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3.xml" ContentType="application/vnd.openxmlformats-officedocument.drawing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drawings/drawing4.xml" ContentType="application/vnd.openxmlformats-officedocument.drawing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drawings/drawing5.xml" ContentType="application/vnd.openxmlformats-officedocument.drawing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drawings/drawing6.xml" ContentType="application/vnd.openxmlformats-officedocument.drawing+xml"/>
  <Override PartName="/xl/charts/chart17.xml" ContentType="application/vnd.openxmlformats-officedocument.drawingml.chart+xml"/>
  <Override PartName="/xl/drawings/drawing7.xml" ContentType="application/vnd.openxmlformats-officedocument.drawing+xml"/>
  <Override PartName="/xl/charts/chart18.xml" ContentType="application/vnd.openxmlformats-officedocument.drawingml.chart+xml"/>
  <Override PartName="/xl/drawings/drawing8.xml" ContentType="application/vnd.openxmlformats-officedocument.drawing+xml"/>
  <Override PartName="/xl/charts/chart19.xml" ContentType="application/vnd.openxmlformats-officedocument.drawingml.chart+xml"/>
  <Override PartName="/xl/drawings/drawing9.xml" ContentType="application/vnd.openxmlformats-officedocument.drawing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drawings/drawing10.xml" ContentType="application/vnd.openxmlformats-officedocument.drawing+xml"/>
  <Override PartName="/xl/charts/chart24.xml" ContentType="application/vnd.openxmlformats-officedocument.drawingml.chart+xml"/>
  <Override PartName="/xl/drawings/drawing11.xml" ContentType="application/vnd.openxmlformats-officedocument.drawing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drawings/drawing12.xml" ContentType="application/vnd.openxmlformats-officedocument.drawing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drawings/drawing13.xml" ContentType="application/vnd.openxmlformats-officedocument.drawing+xml"/>
  <Override PartName="/xl/charts/chart29.xml" ContentType="application/vnd.openxmlformats-officedocument.drawingml.chart+xml"/>
  <Override PartName="/xl/drawings/drawing14.xml" ContentType="application/vnd.openxmlformats-officedocument.drawing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drawings/drawing15.xml" ContentType="application/vnd.openxmlformats-officedocument.drawing+xml"/>
  <Override PartName="/xl/charts/chart32.xml" ContentType="application/vnd.openxmlformats-officedocument.drawingml.chart+xml"/>
  <Override PartName="/xl/drawings/drawing16.xml" ContentType="application/vnd.openxmlformats-officedocument.drawing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/>
  <mc:AlternateContent xmlns:mc="http://schemas.openxmlformats.org/markup-compatibility/2006">
    <mc:Choice Requires="x15">
      <x15ac:absPath xmlns:x15ac="http://schemas.microsoft.com/office/spreadsheetml/2010/11/ac" url="D:\Users\Robert &amp; Bonnie\Documents\Documents\Robert\Astronomy\Variable research\Variables\Bob Nelson\Master workbooks for stars\2024 updates active file\"/>
    </mc:Choice>
  </mc:AlternateContent>
  <xr:revisionPtr revIDLastSave="0" documentId="13_ncr:1_{E828EF9D-4A72-46DF-A786-26FDD2676694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Active 1" sheetId="3" r:id="rId1"/>
    <sheet name="Graphs 1" sheetId="18" r:id="rId2"/>
    <sheet name="Active 2" sheetId="1" r:id="rId3"/>
    <sheet name="Graphs 2" sheetId="19" r:id="rId4"/>
    <sheet name="Active 5" sheetId="13" r:id="rId5"/>
    <sheet name="Q_fit (all)" sheetId="2" r:id="rId6"/>
    <sheet name="Q_fit (all) (LiTE)" sheetId="4" r:id="rId7"/>
    <sheet name="A (all) (LiTE-errors)" sheetId="5" r:id="rId8"/>
    <sheet name="A" sheetId="6" r:id="rId9"/>
    <sheet name="Q_fit" sheetId="7" r:id="rId10"/>
    <sheet name="A (2)" sheetId="8" r:id="rId11"/>
    <sheet name="A (4)" sheetId="9" r:id="rId12"/>
    <sheet name="Q_fit (2)" sheetId="10" r:id="rId13"/>
    <sheet name="A (3)" sheetId="11" r:id="rId14"/>
    <sheet name="Q_fit (3)" sheetId="12" r:id="rId15"/>
    <sheet name="Sheet1" sheetId="14" r:id="rId16"/>
    <sheet name="BAV" sheetId="15" r:id="rId17"/>
    <sheet name="Sheet2" sheetId="16" r:id="rId18"/>
    <sheet name="A (old)" sheetId="17" r:id="rId19"/>
  </sheets>
  <definedNames>
    <definedName name="solver_adj" localSheetId="8">A!$E$11:$E$13</definedName>
    <definedName name="solver_adj" localSheetId="10">'A (2)'!$E$11:$E$13</definedName>
    <definedName name="solver_adj" localSheetId="13">'A (3)'!$E$11:$E$13</definedName>
    <definedName name="solver_adj" localSheetId="11">'A (4)'!$E$11:$E$13</definedName>
    <definedName name="solver_adj" localSheetId="7">'A (all) (LiTE-errors)'!$AH$3:$AH$10</definedName>
    <definedName name="solver_adj" localSheetId="18">'A (old)'!$E$11:$E$13</definedName>
    <definedName name="solver_adj" localSheetId="0">'Active 1'!$AB$3:$AB$10</definedName>
    <definedName name="solver_adj" localSheetId="2">'Active 2'!$E$11:$E$13</definedName>
    <definedName name="solver_adj" localSheetId="4">'Active 5'!$E$11:$E$13</definedName>
    <definedName name="solver_cvg" localSheetId="8">0.0001</definedName>
    <definedName name="solver_cvg" localSheetId="10">0.0001</definedName>
    <definedName name="solver_cvg" localSheetId="13">0.0001</definedName>
    <definedName name="solver_cvg" localSheetId="11">0.0001</definedName>
    <definedName name="solver_cvg" localSheetId="7">0.0001</definedName>
    <definedName name="solver_cvg" localSheetId="18">0.0001</definedName>
    <definedName name="solver_cvg" localSheetId="0">0.0001</definedName>
    <definedName name="solver_cvg" localSheetId="2">0.0001</definedName>
    <definedName name="solver_cvg" localSheetId="4">0.0001</definedName>
    <definedName name="solver_drv" localSheetId="8">1</definedName>
    <definedName name="solver_drv" localSheetId="10">1</definedName>
    <definedName name="solver_drv" localSheetId="13">1</definedName>
    <definedName name="solver_drv" localSheetId="11">1</definedName>
    <definedName name="solver_drv" localSheetId="7">1</definedName>
    <definedName name="solver_drv" localSheetId="18">1</definedName>
    <definedName name="solver_drv" localSheetId="0">1</definedName>
    <definedName name="solver_drv" localSheetId="2">1</definedName>
    <definedName name="solver_drv" localSheetId="4">1</definedName>
    <definedName name="solver_est" localSheetId="8">1</definedName>
    <definedName name="solver_est" localSheetId="10">1</definedName>
    <definedName name="solver_est" localSheetId="13">1</definedName>
    <definedName name="solver_est" localSheetId="11">1</definedName>
    <definedName name="solver_est" localSheetId="7">1</definedName>
    <definedName name="solver_est" localSheetId="18">1</definedName>
    <definedName name="solver_est" localSheetId="0">1</definedName>
    <definedName name="solver_est" localSheetId="2">1</definedName>
    <definedName name="solver_est" localSheetId="4">1</definedName>
    <definedName name="solver_itr" localSheetId="8">100</definedName>
    <definedName name="solver_itr" localSheetId="10">100</definedName>
    <definedName name="solver_itr" localSheetId="13">100</definedName>
    <definedName name="solver_itr" localSheetId="11">100</definedName>
    <definedName name="solver_itr" localSheetId="7">100</definedName>
    <definedName name="solver_itr" localSheetId="18">100</definedName>
    <definedName name="solver_itr" localSheetId="0">100</definedName>
    <definedName name="solver_itr" localSheetId="2">100</definedName>
    <definedName name="solver_itr" localSheetId="4">100</definedName>
    <definedName name="solver_lin" localSheetId="8">2</definedName>
    <definedName name="solver_lin" localSheetId="10">2</definedName>
    <definedName name="solver_lin" localSheetId="13">2</definedName>
    <definedName name="solver_lin" localSheetId="11">2</definedName>
    <definedName name="solver_lin" localSheetId="7">2</definedName>
    <definedName name="solver_lin" localSheetId="18">2</definedName>
    <definedName name="solver_lin" localSheetId="0">2</definedName>
    <definedName name="solver_lin" localSheetId="2">2</definedName>
    <definedName name="solver_lin" localSheetId="4">2</definedName>
    <definedName name="solver_neg" localSheetId="8">2</definedName>
    <definedName name="solver_neg" localSheetId="10">2</definedName>
    <definedName name="solver_neg" localSheetId="13">2</definedName>
    <definedName name="solver_neg" localSheetId="11">2</definedName>
    <definedName name="solver_neg" localSheetId="7">2</definedName>
    <definedName name="solver_neg" localSheetId="18">2</definedName>
    <definedName name="solver_neg" localSheetId="0">2</definedName>
    <definedName name="solver_neg" localSheetId="2">2</definedName>
    <definedName name="solver_neg" localSheetId="4">2</definedName>
    <definedName name="solver_num" localSheetId="8">0</definedName>
    <definedName name="solver_num" localSheetId="10">0</definedName>
    <definedName name="solver_num" localSheetId="13">0</definedName>
    <definedName name="solver_num" localSheetId="11">0</definedName>
    <definedName name="solver_num" localSheetId="7">0</definedName>
    <definedName name="solver_num" localSheetId="18">0</definedName>
    <definedName name="solver_num" localSheetId="0">0</definedName>
    <definedName name="solver_num" localSheetId="2">0</definedName>
    <definedName name="solver_num" localSheetId="4">0</definedName>
    <definedName name="solver_nwt" localSheetId="8">1</definedName>
    <definedName name="solver_nwt" localSheetId="10">1</definedName>
    <definedName name="solver_nwt" localSheetId="13">1</definedName>
    <definedName name="solver_nwt" localSheetId="11">1</definedName>
    <definedName name="solver_nwt" localSheetId="7">1</definedName>
    <definedName name="solver_nwt" localSheetId="18">1</definedName>
    <definedName name="solver_nwt" localSheetId="0">1</definedName>
    <definedName name="solver_nwt" localSheetId="2">1</definedName>
    <definedName name="solver_nwt" localSheetId="4">1</definedName>
    <definedName name="solver_opt" localSheetId="8">A!$E$14</definedName>
    <definedName name="solver_opt" localSheetId="10">'A (2)'!$E$14</definedName>
    <definedName name="solver_opt" localSheetId="13">'A (3)'!$E$14</definedName>
    <definedName name="solver_opt" localSheetId="11">'A (4)'!$E$14</definedName>
    <definedName name="solver_opt" localSheetId="7">'A (all) (LiTE-errors)'!$AH$11</definedName>
    <definedName name="solver_opt" localSheetId="18">'A (old)'!$E$14</definedName>
    <definedName name="solver_opt" localSheetId="0">'Active 1'!$AB$11</definedName>
    <definedName name="solver_opt" localSheetId="2">'Active 2'!$E$14</definedName>
    <definedName name="solver_opt" localSheetId="4">'Active 5'!$E$14</definedName>
    <definedName name="solver_pre" localSheetId="8">0.000001</definedName>
    <definedName name="solver_pre" localSheetId="10">0.000001</definedName>
    <definedName name="solver_pre" localSheetId="13">0.000001</definedName>
    <definedName name="solver_pre" localSheetId="11">0.000001</definedName>
    <definedName name="solver_pre" localSheetId="7">0.000001</definedName>
    <definedName name="solver_pre" localSheetId="18">0.000001</definedName>
    <definedName name="solver_pre" localSheetId="0">0.000001</definedName>
    <definedName name="solver_pre" localSheetId="2">0.000001</definedName>
    <definedName name="solver_pre" localSheetId="4">0.000001</definedName>
    <definedName name="solver_scl" localSheetId="8">2</definedName>
    <definedName name="solver_scl" localSheetId="10">2</definedName>
    <definedName name="solver_scl" localSheetId="13">2</definedName>
    <definedName name="solver_scl" localSheetId="11">2</definedName>
    <definedName name="solver_scl" localSheetId="7">2</definedName>
    <definedName name="solver_scl" localSheetId="18">2</definedName>
    <definedName name="solver_scl" localSheetId="0">2</definedName>
    <definedName name="solver_scl" localSheetId="2">2</definedName>
    <definedName name="solver_scl" localSheetId="4">2</definedName>
    <definedName name="solver_sho" localSheetId="8">2</definedName>
    <definedName name="solver_sho" localSheetId="10">2</definedName>
    <definedName name="solver_sho" localSheetId="13">2</definedName>
    <definedName name="solver_sho" localSheetId="11">2</definedName>
    <definedName name="solver_sho" localSheetId="7">2</definedName>
    <definedName name="solver_sho" localSheetId="18">2</definedName>
    <definedName name="solver_sho" localSheetId="0">2</definedName>
    <definedName name="solver_sho" localSheetId="2">2</definedName>
    <definedName name="solver_sho" localSheetId="4">2</definedName>
    <definedName name="solver_tim" localSheetId="8">100</definedName>
    <definedName name="solver_tim" localSheetId="10">100</definedName>
    <definedName name="solver_tim" localSheetId="13">100</definedName>
    <definedName name="solver_tim" localSheetId="11">100</definedName>
    <definedName name="solver_tim" localSheetId="7">100</definedName>
    <definedName name="solver_tim" localSheetId="18">100</definedName>
    <definedName name="solver_tim" localSheetId="0">100</definedName>
    <definedName name="solver_tim" localSheetId="2">100</definedName>
    <definedName name="solver_tim" localSheetId="4">100</definedName>
    <definedName name="solver_tol" localSheetId="8">0.05</definedName>
    <definedName name="solver_tol" localSheetId="10">0.05</definedName>
    <definedName name="solver_tol" localSheetId="13">0.05</definedName>
    <definedName name="solver_tol" localSheetId="11">0.05</definedName>
    <definedName name="solver_tol" localSheetId="7">0.05</definedName>
    <definedName name="solver_tol" localSheetId="18">0.05</definedName>
    <definedName name="solver_tol" localSheetId="0">0.05</definedName>
    <definedName name="solver_tol" localSheetId="2">0.05</definedName>
    <definedName name="solver_tol" localSheetId="4">0.05</definedName>
    <definedName name="solver_typ" localSheetId="8">2</definedName>
    <definedName name="solver_typ" localSheetId="10">2</definedName>
    <definedName name="solver_typ" localSheetId="13">2</definedName>
    <definedName name="solver_typ" localSheetId="11">2</definedName>
    <definedName name="solver_typ" localSheetId="7">2</definedName>
    <definedName name="solver_typ" localSheetId="18">2</definedName>
    <definedName name="solver_typ" localSheetId="0">2</definedName>
    <definedName name="solver_typ" localSheetId="2">2</definedName>
    <definedName name="solver_typ" localSheetId="4">2</definedName>
    <definedName name="solver_val" localSheetId="8">0</definedName>
    <definedName name="solver_val" localSheetId="10">0</definedName>
    <definedName name="solver_val" localSheetId="13">0</definedName>
    <definedName name="solver_val" localSheetId="11">0</definedName>
    <definedName name="solver_val" localSheetId="7">0</definedName>
    <definedName name="solver_val" localSheetId="18">0</definedName>
    <definedName name="solver_val" localSheetId="0">0</definedName>
    <definedName name="solver_val" localSheetId="2">0</definedName>
    <definedName name="solver_val" localSheetId="4">0</definedName>
  </definedNames>
  <calcPr calcId="181029"/>
</workbook>
</file>

<file path=xl/calcChain.xml><?xml version="1.0" encoding="utf-8"?>
<calcChain xmlns="http://schemas.openxmlformats.org/spreadsheetml/2006/main">
  <c r="F479" i="1" l="1"/>
  <c r="F480" i="1"/>
  <c r="F481" i="1"/>
  <c r="F482" i="1"/>
  <c r="F483" i="1"/>
  <c r="F484" i="1"/>
  <c r="E484" i="1"/>
  <c r="Q484" i="1"/>
  <c r="E484" i="13"/>
  <c r="F484" i="13" s="1"/>
  <c r="Q484" i="13"/>
  <c r="E493" i="3"/>
  <c r="F493" i="3"/>
  <c r="G493" i="3" s="1"/>
  <c r="P493" i="3"/>
  <c r="Q493" i="3"/>
  <c r="Y493" i="3"/>
  <c r="AT493" i="3"/>
  <c r="F4" i="3"/>
  <c r="E491" i="3"/>
  <c r="F491" i="3" s="1"/>
  <c r="Q491" i="3"/>
  <c r="E492" i="3"/>
  <c r="F492" i="3" s="1"/>
  <c r="G492" i="3" s="1"/>
  <c r="Q492" i="3"/>
  <c r="E482" i="1"/>
  <c r="Q482" i="1"/>
  <c r="E483" i="1"/>
  <c r="Q483" i="1"/>
  <c r="E482" i="13"/>
  <c r="F482" i="13" s="1"/>
  <c r="Q482" i="13"/>
  <c r="E483" i="13"/>
  <c r="F483" i="13" s="1"/>
  <c r="Q483" i="13"/>
  <c r="E474" i="13"/>
  <c r="F474" i="13" s="1"/>
  <c r="Q474" i="13"/>
  <c r="E477" i="13"/>
  <c r="F477" i="13" s="1"/>
  <c r="Q477" i="13"/>
  <c r="E479" i="13"/>
  <c r="F479" i="13" s="1"/>
  <c r="Q479" i="13"/>
  <c r="E480" i="13"/>
  <c r="F480" i="13" s="1"/>
  <c r="Q480" i="13"/>
  <c r="E481" i="13"/>
  <c r="F481" i="13" s="1"/>
  <c r="Q481" i="13"/>
  <c r="Q483" i="3"/>
  <c r="Q486" i="3"/>
  <c r="Q488" i="3"/>
  <c r="Q489" i="3"/>
  <c r="Q490" i="3"/>
  <c r="Q476" i="1"/>
  <c r="Q478" i="1"/>
  <c r="Q479" i="1"/>
  <c r="Q480" i="1"/>
  <c r="Q481" i="1"/>
  <c r="E444" i="13"/>
  <c r="F444" i="13" s="1"/>
  <c r="Q444" i="13"/>
  <c r="E445" i="13"/>
  <c r="F445" i="13" s="1"/>
  <c r="Q445" i="13"/>
  <c r="E446" i="13"/>
  <c r="F446" i="13" s="1"/>
  <c r="Q446" i="13"/>
  <c r="E447" i="13"/>
  <c r="F447" i="13"/>
  <c r="Q447" i="13"/>
  <c r="E448" i="13"/>
  <c r="F448" i="13" s="1"/>
  <c r="G448" i="13" s="1"/>
  <c r="J448" i="13" s="1"/>
  <c r="Q448" i="13"/>
  <c r="E449" i="13"/>
  <c r="F449" i="13" s="1"/>
  <c r="G449" i="13" s="1"/>
  <c r="J449" i="13" s="1"/>
  <c r="Q449" i="13"/>
  <c r="E451" i="13"/>
  <c r="F451" i="13"/>
  <c r="Q451" i="13"/>
  <c r="E452" i="13"/>
  <c r="F452" i="13"/>
  <c r="Q452" i="13"/>
  <c r="E453" i="13"/>
  <c r="F453" i="13" s="1"/>
  <c r="Q453" i="13"/>
  <c r="E455" i="13"/>
  <c r="F455" i="13" s="1"/>
  <c r="Q455" i="13"/>
  <c r="E456" i="13"/>
  <c r="F456" i="13" s="1"/>
  <c r="Q456" i="13"/>
  <c r="E457" i="13"/>
  <c r="F457" i="13" s="1"/>
  <c r="Q457" i="13"/>
  <c r="E458" i="13"/>
  <c r="F458" i="13" s="1"/>
  <c r="G458" i="13" s="1"/>
  <c r="J458" i="13" s="1"/>
  <c r="Q458" i="13"/>
  <c r="E450" i="13"/>
  <c r="F450" i="13"/>
  <c r="G450" i="13"/>
  <c r="J450" i="13" s="1"/>
  <c r="Q450" i="13"/>
  <c r="E454" i="13"/>
  <c r="F454" i="13" s="1"/>
  <c r="Q454" i="13"/>
  <c r="E462" i="13"/>
  <c r="F462" i="13"/>
  <c r="Q462" i="13"/>
  <c r="E465" i="13"/>
  <c r="F465" i="13" s="1"/>
  <c r="G465" i="13"/>
  <c r="J465" i="13" s="1"/>
  <c r="Q465" i="13"/>
  <c r="E459" i="13"/>
  <c r="F459" i="13" s="1"/>
  <c r="Q459" i="13"/>
  <c r="E460" i="13"/>
  <c r="F460" i="13" s="1"/>
  <c r="Q460" i="13"/>
  <c r="E461" i="13"/>
  <c r="F461" i="13" s="1"/>
  <c r="Q461" i="13"/>
  <c r="E463" i="13"/>
  <c r="F463" i="13"/>
  <c r="G463" i="13" s="1"/>
  <c r="J463" i="13" s="1"/>
  <c r="Q463" i="13"/>
  <c r="E464" i="13"/>
  <c r="F464" i="13" s="1"/>
  <c r="G464" i="13" s="1"/>
  <c r="J464" i="13" s="1"/>
  <c r="Q464" i="13"/>
  <c r="E468" i="13"/>
  <c r="F468" i="13" s="1"/>
  <c r="Q468" i="13"/>
  <c r="E469" i="13"/>
  <c r="F469" i="13" s="1"/>
  <c r="Q469" i="13"/>
  <c r="E470" i="13"/>
  <c r="F470" i="13" s="1"/>
  <c r="G470" i="13" s="1"/>
  <c r="J470" i="13" s="1"/>
  <c r="Q470" i="13"/>
  <c r="E471" i="13"/>
  <c r="F471" i="13" s="1"/>
  <c r="Q471" i="13"/>
  <c r="E466" i="13"/>
  <c r="F466" i="13"/>
  <c r="Q466" i="13"/>
  <c r="E467" i="13"/>
  <c r="F467" i="13" s="1"/>
  <c r="Q467" i="13"/>
  <c r="E472" i="13"/>
  <c r="F472" i="13" s="1"/>
  <c r="G472" i="13" s="1"/>
  <c r="J472" i="13" s="1"/>
  <c r="Q472" i="13"/>
  <c r="E473" i="13"/>
  <c r="F473" i="13"/>
  <c r="G473" i="13" s="1"/>
  <c r="J473" i="13" s="1"/>
  <c r="Q473" i="13"/>
  <c r="E475" i="13"/>
  <c r="F475" i="13" s="1"/>
  <c r="Q475" i="13"/>
  <c r="E476" i="13"/>
  <c r="F476" i="13" s="1"/>
  <c r="Q476" i="13"/>
  <c r="E478" i="13"/>
  <c r="F478" i="13" s="1"/>
  <c r="G478" i="13" s="1"/>
  <c r="J478" i="13" s="1"/>
  <c r="Q478" i="13"/>
  <c r="Q459" i="3"/>
  <c r="Q444" i="1"/>
  <c r="Q445" i="1"/>
  <c r="Q446" i="1"/>
  <c r="Q447" i="1"/>
  <c r="Q448" i="1"/>
  <c r="Q449" i="1"/>
  <c r="Q451" i="1"/>
  <c r="Q452" i="1"/>
  <c r="Q453" i="1"/>
  <c r="Q455" i="1"/>
  <c r="Q456" i="1"/>
  <c r="Q457" i="1"/>
  <c r="Q458" i="1"/>
  <c r="Q450" i="1"/>
  <c r="Q454" i="1"/>
  <c r="Q462" i="1"/>
  <c r="Q465" i="1"/>
  <c r="Q459" i="1"/>
  <c r="Q460" i="1"/>
  <c r="Q461" i="1"/>
  <c r="Q463" i="1"/>
  <c r="Q464" i="1"/>
  <c r="Q468" i="1"/>
  <c r="Q469" i="1"/>
  <c r="Q470" i="1"/>
  <c r="Q471" i="1"/>
  <c r="Q466" i="1"/>
  <c r="Q467" i="1"/>
  <c r="Q472" i="1"/>
  <c r="Q473" i="1"/>
  <c r="Q474" i="1"/>
  <c r="Q475" i="1"/>
  <c r="Q477" i="1"/>
  <c r="Q481" i="3"/>
  <c r="Q482" i="3"/>
  <c r="E484" i="3"/>
  <c r="F484" i="3" s="1"/>
  <c r="Q484" i="3"/>
  <c r="Q485" i="3"/>
  <c r="Q487" i="3"/>
  <c r="C7" i="6"/>
  <c r="C8" i="6"/>
  <c r="D9" i="6"/>
  <c r="E9" i="6"/>
  <c r="D11" i="6"/>
  <c r="D12" i="6"/>
  <c r="D13" i="6"/>
  <c r="C17" i="6"/>
  <c r="E21" i="6"/>
  <c r="F21" i="6"/>
  <c r="G21" i="6"/>
  <c r="Q21" i="6"/>
  <c r="T21" i="6"/>
  <c r="E22" i="6"/>
  <c r="F22" i="6"/>
  <c r="G22" i="6"/>
  <c r="Q22" i="6"/>
  <c r="T22" i="6"/>
  <c r="E23" i="6"/>
  <c r="F23" i="6"/>
  <c r="G23" i="6"/>
  <c r="Q23" i="6"/>
  <c r="E24" i="6"/>
  <c r="F24" i="6"/>
  <c r="G24" i="6"/>
  <c r="Q24" i="6"/>
  <c r="T24" i="6"/>
  <c r="E25" i="6"/>
  <c r="F25" i="6"/>
  <c r="Q25" i="6"/>
  <c r="T25" i="6"/>
  <c r="E26" i="6"/>
  <c r="F26" i="6"/>
  <c r="Q26" i="6"/>
  <c r="T26" i="6"/>
  <c r="E27" i="6"/>
  <c r="F27" i="6"/>
  <c r="Q27" i="6"/>
  <c r="T27" i="6"/>
  <c r="E28" i="6"/>
  <c r="F28" i="6"/>
  <c r="G28" i="6"/>
  <c r="Q28" i="6"/>
  <c r="E29" i="6"/>
  <c r="F29" i="6"/>
  <c r="Q29" i="6"/>
  <c r="E30" i="6"/>
  <c r="F30" i="6"/>
  <c r="G30" i="6"/>
  <c r="Q30" i="6"/>
  <c r="E31" i="6"/>
  <c r="F31" i="6"/>
  <c r="Q31" i="6"/>
  <c r="U31" i="6"/>
  <c r="E32" i="6"/>
  <c r="F32" i="6"/>
  <c r="G32" i="6"/>
  <c r="Q32" i="6"/>
  <c r="T32" i="6"/>
  <c r="E33" i="6"/>
  <c r="F33" i="6"/>
  <c r="Q33" i="6"/>
  <c r="T33" i="6"/>
  <c r="E34" i="6"/>
  <c r="F34" i="6"/>
  <c r="G34" i="6"/>
  <c r="Q34" i="6"/>
  <c r="T34" i="6"/>
  <c r="E35" i="6"/>
  <c r="F35" i="6"/>
  <c r="G35" i="6"/>
  <c r="Q35" i="6"/>
  <c r="T35" i="6"/>
  <c r="E36" i="6"/>
  <c r="F36" i="6"/>
  <c r="Q36" i="6"/>
  <c r="T36" i="6"/>
  <c r="E37" i="6"/>
  <c r="F37" i="6"/>
  <c r="Q37" i="6"/>
  <c r="T37" i="6"/>
  <c r="E38" i="6"/>
  <c r="F38" i="6"/>
  <c r="G38" i="6"/>
  <c r="Q38" i="6"/>
  <c r="T38" i="6"/>
  <c r="E39" i="6"/>
  <c r="F39" i="6"/>
  <c r="G39" i="6"/>
  <c r="Q39" i="6"/>
  <c r="E40" i="6"/>
  <c r="F40" i="6"/>
  <c r="Q40" i="6"/>
  <c r="E41" i="6"/>
  <c r="F41" i="6"/>
  <c r="G41" i="6"/>
  <c r="Q41" i="6"/>
  <c r="E42" i="6"/>
  <c r="F42" i="6"/>
  <c r="Q42" i="6"/>
  <c r="E43" i="6"/>
  <c r="F43" i="6"/>
  <c r="Q43" i="6"/>
  <c r="E44" i="6"/>
  <c r="F44" i="6"/>
  <c r="Q44" i="6"/>
  <c r="T44" i="6"/>
  <c r="E45" i="6"/>
  <c r="F45" i="6"/>
  <c r="Q45" i="6"/>
  <c r="T45" i="6"/>
  <c r="E46" i="6"/>
  <c r="F46" i="6"/>
  <c r="Q46" i="6"/>
  <c r="T46" i="6"/>
  <c r="E47" i="6"/>
  <c r="F47" i="6"/>
  <c r="Q47" i="6"/>
  <c r="E48" i="6"/>
  <c r="F48" i="6"/>
  <c r="Q48" i="6"/>
  <c r="T48" i="6"/>
  <c r="E49" i="6"/>
  <c r="F49" i="6"/>
  <c r="G49" i="6"/>
  <c r="Q49" i="6"/>
  <c r="T49" i="6"/>
  <c r="E50" i="6"/>
  <c r="F50" i="6"/>
  <c r="G50" i="6"/>
  <c r="Q50" i="6"/>
  <c r="T50" i="6"/>
  <c r="E51" i="6"/>
  <c r="F51" i="6"/>
  <c r="Q51" i="6"/>
  <c r="T51" i="6"/>
  <c r="E52" i="6"/>
  <c r="F52" i="6"/>
  <c r="Q52" i="6"/>
  <c r="T52" i="6"/>
  <c r="E53" i="6"/>
  <c r="F53" i="6"/>
  <c r="G53" i="6"/>
  <c r="Q53" i="6"/>
  <c r="T53" i="6"/>
  <c r="E54" i="6"/>
  <c r="F54" i="6"/>
  <c r="G54" i="6"/>
  <c r="Q54" i="6"/>
  <c r="T54" i="6"/>
  <c r="E55" i="6"/>
  <c r="F55" i="6"/>
  <c r="Q55" i="6"/>
  <c r="T55" i="6"/>
  <c r="E56" i="6"/>
  <c r="F56" i="6"/>
  <c r="Q56" i="6"/>
  <c r="T56" i="6"/>
  <c r="E57" i="6"/>
  <c r="F57" i="6"/>
  <c r="G57" i="6"/>
  <c r="Q57" i="6"/>
  <c r="T57" i="6"/>
  <c r="E58" i="6"/>
  <c r="F58" i="6"/>
  <c r="G58" i="6"/>
  <c r="Q58" i="6"/>
  <c r="T58" i="6"/>
  <c r="E59" i="6"/>
  <c r="F59" i="6"/>
  <c r="G59" i="6"/>
  <c r="Q59" i="6"/>
  <c r="T59" i="6"/>
  <c r="E60" i="6"/>
  <c r="F60" i="6"/>
  <c r="Q60" i="6"/>
  <c r="T60" i="6"/>
  <c r="E61" i="6"/>
  <c r="F61" i="6"/>
  <c r="G61" i="6"/>
  <c r="Q61" i="6"/>
  <c r="T61" i="6"/>
  <c r="E62" i="6"/>
  <c r="F62" i="6"/>
  <c r="G62" i="6"/>
  <c r="Q62" i="6"/>
  <c r="T62" i="6"/>
  <c r="E63" i="6"/>
  <c r="F63" i="6"/>
  <c r="G63" i="6"/>
  <c r="Q63" i="6"/>
  <c r="T63" i="6"/>
  <c r="E64" i="6"/>
  <c r="F64" i="6"/>
  <c r="Q64" i="6"/>
  <c r="T64" i="6"/>
  <c r="E65" i="6"/>
  <c r="F65" i="6"/>
  <c r="G65" i="6"/>
  <c r="Q65" i="6"/>
  <c r="T65" i="6"/>
  <c r="E66" i="6"/>
  <c r="F66" i="6"/>
  <c r="G66" i="6"/>
  <c r="Q66" i="6"/>
  <c r="T66" i="6"/>
  <c r="E67" i="6"/>
  <c r="F67" i="6"/>
  <c r="Q67" i="6"/>
  <c r="T67" i="6"/>
  <c r="E68" i="6"/>
  <c r="F68" i="6"/>
  <c r="Q68" i="6"/>
  <c r="T68" i="6"/>
  <c r="E69" i="6"/>
  <c r="F69" i="6"/>
  <c r="G69" i="6"/>
  <c r="Q69" i="6"/>
  <c r="E70" i="6"/>
  <c r="F70" i="6"/>
  <c r="Q70" i="6"/>
  <c r="E71" i="6"/>
  <c r="F71" i="6"/>
  <c r="G71" i="6"/>
  <c r="Q71" i="6"/>
  <c r="E72" i="6"/>
  <c r="F72" i="6"/>
  <c r="Q72" i="6"/>
  <c r="T72" i="6"/>
  <c r="E73" i="6"/>
  <c r="F73" i="6"/>
  <c r="G73" i="6"/>
  <c r="Q73" i="6"/>
  <c r="T73" i="6"/>
  <c r="E74" i="6"/>
  <c r="F74" i="6"/>
  <c r="Q74" i="6"/>
  <c r="T74" i="6"/>
  <c r="E75" i="6"/>
  <c r="F75" i="6"/>
  <c r="Q75" i="6"/>
  <c r="E76" i="6"/>
  <c r="F76" i="6"/>
  <c r="G76" i="6"/>
  <c r="Q76" i="6"/>
  <c r="E77" i="6"/>
  <c r="F77" i="6"/>
  <c r="G77" i="6"/>
  <c r="I77" i="6"/>
  <c r="Q77" i="6"/>
  <c r="E78" i="6"/>
  <c r="F78" i="6"/>
  <c r="Q78" i="6"/>
  <c r="E79" i="6"/>
  <c r="F79" i="6"/>
  <c r="G79" i="6"/>
  <c r="Q79" i="6"/>
  <c r="T79" i="6"/>
  <c r="E80" i="6"/>
  <c r="F80" i="6"/>
  <c r="Q80" i="6"/>
  <c r="E81" i="6"/>
  <c r="F81" i="6"/>
  <c r="Q81" i="6"/>
  <c r="E82" i="6"/>
  <c r="F82" i="6"/>
  <c r="Q82" i="6"/>
  <c r="E83" i="6"/>
  <c r="F83" i="6"/>
  <c r="G83" i="6"/>
  <c r="Q83" i="6"/>
  <c r="E84" i="6"/>
  <c r="F84" i="6"/>
  <c r="G84" i="6"/>
  <c r="L84" i="6"/>
  <c r="Q84" i="6"/>
  <c r="E85" i="6"/>
  <c r="F85" i="6"/>
  <c r="G85" i="6"/>
  <c r="Q85" i="6"/>
  <c r="T85" i="6"/>
  <c r="E86" i="6"/>
  <c r="F86" i="6"/>
  <c r="Q86" i="6"/>
  <c r="T86" i="6"/>
  <c r="E87" i="6"/>
  <c r="F87" i="6"/>
  <c r="Q87" i="6"/>
  <c r="E88" i="6"/>
  <c r="F88" i="6"/>
  <c r="G88" i="6"/>
  <c r="Q88" i="6"/>
  <c r="E89" i="6"/>
  <c r="F89" i="6"/>
  <c r="G89" i="6"/>
  <c r="Q89" i="6"/>
  <c r="E90" i="6"/>
  <c r="F90" i="6"/>
  <c r="Q90" i="6"/>
  <c r="E91" i="6"/>
  <c r="F91" i="6"/>
  <c r="G91" i="6"/>
  <c r="N91" i="6"/>
  <c r="Q91" i="6"/>
  <c r="T91" i="6"/>
  <c r="E92" i="6"/>
  <c r="F92" i="6"/>
  <c r="Q92" i="6"/>
  <c r="E93" i="6"/>
  <c r="F93" i="6"/>
  <c r="Q93" i="6"/>
  <c r="E94" i="6"/>
  <c r="F94" i="6"/>
  <c r="Q94" i="6"/>
  <c r="E95" i="6"/>
  <c r="F95" i="6"/>
  <c r="G95" i="6"/>
  <c r="I95" i="6"/>
  <c r="Q95" i="6"/>
  <c r="E96" i="6"/>
  <c r="F96" i="6"/>
  <c r="G96" i="6"/>
  <c r="Q96" i="6"/>
  <c r="E97" i="6"/>
  <c r="F97" i="6"/>
  <c r="G97" i="6"/>
  <c r="I97" i="6"/>
  <c r="Q97" i="6"/>
  <c r="E98" i="6"/>
  <c r="F98" i="6"/>
  <c r="G98" i="6"/>
  <c r="I98" i="6"/>
  <c r="Q98" i="6"/>
  <c r="E99" i="6"/>
  <c r="F99" i="6"/>
  <c r="G99" i="6"/>
  <c r="Q99" i="6"/>
  <c r="E100" i="6"/>
  <c r="F100" i="6"/>
  <c r="Q100" i="6"/>
  <c r="T100" i="6"/>
  <c r="E101" i="6"/>
  <c r="F101" i="6"/>
  <c r="Q101" i="6"/>
  <c r="E102" i="6"/>
  <c r="F102" i="6"/>
  <c r="G102" i="6"/>
  <c r="Q102" i="6"/>
  <c r="T102" i="6"/>
  <c r="E103" i="6"/>
  <c r="F103" i="6"/>
  <c r="G103" i="6"/>
  <c r="Q103" i="6"/>
  <c r="E104" i="6"/>
  <c r="F104" i="6"/>
  <c r="G104" i="6"/>
  <c r="L104" i="6"/>
  <c r="Q104" i="6"/>
  <c r="E105" i="6"/>
  <c r="F105" i="6"/>
  <c r="G105" i="6"/>
  <c r="L105" i="6"/>
  <c r="Q105" i="6"/>
  <c r="E106" i="6"/>
  <c r="F106" i="6"/>
  <c r="Q106" i="6"/>
  <c r="E107" i="6"/>
  <c r="F107" i="6"/>
  <c r="G107" i="6"/>
  <c r="Q107" i="6"/>
  <c r="T107" i="6"/>
  <c r="E108" i="6"/>
  <c r="F108" i="6"/>
  <c r="Q108" i="6"/>
  <c r="T108" i="6"/>
  <c r="E109" i="6"/>
  <c r="F109" i="6"/>
  <c r="Q109" i="6"/>
  <c r="E110" i="6"/>
  <c r="F110" i="6"/>
  <c r="G110" i="6"/>
  <c r="Q110" i="6"/>
  <c r="T110" i="6"/>
  <c r="E111" i="6"/>
  <c r="F111" i="6"/>
  <c r="Q111" i="6"/>
  <c r="T111" i="6"/>
  <c r="E112" i="6"/>
  <c r="F112" i="6"/>
  <c r="G112" i="6"/>
  <c r="I112" i="6"/>
  <c r="Q112" i="6"/>
  <c r="E113" i="6"/>
  <c r="F113" i="6"/>
  <c r="Q113" i="6"/>
  <c r="E114" i="6"/>
  <c r="F114" i="6"/>
  <c r="G114" i="6"/>
  <c r="Q114" i="6"/>
  <c r="E115" i="6"/>
  <c r="F115" i="6"/>
  <c r="G115" i="6"/>
  <c r="Q115" i="6"/>
  <c r="E116" i="6"/>
  <c r="F116" i="6"/>
  <c r="G116" i="6"/>
  <c r="N116" i="6"/>
  <c r="Q116" i="6"/>
  <c r="T116" i="6"/>
  <c r="E117" i="6"/>
  <c r="F117" i="6"/>
  <c r="G117" i="6"/>
  <c r="Q117" i="6"/>
  <c r="T117" i="6"/>
  <c r="E118" i="6"/>
  <c r="F118" i="6"/>
  <c r="Q118" i="6"/>
  <c r="E119" i="6"/>
  <c r="F119" i="6"/>
  <c r="Q119" i="6"/>
  <c r="E120" i="6"/>
  <c r="F120" i="6"/>
  <c r="Q120" i="6"/>
  <c r="T120" i="6"/>
  <c r="E121" i="6"/>
  <c r="F121" i="6"/>
  <c r="Q121" i="6"/>
  <c r="E122" i="6"/>
  <c r="F122" i="6"/>
  <c r="G122" i="6"/>
  <c r="Q122" i="6"/>
  <c r="T122" i="6"/>
  <c r="E123" i="6"/>
  <c r="F123" i="6"/>
  <c r="Q123" i="6"/>
  <c r="T123" i="6"/>
  <c r="E124" i="6"/>
  <c r="F124" i="6"/>
  <c r="Q124" i="6"/>
  <c r="T124" i="6"/>
  <c r="E125" i="6"/>
  <c r="F125" i="6"/>
  <c r="G125" i="6"/>
  <c r="Q125" i="6"/>
  <c r="T125" i="6"/>
  <c r="E126" i="6"/>
  <c r="F126" i="6"/>
  <c r="G126" i="6"/>
  <c r="Q126" i="6"/>
  <c r="T126" i="6"/>
  <c r="E127" i="6"/>
  <c r="F127" i="6"/>
  <c r="Q127" i="6"/>
  <c r="E128" i="6"/>
  <c r="F128" i="6"/>
  <c r="Q128" i="6"/>
  <c r="E129" i="6"/>
  <c r="F129" i="6"/>
  <c r="Q129" i="6"/>
  <c r="T129" i="6"/>
  <c r="E130" i="6"/>
  <c r="F130" i="6"/>
  <c r="G130" i="6"/>
  <c r="Q130" i="6"/>
  <c r="T130" i="6"/>
  <c r="E131" i="6"/>
  <c r="F131" i="6"/>
  <c r="G131" i="6"/>
  <c r="Q131" i="6"/>
  <c r="E132" i="6"/>
  <c r="F132" i="6"/>
  <c r="G132" i="6"/>
  <c r="L132" i="6"/>
  <c r="Q132" i="6"/>
  <c r="E133" i="6"/>
  <c r="F133" i="6"/>
  <c r="G133" i="6"/>
  <c r="I133" i="6"/>
  <c r="Q133" i="6"/>
  <c r="E134" i="6"/>
  <c r="F134" i="6"/>
  <c r="G134" i="6"/>
  <c r="Q134" i="6"/>
  <c r="E135" i="6"/>
  <c r="F135" i="6"/>
  <c r="Q135" i="6"/>
  <c r="E136" i="6"/>
  <c r="F136" i="6"/>
  <c r="Q136" i="6"/>
  <c r="T136" i="6"/>
  <c r="E137" i="6"/>
  <c r="F137" i="6"/>
  <c r="Q137" i="6"/>
  <c r="E138" i="6"/>
  <c r="F138" i="6"/>
  <c r="G138" i="6"/>
  <c r="Q138" i="6"/>
  <c r="E139" i="6"/>
  <c r="F139" i="6"/>
  <c r="G139" i="6"/>
  <c r="I139" i="6"/>
  <c r="Q139" i="6"/>
  <c r="E140" i="6"/>
  <c r="F140" i="6"/>
  <c r="G140" i="6"/>
  <c r="I140" i="6"/>
  <c r="Q140" i="6"/>
  <c r="E141" i="6"/>
  <c r="F141" i="6"/>
  <c r="G141" i="6"/>
  <c r="Q141" i="6"/>
  <c r="E142" i="6"/>
  <c r="F142" i="6"/>
  <c r="Q142" i="6"/>
  <c r="E143" i="6"/>
  <c r="F143" i="6"/>
  <c r="G143" i="6"/>
  <c r="Q143" i="6"/>
  <c r="E144" i="6"/>
  <c r="F144" i="6"/>
  <c r="G144" i="6"/>
  <c r="I144" i="6"/>
  <c r="Q144" i="6"/>
  <c r="E145" i="6"/>
  <c r="F145" i="6"/>
  <c r="G145" i="6"/>
  <c r="Q145" i="6"/>
  <c r="E146" i="6"/>
  <c r="F146" i="6"/>
  <c r="G146" i="6"/>
  <c r="Q146" i="6"/>
  <c r="T146" i="6"/>
  <c r="E147" i="6"/>
  <c r="F147" i="6"/>
  <c r="G147" i="6"/>
  <c r="Q147" i="6"/>
  <c r="T147" i="6"/>
  <c r="E148" i="6"/>
  <c r="F148" i="6"/>
  <c r="Q148" i="6"/>
  <c r="T148" i="6"/>
  <c r="E149" i="6"/>
  <c r="F149" i="6"/>
  <c r="G149" i="6"/>
  <c r="N149" i="6"/>
  <c r="Q149" i="6"/>
  <c r="T149" i="6"/>
  <c r="E150" i="6"/>
  <c r="F150" i="6"/>
  <c r="G150" i="6"/>
  <c r="Q150" i="6"/>
  <c r="T150" i="6"/>
  <c r="E151" i="6"/>
  <c r="F151" i="6"/>
  <c r="G151" i="6"/>
  <c r="M151" i="6"/>
  <c r="Q151" i="6"/>
  <c r="T151" i="6"/>
  <c r="E152" i="6"/>
  <c r="F152" i="6"/>
  <c r="G152" i="6"/>
  <c r="Q152" i="6"/>
  <c r="E153" i="6"/>
  <c r="F153" i="6"/>
  <c r="Q153" i="6"/>
  <c r="E154" i="6"/>
  <c r="F154" i="6"/>
  <c r="G154" i="6"/>
  <c r="Q154" i="6"/>
  <c r="E155" i="6"/>
  <c r="F155" i="6"/>
  <c r="G155" i="6"/>
  <c r="I155" i="6"/>
  <c r="Q155" i="6"/>
  <c r="E156" i="6"/>
  <c r="F156" i="6"/>
  <c r="G156" i="6"/>
  <c r="I156" i="6"/>
  <c r="Q156" i="6"/>
  <c r="E157" i="6"/>
  <c r="F157" i="6"/>
  <c r="G157" i="6"/>
  <c r="Q157" i="6"/>
  <c r="E158" i="6"/>
  <c r="F158" i="6"/>
  <c r="Q158" i="6"/>
  <c r="E159" i="6"/>
  <c r="F159" i="6"/>
  <c r="Q159" i="6"/>
  <c r="E160" i="6"/>
  <c r="F160" i="6"/>
  <c r="Q160" i="6"/>
  <c r="E161" i="6"/>
  <c r="F161" i="6"/>
  <c r="Q161" i="6"/>
  <c r="T161" i="6"/>
  <c r="E162" i="6"/>
  <c r="F162" i="6"/>
  <c r="G162" i="6"/>
  <c r="M162" i="6"/>
  <c r="Q162" i="6"/>
  <c r="T162" i="6"/>
  <c r="E163" i="6"/>
  <c r="F163" i="6"/>
  <c r="Q163" i="6"/>
  <c r="T163" i="6"/>
  <c r="E164" i="6"/>
  <c r="F164" i="6"/>
  <c r="Q164" i="6"/>
  <c r="T164" i="6"/>
  <c r="E165" i="6"/>
  <c r="F165" i="6"/>
  <c r="Q165" i="6"/>
  <c r="T165" i="6"/>
  <c r="E166" i="6"/>
  <c r="F166" i="6"/>
  <c r="Q166" i="6"/>
  <c r="T166" i="6"/>
  <c r="E167" i="6"/>
  <c r="F167" i="6"/>
  <c r="Q167" i="6"/>
  <c r="T167" i="6"/>
  <c r="E168" i="6"/>
  <c r="F168" i="6"/>
  <c r="G168" i="6"/>
  <c r="Q168" i="6"/>
  <c r="T168" i="6"/>
  <c r="E169" i="6"/>
  <c r="F169" i="6"/>
  <c r="Q169" i="6"/>
  <c r="U169" i="6"/>
  <c r="E170" i="6"/>
  <c r="F170" i="6"/>
  <c r="G170" i="6"/>
  <c r="Q170" i="6"/>
  <c r="E171" i="6"/>
  <c r="F171" i="6"/>
  <c r="G171" i="6"/>
  <c r="Q171" i="6"/>
  <c r="E172" i="6"/>
  <c r="F172" i="6"/>
  <c r="G172" i="6"/>
  <c r="M172" i="6"/>
  <c r="Q172" i="6"/>
  <c r="T172" i="6"/>
  <c r="E173" i="6"/>
  <c r="F173" i="6"/>
  <c r="G173" i="6"/>
  <c r="M173" i="6"/>
  <c r="Q173" i="6"/>
  <c r="T173" i="6"/>
  <c r="E174" i="6"/>
  <c r="F174" i="6"/>
  <c r="Q174" i="6"/>
  <c r="T174" i="6"/>
  <c r="E175" i="6"/>
  <c r="F175" i="6"/>
  <c r="Q175" i="6"/>
  <c r="T175" i="6"/>
  <c r="E176" i="6"/>
  <c r="F176" i="6"/>
  <c r="G176" i="6"/>
  <c r="M176" i="6"/>
  <c r="Q176" i="6"/>
  <c r="T176" i="6"/>
  <c r="E177" i="6"/>
  <c r="F177" i="6"/>
  <c r="Q177" i="6"/>
  <c r="T177" i="6"/>
  <c r="E178" i="6"/>
  <c r="F178" i="6"/>
  <c r="G178" i="6"/>
  <c r="M178" i="6"/>
  <c r="Q178" i="6"/>
  <c r="T178" i="6"/>
  <c r="E179" i="6"/>
  <c r="F179" i="6"/>
  <c r="Q179" i="6"/>
  <c r="U179" i="6"/>
  <c r="E180" i="6"/>
  <c r="F180" i="6"/>
  <c r="Q180" i="6"/>
  <c r="U180" i="6"/>
  <c r="E181" i="6"/>
  <c r="F181" i="6"/>
  <c r="G181" i="6"/>
  <c r="M181" i="6"/>
  <c r="Q181" i="6"/>
  <c r="T181" i="6"/>
  <c r="E182" i="6"/>
  <c r="F182" i="6"/>
  <c r="Q182" i="6"/>
  <c r="T182" i="6"/>
  <c r="E183" i="6"/>
  <c r="F183" i="6"/>
  <c r="G183" i="6"/>
  <c r="M183" i="6"/>
  <c r="Q183" i="6"/>
  <c r="T183" i="6"/>
  <c r="E184" i="6"/>
  <c r="F184" i="6"/>
  <c r="Q184" i="6"/>
  <c r="T184" i="6"/>
  <c r="E185" i="6"/>
  <c r="F185" i="6"/>
  <c r="Q185" i="6"/>
  <c r="T185" i="6"/>
  <c r="E186" i="6"/>
  <c r="F186" i="6"/>
  <c r="G186" i="6"/>
  <c r="Q186" i="6"/>
  <c r="E187" i="6"/>
  <c r="F187" i="6"/>
  <c r="G187" i="6"/>
  <c r="Q187" i="6"/>
  <c r="E188" i="6"/>
  <c r="F188" i="6"/>
  <c r="Q188" i="6"/>
  <c r="T188" i="6"/>
  <c r="E189" i="6"/>
  <c r="F189" i="6"/>
  <c r="G189" i="6"/>
  <c r="M189" i="6"/>
  <c r="Q189" i="6"/>
  <c r="T189" i="6"/>
  <c r="E190" i="6"/>
  <c r="F190" i="6"/>
  <c r="Q190" i="6"/>
  <c r="T190" i="6"/>
  <c r="E191" i="6"/>
  <c r="F191" i="6"/>
  <c r="Q191" i="6"/>
  <c r="E192" i="6"/>
  <c r="F192" i="6"/>
  <c r="Q192" i="6"/>
  <c r="E193" i="6"/>
  <c r="F193" i="6"/>
  <c r="Q193" i="6"/>
  <c r="E194" i="6"/>
  <c r="F194" i="6"/>
  <c r="G194" i="6"/>
  <c r="M194" i="6"/>
  <c r="Q194" i="6"/>
  <c r="T194" i="6"/>
  <c r="E195" i="6"/>
  <c r="F195" i="6"/>
  <c r="Q195" i="6"/>
  <c r="T195" i="6"/>
  <c r="E196" i="6"/>
  <c r="F196" i="6"/>
  <c r="G196" i="6"/>
  <c r="M196" i="6"/>
  <c r="Q196" i="6"/>
  <c r="T196" i="6"/>
  <c r="E197" i="6"/>
  <c r="F197" i="6"/>
  <c r="G197" i="6"/>
  <c r="M197" i="6"/>
  <c r="Q197" i="6"/>
  <c r="T197" i="6"/>
  <c r="E198" i="6"/>
  <c r="F198" i="6"/>
  <c r="Q198" i="6"/>
  <c r="U198" i="6"/>
  <c r="E199" i="6"/>
  <c r="F199" i="6"/>
  <c r="Q199" i="6"/>
  <c r="U199" i="6"/>
  <c r="E200" i="6"/>
  <c r="F200" i="6"/>
  <c r="Q200" i="6"/>
  <c r="T200" i="6"/>
  <c r="E201" i="6"/>
  <c r="F201" i="6"/>
  <c r="Q201" i="6"/>
  <c r="U201" i="6"/>
  <c r="E202" i="6"/>
  <c r="F202" i="6"/>
  <c r="Q202" i="6"/>
  <c r="T202" i="6"/>
  <c r="E203" i="6"/>
  <c r="F203" i="6"/>
  <c r="Q203" i="6"/>
  <c r="U203" i="6"/>
  <c r="E204" i="6"/>
  <c r="F204" i="6"/>
  <c r="G204" i="6"/>
  <c r="M204" i="6"/>
  <c r="Q204" i="6"/>
  <c r="T204" i="6"/>
  <c r="E205" i="6"/>
  <c r="F205" i="6"/>
  <c r="Q205" i="6"/>
  <c r="T205" i="6"/>
  <c r="E206" i="6"/>
  <c r="F206" i="6"/>
  <c r="Q206" i="6"/>
  <c r="T206" i="6"/>
  <c r="E207" i="6"/>
  <c r="F207" i="6"/>
  <c r="Q207" i="6"/>
  <c r="T207" i="6"/>
  <c r="E208" i="6"/>
  <c r="F208" i="6"/>
  <c r="Q208" i="6"/>
  <c r="T208" i="6"/>
  <c r="E209" i="6"/>
  <c r="F209" i="6"/>
  <c r="Q209" i="6"/>
  <c r="T209" i="6"/>
  <c r="E210" i="6"/>
  <c r="F210" i="6"/>
  <c r="G210" i="6"/>
  <c r="M210" i="6"/>
  <c r="Q210" i="6"/>
  <c r="T210" i="6"/>
  <c r="E211" i="6"/>
  <c r="F211" i="6"/>
  <c r="G211" i="6"/>
  <c r="M211" i="6"/>
  <c r="Q211" i="6"/>
  <c r="T211" i="6"/>
  <c r="E212" i="6"/>
  <c r="F212" i="6"/>
  <c r="Q212" i="6"/>
  <c r="T212" i="6"/>
  <c r="E213" i="6"/>
  <c r="F213" i="6"/>
  <c r="G213" i="6"/>
  <c r="J213" i="6"/>
  <c r="Q213" i="6"/>
  <c r="T213" i="6"/>
  <c r="E214" i="6"/>
  <c r="F214" i="6"/>
  <c r="Q214" i="6"/>
  <c r="T214" i="6"/>
  <c r="E215" i="6"/>
  <c r="F215" i="6"/>
  <c r="Q215" i="6"/>
  <c r="T215" i="6"/>
  <c r="E216" i="6"/>
  <c r="F216" i="6"/>
  <c r="G216" i="6"/>
  <c r="M216" i="6"/>
  <c r="Q216" i="6"/>
  <c r="T216" i="6"/>
  <c r="E217" i="6"/>
  <c r="F217" i="6"/>
  <c r="G217" i="6"/>
  <c r="M217" i="6"/>
  <c r="Q217" i="6"/>
  <c r="T217" i="6"/>
  <c r="E218" i="6"/>
  <c r="F218" i="6"/>
  <c r="G218" i="6"/>
  <c r="M218" i="6"/>
  <c r="Q218" i="6"/>
  <c r="T218" i="6"/>
  <c r="E219" i="6"/>
  <c r="F219" i="6"/>
  <c r="G219" i="6"/>
  <c r="M219" i="6"/>
  <c r="Q219" i="6"/>
  <c r="T219" i="6"/>
  <c r="E220" i="6"/>
  <c r="F220" i="6"/>
  <c r="Q220" i="6"/>
  <c r="T220" i="6"/>
  <c r="E221" i="6"/>
  <c r="F221" i="6"/>
  <c r="Q221" i="6"/>
  <c r="T221" i="6"/>
  <c r="E222" i="6"/>
  <c r="F222" i="6"/>
  <c r="Q222" i="6"/>
  <c r="T222" i="6"/>
  <c r="E223" i="6"/>
  <c r="F223" i="6"/>
  <c r="Q223" i="6"/>
  <c r="E224" i="6"/>
  <c r="F224" i="6"/>
  <c r="Q224" i="6"/>
  <c r="T224" i="6"/>
  <c r="E225" i="6"/>
  <c r="F225" i="6"/>
  <c r="G225" i="6"/>
  <c r="M225" i="6"/>
  <c r="Q225" i="6"/>
  <c r="T225" i="6"/>
  <c r="E226" i="6"/>
  <c r="F226" i="6"/>
  <c r="G226" i="6"/>
  <c r="L226" i="6"/>
  <c r="Q226" i="6"/>
  <c r="E227" i="6"/>
  <c r="F227" i="6"/>
  <c r="G227" i="6"/>
  <c r="M227" i="6"/>
  <c r="Q227" i="6"/>
  <c r="T227" i="6"/>
  <c r="E228" i="6"/>
  <c r="F228" i="6"/>
  <c r="G228" i="6"/>
  <c r="M228" i="6"/>
  <c r="Q228" i="6"/>
  <c r="T228" i="6"/>
  <c r="E229" i="6"/>
  <c r="F229" i="6"/>
  <c r="Q229" i="6"/>
  <c r="T229" i="6"/>
  <c r="E230" i="6"/>
  <c r="F230" i="6"/>
  <c r="Q230" i="6"/>
  <c r="T230" i="6"/>
  <c r="E231" i="6"/>
  <c r="F231" i="6"/>
  <c r="Q231" i="6"/>
  <c r="T231" i="6"/>
  <c r="E232" i="6"/>
  <c r="F232" i="6"/>
  <c r="G232" i="6"/>
  <c r="M232" i="6"/>
  <c r="Q232" i="6"/>
  <c r="T232" i="6"/>
  <c r="E233" i="6"/>
  <c r="F233" i="6"/>
  <c r="G233" i="6"/>
  <c r="M233" i="6"/>
  <c r="Q233" i="6"/>
  <c r="T233" i="6"/>
  <c r="E234" i="6"/>
  <c r="F234" i="6"/>
  <c r="G234" i="6"/>
  <c r="M234" i="6"/>
  <c r="Q234" i="6"/>
  <c r="T234" i="6"/>
  <c r="E235" i="6"/>
  <c r="F235" i="6"/>
  <c r="G235" i="6"/>
  <c r="M235" i="6"/>
  <c r="Q235" i="6"/>
  <c r="T235" i="6"/>
  <c r="E236" i="6"/>
  <c r="F236" i="6"/>
  <c r="G236" i="6"/>
  <c r="M236" i="6"/>
  <c r="Q236" i="6"/>
  <c r="T236" i="6"/>
  <c r="E237" i="6"/>
  <c r="F237" i="6"/>
  <c r="Q237" i="6"/>
  <c r="T237" i="6"/>
  <c r="E238" i="6"/>
  <c r="F238" i="6"/>
  <c r="G238" i="6"/>
  <c r="M238" i="6"/>
  <c r="Q238" i="6"/>
  <c r="T238" i="6"/>
  <c r="E239" i="6"/>
  <c r="F239" i="6"/>
  <c r="Q239" i="6"/>
  <c r="T239" i="6"/>
  <c r="E240" i="6"/>
  <c r="F240" i="6"/>
  <c r="Q240" i="6"/>
  <c r="U240" i="6"/>
  <c r="E241" i="6"/>
  <c r="F241" i="6"/>
  <c r="Q241" i="6"/>
  <c r="E242" i="6"/>
  <c r="F242" i="6"/>
  <c r="G242" i="6"/>
  <c r="Q242" i="6"/>
  <c r="T242" i="6"/>
  <c r="E243" i="6"/>
  <c r="F243" i="6"/>
  <c r="G243" i="6"/>
  <c r="M243" i="6"/>
  <c r="Q243" i="6"/>
  <c r="T243" i="6"/>
  <c r="E244" i="6"/>
  <c r="F244" i="6"/>
  <c r="G244" i="6"/>
  <c r="M244" i="6"/>
  <c r="Q244" i="6"/>
  <c r="T244" i="6"/>
  <c r="E245" i="6"/>
  <c r="F245" i="6"/>
  <c r="G245" i="6"/>
  <c r="K245" i="6"/>
  <c r="Q245" i="6"/>
  <c r="T245" i="6"/>
  <c r="E246" i="6"/>
  <c r="F246" i="6"/>
  <c r="G246" i="6"/>
  <c r="Q246" i="6"/>
  <c r="T246" i="6"/>
  <c r="E247" i="6"/>
  <c r="F247" i="6"/>
  <c r="Q247" i="6"/>
  <c r="E248" i="6"/>
  <c r="F248" i="6"/>
  <c r="G248" i="6"/>
  <c r="M248" i="6"/>
  <c r="Q248" i="6"/>
  <c r="T248" i="6"/>
  <c r="E249" i="6"/>
  <c r="F249" i="6"/>
  <c r="G249" i="6"/>
  <c r="M249" i="6"/>
  <c r="Q249" i="6"/>
  <c r="T249" i="6"/>
  <c r="E250" i="6"/>
  <c r="F250" i="6"/>
  <c r="G250" i="6"/>
  <c r="M250" i="6"/>
  <c r="Q250" i="6"/>
  <c r="T250" i="6"/>
  <c r="E251" i="6"/>
  <c r="F251" i="6"/>
  <c r="G251" i="6"/>
  <c r="Q251" i="6"/>
  <c r="E252" i="6"/>
  <c r="F252" i="6"/>
  <c r="Q252" i="6"/>
  <c r="T252" i="6"/>
  <c r="E253" i="6"/>
  <c r="F253" i="6"/>
  <c r="G253" i="6"/>
  <c r="M253" i="6"/>
  <c r="Q253" i="6"/>
  <c r="T253" i="6"/>
  <c r="E254" i="6"/>
  <c r="F254" i="6"/>
  <c r="G254" i="6"/>
  <c r="M254" i="6"/>
  <c r="Q254" i="6"/>
  <c r="T254" i="6"/>
  <c r="E255" i="6"/>
  <c r="F255" i="6"/>
  <c r="Q255" i="6"/>
  <c r="T255" i="6"/>
  <c r="E256" i="6"/>
  <c r="F256" i="6"/>
  <c r="G256" i="6"/>
  <c r="M256" i="6"/>
  <c r="Q256" i="6"/>
  <c r="T256" i="6"/>
  <c r="E257" i="6"/>
  <c r="F257" i="6"/>
  <c r="Q257" i="6"/>
  <c r="T257" i="6"/>
  <c r="E258" i="6"/>
  <c r="F258" i="6"/>
  <c r="Q258" i="6"/>
  <c r="T258" i="6"/>
  <c r="E259" i="6"/>
  <c r="F259" i="6"/>
  <c r="G259" i="6"/>
  <c r="M259" i="6"/>
  <c r="Q259" i="6"/>
  <c r="T259" i="6"/>
  <c r="E260" i="6"/>
  <c r="F260" i="6"/>
  <c r="Q260" i="6"/>
  <c r="T260" i="6"/>
  <c r="E261" i="6"/>
  <c r="F261" i="6"/>
  <c r="G261" i="6"/>
  <c r="M261" i="6"/>
  <c r="Q261" i="6"/>
  <c r="T261" i="6"/>
  <c r="E262" i="6"/>
  <c r="F262" i="6"/>
  <c r="G262" i="6"/>
  <c r="M262" i="6"/>
  <c r="Q262" i="6"/>
  <c r="T262" i="6"/>
  <c r="E263" i="6"/>
  <c r="F263" i="6"/>
  <c r="Q263" i="6"/>
  <c r="T263" i="6"/>
  <c r="E264" i="6"/>
  <c r="F264" i="6"/>
  <c r="Q264" i="6"/>
  <c r="T264" i="6"/>
  <c r="E265" i="6"/>
  <c r="F265" i="6"/>
  <c r="Q265" i="6"/>
  <c r="E266" i="6"/>
  <c r="F266" i="6"/>
  <c r="Q266" i="6"/>
  <c r="T266" i="6"/>
  <c r="E267" i="6"/>
  <c r="F267" i="6"/>
  <c r="Q267" i="6"/>
  <c r="E268" i="6"/>
  <c r="F268" i="6"/>
  <c r="G268" i="6"/>
  <c r="Q268" i="6"/>
  <c r="E269" i="6"/>
  <c r="F269" i="6"/>
  <c r="Q269" i="6"/>
  <c r="E270" i="6"/>
  <c r="F270" i="6"/>
  <c r="Q270" i="6"/>
  <c r="E271" i="6"/>
  <c r="F271" i="6"/>
  <c r="G271" i="6"/>
  <c r="Q271" i="6"/>
  <c r="E272" i="6"/>
  <c r="F272" i="6"/>
  <c r="Q272" i="6"/>
  <c r="T272" i="6"/>
  <c r="E273" i="6"/>
  <c r="F273" i="6"/>
  <c r="G273" i="6"/>
  <c r="Q273" i="6"/>
  <c r="E274" i="6"/>
  <c r="F274" i="6"/>
  <c r="Q274" i="6"/>
  <c r="E275" i="6"/>
  <c r="F275" i="6"/>
  <c r="G275" i="6"/>
  <c r="L275" i="6"/>
  <c r="Q275" i="6"/>
  <c r="E276" i="6"/>
  <c r="F276" i="6"/>
  <c r="G276" i="6"/>
  <c r="L276" i="6"/>
  <c r="Q276" i="6"/>
  <c r="E277" i="6"/>
  <c r="F277" i="6"/>
  <c r="Q277" i="6"/>
  <c r="E278" i="6"/>
  <c r="F278" i="6"/>
  <c r="G278" i="6"/>
  <c r="M278" i="6"/>
  <c r="Q278" i="6"/>
  <c r="T278" i="6"/>
  <c r="E279" i="6"/>
  <c r="F279" i="6"/>
  <c r="Q279" i="6"/>
  <c r="T279" i="6"/>
  <c r="E280" i="6"/>
  <c r="F280" i="6"/>
  <c r="G280" i="6"/>
  <c r="Q280" i="6"/>
  <c r="T280" i="6"/>
  <c r="E281" i="6"/>
  <c r="F281" i="6"/>
  <c r="Q281" i="6"/>
  <c r="T281" i="6"/>
  <c r="E282" i="6"/>
  <c r="F282" i="6"/>
  <c r="Q282" i="6"/>
  <c r="T282" i="6"/>
  <c r="E283" i="6"/>
  <c r="F283" i="6"/>
  <c r="G283" i="6"/>
  <c r="Q283" i="6"/>
  <c r="T283" i="6"/>
  <c r="E284" i="6"/>
  <c r="F284" i="6"/>
  <c r="G284" i="6"/>
  <c r="L284" i="6"/>
  <c r="Q284" i="6"/>
  <c r="E285" i="6"/>
  <c r="F285" i="6"/>
  <c r="G285" i="6"/>
  <c r="Q285" i="6"/>
  <c r="E286" i="6"/>
  <c r="F286" i="6"/>
  <c r="G286" i="6"/>
  <c r="N286" i="6"/>
  <c r="Q286" i="6"/>
  <c r="T286" i="6"/>
  <c r="E287" i="6"/>
  <c r="F287" i="6"/>
  <c r="Q287" i="6"/>
  <c r="E288" i="6"/>
  <c r="F288" i="6"/>
  <c r="Q288" i="6"/>
  <c r="T288" i="6"/>
  <c r="E289" i="6"/>
  <c r="F289" i="6"/>
  <c r="Q289" i="6"/>
  <c r="U289" i="6"/>
  <c r="E290" i="6"/>
  <c r="F290" i="6"/>
  <c r="G290" i="6"/>
  <c r="Q290" i="6"/>
  <c r="E291" i="6"/>
  <c r="F291" i="6"/>
  <c r="G291" i="6"/>
  <c r="Q291" i="6"/>
  <c r="E292" i="6"/>
  <c r="F292" i="6"/>
  <c r="Q292" i="6"/>
  <c r="E293" i="6"/>
  <c r="F293" i="6"/>
  <c r="Q293" i="6"/>
  <c r="T293" i="6"/>
  <c r="E294" i="6"/>
  <c r="F294" i="6"/>
  <c r="Q294" i="6"/>
  <c r="T294" i="6"/>
  <c r="E295" i="6"/>
  <c r="F295" i="6"/>
  <c r="Q295" i="6"/>
  <c r="E296" i="6"/>
  <c r="F296" i="6"/>
  <c r="Q296" i="6"/>
  <c r="E297" i="6"/>
  <c r="F297" i="6"/>
  <c r="Q297" i="6"/>
  <c r="E298" i="6"/>
  <c r="F298" i="6"/>
  <c r="G298" i="6"/>
  <c r="M298" i="6"/>
  <c r="Q298" i="6"/>
  <c r="E299" i="6"/>
  <c r="F299" i="6"/>
  <c r="G299" i="6"/>
  <c r="M299" i="6"/>
  <c r="Q299" i="6"/>
  <c r="E300" i="6"/>
  <c r="F300" i="6"/>
  <c r="Q300" i="6"/>
  <c r="E301" i="6"/>
  <c r="F301" i="6"/>
  <c r="G301" i="6"/>
  <c r="M301" i="6"/>
  <c r="Q301" i="6"/>
  <c r="E302" i="6"/>
  <c r="F302" i="6"/>
  <c r="Q302" i="6"/>
  <c r="U302" i="6"/>
  <c r="E303" i="6"/>
  <c r="F303" i="6"/>
  <c r="Q303" i="6"/>
  <c r="U303" i="6"/>
  <c r="E304" i="6"/>
  <c r="F304" i="6"/>
  <c r="Q304" i="6"/>
  <c r="U304" i="6"/>
  <c r="E305" i="6"/>
  <c r="F305" i="6"/>
  <c r="Q305" i="6"/>
  <c r="U305" i="6"/>
  <c r="E306" i="6"/>
  <c r="F306" i="6"/>
  <c r="Q306" i="6"/>
  <c r="E307" i="6"/>
  <c r="F307" i="6"/>
  <c r="G307" i="6"/>
  <c r="Q307" i="6"/>
  <c r="T307" i="6"/>
  <c r="E308" i="6"/>
  <c r="F308" i="6"/>
  <c r="Q308" i="6"/>
  <c r="E309" i="6"/>
  <c r="F309" i="6"/>
  <c r="G309" i="6"/>
  <c r="Q309" i="6"/>
  <c r="T309" i="6"/>
  <c r="E310" i="6"/>
  <c r="F310" i="6"/>
  <c r="G310" i="6"/>
  <c r="N310" i="6"/>
  <c r="Q310" i="6"/>
  <c r="T310" i="6"/>
  <c r="E311" i="6"/>
  <c r="F311" i="6"/>
  <c r="Q311" i="6"/>
  <c r="T311" i="6"/>
  <c r="E312" i="6"/>
  <c r="F312" i="6"/>
  <c r="Q312" i="6"/>
  <c r="E313" i="6"/>
  <c r="F313" i="6"/>
  <c r="G313" i="6"/>
  <c r="Q313" i="6"/>
  <c r="E314" i="6"/>
  <c r="F314" i="6"/>
  <c r="G314" i="6"/>
  <c r="Q314" i="6"/>
  <c r="E315" i="6"/>
  <c r="F315" i="6"/>
  <c r="Q315" i="6"/>
  <c r="T315" i="6"/>
  <c r="E316" i="6"/>
  <c r="F316" i="6"/>
  <c r="G316" i="6"/>
  <c r="Q316" i="6"/>
  <c r="T316" i="6"/>
  <c r="E317" i="6"/>
  <c r="F317" i="6"/>
  <c r="G317" i="6"/>
  <c r="N317" i="6"/>
  <c r="Q317" i="6"/>
  <c r="T317" i="6"/>
  <c r="E318" i="6"/>
  <c r="F318" i="6"/>
  <c r="Q318" i="6"/>
  <c r="E319" i="6"/>
  <c r="F319" i="6"/>
  <c r="Q319" i="6"/>
  <c r="E320" i="6"/>
  <c r="F320" i="6"/>
  <c r="Q320" i="6"/>
  <c r="E321" i="6"/>
  <c r="F321" i="6"/>
  <c r="Q321" i="6"/>
  <c r="E322" i="6"/>
  <c r="F322" i="6"/>
  <c r="Q322" i="6"/>
  <c r="E323" i="6"/>
  <c r="F323" i="6"/>
  <c r="G323" i="6"/>
  <c r="Q323" i="6"/>
  <c r="E324" i="6"/>
  <c r="F324" i="6"/>
  <c r="Q324" i="6"/>
  <c r="E325" i="6"/>
  <c r="F325" i="6"/>
  <c r="Q325" i="6"/>
  <c r="E326" i="6"/>
  <c r="F326" i="6"/>
  <c r="Q326" i="6"/>
  <c r="E327" i="6"/>
  <c r="F327" i="6"/>
  <c r="G327" i="6"/>
  <c r="Q327" i="6"/>
  <c r="E328" i="6"/>
  <c r="F328" i="6"/>
  <c r="Q328" i="6"/>
  <c r="E329" i="6"/>
  <c r="F329" i="6"/>
  <c r="Q329" i="6"/>
  <c r="E330" i="6"/>
  <c r="F330" i="6"/>
  <c r="Q330" i="6"/>
  <c r="E331" i="6"/>
  <c r="F331" i="6"/>
  <c r="G331" i="6"/>
  <c r="Q331" i="6"/>
  <c r="E332" i="6"/>
  <c r="F332" i="6"/>
  <c r="Q332" i="6"/>
  <c r="E333" i="6"/>
  <c r="F333" i="6"/>
  <c r="Q333" i="6"/>
  <c r="E334" i="6"/>
  <c r="F334" i="6"/>
  <c r="Q334" i="6"/>
  <c r="E335" i="6"/>
  <c r="F335" i="6"/>
  <c r="G335" i="6"/>
  <c r="Q335" i="6"/>
  <c r="E336" i="6"/>
  <c r="F336" i="6"/>
  <c r="Q336" i="6"/>
  <c r="E337" i="6"/>
  <c r="F337" i="6"/>
  <c r="G337" i="6"/>
  <c r="Q337" i="6"/>
  <c r="E338" i="6"/>
  <c r="F338" i="6"/>
  <c r="Q338" i="6"/>
  <c r="E339" i="6"/>
  <c r="F339" i="6"/>
  <c r="G339" i="6"/>
  <c r="Q339" i="6"/>
  <c r="E340" i="6"/>
  <c r="F340" i="6"/>
  <c r="G340" i="6"/>
  <c r="N340" i="6"/>
  <c r="Q340" i="6"/>
  <c r="E341" i="6"/>
  <c r="F341" i="6"/>
  <c r="Q341" i="6"/>
  <c r="D9" i="8"/>
  <c r="E9" i="8"/>
  <c r="D11" i="8"/>
  <c r="D12" i="8"/>
  <c r="D13" i="8"/>
  <c r="F16" i="8"/>
  <c r="F17" i="8" s="1"/>
  <c r="C17" i="8"/>
  <c r="E21" i="8"/>
  <c r="F21" i="8"/>
  <c r="Q21" i="8"/>
  <c r="E22" i="8"/>
  <c r="F22" i="8"/>
  <c r="G22" i="8"/>
  <c r="N22" i="8"/>
  <c r="Q22" i="8"/>
  <c r="E23" i="8"/>
  <c r="F23" i="8"/>
  <c r="G23" i="8"/>
  <c r="N23" i="8"/>
  <c r="Q23" i="8"/>
  <c r="E24" i="8"/>
  <c r="F24" i="8"/>
  <c r="G24" i="8"/>
  <c r="N24" i="8"/>
  <c r="Q24" i="8"/>
  <c r="E25" i="8"/>
  <c r="F25" i="8"/>
  <c r="G25" i="8"/>
  <c r="N25" i="8"/>
  <c r="Q25" i="8"/>
  <c r="E26" i="8"/>
  <c r="F26" i="8"/>
  <c r="G26" i="8"/>
  <c r="K26" i="8"/>
  <c r="Q26" i="8"/>
  <c r="T26" i="8"/>
  <c r="E27" i="8"/>
  <c r="F27" i="8"/>
  <c r="G27" i="8"/>
  <c r="K27" i="8"/>
  <c r="Q27" i="8"/>
  <c r="T27" i="8"/>
  <c r="E28" i="8"/>
  <c r="F28" i="8"/>
  <c r="Q28" i="8"/>
  <c r="R28" i="8"/>
  <c r="E29" i="8"/>
  <c r="F29" i="8"/>
  <c r="G29" i="8"/>
  <c r="K29" i="8"/>
  <c r="Q29" i="8"/>
  <c r="T29" i="8"/>
  <c r="E30" i="8"/>
  <c r="F30" i="8"/>
  <c r="G30" i="8"/>
  <c r="K30" i="8"/>
  <c r="Q30" i="8"/>
  <c r="T30" i="8"/>
  <c r="E31" i="8"/>
  <c r="F31" i="8"/>
  <c r="Q31" i="8"/>
  <c r="T31" i="8"/>
  <c r="E32" i="8"/>
  <c r="F32" i="8"/>
  <c r="Q32" i="8"/>
  <c r="T32" i="8"/>
  <c r="E33" i="8"/>
  <c r="F33" i="8"/>
  <c r="G33" i="8"/>
  <c r="K33" i="8"/>
  <c r="Q33" i="8"/>
  <c r="T33" i="8"/>
  <c r="E34" i="8"/>
  <c r="F34" i="8"/>
  <c r="Q34" i="8"/>
  <c r="T34" i="8"/>
  <c r="E35" i="8"/>
  <c r="F35" i="8"/>
  <c r="Q35" i="8"/>
  <c r="E36" i="8"/>
  <c r="F36" i="8"/>
  <c r="G36" i="8"/>
  <c r="N36" i="8"/>
  <c r="Q36" i="8"/>
  <c r="E37" i="8"/>
  <c r="F37" i="8"/>
  <c r="Q37" i="8"/>
  <c r="T37" i="8"/>
  <c r="E38" i="8"/>
  <c r="F38" i="8"/>
  <c r="G38" i="8"/>
  <c r="K38" i="8"/>
  <c r="Q38" i="8"/>
  <c r="T38" i="8"/>
  <c r="E39" i="8"/>
  <c r="F39" i="8"/>
  <c r="Q39" i="8"/>
  <c r="E40" i="8"/>
  <c r="F40" i="8"/>
  <c r="Q40" i="8"/>
  <c r="E41" i="8"/>
  <c r="F41" i="8"/>
  <c r="Q41" i="8"/>
  <c r="E42" i="8"/>
  <c r="F42" i="8"/>
  <c r="Q42" i="8"/>
  <c r="E43" i="8"/>
  <c r="F43" i="8"/>
  <c r="Q43" i="8"/>
  <c r="E44" i="8"/>
  <c r="F44" i="8"/>
  <c r="Q44" i="8"/>
  <c r="E45" i="8"/>
  <c r="F45" i="8"/>
  <c r="Q45" i="8"/>
  <c r="T45" i="8"/>
  <c r="E46" i="8"/>
  <c r="F46" i="8"/>
  <c r="Q46" i="8"/>
  <c r="T46" i="8"/>
  <c r="E47" i="8"/>
  <c r="F47" i="8"/>
  <c r="G47" i="8"/>
  <c r="K47" i="8"/>
  <c r="Q47" i="8"/>
  <c r="T47" i="8"/>
  <c r="E48" i="8"/>
  <c r="F48" i="8"/>
  <c r="G48" i="8"/>
  <c r="N48" i="8"/>
  <c r="Q48" i="8"/>
  <c r="T48" i="8"/>
  <c r="E49" i="8"/>
  <c r="F49" i="8"/>
  <c r="Q49" i="8"/>
  <c r="T49" i="8"/>
  <c r="E50" i="8"/>
  <c r="F50" i="8"/>
  <c r="G50" i="8"/>
  <c r="N50" i="8"/>
  <c r="Q50" i="8"/>
  <c r="T50" i="8"/>
  <c r="E51" i="8"/>
  <c r="F51" i="8"/>
  <c r="Q51" i="8"/>
  <c r="T51" i="8"/>
  <c r="E52" i="8"/>
  <c r="F52" i="8"/>
  <c r="Q52" i="8"/>
  <c r="E53" i="8"/>
  <c r="F53" i="8"/>
  <c r="Q53" i="8"/>
  <c r="E54" i="8"/>
  <c r="F54" i="8"/>
  <c r="Q54" i="8"/>
  <c r="E55" i="8"/>
  <c r="F55" i="8"/>
  <c r="Q55" i="8"/>
  <c r="E56" i="8"/>
  <c r="F56" i="8"/>
  <c r="Q56" i="8"/>
  <c r="E57" i="8"/>
  <c r="F57" i="8"/>
  <c r="Q57" i="8"/>
  <c r="T57" i="8"/>
  <c r="E58" i="8"/>
  <c r="F58" i="8"/>
  <c r="Q58" i="8"/>
  <c r="T58" i="8"/>
  <c r="E59" i="8"/>
  <c r="F59" i="8"/>
  <c r="Q59" i="8"/>
  <c r="E60" i="8"/>
  <c r="F60" i="8"/>
  <c r="Q60" i="8"/>
  <c r="T60" i="8"/>
  <c r="E61" i="8"/>
  <c r="F61" i="8"/>
  <c r="G61" i="8"/>
  <c r="L61" i="8"/>
  <c r="Q61" i="8"/>
  <c r="E62" i="8"/>
  <c r="F62" i="8"/>
  <c r="G62" i="8"/>
  <c r="L62" i="8"/>
  <c r="Q62" i="8"/>
  <c r="E63" i="8"/>
  <c r="F63" i="8"/>
  <c r="G63" i="8"/>
  <c r="I63" i="8"/>
  <c r="Q63" i="8"/>
  <c r="E64" i="8"/>
  <c r="F64" i="8"/>
  <c r="G64" i="8"/>
  <c r="I64" i="8"/>
  <c r="Q64" i="8"/>
  <c r="E65" i="8"/>
  <c r="F65" i="8"/>
  <c r="G65" i="8"/>
  <c r="I65" i="8"/>
  <c r="Q65" i="8"/>
  <c r="E66" i="8"/>
  <c r="F66" i="8"/>
  <c r="G66" i="8"/>
  <c r="L66" i="8"/>
  <c r="Q66" i="8"/>
  <c r="E67" i="8"/>
  <c r="F67" i="8"/>
  <c r="G67" i="8"/>
  <c r="I67" i="8"/>
  <c r="Q67" i="8"/>
  <c r="E68" i="8"/>
  <c r="F68" i="8"/>
  <c r="G68" i="8"/>
  <c r="I68" i="8"/>
  <c r="Q68" i="8"/>
  <c r="E69" i="8"/>
  <c r="F69" i="8"/>
  <c r="G69" i="8"/>
  <c r="I69" i="8"/>
  <c r="Q69" i="8"/>
  <c r="E70" i="8"/>
  <c r="F70" i="8"/>
  <c r="G70" i="8"/>
  <c r="I70" i="8"/>
  <c r="Q70" i="8"/>
  <c r="E71" i="8"/>
  <c r="F71" i="8"/>
  <c r="G71" i="8"/>
  <c r="I71" i="8"/>
  <c r="Q71" i="8"/>
  <c r="E72" i="8"/>
  <c r="F72" i="8"/>
  <c r="G72" i="8"/>
  <c r="I72" i="8"/>
  <c r="Q72" i="8"/>
  <c r="E73" i="8"/>
  <c r="F73" i="8"/>
  <c r="G73" i="8"/>
  <c r="K73" i="8"/>
  <c r="Q73" i="8"/>
  <c r="E74" i="8"/>
  <c r="F74" i="8"/>
  <c r="G74" i="8"/>
  <c r="N74" i="8"/>
  <c r="Q74" i="8"/>
  <c r="T74" i="8"/>
  <c r="E75" i="8"/>
  <c r="F75" i="8"/>
  <c r="G75" i="8"/>
  <c r="I75" i="8"/>
  <c r="Q75" i="8"/>
  <c r="E76" i="8"/>
  <c r="F76" i="8"/>
  <c r="G76" i="8"/>
  <c r="I76" i="8"/>
  <c r="Q76" i="8"/>
  <c r="E77" i="8"/>
  <c r="F77" i="8"/>
  <c r="G77" i="8"/>
  <c r="K77" i="8"/>
  <c r="Q77" i="8"/>
  <c r="E78" i="8"/>
  <c r="F78" i="8"/>
  <c r="G78" i="8"/>
  <c r="L78" i="8"/>
  <c r="Q78" i="8"/>
  <c r="E79" i="8"/>
  <c r="F79" i="8"/>
  <c r="G79" i="8"/>
  <c r="L79" i="8"/>
  <c r="Q79" i="8"/>
  <c r="E80" i="8"/>
  <c r="F80" i="8"/>
  <c r="G80" i="8"/>
  <c r="I80" i="8"/>
  <c r="Q80" i="8"/>
  <c r="E81" i="8"/>
  <c r="F81" i="8"/>
  <c r="G81" i="8"/>
  <c r="I81" i="8"/>
  <c r="Q81" i="8"/>
  <c r="E82" i="8"/>
  <c r="F82" i="8"/>
  <c r="G82" i="8"/>
  <c r="I82" i="8"/>
  <c r="Q82" i="8"/>
  <c r="E83" i="8"/>
  <c r="F83" i="8"/>
  <c r="G83" i="8"/>
  <c r="I83" i="8"/>
  <c r="Q83" i="8"/>
  <c r="E84" i="8"/>
  <c r="F84" i="8"/>
  <c r="G84" i="8"/>
  <c r="I84" i="8"/>
  <c r="Q84" i="8"/>
  <c r="E85" i="8"/>
  <c r="F85" i="8"/>
  <c r="G85" i="8"/>
  <c r="I85" i="8"/>
  <c r="Q85" i="8"/>
  <c r="E86" i="8"/>
  <c r="F86" i="8"/>
  <c r="G86" i="8"/>
  <c r="I86" i="8"/>
  <c r="Q86" i="8"/>
  <c r="E87" i="8"/>
  <c r="F87" i="8"/>
  <c r="G87" i="8"/>
  <c r="L87" i="8"/>
  <c r="Q87" i="8"/>
  <c r="E88" i="8"/>
  <c r="F88" i="8"/>
  <c r="G88" i="8"/>
  <c r="L88" i="8"/>
  <c r="Q88" i="8"/>
  <c r="E89" i="8"/>
  <c r="F89" i="8"/>
  <c r="G89" i="8"/>
  <c r="L89" i="8"/>
  <c r="Q89" i="8"/>
  <c r="E90" i="8"/>
  <c r="F90" i="8"/>
  <c r="G90" i="8"/>
  <c r="L90" i="8"/>
  <c r="Q90" i="8"/>
  <c r="E91" i="8"/>
  <c r="F91" i="8"/>
  <c r="G91" i="8"/>
  <c r="L91" i="8"/>
  <c r="Q91" i="8"/>
  <c r="D9" i="11"/>
  <c r="E9" i="11"/>
  <c r="D11" i="11"/>
  <c r="D12" i="11"/>
  <c r="D13" i="11"/>
  <c r="F16" i="11"/>
  <c r="F17" i="11" s="1"/>
  <c r="C17" i="11"/>
  <c r="E21" i="11"/>
  <c r="F21" i="11"/>
  <c r="Q21" i="11"/>
  <c r="E22" i="11"/>
  <c r="F22" i="11"/>
  <c r="G22" i="11"/>
  <c r="N22" i="11"/>
  <c r="Q22" i="11"/>
  <c r="E23" i="11"/>
  <c r="F23" i="11"/>
  <c r="G23" i="11"/>
  <c r="N23" i="11"/>
  <c r="Q23" i="11"/>
  <c r="E24" i="11"/>
  <c r="F24" i="11"/>
  <c r="G24" i="11"/>
  <c r="N24" i="11"/>
  <c r="Q24" i="11"/>
  <c r="E25" i="11"/>
  <c r="F25" i="11"/>
  <c r="G25" i="11"/>
  <c r="N25" i="11"/>
  <c r="Q25" i="11"/>
  <c r="E26" i="11"/>
  <c r="F26" i="11"/>
  <c r="G26" i="11"/>
  <c r="L26" i="11"/>
  <c r="Q26" i="11"/>
  <c r="E27" i="11"/>
  <c r="F27" i="11"/>
  <c r="G27" i="11"/>
  <c r="K27" i="11"/>
  <c r="Q27" i="11"/>
  <c r="E28" i="11"/>
  <c r="F28" i="11"/>
  <c r="G28" i="11"/>
  <c r="K28" i="11"/>
  <c r="Q28" i="11"/>
  <c r="E29" i="11"/>
  <c r="F29" i="11"/>
  <c r="G29" i="11"/>
  <c r="K29" i="11"/>
  <c r="Q29" i="11"/>
  <c r="E30" i="11"/>
  <c r="F30" i="11"/>
  <c r="G30" i="11"/>
  <c r="N30" i="11"/>
  <c r="Q30" i="11"/>
  <c r="E31" i="11"/>
  <c r="F31" i="11"/>
  <c r="G31" i="11"/>
  <c r="N31" i="11"/>
  <c r="Q31" i="11"/>
  <c r="E32" i="11"/>
  <c r="F32" i="11"/>
  <c r="G32" i="11"/>
  <c r="N32" i="11"/>
  <c r="Q32" i="11"/>
  <c r="E33" i="11"/>
  <c r="F33" i="11"/>
  <c r="G33" i="11"/>
  <c r="N33" i="11"/>
  <c r="Q33" i="11"/>
  <c r="T33" i="11"/>
  <c r="E34" i="11"/>
  <c r="F34" i="11"/>
  <c r="G34" i="11"/>
  <c r="N34" i="11"/>
  <c r="Q34" i="11"/>
  <c r="T34" i="11"/>
  <c r="E35" i="11"/>
  <c r="F35" i="11"/>
  <c r="G35" i="11"/>
  <c r="N35" i="11"/>
  <c r="Q35" i="11"/>
  <c r="T35" i="11"/>
  <c r="E36" i="11"/>
  <c r="F36" i="11"/>
  <c r="G36" i="11"/>
  <c r="N36" i="11"/>
  <c r="Q36" i="11"/>
  <c r="T36" i="11"/>
  <c r="E37" i="11"/>
  <c r="F37" i="11"/>
  <c r="G37" i="11"/>
  <c r="L37" i="11"/>
  <c r="Q37" i="11"/>
  <c r="E38" i="11"/>
  <c r="F38" i="11"/>
  <c r="G38" i="11"/>
  <c r="L38" i="11"/>
  <c r="Q38" i="11"/>
  <c r="E39" i="11"/>
  <c r="F39" i="11"/>
  <c r="G39" i="11"/>
  <c r="L39" i="11"/>
  <c r="Q39" i="11"/>
  <c r="E40" i="11"/>
  <c r="F40" i="11"/>
  <c r="G40" i="11"/>
  <c r="L40" i="11"/>
  <c r="Q40" i="11"/>
  <c r="E41" i="11"/>
  <c r="F41" i="11"/>
  <c r="G41" i="11"/>
  <c r="L41" i="11"/>
  <c r="Q41" i="11"/>
  <c r="E42" i="11"/>
  <c r="F42" i="11"/>
  <c r="G42" i="11"/>
  <c r="L42" i="11"/>
  <c r="Q42" i="11"/>
  <c r="E43" i="11"/>
  <c r="F43" i="11"/>
  <c r="G43" i="11"/>
  <c r="L43" i="11"/>
  <c r="Q43" i="11"/>
  <c r="E44" i="11"/>
  <c r="F44" i="11"/>
  <c r="G44" i="11"/>
  <c r="I44" i="11"/>
  <c r="Q44" i="11"/>
  <c r="E45" i="11"/>
  <c r="F45" i="11"/>
  <c r="G45" i="11"/>
  <c r="I45" i="11"/>
  <c r="Q45" i="11"/>
  <c r="E46" i="11"/>
  <c r="F46" i="11"/>
  <c r="G46" i="11"/>
  <c r="I46" i="11"/>
  <c r="Q46" i="11"/>
  <c r="E47" i="11"/>
  <c r="F47" i="11"/>
  <c r="G47" i="11"/>
  <c r="I47" i="11"/>
  <c r="Q47" i="11"/>
  <c r="E48" i="11"/>
  <c r="F48" i="11"/>
  <c r="G48" i="11"/>
  <c r="I48" i="11"/>
  <c r="Q48" i="11"/>
  <c r="E49" i="11"/>
  <c r="F49" i="11"/>
  <c r="G49" i="11"/>
  <c r="I49" i="11"/>
  <c r="Q49" i="11"/>
  <c r="E50" i="11"/>
  <c r="F50" i="11"/>
  <c r="G50" i="11"/>
  <c r="K50" i="11"/>
  <c r="Q50" i="11"/>
  <c r="E51" i="11"/>
  <c r="F51" i="11"/>
  <c r="G51" i="11"/>
  <c r="N51" i="11"/>
  <c r="Q51" i="11"/>
  <c r="T51" i="11"/>
  <c r="E52" i="11"/>
  <c r="F52" i="11"/>
  <c r="G52" i="11"/>
  <c r="I52" i="11"/>
  <c r="Q52" i="11"/>
  <c r="E53" i="11"/>
  <c r="F53" i="11"/>
  <c r="G53" i="11"/>
  <c r="I53" i="11"/>
  <c r="Q53" i="11"/>
  <c r="E54" i="11"/>
  <c r="F54" i="11"/>
  <c r="G54" i="11"/>
  <c r="K54" i="11"/>
  <c r="Q54" i="11"/>
  <c r="E55" i="11"/>
  <c r="F55" i="11"/>
  <c r="G55" i="11"/>
  <c r="L55" i="11"/>
  <c r="Q55" i="11"/>
  <c r="E56" i="11"/>
  <c r="F56" i="11"/>
  <c r="G56" i="11"/>
  <c r="L56" i="11"/>
  <c r="Q56" i="11"/>
  <c r="E57" i="11"/>
  <c r="F57" i="11"/>
  <c r="G57" i="11"/>
  <c r="I57" i="11"/>
  <c r="Q57" i="11"/>
  <c r="E58" i="11"/>
  <c r="F58" i="11"/>
  <c r="G58" i="11"/>
  <c r="I58" i="11"/>
  <c r="Q58" i="11"/>
  <c r="E59" i="11"/>
  <c r="F59" i="11"/>
  <c r="G59" i="11"/>
  <c r="I59" i="11"/>
  <c r="Q59" i="11"/>
  <c r="E60" i="11"/>
  <c r="F60" i="11"/>
  <c r="G60" i="11"/>
  <c r="I60" i="11"/>
  <c r="Q60" i="11"/>
  <c r="E61" i="11"/>
  <c r="F61" i="11"/>
  <c r="G61" i="11"/>
  <c r="I61" i="11"/>
  <c r="Q61" i="11"/>
  <c r="E62" i="11"/>
  <c r="F62" i="11"/>
  <c r="G62" i="11"/>
  <c r="I62" i="11"/>
  <c r="Q62" i="11"/>
  <c r="E63" i="11"/>
  <c r="F63" i="11"/>
  <c r="G63" i="11"/>
  <c r="I63" i="11"/>
  <c r="Q63" i="11"/>
  <c r="E64" i="11"/>
  <c r="F64" i="11"/>
  <c r="G64" i="11"/>
  <c r="L64" i="11"/>
  <c r="Q64" i="11"/>
  <c r="E65" i="11"/>
  <c r="F65" i="11"/>
  <c r="G65" i="11"/>
  <c r="L65" i="11"/>
  <c r="Q65" i="11"/>
  <c r="E66" i="11"/>
  <c r="F66" i="11"/>
  <c r="G66" i="11"/>
  <c r="L66" i="11"/>
  <c r="Q66" i="11"/>
  <c r="E67" i="11"/>
  <c r="F67" i="11"/>
  <c r="G67" i="11"/>
  <c r="L67" i="11"/>
  <c r="Q67" i="11"/>
  <c r="E68" i="11"/>
  <c r="F68" i="11"/>
  <c r="G68" i="11"/>
  <c r="L68" i="11"/>
  <c r="Q68" i="11"/>
  <c r="E69" i="11"/>
  <c r="F69" i="11"/>
  <c r="G69" i="11"/>
  <c r="L69" i="11"/>
  <c r="Q69" i="11"/>
  <c r="E70" i="11"/>
  <c r="F70" i="11"/>
  <c r="G70" i="11"/>
  <c r="L70" i="11"/>
  <c r="Q70" i="11"/>
  <c r="D9" i="9"/>
  <c r="E9" i="9"/>
  <c r="D11" i="9"/>
  <c r="D12" i="9"/>
  <c r="AB24" i="9" s="1"/>
  <c r="D13" i="9"/>
  <c r="F16" i="9"/>
  <c r="F17" i="9" s="1"/>
  <c r="C17" i="9"/>
  <c r="E21" i="9"/>
  <c r="F21" i="9"/>
  <c r="G21" i="9"/>
  <c r="N21" i="9"/>
  <c r="Q21" i="9"/>
  <c r="E22" i="9"/>
  <c r="F22" i="9"/>
  <c r="G22" i="9"/>
  <c r="N22" i="9"/>
  <c r="Q22" i="9"/>
  <c r="E23" i="9"/>
  <c r="F23" i="9"/>
  <c r="G23" i="9"/>
  <c r="N23" i="9"/>
  <c r="Q23" i="9"/>
  <c r="E24" i="9"/>
  <c r="F24" i="9"/>
  <c r="G24" i="9"/>
  <c r="N24" i="9"/>
  <c r="Q24" i="9"/>
  <c r="E25" i="9"/>
  <c r="F25" i="9"/>
  <c r="G25" i="9"/>
  <c r="N25" i="9"/>
  <c r="Q25" i="9"/>
  <c r="E26" i="9"/>
  <c r="F26" i="9"/>
  <c r="G26" i="9"/>
  <c r="K26" i="9"/>
  <c r="Q26" i="9"/>
  <c r="T26" i="9"/>
  <c r="E27" i="9"/>
  <c r="F27" i="9"/>
  <c r="G27" i="9"/>
  <c r="K27" i="9"/>
  <c r="Q27" i="9"/>
  <c r="T27" i="9"/>
  <c r="E28" i="9"/>
  <c r="F28" i="9"/>
  <c r="Q28" i="9"/>
  <c r="R28" i="9"/>
  <c r="E29" i="9"/>
  <c r="F29" i="9"/>
  <c r="G29" i="9"/>
  <c r="K29" i="9"/>
  <c r="Q29" i="9"/>
  <c r="T29" i="9"/>
  <c r="E30" i="9"/>
  <c r="F30" i="9"/>
  <c r="G30" i="9"/>
  <c r="K30" i="9"/>
  <c r="Q30" i="9"/>
  <c r="T30" i="9"/>
  <c r="E31" i="9"/>
  <c r="F31" i="9"/>
  <c r="G31" i="9"/>
  <c r="K31" i="9"/>
  <c r="Q31" i="9"/>
  <c r="T31" i="9"/>
  <c r="E32" i="9"/>
  <c r="F32" i="9"/>
  <c r="G32" i="9"/>
  <c r="K32" i="9"/>
  <c r="Q32" i="9"/>
  <c r="T32" i="9"/>
  <c r="E33" i="9"/>
  <c r="F33" i="9"/>
  <c r="G33" i="9"/>
  <c r="K33" i="9"/>
  <c r="Q33" i="9"/>
  <c r="T33" i="9"/>
  <c r="E34" i="9"/>
  <c r="F34" i="9"/>
  <c r="G34" i="9"/>
  <c r="K34" i="9"/>
  <c r="Q34" i="9"/>
  <c r="T34" i="9"/>
  <c r="E35" i="9"/>
  <c r="F35" i="9"/>
  <c r="G35" i="9"/>
  <c r="N35" i="9"/>
  <c r="Q35" i="9"/>
  <c r="E36" i="9"/>
  <c r="F36" i="9"/>
  <c r="G36" i="9"/>
  <c r="N36" i="9"/>
  <c r="Q36" i="9"/>
  <c r="E37" i="9"/>
  <c r="F37" i="9"/>
  <c r="G37" i="9"/>
  <c r="K37" i="9"/>
  <c r="Q37" i="9"/>
  <c r="T37" i="9"/>
  <c r="E38" i="9"/>
  <c r="F38" i="9"/>
  <c r="G38" i="9"/>
  <c r="K38" i="9"/>
  <c r="Q38" i="9"/>
  <c r="T38" i="9"/>
  <c r="E39" i="9"/>
  <c r="F39" i="9"/>
  <c r="G39" i="9"/>
  <c r="K39" i="9"/>
  <c r="Q39" i="9"/>
  <c r="E40" i="9"/>
  <c r="F40" i="9"/>
  <c r="G40" i="9"/>
  <c r="K40" i="9"/>
  <c r="Q40" i="9"/>
  <c r="E41" i="9"/>
  <c r="F41" i="9"/>
  <c r="G41" i="9"/>
  <c r="N41" i="9"/>
  <c r="Q41" i="9"/>
  <c r="E42" i="9"/>
  <c r="F42" i="9"/>
  <c r="G42" i="9"/>
  <c r="N42" i="9"/>
  <c r="Q42" i="9"/>
  <c r="E43" i="9"/>
  <c r="F43" i="9"/>
  <c r="G43" i="9"/>
  <c r="N43" i="9"/>
  <c r="Q43" i="9"/>
  <c r="E44" i="9"/>
  <c r="F44" i="9"/>
  <c r="Q44" i="9"/>
  <c r="R44" i="9"/>
  <c r="N44" i="9"/>
  <c r="E45" i="9"/>
  <c r="F45" i="9"/>
  <c r="G45" i="9"/>
  <c r="N45" i="9"/>
  <c r="Q45" i="9"/>
  <c r="T45" i="9"/>
  <c r="E46" i="9"/>
  <c r="F46" i="9"/>
  <c r="G46" i="9"/>
  <c r="N46" i="9"/>
  <c r="Q46" i="9"/>
  <c r="T46" i="9"/>
  <c r="E47" i="9"/>
  <c r="F47" i="9"/>
  <c r="G47" i="9"/>
  <c r="K47" i="9"/>
  <c r="Q47" i="9"/>
  <c r="T47" i="9"/>
  <c r="E48" i="9"/>
  <c r="F48" i="9"/>
  <c r="G48" i="9"/>
  <c r="N48" i="9"/>
  <c r="Q48" i="9"/>
  <c r="T48" i="9"/>
  <c r="E49" i="9"/>
  <c r="F49" i="9"/>
  <c r="G49" i="9"/>
  <c r="N49" i="9"/>
  <c r="Q49" i="9"/>
  <c r="T49" i="9"/>
  <c r="E50" i="9"/>
  <c r="F50" i="9"/>
  <c r="G50" i="9"/>
  <c r="N50" i="9"/>
  <c r="Q50" i="9"/>
  <c r="T50" i="9"/>
  <c r="E51" i="9"/>
  <c r="F51" i="9"/>
  <c r="G51" i="9"/>
  <c r="N51" i="9"/>
  <c r="Q51" i="9"/>
  <c r="T51" i="9"/>
  <c r="E52" i="9"/>
  <c r="F52" i="9"/>
  <c r="G52" i="9"/>
  <c r="L52" i="9"/>
  <c r="Q52" i="9"/>
  <c r="E53" i="9"/>
  <c r="F53" i="9"/>
  <c r="G53" i="9"/>
  <c r="L53" i="9"/>
  <c r="Q53" i="9"/>
  <c r="E54" i="9"/>
  <c r="F54" i="9"/>
  <c r="G54" i="9"/>
  <c r="L54" i="9"/>
  <c r="Q54" i="9"/>
  <c r="E55" i="9"/>
  <c r="F55" i="9"/>
  <c r="G55" i="9"/>
  <c r="L55" i="9"/>
  <c r="Q55" i="9"/>
  <c r="E56" i="9"/>
  <c r="F56" i="9"/>
  <c r="G56" i="9"/>
  <c r="L56" i="9"/>
  <c r="Q56" i="9"/>
  <c r="E57" i="9"/>
  <c r="F57" i="9"/>
  <c r="G57" i="9"/>
  <c r="N57" i="9"/>
  <c r="Q57" i="9"/>
  <c r="T57" i="9"/>
  <c r="E58" i="9"/>
  <c r="F58" i="9"/>
  <c r="G58" i="9"/>
  <c r="K58" i="9"/>
  <c r="Q58" i="9"/>
  <c r="T58" i="9"/>
  <c r="E59" i="9"/>
  <c r="F59" i="9"/>
  <c r="G59" i="9"/>
  <c r="K59" i="9"/>
  <c r="Q59" i="9"/>
  <c r="E60" i="9"/>
  <c r="F60" i="9"/>
  <c r="G60" i="9"/>
  <c r="N60" i="9"/>
  <c r="Q60" i="9"/>
  <c r="T60" i="9"/>
  <c r="E61" i="9"/>
  <c r="F61" i="9"/>
  <c r="G61" i="9"/>
  <c r="L61" i="9"/>
  <c r="Q61" i="9"/>
  <c r="E62" i="9"/>
  <c r="F62" i="9"/>
  <c r="G62" i="9"/>
  <c r="L62" i="9"/>
  <c r="Q62" i="9"/>
  <c r="E63" i="9"/>
  <c r="F63" i="9"/>
  <c r="G63" i="9"/>
  <c r="I63" i="9"/>
  <c r="Q63" i="9"/>
  <c r="E64" i="9"/>
  <c r="F64" i="9"/>
  <c r="G64" i="9"/>
  <c r="I64" i="9"/>
  <c r="Q64" i="9"/>
  <c r="E65" i="9"/>
  <c r="F65" i="9"/>
  <c r="G65" i="9"/>
  <c r="I65" i="9"/>
  <c r="Q65" i="9"/>
  <c r="E66" i="9"/>
  <c r="F66" i="9"/>
  <c r="G66" i="9"/>
  <c r="L66" i="9"/>
  <c r="Q66" i="9"/>
  <c r="E67" i="9"/>
  <c r="F67" i="9"/>
  <c r="G67" i="9"/>
  <c r="I67" i="9"/>
  <c r="Q67" i="9"/>
  <c r="E68" i="9"/>
  <c r="F68" i="9"/>
  <c r="G68" i="9"/>
  <c r="I68" i="9"/>
  <c r="Q68" i="9"/>
  <c r="E69" i="9"/>
  <c r="F69" i="9"/>
  <c r="G69" i="9"/>
  <c r="I69" i="9"/>
  <c r="Q69" i="9"/>
  <c r="E70" i="9"/>
  <c r="F70" i="9"/>
  <c r="G70" i="9"/>
  <c r="I70" i="9"/>
  <c r="Q70" i="9"/>
  <c r="E71" i="9"/>
  <c r="F71" i="9"/>
  <c r="G71" i="9"/>
  <c r="I71" i="9"/>
  <c r="Q71" i="9"/>
  <c r="E72" i="9"/>
  <c r="F72" i="9"/>
  <c r="G72" i="9"/>
  <c r="I72" i="9"/>
  <c r="Q72" i="9"/>
  <c r="E73" i="9"/>
  <c r="F73" i="9"/>
  <c r="G73" i="9"/>
  <c r="K73" i="9"/>
  <c r="Q73" i="9"/>
  <c r="E74" i="9"/>
  <c r="F74" i="9"/>
  <c r="G74" i="9"/>
  <c r="N74" i="9"/>
  <c r="Q74" i="9"/>
  <c r="T74" i="9"/>
  <c r="E75" i="9"/>
  <c r="F75" i="9"/>
  <c r="G75" i="9"/>
  <c r="I75" i="9"/>
  <c r="Q75" i="9"/>
  <c r="E76" i="9"/>
  <c r="F76" i="9"/>
  <c r="G76" i="9"/>
  <c r="I76" i="9"/>
  <c r="Q76" i="9"/>
  <c r="E77" i="9"/>
  <c r="F77" i="9"/>
  <c r="G77" i="9"/>
  <c r="K77" i="9"/>
  <c r="Q77" i="9"/>
  <c r="E78" i="9"/>
  <c r="F78" i="9"/>
  <c r="G78" i="9"/>
  <c r="L78" i="9"/>
  <c r="Q78" i="9"/>
  <c r="E79" i="9"/>
  <c r="F79" i="9"/>
  <c r="G79" i="9"/>
  <c r="L79" i="9"/>
  <c r="Q79" i="9"/>
  <c r="E80" i="9"/>
  <c r="F80" i="9"/>
  <c r="G80" i="9"/>
  <c r="I80" i="9"/>
  <c r="Q80" i="9"/>
  <c r="E81" i="9"/>
  <c r="F81" i="9"/>
  <c r="G81" i="9"/>
  <c r="I81" i="9"/>
  <c r="Q81" i="9"/>
  <c r="E82" i="9"/>
  <c r="F82" i="9"/>
  <c r="G82" i="9"/>
  <c r="I82" i="9"/>
  <c r="Q82" i="9"/>
  <c r="E83" i="9"/>
  <c r="F83" i="9"/>
  <c r="G83" i="9"/>
  <c r="I83" i="9"/>
  <c r="Q83" i="9"/>
  <c r="E84" i="9"/>
  <c r="F84" i="9"/>
  <c r="G84" i="9"/>
  <c r="I84" i="9"/>
  <c r="Q84" i="9"/>
  <c r="E85" i="9"/>
  <c r="F85" i="9"/>
  <c r="G85" i="9"/>
  <c r="I85" i="9"/>
  <c r="Q85" i="9"/>
  <c r="E86" i="9"/>
  <c r="F86" i="9"/>
  <c r="G86" i="9"/>
  <c r="I86" i="9"/>
  <c r="Q86" i="9"/>
  <c r="E87" i="9"/>
  <c r="F87" i="9"/>
  <c r="G87" i="9"/>
  <c r="L87" i="9"/>
  <c r="Q87" i="9"/>
  <c r="E88" i="9"/>
  <c r="F88" i="9"/>
  <c r="G88" i="9"/>
  <c r="L88" i="9"/>
  <c r="Q88" i="9"/>
  <c r="E89" i="9"/>
  <c r="F89" i="9"/>
  <c r="G89" i="9"/>
  <c r="L89" i="9"/>
  <c r="Q89" i="9"/>
  <c r="E90" i="9"/>
  <c r="F90" i="9"/>
  <c r="G90" i="9"/>
  <c r="L90" i="9"/>
  <c r="Q90" i="9"/>
  <c r="E91" i="9"/>
  <c r="F91" i="9"/>
  <c r="G91" i="9"/>
  <c r="L91" i="9"/>
  <c r="Q91" i="9"/>
  <c r="D9" i="13"/>
  <c r="E9" i="13"/>
  <c r="D11" i="13"/>
  <c r="D12" i="13"/>
  <c r="D13" i="13"/>
  <c r="F16" i="13"/>
  <c r="F17" i="13" s="1"/>
  <c r="C17" i="13"/>
  <c r="E21" i="13"/>
  <c r="F21" i="13" s="1"/>
  <c r="Q21" i="13"/>
  <c r="E22" i="13"/>
  <c r="F22" i="13" s="1"/>
  <c r="G22" i="13" s="1"/>
  <c r="Q22" i="13"/>
  <c r="E23" i="13"/>
  <c r="F23" i="13" s="1"/>
  <c r="Q23" i="13"/>
  <c r="E24" i="13"/>
  <c r="F24" i="13" s="1"/>
  <c r="Q24" i="13"/>
  <c r="E25" i="13"/>
  <c r="F25" i="13" s="1"/>
  <c r="G25" i="13" s="1"/>
  <c r="Q25" i="13"/>
  <c r="E26" i="13"/>
  <c r="F26" i="13" s="1"/>
  <c r="Q26" i="13"/>
  <c r="E27" i="13"/>
  <c r="F27" i="13" s="1"/>
  <c r="G27" i="13" s="1"/>
  <c r="Q27" i="13"/>
  <c r="E28" i="13"/>
  <c r="F28" i="13" s="1"/>
  <c r="G28" i="13" s="1"/>
  <c r="I28" i="13" s="1"/>
  <c r="Q28" i="13"/>
  <c r="T28" i="13"/>
  <c r="E29" i="13"/>
  <c r="F29" i="13"/>
  <c r="G29" i="13" s="1"/>
  <c r="Q29" i="13"/>
  <c r="T29" i="13"/>
  <c r="E30" i="13"/>
  <c r="F30" i="13" s="1"/>
  <c r="Q30" i="13"/>
  <c r="T30" i="13"/>
  <c r="E31" i="13"/>
  <c r="F31" i="13"/>
  <c r="Q31" i="13"/>
  <c r="E32" i="13"/>
  <c r="F32" i="13" s="1"/>
  <c r="G32" i="13" s="1"/>
  <c r="Q32" i="13"/>
  <c r="T32" i="13"/>
  <c r="E33" i="13"/>
  <c r="F33" i="13"/>
  <c r="Q33" i="13"/>
  <c r="T33" i="13"/>
  <c r="E34" i="13"/>
  <c r="F34" i="13" s="1"/>
  <c r="Q34" i="13"/>
  <c r="T34" i="13"/>
  <c r="E35" i="13"/>
  <c r="F35" i="13" s="1"/>
  <c r="G35" i="13" s="1"/>
  <c r="I35" i="13" s="1"/>
  <c r="Q35" i="13"/>
  <c r="T35" i="13"/>
  <c r="E36" i="13"/>
  <c r="F36" i="13" s="1"/>
  <c r="G36" i="13" s="1"/>
  <c r="Q36" i="13"/>
  <c r="T36" i="13"/>
  <c r="E37" i="13"/>
  <c r="F37" i="13" s="1"/>
  <c r="Q37" i="13"/>
  <c r="T37" i="13"/>
  <c r="E38" i="13"/>
  <c r="F38" i="13" s="1"/>
  <c r="Q38" i="13"/>
  <c r="T38" i="13"/>
  <c r="E39" i="13"/>
  <c r="F39" i="13" s="1"/>
  <c r="G39" i="13" s="1"/>
  <c r="I39" i="13" s="1"/>
  <c r="Q39" i="13"/>
  <c r="T39" i="13"/>
  <c r="E40" i="13"/>
  <c r="F40" i="13" s="1"/>
  <c r="G40" i="13" s="1"/>
  <c r="Q40" i="13"/>
  <c r="T40" i="13"/>
  <c r="E41" i="13"/>
  <c r="F41" i="13" s="1"/>
  <c r="Q41" i="13"/>
  <c r="T41" i="13"/>
  <c r="E42" i="13"/>
  <c r="F42" i="13" s="1"/>
  <c r="Q42" i="13"/>
  <c r="T42" i="13"/>
  <c r="E43" i="13"/>
  <c r="F43" i="13" s="1"/>
  <c r="G43" i="13" s="1"/>
  <c r="Q43" i="13"/>
  <c r="T43" i="13"/>
  <c r="E44" i="13"/>
  <c r="F44" i="13" s="1"/>
  <c r="G44" i="13" s="1"/>
  <c r="I44" i="13" s="1"/>
  <c r="Q44" i="13"/>
  <c r="E45" i="13"/>
  <c r="F45" i="13" s="1"/>
  <c r="G45" i="13" s="1"/>
  <c r="Q45" i="13"/>
  <c r="E46" i="13"/>
  <c r="F46" i="13" s="1"/>
  <c r="Q46" i="13"/>
  <c r="E47" i="13"/>
  <c r="F47" i="13" s="1"/>
  <c r="G47" i="13" s="1"/>
  <c r="Q47" i="13"/>
  <c r="E48" i="13"/>
  <c r="F48" i="13"/>
  <c r="Q48" i="13"/>
  <c r="T48" i="13"/>
  <c r="E49" i="13"/>
  <c r="F49" i="13" s="1"/>
  <c r="G49" i="13" s="1"/>
  <c r="I49" i="13" s="1"/>
  <c r="Q49" i="13"/>
  <c r="T49" i="13"/>
  <c r="E50" i="13"/>
  <c r="F50" i="13" s="1"/>
  <c r="G50" i="13" s="1"/>
  <c r="I50" i="13" s="1"/>
  <c r="Q50" i="13"/>
  <c r="E51" i="13"/>
  <c r="F51" i="13" s="1"/>
  <c r="G51" i="13" s="1"/>
  <c r="J51" i="13" s="1"/>
  <c r="Q51" i="13"/>
  <c r="T51" i="13"/>
  <c r="E52" i="13"/>
  <c r="F52" i="13" s="1"/>
  <c r="G52" i="13" s="1"/>
  <c r="I52" i="13" s="1"/>
  <c r="Q52" i="13"/>
  <c r="E53" i="13"/>
  <c r="F53" i="13" s="1"/>
  <c r="Q53" i="13"/>
  <c r="T53" i="13"/>
  <c r="E54" i="13"/>
  <c r="F54" i="13" s="1"/>
  <c r="G54" i="13" s="1"/>
  <c r="I54" i="13" s="1"/>
  <c r="Q54" i="13"/>
  <c r="T54" i="13"/>
  <c r="E55" i="13"/>
  <c r="F55" i="13" s="1"/>
  <c r="G55" i="13" s="1"/>
  <c r="Q55" i="13"/>
  <c r="T55" i="13"/>
  <c r="E56" i="13"/>
  <c r="F56" i="13" s="1"/>
  <c r="Q56" i="13"/>
  <c r="T56" i="13"/>
  <c r="E57" i="13"/>
  <c r="F57" i="13" s="1"/>
  <c r="Q57" i="13"/>
  <c r="E58" i="13"/>
  <c r="F58" i="13" s="1"/>
  <c r="G58" i="13" s="1"/>
  <c r="J58" i="13" s="1"/>
  <c r="Q58" i="13"/>
  <c r="E59" i="13"/>
  <c r="F59" i="13" s="1"/>
  <c r="G59" i="13" s="1"/>
  <c r="J59" i="13" s="1"/>
  <c r="Q59" i="13"/>
  <c r="E60" i="13"/>
  <c r="F60" i="13" s="1"/>
  <c r="Q60" i="13"/>
  <c r="T60" i="13"/>
  <c r="E61" i="13"/>
  <c r="F61" i="13"/>
  <c r="Q61" i="13"/>
  <c r="T61" i="13"/>
  <c r="E62" i="13"/>
  <c r="F62" i="13" s="1"/>
  <c r="G62" i="13" s="1"/>
  <c r="I62" i="13" s="1"/>
  <c r="Q62" i="13"/>
  <c r="T62" i="13"/>
  <c r="E63" i="13"/>
  <c r="F63" i="13" s="1"/>
  <c r="G63" i="13" s="1"/>
  <c r="I63" i="13" s="1"/>
  <c r="Q63" i="13"/>
  <c r="T63" i="13"/>
  <c r="E64" i="13"/>
  <c r="F64" i="13" s="1"/>
  <c r="Q64" i="13"/>
  <c r="T64" i="13"/>
  <c r="E65" i="13"/>
  <c r="F65" i="13" s="1"/>
  <c r="Q65" i="13"/>
  <c r="T65" i="13"/>
  <c r="E66" i="13"/>
  <c r="F66" i="13" s="1"/>
  <c r="G66" i="13" s="1"/>
  <c r="Q66" i="13"/>
  <c r="E67" i="13"/>
  <c r="F67" i="13"/>
  <c r="Q67" i="13"/>
  <c r="T67" i="13"/>
  <c r="E68" i="13"/>
  <c r="F68" i="13" s="1"/>
  <c r="G68" i="13" s="1"/>
  <c r="Q68" i="13"/>
  <c r="E69" i="13"/>
  <c r="F69" i="13" s="1"/>
  <c r="G69" i="13" s="1"/>
  <c r="Q69" i="13"/>
  <c r="E70" i="13"/>
  <c r="F70" i="13" s="1"/>
  <c r="G70" i="13" s="1"/>
  <c r="J70" i="13" s="1"/>
  <c r="Q70" i="13"/>
  <c r="E71" i="13"/>
  <c r="F71" i="13" s="1"/>
  <c r="Q71" i="13"/>
  <c r="E72" i="13"/>
  <c r="F72" i="13" s="1"/>
  <c r="Q72" i="13"/>
  <c r="E73" i="13"/>
  <c r="F73" i="13"/>
  <c r="G73" i="13" s="1"/>
  <c r="J73" i="13" s="1"/>
  <c r="Q73" i="13"/>
  <c r="E74" i="13"/>
  <c r="F74" i="13" s="1"/>
  <c r="Q74" i="13"/>
  <c r="E75" i="13"/>
  <c r="F75" i="13" s="1"/>
  <c r="G75" i="13" s="1"/>
  <c r="Q75" i="13"/>
  <c r="E76" i="13"/>
  <c r="F76" i="13"/>
  <c r="Q76" i="13"/>
  <c r="E77" i="13"/>
  <c r="F77" i="13" s="1"/>
  <c r="Q77" i="13"/>
  <c r="T77" i="13"/>
  <c r="E78" i="13"/>
  <c r="F78" i="13" s="1"/>
  <c r="G78" i="13" s="1"/>
  <c r="Q78" i="13"/>
  <c r="T78" i="13"/>
  <c r="E79" i="13"/>
  <c r="F79" i="13" s="1"/>
  <c r="G79" i="13" s="1"/>
  <c r="Q79" i="13"/>
  <c r="E80" i="13"/>
  <c r="F80" i="13" s="1"/>
  <c r="Q80" i="13"/>
  <c r="E81" i="13"/>
  <c r="F81" i="13" s="1"/>
  <c r="G81" i="13" s="1"/>
  <c r="I81" i="13" s="1"/>
  <c r="Q81" i="13"/>
  <c r="E82" i="13"/>
  <c r="F82" i="13" s="1"/>
  <c r="G82" i="13" s="1"/>
  <c r="Q82" i="13"/>
  <c r="E83" i="13"/>
  <c r="F83" i="13" s="1"/>
  <c r="G83" i="13" s="1"/>
  <c r="Q83" i="13"/>
  <c r="E84" i="13"/>
  <c r="F84" i="13"/>
  <c r="G84" i="13" s="1"/>
  <c r="Q84" i="13"/>
  <c r="E85" i="13"/>
  <c r="F85" i="13" s="1"/>
  <c r="Q85" i="13"/>
  <c r="T85" i="13"/>
  <c r="E86" i="13"/>
  <c r="F86" i="13"/>
  <c r="G86" i="13" s="1"/>
  <c r="Q86" i="13"/>
  <c r="E87" i="13"/>
  <c r="F87" i="13" s="1"/>
  <c r="Q87" i="13"/>
  <c r="T87" i="13"/>
  <c r="E88" i="13"/>
  <c r="F88" i="13"/>
  <c r="G88" i="13" s="1"/>
  <c r="I88" i="13" s="1"/>
  <c r="Q88" i="13"/>
  <c r="E89" i="13"/>
  <c r="F89" i="13"/>
  <c r="Q89" i="13"/>
  <c r="E90" i="13"/>
  <c r="F90" i="13" s="1"/>
  <c r="Q90" i="13"/>
  <c r="E91" i="13"/>
  <c r="F91" i="13" s="1"/>
  <c r="Q91" i="13"/>
  <c r="E92" i="13"/>
  <c r="F92" i="13"/>
  <c r="G92" i="13"/>
  <c r="I92" i="13" s="1"/>
  <c r="Q92" i="13"/>
  <c r="E93" i="13"/>
  <c r="F93" i="13" s="1"/>
  <c r="G93" i="13" s="1"/>
  <c r="I93" i="13" s="1"/>
  <c r="Q93" i="13"/>
  <c r="E94" i="13"/>
  <c r="F94" i="13"/>
  <c r="Q94" i="13"/>
  <c r="E95" i="13"/>
  <c r="F95" i="13" s="1"/>
  <c r="G95" i="13" s="1"/>
  <c r="Q95" i="13"/>
  <c r="E96" i="13"/>
  <c r="F96" i="13" s="1"/>
  <c r="Q96" i="13"/>
  <c r="T96" i="13"/>
  <c r="E97" i="13"/>
  <c r="F97" i="13"/>
  <c r="G97" i="13" s="1"/>
  <c r="Q97" i="13"/>
  <c r="T97" i="13"/>
  <c r="E98" i="13"/>
  <c r="F98" i="13"/>
  <c r="G98" i="13" s="1"/>
  <c r="Q98" i="13"/>
  <c r="T98" i="13"/>
  <c r="E99" i="13"/>
  <c r="F99" i="13"/>
  <c r="G99" i="13"/>
  <c r="I99" i="13" s="1"/>
  <c r="Q99" i="13"/>
  <c r="T99" i="13"/>
  <c r="E100" i="13"/>
  <c r="F100" i="13" s="1"/>
  <c r="G100" i="13" s="1"/>
  <c r="Q100" i="13"/>
  <c r="T100" i="13"/>
  <c r="E101" i="13"/>
  <c r="F101" i="13" s="1"/>
  <c r="G101" i="13"/>
  <c r="Q101" i="13"/>
  <c r="T101" i="13"/>
  <c r="E102" i="13"/>
  <c r="F102" i="13" s="1"/>
  <c r="G102" i="13" s="1"/>
  <c r="Q102" i="13"/>
  <c r="T102" i="13"/>
  <c r="E103" i="13"/>
  <c r="F103" i="13" s="1"/>
  <c r="Q103" i="13"/>
  <c r="T103" i="13"/>
  <c r="E104" i="13"/>
  <c r="F104" i="13" s="1"/>
  <c r="Q104" i="13"/>
  <c r="T104" i="13"/>
  <c r="E105" i="13"/>
  <c r="F105" i="13" s="1"/>
  <c r="G105" i="13" s="1"/>
  <c r="Q105" i="13"/>
  <c r="T105" i="13"/>
  <c r="E106" i="13"/>
  <c r="F106" i="13" s="1"/>
  <c r="G106" i="13" s="1"/>
  <c r="I106" i="13" s="1"/>
  <c r="Q106" i="13"/>
  <c r="T106" i="13"/>
  <c r="E107" i="13"/>
  <c r="F107" i="13" s="1"/>
  <c r="G107" i="13" s="1"/>
  <c r="I107" i="13" s="1"/>
  <c r="Q107" i="13"/>
  <c r="T107" i="13"/>
  <c r="E108" i="13"/>
  <c r="F108" i="13" s="1"/>
  <c r="G108" i="13" s="1"/>
  <c r="Q108" i="13"/>
  <c r="T108" i="13"/>
  <c r="E109" i="13"/>
  <c r="F109" i="13" s="1"/>
  <c r="G109" i="13" s="1"/>
  <c r="I109" i="13" s="1"/>
  <c r="Q109" i="13"/>
  <c r="E110" i="13"/>
  <c r="F110" i="13"/>
  <c r="Q110" i="13"/>
  <c r="T110" i="13"/>
  <c r="E111" i="13"/>
  <c r="F111" i="13" s="1"/>
  <c r="G111" i="13" s="1"/>
  <c r="I111" i="13" s="1"/>
  <c r="Q111" i="13"/>
  <c r="T111" i="13"/>
  <c r="E112" i="13"/>
  <c r="F112" i="13"/>
  <c r="G112" i="13"/>
  <c r="Q112" i="13"/>
  <c r="T112" i="13"/>
  <c r="E113" i="13"/>
  <c r="F113" i="13" s="1"/>
  <c r="Q113" i="13"/>
  <c r="T113" i="13"/>
  <c r="E114" i="13"/>
  <c r="F114" i="13"/>
  <c r="G114" i="13" s="1"/>
  <c r="Q114" i="13"/>
  <c r="T114" i="13"/>
  <c r="E115" i="13"/>
  <c r="F115" i="13" s="1"/>
  <c r="G115" i="13" s="1"/>
  <c r="I115" i="13" s="1"/>
  <c r="Q115" i="13"/>
  <c r="T115" i="13"/>
  <c r="E116" i="13"/>
  <c r="F116" i="13" s="1"/>
  <c r="Q116" i="13"/>
  <c r="T116" i="13"/>
  <c r="E117" i="13"/>
  <c r="F117" i="13" s="1"/>
  <c r="Q117" i="13"/>
  <c r="E118" i="13"/>
  <c r="F118" i="13" s="1"/>
  <c r="G118" i="13" s="1"/>
  <c r="Q118" i="13"/>
  <c r="E119" i="13"/>
  <c r="F119" i="13"/>
  <c r="Q119" i="13"/>
  <c r="E120" i="13"/>
  <c r="F120" i="13" s="1"/>
  <c r="G120" i="13" s="1"/>
  <c r="J120" i="13" s="1"/>
  <c r="Q120" i="13"/>
  <c r="E121" i="13"/>
  <c r="F121" i="13" s="1"/>
  <c r="Q121" i="13"/>
  <c r="T121" i="13"/>
  <c r="E122" i="13"/>
  <c r="F122" i="13"/>
  <c r="G122" i="13" s="1"/>
  <c r="Q122" i="13"/>
  <c r="T122" i="13"/>
  <c r="E123" i="13"/>
  <c r="F123" i="13" s="1"/>
  <c r="G123" i="13" s="1"/>
  <c r="I123" i="13" s="1"/>
  <c r="Q123" i="13"/>
  <c r="T123" i="13"/>
  <c r="E124" i="13"/>
  <c r="F124" i="13"/>
  <c r="G124" i="13"/>
  <c r="Q124" i="13"/>
  <c r="E125" i="13"/>
  <c r="F125" i="13" s="1"/>
  <c r="G125" i="13" s="1"/>
  <c r="Q125" i="13"/>
  <c r="E126" i="13"/>
  <c r="F126" i="13"/>
  <c r="G126" i="13" s="1"/>
  <c r="Q126" i="13"/>
  <c r="E127" i="13"/>
  <c r="F127" i="13" s="1"/>
  <c r="Q127" i="13"/>
  <c r="E128" i="13"/>
  <c r="F128" i="13"/>
  <c r="G128" i="13" s="1"/>
  <c r="I128" i="13" s="1"/>
  <c r="Q128" i="13"/>
  <c r="T128" i="13"/>
  <c r="E129" i="13"/>
  <c r="F129" i="13" s="1"/>
  <c r="Q129" i="13"/>
  <c r="E130" i="13"/>
  <c r="F130" i="13" s="1"/>
  <c r="Q130" i="13"/>
  <c r="E131" i="13"/>
  <c r="F131" i="13"/>
  <c r="Q131" i="13"/>
  <c r="E132" i="13"/>
  <c r="F132" i="13"/>
  <c r="Q132" i="13"/>
  <c r="E133" i="13"/>
  <c r="F133" i="13" s="1"/>
  <c r="Q133" i="13"/>
  <c r="E134" i="13"/>
  <c r="F134" i="13" s="1"/>
  <c r="G134" i="13" s="1"/>
  <c r="I134" i="13" s="1"/>
  <c r="Q134" i="13"/>
  <c r="E135" i="13"/>
  <c r="F135" i="13" s="1"/>
  <c r="Q135" i="13"/>
  <c r="E136" i="13"/>
  <c r="F136" i="13" s="1"/>
  <c r="Q136" i="13"/>
  <c r="E137" i="13"/>
  <c r="F137" i="13"/>
  <c r="Q137" i="13"/>
  <c r="E138" i="13"/>
  <c r="F138" i="13" s="1"/>
  <c r="Q138" i="13"/>
  <c r="E139" i="13"/>
  <c r="F139" i="13" s="1"/>
  <c r="Q139" i="13"/>
  <c r="E140" i="13"/>
  <c r="F140" i="13" s="1"/>
  <c r="Q140" i="13"/>
  <c r="T140" i="13"/>
  <c r="E141" i="13"/>
  <c r="F141" i="13"/>
  <c r="Q141" i="13"/>
  <c r="E142" i="13"/>
  <c r="F142" i="13"/>
  <c r="G142" i="13" s="1"/>
  <c r="Q142" i="13"/>
  <c r="T142" i="13"/>
  <c r="E143" i="13"/>
  <c r="F143" i="13"/>
  <c r="Q143" i="13"/>
  <c r="E144" i="13"/>
  <c r="F144" i="13" s="1"/>
  <c r="Q144" i="13"/>
  <c r="E145" i="13"/>
  <c r="F145" i="13"/>
  <c r="Q145" i="13"/>
  <c r="E146" i="13"/>
  <c r="F146" i="13"/>
  <c r="Q146" i="13"/>
  <c r="E147" i="13"/>
  <c r="F147" i="13" s="1"/>
  <c r="G147" i="13" s="1"/>
  <c r="Q147" i="13"/>
  <c r="T147" i="13"/>
  <c r="E148" i="13"/>
  <c r="F148" i="13" s="1"/>
  <c r="G148" i="13" s="1"/>
  <c r="I148" i="13" s="1"/>
  <c r="Q148" i="13"/>
  <c r="E149" i="13"/>
  <c r="F149" i="13"/>
  <c r="G149" i="13" s="1"/>
  <c r="Q149" i="13"/>
  <c r="E150" i="13"/>
  <c r="F150" i="13"/>
  <c r="Q150" i="13"/>
  <c r="E151" i="13"/>
  <c r="F151" i="13" s="1"/>
  <c r="Q151" i="13"/>
  <c r="E152" i="13"/>
  <c r="F152" i="13"/>
  <c r="Q152" i="13"/>
  <c r="E153" i="13"/>
  <c r="F153" i="13"/>
  <c r="G153" i="13" s="1"/>
  <c r="I153" i="13" s="1"/>
  <c r="Q153" i="13"/>
  <c r="E154" i="13"/>
  <c r="F154" i="13" s="1"/>
  <c r="Q154" i="13"/>
  <c r="E155" i="13"/>
  <c r="F155" i="13" s="1"/>
  <c r="Q155" i="13"/>
  <c r="E156" i="13"/>
  <c r="F156" i="13" s="1"/>
  <c r="Q156" i="13"/>
  <c r="T156" i="13"/>
  <c r="E157" i="13"/>
  <c r="F157" i="13" s="1"/>
  <c r="Q157" i="13"/>
  <c r="E158" i="13"/>
  <c r="F158" i="13" s="1"/>
  <c r="Q158" i="13"/>
  <c r="T158" i="13"/>
  <c r="E159" i="13"/>
  <c r="F159" i="13" s="1"/>
  <c r="G159" i="13" s="1"/>
  <c r="J159" i="13" s="1"/>
  <c r="Q159" i="13"/>
  <c r="E160" i="13"/>
  <c r="F160" i="13" s="1"/>
  <c r="Q160" i="13"/>
  <c r="E161" i="13"/>
  <c r="F161" i="13" s="1"/>
  <c r="G161" i="13" s="1"/>
  <c r="J161" i="13" s="1"/>
  <c r="Q161" i="13"/>
  <c r="E162" i="13"/>
  <c r="F162" i="13" s="1"/>
  <c r="Q162" i="13"/>
  <c r="E163" i="13"/>
  <c r="F163" i="13" s="1"/>
  <c r="Q163" i="13"/>
  <c r="T163" i="13"/>
  <c r="E164" i="13"/>
  <c r="F164" i="13"/>
  <c r="Q164" i="13"/>
  <c r="T164" i="13"/>
  <c r="E165" i="13"/>
  <c r="F165" i="13" s="1"/>
  <c r="G165" i="13" s="1"/>
  <c r="Q165" i="13"/>
  <c r="E166" i="13"/>
  <c r="F166" i="13" s="1"/>
  <c r="Q166" i="13"/>
  <c r="T166" i="13"/>
  <c r="E167" i="13"/>
  <c r="F167" i="13"/>
  <c r="Q167" i="13"/>
  <c r="T167" i="13"/>
  <c r="E168" i="13"/>
  <c r="F168" i="13" s="1"/>
  <c r="G168" i="13" s="1"/>
  <c r="I168" i="13" s="1"/>
  <c r="Q168" i="13"/>
  <c r="E169" i="13"/>
  <c r="F169" i="13"/>
  <c r="Q169" i="13"/>
  <c r="E170" i="13"/>
  <c r="F170" i="13" s="1"/>
  <c r="G170" i="13" s="1"/>
  <c r="I170" i="13" s="1"/>
  <c r="Q170" i="13"/>
  <c r="E171" i="13"/>
  <c r="F171" i="13" s="1"/>
  <c r="G171" i="13" s="1"/>
  <c r="Q171" i="13"/>
  <c r="E172" i="13"/>
  <c r="F172" i="13"/>
  <c r="G172" i="13" s="1"/>
  <c r="J172" i="13" s="1"/>
  <c r="Q172" i="13"/>
  <c r="T172" i="13"/>
  <c r="E173" i="13"/>
  <c r="F173" i="13" s="1"/>
  <c r="G173" i="13" s="1"/>
  <c r="Q173" i="13"/>
  <c r="T173" i="13"/>
  <c r="E174" i="13"/>
  <c r="F174" i="13" s="1"/>
  <c r="Q174" i="13"/>
  <c r="E175" i="13"/>
  <c r="F175" i="13" s="1"/>
  <c r="Q175" i="13"/>
  <c r="E176" i="13"/>
  <c r="F176" i="13"/>
  <c r="G176" i="13"/>
  <c r="I176" i="13" s="1"/>
  <c r="Q176" i="13"/>
  <c r="T176" i="13"/>
  <c r="E177" i="13"/>
  <c r="F177" i="13" s="1"/>
  <c r="Q177" i="13"/>
  <c r="E178" i="13"/>
  <c r="F178" i="13"/>
  <c r="G178" i="13" s="1"/>
  <c r="Q178" i="13"/>
  <c r="T178" i="13"/>
  <c r="E179" i="13"/>
  <c r="F179" i="13"/>
  <c r="Q179" i="13"/>
  <c r="T179" i="13"/>
  <c r="E180" i="13"/>
  <c r="F180" i="13" s="1"/>
  <c r="Q180" i="13"/>
  <c r="T180" i="13"/>
  <c r="E181" i="13"/>
  <c r="F181" i="13" s="1"/>
  <c r="Q181" i="13"/>
  <c r="T181" i="13"/>
  <c r="E182" i="13"/>
  <c r="F182" i="13" s="1"/>
  <c r="G182" i="13" s="1"/>
  <c r="Q182" i="13"/>
  <c r="T182" i="13"/>
  <c r="E183" i="13"/>
  <c r="F183" i="13" s="1"/>
  <c r="Q183" i="13"/>
  <c r="E184" i="13"/>
  <c r="F184" i="13"/>
  <c r="G184" i="13" s="1"/>
  <c r="Q184" i="13"/>
  <c r="E185" i="13"/>
  <c r="F185" i="13" s="1"/>
  <c r="Q185" i="13"/>
  <c r="T185" i="13"/>
  <c r="E186" i="13"/>
  <c r="F186" i="13"/>
  <c r="Q186" i="13"/>
  <c r="T186" i="13"/>
  <c r="E187" i="13"/>
  <c r="F187" i="13" s="1"/>
  <c r="G187" i="13" s="1"/>
  <c r="J187" i="13" s="1"/>
  <c r="Q187" i="13"/>
  <c r="E188" i="13"/>
  <c r="F188" i="13" s="1"/>
  <c r="G188" i="13" s="1"/>
  <c r="J188" i="13" s="1"/>
  <c r="Q188" i="13"/>
  <c r="E189" i="13"/>
  <c r="F189" i="13"/>
  <c r="Q189" i="13"/>
  <c r="E190" i="13"/>
  <c r="F190" i="13" s="1"/>
  <c r="G190" i="13" s="1"/>
  <c r="I190" i="13" s="1"/>
  <c r="Q190" i="13"/>
  <c r="E191" i="13"/>
  <c r="F191" i="13" s="1"/>
  <c r="Q191" i="13"/>
  <c r="E192" i="13"/>
  <c r="F192" i="13" s="1"/>
  <c r="G192" i="13" s="1"/>
  <c r="I192" i="13" s="1"/>
  <c r="Q192" i="13"/>
  <c r="T192" i="13"/>
  <c r="E193" i="13"/>
  <c r="F193" i="13"/>
  <c r="G193" i="13" s="1"/>
  <c r="I193" i="13" s="1"/>
  <c r="Q193" i="13"/>
  <c r="E194" i="13"/>
  <c r="F194" i="13" s="1"/>
  <c r="Q194" i="13"/>
  <c r="E195" i="13"/>
  <c r="F195" i="13" s="1"/>
  <c r="Q195" i="13"/>
  <c r="E196" i="13"/>
  <c r="F196" i="13" s="1"/>
  <c r="Q196" i="13"/>
  <c r="E197" i="13"/>
  <c r="F197" i="13" s="1"/>
  <c r="G197" i="13" s="1"/>
  <c r="I197" i="13" s="1"/>
  <c r="Q197" i="13"/>
  <c r="E198" i="13"/>
  <c r="F198" i="13" s="1"/>
  <c r="G198" i="13" s="1"/>
  <c r="Q198" i="13"/>
  <c r="E199" i="13"/>
  <c r="F199" i="13" s="1"/>
  <c r="G199" i="13" s="1"/>
  <c r="I199" i="13" s="1"/>
  <c r="Q199" i="13"/>
  <c r="E200" i="13"/>
  <c r="F200" i="13" s="1"/>
  <c r="Q200" i="13"/>
  <c r="E201" i="13"/>
  <c r="F201" i="13"/>
  <c r="Q201" i="13"/>
  <c r="E202" i="13"/>
  <c r="F202" i="13" s="1"/>
  <c r="Q202" i="13"/>
  <c r="T202" i="13"/>
  <c r="E203" i="13"/>
  <c r="F203" i="13" s="1"/>
  <c r="Q203" i="13"/>
  <c r="T203" i="13"/>
  <c r="E204" i="13"/>
  <c r="F204" i="13" s="1"/>
  <c r="Q204" i="13"/>
  <c r="T204" i="13"/>
  <c r="E205" i="13"/>
  <c r="F205" i="13" s="1"/>
  <c r="Q205" i="13"/>
  <c r="T205" i="13"/>
  <c r="E206" i="13"/>
  <c r="F206" i="13"/>
  <c r="Q206" i="13"/>
  <c r="T206" i="13"/>
  <c r="E207" i="13"/>
  <c r="F207" i="13" s="1"/>
  <c r="Q207" i="13"/>
  <c r="E208" i="13"/>
  <c r="F208" i="13" s="1"/>
  <c r="Q208" i="13"/>
  <c r="T208" i="13"/>
  <c r="E209" i="13"/>
  <c r="F209" i="13" s="1"/>
  <c r="Q209" i="13"/>
  <c r="E210" i="13"/>
  <c r="F210" i="13"/>
  <c r="G210" i="13" s="1"/>
  <c r="Q210" i="13"/>
  <c r="E211" i="13"/>
  <c r="F211" i="13" s="1"/>
  <c r="Q211" i="13"/>
  <c r="E212" i="13"/>
  <c r="F212" i="13" s="1"/>
  <c r="Q212" i="13"/>
  <c r="E213" i="13"/>
  <c r="F213" i="13" s="1"/>
  <c r="Q213" i="13"/>
  <c r="E214" i="13"/>
  <c r="F214" i="13" s="1"/>
  <c r="G214" i="13" s="1"/>
  <c r="I214" i="13" s="1"/>
  <c r="Q214" i="13"/>
  <c r="E215" i="13"/>
  <c r="F215" i="13" s="1"/>
  <c r="Q215" i="13"/>
  <c r="E216" i="13"/>
  <c r="F216" i="13" s="1"/>
  <c r="Q216" i="13"/>
  <c r="E217" i="13"/>
  <c r="F217" i="13" s="1"/>
  <c r="Q217" i="13"/>
  <c r="E218" i="13"/>
  <c r="F218" i="13" s="1"/>
  <c r="Q218" i="13"/>
  <c r="T218" i="13"/>
  <c r="E219" i="13"/>
  <c r="F219" i="13"/>
  <c r="Q219" i="13"/>
  <c r="T219" i="13"/>
  <c r="E220" i="13"/>
  <c r="F220" i="13" s="1"/>
  <c r="Q220" i="13"/>
  <c r="T220" i="13"/>
  <c r="E221" i="13"/>
  <c r="F221" i="13" s="1"/>
  <c r="Q221" i="13"/>
  <c r="T221" i="13"/>
  <c r="E222" i="13"/>
  <c r="F222" i="13" s="1"/>
  <c r="G222" i="13" s="1"/>
  <c r="Q222" i="13"/>
  <c r="T222" i="13"/>
  <c r="E223" i="13"/>
  <c r="F223" i="13" s="1"/>
  <c r="Q223" i="13"/>
  <c r="T223" i="13"/>
  <c r="E224" i="13"/>
  <c r="F224" i="13" s="1"/>
  <c r="G224" i="13" s="1"/>
  <c r="I224" i="13" s="1"/>
  <c r="Q224" i="13"/>
  <c r="T224" i="13"/>
  <c r="E225" i="13"/>
  <c r="F225" i="13"/>
  <c r="Q225" i="13"/>
  <c r="T225" i="13"/>
  <c r="E226" i="13"/>
  <c r="F226" i="13" s="1"/>
  <c r="Q226" i="13"/>
  <c r="E227" i="13"/>
  <c r="F227" i="13" s="1"/>
  <c r="G227" i="13" s="1"/>
  <c r="Q227" i="13"/>
  <c r="E228" i="13"/>
  <c r="F228" i="13"/>
  <c r="Q228" i="13"/>
  <c r="E229" i="13"/>
  <c r="F229" i="13" s="1"/>
  <c r="G229" i="13" s="1"/>
  <c r="I229" i="13" s="1"/>
  <c r="Q229" i="13"/>
  <c r="E230" i="13"/>
  <c r="F230" i="13"/>
  <c r="Q230" i="13"/>
  <c r="E231" i="13"/>
  <c r="F231" i="13" s="1"/>
  <c r="G231" i="13" s="1"/>
  <c r="I231" i="13" s="1"/>
  <c r="Q231" i="13"/>
  <c r="E232" i="13"/>
  <c r="F232" i="13"/>
  <c r="G232" i="13" s="1"/>
  <c r="Q232" i="13"/>
  <c r="E233" i="13"/>
  <c r="F233" i="13" s="1"/>
  <c r="Q233" i="13"/>
  <c r="E234" i="13"/>
  <c r="F234" i="13" s="1"/>
  <c r="Q234" i="13"/>
  <c r="E235" i="13"/>
  <c r="F235" i="13" s="1"/>
  <c r="Q235" i="13"/>
  <c r="E236" i="13"/>
  <c r="F236" i="13" s="1"/>
  <c r="Q236" i="13"/>
  <c r="E237" i="13"/>
  <c r="F237" i="13" s="1"/>
  <c r="G237" i="13" s="1"/>
  <c r="I237" i="13" s="1"/>
  <c r="Q237" i="13"/>
  <c r="E238" i="13"/>
  <c r="F238" i="13"/>
  <c r="G238" i="13" s="1"/>
  <c r="I238" i="13" s="1"/>
  <c r="Q238" i="13"/>
  <c r="E239" i="13"/>
  <c r="F239" i="13"/>
  <c r="Q239" i="13"/>
  <c r="E240" i="13"/>
  <c r="F240" i="13"/>
  <c r="Q240" i="13"/>
  <c r="E241" i="13"/>
  <c r="F241" i="13" s="1"/>
  <c r="Q241" i="13"/>
  <c r="E242" i="13"/>
  <c r="F242" i="13" s="1"/>
  <c r="Q242" i="13"/>
  <c r="E243" i="13"/>
  <c r="F243" i="13" s="1"/>
  <c r="Q243" i="13"/>
  <c r="E244" i="13"/>
  <c r="F244" i="13" s="1"/>
  <c r="Q244" i="13"/>
  <c r="E245" i="13"/>
  <c r="F245" i="13"/>
  <c r="G245" i="13"/>
  <c r="I245" i="13" s="1"/>
  <c r="Q245" i="13"/>
  <c r="E246" i="13"/>
  <c r="F246" i="13" s="1"/>
  <c r="G246" i="13" s="1"/>
  <c r="I246" i="13" s="1"/>
  <c r="Q246" i="13"/>
  <c r="E247" i="13"/>
  <c r="F247" i="13" s="1"/>
  <c r="G247" i="13" s="1"/>
  <c r="I247" i="13" s="1"/>
  <c r="Q247" i="13"/>
  <c r="E248" i="13"/>
  <c r="F248" i="13"/>
  <c r="G248" i="13" s="1"/>
  <c r="Q248" i="13"/>
  <c r="E249" i="13"/>
  <c r="F249" i="13" s="1"/>
  <c r="Q249" i="13"/>
  <c r="E250" i="13"/>
  <c r="F250" i="13" s="1"/>
  <c r="G250" i="13" s="1"/>
  <c r="J250" i="13" s="1"/>
  <c r="Q250" i="13"/>
  <c r="E251" i="13"/>
  <c r="F251" i="13" s="1"/>
  <c r="G251" i="13" s="1"/>
  <c r="I251" i="13" s="1"/>
  <c r="Q251" i="13"/>
  <c r="E252" i="13"/>
  <c r="F252" i="13" s="1"/>
  <c r="G252" i="13" s="1"/>
  <c r="I252" i="13" s="1"/>
  <c r="Q252" i="13"/>
  <c r="E253" i="13"/>
  <c r="F253" i="13" s="1"/>
  <c r="G253" i="13" s="1"/>
  <c r="I253" i="13" s="1"/>
  <c r="Q253" i="13"/>
  <c r="E254" i="13"/>
  <c r="F254" i="13" s="1"/>
  <c r="Q254" i="13"/>
  <c r="E255" i="13"/>
  <c r="F255" i="13"/>
  <c r="Q255" i="13"/>
  <c r="E256" i="13"/>
  <c r="F256" i="13"/>
  <c r="Q256" i="13"/>
  <c r="E257" i="13"/>
  <c r="F257" i="13" s="1"/>
  <c r="Q257" i="13"/>
  <c r="E258" i="13"/>
  <c r="F258" i="13" s="1"/>
  <c r="G258" i="13" s="1"/>
  <c r="I258" i="13"/>
  <c r="Q258" i="13"/>
  <c r="E259" i="13"/>
  <c r="F259" i="13" s="1"/>
  <c r="G259" i="13" s="1"/>
  <c r="I259" i="13" s="1"/>
  <c r="Q259" i="13"/>
  <c r="E260" i="13"/>
  <c r="F260" i="13"/>
  <c r="G260" i="13" s="1"/>
  <c r="I260" i="13" s="1"/>
  <c r="Q260" i="13"/>
  <c r="E261" i="13"/>
  <c r="F261" i="13"/>
  <c r="Q261" i="13"/>
  <c r="E262" i="13"/>
  <c r="F262" i="13"/>
  <c r="G262" i="13" s="1"/>
  <c r="I262" i="13" s="1"/>
  <c r="Q262" i="13"/>
  <c r="E263" i="13"/>
  <c r="F263" i="13" s="1"/>
  <c r="Q263" i="13"/>
  <c r="E264" i="13"/>
  <c r="F264" i="13" s="1"/>
  <c r="Q264" i="13"/>
  <c r="E265" i="13"/>
  <c r="F265" i="13" s="1"/>
  <c r="G265" i="13" s="1"/>
  <c r="I265" i="13" s="1"/>
  <c r="Q265" i="13"/>
  <c r="E266" i="13"/>
  <c r="F266" i="13"/>
  <c r="G266" i="13" s="1"/>
  <c r="I266" i="13" s="1"/>
  <c r="Q266" i="13"/>
  <c r="E267" i="13"/>
  <c r="F267" i="13" s="1"/>
  <c r="G267" i="13" s="1"/>
  <c r="J267" i="13" s="1"/>
  <c r="Q267" i="13"/>
  <c r="T267" i="13"/>
  <c r="E268" i="13"/>
  <c r="F268" i="13" s="1"/>
  <c r="G268" i="13" s="1"/>
  <c r="I268" i="13" s="1"/>
  <c r="Q268" i="13"/>
  <c r="E269" i="13"/>
  <c r="F269" i="13" s="1"/>
  <c r="G269" i="13" s="1"/>
  <c r="I269" i="13" s="1"/>
  <c r="Q269" i="13"/>
  <c r="E270" i="13"/>
  <c r="F270" i="13" s="1"/>
  <c r="G270" i="13" s="1"/>
  <c r="I270" i="13" s="1"/>
  <c r="Q270" i="13"/>
  <c r="E271" i="13"/>
  <c r="F271" i="13" s="1"/>
  <c r="G271" i="13" s="1"/>
  <c r="I271" i="13" s="1"/>
  <c r="Q271" i="13"/>
  <c r="E272" i="13"/>
  <c r="F272" i="13" s="1"/>
  <c r="G272" i="13" s="1"/>
  <c r="I272" i="13"/>
  <c r="Q272" i="13"/>
  <c r="E273" i="13"/>
  <c r="F273" i="13" s="1"/>
  <c r="Q273" i="13"/>
  <c r="E274" i="13"/>
  <c r="F274" i="13" s="1"/>
  <c r="Q274" i="13"/>
  <c r="E275" i="13"/>
  <c r="F275" i="13" s="1"/>
  <c r="Q275" i="13"/>
  <c r="E276" i="13"/>
  <c r="F276" i="13" s="1"/>
  <c r="Q276" i="13"/>
  <c r="E277" i="13"/>
  <c r="F277" i="13" s="1"/>
  <c r="Q277" i="13"/>
  <c r="E278" i="13"/>
  <c r="F278" i="13"/>
  <c r="Q278" i="13"/>
  <c r="E279" i="13"/>
  <c r="F279" i="13"/>
  <c r="Q279" i="13"/>
  <c r="E280" i="13"/>
  <c r="F280" i="13" s="1"/>
  <c r="G280" i="13" s="1"/>
  <c r="Q280" i="13"/>
  <c r="E281" i="13"/>
  <c r="F281" i="13"/>
  <c r="Q281" i="13"/>
  <c r="E282" i="13"/>
  <c r="F282" i="13"/>
  <c r="Q282" i="13"/>
  <c r="E283" i="13"/>
  <c r="F283" i="13"/>
  <c r="Q283" i="13"/>
  <c r="E284" i="13"/>
  <c r="F284" i="13" s="1"/>
  <c r="Q284" i="13"/>
  <c r="E285" i="13"/>
  <c r="F285" i="13" s="1"/>
  <c r="Q285" i="13"/>
  <c r="E286" i="13"/>
  <c r="F286" i="13" s="1"/>
  <c r="Q286" i="13"/>
  <c r="E287" i="13"/>
  <c r="F287" i="13" s="1"/>
  <c r="Q287" i="13"/>
  <c r="E288" i="13"/>
  <c r="F288" i="13" s="1"/>
  <c r="Q288" i="13"/>
  <c r="E289" i="13"/>
  <c r="F289" i="13" s="1"/>
  <c r="Q289" i="13"/>
  <c r="E290" i="13"/>
  <c r="F290" i="13" s="1"/>
  <c r="Q290" i="13"/>
  <c r="E291" i="13"/>
  <c r="F291" i="13"/>
  <c r="G291" i="13" s="1"/>
  <c r="Q291" i="13"/>
  <c r="E292" i="13"/>
  <c r="F292" i="13" s="1"/>
  <c r="Q292" i="13"/>
  <c r="E293" i="13"/>
  <c r="F293" i="13" s="1"/>
  <c r="G293" i="13" s="1"/>
  <c r="I293" i="13" s="1"/>
  <c r="Q293" i="13"/>
  <c r="E294" i="13"/>
  <c r="F294" i="13" s="1"/>
  <c r="Q294" i="13"/>
  <c r="E295" i="13"/>
  <c r="F295" i="13" s="1"/>
  <c r="Q295" i="13"/>
  <c r="E296" i="13"/>
  <c r="F296" i="13" s="1"/>
  <c r="G296" i="13" s="1"/>
  <c r="I296" i="13" s="1"/>
  <c r="Q296" i="13"/>
  <c r="E297" i="13"/>
  <c r="F297" i="13"/>
  <c r="Q297" i="13"/>
  <c r="E298" i="13"/>
  <c r="F298" i="13" s="1"/>
  <c r="G298" i="13" s="1"/>
  <c r="I298" i="13" s="1"/>
  <c r="Q298" i="13"/>
  <c r="E299" i="13"/>
  <c r="F299" i="13" s="1"/>
  <c r="G299" i="13" s="1"/>
  <c r="I299" i="13" s="1"/>
  <c r="Q299" i="13"/>
  <c r="E300" i="13"/>
  <c r="F300" i="13" s="1"/>
  <c r="Q300" i="13"/>
  <c r="E301" i="13"/>
  <c r="F301" i="13" s="1"/>
  <c r="G301" i="13" s="1"/>
  <c r="K301" i="13" s="1"/>
  <c r="Q301" i="13"/>
  <c r="E302" i="13"/>
  <c r="F302" i="13" s="1"/>
  <c r="G302" i="13" s="1"/>
  <c r="J302" i="13" s="1"/>
  <c r="Q302" i="13"/>
  <c r="E303" i="13"/>
  <c r="F303" i="13"/>
  <c r="Q303" i="13"/>
  <c r="E304" i="13"/>
  <c r="F304" i="13" s="1"/>
  <c r="G304" i="13" s="1"/>
  <c r="I304" i="13" s="1"/>
  <c r="Q304" i="13"/>
  <c r="E305" i="13"/>
  <c r="F305" i="13" s="1"/>
  <c r="G305" i="13" s="1"/>
  <c r="J305" i="13" s="1"/>
  <c r="Q305" i="13"/>
  <c r="E306" i="13"/>
  <c r="F306" i="13"/>
  <c r="Q306" i="13"/>
  <c r="T306" i="13"/>
  <c r="E307" i="13"/>
  <c r="F307" i="13"/>
  <c r="G307" i="13" s="1"/>
  <c r="K307" i="13" s="1"/>
  <c r="Q307" i="13"/>
  <c r="E308" i="13"/>
  <c r="F308" i="13"/>
  <c r="G308" i="13" s="1"/>
  <c r="I308" i="13" s="1"/>
  <c r="Q308" i="13"/>
  <c r="E309" i="13"/>
  <c r="F309" i="13" s="1"/>
  <c r="Q309" i="13"/>
  <c r="E310" i="13"/>
  <c r="F310" i="13" s="1"/>
  <c r="Q310" i="13"/>
  <c r="E311" i="13"/>
  <c r="F311" i="13" s="1"/>
  <c r="Q311" i="13"/>
  <c r="E312" i="13"/>
  <c r="F312" i="13" s="1"/>
  <c r="Q312" i="13"/>
  <c r="E313" i="13"/>
  <c r="F313" i="13"/>
  <c r="Q313" i="13"/>
  <c r="E314" i="13"/>
  <c r="F314" i="13" s="1"/>
  <c r="G314" i="13" s="1"/>
  <c r="I314" i="13" s="1"/>
  <c r="Q314" i="13"/>
  <c r="E315" i="13"/>
  <c r="F315" i="13"/>
  <c r="Q315" i="13"/>
  <c r="E316" i="13"/>
  <c r="F316" i="13" s="1"/>
  <c r="Q316" i="13"/>
  <c r="E317" i="13"/>
  <c r="F317" i="13"/>
  <c r="G317" i="13" s="1"/>
  <c r="I317" i="13" s="1"/>
  <c r="Q317" i="13"/>
  <c r="E318" i="13"/>
  <c r="F318" i="13"/>
  <c r="G318" i="13" s="1"/>
  <c r="I318" i="13" s="1"/>
  <c r="Q318" i="13"/>
  <c r="E319" i="13"/>
  <c r="F319" i="13" s="1"/>
  <c r="G319" i="13" s="1"/>
  <c r="I319" i="13" s="1"/>
  <c r="Q319" i="13"/>
  <c r="E320" i="13"/>
  <c r="F320" i="13" s="1"/>
  <c r="Q320" i="13"/>
  <c r="E321" i="13"/>
  <c r="F321" i="13" s="1"/>
  <c r="G321" i="13" s="1"/>
  <c r="I321" i="13" s="1"/>
  <c r="Q321" i="13"/>
  <c r="E322" i="13"/>
  <c r="F322" i="13" s="1"/>
  <c r="Q322" i="13"/>
  <c r="E323" i="13"/>
  <c r="F323" i="13" s="1"/>
  <c r="G323" i="13" s="1"/>
  <c r="I323" i="13" s="1"/>
  <c r="Q323" i="13"/>
  <c r="E324" i="13"/>
  <c r="F324" i="13" s="1"/>
  <c r="Q324" i="13"/>
  <c r="E325" i="13"/>
  <c r="F325" i="13" s="1"/>
  <c r="Q325" i="13"/>
  <c r="E326" i="13"/>
  <c r="F326" i="13" s="1"/>
  <c r="G326" i="13"/>
  <c r="I326" i="13" s="1"/>
  <c r="Q326" i="13"/>
  <c r="E327" i="13"/>
  <c r="F327" i="13"/>
  <c r="G327" i="13" s="1"/>
  <c r="I327" i="13" s="1"/>
  <c r="Q327" i="13"/>
  <c r="E328" i="13"/>
  <c r="F328" i="13" s="1"/>
  <c r="Q328" i="13"/>
  <c r="E329" i="13"/>
  <c r="F329" i="13" s="1"/>
  <c r="Q329" i="13"/>
  <c r="E330" i="13"/>
  <c r="F330" i="13" s="1"/>
  <c r="Q330" i="13"/>
  <c r="E331" i="13"/>
  <c r="F331" i="13" s="1"/>
  <c r="G331" i="13"/>
  <c r="Q331" i="13"/>
  <c r="E332" i="13"/>
  <c r="F332" i="13" s="1"/>
  <c r="G332" i="13" s="1"/>
  <c r="Q332" i="13"/>
  <c r="E333" i="13"/>
  <c r="F333" i="13" s="1"/>
  <c r="Q333" i="13"/>
  <c r="E334" i="13"/>
  <c r="F334" i="13" s="1"/>
  <c r="G334" i="13" s="1"/>
  <c r="I334" i="13" s="1"/>
  <c r="Q334" i="13"/>
  <c r="E335" i="13"/>
  <c r="F335" i="13" s="1"/>
  <c r="Q335" i="13"/>
  <c r="E336" i="13"/>
  <c r="F336" i="13" s="1"/>
  <c r="G336" i="13" s="1"/>
  <c r="J336" i="13" s="1"/>
  <c r="Q336" i="13"/>
  <c r="E337" i="13"/>
  <c r="F337" i="13" s="1"/>
  <c r="Q337" i="13"/>
  <c r="E338" i="13"/>
  <c r="F338" i="13" s="1"/>
  <c r="Q338" i="13"/>
  <c r="E339" i="13"/>
  <c r="F339" i="13" s="1"/>
  <c r="Q339" i="13"/>
  <c r="E340" i="13"/>
  <c r="F340" i="13" s="1"/>
  <c r="Q340" i="13"/>
  <c r="E341" i="13"/>
  <c r="F341" i="13" s="1"/>
  <c r="Q341" i="13"/>
  <c r="E342" i="13"/>
  <c r="F342" i="13" s="1"/>
  <c r="Q342" i="13"/>
  <c r="E343" i="13"/>
  <c r="F343" i="13" s="1"/>
  <c r="Q343" i="13"/>
  <c r="E344" i="13"/>
  <c r="F344" i="13"/>
  <c r="Q344" i="13"/>
  <c r="E345" i="13"/>
  <c r="F345" i="13"/>
  <c r="Q345" i="13"/>
  <c r="E346" i="13"/>
  <c r="F346" i="13"/>
  <c r="Q346" i="13"/>
  <c r="E347" i="13"/>
  <c r="F347" i="13" s="1"/>
  <c r="Q347" i="13"/>
  <c r="E348" i="13"/>
  <c r="F348" i="13" s="1"/>
  <c r="Q348" i="13"/>
  <c r="E349" i="13"/>
  <c r="F349" i="13" s="1"/>
  <c r="G349" i="13" s="1"/>
  <c r="Q349" i="13"/>
  <c r="E350" i="13"/>
  <c r="F350" i="13" s="1"/>
  <c r="G350" i="13" s="1"/>
  <c r="Q350" i="13"/>
  <c r="E351" i="13"/>
  <c r="F351" i="13" s="1"/>
  <c r="Q351" i="13"/>
  <c r="E352" i="13"/>
  <c r="F352" i="13" s="1"/>
  <c r="Q352" i="13"/>
  <c r="E353" i="13"/>
  <c r="F353" i="13" s="1"/>
  <c r="G353" i="13" s="1"/>
  <c r="K353" i="13" s="1"/>
  <c r="Q353" i="13"/>
  <c r="E354" i="13"/>
  <c r="F354" i="13" s="1"/>
  <c r="Q354" i="13"/>
  <c r="E355" i="13"/>
  <c r="F355" i="13" s="1"/>
  <c r="Q355" i="13"/>
  <c r="E356" i="13"/>
  <c r="F356" i="13" s="1"/>
  <c r="Q356" i="13"/>
  <c r="E357" i="13"/>
  <c r="F357" i="13" s="1"/>
  <c r="Q357" i="13"/>
  <c r="E358" i="13"/>
  <c r="F358" i="13" s="1"/>
  <c r="Q358" i="13"/>
  <c r="E359" i="13"/>
  <c r="F359" i="13" s="1"/>
  <c r="G359" i="13"/>
  <c r="Q359" i="13"/>
  <c r="E360" i="13"/>
  <c r="F360" i="13" s="1"/>
  <c r="Q360" i="13"/>
  <c r="E361" i="13"/>
  <c r="F361" i="13" s="1"/>
  <c r="Q361" i="13"/>
  <c r="E362" i="13"/>
  <c r="F362" i="13" s="1"/>
  <c r="Q362" i="13"/>
  <c r="E363" i="13"/>
  <c r="F363" i="13" s="1"/>
  <c r="G363" i="13" s="1"/>
  <c r="Q363" i="13"/>
  <c r="E364" i="13"/>
  <c r="F364" i="13" s="1"/>
  <c r="G364" i="13" s="1"/>
  <c r="I364" i="13" s="1"/>
  <c r="Q364" i="13"/>
  <c r="E365" i="13"/>
  <c r="F365" i="13"/>
  <c r="Q365" i="13"/>
  <c r="E366" i="13"/>
  <c r="F366" i="13"/>
  <c r="Q366" i="13"/>
  <c r="E367" i="13"/>
  <c r="F367" i="13" s="1"/>
  <c r="Q367" i="13"/>
  <c r="E368" i="13"/>
  <c r="F368" i="13" s="1"/>
  <c r="Q368" i="13"/>
  <c r="E369" i="13"/>
  <c r="F369" i="13"/>
  <c r="G369" i="13" s="1"/>
  <c r="I369" i="13" s="1"/>
  <c r="Q369" i="13"/>
  <c r="E370" i="13"/>
  <c r="F370" i="13" s="1"/>
  <c r="G370" i="13" s="1"/>
  <c r="I370" i="13" s="1"/>
  <c r="Q370" i="13"/>
  <c r="E371" i="13"/>
  <c r="F371" i="13"/>
  <c r="Q371" i="13"/>
  <c r="E372" i="13"/>
  <c r="F372" i="13" s="1"/>
  <c r="Q372" i="13"/>
  <c r="E373" i="13"/>
  <c r="F373" i="13"/>
  <c r="Q373" i="13"/>
  <c r="E374" i="13"/>
  <c r="F374" i="13"/>
  <c r="G374" i="13" s="1"/>
  <c r="Q374" i="13"/>
  <c r="E375" i="13"/>
  <c r="F375" i="13"/>
  <c r="Q375" i="13"/>
  <c r="E376" i="13"/>
  <c r="F376" i="13" s="1"/>
  <c r="Q376" i="13"/>
  <c r="E377" i="13"/>
  <c r="F377" i="13" s="1"/>
  <c r="Q377" i="13"/>
  <c r="E378" i="13"/>
  <c r="F378" i="13" s="1"/>
  <c r="G378" i="13" s="1"/>
  <c r="Q378" i="13"/>
  <c r="E379" i="13"/>
  <c r="F379" i="13" s="1"/>
  <c r="G379" i="13" s="1"/>
  <c r="I379" i="13" s="1"/>
  <c r="Q379" i="13"/>
  <c r="E380" i="13"/>
  <c r="F380" i="13" s="1"/>
  <c r="Q380" i="13"/>
  <c r="E381" i="13"/>
  <c r="F381" i="13" s="1"/>
  <c r="G381" i="13" s="1"/>
  <c r="I381" i="13" s="1"/>
  <c r="Q381" i="13"/>
  <c r="E382" i="13"/>
  <c r="F382" i="13" s="1"/>
  <c r="G382" i="13" s="1"/>
  <c r="Q382" i="13"/>
  <c r="E383" i="13"/>
  <c r="F383" i="13" s="1"/>
  <c r="G383" i="13" s="1"/>
  <c r="Q383" i="13"/>
  <c r="E384" i="13"/>
  <c r="F384" i="13" s="1"/>
  <c r="Q384" i="13"/>
  <c r="E385" i="13"/>
  <c r="F385" i="13"/>
  <c r="Q385" i="13"/>
  <c r="E386" i="13"/>
  <c r="F386" i="13" s="1"/>
  <c r="Q386" i="13"/>
  <c r="E387" i="13"/>
  <c r="F387" i="13" s="1"/>
  <c r="Q387" i="13"/>
  <c r="E388" i="13"/>
  <c r="F388" i="13" s="1"/>
  <c r="Q388" i="13"/>
  <c r="E389" i="13"/>
  <c r="F389" i="13" s="1"/>
  <c r="G389" i="13" s="1"/>
  <c r="K389" i="13" s="1"/>
  <c r="Q389" i="13"/>
  <c r="E390" i="13"/>
  <c r="F390" i="13" s="1"/>
  <c r="Q390" i="13"/>
  <c r="E391" i="13"/>
  <c r="F391" i="13" s="1"/>
  <c r="G391" i="13" s="1"/>
  <c r="K391" i="13" s="1"/>
  <c r="Q391" i="13"/>
  <c r="E392" i="13"/>
  <c r="F392" i="13" s="1"/>
  <c r="Q392" i="13"/>
  <c r="E393" i="13"/>
  <c r="F393" i="13" s="1"/>
  <c r="Q393" i="13"/>
  <c r="E394" i="13"/>
  <c r="F394" i="13" s="1"/>
  <c r="Q394" i="13"/>
  <c r="E395" i="13"/>
  <c r="F395" i="13" s="1"/>
  <c r="Q395" i="13"/>
  <c r="E396" i="13"/>
  <c r="F396" i="13"/>
  <c r="Q396" i="13"/>
  <c r="E397" i="13"/>
  <c r="F397" i="13" s="1"/>
  <c r="Q397" i="13"/>
  <c r="E398" i="13"/>
  <c r="F398" i="13" s="1"/>
  <c r="Q398" i="13"/>
  <c r="E399" i="13"/>
  <c r="F399" i="13" s="1"/>
  <c r="Q399" i="13"/>
  <c r="E400" i="13"/>
  <c r="F400" i="13" s="1"/>
  <c r="Q400" i="13"/>
  <c r="E401" i="13"/>
  <c r="F401" i="13" s="1"/>
  <c r="Q401" i="13"/>
  <c r="E402" i="13"/>
  <c r="F402" i="13" s="1"/>
  <c r="Q402" i="13"/>
  <c r="E403" i="13"/>
  <c r="F403" i="13" s="1"/>
  <c r="Q403" i="13"/>
  <c r="E404" i="13"/>
  <c r="F404" i="13" s="1"/>
  <c r="Q404" i="13"/>
  <c r="E405" i="13"/>
  <c r="F405" i="13" s="1"/>
  <c r="Q405" i="13"/>
  <c r="E406" i="13"/>
  <c r="F406" i="13" s="1"/>
  <c r="Q406" i="13"/>
  <c r="E407" i="13"/>
  <c r="F407" i="13" s="1"/>
  <c r="Q407" i="13"/>
  <c r="E408" i="13"/>
  <c r="F408" i="13"/>
  <c r="G408" i="13" s="1"/>
  <c r="J408" i="13" s="1"/>
  <c r="Q408" i="13"/>
  <c r="E409" i="13"/>
  <c r="F409" i="13" s="1"/>
  <c r="G409" i="13" s="1"/>
  <c r="K409" i="13" s="1"/>
  <c r="Q409" i="13"/>
  <c r="E410" i="13"/>
  <c r="F410" i="13" s="1"/>
  <c r="G410" i="13" s="1"/>
  <c r="K410" i="13" s="1"/>
  <c r="Q410" i="13"/>
  <c r="E411" i="13"/>
  <c r="F411" i="13" s="1"/>
  <c r="Q411" i="13"/>
  <c r="E412" i="13"/>
  <c r="F412" i="13" s="1"/>
  <c r="Q412" i="13"/>
  <c r="E413" i="13"/>
  <c r="F413" i="13" s="1"/>
  <c r="Q413" i="13"/>
  <c r="E414" i="13"/>
  <c r="F414" i="13" s="1"/>
  <c r="G414" i="13" s="1"/>
  <c r="Q414" i="13"/>
  <c r="E415" i="13"/>
  <c r="F415" i="13"/>
  <c r="G415" i="13" s="1"/>
  <c r="Q415" i="13"/>
  <c r="E416" i="13"/>
  <c r="F416" i="13" s="1"/>
  <c r="Q416" i="13"/>
  <c r="E417" i="13"/>
  <c r="F417" i="13" s="1"/>
  <c r="Q417" i="13"/>
  <c r="E418" i="13"/>
  <c r="F418" i="13" s="1"/>
  <c r="Q418" i="13"/>
  <c r="E419" i="13"/>
  <c r="F419" i="13" s="1"/>
  <c r="Q419" i="13"/>
  <c r="E420" i="13"/>
  <c r="F420" i="13" s="1"/>
  <c r="Q420" i="13"/>
  <c r="E421" i="13"/>
  <c r="F421" i="13" s="1"/>
  <c r="Q421" i="13"/>
  <c r="E422" i="13"/>
  <c r="F422" i="13" s="1"/>
  <c r="Q422" i="13"/>
  <c r="E423" i="13"/>
  <c r="F423" i="13" s="1"/>
  <c r="Q423" i="13"/>
  <c r="E424" i="13"/>
  <c r="F424" i="13" s="1"/>
  <c r="Q424" i="13"/>
  <c r="E425" i="13"/>
  <c r="F425" i="13" s="1"/>
  <c r="G425" i="13" s="1"/>
  <c r="Q425" i="13"/>
  <c r="E426" i="13"/>
  <c r="F426" i="13" s="1"/>
  <c r="G426" i="13" s="1"/>
  <c r="K426" i="13" s="1"/>
  <c r="Q426" i="13"/>
  <c r="E427" i="13"/>
  <c r="F427" i="13" s="1"/>
  <c r="Q427" i="13"/>
  <c r="E428" i="13"/>
  <c r="F428" i="13" s="1"/>
  <c r="G428" i="13" s="1"/>
  <c r="K428" i="13" s="1"/>
  <c r="Q428" i="13"/>
  <c r="E429" i="13"/>
  <c r="F429" i="13" s="1"/>
  <c r="Q429" i="13"/>
  <c r="E430" i="13"/>
  <c r="F430" i="13" s="1"/>
  <c r="Q430" i="13"/>
  <c r="E431" i="13"/>
  <c r="F431" i="13" s="1"/>
  <c r="G431" i="13" s="1"/>
  <c r="Q431" i="13"/>
  <c r="E432" i="13"/>
  <c r="F432" i="13" s="1"/>
  <c r="Q432" i="13"/>
  <c r="E433" i="13"/>
  <c r="F433" i="13" s="1"/>
  <c r="G433" i="13" s="1"/>
  <c r="J433" i="13" s="1"/>
  <c r="Q433" i="13"/>
  <c r="E434" i="13"/>
  <c r="F434" i="13" s="1"/>
  <c r="G434" i="13" s="1"/>
  <c r="K434" i="13" s="1"/>
  <c r="Q434" i="13"/>
  <c r="E435" i="13"/>
  <c r="F435" i="13"/>
  <c r="Q435" i="13"/>
  <c r="E436" i="13"/>
  <c r="F436" i="13" s="1"/>
  <c r="G436" i="13" s="1"/>
  <c r="K436" i="13" s="1"/>
  <c r="Q436" i="13"/>
  <c r="E437" i="13"/>
  <c r="F437" i="13" s="1"/>
  <c r="Q437" i="13"/>
  <c r="E438" i="13"/>
  <c r="F438" i="13" s="1"/>
  <c r="Q438" i="13"/>
  <c r="E439" i="13"/>
  <c r="F439" i="13" s="1"/>
  <c r="Q439" i="13"/>
  <c r="E440" i="13"/>
  <c r="F440" i="13"/>
  <c r="Q440" i="13"/>
  <c r="E441" i="13"/>
  <c r="F441" i="13"/>
  <c r="G441" i="13" s="1"/>
  <c r="Q441" i="13"/>
  <c r="E442" i="13"/>
  <c r="F442" i="13" s="1"/>
  <c r="Q442" i="13"/>
  <c r="E443" i="13"/>
  <c r="F443" i="13" s="1"/>
  <c r="Q443" i="13"/>
  <c r="C7" i="1"/>
  <c r="C8" i="1"/>
  <c r="E464" i="1" s="1"/>
  <c r="F464" i="1" s="1"/>
  <c r="D9" i="1"/>
  <c r="E9" i="1"/>
  <c r="D11" i="1"/>
  <c r="D12" i="1"/>
  <c r="D13" i="1"/>
  <c r="F16" i="1"/>
  <c r="F17" i="1" s="1"/>
  <c r="C17" i="1"/>
  <c r="Q21" i="1"/>
  <c r="Q22" i="1"/>
  <c r="Q23" i="1"/>
  <c r="Q24" i="1"/>
  <c r="Q25" i="1"/>
  <c r="Q26" i="1"/>
  <c r="Q27" i="1"/>
  <c r="Q28" i="1"/>
  <c r="T28" i="1"/>
  <c r="Q29" i="1"/>
  <c r="T29" i="1"/>
  <c r="Q30" i="1"/>
  <c r="T30" i="1"/>
  <c r="Q31" i="1"/>
  <c r="Q32" i="1"/>
  <c r="T32" i="1"/>
  <c r="Q33" i="1"/>
  <c r="T33" i="1"/>
  <c r="Q34" i="1"/>
  <c r="T34" i="1"/>
  <c r="Q35" i="1"/>
  <c r="T35" i="1"/>
  <c r="Q36" i="1"/>
  <c r="T36" i="1"/>
  <c r="Q37" i="1"/>
  <c r="T37" i="1"/>
  <c r="Q38" i="1"/>
  <c r="T38" i="1"/>
  <c r="Q39" i="1"/>
  <c r="T39" i="1"/>
  <c r="Q40" i="1"/>
  <c r="T40" i="1"/>
  <c r="Q41" i="1"/>
  <c r="T41" i="1"/>
  <c r="Q42" i="1"/>
  <c r="T42" i="1"/>
  <c r="Q43" i="1"/>
  <c r="T43" i="1"/>
  <c r="Q44" i="1"/>
  <c r="Q45" i="1"/>
  <c r="Q46" i="1"/>
  <c r="Q47" i="1"/>
  <c r="Q48" i="1"/>
  <c r="T48" i="1"/>
  <c r="Q49" i="1"/>
  <c r="T49" i="1"/>
  <c r="Q50" i="1"/>
  <c r="Q51" i="1"/>
  <c r="T51" i="1"/>
  <c r="Q52" i="1"/>
  <c r="Q53" i="1"/>
  <c r="T53" i="1"/>
  <c r="Q54" i="1"/>
  <c r="T54" i="1"/>
  <c r="Q55" i="1"/>
  <c r="T55" i="1"/>
  <c r="Q56" i="1"/>
  <c r="T56" i="1"/>
  <c r="Q57" i="1"/>
  <c r="Q58" i="1"/>
  <c r="Q59" i="1"/>
  <c r="Q60" i="1"/>
  <c r="T60" i="1"/>
  <c r="Q61" i="1"/>
  <c r="T61" i="1"/>
  <c r="Q62" i="1"/>
  <c r="T62" i="1"/>
  <c r="Q63" i="1"/>
  <c r="T63" i="1"/>
  <c r="Q64" i="1"/>
  <c r="T64" i="1"/>
  <c r="Q65" i="1"/>
  <c r="T65" i="1"/>
  <c r="Q66" i="1"/>
  <c r="Q67" i="1"/>
  <c r="T67" i="1"/>
  <c r="Q68" i="1"/>
  <c r="Q69" i="1"/>
  <c r="Q70" i="1"/>
  <c r="Q71" i="1"/>
  <c r="Q72" i="1"/>
  <c r="Q73" i="1"/>
  <c r="Q74" i="1"/>
  <c r="Q75" i="1"/>
  <c r="Q76" i="1"/>
  <c r="Q77" i="1"/>
  <c r="T77" i="1"/>
  <c r="Q78" i="1"/>
  <c r="T78" i="1"/>
  <c r="Q79" i="1"/>
  <c r="Q80" i="1"/>
  <c r="Q81" i="1"/>
  <c r="Q82" i="1"/>
  <c r="Q83" i="1"/>
  <c r="Q84" i="1"/>
  <c r="Q85" i="1"/>
  <c r="T85" i="1"/>
  <c r="Q86" i="1"/>
  <c r="Q87" i="1"/>
  <c r="T87" i="1"/>
  <c r="Q88" i="1"/>
  <c r="Q89" i="1"/>
  <c r="Q90" i="1"/>
  <c r="Q91" i="1"/>
  <c r="Q92" i="1"/>
  <c r="Q93" i="1"/>
  <c r="Q94" i="1"/>
  <c r="Q95" i="1"/>
  <c r="Q96" i="1"/>
  <c r="T96" i="1"/>
  <c r="Q97" i="1"/>
  <c r="T97" i="1"/>
  <c r="Q98" i="1"/>
  <c r="T98" i="1"/>
  <c r="Q99" i="1"/>
  <c r="T99" i="1"/>
  <c r="Q100" i="1"/>
  <c r="T100" i="1"/>
  <c r="Q101" i="1"/>
  <c r="T101" i="1"/>
  <c r="Q102" i="1"/>
  <c r="T102" i="1"/>
  <c r="Q103" i="1"/>
  <c r="T103" i="1"/>
  <c r="Q104" i="1"/>
  <c r="T104" i="1"/>
  <c r="Q105" i="1"/>
  <c r="T105" i="1"/>
  <c r="Q106" i="1"/>
  <c r="T106" i="1"/>
  <c r="Q107" i="1"/>
  <c r="T107" i="1"/>
  <c r="Q108" i="1"/>
  <c r="T108" i="1"/>
  <c r="Q109" i="1"/>
  <c r="Q110" i="1"/>
  <c r="T110" i="1"/>
  <c r="Q111" i="1"/>
  <c r="T111" i="1"/>
  <c r="Q112" i="1"/>
  <c r="T112" i="1"/>
  <c r="Q113" i="1"/>
  <c r="T113" i="1"/>
  <c r="Q114" i="1"/>
  <c r="T114" i="1"/>
  <c r="Q115" i="1"/>
  <c r="T115" i="1"/>
  <c r="Q116" i="1"/>
  <c r="T116" i="1"/>
  <c r="Q117" i="1"/>
  <c r="Q118" i="1"/>
  <c r="Q119" i="1"/>
  <c r="Q120" i="1"/>
  <c r="Q121" i="1"/>
  <c r="T121" i="1"/>
  <c r="Q122" i="1"/>
  <c r="T122" i="1"/>
  <c r="Q123" i="1"/>
  <c r="T123" i="1"/>
  <c r="Q124" i="1"/>
  <c r="Q125" i="1"/>
  <c r="Q126" i="1"/>
  <c r="Q127" i="1"/>
  <c r="Q128" i="1"/>
  <c r="T128" i="1"/>
  <c r="Q129" i="1"/>
  <c r="Q130" i="1"/>
  <c r="Q131" i="1"/>
  <c r="Q132" i="1"/>
  <c r="Q133" i="1"/>
  <c r="Q134" i="1"/>
  <c r="Q135" i="1"/>
  <c r="Q136" i="1"/>
  <c r="Q137" i="1"/>
  <c r="Q138" i="1"/>
  <c r="Q139" i="1"/>
  <c r="Q140" i="1"/>
  <c r="T140" i="1"/>
  <c r="Q141" i="1"/>
  <c r="Q142" i="1"/>
  <c r="T142" i="1"/>
  <c r="Q143" i="1"/>
  <c r="Q144" i="1"/>
  <c r="Q145" i="1"/>
  <c r="Q146" i="1"/>
  <c r="Q147" i="1"/>
  <c r="T147" i="1"/>
  <c r="Q148" i="1"/>
  <c r="Q149" i="1"/>
  <c r="Q150" i="1"/>
  <c r="Q151" i="1"/>
  <c r="Q152" i="1"/>
  <c r="Q153" i="1"/>
  <c r="Q154" i="1"/>
  <c r="Q155" i="1"/>
  <c r="Q156" i="1"/>
  <c r="T156" i="1"/>
  <c r="Q157" i="1"/>
  <c r="Q158" i="1"/>
  <c r="T158" i="1"/>
  <c r="Q159" i="1"/>
  <c r="Q160" i="1"/>
  <c r="Q161" i="1"/>
  <c r="Q162" i="1"/>
  <c r="Q163" i="1"/>
  <c r="T163" i="1"/>
  <c r="Q164" i="1"/>
  <c r="T164" i="1"/>
  <c r="Q165" i="1"/>
  <c r="Q166" i="1"/>
  <c r="T166" i="1"/>
  <c r="Q167" i="1"/>
  <c r="T167" i="1"/>
  <c r="Q168" i="1"/>
  <c r="Q169" i="1"/>
  <c r="Q170" i="1"/>
  <c r="E171" i="1"/>
  <c r="F171" i="1" s="1"/>
  <c r="Q171" i="1"/>
  <c r="Q172" i="1"/>
  <c r="T172" i="1"/>
  <c r="Q173" i="1"/>
  <c r="T173" i="1"/>
  <c r="Q174" i="1"/>
  <c r="Q175" i="1"/>
  <c r="Q176" i="1"/>
  <c r="T176" i="1"/>
  <c r="Q177" i="1"/>
  <c r="Q178" i="1"/>
  <c r="T178" i="1"/>
  <c r="Q179" i="1"/>
  <c r="T179" i="1"/>
  <c r="Q180" i="1"/>
  <c r="T180" i="1"/>
  <c r="Q181" i="1"/>
  <c r="T181" i="1"/>
  <c r="Q182" i="1"/>
  <c r="T182" i="1"/>
  <c r="Q183" i="1"/>
  <c r="Q184" i="1"/>
  <c r="Q185" i="1"/>
  <c r="T185" i="1"/>
  <c r="Q186" i="1"/>
  <c r="T186" i="1"/>
  <c r="Q187" i="1"/>
  <c r="Q188" i="1"/>
  <c r="Q189" i="1"/>
  <c r="Q190" i="1"/>
  <c r="Q191" i="1"/>
  <c r="Q192" i="1"/>
  <c r="T192" i="1"/>
  <c r="Q193" i="1"/>
  <c r="Q194" i="1"/>
  <c r="Q195" i="1"/>
  <c r="Q196" i="1"/>
  <c r="Q197" i="1"/>
  <c r="Q198" i="1"/>
  <c r="Q199" i="1"/>
  <c r="Q200" i="1"/>
  <c r="Q201" i="1"/>
  <c r="Q202" i="1"/>
  <c r="T202" i="1"/>
  <c r="Q203" i="1"/>
  <c r="T203" i="1"/>
  <c r="Q204" i="1"/>
  <c r="T204" i="1"/>
  <c r="Q205" i="1"/>
  <c r="T205" i="1"/>
  <c r="Q206" i="1"/>
  <c r="T206" i="1"/>
  <c r="Q207" i="1"/>
  <c r="Q208" i="1"/>
  <c r="T208" i="1"/>
  <c r="Q209" i="1"/>
  <c r="Q210" i="1"/>
  <c r="Q211" i="1"/>
  <c r="Q212" i="1"/>
  <c r="Q213" i="1"/>
  <c r="Q214" i="1"/>
  <c r="Q215" i="1"/>
  <c r="Q216" i="1"/>
  <c r="Q217" i="1"/>
  <c r="Q218" i="1"/>
  <c r="T218" i="1"/>
  <c r="Q219" i="1"/>
  <c r="T219" i="1"/>
  <c r="Q220" i="1"/>
  <c r="T220" i="1"/>
  <c r="Q221" i="1"/>
  <c r="T221" i="1"/>
  <c r="Q222" i="1"/>
  <c r="T222" i="1"/>
  <c r="Q223" i="1"/>
  <c r="T223" i="1"/>
  <c r="Q224" i="1"/>
  <c r="T224" i="1"/>
  <c r="Q225" i="1"/>
  <c r="T225" i="1"/>
  <c r="Q226" i="1"/>
  <c r="Q227" i="1"/>
  <c r="Q228" i="1"/>
  <c r="Q229" i="1"/>
  <c r="Q230" i="1"/>
  <c r="Q231" i="1"/>
  <c r="Q232" i="1"/>
  <c r="Q233" i="1"/>
  <c r="Q234" i="1"/>
  <c r="Q235" i="1"/>
  <c r="Q236" i="1"/>
  <c r="Q237" i="1"/>
  <c r="Q238" i="1"/>
  <c r="E239" i="1"/>
  <c r="F239" i="1" s="1"/>
  <c r="Q239" i="1"/>
  <c r="Q240" i="1"/>
  <c r="Q241" i="1"/>
  <c r="Q242" i="1"/>
  <c r="Q243" i="1"/>
  <c r="Q244" i="1"/>
  <c r="Q245" i="1"/>
  <c r="Q246" i="1"/>
  <c r="Q247" i="1"/>
  <c r="Q248" i="1"/>
  <c r="Q249" i="1"/>
  <c r="Q250" i="1"/>
  <c r="Q251" i="1"/>
  <c r="Q252" i="1"/>
  <c r="Q253" i="1"/>
  <c r="Q254" i="1"/>
  <c r="Q255" i="1"/>
  <c r="Q256" i="1"/>
  <c r="Q257" i="1"/>
  <c r="Q258" i="1"/>
  <c r="Q259" i="1"/>
  <c r="Q260" i="1"/>
  <c r="Q261" i="1"/>
  <c r="Q262" i="1"/>
  <c r="Q263" i="1"/>
  <c r="Q264" i="1"/>
  <c r="Q265" i="1"/>
  <c r="Q266" i="1"/>
  <c r="Q267" i="1"/>
  <c r="T267" i="1"/>
  <c r="Q268" i="1"/>
  <c r="Q269" i="1"/>
  <c r="Q270" i="1"/>
  <c r="Q271" i="1"/>
  <c r="Q272" i="1"/>
  <c r="Q273" i="1"/>
  <c r="Q274" i="1"/>
  <c r="Q275" i="1"/>
  <c r="Q276" i="1"/>
  <c r="Q277" i="1"/>
  <c r="Q278" i="1"/>
  <c r="Q279" i="1"/>
  <c r="Q280" i="1"/>
  <c r="Q281" i="1"/>
  <c r="Q282" i="1"/>
  <c r="Q283" i="1"/>
  <c r="Q284" i="1"/>
  <c r="Q285" i="1"/>
  <c r="Q286" i="1"/>
  <c r="Q287" i="1"/>
  <c r="Q288" i="1"/>
  <c r="Q289" i="1"/>
  <c r="Q290" i="1"/>
  <c r="Q291" i="1"/>
  <c r="Q292" i="1"/>
  <c r="Q293" i="1"/>
  <c r="Q294" i="1"/>
  <c r="Q295" i="1"/>
  <c r="Q296" i="1"/>
  <c r="Q297" i="1"/>
  <c r="Q298" i="1"/>
  <c r="Q299" i="1"/>
  <c r="Q300" i="1"/>
  <c r="Q301" i="1"/>
  <c r="Q302" i="1"/>
  <c r="Q303" i="1"/>
  <c r="Q304" i="1"/>
  <c r="Q305" i="1"/>
  <c r="Q306" i="1"/>
  <c r="T306" i="1"/>
  <c r="Q307" i="1"/>
  <c r="Q308" i="1"/>
  <c r="Q309" i="1"/>
  <c r="Q310" i="1"/>
  <c r="Q311" i="1"/>
  <c r="Q312" i="1"/>
  <c r="Q313" i="1"/>
  <c r="Q314" i="1"/>
  <c r="Q315" i="1"/>
  <c r="Q316" i="1"/>
  <c r="Q317" i="1"/>
  <c r="Q318" i="1"/>
  <c r="Q319" i="1"/>
  <c r="E320" i="1"/>
  <c r="F320" i="1" s="1"/>
  <c r="G320" i="1" s="1"/>
  <c r="I320" i="1" s="1"/>
  <c r="Q320" i="1"/>
  <c r="Q321" i="1"/>
  <c r="Q322" i="1"/>
  <c r="Q323" i="1"/>
  <c r="Q324" i="1"/>
  <c r="Q325" i="1"/>
  <c r="Q326" i="1"/>
  <c r="Q327" i="1"/>
  <c r="Q328" i="1"/>
  <c r="Q329" i="1"/>
  <c r="Q330" i="1"/>
  <c r="Q331" i="1"/>
  <c r="Q332" i="1"/>
  <c r="Q333" i="1"/>
  <c r="Q334" i="1"/>
  <c r="Q335" i="1"/>
  <c r="Q336" i="1"/>
  <c r="Q337" i="1"/>
  <c r="Q338" i="1"/>
  <c r="Q339" i="1"/>
  <c r="Q340" i="1"/>
  <c r="Q341" i="1"/>
  <c r="Q342" i="1"/>
  <c r="Q343" i="1"/>
  <c r="Q344" i="1"/>
  <c r="Q345" i="1"/>
  <c r="Q346" i="1"/>
  <c r="Q347" i="1"/>
  <c r="Q348" i="1"/>
  <c r="Q349" i="1"/>
  <c r="Q350" i="1"/>
  <c r="Q351" i="1"/>
  <c r="Q352" i="1"/>
  <c r="Q353" i="1"/>
  <c r="Q354" i="1"/>
  <c r="Q355" i="1"/>
  <c r="Q356" i="1"/>
  <c r="Q357" i="1"/>
  <c r="Q358" i="1"/>
  <c r="Q359" i="1"/>
  <c r="Q360" i="1"/>
  <c r="Q361" i="1"/>
  <c r="Q362" i="1"/>
  <c r="Q363" i="1"/>
  <c r="Q364" i="1"/>
  <c r="Q365" i="1"/>
  <c r="Q366" i="1"/>
  <c r="Q367" i="1"/>
  <c r="Q368" i="1"/>
  <c r="Q369" i="1"/>
  <c r="Q370" i="1"/>
  <c r="Q371" i="1"/>
  <c r="Q372" i="1"/>
  <c r="Q373" i="1"/>
  <c r="Q374" i="1"/>
  <c r="Q375" i="1"/>
  <c r="Q376" i="1"/>
  <c r="Q377" i="1"/>
  <c r="Q378" i="1"/>
  <c r="Q379" i="1"/>
  <c r="Q380" i="1"/>
  <c r="Q381" i="1"/>
  <c r="Q382" i="1"/>
  <c r="Q383" i="1"/>
  <c r="Q384" i="1"/>
  <c r="Q385" i="1"/>
  <c r="Q386" i="1"/>
  <c r="Q387" i="1"/>
  <c r="Q388" i="1"/>
  <c r="Q389" i="1"/>
  <c r="Q390" i="1"/>
  <c r="Q391" i="1"/>
  <c r="Q392" i="1"/>
  <c r="Q393" i="1"/>
  <c r="Q394" i="1"/>
  <c r="Q395" i="1"/>
  <c r="Q396" i="1"/>
  <c r="Q397" i="1"/>
  <c r="Q398" i="1"/>
  <c r="Q399" i="1"/>
  <c r="Q400" i="1"/>
  <c r="Q401" i="1"/>
  <c r="Q402" i="1"/>
  <c r="Q403" i="1"/>
  <c r="Q404" i="1"/>
  <c r="Q405" i="1"/>
  <c r="Q406" i="1"/>
  <c r="Q407" i="1"/>
  <c r="Q408" i="1"/>
  <c r="Q409" i="1"/>
  <c r="Q410" i="1"/>
  <c r="Q411" i="1"/>
  <c r="Q412" i="1"/>
  <c r="Q413" i="1"/>
  <c r="Q414" i="1"/>
  <c r="Q415" i="1"/>
  <c r="Q416" i="1"/>
  <c r="Q417" i="1"/>
  <c r="Q418" i="1"/>
  <c r="Q419" i="1"/>
  <c r="Q420" i="1"/>
  <c r="Q421" i="1"/>
  <c r="Q422" i="1"/>
  <c r="Q423" i="1"/>
  <c r="Q424" i="1"/>
  <c r="Q425" i="1"/>
  <c r="Q426" i="1"/>
  <c r="E427" i="1"/>
  <c r="F427" i="1" s="1"/>
  <c r="G427" i="1" s="1"/>
  <c r="Q427" i="1"/>
  <c r="Q428" i="1"/>
  <c r="Q429" i="1"/>
  <c r="E430" i="1"/>
  <c r="F430" i="1" s="1"/>
  <c r="G430" i="1" s="1"/>
  <c r="Q430" i="1"/>
  <c r="Q431" i="1"/>
  <c r="Q432" i="1"/>
  <c r="Q433" i="1"/>
  <c r="Q434" i="1"/>
  <c r="Q435" i="1"/>
  <c r="Q436" i="1"/>
  <c r="Q437" i="1"/>
  <c r="Q438" i="1"/>
  <c r="Q439" i="1"/>
  <c r="Q440" i="1"/>
  <c r="Q441" i="1"/>
  <c r="Q442" i="1"/>
  <c r="Q443" i="1"/>
  <c r="AA3" i="3"/>
  <c r="AX72" i="3" s="1"/>
  <c r="AA4" i="3"/>
  <c r="AA5" i="3"/>
  <c r="AA6" i="3"/>
  <c r="E483" i="3"/>
  <c r="F483" i="3" s="1"/>
  <c r="AA7" i="3"/>
  <c r="AC2" i="3"/>
  <c r="AA8" i="3"/>
  <c r="D9" i="3"/>
  <c r="E9" i="3"/>
  <c r="AA9" i="3"/>
  <c r="Y10" i="3"/>
  <c r="AA10" i="3"/>
  <c r="D11" i="3"/>
  <c r="AA11" i="3"/>
  <c r="AA12" i="3"/>
  <c r="D13" i="3"/>
  <c r="AA14" i="3"/>
  <c r="C17" i="3"/>
  <c r="Q32" i="3"/>
  <c r="E37" i="3"/>
  <c r="F37" i="3" s="1"/>
  <c r="Y37" i="3" s="1"/>
  <c r="Q37" i="3"/>
  <c r="Q34" i="3"/>
  <c r="E41" i="3"/>
  <c r="F41" i="3" s="1"/>
  <c r="G41" i="3" s="1"/>
  <c r="I41" i="3" s="1"/>
  <c r="Q41" i="3"/>
  <c r="Q46" i="3"/>
  <c r="E26" i="3"/>
  <c r="F26" i="3" s="1"/>
  <c r="Q26" i="3"/>
  <c r="Q29" i="3"/>
  <c r="E36" i="3"/>
  <c r="F36" i="3" s="1"/>
  <c r="Y36" i="3" s="1"/>
  <c r="Q36" i="3"/>
  <c r="Q35" i="3"/>
  <c r="E48" i="3"/>
  <c r="F48" i="3" s="1"/>
  <c r="Q48" i="3"/>
  <c r="Q50" i="3"/>
  <c r="E43" i="3"/>
  <c r="F43" i="3" s="1"/>
  <c r="Y43" i="3" s="1"/>
  <c r="Q43" i="3"/>
  <c r="Q28" i="3"/>
  <c r="E39" i="3"/>
  <c r="F39" i="3"/>
  <c r="Y39" i="3" s="1"/>
  <c r="Q39" i="3"/>
  <c r="Q33" i="3"/>
  <c r="E40" i="3"/>
  <c r="F40" i="3" s="1"/>
  <c r="Y40" i="3" s="1"/>
  <c r="Q40" i="3"/>
  <c r="Q42" i="3"/>
  <c r="E45" i="3"/>
  <c r="F45" i="3" s="1"/>
  <c r="Q45" i="3"/>
  <c r="Q30" i="3"/>
  <c r="E47" i="3"/>
  <c r="F47" i="3" s="1"/>
  <c r="Y47" i="3" s="1"/>
  <c r="Q47" i="3"/>
  <c r="Q55" i="3"/>
  <c r="E60" i="3"/>
  <c r="F60" i="3" s="1"/>
  <c r="Y60" i="3" s="1"/>
  <c r="Q60" i="3"/>
  <c r="Q108" i="3"/>
  <c r="E44" i="3"/>
  <c r="F44" i="3" s="1"/>
  <c r="Y44" i="3" s="1"/>
  <c r="Q44" i="3"/>
  <c r="Q61" i="3"/>
  <c r="E49" i="3"/>
  <c r="F49" i="3" s="1"/>
  <c r="Q49" i="3"/>
  <c r="Q87" i="3"/>
  <c r="E88" i="3"/>
  <c r="F88" i="3" s="1"/>
  <c r="Y88" i="3" s="1"/>
  <c r="Q88" i="3"/>
  <c r="Q38" i="3"/>
  <c r="E89" i="3"/>
  <c r="F89" i="3" s="1"/>
  <c r="Q89" i="3"/>
  <c r="Q90" i="3"/>
  <c r="E54" i="3"/>
  <c r="F54" i="3" s="1"/>
  <c r="Q54" i="3"/>
  <c r="Q75" i="3"/>
  <c r="E91" i="3"/>
  <c r="F91" i="3" s="1"/>
  <c r="Y91" i="3" s="1"/>
  <c r="Q91" i="3"/>
  <c r="Q92" i="3"/>
  <c r="E52" i="3"/>
  <c r="F52" i="3" s="1"/>
  <c r="Q52" i="3"/>
  <c r="Q53" i="3"/>
  <c r="E93" i="3"/>
  <c r="F93" i="3" s="1"/>
  <c r="Q93" i="3"/>
  <c r="Q94" i="3"/>
  <c r="AX59" i="3"/>
  <c r="E83" i="3"/>
  <c r="F83" i="3" s="1"/>
  <c r="Q83" i="3"/>
  <c r="Q77" i="3"/>
  <c r="E68" i="3"/>
  <c r="F68" i="3" s="1"/>
  <c r="Q68" i="3"/>
  <c r="Q100" i="3"/>
  <c r="E80" i="3"/>
  <c r="F80" i="3" s="1"/>
  <c r="P80" i="3" s="1"/>
  <c r="Q80" i="3"/>
  <c r="E99" i="3"/>
  <c r="F99" i="3" s="1"/>
  <c r="Q99" i="3"/>
  <c r="E62" i="3"/>
  <c r="F62" i="3" s="1"/>
  <c r="P62" i="3" s="1"/>
  <c r="Q62" i="3"/>
  <c r="E76" i="3"/>
  <c r="F76" i="3" s="1"/>
  <c r="Y76" i="3" s="1"/>
  <c r="Q76" i="3"/>
  <c r="E66" i="3"/>
  <c r="F66" i="3" s="1"/>
  <c r="Q66" i="3"/>
  <c r="E67" i="3"/>
  <c r="F67" i="3" s="1"/>
  <c r="Y67" i="3" s="1"/>
  <c r="Q67" i="3"/>
  <c r="E74" i="3"/>
  <c r="F74" i="3" s="1"/>
  <c r="P74" i="3" s="1"/>
  <c r="Q74" i="3"/>
  <c r="E85" i="3"/>
  <c r="F85" i="3" s="1"/>
  <c r="Y85" i="3" s="1"/>
  <c r="Q85" i="3"/>
  <c r="E101" i="3"/>
  <c r="F101" i="3" s="1"/>
  <c r="Y101" i="3" s="1"/>
  <c r="Q101" i="3"/>
  <c r="E78" i="3"/>
  <c r="F78" i="3" s="1"/>
  <c r="Q78" i="3"/>
  <c r="E107" i="3"/>
  <c r="F107" i="3" s="1"/>
  <c r="Q107" i="3"/>
  <c r="E114" i="3"/>
  <c r="F114" i="3" s="1"/>
  <c r="Q114" i="3"/>
  <c r="E115" i="3"/>
  <c r="F115" i="3" s="1"/>
  <c r="Q115" i="3"/>
  <c r="E82" i="3"/>
  <c r="F82" i="3" s="1"/>
  <c r="Y82" i="3" s="1"/>
  <c r="Q82" i="3"/>
  <c r="E63" i="3"/>
  <c r="F63" i="3" s="1"/>
  <c r="P63" i="3" s="1"/>
  <c r="Q63" i="3"/>
  <c r="E81" i="3"/>
  <c r="F81" i="3" s="1"/>
  <c r="Y81" i="3" s="1"/>
  <c r="Q81" i="3"/>
  <c r="E113" i="3"/>
  <c r="F113" i="3" s="1"/>
  <c r="Y113" i="3" s="1"/>
  <c r="Q113" i="3"/>
  <c r="E79" i="3"/>
  <c r="F79" i="3" s="1"/>
  <c r="Q79" i="3"/>
  <c r="E64" i="3"/>
  <c r="F64" i="3" s="1"/>
  <c r="P64" i="3" s="1"/>
  <c r="Q64" i="3"/>
  <c r="E102" i="3"/>
  <c r="F102" i="3" s="1"/>
  <c r="G102" i="3" s="1"/>
  <c r="I102" i="3" s="1"/>
  <c r="Q102" i="3"/>
  <c r="E103" i="3"/>
  <c r="F103" i="3" s="1"/>
  <c r="G103" i="3" s="1"/>
  <c r="I103" i="3" s="1"/>
  <c r="Q103" i="3"/>
  <c r="E65" i="3"/>
  <c r="F65" i="3" s="1"/>
  <c r="Q65" i="3"/>
  <c r="E122" i="3"/>
  <c r="F122" i="3" s="1"/>
  <c r="G122" i="3" s="1"/>
  <c r="I122" i="3" s="1"/>
  <c r="Q122" i="3"/>
  <c r="E104" i="3"/>
  <c r="F104" i="3" s="1"/>
  <c r="G104" i="3" s="1"/>
  <c r="I104" i="3" s="1"/>
  <c r="Q104" i="3"/>
  <c r="E86" i="3"/>
  <c r="F86" i="3" s="1"/>
  <c r="Q86" i="3"/>
  <c r="E134" i="3"/>
  <c r="F134" i="3" s="1"/>
  <c r="Q134" i="3"/>
  <c r="E109" i="3"/>
  <c r="F109" i="3" s="1"/>
  <c r="G109" i="3" s="1"/>
  <c r="I109" i="3" s="1"/>
  <c r="Q109" i="3"/>
  <c r="E97" i="3"/>
  <c r="F97" i="3" s="1"/>
  <c r="G97" i="3" s="1"/>
  <c r="Q97" i="3"/>
  <c r="E105" i="3"/>
  <c r="F105" i="3" s="1"/>
  <c r="Q105" i="3"/>
  <c r="E98" i="3"/>
  <c r="F98" i="3" s="1"/>
  <c r="Q98" i="3"/>
  <c r="E96" i="3"/>
  <c r="F96" i="3" s="1"/>
  <c r="Q96" i="3"/>
  <c r="E110" i="3"/>
  <c r="F110" i="3" s="1"/>
  <c r="G110" i="3" s="1"/>
  <c r="Q110" i="3"/>
  <c r="E120" i="3"/>
  <c r="F120" i="3" s="1"/>
  <c r="Y120" i="3" s="1"/>
  <c r="Q120" i="3"/>
  <c r="E111" i="3"/>
  <c r="F111" i="3" s="1"/>
  <c r="Q111" i="3"/>
  <c r="E112" i="3"/>
  <c r="F112" i="3" s="1"/>
  <c r="Y112" i="3" s="1"/>
  <c r="Q112" i="3"/>
  <c r="E131" i="3"/>
  <c r="F131" i="3" s="1"/>
  <c r="Q131" i="3"/>
  <c r="E133" i="3"/>
  <c r="F133" i="3" s="1"/>
  <c r="P133" i="3" s="1"/>
  <c r="Q133" i="3"/>
  <c r="E127" i="3"/>
  <c r="F127" i="3" s="1"/>
  <c r="Q127" i="3"/>
  <c r="E135" i="3"/>
  <c r="F135" i="3" s="1"/>
  <c r="Y135" i="3" s="1"/>
  <c r="Q135" i="3"/>
  <c r="E162" i="3"/>
  <c r="F162" i="3" s="1"/>
  <c r="P162" i="3" s="1"/>
  <c r="Q162" i="3"/>
  <c r="E95" i="3"/>
  <c r="F95" i="3" s="1"/>
  <c r="G95" i="3" s="1"/>
  <c r="I95" i="3" s="1"/>
  <c r="Q95" i="3"/>
  <c r="E121" i="3"/>
  <c r="F121" i="3" s="1"/>
  <c r="Q121" i="3"/>
  <c r="E146" i="3"/>
  <c r="F146" i="3" s="1"/>
  <c r="Q146" i="3"/>
  <c r="E106" i="3"/>
  <c r="F106" i="3" s="1"/>
  <c r="G106" i="3" s="1"/>
  <c r="I106" i="3" s="1"/>
  <c r="Q106" i="3"/>
  <c r="E144" i="3"/>
  <c r="F144" i="3" s="1"/>
  <c r="Y144" i="3" s="1"/>
  <c r="Q144" i="3"/>
  <c r="E145" i="3"/>
  <c r="F145" i="3" s="1"/>
  <c r="Q145" i="3"/>
  <c r="E163" i="3"/>
  <c r="F163" i="3" s="1"/>
  <c r="Q163" i="3"/>
  <c r="E142" i="3"/>
  <c r="F142" i="3" s="1"/>
  <c r="Q142" i="3"/>
  <c r="E147" i="3"/>
  <c r="F147" i="3" s="1"/>
  <c r="Y147" i="3" s="1"/>
  <c r="Q147" i="3"/>
  <c r="E151" i="3"/>
  <c r="F151" i="3" s="1"/>
  <c r="Q151" i="3"/>
  <c r="E143" i="3"/>
  <c r="F143" i="3" s="1"/>
  <c r="Y143" i="3" s="1"/>
  <c r="Q143" i="3"/>
  <c r="E148" i="3"/>
  <c r="F148" i="3" s="1"/>
  <c r="Q148" i="3"/>
  <c r="E157" i="3"/>
  <c r="F157" i="3" s="1"/>
  <c r="Q157" i="3"/>
  <c r="E153" i="3"/>
  <c r="F153" i="3" s="1"/>
  <c r="Y153" i="3" s="1"/>
  <c r="Q153" i="3"/>
  <c r="E152" i="3"/>
  <c r="F152" i="3" s="1"/>
  <c r="Y152" i="3" s="1"/>
  <c r="Q152" i="3"/>
  <c r="E154" i="3"/>
  <c r="F154" i="3" s="1"/>
  <c r="Y154" i="3" s="1"/>
  <c r="Q154" i="3"/>
  <c r="E155" i="3"/>
  <c r="F155" i="3" s="1"/>
  <c r="Y155" i="3" s="1"/>
  <c r="Q155" i="3"/>
  <c r="E149" i="3"/>
  <c r="F149" i="3" s="1"/>
  <c r="Q149" i="3"/>
  <c r="E173" i="3"/>
  <c r="F173" i="3" s="1"/>
  <c r="P173" i="3" s="1"/>
  <c r="Q173" i="3"/>
  <c r="E150" i="3"/>
  <c r="F150" i="3" s="1"/>
  <c r="Q150" i="3"/>
  <c r="E132" i="3"/>
  <c r="F132" i="3" s="1"/>
  <c r="Q132" i="3"/>
  <c r="E167" i="3"/>
  <c r="F167" i="3" s="1"/>
  <c r="Q167" i="3"/>
  <c r="E168" i="3"/>
  <c r="F168" i="3" s="1"/>
  <c r="P168" i="3" s="1"/>
  <c r="Q168" i="3"/>
  <c r="E174" i="3"/>
  <c r="F174" i="3" s="1"/>
  <c r="Q174" i="3"/>
  <c r="E169" i="3"/>
  <c r="F169" i="3" s="1"/>
  <c r="Y169" i="3" s="1"/>
  <c r="Q169" i="3"/>
  <c r="E170" i="3"/>
  <c r="F170" i="3" s="1"/>
  <c r="Y170" i="3" s="1"/>
  <c r="Q170" i="3"/>
  <c r="E179" i="3"/>
  <c r="F179" i="3" s="1"/>
  <c r="P179" i="3" s="1"/>
  <c r="Q179" i="3"/>
  <c r="E175" i="3"/>
  <c r="F175" i="3" s="1"/>
  <c r="Q175" i="3"/>
  <c r="E188" i="3"/>
  <c r="F188" i="3" s="1"/>
  <c r="Q188" i="3"/>
  <c r="E203" i="3"/>
  <c r="F203" i="3" s="1"/>
  <c r="Q203" i="3"/>
  <c r="E192" i="3"/>
  <c r="F192" i="3" s="1"/>
  <c r="Y192" i="3" s="1"/>
  <c r="Q192" i="3"/>
  <c r="E193" i="3"/>
  <c r="F193" i="3" s="1"/>
  <c r="Q193" i="3"/>
  <c r="E189" i="3"/>
  <c r="F189" i="3" s="1"/>
  <c r="Y189" i="3" s="1"/>
  <c r="Q189" i="3"/>
  <c r="E194" i="3"/>
  <c r="F194" i="3" s="1"/>
  <c r="Y194" i="3" s="1"/>
  <c r="Q194" i="3"/>
  <c r="E205" i="3"/>
  <c r="F205" i="3" s="1"/>
  <c r="Q205" i="3"/>
  <c r="E177" i="3"/>
  <c r="F177" i="3" s="1"/>
  <c r="P177" i="3" s="1"/>
  <c r="Q177" i="3"/>
  <c r="E190" i="3"/>
  <c r="F190" i="3" s="1"/>
  <c r="Q190" i="3"/>
  <c r="E191" i="3"/>
  <c r="F191" i="3" s="1"/>
  <c r="P191" i="3" s="1"/>
  <c r="Q191" i="3"/>
  <c r="E206" i="3"/>
  <c r="F206" i="3" s="1"/>
  <c r="Q206" i="3"/>
  <c r="E178" i="3"/>
  <c r="F178" i="3" s="1"/>
  <c r="P178" i="3" s="1"/>
  <c r="Q178" i="3"/>
  <c r="E204" i="3"/>
  <c r="F204" i="3" s="1"/>
  <c r="Y204" i="3" s="1"/>
  <c r="Q204" i="3"/>
  <c r="E195" i="3"/>
  <c r="F195" i="3" s="1"/>
  <c r="Q195" i="3"/>
  <c r="E198" i="3"/>
  <c r="F198" i="3" s="1"/>
  <c r="Q198" i="3"/>
  <c r="E196" i="3"/>
  <c r="F196" i="3" s="1"/>
  <c r="Q196" i="3"/>
  <c r="E199" i="3"/>
  <c r="F199" i="3" s="1"/>
  <c r="Q199" i="3"/>
  <c r="E200" i="3"/>
  <c r="F200" i="3" s="1"/>
  <c r="Q200" i="3"/>
  <c r="E197" i="3"/>
  <c r="F197" i="3" s="1"/>
  <c r="Q197" i="3"/>
  <c r="E256" i="3"/>
  <c r="F256" i="3" s="1"/>
  <c r="Y256" i="3" s="1"/>
  <c r="Q256" i="3"/>
  <c r="E208" i="3"/>
  <c r="F208" i="3" s="1"/>
  <c r="Q208" i="3"/>
  <c r="E236" i="3"/>
  <c r="F236" i="3" s="1"/>
  <c r="Q236" i="3"/>
  <c r="E225" i="3"/>
  <c r="F225" i="3" s="1"/>
  <c r="Q225" i="3"/>
  <c r="E235" i="3"/>
  <c r="F235" i="3" s="1"/>
  <c r="G235" i="3" s="1"/>
  <c r="I235" i="3" s="1"/>
  <c r="Q235" i="3"/>
  <c r="E224" i="3"/>
  <c r="F224" i="3" s="1"/>
  <c r="Q224" i="3"/>
  <c r="E209" i="3"/>
  <c r="F209" i="3" s="1"/>
  <c r="G209" i="3" s="1"/>
  <c r="I209" i="3" s="1"/>
  <c r="Q209" i="3"/>
  <c r="E214" i="3"/>
  <c r="F214" i="3" s="1"/>
  <c r="Q214" i="3"/>
  <c r="E287" i="3"/>
  <c r="F287" i="3" s="1"/>
  <c r="G287" i="3" s="1"/>
  <c r="I287" i="3" s="1"/>
  <c r="Q287" i="3"/>
  <c r="E251" i="3"/>
  <c r="F251" i="3" s="1"/>
  <c r="Q251" i="3"/>
  <c r="E211" i="3"/>
  <c r="F211" i="3" s="1"/>
  <c r="Q211" i="3"/>
  <c r="E212" i="3"/>
  <c r="F212" i="3" s="1"/>
  <c r="Q212" i="3"/>
  <c r="E250" i="3"/>
  <c r="F250" i="3" s="1"/>
  <c r="Q250" i="3"/>
  <c r="E210" i="3"/>
  <c r="F210" i="3" s="1"/>
  <c r="Q210" i="3"/>
  <c r="E215" i="3"/>
  <c r="F215" i="3" s="1"/>
  <c r="P215" i="3" s="1"/>
  <c r="Q215" i="3"/>
  <c r="E216" i="3"/>
  <c r="F216" i="3" s="1"/>
  <c r="Y216" i="3" s="1"/>
  <c r="Q216" i="3"/>
  <c r="E299" i="3"/>
  <c r="F299" i="3" s="1"/>
  <c r="Q299" i="3"/>
  <c r="E213" i="3"/>
  <c r="F213" i="3" s="1"/>
  <c r="P213" i="3" s="1"/>
  <c r="Q213" i="3"/>
  <c r="E264" i="3"/>
  <c r="F264" i="3" s="1"/>
  <c r="G264" i="3" s="1"/>
  <c r="I264" i="3" s="1"/>
  <c r="Q264" i="3"/>
  <c r="E234" i="3"/>
  <c r="F234" i="3" s="1"/>
  <c r="Q234" i="3"/>
  <c r="E217" i="3"/>
  <c r="F217" i="3" s="1"/>
  <c r="Q217" i="3"/>
  <c r="E244" i="3"/>
  <c r="F244" i="3" s="1"/>
  <c r="Q244" i="3"/>
  <c r="E252" i="3"/>
  <c r="F252" i="3" s="1"/>
  <c r="Y252" i="3" s="1"/>
  <c r="Q252" i="3"/>
  <c r="E237" i="3"/>
  <c r="F237" i="3" s="1"/>
  <c r="P237" i="3" s="1"/>
  <c r="Q237" i="3"/>
  <c r="E218" i="3"/>
  <c r="F218" i="3" s="1"/>
  <c r="P218" i="3" s="1"/>
  <c r="Q218" i="3"/>
  <c r="E261" i="3"/>
  <c r="F261" i="3" s="1"/>
  <c r="Y261" i="3" s="1"/>
  <c r="Q261" i="3"/>
  <c r="E229" i="3"/>
  <c r="F229" i="3" s="1"/>
  <c r="Y229" i="3" s="1"/>
  <c r="Q229" i="3"/>
  <c r="E222" i="3"/>
  <c r="F222" i="3" s="1"/>
  <c r="P222" i="3" s="1"/>
  <c r="Q222" i="3"/>
  <c r="E257" i="3"/>
  <c r="F257" i="3" s="1"/>
  <c r="P257" i="3" s="1"/>
  <c r="Q257" i="3"/>
  <c r="E288" i="3"/>
  <c r="F288" i="3" s="1"/>
  <c r="Q288" i="3"/>
  <c r="E221" i="3"/>
  <c r="F221" i="3" s="1"/>
  <c r="P221" i="3" s="1"/>
  <c r="Q221" i="3"/>
  <c r="E297" i="3"/>
  <c r="F297" i="3" s="1"/>
  <c r="Y297" i="3" s="1"/>
  <c r="Q297" i="3"/>
  <c r="E255" i="3"/>
  <c r="F255" i="3" s="1"/>
  <c r="Y255" i="3" s="1"/>
  <c r="Q255" i="3"/>
  <c r="E265" i="3"/>
  <c r="F265" i="3" s="1"/>
  <c r="Q265" i="3"/>
  <c r="E270" i="3"/>
  <c r="F270" i="3" s="1"/>
  <c r="Y270" i="3" s="1"/>
  <c r="Q270" i="3"/>
  <c r="E298" i="3"/>
  <c r="F298" i="3" s="1"/>
  <c r="Q298" i="3"/>
  <c r="E262" i="3"/>
  <c r="F262" i="3" s="1"/>
  <c r="G262" i="3" s="1"/>
  <c r="I262" i="3" s="1"/>
  <c r="Q262" i="3"/>
  <c r="E240" i="3"/>
  <c r="F240" i="3" s="1"/>
  <c r="Q240" i="3"/>
  <c r="E219" i="3"/>
  <c r="F219" i="3" s="1"/>
  <c r="P219" i="3" s="1"/>
  <c r="Q219" i="3"/>
  <c r="E274" i="3"/>
  <c r="F274" i="3" s="1"/>
  <c r="Y274" i="3" s="1"/>
  <c r="Q274" i="3"/>
  <c r="E233" i="3"/>
  <c r="F233" i="3" s="1"/>
  <c r="Y233" i="3" s="1"/>
  <c r="Q233" i="3"/>
  <c r="E253" i="3"/>
  <c r="F253" i="3" s="1"/>
  <c r="Q253" i="3"/>
  <c r="E254" i="3"/>
  <c r="F254" i="3" s="1"/>
  <c r="P254" i="3" s="1"/>
  <c r="Q254" i="3"/>
  <c r="E263" i="3"/>
  <c r="F263" i="3" s="1"/>
  <c r="Q263" i="3"/>
  <c r="E259" i="3"/>
  <c r="F259" i="3" s="1"/>
  <c r="Y259" i="3" s="1"/>
  <c r="Q259" i="3"/>
  <c r="E260" i="3"/>
  <c r="F260" i="3" s="1"/>
  <c r="Q260" i="3"/>
  <c r="E241" i="3"/>
  <c r="F241" i="3" s="1"/>
  <c r="Y241" i="3" s="1"/>
  <c r="Q241" i="3"/>
  <c r="E296" i="3"/>
  <c r="F296" i="3" s="1"/>
  <c r="G296" i="3" s="1"/>
  <c r="I296" i="3" s="1"/>
  <c r="Q296" i="3"/>
  <c r="E272" i="3"/>
  <c r="F272" i="3" s="1"/>
  <c r="Q272" i="3"/>
  <c r="E238" i="3"/>
  <c r="F238" i="3" s="1"/>
  <c r="Y238" i="3" s="1"/>
  <c r="Q238" i="3"/>
  <c r="E313" i="3"/>
  <c r="F313" i="3" s="1"/>
  <c r="G313" i="3" s="1"/>
  <c r="I313" i="3" s="1"/>
  <c r="Q313" i="3"/>
  <c r="E273" i="3"/>
  <c r="F273" i="3" s="1"/>
  <c r="Q273" i="3"/>
  <c r="E228" i="3"/>
  <c r="F228" i="3" s="1"/>
  <c r="Y228" i="3" s="1"/>
  <c r="Q228" i="3"/>
  <c r="E267" i="3"/>
  <c r="F267" i="3" s="1"/>
  <c r="Y267" i="3" s="1"/>
  <c r="Q267" i="3"/>
  <c r="E230" i="3"/>
  <c r="F230" i="3" s="1"/>
  <c r="G230" i="3" s="1"/>
  <c r="I230" i="3" s="1"/>
  <c r="Q230" i="3"/>
  <c r="E289" i="3"/>
  <c r="F289" i="3" s="1"/>
  <c r="Q289" i="3"/>
  <c r="E302" i="3"/>
  <c r="F302" i="3" s="1"/>
  <c r="Q302" i="3"/>
  <c r="E316" i="3"/>
  <c r="F316" i="3" s="1"/>
  <c r="P316" i="3" s="1"/>
  <c r="Q316" i="3"/>
  <c r="E294" i="3"/>
  <c r="F294" i="3" s="1"/>
  <c r="Q294" i="3"/>
  <c r="E312" i="3"/>
  <c r="F312" i="3" s="1"/>
  <c r="Q312" i="3"/>
  <c r="E281" i="3"/>
  <c r="F281" i="3" s="1"/>
  <c r="Q281" i="3"/>
  <c r="E239" i="3"/>
  <c r="F239" i="3" s="1"/>
  <c r="Q239" i="3"/>
  <c r="E317" i="3"/>
  <c r="F317" i="3" s="1"/>
  <c r="Q317" i="3"/>
  <c r="E268" i="3"/>
  <c r="F268" i="3" s="1"/>
  <c r="Y268" i="3" s="1"/>
  <c r="Q268" i="3"/>
  <c r="E290" i="3"/>
  <c r="F290" i="3" s="1"/>
  <c r="Q290" i="3"/>
  <c r="E308" i="3"/>
  <c r="F308" i="3" s="1"/>
  <c r="Q308" i="3"/>
  <c r="E258" i="3"/>
  <c r="F258" i="3" s="1"/>
  <c r="P258" i="3" s="1"/>
  <c r="Q258" i="3"/>
  <c r="E311" i="3"/>
  <c r="F311" i="3" s="1"/>
  <c r="Q311" i="3"/>
  <c r="E282" i="3"/>
  <c r="F282" i="3" s="1"/>
  <c r="Q282" i="3"/>
  <c r="E309" i="3"/>
  <c r="F309" i="3" s="1"/>
  <c r="Q309" i="3"/>
  <c r="E285" i="3"/>
  <c r="F285" i="3" s="1"/>
  <c r="G285" i="3" s="1"/>
  <c r="Q285" i="3"/>
  <c r="E232" i="3"/>
  <c r="F232" i="3" s="1"/>
  <c r="Q232" i="3"/>
  <c r="E319" i="3"/>
  <c r="F319" i="3" s="1"/>
  <c r="Q319" i="3"/>
  <c r="E231" i="3"/>
  <c r="F231" i="3" s="1"/>
  <c r="Q231" i="3"/>
  <c r="E314" i="3"/>
  <c r="F314" i="3" s="1"/>
  <c r="Q314" i="3"/>
  <c r="E303" i="3"/>
  <c r="F303" i="3" s="1"/>
  <c r="Q303" i="3"/>
  <c r="E295" i="3"/>
  <c r="F295" i="3" s="1"/>
  <c r="Q295" i="3"/>
  <c r="E245" i="3"/>
  <c r="F245" i="3" s="1"/>
  <c r="Y245" i="3" s="1"/>
  <c r="Q245" i="3"/>
  <c r="E246" i="3"/>
  <c r="F246" i="3" s="1"/>
  <c r="Q246" i="3"/>
  <c r="E307" i="3"/>
  <c r="F307" i="3" s="1"/>
  <c r="Q307" i="3"/>
  <c r="E277" i="3"/>
  <c r="F277" i="3" s="1"/>
  <c r="Q277" i="3"/>
  <c r="E293" i="3"/>
  <c r="F293" i="3" s="1"/>
  <c r="Q293" i="3"/>
  <c r="E223" i="3"/>
  <c r="F223" i="3" s="1"/>
  <c r="Q223" i="3"/>
  <c r="E291" i="3"/>
  <c r="F291" i="3" s="1"/>
  <c r="Q291" i="3"/>
  <c r="E280" i="3"/>
  <c r="F280" i="3" s="1"/>
  <c r="Q280" i="3"/>
  <c r="E283" i="3"/>
  <c r="F283" i="3" s="1"/>
  <c r="Q283" i="3"/>
  <c r="E324" i="3"/>
  <c r="F324" i="3" s="1"/>
  <c r="Y324" i="3" s="1"/>
  <c r="Q324" i="3"/>
  <c r="E315" i="3"/>
  <c r="F315" i="3" s="1"/>
  <c r="Q315" i="3"/>
  <c r="E322" i="3"/>
  <c r="F322" i="3" s="1"/>
  <c r="Y322" i="3" s="1"/>
  <c r="Q322" i="3"/>
  <c r="E275" i="3"/>
  <c r="F275" i="3" s="1"/>
  <c r="Y275" i="3" s="1"/>
  <c r="Q275" i="3"/>
  <c r="E318" i="3"/>
  <c r="F318" i="3" s="1"/>
  <c r="G318" i="3" s="1"/>
  <c r="I318" i="3" s="1"/>
  <c r="Q318" i="3"/>
  <c r="E220" i="3"/>
  <c r="F220" i="3" s="1"/>
  <c r="Q220" i="3"/>
  <c r="E271" i="3"/>
  <c r="F271" i="3" s="1"/>
  <c r="Y271" i="3" s="1"/>
  <c r="Q271" i="3"/>
  <c r="E320" i="3"/>
  <c r="F320" i="3" s="1"/>
  <c r="P320" i="3" s="1"/>
  <c r="Q320" i="3"/>
  <c r="E321" i="3"/>
  <c r="F321" i="3" s="1"/>
  <c r="Q321" i="3"/>
  <c r="E269" i="3"/>
  <c r="F269" i="3" s="1"/>
  <c r="Q269" i="3"/>
  <c r="E323" i="3"/>
  <c r="F323" i="3" s="1"/>
  <c r="Q323" i="3"/>
  <c r="E278" i="3"/>
  <c r="F278" i="3" s="1"/>
  <c r="P278" i="3" s="1"/>
  <c r="Q278" i="3"/>
  <c r="E284" i="3"/>
  <c r="F284" i="3" s="1"/>
  <c r="Q284" i="3"/>
  <c r="E292" i="3"/>
  <c r="F292" i="3" s="1"/>
  <c r="Q292" i="3"/>
  <c r="E207" i="3"/>
  <c r="F207" i="3" s="1"/>
  <c r="Q207" i="3"/>
  <c r="E329" i="3"/>
  <c r="F329" i="3" s="1"/>
  <c r="P329" i="3" s="1"/>
  <c r="Q329" i="3"/>
  <c r="E286" i="3"/>
  <c r="F286" i="3" s="1"/>
  <c r="Y286" i="3" s="1"/>
  <c r="Q286" i="3"/>
  <c r="E336" i="3"/>
  <c r="F336" i="3" s="1"/>
  <c r="Q336" i="3"/>
  <c r="E330" i="3"/>
  <c r="F330" i="3" s="1"/>
  <c r="Q330" i="3"/>
  <c r="E337" i="3"/>
  <c r="F337" i="3" s="1"/>
  <c r="Q337" i="3"/>
  <c r="E331" i="3"/>
  <c r="F331" i="3" s="1"/>
  <c r="G331" i="3" s="1"/>
  <c r="I331" i="3" s="1"/>
  <c r="Q331" i="3"/>
  <c r="E332" i="3"/>
  <c r="F332" i="3" s="1"/>
  <c r="G332" i="3" s="1"/>
  <c r="Q332" i="3"/>
  <c r="E325" i="3"/>
  <c r="F325" i="3" s="1"/>
  <c r="P325" i="3" s="1"/>
  <c r="Q325" i="3"/>
  <c r="E333" i="3"/>
  <c r="F333" i="3" s="1"/>
  <c r="Q333" i="3"/>
  <c r="E341" i="3"/>
  <c r="F341" i="3" s="1"/>
  <c r="Y341" i="3" s="1"/>
  <c r="Q341" i="3"/>
  <c r="E326" i="3"/>
  <c r="F326" i="3" s="1"/>
  <c r="G326" i="3" s="1"/>
  <c r="Q326" i="3"/>
  <c r="E327" i="3"/>
  <c r="F327" i="3" s="1"/>
  <c r="Y327" i="3" s="1"/>
  <c r="Q327" i="3"/>
  <c r="E328" i="3"/>
  <c r="F328" i="3" s="1"/>
  <c r="Y328" i="3" s="1"/>
  <c r="Q328" i="3"/>
  <c r="E349" i="3"/>
  <c r="F349" i="3" s="1"/>
  <c r="G349" i="3" s="1"/>
  <c r="I349" i="3" s="1"/>
  <c r="Q349" i="3"/>
  <c r="E377" i="3"/>
  <c r="F377" i="3" s="1"/>
  <c r="Y377" i="3" s="1"/>
  <c r="Q377" i="3"/>
  <c r="E339" i="3"/>
  <c r="F339" i="3" s="1"/>
  <c r="Y339" i="3" s="1"/>
  <c r="Q339" i="3"/>
  <c r="E358" i="3"/>
  <c r="F358" i="3" s="1"/>
  <c r="Q358" i="3"/>
  <c r="E402" i="3"/>
  <c r="F402" i="3" s="1"/>
  <c r="Q402" i="3"/>
  <c r="E362" i="3"/>
  <c r="F362" i="3" s="1"/>
  <c r="P362" i="3" s="1"/>
  <c r="Q362" i="3"/>
  <c r="E403" i="3"/>
  <c r="F403" i="3" s="1"/>
  <c r="P403" i="3" s="1"/>
  <c r="Q403" i="3"/>
  <c r="E363" i="3"/>
  <c r="F363" i="3" s="1"/>
  <c r="Q363" i="3"/>
  <c r="E364" i="3"/>
  <c r="F364" i="3" s="1"/>
  <c r="Q364" i="3"/>
  <c r="E379" i="3"/>
  <c r="F379" i="3" s="1"/>
  <c r="Q379" i="3"/>
  <c r="E378" i="3"/>
  <c r="F378" i="3" s="1"/>
  <c r="Q378" i="3"/>
  <c r="E380" i="3"/>
  <c r="F380" i="3" s="1"/>
  <c r="Q380" i="3"/>
  <c r="E387" i="3"/>
  <c r="F387" i="3" s="1"/>
  <c r="Y387" i="3" s="1"/>
  <c r="Q387" i="3"/>
  <c r="E382" i="3"/>
  <c r="F382" i="3" s="1"/>
  <c r="G382" i="3" s="1"/>
  <c r="Q382" i="3"/>
  <c r="E404" i="3"/>
  <c r="F404" i="3" s="1"/>
  <c r="Y404" i="3" s="1"/>
  <c r="Q404" i="3"/>
  <c r="E381" i="3"/>
  <c r="F381" i="3" s="1"/>
  <c r="Y381" i="3" s="1"/>
  <c r="Q381" i="3"/>
  <c r="E388" i="3"/>
  <c r="F388" i="3" s="1"/>
  <c r="G388" i="3" s="1"/>
  <c r="I388" i="3" s="1"/>
  <c r="Q388" i="3"/>
  <c r="E405" i="3"/>
  <c r="F405" i="3" s="1"/>
  <c r="Q405" i="3"/>
  <c r="E390" i="3"/>
  <c r="F390" i="3" s="1"/>
  <c r="Q390" i="3"/>
  <c r="E393" i="3"/>
  <c r="F393" i="3" s="1"/>
  <c r="Q393" i="3"/>
  <c r="E395" i="3"/>
  <c r="F395" i="3" s="1"/>
  <c r="Q395" i="3"/>
  <c r="E394" i="3"/>
  <c r="F394" i="3" s="1"/>
  <c r="G394" i="3" s="1"/>
  <c r="Q394" i="3"/>
  <c r="E413" i="3"/>
  <c r="F413" i="3" s="1"/>
  <c r="Y413" i="3" s="1"/>
  <c r="Q413" i="3"/>
  <c r="E416" i="3"/>
  <c r="F416" i="3" s="1"/>
  <c r="Y416" i="3" s="1"/>
  <c r="Q416" i="3"/>
  <c r="E448" i="3"/>
  <c r="F448" i="3" s="1"/>
  <c r="Q448" i="3"/>
  <c r="E27" i="3"/>
  <c r="F27" i="3" s="1"/>
  <c r="Y27" i="3" s="1"/>
  <c r="Q27" i="3"/>
  <c r="E23" i="3"/>
  <c r="F23" i="3" s="1"/>
  <c r="Q23" i="3"/>
  <c r="E24" i="3"/>
  <c r="F24" i="3" s="1"/>
  <c r="P24" i="3" s="1"/>
  <c r="Q24" i="3"/>
  <c r="E25" i="3"/>
  <c r="F25" i="3" s="1"/>
  <c r="Y25" i="3" s="1"/>
  <c r="Q25" i="3"/>
  <c r="E22" i="3"/>
  <c r="F22" i="3" s="1"/>
  <c r="P22" i="3" s="1"/>
  <c r="Q22" i="3"/>
  <c r="E31" i="3"/>
  <c r="F31" i="3" s="1"/>
  <c r="Y31" i="3" s="1"/>
  <c r="Q31" i="3"/>
  <c r="E51" i="3"/>
  <c r="F51" i="3" s="1"/>
  <c r="Q51" i="3"/>
  <c r="E56" i="3"/>
  <c r="F56" i="3" s="1"/>
  <c r="G56" i="3" s="1"/>
  <c r="J56" i="3" s="1"/>
  <c r="Q56" i="3"/>
  <c r="E57" i="3"/>
  <c r="F57" i="3" s="1"/>
  <c r="Q57" i="3"/>
  <c r="E58" i="3"/>
  <c r="F58" i="3" s="1"/>
  <c r="Q58" i="3"/>
  <c r="E59" i="3"/>
  <c r="F59" i="3" s="1"/>
  <c r="Q59" i="3"/>
  <c r="E21" i="3"/>
  <c r="F21" i="3" s="1"/>
  <c r="G21" i="3" s="1"/>
  <c r="J21" i="3" s="1"/>
  <c r="Q21" i="3"/>
  <c r="E84" i="3"/>
  <c r="F84" i="3" s="1"/>
  <c r="G84" i="3" s="1"/>
  <c r="J84" i="3" s="1"/>
  <c r="Q84" i="3"/>
  <c r="E73" i="3"/>
  <c r="F73" i="3" s="1"/>
  <c r="Q73" i="3"/>
  <c r="E69" i="3"/>
  <c r="F69" i="3" s="1"/>
  <c r="Q69" i="3"/>
  <c r="E71" i="3"/>
  <c r="F71" i="3" s="1"/>
  <c r="Y71" i="3" s="1"/>
  <c r="Q71" i="3"/>
  <c r="E70" i="3"/>
  <c r="F70" i="3" s="1"/>
  <c r="Q70" i="3"/>
  <c r="E72" i="3"/>
  <c r="F72" i="3" s="1"/>
  <c r="Y72" i="3" s="1"/>
  <c r="Q72" i="3"/>
  <c r="E119" i="3"/>
  <c r="F119" i="3" s="1"/>
  <c r="Q119" i="3"/>
  <c r="E116" i="3"/>
  <c r="F116" i="3" s="1"/>
  <c r="Q116" i="3"/>
  <c r="E117" i="3"/>
  <c r="F117" i="3" s="1"/>
  <c r="Y117" i="3" s="1"/>
  <c r="Q117" i="3"/>
  <c r="E118" i="3"/>
  <c r="F118" i="3" s="1"/>
  <c r="Q118" i="3"/>
  <c r="E130" i="3"/>
  <c r="F130" i="3" s="1"/>
  <c r="Q130" i="3"/>
  <c r="E125" i="3"/>
  <c r="F125" i="3" s="1"/>
  <c r="P125" i="3" s="1"/>
  <c r="Q125" i="3"/>
  <c r="E128" i="3"/>
  <c r="F128" i="3" s="1"/>
  <c r="Q128" i="3"/>
  <c r="E123" i="3"/>
  <c r="F123" i="3" s="1"/>
  <c r="Q123" i="3"/>
  <c r="E129" i="3"/>
  <c r="F129" i="3" s="1"/>
  <c r="Q129" i="3"/>
  <c r="E124" i="3"/>
  <c r="F124" i="3" s="1"/>
  <c r="G124" i="3" s="1"/>
  <c r="J124" i="3" s="1"/>
  <c r="Q124" i="3"/>
  <c r="E126" i="3"/>
  <c r="F126" i="3" s="1"/>
  <c r="Q126" i="3"/>
  <c r="E136" i="3"/>
  <c r="F136" i="3" s="1"/>
  <c r="Q136" i="3"/>
  <c r="E137" i="3"/>
  <c r="F137" i="3" s="1"/>
  <c r="Y137" i="3" s="1"/>
  <c r="Q137" i="3"/>
  <c r="E139" i="3"/>
  <c r="F139" i="3" s="1"/>
  <c r="P139" i="3" s="1"/>
  <c r="Q139" i="3"/>
  <c r="E140" i="3"/>
  <c r="F140" i="3" s="1"/>
  <c r="Q140" i="3"/>
  <c r="E138" i="3"/>
  <c r="F138" i="3" s="1"/>
  <c r="Y138" i="3" s="1"/>
  <c r="Q138" i="3"/>
  <c r="E141" i="3"/>
  <c r="F141" i="3" s="1"/>
  <c r="Q141" i="3"/>
  <c r="E158" i="3"/>
  <c r="F158" i="3" s="1"/>
  <c r="G158" i="3" s="1"/>
  <c r="J158" i="3" s="1"/>
  <c r="Q158" i="3"/>
  <c r="E159" i="3"/>
  <c r="F159" i="3" s="1"/>
  <c r="P159" i="3" s="1"/>
  <c r="Q159" i="3"/>
  <c r="E160" i="3"/>
  <c r="F160" i="3" s="1"/>
  <c r="Y160" i="3" s="1"/>
  <c r="Q160" i="3"/>
  <c r="E161" i="3"/>
  <c r="F161" i="3" s="1"/>
  <c r="Y161" i="3" s="1"/>
  <c r="Q161" i="3"/>
  <c r="E164" i="3"/>
  <c r="F164" i="3" s="1"/>
  <c r="Q164" i="3"/>
  <c r="E165" i="3"/>
  <c r="F165" i="3" s="1"/>
  <c r="Q165" i="3"/>
  <c r="E166" i="3"/>
  <c r="F166" i="3" s="1"/>
  <c r="Q166" i="3"/>
  <c r="E176" i="3"/>
  <c r="F176" i="3" s="1"/>
  <c r="Q176" i="3"/>
  <c r="E171" i="3"/>
  <c r="F171" i="3" s="1"/>
  <c r="G171" i="3" s="1"/>
  <c r="Q171" i="3"/>
  <c r="E182" i="3"/>
  <c r="F182" i="3" s="1"/>
  <c r="Q182" i="3"/>
  <c r="E180" i="3"/>
  <c r="F180" i="3" s="1"/>
  <c r="Q180" i="3"/>
  <c r="E183" i="3"/>
  <c r="F183" i="3" s="1"/>
  <c r="P183" i="3" s="1"/>
  <c r="Q183" i="3"/>
  <c r="E181" i="3"/>
  <c r="F181" i="3" s="1"/>
  <c r="P181" i="3" s="1"/>
  <c r="Q181" i="3"/>
  <c r="E172" i="3"/>
  <c r="F172" i="3" s="1"/>
  <c r="G172" i="3" s="1"/>
  <c r="J172" i="3" s="1"/>
  <c r="Q172" i="3"/>
  <c r="E184" i="3"/>
  <c r="F184" i="3" s="1"/>
  <c r="Q184" i="3"/>
  <c r="E185" i="3"/>
  <c r="F185" i="3" s="1"/>
  <c r="Y185" i="3" s="1"/>
  <c r="Q185" i="3"/>
  <c r="E186" i="3"/>
  <c r="F186" i="3" s="1"/>
  <c r="G186" i="3" s="1"/>
  <c r="J186" i="3" s="1"/>
  <c r="Q186" i="3"/>
  <c r="E187" i="3"/>
  <c r="F187" i="3" s="1"/>
  <c r="Y187" i="3" s="1"/>
  <c r="Q187" i="3"/>
  <c r="E301" i="3"/>
  <c r="F301" i="3" s="1"/>
  <c r="Y301" i="3"/>
  <c r="Q301" i="3"/>
  <c r="E201" i="3"/>
  <c r="F201" i="3" s="1"/>
  <c r="Y201" i="3" s="1"/>
  <c r="Q201" i="3"/>
  <c r="E202" i="3"/>
  <c r="F202" i="3" s="1"/>
  <c r="Q202" i="3"/>
  <c r="E305" i="3"/>
  <c r="F305" i="3" s="1"/>
  <c r="Q305" i="3"/>
  <c r="E242" i="3"/>
  <c r="F242" i="3" s="1"/>
  <c r="G242" i="3" s="1"/>
  <c r="Q242" i="3"/>
  <c r="E304" i="3"/>
  <c r="F304" i="3" s="1"/>
  <c r="Q304" i="3"/>
  <c r="E243" i="3"/>
  <c r="F243" i="3" s="1"/>
  <c r="Q243" i="3"/>
  <c r="E226" i="3"/>
  <c r="F226" i="3" s="1"/>
  <c r="Q226" i="3"/>
  <c r="E227" i="3"/>
  <c r="F227" i="3" s="1"/>
  <c r="Y227" i="3" s="1"/>
  <c r="Q227" i="3"/>
  <c r="E247" i="3"/>
  <c r="F247" i="3" s="1"/>
  <c r="Q247" i="3"/>
  <c r="E248" i="3"/>
  <c r="F248" i="3" s="1"/>
  <c r="G248" i="3" s="1"/>
  <c r="Q248" i="3"/>
  <c r="E249" i="3"/>
  <c r="F249" i="3" s="1"/>
  <c r="Q249" i="3"/>
  <c r="E276" i="3"/>
  <c r="F276" i="3" s="1"/>
  <c r="P276" i="3" s="1"/>
  <c r="Q276" i="3"/>
  <c r="E266" i="3"/>
  <c r="F266" i="3" s="1"/>
  <c r="Y266" i="3" s="1"/>
  <c r="Q266" i="3"/>
  <c r="E334" i="3"/>
  <c r="F334" i="3" s="1"/>
  <c r="Q334" i="3"/>
  <c r="E335" i="3"/>
  <c r="F335" i="3" s="1"/>
  <c r="Y335" i="3" s="1"/>
  <c r="Q335" i="3"/>
  <c r="E338" i="3"/>
  <c r="F338" i="3" s="1"/>
  <c r="Q338" i="3"/>
  <c r="E340" i="3"/>
  <c r="F340" i="3" s="1"/>
  <c r="G340" i="3" s="1"/>
  <c r="J340" i="3" s="1"/>
  <c r="Q340" i="3"/>
  <c r="E346" i="3"/>
  <c r="F346" i="3" s="1"/>
  <c r="Y346" i="3" s="1"/>
  <c r="Q346" i="3"/>
  <c r="E342" i="3"/>
  <c r="F342" i="3" s="1"/>
  <c r="G342" i="3" s="1"/>
  <c r="Q342" i="3"/>
  <c r="E347" i="3"/>
  <c r="F347" i="3" s="1"/>
  <c r="Q347" i="3"/>
  <c r="E343" i="3"/>
  <c r="F343" i="3" s="1"/>
  <c r="G343" i="3" s="1"/>
  <c r="J343" i="3" s="1"/>
  <c r="Q343" i="3"/>
  <c r="E348" i="3"/>
  <c r="F348" i="3" s="1"/>
  <c r="Y348" i="3" s="1"/>
  <c r="Q348" i="3"/>
  <c r="E344" i="3"/>
  <c r="F344" i="3" s="1"/>
  <c r="Q344" i="3"/>
  <c r="E375" i="3"/>
  <c r="F375" i="3" s="1"/>
  <c r="Q375" i="3"/>
  <c r="E384" i="3"/>
  <c r="F384" i="3" s="1"/>
  <c r="Y384" i="3" s="1"/>
  <c r="Q384" i="3"/>
  <c r="E386" i="3"/>
  <c r="F386" i="3" s="1"/>
  <c r="Q386" i="3"/>
  <c r="E385" i="3"/>
  <c r="F385" i="3" s="1"/>
  <c r="G385" i="3" s="1"/>
  <c r="J385" i="3" s="1"/>
  <c r="Q385" i="3"/>
  <c r="E383" i="3"/>
  <c r="F383" i="3" s="1"/>
  <c r="Y383" i="3" s="1"/>
  <c r="Q383" i="3"/>
  <c r="E424" i="3"/>
  <c r="F424" i="3" s="1"/>
  <c r="Q424" i="3"/>
  <c r="E423" i="3"/>
  <c r="F423" i="3" s="1"/>
  <c r="Q423" i="3"/>
  <c r="E421" i="3"/>
  <c r="F421" i="3" s="1"/>
  <c r="Q421" i="3"/>
  <c r="E430" i="3"/>
  <c r="F430" i="3" s="1"/>
  <c r="Q430" i="3"/>
  <c r="E417" i="3"/>
  <c r="F417" i="3" s="1"/>
  <c r="Q417" i="3"/>
  <c r="E427" i="3"/>
  <c r="F427" i="3" s="1"/>
  <c r="G427" i="3" s="1"/>
  <c r="J427" i="3" s="1"/>
  <c r="Q427" i="3"/>
  <c r="E422" i="3"/>
  <c r="F422" i="3"/>
  <c r="G422" i="3" s="1"/>
  <c r="J422" i="3" s="1"/>
  <c r="Q422" i="3"/>
  <c r="E434" i="3"/>
  <c r="F434" i="3" s="1"/>
  <c r="Q434" i="3"/>
  <c r="E442" i="3"/>
  <c r="F442" i="3" s="1"/>
  <c r="P442" i="3" s="1"/>
  <c r="Q442" i="3"/>
  <c r="E444" i="3"/>
  <c r="F444" i="3" s="1"/>
  <c r="Q444" i="3"/>
  <c r="E450" i="3"/>
  <c r="F450" i="3" s="1"/>
  <c r="Q450" i="3"/>
  <c r="E451" i="3"/>
  <c r="F451" i="3" s="1"/>
  <c r="Q451" i="3"/>
  <c r="E452" i="3"/>
  <c r="F452" i="3" s="1"/>
  <c r="Q452" i="3"/>
  <c r="E156" i="3"/>
  <c r="F156" i="3" s="1"/>
  <c r="Q156" i="3"/>
  <c r="E279" i="3"/>
  <c r="F279" i="3" s="1"/>
  <c r="Q279" i="3"/>
  <c r="E300" i="3"/>
  <c r="F300" i="3" s="1"/>
  <c r="Q300" i="3"/>
  <c r="E306" i="3"/>
  <c r="F306" i="3" s="1"/>
  <c r="Q306" i="3"/>
  <c r="E310" i="3"/>
  <c r="F310" i="3" s="1"/>
  <c r="Q310" i="3"/>
  <c r="E345" i="3"/>
  <c r="F345" i="3" s="1"/>
  <c r="Q345" i="3"/>
  <c r="E350" i="3"/>
  <c r="F350" i="3" s="1"/>
  <c r="Q350" i="3"/>
  <c r="E351" i="3"/>
  <c r="F351" i="3" s="1"/>
  <c r="P351" i="3" s="1"/>
  <c r="Q351" i="3"/>
  <c r="E352" i="3"/>
  <c r="F352" i="3" s="1"/>
  <c r="Q352" i="3"/>
  <c r="E353" i="3"/>
  <c r="F353" i="3" s="1"/>
  <c r="P353" i="3" s="1"/>
  <c r="Q353" i="3"/>
  <c r="E354" i="3"/>
  <c r="F354" i="3" s="1"/>
  <c r="Q354" i="3"/>
  <c r="E355" i="3"/>
  <c r="F355" i="3" s="1"/>
  <c r="P355" i="3" s="1"/>
  <c r="Q355" i="3"/>
  <c r="E356" i="3"/>
  <c r="F356" i="3" s="1"/>
  <c r="Q356" i="3"/>
  <c r="E357" i="3"/>
  <c r="F357" i="3" s="1"/>
  <c r="Q357" i="3"/>
  <c r="E359" i="3"/>
  <c r="F359" i="3" s="1"/>
  <c r="Y359" i="3" s="1"/>
  <c r="Q359" i="3"/>
  <c r="E360" i="3"/>
  <c r="F360" i="3" s="1"/>
  <c r="G360" i="3" s="1"/>
  <c r="K360" i="3" s="1"/>
  <c r="Q360" i="3"/>
  <c r="E361" i="3"/>
  <c r="F361" i="3" s="1"/>
  <c r="Y361" i="3" s="1"/>
  <c r="Q361" i="3"/>
  <c r="E376" i="3"/>
  <c r="F376" i="3" s="1"/>
  <c r="Q376" i="3"/>
  <c r="E389" i="3"/>
  <c r="F389" i="3" s="1"/>
  <c r="Q389" i="3"/>
  <c r="E391" i="3"/>
  <c r="F391" i="3" s="1"/>
  <c r="P391" i="3" s="1"/>
  <c r="Q391" i="3"/>
  <c r="E392" i="3"/>
  <c r="F392" i="3" s="1"/>
  <c r="Q392" i="3"/>
  <c r="E396" i="3"/>
  <c r="F396" i="3" s="1"/>
  <c r="Q396" i="3"/>
  <c r="E397" i="3"/>
  <c r="F397" i="3" s="1"/>
  <c r="P397" i="3" s="1"/>
  <c r="Q397" i="3"/>
  <c r="E398" i="3"/>
  <c r="F398" i="3" s="1"/>
  <c r="Q398" i="3"/>
  <c r="E399" i="3"/>
  <c r="F399" i="3" s="1"/>
  <c r="Q399" i="3"/>
  <c r="E400" i="3"/>
  <c r="F400" i="3" s="1"/>
  <c r="Q400" i="3"/>
  <c r="E401" i="3"/>
  <c r="F401" i="3" s="1"/>
  <c r="P401" i="3" s="1"/>
  <c r="Q401" i="3"/>
  <c r="E406" i="3"/>
  <c r="F406" i="3" s="1"/>
  <c r="Q406" i="3"/>
  <c r="E407" i="3"/>
  <c r="F407" i="3" s="1"/>
  <c r="P407" i="3" s="1"/>
  <c r="Q407" i="3"/>
  <c r="E408" i="3"/>
  <c r="F408" i="3" s="1"/>
  <c r="P408" i="3" s="1"/>
  <c r="Q408" i="3"/>
  <c r="E409" i="3"/>
  <c r="F409" i="3" s="1"/>
  <c r="P409" i="3" s="1"/>
  <c r="Q409" i="3"/>
  <c r="E410" i="3"/>
  <c r="F410" i="3" s="1"/>
  <c r="Q410" i="3"/>
  <c r="E411" i="3"/>
  <c r="F411" i="3" s="1"/>
  <c r="Q411" i="3"/>
  <c r="E412" i="3"/>
  <c r="F412" i="3" s="1"/>
  <c r="Q412" i="3"/>
  <c r="E414" i="3"/>
  <c r="F414" i="3" s="1"/>
  <c r="Q414" i="3"/>
  <c r="E415" i="3"/>
  <c r="F415" i="3" s="1"/>
  <c r="Q415" i="3"/>
  <c r="E418" i="3"/>
  <c r="F418" i="3" s="1"/>
  <c r="P418" i="3" s="1"/>
  <c r="Q418" i="3"/>
  <c r="E365" i="3"/>
  <c r="F365" i="3" s="1"/>
  <c r="Q365" i="3"/>
  <c r="E366" i="3"/>
  <c r="F366" i="3" s="1"/>
  <c r="Q366" i="3"/>
  <c r="E367" i="3"/>
  <c r="F367" i="3" s="1"/>
  <c r="Y367" i="3" s="1"/>
  <c r="Q367" i="3"/>
  <c r="E368" i="3"/>
  <c r="F368" i="3" s="1"/>
  <c r="Q368" i="3"/>
  <c r="E369" i="3"/>
  <c r="F369" i="3" s="1"/>
  <c r="Q369" i="3"/>
  <c r="E370" i="3"/>
  <c r="F370" i="3" s="1"/>
  <c r="Q370" i="3"/>
  <c r="E371" i="3"/>
  <c r="F371" i="3" s="1"/>
  <c r="Q371" i="3"/>
  <c r="E372" i="3"/>
  <c r="F372" i="3" s="1"/>
  <c r="Q372" i="3"/>
  <c r="E373" i="3"/>
  <c r="F373" i="3" s="1"/>
  <c r="Q373" i="3"/>
  <c r="E374" i="3"/>
  <c r="F374" i="3" s="1"/>
  <c r="Q374" i="3"/>
  <c r="E419" i="3"/>
  <c r="F419" i="3" s="1"/>
  <c r="Q419" i="3"/>
  <c r="E420" i="3"/>
  <c r="F420" i="3" s="1"/>
  <c r="Q420" i="3"/>
  <c r="E425" i="3"/>
  <c r="F425" i="3" s="1"/>
  <c r="Q425" i="3"/>
  <c r="E426" i="3"/>
  <c r="F426" i="3" s="1"/>
  <c r="Q426" i="3"/>
  <c r="E428" i="3"/>
  <c r="F428" i="3" s="1"/>
  <c r="P428" i="3" s="1"/>
  <c r="Q428" i="3"/>
  <c r="E429" i="3"/>
  <c r="F429" i="3" s="1"/>
  <c r="P429" i="3" s="1"/>
  <c r="Q429" i="3"/>
  <c r="E431" i="3"/>
  <c r="F431" i="3" s="1"/>
  <c r="Q431" i="3"/>
  <c r="E432" i="3"/>
  <c r="F432" i="3" s="1"/>
  <c r="Q432" i="3"/>
  <c r="E433" i="3"/>
  <c r="F433" i="3" s="1"/>
  <c r="Q433" i="3"/>
  <c r="E435" i="3"/>
  <c r="F435" i="3" s="1"/>
  <c r="Q435" i="3"/>
  <c r="E436" i="3"/>
  <c r="F436" i="3" s="1"/>
  <c r="Q436" i="3"/>
  <c r="E437" i="3"/>
  <c r="F437" i="3" s="1"/>
  <c r="Q437" i="3"/>
  <c r="E438" i="3"/>
  <c r="F438" i="3" s="1"/>
  <c r="Q438" i="3"/>
  <c r="E439" i="3"/>
  <c r="F439" i="3" s="1"/>
  <c r="Q439" i="3"/>
  <c r="E440" i="3"/>
  <c r="F440" i="3" s="1"/>
  <c r="Q440" i="3"/>
  <c r="E441" i="3"/>
  <c r="F441" i="3" s="1"/>
  <c r="P441" i="3" s="1"/>
  <c r="Q441" i="3"/>
  <c r="E443" i="3"/>
  <c r="F443" i="3" s="1"/>
  <c r="Y443" i="3" s="1"/>
  <c r="Q443" i="3"/>
  <c r="E445" i="3"/>
  <c r="F445" i="3" s="1"/>
  <c r="Q445" i="3"/>
  <c r="E446" i="3"/>
  <c r="F446" i="3" s="1"/>
  <c r="Q446" i="3"/>
  <c r="E447" i="3"/>
  <c r="F447" i="3" s="1"/>
  <c r="Q447" i="3"/>
  <c r="E449" i="3"/>
  <c r="F449" i="3" s="1"/>
  <c r="Q449" i="3"/>
  <c r="E453" i="3"/>
  <c r="F453" i="3" s="1"/>
  <c r="Q453" i="3"/>
  <c r="E454" i="3"/>
  <c r="F454" i="3" s="1"/>
  <c r="Q454" i="3"/>
  <c r="E455" i="3"/>
  <c r="F455" i="3" s="1"/>
  <c r="P455" i="3" s="1"/>
  <c r="Q455" i="3"/>
  <c r="E456" i="3"/>
  <c r="F456" i="3" s="1"/>
  <c r="Q456" i="3"/>
  <c r="E457" i="3"/>
  <c r="F457" i="3" s="1"/>
  <c r="P457" i="3" s="1"/>
  <c r="Q457" i="3"/>
  <c r="E458" i="3"/>
  <c r="F458" i="3" s="1"/>
  <c r="Q458" i="3"/>
  <c r="E460" i="3"/>
  <c r="F460" i="3" s="1"/>
  <c r="Q460" i="3"/>
  <c r="E461" i="3"/>
  <c r="F461" i="3" s="1"/>
  <c r="G461" i="3" s="1"/>
  <c r="K461" i="3" s="1"/>
  <c r="Q461" i="3"/>
  <c r="E462" i="3"/>
  <c r="F462" i="3" s="1"/>
  <c r="Q462" i="3"/>
  <c r="E464" i="3"/>
  <c r="F464" i="3" s="1"/>
  <c r="Q464" i="3"/>
  <c r="E465" i="3"/>
  <c r="F465" i="3" s="1"/>
  <c r="Q465" i="3"/>
  <c r="E466" i="3"/>
  <c r="F466" i="3" s="1"/>
  <c r="Q466" i="3"/>
  <c r="E467" i="3"/>
  <c r="F467" i="3" s="1"/>
  <c r="Q467" i="3"/>
  <c r="E459" i="3"/>
  <c r="F459" i="3" s="1"/>
  <c r="E463" i="3"/>
  <c r="F463" i="3" s="1"/>
  <c r="P463" i="3" s="1"/>
  <c r="Q463" i="3"/>
  <c r="E471" i="3"/>
  <c r="F471" i="3" s="1"/>
  <c r="Q471" i="3"/>
  <c r="E474" i="3"/>
  <c r="F474" i="3" s="1"/>
  <c r="Q474" i="3"/>
  <c r="E468" i="3"/>
  <c r="F468" i="3" s="1"/>
  <c r="Y468" i="3" s="1"/>
  <c r="Q468" i="3"/>
  <c r="E469" i="3"/>
  <c r="F469" i="3" s="1"/>
  <c r="G469" i="3" s="1"/>
  <c r="K469" i="3" s="1"/>
  <c r="Q469" i="3"/>
  <c r="E470" i="3"/>
  <c r="F470" i="3" s="1"/>
  <c r="P470" i="3" s="1"/>
  <c r="Q470" i="3"/>
  <c r="E472" i="3"/>
  <c r="F472" i="3" s="1"/>
  <c r="Q472" i="3"/>
  <c r="E473" i="3"/>
  <c r="F473" i="3" s="1"/>
  <c r="Q473" i="3"/>
  <c r="E477" i="3"/>
  <c r="F477" i="3" s="1"/>
  <c r="Y477" i="3" s="1"/>
  <c r="Q477" i="3"/>
  <c r="E478" i="3"/>
  <c r="F478" i="3" s="1"/>
  <c r="G478" i="3" s="1"/>
  <c r="K478" i="3" s="1"/>
  <c r="Q478" i="3"/>
  <c r="E479" i="3"/>
  <c r="F479" i="3" s="1"/>
  <c r="Q479" i="3"/>
  <c r="E480" i="3"/>
  <c r="F480" i="3"/>
  <c r="P480" i="3" s="1"/>
  <c r="Q480" i="3"/>
  <c r="E475" i="3"/>
  <c r="F475" i="3" s="1"/>
  <c r="P475" i="3" s="1"/>
  <c r="Q475" i="3"/>
  <c r="E476" i="3"/>
  <c r="F476" i="3" s="1"/>
  <c r="Q476" i="3"/>
  <c r="AG2" i="5"/>
  <c r="AI2" i="5"/>
  <c r="AG18" i="5"/>
  <c r="U3" i="5"/>
  <c r="U5" i="5"/>
  <c r="V3" i="5"/>
  <c r="W3" i="5"/>
  <c r="W5" i="5"/>
  <c r="X3" i="5"/>
  <c r="X5" i="5"/>
  <c r="Z3" i="5"/>
  <c r="Z5" i="5"/>
  <c r="AC3" i="5"/>
  <c r="AC5" i="5"/>
  <c r="AG3" i="5"/>
  <c r="BD2" i="5"/>
  <c r="AG4" i="5"/>
  <c r="V5" i="5"/>
  <c r="AG5" i="5"/>
  <c r="BD5" i="5"/>
  <c r="AG6" i="5"/>
  <c r="BD6" i="5"/>
  <c r="C7" i="5"/>
  <c r="AG7" i="5"/>
  <c r="BD7" i="5"/>
  <c r="C8" i="5"/>
  <c r="AG14" i="5"/>
  <c r="AG8" i="5"/>
  <c r="BD8" i="5"/>
  <c r="D9" i="5"/>
  <c r="E9" i="5"/>
  <c r="AG9" i="5"/>
  <c r="BD9" i="5"/>
  <c r="AG10" i="5"/>
  <c r="AB3" i="5"/>
  <c r="AB5" i="5"/>
  <c r="BD10" i="5"/>
  <c r="D11" i="5"/>
  <c r="BD11" i="5"/>
  <c r="D12" i="5"/>
  <c r="AG12" i="5"/>
  <c r="BD12" i="5"/>
  <c r="D13" i="5"/>
  <c r="H13" i="5"/>
  <c r="AG13" i="5"/>
  <c r="BD13" i="5"/>
  <c r="E14" i="5"/>
  <c r="BD14" i="5"/>
  <c r="BD15" i="5"/>
  <c r="F16" i="5"/>
  <c r="F17" i="5" s="1"/>
  <c r="T16" i="5"/>
  <c r="V16" i="5"/>
  <c r="V17" i="5"/>
  <c r="Y16" i="5"/>
  <c r="AB16" i="5"/>
  <c r="AG16" i="5"/>
  <c r="BD16" i="5"/>
  <c r="C17" i="5"/>
  <c r="Z16" i="5"/>
  <c r="Z17" i="5"/>
  <c r="Y17" i="5"/>
  <c r="AB17" i="5"/>
  <c r="AG17" i="5"/>
  <c r="AD3" i="5"/>
  <c r="AD5" i="5"/>
  <c r="BD17" i="5"/>
  <c r="T18" i="5"/>
  <c r="BD18" i="5"/>
  <c r="T19" i="5"/>
  <c r="BD19" i="5"/>
  <c r="BD20" i="5"/>
  <c r="E21" i="5"/>
  <c r="F21" i="5"/>
  <c r="N21" i="5"/>
  <c r="BD21" i="5"/>
  <c r="E22" i="5"/>
  <c r="F22" i="5"/>
  <c r="N22" i="5"/>
  <c r="BD22" i="5"/>
  <c r="E23" i="5"/>
  <c r="F23" i="5"/>
  <c r="N23" i="5"/>
  <c r="BD23" i="5"/>
  <c r="E24" i="5"/>
  <c r="F24" i="5"/>
  <c r="N24" i="5"/>
  <c r="BD24" i="5"/>
  <c r="E25" i="5"/>
  <c r="F25" i="5"/>
  <c r="N25" i="5"/>
  <c r="BD25" i="5"/>
  <c r="E26" i="5"/>
  <c r="F26" i="5"/>
  <c r="N26" i="5"/>
  <c r="BD26" i="5"/>
  <c r="E27" i="5"/>
  <c r="F27" i="5"/>
  <c r="N27" i="5"/>
  <c r="BD27" i="5"/>
  <c r="E28" i="5"/>
  <c r="F28" i="5"/>
  <c r="N28" i="5"/>
  <c r="BD28" i="5"/>
  <c r="E29" i="5"/>
  <c r="F29" i="5"/>
  <c r="N29" i="5"/>
  <c r="BD29" i="5"/>
  <c r="E30" i="5"/>
  <c r="F30" i="5"/>
  <c r="N30" i="5"/>
  <c r="BD30" i="5"/>
  <c r="E31" i="5"/>
  <c r="F31" i="5"/>
  <c r="N31" i="5"/>
  <c r="BD31" i="5"/>
  <c r="E32" i="5"/>
  <c r="F32" i="5"/>
  <c r="N32" i="5"/>
  <c r="BD32" i="5"/>
  <c r="E33" i="5"/>
  <c r="F33" i="5"/>
  <c r="G33" i="5"/>
  <c r="N33" i="5"/>
  <c r="BD33" i="5"/>
  <c r="E34" i="5"/>
  <c r="F34" i="5"/>
  <c r="N34" i="5"/>
  <c r="BD34" i="5"/>
  <c r="E35" i="5"/>
  <c r="F35" i="5"/>
  <c r="G35" i="5"/>
  <c r="N35" i="5"/>
  <c r="BD35" i="5"/>
  <c r="E36" i="5"/>
  <c r="F36" i="5"/>
  <c r="N36" i="5"/>
  <c r="BD36" i="5"/>
  <c r="E37" i="5"/>
  <c r="F37" i="5"/>
  <c r="G37" i="5"/>
  <c r="N37" i="5"/>
  <c r="AE37" i="5"/>
  <c r="BD37" i="5"/>
  <c r="E38" i="5"/>
  <c r="F38" i="5"/>
  <c r="N38" i="5"/>
  <c r="BD38" i="5"/>
  <c r="E39" i="5"/>
  <c r="F39" i="5"/>
  <c r="G39" i="5"/>
  <c r="N39" i="5"/>
  <c r="AE39" i="5"/>
  <c r="BD39" i="5"/>
  <c r="E40" i="5"/>
  <c r="F40" i="5"/>
  <c r="N40" i="5"/>
  <c r="BD40" i="5"/>
  <c r="E41" i="5"/>
  <c r="F41" i="5"/>
  <c r="G41" i="5"/>
  <c r="N41" i="5"/>
  <c r="BD41" i="5"/>
  <c r="E42" i="5"/>
  <c r="F42" i="5"/>
  <c r="N42" i="5"/>
  <c r="BD42" i="5"/>
  <c r="E43" i="5"/>
  <c r="F43" i="5"/>
  <c r="G43" i="5"/>
  <c r="N43" i="5"/>
  <c r="BD43" i="5"/>
  <c r="E44" i="5"/>
  <c r="F44" i="5"/>
  <c r="N44" i="5"/>
  <c r="BD44" i="5"/>
  <c r="E45" i="5"/>
  <c r="F45" i="5"/>
  <c r="G45" i="5"/>
  <c r="N45" i="5"/>
  <c r="AE45" i="5"/>
  <c r="BD45" i="5"/>
  <c r="E46" i="5"/>
  <c r="F46" i="5"/>
  <c r="N46" i="5"/>
  <c r="BD46" i="5"/>
  <c r="E47" i="5"/>
  <c r="F47" i="5"/>
  <c r="G47" i="5"/>
  <c r="N47" i="5"/>
  <c r="AE47" i="5"/>
  <c r="BD47" i="5"/>
  <c r="E48" i="5"/>
  <c r="F48" i="5"/>
  <c r="N48" i="5"/>
  <c r="BD48" i="5"/>
  <c r="E49" i="5"/>
  <c r="F49" i="5"/>
  <c r="G49" i="5"/>
  <c r="N49" i="5"/>
  <c r="BD49" i="5"/>
  <c r="E50" i="5"/>
  <c r="F50" i="5"/>
  <c r="N50" i="5"/>
  <c r="BD50" i="5"/>
  <c r="E51" i="5"/>
  <c r="F51" i="5"/>
  <c r="AE51" i="5"/>
  <c r="G51" i="5"/>
  <c r="N51" i="5"/>
  <c r="BD51" i="5"/>
  <c r="E52" i="5"/>
  <c r="F52" i="5"/>
  <c r="N52" i="5"/>
  <c r="BD52" i="5"/>
  <c r="E53" i="5"/>
  <c r="F53" i="5"/>
  <c r="G53" i="5"/>
  <c r="N53" i="5"/>
  <c r="BD53" i="5"/>
  <c r="E54" i="5"/>
  <c r="F54" i="5"/>
  <c r="N54" i="5"/>
  <c r="BD54" i="5"/>
  <c r="E55" i="5"/>
  <c r="F55" i="5"/>
  <c r="N55" i="5"/>
  <c r="AE55" i="5"/>
  <c r="BD55" i="5"/>
  <c r="E56" i="5"/>
  <c r="F56" i="5"/>
  <c r="N56" i="5"/>
  <c r="BD56" i="5"/>
  <c r="E57" i="5"/>
  <c r="F57" i="5"/>
  <c r="G57" i="5"/>
  <c r="N57" i="5"/>
  <c r="AE57" i="5"/>
  <c r="BD57" i="5"/>
  <c r="E58" i="5"/>
  <c r="F58" i="5"/>
  <c r="N58" i="5"/>
  <c r="BD58" i="5"/>
  <c r="E59" i="5"/>
  <c r="F59" i="5"/>
  <c r="G59" i="5"/>
  <c r="N59" i="5"/>
  <c r="AE59" i="5"/>
  <c r="BD59" i="5"/>
  <c r="E60" i="5"/>
  <c r="F60" i="5"/>
  <c r="N60" i="5"/>
  <c r="BD60" i="5"/>
  <c r="E61" i="5"/>
  <c r="F61" i="5"/>
  <c r="AE61" i="5"/>
  <c r="G61" i="5"/>
  <c r="N61" i="5"/>
  <c r="BD61" i="5"/>
  <c r="E62" i="5"/>
  <c r="F62" i="5"/>
  <c r="N62" i="5"/>
  <c r="BD62" i="5"/>
  <c r="E63" i="5"/>
  <c r="F63" i="5"/>
  <c r="N63" i="5"/>
  <c r="AE63" i="5"/>
  <c r="BD63" i="5"/>
  <c r="E64" i="5"/>
  <c r="F64" i="5"/>
  <c r="N64" i="5"/>
  <c r="BD64" i="5"/>
  <c r="E65" i="5"/>
  <c r="F65" i="5"/>
  <c r="G65" i="5"/>
  <c r="N65" i="5"/>
  <c r="AE65" i="5"/>
  <c r="BD65" i="5"/>
  <c r="E66" i="5"/>
  <c r="F66" i="5"/>
  <c r="N66" i="5"/>
  <c r="BD66" i="5"/>
  <c r="E67" i="5"/>
  <c r="F67" i="5"/>
  <c r="N67" i="5"/>
  <c r="BD67" i="5"/>
  <c r="E68" i="5"/>
  <c r="F68" i="5"/>
  <c r="AE68" i="5"/>
  <c r="G68" i="5"/>
  <c r="I68" i="5"/>
  <c r="N68" i="5"/>
  <c r="BD68" i="5"/>
  <c r="E69" i="5"/>
  <c r="F69" i="5"/>
  <c r="N69" i="5"/>
  <c r="BD69" i="5"/>
  <c r="E70" i="5"/>
  <c r="F70" i="5"/>
  <c r="G70" i="5"/>
  <c r="N70" i="5"/>
  <c r="BD70" i="5"/>
  <c r="E71" i="5"/>
  <c r="F71" i="5"/>
  <c r="G71" i="5"/>
  <c r="I71" i="5"/>
  <c r="N71" i="5"/>
  <c r="AE71" i="5"/>
  <c r="BD71" i="5"/>
  <c r="E72" i="5"/>
  <c r="F72" i="5"/>
  <c r="G72" i="5"/>
  <c r="I72" i="5"/>
  <c r="N72" i="5"/>
  <c r="BD72" i="5"/>
  <c r="E73" i="5"/>
  <c r="F73" i="5"/>
  <c r="G73" i="5"/>
  <c r="N73" i="5"/>
  <c r="AE73" i="5"/>
  <c r="BD73" i="5"/>
  <c r="E74" i="5"/>
  <c r="F74" i="5"/>
  <c r="G74" i="5"/>
  <c r="N74" i="5"/>
  <c r="AE74" i="5"/>
  <c r="BD74" i="5"/>
  <c r="E75" i="5"/>
  <c r="F75" i="5"/>
  <c r="G75" i="5"/>
  <c r="I75" i="5"/>
  <c r="N75" i="5"/>
  <c r="AE75" i="5"/>
  <c r="BD75" i="5"/>
  <c r="E76" i="5"/>
  <c r="F76" i="5"/>
  <c r="G76" i="5"/>
  <c r="I76" i="5"/>
  <c r="N76" i="5"/>
  <c r="AE76" i="5"/>
  <c r="E77" i="5"/>
  <c r="F77" i="5"/>
  <c r="G77" i="5"/>
  <c r="N77" i="5"/>
  <c r="E78" i="5"/>
  <c r="F78" i="5"/>
  <c r="N78" i="5"/>
  <c r="E79" i="5"/>
  <c r="F79" i="5"/>
  <c r="G79" i="5"/>
  <c r="I79" i="5"/>
  <c r="N79" i="5"/>
  <c r="E80" i="5"/>
  <c r="F80" i="5"/>
  <c r="G80" i="5"/>
  <c r="I80" i="5"/>
  <c r="N80" i="5"/>
  <c r="E81" i="5"/>
  <c r="F81" i="5"/>
  <c r="AE81" i="5"/>
  <c r="G81" i="5"/>
  <c r="N81" i="5"/>
  <c r="E82" i="5"/>
  <c r="F82" i="5"/>
  <c r="G82" i="5"/>
  <c r="N82" i="5"/>
  <c r="AE82" i="5"/>
  <c r="E83" i="5"/>
  <c r="F83" i="5"/>
  <c r="N83" i="5"/>
  <c r="E84" i="5"/>
  <c r="F84" i="5"/>
  <c r="N84" i="5"/>
  <c r="E85" i="5"/>
  <c r="F85" i="5"/>
  <c r="G85" i="5"/>
  <c r="N85" i="5"/>
  <c r="E86" i="5"/>
  <c r="F86" i="5"/>
  <c r="AE86" i="5"/>
  <c r="G86" i="5"/>
  <c r="I86" i="5"/>
  <c r="N86" i="5"/>
  <c r="E87" i="5"/>
  <c r="F87" i="5"/>
  <c r="G87" i="5"/>
  <c r="I87" i="5"/>
  <c r="N87" i="5"/>
  <c r="E88" i="5"/>
  <c r="F88" i="5"/>
  <c r="N88" i="5"/>
  <c r="E89" i="5"/>
  <c r="F89" i="5"/>
  <c r="G89" i="5"/>
  <c r="N89" i="5"/>
  <c r="AE89" i="5"/>
  <c r="E90" i="5"/>
  <c r="F90" i="5"/>
  <c r="G90" i="5"/>
  <c r="N90" i="5"/>
  <c r="E91" i="5"/>
  <c r="F91" i="5"/>
  <c r="G91" i="5"/>
  <c r="N91" i="5"/>
  <c r="AE91" i="5"/>
  <c r="E92" i="5"/>
  <c r="F92" i="5"/>
  <c r="N92" i="5"/>
  <c r="E93" i="5"/>
  <c r="F93" i="5"/>
  <c r="N93" i="5"/>
  <c r="E94" i="5"/>
  <c r="F94" i="5"/>
  <c r="N94" i="5"/>
  <c r="E95" i="5"/>
  <c r="F95" i="5"/>
  <c r="N95" i="5"/>
  <c r="E96" i="5"/>
  <c r="F96" i="5"/>
  <c r="AE96" i="5"/>
  <c r="N96" i="5"/>
  <c r="E97" i="5"/>
  <c r="F97" i="5"/>
  <c r="G97" i="5"/>
  <c r="N97" i="5"/>
  <c r="AE97" i="5"/>
  <c r="E98" i="5"/>
  <c r="F98" i="5"/>
  <c r="G98" i="5"/>
  <c r="N98" i="5"/>
  <c r="E99" i="5"/>
  <c r="F99" i="5"/>
  <c r="G99" i="5"/>
  <c r="N99" i="5"/>
  <c r="AE99" i="5"/>
  <c r="E100" i="5"/>
  <c r="F100" i="5"/>
  <c r="N100" i="5"/>
  <c r="E101" i="5"/>
  <c r="F101" i="5"/>
  <c r="N101" i="5"/>
  <c r="E102" i="5"/>
  <c r="F102" i="5"/>
  <c r="N102" i="5"/>
  <c r="E103" i="5"/>
  <c r="F103" i="5"/>
  <c r="N103" i="5"/>
  <c r="E104" i="5"/>
  <c r="F104" i="5"/>
  <c r="AE104" i="5"/>
  <c r="N104" i="5"/>
  <c r="E105" i="5"/>
  <c r="F105" i="5"/>
  <c r="G105" i="5"/>
  <c r="N105" i="5"/>
  <c r="AE105" i="5"/>
  <c r="E106" i="5"/>
  <c r="F106" i="5"/>
  <c r="G106" i="5"/>
  <c r="N106" i="5"/>
  <c r="E107" i="5"/>
  <c r="F107" i="5"/>
  <c r="G107" i="5"/>
  <c r="N107" i="5"/>
  <c r="AE107" i="5"/>
  <c r="E108" i="5"/>
  <c r="F108" i="5"/>
  <c r="N108" i="5"/>
  <c r="E109" i="5"/>
  <c r="F109" i="5"/>
  <c r="N109" i="5"/>
  <c r="E110" i="5"/>
  <c r="F110" i="5"/>
  <c r="N110" i="5"/>
  <c r="E111" i="5"/>
  <c r="F111" i="5"/>
  <c r="N111" i="5"/>
  <c r="E112" i="5"/>
  <c r="F112" i="5"/>
  <c r="AE112" i="5"/>
  <c r="N112" i="5"/>
  <c r="E113" i="5"/>
  <c r="F113" i="5"/>
  <c r="G113" i="5"/>
  <c r="N113" i="5"/>
  <c r="AE113" i="5"/>
  <c r="E114" i="5"/>
  <c r="F114" i="5"/>
  <c r="G114" i="5"/>
  <c r="N114" i="5"/>
  <c r="E115" i="5"/>
  <c r="F115" i="5"/>
  <c r="G115" i="5"/>
  <c r="N115" i="5"/>
  <c r="AE115" i="5"/>
  <c r="E116" i="5"/>
  <c r="F116" i="5"/>
  <c r="N116" i="5"/>
  <c r="E117" i="5"/>
  <c r="F117" i="5"/>
  <c r="N117" i="5"/>
  <c r="E118" i="5"/>
  <c r="F118" i="5"/>
  <c r="N118" i="5"/>
  <c r="E119" i="5"/>
  <c r="F119" i="5"/>
  <c r="N119" i="5"/>
  <c r="E120" i="5"/>
  <c r="F120" i="5"/>
  <c r="AE120" i="5"/>
  <c r="N120" i="5"/>
  <c r="E121" i="5"/>
  <c r="F121" i="5"/>
  <c r="G121" i="5"/>
  <c r="N121" i="5"/>
  <c r="AE121" i="5"/>
  <c r="E122" i="5"/>
  <c r="F122" i="5"/>
  <c r="G122" i="5"/>
  <c r="N122" i="5"/>
  <c r="E123" i="5"/>
  <c r="F123" i="5"/>
  <c r="G123" i="5"/>
  <c r="N123" i="5"/>
  <c r="AE123" i="5"/>
  <c r="E124" i="5"/>
  <c r="F124" i="5"/>
  <c r="N124" i="5"/>
  <c r="E125" i="5"/>
  <c r="F125" i="5"/>
  <c r="N125" i="5"/>
  <c r="E126" i="5"/>
  <c r="F126" i="5"/>
  <c r="N126" i="5"/>
  <c r="E127" i="5"/>
  <c r="F127" i="5"/>
  <c r="N127" i="5"/>
  <c r="E128" i="5"/>
  <c r="F128" i="5"/>
  <c r="AE128" i="5"/>
  <c r="N128" i="5"/>
  <c r="E129" i="5"/>
  <c r="F129" i="5"/>
  <c r="G129" i="5"/>
  <c r="N129" i="5"/>
  <c r="AE129" i="5"/>
  <c r="E130" i="5"/>
  <c r="F130" i="5"/>
  <c r="G130" i="5"/>
  <c r="N130" i="5"/>
  <c r="E131" i="5"/>
  <c r="F131" i="5"/>
  <c r="G131" i="5"/>
  <c r="N131" i="5"/>
  <c r="AE131" i="5"/>
  <c r="E132" i="5"/>
  <c r="F132" i="5"/>
  <c r="N132" i="5"/>
  <c r="E133" i="5"/>
  <c r="F133" i="5"/>
  <c r="N133" i="5"/>
  <c r="E134" i="5"/>
  <c r="F134" i="5"/>
  <c r="N134" i="5"/>
  <c r="E135" i="5"/>
  <c r="F135" i="5"/>
  <c r="N135" i="5"/>
  <c r="E136" i="5"/>
  <c r="F136" i="5"/>
  <c r="AE136" i="5"/>
  <c r="N136" i="5"/>
  <c r="E137" i="5"/>
  <c r="F137" i="5"/>
  <c r="G137" i="5"/>
  <c r="N137" i="5"/>
  <c r="AE137" i="5"/>
  <c r="E138" i="5"/>
  <c r="F138" i="5"/>
  <c r="N138" i="5"/>
  <c r="E139" i="5"/>
  <c r="F139" i="5"/>
  <c r="G139" i="5"/>
  <c r="N139" i="5"/>
  <c r="AE139" i="5"/>
  <c r="E140" i="5"/>
  <c r="F140" i="5"/>
  <c r="N140" i="5"/>
  <c r="E141" i="5"/>
  <c r="F141" i="5"/>
  <c r="N141" i="5"/>
  <c r="E142" i="5"/>
  <c r="F142" i="5"/>
  <c r="N142" i="5"/>
  <c r="E143" i="5"/>
  <c r="F143" i="5"/>
  <c r="N143" i="5"/>
  <c r="E144" i="5"/>
  <c r="F144" i="5"/>
  <c r="AE144" i="5"/>
  <c r="N144" i="5"/>
  <c r="E145" i="5"/>
  <c r="F145" i="5"/>
  <c r="G145" i="5"/>
  <c r="N145" i="5"/>
  <c r="AE145" i="5"/>
  <c r="E146" i="5"/>
  <c r="F146" i="5"/>
  <c r="G146" i="5"/>
  <c r="N146" i="5"/>
  <c r="E147" i="5"/>
  <c r="F147" i="5"/>
  <c r="G147" i="5"/>
  <c r="N147" i="5"/>
  <c r="AE147" i="5"/>
  <c r="E148" i="5"/>
  <c r="F148" i="5"/>
  <c r="N148" i="5"/>
  <c r="E149" i="5"/>
  <c r="F149" i="5"/>
  <c r="N149" i="5"/>
  <c r="E150" i="5"/>
  <c r="F150" i="5"/>
  <c r="N150" i="5"/>
  <c r="E151" i="5"/>
  <c r="F151" i="5"/>
  <c r="N151" i="5"/>
  <c r="E152" i="5"/>
  <c r="F152" i="5"/>
  <c r="AE152" i="5"/>
  <c r="N152" i="5"/>
  <c r="E153" i="5"/>
  <c r="F153" i="5"/>
  <c r="G153" i="5"/>
  <c r="N153" i="5"/>
  <c r="AE153" i="5"/>
  <c r="E154" i="5"/>
  <c r="F154" i="5"/>
  <c r="G154" i="5"/>
  <c r="N154" i="5"/>
  <c r="E155" i="5"/>
  <c r="F155" i="5"/>
  <c r="G155" i="5"/>
  <c r="N155" i="5"/>
  <c r="AE155" i="5"/>
  <c r="E156" i="5"/>
  <c r="F156" i="5"/>
  <c r="N156" i="5"/>
  <c r="E157" i="5"/>
  <c r="F157" i="5"/>
  <c r="N157" i="5"/>
  <c r="E158" i="5"/>
  <c r="F158" i="5"/>
  <c r="N158" i="5"/>
  <c r="E159" i="5"/>
  <c r="F159" i="5"/>
  <c r="N159" i="5"/>
  <c r="E160" i="5"/>
  <c r="F160" i="5"/>
  <c r="AE160" i="5"/>
  <c r="N160" i="5"/>
  <c r="E161" i="5"/>
  <c r="F161" i="5"/>
  <c r="G161" i="5"/>
  <c r="N161" i="5"/>
  <c r="AE161" i="5"/>
  <c r="E162" i="5"/>
  <c r="F162" i="5"/>
  <c r="G162" i="5"/>
  <c r="N162" i="5"/>
  <c r="E163" i="5"/>
  <c r="F163" i="5"/>
  <c r="G163" i="5"/>
  <c r="N163" i="5"/>
  <c r="AE163" i="5"/>
  <c r="E164" i="5"/>
  <c r="F164" i="5"/>
  <c r="N164" i="5"/>
  <c r="E165" i="5"/>
  <c r="F165" i="5"/>
  <c r="N165" i="5"/>
  <c r="E166" i="5"/>
  <c r="F166" i="5"/>
  <c r="N166" i="5"/>
  <c r="E167" i="5"/>
  <c r="F167" i="5"/>
  <c r="N167" i="5"/>
  <c r="E168" i="5"/>
  <c r="F168" i="5"/>
  <c r="AE168" i="5"/>
  <c r="N168" i="5"/>
  <c r="E169" i="5"/>
  <c r="F169" i="5"/>
  <c r="G169" i="5"/>
  <c r="N169" i="5"/>
  <c r="AE169" i="5"/>
  <c r="E170" i="5"/>
  <c r="F170" i="5"/>
  <c r="G170" i="5"/>
  <c r="N170" i="5"/>
  <c r="E171" i="5"/>
  <c r="F171" i="5"/>
  <c r="G171" i="5"/>
  <c r="N171" i="5"/>
  <c r="AE171" i="5"/>
  <c r="E172" i="5"/>
  <c r="F172" i="5"/>
  <c r="N172" i="5"/>
  <c r="E173" i="5"/>
  <c r="F173" i="5"/>
  <c r="N173" i="5"/>
  <c r="E174" i="5"/>
  <c r="F174" i="5"/>
  <c r="N174" i="5"/>
  <c r="E175" i="5"/>
  <c r="F175" i="5"/>
  <c r="N175" i="5"/>
  <c r="E176" i="5"/>
  <c r="F176" i="5"/>
  <c r="N176" i="5"/>
  <c r="E177" i="5"/>
  <c r="F177" i="5"/>
  <c r="G177" i="5"/>
  <c r="N177" i="5"/>
  <c r="AE177" i="5"/>
  <c r="E178" i="5"/>
  <c r="F178" i="5"/>
  <c r="G178" i="5"/>
  <c r="N178" i="5"/>
  <c r="AE178" i="5"/>
  <c r="E179" i="5"/>
  <c r="F179" i="5"/>
  <c r="G179" i="5"/>
  <c r="N179" i="5"/>
  <c r="AE179" i="5"/>
  <c r="E180" i="5"/>
  <c r="F180" i="5"/>
  <c r="N180" i="5"/>
  <c r="E181" i="5"/>
  <c r="F181" i="5"/>
  <c r="N181" i="5"/>
  <c r="E182" i="5"/>
  <c r="F182" i="5"/>
  <c r="N182" i="5"/>
  <c r="E183" i="5"/>
  <c r="F183" i="5"/>
  <c r="N183" i="5"/>
  <c r="E184" i="5"/>
  <c r="F184" i="5"/>
  <c r="N184" i="5"/>
  <c r="E185" i="5"/>
  <c r="F185" i="5"/>
  <c r="N185" i="5"/>
  <c r="E186" i="5"/>
  <c r="F186" i="5"/>
  <c r="G186" i="5"/>
  <c r="N186" i="5"/>
  <c r="AE186" i="5"/>
  <c r="E187" i="5"/>
  <c r="F187" i="5"/>
  <c r="G187" i="5"/>
  <c r="N187" i="5"/>
  <c r="AE187" i="5"/>
  <c r="E188" i="5"/>
  <c r="F188" i="5"/>
  <c r="N188" i="5"/>
  <c r="E189" i="5"/>
  <c r="F189" i="5"/>
  <c r="N189" i="5"/>
  <c r="E190" i="5"/>
  <c r="F190" i="5"/>
  <c r="N190" i="5"/>
  <c r="E191" i="5"/>
  <c r="F191" i="5"/>
  <c r="N191" i="5"/>
  <c r="E192" i="5"/>
  <c r="F192" i="5"/>
  <c r="N192" i="5"/>
  <c r="E193" i="5"/>
  <c r="F193" i="5"/>
  <c r="N193" i="5"/>
  <c r="E194" i="5"/>
  <c r="F194" i="5"/>
  <c r="G194" i="5"/>
  <c r="N194" i="5"/>
  <c r="AE194" i="5"/>
  <c r="E195" i="5"/>
  <c r="F195" i="5"/>
  <c r="G195" i="5"/>
  <c r="N195" i="5"/>
  <c r="AE195" i="5"/>
  <c r="E196" i="5"/>
  <c r="F196" i="5"/>
  <c r="N196" i="5"/>
  <c r="E197" i="5"/>
  <c r="F197" i="5"/>
  <c r="N197" i="5"/>
  <c r="E198" i="5"/>
  <c r="F198" i="5"/>
  <c r="N198" i="5"/>
  <c r="E199" i="5"/>
  <c r="F199" i="5"/>
  <c r="N199" i="5"/>
  <c r="E200" i="5"/>
  <c r="F200" i="5"/>
  <c r="N200" i="5"/>
  <c r="E201" i="5"/>
  <c r="F201" i="5"/>
  <c r="N201" i="5"/>
  <c r="E202" i="5"/>
  <c r="F202" i="5"/>
  <c r="G202" i="5"/>
  <c r="N202" i="5"/>
  <c r="AE202" i="5"/>
  <c r="E203" i="5"/>
  <c r="F203" i="5"/>
  <c r="G203" i="5"/>
  <c r="N203" i="5"/>
  <c r="AE203" i="5"/>
  <c r="E204" i="5"/>
  <c r="F204" i="5"/>
  <c r="N204" i="5"/>
  <c r="E205" i="5"/>
  <c r="F205" i="5"/>
  <c r="N205" i="5"/>
  <c r="E206" i="5"/>
  <c r="F206" i="5"/>
  <c r="N206" i="5"/>
  <c r="E207" i="5"/>
  <c r="F207" i="5"/>
  <c r="N207" i="5"/>
  <c r="E208" i="5"/>
  <c r="F208" i="5"/>
  <c r="N208" i="5"/>
  <c r="E209" i="5"/>
  <c r="F209" i="5"/>
  <c r="N209" i="5"/>
  <c r="E210" i="5"/>
  <c r="F210" i="5"/>
  <c r="G210" i="5"/>
  <c r="N210" i="5"/>
  <c r="AE210" i="5"/>
  <c r="E211" i="5"/>
  <c r="F211" i="5"/>
  <c r="G211" i="5"/>
  <c r="N211" i="5"/>
  <c r="AE211" i="5"/>
  <c r="E212" i="5"/>
  <c r="F212" i="5"/>
  <c r="N212" i="5"/>
  <c r="E213" i="5"/>
  <c r="F213" i="5"/>
  <c r="N213" i="5"/>
  <c r="E214" i="5"/>
  <c r="F214" i="5"/>
  <c r="N214" i="5"/>
  <c r="E215" i="5"/>
  <c r="F215" i="5"/>
  <c r="N215" i="5"/>
  <c r="E216" i="5"/>
  <c r="F216" i="5"/>
  <c r="N216" i="5"/>
  <c r="E217" i="5"/>
  <c r="F217" i="5"/>
  <c r="N217" i="5"/>
  <c r="E218" i="5"/>
  <c r="F218" i="5"/>
  <c r="G218" i="5"/>
  <c r="N218" i="5"/>
  <c r="AE218" i="5"/>
  <c r="E219" i="5"/>
  <c r="F219" i="5"/>
  <c r="G219" i="5"/>
  <c r="N219" i="5"/>
  <c r="AE219" i="5"/>
  <c r="E220" i="5"/>
  <c r="F220" i="5"/>
  <c r="N220" i="5"/>
  <c r="E221" i="5"/>
  <c r="F221" i="5"/>
  <c r="N221" i="5"/>
  <c r="E222" i="5"/>
  <c r="F222" i="5"/>
  <c r="N222" i="5"/>
  <c r="E223" i="5"/>
  <c r="F223" i="5"/>
  <c r="N223" i="5"/>
  <c r="AE223" i="5"/>
  <c r="E224" i="5"/>
  <c r="F224" i="5"/>
  <c r="AE224" i="5"/>
  <c r="N224" i="5"/>
  <c r="E225" i="5"/>
  <c r="F225" i="5"/>
  <c r="G225" i="5"/>
  <c r="N225" i="5"/>
  <c r="E226" i="5"/>
  <c r="F226" i="5"/>
  <c r="G226" i="5"/>
  <c r="N226" i="5"/>
  <c r="AE226" i="5"/>
  <c r="E227" i="5"/>
  <c r="F227" i="5"/>
  <c r="G227" i="5"/>
  <c r="I227" i="5"/>
  <c r="N227" i="5"/>
  <c r="AE227" i="5"/>
  <c r="E228" i="5"/>
  <c r="F228" i="5"/>
  <c r="N228" i="5"/>
  <c r="E229" i="5"/>
  <c r="F229" i="5"/>
  <c r="N229" i="5"/>
  <c r="E230" i="5"/>
  <c r="F230" i="5"/>
  <c r="G230" i="5"/>
  <c r="I230" i="5"/>
  <c r="N230" i="5"/>
  <c r="AE230" i="5"/>
  <c r="E231" i="5"/>
  <c r="F231" i="5"/>
  <c r="G231" i="5"/>
  <c r="N231" i="5"/>
  <c r="AE231" i="5"/>
  <c r="E232" i="5"/>
  <c r="F232" i="5"/>
  <c r="AE232" i="5"/>
  <c r="N232" i="5"/>
  <c r="E233" i="5"/>
  <c r="F233" i="5"/>
  <c r="G233" i="5"/>
  <c r="N233" i="5"/>
  <c r="AE233" i="5"/>
  <c r="E234" i="5"/>
  <c r="F234" i="5"/>
  <c r="G234" i="5"/>
  <c r="I234" i="5"/>
  <c r="N234" i="5"/>
  <c r="AE234" i="5"/>
  <c r="E235" i="5"/>
  <c r="F235" i="5"/>
  <c r="G235" i="5"/>
  <c r="I235" i="5"/>
  <c r="N235" i="5"/>
  <c r="AE235" i="5"/>
  <c r="E236" i="5"/>
  <c r="F236" i="5"/>
  <c r="N236" i="5"/>
  <c r="E237" i="5"/>
  <c r="F237" i="5"/>
  <c r="N237" i="5"/>
  <c r="E238" i="5"/>
  <c r="F238" i="5"/>
  <c r="AE238" i="5"/>
  <c r="G238" i="5"/>
  <c r="I238" i="5"/>
  <c r="N238" i="5"/>
  <c r="E239" i="5"/>
  <c r="F239" i="5"/>
  <c r="AE239" i="5"/>
  <c r="G239" i="5"/>
  <c r="I239" i="5"/>
  <c r="N239" i="5"/>
  <c r="E240" i="5"/>
  <c r="F240" i="5"/>
  <c r="G240" i="5"/>
  <c r="N240" i="5"/>
  <c r="E241" i="5"/>
  <c r="F241" i="5"/>
  <c r="N241" i="5"/>
  <c r="E242" i="5"/>
  <c r="F242" i="5"/>
  <c r="G242" i="5"/>
  <c r="N242" i="5"/>
  <c r="AE242" i="5"/>
  <c r="E243" i="5"/>
  <c r="F243" i="5"/>
  <c r="G243" i="5"/>
  <c r="N243" i="5"/>
  <c r="E244" i="5"/>
  <c r="F244" i="5"/>
  <c r="N244" i="5"/>
  <c r="E245" i="5"/>
  <c r="F245" i="5"/>
  <c r="N245" i="5"/>
  <c r="E246" i="5"/>
  <c r="F246" i="5"/>
  <c r="G246" i="5"/>
  <c r="I246" i="5"/>
  <c r="N246" i="5"/>
  <c r="AE246" i="5"/>
  <c r="E247" i="5"/>
  <c r="F247" i="5"/>
  <c r="G247" i="5"/>
  <c r="I247" i="5"/>
  <c r="N247" i="5"/>
  <c r="AE247" i="5"/>
  <c r="E248" i="5"/>
  <c r="F248" i="5"/>
  <c r="N248" i="5"/>
  <c r="E249" i="5"/>
  <c r="F249" i="5"/>
  <c r="N249" i="5"/>
  <c r="E250" i="5"/>
  <c r="F250" i="5"/>
  <c r="AE250" i="5"/>
  <c r="N250" i="5"/>
  <c r="E251" i="5"/>
  <c r="F251" i="5"/>
  <c r="G251" i="5"/>
  <c r="N251" i="5"/>
  <c r="E252" i="5"/>
  <c r="F252" i="5"/>
  <c r="AE252" i="5"/>
  <c r="N252" i="5"/>
  <c r="E253" i="5"/>
  <c r="F253" i="5"/>
  <c r="N253" i="5"/>
  <c r="E254" i="5"/>
  <c r="F254" i="5"/>
  <c r="AE254" i="5"/>
  <c r="N254" i="5"/>
  <c r="E255" i="5"/>
  <c r="F255" i="5"/>
  <c r="G255" i="5"/>
  <c r="N255" i="5"/>
  <c r="AE255" i="5"/>
  <c r="E256" i="5"/>
  <c r="F256" i="5"/>
  <c r="N256" i="5"/>
  <c r="E257" i="5"/>
  <c r="F257" i="5"/>
  <c r="N257" i="5"/>
  <c r="E258" i="5"/>
  <c r="F258" i="5"/>
  <c r="N258" i="5"/>
  <c r="AE258" i="5"/>
  <c r="E259" i="5"/>
  <c r="F259" i="5"/>
  <c r="G259" i="5"/>
  <c r="I259" i="5"/>
  <c r="N259" i="5"/>
  <c r="E260" i="5"/>
  <c r="F260" i="5"/>
  <c r="AE260" i="5"/>
  <c r="N260" i="5"/>
  <c r="E261" i="5"/>
  <c r="F261" i="5"/>
  <c r="G261" i="5"/>
  <c r="I261" i="5"/>
  <c r="N261" i="5"/>
  <c r="E262" i="5"/>
  <c r="F262" i="5"/>
  <c r="G262" i="5"/>
  <c r="N262" i="5"/>
  <c r="AE262" i="5"/>
  <c r="E263" i="5"/>
  <c r="F263" i="5"/>
  <c r="G263" i="5"/>
  <c r="N263" i="5"/>
  <c r="AE263" i="5"/>
  <c r="E264" i="5"/>
  <c r="F264" i="5"/>
  <c r="N264" i="5"/>
  <c r="E265" i="5"/>
  <c r="F265" i="5"/>
  <c r="N265" i="5"/>
  <c r="E266" i="5"/>
  <c r="F266" i="5"/>
  <c r="N266" i="5"/>
  <c r="E267" i="5"/>
  <c r="F267" i="5"/>
  <c r="N267" i="5"/>
  <c r="E268" i="5"/>
  <c r="F268" i="5"/>
  <c r="N268" i="5"/>
  <c r="E269" i="5"/>
  <c r="F269" i="5"/>
  <c r="G269" i="5"/>
  <c r="I269" i="5"/>
  <c r="N269" i="5"/>
  <c r="AE269" i="5"/>
  <c r="E270" i="5"/>
  <c r="F270" i="5"/>
  <c r="G270" i="5"/>
  <c r="N270" i="5"/>
  <c r="AE270" i="5"/>
  <c r="E271" i="5"/>
  <c r="F271" i="5"/>
  <c r="N271" i="5"/>
  <c r="E272" i="5"/>
  <c r="F272" i="5"/>
  <c r="G272" i="5"/>
  <c r="N272" i="5"/>
  <c r="AE272" i="5"/>
  <c r="E273" i="5"/>
  <c r="F273" i="5"/>
  <c r="G273" i="5"/>
  <c r="N273" i="5"/>
  <c r="E274" i="5"/>
  <c r="F274" i="5"/>
  <c r="AE274" i="5"/>
  <c r="N274" i="5"/>
  <c r="E275" i="5"/>
  <c r="F275" i="5"/>
  <c r="N275" i="5"/>
  <c r="E276" i="5"/>
  <c r="F276" i="5"/>
  <c r="N276" i="5"/>
  <c r="E277" i="5"/>
  <c r="F277" i="5"/>
  <c r="N277" i="5"/>
  <c r="E278" i="5"/>
  <c r="F278" i="5"/>
  <c r="N278" i="5"/>
  <c r="E279" i="5"/>
  <c r="F279" i="5"/>
  <c r="N279" i="5"/>
  <c r="E280" i="5"/>
  <c r="F280" i="5"/>
  <c r="G280" i="5"/>
  <c r="N280" i="5"/>
  <c r="AE280" i="5"/>
  <c r="E281" i="5"/>
  <c r="F281" i="5"/>
  <c r="G281" i="5"/>
  <c r="N281" i="5"/>
  <c r="E282" i="5"/>
  <c r="F282" i="5"/>
  <c r="AE282" i="5"/>
  <c r="N282" i="5"/>
  <c r="E283" i="5"/>
  <c r="F283" i="5"/>
  <c r="N283" i="5"/>
  <c r="E284" i="5"/>
  <c r="F284" i="5"/>
  <c r="N284" i="5"/>
  <c r="E285" i="5"/>
  <c r="F285" i="5"/>
  <c r="N285" i="5"/>
  <c r="E286" i="5"/>
  <c r="F286" i="5"/>
  <c r="N286" i="5"/>
  <c r="E287" i="5"/>
  <c r="F287" i="5"/>
  <c r="N287" i="5"/>
  <c r="E288" i="5"/>
  <c r="F288" i="5"/>
  <c r="G288" i="5"/>
  <c r="N288" i="5"/>
  <c r="AE288" i="5"/>
  <c r="E289" i="5"/>
  <c r="F289" i="5"/>
  <c r="G289" i="5"/>
  <c r="N289" i="5"/>
  <c r="E290" i="5"/>
  <c r="F290" i="5"/>
  <c r="AE290" i="5"/>
  <c r="N290" i="5"/>
  <c r="E291" i="5"/>
  <c r="F291" i="5"/>
  <c r="N291" i="5"/>
  <c r="E292" i="5"/>
  <c r="F292" i="5"/>
  <c r="N292" i="5"/>
  <c r="E293" i="5"/>
  <c r="F293" i="5"/>
  <c r="N293" i="5"/>
  <c r="E294" i="5"/>
  <c r="F294" i="5"/>
  <c r="N294" i="5"/>
  <c r="E295" i="5"/>
  <c r="F295" i="5"/>
  <c r="N295" i="5"/>
  <c r="E296" i="5"/>
  <c r="F296" i="5"/>
  <c r="G296" i="5"/>
  <c r="N296" i="5"/>
  <c r="AE296" i="5"/>
  <c r="E297" i="5"/>
  <c r="F297" i="5"/>
  <c r="G297" i="5"/>
  <c r="N297" i="5"/>
  <c r="E298" i="5"/>
  <c r="F298" i="5"/>
  <c r="AE298" i="5"/>
  <c r="N298" i="5"/>
  <c r="E299" i="5"/>
  <c r="F299" i="5"/>
  <c r="AE299" i="5"/>
  <c r="N299" i="5"/>
  <c r="E300" i="5"/>
  <c r="F300" i="5"/>
  <c r="N300" i="5"/>
  <c r="E301" i="5"/>
  <c r="F301" i="5"/>
  <c r="N301" i="5"/>
  <c r="E302" i="5"/>
  <c r="F302" i="5"/>
  <c r="N302" i="5"/>
  <c r="E303" i="5"/>
  <c r="F303" i="5"/>
  <c r="N303" i="5"/>
  <c r="E304" i="5"/>
  <c r="F304" i="5"/>
  <c r="N304" i="5"/>
  <c r="E305" i="5"/>
  <c r="F305" i="5"/>
  <c r="G305" i="5"/>
  <c r="N305" i="5"/>
  <c r="AE305" i="5"/>
  <c r="E306" i="5"/>
  <c r="F306" i="5"/>
  <c r="G306" i="5"/>
  <c r="N306" i="5"/>
  <c r="E307" i="5"/>
  <c r="F307" i="5"/>
  <c r="AE307" i="5"/>
  <c r="N307" i="5"/>
  <c r="E308" i="5"/>
  <c r="F308" i="5"/>
  <c r="N308" i="5"/>
  <c r="E309" i="5"/>
  <c r="F309" i="5"/>
  <c r="N309" i="5"/>
  <c r="E310" i="5"/>
  <c r="F310" i="5"/>
  <c r="N310" i="5"/>
  <c r="E311" i="5"/>
  <c r="F311" i="5"/>
  <c r="N311" i="5"/>
  <c r="E312" i="5"/>
  <c r="F312" i="5"/>
  <c r="N312" i="5"/>
  <c r="E313" i="5"/>
  <c r="F313" i="5"/>
  <c r="G313" i="5"/>
  <c r="N313" i="5"/>
  <c r="AE313" i="5"/>
  <c r="E314" i="5"/>
  <c r="F314" i="5"/>
  <c r="N314" i="5"/>
  <c r="E315" i="5"/>
  <c r="F315" i="5"/>
  <c r="AE315" i="5"/>
  <c r="G315" i="5"/>
  <c r="N315" i="5"/>
  <c r="E316" i="5"/>
  <c r="F316" i="5"/>
  <c r="N316" i="5"/>
  <c r="E317" i="5"/>
  <c r="F317" i="5"/>
  <c r="N317" i="5"/>
  <c r="E318" i="5"/>
  <c r="F318" i="5"/>
  <c r="N318" i="5"/>
  <c r="E319" i="5"/>
  <c r="F319" i="5"/>
  <c r="N319" i="5"/>
  <c r="E320" i="5"/>
  <c r="F320" i="5"/>
  <c r="AE320" i="5"/>
  <c r="N320" i="5"/>
  <c r="E321" i="5"/>
  <c r="F321" i="5"/>
  <c r="G321" i="5"/>
  <c r="N321" i="5"/>
  <c r="AE321" i="5"/>
  <c r="E322" i="5"/>
  <c r="F322" i="5"/>
  <c r="N322" i="5"/>
  <c r="E323" i="5"/>
  <c r="F323" i="5"/>
  <c r="AE323" i="5"/>
  <c r="G323" i="5"/>
  <c r="N323" i="5"/>
  <c r="E324" i="5"/>
  <c r="F324" i="5"/>
  <c r="N324" i="5"/>
  <c r="E325" i="5"/>
  <c r="F325" i="5"/>
  <c r="N325" i="5"/>
  <c r="E326" i="5"/>
  <c r="F326" i="5"/>
  <c r="N326" i="5"/>
  <c r="E327" i="5"/>
  <c r="F327" i="5"/>
  <c r="N327" i="5"/>
  <c r="E328" i="5"/>
  <c r="F328" i="5"/>
  <c r="AE328" i="5"/>
  <c r="N328" i="5"/>
  <c r="E329" i="5"/>
  <c r="F329" i="5"/>
  <c r="G329" i="5"/>
  <c r="N329" i="5"/>
  <c r="AE329" i="5"/>
  <c r="E330" i="5"/>
  <c r="F330" i="5"/>
  <c r="N330" i="5"/>
  <c r="E331" i="5"/>
  <c r="F331" i="5"/>
  <c r="AE331" i="5"/>
  <c r="G331" i="5"/>
  <c r="N331" i="5"/>
  <c r="E332" i="5"/>
  <c r="F332" i="5"/>
  <c r="N332" i="5"/>
  <c r="E333" i="5"/>
  <c r="F333" i="5"/>
  <c r="N333" i="5"/>
  <c r="E334" i="5"/>
  <c r="F334" i="5"/>
  <c r="N334" i="5"/>
  <c r="E335" i="5"/>
  <c r="F335" i="5"/>
  <c r="N335" i="5"/>
  <c r="E336" i="5"/>
  <c r="F336" i="5"/>
  <c r="N336" i="5"/>
  <c r="E337" i="5"/>
  <c r="F337" i="5"/>
  <c r="G337" i="5"/>
  <c r="N337" i="5"/>
  <c r="AE337" i="5"/>
  <c r="E338" i="5"/>
  <c r="F338" i="5"/>
  <c r="G338" i="5"/>
  <c r="N338" i="5"/>
  <c r="AE338" i="5"/>
  <c r="E339" i="5"/>
  <c r="F339" i="5"/>
  <c r="AE339" i="5"/>
  <c r="G339" i="5"/>
  <c r="N339" i="5"/>
  <c r="E340" i="5"/>
  <c r="F340" i="5"/>
  <c r="N340" i="5"/>
  <c r="E341" i="5"/>
  <c r="F341" i="5"/>
  <c r="N341" i="5"/>
  <c r="E342" i="5"/>
  <c r="F342" i="5"/>
  <c r="N342" i="5"/>
  <c r="E343" i="5"/>
  <c r="F343" i="5"/>
  <c r="N343" i="5"/>
  <c r="E344" i="5"/>
  <c r="F344" i="5"/>
  <c r="N344" i="5"/>
  <c r="E345" i="5"/>
  <c r="F345" i="5"/>
  <c r="G345" i="5"/>
  <c r="J345" i="5"/>
  <c r="N345" i="5"/>
  <c r="AE345" i="5"/>
  <c r="E346" i="5"/>
  <c r="F346" i="5"/>
  <c r="G346" i="5"/>
  <c r="N346" i="5"/>
  <c r="AE346" i="5"/>
  <c r="E347" i="5"/>
  <c r="F347" i="5"/>
  <c r="G347" i="5"/>
  <c r="N347" i="5"/>
  <c r="E348" i="5"/>
  <c r="F348" i="5"/>
  <c r="N348" i="5"/>
  <c r="E349" i="5"/>
  <c r="F349" i="5"/>
  <c r="N349" i="5"/>
  <c r="AE349" i="5"/>
  <c r="E350" i="5"/>
  <c r="F350" i="5"/>
  <c r="G350" i="5"/>
  <c r="J350" i="5"/>
  <c r="N350" i="5"/>
  <c r="E351" i="5"/>
  <c r="F351" i="5"/>
  <c r="N351" i="5"/>
  <c r="E352" i="5"/>
  <c r="F352" i="5"/>
  <c r="N352" i="5"/>
  <c r="E353" i="5"/>
  <c r="F353" i="5"/>
  <c r="G353" i="5"/>
  <c r="J353" i="5"/>
  <c r="N353" i="5"/>
  <c r="AE353" i="5"/>
  <c r="E354" i="5"/>
  <c r="F354" i="5"/>
  <c r="G354" i="5"/>
  <c r="N354" i="5"/>
  <c r="AE354" i="5"/>
  <c r="E355" i="5"/>
  <c r="F355" i="5"/>
  <c r="G355" i="5"/>
  <c r="N355" i="5"/>
  <c r="AE355" i="5"/>
  <c r="E356" i="5"/>
  <c r="F356" i="5"/>
  <c r="N356" i="5"/>
  <c r="E357" i="5"/>
  <c r="F357" i="5"/>
  <c r="N357" i="5"/>
  <c r="AE357" i="5"/>
  <c r="E358" i="5"/>
  <c r="F358" i="5"/>
  <c r="G358" i="5"/>
  <c r="N358" i="5"/>
  <c r="E359" i="5"/>
  <c r="F359" i="5"/>
  <c r="N359" i="5"/>
  <c r="E360" i="5"/>
  <c r="F360" i="5"/>
  <c r="N360" i="5"/>
  <c r="E361" i="5"/>
  <c r="F361" i="5"/>
  <c r="G361" i="5"/>
  <c r="J361" i="5"/>
  <c r="N361" i="5"/>
  <c r="E362" i="5"/>
  <c r="F362" i="5"/>
  <c r="AE362" i="5"/>
  <c r="N362" i="5"/>
  <c r="E363" i="5"/>
  <c r="F363" i="5"/>
  <c r="G363" i="5"/>
  <c r="N363" i="5"/>
  <c r="E364" i="5"/>
  <c r="F364" i="5"/>
  <c r="AE364" i="5"/>
  <c r="G364" i="5"/>
  <c r="N364" i="5"/>
  <c r="E365" i="5"/>
  <c r="F365" i="5"/>
  <c r="N365" i="5"/>
  <c r="AE365" i="5"/>
  <c r="E366" i="5"/>
  <c r="F366" i="5"/>
  <c r="G366" i="5"/>
  <c r="J366" i="5"/>
  <c r="N366" i="5"/>
  <c r="E367" i="5"/>
  <c r="F367" i="5"/>
  <c r="N367" i="5"/>
  <c r="E368" i="5"/>
  <c r="F368" i="5"/>
  <c r="G368" i="5"/>
  <c r="J368" i="5"/>
  <c r="N368" i="5"/>
  <c r="AE368" i="5"/>
  <c r="E369" i="5"/>
  <c r="F369" i="5"/>
  <c r="AE369" i="5"/>
  <c r="N369" i="5"/>
  <c r="E370" i="5"/>
  <c r="F370" i="5"/>
  <c r="G370" i="5"/>
  <c r="J370" i="5"/>
  <c r="N370" i="5"/>
  <c r="E371" i="5"/>
  <c r="F371" i="5"/>
  <c r="G371" i="5"/>
  <c r="N371" i="5"/>
  <c r="E372" i="5"/>
  <c r="F372" i="5"/>
  <c r="N372" i="5"/>
  <c r="E373" i="5"/>
  <c r="F373" i="5"/>
  <c r="G373" i="5"/>
  <c r="J373" i="5"/>
  <c r="N373" i="5"/>
  <c r="AE373" i="5"/>
  <c r="E374" i="5"/>
  <c r="F374" i="5"/>
  <c r="N374" i="5"/>
  <c r="E375" i="5"/>
  <c r="F375" i="5"/>
  <c r="G375" i="5"/>
  <c r="N375" i="5"/>
  <c r="E376" i="5"/>
  <c r="F376" i="5"/>
  <c r="N376" i="5"/>
  <c r="E377" i="5"/>
  <c r="F377" i="5"/>
  <c r="G377" i="5"/>
  <c r="N377" i="5"/>
  <c r="AE377" i="5"/>
  <c r="E378" i="5"/>
  <c r="F378" i="5"/>
  <c r="N378" i="5"/>
  <c r="E379" i="5"/>
  <c r="F379" i="5"/>
  <c r="G379" i="5"/>
  <c r="N379" i="5"/>
  <c r="E380" i="5"/>
  <c r="F380" i="5"/>
  <c r="N380" i="5"/>
  <c r="E381" i="5"/>
  <c r="F381" i="5"/>
  <c r="G381" i="5"/>
  <c r="N381" i="5"/>
  <c r="E382" i="5"/>
  <c r="F382" i="5"/>
  <c r="G382" i="5"/>
  <c r="N382" i="5"/>
  <c r="AE382" i="5"/>
  <c r="E383" i="5"/>
  <c r="F383" i="5"/>
  <c r="G383" i="5"/>
  <c r="N383" i="5"/>
  <c r="E384" i="5"/>
  <c r="F384" i="5"/>
  <c r="N384" i="5"/>
  <c r="AE384" i="5"/>
  <c r="E385" i="5"/>
  <c r="F385" i="5"/>
  <c r="G385" i="5"/>
  <c r="K385" i="5"/>
  <c r="N385" i="5"/>
  <c r="E386" i="5"/>
  <c r="F386" i="5"/>
  <c r="N386" i="5"/>
  <c r="E387" i="5"/>
  <c r="F387" i="5"/>
  <c r="N387" i="5"/>
  <c r="E388" i="5"/>
  <c r="F388" i="5"/>
  <c r="N388" i="5"/>
  <c r="E389" i="5"/>
  <c r="F389" i="5"/>
  <c r="G389" i="5"/>
  <c r="K389" i="5"/>
  <c r="N389" i="5"/>
  <c r="AE389" i="5"/>
  <c r="E390" i="5"/>
  <c r="F390" i="5"/>
  <c r="G390" i="5"/>
  <c r="K390" i="5"/>
  <c r="N390" i="5"/>
  <c r="AE390" i="5"/>
  <c r="E391" i="5"/>
  <c r="F391" i="5"/>
  <c r="N391" i="5"/>
  <c r="E392" i="5"/>
  <c r="F392" i="5"/>
  <c r="N392" i="5"/>
  <c r="E393" i="5"/>
  <c r="F393" i="5"/>
  <c r="G393" i="5"/>
  <c r="K393" i="5"/>
  <c r="N393" i="5"/>
  <c r="AE393" i="5"/>
  <c r="E394" i="5"/>
  <c r="F394" i="5"/>
  <c r="G394" i="5"/>
  <c r="K394" i="5"/>
  <c r="N394" i="5"/>
  <c r="E395" i="5"/>
  <c r="F395" i="5"/>
  <c r="AE395" i="5"/>
  <c r="N395" i="5"/>
  <c r="E396" i="5"/>
  <c r="F396" i="5"/>
  <c r="N396" i="5"/>
  <c r="E397" i="5"/>
  <c r="F397" i="5"/>
  <c r="N397" i="5"/>
  <c r="E398" i="5"/>
  <c r="F398" i="5"/>
  <c r="N398" i="5"/>
  <c r="E399" i="5"/>
  <c r="F399" i="5"/>
  <c r="N399" i="5"/>
  <c r="E400" i="5"/>
  <c r="F400" i="5"/>
  <c r="AE400" i="5"/>
  <c r="G400" i="5"/>
  <c r="N400" i="5"/>
  <c r="E401" i="5"/>
  <c r="F401" i="5"/>
  <c r="N401" i="5"/>
  <c r="E402" i="5"/>
  <c r="F402" i="5"/>
  <c r="AE402" i="5"/>
  <c r="N402" i="5"/>
  <c r="E403" i="5"/>
  <c r="F403" i="5"/>
  <c r="G403" i="5"/>
  <c r="K403" i="5"/>
  <c r="N403" i="5"/>
  <c r="E404" i="5"/>
  <c r="F404" i="5"/>
  <c r="AE404" i="5"/>
  <c r="N404" i="5"/>
  <c r="E405" i="5"/>
  <c r="F405" i="5"/>
  <c r="G405" i="5"/>
  <c r="K405" i="5"/>
  <c r="N405" i="5"/>
  <c r="AE405" i="5"/>
  <c r="E406" i="5"/>
  <c r="F406" i="5"/>
  <c r="AE406" i="5"/>
  <c r="G406" i="5"/>
  <c r="K406" i="5"/>
  <c r="N406" i="5"/>
  <c r="E407" i="5"/>
  <c r="F407" i="5"/>
  <c r="N407" i="5"/>
  <c r="E408" i="5"/>
  <c r="F408" i="5"/>
  <c r="AE408" i="5"/>
  <c r="G408" i="5"/>
  <c r="K408" i="5"/>
  <c r="N408" i="5"/>
  <c r="E409" i="5"/>
  <c r="F409" i="5"/>
  <c r="G409" i="5"/>
  <c r="K409" i="5"/>
  <c r="N409" i="5"/>
  <c r="AE409" i="5"/>
  <c r="E410" i="5"/>
  <c r="F410" i="5"/>
  <c r="N410" i="5"/>
  <c r="E411" i="5"/>
  <c r="F411" i="5"/>
  <c r="N411" i="5"/>
  <c r="E412" i="5"/>
  <c r="F412" i="5"/>
  <c r="G412" i="5"/>
  <c r="N412" i="5"/>
  <c r="E413" i="5"/>
  <c r="F413" i="5"/>
  <c r="N413" i="5"/>
  <c r="E414" i="5"/>
  <c r="F414" i="5"/>
  <c r="N414" i="5"/>
  <c r="E415" i="5"/>
  <c r="F415" i="5"/>
  <c r="N415" i="5"/>
  <c r="AE415" i="5"/>
  <c r="E416" i="5"/>
  <c r="F416" i="5"/>
  <c r="G416" i="5"/>
  <c r="N416" i="5"/>
  <c r="E417" i="5"/>
  <c r="F417" i="5"/>
  <c r="N417" i="5"/>
  <c r="E418" i="5"/>
  <c r="F418" i="5"/>
  <c r="N418" i="5"/>
  <c r="E419" i="5"/>
  <c r="F419" i="5"/>
  <c r="AE419" i="5"/>
  <c r="N419" i="5"/>
  <c r="E420" i="5"/>
  <c r="F420" i="5"/>
  <c r="G420" i="5"/>
  <c r="N420" i="5"/>
  <c r="E421" i="5"/>
  <c r="F421" i="5"/>
  <c r="N421" i="5"/>
  <c r="E422" i="5"/>
  <c r="F422" i="5"/>
  <c r="N422" i="5"/>
  <c r="E423" i="5"/>
  <c r="F423" i="5"/>
  <c r="N423" i="5"/>
  <c r="AE423" i="5"/>
  <c r="E424" i="5"/>
  <c r="F424" i="5"/>
  <c r="G424" i="5"/>
  <c r="N424" i="5"/>
  <c r="E425" i="5"/>
  <c r="F425" i="5"/>
  <c r="N425" i="5"/>
  <c r="E426" i="5"/>
  <c r="F426" i="5"/>
  <c r="N426" i="5"/>
  <c r="E427" i="5"/>
  <c r="F427" i="5"/>
  <c r="N427" i="5"/>
  <c r="E428" i="5"/>
  <c r="F428" i="5"/>
  <c r="G428" i="5"/>
  <c r="N428" i="5"/>
  <c r="E429" i="5"/>
  <c r="F429" i="5"/>
  <c r="N429" i="5"/>
  <c r="E430" i="5"/>
  <c r="F430" i="5"/>
  <c r="N430" i="5"/>
  <c r="E431" i="5"/>
  <c r="F431" i="5"/>
  <c r="N431" i="5"/>
  <c r="AE431" i="5"/>
  <c r="E432" i="5"/>
  <c r="F432" i="5"/>
  <c r="G432" i="5"/>
  <c r="N432" i="5"/>
  <c r="E433" i="5"/>
  <c r="F433" i="5"/>
  <c r="N433" i="5"/>
  <c r="E434" i="5"/>
  <c r="F434" i="5"/>
  <c r="N434" i="5"/>
  <c r="E435" i="5"/>
  <c r="F435" i="5"/>
  <c r="AE435" i="5"/>
  <c r="N435" i="5"/>
  <c r="E436" i="5"/>
  <c r="F436" i="5"/>
  <c r="G436" i="5"/>
  <c r="N436" i="5"/>
  <c r="E437" i="5"/>
  <c r="F437" i="5"/>
  <c r="N437" i="5"/>
  <c r="E438" i="5"/>
  <c r="F438" i="5"/>
  <c r="N438" i="5"/>
  <c r="E439" i="5"/>
  <c r="F439" i="5"/>
  <c r="N439" i="5"/>
  <c r="AE439" i="5"/>
  <c r="E440" i="5"/>
  <c r="F440" i="5"/>
  <c r="G440" i="5"/>
  <c r="N440" i="5"/>
  <c r="E441" i="5"/>
  <c r="F441" i="5"/>
  <c r="N441" i="5"/>
  <c r="E442" i="5"/>
  <c r="F442" i="5"/>
  <c r="N442" i="5"/>
  <c r="C7" i="17"/>
  <c r="E25" i="17"/>
  <c r="F25" i="17"/>
  <c r="C8" i="17"/>
  <c r="D9" i="17"/>
  <c r="E9" i="17"/>
  <c r="D11" i="17"/>
  <c r="P161" i="17" s="1"/>
  <c r="D12" i="17"/>
  <c r="D13" i="17"/>
  <c r="F16" i="17"/>
  <c r="F17" i="17" s="1"/>
  <c r="C17" i="17"/>
  <c r="Q21" i="17"/>
  <c r="Q22" i="17"/>
  <c r="Q23" i="17"/>
  <c r="E24" i="17"/>
  <c r="F24" i="17"/>
  <c r="Q24" i="17"/>
  <c r="Q25" i="17"/>
  <c r="Q26" i="17"/>
  <c r="Q27" i="17"/>
  <c r="T27" i="17"/>
  <c r="E28" i="17"/>
  <c r="F28" i="17"/>
  <c r="Q28" i="17"/>
  <c r="T28" i="17"/>
  <c r="Q29" i="17"/>
  <c r="T29" i="17"/>
  <c r="Q30" i="17"/>
  <c r="Q31" i="17"/>
  <c r="T31" i="17"/>
  <c r="Q32" i="17"/>
  <c r="T32" i="17"/>
  <c r="Q33" i="17"/>
  <c r="T33" i="17"/>
  <c r="E34" i="17"/>
  <c r="F34" i="17"/>
  <c r="Q34" i="17"/>
  <c r="T34" i="17"/>
  <c r="Q35" i="17"/>
  <c r="T35" i="17"/>
  <c r="Q36" i="17"/>
  <c r="T36" i="17"/>
  <c r="Q37" i="17"/>
  <c r="U37" i="17"/>
  <c r="Q38" i="17"/>
  <c r="T38" i="17"/>
  <c r="E39" i="17"/>
  <c r="F39" i="17"/>
  <c r="Q39" i="17"/>
  <c r="T39" i="17"/>
  <c r="Q40" i="17"/>
  <c r="T40" i="17"/>
  <c r="Q41" i="17"/>
  <c r="T41" i="17"/>
  <c r="Q42" i="17"/>
  <c r="T42" i="17"/>
  <c r="E43" i="17"/>
  <c r="F43" i="17"/>
  <c r="Q43" i="17"/>
  <c r="T43" i="17"/>
  <c r="Q44" i="17"/>
  <c r="E45" i="17"/>
  <c r="F45" i="17"/>
  <c r="Q45" i="17"/>
  <c r="Q46" i="17"/>
  <c r="Q47" i="17"/>
  <c r="Q48" i="17"/>
  <c r="T48" i="17"/>
  <c r="E49" i="17"/>
  <c r="F49" i="17"/>
  <c r="Q49" i="17"/>
  <c r="T49" i="17"/>
  <c r="Q50" i="17"/>
  <c r="E51" i="17"/>
  <c r="F51" i="17"/>
  <c r="Q51" i="17"/>
  <c r="T51" i="17"/>
  <c r="Q52" i="17"/>
  <c r="Q53" i="17"/>
  <c r="T53" i="17"/>
  <c r="E54" i="17"/>
  <c r="F54" i="17"/>
  <c r="Q54" i="17"/>
  <c r="T54" i="17"/>
  <c r="Q55" i="17"/>
  <c r="T55" i="17"/>
  <c r="Q56" i="17"/>
  <c r="T56" i="17"/>
  <c r="Q57" i="17"/>
  <c r="E58" i="17"/>
  <c r="F58" i="17"/>
  <c r="Q58" i="17"/>
  <c r="Q59" i="17"/>
  <c r="Q60" i="17"/>
  <c r="U60" i="17"/>
  <c r="Q61" i="17"/>
  <c r="T61" i="17"/>
  <c r="E62" i="17"/>
  <c r="F62" i="17"/>
  <c r="Q62" i="17"/>
  <c r="T62" i="17"/>
  <c r="Q63" i="17"/>
  <c r="T63" i="17"/>
  <c r="Q64" i="17"/>
  <c r="T64" i="17"/>
  <c r="Q65" i="17"/>
  <c r="T65" i="17"/>
  <c r="E66" i="17"/>
  <c r="F66" i="17"/>
  <c r="Q66" i="17"/>
  <c r="T66" i="17"/>
  <c r="Q67" i="17"/>
  <c r="T67" i="17"/>
  <c r="Q68" i="17"/>
  <c r="E69" i="17"/>
  <c r="F69" i="17"/>
  <c r="Q69" i="17"/>
  <c r="Q70" i="17"/>
  <c r="Q71" i="17"/>
  <c r="E72" i="17"/>
  <c r="F72" i="17"/>
  <c r="Q72" i="17"/>
  <c r="Q73" i="17"/>
  <c r="T73" i="17"/>
  <c r="Q74" i="17"/>
  <c r="T74" i="17"/>
  <c r="E75" i="17"/>
  <c r="F75" i="17"/>
  <c r="Q75" i="17"/>
  <c r="Q76" i="17"/>
  <c r="T76" i="17"/>
  <c r="E77" i="17"/>
  <c r="F77" i="17"/>
  <c r="Q77" i="17"/>
  <c r="T77" i="17"/>
  <c r="Q78" i="17"/>
  <c r="T78" i="17"/>
  <c r="Q79" i="17"/>
  <c r="T79" i="17"/>
  <c r="Q80" i="17"/>
  <c r="T80" i="17"/>
  <c r="E81" i="17"/>
  <c r="F81" i="17"/>
  <c r="Q81" i="17"/>
  <c r="T81" i="17"/>
  <c r="Q82" i="17"/>
  <c r="T82" i="17"/>
  <c r="Q83" i="17"/>
  <c r="T83" i="17"/>
  <c r="Q84" i="17"/>
  <c r="T84" i="17"/>
  <c r="E85" i="17"/>
  <c r="F85" i="17"/>
  <c r="Q85" i="17"/>
  <c r="T85" i="17"/>
  <c r="Q86" i="17"/>
  <c r="T86" i="17"/>
  <c r="Q87" i="17"/>
  <c r="T87" i="17"/>
  <c r="Q88" i="17"/>
  <c r="T88" i="17"/>
  <c r="E89" i="17"/>
  <c r="F89" i="17"/>
  <c r="Q89" i="17"/>
  <c r="T89" i="17"/>
  <c r="Q90" i="17"/>
  <c r="T90" i="17"/>
  <c r="Q91" i="17"/>
  <c r="T91" i="17"/>
  <c r="Q92" i="17"/>
  <c r="T92" i="17"/>
  <c r="E93" i="17"/>
  <c r="F93" i="17"/>
  <c r="Q93" i="17"/>
  <c r="T93" i="17"/>
  <c r="Q94" i="17"/>
  <c r="T94" i="17"/>
  <c r="Q95" i="17"/>
  <c r="T95" i="17"/>
  <c r="Q96" i="17"/>
  <c r="T96" i="17"/>
  <c r="E97" i="17"/>
  <c r="F97" i="17"/>
  <c r="Q97" i="17"/>
  <c r="T97" i="17"/>
  <c r="Q98" i="17"/>
  <c r="Q99" i="17"/>
  <c r="Q100" i="17"/>
  <c r="E101" i="17"/>
  <c r="F101" i="17"/>
  <c r="Q101" i="17"/>
  <c r="T101" i="17"/>
  <c r="Q102" i="17"/>
  <c r="T102" i="17"/>
  <c r="Q103" i="17"/>
  <c r="T103" i="17"/>
  <c r="Q104" i="17"/>
  <c r="Q105" i="17"/>
  <c r="E106" i="17"/>
  <c r="F106" i="17"/>
  <c r="Q106" i="17"/>
  <c r="Q107" i="17"/>
  <c r="Q108" i="17"/>
  <c r="T108" i="17"/>
  <c r="Q109" i="17"/>
  <c r="Q110" i="17"/>
  <c r="Q111" i="17"/>
  <c r="Q112" i="17"/>
  <c r="E113" i="17"/>
  <c r="F113" i="17"/>
  <c r="Q113" i="17"/>
  <c r="Q114" i="17"/>
  <c r="T114" i="17"/>
  <c r="E115" i="17"/>
  <c r="F115" i="17"/>
  <c r="Q115" i="17"/>
  <c r="T115" i="17"/>
  <c r="Q116" i="17"/>
  <c r="Q117" i="17"/>
  <c r="Q118" i="17"/>
  <c r="E119" i="17"/>
  <c r="F119" i="17"/>
  <c r="Q119" i="17"/>
  <c r="E120" i="17"/>
  <c r="F120" i="17"/>
  <c r="Q120" i="17"/>
  <c r="T120" i="17"/>
  <c r="E121" i="17"/>
  <c r="F121" i="17"/>
  <c r="Q121" i="17"/>
  <c r="Q122" i="17"/>
  <c r="Q123" i="17"/>
  <c r="Q124" i="17"/>
  <c r="Q125" i="17"/>
  <c r="E126" i="17"/>
  <c r="F126" i="17"/>
  <c r="Q126" i="17"/>
  <c r="E127" i="17"/>
  <c r="F127" i="17"/>
  <c r="G127" i="17"/>
  <c r="Q127" i="17"/>
  <c r="Q128" i="17"/>
  <c r="E129" i="17"/>
  <c r="F129" i="17"/>
  <c r="Q129" i="17"/>
  <c r="T129" i="17"/>
  <c r="Q130" i="17"/>
  <c r="Q131" i="17"/>
  <c r="T131" i="17"/>
  <c r="E132" i="17"/>
  <c r="F132" i="17"/>
  <c r="Q132" i="17"/>
  <c r="E133" i="17"/>
  <c r="F133" i="17"/>
  <c r="G133" i="17"/>
  <c r="Q133" i="17"/>
  <c r="Q134" i="17"/>
  <c r="E135" i="17"/>
  <c r="F135" i="17"/>
  <c r="Q135" i="17"/>
  <c r="Q136" i="17"/>
  <c r="T136" i="17"/>
  <c r="Q137" i="17"/>
  <c r="T137" i="17"/>
  <c r="E138" i="17"/>
  <c r="F138" i="17"/>
  <c r="Q138" i="17"/>
  <c r="E139" i="17"/>
  <c r="F139" i="17"/>
  <c r="Q139" i="17"/>
  <c r="T139" i="17"/>
  <c r="E140" i="17"/>
  <c r="F140" i="17"/>
  <c r="Q140" i="17"/>
  <c r="T140" i="17"/>
  <c r="Q141" i="17"/>
  <c r="Q142" i="17"/>
  <c r="Q143" i="17"/>
  <c r="E144" i="17"/>
  <c r="F144" i="17"/>
  <c r="Q144" i="17"/>
  <c r="E145" i="17"/>
  <c r="F145" i="17"/>
  <c r="Q145" i="17"/>
  <c r="T145" i="17"/>
  <c r="E146" i="17"/>
  <c r="F146" i="17"/>
  <c r="Q146" i="17"/>
  <c r="T146" i="17"/>
  <c r="Q147" i="17"/>
  <c r="Q148" i="17"/>
  <c r="Q149" i="17"/>
  <c r="T149" i="17"/>
  <c r="E150" i="17"/>
  <c r="F150" i="17"/>
  <c r="Q150" i="17"/>
  <c r="Q151" i="17"/>
  <c r="T151" i="17"/>
  <c r="Q152" i="17"/>
  <c r="T152" i="17"/>
  <c r="Q153" i="17"/>
  <c r="T153" i="17"/>
  <c r="E154" i="17"/>
  <c r="F154" i="17"/>
  <c r="Q154" i="17"/>
  <c r="T154" i="17"/>
  <c r="Q155" i="17"/>
  <c r="T155" i="17"/>
  <c r="Q156" i="17"/>
  <c r="Q157" i="17"/>
  <c r="Q158" i="17"/>
  <c r="T158" i="17"/>
  <c r="E159" i="17"/>
  <c r="F159" i="17"/>
  <c r="Q159" i="17"/>
  <c r="T159" i="17"/>
  <c r="Q160" i="17"/>
  <c r="E161" i="17"/>
  <c r="F161" i="17"/>
  <c r="Q161" i="17"/>
  <c r="Q162" i="17"/>
  <c r="Q163" i="17"/>
  <c r="Q164" i="17"/>
  <c r="Q165" i="17"/>
  <c r="T165" i="17"/>
  <c r="E166" i="17"/>
  <c r="F166" i="17"/>
  <c r="Q166" i="17"/>
  <c r="Q167" i="17"/>
  <c r="E168" i="17"/>
  <c r="F168" i="17"/>
  <c r="Q168" i="17"/>
  <c r="Q169" i="17"/>
  <c r="Q170" i="17"/>
  <c r="Q171" i="17"/>
  <c r="Q172" i="17"/>
  <c r="E173" i="17"/>
  <c r="F173" i="17"/>
  <c r="Q173" i="17"/>
  <c r="E174" i="17"/>
  <c r="F174" i="17"/>
  <c r="Q174" i="17"/>
  <c r="Q175" i="17"/>
  <c r="T175" i="17"/>
  <c r="Q176" i="17"/>
  <c r="T176" i="17"/>
  <c r="Q177" i="17"/>
  <c r="T177" i="17"/>
  <c r="E178" i="17"/>
  <c r="F178" i="17"/>
  <c r="Q178" i="17"/>
  <c r="T178" i="17"/>
  <c r="Q179" i="17"/>
  <c r="T179" i="17"/>
  <c r="Q180" i="17"/>
  <c r="T180" i="17"/>
  <c r="Q181" i="17"/>
  <c r="Q182" i="17"/>
  <c r="Q183" i="17"/>
  <c r="E184" i="17"/>
  <c r="F184" i="17"/>
  <c r="Q184" i="17"/>
  <c r="E185" i="17"/>
  <c r="F185" i="17"/>
  <c r="Q185" i="17"/>
  <c r="Q186" i="17"/>
  <c r="E187" i="17"/>
  <c r="F187" i="17"/>
  <c r="Q187" i="17"/>
  <c r="Q188" i="17"/>
  <c r="E189" i="17"/>
  <c r="F189" i="17"/>
  <c r="Q189" i="17"/>
  <c r="Q190" i="17"/>
  <c r="T190" i="17"/>
  <c r="Q191" i="17"/>
  <c r="T191" i="17"/>
  <c r="E192" i="17"/>
  <c r="F192" i="17"/>
  <c r="Q192" i="17"/>
  <c r="T192" i="17"/>
  <c r="E193" i="17"/>
  <c r="F193" i="17"/>
  <c r="G193" i="17"/>
  <c r="M193" i="17"/>
  <c r="Q193" i="17"/>
  <c r="T193" i="17"/>
  <c r="Q194" i="17"/>
  <c r="T194" i="17"/>
  <c r="E195" i="17"/>
  <c r="F195" i="17"/>
  <c r="Q195" i="17"/>
  <c r="T195" i="17"/>
  <c r="E196" i="17"/>
  <c r="F196" i="17"/>
  <c r="Q196" i="17"/>
  <c r="T196" i="17"/>
  <c r="E197" i="17"/>
  <c r="F197" i="17"/>
  <c r="Q197" i="17"/>
  <c r="T197" i="17"/>
  <c r="Q198" i="17"/>
  <c r="U198" i="17"/>
  <c r="E199" i="17"/>
  <c r="F199" i="17"/>
  <c r="Q199" i="17"/>
  <c r="E200" i="17"/>
  <c r="F200" i="17"/>
  <c r="Q200" i="17"/>
  <c r="Q201" i="17"/>
  <c r="Q202" i="17"/>
  <c r="Q203" i="17"/>
  <c r="Q204" i="17"/>
  <c r="Q205" i="17"/>
  <c r="Q206" i="17"/>
  <c r="Q207" i="17"/>
  <c r="Q208" i="17"/>
  <c r="U208" i="17"/>
  <c r="E209" i="17"/>
  <c r="F209" i="17"/>
  <c r="Q209" i="17"/>
  <c r="U209" i="17"/>
  <c r="E210" i="17"/>
  <c r="F210" i="17"/>
  <c r="Q210" i="17"/>
  <c r="E211" i="17"/>
  <c r="F211" i="17"/>
  <c r="Q211" i="17"/>
  <c r="E212" i="17"/>
  <c r="F212" i="17"/>
  <c r="Q212" i="17"/>
  <c r="E213" i="17"/>
  <c r="F213" i="17"/>
  <c r="Q213" i="17"/>
  <c r="E214" i="17"/>
  <c r="F214" i="17"/>
  <c r="Q214" i="17"/>
  <c r="E215" i="17"/>
  <c r="F215" i="17"/>
  <c r="Q215" i="17"/>
  <c r="E216" i="17"/>
  <c r="F216" i="17"/>
  <c r="G216" i="17"/>
  <c r="Q216" i="17"/>
  <c r="Q217" i="17"/>
  <c r="Q218" i="17"/>
  <c r="Q219" i="17"/>
  <c r="Q220" i="17"/>
  <c r="E221" i="17"/>
  <c r="F221" i="17"/>
  <c r="Q221" i="17"/>
  <c r="E222" i="17"/>
  <c r="F222" i="17"/>
  <c r="Q222" i="17"/>
  <c r="E223" i="17"/>
  <c r="F223" i="17"/>
  <c r="Q223" i="17"/>
  <c r="E224" i="17"/>
  <c r="F224" i="17"/>
  <c r="Q224" i="17"/>
  <c r="E225" i="17"/>
  <c r="F225" i="17"/>
  <c r="Q225" i="17"/>
  <c r="E226" i="17"/>
  <c r="F226" i="17"/>
  <c r="Q226" i="17"/>
  <c r="E227" i="17"/>
  <c r="F227" i="17"/>
  <c r="Q227" i="17"/>
  <c r="U227" i="17"/>
  <c r="Q228" i="17"/>
  <c r="U228" i="17"/>
  <c r="E229" i="17"/>
  <c r="F229" i="17"/>
  <c r="Q229" i="17"/>
  <c r="E230" i="17"/>
  <c r="F230" i="17"/>
  <c r="Q230" i="17"/>
  <c r="U230" i="17"/>
  <c r="E231" i="17"/>
  <c r="F231" i="17"/>
  <c r="Q231" i="17"/>
  <c r="E232" i="17"/>
  <c r="F232" i="17"/>
  <c r="Q232" i="17"/>
  <c r="U232" i="17"/>
  <c r="E233" i="17"/>
  <c r="F233" i="17"/>
  <c r="Q233" i="17"/>
  <c r="E234" i="17"/>
  <c r="F234" i="17"/>
  <c r="Q234" i="17"/>
  <c r="E235" i="17"/>
  <c r="F235" i="17"/>
  <c r="Q235" i="17"/>
  <c r="E236" i="17"/>
  <c r="F236" i="17"/>
  <c r="Q236" i="17"/>
  <c r="E237" i="17"/>
  <c r="F237" i="17"/>
  <c r="Q237" i="17"/>
  <c r="E238" i="17"/>
  <c r="F238" i="17"/>
  <c r="Q238" i="17"/>
  <c r="E239" i="17"/>
  <c r="F239" i="17"/>
  <c r="Q239" i="17"/>
  <c r="E240" i="17"/>
  <c r="F240" i="17"/>
  <c r="Q240" i="17"/>
  <c r="E241" i="17"/>
  <c r="F241" i="17"/>
  <c r="Q241" i="17"/>
  <c r="E242" i="17"/>
  <c r="F242" i="17"/>
  <c r="Q242" i="17"/>
  <c r="T242" i="17"/>
  <c r="E243" i="17"/>
  <c r="F243" i="17"/>
  <c r="Q243" i="17"/>
  <c r="E244" i="17"/>
  <c r="F244" i="17"/>
  <c r="Q244" i="17"/>
  <c r="E245" i="17"/>
  <c r="F245" i="17"/>
  <c r="Q245" i="17"/>
  <c r="E246" i="17"/>
  <c r="F246" i="17"/>
  <c r="Q246" i="17"/>
  <c r="E247" i="17"/>
  <c r="F247" i="17"/>
  <c r="Q247" i="17"/>
  <c r="E248" i="17"/>
  <c r="F248" i="17"/>
  <c r="Q248" i="17"/>
  <c r="E249" i="17"/>
  <c r="F249" i="17"/>
  <c r="Q249" i="17"/>
  <c r="E250" i="17"/>
  <c r="F250" i="17"/>
  <c r="Q250" i="17"/>
  <c r="E251" i="17"/>
  <c r="F251" i="17"/>
  <c r="Q251" i="17"/>
  <c r="E252" i="17"/>
  <c r="F252" i="17"/>
  <c r="Q252" i="17"/>
  <c r="E253" i="17"/>
  <c r="F253" i="17"/>
  <c r="Q253" i="17"/>
  <c r="E254" i="17"/>
  <c r="F254" i="17"/>
  <c r="Q254" i="17"/>
  <c r="E255" i="17"/>
  <c r="F255" i="17"/>
  <c r="Q255" i="17"/>
  <c r="E256" i="17"/>
  <c r="F256" i="17"/>
  <c r="Q256" i="17"/>
  <c r="E257" i="17"/>
  <c r="F257" i="17"/>
  <c r="Q257" i="17"/>
  <c r="E258" i="17"/>
  <c r="F258" i="17"/>
  <c r="Q258" i="17"/>
  <c r="E259" i="17"/>
  <c r="F259" i="17"/>
  <c r="Q259" i="17"/>
  <c r="E260" i="17"/>
  <c r="F260" i="17"/>
  <c r="Q260" i="17"/>
  <c r="E261" i="17"/>
  <c r="F261" i="17"/>
  <c r="Q261" i="17"/>
  <c r="E262" i="17"/>
  <c r="F262" i="17"/>
  <c r="Q262" i="17"/>
  <c r="E263" i="17"/>
  <c r="F263" i="17"/>
  <c r="Q263" i="17"/>
  <c r="E264" i="17"/>
  <c r="F264" i="17"/>
  <c r="Q264" i="17"/>
  <c r="E265" i="17"/>
  <c r="F265" i="17"/>
  <c r="Q265" i="17"/>
  <c r="E266" i="17"/>
  <c r="F266" i="17"/>
  <c r="Q266" i="17"/>
  <c r="E267" i="17"/>
  <c r="F267" i="17"/>
  <c r="Q267" i="17"/>
  <c r="E268" i="17"/>
  <c r="F268" i="17"/>
  <c r="Q268" i="17"/>
  <c r="E269" i="17"/>
  <c r="F269" i="17"/>
  <c r="Q269" i="17"/>
  <c r="E270" i="17"/>
  <c r="F270" i="17"/>
  <c r="Q270" i="17"/>
  <c r="Q271" i="17"/>
  <c r="E272" i="17"/>
  <c r="F272" i="17"/>
  <c r="Q272" i="17"/>
  <c r="E273" i="17"/>
  <c r="F273" i="17"/>
  <c r="Q273" i="17"/>
  <c r="E274" i="17"/>
  <c r="F274" i="17"/>
  <c r="Q274" i="17"/>
  <c r="E275" i="17"/>
  <c r="F275" i="17"/>
  <c r="Q275" i="17"/>
  <c r="T275" i="17"/>
  <c r="Q276" i="17"/>
  <c r="E277" i="17"/>
  <c r="F277" i="17"/>
  <c r="Q277" i="17"/>
  <c r="E278" i="17"/>
  <c r="F278" i="17"/>
  <c r="G278" i="17"/>
  <c r="M278" i="17"/>
  <c r="Q278" i="17"/>
  <c r="E279" i="17"/>
  <c r="F279" i="17"/>
  <c r="Q279" i="17"/>
  <c r="E280" i="17"/>
  <c r="F280" i="17"/>
  <c r="G280" i="17"/>
  <c r="Q280" i="17"/>
  <c r="E281" i="17"/>
  <c r="F281" i="17"/>
  <c r="Q281" i="17"/>
  <c r="E282" i="17"/>
  <c r="F282" i="17"/>
  <c r="Q282" i="17"/>
  <c r="E283" i="17"/>
  <c r="F283" i="17"/>
  <c r="Q283" i="17"/>
  <c r="E284" i="17"/>
  <c r="F284" i="17"/>
  <c r="Q284" i="17"/>
  <c r="E285" i="17"/>
  <c r="F285" i="17"/>
  <c r="Q285" i="17"/>
  <c r="E286" i="17"/>
  <c r="F286" i="17"/>
  <c r="Q286" i="17"/>
  <c r="E287" i="17"/>
  <c r="F287" i="17"/>
  <c r="Q287" i="17"/>
  <c r="E288" i="17"/>
  <c r="F288" i="17"/>
  <c r="Q288" i="17"/>
  <c r="E289" i="17"/>
  <c r="F289" i="17"/>
  <c r="Q289" i="17"/>
  <c r="E290" i="17"/>
  <c r="F290" i="17"/>
  <c r="Q290" i="17"/>
  <c r="E291" i="17"/>
  <c r="F291" i="17"/>
  <c r="Q291" i="17"/>
  <c r="E292" i="17"/>
  <c r="F292" i="17"/>
  <c r="Q292" i="17"/>
  <c r="E293" i="17"/>
  <c r="F293" i="17"/>
  <c r="Q293" i="17"/>
  <c r="E294" i="17"/>
  <c r="F294" i="17"/>
  <c r="Q294" i="17"/>
  <c r="E295" i="17"/>
  <c r="F295" i="17"/>
  <c r="Q295" i="17"/>
  <c r="Q296" i="17"/>
  <c r="E297" i="17"/>
  <c r="F297" i="17"/>
  <c r="Q297" i="17"/>
  <c r="E298" i="17"/>
  <c r="F298" i="17"/>
  <c r="Q298" i="17"/>
  <c r="E299" i="17"/>
  <c r="F299" i="17"/>
  <c r="Q299" i="17"/>
  <c r="Q300" i="17"/>
  <c r="E301" i="17"/>
  <c r="F301" i="17"/>
  <c r="Q301" i="17"/>
  <c r="E302" i="17"/>
  <c r="F302" i="17"/>
  <c r="G302" i="17"/>
  <c r="Q302" i="17"/>
  <c r="E303" i="17"/>
  <c r="F303" i="17"/>
  <c r="Q303" i="17"/>
  <c r="E304" i="17"/>
  <c r="F304" i="17"/>
  <c r="G304" i="17"/>
  <c r="Q304" i="17"/>
  <c r="Q305" i="17"/>
  <c r="E306" i="17"/>
  <c r="F306" i="17"/>
  <c r="Q306" i="17"/>
  <c r="E307" i="17"/>
  <c r="F307" i="17"/>
  <c r="Q307" i="17"/>
  <c r="E308" i="17"/>
  <c r="F308" i="17"/>
  <c r="Q308" i="17"/>
  <c r="E309" i="17"/>
  <c r="F309" i="17"/>
  <c r="Q309" i="17"/>
  <c r="Q310" i="17"/>
  <c r="Q311" i="17"/>
  <c r="Q312" i="17"/>
  <c r="Q313" i="17"/>
  <c r="E314" i="17"/>
  <c r="F314" i="17"/>
  <c r="Q314" i="17"/>
  <c r="Q315" i="17"/>
  <c r="E316" i="17"/>
  <c r="F316" i="17"/>
  <c r="Q316" i="17"/>
  <c r="Q317" i="17"/>
  <c r="E318" i="17"/>
  <c r="F318" i="17"/>
  <c r="Q318" i="17"/>
  <c r="E319" i="17"/>
  <c r="F319" i="17"/>
  <c r="Q319" i="17"/>
  <c r="E320" i="17"/>
  <c r="F320" i="17"/>
  <c r="Q320" i="17"/>
  <c r="E321" i="17"/>
  <c r="F321" i="17"/>
  <c r="Q321" i="17"/>
  <c r="E322" i="17"/>
  <c r="F322" i="17"/>
  <c r="G322" i="17"/>
  <c r="Q322" i="17"/>
  <c r="E323" i="17"/>
  <c r="F323" i="17"/>
  <c r="Q323" i="17"/>
  <c r="E324" i="17"/>
  <c r="F324" i="17"/>
  <c r="Q324" i="17"/>
  <c r="E325" i="17"/>
  <c r="F325" i="17"/>
  <c r="Q325" i="17"/>
  <c r="E326" i="17"/>
  <c r="F326" i="17"/>
  <c r="G326" i="17"/>
  <c r="Q326" i="17"/>
  <c r="E327" i="17"/>
  <c r="F327" i="17"/>
  <c r="Q327" i="17"/>
  <c r="E328" i="17"/>
  <c r="F328" i="17"/>
  <c r="Q328" i="17"/>
  <c r="E329" i="17"/>
  <c r="F329" i="17"/>
  <c r="Q329" i="17"/>
  <c r="E330" i="17"/>
  <c r="F330" i="17"/>
  <c r="G330" i="17"/>
  <c r="Q330" i="17"/>
  <c r="E331" i="17"/>
  <c r="F331" i="17"/>
  <c r="Q331" i="17"/>
  <c r="Q332" i="17"/>
  <c r="E333" i="17"/>
  <c r="F333" i="17"/>
  <c r="Q333" i="17"/>
  <c r="E334" i="17"/>
  <c r="F334" i="17"/>
  <c r="Q334" i="17"/>
  <c r="E335" i="17"/>
  <c r="F335" i="17"/>
  <c r="Q335" i="17"/>
  <c r="E336" i="17"/>
  <c r="F336" i="17"/>
  <c r="Q336" i="17"/>
  <c r="E337" i="17"/>
  <c r="F337" i="17"/>
  <c r="Q337" i="17"/>
  <c r="E338" i="17"/>
  <c r="F338" i="17"/>
  <c r="G338" i="17"/>
  <c r="Q338" i="17"/>
  <c r="E339" i="17"/>
  <c r="F339" i="17"/>
  <c r="Q339" i="17"/>
  <c r="E340" i="17"/>
  <c r="F340" i="17"/>
  <c r="Q340" i="17"/>
  <c r="E341" i="17"/>
  <c r="F341" i="17"/>
  <c r="Q341" i="17"/>
  <c r="E342" i="17"/>
  <c r="F342" i="17"/>
  <c r="G342" i="17"/>
  <c r="Q342" i="17"/>
  <c r="E343" i="17"/>
  <c r="F343" i="17"/>
  <c r="Q343" i="17"/>
  <c r="E344" i="17"/>
  <c r="F344" i="17"/>
  <c r="Q344" i="17"/>
  <c r="E345" i="17"/>
  <c r="F345" i="17"/>
  <c r="Q345" i="17"/>
  <c r="E346" i="17"/>
  <c r="F346" i="17"/>
  <c r="G346" i="17"/>
  <c r="Q346" i="17"/>
  <c r="E347" i="17"/>
  <c r="F347" i="17"/>
  <c r="Q347" i="17"/>
  <c r="E348" i="17"/>
  <c r="F348" i="17"/>
  <c r="Q348" i="17"/>
  <c r="E349" i="17"/>
  <c r="F349" i="17"/>
  <c r="Q349" i="17"/>
  <c r="E350" i="17"/>
  <c r="F350" i="17"/>
  <c r="G350" i="17"/>
  <c r="Q350" i="17"/>
  <c r="E351" i="17"/>
  <c r="F351" i="17"/>
  <c r="Q351" i="17"/>
  <c r="E352" i="17"/>
  <c r="F352" i="17"/>
  <c r="Q352" i="17"/>
  <c r="E353" i="17"/>
  <c r="F353" i="17"/>
  <c r="Q353" i="17"/>
  <c r="E354" i="17"/>
  <c r="F354" i="17"/>
  <c r="G354" i="17"/>
  <c r="Q354" i="17"/>
  <c r="E355" i="17"/>
  <c r="F355" i="17"/>
  <c r="Q355" i="17"/>
  <c r="E356" i="17"/>
  <c r="F356" i="17"/>
  <c r="Q356" i="17"/>
  <c r="E357" i="17"/>
  <c r="F357" i="17"/>
  <c r="Q357" i="17"/>
  <c r="E358" i="17"/>
  <c r="F358" i="17"/>
  <c r="G358" i="17"/>
  <c r="Q358" i="17"/>
  <c r="E359" i="17"/>
  <c r="F359" i="17"/>
  <c r="Q359" i="17"/>
  <c r="E360" i="17"/>
  <c r="F360" i="17"/>
  <c r="Q360" i="17"/>
  <c r="E361" i="17"/>
  <c r="F361" i="17"/>
  <c r="Q361" i="17"/>
  <c r="E362" i="17"/>
  <c r="F362" i="17"/>
  <c r="G362" i="17"/>
  <c r="Q362" i="17"/>
  <c r="E363" i="17"/>
  <c r="F363" i="17"/>
  <c r="Q363" i="17"/>
  <c r="E364" i="17"/>
  <c r="F364" i="17"/>
  <c r="Q364" i="17"/>
  <c r="E365" i="17"/>
  <c r="F365" i="17"/>
  <c r="Q365" i="17"/>
  <c r="E366" i="17"/>
  <c r="F366" i="17"/>
  <c r="G366" i="17"/>
  <c r="Q366" i="17"/>
  <c r="E367" i="17"/>
  <c r="F367" i="17"/>
  <c r="Q367" i="17"/>
  <c r="E368" i="17"/>
  <c r="F368" i="17"/>
  <c r="Q368" i="17"/>
  <c r="E369" i="17"/>
  <c r="F369" i="17"/>
  <c r="Q369" i="17"/>
  <c r="E370" i="17"/>
  <c r="F370" i="17"/>
  <c r="G370" i="17"/>
  <c r="Q370" i="17"/>
  <c r="E371" i="17"/>
  <c r="F371" i="17"/>
  <c r="Q371" i="17"/>
  <c r="E372" i="17"/>
  <c r="F372" i="17"/>
  <c r="Q372" i="17"/>
  <c r="E373" i="17"/>
  <c r="F373" i="17"/>
  <c r="Q373" i="17"/>
  <c r="E374" i="17"/>
  <c r="F374" i="17"/>
  <c r="G374" i="17"/>
  <c r="Q374" i="17"/>
  <c r="E375" i="17"/>
  <c r="F375" i="17"/>
  <c r="Q375" i="17"/>
  <c r="E376" i="17"/>
  <c r="F376" i="17"/>
  <c r="Q376" i="17"/>
  <c r="E377" i="17"/>
  <c r="F377" i="17"/>
  <c r="G377" i="17"/>
  <c r="Q377" i="17"/>
  <c r="A11" i="15"/>
  <c r="D11" i="15"/>
  <c r="G11" i="15"/>
  <c r="C11" i="15"/>
  <c r="E11" i="15"/>
  <c r="H11" i="15"/>
  <c r="B11" i="15"/>
  <c r="A12" i="15"/>
  <c r="D12" i="15"/>
  <c r="G12" i="15"/>
  <c r="C12" i="15"/>
  <c r="E12" i="15"/>
  <c r="H12" i="15"/>
  <c r="B12" i="15"/>
  <c r="A13" i="15"/>
  <c r="C13" i="15"/>
  <c r="E13" i="15"/>
  <c r="D13" i="15"/>
  <c r="G13" i="15"/>
  <c r="H13" i="15"/>
  <c r="B13" i="15"/>
  <c r="A14" i="15"/>
  <c r="B14" i="15"/>
  <c r="D14" i="15"/>
  <c r="G14" i="15"/>
  <c r="C14" i="15"/>
  <c r="E14" i="15"/>
  <c r="H14" i="15"/>
  <c r="A15" i="15"/>
  <c r="B15" i="15"/>
  <c r="C15" i="15"/>
  <c r="E15" i="15"/>
  <c r="D15" i="15"/>
  <c r="G15" i="15"/>
  <c r="H15" i="15"/>
  <c r="A16" i="15"/>
  <c r="D16" i="15"/>
  <c r="G16" i="15"/>
  <c r="C16" i="15"/>
  <c r="E16" i="15"/>
  <c r="H16" i="15"/>
  <c r="B16" i="15"/>
  <c r="A17" i="15"/>
  <c r="C17" i="15"/>
  <c r="D17" i="15"/>
  <c r="E17" i="15"/>
  <c r="G17" i="15"/>
  <c r="H17" i="15"/>
  <c r="B17" i="15"/>
  <c r="A18" i="15"/>
  <c r="B18" i="15"/>
  <c r="D18" i="15"/>
  <c r="E18" i="15"/>
  <c r="G18" i="15"/>
  <c r="C18" i="15"/>
  <c r="H18" i="15"/>
  <c r="A19" i="15"/>
  <c r="C19" i="15"/>
  <c r="E19" i="15"/>
  <c r="D19" i="15"/>
  <c r="G19" i="15"/>
  <c r="H19" i="15"/>
  <c r="B19" i="15"/>
  <c r="A20" i="15"/>
  <c r="D20" i="15"/>
  <c r="G20" i="15"/>
  <c r="C20" i="15"/>
  <c r="E20" i="15"/>
  <c r="H20" i="15"/>
  <c r="B20" i="15"/>
  <c r="A21" i="15"/>
  <c r="C21" i="15"/>
  <c r="D21" i="15"/>
  <c r="E21" i="15"/>
  <c r="G21" i="15"/>
  <c r="H21" i="15"/>
  <c r="B21" i="15"/>
  <c r="A22" i="15"/>
  <c r="B22" i="15"/>
  <c r="D22" i="15"/>
  <c r="G22" i="15"/>
  <c r="C22" i="15"/>
  <c r="E22" i="15"/>
  <c r="H22" i="15"/>
  <c r="A23" i="15"/>
  <c r="C23" i="15"/>
  <c r="D23" i="15"/>
  <c r="E23" i="15"/>
  <c r="G23" i="15"/>
  <c r="H23" i="15"/>
  <c r="B23" i="15"/>
  <c r="A24" i="15"/>
  <c r="B24" i="15"/>
  <c r="C24" i="15"/>
  <c r="E24" i="15"/>
  <c r="D24" i="15"/>
  <c r="G24" i="15"/>
  <c r="H24" i="15"/>
  <c r="A25" i="15"/>
  <c r="C25" i="15"/>
  <c r="D25" i="15"/>
  <c r="E25" i="15"/>
  <c r="G25" i="15"/>
  <c r="H25" i="15"/>
  <c r="B25" i="15"/>
  <c r="A26" i="15"/>
  <c r="B26" i="15"/>
  <c r="D26" i="15"/>
  <c r="E26" i="15"/>
  <c r="G26" i="15"/>
  <c r="C26" i="15"/>
  <c r="H26" i="15"/>
  <c r="A27" i="15"/>
  <c r="D27" i="15"/>
  <c r="G27" i="15"/>
  <c r="C27" i="15"/>
  <c r="E27" i="15"/>
  <c r="H27" i="15"/>
  <c r="B27" i="15"/>
  <c r="A28" i="15"/>
  <c r="D28" i="15"/>
  <c r="G28" i="15"/>
  <c r="C28" i="15"/>
  <c r="E28" i="15"/>
  <c r="H28" i="15"/>
  <c r="B28" i="15"/>
  <c r="A29" i="15"/>
  <c r="C29" i="15"/>
  <c r="E29" i="15"/>
  <c r="D29" i="15"/>
  <c r="G29" i="15"/>
  <c r="H29" i="15"/>
  <c r="B29" i="15"/>
  <c r="A30" i="15"/>
  <c r="B30" i="15"/>
  <c r="D30" i="15"/>
  <c r="G30" i="15"/>
  <c r="C30" i="15"/>
  <c r="E30" i="15"/>
  <c r="H30" i="15"/>
  <c r="A31" i="15"/>
  <c r="C31" i="15"/>
  <c r="E31" i="15"/>
  <c r="D31" i="15"/>
  <c r="G31" i="15"/>
  <c r="H31" i="15"/>
  <c r="B31" i="15"/>
  <c r="A32" i="15"/>
  <c r="B32" i="15"/>
  <c r="D32" i="15"/>
  <c r="G32" i="15"/>
  <c r="C32" i="15"/>
  <c r="E32" i="15"/>
  <c r="H32" i="15"/>
  <c r="A33" i="15"/>
  <c r="C33" i="15"/>
  <c r="D33" i="15"/>
  <c r="E33" i="15"/>
  <c r="G33" i="15"/>
  <c r="H33" i="15"/>
  <c r="B33" i="15"/>
  <c r="A34" i="15"/>
  <c r="B34" i="15"/>
  <c r="D34" i="15"/>
  <c r="E34" i="15"/>
  <c r="G34" i="15"/>
  <c r="C34" i="15"/>
  <c r="H34" i="15"/>
  <c r="A35" i="15"/>
  <c r="C35" i="15"/>
  <c r="E35" i="15"/>
  <c r="D35" i="15"/>
  <c r="G35" i="15"/>
  <c r="H35" i="15"/>
  <c r="B35" i="15"/>
  <c r="A36" i="15"/>
  <c r="D36" i="15"/>
  <c r="G36" i="15"/>
  <c r="C36" i="15"/>
  <c r="E36" i="15"/>
  <c r="H36" i="15"/>
  <c r="B36" i="15"/>
  <c r="A37" i="15"/>
  <c r="C37" i="15"/>
  <c r="D37" i="15"/>
  <c r="E37" i="15"/>
  <c r="G37" i="15"/>
  <c r="H37" i="15"/>
  <c r="B37" i="15"/>
  <c r="A38" i="15"/>
  <c r="B38" i="15"/>
  <c r="D38" i="15"/>
  <c r="G38" i="15"/>
  <c r="C38" i="15"/>
  <c r="E38" i="15"/>
  <c r="H38" i="15"/>
  <c r="A39" i="15"/>
  <c r="C39" i="15"/>
  <c r="D39" i="15"/>
  <c r="E39" i="15"/>
  <c r="G39" i="15"/>
  <c r="H39" i="15"/>
  <c r="B39" i="15"/>
  <c r="A40" i="15"/>
  <c r="B40" i="15"/>
  <c r="C40" i="15"/>
  <c r="E40" i="15"/>
  <c r="D40" i="15"/>
  <c r="G40" i="15"/>
  <c r="H40" i="15"/>
  <c r="A41" i="15"/>
  <c r="C41" i="15"/>
  <c r="D41" i="15"/>
  <c r="E41" i="15"/>
  <c r="G41" i="15"/>
  <c r="H41" i="15"/>
  <c r="B41" i="15"/>
  <c r="A42" i="15"/>
  <c r="B42" i="15"/>
  <c r="D42" i="15"/>
  <c r="E42" i="15"/>
  <c r="G42" i="15"/>
  <c r="C42" i="15"/>
  <c r="H42" i="15"/>
  <c r="A43" i="15"/>
  <c r="D43" i="15"/>
  <c r="G43" i="15"/>
  <c r="C43" i="15"/>
  <c r="E43" i="15"/>
  <c r="H43" i="15"/>
  <c r="B43" i="15"/>
  <c r="A44" i="15"/>
  <c r="B44" i="15"/>
  <c r="D44" i="15"/>
  <c r="G44" i="15"/>
  <c r="C44" i="15"/>
  <c r="E44" i="15"/>
  <c r="H44" i="15"/>
  <c r="A45" i="15"/>
  <c r="C45" i="15"/>
  <c r="E45" i="15"/>
  <c r="D45" i="15"/>
  <c r="G45" i="15"/>
  <c r="H45" i="15"/>
  <c r="B45" i="15"/>
  <c r="A46" i="15"/>
  <c r="B46" i="15"/>
  <c r="D46" i="15"/>
  <c r="G46" i="15"/>
  <c r="C46" i="15"/>
  <c r="E46" i="15"/>
  <c r="H46" i="15"/>
  <c r="A47" i="15"/>
  <c r="B47" i="15"/>
  <c r="C47" i="15"/>
  <c r="E47" i="15"/>
  <c r="D47" i="15"/>
  <c r="G47" i="15"/>
  <c r="H47" i="15"/>
  <c r="A48" i="15"/>
  <c r="B48" i="15"/>
  <c r="C48" i="15"/>
  <c r="E48" i="15"/>
  <c r="D48" i="15"/>
  <c r="G48" i="15"/>
  <c r="H48" i="15"/>
  <c r="A49" i="15"/>
  <c r="C49" i="15"/>
  <c r="E49" i="15"/>
  <c r="D49" i="15"/>
  <c r="G49" i="15"/>
  <c r="H49" i="15"/>
  <c r="B49" i="15"/>
  <c r="A50" i="15"/>
  <c r="B50" i="15"/>
  <c r="D50" i="15"/>
  <c r="G50" i="15"/>
  <c r="C50" i="15"/>
  <c r="E50" i="15"/>
  <c r="H50" i="15"/>
  <c r="A51" i="15"/>
  <c r="D51" i="15"/>
  <c r="G51" i="15"/>
  <c r="C51" i="15"/>
  <c r="E51" i="15"/>
  <c r="H51" i="15"/>
  <c r="B51" i="15"/>
  <c r="A52" i="15"/>
  <c r="C52" i="15"/>
  <c r="E52" i="15"/>
  <c r="D52" i="15"/>
  <c r="G52" i="15"/>
  <c r="H52" i="15"/>
  <c r="B52" i="15"/>
  <c r="A53" i="15"/>
  <c r="C53" i="15"/>
  <c r="E53" i="15"/>
  <c r="D53" i="15"/>
  <c r="G53" i="15"/>
  <c r="H53" i="15"/>
  <c r="B53" i="15"/>
  <c r="A54" i="15"/>
  <c r="B54" i="15"/>
  <c r="D54" i="15"/>
  <c r="G54" i="15"/>
  <c r="C54" i="15"/>
  <c r="E54" i="15"/>
  <c r="H54" i="15"/>
  <c r="A55" i="15"/>
  <c r="D55" i="15"/>
  <c r="E55" i="15"/>
  <c r="G55" i="15"/>
  <c r="C55" i="15"/>
  <c r="H55" i="15"/>
  <c r="B55" i="15"/>
  <c r="A56" i="15"/>
  <c r="C56" i="15"/>
  <c r="E56" i="15"/>
  <c r="D56" i="15"/>
  <c r="G56" i="15"/>
  <c r="H56" i="15"/>
  <c r="B56" i="15"/>
  <c r="A57" i="15"/>
  <c r="C57" i="15"/>
  <c r="D57" i="15"/>
  <c r="E57" i="15"/>
  <c r="G57" i="15"/>
  <c r="H57" i="15"/>
  <c r="B57" i="15"/>
  <c r="A58" i="15"/>
  <c r="B58" i="15"/>
  <c r="D58" i="15"/>
  <c r="E58" i="15"/>
  <c r="G58" i="15"/>
  <c r="C58" i="15"/>
  <c r="H58" i="15"/>
  <c r="A59" i="15"/>
  <c r="B59" i="15"/>
  <c r="D59" i="15"/>
  <c r="G59" i="15"/>
  <c r="C59" i="15"/>
  <c r="E59" i="15"/>
  <c r="H59" i="15"/>
  <c r="A60" i="15"/>
  <c r="B60" i="15"/>
  <c r="D60" i="15"/>
  <c r="G60" i="15"/>
  <c r="C60" i="15"/>
  <c r="E60" i="15"/>
  <c r="H60" i="15"/>
  <c r="A61" i="15"/>
  <c r="C61" i="15"/>
  <c r="D61" i="15"/>
  <c r="E61" i="15"/>
  <c r="G61" i="15"/>
  <c r="H61" i="15"/>
  <c r="B61" i="15"/>
  <c r="A62" i="15"/>
  <c r="B62" i="15"/>
  <c r="D62" i="15"/>
  <c r="G62" i="15"/>
  <c r="C62" i="15"/>
  <c r="E62" i="15"/>
  <c r="H62" i="15"/>
  <c r="A63" i="15"/>
  <c r="C63" i="15"/>
  <c r="E63" i="15"/>
  <c r="D63" i="15"/>
  <c r="G63" i="15"/>
  <c r="H63" i="15"/>
  <c r="B63" i="15"/>
  <c r="A64" i="15"/>
  <c r="D64" i="15"/>
  <c r="G64" i="15"/>
  <c r="C64" i="15"/>
  <c r="E64" i="15"/>
  <c r="H64" i="15"/>
  <c r="B64" i="15"/>
  <c r="A65" i="15"/>
  <c r="C65" i="15"/>
  <c r="E65" i="15"/>
  <c r="D65" i="15"/>
  <c r="G65" i="15"/>
  <c r="H65" i="15"/>
  <c r="B65" i="15"/>
  <c r="A66" i="15"/>
  <c r="B66" i="15"/>
  <c r="D66" i="15"/>
  <c r="E66" i="15"/>
  <c r="G66" i="15"/>
  <c r="C66" i="15"/>
  <c r="H66" i="15"/>
  <c r="A67" i="15"/>
  <c r="B67" i="15"/>
  <c r="D67" i="15"/>
  <c r="G67" i="15"/>
  <c r="C67" i="15"/>
  <c r="E67" i="15"/>
  <c r="H67" i="15"/>
  <c r="A68" i="15"/>
  <c r="B68" i="15"/>
  <c r="C68" i="15"/>
  <c r="E68" i="15"/>
  <c r="D68" i="15"/>
  <c r="G68" i="15"/>
  <c r="H68" i="15"/>
  <c r="A69" i="15"/>
  <c r="C69" i="15"/>
  <c r="E69" i="15"/>
  <c r="D69" i="15"/>
  <c r="G69" i="15"/>
  <c r="H69" i="15"/>
  <c r="B69" i="15"/>
  <c r="A70" i="15"/>
  <c r="B70" i="15"/>
  <c r="D70" i="15"/>
  <c r="E70" i="15"/>
  <c r="G70" i="15"/>
  <c r="C70" i="15"/>
  <c r="H70" i="15"/>
  <c r="A71" i="15"/>
  <c r="B71" i="15"/>
  <c r="C71" i="15"/>
  <c r="D71" i="15"/>
  <c r="E71" i="15"/>
  <c r="G71" i="15"/>
  <c r="H71" i="15"/>
  <c r="A72" i="15"/>
  <c r="B72" i="15"/>
  <c r="C72" i="15"/>
  <c r="E72" i="15"/>
  <c r="D72" i="15"/>
  <c r="G72" i="15"/>
  <c r="H72" i="15"/>
  <c r="A73" i="15"/>
  <c r="C73" i="15"/>
  <c r="D73" i="15"/>
  <c r="E73" i="15"/>
  <c r="G73" i="15"/>
  <c r="H73" i="15"/>
  <c r="B73" i="15"/>
  <c r="A74" i="15"/>
  <c r="B74" i="15"/>
  <c r="D74" i="15"/>
  <c r="E74" i="15"/>
  <c r="G74" i="15"/>
  <c r="C74" i="15"/>
  <c r="H74" i="15"/>
  <c r="A75" i="15"/>
  <c r="B75" i="15"/>
  <c r="D75" i="15"/>
  <c r="G75" i="15"/>
  <c r="C75" i="15"/>
  <c r="E75" i="15"/>
  <c r="H75" i="15"/>
  <c r="A76" i="15"/>
  <c r="D76" i="15"/>
  <c r="G76" i="15"/>
  <c r="C76" i="15"/>
  <c r="E76" i="15"/>
  <c r="H76" i="15"/>
  <c r="B76" i="15"/>
  <c r="A77" i="15"/>
  <c r="C77" i="15"/>
  <c r="D77" i="15"/>
  <c r="E77" i="15"/>
  <c r="G77" i="15"/>
  <c r="H77" i="15"/>
  <c r="B77" i="15"/>
  <c r="A78" i="15"/>
  <c r="B78" i="15"/>
  <c r="D78" i="15"/>
  <c r="G78" i="15"/>
  <c r="C78" i="15"/>
  <c r="E78" i="15"/>
  <c r="H78" i="15"/>
  <c r="A79" i="15"/>
  <c r="C79" i="15"/>
  <c r="E79" i="15"/>
  <c r="D79" i="15"/>
  <c r="G79" i="15"/>
  <c r="H79" i="15"/>
  <c r="B79" i="15"/>
  <c r="A80" i="15"/>
  <c r="B80" i="15"/>
  <c r="D80" i="15"/>
  <c r="G80" i="15"/>
  <c r="C80" i="15"/>
  <c r="E80" i="15"/>
  <c r="H80" i="15"/>
  <c r="A81" i="15"/>
  <c r="C81" i="15"/>
  <c r="E81" i="15"/>
  <c r="D81" i="15"/>
  <c r="G81" i="15"/>
  <c r="H81" i="15"/>
  <c r="B81" i="15"/>
  <c r="A82" i="15"/>
  <c r="B82" i="15"/>
  <c r="D82" i="15"/>
  <c r="E82" i="15"/>
  <c r="G82" i="15"/>
  <c r="C82" i="15"/>
  <c r="H82" i="15"/>
  <c r="A83" i="15"/>
  <c r="B83" i="15"/>
  <c r="D83" i="15"/>
  <c r="G83" i="15"/>
  <c r="C83" i="15"/>
  <c r="E83" i="15"/>
  <c r="H83" i="15"/>
  <c r="A84" i="15"/>
  <c r="C84" i="15"/>
  <c r="E84" i="15"/>
  <c r="D84" i="15"/>
  <c r="G84" i="15"/>
  <c r="H84" i="15"/>
  <c r="B84" i="15"/>
  <c r="A85" i="15"/>
  <c r="C85" i="15"/>
  <c r="E85" i="15"/>
  <c r="D85" i="15"/>
  <c r="G85" i="15"/>
  <c r="H85" i="15"/>
  <c r="B85" i="15"/>
  <c r="A86" i="15"/>
  <c r="B86" i="15"/>
  <c r="D86" i="15"/>
  <c r="G86" i="15"/>
  <c r="C86" i="15"/>
  <c r="E86" i="15"/>
  <c r="H86" i="15"/>
  <c r="A87" i="15"/>
  <c r="D87" i="15"/>
  <c r="G87" i="15"/>
  <c r="C87" i="15"/>
  <c r="E87" i="15"/>
  <c r="H87" i="15"/>
  <c r="B87" i="15"/>
  <c r="A88" i="15"/>
  <c r="C88" i="15"/>
  <c r="E88" i="15"/>
  <c r="D88" i="15"/>
  <c r="G88" i="15"/>
  <c r="H88" i="15"/>
  <c r="B88" i="15"/>
  <c r="A89" i="15"/>
  <c r="C89" i="15"/>
  <c r="D89" i="15"/>
  <c r="E89" i="15"/>
  <c r="G89" i="15"/>
  <c r="H89" i="15"/>
  <c r="B89" i="15"/>
  <c r="A90" i="15"/>
  <c r="B90" i="15"/>
  <c r="D90" i="15"/>
  <c r="E90" i="15"/>
  <c r="G90" i="15"/>
  <c r="C90" i="15"/>
  <c r="H90" i="15"/>
  <c r="A91" i="15"/>
  <c r="B91" i="15"/>
  <c r="D91" i="15"/>
  <c r="G91" i="15"/>
  <c r="C91" i="15"/>
  <c r="E91" i="15"/>
  <c r="H91" i="15"/>
  <c r="A92" i="15"/>
  <c r="B92" i="15"/>
  <c r="D92" i="15"/>
  <c r="G92" i="15"/>
  <c r="C92" i="15"/>
  <c r="E92" i="15"/>
  <c r="H92" i="15"/>
  <c r="A93" i="15"/>
  <c r="C93" i="15"/>
  <c r="D93" i="15"/>
  <c r="E93" i="15"/>
  <c r="G93" i="15"/>
  <c r="H93" i="15"/>
  <c r="B93" i="15"/>
  <c r="A94" i="15"/>
  <c r="B94" i="15"/>
  <c r="D94" i="15"/>
  <c r="G94" i="15"/>
  <c r="C94" i="15"/>
  <c r="E94" i="15"/>
  <c r="H94" i="15"/>
  <c r="A95" i="15"/>
  <c r="C95" i="15"/>
  <c r="E95" i="15"/>
  <c r="D95" i="15"/>
  <c r="G95" i="15"/>
  <c r="H95" i="15"/>
  <c r="B95" i="15"/>
  <c r="A96" i="15"/>
  <c r="D96" i="15"/>
  <c r="G96" i="15"/>
  <c r="C96" i="15"/>
  <c r="E96" i="15"/>
  <c r="H96" i="15"/>
  <c r="B96" i="15"/>
  <c r="A97" i="15"/>
  <c r="C97" i="15"/>
  <c r="E97" i="15"/>
  <c r="D97" i="15"/>
  <c r="G97" i="15"/>
  <c r="H97" i="15"/>
  <c r="B97" i="15"/>
  <c r="A98" i="15"/>
  <c r="B98" i="15"/>
  <c r="D98" i="15"/>
  <c r="E98" i="15"/>
  <c r="G98" i="15"/>
  <c r="C98" i="15"/>
  <c r="H98" i="15"/>
  <c r="A99" i="15"/>
  <c r="B99" i="15"/>
  <c r="D99" i="15"/>
  <c r="G99" i="15"/>
  <c r="C99" i="15"/>
  <c r="E99" i="15"/>
  <c r="H99" i="15"/>
  <c r="A100" i="15"/>
  <c r="B100" i="15"/>
  <c r="C100" i="15"/>
  <c r="E100" i="15"/>
  <c r="D100" i="15"/>
  <c r="G100" i="15"/>
  <c r="H100" i="15"/>
  <c r="A101" i="15"/>
  <c r="C101" i="15"/>
  <c r="E101" i="15"/>
  <c r="D101" i="15"/>
  <c r="G101" i="15"/>
  <c r="H101" i="15"/>
  <c r="B101" i="15"/>
  <c r="A102" i="15"/>
  <c r="B102" i="15"/>
  <c r="D102" i="15"/>
  <c r="E102" i="15"/>
  <c r="G102" i="15"/>
  <c r="C102" i="15"/>
  <c r="H102" i="15"/>
  <c r="A103" i="15"/>
  <c r="B103" i="15"/>
  <c r="D103" i="15"/>
  <c r="G103" i="15"/>
  <c r="C103" i="15"/>
  <c r="E103" i="15"/>
  <c r="H103" i="15"/>
  <c r="A104" i="15"/>
  <c r="B104" i="15"/>
  <c r="C104" i="15"/>
  <c r="E104" i="15"/>
  <c r="D104" i="15"/>
  <c r="G104" i="15"/>
  <c r="H104" i="15"/>
  <c r="A105" i="15"/>
  <c r="C105" i="15"/>
  <c r="D105" i="15"/>
  <c r="E105" i="15"/>
  <c r="G105" i="15"/>
  <c r="H105" i="15"/>
  <c r="B105" i="15"/>
  <c r="A106" i="15"/>
  <c r="B106" i="15"/>
  <c r="D106" i="15"/>
  <c r="E106" i="15"/>
  <c r="G106" i="15"/>
  <c r="C106" i="15"/>
  <c r="H106" i="15"/>
  <c r="A107" i="15"/>
  <c r="B107" i="15"/>
  <c r="D107" i="15"/>
  <c r="G107" i="15"/>
  <c r="C107" i="15"/>
  <c r="E107" i="15"/>
  <c r="H107" i="15"/>
  <c r="A108" i="15"/>
  <c r="D108" i="15"/>
  <c r="G108" i="15"/>
  <c r="C108" i="15"/>
  <c r="E108" i="15"/>
  <c r="H108" i="15"/>
  <c r="B108" i="15"/>
  <c r="A109" i="15"/>
  <c r="C109" i="15"/>
  <c r="D109" i="15"/>
  <c r="E109" i="15"/>
  <c r="G109" i="15"/>
  <c r="H109" i="15"/>
  <c r="B109" i="15"/>
  <c r="A110" i="15"/>
  <c r="B110" i="15"/>
  <c r="D110" i="15"/>
  <c r="G110" i="15"/>
  <c r="C110" i="15"/>
  <c r="E110" i="15"/>
  <c r="H110" i="15"/>
  <c r="A111" i="15"/>
  <c r="C111" i="15"/>
  <c r="E111" i="15"/>
  <c r="D111" i="15"/>
  <c r="G111" i="15"/>
  <c r="H111" i="15"/>
  <c r="B111" i="15"/>
  <c r="A112" i="15"/>
  <c r="B112" i="15"/>
  <c r="D112" i="15"/>
  <c r="G112" i="15"/>
  <c r="C112" i="15"/>
  <c r="E112" i="15"/>
  <c r="H112" i="15"/>
  <c r="A113" i="15"/>
  <c r="C113" i="15"/>
  <c r="E113" i="15"/>
  <c r="D113" i="15"/>
  <c r="G113" i="15"/>
  <c r="H113" i="15"/>
  <c r="B113" i="15"/>
  <c r="A114" i="15"/>
  <c r="B114" i="15"/>
  <c r="D114" i="15"/>
  <c r="E114" i="15"/>
  <c r="G114" i="15"/>
  <c r="C114" i="15"/>
  <c r="H114" i="15"/>
  <c r="A115" i="15"/>
  <c r="B115" i="15"/>
  <c r="D115" i="15"/>
  <c r="G115" i="15"/>
  <c r="C115" i="15"/>
  <c r="E115" i="15"/>
  <c r="H115" i="15"/>
  <c r="A116" i="15"/>
  <c r="C116" i="15"/>
  <c r="E116" i="15"/>
  <c r="D116" i="15"/>
  <c r="G116" i="15"/>
  <c r="H116" i="15"/>
  <c r="B116" i="15"/>
  <c r="A117" i="15"/>
  <c r="C117" i="15"/>
  <c r="E117" i="15"/>
  <c r="D117" i="15"/>
  <c r="G117" i="15"/>
  <c r="H117" i="15"/>
  <c r="B117" i="15"/>
  <c r="A118" i="15"/>
  <c r="B118" i="15"/>
  <c r="D118" i="15"/>
  <c r="G118" i="15"/>
  <c r="C118" i="15"/>
  <c r="E118" i="15"/>
  <c r="H118" i="15"/>
  <c r="A119" i="15"/>
  <c r="B119" i="15"/>
  <c r="D119" i="15"/>
  <c r="G119" i="15"/>
  <c r="C119" i="15"/>
  <c r="E119" i="15"/>
  <c r="H119" i="15"/>
  <c r="A120" i="15"/>
  <c r="C120" i="15"/>
  <c r="E120" i="15"/>
  <c r="D120" i="15"/>
  <c r="G120" i="15"/>
  <c r="H120" i="15"/>
  <c r="B120" i="15"/>
  <c r="A121" i="15"/>
  <c r="C121" i="15"/>
  <c r="D121" i="15"/>
  <c r="E121" i="15"/>
  <c r="G121" i="15"/>
  <c r="H121" i="15"/>
  <c r="B121" i="15"/>
  <c r="A122" i="15"/>
  <c r="B122" i="15"/>
  <c r="D122" i="15"/>
  <c r="E122" i="15"/>
  <c r="G122" i="15"/>
  <c r="C122" i="15"/>
  <c r="H122" i="15"/>
  <c r="A123" i="15"/>
  <c r="B123" i="15"/>
  <c r="D123" i="15"/>
  <c r="G123" i="15"/>
  <c r="C123" i="15"/>
  <c r="E123" i="15"/>
  <c r="H123" i="15"/>
  <c r="A124" i="15"/>
  <c r="B124" i="15"/>
  <c r="D124" i="15"/>
  <c r="G124" i="15"/>
  <c r="C124" i="15"/>
  <c r="E124" i="15"/>
  <c r="H124" i="15"/>
  <c r="A125" i="15"/>
  <c r="C125" i="15"/>
  <c r="D125" i="15"/>
  <c r="E125" i="15"/>
  <c r="G125" i="15"/>
  <c r="H125" i="15"/>
  <c r="B125" i="15"/>
  <c r="A126" i="15"/>
  <c r="B126" i="15"/>
  <c r="D126" i="15"/>
  <c r="G126" i="15"/>
  <c r="C126" i="15"/>
  <c r="E126" i="15"/>
  <c r="H126" i="15"/>
  <c r="A127" i="15"/>
  <c r="C127" i="15"/>
  <c r="E127" i="15"/>
  <c r="D127" i="15"/>
  <c r="G127" i="15"/>
  <c r="H127" i="15"/>
  <c r="B127" i="15"/>
  <c r="A128" i="15"/>
  <c r="D128" i="15"/>
  <c r="G128" i="15"/>
  <c r="C128" i="15"/>
  <c r="E128" i="15"/>
  <c r="H128" i="15"/>
  <c r="B128" i="15"/>
  <c r="A129" i="15"/>
  <c r="C129" i="15"/>
  <c r="E129" i="15"/>
  <c r="D129" i="15"/>
  <c r="G129" i="15"/>
  <c r="H129" i="15"/>
  <c r="B129" i="15"/>
  <c r="A130" i="15"/>
  <c r="B130" i="15"/>
  <c r="D130" i="15"/>
  <c r="E130" i="15"/>
  <c r="G130" i="15"/>
  <c r="C130" i="15"/>
  <c r="H130" i="15"/>
  <c r="A131" i="15"/>
  <c r="B131" i="15"/>
  <c r="D131" i="15"/>
  <c r="G131" i="15"/>
  <c r="C131" i="15"/>
  <c r="E131" i="15"/>
  <c r="H131" i="15"/>
  <c r="A132" i="15"/>
  <c r="B132" i="15"/>
  <c r="C132" i="15"/>
  <c r="E132" i="15"/>
  <c r="D132" i="15"/>
  <c r="G132" i="15"/>
  <c r="H132" i="15"/>
  <c r="A133" i="15"/>
  <c r="C133" i="15"/>
  <c r="E133" i="15"/>
  <c r="D133" i="15"/>
  <c r="G133" i="15"/>
  <c r="H133" i="15"/>
  <c r="B133" i="15"/>
  <c r="A134" i="15"/>
  <c r="C134" i="15"/>
  <c r="E134" i="15"/>
  <c r="D134" i="15"/>
  <c r="G134" i="15"/>
  <c r="H134" i="15"/>
  <c r="B134" i="15"/>
  <c r="A135" i="15"/>
  <c r="B135" i="15"/>
  <c r="D135" i="15"/>
  <c r="G135" i="15"/>
  <c r="C135" i="15"/>
  <c r="E135" i="15"/>
  <c r="H135" i="15"/>
  <c r="A136" i="15"/>
  <c r="B136" i="15"/>
  <c r="D136" i="15"/>
  <c r="G136" i="15"/>
  <c r="C136" i="15"/>
  <c r="E136" i="15"/>
  <c r="H136" i="15"/>
  <c r="A137" i="15"/>
  <c r="B137" i="15"/>
  <c r="D137" i="15"/>
  <c r="G137" i="15"/>
  <c r="C137" i="15"/>
  <c r="E137" i="15"/>
  <c r="H137" i="15"/>
  <c r="A138" i="15"/>
  <c r="C138" i="15"/>
  <c r="E138" i="15"/>
  <c r="D138" i="15"/>
  <c r="G138" i="15"/>
  <c r="H138" i="15"/>
  <c r="B138" i="15"/>
  <c r="A139" i="15"/>
  <c r="B139" i="15"/>
  <c r="D139" i="15"/>
  <c r="G139" i="15"/>
  <c r="C139" i="15"/>
  <c r="E139" i="15"/>
  <c r="H139" i="15"/>
  <c r="A140" i="15"/>
  <c r="B140" i="15"/>
  <c r="D140" i="15"/>
  <c r="G140" i="15"/>
  <c r="C140" i="15"/>
  <c r="E140" i="15"/>
  <c r="H140" i="15"/>
  <c r="A141" i="15"/>
  <c r="B141" i="15"/>
  <c r="D141" i="15"/>
  <c r="G141" i="15"/>
  <c r="C141" i="15"/>
  <c r="E141" i="15"/>
  <c r="H141" i="15"/>
  <c r="A142" i="15"/>
  <c r="C142" i="15"/>
  <c r="E142" i="15"/>
  <c r="D142" i="15"/>
  <c r="G142" i="15"/>
  <c r="H142" i="15"/>
  <c r="B142" i="15"/>
  <c r="A143" i="15"/>
  <c r="B143" i="15"/>
  <c r="D143" i="15"/>
  <c r="G143" i="15"/>
  <c r="C143" i="15"/>
  <c r="E143" i="15"/>
  <c r="H143" i="15"/>
  <c r="A144" i="15"/>
  <c r="B144" i="15"/>
  <c r="D144" i="15"/>
  <c r="G144" i="15"/>
  <c r="C144" i="15"/>
  <c r="E144" i="15"/>
  <c r="H144" i="15"/>
  <c r="A145" i="15"/>
  <c r="B145" i="15"/>
  <c r="D145" i="15"/>
  <c r="G145" i="15"/>
  <c r="C145" i="15"/>
  <c r="E145" i="15"/>
  <c r="H145" i="15"/>
  <c r="A146" i="15"/>
  <c r="C146" i="15"/>
  <c r="E146" i="15"/>
  <c r="D146" i="15"/>
  <c r="G146" i="15"/>
  <c r="H146" i="15"/>
  <c r="B146" i="15"/>
  <c r="A147" i="15"/>
  <c r="B147" i="15"/>
  <c r="D147" i="15"/>
  <c r="G147" i="15"/>
  <c r="C147" i="15"/>
  <c r="E147" i="15"/>
  <c r="H147" i="15"/>
  <c r="A148" i="15"/>
  <c r="B148" i="15"/>
  <c r="D148" i="15"/>
  <c r="E148" i="15"/>
  <c r="G148" i="15"/>
  <c r="C148" i="15"/>
  <c r="H148" i="15"/>
  <c r="A149" i="15"/>
  <c r="B149" i="15"/>
  <c r="D149" i="15"/>
  <c r="G149" i="15"/>
  <c r="C149" i="15"/>
  <c r="E149" i="15"/>
  <c r="H149" i="15"/>
  <c r="A150" i="15"/>
  <c r="C150" i="15"/>
  <c r="E150" i="15"/>
  <c r="D150" i="15"/>
  <c r="G150" i="15"/>
  <c r="H150" i="15"/>
  <c r="B150" i="15"/>
  <c r="A151" i="15"/>
  <c r="B151" i="15"/>
  <c r="D151" i="15"/>
  <c r="G151" i="15"/>
  <c r="C151" i="15"/>
  <c r="E151" i="15"/>
  <c r="H151" i="15"/>
  <c r="A152" i="15"/>
  <c r="B152" i="15"/>
  <c r="D152" i="15"/>
  <c r="G152" i="15"/>
  <c r="C152" i="15"/>
  <c r="E152" i="15"/>
  <c r="H152" i="15"/>
  <c r="A153" i="15"/>
  <c r="B153" i="15"/>
  <c r="D153" i="15"/>
  <c r="G153" i="15"/>
  <c r="C153" i="15"/>
  <c r="E153" i="15"/>
  <c r="H153" i="15"/>
  <c r="A154" i="15"/>
  <c r="C154" i="15"/>
  <c r="E154" i="15"/>
  <c r="D154" i="15"/>
  <c r="G154" i="15"/>
  <c r="H154" i="15"/>
  <c r="B154" i="15"/>
  <c r="A155" i="15"/>
  <c r="B155" i="15"/>
  <c r="D155" i="15"/>
  <c r="G155" i="15"/>
  <c r="C155" i="15"/>
  <c r="E155" i="15"/>
  <c r="H155" i="15"/>
  <c r="A156" i="15"/>
  <c r="B156" i="15"/>
  <c r="D156" i="15"/>
  <c r="E156" i="15"/>
  <c r="G156" i="15"/>
  <c r="C156" i="15"/>
  <c r="H156" i="15"/>
  <c r="A157" i="15"/>
  <c r="B157" i="15"/>
  <c r="D157" i="15"/>
  <c r="G157" i="15"/>
  <c r="C157" i="15"/>
  <c r="E157" i="15"/>
  <c r="H157" i="15"/>
  <c r="A158" i="15"/>
  <c r="C158" i="15"/>
  <c r="E158" i="15"/>
  <c r="D158" i="15"/>
  <c r="G158" i="15"/>
  <c r="H158" i="15"/>
  <c r="B158" i="15"/>
  <c r="A159" i="15"/>
  <c r="B159" i="15"/>
  <c r="D159" i="15"/>
  <c r="G159" i="15"/>
  <c r="C159" i="15"/>
  <c r="E159" i="15"/>
  <c r="H159" i="15"/>
  <c r="A160" i="15"/>
  <c r="B160" i="15"/>
  <c r="D160" i="15"/>
  <c r="G160" i="15"/>
  <c r="C160" i="15"/>
  <c r="E160" i="15"/>
  <c r="H160" i="15"/>
  <c r="A161" i="15"/>
  <c r="B161" i="15"/>
  <c r="D161" i="15"/>
  <c r="G161" i="15"/>
  <c r="C161" i="15"/>
  <c r="E161" i="15"/>
  <c r="H161" i="15"/>
  <c r="A162" i="15"/>
  <c r="C162" i="15"/>
  <c r="E162" i="15"/>
  <c r="D162" i="15"/>
  <c r="G162" i="15"/>
  <c r="H162" i="15"/>
  <c r="B162" i="15"/>
  <c r="A163" i="15"/>
  <c r="B163" i="15"/>
  <c r="D163" i="15"/>
  <c r="G163" i="15"/>
  <c r="C163" i="15"/>
  <c r="E163" i="15"/>
  <c r="H163" i="15"/>
  <c r="A164" i="15"/>
  <c r="B164" i="15"/>
  <c r="D164" i="15"/>
  <c r="E164" i="15"/>
  <c r="G164" i="15"/>
  <c r="C164" i="15"/>
  <c r="H164" i="15"/>
  <c r="A165" i="15"/>
  <c r="B165" i="15"/>
  <c r="D165" i="15"/>
  <c r="G165" i="15"/>
  <c r="C165" i="15"/>
  <c r="E165" i="15"/>
  <c r="H165" i="15"/>
  <c r="A166" i="15"/>
  <c r="C166" i="15"/>
  <c r="E166" i="15"/>
  <c r="D166" i="15"/>
  <c r="G166" i="15"/>
  <c r="H166" i="15"/>
  <c r="B166" i="15"/>
  <c r="A167" i="15"/>
  <c r="B167" i="15"/>
  <c r="D167" i="15"/>
  <c r="G167" i="15"/>
  <c r="C167" i="15"/>
  <c r="E167" i="15"/>
  <c r="H167" i="15"/>
  <c r="A168" i="15"/>
  <c r="B168" i="15"/>
  <c r="D168" i="15"/>
  <c r="G168" i="15"/>
  <c r="C168" i="15"/>
  <c r="E168" i="15"/>
  <c r="H168" i="15"/>
  <c r="A169" i="15"/>
  <c r="B169" i="15"/>
  <c r="D169" i="15"/>
  <c r="G169" i="15"/>
  <c r="C169" i="15"/>
  <c r="E169" i="15"/>
  <c r="H169" i="15"/>
  <c r="A170" i="15"/>
  <c r="C170" i="15"/>
  <c r="E170" i="15"/>
  <c r="D170" i="15"/>
  <c r="G170" i="15"/>
  <c r="H170" i="15"/>
  <c r="B170" i="15"/>
  <c r="A171" i="15"/>
  <c r="B171" i="15"/>
  <c r="D171" i="15"/>
  <c r="G171" i="15"/>
  <c r="C171" i="15"/>
  <c r="E171" i="15"/>
  <c r="H171" i="15"/>
  <c r="A172" i="15"/>
  <c r="B172" i="15"/>
  <c r="D172" i="15"/>
  <c r="G172" i="15"/>
  <c r="C172" i="15"/>
  <c r="E172" i="15"/>
  <c r="H172" i="15"/>
  <c r="A173" i="15"/>
  <c r="B173" i="15"/>
  <c r="D173" i="15"/>
  <c r="G173" i="15"/>
  <c r="C173" i="15"/>
  <c r="E173" i="15"/>
  <c r="H173" i="15"/>
  <c r="A174" i="15"/>
  <c r="C174" i="15"/>
  <c r="E174" i="15"/>
  <c r="D174" i="15"/>
  <c r="G174" i="15"/>
  <c r="H174" i="15"/>
  <c r="B174" i="15"/>
  <c r="A175" i="15"/>
  <c r="B175" i="15"/>
  <c r="D175" i="15"/>
  <c r="G175" i="15"/>
  <c r="C175" i="15"/>
  <c r="E175" i="15"/>
  <c r="H175" i="15"/>
  <c r="A176" i="15"/>
  <c r="B176" i="15"/>
  <c r="D176" i="15"/>
  <c r="G176" i="15"/>
  <c r="C176" i="15"/>
  <c r="E176" i="15"/>
  <c r="H176" i="15"/>
  <c r="A177" i="15"/>
  <c r="B177" i="15"/>
  <c r="D177" i="15"/>
  <c r="G177" i="15"/>
  <c r="C177" i="15"/>
  <c r="E177" i="15"/>
  <c r="H177" i="15"/>
  <c r="A178" i="15"/>
  <c r="C178" i="15"/>
  <c r="E178" i="15"/>
  <c r="D178" i="15"/>
  <c r="G178" i="15"/>
  <c r="H178" i="15"/>
  <c r="B178" i="15"/>
  <c r="A179" i="15"/>
  <c r="B179" i="15"/>
  <c r="D179" i="15"/>
  <c r="G179" i="15"/>
  <c r="C179" i="15"/>
  <c r="E179" i="15"/>
  <c r="H179" i="15"/>
  <c r="A180" i="15"/>
  <c r="B180" i="15"/>
  <c r="D180" i="15"/>
  <c r="E180" i="15"/>
  <c r="G180" i="15"/>
  <c r="C180" i="15"/>
  <c r="H180" i="15"/>
  <c r="A181" i="15"/>
  <c r="B181" i="15"/>
  <c r="D181" i="15"/>
  <c r="G181" i="15"/>
  <c r="C181" i="15"/>
  <c r="E181" i="15"/>
  <c r="H181" i="15"/>
  <c r="A182" i="15"/>
  <c r="C182" i="15"/>
  <c r="E182" i="15"/>
  <c r="D182" i="15"/>
  <c r="G182" i="15"/>
  <c r="H182" i="15"/>
  <c r="B182" i="15"/>
  <c r="A183" i="15"/>
  <c r="B183" i="15"/>
  <c r="D183" i="15"/>
  <c r="G183" i="15"/>
  <c r="C183" i="15"/>
  <c r="E183" i="15"/>
  <c r="H183" i="15"/>
  <c r="A184" i="15"/>
  <c r="B184" i="15"/>
  <c r="D184" i="15"/>
  <c r="G184" i="15"/>
  <c r="C184" i="15"/>
  <c r="E184" i="15"/>
  <c r="H184" i="15"/>
  <c r="A185" i="15"/>
  <c r="B185" i="15"/>
  <c r="D185" i="15"/>
  <c r="G185" i="15"/>
  <c r="C185" i="15"/>
  <c r="E185" i="15"/>
  <c r="H185" i="15"/>
  <c r="A186" i="15"/>
  <c r="C186" i="15"/>
  <c r="E186" i="15"/>
  <c r="D186" i="15"/>
  <c r="G186" i="15"/>
  <c r="H186" i="15"/>
  <c r="B186" i="15"/>
  <c r="A187" i="15"/>
  <c r="B187" i="15"/>
  <c r="D187" i="15"/>
  <c r="G187" i="15"/>
  <c r="C187" i="15"/>
  <c r="E187" i="15"/>
  <c r="H187" i="15"/>
  <c r="A188" i="15"/>
  <c r="B188" i="15"/>
  <c r="D188" i="15"/>
  <c r="E188" i="15"/>
  <c r="G188" i="15"/>
  <c r="C188" i="15"/>
  <c r="H188" i="15"/>
  <c r="A189" i="15"/>
  <c r="B189" i="15"/>
  <c r="D189" i="15"/>
  <c r="G189" i="15"/>
  <c r="C189" i="15"/>
  <c r="E189" i="15"/>
  <c r="H189" i="15"/>
  <c r="A190" i="15"/>
  <c r="C190" i="15"/>
  <c r="E190" i="15"/>
  <c r="D190" i="15"/>
  <c r="G190" i="15"/>
  <c r="H190" i="15"/>
  <c r="B190" i="15"/>
  <c r="A191" i="15"/>
  <c r="B191" i="15"/>
  <c r="D191" i="15"/>
  <c r="G191" i="15"/>
  <c r="C191" i="15"/>
  <c r="E191" i="15"/>
  <c r="H191" i="15"/>
  <c r="A192" i="15"/>
  <c r="B192" i="15"/>
  <c r="D192" i="15"/>
  <c r="G192" i="15"/>
  <c r="C192" i="15"/>
  <c r="E192" i="15"/>
  <c r="H192" i="15"/>
  <c r="A193" i="15"/>
  <c r="B193" i="15"/>
  <c r="D193" i="15"/>
  <c r="G193" i="15"/>
  <c r="C193" i="15"/>
  <c r="E193" i="15"/>
  <c r="H193" i="15"/>
  <c r="A194" i="15"/>
  <c r="C194" i="15"/>
  <c r="E194" i="15"/>
  <c r="D194" i="15"/>
  <c r="G194" i="15"/>
  <c r="H194" i="15"/>
  <c r="B194" i="15"/>
  <c r="A195" i="15"/>
  <c r="B195" i="15"/>
  <c r="D195" i="15"/>
  <c r="G195" i="15"/>
  <c r="C195" i="15"/>
  <c r="E195" i="15"/>
  <c r="H195" i="15"/>
  <c r="A196" i="15"/>
  <c r="B196" i="15"/>
  <c r="D196" i="15"/>
  <c r="E196" i="15"/>
  <c r="G196" i="15"/>
  <c r="C196" i="15"/>
  <c r="H196" i="15"/>
  <c r="A197" i="15"/>
  <c r="B197" i="15"/>
  <c r="D197" i="15"/>
  <c r="G197" i="15"/>
  <c r="C197" i="15"/>
  <c r="E197" i="15"/>
  <c r="H197" i="15"/>
  <c r="A198" i="15"/>
  <c r="C198" i="15"/>
  <c r="E198" i="15"/>
  <c r="D198" i="15"/>
  <c r="G198" i="15"/>
  <c r="H198" i="15"/>
  <c r="B198" i="15"/>
  <c r="A199" i="15"/>
  <c r="B199" i="15"/>
  <c r="D199" i="15"/>
  <c r="G199" i="15"/>
  <c r="C199" i="15"/>
  <c r="E199" i="15"/>
  <c r="H199" i="15"/>
  <c r="A200" i="15"/>
  <c r="B200" i="15"/>
  <c r="D200" i="15"/>
  <c r="G200" i="15"/>
  <c r="C200" i="15"/>
  <c r="E200" i="15"/>
  <c r="H200" i="15"/>
  <c r="A201" i="15"/>
  <c r="B201" i="15"/>
  <c r="D201" i="15"/>
  <c r="G201" i="15"/>
  <c r="C201" i="15"/>
  <c r="E201" i="15"/>
  <c r="H201" i="15"/>
  <c r="A202" i="15"/>
  <c r="C202" i="15"/>
  <c r="E202" i="15"/>
  <c r="D202" i="15"/>
  <c r="G202" i="15"/>
  <c r="H202" i="15"/>
  <c r="B202" i="15"/>
  <c r="A203" i="15"/>
  <c r="B203" i="15"/>
  <c r="D203" i="15"/>
  <c r="G203" i="15"/>
  <c r="C203" i="15"/>
  <c r="E203" i="15"/>
  <c r="H203" i="15"/>
  <c r="A204" i="15"/>
  <c r="B204" i="15"/>
  <c r="D204" i="15"/>
  <c r="G204" i="15"/>
  <c r="C204" i="15"/>
  <c r="E204" i="15"/>
  <c r="H204" i="15"/>
  <c r="A205" i="15"/>
  <c r="B205" i="15"/>
  <c r="D205" i="15"/>
  <c r="G205" i="15"/>
  <c r="C205" i="15"/>
  <c r="E205" i="15"/>
  <c r="H205" i="15"/>
  <c r="A206" i="15"/>
  <c r="C206" i="15"/>
  <c r="E206" i="15"/>
  <c r="D206" i="15"/>
  <c r="G206" i="15"/>
  <c r="H206" i="15"/>
  <c r="B206" i="15"/>
  <c r="A207" i="15"/>
  <c r="B207" i="15"/>
  <c r="D207" i="15"/>
  <c r="G207" i="15"/>
  <c r="C207" i="15"/>
  <c r="E207" i="15"/>
  <c r="H207" i="15"/>
  <c r="A208" i="15"/>
  <c r="B208" i="15"/>
  <c r="D208" i="15"/>
  <c r="G208" i="15"/>
  <c r="C208" i="15"/>
  <c r="E208" i="15"/>
  <c r="H208" i="15"/>
  <c r="A209" i="15"/>
  <c r="B209" i="15"/>
  <c r="D209" i="15"/>
  <c r="G209" i="15"/>
  <c r="C209" i="15"/>
  <c r="E209" i="15"/>
  <c r="H209" i="15"/>
  <c r="A210" i="15"/>
  <c r="C210" i="15"/>
  <c r="E210" i="15"/>
  <c r="D210" i="15"/>
  <c r="G210" i="15"/>
  <c r="H210" i="15"/>
  <c r="B210" i="15"/>
  <c r="A211" i="15"/>
  <c r="B211" i="15"/>
  <c r="D211" i="15"/>
  <c r="G211" i="15"/>
  <c r="C211" i="15"/>
  <c r="E211" i="15"/>
  <c r="H211" i="15"/>
  <c r="A212" i="15"/>
  <c r="B212" i="15"/>
  <c r="D212" i="15"/>
  <c r="G212" i="15"/>
  <c r="C212" i="15"/>
  <c r="E212" i="15"/>
  <c r="H212" i="15"/>
  <c r="A213" i="15"/>
  <c r="B213" i="15"/>
  <c r="D213" i="15"/>
  <c r="G213" i="15"/>
  <c r="C213" i="15"/>
  <c r="E213" i="15"/>
  <c r="H213" i="15"/>
  <c r="A214" i="15"/>
  <c r="C214" i="15"/>
  <c r="E214" i="15"/>
  <c r="D214" i="15"/>
  <c r="G214" i="15"/>
  <c r="H214" i="15"/>
  <c r="B214" i="15"/>
  <c r="A215" i="15"/>
  <c r="B215" i="15"/>
  <c r="D215" i="15"/>
  <c r="G215" i="15"/>
  <c r="C215" i="15"/>
  <c r="E215" i="15"/>
  <c r="H215" i="15"/>
  <c r="A216" i="15"/>
  <c r="B216" i="15"/>
  <c r="D216" i="15"/>
  <c r="G216" i="15"/>
  <c r="C216" i="15"/>
  <c r="E216" i="15"/>
  <c r="H216" i="15"/>
  <c r="A217" i="15"/>
  <c r="B217" i="15"/>
  <c r="D217" i="15"/>
  <c r="G217" i="15"/>
  <c r="C217" i="15"/>
  <c r="E217" i="15"/>
  <c r="H217" i="15"/>
  <c r="A218" i="15"/>
  <c r="C218" i="15"/>
  <c r="E218" i="15"/>
  <c r="D218" i="15"/>
  <c r="G218" i="15"/>
  <c r="H218" i="15"/>
  <c r="B218" i="15"/>
  <c r="A219" i="15"/>
  <c r="B219" i="15"/>
  <c r="D219" i="15"/>
  <c r="G219" i="15"/>
  <c r="C219" i="15"/>
  <c r="E219" i="15"/>
  <c r="H219" i="15"/>
  <c r="A220" i="15"/>
  <c r="B220" i="15"/>
  <c r="D220" i="15"/>
  <c r="E220" i="15"/>
  <c r="G220" i="15"/>
  <c r="C220" i="15"/>
  <c r="H220" i="15"/>
  <c r="A221" i="15"/>
  <c r="B221" i="15"/>
  <c r="D221" i="15"/>
  <c r="G221" i="15"/>
  <c r="C221" i="15"/>
  <c r="E221" i="15"/>
  <c r="H221" i="15"/>
  <c r="A222" i="15"/>
  <c r="C222" i="15"/>
  <c r="E222" i="15"/>
  <c r="D222" i="15"/>
  <c r="G222" i="15"/>
  <c r="H222" i="15"/>
  <c r="B222" i="15"/>
  <c r="A223" i="15"/>
  <c r="B223" i="15"/>
  <c r="D223" i="15"/>
  <c r="G223" i="15"/>
  <c r="C223" i="15"/>
  <c r="E223" i="15"/>
  <c r="H223" i="15"/>
  <c r="A224" i="15"/>
  <c r="B224" i="15"/>
  <c r="D224" i="15"/>
  <c r="G224" i="15"/>
  <c r="C224" i="15"/>
  <c r="E224" i="15"/>
  <c r="H224" i="15"/>
  <c r="A225" i="15"/>
  <c r="B225" i="15"/>
  <c r="D225" i="15"/>
  <c r="G225" i="15"/>
  <c r="C225" i="15"/>
  <c r="E225" i="15"/>
  <c r="H225" i="15"/>
  <c r="A226" i="15"/>
  <c r="C226" i="15"/>
  <c r="E226" i="15"/>
  <c r="D226" i="15"/>
  <c r="G226" i="15"/>
  <c r="H226" i="15"/>
  <c r="B226" i="15"/>
  <c r="A227" i="15"/>
  <c r="B227" i="15"/>
  <c r="D227" i="15"/>
  <c r="G227" i="15"/>
  <c r="C227" i="15"/>
  <c r="E227" i="15"/>
  <c r="H227" i="15"/>
  <c r="A228" i="15"/>
  <c r="B228" i="15"/>
  <c r="D228" i="15"/>
  <c r="E228" i="15"/>
  <c r="G228" i="15"/>
  <c r="C228" i="15"/>
  <c r="H228" i="15"/>
  <c r="A229" i="15"/>
  <c r="B229" i="15"/>
  <c r="D229" i="15"/>
  <c r="G229" i="15"/>
  <c r="C229" i="15"/>
  <c r="E229" i="15"/>
  <c r="H229" i="15"/>
  <c r="A230" i="15"/>
  <c r="C230" i="15"/>
  <c r="E230" i="15"/>
  <c r="D230" i="15"/>
  <c r="G230" i="15"/>
  <c r="H230" i="15"/>
  <c r="B230" i="15"/>
  <c r="A231" i="15"/>
  <c r="B231" i="15"/>
  <c r="D231" i="15"/>
  <c r="G231" i="15"/>
  <c r="C231" i="15"/>
  <c r="E231" i="15"/>
  <c r="H231" i="15"/>
  <c r="A232" i="15"/>
  <c r="B232" i="15"/>
  <c r="D232" i="15"/>
  <c r="G232" i="15"/>
  <c r="C232" i="15"/>
  <c r="E232" i="15"/>
  <c r="H232" i="15"/>
  <c r="A233" i="15"/>
  <c r="B233" i="15"/>
  <c r="D233" i="15"/>
  <c r="G233" i="15"/>
  <c r="C233" i="15"/>
  <c r="E233" i="15"/>
  <c r="H233" i="15"/>
  <c r="A234" i="15"/>
  <c r="C234" i="15"/>
  <c r="E234" i="15"/>
  <c r="D234" i="15"/>
  <c r="G234" i="15"/>
  <c r="H234" i="15"/>
  <c r="B234" i="15"/>
  <c r="A235" i="15"/>
  <c r="B235" i="15"/>
  <c r="D235" i="15"/>
  <c r="G235" i="15"/>
  <c r="C235" i="15"/>
  <c r="E235" i="15"/>
  <c r="H235" i="15"/>
  <c r="A236" i="15"/>
  <c r="B236" i="15"/>
  <c r="D236" i="15"/>
  <c r="G236" i="15"/>
  <c r="C236" i="15"/>
  <c r="E236" i="15"/>
  <c r="H236" i="15"/>
  <c r="A237" i="15"/>
  <c r="B237" i="15"/>
  <c r="D237" i="15"/>
  <c r="G237" i="15"/>
  <c r="C237" i="15"/>
  <c r="E237" i="15"/>
  <c r="H237" i="15"/>
  <c r="A238" i="15"/>
  <c r="C238" i="15"/>
  <c r="E238" i="15"/>
  <c r="D238" i="15"/>
  <c r="G238" i="15"/>
  <c r="H238" i="15"/>
  <c r="B238" i="15"/>
  <c r="A239" i="15"/>
  <c r="B239" i="15"/>
  <c r="D239" i="15"/>
  <c r="G239" i="15"/>
  <c r="C239" i="15"/>
  <c r="E239" i="15"/>
  <c r="H239" i="15"/>
  <c r="A240" i="15"/>
  <c r="B240" i="15"/>
  <c r="D240" i="15"/>
  <c r="G240" i="15"/>
  <c r="C240" i="15"/>
  <c r="E240" i="15"/>
  <c r="H240" i="15"/>
  <c r="A241" i="15"/>
  <c r="B241" i="15"/>
  <c r="F241" i="15"/>
  <c r="D241" i="15"/>
  <c r="G241" i="15"/>
  <c r="C241" i="15"/>
  <c r="E241" i="15"/>
  <c r="H241" i="15"/>
  <c r="A242" i="15"/>
  <c r="B242" i="15"/>
  <c r="F242" i="15"/>
  <c r="D242" i="15"/>
  <c r="G242" i="15"/>
  <c r="C242" i="15"/>
  <c r="E242" i="15"/>
  <c r="H242" i="15"/>
  <c r="A243" i="15"/>
  <c r="B243" i="15"/>
  <c r="F243" i="15"/>
  <c r="D243" i="15"/>
  <c r="G243" i="15"/>
  <c r="C243" i="15"/>
  <c r="E243" i="15"/>
  <c r="H243" i="15"/>
  <c r="A244" i="15"/>
  <c r="B244" i="15"/>
  <c r="F244" i="15"/>
  <c r="D244" i="15"/>
  <c r="G244" i="15"/>
  <c r="C244" i="15"/>
  <c r="E244" i="15"/>
  <c r="H244" i="15"/>
  <c r="A245" i="15"/>
  <c r="B245" i="15"/>
  <c r="F245" i="15"/>
  <c r="D245" i="15"/>
  <c r="G245" i="15"/>
  <c r="C245" i="15"/>
  <c r="E245" i="15"/>
  <c r="H245" i="15"/>
  <c r="A246" i="15"/>
  <c r="B246" i="15"/>
  <c r="D246" i="15"/>
  <c r="G246" i="15"/>
  <c r="C246" i="15"/>
  <c r="E246" i="15"/>
  <c r="H246" i="15"/>
  <c r="A247" i="15"/>
  <c r="C247" i="15"/>
  <c r="E247" i="15"/>
  <c r="D247" i="15"/>
  <c r="G247" i="15"/>
  <c r="H247" i="15"/>
  <c r="B247" i="15"/>
  <c r="A248" i="15"/>
  <c r="B248" i="15"/>
  <c r="D248" i="15"/>
  <c r="G248" i="15"/>
  <c r="C248" i="15"/>
  <c r="E248" i="15"/>
  <c r="H248" i="15"/>
  <c r="A249" i="15"/>
  <c r="B249" i="15"/>
  <c r="D249" i="15"/>
  <c r="E249" i="15"/>
  <c r="G249" i="15"/>
  <c r="C249" i="15"/>
  <c r="H249" i="15"/>
  <c r="A250" i="15"/>
  <c r="B250" i="15"/>
  <c r="D250" i="15"/>
  <c r="G250" i="15"/>
  <c r="C250" i="15"/>
  <c r="E250" i="15"/>
  <c r="H250" i="15"/>
  <c r="A251" i="15"/>
  <c r="C251" i="15"/>
  <c r="E251" i="15"/>
  <c r="D251" i="15"/>
  <c r="G251" i="15"/>
  <c r="H251" i="15"/>
  <c r="B251" i="15"/>
  <c r="A252" i="15"/>
  <c r="B252" i="15"/>
  <c r="D252" i="15"/>
  <c r="G252" i="15"/>
  <c r="C252" i="15"/>
  <c r="E252" i="15"/>
  <c r="H252" i="15"/>
  <c r="A253" i="15"/>
  <c r="B253" i="15"/>
  <c r="D253" i="15"/>
  <c r="G253" i="15"/>
  <c r="C253" i="15"/>
  <c r="E253" i="15"/>
  <c r="H253" i="15"/>
  <c r="A254" i="15"/>
  <c r="B254" i="15"/>
  <c r="D254" i="15"/>
  <c r="G254" i="15"/>
  <c r="C254" i="15"/>
  <c r="E254" i="15"/>
  <c r="H254" i="15"/>
  <c r="A255" i="15"/>
  <c r="C255" i="15"/>
  <c r="E255" i="15"/>
  <c r="D255" i="15"/>
  <c r="G255" i="15"/>
  <c r="H255" i="15"/>
  <c r="B255" i="15"/>
  <c r="A256" i="15"/>
  <c r="B256" i="15"/>
  <c r="D256" i="15"/>
  <c r="G256" i="15"/>
  <c r="C256" i="15"/>
  <c r="E256" i="15"/>
  <c r="H256" i="15"/>
  <c r="A257" i="15"/>
  <c r="B257" i="15"/>
  <c r="D257" i="15"/>
  <c r="E257" i="15"/>
  <c r="G257" i="15"/>
  <c r="C257" i="15"/>
  <c r="H257" i="15"/>
  <c r="A258" i="15"/>
  <c r="B258" i="15"/>
  <c r="D258" i="15"/>
  <c r="G258" i="15"/>
  <c r="C258" i="15"/>
  <c r="E258" i="15"/>
  <c r="H258" i="15"/>
  <c r="A259" i="15"/>
  <c r="C259" i="15"/>
  <c r="E259" i="15"/>
  <c r="D259" i="15"/>
  <c r="G259" i="15"/>
  <c r="H259" i="15"/>
  <c r="B259" i="15"/>
  <c r="A260" i="15"/>
  <c r="B260" i="15"/>
  <c r="D260" i="15"/>
  <c r="G260" i="15"/>
  <c r="C260" i="15"/>
  <c r="E260" i="15"/>
  <c r="H260" i="15"/>
  <c r="A261" i="15"/>
  <c r="B261" i="15"/>
  <c r="D261" i="15"/>
  <c r="G261" i="15"/>
  <c r="C261" i="15"/>
  <c r="E261" i="15"/>
  <c r="H261" i="15"/>
  <c r="A262" i="15"/>
  <c r="B262" i="15"/>
  <c r="D262" i="15"/>
  <c r="G262" i="15"/>
  <c r="C262" i="15"/>
  <c r="E262" i="15"/>
  <c r="H262" i="15"/>
  <c r="A263" i="15"/>
  <c r="C263" i="15"/>
  <c r="E263" i="15"/>
  <c r="D263" i="15"/>
  <c r="G263" i="15"/>
  <c r="H263" i="15"/>
  <c r="B263" i="15"/>
  <c r="A264" i="15"/>
  <c r="B264" i="15"/>
  <c r="D264" i="15"/>
  <c r="G264" i="15"/>
  <c r="C264" i="15"/>
  <c r="E264" i="15"/>
  <c r="H264" i="15"/>
  <c r="A265" i="15"/>
  <c r="B265" i="15"/>
  <c r="D265" i="15"/>
  <c r="G265" i="15"/>
  <c r="C265" i="15"/>
  <c r="E265" i="15"/>
  <c r="H265" i="15"/>
  <c r="A266" i="15"/>
  <c r="B266" i="15"/>
  <c r="D266" i="15"/>
  <c r="G266" i="15"/>
  <c r="C266" i="15"/>
  <c r="E266" i="15"/>
  <c r="H266" i="15"/>
  <c r="A267" i="15"/>
  <c r="C267" i="15"/>
  <c r="E267" i="15"/>
  <c r="D267" i="15"/>
  <c r="G267" i="15"/>
  <c r="H267" i="15"/>
  <c r="B267" i="15"/>
  <c r="A268" i="15"/>
  <c r="B268" i="15"/>
  <c r="D268" i="15"/>
  <c r="G268" i="15"/>
  <c r="C268" i="15"/>
  <c r="E268" i="15"/>
  <c r="H268" i="15"/>
  <c r="A269" i="15"/>
  <c r="B269" i="15"/>
  <c r="D269" i="15"/>
  <c r="G269" i="15"/>
  <c r="C269" i="15"/>
  <c r="E269" i="15"/>
  <c r="H269" i="15"/>
  <c r="A270" i="15"/>
  <c r="B270" i="15"/>
  <c r="D270" i="15"/>
  <c r="G270" i="15"/>
  <c r="C270" i="15"/>
  <c r="E270" i="15"/>
  <c r="H270" i="15"/>
  <c r="A271" i="15"/>
  <c r="C271" i="15"/>
  <c r="E271" i="15"/>
  <c r="D271" i="15"/>
  <c r="G271" i="15"/>
  <c r="H271" i="15"/>
  <c r="B271" i="15"/>
  <c r="A272" i="15"/>
  <c r="B272" i="15"/>
  <c r="D272" i="15"/>
  <c r="G272" i="15"/>
  <c r="C272" i="15"/>
  <c r="E272" i="15"/>
  <c r="H272" i="15"/>
  <c r="A273" i="15"/>
  <c r="B273" i="15"/>
  <c r="D273" i="15"/>
  <c r="G273" i="15"/>
  <c r="C273" i="15"/>
  <c r="E273" i="15"/>
  <c r="H273" i="15"/>
  <c r="A274" i="15"/>
  <c r="B274" i="15"/>
  <c r="D274" i="15"/>
  <c r="G274" i="15"/>
  <c r="C274" i="15"/>
  <c r="E274" i="15"/>
  <c r="H274" i="15"/>
  <c r="A275" i="15"/>
  <c r="C275" i="15"/>
  <c r="E275" i="15"/>
  <c r="D275" i="15"/>
  <c r="G275" i="15"/>
  <c r="H275" i="15"/>
  <c r="B275" i="15"/>
  <c r="A276" i="15"/>
  <c r="B276" i="15"/>
  <c r="D276" i="15"/>
  <c r="G276" i="15"/>
  <c r="C276" i="15"/>
  <c r="E276" i="15"/>
  <c r="H276" i="15"/>
  <c r="A277" i="15"/>
  <c r="B277" i="15"/>
  <c r="D277" i="15"/>
  <c r="G277" i="15"/>
  <c r="C277" i="15"/>
  <c r="E277" i="15"/>
  <c r="H277" i="15"/>
  <c r="A278" i="15"/>
  <c r="B278" i="15"/>
  <c r="D278" i="15"/>
  <c r="G278" i="15"/>
  <c r="C278" i="15"/>
  <c r="E278" i="15"/>
  <c r="H278" i="15"/>
  <c r="A279" i="15"/>
  <c r="C279" i="15"/>
  <c r="E279" i="15"/>
  <c r="D279" i="15"/>
  <c r="G279" i="15"/>
  <c r="H279" i="15"/>
  <c r="B279" i="15"/>
  <c r="A280" i="15"/>
  <c r="B280" i="15"/>
  <c r="D280" i="15"/>
  <c r="G280" i="15"/>
  <c r="C280" i="15"/>
  <c r="E280" i="15"/>
  <c r="H280" i="15"/>
  <c r="A281" i="15"/>
  <c r="B281" i="15"/>
  <c r="D281" i="15"/>
  <c r="E281" i="15"/>
  <c r="G281" i="15"/>
  <c r="C281" i="15"/>
  <c r="H281" i="15"/>
  <c r="A282" i="15"/>
  <c r="B282" i="15"/>
  <c r="D282" i="15"/>
  <c r="G282" i="15"/>
  <c r="C282" i="15"/>
  <c r="E282" i="15"/>
  <c r="H282" i="15"/>
  <c r="A283" i="15"/>
  <c r="C283" i="15"/>
  <c r="E283" i="15"/>
  <c r="D283" i="15"/>
  <c r="G283" i="15"/>
  <c r="H283" i="15"/>
  <c r="B283" i="15"/>
  <c r="A284" i="15"/>
  <c r="B284" i="15"/>
  <c r="D284" i="15"/>
  <c r="G284" i="15"/>
  <c r="C284" i="15"/>
  <c r="E284" i="15"/>
  <c r="H284" i="15"/>
  <c r="A285" i="15"/>
  <c r="B285" i="15"/>
  <c r="D285" i="15"/>
  <c r="G285" i="15"/>
  <c r="C285" i="15"/>
  <c r="E285" i="15"/>
  <c r="H285" i="15"/>
  <c r="A286" i="15"/>
  <c r="B286" i="15"/>
  <c r="D286" i="15"/>
  <c r="G286" i="15"/>
  <c r="C286" i="15"/>
  <c r="E286" i="15"/>
  <c r="H286" i="15"/>
  <c r="A287" i="15"/>
  <c r="C287" i="15"/>
  <c r="E287" i="15"/>
  <c r="D287" i="15"/>
  <c r="G287" i="15"/>
  <c r="H287" i="15"/>
  <c r="B287" i="15"/>
  <c r="A288" i="15"/>
  <c r="B288" i="15"/>
  <c r="D288" i="15"/>
  <c r="G288" i="15"/>
  <c r="C288" i="15"/>
  <c r="E288" i="15"/>
  <c r="H288" i="15"/>
  <c r="A289" i="15"/>
  <c r="B289" i="15"/>
  <c r="D289" i="15"/>
  <c r="E289" i="15"/>
  <c r="G289" i="15"/>
  <c r="C289" i="15"/>
  <c r="H289" i="15"/>
  <c r="A290" i="15"/>
  <c r="B290" i="15"/>
  <c r="D290" i="15"/>
  <c r="G290" i="15"/>
  <c r="C290" i="15"/>
  <c r="E290" i="15"/>
  <c r="H290" i="15"/>
  <c r="A291" i="15"/>
  <c r="C291" i="15"/>
  <c r="E291" i="15"/>
  <c r="D291" i="15"/>
  <c r="G291" i="15"/>
  <c r="H291" i="15"/>
  <c r="B291" i="15"/>
  <c r="A292" i="15"/>
  <c r="B292" i="15"/>
  <c r="D292" i="15"/>
  <c r="G292" i="15"/>
  <c r="C292" i="15"/>
  <c r="E292" i="15"/>
  <c r="H292" i="15"/>
  <c r="A293" i="15"/>
  <c r="B293" i="15"/>
  <c r="D293" i="15"/>
  <c r="G293" i="15"/>
  <c r="C293" i="15"/>
  <c r="E293" i="15"/>
  <c r="H293" i="15"/>
  <c r="A294" i="15"/>
  <c r="B294" i="15"/>
  <c r="D294" i="15"/>
  <c r="G294" i="15"/>
  <c r="C294" i="15"/>
  <c r="E294" i="15"/>
  <c r="H294" i="15"/>
  <c r="A295" i="15"/>
  <c r="C295" i="15"/>
  <c r="E295" i="15"/>
  <c r="D295" i="15"/>
  <c r="G295" i="15"/>
  <c r="H295" i="15"/>
  <c r="B295" i="15"/>
  <c r="A296" i="15"/>
  <c r="B296" i="15"/>
  <c r="D296" i="15"/>
  <c r="G296" i="15"/>
  <c r="C296" i="15"/>
  <c r="E296" i="15"/>
  <c r="H296" i="15"/>
  <c r="A297" i="15"/>
  <c r="B297" i="15"/>
  <c r="D297" i="15"/>
  <c r="G297" i="15"/>
  <c r="C297" i="15"/>
  <c r="E297" i="15"/>
  <c r="H297" i="15"/>
  <c r="A298" i="15"/>
  <c r="B298" i="15"/>
  <c r="D298" i="15"/>
  <c r="G298" i="15"/>
  <c r="C298" i="15"/>
  <c r="E298" i="15"/>
  <c r="H298" i="15"/>
  <c r="A299" i="15"/>
  <c r="C299" i="15"/>
  <c r="E299" i="15"/>
  <c r="D299" i="15"/>
  <c r="G299" i="15"/>
  <c r="H299" i="15"/>
  <c r="B299" i="15"/>
  <c r="A300" i="15"/>
  <c r="B300" i="15"/>
  <c r="D300" i="15"/>
  <c r="G300" i="15"/>
  <c r="C300" i="15"/>
  <c r="E300" i="15"/>
  <c r="H300" i="15"/>
  <c r="A301" i="15"/>
  <c r="B301" i="15"/>
  <c r="D301" i="15"/>
  <c r="G301" i="15"/>
  <c r="C301" i="15"/>
  <c r="E301" i="15"/>
  <c r="H301" i="15"/>
  <c r="A302" i="15"/>
  <c r="B302" i="15"/>
  <c r="D302" i="15"/>
  <c r="G302" i="15"/>
  <c r="C302" i="15"/>
  <c r="E302" i="15"/>
  <c r="H302" i="15"/>
  <c r="A303" i="15"/>
  <c r="C303" i="15"/>
  <c r="E303" i="15"/>
  <c r="D303" i="15"/>
  <c r="G303" i="15"/>
  <c r="H303" i="15"/>
  <c r="B303" i="15"/>
  <c r="A304" i="15"/>
  <c r="B304" i="15"/>
  <c r="D304" i="15"/>
  <c r="G304" i="15"/>
  <c r="C304" i="15"/>
  <c r="E304" i="15"/>
  <c r="H304" i="15"/>
  <c r="A305" i="15"/>
  <c r="B305" i="15"/>
  <c r="D305" i="15"/>
  <c r="E305" i="15"/>
  <c r="G305" i="15"/>
  <c r="C305" i="15"/>
  <c r="H305" i="15"/>
  <c r="A306" i="15"/>
  <c r="B306" i="15"/>
  <c r="D306" i="15"/>
  <c r="G306" i="15"/>
  <c r="C306" i="15"/>
  <c r="E306" i="15"/>
  <c r="H306" i="15"/>
  <c r="A307" i="15"/>
  <c r="C307" i="15"/>
  <c r="E307" i="15"/>
  <c r="D307" i="15"/>
  <c r="G307" i="15"/>
  <c r="H307" i="15"/>
  <c r="B307" i="15"/>
  <c r="A308" i="15"/>
  <c r="B308" i="15"/>
  <c r="D308" i="15"/>
  <c r="G308" i="15"/>
  <c r="C308" i="15"/>
  <c r="E308" i="15"/>
  <c r="H308" i="15"/>
  <c r="A309" i="15"/>
  <c r="B309" i="15"/>
  <c r="D309" i="15"/>
  <c r="G309" i="15"/>
  <c r="C309" i="15"/>
  <c r="E309" i="15"/>
  <c r="H309" i="15"/>
  <c r="A310" i="15"/>
  <c r="B310" i="15"/>
  <c r="D310" i="15"/>
  <c r="G310" i="15"/>
  <c r="C310" i="15"/>
  <c r="E310" i="15"/>
  <c r="H310" i="15"/>
  <c r="A311" i="15"/>
  <c r="C311" i="15"/>
  <c r="E311" i="15"/>
  <c r="D311" i="15"/>
  <c r="G311" i="15"/>
  <c r="H311" i="15"/>
  <c r="B311" i="15"/>
  <c r="A312" i="15"/>
  <c r="B312" i="15"/>
  <c r="D312" i="15"/>
  <c r="G312" i="15"/>
  <c r="C312" i="15"/>
  <c r="E312" i="15"/>
  <c r="H312" i="15"/>
  <c r="A313" i="15"/>
  <c r="B313" i="15"/>
  <c r="D313" i="15"/>
  <c r="E313" i="15"/>
  <c r="G313" i="15"/>
  <c r="C313" i="15"/>
  <c r="H313" i="15"/>
  <c r="A314" i="15"/>
  <c r="B314" i="15"/>
  <c r="D314" i="15"/>
  <c r="G314" i="15"/>
  <c r="C314" i="15"/>
  <c r="E314" i="15"/>
  <c r="H314" i="15"/>
  <c r="A315" i="15"/>
  <c r="C315" i="15"/>
  <c r="E315" i="15"/>
  <c r="D315" i="15"/>
  <c r="G315" i="15"/>
  <c r="H315" i="15"/>
  <c r="B315" i="15"/>
  <c r="A316" i="15"/>
  <c r="B316" i="15"/>
  <c r="D316" i="15"/>
  <c r="G316" i="15"/>
  <c r="C316" i="15"/>
  <c r="E316" i="15"/>
  <c r="H316" i="15"/>
  <c r="A317" i="15"/>
  <c r="B317" i="15"/>
  <c r="D317" i="15"/>
  <c r="G317" i="15"/>
  <c r="C317" i="15"/>
  <c r="E317" i="15"/>
  <c r="H317" i="15"/>
  <c r="A318" i="15"/>
  <c r="B318" i="15"/>
  <c r="D318" i="15"/>
  <c r="G318" i="15"/>
  <c r="C318" i="15"/>
  <c r="E318" i="15"/>
  <c r="H318" i="15"/>
  <c r="A319" i="15"/>
  <c r="C319" i="15"/>
  <c r="E319" i="15"/>
  <c r="D319" i="15"/>
  <c r="G319" i="15"/>
  <c r="H319" i="15"/>
  <c r="B319" i="15"/>
  <c r="A320" i="15"/>
  <c r="B320" i="15"/>
  <c r="D320" i="15"/>
  <c r="G320" i="15"/>
  <c r="C320" i="15"/>
  <c r="E320" i="15"/>
  <c r="H320" i="15"/>
  <c r="A321" i="15"/>
  <c r="B321" i="15"/>
  <c r="D321" i="15"/>
  <c r="E321" i="15"/>
  <c r="G321" i="15"/>
  <c r="C321" i="15"/>
  <c r="H321" i="15"/>
  <c r="A322" i="15"/>
  <c r="B322" i="15"/>
  <c r="D322" i="15"/>
  <c r="G322" i="15"/>
  <c r="C322" i="15"/>
  <c r="E322" i="15"/>
  <c r="H322" i="15"/>
  <c r="A323" i="15"/>
  <c r="C323" i="15"/>
  <c r="E323" i="15"/>
  <c r="D323" i="15"/>
  <c r="G323" i="15"/>
  <c r="H323" i="15"/>
  <c r="B323" i="15"/>
  <c r="A324" i="15"/>
  <c r="B324" i="15"/>
  <c r="D324" i="15"/>
  <c r="G324" i="15"/>
  <c r="C324" i="15"/>
  <c r="E324" i="15"/>
  <c r="H324" i="15"/>
  <c r="A325" i="15"/>
  <c r="B325" i="15"/>
  <c r="D325" i="15"/>
  <c r="G325" i="15"/>
  <c r="C325" i="15"/>
  <c r="E325" i="15"/>
  <c r="H325" i="15"/>
  <c r="A326" i="15"/>
  <c r="B326" i="15"/>
  <c r="D326" i="15"/>
  <c r="G326" i="15"/>
  <c r="C326" i="15"/>
  <c r="E326" i="15"/>
  <c r="H326" i="15"/>
  <c r="A327" i="15"/>
  <c r="C327" i="15"/>
  <c r="E327" i="15"/>
  <c r="D327" i="15"/>
  <c r="G327" i="15"/>
  <c r="H327" i="15"/>
  <c r="B327" i="15"/>
  <c r="A328" i="15"/>
  <c r="B328" i="15"/>
  <c r="D328" i="15"/>
  <c r="G328" i="15"/>
  <c r="C328" i="15"/>
  <c r="E328" i="15"/>
  <c r="H328" i="15"/>
  <c r="A329" i="15"/>
  <c r="B329" i="15"/>
  <c r="D329" i="15"/>
  <c r="G329" i="15"/>
  <c r="C329" i="15"/>
  <c r="E329" i="15"/>
  <c r="H329" i="15"/>
  <c r="A330" i="15"/>
  <c r="B330" i="15"/>
  <c r="D330" i="15"/>
  <c r="G330" i="15"/>
  <c r="C330" i="15"/>
  <c r="E330" i="15"/>
  <c r="H330" i="15"/>
  <c r="A331" i="15"/>
  <c r="C331" i="15"/>
  <c r="E331" i="15"/>
  <c r="D331" i="15"/>
  <c r="G331" i="15"/>
  <c r="H331" i="15"/>
  <c r="B331" i="15"/>
  <c r="A332" i="15"/>
  <c r="B332" i="15"/>
  <c r="D332" i="15"/>
  <c r="G332" i="15"/>
  <c r="C332" i="15"/>
  <c r="E332" i="15"/>
  <c r="H332" i="15"/>
  <c r="A333" i="15"/>
  <c r="B333" i="15"/>
  <c r="D333" i="15"/>
  <c r="G333" i="15"/>
  <c r="C333" i="15"/>
  <c r="E333" i="15"/>
  <c r="H333" i="15"/>
  <c r="A334" i="15"/>
  <c r="B334" i="15"/>
  <c r="D334" i="15"/>
  <c r="G334" i="15"/>
  <c r="C334" i="15"/>
  <c r="E334" i="15"/>
  <c r="H334" i="15"/>
  <c r="A335" i="15"/>
  <c r="C335" i="15"/>
  <c r="E335" i="15"/>
  <c r="D335" i="15"/>
  <c r="G335" i="15"/>
  <c r="H335" i="15"/>
  <c r="B335" i="15"/>
  <c r="A336" i="15"/>
  <c r="B336" i="15"/>
  <c r="D336" i="15"/>
  <c r="G336" i="15"/>
  <c r="C336" i="15"/>
  <c r="E336" i="15"/>
  <c r="H336" i="15"/>
  <c r="A337" i="15"/>
  <c r="B337" i="15"/>
  <c r="D337" i="15"/>
  <c r="G337" i="15"/>
  <c r="C337" i="15"/>
  <c r="E337" i="15"/>
  <c r="H337" i="15"/>
  <c r="A338" i="15"/>
  <c r="B338" i="15"/>
  <c r="D338" i="15"/>
  <c r="G338" i="15"/>
  <c r="C338" i="15"/>
  <c r="E338" i="15"/>
  <c r="H338" i="15"/>
  <c r="A339" i="15"/>
  <c r="C339" i="15"/>
  <c r="E339" i="15"/>
  <c r="D339" i="15"/>
  <c r="G339" i="15"/>
  <c r="H339" i="15"/>
  <c r="B339" i="15"/>
  <c r="A340" i="15"/>
  <c r="B340" i="15"/>
  <c r="D340" i="15"/>
  <c r="G340" i="15"/>
  <c r="C340" i="15"/>
  <c r="E340" i="15"/>
  <c r="H340" i="15"/>
  <c r="A341" i="15"/>
  <c r="B341" i="15"/>
  <c r="D341" i="15"/>
  <c r="G341" i="15"/>
  <c r="C341" i="15"/>
  <c r="E341" i="15"/>
  <c r="H341" i="15"/>
  <c r="A342" i="15"/>
  <c r="B342" i="15"/>
  <c r="D342" i="15"/>
  <c r="G342" i="15"/>
  <c r="C342" i="15"/>
  <c r="E342" i="15"/>
  <c r="H342" i="15"/>
  <c r="A343" i="15"/>
  <c r="C343" i="15"/>
  <c r="E343" i="15"/>
  <c r="D343" i="15"/>
  <c r="G343" i="15"/>
  <c r="H343" i="15"/>
  <c r="B343" i="15"/>
  <c r="A344" i="15"/>
  <c r="B344" i="15"/>
  <c r="D344" i="15"/>
  <c r="G344" i="15"/>
  <c r="C344" i="15"/>
  <c r="E344" i="15"/>
  <c r="H344" i="15"/>
  <c r="A345" i="15"/>
  <c r="B345" i="15"/>
  <c r="D345" i="15"/>
  <c r="E345" i="15"/>
  <c r="G345" i="15"/>
  <c r="C345" i="15"/>
  <c r="H345" i="15"/>
  <c r="A346" i="15"/>
  <c r="B346" i="15"/>
  <c r="D346" i="15"/>
  <c r="G346" i="15"/>
  <c r="C346" i="15"/>
  <c r="E346" i="15"/>
  <c r="H346" i="15"/>
  <c r="A347" i="15"/>
  <c r="C347" i="15"/>
  <c r="E347" i="15"/>
  <c r="D347" i="15"/>
  <c r="G347" i="15"/>
  <c r="H347" i="15"/>
  <c r="B347" i="15"/>
  <c r="A348" i="15"/>
  <c r="B348" i="15"/>
  <c r="D348" i="15"/>
  <c r="G348" i="15"/>
  <c r="C348" i="15"/>
  <c r="E348" i="15"/>
  <c r="H348" i="15"/>
  <c r="A349" i="15"/>
  <c r="B349" i="15"/>
  <c r="D349" i="15"/>
  <c r="G349" i="15"/>
  <c r="C349" i="15"/>
  <c r="E349" i="15"/>
  <c r="H349" i="15"/>
  <c r="A350" i="15"/>
  <c r="B350" i="15"/>
  <c r="D350" i="15"/>
  <c r="G350" i="15"/>
  <c r="C350" i="15"/>
  <c r="E350" i="15"/>
  <c r="H350" i="15"/>
  <c r="A351" i="15"/>
  <c r="C351" i="15"/>
  <c r="E351" i="15"/>
  <c r="D351" i="15"/>
  <c r="G351" i="15"/>
  <c r="H351" i="15"/>
  <c r="B351" i="15"/>
  <c r="A352" i="15"/>
  <c r="B352" i="15"/>
  <c r="D352" i="15"/>
  <c r="G352" i="15"/>
  <c r="C352" i="15"/>
  <c r="E352" i="15"/>
  <c r="H352" i="15"/>
  <c r="A353" i="15"/>
  <c r="B353" i="15"/>
  <c r="D353" i="15"/>
  <c r="E353" i="15"/>
  <c r="G353" i="15"/>
  <c r="C353" i="15"/>
  <c r="H353" i="15"/>
  <c r="A354" i="15"/>
  <c r="B354" i="15"/>
  <c r="D354" i="15"/>
  <c r="G354" i="15"/>
  <c r="C354" i="15"/>
  <c r="E354" i="15"/>
  <c r="H354" i="15"/>
  <c r="A355" i="15"/>
  <c r="C355" i="15"/>
  <c r="E355" i="15"/>
  <c r="D355" i="15"/>
  <c r="G355" i="15"/>
  <c r="H355" i="15"/>
  <c r="B355" i="15"/>
  <c r="G4" i="7"/>
  <c r="G5" i="7"/>
  <c r="G6" i="7"/>
  <c r="G7" i="7"/>
  <c r="A9" i="7"/>
  <c r="C9" i="7" s="1"/>
  <c r="B10" i="7"/>
  <c r="J12" i="7"/>
  <c r="C16" i="7"/>
  <c r="C15" i="7"/>
  <c r="D16" i="7"/>
  <c r="D15" i="7"/>
  <c r="E16" i="7"/>
  <c r="E15" i="7"/>
  <c r="F16" i="7"/>
  <c r="F15" i="7"/>
  <c r="G16" i="7"/>
  <c r="G15" i="7"/>
  <c r="H16" i="7"/>
  <c r="H15" i="7"/>
  <c r="I16" i="7"/>
  <c r="I15" i="7"/>
  <c r="J16" i="7"/>
  <c r="J15" i="7"/>
  <c r="K16" i="7"/>
  <c r="K15" i="7"/>
  <c r="L16" i="7"/>
  <c r="L15" i="7"/>
  <c r="M16" i="7"/>
  <c r="M15" i="7"/>
  <c r="N16" i="7"/>
  <c r="N15" i="7"/>
  <c r="O16" i="7"/>
  <c r="O15" i="7"/>
  <c r="P16" i="7"/>
  <c r="P15" i="7"/>
  <c r="Q16" i="7"/>
  <c r="Q15" i="7"/>
  <c r="D21" i="7"/>
  <c r="L21" i="7" s="1"/>
  <c r="E21" i="7"/>
  <c r="G21" i="7"/>
  <c r="D22" i="7"/>
  <c r="H22" i="7"/>
  <c r="E22" i="7"/>
  <c r="G22" i="7"/>
  <c r="L22" i="7"/>
  <c r="D23" i="7"/>
  <c r="H23" i="7"/>
  <c r="E23" i="7"/>
  <c r="G23" i="7"/>
  <c r="L23" i="7"/>
  <c r="D24" i="7"/>
  <c r="H24" i="7"/>
  <c r="E24" i="7"/>
  <c r="G24" i="7"/>
  <c r="L24" i="7"/>
  <c r="D25" i="7"/>
  <c r="H25" i="7"/>
  <c r="E25" i="7"/>
  <c r="G25" i="7"/>
  <c r="L25" i="7"/>
  <c r="D26" i="7"/>
  <c r="H26" i="7"/>
  <c r="E26" i="7"/>
  <c r="G26" i="7"/>
  <c r="L26" i="7"/>
  <c r="D27" i="7"/>
  <c r="H27" i="7"/>
  <c r="E27" i="7"/>
  <c r="G27" i="7"/>
  <c r="L27" i="7"/>
  <c r="D28" i="7"/>
  <c r="H28" i="7"/>
  <c r="E28" i="7"/>
  <c r="G28" i="7"/>
  <c r="L28" i="7"/>
  <c r="D29" i="7"/>
  <c r="H29" i="7"/>
  <c r="E29" i="7"/>
  <c r="G29" i="7"/>
  <c r="L29" i="7"/>
  <c r="D30" i="7"/>
  <c r="H30" i="7"/>
  <c r="E30" i="7"/>
  <c r="G30" i="7"/>
  <c r="L30" i="7"/>
  <c r="D31" i="7"/>
  <c r="I31" i="7"/>
  <c r="E31" i="7"/>
  <c r="H31" i="7"/>
  <c r="D32" i="7"/>
  <c r="E32" i="7"/>
  <c r="F32" i="7"/>
  <c r="H32" i="7"/>
  <c r="I32" i="7"/>
  <c r="J32" i="7"/>
  <c r="D33" i="7"/>
  <c r="K33" i="7"/>
  <c r="E33" i="7"/>
  <c r="F33" i="7"/>
  <c r="G33" i="7"/>
  <c r="J33" i="7"/>
  <c r="L33" i="7"/>
  <c r="D34" i="7"/>
  <c r="F34" i="7"/>
  <c r="E34" i="7"/>
  <c r="L34" i="7"/>
  <c r="G34" i="7"/>
  <c r="H34" i="7"/>
  <c r="I34" i="7"/>
  <c r="K34" i="7"/>
  <c r="D35" i="7"/>
  <c r="E35" i="7"/>
  <c r="G35" i="7"/>
  <c r="L35" i="7"/>
  <c r="D36" i="7"/>
  <c r="H36" i="7"/>
  <c r="E36" i="7"/>
  <c r="F36" i="7"/>
  <c r="I36" i="7"/>
  <c r="J36" i="7"/>
  <c r="D37" i="7"/>
  <c r="I37" i="7"/>
  <c r="E37" i="7"/>
  <c r="F37" i="7"/>
  <c r="G37" i="7"/>
  <c r="H37" i="7"/>
  <c r="J37" i="7"/>
  <c r="K37" i="7"/>
  <c r="L37" i="7"/>
  <c r="D38" i="7"/>
  <c r="H38" i="7"/>
  <c r="E38" i="7"/>
  <c r="G38" i="7"/>
  <c r="L38" i="7"/>
  <c r="D39" i="7"/>
  <c r="I39" i="7"/>
  <c r="E39" i="7"/>
  <c r="H39" i="7"/>
  <c r="D40" i="7"/>
  <c r="E40" i="7"/>
  <c r="F40" i="7"/>
  <c r="H40" i="7"/>
  <c r="I40" i="7"/>
  <c r="J40" i="7"/>
  <c r="D41" i="7"/>
  <c r="K41" i="7"/>
  <c r="E41" i="7"/>
  <c r="F41" i="7"/>
  <c r="G41" i="7"/>
  <c r="J41" i="7"/>
  <c r="L41" i="7"/>
  <c r="D42" i="7"/>
  <c r="F42" i="7"/>
  <c r="E42" i="7"/>
  <c r="L42" i="7"/>
  <c r="G42" i="7"/>
  <c r="H42" i="7"/>
  <c r="I42" i="7"/>
  <c r="K42" i="7"/>
  <c r="D43" i="7"/>
  <c r="L43" i="7"/>
  <c r="E43" i="7"/>
  <c r="G43" i="7"/>
  <c r="D44" i="7"/>
  <c r="H44" i="7"/>
  <c r="E44" i="7"/>
  <c r="F44" i="7"/>
  <c r="I44" i="7"/>
  <c r="J44" i="7"/>
  <c r="D45" i="7"/>
  <c r="I45" i="7"/>
  <c r="E45" i="7"/>
  <c r="F45" i="7"/>
  <c r="G45" i="7"/>
  <c r="H45" i="7"/>
  <c r="J45" i="7"/>
  <c r="K45" i="7"/>
  <c r="L45" i="7"/>
  <c r="D46" i="7"/>
  <c r="H46" i="7"/>
  <c r="E46" i="7"/>
  <c r="G46" i="7"/>
  <c r="L46" i="7"/>
  <c r="D47" i="7"/>
  <c r="I47" i="7"/>
  <c r="E47" i="7"/>
  <c r="H47" i="7"/>
  <c r="D48" i="7"/>
  <c r="E48" i="7"/>
  <c r="F48" i="7"/>
  <c r="H48" i="7"/>
  <c r="I48" i="7"/>
  <c r="J48" i="7"/>
  <c r="D49" i="7"/>
  <c r="K49" i="7"/>
  <c r="E49" i="7"/>
  <c r="F49" i="7"/>
  <c r="G49" i="7"/>
  <c r="J49" i="7"/>
  <c r="L49" i="7"/>
  <c r="D50" i="7"/>
  <c r="F50" i="7"/>
  <c r="E50" i="7"/>
  <c r="L50" i="7"/>
  <c r="G50" i="7"/>
  <c r="H50" i="7"/>
  <c r="I50" i="7"/>
  <c r="K50" i="7"/>
  <c r="D51" i="7"/>
  <c r="L51" i="7"/>
  <c r="E51" i="7"/>
  <c r="G51" i="7"/>
  <c r="D52" i="7"/>
  <c r="H52" i="7"/>
  <c r="E52" i="7"/>
  <c r="F52" i="7"/>
  <c r="I52" i="7"/>
  <c r="J52" i="7"/>
  <c r="D53" i="7"/>
  <c r="I53" i="7"/>
  <c r="E53" i="7"/>
  <c r="F53" i="7"/>
  <c r="G53" i="7"/>
  <c r="H53" i="7"/>
  <c r="J53" i="7"/>
  <c r="K53" i="7"/>
  <c r="L53" i="7"/>
  <c r="D54" i="7"/>
  <c r="H54" i="7"/>
  <c r="E54" i="7"/>
  <c r="G54" i="7"/>
  <c r="L54" i="7"/>
  <c r="D55" i="7"/>
  <c r="I55" i="7"/>
  <c r="E55" i="7"/>
  <c r="H55" i="7"/>
  <c r="D56" i="7"/>
  <c r="E56" i="7"/>
  <c r="F56" i="7"/>
  <c r="H56" i="7"/>
  <c r="I56" i="7"/>
  <c r="J56" i="7"/>
  <c r="D57" i="7"/>
  <c r="K57" i="7"/>
  <c r="E57" i="7"/>
  <c r="F57" i="7"/>
  <c r="G57" i="7"/>
  <c r="J57" i="7"/>
  <c r="L57" i="7"/>
  <c r="D58" i="7"/>
  <c r="F58" i="7"/>
  <c r="E58" i="7"/>
  <c r="L58" i="7"/>
  <c r="G58" i="7"/>
  <c r="H58" i="7"/>
  <c r="I58" i="7"/>
  <c r="K58" i="7"/>
  <c r="D59" i="7"/>
  <c r="E59" i="7"/>
  <c r="G59" i="7"/>
  <c r="L59" i="7"/>
  <c r="D60" i="7"/>
  <c r="H60" i="7"/>
  <c r="E60" i="7"/>
  <c r="F60" i="7"/>
  <c r="I60" i="7"/>
  <c r="J60" i="7"/>
  <c r="D61" i="7"/>
  <c r="I61" i="7"/>
  <c r="E61" i="7"/>
  <c r="F61" i="7"/>
  <c r="G61" i="7"/>
  <c r="H61" i="7"/>
  <c r="J61" i="7"/>
  <c r="K61" i="7"/>
  <c r="L61" i="7"/>
  <c r="D62" i="7"/>
  <c r="H62" i="7"/>
  <c r="E62" i="7"/>
  <c r="G62" i="7"/>
  <c r="L62" i="7"/>
  <c r="D63" i="7"/>
  <c r="I63" i="7"/>
  <c r="E63" i="7"/>
  <c r="H63" i="7"/>
  <c r="D64" i="7"/>
  <c r="E64" i="7"/>
  <c r="F64" i="7"/>
  <c r="H64" i="7"/>
  <c r="I64" i="7"/>
  <c r="J64" i="7"/>
  <c r="D65" i="7"/>
  <c r="K65" i="7"/>
  <c r="E65" i="7"/>
  <c r="F65" i="7"/>
  <c r="G65" i="7"/>
  <c r="J65" i="7"/>
  <c r="L65" i="7"/>
  <c r="D66" i="7"/>
  <c r="F66" i="7"/>
  <c r="E66" i="7"/>
  <c r="L66" i="7"/>
  <c r="G66" i="7"/>
  <c r="H66" i="7"/>
  <c r="I66" i="7"/>
  <c r="K66" i="7"/>
  <c r="D67" i="7"/>
  <c r="E67" i="7"/>
  <c r="G67" i="7"/>
  <c r="L67" i="7"/>
  <c r="D68" i="7"/>
  <c r="H68" i="7"/>
  <c r="E68" i="7"/>
  <c r="F68" i="7"/>
  <c r="I68" i="7"/>
  <c r="J68" i="7"/>
  <c r="D69" i="7"/>
  <c r="I69" i="7"/>
  <c r="E69" i="7"/>
  <c r="F69" i="7"/>
  <c r="G69" i="7"/>
  <c r="H69" i="7"/>
  <c r="J69" i="7"/>
  <c r="K69" i="7"/>
  <c r="L69" i="7"/>
  <c r="D70" i="7"/>
  <c r="H70" i="7"/>
  <c r="E70" i="7"/>
  <c r="G70" i="7"/>
  <c r="L70" i="7"/>
  <c r="D71" i="7"/>
  <c r="I71" i="7"/>
  <c r="E71" i="7"/>
  <c r="H71" i="7"/>
  <c r="D72" i="7"/>
  <c r="E72" i="7"/>
  <c r="F72" i="7"/>
  <c r="H72" i="7"/>
  <c r="I72" i="7"/>
  <c r="J72" i="7"/>
  <c r="D73" i="7"/>
  <c r="K73" i="7"/>
  <c r="E73" i="7"/>
  <c r="F73" i="7"/>
  <c r="G73" i="7"/>
  <c r="J73" i="7"/>
  <c r="L73" i="7"/>
  <c r="D74" i="7"/>
  <c r="F74" i="7"/>
  <c r="E74" i="7"/>
  <c r="L74" i="7"/>
  <c r="G74" i="7"/>
  <c r="H74" i="7"/>
  <c r="I74" i="7"/>
  <c r="K74" i="7"/>
  <c r="D75" i="7"/>
  <c r="L75" i="7"/>
  <c r="E75" i="7"/>
  <c r="G75" i="7"/>
  <c r="D76" i="7"/>
  <c r="H76" i="7"/>
  <c r="E76" i="7"/>
  <c r="F76" i="7"/>
  <c r="I76" i="7"/>
  <c r="J76" i="7"/>
  <c r="D77" i="7"/>
  <c r="I77" i="7"/>
  <c r="E77" i="7"/>
  <c r="F77" i="7"/>
  <c r="G77" i="7"/>
  <c r="H77" i="7"/>
  <c r="J77" i="7"/>
  <c r="K77" i="7"/>
  <c r="L77" i="7"/>
  <c r="D78" i="7"/>
  <c r="H78" i="7"/>
  <c r="E78" i="7"/>
  <c r="G78" i="7"/>
  <c r="L78" i="7"/>
  <c r="D79" i="7"/>
  <c r="I79" i="7"/>
  <c r="E79" i="7"/>
  <c r="H79" i="7"/>
  <c r="D80" i="7"/>
  <c r="E80" i="7"/>
  <c r="F80" i="7"/>
  <c r="H80" i="7"/>
  <c r="I80" i="7"/>
  <c r="J80" i="7"/>
  <c r="D81" i="7"/>
  <c r="K81" i="7"/>
  <c r="E81" i="7"/>
  <c r="F81" i="7"/>
  <c r="G81" i="7"/>
  <c r="J81" i="7"/>
  <c r="L81" i="7"/>
  <c r="D82" i="7"/>
  <c r="F82" i="7"/>
  <c r="E82" i="7"/>
  <c r="L82" i="7"/>
  <c r="G82" i="7"/>
  <c r="H82" i="7"/>
  <c r="I82" i="7"/>
  <c r="K82" i="7"/>
  <c r="D83" i="7"/>
  <c r="E83" i="7"/>
  <c r="G83" i="7"/>
  <c r="D84" i="7"/>
  <c r="H84" i="7"/>
  <c r="E84" i="7"/>
  <c r="F84" i="7"/>
  <c r="I84" i="7"/>
  <c r="J84" i="7"/>
  <c r="D85" i="7"/>
  <c r="I85" i="7"/>
  <c r="E85" i="7"/>
  <c r="F85" i="7"/>
  <c r="G85" i="7"/>
  <c r="H85" i="7"/>
  <c r="J85" i="7"/>
  <c r="K85" i="7"/>
  <c r="L85" i="7"/>
  <c r="D86" i="7"/>
  <c r="E86" i="7"/>
  <c r="G86" i="7"/>
  <c r="L86" i="7"/>
  <c r="D87" i="7"/>
  <c r="I87" i="7"/>
  <c r="E87" i="7"/>
  <c r="H87" i="7"/>
  <c r="D88" i="7"/>
  <c r="E88" i="7"/>
  <c r="F88" i="7"/>
  <c r="H88" i="7"/>
  <c r="I88" i="7"/>
  <c r="J88" i="7"/>
  <c r="D89" i="7"/>
  <c r="K89" i="7"/>
  <c r="E89" i="7"/>
  <c r="F89" i="7"/>
  <c r="G89" i="7"/>
  <c r="J89" i="7"/>
  <c r="L89" i="7"/>
  <c r="D90" i="7"/>
  <c r="F90" i="7"/>
  <c r="E90" i="7"/>
  <c r="L90" i="7"/>
  <c r="G90" i="7"/>
  <c r="H90" i="7"/>
  <c r="I90" i="7"/>
  <c r="K90" i="7"/>
  <c r="D91" i="7"/>
  <c r="I91" i="7"/>
  <c r="E91" i="7"/>
  <c r="G91" i="7"/>
  <c r="D92" i="7"/>
  <c r="H92" i="7"/>
  <c r="E92" i="7"/>
  <c r="F92" i="7"/>
  <c r="I92" i="7"/>
  <c r="J92" i="7"/>
  <c r="D93" i="7"/>
  <c r="I93" i="7"/>
  <c r="E93" i="7"/>
  <c r="F93" i="7"/>
  <c r="G93" i="7"/>
  <c r="H93" i="7"/>
  <c r="J93" i="7"/>
  <c r="K93" i="7"/>
  <c r="L93" i="7"/>
  <c r="D94" i="7"/>
  <c r="L94" i="7"/>
  <c r="E94" i="7"/>
  <c r="G94" i="7"/>
  <c r="D95" i="7"/>
  <c r="I95" i="7"/>
  <c r="E95" i="7"/>
  <c r="H95" i="7"/>
  <c r="D96" i="7"/>
  <c r="E96" i="7"/>
  <c r="F96" i="7"/>
  <c r="H96" i="7"/>
  <c r="I96" i="7"/>
  <c r="J96" i="7"/>
  <c r="D97" i="7"/>
  <c r="K97" i="7"/>
  <c r="E97" i="7"/>
  <c r="F97" i="7"/>
  <c r="G97" i="7"/>
  <c r="J97" i="7"/>
  <c r="L97" i="7"/>
  <c r="D98" i="7"/>
  <c r="F98" i="7"/>
  <c r="E98" i="7"/>
  <c r="L98" i="7"/>
  <c r="G98" i="7"/>
  <c r="H98" i="7"/>
  <c r="I98" i="7"/>
  <c r="K98" i="7"/>
  <c r="D99" i="7"/>
  <c r="E99" i="7"/>
  <c r="G99" i="7"/>
  <c r="I99" i="7"/>
  <c r="L99" i="7"/>
  <c r="D100" i="7"/>
  <c r="H100" i="7"/>
  <c r="E100" i="7"/>
  <c r="F100" i="7"/>
  <c r="I100" i="7"/>
  <c r="J100" i="7"/>
  <c r="D101" i="7"/>
  <c r="I101" i="7"/>
  <c r="E101" i="7"/>
  <c r="F101" i="7"/>
  <c r="G101" i="7"/>
  <c r="H101" i="7"/>
  <c r="J101" i="7"/>
  <c r="K101" i="7"/>
  <c r="L101" i="7"/>
  <c r="D102" i="7"/>
  <c r="E102" i="7"/>
  <c r="G102" i="7"/>
  <c r="L102" i="7"/>
  <c r="D103" i="7"/>
  <c r="I103" i="7"/>
  <c r="E103" i="7"/>
  <c r="H103" i="7"/>
  <c r="D104" i="7"/>
  <c r="E104" i="7"/>
  <c r="F104" i="7"/>
  <c r="H104" i="7"/>
  <c r="I104" i="7"/>
  <c r="J104" i="7"/>
  <c r="D105" i="7"/>
  <c r="K105" i="7"/>
  <c r="E105" i="7"/>
  <c r="F105" i="7"/>
  <c r="G105" i="7"/>
  <c r="J105" i="7"/>
  <c r="L105" i="7"/>
  <c r="D106" i="7"/>
  <c r="F106" i="7"/>
  <c r="E106" i="7"/>
  <c r="L106" i="7"/>
  <c r="G106" i="7"/>
  <c r="H106" i="7"/>
  <c r="I106" i="7"/>
  <c r="K106" i="7"/>
  <c r="D107" i="7"/>
  <c r="E107" i="7"/>
  <c r="G107" i="7"/>
  <c r="D108" i="7"/>
  <c r="H108" i="7"/>
  <c r="E108" i="7"/>
  <c r="F108" i="7"/>
  <c r="I108" i="7"/>
  <c r="J108" i="7"/>
  <c r="D109" i="7"/>
  <c r="I109" i="7"/>
  <c r="E109" i="7"/>
  <c r="F109" i="7"/>
  <c r="G109" i="7"/>
  <c r="H109" i="7"/>
  <c r="J109" i="7"/>
  <c r="K109" i="7"/>
  <c r="L109" i="7"/>
  <c r="D110" i="7"/>
  <c r="E110" i="7"/>
  <c r="G110" i="7"/>
  <c r="L110" i="7"/>
  <c r="D111" i="7"/>
  <c r="I111" i="7"/>
  <c r="E111" i="7"/>
  <c r="H111" i="7"/>
  <c r="D112" i="7"/>
  <c r="E112" i="7"/>
  <c r="F112" i="7"/>
  <c r="H112" i="7"/>
  <c r="I112" i="7"/>
  <c r="J112" i="7"/>
  <c r="D113" i="7"/>
  <c r="K113" i="7"/>
  <c r="E113" i="7"/>
  <c r="F113" i="7"/>
  <c r="G113" i="7"/>
  <c r="J113" i="7"/>
  <c r="L113" i="7"/>
  <c r="D114" i="7"/>
  <c r="F114" i="7"/>
  <c r="E114" i="7"/>
  <c r="L114" i="7"/>
  <c r="G114" i="7"/>
  <c r="H114" i="7"/>
  <c r="I114" i="7"/>
  <c r="K114" i="7"/>
  <c r="D115" i="7"/>
  <c r="E115" i="7"/>
  <c r="G115" i="7"/>
  <c r="I115" i="7"/>
  <c r="L115" i="7"/>
  <c r="D116" i="7"/>
  <c r="H116" i="7"/>
  <c r="E116" i="7"/>
  <c r="F116" i="7"/>
  <c r="I116" i="7"/>
  <c r="J116" i="7"/>
  <c r="D117" i="7"/>
  <c r="I117" i="7"/>
  <c r="E117" i="7"/>
  <c r="F117" i="7"/>
  <c r="G117" i="7"/>
  <c r="H117" i="7"/>
  <c r="J117" i="7"/>
  <c r="K117" i="7"/>
  <c r="L117" i="7"/>
  <c r="D118" i="7"/>
  <c r="E118" i="7"/>
  <c r="G118" i="7"/>
  <c r="L118" i="7"/>
  <c r="D119" i="7"/>
  <c r="I119" i="7"/>
  <c r="E119" i="7"/>
  <c r="H119" i="7"/>
  <c r="D120" i="7"/>
  <c r="E120" i="7"/>
  <c r="F120" i="7"/>
  <c r="H120" i="7"/>
  <c r="I120" i="7"/>
  <c r="J120" i="7"/>
  <c r="D121" i="7"/>
  <c r="K121" i="7"/>
  <c r="E121" i="7"/>
  <c r="F121" i="7"/>
  <c r="G121" i="7"/>
  <c r="J121" i="7"/>
  <c r="L121" i="7"/>
  <c r="D122" i="7"/>
  <c r="F122" i="7"/>
  <c r="E122" i="7"/>
  <c r="L122" i="7"/>
  <c r="G122" i="7"/>
  <c r="H122" i="7"/>
  <c r="I122" i="7"/>
  <c r="K122" i="7"/>
  <c r="D123" i="7"/>
  <c r="I123" i="7"/>
  <c r="E123" i="7"/>
  <c r="G123" i="7"/>
  <c r="D124" i="7"/>
  <c r="H124" i="7"/>
  <c r="E124" i="7"/>
  <c r="F124" i="7"/>
  <c r="I124" i="7"/>
  <c r="J124" i="7"/>
  <c r="D125" i="7"/>
  <c r="I125" i="7"/>
  <c r="E125" i="7"/>
  <c r="F125" i="7"/>
  <c r="G125" i="7"/>
  <c r="H125" i="7"/>
  <c r="J125" i="7"/>
  <c r="K125" i="7"/>
  <c r="L125" i="7"/>
  <c r="D126" i="7"/>
  <c r="L126" i="7"/>
  <c r="E126" i="7"/>
  <c r="G126" i="7"/>
  <c r="D127" i="7"/>
  <c r="I127" i="7"/>
  <c r="E127" i="7"/>
  <c r="H127" i="7"/>
  <c r="D128" i="7"/>
  <c r="E128" i="7"/>
  <c r="F128" i="7"/>
  <c r="H128" i="7"/>
  <c r="I128" i="7"/>
  <c r="J128" i="7"/>
  <c r="D129" i="7"/>
  <c r="K129" i="7"/>
  <c r="E129" i="7"/>
  <c r="F129" i="7"/>
  <c r="G129" i="7"/>
  <c r="J129" i="7"/>
  <c r="L129" i="7"/>
  <c r="D130" i="7"/>
  <c r="F130" i="7"/>
  <c r="E130" i="7"/>
  <c r="L130" i="7"/>
  <c r="G130" i="7"/>
  <c r="H130" i="7"/>
  <c r="I130" i="7"/>
  <c r="K130" i="7"/>
  <c r="D131" i="7"/>
  <c r="E131" i="7"/>
  <c r="G131" i="7"/>
  <c r="I131" i="7"/>
  <c r="L131" i="7"/>
  <c r="D132" i="7"/>
  <c r="H132" i="7"/>
  <c r="E132" i="7"/>
  <c r="F132" i="7"/>
  <c r="I132" i="7"/>
  <c r="J132" i="7"/>
  <c r="D133" i="7"/>
  <c r="I133" i="7"/>
  <c r="E133" i="7"/>
  <c r="F133" i="7"/>
  <c r="G133" i="7"/>
  <c r="H133" i="7"/>
  <c r="J133" i="7"/>
  <c r="K133" i="7"/>
  <c r="L133" i="7"/>
  <c r="D134" i="7"/>
  <c r="E134" i="7"/>
  <c r="G134" i="7"/>
  <c r="L134" i="7"/>
  <c r="D135" i="7"/>
  <c r="I135" i="7"/>
  <c r="E135" i="7"/>
  <c r="H135" i="7"/>
  <c r="D136" i="7"/>
  <c r="E136" i="7"/>
  <c r="F136" i="7"/>
  <c r="H136" i="7"/>
  <c r="I136" i="7"/>
  <c r="J136" i="7"/>
  <c r="D137" i="7"/>
  <c r="K137" i="7"/>
  <c r="E137" i="7"/>
  <c r="F137" i="7"/>
  <c r="G137" i="7"/>
  <c r="J137" i="7"/>
  <c r="L137" i="7"/>
  <c r="D138" i="7"/>
  <c r="F138" i="7"/>
  <c r="E138" i="7"/>
  <c r="L138" i="7"/>
  <c r="G138" i="7"/>
  <c r="H138" i="7"/>
  <c r="K138" i="7"/>
  <c r="D139" i="7"/>
  <c r="E139" i="7"/>
  <c r="G139" i="7"/>
  <c r="I139" i="7"/>
  <c r="L139" i="7"/>
  <c r="D140" i="7"/>
  <c r="H140" i="7"/>
  <c r="E140" i="7"/>
  <c r="F140" i="7"/>
  <c r="I140" i="7"/>
  <c r="J140" i="7"/>
  <c r="D141" i="7"/>
  <c r="I141" i="7"/>
  <c r="E141" i="7"/>
  <c r="F141" i="7"/>
  <c r="G141" i="7"/>
  <c r="H141" i="7"/>
  <c r="J141" i="7"/>
  <c r="K141" i="7"/>
  <c r="L141" i="7"/>
  <c r="D142" i="7"/>
  <c r="L142" i="7"/>
  <c r="E142" i="7"/>
  <c r="G142" i="7"/>
  <c r="D143" i="7"/>
  <c r="I143" i="7"/>
  <c r="E143" i="7"/>
  <c r="H143" i="7"/>
  <c r="D144" i="7"/>
  <c r="E144" i="7"/>
  <c r="F144" i="7"/>
  <c r="H144" i="7"/>
  <c r="I144" i="7"/>
  <c r="J144" i="7"/>
  <c r="D145" i="7"/>
  <c r="K145" i="7"/>
  <c r="E145" i="7"/>
  <c r="F145" i="7"/>
  <c r="G145" i="7"/>
  <c r="J145" i="7"/>
  <c r="L145" i="7"/>
  <c r="D146" i="7"/>
  <c r="F146" i="7"/>
  <c r="E146" i="7"/>
  <c r="L146" i="7"/>
  <c r="G146" i="7"/>
  <c r="H146" i="7"/>
  <c r="K146" i="7"/>
  <c r="D147" i="7"/>
  <c r="I147" i="7"/>
  <c r="E147" i="7"/>
  <c r="G147" i="7"/>
  <c r="D148" i="7"/>
  <c r="H148" i="7"/>
  <c r="E148" i="7"/>
  <c r="F148" i="7"/>
  <c r="I148" i="7"/>
  <c r="J148" i="7"/>
  <c r="D149" i="7"/>
  <c r="I149" i="7"/>
  <c r="E149" i="7"/>
  <c r="F149" i="7"/>
  <c r="G149" i="7"/>
  <c r="H149" i="7"/>
  <c r="J149" i="7"/>
  <c r="K149" i="7"/>
  <c r="L149" i="7"/>
  <c r="D150" i="7"/>
  <c r="L150" i="7"/>
  <c r="E150" i="7"/>
  <c r="G150" i="7"/>
  <c r="D151" i="7"/>
  <c r="I151" i="7"/>
  <c r="E151" i="7"/>
  <c r="H151" i="7"/>
  <c r="D152" i="7"/>
  <c r="E152" i="7"/>
  <c r="F152" i="7"/>
  <c r="H152" i="7"/>
  <c r="I152" i="7"/>
  <c r="J152" i="7"/>
  <c r="D153" i="7"/>
  <c r="K153" i="7"/>
  <c r="E153" i="7"/>
  <c r="F153" i="7"/>
  <c r="G153" i="7"/>
  <c r="J153" i="7"/>
  <c r="L153" i="7"/>
  <c r="D154" i="7"/>
  <c r="F154" i="7"/>
  <c r="E154" i="7"/>
  <c r="L154" i="7"/>
  <c r="G154" i="7"/>
  <c r="H154" i="7"/>
  <c r="K154" i="7"/>
  <c r="D155" i="7"/>
  <c r="I155" i="7"/>
  <c r="E155" i="7"/>
  <c r="G155" i="7"/>
  <c r="D156" i="7"/>
  <c r="H156" i="7"/>
  <c r="E156" i="7"/>
  <c r="F156" i="7"/>
  <c r="I156" i="7"/>
  <c r="J156" i="7"/>
  <c r="D157" i="7"/>
  <c r="I157" i="7"/>
  <c r="E157" i="7"/>
  <c r="F157" i="7"/>
  <c r="G157" i="7"/>
  <c r="H157" i="7"/>
  <c r="J157" i="7"/>
  <c r="K157" i="7"/>
  <c r="L157" i="7"/>
  <c r="D158" i="7"/>
  <c r="E158" i="7"/>
  <c r="G158" i="7"/>
  <c r="L158" i="7"/>
  <c r="D159" i="7"/>
  <c r="I159" i="7"/>
  <c r="E159" i="7"/>
  <c r="H159" i="7"/>
  <c r="D160" i="7"/>
  <c r="E160" i="7"/>
  <c r="F160" i="7"/>
  <c r="H160" i="7"/>
  <c r="I160" i="7"/>
  <c r="J160" i="7"/>
  <c r="D161" i="7"/>
  <c r="K161" i="7"/>
  <c r="E161" i="7"/>
  <c r="F161" i="7"/>
  <c r="G161" i="7"/>
  <c r="J161" i="7"/>
  <c r="L161" i="7"/>
  <c r="D162" i="7"/>
  <c r="F162" i="7"/>
  <c r="E162" i="7"/>
  <c r="L162" i="7"/>
  <c r="G162" i="7"/>
  <c r="H162" i="7"/>
  <c r="K162" i="7"/>
  <c r="D163" i="7"/>
  <c r="E163" i="7"/>
  <c r="G163" i="7"/>
  <c r="H163" i="7"/>
  <c r="I163" i="7"/>
  <c r="D164" i="7"/>
  <c r="H164" i="7"/>
  <c r="E164" i="7"/>
  <c r="F164" i="7"/>
  <c r="I164" i="7"/>
  <c r="J164" i="7"/>
  <c r="D165" i="7"/>
  <c r="I165" i="7"/>
  <c r="E165" i="7"/>
  <c r="F165" i="7"/>
  <c r="G165" i="7"/>
  <c r="H165" i="7"/>
  <c r="J165" i="7"/>
  <c r="K165" i="7"/>
  <c r="L165" i="7"/>
  <c r="D166" i="7"/>
  <c r="E166" i="7"/>
  <c r="G166" i="7"/>
  <c r="D167" i="7"/>
  <c r="E167" i="7"/>
  <c r="H167" i="7"/>
  <c r="L167" i="7"/>
  <c r="D168" i="7"/>
  <c r="E168" i="7"/>
  <c r="F168" i="7"/>
  <c r="H168" i="7"/>
  <c r="I168" i="7"/>
  <c r="J168" i="7"/>
  <c r="D169" i="7"/>
  <c r="K169" i="7"/>
  <c r="E169" i="7"/>
  <c r="F169" i="7"/>
  <c r="G169" i="7"/>
  <c r="J169" i="7"/>
  <c r="L169" i="7"/>
  <c r="D170" i="7"/>
  <c r="F170" i="7"/>
  <c r="E170" i="7"/>
  <c r="L170" i="7"/>
  <c r="G170" i="7"/>
  <c r="H170" i="7"/>
  <c r="K170" i="7"/>
  <c r="D171" i="7"/>
  <c r="H171" i="7"/>
  <c r="E171" i="7"/>
  <c r="G171" i="7"/>
  <c r="I171" i="7"/>
  <c r="D172" i="7"/>
  <c r="H172" i="7"/>
  <c r="E172" i="7"/>
  <c r="F172" i="7"/>
  <c r="I172" i="7"/>
  <c r="J172" i="7"/>
  <c r="D173" i="7"/>
  <c r="I173" i="7"/>
  <c r="E173" i="7"/>
  <c r="F173" i="7"/>
  <c r="G173" i="7"/>
  <c r="H173" i="7"/>
  <c r="J173" i="7"/>
  <c r="K173" i="7"/>
  <c r="L173" i="7"/>
  <c r="D174" i="7"/>
  <c r="E174" i="7"/>
  <c r="G174" i="7"/>
  <c r="K174" i="7"/>
  <c r="D175" i="7"/>
  <c r="H175" i="7"/>
  <c r="E175" i="7"/>
  <c r="L175" i="7"/>
  <c r="D176" i="7"/>
  <c r="E176" i="7"/>
  <c r="F176" i="7"/>
  <c r="H176" i="7"/>
  <c r="I176" i="7"/>
  <c r="J176" i="7"/>
  <c r="D177" i="7"/>
  <c r="K177" i="7"/>
  <c r="E177" i="7"/>
  <c r="F177" i="7"/>
  <c r="G177" i="7"/>
  <c r="J177" i="7"/>
  <c r="L177" i="7"/>
  <c r="D178" i="7"/>
  <c r="F178" i="7"/>
  <c r="E178" i="7"/>
  <c r="L178" i="7"/>
  <c r="G178" i="7"/>
  <c r="H178" i="7"/>
  <c r="K178" i="7"/>
  <c r="D179" i="7"/>
  <c r="E179" i="7"/>
  <c r="G179" i="7"/>
  <c r="H179" i="7"/>
  <c r="I179" i="7"/>
  <c r="L179" i="7"/>
  <c r="D180" i="7"/>
  <c r="H180" i="7"/>
  <c r="E180" i="7"/>
  <c r="F180" i="7"/>
  <c r="I180" i="7"/>
  <c r="J180" i="7"/>
  <c r="D181" i="7"/>
  <c r="I181" i="7"/>
  <c r="E181" i="7"/>
  <c r="F181" i="7"/>
  <c r="G181" i="7"/>
  <c r="H181" i="7"/>
  <c r="J181" i="7"/>
  <c r="K181" i="7"/>
  <c r="L181" i="7"/>
  <c r="D182" i="7"/>
  <c r="K182" i="7"/>
  <c r="E182" i="7"/>
  <c r="G182" i="7"/>
  <c r="L182" i="7"/>
  <c r="D183" i="7"/>
  <c r="E183" i="7"/>
  <c r="H183" i="7"/>
  <c r="L183" i="7"/>
  <c r="D184" i="7"/>
  <c r="E184" i="7"/>
  <c r="F184" i="7"/>
  <c r="H184" i="7"/>
  <c r="I184" i="7"/>
  <c r="J184" i="7"/>
  <c r="D185" i="7"/>
  <c r="K185" i="7"/>
  <c r="E185" i="7"/>
  <c r="F185" i="7"/>
  <c r="G185" i="7"/>
  <c r="J185" i="7"/>
  <c r="L185" i="7"/>
  <c r="D186" i="7"/>
  <c r="F186" i="7"/>
  <c r="E186" i="7"/>
  <c r="L186" i="7"/>
  <c r="G186" i="7"/>
  <c r="H186" i="7"/>
  <c r="K186" i="7"/>
  <c r="D187" i="7"/>
  <c r="H187" i="7"/>
  <c r="E187" i="7"/>
  <c r="G187" i="7"/>
  <c r="I187" i="7"/>
  <c r="L187" i="7"/>
  <c r="D188" i="7"/>
  <c r="H188" i="7"/>
  <c r="E188" i="7"/>
  <c r="F188" i="7"/>
  <c r="I188" i="7"/>
  <c r="J188" i="7"/>
  <c r="D189" i="7"/>
  <c r="I189" i="7"/>
  <c r="E189" i="7"/>
  <c r="F189" i="7"/>
  <c r="G189" i="7"/>
  <c r="H189" i="7"/>
  <c r="J189" i="7"/>
  <c r="K189" i="7"/>
  <c r="L189" i="7"/>
  <c r="D190" i="7"/>
  <c r="E190" i="7"/>
  <c r="G190" i="7"/>
  <c r="K190" i="7"/>
  <c r="L190" i="7"/>
  <c r="D191" i="7"/>
  <c r="E191" i="7"/>
  <c r="L191" i="7"/>
  <c r="D192" i="7"/>
  <c r="E192" i="7"/>
  <c r="F192" i="7"/>
  <c r="H192" i="7"/>
  <c r="I192" i="7"/>
  <c r="J192" i="7"/>
  <c r="D193" i="7"/>
  <c r="K193" i="7"/>
  <c r="E193" i="7"/>
  <c r="F193" i="7"/>
  <c r="G193" i="7"/>
  <c r="J193" i="7"/>
  <c r="L193" i="7"/>
  <c r="D194" i="7"/>
  <c r="F194" i="7"/>
  <c r="E194" i="7"/>
  <c r="L194" i="7"/>
  <c r="G194" i="7"/>
  <c r="H194" i="7"/>
  <c r="K194" i="7"/>
  <c r="D195" i="7"/>
  <c r="E195" i="7"/>
  <c r="G195" i="7"/>
  <c r="H195" i="7"/>
  <c r="I195" i="7"/>
  <c r="D196" i="7"/>
  <c r="H196" i="7"/>
  <c r="E196" i="7"/>
  <c r="F196" i="7"/>
  <c r="I196" i="7"/>
  <c r="J196" i="7"/>
  <c r="D197" i="7"/>
  <c r="I197" i="7"/>
  <c r="E197" i="7"/>
  <c r="F197" i="7"/>
  <c r="G197" i="7"/>
  <c r="H197" i="7"/>
  <c r="J197" i="7"/>
  <c r="K197" i="7"/>
  <c r="L197" i="7"/>
  <c r="D198" i="7"/>
  <c r="E198" i="7"/>
  <c r="G198" i="7"/>
  <c r="D199" i="7"/>
  <c r="E199" i="7"/>
  <c r="H199" i="7"/>
  <c r="L199" i="7"/>
  <c r="D200" i="7"/>
  <c r="E200" i="7"/>
  <c r="F200" i="7"/>
  <c r="H200" i="7"/>
  <c r="I200" i="7"/>
  <c r="J200" i="7"/>
  <c r="D201" i="7"/>
  <c r="K201" i="7"/>
  <c r="E201" i="7"/>
  <c r="F201" i="7"/>
  <c r="G201" i="7"/>
  <c r="J201" i="7"/>
  <c r="L201" i="7"/>
  <c r="D202" i="7"/>
  <c r="F202" i="7"/>
  <c r="E202" i="7"/>
  <c r="L202" i="7"/>
  <c r="G202" i="7"/>
  <c r="H202" i="7"/>
  <c r="K202" i="7"/>
  <c r="D203" i="7"/>
  <c r="H203" i="7"/>
  <c r="E203" i="7"/>
  <c r="G203" i="7"/>
  <c r="I203" i="7"/>
  <c r="D204" i="7"/>
  <c r="H204" i="7"/>
  <c r="E204" i="7"/>
  <c r="F204" i="7"/>
  <c r="I204" i="7"/>
  <c r="J204" i="7"/>
  <c r="D205" i="7"/>
  <c r="I205" i="7"/>
  <c r="E205" i="7"/>
  <c r="F205" i="7"/>
  <c r="G205" i="7"/>
  <c r="H205" i="7"/>
  <c r="J205" i="7"/>
  <c r="K205" i="7"/>
  <c r="L205" i="7"/>
  <c r="D206" i="7"/>
  <c r="E206" i="7"/>
  <c r="G206" i="7"/>
  <c r="K206" i="7"/>
  <c r="D207" i="7"/>
  <c r="H207" i="7"/>
  <c r="E207" i="7"/>
  <c r="L207" i="7"/>
  <c r="D208" i="7"/>
  <c r="E208" i="7"/>
  <c r="F208" i="7"/>
  <c r="H208" i="7"/>
  <c r="I208" i="7"/>
  <c r="J208" i="7"/>
  <c r="D209" i="7"/>
  <c r="K209" i="7"/>
  <c r="E209" i="7"/>
  <c r="F209" i="7"/>
  <c r="G209" i="7"/>
  <c r="J209" i="7"/>
  <c r="L209" i="7"/>
  <c r="D210" i="7"/>
  <c r="F210" i="7"/>
  <c r="E210" i="7"/>
  <c r="L210" i="7"/>
  <c r="G210" i="7"/>
  <c r="H210" i="7"/>
  <c r="K210" i="7"/>
  <c r="D211" i="7"/>
  <c r="E211" i="7"/>
  <c r="G211" i="7"/>
  <c r="H211" i="7"/>
  <c r="I211" i="7"/>
  <c r="L211" i="7"/>
  <c r="D212" i="7"/>
  <c r="H212" i="7"/>
  <c r="E212" i="7"/>
  <c r="F212" i="7"/>
  <c r="I212" i="7"/>
  <c r="J212" i="7"/>
  <c r="D213" i="7"/>
  <c r="I213" i="7"/>
  <c r="E213" i="7"/>
  <c r="F213" i="7"/>
  <c r="G213" i="7"/>
  <c r="H213" i="7"/>
  <c r="J213" i="7"/>
  <c r="K213" i="7"/>
  <c r="L213" i="7"/>
  <c r="D214" i="7"/>
  <c r="K214" i="7"/>
  <c r="E214" i="7"/>
  <c r="G214" i="7"/>
  <c r="L214" i="7"/>
  <c r="D215" i="7"/>
  <c r="E215" i="7"/>
  <c r="H215" i="7"/>
  <c r="L215" i="7"/>
  <c r="D216" i="7"/>
  <c r="E216" i="7"/>
  <c r="F216" i="7"/>
  <c r="H216" i="7"/>
  <c r="I216" i="7"/>
  <c r="J216" i="7"/>
  <c r="D217" i="7"/>
  <c r="K217" i="7"/>
  <c r="E217" i="7"/>
  <c r="F217" i="7"/>
  <c r="G217" i="7"/>
  <c r="J217" i="7"/>
  <c r="L217" i="7"/>
  <c r="D218" i="7"/>
  <c r="F218" i="7"/>
  <c r="E218" i="7"/>
  <c r="L218" i="7"/>
  <c r="G218" i="7"/>
  <c r="H218" i="7"/>
  <c r="K218" i="7"/>
  <c r="D219" i="7"/>
  <c r="H219" i="7"/>
  <c r="E219" i="7"/>
  <c r="G219" i="7"/>
  <c r="L219" i="7"/>
  <c r="D220" i="7"/>
  <c r="H220" i="7"/>
  <c r="E220" i="7"/>
  <c r="F220" i="7"/>
  <c r="I220" i="7"/>
  <c r="J220" i="7"/>
  <c r="D221" i="7"/>
  <c r="I221" i="7"/>
  <c r="E221" i="7"/>
  <c r="F221" i="7"/>
  <c r="G221" i="7"/>
  <c r="H221" i="7"/>
  <c r="J221" i="7"/>
  <c r="K221" i="7"/>
  <c r="L221" i="7"/>
  <c r="D222" i="7"/>
  <c r="E222" i="7"/>
  <c r="G222" i="7"/>
  <c r="K222" i="7"/>
  <c r="L222" i="7"/>
  <c r="D223" i="7"/>
  <c r="E223" i="7"/>
  <c r="D224" i="7"/>
  <c r="E224" i="7"/>
  <c r="F224" i="7"/>
  <c r="H224" i="7"/>
  <c r="I224" i="7"/>
  <c r="J224" i="7"/>
  <c r="D225" i="7"/>
  <c r="K225" i="7"/>
  <c r="E225" i="7"/>
  <c r="F225" i="7"/>
  <c r="G225" i="7"/>
  <c r="J225" i="7"/>
  <c r="L225" i="7"/>
  <c r="D226" i="7"/>
  <c r="F226" i="7"/>
  <c r="E226" i="7"/>
  <c r="L226" i="7"/>
  <c r="G226" i="7"/>
  <c r="H226" i="7"/>
  <c r="K226" i="7"/>
  <c r="D227" i="7"/>
  <c r="E227" i="7"/>
  <c r="G227" i="7"/>
  <c r="H227" i="7"/>
  <c r="I227" i="7"/>
  <c r="D228" i="7"/>
  <c r="H228" i="7"/>
  <c r="E228" i="7"/>
  <c r="F228" i="7"/>
  <c r="I228" i="7"/>
  <c r="J228" i="7"/>
  <c r="D229" i="7"/>
  <c r="I229" i="7"/>
  <c r="E229" i="7"/>
  <c r="F229" i="7"/>
  <c r="G229" i="7"/>
  <c r="H229" i="7"/>
  <c r="J229" i="7"/>
  <c r="K229" i="7"/>
  <c r="L229" i="7"/>
  <c r="D230" i="7"/>
  <c r="E230" i="7"/>
  <c r="G230" i="7"/>
  <c r="D231" i="7"/>
  <c r="E231" i="7"/>
  <c r="H231" i="7"/>
  <c r="L231" i="7"/>
  <c r="D232" i="7"/>
  <c r="E232" i="7"/>
  <c r="F232" i="7"/>
  <c r="H232" i="7"/>
  <c r="I232" i="7"/>
  <c r="J232" i="7"/>
  <c r="D233" i="7"/>
  <c r="K233" i="7"/>
  <c r="E233" i="7"/>
  <c r="F233" i="7"/>
  <c r="G233" i="7"/>
  <c r="J233" i="7"/>
  <c r="L233" i="7"/>
  <c r="D234" i="7"/>
  <c r="F234" i="7"/>
  <c r="E234" i="7"/>
  <c r="L234" i="7"/>
  <c r="G234" i="7"/>
  <c r="H234" i="7"/>
  <c r="K234" i="7"/>
  <c r="D235" i="7"/>
  <c r="H235" i="7"/>
  <c r="E235" i="7"/>
  <c r="G235" i="7"/>
  <c r="I235" i="7"/>
  <c r="D236" i="7"/>
  <c r="H236" i="7"/>
  <c r="E236" i="7"/>
  <c r="F236" i="7"/>
  <c r="I236" i="7"/>
  <c r="J236" i="7"/>
  <c r="D237" i="7"/>
  <c r="I237" i="7"/>
  <c r="E237" i="7"/>
  <c r="F237" i="7"/>
  <c r="G237" i="7"/>
  <c r="H237" i="7"/>
  <c r="J237" i="7"/>
  <c r="K237" i="7"/>
  <c r="L237" i="7"/>
  <c r="D238" i="7"/>
  <c r="E238" i="7"/>
  <c r="G238" i="7"/>
  <c r="K238" i="7"/>
  <c r="D239" i="7"/>
  <c r="H239" i="7"/>
  <c r="E239" i="7"/>
  <c r="L239" i="7"/>
  <c r="D240" i="7"/>
  <c r="E240" i="7"/>
  <c r="F240" i="7"/>
  <c r="H240" i="7"/>
  <c r="I240" i="7"/>
  <c r="J240" i="7"/>
  <c r="D241" i="7"/>
  <c r="K241" i="7"/>
  <c r="E241" i="7"/>
  <c r="F241" i="7"/>
  <c r="G241" i="7"/>
  <c r="J241" i="7"/>
  <c r="L241" i="7"/>
  <c r="D242" i="7"/>
  <c r="F242" i="7"/>
  <c r="E242" i="7"/>
  <c r="L242" i="7"/>
  <c r="G242" i="7"/>
  <c r="H242" i="7"/>
  <c r="K242" i="7"/>
  <c r="D243" i="7"/>
  <c r="E243" i="7"/>
  <c r="G243" i="7"/>
  <c r="H243" i="7"/>
  <c r="I243" i="7"/>
  <c r="L243" i="7"/>
  <c r="D244" i="7"/>
  <c r="H244" i="7"/>
  <c r="E244" i="7"/>
  <c r="F244" i="7"/>
  <c r="I244" i="7"/>
  <c r="J244" i="7"/>
  <c r="D245" i="7"/>
  <c r="I245" i="7"/>
  <c r="E245" i="7"/>
  <c r="F245" i="7"/>
  <c r="G245" i="7"/>
  <c r="H245" i="7"/>
  <c r="J245" i="7"/>
  <c r="K245" i="7"/>
  <c r="L245" i="7"/>
  <c r="D246" i="7"/>
  <c r="K246" i="7"/>
  <c r="E246" i="7"/>
  <c r="G246" i="7"/>
  <c r="L246" i="7"/>
  <c r="D247" i="7"/>
  <c r="E247" i="7"/>
  <c r="H247" i="7"/>
  <c r="L247" i="7"/>
  <c r="D248" i="7"/>
  <c r="E248" i="7"/>
  <c r="F248" i="7"/>
  <c r="H248" i="7"/>
  <c r="I248" i="7"/>
  <c r="J248" i="7"/>
  <c r="D249" i="7"/>
  <c r="K249" i="7"/>
  <c r="E249" i="7"/>
  <c r="F249" i="7"/>
  <c r="G249" i="7"/>
  <c r="J249" i="7"/>
  <c r="L249" i="7"/>
  <c r="D250" i="7"/>
  <c r="F250" i="7"/>
  <c r="E250" i="7"/>
  <c r="L250" i="7"/>
  <c r="G250" i="7"/>
  <c r="H250" i="7"/>
  <c r="K250" i="7"/>
  <c r="D251" i="7"/>
  <c r="H251" i="7"/>
  <c r="E251" i="7"/>
  <c r="G251" i="7"/>
  <c r="L251" i="7"/>
  <c r="D252" i="7"/>
  <c r="H252" i="7"/>
  <c r="E252" i="7"/>
  <c r="F252" i="7"/>
  <c r="I252" i="7"/>
  <c r="J252" i="7"/>
  <c r="D253" i="7"/>
  <c r="I253" i="7"/>
  <c r="E253" i="7"/>
  <c r="F253" i="7"/>
  <c r="G253" i="7"/>
  <c r="H253" i="7"/>
  <c r="J253" i="7"/>
  <c r="K253" i="7"/>
  <c r="L253" i="7"/>
  <c r="D254" i="7"/>
  <c r="E254" i="7"/>
  <c r="G254" i="7"/>
  <c r="K254" i="7"/>
  <c r="L254" i="7"/>
  <c r="D255" i="7"/>
  <c r="E255" i="7"/>
  <c r="L255" i="7"/>
  <c r="D256" i="7"/>
  <c r="E256" i="7"/>
  <c r="F256" i="7"/>
  <c r="H256" i="7"/>
  <c r="I256" i="7"/>
  <c r="J256" i="7"/>
  <c r="D257" i="7"/>
  <c r="K257" i="7"/>
  <c r="E257" i="7"/>
  <c r="F257" i="7"/>
  <c r="G257" i="7"/>
  <c r="J257" i="7"/>
  <c r="L257" i="7"/>
  <c r="D258" i="7"/>
  <c r="F258" i="7"/>
  <c r="E258" i="7"/>
  <c r="L258" i="7"/>
  <c r="G258" i="7"/>
  <c r="H258" i="7"/>
  <c r="K258" i="7"/>
  <c r="D259" i="7"/>
  <c r="E259" i="7"/>
  <c r="G259" i="7"/>
  <c r="H259" i="7"/>
  <c r="I259" i="7"/>
  <c r="D260" i="7"/>
  <c r="H260" i="7"/>
  <c r="E260" i="7"/>
  <c r="F260" i="7"/>
  <c r="I260" i="7"/>
  <c r="J260" i="7"/>
  <c r="D261" i="7"/>
  <c r="I261" i="7"/>
  <c r="E261" i="7"/>
  <c r="F261" i="7"/>
  <c r="G261" i="7"/>
  <c r="H261" i="7"/>
  <c r="J261" i="7"/>
  <c r="K261" i="7"/>
  <c r="L261" i="7"/>
  <c r="D262" i="7"/>
  <c r="E262" i="7"/>
  <c r="G262" i="7"/>
  <c r="D263" i="7"/>
  <c r="E263" i="7"/>
  <c r="H263" i="7"/>
  <c r="L263" i="7"/>
  <c r="D264" i="7"/>
  <c r="E264" i="7"/>
  <c r="F264" i="7"/>
  <c r="H264" i="7"/>
  <c r="I264" i="7"/>
  <c r="J264" i="7"/>
  <c r="D265" i="7"/>
  <c r="K265" i="7"/>
  <c r="E265" i="7"/>
  <c r="F265" i="7"/>
  <c r="G265" i="7"/>
  <c r="J265" i="7"/>
  <c r="L265" i="7"/>
  <c r="D266" i="7"/>
  <c r="F266" i="7"/>
  <c r="E266" i="7"/>
  <c r="L266" i="7"/>
  <c r="G266" i="7"/>
  <c r="H266" i="7"/>
  <c r="K266" i="7"/>
  <c r="D267" i="7"/>
  <c r="H267" i="7"/>
  <c r="E267" i="7"/>
  <c r="G267" i="7"/>
  <c r="I267" i="7"/>
  <c r="D268" i="7"/>
  <c r="H268" i="7"/>
  <c r="E268" i="7"/>
  <c r="F268" i="7"/>
  <c r="I268" i="7"/>
  <c r="J268" i="7"/>
  <c r="D269" i="7"/>
  <c r="I269" i="7"/>
  <c r="E269" i="7"/>
  <c r="F269" i="7"/>
  <c r="G269" i="7"/>
  <c r="H269" i="7"/>
  <c r="J269" i="7"/>
  <c r="K269" i="7"/>
  <c r="L269" i="7"/>
  <c r="D270" i="7"/>
  <c r="E270" i="7"/>
  <c r="G270" i="7"/>
  <c r="K270" i="7"/>
  <c r="D271" i="7"/>
  <c r="H271" i="7"/>
  <c r="E271" i="7"/>
  <c r="L271" i="7"/>
  <c r="D272" i="7"/>
  <c r="E272" i="7"/>
  <c r="F272" i="7"/>
  <c r="H272" i="7"/>
  <c r="I272" i="7"/>
  <c r="J272" i="7"/>
  <c r="D273" i="7"/>
  <c r="K273" i="7"/>
  <c r="E273" i="7"/>
  <c r="F273" i="7"/>
  <c r="G273" i="7"/>
  <c r="J273" i="7"/>
  <c r="L273" i="7"/>
  <c r="D274" i="7"/>
  <c r="F274" i="7"/>
  <c r="E274" i="7"/>
  <c r="L274" i="7"/>
  <c r="G274" i="7"/>
  <c r="H274" i="7"/>
  <c r="K274" i="7"/>
  <c r="D275" i="7"/>
  <c r="E275" i="7"/>
  <c r="G275" i="7"/>
  <c r="H275" i="7"/>
  <c r="I275" i="7"/>
  <c r="L275" i="7"/>
  <c r="D276" i="7"/>
  <c r="H276" i="7"/>
  <c r="E276" i="7"/>
  <c r="F276" i="7"/>
  <c r="I276" i="7"/>
  <c r="J276" i="7"/>
  <c r="D277" i="7"/>
  <c r="I277" i="7"/>
  <c r="E277" i="7"/>
  <c r="F277" i="7"/>
  <c r="G277" i="7"/>
  <c r="H277" i="7"/>
  <c r="J277" i="7"/>
  <c r="K277" i="7"/>
  <c r="L277" i="7"/>
  <c r="D278" i="7"/>
  <c r="K278" i="7"/>
  <c r="E278" i="7"/>
  <c r="G278" i="7"/>
  <c r="L278" i="7"/>
  <c r="D279" i="7"/>
  <c r="E279" i="7"/>
  <c r="H279" i="7"/>
  <c r="L279" i="7"/>
  <c r="D280" i="7"/>
  <c r="E280" i="7"/>
  <c r="F280" i="7"/>
  <c r="H280" i="7"/>
  <c r="I280" i="7"/>
  <c r="J280" i="7"/>
  <c r="D281" i="7"/>
  <c r="K281" i="7"/>
  <c r="E281" i="7"/>
  <c r="F281" i="7"/>
  <c r="G281" i="7"/>
  <c r="J281" i="7"/>
  <c r="L281" i="7"/>
  <c r="D282" i="7"/>
  <c r="F282" i="7"/>
  <c r="E282" i="7"/>
  <c r="L282" i="7"/>
  <c r="G282" i="7"/>
  <c r="H282" i="7"/>
  <c r="K282" i="7"/>
  <c r="D283" i="7"/>
  <c r="H283" i="7"/>
  <c r="E283" i="7"/>
  <c r="G283" i="7"/>
  <c r="L283" i="7"/>
  <c r="D284" i="7"/>
  <c r="H284" i="7"/>
  <c r="E284" i="7"/>
  <c r="F284" i="7"/>
  <c r="I284" i="7"/>
  <c r="J284" i="7"/>
  <c r="D285" i="7"/>
  <c r="I285" i="7"/>
  <c r="E285" i="7"/>
  <c r="F285" i="7"/>
  <c r="G285" i="7"/>
  <c r="H285" i="7"/>
  <c r="J285" i="7"/>
  <c r="K285" i="7"/>
  <c r="L285" i="7"/>
  <c r="D286" i="7"/>
  <c r="E286" i="7"/>
  <c r="G286" i="7"/>
  <c r="I286" i="7"/>
  <c r="K286" i="7"/>
  <c r="L286" i="7"/>
  <c r="D287" i="7"/>
  <c r="E287" i="7"/>
  <c r="L287" i="7"/>
  <c r="H287" i="7"/>
  <c r="J287" i="7"/>
  <c r="D288" i="7"/>
  <c r="E288" i="7"/>
  <c r="F288" i="7"/>
  <c r="H288" i="7"/>
  <c r="I288" i="7"/>
  <c r="J288" i="7"/>
  <c r="K288" i="7"/>
  <c r="D289" i="7"/>
  <c r="F289" i="7"/>
  <c r="E289" i="7"/>
  <c r="G289" i="7"/>
  <c r="D290" i="7"/>
  <c r="F290" i="7"/>
  <c r="E290" i="7"/>
  <c r="G290" i="7"/>
  <c r="H290" i="7"/>
  <c r="K290" i="7"/>
  <c r="D291" i="7"/>
  <c r="J291" i="7"/>
  <c r="E291" i="7"/>
  <c r="G291" i="7"/>
  <c r="F291" i="7"/>
  <c r="H291" i="7"/>
  <c r="D292" i="7"/>
  <c r="H292" i="7"/>
  <c r="E292" i="7"/>
  <c r="F292" i="7"/>
  <c r="I292" i="7"/>
  <c r="J292" i="7"/>
  <c r="D293" i="7"/>
  <c r="I293" i="7"/>
  <c r="E293" i="7"/>
  <c r="F293" i="7"/>
  <c r="G293" i="7"/>
  <c r="H293" i="7"/>
  <c r="J293" i="7"/>
  <c r="K293" i="7"/>
  <c r="L293" i="7"/>
  <c r="D294" i="7"/>
  <c r="I294" i="7"/>
  <c r="E294" i="7"/>
  <c r="G294" i="7"/>
  <c r="K294" i="7"/>
  <c r="L294" i="7"/>
  <c r="D295" i="7"/>
  <c r="H295" i="7"/>
  <c r="E295" i="7"/>
  <c r="L295" i="7"/>
  <c r="D296" i="7"/>
  <c r="E296" i="7"/>
  <c r="F296" i="7"/>
  <c r="H296" i="7"/>
  <c r="I296" i="7"/>
  <c r="J296" i="7"/>
  <c r="D297" i="7"/>
  <c r="E297" i="7"/>
  <c r="F297" i="7"/>
  <c r="G297" i="7"/>
  <c r="D298" i="7"/>
  <c r="F298" i="7"/>
  <c r="E298" i="7"/>
  <c r="H298" i="7"/>
  <c r="D299" i="7"/>
  <c r="J299" i="7"/>
  <c r="E299" i="7"/>
  <c r="G299" i="7"/>
  <c r="F299" i="7"/>
  <c r="H299" i="7"/>
  <c r="L299" i="7"/>
  <c r="D300" i="7"/>
  <c r="H300" i="7"/>
  <c r="E300" i="7"/>
  <c r="G300" i="7"/>
  <c r="F300" i="7"/>
  <c r="I300" i="7"/>
  <c r="J300" i="7"/>
  <c r="D301" i="7"/>
  <c r="I301" i="7"/>
  <c r="E301" i="7"/>
  <c r="F301" i="7"/>
  <c r="G301" i="7"/>
  <c r="H301" i="7"/>
  <c r="J301" i="7"/>
  <c r="K301" i="7"/>
  <c r="L301" i="7"/>
  <c r="D302" i="7"/>
  <c r="E302" i="7"/>
  <c r="G302" i="7"/>
  <c r="I302" i="7"/>
  <c r="D303" i="7"/>
  <c r="H303" i="7"/>
  <c r="E303" i="7"/>
  <c r="J303" i="7"/>
  <c r="D304" i="7"/>
  <c r="E304" i="7"/>
  <c r="F304" i="7"/>
  <c r="H304" i="7"/>
  <c r="I304" i="7"/>
  <c r="J304" i="7"/>
  <c r="D305" i="7"/>
  <c r="E305" i="7"/>
  <c r="F305" i="7"/>
  <c r="G305" i="7"/>
  <c r="L305" i="7"/>
  <c r="D306" i="7"/>
  <c r="F306" i="7"/>
  <c r="E306" i="7"/>
  <c r="G306" i="7"/>
  <c r="H306" i="7"/>
  <c r="D307" i="7"/>
  <c r="E307" i="7"/>
  <c r="G307" i="7"/>
  <c r="D308" i="7"/>
  <c r="H308" i="7"/>
  <c r="E308" i="7"/>
  <c r="F308" i="7"/>
  <c r="G308" i="7"/>
  <c r="I308" i="7"/>
  <c r="J308" i="7"/>
  <c r="D309" i="7"/>
  <c r="I309" i="7"/>
  <c r="E309" i="7"/>
  <c r="F309" i="7"/>
  <c r="G309" i="7"/>
  <c r="H309" i="7"/>
  <c r="J309" i="7"/>
  <c r="K309" i="7"/>
  <c r="L309" i="7"/>
  <c r="D310" i="7"/>
  <c r="E310" i="7"/>
  <c r="G310" i="7"/>
  <c r="I310" i="7"/>
  <c r="D311" i="7"/>
  <c r="E311" i="7"/>
  <c r="H311" i="7"/>
  <c r="J311" i="7"/>
  <c r="D312" i="7"/>
  <c r="E312" i="7"/>
  <c r="F312" i="7"/>
  <c r="H312" i="7"/>
  <c r="I312" i="7"/>
  <c r="J312" i="7"/>
  <c r="K312" i="7"/>
  <c r="D313" i="7"/>
  <c r="E313" i="7"/>
  <c r="G313" i="7"/>
  <c r="D314" i="7"/>
  <c r="F314" i="7"/>
  <c r="E314" i="7"/>
  <c r="G314" i="7"/>
  <c r="H314" i="7"/>
  <c r="K314" i="7"/>
  <c r="D315" i="7"/>
  <c r="J315" i="7"/>
  <c r="E315" i="7"/>
  <c r="G315" i="7"/>
  <c r="I315" i="7"/>
  <c r="D316" i="7"/>
  <c r="H316" i="7"/>
  <c r="E316" i="7"/>
  <c r="F316" i="7"/>
  <c r="G316" i="7"/>
  <c r="I316" i="7"/>
  <c r="J316" i="7"/>
  <c r="D317" i="7"/>
  <c r="I317" i="7"/>
  <c r="E317" i="7"/>
  <c r="F317" i="7"/>
  <c r="G317" i="7"/>
  <c r="H317" i="7"/>
  <c r="J317" i="7"/>
  <c r="K317" i="7"/>
  <c r="L317" i="7"/>
  <c r="D318" i="7"/>
  <c r="E318" i="7"/>
  <c r="G318" i="7"/>
  <c r="I318" i="7"/>
  <c r="L318" i="7"/>
  <c r="D319" i="7"/>
  <c r="E319" i="7"/>
  <c r="H319" i="7"/>
  <c r="J319" i="7"/>
  <c r="D320" i="7"/>
  <c r="E320" i="7"/>
  <c r="F320" i="7"/>
  <c r="H320" i="7"/>
  <c r="I320" i="7"/>
  <c r="J320" i="7"/>
  <c r="D321" i="7"/>
  <c r="F321" i="7"/>
  <c r="E321" i="7"/>
  <c r="G321" i="7"/>
  <c r="J321" i="7"/>
  <c r="D322" i="7"/>
  <c r="F322" i="7"/>
  <c r="E322" i="7"/>
  <c r="G322" i="7"/>
  <c r="H322" i="7"/>
  <c r="K322" i="7"/>
  <c r="D323" i="7"/>
  <c r="J323" i="7"/>
  <c r="E323" i="7"/>
  <c r="G323" i="7"/>
  <c r="F323" i="7"/>
  <c r="H323" i="7"/>
  <c r="I323" i="7"/>
  <c r="D324" i="7"/>
  <c r="H324" i="7"/>
  <c r="E324" i="7"/>
  <c r="G324" i="7"/>
  <c r="F324" i="7"/>
  <c r="I324" i="7"/>
  <c r="J324" i="7"/>
  <c r="D325" i="7"/>
  <c r="I325" i="7"/>
  <c r="E325" i="7"/>
  <c r="F325" i="7"/>
  <c r="G325" i="7"/>
  <c r="H325" i="7"/>
  <c r="J325" i="7"/>
  <c r="K325" i="7"/>
  <c r="L325" i="7"/>
  <c r="D326" i="7"/>
  <c r="E326" i="7"/>
  <c r="G326" i="7"/>
  <c r="D327" i="7"/>
  <c r="E327" i="7"/>
  <c r="L327" i="7"/>
  <c r="G4" i="10"/>
  <c r="G5" i="10"/>
  <c r="G6" i="10"/>
  <c r="G7" i="10"/>
  <c r="A9" i="10"/>
  <c r="C9" i="10" s="1"/>
  <c r="B10" i="10"/>
  <c r="D12" i="10"/>
  <c r="L12" i="10"/>
  <c r="E15" i="10"/>
  <c r="M15" i="10"/>
  <c r="C16" i="10"/>
  <c r="C15" i="10"/>
  <c r="C12" i="10"/>
  <c r="D16" i="10"/>
  <c r="D15" i="10"/>
  <c r="E16" i="10"/>
  <c r="F16" i="10"/>
  <c r="F15" i="10"/>
  <c r="G16" i="10"/>
  <c r="G15" i="10"/>
  <c r="H16" i="10"/>
  <c r="H15" i="10"/>
  <c r="I16" i="10"/>
  <c r="I15" i="10"/>
  <c r="J16" i="10"/>
  <c r="J15" i="10"/>
  <c r="K16" i="10"/>
  <c r="K15" i="10"/>
  <c r="K12" i="10"/>
  <c r="L16" i="10"/>
  <c r="L15" i="10"/>
  <c r="M16" i="10"/>
  <c r="N16" i="10"/>
  <c r="N15" i="10"/>
  <c r="O16" i="10"/>
  <c r="O15" i="10"/>
  <c r="P16" i="10"/>
  <c r="P15" i="10"/>
  <c r="Q16" i="10"/>
  <c r="Q15" i="10"/>
  <c r="D21" i="10"/>
  <c r="E21" i="10"/>
  <c r="G21" i="10"/>
  <c r="D22" i="10"/>
  <c r="E22" i="10"/>
  <c r="G22" i="10"/>
  <c r="D23" i="10"/>
  <c r="H23" i="10" s="1"/>
  <c r="E23" i="10"/>
  <c r="G23" i="10"/>
  <c r="D24" i="10"/>
  <c r="F24" i="10" s="1"/>
  <c r="E24" i="10"/>
  <c r="G24" i="10"/>
  <c r="D25" i="10"/>
  <c r="E25" i="10"/>
  <c r="G25" i="10"/>
  <c r="D26" i="10"/>
  <c r="F26" i="10" s="1"/>
  <c r="E26" i="10"/>
  <c r="G26" i="10"/>
  <c r="D27" i="10"/>
  <c r="E27" i="10"/>
  <c r="G27" i="10"/>
  <c r="D28" i="10"/>
  <c r="E28" i="10"/>
  <c r="G28" i="10"/>
  <c r="D29" i="10"/>
  <c r="E29" i="10"/>
  <c r="G29" i="10"/>
  <c r="D30" i="10"/>
  <c r="F30" i="10" s="1"/>
  <c r="E30" i="10"/>
  <c r="G30" i="10"/>
  <c r="D31" i="10"/>
  <c r="L31" i="10" s="1"/>
  <c r="E31" i="10"/>
  <c r="G31" i="10"/>
  <c r="D32" i="10"/>
  <c r="J32" i="10" s="1"/>
  <c r="E32" i="10"/>
  <c r="G32" i="10"/>
  <c r="D33" i="10"/>
  <c r="H33" i="10" s="1"/>
  <c r="E33" i="10"/>
  <c r="D34" i="10"/>
  <c r="E34" i="10"/>
  <c r="D35" i="10"/>
  <c r="E35" i="10"/>
  <c r="G35" i="10"/>
  <c r="D36" i="10"/>
  <c r="F36" i="10" s="1"/>
  <c r="E36" i="10"/>
  <c r="G36" i="10"/>
  <c r="D37" i="10"/>
  <c r="I37" i="10" s="1"/>
  <c r="E37" i="10"/>
  <c r="G37" i="10"/>
  <c r="D38" i="10"/>
  <c r="H38" i="10" s="1"/>
  <c r="E38" i="10"/>
  <c r="G38" i="10"/>
  <c r="D39" i="10"/>
  <c r="E39" i="10"/>
  <c r="G39" i="10"/>
  <c r="D40" i="10"/>
  <c r="I40" i="10" s="1"/>
  <c r="E40" i="10"/>
  <c r="G40" i="10"/>
  <c r="D41" i="10"/>
  <c r="E41" i="10"/>
  <c r="D42" i="10"/>
  <c r="E42" i="10"/>
  <c r="D43" i="10"/>
  <c r="E43" i="10"/>
  <c r="G43" i="10"/>
  <c r="D44" i="10"/>
  <c r="F44" i="10" s="1"/>
  <c r="E44" i="10"/>
  <c r="G44" i="10"/>
  <c r="D45" i="10"/>
  <c r="E45" i="10"/>
  <c r="D46" i="10"/>
  <c r="F46" i="10" s="1"/>
  <c r="E46" i="10"/>
  <c r="G46" i="10"/>
  <c r="D47" i="10"/>
  <c r="I47" i="10" s="1"/>
  <c r="E47" i="10"/>
  <c r="G47" i="10"/>
  <c r="D48" i="10"/>
  <c r="L48" i="10" s="1"/>
  <c r="E48" i="10"/>
  <c r="G48" i="10"/>
  <c r="D49" i="10"/>
  <c r="F49" i="10" s="1"/>
  <c r="E49" i="10"/>
  <c r="D50" i="10"/>
  <c r="E50" i="10"/>
  <c r="G50" i="10"/>
  <c r="D51" i="10"/>
  <c r="H51" i="10" s="1"/>
  <c r="E51" i="10"/>
  <c r="G51" i="10"/>
  <c r="D52" i="10"/>
  <c r="E52" i="10"/>
  <c r="G52" i="10"/>
  <c r="D53" i="10"/>
  <c r="E53" i="10"/>
  <c r="D54" i="10"/>
  <c r="I54" i="10" s="1"/>
  <c r="E54" i="10"/>
  <c r="G54" i="10"/>
  <c r="D55" i="10"/>
  <c r="E55" i="10"/>
  <c r="G55" i="10"/>
  <c r="D56" i="10"/>
  <c r="H56" i="10" s="1"/>
  <c r="E56" i="10"/>
  <c r="G56" i="10"/>
  <c r="D57" i="10"/>
  <c r="E57" i="10"/>
  <c r="D58" i="10"/>
  <c r="E58" i="10"/>
  <c r="D59" i="10"/>
  <c r="E59" i="10"/>
  <c r="G59" i="10"/>
  <c r="D60" i="10"/>
  <c r="E60" i="10"/>
  <c r="G60" i="10"/>
  <c r="D61" i="10"/>
  <c r="J61" i="10" s="1"/>
  <c r="E61" i="10"/>
  <c r="D62" i="10"/>
  <c r="E62" i="10"/>
  <c r="D63" i="10"/>
  <c r="E63" i="10"/>
  <c r="G63" i="10"/>
  <c r="D64" i="10"/>
  <c r="H64" i="10" s="1"/>
  <c r="E64" i="10"/>
  <c r="G64" i="10"/>
  <c r="D65" i="10"/>
  <c r="E65" i="10"/>
  <c r="D66" i="10"/>
  <c r="E66" i="10"/>
  <c r="D67" i="10"/>
  <c r="E67" i="10"/>
  <c r="G67" i="10"/>
  <c r="D68" i="10"/>
  <c r="K68" i="10" s="1"/>
  <c r="E68" i="10"/>
  <c r="G68" i="10"/>
  <c r="D69" i="10"/>
  <c r="I69" i="10" s="1"/>
  <c r="E69" i="10"/>
  <c r="D70" i="10"/>
  <c r="E70" i="10"/>
  <c r="D71" i="10"/>
  <c r="E71" i="10"/>
  <c r="G71" i="10"/>
  <c r="D72" i="10"/>
  <c r="K72" i="10" s="1"/>
  <c r="E72" i="10"/>
  <c r="G72" i="10"/>
  <c r="D73" i="10"/>
  <c r="F73" i="10" s="1"/>
  <c r="E73" i="10"/>
  <c r="D74" i="10"/>
  <c r="H74" i="10" s="1"/>
  <c r="J74" i="10"/>
  <c r="E74" i="10"/>
  <c r="G74" i="10"/>
  <c r="D75" i="10"/>
  <c r="E75" i="10"/>
  <c r="G75" i="10"/>
  <c r="D76" i="10"/>
  <c r="E76" i="10"/>
  <c r="G76" i="10"/>
  <c r="D77" i="10"/>
  <c r="I77" i="10" s="1"/>
  <c r="E77" i="10"/>
  <c r="D78" i="10"/>
  <c r="E78" i="10"/>
  <c r="G78" i="10"/>
  <c r="D79" i="10"/>
  <c r="E79" i="10"/>
  <c r="G79" i="10"/>
  <c r="D80" i="10"/>
  <c r="L80" i="10" s="1"/>
  <c r="E80" i="10"/>
  <c r="G80" i="10"/>
  <c r="D81" i="10"/>
  <c r="I81" i="10" s="1"/>
  <c r="E81" i="10"/>
  <c r="D82" i="10"/>
  <c r="H82" i="10" s="1"/>
  <c r="E82" i="10"/>
  <c r="G82" i="10"/>
  <c r="D83" i="10"/>
  <c r="I83" i="10"/>
  <c r="E83" i="10"/>
  <c r="F83" i="10"/>
  <c r="G83" i="10"/>
  <c r="K83" i="10"/>
  <c r="L83" i="10"/>
  <c r="D84" i="10"/>
  <c r="K84" i="10"/>
  <c r="E84" i="10"/>
  <c r="G84" i="10"/>
  <c r="H84" i="10"/>
  <c r="I84" i="10"/>
  <c r="L84" i="10"/>
  <c r="D85" i="10"/>
  <c r="I85" i="10"/>
  <c r="E85" i="10"/>
  <c r="H85" i="10"/>
  <c r="D86" i="10"/>
  <c r="H86" i="10"/>
  <c r="E86" i="10"/>
  <c r="L86" i="10"/>
  <c r="F86" i="10"/>
  <c r="G86" i="10"/>
  <c r="I86" i="10"/>
  <c r="J86" i="10"/>
  <c r="D87" i="10"/>
  <c r="I87" i="10"/>
  <c r="E87" i="10"/>
  <c r="G87" i="10"/>
  <c r="D88" i="10"/>
  <c r="H88" i="10"/>
  <c r="E88" i="10"/>
  <c r="G88" i="10"/>
  <c r="I88" i="10"/>
  <c r="D89" i="10"/>
  <c r="F89" i="10"/>
  <c r="E89" i="10"/>
  <c r="I89" i="10"/>
  <c r="J89" i="10"/>
  <c r="D90" i="10"/>
  <c r="E90" i="10"/>
  <c r="L90" i="10"/>
  <c r="F90" i="10"/>
  <c r="H90" i="10"/>
  <c r="I90" i="10"/>
  <c r="J90" i="10"/>
  <c r="D91" i="10"/>
  <c r="I91" i="10"/>
  <c r="E91" i="10"/>
  <c r="G91" i="10"/>
  <c r="D92" i="10"/>
  <c r="H92" i="10"/>
  <c r="E92" i="10"/>
  <c r="G92" i="10"/>
  <c r="I92" i="10"/>
  <c r="D93" i="10"/>
  <c r="F93" i="10"/>
  <c r="E93" i="10"/>
  <c r="I93" i="10"/>
  <c r="J93" i="10"/>
  <c r="D94" i="10"/>
  <c r="H94" i="10"/>
  <c r="E94" i="10"/>
  <c r="L94" i="10"/>
  <c r="F94" i="10"/>
  <c r="I94" i="10"/>
  <c r="J94" i="10"/>
  <c r="D95" i="10"/>
  <c r="I95" i="10"/>
  <c r="E95" i="10"/>
  <c r="G95" i="10"/>
  <c r="H95" i="10"/>
  <c r="J95" i="10"/>
  <c r="D96" i="10"/>
  <c r="E96" i="10"/>
  <c r="G96" i="10"/>
  <c r="D97" i="10"/>
  <c r="I97" i="10"/>
  <c r="E97" i="10"/>
  <c r="F97" i="10"/>
  <c r="H97" i="10"/>
  <c r="J97" i="10"/>
  <c r="L97" i="10"/>
  <c r="D98" i="10"/>
  <c r="E98" i="10"/>
  <c r="F98" i="10"/>
  <c r="H98" i="10"/>
  <c r="I98" i="10"/>
  <c r="J98" i="10"/>
  <c r="D99" i="10"/>
  <c r="I99" i="10"/>
  <c r="E99" i="10"/>
  <c r="G99" i="10"/>
  <c r="H99" i="10"/>
  <c r="J99" i="10"/>
  <c r="D100" i="10"/>
  <c r="E100" i="10"/>
  <c r="G100" i="10"/>
  <c r="D101" i="10"/>
  <c r="I101" i="10"/>
  <c r="E101" i="10"/>
  <c r="F101" i="10"/>
  <c r="H101" i="10"/>
  <c r="J101" i="10"/>
  <c r="L101" i="10"/>
  <c r="D102" i="10"/>
  <c r="H102" i="10"/>
  <c r="E102" i="10"/>
  <c r="F102" i="10"/>
  <c r="I102" i="10"/>
  <c r="J102" i="10"/>
  <c r="D103" i="10"/>
  <c r="I103" i="10"/>
  <c r="E103" i="10"/>
  <c r="F103" i="10"/>
  <c r="G103" i="10"/>
  <c r="J103" i="10"/>
  <c r="K103" i="10"/>
  <c r="L103" i="10"/>
  <c r="D104" i="10"/>
  <c r="E104" i="10"/>
  <c r="H104" i="10"/>
  <c r="I104" i="10"/>
  <c r="D105" i="10"/>
  <c r="J105" i="10"/>
  <c r="E105" i="10"/>
  <c r="F105" i="10"/>
  <c r="H105" i="10"/>
  <c r="I105" i="10"/>
  <c r="L105" i="10"/>
  <c r="D106" i="10"/>
  <c r="E106" i="10"/>
  <c r="L106" i="10"/>
  <c r="F106" i="10"/>
  <c r="G106" i="10"/>
  <c r="H106" i="10"/>
  <c r="I106" i="10"/>
  <c r="J106" i="10"/>
  <c r="K106" i="10"/>
  <c r="D107" i="10"/>
  <c r="I107" i="10"/>
  <c r="E107" i="10"/>
  <c r="F107" i="10"/>
  <c r="G107" i="10"/>
  <c r="J107" i="10"/>
  <c r="K107" i="10"/>
  <c r="L107" i="10"/>
  <c r="D108" i="10"/>
  <c r="E108" i="10"/>
  <c r="H108" i="10"/>
  <c r="I108" i="10"/>
  <c r="D109" i="10"/>
  <c r="J109" i="10"/>
  <c r="E109" i="10"/>
  <c r="F109" i="10"/>
  <c r="H109" i="10"/>
  <c r="I109" i="10"/>
  <c r="L109" i="10"/>
  <c r="D110" i="10"/>
  <c r="H110" i="10"/>
  <c r="E110" i="10"/>
  <c r="L110" i="10"/>
  <c r="F110" i="10"/>
  <c r="G110" i="10"/>
  <c r="I110" i="10"/>
  <c r="J110" i="10"/>
  <c r="K110" i="10"/>
  <c r="D111" i="10"/>
  <c r="I111" i="10"/>
  <c r="E111" i="10"/>
  <c r="F111" i="10"/>
  <c r="G111" i="10"/>
  <c r="H111" i="10"/>
  <c r="K111" i="10"/>
  <c r="L111" i="10"/>
  <c r="D112" i="10"/>
  <c r="E112" i="10"/>
  <c r="G112" i="10"/>
  <c r="H112" i="10"/>
  <c r="L112" i="10"/>
  <c r="D113" i="10"/>
  <c r="F113" i="10"/>
  <c r="E113" i="10"/>
  <c r="L113" i="10"/>
  <c r="I113" i="10"/>
  <c r="D114" i="10"/>
  <c r="E114" i="10"/>
  <c r="L114" i="10"/>
  <c r="F114" i="10"/>
  <c r="G114" i="10"/>
  <c r="H114" i="10"/>
  <c r="I114" i="10"/>
  <c r="J114" i="10"/>
  <c r="K114" i="10"/>
  <c r="D115" i="10"/>
  <c r="I115" i="10"/>
  <c r="E115" i="10"/>
  <c r="F115" i="10"/>
  <c r="G115" i="10"/>
  <c r="H115" i="10"/>
  <c r="K115" i="10"/>
  <c r="L115" i="10"/>
  <c r="D116" i="10"/>
  <c r="E116" i="10"/>
  <c r="G116" i="10"/>
  <c r="H116" i="10"/>
  <c r="L116" i="10"/>
  <c r="D117" i="10"/>
  <c r="F117" i="10"/>
  <c r="E117" i="10"/>
  <c r="L117" i="10"/>
  <c r="I117" i="10"/>
  <c r="D118" i="10"/>
  <c r="H118" i="10"/>
  <c r="E118" i="10"/>
  <c r="L118" i="10"/>
  <c r="F118" i="10"/>
  <c r="G118" i="10"/>
  <c r="I118" i="10"/>
  <c r="J118" i="10"/>
  <c r="D119" i="10"/>
  <c r="I119" i="10"/>
  <c r="E119" i="10"/>
  <c r="G119" i="10"/>
  <c r="H119" i="10"/>
  <c r="L119" i="10"/>
  <c r="D120" i="10"/>
  <c r="E120" i="10"/>
  <c r="G120" i="10"/>
  <c r="H120" i="10"/>
  <c r="D121" i="10"/>
  <c r="E121" i="10"/>
  <c r="D122" i="10"/>
  <c r="E122" i="10"/>
  <c r="L122" i="10"/>
  <c r="F122" i="10"/>
  <c r="H122" i="10"/>
  <c r="I122" i="10"/>
  <c r="J122" i="10"/>
  <c r="D123" i="10"/>
  <c r="I123" i="10"/>
  <c r="E123" i="10"/>
  <c r="G123" i="10"/>
  <c r="H123" i="10"/>
  <c r="L123" i="10"/>
  <c r="D124" i="10"/>
  <c r="E124" i="10"/>
  <c r="G124" i="10"/>
  <c r="H124" i="10"/>
  <c r="D125" i="10"/>
  <c r="E125" i="10"/>
  <c r="D126" i="10"/>
  <c r="H126" i="10"/>
  <c r="E126" i="10"/>
  <c r="L126" i="10"/>
  <c r="F126" i="10"/>
  <c r="I126" i="10"/>
  <c r="J126" i="10"/>
  <c r="D127" i="10"/>
  <c r="E127" i="10"/>
  <c r="G127" i="10"/>
  <c r="D128" i="10"/>
  <c r="H128" i="10"/>
  <c r="E128" i="10"/>
  <c r="G128" i="10"/>
  <c r="I128" i="10"/>
  <c r="D129" i="10"/>
  <c r="E129" i="10"/>
  <c r="F129" i="10"/>
  <c r="H129" i="10"/>
  <c r="I129" i="10"/>
  <c r="J129" i="10"/>
  <c r="D130" i="10"/>
  <c r="E130" i="10"/>
  <c r="L130" i="10"/>
  <c r="F130" i="10"/>
  <c r="H130" i="10"/>
  <c r="I130" i="10"/>
  <c r="J130" i="10"/>
  <c r="D131" i="10"/>
  <c r="E131" i="10"/>
  <c r="G131" i="10"/>
  <c r="D132" i="10"/>
  <c r="H132" i="10"/>
  <c r="E132" i="10"/>
  <c r="G132" i="10"/>
  <c r="I132" i="10"/>
  <c r="D133" i="10"/>
  <c r="E133" i="10"/>
  <c r="F133" i="10"/>
  <c r="H133" i="10"/>
  <c r="I133" i="10"/>
  <c r="J133" i="10"/>
  <c r="D134" i="10"/>
  <c r="H134" i="10"/>
  <c r="E134" i="10"/>
  <c r="L134" i="10"/>
  <c r="F134" i="10"/>
  <c r="I134" i="10"/>
  <c r="J134" i="10"/>
  <c r="K134" i="10"/>
  <c r="D135" i="10"/>
  <c r="I135" i="10"/>
  <c r="E135" i="10"/>
  <c r="F135" i="10"/>
  <c r="G135" i="10"/>
  <c r="H135" i="10"/>
  <c r="J135" i="10"/>
  <c r="K135" i="10"/>
  <c r="L135" i="10"/>
  <c r="D136" i="10"/>
  <c r="I136" i="10"/>
  <c r="E136" i="10"/>
  <c r="G136" i="10"/>
  <c r="H136" i="10"/>
  <c r="K136" i="10"/>
  <c r="L136" i="10"/>
  <c r="D137" i="10"/>
  <c r="I137" i="10"/>
  <c r="E137" i="10"/>
  <c r="F137" i="10"/>
  <c r="H137" i="10"/>
  <c r="L137" i="10"/>
  <c r="D138" i="10"/>
  <c r="E138" i="10"/>
  <c r="L138" i="10"/>
  <c r="F138" i="10"/>
  <c r="G138" i="10"/>
  <c r="H138" i="10"/>
  <c r="I138" i="10"/>
  <c r="J138" i="10"/>
  <c r="K138" i="10"/>
  <c r="D139" i="10"/>
  <c r="I139" i="10"/>
  <c r="E139" i="10"/>
  <c r="F139" i="10"/>
  <c r="G139" i="10"/>
  <c r="H139" i="10"/>
  <c r="J139" i="10"/>
  <c r="K139" i="10"/>
  <c r="L139" i="10"/>
  <c r="D140" i="10"/>
  <c r="I140" i="10"/>
  <c r="E140" i="10"/>
  <c r="G140" i="10"/>
  <c r="H140" i="10"/>
  <c r="K140" i="10"/>
  <c r="L140" i="10"/>
  <c r="D141" i="10"/>
  <c r="I141" i="10"/>
  <c r="E141" i="10"/>
  <c r="F141" i="10"/>
  <c r="H141" i="10"/>
  <c r="L141" i="10"/>
  <c r="D142" i="10"/>
  <c r="H142" i="10"/>
  <c r="E142" i="10"/>
  <c r="L142" i="10"/>
  <c r="F142" i="10"/>
  <c r="G142" i="10"/>
  <c r="I142" i="10"/>
  <c r="J142" i="10"/>
  <c r="K142" i="10"/>
  <c r="D143" i="10"/>
  <c r="I143" i="10"/>
  <c r="E143" i="10"/>
  <c r="F143" i="10"/>
  <c r="G143" i="10"/>
  <c r="K143" i="10"/>
  <c r="L143" i="10"/>
  <c r="D144" i="10"/>
  <c r="E144" i="10"/>
  <c r="K144" i="10"/>
  <c r="G144" i="10"/>
  <c r="H144" i="10"/>
  <c r="I144" i="10"/>
  <c r="L144" i="10"/>
  <c r="D145" i="10"/>
  <c r="I145" i="10"/>
  <c r="E145" i="10"/>
  <c r="H145" i="10"/>
  <c r="D146" i="10"/>
  <c r="E146" i="10"/>
  <c r="L146" i="10"/>
  <c r="F146" i="10"/>
  <c r="G146" i="10"/>
  <c r="H146" i="10"/>
  <c r="I146" i="10"/>
  <c r="J146" i="10"/>
  <c r="K146" i="10"/>
  <c r="D147" i="10"/>
  <c r="I147" i="10"/>
  <c r="E147" i="10"/>
  <c r="F147" i="10"/>
  <c r="G147" i="10"/>
  <c r="K147" i="10"/>
  <c r="L147" i="10"/>
  <c r="D148" i="10"/>
  <c r="E148" i="10"/>
  <c r="K148" i="10"/>
  <c r="G148" i="10"/>
  <c r="H148" i="10"/>
  <c r="I148" i="10"/>
  <c r="L148" i="10"/>
  <c r="D149" i="10"/>
  <c r="I149" i="10"/>
  <c r="E149" i="10"/>
  <c r="H149" i="10"/>
  <c r="D150" i="10"/>
  <c r="H150" i="10"/>
  <c r="E150" i="10"/>
  <c r="L150" i="10"/>
  <c r="F150" i="10"/>
  <c r="G150" i="10"/>
  <c r="I150" i="10"/>
  <c r="J150" i="10"/>
  <c r="D151" i="10"/>
  <c r="I151" i="10"/>
  <c r="E151" i="10"/>
  <c r="G151" i="10"/>
  <c r="D152" i="10"/>
  <c r="H152" i="10"/>
  <c r="E152" i="10"/>
  <c r="G152" i="10"/>
  <c r="I152" i="10"/>
  <c r="D153" i="10"/>
  <c r="F153" i="10"/>
  <c r="E153" i="10"/>
  <c r="I153" i="10"/>
  <c r="J153" i="10"/>
  <c r="D154" i="10"/>
  <c r="E154" i="10"/>
  <c r="L154" i="10"/>
  <c r="F154" i="10"/>
  <c r="H154" i="10"/>
  <c r="I154" i="10"/>
  <c r="J154" i="10"/>
  <c r="D155" i="10"/>
  <c r="I155" i="10"/>
  <c r="E155" i="10"/>
  <c r="G155" i="10"/>
  <c r="D156" i="10"/>
  <c r="H156" i="10"/>
  <c r="E156" i="10"/>
  <c r="G156" i="10"/>
  <c r="I156" i="10"/>
  <c r="D157" i="10"/>
  <c r="F157" i="10"/>
  <c r="E157" i="10"/>
  <c r="I157" i="10"/>
  <c r="J157" i="10"/>
  <c r="D158" i="10"/>
  <c r="H158" i="10"/>
  <c r="E158" i="10"/>
  <c r="L158" i="10"/>
  <c r="F158" i="10"/>
  <c r="I158" i="10"/>
  <c r="J158" i="10"/>
  <c r="D159" i="10"/>
  <c r="I159" i="10"/>
  <c r="E159" i="10"/>
  <c r="G159" i="10"/>
  <c r="H159" i="10"/>
  <c r="J159" i="10"/>
  <c r="D160" i="10"/>
  <c r="E160" i="10"/>
  <c r="G160" i="10"/>
  <c r="D161" i="10"/>
  <c r="I161" i="10"/>
  <c r="E161" i="10"/>
  <c r="F161" i="10"/>
  <c r="H161" i="10"/>
  <c r="J161" i="10"/>
  <c r="L161" i="10"/>
  <c r="D162" i="10"/>
  <c r="E162" i="10"/>
  <c r="F162" i="10"/>
  <c r="H162" i="10"/>
  <c r="I162" i="10"/>
  <c r="J162" i="10"/>
  <c r="D163" i="10"/>
  <c r="I163" i="10"/>
  <c r="E163" i="10"/>
  <c r="G163" i="10"/>
  <c r="H163" i="10"/>
  <c r="J163" i="10"/>
  <c r="D164" i="10"/>
  <c r="E164" i="10"/>
  <c r="G164" i="10"/>
  <c r="D165" i="10"/>
  <c r="I165" i="10"/>
  <c r="E165" i="10"/>
  <c r="F165" i="10"/>
  <c r="H165" i="10"/>
  <c r="J165" i="10"/>
  <c r="L165" i="10"/>
  <c r="D166" i="10"/>
  <c r="H166" i="10"/>
  <c r="E166" i="10"/>
  <c r="F166" i="10"/>
  <c r="I166" i="10"/>
  <c r="J166" i="10"/>
  <c r="D167" i="10"/>
  <c r="I167" i="10"/>
  <c r="E167" i="10"/>
  <c r="F167" i="10"/>
  <c r="G167" i="10"/>
  <c r="J167" i="10"/>
  <c r="K167" i="10"/>
  <c r="L167" i="10"/>
  <c r="D168" i="10"/>
  <c r="E168" i="10"/>
  <c r="H168" i="10"/>
  <c r="I168" i="10"/>
  <c r="D169" i="10"/>
  <c r="J169" i="10"/>
  <c r="E169" i="10"/>
  <c r="F169" i="10"/>
  <c r="H169" i="10"/>
  <c r="I169" i="10"/>
  <c r="L169" i="10"/>
  <c r="D170" i="10"/>
  <c r="E170" i="10"/>
  <c r="L170" i="10"/>
  <c r="F170" i="10"/>
  <c r="G170" i="10"/>
  <c r="H170" i="10"/>
  <c r="I170" i="10"/>
  <c r="J170" i="10"/>
  <c r="K170" i="10"/>
  <c r="D171" i="10"/>
  <c r="I171" i="10"/>
  <c r="E171" i="10"/>
  <c r="F171" i="10"/>
  <c r="G171" i="10"/>
  <c r="J171" i="10"/>
  <c r="K171" i="10"/>
  <c r="L171" i="10"/>
  <c r="D172" i="10"/>
  <c r="E172" i="10"/>
  <c r="H172" i="10"/>
  <c r="I172" i="10"/>
  <c r="D173" i="10"/>
  <c r="J173" i="10"/>
  <c r="E173" i="10"/>
  <c r="F173" i="10"/>
  <c r="H173" i="10"/>
  <c r="I173" i="10"/>
  <c r="L173" i="10"/>
  <c r="D174" i="10"/>
  <c r="H174" i="10"/>
  <c r="E174" i="10"/>
  <c r="L174" i="10"/>
  <c r="F174" i="10"/>
  <c r="G174" i="10"/>
  <c r="I174" i="10"/>
  <c r="J174" i="10"/>
  <c r="K174" i="10"/>
  <c r="D175" i="10"/>
  <c r="I175" i="10"/>
  <c r="E175" i="10"/>
  <c r="F175" i="10"/>
  <c r="G175" i="10"/>
  <c r="H175" i="10"/>
  <c r="K175" i="10"/>
  <c r="L175" i="10"/>
  <c r="D176" i="10"/>
  <c r="E176" i="10"/>
  <c r="G176" i="10"/>
  <c r="H176" i="10"/>
  <c r="L176" i="10"/>
  <c r="D177" i="10"/>
  <c r="F177" i="10"/>
  <c r="E177" i="10"/>
  <c r="L177" i="10"/>
  <c r="I177" i="10"/>
  <c r="D178" i="10"/>
  <c r="E178" i="10"/>
  <c r="L178" i="10"/>
  <c r="F178" i="10"/>
  <c r="G178" i="10"/>
  <c r="H178" i="10"/>
  <c r="I178" i="10"/>
  <c r="J178" i="10"/>
  <c r="K178" i="10"/>
  <c r="D179" i="10"/>
  <c r="I179" i="10"/>
  <c r="E179" i="10"/>
  <c r="F179" i="10"/>
  <c r="G179" i="10"/>
  <c r="H179" i="10"/>
  <c r="K179" i="10"/>
  <c r="L179" i="10"/>
  <c r="D180" i="10"/>
  <c r="E180" i="10"/>
  <c r="G180" i="10"/>
  <c r="H180" i="10"/>
  <c r="L180" i="10"/>
  <c r="D181" i="10"/>
  <c r="F181" i="10"/>
  <c r="E181" i="10"/>
  <c r="L181" i="10"/>
  <c r="I181" i="10"/>
  <c r="D182" i="10"/>
  <c r="H182" i="10"/>
  <c r="E182" i="10"/>
  <c r="L182" i="10"/>
  <c r="F182" i="10"/>
  <c r="G182" i="10"/>
  <c r="I182" i="10"/>
  <c r="J182" i="10"/>
  <c r="D183" i="10"/>
  <c r="I183" i="10"/>
  <c r="E183" i="10"/>
  <c r="G183" i="10"/>
  <c r="H183" i="10"/>
  <c r="L183" i="10"/>
  <c r="D184" i="10"/>
  <c r="E184" i="10"/>
  <c r="G184" i="10"/>
  <c r="H184" i="10"/>
  <c r="D185" i="10"/>
  <c r="E185" i="10"/>
  <c r="D186" i="10"/>
  <c r="E186" i="10"/>
  <c r="L186" i="10"/>
  <c r="F186" i="10"/>
  <c r="H186" i="10"/>
  <c r="I186" i="10"/>
  <c r="J186" i="10"/>
  <c r="D187" i="10"/>
  <c r="I187" i="10"/>
  <c r="E187" i="10"/>
  <c r="G187" i="10"/>
  <c r="H187" i="10"/>
  <c r="L187" i="10"/>
  <c r="D188" i="10"/>
  <c r="E188" i="10"/>
  <c r="G188" i="10"/>
  <c r="H188" i="10"/>
  <c r="D189" i="10"/>
  <c r="E189" i="10"/>
  <c r="D190" i="10"/>
  <c r="H190" i="10"/>
  <c r="E190" i="10"/>
  <c r="L190" i="10"/>
  <c r="F190" i="10"/>
  <c r="I190" i="10"/>
  <c r="J190" i="10"/>
  <c r="D191" i="10"/>
  <c r="E191" i="10"/>
  <c r="G191" i="10"/>
  <c r="D192" i="10"/>
  <c r="H192" i="10"/>
  <c r="E192" i="10"/>
  <c r="G192" i="10"/>
  <c r="I192" i="10"/>
  <c r="D193" i="10"/>
  <c r="E193" i="10"/>
  <c r="F193" i="10"/>
  <c r="H193" i="10"/>
  <c r="I193" i="10"/>
  <c r="J193" i="10"/>
  <c r="D194" i="10"/>
  <c r="E194" i="10"/>
  <c r="L194" i="10"/>
  <c r="F194" i="10"/>
  <c r="H194" i="10"/>
  <c r="I194" i="10"/>
  <c r="J194" i="10"/>
  <c r="D195" i="10"/>
  <c r="E195" i="10"/>
  <c r="G195" i="10"/>
  <c r="D196" i="10"/>
  <c r="H196" i="10"/>
  <c r="E196" i="10"/>
  <c r="G196" i="10"/>
  <c r="I196" i="10"/>
  <c r="D197" i="10"/>
  <c r="E197" i="10"/>
  <c r="F197" i="10"/>
  <c r="H197" i="10"/>
  <c r="I197" i="10"/>
  <c r="J197" i="10"/>
  <c r="D198" i="10"/>
  <c r="H198" i="10"/>
  <c r="E198" i="10"/>
  <c r="L198" i="10"/>
  <c r="F198" i="10"/>
  <c r="I198" i="10"/>
  <c r="J198" i="10"/>
  <c r="K198" i="10"/>
  <c r="D199" i="10"/>
  <c r="I199" i="10"/>
  <c r="E199" i="10"/>
  <c r="F199" i="10"/>
  <c r="G199" i="10"/>
  <c r="H199" i="10"/>
  <c r="J199" i="10"/>
  <c r="K199" i="10"/>
  <c r="L199" i="10"/>
  <c r="D200" i="10"/>
  <c r="I200" i="10"/>
  <c r="E200" i="10"/>
  <c r="G200" i="10"/>
  <c r="H200" i="10"/>
  <c r="K200" i="10"/>
  <c r="L200" i="10"/>
  <c r="D201" i="10"/>
  <c r="I201" i="10"/>
  <c r="E201" i="10"/>
  <c r="F201" i="10"/>
  <c r="H201" i="10"/>
  <c r="L201" i="10"/>
  <c r="D202" i="10"/>
  <c r="E202" i="10"/>
  <c r="L202" i="10"/>
  <c r="F202" i="10"/>
  <c r="G202" i="10"/>
  <c r="H202" i="10"/>
  <c r="I202" i="10"/>
  <c r="J202" i="10"/>
  <c r="K202" i="10"/>
  <c r="D203" i="10"/>
  <c r="I203" i="10"/>
  <c r="E203" i="10"/>
  <c r="F203" i="10"/>
  <c r="G203" i="10"/>
  <c r="H203" i="10"/>
  <c r="J203" i="10"/>
  <c r="K203" i="10"/>
  <c r="L203" i="10"/>
  <c r="D204" i="10"/>
  <c r="I204" i="10"/>
  <c r="E204" i="10"/>
  <c r="G204" i="10"/>
  <c r="H204" i="10"/>
  <c r="K204" i="10"/>
  <c r="L204" i="10"/>
  <c r="D205" i="10"/>
  <c r="I205" i="10"/>
  <c r="E205" i="10"/>
  <c r="G205" i="10"/>
  <c r="F205" i="10"/>
  <c r="H205" i="10"/>
  <c r="K205" i="10"/>
  <c r="L205" i="10"/>
  <c r="D206" i="10"/>
  <c r="H206" i="10"/>
  <c r="E206" i="10"/>
  <c r="L206" i="10"/>
  <c r="F206" i="10"/>
  <c r="J206" i="10"/>
  <c r="K206" i="10"/>
  <c r="D207" i="10"/>
  <c r="E207" i="10"/>
  <c r="G207" i="10"/>
  <c r="D208" i="10"/>
  <c r="J208" i="10"/>
  <c r="E208" i="10"/>
  <c r="G208" i="10"/>
  <c r="D209" i="10"/>
  <c r="H209" i="10"/>
  <c r="E209" i="10"/>
  <c r="K209" i="10"/>
  <c r="F209" i="10"/>
  <c r="I209" i="10"/>
  <c r="J209" i="10"/>
  <c r="D210" i="10"/>
  <c r="I210" i="10"/>
  <c r="E210" i="10"/>
  <c r="F210" i="10"/>
  <c r="G210" i="10"/>
  <c r="H210" i="10"/>
  <c r="J210" i="10"/>
  <c r="K210" i="10"/>
  <c r="L210" i="10"/>
  <c r="D211" i="10"/>
  <c r="F211" i="10"/>
  <c r="E211" i="10"/>
  <c r="G211" i="10"/>
  <c r="H211" i="10"/>
  <c r="K211" i="10"/>
  <c r="L211" i="10"/>
  <c r="D212" i="10"/>
  <c r="L212" i="10"/>
  <c r="E212" i="10"/>
  <c r="G212" i="10"/>
  <c r="D213" i="10"/>
  <c r="E213" i="10"/>
  <c r="F213" i="10"/>
  <c r="H213" i="10"/>
  <c r="I213" i="10"/>
  <c r="J213" i="10"/>
  <c r="D214" i="10"/>
  <c r="H214" i="10"/>
  <c r="E214" i="10"/>
  <c r="F214" i="10"/>
  <c r="G214" i="10"/>
  <c r="J214" i="10"/>
  <c r="K214" i="10"/>
  <c r="L214" i="10"/>
  <c r="D215" i="10"/>
  <c r="H215" i="10"/>
  <c r="E215" i="10"/>
  <c r="G215" i="10"/>
  <c r="L215" i="10"/>
  <c r="D216" i="10"/>
  <c r="J216" i="10"/>
  <c r="E216" i="10"/>
  <c r="H216" i="10"/>
  <c r="I216" i="10"/>
  <c r="D217" i="10"/>
  <c r="H217" i="10"/>
  <c r="E217" i="10"/>
  <c r="K217" i="10"/>
  <c r="F217" i="10"/>
  <c r="I217" i="10"/>
  <c r="J217" i="10"/>
  <c r="D218" i="10"/>
  <c r="I218" i="10"/>
  <c r="E218" i="10"/>
  <c r="F218" i="10"/>
  <c r="G218" i="10"/>
  <c r="H218" i="10"/>
  <c r="J218" i="10"/>
  <c r="K218" i="10"/>
  <c r="L218" i="10"/>
  <c r="D219" i="10"/>
  <c r="F219" i="10"/>
  <c r="E219" i="10"/>
  <c r="G219" i="10"/>
  <c r="H219" i="10"/>
  <c r="K219" i="10"/>
  <c r="L219" i="10"/>
  <c r="D220" i="10"/>
  <c r="E220" i="10"/>
  <c r="G220" i="10"/>
  <c r="L220" i="10"/>
  <c r="D221" i="10"/>
  <c r="E221" i="10"/>
  <c r="F221" i="10"/>
  <c r="H221" i="10"/>
  <c r="I221" i="10"/>
  <c r="J221" i="10"/>
  <c r="D222" i="10"/>
  <c r="H222" i="10"/>
  <c r="E222" i="10"/>
  <c r="F222" i="10"/>
  <c r="G222" i="10"/>
  <c r="J222" i="10"/>
  <c r="K222" i="10"/>
  <c r="L222" i="10"/>
  <c r="D223" i="10"/>
  <c r="E223" i="10"/>
  <c r="G223" i="10"/>
  <c r="L223" i="10"/>
  <c r="D224" i="10"/>
  <c r="J224" i="10"/>
  <c r="E224" i="10"/>
  <c r="H224" i="10"/>
  <c r="I224" i="10"/>
  <c r="D225" i="10"/>
  <c r="H225" i="10"/>
  <c r="E225" i="10"/>
  <c r="K225" i="10"/>
  <c r="F225" i="10"/>
  <c r="I225" i="10"/>
  <c r="J225" i="10"/>
  <c r="D226" i="10"/>
  <c r="I226" i="10"/>
  <c r="E226" i="10"/>
  <c r="F226" i="10"/>
  <c r="G226" i="10"/>
  <c r="H226" i="10"/>
  <c r="J226" i="10"/>
  <c r="K226" i="10"/>
  <c r="L226" i="10"/>
  <c r="D227" i="10"/>
  <c r="F227" i="10"/>
  <c r="E227" i="10"/>
  <c r="G227" i="10"/>
  <c r="H227" i="10"/>
  <c r="K227" i="10"/>
  <c r="L227" i="10"/>
  <c r="D228" i="10"/>
  <c r="I228" i="10"/>
  <c r="E228" i="10"/>
  <c r="G228" i="10"/>
  <c r="D229" i="10"/>
  <c r="E229" i="10"/>
  <c r="F229" i="10"/>
  <c r="H229" i="10"/>
  <c r="I229" i="10"/>
  <c r="J229" i="10"/>
  <c r="D230" i="10"/>
  <c r="H230" i="10"/>
  <c r="E230" i="10"/>
  <c r="F230" i="10"/>
  <c r="G230" i="10"/>
  <c r="J230" i="10"/>
  <c r="K230" i="10"/>
  <c r="L230" i="10"/>
  <c r="D231" i="10"/>
  <c r="E231" i="10"/>
  <c r="G231" i="10"/>
  <c r="L231" i="10"/>
  <c r="D232" i="10"/>
  <c r="J232" i="10"/>
  <c r="E232" i="10"/>
  <c r="H232" i="10"/>
  <c r="I232" i="10"/>
  <c r="D233" i="10"/>
  <c r="H233" i="10"/>
  <c r="E233" i="10"/>
  <c r="K233" i="10"/>
  <c r="F233" i="10"/>
  <c r="I233" i="10"/>
  <c r="J233" i="10"/>
  <c r="D234" i="10"/>
  <c r="I234" i="10"/>
  <c r="E234" i="10"/>
  <c r="F234" i="10"/>
  <c r="G234" i="10"/>
  <c r="H234" i="10"/>
  <c r="J234" i="10"/>
  <c r="K234" i="10"/>
  <c r="L234" i="10"/>
  <c r="D235" i="10"/>
  <c r="F235" i="10"/>
  <c r="E235" i="10"/>
  <c r="G235" i="10"/>
  <c r="H235" i="10"/>
  <c r="K235" i="10"/>
  <c r="L235" i="10"/>
  <c r="D236" i="10"/>
  <c r="I236" i="10"/>
  <c r="E236" i="10"/>
  <c r="G236" i="10"/>
  <c r="D237" i="10"/>
  <c r="E237" i="10"/>
  <c r="F237" i="10"/>
  <c r="H237" i="10"/>
  <c r="I237" i="10"/>
  <c r="J237" i="10"/>
  <c r="D238" i="10"/>
  <c r="H238" i="10"/>
  <c r="E238" i="10"/>
  <c r="F238" i="10"/>
  <c r="G238" i="10"/>
  <c r="J238" i="10"/>
  <c r="K238" i="10"/>
  <c r="L238" i="10"/>
  <c r="D239" i="10"/>
  <c r="E239" i="10"/>
  <c r="G239" i="10"/>
  <c r="L239" i="10"/>
  <c r="D240" i="10"/>
  <c r="J240" i="10"/>
  <c r="E240" i="10"/>
  <c r="H240" i="10"/>
  <c r="I240" i="10"/>
  <c r="D241" i="10"/>
  <c r="H241" i="10"/>
  <c r="E241" i="10"/>
  <c r="K241" i="10"/>
  <c r="F241" i="10"/>
  <c r="I241" i="10"/>
  <c r="J241" i="10"/>
  <c r="D242" i="10"/>
  <c r="I242" i="10"/>
  <c r="E242" i="10"/>
  <c r="F242" i="10"/>
  <c r="G242" i="10"/>
  <c r="H242" i="10"/>
  <c r="J242" i="10"/>
  <c r="K242" i="10"/>
  <c r="L242" i="10"/>
  <c r="D243" i="10"/>
  <c r="F243" i="10"/>
  <c r="E243" i="10"/>
  <c r="G243" i="10"/>
  <c r="H243" i="10"/>
  <c r="K243" i="10"/>
  <c r="L243" i="10"/>
  <c r="D244" i="10"/>
  <c r="I244" i="10"/>
  <c r="E244" i="10"/>
  <c r="G244" i="10"/>
  <c r="D245" i="10"/>
  <c r="E245" i="10"/>
  <c r="F245" i="10"/>
  <c r="H245" i="10"/>
  <c r="I245" i="10"/>
  <c r="J245" i="10"/>
  <c r="D246" i="10"/>
  <c r="H246" i="10"/>
  <c r="E246" i="10"/>
  <c r="F246" i="10"/>
  <c r="G246" i="10"/>
  <c r="J246" i="10"/>
  <c r="K246" i="10"/>
  <c r="L246" i="10"/>
  <c r="D247" i="10"/>
  <c r="E247" i="10"/>
  <c r="G247" i="10"/>
  <c r="L247" i="10"/>
  <c r="D248" i="10"/>
  <c r="J248" i="10"/>
  <c r="E248" i="10"/>
  <c r="H248" i="10"/>
  <c r="I248" i="10"/>
  <c r="D249" i="10"/>
  <c r="H249" i="10"/>
  <c r="E249" i="10"/>
  <c r="K249" i="10"/>
  <c r="F249" i="10"/>
  <c r="I249" i="10"/>
  <c r="J249" i="10"/>
  <c r="D250" i="10"/>
  <c r="I250" i="10"/>
  <c r="E250" i="10"/>
  <c r="F250" i="10"/>
  <c r="G250" i="10"/>
  <c r="H250" i="10"/>
  <c r="J250" i="10"/>
  <c r="K250" i="10"/>
  <c r="L250" i="10"/>
  <c r="D251" i="10"/>
  <c r="F251" i="10"/>
  <c r="E251" i="10"/>
  <c r="G251" i="10"/>
  <c r="H251" i="10"/>
  <c r="K251" i="10"/>
  <c r="L251" i="10"/>
  <c r="D252" i="10"/>
  <c r="I252" i="10"/>
  <c r="E252" i="10"/>
  <c r="G252" i="10"/>
  <c r="D253" i="10"/>
  <c r="E253" i="10"/>
  <c r="F253" i="10"/>
  <c r="H253" i="10"/>
  <c r="I253" i="10"/>
  <c r="J253" i="10"/>
  <c r="D254" i="10"/>
  <c r="H254" i="10"/>
  <c r="E254" i="10"/>
  <c r="F254" i="10"/>
  <c r="G254" i="10"/>
  <c r="J254" i="10"/>
  <c r="K254" i="10"/>
  <c r="L254" i="10"/>
  <c r="D255" i="10"/>
  <c r="E255" i="10"/>
  <c r="G255" i="10"/>
  <c r="L255" i="10"/>
  <c r="D256" i="10"/>
  <c r="J256" i="10"/>
  <c r="E256" i="10"/>
  <c r="H256" i="10"/>
  <c r="I256" i="10"/>
  <c r="D257" i="10"/>
  <c r="H257" i="10"/>
  <c r="E257" i="10"/>
  <c r="K257" i="10"/>
  <c r="F257" i="10"/>
  <c r="I257" i="10"/>
  <c r="J257" i="10"/>
  <c r="D258" i="10"/>
  <c r="I258" i="10"/>
  <c r="E258" i="10"/>
  <c r="F258" i="10"/>
  <c r="G258" i="10"/>
  <c r="H258" i="10"/>
  <c r="J258" i="10"/>
  <c r="K258" i="10"/>
  <c r="L258" i="10"/>
  <c r="D259" i="10"/>
  <c r="F259" i="10"/>
  <c r="E259" i="10"/>
  <c r="G259" i="10"/>
  <c r="H259" i="10"/>
  <c r="K259" i="10"/>
  <c r="L259" i="10"/>
  <c r="D260" i="10"/>
  <c r="I260" i="10"/>
  <c r="E260" i="10"/>
  <c r="G260" i="10"/>
  <c r="D261" i="10"/>
  <c r="E261" i="10"/>
  <c r="F261" i="10"/>
  <c r="H261" i="10"/>
  <c r="I261" i="10"/>
  <c r="J261" i="10"/>
  <c r="D262" i="10"/>
  <c r="H262" i="10"/>
  <c r="E262" i="10"/>
  <c r="F262" i="10"/>
  <c r="G262" i="10"/>
  <c r="J262" i="10"/>
  <c r="K262" i="10"/>
  <c r="L262" i="10"/>
  <c r="D263" i="10"/>
  <c r="E263" i="10"/>
  <c r="G263" i="10"/>
  <c r="L263" i="10"/>
  <c r="D264" i="10"/>
  <c r="J264" i="10"/>
  <c r="E264" i="10"/>
  <c r="H264" i="10"/>
  <c r="I264" i="10"/>
  <c r="D265" i="10"/>
  <c r="H265" i="10"/>
  <c r="E265" i="10"/>
  <c r="K265" i="10"/>
  <c r="F265" i="10"/>
  <c r="I265" i="10"/>
  <c r="J265" i="10"/>
  <c r="D266" i="10"/>
  <c r="I266" i="10"/>
  <c r="E266" i="10"/>
  <c r="F266" i="10"/>
  <c r="G266" i="10"/>
  <c r="H266" i="10"/>
  <c r="J266" i="10"/>
  <c r="K266" i="10"/>
  <c r="L266" i="10"/>
  <c r="D267" i="10"/>
  <c r="F267" i="10"/>
  <c r="E267" i="10"/>
  <c r="G267" i="10"/>
  <c r="H267" i="10"/>
  <c r="K267" i="10"/>
  <c r="L267" i="10"/>
  <c r="D268" i="10"/>
  <c r="I268" i="10"/>
  <c r="E268" i="10"/>
  <c r="G268" i="10"/>
  <c r="D269" i="10"/>
  <c r="E269" i="10"/>
  <c r="F269" i="10"/>
  <c r="H269" i="10"/>
  <c r="I269" i="10"/>
  <c r="J269" i="10"/>
  <c r="D270" i="10"/>
  <c r="H270" i="10"/>
  <c r="E270" i="10"/>
  <c r="F270" i="10"/>
  <c r="G270" i="10"/>
  <c r="J270" i="10"/>
  <c r="K270" i="10"/>
  <c r="L270" i="10"/>
  <c r="D271" i="10"/>
  <c r="E271" i="10"/>
  <c r="G271" i="10"/>
  <c r="L271" i="10"/>
  <c r="D272" i="10"/>
  <c r="J272" i="10"/>
  <c r="E272" i="10"/>
  <c r="H272" i="10"/>
  <c r="I272" i="10"/>
  <c r="D273" i="10"/>
  <c r="H273" i="10"/>
  <c r="E273" i="10"/>
  <c r="K273" i="10"/>
  <c r="F273" i="10"/>
  <c r="I273" i="10"/>
  <c r="J273" i="10"/>
  <c r="D274" i="10"/>
  <c r="I274" i="10"/>
  <c r="E274" i="10"/>
  <c r="F274" i="10"/>
  <c r="G274" i="10"/>
  <c r="H274" i="10"/>
  <c r="J274" i="10"/>
  <c r="K274" i="10"/>
  <c r="L274" i="10"/>
  <c r="D275" i="10"/>
  <c r="F275" i="10"/>
  <c r="E275" i="10"/>
  <c r="G275" i="10"/>
  <c r="H275" i="10"/>
  <c r="K275" i="10"/>
  <c r="L275" i="10"/>
  <c r="D276" i="10"/>
  <c r="I276" i="10"/>
  <c r="E276" i="10"/>
  <c r="G276" i="10"/>
  <c r="D277" i="10"/>
  <c r="E277" i="10"/>
  <c r="F277" i="10"/>
  <c r="H277" i="10"/>
  <c r="I277" i="10"/>
  <c r="J277" i="10"/>
  <c r="D278" i="10"/>
  <c r="H278" i="10"/>
  <c r="E278" i="10"/>
  <c r="F278" i="10"/>
  <c r="G278" i="10"/>
  <c r="J278" i="10"/>
  <c r="K278" i="10"/>
  <c r="L278" i="10"/>
  <c r="D279" i="10"/>
  <c r="E279" i="10"/>
  <c r="G279" i="10"/>
  <c r="L279" i="10"/>
  <c r="D280" i="10"/>
  <c r="J280" i="10"/>
  <c r="E280" i="10"/>
  <c r="H280" i="10"/>
  <c r="I280" i="10"/>
  <c r="D281" i="10"/>
  <c r="H281" i="10"/>
  <c r="E281" i="10"/>
  <c r="K281" i="10"/>
  <c r="F281" i="10"/>
  <c r="I281" i="10"/>
  <c r="J281" i="10"/>
  <c r="D282" i="10"/>
  <c r="I282" i="10"/>
  <c r="E282" i="10"/>
  <c r="F282" i="10"/>
  <c r="G282" i="10"/>
  <c r="H282" i="10"/>
  <c r="J282" i="10"/>
  <c r="K282" i="10"/>
  <c r="L282" i="10"/>
  <c r="D283" i="10"/>
  <c r="F283" i="10"/>
  <c r="E283" i="10"/>
  <c r="G283" i="10"/>
  <c r="H283" i="10"/>
  <c r="K283" i="10"/>
  <c r="L283" i="10"/>
  <c r="D284" i="10"/>
  <c r="I284" i="10"/>
  <c r="E284" i="10"/>
  <c r="G284" i="10"/>
  <c r="D285" i="10"/>
  <c r="E285" i="10"/>
  <c r="F285" i="10"/>
  <c r="H285" i="10"/>
  <c r="I285" i="10"/>
  <c r="J285" i="10"/>
  <c r="D286" i="10"/>
  <c r="H286" i="10"/>
  <c r="E286" i="10"/>
  <c r="F286" i="10"/>
  <c r="G286" i="10"/>
  <c r="J286" i="10"/>
  <c r="K286" i="10"/>
  <c r="L286" i="10"/>
  <c r="D287" i="10"/>
  <c r="E287" i="10"/>
  <c r="G287" i="10"/>
  <c r="L287" i="10"/>
  <c r="D288" i="10"/>
  <c r="J288" i="10"/>
  <c r="E288" i="10"/>
  <c r="H288" i="10"/>
  <c r="I288" i="10"/>
  <c r="D289" i="10"/>
  <c r="H289" i="10"/>
  <c r="E289" i="10"/>
  <c r="K289" i="10"/>
  <c r="F289" i="10"/>
  <c r="I289" i="10"/>
  <c r="J289" i="10"/>
  <c r="D290" i="10"/>
  <c r="I290" i="10"/>
  <c r="E290" i="10"/>
  <c r="F290" i="10"/>
  <c r="G290" i="10"/>
  <c r="H290" i="10"/>
  <c r="J290" i="10"/>
  <c r="K290" i="10"/>
  <c r="L290" i="10"/>
  <c r="D291" i="10"/>
  <c r="F291" i="10"/>
  <c r="E291" i="10"/>
  <c r="G291" i="10"/>
  <c r="H291" i="10"/>
  <c r="K291" i="10"/>
  <c r="L291" i="10"/>
  <c r="D292" i="10"/>
  <c r="I292" i="10"/>
  <c r="E292" i="10"/>
  <c r="G292" i="10"/>
  <c r="D293" i="10"/>
  <c r="E293" i="10"/>
  <c r="F293" i="10"/>
  <c r="H293" i="10"/>
  <c r="I293" i="10"/>
  <c r="J293" i="10"/>
  <c r="D294" i="10"/>
  <c r="H294" i="10"/>
  <c r="E294" i="10"/>
  <c r="F294" i="10"/>
  <c r="G294" i="10"/>
  <c r="J294" i="10"/>
  <c r="K294" i="10"/>
  <c r="L294" i="10"/>
  <c r="D295" i="10"/>
  <c r="E295" i="10"/>
  <c r="G295" i="10"/>
  <c r="L295" i="10"/>
  <c r="D296" i="10"/>
  <c r="J296" i="10"/>
  <c r="E296" i="10"/>
  <c r="H296" i="10"/>
  <c r="I296" i="10"/>
  <c r="D297" i="10"/>
  <c r="H297" i="10"/>
  <c r="E297" i="10"/>
  <c r="K297" i="10"/>
  <c r="F297" i="10"/>
  <c r="I297" i="10"/>
  <c r="J297" i="10"/>
  <c r="D298" i="10"/>
  <c r="I298" i="10"/>
  <c r="E298" i="10"/>
  <c r="F298" i="10"/>
  <c r="G298" i="10"/>
  <c r="H298" i="10"/>
  <c r="J298" i="10"/>
  <c r="K298" i="10"/>
  <c r="L298" i="10"/>
  <c r="D299" i="10"/>
  <c r="F299" i="10"/>
  <c r="E299" i="10"/>
  <c r="G299" i="10"/>
  <c r="H299" i="10"/>
  <c r="K299" i="10"/>
  <c r="L299" i="10"/>
  <c r="D300" i="10"/>
  <c r="I300" i="10"/>
  <c r="E300" i="10"/>
  <c r="G300" i="10"/>
  <c r="D301" i="10"/>
  <c r="E301" i="10"/>
  <c r="F301" i="10"/>
  <c r="H301" i="10"/>
  <c r="I301" i="10"/>
  <c r="J301" i="10"/>
  <c r="D302" i="10"/>
  <c r="H302" i="10"/>
  <c r="E302" i="10"/>
  <c r="F302" i="10"/>
  <c r="G302" i="10"/>
  <c r="J302" i="10"/>
  <c r="K302" i="10"/>
  <c r="L302" i="10"/>
  <c r="D303" i="10"/>
  <c r="E303" i="10"/>
  <c r="G303" i="10"/>
  <c r="L303" i="10"/>
  <c r="D304" i="10"/>
  <c r="J304" i="10"/>
  <c r="E304" i="10"/>
  <c r="H304" i="10"/>
  <c r="I304" i="10"/>
  <c r="D305" i="10"/>
  <c r="H305" i="10"/>
  <c r="E305" i="10"/>
  <c r="K305" i="10"/>
  <c r="F305" i="10"/>
  <c r="I305" i="10"/>
  <c r="J305" i="10"/>
  <c r="D306" i="10"/>
  <c r="I306" i="10"/>
  <c r="E306" i="10"/>
  <c r="F306" i="10"/>
  <c r="G306" i="10"/>
  <c r="H306" i="10"/>
  <c r="J306" i="10"/>
  <c r="K306" i="10"/>
  <c r="L306" i="10"/>
  <c r="D307" i="10"/>
  <c r="F307" i="10"/>
  <c r="E307" i="10"/>
  <c r="G307" i="10"/>
  <c r="H307" i="10"/>
  <c r="K307" i="10"/>
  <c r="L307" i="10"/>
  <c r="D308" i="10"/>
  <c r="I308" i="10"/>
  <c r="E308" i="10"/>
  <c r="G308" i="10"/>
  <c r="D309" i="10"/>
  <c r="E309" i="10"/>
  <c r="F309" i="10"/>
  <c r="H309" i="10"/>
  <c r="I309" i="10"/>
  <c r="J309" i="10"/>
  <c r="D310" i="10"/>
  <c r="H310" i="10"/>
  <c r="E310" i="10"/>
  <c r="F310" i="10"/>
  <c r="G310" i="10"/>
  <c r="J310" i="10"/>
  <c r="K310" i="10"/>
  <c r="L310" i="10"/>
  <c r="D311" i="10"/>
  <c r="E311" i="10"/>
  <c r="G311" i="10"/>
  <c r="L311" i="10"/>
  <c r="D312" i="10"/>
  <c r="J312" i="10"/>
  <c r="E312" i="10"/>
  <c r="H312" i="10"/>
  <c r="I312" i="10"/>
  <c r="D313" i="10"/>
  <c r="H313" i="10"/>
  <c r="E313" i="10"/>
  <c r="K313" i="10"/>
  <c r="F313" i="10"/>
  <c r="I313" i="10"/>
  <c r="J313" i="10"/>
  <c r="D314" i="10"/>
  <c r="I314" i="10"/>
  <c r="E314" i="10"/>
  <c r="F314" i="10"/>
  <c r="G314" i="10"/>
  <c r="H314" i="10"/>
  <c r="J314" i="10"/>
  <c r="K314" i="10"/>
  <c r="L314" i="10"/>
  <c r="D315" i="10"/>
  <c r="F315" i="10"/>
  <c r="E315" i="10"/>
  <c r="G315" i="10"/>
  <c r="H315" i="10"/>
  <c r="K315" i="10"/>
  <c r="L315" i="10"/>
  <c r="D316" i="10"/>
  <c r="I316" i="10"/>
  <c r="E316" i="10"/>
  <c r="G316" i="10"/>
  <c r="D317" i="10"/>
  <c r="E317" i="10"/>
  <c r="F317" i="10"/>
  <c r="H317" i="10"/>
  <c r="I317" i="10"/>
  <c r="J317" i="10"/>
  <c r="D318" i="10"/>
  <c r="H318" i="10"/>
  <c r="E318" i="10"/>
  <c r="F318" i="10"/>
  <c r="G318" i="10"/>
  <c r="J318" i="10"/>
  <c r="K318" i="10"/>
  <c r="L318" i="10"/>
  <c r="D319" i="10"/>
  <c r="E319" i="10"/>
  <c r="G319" i="10"/>
  <c r="L319" i="10"/>
  <c r="D320" i="10"/>
  <c r="J320" i="10"/>
  <c r="E320" i="10"/>
  <c r="H320" i="10"/>
  <c r="I320" i="10"/>
  <c r="D321" i="10"/>
  <c r="H321" i="10"/>
  <c r="E321" i="10"/>
  <c r="K321" i="10"/>
  <c r="F321" i="10"/>
  <c r="I321" i="10"/>
  <c r="J321" i="10"/>
  <c r="D322" i="10"/>
  <c r="I322" i="10"/>
  <c r="E322" i="10"/>
  <c r="F322" i="10"/>
  <c r="G322" i="10"/>
  <c r="H322" i="10"/>
  <c r="J322" i="10"/>
  <c r="K322" i="10"/>
  <c r="L322" i="10"/>
  <c r="D323" i="10"/>
  <c r="F323" i="10"/>
  <c r="E323" i="10"/>
  <c r="G323" i="10"/>
  <c r="H323" i="10"/>
  <c r="K323" i="10"/>
  <c r="L323" i="10"/>
  <c r="D324" i="10"/>
  <c r="L324" i="10"/>
  <c r="E324" i="10"/>
  <c r="G324" i="10"/>
  <c r="I324" i="10"/>
  <c r="D325" i="10"/>
  <c r="E325" i="10"/>
  <c r="F325" i="10"/>
  <c r="H325" i="10"/>
  <c r="I325" i="10"/>
  <c r="J325" i="10"/>
  <c r="D326" i="10"/>
  <c r="H326" i="10"/>
  <c r="E326" i="10"/>
  <c r="F326" i="10"/>
  <c r="G326" i="10"/>
  <c r="J326" i="10"/>
  <c r="K326" i="10"/>
  <c r="L326" i="10"/>
  <c r="G4" i="12"/>
  <c r="G5" i="12"/>
  <c r="G6" i="12"/>
  <c r="G7" i="12"/>
  <c r="A9" i="12"/>
  <c r="C9" i="12" s="1"/>
  <c r="B10" i="12"/>
  <c r="J12" i="12"/>
  <c r="H15" i="12"/>
  <c r="K15" i="12"/>
  <c r="C16" i="12"/>
  <c r="C15" i="12"/>
  <c r="D16" i="12"/>
  <c r="D15" i="12"/>
  <c r="E16" i="12"/>
  <c r="E15" i="12"/>
  <c r="F16" i="12"/>
  <c r="F15" i="12"/>
  <c r="G16" i="12"/>
  <c r="G15" i="12"/>
  <c r="H16" i="12"/>
  <c r="I16" i="12"/>
  <c r="I15" i="12"/>
  <c r="J16" i="12"/>
  <c r="J15" i="12"/>
  <c r="K16" i="12"/>
  <c r="L16" i="12"/>
  <c r="L15" i="12"/>
  <c r="M16" i="12"/>
  <c r="M15" i="12"/>
  <c r="M12" i="12"/>
  <c r="N16" i="12"/>
  <c r="N15" i="12"/>
  <c r="O16" i="12"/>
  <c r="O15" i="12"/>
  <c r="P16" i="12"/>
  <c r="P15" i="12"/>
  <c r="Q16" i="12"/>
  <c r="Q15" i="12"/>
  <c r="D21" i="12"/>
  <c r="L21" i="12" s="1"/>
  <c r="E21" i="12"/>
  <c r="G21" i="12"/>
  <c r="D22" i="12"/>
  <c r="E22" i="12"/>
  <c r="G22" i="12"/>
  <c r="D23" i="12"/>
  <c r="L23" i="12" s="1"/>
  <c r="E23" i="12"/>
  <c r="G23" i="12"/>
  <c r="D24" i="12"/>
  <c r="J24" i="12" s="1"/>
  <c r="E24" i="12"/>
  <c r="G24" i="12"/>
  <c r="D25" i="12"/>
  <c r="F25" i="12" s="1"/>
  <c r="E25" i="12"/>
  <c r="G25" i="12"/>
  <c r="D26" i="12"/>
  <c r="I26" i="12" s="1"/>
  <c r="E26" i="12"/>
  <c r="G26" i="12"/>
  <c r="D27" i="12"/>
  <c r="L27" i="12" s="1"/>
  <c r="E27" i="12"/>
  <c r="G27" i="12"/>
  <c r="D28" i="12"/>
  <c r="I28" i="12" s="1"/>
  <c r="E28" i="12"/>
  <c r="G28" i="12"/>
  <c r="D29" i="12"/>
  <c r="H29" i="12" s="1"/>
  <c r="E29" i="12"/>
  <c r="G29" i="12"/>
  <c r="D30" i="12"/>
  <c r="I30" i="12" s="1"/>
  <c r="E30" i="12"/>
  <c r="G30" i="12"/>
  <c r="D31" i="12"/>
  <c r="I31" i="12" s="1"/>
  <c r="E31" i="12"/>
  <c r="D32" i="12"/>
  <c r="J32" i="12" s="1"/>
  <c r="E32" i="12"/>
  <c r="G32" i="12"/>
  <c r="D33" i="12"/>
  <c r="E33" i="12"/>
  <c r="G33" i="12"/>
  <c r="D34" i="12"/>
  <c r="E34" i="12"/>
  <c r="D35" i="12"/>
  <c r="E35" i="12"/>
  <c r="D36" i="12"/>
  <c r="K36" i="12" s="1"/>
  <c r="E36" i="12"/>
  <c r="G36" i="12"/>
  <c r="D37" i="12"/>
  <c r="J37" i="12" s="1"/>
  <c r="E37" i="12"/>
  <c r="G37" i="12"/>
  <c r="D38" i="12"/>
  <c r="E38" i="12"/>
  <c r="G38" i="12"/>
  <c r="D39" i="12"/>
  <c r="H39" i="12" s="1"/>
  <c r="E39" i="12"/>
  <c r="D40" i="12"/>
  <c r="E40" i="12"/>
  <c r="G40" i="12"/>
  <c r="D41" i="12"/>
  <c r="E41" i="12"/>
  <c r="G41" i="12"/>
  <c r="D42" i="12"/>
  <c r="E42" i="12"/>
  <c r="D43" i="12"/>
  <c r="E43" i="12"/>
  <c r="D44" i="12"/>
  <c r="E44" i="12"/>
  <c r="G44" i="12"/>
  <c r="D45" i="12"/>
  <c r="H45" i="12" s="1"/>
  <c r="E45" i="12"/>
  <c r="G45" i="12"/>
  <c r="D46" i="12"/>
  <c r="E46" i="12"/>
  <c r="G46" i="12"/>
  <c r="D47" i="12"/>
  <c r="I47" i="12" s="1"/>
  <c r="E47" i="12"/>
  <c r="D48" i="12"/>
  <c r="F48" i="12" s="1"/>
  <c r="E48" i="12"/>
  <c r="G48" i="12"/>
  <c r="D49" i="12"/>
  <c r="E49" i="12"/>
  <c r="G49" i="12"/>
  <c r="D50" i="12"/>
  <c r="E50" i="12"/>
  <c r="D51" i="12"/>
  <c r="J51" i="12" s="1"/>
  <c r="E51" i="12"/>
  <c r="D52" i="12"/>
  <c r="K52" i="12" s="1"/>
  <c r="E52" i="12"/>
  <c r="G52" i="12"/>
  <c r="D53" i="12"/>
  <c r="L53" i="12" s="1"/>
  <c r="E53" i="12"/>
  <c r="G53" i="12"/>
  <c r="D54" i="12"/>
  <c r="I54" i="12" s="1"/>
  <c r="E54" i="12"/>
  <c r="G54" i="12"/>
  <c r="D55" i="12"/>
  <c r="H55" i="12" s="1"/>
  <c r="E55" i="12"/>
  <c r="D56" i="12"/>
  <c r="K56" i="12" s="1"/>
  <c r="E56" i="12"/>
  <c r="G56" i="12"/>
  <c r="D57" i="12"/>
  <c r="F57" i="12" s="1"/>
  <c r="E57" i="12"/>
  <c r="G57" i="12"/>
  <c r="D58" i="12"/>
  <c r="J58" i="12" s="1"/>
  <c r="E58" i="12"/>
  <c r="H58" i="12"/>
  <c r="D59" i="12"/>
  <c r="J59" i="12" s="1"/>
  <c r="E59" i="12"/>
  <c r="D60" i="12"/>
  <c r="F60" i="12" s="1"/>
  <c r="E60" i="12"/>
  <c r="G60" i="12"/>
  <c r="D61" i="12"/>
  <c r="H61" i="12" s="1"/>
  <c r="E61" i="12"/>
  <c r="G61" i="12"/>
  <c r="D62" i="12"/>
  <c r="E62" i="12"/>
  <c r="D63" i="12"/>
  <c r="J63" i="12" s="1"/>
  <c r="E63" i="12"/>
  <c r="D64" i="12"/>
  <c r="E64" i="12"/>
  <c r="G64" i="12"/>
  <c r="D65" i="12"/>
  <c r="E65" i="12"/>
  <c r="G65" i="12"/>
  <c r="D66" i="12"/>
  <c r="H66" i="12" s="1"/>
  <c r="E66" i="12"/>
  <c r="D67" i="12"/>
  <c r="J67" i="12" s="1"/>
  <c r="E67" i="12"/>
  <c r="D68" i="12"/>
  <c r="K68" i="12" s="1"/>
  <c r="E68" i="12"/>
  <c r="G68" i="12"/>
  <c r="D69" i="12"/>
  <c r="E69" i="12"/>
  <c r="G69" i="12"/>
  <c r="D70" i="12"/>
  <c r="I70" i="12" s="1"/>
  <c r="E70" i="12"/>
  <c r="D71" i="12"/>
  <c r="E71" i="12"/>
  <c r="D72" i="12"/>
  <c r="E72" i="12"/>
  <c r="G72" i="12"/>
  <c r="D73" i="12"/>
  <c r="E73" i="12"/>
  <c r="G73" i="12"/>
  <c r="D74" i="12"/>
  <c r="E74" i="12"/>
  <c r="D75" i="12"/>
  <c r="K75" i="12" s="1"/>
  <c r="E75" i="12"/>
  <c r="D76" i="12"/>
  <c r="K76" i="12" s="1"/>
  <c r="E76" i="12"/>
  <c r="G76" i="12"/>
  <c r="D77" i="12"/>
  <c r="E77" i="12"/>
  <c r="G77" i="12"/>
  <c r="D78" i="12"/>
  <c r="I78" i="12" s="1"/>
  <c r="E78" i="12"/>
  <c r="D79" i="12"/>
  <c r="H79" i="12" s="1"/>
  <c r="E79" i="12"/>
  <c r="D80" i="12"/>
  <c r="K80" i="12" s="1"/>
  <c r="E80" i="12"/>
  <c r="G80" i="12"/>
  <c r="D81" i="12"/>
  <c r="H81" i="12" s="1"/>
  <c r="E81" i="12"/>
  <c r="G81" i="12"/>
  <c r="D82" i="12"/>
  <c r="E82" i="12"/>
  <c r="D83" i="12"/>
  <c r="E83" i="12"/>
  <c r="D84" i="12"/>
  <c r="F84" i="12" s="1"/>
  <c r="E84" i="12"/>
  <c r="G84" i="12"/>
  <c r="D85" i="12"/>
  <c r="E85" i="12"/>
  <c r="G85" i="12"/>
  <c r="H85" i="12"/>
  <c r="D86" i="12"/>
  <c r="E86" i="12"/>
  <c r="L86" i="12"/>
  <c r="I86" i="12"/>
  <c r="D87" i="12"/>
  <c r="E87" i="12"/>
  <c r="F87" i="12"/>
  <c r="H87" i="12"/>
  <c r="I87" i="12"/>
  <c r="J87" i="12"/>
  <c r="D88" i="12"/>
  <c r="H88" i="12"/>
  <c r="E88" i="12"/>
  <c r="F88" i="12"/>
  <c r="G88" i="12"/>
  <c r="J88" i="12"/>
  <c r="K88" i="12"/>
  <c r="L88" i="12"/>
  <c r="D89" i="12"/>
  <c r="H89" i="12"/>
  <c r="E89" i="12"/>
  <c r="G89" i="12"/>
  <c r="L89" i="12"/>
  <c r="D90" i="12"/>
  <c r="J90" i="12"/>
  <c r="E90" i="12"/>
  <c r="H90" i="12"/>
  <c r="I90" i="12"/>
  <c r="D91" i="12"/>
  <c r="H91" i="12"/>
  <c r="E91" i="12"/>
  <c r="K91" i="12"/>
  <c r="F91" i="12"/>
  <c r="I91" i="12"/>
  <c r="J91" i="12"/>
  <c r="D92" i="12"/>
  <c r="I92" i="12"/>
  <c r="E92" i="12"/>
  <c r="F92" i="12"/>
  <c r="G92" i="12"/>
  <c r="H92" i="12"/>
  <c r="J92" i="12"/>
  <c r="K92" i="12"/>
  <c r="L92" i="12"/>
  <c r="D93" i="12"/>
  <c r="H93" i="12"/>
  <c r="E93" i="12"/>
  <c r="G93" i="12"/>
  <c r="K93" i="12"/>
  <c r="D94" i="12"/>
  <c r="I94" i="12"/>
  <c r="E94" i="12"/>
  <c r="H94" i="12"/>
  <c r="L94" i="12"/>
  <c r="D95" i="12"/>
  <c r="E95" i="12"/>
  <c r="F95" i="12"/>
  <c r="H95" i="12"/>
  <c r="I95" i="12"/>
  <c r="J95" i="12"/>
  <c r="D96" i="12"/>
  <c r="H96" i="12"/>
  <c r="E96" i="12"/>
  <c r="F96" i="12"/>
  <c r="G96" i="12"/>
  <c r="J96" i="12"/>
  <c r="K96" i="12"/>
  <c r="L96" i="12"/>
  <c r="D97" i="12"/>
  <c r="E97" i="12"/>
  <c r="G97" i="12"/>
  <c r="D98" i="12"/>
  <c r="E98" i="12"/>
  <c r="D99" i="12"/>
  <c r="H99" i="12"/>
  <c r="E99" i="12"/>
  <c r="F99" i="12"/>
  <c r="I99" i="12"/>
  <c r="J99" i="12"/>
  <c r="D100" i="12"/>
  <c r="I100" i="12"/>
  <c r="E100" i="12"/>
  <c r="F100" i="12"/>
  <c r="G100" i="12"/>
  <c r="H100" i="12"/>
  <c r="J100" i="12"/>
  <c r="K100" i="12"/>
  <c r="L100" i="12"/>
  <c r="D101" i="12"/>
  <c r="H101" i="12"/>
  <c r="E101" i="12"/>
  <c r="G101" i="12"/>
  <c r="K101" i="12"/>
  <c r="D102" i="12"/>
  <c r="I102" i="12"/>
  <c r="E102" i="12"/>
  <c r="H102" i="12"/>
  <c r="L102" i="12"/>
  <c r="D103" i="12"/>
  <c r="E103" i="12"/>
  <c r="F103" i="12"/>
  <c r="H103" i="12"/>
  <c r="I103" i="12"/>
  <c r="J103" i="12"/>
  <c r="D104" i="12"/>
  <c r="H104" i="12"/>
  <c r="E104" i="12"/>
  <c r="F104" i="12"/>
  <c r="G104" i="12"/>
  <c r="J104" i="12"/>
  <c r="K104" i="12"/>
  <c r="L104" i="12"/>
  <c r="D105" i="12"/>
  <c r="E105" i="12"/>
  <c r="G105" i="12"/>
  <c r="D106" i="12"/>
  <c r="E106" i="12"/>
  <c r="D107" i="12"/>
  <c r="H107" i="12"/>
  <c r="E107" i="12"/>
  <c r="F107" i="12"/>
  <c r="I107" i="12"/>
  <c r="J107" i="12"/>
  <c r="D108" i="12"/>
  <c r="I108" i="12"/>
  <c r="E108" i="12"/>
  <c r="F108" i="12"/>
  <c r="G108" i="12"/>
  <c r="H108" i="12"/>
  <c r="J108" i="12"/>
  <c r="K108" i="12"/>
  <c r="L108" i="12"/>
  <c r="D109" i="12"/>
  <c r="H109" i="12"/>
  <c r="E109" i="12"/>
  <c r="G109" i="12"/>
  <c r="K109" i="12"/>
  <c r="D110" i="12"/>
  <c r="I110" i="12"/>
  <c r="E110" i="12"/>
  <c r="H110" i="12"/>
  <c r="L110" i="12"/>
  <c r="D111" i="12"/>
  <c r="E111" i="12"/>
  <c r="F111" i="12"/>
  <c r="H111" i="12"/>
  <c r="I111" i="12"/>
  <c r="J111" i="12"/>
  <c r="D112" i="12"/>
  <c r="E112" i="12"/>
  <c r="F112" i="12"/>
  <c r="G112" i="12"/>
  <c r="D113" i="12"/>
  <c r="E113" i="12"/>
  <c r="G113" i="12"/>
  <c r="D114" i="12"/>
  <c r="J114" i="12"/>
  <c r="E114" i="12"/>
  <c r="H114" i="12"/>
  <c r="I114" i="12"/>
  <c r="L114" i="12"/>
  <c r="D115" i="12"/>
  <c r="H115" i="12"/>
  <c r="E115" i="12"/>
  <c r="F115" i="12"/>
  <c r="G115" i="12"/>
  <c r="I115" i="12"/>
  <c r="J115" i="12"/>
  <c r="D116" i="12"/>
  <c r="I116" i="12"/>
  <c r="E116" i="12"/>
  <c r="F116" i="12"/>
  <c r="G116" i="12"/>
  <c r="H116" i="12"/>
  <c r="J116" i="12"/>
  <c r="K116" i="12"/>
  <c r="L116" i="12"/>
  <c r="D117" i="12"/>
  <c r="K117" i="12"/>
  <c r="E117" i="12"/>
  <c r="G117" i="12"/>
  <c r="H117" i="12"/>
  <c r="I117" i="12"/>
  <c r="L117" i="12"/>
  <c r="D118" i="12"/>
  <c r="F118" i="12"/>
  <c r="E118" i="12"/>
  <c r="H118" i="12"/>
  <c r="J118" i="12"/>
  <c r="D119" i="12"/>
  <c r="E119" i="12"/>
  <c r="F119" i="12"/>
  <c r="H119" i="12"/>
  <c r="I119" i="12"/>
  <c r="J119" i="12"/>
  <c r="K119" i="12"/>
  <c r="D120" i="12"/>
  <c r="F120" i="12"/>
  <c r="E120" i="12"/>
  <c r="G120" i="12"/>
  <c r="J120" i="12"/>
  <c r="K120" i="12"/>
  <c r="D121" i="12"/>
  <c r="E121" i="12"/>
  <c r="K121" i="12"/>
  <c r="G121" i="12"/>
  <c r="H121" i="12"/>
  <c r="L121" i="12"/>
  <c r="D122" i="12"/>
  <c r="J122" i="12"/>
  <c r="E122" i="12"/>
  <c r="F122" i="12"/>
  <c r="I122" i="12"/>
  <c r="D123" i="12"/>
  <c r="H123" i="12"/>
  <c r="E123" i="12"/>
  <c r="F123" i="12"/>
  <c r="G123" i="12"/>
  <c r="I123" i="12"/>
  <c r="J123" i="12"/>
  <c r="D124" i="12"/>
  <c r="I124" i="12"/>
  <c r="E124" i="12"/>
  <c r="F124" i="12"/>
  <c r="G124" i="12"/>
  <c r="H124" i="12"/>
  <c r="J124" i="12"/>
  <c r="K124" i="12"/>
  <c r="L124" i="12"/>
  <c r="D125" i="12"/>
  <c r="E125" i="12"/>
  <c r="G125" i="12"/>
  <c r="H125" i="12"/>
  <c r="D126" i="12"/>
  <c r="F126" i="12"/>
  <c r="E126" i="12"/>
  <c r="H126" i="12"/>
  <c r="I126" i="12"/>
  <c r="J126" i="12"/>
  <c r="D127" i="12"/>
  <c r="E127" i="12"/>
  <c r="F127" i="12"/>
  <c r="H127" i="12"/>
  <c r="I127" i="12"/>
  <c r="J127" i="12"/>
  <c r="D128" i="12"/>
  <c r="E128" i="12"/>
  <c r="F128" i="12"/>
  <c r="G128" i="12"/>
  <c r="J128" i="12"/>
  <c r="D129" i="12"/>
  <c r="E129" i="12"/>
  <c r="G129" i="12"/>
  <c r="D130" i="12"/>
  <c r="J130" i="12"/>
  <c r="E130" i="12"/>
  <c r="F130" i="12"/>
  <c r="H130" i="12"/>
  <c r="I130" i="12"/>
  <c r="D131" i="12"/>
  <c r="H131" i="12"/>
  <c r="E131" i="12"/>
  <c r="F131" i="12"/>
  <c r="G131" i="12"/>
  <c r="I131" i="12"/>
  <c r="J131" i="12"/>
  <c r="D132" i="12"/>
  <c r="I132" i="12"/>
  <c r="E132" i="12"/>
  <c r="F132" i="12"/>
  <c r="G132" i="12"/>
  <c r="H132" i="12"/>
  <c r="J132" i="12"/>
  <c r="K132" i="12"/>
  <c r="L132" i="12"/>
  <c r="D133" i="12"/>
  <c r="E133" i="12"/>
  <c r="G133" i="12"/>
  <c r="D134" i="12"/>
  <c r="F134" i="12"/>
  <c r="E134" i="12"/>
  <c r="L134" i="12"/>
  <c r="H134" i="12"/>
  <c r="I134" i="12"/>
  <c r="J134" i="12"/>
  <c r="D135" i="12"/>
  <c r="E135" i="12"/>
  <c r="F135" i="12"/>
  <c r="H135" i="12"/>
  <c r="I135" i="12"/>
  <c r="J135" i="12"/>
  <c r="D136" i="12"/>
  <c r="E136" i="12"/>
  <c r="F136" i="12"/>
  <c r="G136" i="12"/>
  <c r="J136" i="12"/>
  <c r="K136" i="12"/>
  <c r="L136" i="12"/>
  <c r="D137" i="12"/>
  <c r="E137" i="12"/>
  <c r="G137" i="12"/>
  <c r="H137" i="12"/>
  <c r="K137" i="12"/>
  <c r="L137" i="12"/>
  <c r="D138" i="12"/>
  <c r="J138" i="12"/>
  <c r="E138" i="12"/>
  <c r="L138" i="12"/>
  <c r="F138" i="12"/>
  <c r="H138" i="12"/>
  <c r="I138" i="12"/>
  <c r="D139" i="12"/>
  <c r="H139" i="12"/>
  <c r="E139" i="12"/>
  <c r="F139" i="12"/>
  <c r="I139" i="12"/>
  <c r="J139" i="12"/>
  <c r="D140" i="12"/>
  <c r="I140" i="12"/>
  <c r="E140" i="12"/>
  <c r="F140" i="12"/>
  <c r="G140" i="12"/>
  <c r="H140" i="12"/>
  <c r="J140" i="12"/>
  <c r="K140" i="12"/>
  <c r="L140" i="12"/>
  <c r="D141" i="12"/>
  <c r="I141" i="12"/>
  <c r="E141" i="12"/>
  <c r="G141" i="12"/>
  <c r="H141" i="12"/>
  <c r="K141" i="12"/>
  <c r="L141" i="12"/>
  <c r="D142" i="12"/>
  <c r="F142" i="12"/>
  <c r="E142" i="12"/>
  <c r="I142" i="12"/>
  <c r="D143" i="12"/>
  <c r="E143" i="12"/>
  <c r="F143" i="12"/>
  <c r="H143" i="12"/>
  <c r="I143" i="12"/>
  <c r="J143" i="12"/>
  <c r="D144" i="12"/>
  <c r="K144" i="12"/>
  <c r="E144" i="12"/>
  <c r="F144" i="12"/>
  <c r="G144" i="12"/>
  <c r="J144" i="12"/>
  <c r="L144" i="12"/>
  <c r="D145" i="12"/>
  <c r="H145" i="12"/>
  <c r="E145" i="12"/>
  <c r="G145" i="12"/>
  <c r="K145" i="12"/>
  <c r="D146" i="12"/>
  <c r="J146" i="12"/>
  <c r="E146" i="12"/>
  <c r="H146" i="12"/>
  <c r="D147" i="12"/>
  <c r="H147" i="12"/>
  <c r="E147" i="12"/>
  <c r="F147" i="12"/>
  <c r="I147" i="12"/>
  <c r="J147" i="12"/>
  <c r="D148" i="12"/>
  <c r="I148" i="12"/>
  <c r="E148" i="12"/>
  <c r="F148" i="12"/>
  <c r="G148" i="12"/>
  <c r="H148" i="12"/>
  <c r="J148" i="12"/>
  <c r="K148" i="12"/>
  <c r="L148" i="12"/>
  <c r="D149" i="12"/>
  <c r="E149" i="12"/>
  <c r="G149" i="12"/>
  <c r="D150" i="12"/>
  <c r="E150" i="12"/>
  <c r="D151" i="12"/>
  <c r="E151" i="12"/>
  <c r="F151" i="12"/>
  <c r="H151" i="12"/>
  <c r="I151" i="12"/>
  <c r="J151" i="12"/>
  <c r="K151" i="12"/>
  <c r="D152" i="12"/>
  <c r="I152" i="12"/>
  <c r="E152" i="12"/>
  <c r="F152" i="12"/>
  <c r="G152" i="12"/>
  <c r="L152" i="12"/>
  <c r="D153" i="12"/>
  <c r="E153" i="12"/>
  <c r="K153" i="12"/>
  <c r="G153" i="12"/>
  <c r="H153" i="12"/>
  <c r="I153" i="12"/>
  <c r="L153" i="12"/>
  <c r="D154" i="12"/>
  <c r="I154" i="12"/>
  <c r="E154" i="12"/>
  <c r="H154" i="12"/>
  <c r="D155" i="12"/>
  <c r="H155" i="12"/>
  <c r="E155" i="12"/>
  <c r="L155" i="12"/>
  <c r="F155" i="12"/>
  <c r="G155" i="12"/>
  <c r="I155" i="12"/>
  <c r="J155" i="12"/>
  <c r="D156" i="12"/>
  <c r="I156" i="12"/>
  <c r="E156" i="12"/>
  <c r="G156" i="12"/>
  <c r="D157" i="12"/>
  <c r="E157" i="12"/>
  <c r="G157" i="12"/>
  <c r="H157" i="12"/>
  <c r="I157" i="12"/>
  <c r="K157" i="12"/>
  <c r="D158" i="12"/>
  <c r="J158" i="12"/>
  <c r="E158" i="12"/>
  <c r="F158" i="12"/>
  <c r="I158" i="12"/>
  <c r="D159" i="12"/>
  <c r="E159" i="12"/>
  <c r="L159" i="12"/>
  <c r="F159" i="12"/>
  <c r="H159" i="12"/>
  <c r="I159" i="12"/>
  <c r="J159" i="12"/>
  <c r="D160" i="12"/>
  <c r="I160" i="12"/>
  <c r="E160" i="12"/>
  <c r="G160" i="12"/>
  <c r="D161" i="12"/>
  <c r="E161" i="12"/>
  <c r="G161" i="12"/>
  <c r="H161" i="12"/>
  <c r="I161" i="12"/>
  <c r="K161" i="12"/>
  <c r="D162" i="12"/>
  <c r="J162" i="12"/>
  <c r="E162" i="12"/>
  <c r="F162" i="12"/>
  <c r="I162" i="12"/>
  <c r="D163" i="12"/>
  <c r="H163" i="12"/>
  <c r="E163" i="12"/>
  <c r="L163" i="12"/>
  <c r="F163" i="12"/>
  <c r="I163" i="12"/>
  <c r="J163" i="12"/>
  <c r="K163" i="12"/>
  <c r="D164" i="12"/>
  <c r="I164" i="12"/>
  <c r="E164" i="12"/>
  <c r="F164" i="12"/>
  <c r="G164" i="12"/>
  <c r="H164" i="12"/>
  <c r="D165" i="12"/>
  <c r="E165" i="12"/>
  <c r="G165" i="12"/>
  <c r="D166" i="12"/>
  <c r="I166" i="12"/>
  <c r="E166" i="12"/>
  <c r="F166" i="12"/>
  <c r="H166" i="12"/>
  <c r="J166" i="12"/>
  <c r="D167" i="12"/>
  <c r="E167" i="12"/>
  <c r="F167" i="12"/>
  <c r="H167" i="12"/>
  <c r="I167" i="12"/>
  <c r="J167" i="12"/>
  <c r="D168" i="12"/>
  <c r="I168" i="12"/>
  <c r="E168" i="12"/>
  <c r="F168" i="12"/>
  <c r="G168" i="12"/>
  <c r="H168" i="12"/>
  <c r="D169" i="12"/>
  <c r="E169" i="12"/>
  <c r="G169" i="12"/>
  <c r="D170" i="12"/>
  <c r="I170" i="12"/>
  <c r="E170" i="12"/>
  <c r="F170" i="12"/>
  <c r="H170" i="12"/>
  <c r="J170" i="12"/>
  <c r="D171" i="12"/>
  <c r="H171" i="12"/>
  <c r="E171" i="12"/>
  <c r="F171" i="12"/>
  <c r="I171" i="12"/>
  <c r="J171" i="12"/>
  <c r="D172" i="12"/>
  <c r="I172" i="12"/>
  <c r="E172" i="12"/>
  <c r="F172" i="12"/>
  <c r="G172" i="12"/>
  <c r="J172" i="12"/>
  <c r="K172" i="12"/>
  <c r="L172" i="12"/>
  <c r="D173" i="12"/>
  <c r="E173" i="12"/>
  <c r="H173" i="12"/>
  <c r="I173" i="12"/>
  <c r="D174" i="12"/>
  <c r="J174" i="12"/>
  <c r="E174" i="12"/>
  <c r="F174" i="12"/>
  <c r="H174" i="12"/>
  <c r="I174" i="12"/>
  <c r="L174" i="12"/>
  <c r="D175" i="12"/>
  <c r="E175" i="12"/>
  <c r="L175" i="12"/>
  <c r="F175" i="12"/>
  <c r="G175" i="12"/>
  <c r="H175" i="12"/>
  <c r="I175" i="12"/>
  <c r="J175" i="12"/>
  <c r="K175" i="12"/>
  <c r="D176" i="12"/>
  <c r="I176" i="12"/>
  <c r="E176" i="12"/>
  <c r="F176" i="12"/>
  <c r="G176" i="12"/>
  <c r="J176" i="12"/>
  <c r="K176" i="12"/>
  <c r="L176" i="12"/>
  <c r="D177" i="12"/>
  <c r="E177" i="12"/>
  <c r="H177" i="12"/>
  <c r="I177" i="12"/>
  <c r="D178" i="12"/>
  <c r="J178" i="12"/>
  <c r="E178" i="12"/>
  <c r="F178" i="12"/>
  <c r="H178" i="12"/>
  <c r="I178" i="12"/>
  <c r="L178" i="12"/>
  <c r="D179" i="12"/>
  <c r="H179" i="12"/>
  <c r="E179" i="12"/>
  <c r="L179" i="12"/>
  <c r="F179" i="12"/>
  <c r="G179" i="12"/>
  <c r="I179" i="12"/>
  <c r="J179" i="12"/>
  <c r="K179" i="12"/>
  <c r="D180" i="12"/>
  <c r="I180" i="12"/>
  <c r="E180" i="12"/>
  <c r="F180" i="12"/>
  <c r="G180" i="12"/>
  <c r="H180" i="12"/>
  <c r="K180" i="12"/>
  <c r="L180" i="12"/>
  <c r="D181" i="12"/>
  <c r="E181" i="12"/>
  <c r="G181" i="12"/>
  <c r="D182" i="12"/>
  <c r="F182" i="12"/>
  <c r="E182" i="12"/>
  <c r="L182" i="12"/>
  <c r="H182" i="12"/>
  <c r="I182" i="12"/>
  <c r="J182" i="12"/>
  <c r="D183" i="12"/>
  <c r="E183" i="12"/>
  <c r="L183" i="12"/>
  <c r="F183" i="12"/>
  <c r="G183" i="12"/>
  <c r="H183" i="12"/>
  <c r="I183" i="12"/>
  <c r="J183" i="12"/>
  <c r="D184" i="12"/>
  <c r="I184" i="12"/>
  <c r="E184" i="12"/>
  <c r="F184" i="12"/>
  <c r="G184" i="12"/>
  <c r="H184" i="12"/>
  <c r="K184" i="12"/>
  <c r="L184" i="12"/>
  <c r="D185" i="12"/>
  <c r="E185" i="12"/>
  <c r="G185" i="12"/>
  <c r="D186" i="12"/>
  <c r="F186" i="12"/>
  <c r="E186" i="12"/>
  <c r="L186" i="12"/>
  <c r="H186" i="12"/>
  <c r="I186" i="12"/>
  <c r="J186" i="12"/>
  <c r="D187" i="12"/>
  <c r="H187" i="12"/>
  <c r="E187" i="12"/>
  <c r="L187" i="12"/>
  <c r="F187" i="12"/>
  <c r="G187" i="12"/>
  <c r="I187" i="12"/>
  <c r="J187" i="12"/>
  <c r="D188" i="12"/>
  <c r="I188" i="12"/>
  <c r="E188" i="12"/>
  <c r="G188" i="12"/>
  <c r="H188" i="12"/>
  <c r="J188" i="12"/>
  <c r="L188" i="12"/>
  <c r="D189" i="12"/>
  <c r="E189" i="12"/>
  <c r="G189" i="12"/>
  <c r="H189" i="12"/>
  <c r="D190" i="12"/>
  <c r="E190" i="12"/>
  <c r="D191" i="12"/>
  <c r="E191" i="12"/>
  <c r="L191" i="12"/>
  <c r="F191" i="12"/>
  <c r="H191" i="12"/>
  <c r="I191" i="12"/>
  <c r="J191" i="12"/>
  <c r="D192" i="12"/>
  <c r="I192" i="12"/>
  <c r="E192" i="12"/>
  <c r="G192" i="12"/>
  <c r="H192" i="12"/>
  <c r="J192" i="12"/>
  <c r="L192" i="12"/>
  <c r="D193" i="12"/>
  <c r="E193" i="12"/>
  <c r="G193" i="12"/>
  <c r="H193" i="12"/>
  <c r="D194" i="12"/>
  <c r="E194" i="12"/>
  <c r="D195" i="12"/>
  <c r="H195" i="12"/>
  <c r="E195" i="12"/>
  <c r="L195" i="12"/>
  <c r="F195" i="12"/>
  <c r="I195" i="12"/>
  <c r="J195" i="12"/>
  <c r="D196" i="12"/>
  <c r="E196" i="12"/>
  <c r="G196" i="12"/>
  <c r="D197" i="12"/>
  <c r="H197" i="12"/>
  <c r="E197" i="12"/>
  <c r="G197" i="12"/>
  <c r="I197" i="12"/>
  <c r="D198" i="12"/>
  <c r="E198" i="12"/>
  <c r="F198" i="12"/>
  <c r="H198" i="12"/>
  <c r="I198" i="12"/>
  <c r="J198" i="12"/>
  <c r="D199" i="12"/>
  <c r="E199" i="12"/>
  <c r="L199" i="12"/>
  <c r="F199" i="12"/>
  <c r="G199" i="12"/>
  <c r="H199" i="12"/>
  <c r="I199" i="12"/>
  <c r="J199" i="12"/>
  <c r="D200" i="12"/>
  <c r="E200" i="12"/>
  <c r="G200" i="12"/>
  <c r="D201" i="12"/>
  <c r="H201" i="12"/>
  <c r="E201" i="12"/>
  <c r="G201" i="12"/>
  <c r="I201" i="12"/>
  <c r="D202" i="12"/>
  <c r="E202" i="12"/>
  <c r="F202" i="12"/>
  <c r="H202" i="12"/>
  <c r="I202" i="12"/>
  <c r="J202" i="12"/>
  <c r="D203" i="12"/>
  <c r="H203" i="12"/>
  <c r="E203" i="12"/>
  <c r="L203" i="12"/>
  <c r="F203" i="12"/>
  <c r="G203" i="12"/>
  <c r="I203" i="12"/>
  <c r="J203" i="12"/>
  <c r="D204" i="12"/>
  <c r="I204" i="12"/>
  <c r="E204" i="12"/>
  <c r="F204" i="12"/>
  <c r="G204" i="12"/>
  <c r="H204" i="12"/>
  <c r="J204" i="12"/>
  <c r="K204" i="12"/>
  <c r="L204" i="12"/>
  <c r="D205" i="12"/>
  <c r="I205" i="12"/>
  <c r="E205" i="12"/>
  <c r="G205" i="12"/>
  <c r="H205" i="12"/>
  <c r="K205" i="12"/>
  <c r="D206" i="12"/>
  <c r="H206" i="12"/>
  <c r="E206" i="12"/>
  <c r="F206" i="12"/>
  <c r="D207" i="12"/>
  <c r="E207" i="12"/>
  <c r="L207" i="12"/>
  <c r="F207" i="12"/>
  <c r="G207" i="12"/>
  <c r="H207" i="12"/>
  <c r="I207" i="12"/>
  <c r="J207" i="12"/>
  <c r="K207" i="12"/>
  <c r="D208" i="12"/>
  <c r="I208" i="12"/>
  <c r="E208" i="12"/>
  <c r="F208" i="12"/>
  <c r="G208" i="12"/>
  <c r="H208" i="12"/>
  <c r="J208" i="12"/>
  <c r="K208" i="12"/>
  <c r="L208" i="12"/>
  <c r="D209" i="12"/>
  <c r="I209" i="12"/>
  <c r="E209" i="12"/>
  <c r="G209" i="12"/>
  <c r="H209" i="12"/>
  <c r="K209" i="12"/>
  <c r="D210" i="12"/>
  <c r="H210" i="12"/>
  <c r="E210" i="12"/>
  <c r="F210" i="12"/>
  <c r="D211" i="12"/>
  <c r="H211" i="12"/>
  <c r="E211" i="12"/>
  <c r="L211" i="12"/>
  <c r="F211" i="12"/>
  <c r="G211" i="12"/>
  <c r="I211" i="12"/>
  <c r="J211" i="12"/>
  <c r="K211" i="12"/>
  <c r="D212" i="12"/>
  <c r="I212" i="12"/>
  <c r="E212" i="12"/>
  <c r="F212" i="12"/>
  <c r="G212" i="12"/>
  <c r="L212" i="12"/>
  <c r="D213" i="12"/>
  <c r="E213" i="12"/>
  <c r="K213" i="12"/>
  <c r="G213" i="12"/>
  <c r="H213" i="12"/>
  <c r="I213" i="12"/>
  <c r="L213" i="12"/>
  <c r="D214" i="12"/>
  <c r="I214" i="12"/>
  <c r="E214" i="12"/>
  <c r="H214" i="12"/>
  <c r="D215" i="12"/>
  <c r="E215" i="12"/>
  <c r="L215" i="12"/>
  <c r="F215" i="12"/>
  <c r="G215" i="12"/>
  <c r="H215" i="12"/>
  <c r="I215" i="12"/>
  <c r="J215" i="12"/>
  <c r="K215" i="12"/>
  <c r="D216" i="12"/>
  <c r="I216" i="12"/>
  <c r="E216" i="12"/>
  <c r="F216" i="12"/>
  <c r="G216" i="12"/>
  <c r="L216" i="12"/>
  <c r="D217" i="12"/>
  <c r="E217" i="12"/>
  <c r="K217" i="12"/>
  <c r="G217" i="12"/>
  <c r="H217" i="12"/>
  <c r="I217" i="12"/>
  <c r="L217" i="12"/>
  <c r="D218" i="12"/>
  <c r="I218" i="12"/>
  <c r="E218" i="12"/>
  <c r="H218" i="12"/>
  <c r="D219" i="12"/>
  <c r="H219" i="12"/>
  <c r="E219" i="12"/>
  <c r="L219" i="12"/>
  <c r="F219" i="12"/>
  <c r="G219" i="12"/>
  <c r="I219" i="12"/>
  <c r="J219" i="12"/>
  <c r="D220" i="12"/>
  <c r="I220" i="12"/>
  <c r="E220" i="12"/>
  <c r="G220" i="12"/>
  <c r="D221" i="12"/>
  <c r="E221" i="12"/>
  <c r="G221" i="12"/>
  <c r="H221" i="12"/>
  <c r="I221" i="12"/>
  <c r="K221" i="12"/>
  <c r="D222" i="12"/>
  <c r="J222" i="12"/>
  <c r="E222" i="12"/>
  <c r="F222" i="12"/>
  <c r="I222" i="12"/>
  <c r="D223" i="12"/>
  <c r="E223" i="12"/>
  <c r="L223" i="12"/>
  <c r="F223" i="12"/>
  <c r="H223" i="12"/>
  <c r="I223" i="12"/>
  <c r="J223" i="12"/>
  <c r="D224" i="12"/>
  <c r="I224" i="12"/>
  <c r="E224" i="12"/>
  <c r="G224" i="12"/>
  <c r="D225" i="12"/>
  <c r="E225" i="12"/>
  <c r="G225" i="12"/>
  <c r="H225" i="12"/>
  <c r="I225" i="12"/>
  <c r="K225" i="12"/>
  <c r="D226" i="12"/>
  <c r="J226" i="12"/>
  <c r="E226" i="12"/>
  <c r="F226" i="12"/>
  <c r="I226" i="12"/>
  <c r="D227" i="12"/>
  <c r="H227" i="12"/>
  <c r="E227" i="12"/>
  <c r="L227" i="12"/>
  <c r="F227" i="12"/>
  <c r="I227" i="12"/>
  <c r="J227" i="12"/>
  <c r="K227" i="12"/>
  <c r="D228" i="12"/>
  <c r="I228" i="12"/>
  <c r="E228" i="12"/>
  <c r="F228" i="12"/>
  <c r="G228" i="12"/>
  <c r="H228" i="12"/>
  <c r="D229" i="12"/>
  <c r="E229" i="12"/>
  <c r="G229" i="12"/>
  <c r="D230" i="12"/>
  <c r="I230" i="12"/>
  <c r="E230" i="12"/>
  <c r="F230" i="12"/>
  <c r="H230" i="12"/>
  <c r="J230" i="12"/>
  <c r="D231" i="12"/>
  <c r="E231" i="12"/>
  <c r="F231" i="12"/>
  <c r="H231" i="12"/>
  <c r="I231" i="12"/>
  <c r="J231" i="12"/>
  <c r="D232" i="12"/>
  <c r="I232" i="12"/>
  <c r="E232" i="12"/>
  <c r="F232" i="12"/>
  <c r="G232" i="12"/>
  <c r="H232" i="12"/>
  <c r="D233" i="12"/>
  <c r="E233" i="12"/>
  <c r="G233" i="12"/>
  <c r="D234" i="12"/>
  <c r="I234" i="12"/>
  <c r="E234" i="12"/>
  <c r="F234" i="12"/>
  <c r="H234" i="12"/>
  <c r="J234" i="12"/>
  <c r="D235" i="12"/>
  <c r="H235" i="12"/>
  <c r="E235" i="12"/>
  <c r="F235" i="12"/>
  <c r="I235" i="12"/>
  <c r="J235" i="12"/>
  <c r="D236" i="12"/>
  <c r="I236" i="12"/>
  <c r="E236" i="12"/>
  <c r="F236" i="12"/>
  <c r="G236" i="12"/>
  <c r="J236" i="12"/>
  <c r="K236" i="12"/>
  <c r="L236" i="12"/>
  <c r="D237" i="12"/>
  <c r="E237" i="12"/>
  <c r="H237" i="12"/>
  <c r="I237" i="12"/>
  <c r="D238" i="12"/>
  <c r="J238" i="12"/>
  <c r="E238" i="12"/>
  <c r="F238" i="12"/>
  <c r="H238" i="12"/>
  <c r="I238" i="12"/>
  <c r="L238" i="12"/>
  <c r="D239" i="12"/>
  <c r="E239" i="12"/>
  <c r="L239" i="12"/>
  <c r="F239" i="12"/>
  <c r="G239" i="12"/>
  <c r="H239" i="12"/>
  <c r="I239" i="12"/>
  <c r="J239" i="12"/>
  <c r="K239" i="12"/>
  <c r="D240" i="12"/>
  <c r="I240" i="12"/>
  <c r="E240" i="12"/>
  <c r="F240" i="12"/>
  <c r="G240" i="12"/>
  <c r="J240" i="12"/>
  <c r="K240" i="12"/>
  <c r="L240" i="12"/>
  <c r="D241" i="12"/>
  <c r="E241" i="12"/>
  <c r="H241" i="12"/>
  <c r="I241" i="12"/>
  <c r="D242" i="12"/>
  <c r="J242" i="12"/>
  <c r="E242" i="12"/>
  <c r="F242" i="12"/>
  <c r="H242" i="12"/>
  <c r="I242" i="12"/>
  <c r="L242" i="12"/>
  <c r="D243" i="12"/>
  <c r="H243" i="12"/>
  <c r="E243" i="12"/>
  <c r="L243" i="12"/>
  <c r="F243" i="12"/>
  <c r="G243" i="12"/>
  <c r="I243" i="12"/>
  <c r="J243" i="12"/>
  <c r="K243" i="12"/>
  <c r="D244" i="12"/>
  <c r="I244" i="12"/>
  <c r="E244" i="12"/>
  <c r="F244" i="12"/>
  <c r="G244" i="12"/>
  <c r="H244" i="12"/>
  <c r="K244" i="12"/>
  <c r="L244" i="12"/>
  <c r="D245" i="12"/>
  <c r="E245" i="12"/>
  <c r="G245" i="12"/>
  <c r="D246" i="12"/>
  <c r="F246" i="12"/>
  <c r="E246" i="12"/>
  <c r="L246" i="12"/>
  <c r="H246" i="12"/>
  <c r="I246" i="12"/>
  <c r="J246" i="12"/>
  <c r="D247" i="12"/>
  <c r="E247" i="12"/>
  <c r="L247" i="12"/>
  <c r="F247" i="12"/>
  <c r="G247" i="12"/>
  <c r="H247" i="12"/>
  <c r="I247" i="12"/>
  <c r="J247" i="12"/>
  <c r="D248" i="12"/>
  <c r="I248" i="12"/>
  <c r="E248" i="12"/>
  <c r="F248" i="12"/>
  <c r="G248" i="12"/>
  <c r="H248" i="12"/>
  <c r="K248" i="12"/>
  <c r="L248" i="12"/>
  <c r="D249" i="12"/>
  <c r="E249" i="12"/>
  <c r="G249" i="12"/>
  <c r="D250" i="12"/>
  <c r="J250" i="12"/>
  <c r="E250" i="12"/>
  <c r="G250" i="12"/>
  <c r="F250" i="12"/>
  <c r="H250" i="12"/>
  <c r="I250" i="12"/>
  <c r="K250" i="12"/>
  <c r="L250" i="12"/>
  <c r="D251" i="12"/>
  <c r="H251" i="12"/>
  <c r="E251" i="12"/>
  <c r="F251" i="12"/>
  <c r="I251" i="12"/>
  <c r="J251" i="12"/>
  <c r="D252" i="12"/>
  <c r="I252" i="12"/>
  <c r="E252" i="12"/>
  <c r="K252" i="12"/>
  <c r="F252" i="12"/>
  <c r="H252" i="12"/>
  <c r="D253" i="12"/>
  <c r="J253" i="12"/>
  <c r="E253" i="12"/>
  <c r="K253" i="12"/>
  <c r="G253" i="12"/>
  <c r="H253" i="12"/>
  <c r="I253" i="12"/>
  <c r="L253" i="12"/>
  <c r="D254" i="12"/>
  <c r="H254" i="12"/>
  <c r="E254" i="12"/>
  <c r="F254" i="12"/>
  <c r="G254" i="12"/>
  <c r="L254" i="12"/>
  <c r="D255" i="12"/>
  <c r="E255" i="12"/>
  <c r="F255" i="12"/>
  <c r="H255" i="12"/>
  <c r="I255" i="12"/>
  <c r="J255" i="12"/>
  <c r="D256" i="12"/>
  <c r="H256" i="12"/>
  <c r="E256" i="12"/>
  <c r="F256" i="12"/>
  <c r="G256" i="12"/>
  <c r="I256" i="12"/>
  <c r="J256" i="12"/>
  <c r="D257" i="12"/>
  <c r="I257" i="12"/>
  <c r="E257" i="12"/>
  <c r="F257" i="12"/>
  <c r="G257" i="12"/>
  <c r="H257" i="12"/>
  <c r="J257" i="12"/>
  <c r="K257" i="12"/>
  <c r="L257" i="12"/>
  <c r="D258" i="12"/>
  <c r="F258" i="12"/>
  <c r="E258" i="12"/>
  <c r="G258" i="12"/>
  <c r="H258" i="12"/>
  <c r="I258" i="12"/>
  <c r="K258" i="12"/>
  <c r="L258" i="12"/>
  <c r="D259" i="12"/>
  <c r="L259" i="12"/>
  <c r="E259" i="12"/>
  <c r="G259" i="12"/>
  <c r="D260" i="12"/>
  <c r="E260" i="12"/>
  <c r="F260" i="12"/>
  <c r="H260" i="12"/>
  <c r="I260" i="12"/>
  <c r="J260" i="12"/>
  <c r="D261" i="12"/>
  <c r="H261" i="12"/>
  <c r="E261" i="12"/>
  <c r="F261" i="12"/>
  <c r="G261" i="12"/>
  <c r="K261" i="12"/>
  <c r="L261" i="12"/>
  <c r="D262" i="12"/>
  <c r="H262" i="12"/>
  <c r="E262" i="12"/>
  <c r="G262" i="12"/>
  <c r="L262" i="12"/>
  <c r="D263" i="12"/>
  <c r="I263" i="12"/>
  <c r="E263" i="12"/>
  <c r="F263" i="12"/>
  <c r="H263" i="12"/>
  <c r="D264" i="12"/>
  <c r="H264" i="12"/>
  <c r="E264" i="12"/>
  <c r="F264" i="12"/>
  <c r="G264" i="12"/>
  <c r="I264" i="12"/>
  <c r="J264" i="12"/>
  <c r="D265" i="12"/>
  <c r="I265" i="12"/>
  <c r="E265" i="12"/>
  <c r="F265" i="12"/>
  <c r="G265" i="12"/>
  <c r="H265" i="12"/>
  <c r="J265" i="12"/>
  <c r="K265" i="12"/>
  <c r="L265" i="12"/>
  <c r="D266" i="12"/>
  <c r="F266" i="12"/>
  <c r="E266" i="12"/>
  <c r="G266" i="12"/>
  <c r="H266" i="12"/>
  <c r="I266" i="12"/>
  <c r="K266" i="12"/>
  <c r="L266" i="12"/>
  <c r="D267" i="12"/>
  <c r="E267" i="12"/>
  <c r="G267" i="12"/>
  <c r="L267" i="12"/>
  <c r="D268" i="12"/>
  <c r="E268" i="12"/>
  <c r="F268" i="12"/>
  <c r="H268" i="12"/>
  <c r="I268" i="12"/>
  <c r="J268" i="12"/>
  <c r="D269" i="12"/>
  <c r="H269" i="12"/>
  <c r="E269" i="12"/>
  <c r="F269" i="12"/>
  <c r="G269" i="12"/>
  <c r="K269" i="12"/>
  <c r="L269" i="12"/>
  <c r="D270" i="12"/>
  <c r="H270" i="12"/>
  <c r="E270" i="12"/>
  <c r="G270" i="12"/>
  <c r="L270" i="12"/>
  <c r="D271" i="12"/>
  <c r="I271" i="12"/>
  <c r="E271" i="12"/>
  <c r="F271" i="12"/>
  <c r="H271" i="12"/>
  <c r="D272" i="12"/>
  <c r="H272" i="12"/>
  <c r="E272" i="12"/>
  <c r="F272" i="12"/>
  <c r="G272" i="12"/>
  <c r="I272" i="12"/>
  <c r="J272" i="12"/>
  <c r="D273" i="12"/>
  <c r="I273" i="12"/>
  <c r="E273" i="12"/>
  <c r="F273" i="12"/>
  <c r="G273" i="12"/>
  <c r="H273" i="12"/>
  <c r="J273" i="12"/>
  <c r="K273" i="12"/>
  <c r="L273" i="12"/>
  <c r="D274" i="12"/>
  <c r="F274" i="12"/>
  <c r="E274" i="12"/>
  <c r="G274" i="12"/>
  <c r="H274" i="12"/>
  <c r="I274" i="12"/>
  <c r="K274" i="12"/>
  <c r="L274" i="12"/>
  <c r="D275" i="12"/>
  <c r="E275" i="12"/>
  <c r="G275" i="12"/>
  <c r="L275" i="12"/>
  <c r="D276" i="12"/>
  <c r="E276" i="12"/>
  <c r="F276" i="12"/>
  <c r="H276" i="12"/>
  <c r="I276" i="12"/>
  <c r="J276" i="12"/>
  <c r="D277" i="12"/>
  <c r="H277" i="12"/>
  <c r="E277" i="12"/>
  <c r="F277" i="12"/>
  <c r="G277" i="12"/>
  <c r="K277" i="12"/>
  <c r="L277" i="12"/>
  <c r="D278" i="12"/>
  <c r="H278" i="12"/>
  <c r="E278" i="12"/>
  <c r="G278" i="12"/>
  <c r="L278" i="12"/>
  <c r="D279" i="12"/>
  <c r="I279" i="12"/>
  <c r="E279" i="12"/>
  <c r="F279" i="12"/>
  <c r="H279" i="12"/>
  <c r="D280" i="12"/>
  <c r="H280" i="12"/>
  <c r="E280" i="12"/>
  <c r="F280" i="12"/>
  <c r="G280" i="12"/>
  <c r="I280" i="12"/>
  <c r="J280" i="12"/>
  <c r="D281" i="12"/>
  <c r="I281" i="12"/>
  <c r="E281" i="12"/>
  <c r="F281" i="12"/>
  <c r="G281" i="12"/>
  <c r="H281" i="12"/>
  <c r="J281" i="12"/>
  <c r="K281" i="12"/>
  <c r="L281" i="12"/>
  <c r="D282" i="12"/>
  <c r="F282" i="12"/>
  <c r="E282" i="12"/>
  <c r="G282" i="12"/>
  <c r="H282" i="12"/>
  <c r="I282" i="12"/>
  <c r="K282" i="12"/>
  <c r="L282" i="12"/>
  <c r="D283" i="12"/>
  <c r="E283" i="12"/>
  <c r="G283" i="12"/>
  <c r="D284" i="12"/>
  <c r="E284" i="12"/>
  <c r="F284" i="12"/>
  <c r="H284" i="12"/>
  <c r="I284" i="12"/>
  <c r="J284" i="12"/>
  <c r="D285" i="12"/>
  <c r="H285" i="12"/>
  <c r="E285" i="12"/>
  <c r="F285" i="12"/>
  <c r="G285" i="12"/>
  <c r="K285" i="12"/>
  <c r="L285" i="12"/>
  <c r="D286" i="12"/>
  <c r="H286" i="12"/>
  <c r="E286" i="12"/>
  <c r="G286" i="12"/>
  <c r="L286" i="12"/>
  <c r="D287" i="12"/>
  <c r="I287" i="12"/>
  <c r="E287" i="12"/>
  <c r="F287" i="12"/>
  <c r="H287" i="12"/>
  <c r="D288" i="12"/>
  <c r="H288" i="12"/>
  <c r="E288" i="12"/>
  <c r="F288" i="12"/>
  <c r="G288" i="12"/>
  <c r="I288" i="12"/>
  <c r="J288" i="12"/>
  <c r="D289" i="12"/>
  <c r="I289" i="12"/>
  <c r="E289" i="12"/>
  <c r="F289" i="12"/>
  <c r="G289" i="12"/>
  <c r="H289" i="12"/>
  <c r="J289" i="12"/>
  <c r="K289" i="12"/>
  <c r="L289" i="12"/>
  <c r="D290" i="12"/>
  <c r="F290" i="12"/>
  <c r="E290" i="12"/>
  <c r="G290" i="12"/>
  <c r="H290" i="12"/>
  <c r="I290" i="12"/>
  <c r="K290" i="12"/>
  <c r="L290" i="12"/>
  <c r="D291" i="12"/>
  <c r="L291" i="12"/>
  <c r="E291" i="12"/>
  <c r="G291" i="12"/>
  <c r="D292" i="12"/>
  <c r="E292" i="12"/>
  <c r="F292" i="12"/>
  <c r="H292" i="12"/>
  <c r="I292" i="12"/>
  <c r="J292" i="12"/>
  <c r="D293" i="12"/>
  <c r="H293" i="12"/>
  <c r="E293" i="12"/>
  <c r="F293" i="12"/>
  <c r="G293" i="12"/>
  <c r="K293" i="12"/>
  <c r="L293" i="12"/>
  <c r="D294" i="12"/>
  <c r="H294" i="12"/>
  <c r="E294" i="12"/>
  <c r="G294" i="12"/>
  <c r="L294" i="12"/>
  <c r="D295" i="12"/>
  <c r="I295" i="12"/>
  <c r="E295" i="12"/>
  <c r="F295" i="12"/>
  <c r="H295" i="12"/>
  <c r="D296" i="12"/>
  <c r="H296" i="12"/>
  <c r="E296" i="12"/>
  <c r="F296" i="12"/>
  <c r="G296" i="12"/>
  <c r="I296" i="12"/>
  <c r="J296" i="12"/>
  <c r="D297" i="12"/>
  <c r="I297" i="12"/>
  <c r="E297" i="12"/>
  <c r="F297" i="12"/>
  <c r="G297" i="12"/>
  <c r="H297" i="12"/>
  <c r="J297" i="12"/>
  <c r="K297" i="12"/>
  <c r="L297" i="12"/>
  <c r="D298" i="12"/>
  <c r="F298" i="12"/>
  <c r="E298" i="12"/>
  <c r="G298" i="12"/>
  <c r="H298" i="12"/>
  <c r="I298" i="12"/>
  <c r="K298" i="12"/>
  <c r="L298" i="12"/>
  <c r="D299" i="12"/>
  <c r="E299" i="12"/>
  <c r="G299" i="12"/>
  <c r="L299" i="12"/>
  <c r="D300" i="12"/>
  <c r="E300" i="12"/>
  <c r="F300" i="12"/>
  <c r="H300" i="12"/>
  <c r="I300" i="12"/>
  <c r="J300" i="12"/>
  <c r="D301" i="12"/>
  <c r="H301" i="12"/>
  <c r="E301" i="12"/>
  <c r="F301" i="12"/>
  <c r="G301" i="12"/>
  <c r="K301" i="12"/>
  <c r="L301" i="12"/>
  <c r="D302" i="12"/>
  <c r="H302" i="12"/>
  <c r="E302" i="12"/>
  <c r="G302" i="12"/>
  <c r="L302" i="12"/>
  <c r="D303" i="12"/>
  <c r="I303" i="12"/>
  <c r="E303" i="12"/>
  <c r="F303" i="12"/>
  <c r="H303" i="12"/>
  <c r="D304" i="12"/>
  <c r="H304" i="12"/>
  <c r="E304" i="12"/>
  <c r="F304" i="12"/>
  <c r="G304" i="12"/>
  <c r="I304" i="12"/>
  <c r="J304" i="12"/>
  <c r="D305" i="12"/>
  <c r="I305" i="12"/>
  <c r="E305" i="12"/>
  <c r="F305" i="12"/>
  <c r="G305" i="12"/>
  <c r="H305" i="12"/>
  <c r="J305" i="12"/>
  <c r="K305" i="12"/>
  <c r="L305" i="12"/>
  <c r="D306" i="12"/>
  <c r="F306" i="12"/>
  <c r="E306" i="12"/>
  <c r="G306" i="12"/>
  <c r="H306" i="12"/>
  <c r="I306" i="12"/>
  <c r="K306" i="12"/>
  <c r="L306" i="12"/>
  <c r="D307" i="12"/>
  <c r="E307" i="12"/>
  <c r="G307" i="12"/>
  <c r="L307" i="12"/>
  <c r="D308" i="12"/>
  <c r="E308" i="12"/>
  <c r="F308" i="12"/>
  <c r="H308" i="12"/>
  <c r="I308" i="12"/>
  <c r="J308" i="12"/>
  <c r="D309" i="12"/>
  <c r="H309" i="12"/>
  <c r="E309" i="12"/>
  <c r="F309" i="12"/>
  <c r="G309" i="12"/>
  <c r="K309" i="12"/>
  <c r="L309" i="12"/>
  <c r="D310" i="12"/>
  <c r="H310" i="12"/>
  <c r="E310" i="12"/>
  <c r="G310" i="12"/>
  <c r="L310" i="12"/>
  <c r="D311" i="12"/>
  <c r="I311" i="12"/>
  <c r="E311" i="12"/>
  <c r="F311" i="12"/>
  <c r="H311" i="12"/>
  <c r="D312" i="12"/>
  <c r="H312" i="12"/>
  <c r="E312" i="12"/>
  <c r="F312" i="12"/>
  <c r="G312" i="12"/>
  <c r="I312" i="12"/>
  <c r="J312" i="12"/>
  <c r="D313" i="12"/>
  <c r="I313" i="12"/>
  <c r="E313" i="12"/>
  <c r="F313" i="12"/>
  <c r="G313" i="12"/>
  <c r="H313" i="12"/>
  <c r="J313" i="12"/>
  <c r="K313" i="12"/>
  <c r="L313" i="12"/>
  <c r="D314" i="12"/>
  <c r="F314" i="12"/>
  <c r="E314" i="12"/>
  <c r="G314" i="12"/>
  <c r="H314" i="12"/>
  <c r="I314" i="12"/>
  <c r="K314" i="12"/>
  <c r="L314" i="12"/>
  <c r="D315" i="12"/>
  <c r="E315" i="12"/>
  <c r="G315" i="12"/>
  <c r="D316" i="12"/>
  <c r="E316" i="12"/>
  <c r="F316" i="12"/>
  <c r="H316" i="12"/>
  <c r="I316" i="12"/>
  <c r="J316" i="12"/>
  <c r="D317" i="12"/>
  <c r="H317" i="12"/>
  <c r="E317" i="12"/>
  <c r="F317" i="12"/>
  <c r="G317" i="12"/>
  <c r="K317" i="12"/>
  <c r="L317" i="12"/>
  <c r="D318" i="12"/>
  <c r="H318" i="12"/>
  <c r="E318" i="12"/>
  <c r="G318" i="12"/>
  <c r="L318" i="12"/>
  <c r="D319" i="12"/>
  <c r="I319" i="12"/>
  <c r="E319" i="12"/>
  <c r="F319" i="12"/>
  <c r="H319" i="12"/>
  <c r="D320" i="12"/>
  <c r="H320" i="12"/>
  <c r="E320" i="12"/>
  <c r="F320" i="12"/>
  <c r="G320" i="12"/>
  <c r="I320" i="12"/>
  <c r="J320" i="12"/>
  <c r="D321" i="12"/>
  <c r="I321" i="12"/>
  <c r="E321" i="12"/>
  <c r="F321" i="12"/>
  <c r="G321" i="12"/>
  <c r="H321" i="12"/>
  <c r="J321" i="12"/>
  <c r="K321" i="12"/>
  <c r="L321" i="12"/>
  <c r="D322" i="12"/>
  <c r="F322" i="12"/>
  <c r="E322" i="12"/>
  <c r="G322" i="12"/>
  <c r="H322" i="12"/>
  <c r="I322" i="12"/>
  <c r="K322" i="12"/>
  <c r="L322" i="12"/>
  <c r="D323" i="12"/>
  <c r="L323" i="12"/>
  <c r="E323" i="12"/>
  <c r="G323" i="12"/>
  <c r="D324" i="12"/>
  <c r="E324" i="12"/>
  <c r="F324" i="12"/>
  <c r="H324" i="12"/>
  <c r="I324" i="12"/>
  <c r="J324" i="12"/>
  <c r="D325" i="12"/>
  <c r="H325" i="12"/>
  <c r="E325" i="12"/>
  <c r="F325" i="12"/>
  <c r="G325" i="12"/>
  <c r="K325" i="12"/>
  <c r="L325" i="12"/>
  <c r="D326" i="12"/>
  <c r="H326" i="12"/>
  <c r="E326" i="12"/>
  <c r="G326" i="12"/>
  <c r="L326" i="12"/>
  <c r="G4" i="2"/>
  <c r="G5" i="2"/>
  <c r="G6" i="2"/>
  <c r="G7" i="2"/>
  <c r="A9" i="2"/>
  <c r="C9" i="2" s="1"/>
  <c r="G15" i="2"/>
  <c r="C16" i="2"/>
  <c r="C15" i="2"/>
  <c r="D16" i="2"/>
  <c r="D15" i="2"/>
  <c r="E16" i="2"/>
  <c r="E15" i="2"/>
  <c r="F16" i="2"/>
  <c r="F15" i="2"/>
  <c r="G16" i="2"/>
  <c r="H16" i="2"/>
  <c r="H15" i="2"/>
  <c r="I16" i="2"/>
  <c r="I15" i="2"/>
  <c r="I12" i="2"/>
  <c r="J16" i="2"/>
  <c r="J15" i="2"/>
  <c r="K16" i="2"/>
  <c r="K15" i="2"/>
  <c r="L16" i="2"/>
  <c r="L15" i="2"/>
  <c r="M16" i="2"/>
  <c r="M15" i="2"/>
  <c r="N16" i="2"/>
  <c r="N15" i="2"/>
  <c r="O16" i="2"/>
  <c r="O15" i="2"/>
  <c r="P16" i="2"/>
  <c r="P15" i="2"/>
  <c r="Q16" i="2"/>
  <c r="Q15" i="2"/>
  <c r="Q12" i="2"/>
  <c r="D21" i="2"/>
  <c r="K21" i="2" s="1"/>
  <c r="E21" i="2"/>
  <c r="G21" i="2"/>
  <c r="D22" i="2"/>
  <c r="E22" i="2"/>
  <c r="G22" i="2"/>
  <c r="D23" i="2"/>
  <c r="E23" i="2"/>
  <c r="G23" i="2"/>
  <c r="D24" i="2"/>
  <c r="L24" i="2" s="1"/>
  <c r="E24" i="2"/>
  <c r="G24" i="2"/>
  <c r="D25" i="2"/>
  <c r="H25" i="2" s="1"/>
  <c r="E25" i="2"/>
  <c r="G25" i="2"/>
  <c r="D26" i="2"/>
  <c r="E26" i="2"/>
  <c r="G26" i="2"/>
  <c r="D27" i="2"/>
  <c r="E27" i="2"/>
  <c r="G27" i="2"/>
  <c r="D28" i="2"/>
  <c r="E28" i="2"/>
  <c r="G28" i="2"/>
  <c r="D29" i="2"/>
  <c r="E29" i="2"/>
  <c r="G29" i="2"/>
  <c r="D30" i="2"/>
  <c r="E30" i="2"/>
  <c r="G30" i="2"/>
  <c r="D31" i="2"/>
  <c r="F31" i="2" s="1"/>
  <c r="E31" i="2"/>
  <c r="G31" i="2"/>
  <c r="D32" i="2"/>
  <c r="L32" i="2" s="1"/>
  <c r="E32" i="2"/>
  <c r="G32" i="2"/>
  <c r="D33" i="2"/>
  <c r="K33" i="2" s="1"/>
  <c r="E33" i="2"/>
  <c r="G33" i="2"/>
  <c r="D34" i="2"/>
  <c r="F34" i="2" s="1"/>
  <c r="E34" i="2"/>
  <c r="G34" i="2"/>
  <c r="D35" i="2"/>
  <c r="E35" i="2"/>
  <c r="G35" i="2"/>
  <c r="D36" i="2"/>
  <c r="E36" i="2"/>
  <c r="G36" i="2"/>
  <c r="D37" i="2"/>
  <c r="E37" i="2"/>
  <c r="D38" i="2"/>
  <c r="E38" i="2"/>
  <c r="G38" i="2"/>
  <c r="D39" i="2"/>
  <c r="E39" i="2"/>
  <c r="G39" i="2"/>
  <c r="D40" i="2"/>
  <c r="J40" i="2" s="1"/>
  <c r="E40" i="2"/>
  <c r="G40" i="2"/>
  <c r="D41" i="2"/>
  <c r="E41" i="2"/>
  <c r="G41" i="2"/>
  <c r="D42" i="2"/>
  <c r="E42" i="2"/>
  <c r="D43" i="2"/>
  <c r="K43" i="2" s="1"/>
  <c r="E43" i="2"/>
  <c r="G43" i="2"/>
  <c r="D44" i="2"/>
  <c r="E44" i="2"/>
  <c r="G44" i="2"/>
  <c r="D45" i="2"/>
  <c r="H45" i="2" s="1"/>
  <c r="E45" i="2"/>
  <c r="D46" i="2"/>
  <c r="I46" i="2" s="1"/>
  <c r="E46" i="2"/>
  <c r="G46" i="2"/>
  <c r="D47" i="2"/>
  <c r="J47" i="2" s="1"/>
  <c r="E47" i="2"/>
  <c r="G47" i="2"/>
  <c r="D48" i="2"/>
  <c r="E48" i="2"/>
  <c r="G48" i="2"/>
  <c r="D49" i="2"/>
  <c r="E49" i="2"/>
  <c r="G49" i="2"/>
  <c r="D50" i="2"/>
  <c r="I50" i="2" s="1"/>
  <c r="E50" i="2"/>
  <c r="H50" i="2"/>
  <c r="D51" i="2"/>
  <c r="K51" i="2" s="1"/>
  <c r="E51" i="2"/>
  <c r="G51" i="2"/>
  <c r="D52" i="2"/>
  <c r="E52" i="2"/>
  <c r="G52" i="2"/>
  <c r="D53" i="2"/>
  <c r="E53" i="2"/>
  <c r="D54" i="2"/>
  <c r="H54" i="2" s="1"/>
  <c r="E54" i="2"/>
  <c r="G54" i="2"/>
  <c r="D55" i="2"/>
  <c r="H55" i="2" s="1"/>
  <c r="E55" i="2"/>
  <c r="G55" i="2"/>
  <c r="D56" i="2"/>
  <c r="E56" i="2"/>
  <c r="G56" i="2"/>
  <c r="D57" i="2"/>
  <c r="H57" i="2" s="1"/>
  <c r="E57" i="2"/>
  <c r="G57" i="2"/>
  <c r="D58" i="2"/>
  <c r="E58" i="2"/>
  <c r="D59" i="2"/>
  <c r="E59" i="2"/>
  <c r="G59" i="2"/>
  <c r="D60" i="2"/>
  <c r="E60" i="2"/>
  <c r="G60" i="2"/>
  <c r="D61" i="2"/>
  <c r="E61" i="2"/>
  <c r="D62" i="2"/>
  <c r="K62" i="2" s="1"/>
  <c r="E62" i="2"/>
  <c r="G62" i="2"/>
  <c r="D63" i="2"/>
  <c r="E63" i="2"/>
  <c r="G63" i="2"/>
  <c r="D64" i="2"/>
  <c r="H64" i="2" s="1"/>
  <c r="E64" i="2"/>
  <c r="G64" i="2"/>
  <c r="D65" i="2"/>
  <c r="E65" i="2"/>
  <c r="G65" i="2"/>
  <c r="D66" i="2"/>
  <c r="H66" i="2" s="1"/>
  <c r="E66" i="2"/>
  <c r="D67" i="2"/>
  <c r="E67" i="2"/>
  <c r="G67" i="2"/>
  <c r="D68" i="2"/>
  <c r="E68" i="2"/>
  <c r="G68" i="2"/>
  <c r="D69" i="2"/>
  <c r="L69" i="2" s="1"/>
  <c r="E69" i="2"/>
  <c r="D70" i="2"/>
  <c r="E70" i="2"/>
  <c r="G70" i="2"/>
  <c r="D71" i="2"/>
  <c r="E71" i="2"/>
  <c r="G71" i="2"/>
  <c r="D72" i="2"/>
  <c r="K72" i="2" s="1"/>
  <c r="E72" i="2"/>
  <c r="G72" i="2"/>
  <c r="D73" i="2"/>
  <c r="E73" i="2"/>
  <c r="G73" i="2"/>
  <c r="D74" i="2"/>
  <c r="H74" i="2" s="1"/>
  <c r="E74" i="2"/>
  <c r="D75" i="2"/>
  <c r="K75" i="2" s="1"/>
  <c r="E75" i="2"/>
  <c r="G75" i="2"/>
  <c r="D76" i="2"/>
  <c r="E76" i="2"/>
  <c r="G76" i="2"/>
  <c r="D77" i="2"/>
  <c r="J77" i="2" s="1"/>
  <c r="E77" i="2"/>
  <c r="D78" i="2"/>
  <c r="K78" i="2" s="1"/>
  <c r="E78" i="2"/>
  <c r="G78" i="2"/>
  <c r="D79" i="2"/>
  <c r="I79" i="2" s="1"/>
  <c r="E79" i="2"/>
  <c r="G79" i="2"/>
  <c r="D80" i="2"/>
  <c r="E80" i="2"/>
  <c r="G80" i="2"/>
  <c r="D81" i="2"/>
  <c r="L81" i="2" s="1"/>
  <c r="E81" i="2"/>
  <c r="G81" i="2"/>
  <c r="D82" i="2"/>
  <c r="E82" i="2"/>
  <c r="D83" i="2"/>
  <c r="E83" i="2"/>
  <c r="G83" i="2"/>
  <c r="D84" i="2"/>
  <c r="H84" i="2" s="1"/>
  <c r="E84" i="2"/>
  <c r="G84" i="2"/>
  <c r="D85" i="2"/>
  <c r="J85" i="2"/>
  <c r="E85" i="2"/>
  <c r="F85" i="2"/>
  <c r="H85" i="2"/>
  <c r="I85" i="2"/>
  <c r="D86" i="2"/>
  <c r="H86" i="2"/>
  <c r="E86" i="2"/>
  <c r="K86" i="2"/>
  <c r="F86" i="2"/>
  <c r="G86" i="2"/>
  <c r="I86" i="2"/>
  <c r="J86" i="2"/>
  <c r="D87" i="2"/>
  <c r="I87" i="2"/>
  <c r="E87" i="2"/>
  <c r="F87" i="2"/>
  <c r="G87" i="2"/>
  <c r="H87" i="2"/>
  <c r="J87" i="2"/>
  <c r="K87" i="2"/>
  <c r="L87" i="2"/>
  <c r="D88" i="2"/>
  <c r="F88" i="2"/>
  <c r="E88" i="2"/>
  <c r="G88" i="2"/>
  <c r="H88" i="2"/>
  <c r="I88" i="2"/>
  <c r="K88" i="2"/>
  <c r="L88" i="2"/>
  <c r="D89" i="2"/>
  <c r="E89" i="2"/>
  <c r="G89" i="2"/>
  <c r="L89" i="2"/>
  <c r="D90" i="2"/>
  <c r="E90" i="2"/>
  <c r="F90" i="2"/>
  <c r="H90" i="2"/>
  <c r="I90" i="2"/>
  <c r="J90" i="2"/>
  <c r="D91" i="2"/>
  <c r="H91" i="2"/>
  <c r="E91" i="2"/>
  <c r="F91" i="2"/>
  <c r="G91" i="2"/>
  <c r="K91" i="2"/>
  <c r="L91" i="2"/>
  <c r="D92" i="2"/>
  <c r="H92" i="2"/>
  <c r="E92" i="2"/>
  <c r="G92" i="2"/>
  <c r="L92" i="2"/>
  <c r="D93" i="2"/>
  <c r="J93" i="2"/>
  <c r="E93" i="2"/>
  <c r="F93" i="2"/>
  <c r="H93" i="2"/>
  <c r="I93" i="2"/>
  <c r="D94" i="2"/>
  <c r="H94" i="2"/>
  <c r="E94" i="2"/>
  <c r="K94" i="2"/>
  <c r="F94" i="2"/>
  <c r="G94" i="2"/>
  <c r="I94" i="2"/>
  <c r="J94" i="2"/>
  <c r="D95" i="2"/>
  <c r="I95" i="2"/>
  <c r="E95" i="2"/>
  <c r="F95" i="2"/>
  <c r="G95" i="2"/>
  <c r="H95" i="2"/>
  <c r="J95" i="2"/>
  <c r="K95" i="2"/>
  <c r="L95" i="2"/>
  <c r="D96" i="2"/>
  <c r="F96" i="2"/>
  <c r="E96" i="2"/>
  <c r="G96" i="2"/>
  <c r="H96" i="2"/>
  <c r="I96" i="2"/>
  <c r="K96" i="2"/>
  <c r="L96" i="2"/>
  <c r="D97" i="2"/>
  <c r="L97" i="2"/>
  <c r="E97" i="2"/>
  <c r="G97" i="2"/>
  <c r="D98" i="2"/>
  <c r="E98" i="2"/>
  <c r="F98" i="2"/>
  <c r="H98" i="2"/>
  <c r="I98" i="2"/>
  <c r="J98" i="2"/>
  <c r="D99" i="2"/>
  <c r="H99" i="2"/>
  <c r="E99" i="2"/>
  <c r="F99" i="2"/>
  <c r="G99" i="2"/>
  <c r="K99" i="2"/>
  <c r="L99" i="2"/>
  <c r="D100" i="2"/>
  <c r="H100" i="2"/>
  <c r="E100" i="2"/>
  <c r="G100" i="2"/>
  <c r="L100" i="2"/>
  <c r="D101" i="2"/>
  <c r="J101" i="2"/>
  <c r="E101" i="2"/>
  <c r="F101" i="2"/>
  <c r="H101" i="2"/>
  <c r="I101" i="2"/>
  <c r="D102" i="2"/>
  <c r="H102" i="2"/>
  <c r="E102" i="2"/>
  <c r="K102" i="2"/>
  <c r="F102" i="2"/>
  <c r="G102" i="2"/>
  <c r="I102" i="2"/>
  <c r="J102" i="2"/>
  <c r="D103" i="2"/>
  <c r="I103" i="2"/>
  <c r="E103" i="2"/>
  <c r="F103" i="2"/>
  <c r="G103" i="2"/>
  <c r="H103" i="2"/>
  <c r="J103" i="2"/>
  <c r="K103" i="2"/>
  <c r="L103" i="2"/>
  <c r="D104" i="2"/>
  <c r="F104" i="2"/>
  <c r="E104" i="2"/>
  <c r="G104" i="2"/>
  <c r="H104" i="2"/>
  <c r="I104" i="2"/>
  <c r="K104" i="2"/>
  <c r="L104" i="2"/>
  <c r="D105" i="2"/>
  <c r="E105" i="2"/>
  <c r="G105" i="2"/>
  <c r="L105" i="2"/>
  <c r="D106" i="2"/>
  <c r="E106" i="2"/>
  <c r="F106" i="2"/>
  <c r="H106" i="2"/>
  <c r="I106" i="2"/>
  <c r="J106" i="2"/>
  <c r="D107" i="2"/>
  <c r="H107" i="2"/>
  <c r="E107" i="2"/>
  <c r="F107" i="2"/>
  <c r="G107" i="2"/>
  <c r="K107" i="2"/>
  <c r="L107" i="2"/>
  <c r="D108" i="2"/>
  <c r="H108" i="2"/>
  <c r="E108" i="2"/>
  <c r="G108" i="2"/>
  <c r="L108" i="2"/>
  <c r="D109" i="2"/>
  <c r="J109" i="2"/>
  <c r="E109" i="2"/>
  <c r="F109" i="2"/>
  <c r="H109" i="2"/>
  <c r="I109" i="2"/>
  <c r="D110" i="2"/>
  <c r="H110" i="2"/>
  <c r="E110" i="2"/>
  <c r="K110" i="2"/>
  <c r="F110" i="2"/>
  <c r="G110" i="2"/>
  <c r="I110" i="2"/>
  <c r="J110" i="2"/>
  <c r="D111" i="2"/>
  <c r="I111" i="2"/>
  <c r="E111" i="2"/>
  <c r="F111" i="2"/>
  <c r="G111" i="2"/>
  <c r="H111" i="2"/>
  <c r="J111" i="2"/>
  <c r="K111" i="2"/>
  <c r="L111" i="2"/>
  <c r="D112" i="2"/>
  <c r="F112" i="2"/>
  <c r="E112" i="2"/>
  <c r="G112" i="2"/>
  <c r="H112" i="2"/>
  <c r="I112" i="2"/>
  <c r="K112" i="2"/>
  <c r="L112" i="2"/>
  <c r="D113" i="2"/>
  <c r="E113" i="2"/>
  <c r="G113" i="2"/>
  <c r="L113" i="2"/>
  <c r="D114" i="2"/>
  <c r="E114" i="2"/>
  <c r="F114" i="2"/>
  <c r="H114" i="2"/>
  <c r="I114" i="2"/>
  <c r="J114" i="2"/>
  <c r="D115" i="2"/>
  <c r="H115" i="2"/>
  <c r="E115" i="2"/>
  <c r="F115" i="2"/>
  <c r="G115" i="2"/>
  <c r="K115" i="2"/>
  <c r="L115" i="2"/>
  <c r="D116" i="2"/>
  <c r="H116" i="2"/>
  <c r="E116" i="2"/>
  <c r="G116" i="2"/>
  <c r="L116" i="2"/>
  <c r="D117" i="2"/>
  <c r="J117" i="2"/>
  <c r="E117" i="2"/>
  <c r="F117" i="2"/>
  <c r="H117" i="2"/>
  <c r="I117" i="2"/>
  <c r="D118" i="2"/>
  <c r="H118" i="2"/>
  <c r="E118" i="2"/>
  <c r="K118" i="2"/>
  <c r="F118" i="2"/>
  <c r="G118" i="2"/>
  <c r="I118" i="2"/>
  <c r="J118" i="2"/>
  <c r="D119" i="2"/>
  <c r="I119" i="2"/>
  <c r="E119" i="2"/>
  <c r="F119" i="2"/>
  <c r="G119" i="2"/>
  <c r="H119" i="2"/>
  <c r="J119" i="2"/>
  <c r="K119" i="2"/>
  <c r="L119" i="2"/>
  <c r="D120" i="2"/>
  <c r="F120" i="2"/>
  <c r="E120" i="2"/>
  <c r="G120" i="2"/>
  <c r="H120" i="2"/>
  <c r="I120" i="2"/>
  <c r="K120" i="2"/>
  <c r="L120" i="2"/>
  <c r="D121" i="2"/>
  <c r="L121" i="2"/>
  <c r="E121" i="2"/>
  <c r="G121" i="2"/>
  <c r="D122" i="2"/>
  <c r="E122" i="2"/>
  <c r="F122" i="2"/>
  <c r="H122" i="2"/>
  <c r="I122" i="2"/>
  <c r="J122" i="2"/>
  <c r="D123" i="2"/>
  <c r="H123" i="2"/>
  <c r="E123" i="2"/>
  <c r="F123" i="2"/>
  <c r="G123" i="2"/>
  <c r="K123" i="2"/>
  <c r="L123" i="2"/>
  <c r="D124" i="2"/>
  <c r="H124" i="2"/>
  <c r="E124" i="2"/>
  <c r="G124" i="2"/>
  <c r="L124" i="2"/>
  <c r="D125" i="2"/>
  <c r="J125" i="2"/>
  <c r="E125" i="2"/>
  <c r="F125" i="2"/>
  <c r="H125" i="2"/>
  <c r="I125" i="2"/>
  <c r="D126" i="2"/>
  <c r="H126" i="2"/>
  <c r="E126" i="2"/>
  <c r="K126" i="2"/>
  <c r="F126" i="2"/>
  <c r="G126" i="2"/>
  <c r="I126" i="2"/>
  <c r="J126" i="2"/>
  <c r="D127" i="2"/>
  <c r="I127" i="2"/>
  <c r="E127" i="2"/>
  <c r="F127" i="2"/>
  <c r="G127" i="2"/>
  <c r="H127" i="2"/>
  <c r="J127" i="2"/>
  <c r="K127" i="2"/>
  <c r="L127" i="2"/>
  <c r="D128" i="2"/>
  <c r="F128" i="2"/>
  <c r="E128" i="2"/>
  <c r="G128" i="2"/>
  <c r="H128" i="2"/>
  <c r="I128" i="2"/>
  <c r="K128" i="2"/>
  <c r="L128" i="2"/>
  <c r="D129" i="2"/>
  <c r="L129" i="2"/>
  <c r="E129" i="2"/>
  <c r="G129" i="2"/>
  <c r="D130" i="2"/>
  <c r="E130" i="2"/>
  <c r="F130" i="2"/>
  <c r="H130" i="2"/>
  <c r="I130" i="2"/>
  <c r="J130" i="2"/>
  <c r="D131" i="2"/>
  <c r="H131" i="2"/>
  <c r="E131" i="2"/>
  <c r="F131" i="2"/>
  <c r="G131" i="2"/>
  <c r="K131" i="2"/>
  <c r="L131" i="2"/>
  <c r="D132" i="2"/>
  <c r="H132" i="2"/>
  <c r="E132" i="2"/>
  <c r="G132" i="2"/>
  <c r="L132" i="2"/>
  <c r="D133" i="2"/>
  <c r="J133" i="2"/>
  <c r="E133" i="2"/>
  <c r="F133" i="2"/>
  <c r="H133" i="2"/>
  <c r="I133" i="2"/>
  <c r="D134" i="2"/>
  <c r="H134" i="2"/>
  <c r="E134" i="2"/>
  <c r="K134" i="2"/>
  <c r="F134" i="2"/>
  <c r="G134" i="2"/>
  <c r="I134" i="2"/>
  <c r="J134" i="2"/>
  <c r="D135" i="2"/>
  <c r="I135" i="2"/>
  <c r="E135" i="2"/>
  <c r="F135" i="2"/>
  <c r="G135" i="2"/>
  <c r="H135" i="2"/>
  <c r="J135" i="2"/>
  <c r="K135" i="2"/>
  <c r="L135" i="2"/>
  <c r="D136" i="2"/>
  <c r="F136" i="2"/>
  <c r="E136" i="2"/>
  <c r="G136" i="2"/>
  <c r="H136" i="2"/>
  <c r="I136" i="2"/>
  <c r="K136" i="2"/>
  <c r="L136" i="2"/>
  <c r="D137" i="2"/>
  <c r="E137" i="2"/>
  <c r="G137" i="2"/>
  <c r="D138" i="2"/>
  <c r="E138" i="2"/>
  <c r="F138" i="2"/>
  <c r="H138" i="2"/>
  <c r="I138" i="2"/>
  <c r="J138" i="2"/>
  <c r="D139" i="2"/>
  <c r="H139" i="2"/>
  <c r="E139" i="2"/>
  <c r="F139" i="2"/>
  <c r="G139" i="2"/>
  <c r="K139" i="2"/>
  <c r="L139" i="2"/>
  <c r="D140" i="2"/>
  <c r="H140" i="2"/>
  <c r="E140" i="2"/>
  <c r="G140" i="2"/>
  <c r="L140" i="2"/>
  <c r="D141" i="2"/>
  <c r="J141" i="2"/>
  <c r="E141" i="2"/>
  <c r="F141" i="2"/>
  <c r="H141" i="2"/>
  <c r="I141" i="2"/>
  <c r="D142" i="2"/>
  <c r="H142" i="2"/>
  <c r="E142" i="2"/>
  <c r="K142" i="2"/>
  <c r="F142" i="2"/>
  <c r="G142" i="2"/>
  <c r="I142" i="2"/>
  <c r="J142" i="2"/>
  <c r="D143" i="2"/>
  <c r="I143" i="2"/>
  <c r="E143" i="2"/>
  <c r="F143" i="2"/>
  <c r="G143" i="2"/>
  <c r="H143" i="2"/>
  <c r="J143" i="2"/>
  <c r="K143" i="2"/>
  <c r="L143" i="2"/>
  <c r="D144" i="2"/>
  <c r="F144" i="2"/>
  <c r="E144" i="2"/>
  <c r="G144" i="2"/>
  <c r="H144" i="2"/>
  <c r="I144" i="2"/>
  <c r="K144" i="2"/>
  <c r="L144" i="2"/>
  <c r="D145" i="2"/>
  <c r="E145" i="2"/>
  <c r="G145" i="2"/>
  <c r="I145" i="2"/>
  <c r="L145" i="2"/>
  <c r="D146" i="2"/>
  <c r="E146" i="2"/>
  <c r="F146" i="2"/>
  <c r="H146" i="2"/>
  <c r="I146" i="2"/>
  <c r="J146" i="2"/>
  <c r="D147" i="2"/>
  <c r="H147" i="2"/>
  <c r="E147" i="2"/>
  <c r="F147" i="2"/>
  <c r="G147" i="2"/>
  <c r="K147" i="2"/>
  <c r="L147" i="2"/>
  <c r="D148" i="2"/>
  <c r="E148" i="2"/>
  <c r="G148" i="2"/>
  <c r="L148" i="2"/>
  <c r="D149" i="2"/>
  <c r="J149" i="2"/>
  <c r="E149" i="2"/>
  <c r="F149" i="2"/>
  <c r="H149" i="2"/>
  <c r="I149" i="2"/>
  <c r="D150" i="2"/>
  <c r="H150" i="2"/>
  <c r="E150" i="2"/>
  <c r="K150" i="2"/>
  <c r="F150" i="2"/>
  <c r="G150" i="2"/>
  <c r="I150" i="2"/>
  <c r="J150" i="2"/>
  <c r="D151" i="2"/>
  <c r="I151" i="2"/>
  <c r="E151" i="2"/>
  <c r="F151" i="2"/>
  <c r="G151" i="2"/>
  <c r="H151" i="2"/>
  <c r="J151" i="2"/>
  <c r="K151" i="2"/>
  <c r="L151" i="2"/>
  <c r="D152" i="2"/>
  <c r="F152" i="2"/>
  <c r="E152" i="2"/>
  <c r="G152" i="2"/>
  <c r="H152" i="2"/>
  <c r="I152" i="2"/>
  <c r="K152" i="2"/>
  <c r="L152" i="2"/>
  <c r="D153" i="2"/>
  <c r="I153" i="2"/>
  <c r="E153" i="2"/>
  <c r="G153" i="2"/>
  <c r="D154" i="2"/>
  <c r="E154" i="2"/>
  <c r="F154" i="2"/>
  <c r="H154" i="2"/>
  <c r="I154" i="2"/>
  <c r="J154" i="2"/>
  <c r="D155" i="2"/>
  <c r="H155" i="2"/>
  <c r="E155" i="2"/>
  <c r="F155" i="2"/>
  <c r="G155" i="2"/>
  <c r="K155" i="2"/>
  <c r="L155" i="2"/>
  <c r="D156" i="2"/>
  <c r="E156" i="2"/>
  <c r="G156" i="2"/>
  <c r="L156" i="2"/>
  <c r="D157" i="2"/>
  <c r="J157" i="2"/>
  <c r="E157" i="2"/>
  <c r="F157" i="2"/>
  <c r="H157" i="2"/>
  <c r="I157" i="2"/>
  <c r="D158" i="2"/>
  <c r="H158" i="2"/>
  <c r="E158" i="2"/>
  <c r="K158" i="2"/>
  <c r="F158" i="2"/>
  <c r="G158" i="2"/>
  <c r="I158" i="2"/>
  <c r="J158" i="2"/>
  <c r="D159" i="2"/>
  <c r="I159" i="2"/>
  <c r="E159" i="2"/>
  <c r="F159" i="2"/>
  <c r="G159" i="2"/>
  <c r="H159" i="2"/>
  <c r="J159" i="2"/>
  <c r="K159" i="2"/>
  <c r="L159" i="2"/>
  <c r="D160" i="2"/>
  <c r="F160" i="2"/>
  <c r="E160" i="2"/>
  <c r="G160" i="2"/>
  <c r="H160" i="2"/>
  <c r="I160" i="2"/>
  <c r="K160" i="2"/>
  <c r="L160" i="2"/>
  <c r="D161" i="2"/>
  <c r="E161" i="2"/>
  <c r="G161" i="2"/>
  <c r="I161" i="2"/>
  <c r="L161" i="2"/>
  <c r="D162" i="2"/>
  <c r="E162" i="2"/>
  <c r="F162" i="2"/>
  <c r="H162" i="2"/>
  <c r="I162" i="2"/>
  <c r="J162" i="2"/>
  <c r="D163" i="2"/>
  <c r="H163" i="2"/>
  <c r="E163" i="2"/>
  <c r="F163" i="2"/>
  <c r="G163" i="2"/>
  <c r="K163" i="2"/>
  <c r="L163" i="2"/>
  <c r="D164" i="2"/>
  <c r="E164" i="2"/>
  <c r="G164" i="2"/>
  <c r="L164" i="2"/>
  <c r="D165" i="2"/>
  <c r="J165" i="2"/>
  <c r="E165" i="2"/>
  <c r="F165" i="2"/>
  <c r="H165" i="2"/>
  <c r="I165" i="2"/>
  <c r="D166" i="2"/>
  <c r="H166" i="2"/>
  <c r="E166" i="2"/>
  <c r="K166" i="2"/>
  <c r="F166" i="2"/>
  <c r="G166" i="2"/>
  <c r="I166" i="2"/>
  <c r="J166" i="2"/>
  <c r="D167" i="2"/>
  <c r="I167" i="2"/>
  <c r="E167" i="2"/>
  <c r="F167" i="2"/>
  <c r="G167" i="2"/>
  <c r="H167" i="2"/>
  <c r="J167" i="2"/>
  <c r="K167" i="2"/>
  <c r="L167" i="2"/>
  <c r="D168" i="2"/>
  <c r="F168" i="2"/>
  <c r="E168" i="2"/>
  <c r="G168" i="2"/>
  <c r="H168" i="2"/>
  <c r="I168" i="2"/>
  <c r="K168" i="2"/>
  <c r="L168" i="2"/>
  <c r="D169" i="2"/>
  <c r="I169" i="2"/>
  <c r="E169" i="2"/>
  <c r="G169" i="2"/>
  <c r="L169" i="2"/>
  <c r="D170" i="2"/>
  <c r="E170" i="2"/>
  <c r="F170" i="2"/>
  <c r="H170" i="2"/>
  <c r="I170" i="2"/>
  <c r="J170" i="2"/>
  <c r="D171" i="2"/>
  <c r="H171" i="2"/>
  <c r="E171" i="2"/>
  <c r="F171" i="2"/>
  <c r="G171" i="2"/>
  <c r="K171" i="2"/>
  <c r="L171" i="2"/>
  <c r="D172" i="2"/>
  <c r="L172" i="2"/>
  <c r="E172" i="2"/>
  <c r="G172" i="2"/>
  <c r="D173" i="2"/>
  <c r="J173" i="2"/>
  <c r="E173" i="2"/>
  <c r="F173" i="2"/>
  <c r="H173" i="2"/>
  <c r="I173" i="2"/>
  <c r="D174" i="2"/>
  <c r="H174" i="2"/>
  <c r="E174" i="2"/>
  <c r="K174" i="2"/>
  <c r="F174" i="2"/>
  <c r="G174" i="2"/>
  <c r="I174" i="2"/>
  <c r="J174" i="2"/>
  <c r="D175" i="2"/>
  <c r="I175" i="2"/>
  <c r="E175" i="2"/>
  <c r="F175" i="2"/>
  <c r="G175" i="2"/>
  <c r="H175" i="2"/>
  <c r="J175" i="2"/>
  <c r="K175" i="2"/>
  <c r="L175" i="2"/>
  <c r="D176" i="2"/>
  <c r="F176" i="2"/>
  <c r="E176" i="2"/>
  <c r="G176" i="2"/>
  <c r="H176" i="2"/>
  <c r="I176" i="2"/>
  <c r="K176" i="2"/>
  <c r="L176" i="2"/>
  <c r="D177" i="2"/>
  <c r="E177" i="2"/>
  <c r="G177" i="2"/>
  <c r="I177" i="2"/>
  <c r="L177" i="2"/>
  <c r="D178" i="2"/>
  <c r="E178" i="2"/>
  <c r="F178" i="2"/>
  <c r="H178" i="2"/>
  <c r="I178" i="2"/>
  <c r="J178" i="2"/>
  <c r="D179" i="2"/>
  <c r="H179" i="2"/>
  <c r="E179" i="2"/>
  <c r="F179" i="2"/>
  <c r="G179" i="2"/>
  <c r="K179" i="2"/>
  <c r="L179" i="2"/>
  <c r="D180" i="2"/>
  <c r="E180" i="2"/>
  <c r="G180" i="2"/>
  <c r="L180" i="2"/>
  <c r="D181" i="2"/>
  <c r="J181" i="2"/>
  <c r="E181" i="2"/>
  <c r="F181" i="2"/>
  <c r="H181" i="2"/>
  <c r="I181" i="2"/>
  <c r="D182" i="2"/>
  <c r="H182" i="2"/>
  <c r="E182" i="2"/>
  <c r="K182" i="2"/>
  <c r="F182" i="2"/>
  <c r="G182" i="2"/>
  <c r="I182" i="2"/>
  <c r="J182" i="2"/>
  <c r="D183" i="2"/>
  <c r="I183" i="2"/>
  <c r="E183" i="2"/>
  <c r="F183" i="2"/>
  <c r="G183" i="2"/>
  <c r="H183" i="2"/>
  <c r="J183" i="2"/>
  <c r="K183" i="2"/>
  <c r="L183" i="2"/>
  <c r="D184" i="2"/>
  <c r="F184" i="2"/>
  <c r="E184" i="2"/>
  <c r="G184" i="2"/>
  <c r="H184" i="2"/>
  <c r="K184" i="2"/>
  <c r="L184" i="2"/>
  <c r="D185" i="2"/>
  <c r="E185" i="2"/>
  <c r="G185" i="2"/>
  <c r="D186" i="2"/>
  <c r="E186" i="2"/>
  <c r="F186" i="2"/>
  <c r="H186" i="2"/>
  <c r="I186" i="2"/>
  <c r="J186" i="2"/>
  <c r="D187" i="2"/>
  <c r="H187" i="2"/>
  <c r="E187" i="2"/>
  <c r="F187" i="2"/>
  <c r="G187" i="2"/>
  <c r="K187" i="2"/>
  <c r="L187" i="2"/>
  <c r="D188" i="2"/>
  <c r="L188" i="2"/>
  <c r="E188" i="2"/>
  <c r="G188" i="2"/>
  <c r="D189" i="2"/>
  <c r="J189" i="2"/>
  <c r="E189" i="2"/>
  <c r="F189" i="2"/>
  <c r="H189" i="2"/>
  <c r="I189" i="2"/>
  <c r="D190" i="2"/>
  <c r="H190" i="2"/>
  <c r="E190" i="2"/>
  <c r="K190" i="2"/>
  <c r="F190" i="2"/>
  <c r="G190" i="2"/>
  <c r="I190" i="2"/>
  <c r="J190" i="2"/>
  <c r="D191" i="2"/>
  <c r="I191" i="2"/>
  <c r="E191" i="2"/>
  <c r="F191" i="2"/>
  <c r="G191" i="2"/>
  <c r="H191" i="2"/>
  <c r="J191" i="2"/>
  <c r="K191" i="2"/>
  <c r="L191" i="2"/>
  <c r="D192" i="2"/>
  <c r="F192" i="2"/>
  <c r="E192" i="2"/>
  <c r="G192" i="2"/>
  <c r="H192" i="2"/>
  <c r="K192" i="2"/>
  <c r="L192" i="2"/>
  <c r="D193" i="2"/>
  <c r="I193" i="2"/>
  <c r="E193" i="2"/>
  <c r="G193" i="2"/>
  <c r="D194" i="2"/>
  <c r="E194" i="2"/>
  <c r="F194" i="2"/>
  <c r="H194" i="2"/>
  <c r="I194" i="2"/>
  <c r="J194" i="2"/>
  <c r="D195" i="2"/>
  <c r="H195" i="2"/>
  <c r="E195" i="2"/>
  <c r="F195" i="2"/>
  <c r="G195" i="2"/>
  <c r="K195" i="2"/>
  <c r="L195" i="2"/>
  <c r="D196" i="2"/>
  <c r="E196" i="2"/>
  <c r="G196" i="2"/>
  <c r="L196" i="2"/>
  <c r="D197" i="2"/>
  <c r="J197" i="2"/>
  <c r="E197" i="2"/>
  <c r="F197" i="2"/>
  <c r="H197" i="2"/>
  <c r="I197" i="2"/>
  <c r="D198" i="2"/>
  <c r="H198" i="2"/>
  <c r="E198" i="2"/>
  <c r="K198" i="2"/>
  <c r="F198" i="2"/>
  <c r="G198" i="2"/>
  <c r="I198" i="2"/>
  <c r="J198" i="2"/>
  <c r="D199" i="2"/>
  <c r="I199" i="2"/>
  <c r="E199" i="2"/>
  <c r="F199" i="2"/>
  <c r="G199" i="2"/>
  <c r="H199" i="2"/>
  <c r="J199" i="2"/>
  <c r="K199" i="2"/>
  <c r="L199" i="2"/>
  <c r="D200" i="2"/>
  <c r="F200" i="2"/>
  <c r="E200" i="2"/>
  <c r="G200" i="2"/>
  <c r="H200" i="2"/>
  <c r="K200" i="2"/>
  <c r="L200" i="2"/>
  <c r="D201" i="2"/>
  <c r="I201" i="2"/>
  <c r="E201" i="2"/>
  <c r="G201" i="2"/>
  <c r="L201" i="2"/>
  <c r="D202" i="2"/>
  <c r="E202" i="2"/>
  <c r="F202" i="2"/>
  <c r="H202" i="2"/>
  <c r="I202" i="2"/>
  <c r="J202" i="2"/>
  <c r="D203" i="2"/>
  <c r="H203" i="2"/>
  <c r="E203" i="2"/>
  <c r="F203" i="2"/>
  <c r="G203" i="2"/>
  <c r="K203" i="2"/>
  <c r="L203" i="2"/>
  <c r="D204" i="2"/>
  <c r="E204" i="2"/>
  <c r="G204" i="2"/>
  <c r="D205" i="2"/>
  <c r="J205" i="2"/>
  <c r="E205" i="2"/>
  <c r="F205" i="2"/>
  <c r="H205" i="2"/>
  <c r="I205" i="2"/>
  <c r="D206" i="2"/>
  <c r="H206" i="2"/>
  <c r="E206" i="2"/>
  <c r="K206" i="2"/>
  <c r="F206" i="2"/>
  <c r="G206" i="2"/>
  <c r="I206" i="2"/>
  <c r="J206" i="2"/>
  <c r="D207" i="2"/>
  <c r="I207" i="2"/>
  <c r="E207" i="2"/>
  <c r="F207" i="2"/>
  <c r="G207" i="2"/>
  <c r="H207" i="2"/>
  <c r="J207" i="2"/>
  <c r="K207" i="2"/>
  <c r="L207" i="2"/>
  <c r="D208" i="2"/>
  <c r="F208" i="2"/>
  <c r="E208" i="2"/>
  <c r="G208" i="2"/>
  <c r="H208" i="2"/>
  <c r="K208" i="2"/>
  <c r="L208" i="2"/>
  <c r="D209" i="2"/>
  <c r="E209" i="2"/>
  <c r="G209" i="2"/>
  <c r="I209" i="2"/>
  <c r="L209" i="2"/>
  <c r="D210" i="2"/>
  <c r="E210" i="2"/>
  <c r="F210" i="2"/>
  <c r="H210" i="2"/>
  <c r="I210" i="2"/>
  <c r="J210" i="2"/>
  <c r="D211" i="2"/>
  <c r="H211" i="2"/>
  <c r="E211" i="2"/>
  <c r="F211" i="2"/>
  <c r="G211" i="2"/>
  <c r="K211" i="2"/>
  <c r="L211" i="2"/>
  <c r="D212" i="2"/>
  <c r="E212" i="2"/>
  <c r="G212" i="2"/>
  <c r="L212" i="2"/>
  <c r="D213" i="2"/>
  <c r="J213" i="2"/>
  <c r="E213" i="2"/>
  <c r="F213" i="2"/>
  <c r="H213" i="2"/>
  <c r="I213" i="2"/>
  <c r="D214" i="2"/>
  <c r="H214" i="2"/>
  <c r="E214" i="2"/>
  <c r="K214" i="2"/>
  <c r="F214" i="2"/>
  <c r="G214" i="2"/>
  <c r="I214" i="2"/>
  <c r="J214" i="2"/>
  <c r="D215" i="2"/>
  <c r="I215" i="2"/>
  <c r="E215" i="2"/>
  <c r="F215" i="2"/>
  <c r="G215" i="2"/>
  <c r="H215" i="2"/>
  <c r="J215" i="2"/>
  <c r="K215" i="2"/>
  <c r="L215" i="2"/>
  <c r="D216" i="2"/>
  <c r="F216" i="2"/>
  <c r="E216" i="2"/>
  <c r="G216" i="2"/>
  <c r="H216" i="2"/>
  <c r="K216" i="2"/>
  <c r="L216" i="2"/>
  <c r="D217" i="2"/>
  <c r="L217" i="2"/>
  <c r="E217" i="2"/>
  <c r="G217" i="2"/>
  <c r="I217" i="2"/>
  <c r="D218" i="2"/>
  <c r="E218" i="2"/>
  <c r="F218" i="2"/>
  <c r="H218" i="2"/>
  <c r="I218" i="2"/>
  <c r="J218" i="2"/>
  <c r="D219" i="2"/>
  <c r="H219" i="2"/>
  <c r="E219" i="2"/>
  <c r="F219" i="2"/>
  <c r="G219" i="2"/>
  <c r="K219" i="2"/>
  <c r="L219" i="2"/>
  <c r="D220" i="2"/>
  <c r="E220" i="2"/>
  <c r="G220" i="2"/>
  <c r="D221" i="2"/>
  <c r="J221" i="2"/>
  <c r="E221" i="2"/>
  <c r="F221" i="2"/>
  <c r="H221" i="2"/>
  <c r="I221" i="2"/>
  <c r="D222" i="2"/>
  <c r="H222" i="2"/>
  <c r="E222" i="2"/>
  <c r="K222" i="2"/>
  <c r="F222" i="2"/>
  <c r="G222" i="2"/>
  <c r="I222" i="2"/>
  <c r="J222" i="2"/>
  <c r="D223" i="2"/>
  <c r="I223" i="2"/>
  <c r="E223" i="2"/>
  <c r="F223" i="2"/>
  <c r="G223" i="2"/>
  <c r="H223" i="2"/>
  <c r="J223" i="2"/>
  <c r="K223" i="2"/>
  <c r="L223" i="2"/>
  <c r="D224" i="2"/>
  <c r="F224" i="2"/>
  <c r="E224" i="2"/>
  <c r="G224" i="2"/>
  <c r="H224" i="2"/>
  <c r="K224" i="2"/>
  <c r="L224" i="2"/>
  <c r="D225" i="2"/>
  <c r="I225" i="2"/>
  <c r="E225" i="2"/>
  <c r="G225" i="2"/>
  <c r="L225" i="2"/>
  <c r="D226" i="2"/>
  <c r="E226" i="2"/>
  <c r="F226" i="2"/>
  <c r="H226" i="2"/>
  <c r="I226" i="2"/>
  <c r="J226" i="2"/>
  <c r="D227" i="2"/>
  <c r="H227" i="2"/>
  <c r="E227" i="2"/>
  <c r="F227" i="2"/>
  <c r="G227" i="2"/>
  <c r="K227" i="2"/>
  <c r="L227" i="2"/>
  <c r="D228" i="2"/>
  <c r="L228" i="2"/>
  <c r="E228" i="2"/>
  <c r="G228" i="2"/>
  <c r="D229" i="2"/>
  <c r="J229" i="2"/>
  <c r="E229" i="2"/>
  <c r="F229" i="2"/>
  <c r="H229" i="2"/>
  <c r="I229" i="2"/>
  <c r="D230" i="2"/>
  <c r="H230" i="2"/>
  <c r="E230" i="2"/>
  <c r="K230" i="2"/>
  <c r="F230" i="2"/>
  <c r="G230" i="2"/>
  <c r="I230" i="2"/>
  <c r="J230" i="2"/>
  <c r="D231" i="2"/>
  <c r="I231" i="2"/>
  <c r="E231" i="2"/>
  <c r="F231" i="2"/>
  <c r="G231" i="2"/>
  <c r="H231" i="2"/>
  <c r="J231" i="2"/>
  <c r="K231" i="2"/>
  <c r="L231" i="2"/>
  <c r="D232" i="2"/>
  <c r="F232" i="2"/>
  <c r="E232" i="2"/>
  <c r="G232" i="2"/>
  <c r="H232" i="2"/>
  <c r="K232" i="2"/>
  <c r="L232" i="2"/>
  <c r="D233" i="2"/>
  <c r="E233" i="2"/>
  <c r="G233" i="2"/>
  <c r="I233" i="2"/>
  <c r="D234" i="2"/>
  <c r="E234" i="2"/>
  <c r="F234" i="2"/>
  <c r="H234" i="2"/>
  <c r="I234" i="2"/>
  <c r="J234" i="2"/>
  <c r="D235" i="2"/>
  <c r="H235" i="2"/>
  <c r="E235" i="2"/>
  <c r="F235" i="2"/>
  <c r="G235" i="2"/>
  <c r="K235" i="2"/>
  <c r="L235" i="2"/>
  <c r="D236" i="2"/>
  <c r="E236" i="2"/>
  <c r="G236" i="2"/>
  <c r="L236" i="2"/>
  <c r="D237" i="2"/>
  <c r="J237" i="2"/>
  <c r="E237" i="2"/>
  <c r="F237" i="2"/>
  <c r="H237" i="2"/>
  <c r="I237" i="2"/>
  <c r="D238" i="2"/>
  <c r="H238" i="2"/>
  <c r="E238" i="2"/>
  <c r="K238" i="2"/>
  <c r="F238" i="2"/>
  <c r="G238" i="2"/>
  <c r="I238" i="2"/>
  <c r="J238" i="2"/>
  <c r="D239" i="2"/>
  <c r="I239" i="2"/>
  <c r="E239" i="2"/>
  <c r="F239" i="2"/>
  <c r="G239" i="2"/>
  <c r="H239" i="2"/>
  <c r="J239" i="2"/>
  <c r="K239" i="2"/>
  <c r="L239" i="2"/>
  <c r="D240" i="2"/>
  <c r="F240" i="2"/>
  <c r="E240" i="2"/>
  <c r="G240" i="2"/>
  <c r="H240" i="2"/>
  <c r="K240" i="2"/>
  <c r="L240" i="2"/>
  <c r="D241" i="2"/>
  <c r="E241" i="2"/>
  <c r="G241" i="2"/>
  <c r="I241" i="2"/>
  <c r="L241" i="2"/>
  <c r="D242" i="2"/>
  <c r="E242" i="2"/>
  <c r="F242" i="2"/>
  <c r="H242" i="2"/>
  <c r="I242" i="2"/>
  <c r="J242" i="2"/>
  <c r="D243" i="2"/>
  <c r="H243" i="2"/>
  <c r="E243" i="2"/>
  <c r="F243" i="2"/>
  <c r="G243" i="2"/>
  <c r="K243" i="2"/>
  <c r="L243" i="2"/>
  <c r="D244" i="2"/>
  <c r="E244" i="2"/>
  <c r="G244" i="2"/>
  <c r="L244" i="2"/>
  <c r="D245" i="2"/>
  <c r="J245" i="2"/>
  <c r="E245" i="2"/>
  <c r="F245" i="2"/>
  <c r="H245" i="2"/>
  <c r="I245" i="2"/>
  <c r="D246" i="2"/>
  <c r="H246" i="2"/>
  <c r="E246" i="2"/>
  <c r="K246" i="2"/>
  <c r="F246" i="2"/>
  <c r="G246" i="2"/>
  <c r="I246" i="2"/>
  <c r="J246" i="2"/>
  <c r="D247" i="2"/>
  <c r="I247" i="2"/>
  <c r="E247" i="2"/>
  <c r="F247" i="2"/>
  <c r="G247" i="2"/>
  <c r="H247" i="2"/>
  <c r="J247" i="2"/>
  <c r="K247" i="2"/>
  <c r="L247" i="2"/>
  <c r="D248" i="2"/>
  <c r="F248" i="2"/>
  <c r="E248" i="2"/>
  <c r="G248" i="2"/>
  <c r="H248" i="2"/>
  <c r="K248" i="2"/>
  <c r="L248" i="2"/>
  <c r="D249" i="2"/>
  <c r="E249" i="2"/>
  <c r="G249" i="2"/>
  <c r="D250" i="2"/>
  <c r="E250" i="2"/>
  <c r="F250" i="2"/>
  <c r="H250" i="2"/>
  <c r="I250" i="2"/>
  <c r="J250" i="2"/>
  <c r="D251" i="2"/>
  <c r="H251" i="2"/>
  <c r="E251" i="2"/>
  <c r="F251" i="2"/>
  <c r="G251" i="2"/>
  <c r="K251" i="2"/>
  <c r="L251" i="2"/>
  <c r="D252" i="2"/>
  <c r="L252" i="2"/>
  <c r="E252" i="2"/>
  <c r="G252" i="2"/>
  <c r="D253" i="2"/>
  <c r="J253" i="2"/>
  <c r="E253" i="2"/>
  <c r="F253" i="2"/>
  <c r="H253" i="2"/>
  <c r="I253" i="2"/>
  <c r="D254" i="2"/>
  <c r="H254" i="2"/>
  <c r="E254" i="2"/>
  <c r="K254" i="2"/>
  <c r="F254" i="2"/>
  <c r="G254" i="2"/>
  <c r="I254" i="2"/>
  <c r="J254" i="2"/>
  <c r="D255" i="2"/>
  <c r="I255" i="2"/>
  <c r="E255" i="2"/>
  <c r="F255" i="2"/>
  <c r="G255" i="2"/>
  <c r="H255" i="2"/>
  <c r="J255" i="2"/>
  <c r="K255" i="2"/>
  <c r="L255" i="2"/>
  <c r="D256" i="2"/>
  <c r="E256" i="2"/>
  <c r="G256" i="2"/>
  <c r="H256" i="2"/>
  <c r="D257" i="2"/>
  <c r="E257" i="2"/>
  <c r="L257" i="2"/>
  <c r="I257" i="2"/>
  <c r="D258" i="2"/>
  <c r="E258" i="2"/>
  <c r="F258" i="2"/>
  <c r="H258" i="2"/>
  <c r="I258" i="2"/>
  <c r="J258" i="2"/>
  <c r="K258" i="2"/>
  <c r="D259" i="2"/>
  <c r="F259" i="2"/>
  <c r="E259" i="2"/>
  <c r="G259" i="2"/>
  <c r="D260" i="2"/>
  <c r="E260" i="2"/>
  <c r="G260" i="2"/>
  <c r="H260" i="2"/>
  <c r="D261" i="2"/>
  <c r="J261" i="2"/>
  <c r="E261" i="2"/>
  <c r="F261" i="2"/>
  <c r="H261" i="2"/>
  <c r="I261" i="2"/>
  <c r="D262" i="2"/>
  <c r="H262" i="2"/>
  <c r="E262" i="2"/>
  <c r="K262" i="2"/>
  <c r="F262" i="2"/>
  <c r="G262" i="2"/>
  <c r="I262" i="2"/>
  <c r="J262" i="2"/>
  <c r="D263" i="2"/>
  <c r="I263" i="2"/>
  <c r="E263" i="2"/>
  <c r="F263" i="2"/>
  <c r="G263" i="2"/>
  <c r="H263" i="2"/>
  <c r="J263" i="2"/>
  <c r="K263" i="2"/>
  <c r="L263" i="2"/>
  <c r="D264" i="2"/>
  <c r="I264" i="2"/>
  <c r="E264" i="2"/>
  <c r="G264" i="2"/>
  <c r="H264" i="2"/>
  <c r="K264" i="2"/>
  <c r="L264" i="2"/>
  <c r="D265" i="2"/>
  <c r="J265" i="2"/>
  <c r="E265" i="2"/>
  <c r="I265" i="2"/>
  <c r="L265" i="2"/>
  <c r="D266" i="2"/>
  <c r="E266" i="2"/>
  <c r="F266" i="2"/>
  <c r="H266" i="2"/>
  <c r="I266" i="2"/>
  <c r="J266" i="2"/>
  <c r="D267" i="2"/>
  <c r="E267" i="2"/>
  <c r="F267" i="2"/>
  <c r="G267" i="2"/>
  <c r="D268" i="2"/>
  <c r="E268" i="2"/>
  <c r="G268" i="2"/>
  <c r="D269" i="2"/>
  <c r="J269" i="2"/>
  <c r="E269" i="2"/>
  <c r="F269" i="2"/>
  <c r="H269" i="2"/>
  <c r="I269" i="2"/>
  <c r="D270" i="2"/>
  <c r="H270" i="2"/>
  <c r="E270" i="2"/>
  <c r="K270" i="2"/>
  <c r="F270" i="2"/>
  <c r="G270" i="2"/>
  <c r="I270" i="2"/>
  <c r="J270" i="2"/>
  <c r="D271" i="2"/>
  <c r="I271" i="2"/>
  <c r="E271" i="2"/>
  <c r="F271" i="2"/>
  <c r="G271" i="2"/>
  <c r="H271" i="2"/>
  <c r="J271" i="2"/>
  <c r="K271" i="2"/>
  <c r="L271" i="2"/>
  <c r="D272" i="2"/>
  <c r="H272" i="2"/>
  <c r="E272" i="2"/>
  <c r="G272" i="2"/>
  <c r="I272" i="2"/>
  <c r="K272" i="2"/>
  <c r="L272" i="2"/>
  <c r="D273" i="2"/>
  <c r="I273" i="2"/>
  <c r="E273" i="2"/>
  <c r="J273" i="2"/>
  <c r="D274" i="2"/>
  <c r="E274" i="2"/>
  <c r="F274" i="2"/>
  <c r="H274" i="2"/>
  <c r="I274" i="2"/>
  <c r="J274" i="2"/>
  <c r="D275" i="2"/>
  <c r="E275" i="2"/>
  <c r="F275" i="2"/>
  <c r="G275" i="2"/>
  <c r="K275" i="2"/>
  <c r="L275" i="2"/>
  <c r="D276" i="2"/>
  <c r="E276" i="2"/>
  <c r="H276" i="2"/>
  <c r="D277" i="2"/>
  <c r="J277" i="2"/>
  <c r="E277" i="2"/>
  <c r="F277" i="2"/>
  <c r="H277" i="2"/>
  <c r="I277" i="2"/>
  <c r="D278" i="2"/>
  <c r="H278" i="2"/>
  <c r="E278" i="2"/>
  <c r="K278" i="2"/>
  <c r="F278" i="2"/>
  <c r="G278" i="2"/>
  <c r="I278" i="2"/>
  <c r="J278" i="2"/>
  <c r="D279" i="2"/>
  <c r="I279" i="2"/>
  <c r="E279" i="2"/>
  <c r="F279" i="2"/>
  <c r="G279" i="2"/>
  <c r="H279" i="2"/>
  <c r="J279" i="2"/>
  <c r="K279" i="2"/>
  <c r="L279" i="2"/>
  <c r="D280" i="2"/>
  <c r="E280" i="2"/>
  <c r="G280" i="2"/>
  <c r="H280" i="2"/>
  <c r="D281" i="2"/>
  <c r="E281" i="2"/>
  <c r="I281" i="2"/>
  <c r="D282" i="2"/>
  <c r="E282" i="2"/>
  <c r="F282" i="2"/>
  <c r="H282" i="2"/>
  <c r="I282" i="2"/>
  <c r="J282" i="2"/>
  <c r="K282" i="2"/>
  <c r="D283" i="2"/>
  <c r="E283" i="2"/>
  <c r="G283" i="2"/>
  <c r="D284" i="2"/>
  <c r="E284" i="2"/>
  <c r="L284" i="2"/>
  <c r="G284" i="2"/>
  <c r="D285" i="2"/>
  <c r="J285" i="2"/>
  <c r="E285" i="2"/>
  <c r="F285" i="2"/>
  <c r="H285" i="2"/>
  <c r="I285" i="2"/>
  <c r="D286" i="2"/>
  <c r="H286" i="2"/>
  <c r="E286" i="2"/>
  <c r="K286" i="2"/>
  <c r="F286" i="2"/>
  <c r="G286" i="2"/>
  <c r="I286" i="2"/>
  <c r="J286" i="2"/>
  <c r="D287" i="2"/>
  <c r="I287" i="2"/>
  <c r="E287" i="2"/>
  <c r="F287" i="2"/>
  <c r="G287" i="2"/>
  <c r="H287" i="2"/>
  <c r="J287" i="2"/>
  <c r="K287" i="2"/>
  <c r="L287" i="2"/>
  <c r="D288" i="2"/>
  <c r="E288" i="2"/>
  <c r="G288" i="2"/>
  <c r="D289" i="2"/>
  <c r="E289" i="2"/>
  <c r="I289" i="2"/>
  <c r="J289" i="2"/>
  <c r="D290" i="2"/>
  <c r="E290" i="2"/>
  <c r="F290" i="2"/>
  <c r="H290" i="2"/>
  <c r="I290" i="2"/>
  <c r="J290" i="2"/>
  <c r="D291" i="2"/>
  <c r="F291" i="2"/>
  <c r="E291" i="2"/>
  <c r="G291" i="2"/>
  <c r="K291" i="2"/>
  <c r="L291" i="2"/>
  <c r="D292" i="2"/>
  <c r="H292" i="2"/>
  <c r="E292" i="2"/>
  <c r="G292" i="2"/>
  <c r="L292" i="2"/>
  <c r="D293" i="2"/>
  <c r="J293" i="2"/>
  <c r="E293" i="2"/>
  <c r="F293" i="2"/>
  <c r="H293" i="2"/>
  <c r="I293" i="2"/>
  <c r="D294" i="2"/>
  <c r="H294" i="2"/>
  <c r="E294" i="2"/>
  <c r="K294" i="2"/>
  <c r="F294" i="2"/>
  <c r="G294" i="2"/>
  <c r="I294" i="2"/>
  <c r="J294" i="2"/>
  <c r="D295" i="2"/>
  <c r="I295" i="2"/>
  <c r="E295" i="2"/>
  <c r="F295" i="2"/>
  <c r="G295" i="2"/>
  <c r="H295" i="2"/>
  <c r="J295" i="2"/>
  <c r="K295" i="2"/>
  <c r="L295" i="2"/>
  <c r="D296" i="2"/>
  <c r="E296" i="2"/>
  <c r="G296" i="2"/>
  <c r="H296" i="2"/>
  <c r="I296" i="2"/>
  <c r="K296" i="2"/>
  <c r="L296" i="2"/>
  <c r="D297" i="2"/>
  <c r="E297" i="2"/>
  <c r="L297" i="2"/>
  <c r="D298" i="2"/>
  <c r="E298" i="2"/>
  <c r="F298" i="2"/>
  <c r="H298" i="2"/>
  <c r="I298" i="2"/>
  <c r="J298" i="2"/>
  <c r="K298" i="2"/>
  <c r="D299" i="2"/>
  <c r="F299" i="2"/>
  <c r="E299" i="2"/>
  <c r="G299" i="2"/>
  <c r="K299" i="2"/>
  <c r="D300" i="2"/>
  <c r="E300" i="2"/>
  <c r="G300" i="2"/>
  <c r="H300" i="2"/>
  <c r="L300" i="2"/>
  <c r="D301" i="2"/>
  <c r="J301" i="2"/>
  <c r="E301" i="2"/>
  <c r="F301" i="2"/>
  <c r="H301" i="2"/>
  <c r="I301" i="2"/>
  <c r="D302" i="2"/>
  <c r="H302" i="2"/>
  <c r="E302" i="2"/>
  <c r="K302" i="2"/>
  <c r="F302" i="2"/>
  <c r="G302" i="2"/>
  <c r="I302" i="2"/>
  <c r="J302" i="2"/>
  <c r="D303" i="2"/>
  <c r="I303" i="2"/>
  <c r="E303" i="2"/>
  <c r="F303" i="2"/>
  <c r="G303" i="2"/>
  <c r="H303" i="2"/>
  <c r="J303" i="2"/>
  <c r="K303" i="2"/>
  <c r="L303" i="2"/>
  <c r="D304" i="2"/>
  <c r="E304" i="2"/>
  <c r="G304" i="2"/>
  <c r="D305" i="2"/>
  <c r="I305" i="2"/>
  <c r="E305" i="2"/>
  <c r="L305" i="2"/>
  <c r="D306" i="2"/>
  <c r="E306" i="2"/>
  <c r="K306" i="2"/>
  <c r="F306" i="2"/>
  <c r="H306" i="2"/>
  <c r="I306" i="2"/>
  <c r="J306" i="2"/>
  <c r="D307" i="2"/>
  <c r="K307" i="2"/>
  <c r="E307" i="2"/>
  <c r="F307" i="2"/>
  <c r="G307" i="2"/>
  <c r="L307" i="2"/>
  <c r="D308" i="2"/>
  <c r="E308" i="2"/>
  <c r="L308" i="2"/>
  <c r="G308" i="2"/>
  <c r="H308" i="2"/>
  <c r="D309" i="2"/>
  <c r="J309" i="2"/>
  <c r="E309" i="2"/>
  <c r="F309" i="2"/>
  <c r="H309" i="2"/>
  <c r="I309" i="2"/>
  <c r="D310" i="2"/>
  <c r="H310" i="2"/>
  <c r="E310" i="2"/>
  <c r="K310" i="2"/>
  <c r="F310" i="2"/>
  <c r="G310" i="2"/>
  <c r="I310" i="2"/>
  <c r="J310" i="2"/>
  <c r="D311" i="2"/>
  <c r="I311" i="2"/>
  <c r="E311" i="2"/>
  <c r="F311" i="2"/>
  <c r="G311" i="2"/>
  <c r="H311" i="2"/>
  <c r="J311" i="2"/>
  <c r="K311" i="2"/>
  <c r="L311" i="2"/>
  <c r="D312" i="2"/>
  <c r="H312" i="2"/>
  <c r="E312" i="2"/>
  <c r="G312" i="2"/>
  <c r="I312" i="2"/>
  <c r="K312" i="2"/>
  <c r="D313" i="2"/>
  <c r="F313" i="2"/>
  <c r="E313" i="2"/>
  <c r="L313" i="2"/>
  <c r="I313" i="2"/>
  <c r="J313" i="2"/>
  <c r="D314" i="2"/>
  <c r="E314" i="2"/>
  <c r="F314" i="2"/>
  <c r="H314" i="2"/>
  <c r="I314" i="2"/>
  <c r="J314" i="2"/>
  <c r="D315" i="2"/>
  <c r="E315" i="2"/>
  <c r="F315" i="2"/>
  <c r="G315" i="2"/>
  <c r="J315" i="2"/>
  <c r="K315" i="2"/>
  <c r="L315" i="2"/>
  <c r="D316" i="2"/>
  <c r="H316" i="2"/>
  <c r="E316" i="2"/>
  <c r="G316" i="2"/>
  <c r="K316" i="2"/>
  <c r="L316" i="2"/>
  <c r="D317" i="2"/>
  <c r="J317" i="2"/>
  <c r="E317" i="2"/>
  <c r="L317" i="2"/>
  <c r="H317" i="2"/>
  <c r="I317" i="2"/>
  <c r="D318" i="2"/>
  <c r="H318" i="2"/>
  <c r="E318" i="2"/>
  <c r="F318" i="2"/>
  <c r="I318" i="2"/>
  <c r="J318" i="2"/>
  <c r="D319" i="2"/>
  <c r="I319" i="2"/>
  <c r="E319" i="2"/>
  <c r="F319" i="2"/>
  <c r="G319" i="2"/>
  <c r="H319" i="2"/>
  <c r="J319" i="2"/>
  <c r="K319" i="2"/>
  <c r="L319" i="2"/>
  <c r="D320" i="2"/>
  <c r="I320" i="2"/>
  <c r="E320" i="2"/>
  <c r="G320" i="2"/>
  <c r="H320" i="2"/>
  <c r="K320" i="2"/>
  <c r="L320" i="2"/>
  <c r="D321" i="2"/>
  <c r="F321" i="2"/>
  <c r="E321" i="2"/>
  <c r="I321" i="2"/>
  <c r="D322" i="2"/>
  <c r="E322" i="2"/>
  <c r="F322" i="2"/>
  <c r="H322" i="2"/>
  <c r="I322" i="2"/>
  <c r="J322" i="2"/>
  <c r="D323" i="2"/>
  <c r="F323" i="2"/>
  <c r="E323" i="2"/>
  <c r="G323" i="2"/>
  <c r="J323" i="2"/>
  <c r="L323" i="2"/>
  <c r="D324" i="2"/>
  <c r="H324" i="2"/>
  <c r="E324" i="2"/>
  <c r="G324" i="2"/>
  <c r="K324" i="2"/>
  <c r="D325" i="2"/>
  <c r="J325" i="2"/>
  <c r="E325" i="2"/>
  <c r="H325" i="2"/>
  <c r="D326" i="2"/>
  <c r="H326" i="2"/>
  <c r="E326" i="2"/>
  <c r="F326" i="2"/>
  <c r="I326" i="2"/>
  <c r="J326" i="2"/>
  <c r="D327" i="2"/>
  <c r="I327" i="2"/>
  <c r="E327" i="2"/>
  <c r="F327" i="2"/>
  <c r="G327" i="2"/>
  <c r="H327" i="2"/>
  <c r="J327" i="2"/>
  <c r="K327" i="2"/>
  <c r="L327" i="2"/>
  <c r="D328" i="2"/>
  <c r="E328" i="2"/>
  <c r="G328" i="2"/>
  <c r="D329" i="2"/>
  <c r="E329" i="2"/>
  <c r="D330" i="2"/>
  <c r="E330" i="2"/>
  <c r="F330" i="2"/>
  <c r="H330" i="2"/>
  <c r="I330" i="2"/>
  <c r="J330" i="2"/>
  <c r="K330" i="2"/>
  <c r="D331" i="2"/>
  <c r="F331" i="2"/>
  <c r="E331" i="2"/>
  <c r="G331" i="2"/>
  <c r="D332" i="2"/>
  <c r="E332" i="2"/>
  <c r="H332" i="2"/>
  <c r="D333" i="2"/>
  <c r="E333" i="2"/>
  <c r="D334" i="2"/>
  <c r="H334" i="2"/>
  <c r="E334" i="2"/>
  <c r="F334" i="2"/>
  <c r="G334" i="2"/>
  <c r="I334" i="2"/>
  <c r="J334" i="2"/>
  <c r="D335" i="2"/>
  <c r="I335" i="2"/>
  <c r="E335" i="2"/>
  <c r="F335" i="2"/>
  <c r="G335" i="2"/>
  <c r="H335" i="2"/>
  <c r="J335" i="2"/>
  <c r="K335" i="2"/>
  <c r="L335" i="2"/>
  <c r="D336" i="2"/>
  <c r="H336" i="2"/>
  <c r="E336" i="2"/>
  <c r="G336" i="2"/>
  <c r="I336" i="2"/>
  <c r="K336" i="2"/>
  <c r="D337" i="2"/>
  <c r="F337" i="2"/>
  <c r="E337" i="2"/>
  <c r="H337" i="2"/>
  <c r="I337" i="2"/>
  <c r="L337" i="2"/>
  <c r="D338" i="2"/>
  <c r="E338" i="2"/>
  <c r="F338" i="2"/>
  <c r="H338" i="2"/>
  <c r="I338" i="2"/>
  <c r="J338" i="2"/>
  <c r="D339" i="2"/>
  <c r="E339" i="2"/>
  <c r="G339" i="2"/>
  <c r="D340" i="2"/>
  <c r="E340" i="2"/>
  <c r="K340" i="2"/>
  <c r="G340" i="2"/>
  <c r="H340" i="2"/>
  <c r="I340" i="2"/>
  <c r="L340" i="2"/>
  <c r="D341" i="2"/>
  <c r="I341" i="2"/>
  <c r="E341" i="2"/>
  <c r="H341" i="2"/>
  <c r="D342" i="2"/>
  <c r="H342" i="2"/>
  <c r="E342" i="2"/>
  <c r="L342" i="2"/>
  <c r="F342" i="2"/>
  <c r="I342" i="2"/>
  <c r="J342" i="2"/>
  <c r="D343" i="2"/>
  <c r="I343" i="2"/>
  <c r="E343" i="2"/>
  <c r="G343" i="2"/>
  <c r="D344" i="2"/>
  <c r="H344" i="2"/>
  <c r="E344" i="2"/>
  <c r="G344" i="2"/>
  <c r="I344" i="2"/>
  <c r="K344" i="2"/>
  <c r="D345" i="2"/>
  <c r="H345" i="2"/>
  <c r="E345" i="2"/>
  <c r="F345" i="2"/>
  <c r="I345" i="2"/>
  <c r="J345" i="2"/>
  <c r="D346" i="2"/>
  <c r="E346" i="2"/>
  <c r="L346" i="2"/>
  <c r="F346" i="2"/>
  <c r="H346" i="2"/>
  <c r="I346" i="2"/>
  <c r="J346" i="2"/>
  <c r="D347" i="2"/>
  <c r="I347" i="2"/>
  <c r="E347" i="2"/>
  <c r="G347" i="2"/>
  <c r="D348" i="2"/>
  <c r="H348" i="2"/>
  <c r="E348" i="2"/>
  <c r="G348" i="2"/>
  <c r="I348" i="2"/>
  <c r="K348" i="2"/>
  <c r="D349" i="2"/>
  <c r="H349" i="2"/>
  <c r="E349" i="2"/>
  <c r="F349" i="2"/>
  <c r="I349" i="2"/>
  <c r="J349" i="2"/>
  <c r="D350" i="2"/>
  <c r="H350" i="2"/>
  <c r="E350" i="2"/>
  <c r="L350" i="2"/>
  <c r="F350" i="2"/>
  <c r="I350" i="2"/>
  <c r="J350" i="2"/>
  <c r="K350" i="2"/>
  <c r="D351" i="2"/>
  <c r="I351" i="2"/>
  <c r="E351" i="2"/>
  <c r="F351" i="2"/>
  <c r="G351" i="2"/>
  <c r="H351" i="2"/>
  <c r="J351" i="2"/>
  <c r="K351" i="2"/>
  <c r="D352" i="2"/>
  <c r="E352" i="2"/>
  <c r="G352" i="2"/>
  <c r="D353" i="2"/>
  <c r="I353" i="2"/>
  <c r="E353" i="2"/>
  <c r="F353" i="2"/>
  <c r="H353" i="2"/>
  <c r="J353" i="2"/>
  <c r="L353" i="2"/>
  <c r="D354" i="2"/>
  <c r="E354" i="2"/>
  <c r="F354" i="2"/>
  <c r="H354" i="2"/>
  <c r="I354" i="2"/>
  <c r="J354" i="2"/>
  <c r="D355" i="2"/>
  <c r="I355" i="2"/>
  <c r="E355" i="2"/>
  <c r="F355" i="2"/>
  <c r="G355" i="2"/>
  <c r="H355" i="2"/>
  <c r="J355" i="2"/>
  <c r="K355" i="2"/>
  <c r="D356" i="2"/>
  <c r="E356" i="2"/>
  <c r="G356" i="2"/>
  <c r="D357" i="2"/>
  <c r="I357" i="2"/>
  <c r="E357" i="2"/>
  <c r="F357" i="2"/>
  <c r="H357" i="2"/>
  <c r="J357" i="2"/>
  <c r="L357" i="2"/>
  <c r="D358" i="2"/>
  <c r="H358" i="2"/>
  <c r="E358" i="2"/>
  <c r="F358" i="2"/>
  <c r="I358" i="2"/>
  <c r="J358" i="2"/>
  <c r="D359" i="2"/>
  <c r="I359" i="2"/>
  <c r="E359" i="2"/>
  <c r="F359" i="2"/>
  <c r="G359" i="2"/>
  <c r="J359" i="2"/>
  <c r="K359" i="2"/>
  <c r="L359" i="2"/>
  <c r="D360" i="2"/>
  <c r="E360" i="2"/>
  <c r="H360" i="2"/>
  <c r="I360" i="2"/>
  <c r="D361" i="2"/>
  <c r="F361" i="2"/>
  <c r="E361" i="2"/>
  <c r="H361" i="2"/>
  <c r="I361" i="2"/>
  <c r="L361" i="2"/>
  <c r="D362" i="2"/>
  <c r="E362" i="2"/>
  <c r="L362" i="2"/>
  <c r="F362" i="2"/>
  <c r="G362" i="2"/>
  <c r="H362" i="2"/>
  <c r="I362" i="2"/>
  <c r="J362" i="2"/>
  <c r="K362" i="2"/>
  <c r="D363" i="2"/>
  <c r="I363" i="2"/>
  <c r="E363" i="2"/>
  <c r="F363" i="2"/>
  <c r="G363" i="2"/>
  <c r="J363" i="2"/>
  <c r="K363" i="2"/>
  <c r="L363" i="2"/>
  <c r="D364" i="2"/>
  <c r="E364" i="2"/>
  <c r="H364" i="2"/>
  <c r="I364" i="2"/>
  <c r="D365" i="2"/>
  <c r="F365" i="2"/>
  <c r="E365" i="2"/>
  <c r="H365" i="2"/>
  <c r="I365" i="2"/>
  <c r="L365" i="2"/>
  <c r="D366" i="2"/>
  <c r="H366" i="2"/>
  <c r="E366" i="2"/>
  <c r="L366" i="2"/>
  <c r="F366" i="2"/>
  <c r="G366" i="2"/>
  <c r="I366" i="2"/>
  <c r="J366" i="2"/>
  <c r="K366" i="2"/>
  <c r="D367" i="2"/>
  <c r="I367" i="2"/>
  <c r="E367" i="2"/>
  <c r="G367" i="2"/>
  <c r="H367" i="2"/>
  <c r="K367" i="2"/>
  <c r="D368" i="2"/>
  <c r="E368" i="2"/>
  <c r="G368" i="2"/>
  <c r="D369" i="2"/>
  <c r="F369" i="2"/>
  <c r="E369" i="2"/>
  <c r="I369" i="2"/>
  <c r="J369" i="2"/>
  <c r="D370" i="2"/>
  <c r="E370" i="2"/>
  <c r="L370" i="2"/>
  <c r="F370" i="2"/>
  <c r="G370" i="2"/>
  <c r="H370" i="2"/>
  <c r="I370" i="2"/>
  <c r="J370" i="2"/>
  <c r="D371" i="2"/>
  <c r="I371" i="2"/>
  <c r="E371" i="2"/>
  <c r="G371" i="2"/>
  <c r="H371" i="2"/>
  <c r="K371" i="2"/>
  <c r="D372" i="2"/>
  <c r="E372" i="2"/>
  <c r="G372" i="2"/>
  <c r="D373" i="2"/>
  <c r="F373" i="2"/>
  <c r="E373" i="2"/>
  <c r="I373" i="2"/>
  <c r="J373" i="2"/>
  <c r="D374" i="2"/>
  <c r="H374" i="2"/>
  <c r="E374" i="2"/>
  <c r="L374" i="2"/>
  <c r="F374" i="2"/>
  <c r="G374" i="2"/>
  <c r="I374" i="2"/>
  <c r="J374" i="2"/>
  <c r="D375" i="2"/>
  <c r="I375" i="2"/>
  <c r="E375" i="2"/>
  <c r="G375" i="2"/>
  <c r="H375" i="2"/>
  <c r="J375" i="2"/>
  <c r="L375" i="2"/>
  <c r="D376" i="2"/>
  <c r="E376" i="2"/>
  <c r="G376" i="2"/>
  <c r="H376" i="2"/>
  <c r="D377" i="2"/>
  <c r="E377" i="2"/>
  <c r="D378" i="2"/>
  <c r="E378" i="2"/>
  <c r="L378" i="2"/>
  <c r="F378" i="2"/>
  <c r="H378" i="2"/>
  <c r="I378" i="2"/>
  <c r="J378" i="2"/>
  <c r="D379" i="2"/>
  <c r="I379" i="2"/>
  <c r="E379" i="2"/>
  <c r="G379" i="2"/>
  <c r="H379" i="2"/>
  <c r="J379" i="2"/>
  <c r="L379" i="2"/>
  <c r="D380" i="2"/>
  <c r="E380" i="2"/>
  <c r="G380" i="2"/>
  <c r="H380" i="2"/>
  <c r="D381" i="2"/>
  <c r="E381" i="2"/>
  <c r="D382" i="2"/>
  <c r="H382" i="2"/>
  <c r="E382" i="2"/>
  <c r="L382" i="2"/>
  <c r="F382" i="2"/>
  <c r="I382" i="2"/>
  <c r="J382" i="2"/>
  <c r="D383" i="2"/>
  <c r="E383" i="2"/>
  <c r="G383" i="2"/>
  <c r="D384" i="2"/>
  <c r="H384" i="2"/>
  <c r="E384" i="2"/>
  <c r="G384" i="2"/>
  <c r="I384" i="2"/>
  <c r="D385" i="2"/>
  <c r="E385" i="2"/>
  <c r="F385" i="2"/>
  <c r="H385" i="2"/>
  <c r="I385" i="2"/>
  <c r="J385" i="2"/>
  <c r="D386" i="2"/>
  <c r="E386" i="2"/>
  <c r="L386" i="2"/>
  <c r="F386" i="2"/>
  <c r="G386" i="2"/>
  <c r="H386" i="2"/>
  <c r="I386" i="2"/>
  <c r="J386" i="2"/>
  <c r="K386" i="2"/>
  <c r="D387" i="2"/>
  <c r="E387" i="2"/>
  <c r="G387" i="2"/>
  <c r="D388" i="2"/>
  <c r="H388" i="2"/>
  <c r="E388" i="2"/>
  <c r="G388" i="2"/>
  <c r="I388" i="2"/>
  <c r="D389" i="2"/>
  <c r="E389" i="2"/>
  <c r="F389" i="2"/>
  <c r="H389" i="2"/>
  <c r="I389" i="2"/>
  <c r="J389" i="2"/>
  <c r="D390" i="2"/>
  <c r="H390" i="2"/>
  <c r="E390" i="2"/>
  <c r="L390" i="2"/>
  <c r="F390" i="2"/>
  <c r="G390" i="2"/>
  <c r="I390" i="2"/>
  <c r="J390" i="2"/>
  <c r="K390" i="2"/>
  <c r="D391" i="2"/>
  <c r="I391" i="2"/>
  <c r="E391" i="2"/>
  <c r="F391" i="2"/>
  <c r="G391" i="2"/>
  <c r="H391" i="2"/>
  <c r="J391" i="2"/>
  <c r="K391" i="2"/>
  <c r="L391" i="2"/>
  <c r="D392" i="2"/>
  <c r="I392" i="2"/>
  <c r="E392" i="2"/>
  <c r="G392" i="2"/>
  <c r="H392" i="2"/>
  <c r="K392" i="2"/>
  <c r="L392" i="2"/>
  <c r="D393" i="2"/>
  <c r="H393" i="2"/>
  <c r="E393" i="2"/>
  <c r="F393" i="2"/>
  <c r="D394" i="2"/>
  <c r="E394" i="2"/>
  <c r="L394" i="2"/>
  <c r="F394" i="2"/>
  <c r="G394" i="2"/>
  <c r="H394" i="2"/>
  <c r="I394" i="2"/>
  <c r="J394" i="2"/>
  <c r="K394" i="2"/>
  <c r="D395" i="2"/>
  <c r="I395" i="2"/>
  <c r="E395" i="2"/>
  <c r="F395" i="2"/>
  <c r="G395" i="2"/>
  <c r="H395" i="2"/>
  <c r="J395" i="2"/>
  <c r="K395" i="2"/>
  <c r="L395" i="2"/>
  <c r="D396" i="2"/>
  <c r="I396" i="2"/>
  <c r="E396" i="2"/>
  <c r="G396" i="2"/>
  <c r="H396" i="2"/>
  <c r="K396" i="2"/>
  <c r="L396" i="2"/>
  <c r="D397" i="2"/>
  <c r="H397" i="2"/>
  <c r="E397" i="2"/>
  <c r="F397" i="2"/>
  <c r="D398" i="2"/>
  <c r="H398" i="2"/>
  <c r="E398" i="2"/>
  <c r="L398" i="2"/>
  <c r="F398" i="2"/>
  <c r="G398" i="2"/>
  <c r="I398" i="2"/>
  <c r="J398" i="2"/>
  <c r="K398" i="2"/>
  <c r="D399" i="2"/>
  <c r="I399" i="2"/>
  <c r="E399" i="2"/>
  <c r="F399" i="2"/>
  <c r="G399" i="2"/>
  <c r="L399" i="2"/>
  <c r="D400" i="2"/>
  <c r="E400" i="2"/>
  <c r="K400" i="2"/>
  <c r="G400" i="2"/>
  <c r="H400" i="2"/>
  <c r="I400" i="2"/>
  <c r="L400" i="2"/>
  <c r="D401" i="2"/>
  <c r="I401" i="2"/>
  <c r="E401" i="2"/>
  <c r="H401" i="2"/>
  <c r="D402" i="2"/>
  <c r="E402" i="2"/>
  <c r="L402" i="2"/>
  <c r="F402" i="2"/>
  <c r="H402" i="2"/>
  <c r="I402" i="2"/>
  <c r="J402" i="2"/>
  <c r="K402" i="2"/>
  <c r="D403" i="2"/>
  <c r="I403" i="2"/>
  <c r="E403" i="2"/>
  <c r="F403" i="2"/>
  <c r="G403" i="2"/>
  <c r="L403" i="2"/>
  <c r="D404" i="2"/>
  <c r="E404" i="2"/>
  <c r="K404" i="2"/>
  <c r="G404" i="2"/>
  <c r="H404" i="2"/>
  <c r="I404" i="2"/>
  <c r="L404" i="2"/>
  <c r="D405" i="2"/>
  <c r="I405" i="2"/>
  <c r="E405" i="2"/>
  <c r="H405" i="2"/>
  <c r="D406" i="2"/>
  <c r="H406" i="2"/>
  <c r="E406" i="2"/>
  <c r="L406" i="2"/>
  <c r="F406" i="2"/>
  <c r="I406" i="2"/>
  <c r="J406" i="2"/>
  <c r="D407" i="2"/>
  <c r="I407" i="2"/>
  <c r="E407" i="2"/>
  <c r="G407" i="2"/>
  <c r="D408" i="2"/>
  <c r="H408" i="2"/>
  <c r="E408" i="2"/>
  <c r="G408" i="2"/>
  <c r="I408" i="2"/>
  <c r="K408" i="2"/>
  <c r="D409" i="2"/>
  <c r="H409" i="2"/>
  <c r="E409" i="2"/>
  <c r="F409" i="2"/>
  <c r="I409" i="2"/>
  <c r="J409" i="2"/>
  <c r="D410" i="2"/>
  <c r="E410" i="2"/>
  <c r="L410" i="2"/>
  <c r="F410" i="2"/>
  <c r="H410" i="2"/>
  <c r="I410" i="2"/>
  <c r="J410" i="2"/>
  <c r="D411" i="2"/>
  <c r="I411" i="2"/>
  <c r="E411" i="2"/>
  <c r="G411" i="2"/>
  <c r="D412" i="2"/>
  <c r="H412" i="2"/>
  <c r="E412" i="2"/>
  <c r="G412" i="2"/>
  <c r="I412" i="2"/>
  <c r="K412" i="2"/>
  <c r="D413" i="2"/>
  <c r="H413" i="2"/>
  <c r="E413" i="2"/>
  <c r="F413" i="2"/>
  <c r="I413" i="2"/>
  <c r="J413" i="2"/>
  <c r="D414" i="2"/>
  <c r="H414" i="2"/>
  <c r="E414" i="2"/>
  <c r="L414" i="2"/>
  <c r="F414" i="2"/>
  <c r="I414" i="2"/>
  <c r="J414" i="2"/>
  <c r="K414" i="2"/>
  <c r="D415" i="2"/>
  <c r="I415" i="2"/>
  <c r="E415" i="2"/>
  <c r="F415" i="2"/>
  <c r="G415" i="2"/>
  <c r="H415" i="2"/>
  <c r="J415" i="2"/>
  <c r="K415" i="2"/>
  <c r="D416" i="2"/>
  <c r="E416" i="2"/>
  <c r="G416" i="2"/>
  <c r="D417" i="2"/>
  <c r="I417" i="2"/>
  <c r="E417" i="2"/>
  <c r="F417" i="2"/>
  <c r="H417" i="2"/>
  <c r="J417" i="2"/>
  <c r="L417" i="2"/>
  <c r="D418" i="2"/>
  <c r="E418" i="2"/>
  <c r="F418" i="2"/>
  <c r="H418" i="2"/>
  <c r="I418" i="2"/>
  <c r="J418" i="2"/>
  <c r="D419" i="2"/>
  <c r="I419" i="2"/>
  <c r="E419" i="2"/>
  <c r="F419" i="2"/>
  <c r="G419" i="2"/>
  <c r="H419" i="2"/>
  <c r="J419" i="2"/>
  <c r="K419" i="2"/>
  <c r="D420" i="2"/>
  <c r="E420" i="2"/>
  <c r="G420" i="2"/>
  <c r="D421" i="2"/>
  <c r="I421" i="2"/>
  <c r="E421" i="2"/>
  <c r="F421" i="2"/>
  <c r="H421" i="2"/>
  <c r="J421" i="2"/>
  <c r="L421" i="2"/>
  <c r="D422" i="2"/>
  <c r="H422" i="2"/>
  <c r="E422" i="2"/>
  <c r="F422" i="2"/>
  <c r="I422" i="2"/>
  <c r="J422" i="2"/>
  <c r="D423" i="2"/>
  <c r="I423" i="2"/>
  <c r="E423" i="2"/>
  <c r="F423" i="2"/>
  <c r="G423" i="2"/>
  <c r="J423" i="2"/>
  <c r="K423" i="2"/>
  <c r="L423" i="2"/>
  <c r="D424" i="2"/>
  <c r="E424" i="2"/>
  <c r="H424" i="2"/>
  <c r="I424" i="2"/>
  <c r="D425" i="2"/>
  <c r="F425" i="2"/>
  <c r="E425" i="2"/>
  <c r="H425" i="2"/>
  <c r="I425" i="2"/>
  <c r="L425" i="2"/>
  <c r="D426" i="2"/>
  <c r="E426" i="2"/>
  <c r="L426" i="2"/>
  <c r="F426" i="2"/>
  <c r="G426" i="2"/>
  <c r="H426" i="2"/>
  <c r="I426" i="2"/>
  <c r="J426" i="2"/>
  <c r="K426" i="2"/>
  <c r="D427" i="2"/>
  <c r="I427" i="2"/>
  <c r="E427" i="2"/>
  <c r="F427" i="2"/>
  <c r="G427" i="2"/>
  <c r="J427" i="2"/>
  <c r="K427" i="2"/>
  <c r="L427" i="2"/>
  <c r="D428" i="2"/>
  <c r="E428" i="2"/>
  <c r="H428" i="2"/>
  <c r="I428" i="2"/>
  <c r="D429" i="2"/>
  <c r="F429" i="2"/>
  <c r="E429" i="2"/>
  <c r="H429" i="2"/>
  <c r="I429" i="2"/>
  <c r="L429" i="2"/>
  <c r="D430" i="2"/>
  <c r="H430" i="2"/>
  <c r="E430" i="2"/>
  <c r="L430" i="2"/>
  <c r="F430" i="2"/>
  <c r="G430" i="2"/>
  <c r="I430" i="2"/>
  <c r="J430" i="2"/>
  <c r="K430" i="2"/>
  <c r="D431" i="2"/>
  <c r="I431" i="2"/>
  <c r="E431" i="2"/>
  <c r="G431" i="2"/>
  <c r="H431" i="2"/>
  <c r="K431" i="2"/>
  <c r="D432" i="2"/>
  <c r="E432" i="2"/>
  <c r="G432" i="2"/>
  <c r="D433" i="2"/>
  <c r="F433" i="2"/>
  <c r="E433" i="2"/>
  <c r="I433" i="2"/>
  <c r="J433" i="2"/>
  <c r="D434" i="2"/>
  <c r="E434" i="2"/>
  <c r="L434" i="2"/>
  <c r="F434" i="2"/>
  <c r="G434" i="2"/>
  <c r="H434" i="2"/>
  <c r="I434" i="2"/>
  <c r="J434" i="2"/>
  <c r="D435" i="2"/>
  <c r="I435" i="2"/>
  <c r="E435" i="2"/>
  <c r="G435" i="2"/>
  <c r="H435" i="2"/>
  <c r="K435" i="2"/>
  <c r="D436" i="2"/>
  <c r="E436" i="2"/>
  <c r="G436" i="2"/>
  <c r="D437" i="2"/>
  <c r="F437" i="2"/>
  <c r="E437" i="2"/>
  <c r="I437" i="2"/>
  <c r="J437" i="2"/>
  <c r="D438" i="2"/>
  <c r="H438" i="2"/>
  <c r="E438" i="2"/>
  <c r="L438" i="2"/>
  <c r="F438" i="2"/>
  <c r="G438" i="2"/>
  <c r="I438" i="2"/>
  <c r="J438" i="2"/>
  <c r="D439" i="2"/>
  <c r="I439" i="2"/>
  <c r="E439" i="2"/>
  <c r="G439" i="2"/>
  <c r="H439" i="2"/>
  <c r="J439" i="2"/>
  <c r="L439" i="2"/>
  <c r="D440" i="2"/>
  <c r="E440" i="2"/>
  <c r="G440" i="2"/>
  <c r="H440" i="2"/>
  <c r="D441" i="2"/>
  <c r="E441" i="2"/>
  <c r="D442" i="2"/>
  <c r="E442" i="2"/>
  <c r="L442" i="2"/>
  <c r="F442" i="2"/>
  <c r="H442" i="2"/>
  <c r="I442" i="2"/>
  <c r="J442" i="2"/>
  <c r="D443" i="2"/>
  <c r="I443" i="2"/>
  <c r="E443" i="2"/>
  <c r="G443" i="2"/>
  <c r="H443" i="2"/>
  <c r="J443" i="2"/>
  <c r="L443" i="2"/>
  <c r="D444" i="2"/>
  <c r="E444" i="2"/>
  <c r="G444" i="2"/>
  <c r="H444" i="2"/>
  <c r="D445" i="2"/>
  <c r="E445" i="2"/>
  <c r="D446" i="2"/>
  <c r="H446" i="2"/>
  <c r="E446" i="2"/>
  <c r="L446" i="2"/>
  <c r="F446" i="2"/>
  <c r="I446" i="2"/>
  <c r="J446" i="2"/>
  <c r="D447" i="2"/>
  <c r="E447" i="2"/>
  <c r="G447" i="2"/>
  <c r="D448" i="2"/>
  <c r="H448" i="2"/>
  <c r="E448" i="2"/>
  <c r="G448" i="2"/>
  <c r="I448" i="2"/>
  <c r="D449" i="2"/>
  <c r="E449" i="2"/>
  <c r="F449" i="2"/>
  <c r="H449" i="2"/>
  <c r="I449" i="2"/>
  <c r="J449" i="2"/>
  <c r="D450" i="2"/>
  <c r="E450" i="2"/>
  <c r="L450" i="2"/>
  <c r="F450" i="2"/>
  <c r="G450" i="2"/>
  <c r="H450" i="2"/>
  <c r="I450" i="2"/>
  <c r="J450" i="2"/>
  <c r="K450" i="2"/>
  <c r="D451" i="2"/>
  <c r="E451" i="2"/>
  <c r="G451" i="2"/>
  <c r="D452" i="2"/>
  <c r="H452" i="2"/>
  <c r="E452" i="2"/>
  <c r="G452" i="2"/>
  <c r="I452" i="2"/>
  <c r="D453" i="2"/>
  <c r="E453" i="2"/>
  <c r="F453" i="2"/>
  <c r="H453" i="2"/>
  <c r="I453" i="2"/>
  <c r="J453" i="2"/>
  <c r="D454" i="2"/>
  <c r="H454" i="2"/>
  <c r="E454" i="2"/>
  <c r="L454" i="2"/>
  <c r="F454" i="2"/>
  <c r="G454" i="2"/>
  <c r="I454" i="2"/>
  <c r="J454" i="2"/>
  <c r="K454" i="2"/>
  <c r="D455" i="2"/>
  <c r="I455" i="2"/>
  <c r="E455" i="2"/>
  <c r="F455" i="2"/>
  <c r="G455" i="2"/>
  <c r="H455" i="2"/>
  <c r="J455" i="2"/>
  <c r="K455" i="2"/>
  <c r="L455" i="2"/>
  <c r="D456" i="2"/>
  <c r="I456" i="2"/>
  <c r="E456" i="2"/>
  <c r="G456" i="2"/>
  <c r="H456" i="2"/>
  <c r="K456" i="2"/>
  <c r="L456" i="2"/>
  <c r="D457" i="2"/>
  <c r="H457" i="2"/>
  <c r="E457" i="2"/>
  <c r="F457" i="2"/>
  <c r="D458" i="2"/>
  <c r="E458" i="2"/>
  <c r="L458" i="2"/>
  <c r="F458" i="2"/>
  <c r="G458" i="2"/>
  <c r="H458" i="2"/>
  <c r="I458" i="2"/>
  <c r="J458" i="2"/>
  <c r="K458" i="2"/>
  <c r="D459" i="2"/>
  <c r="I459" i="2"/>
  <c r="E459" i="2"/>
  <c r="F459" i="2"/>
  <c r="G459" i="2"/>
  <c r="H459" i="2"/>
  <c r="J459" i="2"/>
  <c r="K459" i="2"/>
  <c r="L459" i="2"/>
  <c r="D460" i="2"/>
  <c r="I460" i="2"/>
  <c r="E460" i="2"/>
  <c r="G460" i="2"/>
  <c r="H460" i="2"/>
  <c r="K460" i="2"/>
  <c r="L460" i="2"/>
  <c r="D461" i="2"/>
  <c r="H461" i="2"/>
  <c r="E461" i="2"/>
  <c r="F461" i="2"/>
  <c r="D462" i="2"/>
  <c r="H462" i="2"/>
  <c r="E462" i="2"/>
  <c r="G462" i="2"/>
  <c r="I462" i="2"/>
  <c r="K462" i="2"/>
  <c r="D463" i="2"/>
  <c r="I463" i="2"/>
  <c r="E463" i="2"/>
  <c r="F463" i="2"/>
  <c r="H463" i="2"/>
  <c r="J463" i="2"/>
  <c r="D464" i="2"/>
  <c r="J464" i="2"/>
  <c r="E464" i="2"/>
  <c r="F464" i="2"/>
  <c r="H464" i="2"/>
  <c r="I464" i="2"/>
  <c r="D465" i="2"/>
  <c r="K465" i="2"/>
  <c r="E465" i="2"/>
  <c r="G465" i="2"/>
  <c r="H465" i="2"/>
  <c r="J465" i="2"/>
  <c r="L465" i="2"/>
  <c r="D466" i="2"/>
  <c r="F466" i="2"/>
  <c r="E466" i="2"/>
  <c r="L466" i="2"/>
  <c r="H466" i="2"/>
  <c r="I466" i="2"/>
  <c r="K466" i="2"/>
  <c r="D467" i="2"/>
  <c r="E467" i="2"/>
  <c r="G467" i="2"/>
  <c r="L467" i="2"/>
  <c r="D468" i="2"/>
  <c r="E468" i="2"/>
  <c r="F468" i="2"/>
  <c r="H468" i="2"/>
  <c r="I468" i="2"/>
  <c r="J468" i="2"/>
  <c r="D469" i="2"/>
  <c r="H469" i="2"/>
  <c r="E469" i="2"/>
  <c r="F469" i="2"/>
  <c r="G469" i="2"/>
  <c r="K469" i="2"/>
  <c r="L469" i="2"/>
  <c r="D470" i="2"/>
  <c r="H470" i="2"/>
  <c r="E470" i="2"/>
  <c r="G470" i="2"/>
  <c r="L470" i="2"/>
  <c r="D471" i="2"/>
  <c r="E471" i="2"/>
  <c r="F471" i="2"/>
  <c r="H471" i="2"/>
  <c r="I471" i="2"/>
  <c r="J471" i="2"/>
  <c r="D472" i="2"/>
  <c r="H472" i="2"/>
  <c r="E472" i="2"/>
  <c r="L472" i="2"/>
  <c r="F472" i="2"/>
  <c r="G472" i="2"/>
  <c r="I472" i="2"/>
  <c r="J472" i="2"/>
  <c r="K472" i="2"/>
  <c r="D473" i="2"/>
  <c r="K473" i="2"/>
  <c r="E473" i="2"/>
  <c r="G473" i="2"/>
  <c r="H473" i="2"/>
  <c r="J473" i="2"/>
  <c r="L473" i="2"/>
  <c r="D474" i="2"/>
  <c r="F474" i="2"/>
  <c r="E474" i="2"/>
  <c r="L474" i="2"/>
  <c r="H474" i="2"/>
  <c r="I474" i="2"/>
  <c r="K474" i="2"/>
  <c r="D475" i="2"/>
  <c r="L475" i="2"/>
  <c r="E475" i="2"/>
  <c r="G475" i="2"/>
  <c r="D476" i="2"/>
  <c r="E476" i="2"/>
  <c r="F476" i="2"/>
  <c r="H476" i="2"/>
  <c r="I476" i="2"/>
  <c r="J476" i="2"/>
  <c r="D477" i="2"/>
  <c r="H477" i="2"/>
  <c r="E477" i="2"/>
  <c r="F477" i="2"/>
  <c r="G477" i="2"/>
  <c r="K477" i="2"/>
  <c r="L477" i="2"/>
  <c r="D478" i="2"/>
  <c r="H478" i="2"/>
  <c r="E478" i="2"/>
  <c r="G478" i="2"/>
  <c r="L478" i="2"/>
  <c r="D479" i="2"/>
  <c r="E479" i="2"/>
  <c r="F479" i="2"/>
  <c r="H479" i="2"/>
  <c r="I479" i="2"/>
  <c r="J479" i="2"/>
  <c r="D480" i="2"/>
  <c r="H480" i="2"/>
  <c r="E480" i="2"/>
  <c r="L480" i="2"/>
  <c r="F480" i="2"/>
  <c r="G480" i="2"/>
  <c r="I480" i="2"/>
  <c r="J480" i="2"/>
  <c r="K480" i="2"/>
  <c r="D481" i="2"/>
  <c r="K481" i="2"/>
  <c r="E481" i="2"/>
  <c r="G481" i="2"/>
  <c r="H481" i="2"/>
  <c r="J481" i="2"/>
  <c r="L481" i="2"/>
  <c r="D482" i="2"/>
  <c r="F482" i="2"/>
  <c r="E482" i="2"/>
  <c r="L482" i="2"/>
  <c r="H482" i="2"/>
  <c r="I482" i="2"/>
  <c r="K482" i="2"/>
  <c r="D483" i="2"/>
  <c r="L483" i="2"/>
  <c r="E483" i="2"/>
  <c r="G483" i="2"/>
  <c r="D484" i="2"/>
  <c r="E484" i="2"/>
  <c r="F484" i="2"/>
  <c r="H484" i="2"/>
  <c r="I484" i="2"/>
  <c r="J484" i="2"/>
  <c r="D485" i="2"/>
  <c r="H485" i="2"/>
  <c r="E485" i="2"/>
  <c r="F485" i="2"/>
  <c r="G485" i="2"/>
  <c r="K485" i="2"/>
  <c r="L485" i="2"/>
  <c r="D486" i="2"/>
  <c r="H486" i="2"/>
  <c r="E486" i="2"/>
  <c r="G486" i="2"/>
  <c r="L486" i="2"/>
  <c r="D487" i="2"/>
  <c r="E487" i="2"/>
  <c r="F487" i="2"/>
  <c r="H487" i="2"/>
  <c r="I487" i="2"/>
  <c r="J487" i="2"/>
  <c r="D488" i="2"/>
  <c r="H488" i="2"/>
  <c r="E488" i="2"/>
  <c r="L488" i="2"/>
  <c r="F488" i="2"/>
  <c r="G488" i="2"/>
  <c r="I488" i="2"/>
  <c r="J488" i="2"/>
  <c r="K488" i="2"/>
  <c r="D489" i="2"/>
  <c r="K489" i="2"/>
  <c r="E489" i="2"/>
  <c r="G489" i="2"/>
  <c r="H489" i="2"/>
  <c r="J489" i="2"/>
  <c r="L489" i="2"/>
  <c r="G4" i="4"/>
  <c r="G5" i="4"/>
  <c r="G6" i="4"/>
  <c r="G7" i="4"/>
  <c r="A9" i="4"/>
  <c r="C9" i="4" s="1"/>
  <c r="B10" i="4"/>
  <c r="H15" i="4"/>
  <c r="P15" i="4"/>
  <c r="C16" i="4"/>
  <c r="C15" i="4"/>
  <c r="D16" i="4"/>
  <c r="D15" i="4"/>
  <c r="E16" i="4"/>
  <c r="E15" i="4"/>
  <c r="F16" i="4"/>
  <c r="F15" i="4"/>
  <c r="G16" i="4"/>
  <c r="G15" i="4"/>
  <c r="H16" i="4"/>
  <c r="I16" i="4"/>
  <c r="I15" i="4"/>
  <c r="J16" i="4"/>
  <c r="J15" i="4"/>
  <c r="J12" i="4"/>
  <c r="K16" i="4"/>
  <c r="K15" i="4"/>
  <c r="L16" i="4"/>
  <c r="L15" i="4"/>
  <c r="M16" i="4"/>
  <c r="M15" i="4"/>
  <c r="N16" i="4"/>
  <c r="N15" i="4"/>
  <c r="O16" i="4"/>
  <c r="O15" i="4"/>
  <c r="P16" i="4"/>
  <c r="Q16" i="4"/>
  <c r="Q15" i="4"/>
  <c r="D21" i="4"/>
  <c r="E21" i="4"/>
  <c r="G21" i="4"/>
  <c r="D22" i="4"/>
  <c r="H22" i="4" s="1"/>
  <c r="E22" i="4"/>
  <c r="G22" i="4"/>
  <c r="D23" i="4"/>
  <c r="E23" i="4"/>
  <c r="G23" i="4"/>
  <c r="D24" i="4"/>
  <c r="L24" i="4" s="1"/>
  <c r="E24" i="4"/>
  <c r="G24" i="4"/>
  <c r="D25" i="4"/>
  <c r="F25" i="4" s="1"/>
  <c r="E25" i="4"/>
  <c r="G25" i="4"/>
  <c r="D26" i="4"/>
  <c r="E26" i="4"/>
  <c r="G26" i="4"/>
  <c r="D27" i="4"/>
  <c r="E27" i="4"/>
  <c r="G27" i="4"/>
  <c r="D28" i="4"/>
  <c r="L28" i="4" s="1"/>
  <c r="E28" i="4"/>
  <c r="G28" i="4"/>
  <c r="D29" i="4"/>
  <c r="H29" i="4" s="1"/>
  <c r="E29" i="4"/>
  <c r="G29" i="4"/>
  <c r="D30" i="4"/>
  <c r="H30" i="4" s="1"/>
  <c r="E30" i="4"/>
  <c r="G30" i="4"/>
  <c r="D31" i="4"/>
  <c r="E31" i="4"/>
  <c r="G31" i="4"/>
  <c r="D32" i="4"/>
  <c r="E32" i="4"/>
  <c r="G32" i="4"/>
  <c r="D33" i="4"/>
  <c r="H33" i="4" s="1"/>
  <c r="E33" i="4"/>
  <c r="G33" i="4"/>
  <c r="D34" i="4"/>
  <c r="H34" i="4" s="1"/>
  <c r="E34" i="4"/>
  <c r="G34" i="4"/>
  <c r="D35" i="4"/>
  <c r="L35" i="4" s="1"/>
  <c r="E35" i="4"/>
  <c r="G35" i="4"/>
  <c r="D36" i="4"/>
  <c r="K36" i="4" s="1"/>
  <c r="E36" i="4"/>
  <c r="D37" i="4"/>
  <c r="H37" i="4" s="1"/>
  <c r="E37" i="4"/>
  <c r="G37" i="4"/>
  <c r="D38" i="4"/>
  <c r="K38" i="4" s="1"/>
  <c r="E38" i="4"/>
  <c r="G38" i="4"/>
  <c r="D39" i="4"/>
  <c r="E39" i="4"/>
  <c r="D40" i="4"/>
  <c r="E40" i="4"/>
  <c r="G40" i="4"/>
  <c r="D41" i="4"/>
  <c r="I41" i="4" s="1"/>
  <c r="E41" i="4"/>
  <c r="D42" i="4"/>
  <c r="L42" i="4" s="1"/>
  <c r="E42" i="4"/>
  <c r="G42" i="4"/>
  <c r="D43" i="4"/>
  <c r="E43" i="4"/>
  <c r="G43" i="4"/>
  <c r="D44" i="4"/>
  <c r="H44" i="4" s="1"/>
  <c r="E44" i="4"/>
  <c r="D45" i="4"/>
  <c r="H45" i="4" s="1"/>
  <c r="E45" i="4"/>
  <c r="G45" i="4"/>
  <c r="K45" i="4"/>
  <c r="D46" i="4"/>
  <c r="E46" i="4"/>
  <c r="G46" i="4"/>
  <c r="D47" i="4"/>
  <c r="F47" i="4" s="1"/>
  <c r="E47" i="4"/>
  <c r="D48" i="4"/>
  <c r="E48" i="4"/>
  <c r="G48" i="4"/>
  <c r="D49" i="4"/>
  <c r="I49" i="4" s="1"/>
  <c r="E49" i="4"/>
  <c r="D50" i="4"/>
  <c r="E50" i="4"/>
  <c r="G50" i="4"/>
  <c r="D51" i="4"/>
  <c r="E51" i="4"/>
  <c r="G51" i="4"/>
  <c r="D52" i="4"/>
  <c r="E52" i="4"/>
  <c r="D53" i="4"/>
  <c r="K53" i="4" s="1"/>
  <c r="E53" i="4"/>
  <c r="G53" i="4"/>
  <c r="D54" i="4"/>
  <c r="E54" i="4"/>
  <c r="G54" i="4"/>
  <c r="D55" i="4"/>
  <c r="E55" i="4"/>
  <c r="D56" i="4"/>
  <c r="L56" i="4" s="1"/>
  <c r="E56" i="4"/>
  <c r="G56" i="4"/>
  <c r="D57" i="4"/>
  <c r="E57" i="4"/>
  <c r="D58" i="4"/>
  <c r="E58" i="4"/>
  <c r="G58" i="4"/>
  <c r="D59" i="4"/>
  <c r="H59" i="4" s="1"/>
  <c r="E59" i="4"/>
  <c r="G59" i="4"/>
  <c r="D60" i="4"/>
  <c r="E60" i="4"/>
  <c r="D61" i="4"/>
  <c r="E61" i="4"/>
  <c r="G61" i="4"/>
  <c r="D62" i="4"/>
  <c r="E62" i="4"/>
  <c r="G62" i="4"/>
  <c r="D63" i="4"/>
  <c r="L63" i="4" s="1"/>
  <c r="E63" i="4"/>
  <c r="D64" i="4"/>
  <c r="E64" i="4"/>
  <c r="G64" i="4"/>
  <c r="D65" i="4"/>
  <c r="I65" i="4" s="1"/>
  <c r="E65" i="4"/>
  <c r="D66" i="4"/>
  <c r="E66" i="4"/>
  <c r="G66" i="4"/>
  <c r="D67" i="4"/>
  <c r="E67" i="4"/>
  <c r="G67" i="4"/>
  <c r="D68" i="4"/>
  <c r="F68" i="4" s="1"/>
  <c r="E68" i="4"/>
  <c r="D69" i="4"/>
  <c r="E69" i="4"/>
  <c r="G69" i="4"/>
  <c r="D70" i="4"/>
  <c r="K70" i="4" s="1"/>
  <c r="E70" i="4"/>
  <c r="G70" i="4"/>
  <c r="D71" i="4"/>
  <c r="K71" i="4" s="1"/>
  <c r="H71" i="4"/>
  <c r="E71" i="4"/>
  <c r="D72" i="4"/>
  <c r="L72" i="4" s="1"/>
  <c r="E72" i="4"/>
  <c r="G72" i="4"/>
  <c r="D73" i="4"/>
  <c r="E73" i="4"/>
  <c r="D74" i="4"/>
  <c r="H74" i="4" s="1"/>
  <c r="E74" i="4"/>
  <c r="G74" i="4"/>
  <c r="D75" i="4"/>
  <c r="E75" i="4"/>
  <c r="G75" i="4"/>
  <c r="D76" i="4"/>
  <c r="E76" i="4"/>
  <c r="D77" i="4"/>
  <c r="L77" i="4" s="1"/>
  <c r="E77" i="4"/>
  <c r="G77" i="4"/>
  <c r="D78" i="4"/>
  <c r="E78" i="4"/>
  <c r="G78" i="4"/>
  <c r="D79" i="4"/>
  <c r="E79" i="4"/>
  <c r="D80" i="4"/>
  <c r="L80" i="4" s="1"/>
  <c r="E80" i="4"/>
  <c r="G80" i="4"/>
  <c r="D81" i="4"/>
  <c r="F81" i="4" s="1"/>
  <c r="E81" i="4"/>
  <c r="D82" i="4"/>
  <c r="E82" i="4"/>
  <c r="G82" i="4"/>
  <c r="D83" i="4"/>
  <c r="H83" i="4" s="1"/>
  <c r="E83" i="4"/>
  <c r="G83" i="4"/>
  <c r="D84" i="4"/>
  <c r="I84" i="4" s="1"/>
  <c r="E84" i="4"/>
  <c r="D85" i="4"/>
  <c r="E85" i="4"/>
  <c r="L85" i="4"/>
  <c r="F85" i="4"/>
  <c r="G85" i="4"/>
  <c r="H85" i="4"/>
  <c r="I85" i="4"/>
  <c r="J85" i="4"/>
  <c r="K85" i="4"/>
  <c r="D86" i="4"/>
  <c r="K86" i="4"/>
  <c r="E86" i="4"/>
  <c r="G86" i="4"/>
  <c r="H86" i="4"/>
  <c r="J86" i="4"/>
  <c r="L86" i="4"/>
  <c r="D87" i="4"/>
  <c r="F87" i="4"/>
  <c r="E87" i="4"/>
  <c r="L87" i="4"/>
  <c r="H87" i="4"/>
  <c r="I87" i="4"/>
  <c r="K87" i="4"/>
  <c r="D88" i="4"/>
  <c r="E88" i="4"/>
  <c r="G88" i="4"/>
  <c r="D89" i="4"/>
  <c r="H89" i="4"/>
  <c r="E89" i="4"/>
  <c r="F89" i="4"/>
  <c r="I89" i="4"/>
  <c r="J89" i="4"/>
  <c r="D90" i="4"/>
  <c r="H90" i="4"/>
  <c r="E90" i="4"/>
  <c r="F90" i="4"/>
  <c r="G90" i="4"/>
  <c r="K90" i="4"/>
  <c r="L90" i="4"/>
  <c r="D91" i="4"/>
  <c r="H91" i="4"/>
  <c r="E91" i="4"/>
  <c r="G91" i="4"/>
  <c r="L91" i="4"/>
  <c r="D92" i="4"/>
  <c r="E92" i="4"/>
  <c r="F92" i="4"/>
  <c r="H92" i="4"/>
  <c r="I92" i="4"/>
  <c r="J92" i="4"/>
  <c r="D93" i="4"/>
  <c r="H93" i="4"/>
  <c r="E93" i="4"/>
  <c r="L93" i="4"/>
  <c r="F93" i="4"/>
  <c r="G93" i="4"/>
  <c r="I93" i="4"/>
  <c r="J93" i="4"/>
  <c r="K93" i="4"/>
  <c r="D94" i="4"/>
  <c r="K94" i="4"/>
  <c r="E94" i="4"/>
  <c r="G94" i="4"/>
  <c r="H94" i="4"/>
  <c r="J94" i="4"/>
  <c r="L94" i="4"/>
  <c r="D95" i="4"/>
  <c r="F95" i="4"/>
  <c r="E95" i="4"/>
  <c r="L95" i="4"/>
  <c r="H95" i="4"/>
  <c r="I95" i="4"/>
  <c r="K95" i="4"/>
  <c r="D96" i="4"/>
  <c r="E96" i="4"/>
  <c r="G96" i="4"/>
  <c r="D97" i="4"/>
  <c r="E97" i="4"/>
  <c r="F97" i="4"/>
  <c r="H97" i="4"/>
  <c r="I97" i="4"/>
  <c r="J97" i="4"/>
  <c r="D98" i="4"/>
  <c r="H98" i="4"/>
  <c r="E98" i="4"/>
  <c r="F98" i="4"/>
  <c r="G98" i="4"/>
  <c r="K98" i="4"/>
  <c r="L98" i="4"/>
  <c r="D99" i="4"/>
  <c r="H99" i="4"/>
  <c r="E99" i="4"/>
  <c r="G99" i="4"/>
  <c r="L99" i="4"/>
  <c r="D100" i="4"/>
  <c r="E100" i="4"/>
  <c r="F100" i="4"/>
  <c r="H100" i="4"/>
  <c r="I100" i="4"/>
  <c r="J100" i="4"/>
  <c r="D101" i="4"/>
  <c r="H101" i="4"/>
  <c r="E101" i="4"/>
  <c r="L101" i="4"/>
  <c r="F101" i="4"/>
  <c r="G101" i="4"/>
  <c r="I101" i="4"/>
  <c r="J101" i="4"/>
  <c r="K101" i="4"/>
  <c r="D102" i="4"/>
  <c r="K102" i="4"/>
  <c r="E102" i="4"/>
  <c r="G102" i="4"/>
  <c r="H102" i="4"/>
  <c r="J102" i="4"/>
  <c r="L102" i="4"/>
  <c r="D103" i="4"/>
  <c r="F103" i="4"/>
  <c r="E103" i="4"/>
  <c r="L103" i="4"/>
  <c r="H103" i="4"/>
  <c r="I103" i="4"/>
  <c r="K103" i="4"/>
  <c r="D104" i="4"/>
  <c r="L104" i="4"/>
  <c r="E104" i="4"/>
  <c r="G104" i="4"/>
  <c r="D105" i="4"/>
  <c r="E105" i="4"/>
  <c r="F105" i="4"/>
  <c r="H105" i="4"/>
  <c r="I105" i="4"/>
  <c r="J105" i="4"/>
  <c r="D106" i="4"/>
  <c r="H106" i="4"/>
  <c r="E106" i="4"/>
  <c r="F106" i="4"/>
  <c r="G106" i="4"/>
  <c r="K106" i="4"/>
  <c r="L106" i="4"/>
  <c r="D107" i="4"/>
  <c r="H107" i="4"/>
  <c r="E107" i="4"/>
  <c r="G107" i="4"/>
  <c r="L107" i="4"/>
  <c r="D108" i="4"/>
  <c r="E108" i="4"/>
  <c r="F108" i="4"/>
  <c r="H108" i="4"/>
  <c r="I108" i="4"/>
  <c r="J108" i="4"/>
  <c r="D109" i="4"/>
  <c r="H109" i="4"/>
  <c r="E109" i="4"/>
  <c r="L109" i="4"/>
  <c r="F109" i="4"/>
  <c r="G109" i="4"/>
  <c r="I109" i="4"/>
  <c r="J109" i="4"/>
  <c r="K109" i="4"/>
  <c r="D110" i="4"/>
  <c r="K110" i="4"/>
  <c r="E110" i="4"/>
  <c r="G110" i="4"/>
  <c r="H110" i="4"/>
  <c r="J110" i="4"/>
  <c r="L110" i="4"/>
  <c r="D111" i="4"/>
  <c r="F111" i="4"/>
  <c r="E111" i="4"/>
  <c r="L111" i="4"/>
  <c r="H111" i="4"/>
  <c r="I111" i="4"/>
  <c r="K111" i="4"/>
  <c r="D112" i="4"/>
  <c r="E112" i="4"/>
  <c r="G112" i="4"/>
  <c r="L112" i="4"/>
  <c r="D113" i="4"/>
  <c r="E113" i="4"/>
  <c r="F113" i="4"/>
  <c r="H113" i="4"/>
  <c r="I113" i="4"/>
  <c r="J113" i="4"/>
  <c r="D114" i="4"/>
  <c r="H114" i="4"/>
  <c r="E114" i="4"/>
  <c r="F114" i="4"/>
  <c r="G114" i="4"/>
  <c r="K114" i="4"/>
  <c r="L114" i="4"/>
  <c r="D115" i="4"/>
  <c r="H115" i="4"/>
  <c r="E115" i="4"/>
  <c r="G115" i="4"/>
  <c r="L115" i="4"/>
  <c r="D116" i="4"/>
  <c r="E116" i="4"/>
  <c r="F116" i="4"/>
  <c r="H116" i="4"/>
  <c r="I116" i="4"/>
  <c r="J116" i="4"/>
  <c r="D117" i="4"/>
  <c r="H117" i="4"/>
  <c r="E117" i="4"/>
  <c r="L117" i="4"/>
  <c r="F117" i="4"/>
  <c r="G117" i="4"/>
  <c r="I117" i="4"/>
  <c r="J117" i="4"/>
  <c r="K117" i="4"/>
  <c r="D118" i="4"/>
  <c r="K118" i="4"/>
  <c r="E118" i="4"/>
  <c r="G118" i="4"/>
  <c r="H118" i="4"/>
  <c r="J118" i="4"/>
  <c r="L118" i="4"/>
  <c r="D119" i="4"/>
  <c r="F119" i="4"/>
  <c r="E119" i="4"/>
  <c r="L119" i="4"/>
  <c r="H119" i="4"/>
  <c r="I119" i="4"/>
  <c r="K119" i="4"/>
  <c r="D120" i="4"/>
  <c r="L120" i="4"/>
  <c r="E120" i="4"/>
  <c r="G120" i="4"/>
  <c r="D121" i="4"/>
  <c r="E121" i="4"/>
  <c r="F121" i="4"/>
  <c r="H121" i="4"/>
  <c r="I121" i="4"/>
  <c r="J121" i="4"/>
  <c r="D122" i="4"/>
  <c r="H122" i="4"/>
  <c r="E122" i="4"/>
  <c r="F122" i="4"/>
  <c r="G122" i="4"/>
  <c r="K122" i="4"/>
  <c r="L122" i="4"/>
  <c r="D123" i="4"/>
  <c r="H123" i="4"/>
  <c r="E123" i="4"/>
  <c r="G123" i="4"/>
  <c r="L123" i="4"/>
  <c r="D124" i="4"/>
  <c r="E124" i="4"/>
  <c r="F124" i="4"/>
  <c r="H124" i="4"/>
  <c r="I124" i="4"/>
  <c r="J124" i="4"/>
  <c r="D125" i="4"/>
  <c r="H125" i="4"/>
  <c r="E125" i="4"/>
  <c r="L125" i="4"/>
  <c r="F125" i="4"/>
  <c r="G125" i="4"/>
  <c r="I125" i="4"/>
  <c r="J125" i="4"/>
  <c r="K125" i="4"/>
  <c r="D126" i="4"/>
  <c r="K126" i="4"/>
  <c r="E126" i="4"/>
  <c r="G126" i="4"/>
  <c r="H126" i="4"/>
  <c r="J126" i="4"/>
  <c r="L126" i="4"/>
  <c r="D127" i="4"/>
  <c r="F127" i="4"/>
  <c r="E127" i="4"/>
  <c r="L127" i="4"/>
  <c r="H127" i="4"/>
  <c r="I127" i="4"/>
  <c r="K127" i="4"/>
  <c r="D128" i="4"/>
  <c r="E128" i="4"/>
  <c r="G128" i="4"/>
  <c r="L128" i="4"/>
  <c r="D129" i="4"/>
  <c r="E129" i="4"/>
  <c r="F129" i="4"/>
  <c r="H129" i="4"/>
  <c r="I129" i="4"/>
  <c r="J129" i="4"/>
  <c r="D130" i="4"/>
  <c r="H130" i="4"/>
  <c r="E130" i="4"/>
  <c r="F130" i="4"/>
  <c r="G130" i="4"/>
  <c r="K130" i="4"/>
  <c r="L130" i="4"/>
  <c r="D131" i="4"/>
  <c r="H131" i="4"/>
  <c r="E131" i="4"/>
  <c r="G131" i="4"/>
  <c r="L131" i="4"/>
  <c r="D132" i="4"/>
  <c r="E132" i="4"/>
  <c r="F132" i="4"/>
  <c r="H132" i="4"/>
  <c r="I132" i="4"/>
  <c r="J132" i="4"/>
  <c r="D133" i="4"/>
  <c r="H133" i="4"/>
  <c r="E133" i="4"/>
  <c r="L133" i="4"/>
  <c r="F133" i="4"/>
  <c r="G133" i="4"/>
  <c r="I133" i="4"/>
  <c r="J133" i="4"/>
  <c r="K133" i="4"/>
  <c r="D134" i="4"/>
  <c r="K134" i="4"/>
  <c r="E134" i="4"/>
  <c r="G134" i="4"/>
  <c r="H134" i="4"/>
  <c r="J134" i="4"/>
  <c r="L134" i="4"/>
  <c r="D135" i="4"/>
  <c r="F135" i="4"/>
  <c r="E135" i="4"/>
  <c r="L135" i="4"/>
  <c r="H135" i="4"/>
  <c r="I135" i="4"/>
  <c r="K135" i="4"/>
  <c r="D136" i="4"/>
  <c r="L136" i="4"/>
  <c r="E136" i="4"/>
  <c r="G136" i="4"/>
  <c r="D137" i="4"/>
  <c r="E137" i="4"/>
  <c r="F137" i="4"/>
  <c r="H137" i="4"/>
  <c r="I137" i="4"/>
  <c r="J137" i="4"/>
  <c r="D138" i="4"/>
  <c r="H138" i="4"/>
  <c r="E138" i="4"/>
  <c r="F138" i="4"/>
  <c r="G138" i="4"/>
  <c r="K138" i="4"/>
  <c r="L138" i="4"/>
  <c r="D139" i="4"/>
  <c r="H139" i="4"/>
  <c r="E139" i="4"/>
  <c r="G139" i="4"/>
  <c r="L139" i="4"/>
  <c r="D140" i="4"/>
  <c r="E140" i="4"/>
  <c r="F140" i="4"/>
  <c r="H140" i="4"/>
  <c r="I140" i="4"/>
  <c r="J140" i="4"/>
  <c r="D141" i="4"/>
  <c r="H141" i="4"/>
  <c r="E141" i="4"/>
  <c r="L141" i="4"/>
  <c r="F141" i="4"/>
  <c r="G141" i="4"/>
  <c r="I141" i="4"/>
  <c r="J141" i="4"/>
  <c r="K141" i="4"/>
  <c r="D142" i="4"/>
  <c r="K142" i="4"/>
  <c r="E142" i="4"/>
  <c r="G142" i="4"/>
  <c r="H142" i="4"/>
  <c r="J142" i="4"/>
  <c r="L142" i="4"/>
  <c r="D143" i="4"/>
  <c r="F143" i="4"/>
  <c r="E143" i="4"/>
  <c r="L143" i="4"/>
  <c r="H143" i="4"/>
  <c r="I143" i="4"/>
  <c r="K143" i="4"/>
  <c r="D144" i="4"/>
  <c r="L144" i="4"/>
  <c r="E144" i="4"/>
  <c r="G144" i="4"/>
  <c r="D145" i="4"/>
  <c r="E145" i="4"/>
  <c r="F145" i="4"/>
  <c r="H145" i="4"/>
  <c r="I145" i="4"/>
  <c r="J145" i="4"/>
  <c r="D146" i="4"/>
  <c r="H146" i="4"/>
  <c r="E146" i="4"/>
  <c r="F146" i="4"/>
  <c r="G146" i="4"/>
  <c r="K146" i="4"/>
  <c r="L146" i="4"/>
  <c r="D147" i="4"/>
  <c r="H147" i="4"/>
  <c r="E147" i="4"/>
  <c r="G147" i="4"/>
  <c r="L147" i="4"/>
  <c r="D148" i="4"/>
  <c r="E148" i="4"/>
  <c r="F148" i="4"/>
  <c r="H148" i="4"/>
  <c r="I148" i="4"/>
  <c r="J148" i="4"/>
  <c r="D149" i="4"/>
  <c r="H149" i="4"/>
  <c r="E149" i="4"/>
  <c r="L149" i="4"/>
  <c r="F149" i="4"/>
  <c r="G149" i="4"/>
  <c r="I149" i="4"/>
  <c r="J149" i="4"/>
  <c r="K149" i="4"/>
  <c r="D150" i="4"/>
  <c r="K150" i="4"/>
  <c r="E150" i="4"/>
  <c r="G150" i="4"/>
  <c r="H150" i="4"/>
  <c r="J150" i="4"/>
  <c r="L150" i="4"/>
  <c r="D151" i="4"/>
  <c r="F151" i="4"/>
  <c r="E151" i="4"/>
  <c r="L151" i="4"/>
  <c r="H151" i="4"/>
  <c r="I151" i="4"/>
  <c r="K151" i="4"/>
  <c r="D152" i="4"/>
  <c r="E152" i="4"/>
  <c r="G152" i="4"/>
  <c r="L152" i="4"/>
  <c r="D153" i="4"/>
  <c r="E153" i="4"/>
  <c r="F153" i="4"/>
  <c r="H153" i="4"/>
  <c r="I153" i="4"/>
  <c r="J153" i="4"/>
  <c r="D154" i="4"/>
  <c r="H154" i="4"/>
  <c r="E154" i="4"/>
  <c r="F154" i="4"/>
  <c r="G154" i="4"/>
  <c r="K154" i="4"/>
  <c r="L154" i="4"/>
  <c r="D155" i="4"/>
  <c r="H155" i="4"/>
  <c r="E155" i="4"/>
  <c r="G155" i="4"/>
  <c r="L155" i="4"/>
  <c r="D156" i="4"/>
  <c r="E156" i="4"/>
  <c r="F156" i="4"/>
  <c r="H156" i="4"/>
  <c r="I156" i="4"/>
  <c r="J156" i="4"/>
  <c r="D157" i="4"/>
  <c r="H157" i="4"/>
  <c r="E157" i="4"/>
  <c r="L157" i="4"/>
  <c r="F157" i="4"/>
  <c r="G157" i="4"/>
  <c r="I157" i="4"/>
  <c r="J157" i="4"/>
  <c r="K157" i="4"/>
  <c r="D158" i="4"/>
  <c r="K158" i="4"/>
  <c r="E158" i="4"/>
  <c r="G158" i="4"/>
  <c r="H158" i="4"/>
  <c r="J158" i="4"/>
  <c r="L158" i="4"/>
  <c r="D159" i="4"/>
  <c r="F159" i="4"/>
  <c r="E159" i="4"/>
  <c r="L159" i="4"/>
  <c r="H159" i="4"/>
  <c r="I159" i="4"/>
  <c r="K159" i="4"/>
  <c r="D160" i="4"/>
  <c r="E160" i="4"/>
  <c r="G160" i="4"/>
  <c r="D161" i="4"/>
  <c r="E161" i="4"/>
  <c r="F161" i="4"/>
  <c r="H161" i="4"/>
  <c r="I161" i="4"/>
  <c r="J161" i="4"/>
  <c r="D162" i="4"/>
  <c r="H162" i="4"/>
  <c r="E162" i="4"/>
  <c r="F162" i="4"/>
  <c r="G162" i="4"/>
  <c r="K162" i="4"/>
  <c r="L162" i="4"/>
  <c r="D163" i="4"/>
  <c r="H163" i="4"/>
  <c r="E163" i="4"/>
  <c r="G163" i="4"/>
  <c r="L163" i="4"/>
  <c r="D164" i="4"/>
  <c r="E164" i="4"/>
  <c r="F164" i="4"/>
  <c r="H164" i="4"/>
  <c r="I164" i="4"/>
  <c r="J164" i="4"/>
  <c r="D165" i="4"/>
  <c r="H165" i="4"/>
  <c r="E165" i="4"/>
  <c r="L165" i="4"/>
  <c r="F165" i="4"/>
  <c r="G165" i="4"/>
  <c r="I165" i="4"/>
  <c r="J165" i="4"/>
  <c r="K165" i="4"/>
  <c r="D166" i="4"/>
  <c r="K166" i="4"/>
  <c r="E166" i="4"/>
  <c r="G166" i="4"/>
  <c r="H166" i="4"/>
  <c r="J166" i="4"/>
  <c r="L166" i="4"/>
  <c r="D167" i="4"/>
  <c r="F167" i="4"/>
  <c r="E167" i="4"/>
  <c r="L167" i="4"/>
  <c r="H167" i="4"/>
  <c r="I167" i="4"/>
  <c r="K167" i="4"/>
  <c r="D168" i="4"/>
  <c r="L168" i="4"/>
  <c r="E168" i="4"/>
  <c r="G168" i="4"/>
  <c r="D169" i="4"/>
  <c r="E169" i="4"/>
  <c r="F169" i="4"/>
  <c r="H169" i="4"/>
  <c r="I169" i="4"/>
  <c r="J169" i="4"/>
  <c r="D170" i="4"/>
  <c r="H170" i="4"/>
  <c r="E170" i="4"/>
  <c r="F170" i="4"/>
  <c r="G170" i="4"/>
  <c r="K170" i="4"/>
  <c r="L170" i="4"/>
  <c r="D171" i="4"/>
  <c r="H171" i="4"/>
  <c r="E171" i="4"/>
  <c r="G171" i="4"/>
  <c r="L171" i="4"/>
  <c r="D172" i="4"/>
  <c r="E172" i="4"/>
  <c r="F172" i="4"/>
  <c r="H172" i="4"/>
  <c r="I172" i="4"/>
  <c r="J172" i="4"/>
  <c r="D173" i="4"/>
  <c r="H173" i="4"/>
  <c r="E173" i="4"/>
  <c r="L173" i="4"/>
  <c r="F173" i="4"/>
  <c r="G173" i="4"/>
  <c r="I173" i="4"/>
  <c r="J173" i="4"/>
  <c r="K173" i="4"/>
  <c r="D174" i="4"/>
  <c r="K174" i="4"/>
  <c r="E174" i="4"/>
  <c r="G174" i="4"/>
  <c r="H174" i="4"/>
  <c r="J174" i="4"/>
  <c r="L174" i="4"/>
  <c r="D175" i="4"/>
  <c r="F175" i="4"/>
  <c r="E175" i="4"/>
  <c r="L175" i="4"/>
  <c r="H175" i="4"/>
  <c r="I175" i="4"/>
  <c r="K175" i="4"/>
  <c r="D176" i="4"/>
  <c r="E176" i="4"/>
  <c r="G176" i="4"/>
  <c r="L176" i="4"/>
  <c r="D177" i="4"/>
  <c r="E177" i="4"/>
  <c r="F177" i="4"/>
  <c r="H177" i="4"/>
  <c r="I177" i="4"/>
  <c r="J177" i="4"/>
  <c r="D178" i="4"/>
  <c r="H178" i="4"/>
  <c r="E178" i="4"/>
  <c r="F178" i="4"/>
  <c r="G178" i="4"/>
  <c r="K178" i="4"/>
  <c r="L178" i="4"/>
  <c r="D179" i="4"/>
  <c r="H179" i="4"/>
  <c r="E179" i="4"/>
  <c r="G179" i="4"/>
  <c r="L179" i="4"/>
  <c r="D180" i="4"/>
  <c r="E180" i="4"/>
  <c r="F180" i="4"/>
  <c r="H180" i="4"/>
  <c r="I180" i="4"/>
  <c r="J180" i="4"/>
  <c r="D181" i="4"/>
  <c r="H181" i="4"/>
  <c r="E181" i="4"/>
  <c r="L181" i="4"/>
  <c r="F181" i="4"/>
  <c r="G181" i="4"/>
  <c r="I181" i="4"/>
  <c r="J181" i="4"/>
  <c r="K181" i="4"/>
  <c r="D182" i="4"/>
  <c r="K182" i="4"/>
  <c r="E182" i="4"/>
  <c r="G182" i="4"/>
  <c r="H182" i="4"/>
  <c r="J182" i="4"/>
  <c r="L182" i="4"/>
  <c r="D183" i="4"/>
  <c r="F183" i="4"/>
  <c r="E183" i="4"/>
  <c r="L183" i="4"/>
  <c r="H183" i="4"/>
  <c r="I183" i="4"/>
  <c r="K183" i="4"/>
  <c r="D184" i="4"/>
  <c r="L184" i="4"/>
  <c r="E184" i="4"/>
  <c r="G184" i="4"/>
  <c r="D185" i="4"/>
  <c r="E185" i="4"/>
  <c r="F185" i="4"/>
  <c r="H185" i="4"/>
  <c r="I185" i="4"/>
  <c r="J185" i="4"/>
  <c r="D186" i="4"/>
  <c r="H186" i="4"/>
  <c r="E186" i="4"/>
  <c r="F186" i="4"/>
  <c r="G186" i="4"/>
  <c r="K186" i="4"/>
  <c r="L186" i="4"/>
  <c r="D187" i="4"/>
  <c r="H187" i="4"/>
  <c r="E187" i="4"/>
  <c r="G187" i="4"/>
  <c r="L187" i="4"/>
  <c r="D188" i="4"/>
  <c r="E188" i="4"/>
  <c r="F188" i="4"/>
  <c r="H188" i="4"/>
  <c r="I188" i="4"/>
  <c r="J188" i="4"/>
  <c r="D189" i="4"/>
  <c r="H189" i="4"/>
  <c r="E189" i="4"/>
  <c r="L189" i="4"/>
  <c r="F189" i="4"/>
  <c r="G189" i="4"/>
  <c r="I189" i="4"/>
  <c r="J189" i="4"/>
  <c r="K189" i="4"/>
  <c r="D190" i="4"/>
  <c r="K190" i="4"/>
  <c r="E190" i="4"/>
  <c r="G190" i="4"/>
  <c r="H190" i="4"/>
  <c r="J190" i="4"/>
  <c r="L190" i="4"/>
  <c r="D191" i="4"/>
  <c r="F191" i="4"/>
  <c r="E191" i="4"/>
  <c r="L191" i="4"/>
  <c r="H191" i="4"/>
  <c r="I191" i="4"/>
  <c r="K191" i="4"/>
  <c r="D192" i="4"/>
  <c r="E192" i="4"/>
  <c r="G192" i="4"/>
  <c r="L192" i="4"/>
  <c r="D193" i="4"/>
  <c r="E193" i="4"/>
  <c r="F193" i="4"/>
  <c r="H193" i="4"/>
  <c r="I193" i="4"/>
  <c r="J193" i="4"/>
  <c r="D194" i="4"/>
  <c r="H194" i="4"/>
  <c r="E194" i="4"/>
  <c r="F194" i="4"/>
  <c r="G194" i="4"/>
  <c r="K194" i="4"/>
  <c r="L194" i="4"/>
  <c r="D195" i="4"/>
  <c r="H195" i="4"/>
  <c r="E195" i="4"/>
  <c r="G195" i="4"/>
  <c r="L195" i="4"/>
  <c r="D196" i="4"/>
  <c r="E196" i="4"/>
  <c r="F196" i="4"/>
  <c r="H196" i="4"/>
  <c r="I196" i="4"/>
  <c r="J196" i="4"/>
  <c r="D197" i="4"/>
  <c r="H197" i="4"/>
  <c r="E197" i="4"/>
  <c r="L197" i="4"/>
  <c r="F197" i="4"/>
  <c r="G197" i="4"/>
  <c r="I197" i="4"/>
  <c r="J197" i="4"/>
  <c r="K197" i="4"/>
  <c r="D198" i="4"/>
  <c r="K198" i="4"/>
  <c r="E198" i="4"/>
  <c r="G198" i="4"/>
  <c r="H198" i="4"/>
  <c r="J198" i="4"/>
  <c r="L198" i="4"/>
  <c r="D199" i="4"/>
  <c r="F199" i="4"/>
  <c r="E199" i="4"/>
  <c r="L199" i="4"/>
  <c r="H199" i="4"/>
  <c r="I199" i="4"/>
  <c r="K199" i="4"/>
  <c r="D200" i="4"/>
  <c r="L200" i="4"/>
  <c r="E200" i="4"/>
  <c r="G200" i="4"/>
  <c r="D201" i="4"/>
  <c r="E201" i="4"/>
  <c r="F201" i="4"/>
  <c r="H201" i="4"/>
  <c r="I201" i="4"/>
  <c r="J201" i="4"/>
  <c r="D202" i="4"/>
  <c r="H202" i="4"/>
  <c r="E202" i="4"/>
  <c r="F202" i="4"/>
  <c r="G202" i="4"/>
  <c r="K202" i="4"/>
  <c r="L202" i="4"/>
  <c r="D203" i="4"/>
  <c r="H203" i="4"/>
  <c r="E203" i="4"/>
  <c r="G203" i="4"/>
  <c r="L203" i="4"/>
  <c r="D204" i="4"/>
  <c r="E204" i="4"/>
  <c r="F204" i="4"/>
  <c r="H204" i="4"/>
  <c r="I204" i="4"/>
  <c r="J204" i="4"/>
  <c r="D205" i="4"/>
  <c r="H205" i="4"/>
  <c r="E205" i="4"/>
  <c r="L205" i="4"/>
  <c r="F205" i="4"/>
  <c r="G205" i="4"/>
  <c r="I205" i="4"/>
  <c r="J205" i="4"/>
  <c r="K205" i="4"/>
  <c r="D206" i="4"/>
  <c r="K206" i="4"/>
  <c r="E206" i="4"/>
  <c r="G206" i="4"/>
  <c r="H206" i="4"/>
  <c r="J206" i="4"/>
  <c r="L206" i="4"/>
  <c r="D207" i="4"/>
  <c r="F207" i="4"/>
  <c r="E207" i="4"/>
  <c r="L207" i="4"/>
  <c r="H207" i="4"/>
  <c r="I207" i="4"/>
  <c r="K207" i="4"/>
  <c r="D208" i="4"/>
  <c r="L208" i="4"/>
  <c r="E208" i="4"/>
  <c r="G208" i="4"/>
  <c r="D209" i="4"/>
  <c r="E209" i="4"/>
  <c r="F209" i="4"/>
  <c r="H209" i="4"/>
  <c r="I209" i="4"/>
  <c r="J209" i="4"/>
  <c r="D210" i="4"/>
  <c r="H210" i="4"/>
  <c r="E210" i="4"/>
  <c r="F210" i="4"/>
  <c r="G210" i="4"/>
  <c r="K210" i="4"/>
  <c r="L210" i="4"/>
  <c r="D211" i="4"/>
  <c r="H211" i="4"/>
  <c r="E211" i="4"/>
  <c r="G211" i="4"/>
  <c r="L211" i="4"/>
  <c r="D212" i="4"/>
  <c r="E212" i="4"/>
  <c r="F212" i="4"/>
  <c r="H212" i="4"/>
  <c r="I212" i="4"/>
  <c r="J212" i="4"/>
  <c r="D213" i="4"/>
  <c r="H213" i="4"/>
  <c r="E213" i="4"/>
  <c r="L213" i="4"/>
  <c r="F213" i="4"/>
  <c r="G213" i="4"/>
  <c r="I213" i="4"/>
  <c r="J213" i="4"/>
  <c r="K213" i="4"/>
  <c r="D214" i="4"/>
  <c r="K214" i="4"/>
  <c r="E214" i="4"/>
  <c r="G214" i="4"/>
  <c r="H214" i="4"/>
  <c r="J214" i="4"/>
  <c r="L214" i="4"/>
  <c r="D215" i="4"/>
  <c r="F215" i="4"/>
  <c r="E215" i="4"/>
  <c r="L215" i="4"/>
  <c r="H215" i="4"/>
  <c r="I215" i="4"/>
  <c r="K215" i="4"/>
  <c r="D216" i="4"/>
  <c r="E216" i="4"/>
  <c r="G216" i="4"/>
  <c r="L216" i="4"/>
  <c r="D217" i="4"/>
  <c r="E217" i="4"/>
  <c r="F217" i="4"/>
  <c r="H217" i="4"/>
  <c r="I217" i="4"/>
  <c r="J217" i="4"/>
  <c r="D218" i="4"/>
  <c r="H218" i="4"/>
  <c r="E218" i="4"/>
  <c r="F218" i="4"/>
  <c r="G218" i="4"/>
  <c r="K218" i="4"/>
  <c r="L218" i="4"/>
  <c r="D219" i="4"/>
  <c r="H219" i="4"/>
  <c r="E219" i="4"/>
  <c r="G219" i="4"/>
  <c r="L219" i="4"/>
  <c r="D220" i="4"/>
  <c r="E220" i="4"/>
  <c r="F220" i="4"/>
  <c r="H220" i="4"/>
  <c r="I220" i="4"/>
  <c r="J220" i="4"/>
  <c r="D221" i="4"/>
  <c r="H221" i="4"/>
  <c r="E221" i="4"/>
  <c r="L221" i="4"/>
  <c r="F221" i="4"/>
  <c r="G221" i="4"/>
  <c r="I221" i="4"/>
  <c r="J221" i="4"/>
  <c r="K221" i="4"/>
  <c r="D222" i="4"/>
  <c r="K222" i="4"/>
  <c r="E222" i="4"/>
  <c r="G222" i="4"/>
  <c r="H222" i="4"/>
  <c r="J222" i="4"/>
  <c r="L222" i="4"/>
  <c r="D223" i="4"/>
  <c r="F223" i="4"/>
  <c r="E223" i="4"/>
  <c r="L223" i="4"/>
  <c r="H223" i="4"/>
  <c r="I223" i="4"/>
  <c r="K223" i="4"/>
  <c r="D224" i="4"/>
  <c r="E224" i="4"/>
  <c r="G224" i="4"/>
  <c r="D225" i="4"/>
  <c r="E225" i="4"/>
  <c r="F225" i="4"/>
  <c r="H225" i="4"/>
  <c r="I225" i="4"/>
  <c r="J225" i="4"/>
  <c r="D226" i="4"/>
  <c r="H226" i="4"/>
  <c r="E226" i="4"/>
  <c r="F226" i="4"/>
  <c r="G226" i="4"/>
  <c r="K226" i="4"/>
  <c r="L226" i="4"/>
  <c r="D227" i="4"/>
  <c r="H227" i="4"/>
  <c r="E227" i="4"/>
  <c r="G227" i="4"/>
  <c r="L227" i="4"/>
  <c r="D228" i="4"/>
  <c r="E228" i="4"/>
  <c r="F228" i="4"/>
  <c r="H228" i="4"/>
  <c r="I228" i="4"/>
  <c r="J228" i="4"/>
  <c r="D229" i="4"/>
  <c r="H229" i="4"/>
  <c r="E229" i="4"/>
  <c r="L229" i="4"/>
  <c r="F229" i="4"/>
  <c r="G229" i="4"/>
  <c r="I229" i="4"/>
  <c r="J229" i="4"/>
  <c r="K229" i="4"/>
  <c r="D230" i="4"/>
  <c r="K230" i="4"/>
  <c r="E230" i="4"/>
  <c r="G230" i="4"/>
  <c r="H230" i="4"/>
  <c r="J230" i="4"/>
  <c r="L230" i="4"/>
  <c r="D231" i="4"/>
  <c r="F231" i="4"/>
  <c r="E231" i="4"/>
  <c r="L231" i="4"/>
  <c r="H231" i="4"/>
  <c r="I231" i="4"/>
  <c r="K231" i="4"/>
  <c r="D232" i="4"/>
  <c r="L232" i="4"/>
  <c r="E232" i="4"/>
  <c r="G232" i="4"/>
  <c r="D233" i="4"/>
  <c r="E233" i="4"/>
  <c r="F233" i="4"/>
  <c r="H233" i="4"/>
  <c r="I233" i="4"/>
  <c r="J233" i="4"/>
  <c r="D234" i="4"/>
  <c r="H234" i="4"/>
  <c r="E234" i="4"/>
  <c r="F234" i="4"/>
  <c r="G234" i="4"/>
  <c r="K234" i="4"/>
  <c r="L234" i="4"/>
  <c r="D235" i="4"/>
  <c r="H235" i="4"/>
  <c r="E235" i="4"/>
  <c r="G235" i="4"/>
  <c r="L235" i="4"/>
  <c r="D236" i="4"/>
  <c r="E236" i="4"/>
  <c r="F236" i="4"/>
  <c r="H236" i="4"/>
  <c r="I236" i="4"/>
  <c r="J236" i="4"/>
  <c r="D237" i="4"/>
  <c r="H237" i="4"/>
  <c r="E237" i="4"/>
  <c r="L237" i="4"/>
  <c r="F237" i="4"/>
  <c r="G237" i="4"/>
  <c r="I237" i="4"/>
  <c r="J237" i="4"/>
  <c r="K237" i="4"/>
  <c r="D238" i="4"/>
  <c r="K238" i="4"/>
  <c r="E238" i="4"/>
  <c r="G238" i="4"/>
  <c r="H238" i="4"/>
  <c r="J238" i="4"/>
  <c r="L238" i="4"/>
  <c r="D239" i="4"/>
  <c r="F239" i="4"/>
  <c r="E239" i="4"/>
  <c r="L239" i="4"/>
  <c r="H239" i="4"/>
  <c r="I239" i="4"/>
  <c r="K239" i="4"/>
  <c r="D240" i="4"/>
  <c r="E240" i="4"/>
  <c r="G240" i="4"/>
  <c r="L240" i="4"/>
  <c r="D241" i="4"/>
  <c r="E241" i="4"/>
  <c r="F241" i="4"/>
  <c r="H241" i="4"/>
  <c r="I241" i="4"/>
  <c r="J241" i="4"/>
  <c r="D242" i="4"/>
  <c r="H242" i="4"/>
  <c r="E242" i="4"/>
  <c r="F242" i="4"/>
  <c r="G242" i="4"/>
  <c r="K242" i="4"/>
  <c r="L242" i="4"/>
  <c r="D243" i="4"/>
  <c r="H243" i="4"/>
  <c r="E243" i="4"/>
  <c r="G243" i="4"/>
  <c r="L243" i="4"/>
  <c r="D244" i="4"/>
  <c r="E244" i="4"/>
  <c r="F244" i="4"/>
  <c r="H244" i="4"/>
  <c r="I244" i="4"/>
  <c r="J244" i="4"/>
  <c r="D245" i="4"/>
  <c r="H245" i="4"/>
  <c r="E245" i="4"/>
  <c r="L245" i="4"/>
  <c r="F245" i="4"/>
  <c r="G245" i="4"/>
  <c r="I245" i="4"/>
  <c r="J245" i="4"/>
  <c r="K245" i="4"/>
  <c r="D246" i="4"/>
  <c r="K246" i="4"/>
  <c r="E246" i="4"/>
  <c r="G246" i="4"/>
  <c r="H246" i="4"/>
  <c r="J246" i="4"/>
  <c r="L246" i="4"/>
  <c r="D247" i="4"/>
  <c r="F247" i="4"/>
  <c r="E247" i="4"/>
  <c r="L247" i="4"/>
  <c r="H247" i="4"/>
  <c r="I247" i="4"/>
  <c r="K247" i="4"/>
  <c r="D248" i="4"/>
  <c r="L248" i="4"/>
  <c r="E248" i="4"/>
  <c r="G248" i="4"/>
  <c r="D249" i="4"/>
  <c r="E249" i="4"/>
  <c r="F249" i="4"/>
  <c r="H249" i="4"/>
  <c r="I249" i="4"/>
  <c r="J249" i="4"/>
  <c r="D250" i="4"/>
  <c r="H250" i="4"/>
  <c r="E250" i="4"/>
  <c r="F250" i="4"/>
  <c r="G250" i="4"/>
  <c r="K250" i="4"/>
  <c r="L250" i="4"/>
  <c r="D251" i="4"/>
  <c r="H251" i="4"/>
  <c r="E251" i="4"/>
  <c r="G251" i="4"/>
  <c r="L251" i="4"/>
  <c r="D252" i="4"/>
  <c r="E252" i="4"/>
  <c r="F252" i="4"/>
  <c r="H252" i="4"/>
  <c r="I252" i="4"/>
  <c r="J252" i="4"/>
  <c r="D253" i="4"/>
  <c r="H253" i="4"/>
  <c r="E253" i="4"/>
  <c r="L253" i="4"/>
  <c r="F253" i="4"/>
  <c r="G253" i="4"/>
  <c r="I253" i="4"/>
  <c r="J253" i="4"/>
  <c r="K253" i="4"/>
  <c r="D254" i="4"/>
  <c r="K254" i="4"/>
  <c r="E254" i="4"/>
  <c r="G254" i="4"/>
  <c r="H254" i="4"/>
  <c r="J254" i="4"/>
  <c r="L254" i="4"/>
  <c r="D255" i="4"/>
  <c r="F255" i="4"/>
  <c r="E255" i="4"/>
  <c r="L255" i="4"/>
  <c r="H255" i="4"/>
  <c r="I255" i="4"/>
  <c r="K255" i="4"/>
  <c r="D256" i="4"/>
  <c r="E256" i="4"/>
  <c r="G256" i="4"/>
  <c r="L256" i="4"/>
  <c r="D257" i="4"/>
  <c r="E257" i="4"/>
  <c r="F257" i="4"/>
  <c r="H257" i="4"/>
  <c r="I257" i="4"/>
  <c r="J257" i="4"/>
  <c r="D258" i="4"/>
  <c r="H258" i="4"/>
  <c r="E258" i="4"/>
  <c r="F258" i="4"/>
  <c r="G258" i="4"/>
  <c r="K258" i="4"/>
  <c r="L258" i="4"/>
  <c r="D259" i="4"/>
  <c r="H259" i="4"/>
  <c r="E259" i="4"/>
  <c r="G259" i="4"/>
  <c r="L259" i="4"/>
  <c r="D260" i="4"/>
  <c r="E260" i="4"/>
  <c r="F260" i="4"/>
  <c r="H260" i="4"/>
  <c r="I260" i="4"/>
  <c r="J260" i="4"/>
  <c r="D261" i="4"/>
  <c r="H261" i="4"/>
  <c r="E261" i="4"/>
  <c r="L261" i="4"/>
  <c r="F261" i="4"/>
  <c r="G261" i="4"/>
  <c r="I261" i="4"/>
  <c r="J261" i="4"/>
  <c r="K261" i="4"/>
  <c r="D262" i="4"/>
  <c r="K262" i="4"/>
  <c r="E262" i="4"/>
  <c r="G262" i="4"/>
  <c r="H262" i="4"/>
  <c r="J262" i="4"/>
  <c r="L262" i="4"/>
  <c r="D263" i="4"/>
  <c r="F263" i="4"/>
  <c r="E263" i="4"/>
  <c r="L263" i="4"/>
  <c r="H263" i="4"/>
  <c r="I263" i="4"/>
  <c r="K263" i="4"/>
  <c r="D264" i="4"/>
  <c r="L264" i="4"/>
  <c r="E264" i="4"/>
  <c r="G264" i="4"/>
  <c r="D265" i="4"/>
  <c r="E265" i="4"/>
  <c r="F265" i="4"/>
  <c r="H265" i="4"/>
  <c r="I265" i="4"/>
  <c r="J265" i="4"/>
  <c r="D266" i="4"/>
  <c r="H266" i="4"/>
  <c r="E266" i="4"/>
  <c r="F266" i="4"/>
  <c r="G266" i="4"/>
  <c r="K266" i="4"/>
  <c r="L266" i="4"/>
  <c r="D267" i="4"/>
  <c r="H267" i="4"/>
  <c r="E267" i="4"/>
  <c r="G267" i="4"/>
  <c r="L267" i="4"/>
  <c r="D268" i="4"/>
  <c r="E268" i="4"/>
  <c r="F268" i="4"/>
  <c r="H268" i="4"/>
  <c r="I268" i="4"/>
  <c r="J268" i="4"/>
  <c r="D269" i="4"/>
  <c r="H269" i="4"/>
  <c r="E269" i="4"/>
  <c r="L269" i="4"/>
  <c r="F269" i="4"/>
  <c r="G269" i="4"/>
  <c r="I269" i="4"/>
  <c r="J269" i="4"/>
  <c r="K269" i="4"/>
  <c r="D270" i="4"/>
  <c r="K270" i="4"/>
  <c r="E270" i="4"/>
  <c r="G270" i="4"/>
  <c r="H270" i="4"/>
  <c r="J270" i="4"/>
  <c r="L270" i="4"/>
  <c r="D271" i="4"/>
  <c r="F271" i="4"/>
  <c r="E271" i="4"/>
  <c r="L271" i="4"/>
  <c r="H271" i="4"/>
  <c r="I271" i="4"/>
  <c r="K271" i="4"/>
  <c r="D272" i="4"/>
  <c r="L272" i="4"/>
  <c r="E272" i="4"/>
  <c r="G272" i="4"/>
  <c r="D273" i="4"/>
  <c r="E273" i="4"/>
  <c r="F273" i="4"/>
  <c r="H273" i="4"/>
  <c r="I273" i="4"/>
  <c r="J273" i="4"/>
  <c r="D274" i="4"/>
  <c r="H274" i="4"/>
  <c r="E274" i="4"/>
  <c r="F274" i="4"/>
  <c r="G274" i="4"/>
  <c r="K274" i="4"/>
  <c r="L274" i="4"/>
  <c r="D275" i="4"/>
  <c r="H275" i="4"/>
  <c r="E275" i="4"/>
  <c r="G275" i="4"/>
  <c r="L275" i="4"/>
  <c r="D276" i="4"/>
  <c r="E276" i="4"/>
  <c r="F276" i="4"/>
  <c r="H276" i="4"/>
  <c r="I276" i="4"/>
  <c r="J276" i="4"/>
  <c r="D277" i="4"/>
  <c r="H277" i="4"/>
  <c r="E277" i="4"/>
  <c r="L277" i="4"/>
  <c r="F277" i="4"/>
  <c r="G277" i="4"/>
  <c r="I277" i="4"/>
  <c r="J277" i="4"/>
  <c r="K277" i="4"/>
  <c r="D278" i="4"/>
  <c r="F278" i="4"/>
  <c r="E278" i="4"/>
  <c r="G278" i="4"/>
  <c r="H278" i="4"/>
  <c r="J278" i="4"/>
  <c r="K278" i="4"/>
  <c r="L278" i="4"/>
  <c r="D279" i="4"/>
  <c r="F279" i="4"/>
  <c r="E279" i="4"/>
  <c r="G279" i="4"/>
  <c r="H279" i="4"/>
  <c r="I279" i="4"/>
  <c r="K279" i="4"/>
  <c r="L279" i="4"/>
  <c r="D280" i="4"/>
  <c r="L280" i="4"/>
  <c r="E280" i="4"/>
  <c r="G280" i="4"/>
  <c r="D281" i="4"/>
  <c r="E281" i="4"/>
  <c r="F281" i="4"/>
  <c r="H281" i="4"/>
  <c r="I281" i="4"/>
  <c r="J281" i="4"/>
  <c r="D282" i="4"/>
  <c r="H282" i="4"/>
  <c r="E282" i="4"/>
  <c r="F282" i="4"/>
  <c r="G282" i="4"/>
  <c r="K282" i="4"/>
  <c r="L282" i="4"/>
  <c r="D283" i="4"/>
  <c r="H283" i="4"/>
  <c r="E283" i="4"/>
  <c r="G283" i="4"/>
  <c r="L283" i="4"/>
  <c r="D284" i="4"/>
  <c r="E284" i="4"/>
  <c r="F284" i="4"/>
  <c r="H284" i="4"/>
  <c r="I284" i="4"/>
  <c r="J284" i="4"/>
  <c r="D285" i="4"/>
  <c r="H285" i="4"/>
  <c r="E285" i="4"/>
  <c r="L285" i="4"/>
  <c r="F285" i="4"/>
  <c r="G285" i="4"/>
  <c r="I285" i="4"/>
  <c r="J285" i="4"/>
  <c r="K285" i="4"/>
  <c r="D286" i="4"/>
  <c r="F286" i="4"/>
  <c r="E286" i="4"/>
  <c r="G286" i="4"/>
  <c r="H286" i="4"/>
  <c r="J286" i="4"/>
  <c r="K286" i="4"/>
  <c r="L286" i="4"/>
  <c r="D287" i="4"/>
  <c r="F287" i="4"/>
  <c r="E287" i="4"/>
  <c r="G287" i="4"/>
  <c r="H287" i="4"/>
  <c r="I287" i="4"/>
  <c r="K287" i="4"/>
  <c r="L287" i="4"/>
  <c r="D288" i="4"/>
  <c r="E288" i="4"/>
  <c r="G288" i="4"/>
  <c r="L288" i="4"/>
  <c r="D289" i="4"/>
  <c r="E289" i="4"/>
  <c r="F289" i="4"/>
  <c r="H289" i="4"/>
  <c r="I289" i="4"/>
  <c r="J289" i="4"/>
  <c r="D290" i="4"/>
  <c r="H290" i="4"/>
  <c r="E290" i="4"/>
  <c r="F290" i="4"/>
  <c r="G290" i="4"/>
  <c r="K290" i="4"/>
  <c r="L290" i="4"/>
  <c r="D291" i="4"/>
  <c r="H291" i="4"/>
  <c r="E291" i="4"/>
  <c r="G291" i="4"/>
  <c r="L291" i="4"/>
  <c r="D292" i="4"/>
  <c r="E292" i="4"/>
  <c r="F292" i="4"/>
  <c r="H292" i="4"/>
  <c r="I292" i="4"/>
  <c r="J292" i="4"/>
  <c r="D293" i="4"/>
  <c r="H293" i="4"/>
  <c r="E293" i="4"/>
  <c r="L293" i="4"/>
  <c r="F293" i="4"/>
  <c r="G293" i="4"/>
  <c r="I293" i="4"/>
  <c r="J293" i="4"/>
  <c r="K293" i="4"/>
  <c r="D294" i="4"/>
  <c r="F294" i="4"/>
  <c r="E294" i="4"/>
  <c r="G294" i="4"/>
  <c r="H294" i="4"/>
  <c r="J294" i="4"/>
  <c r="K294" i="4"/>
  <c r="L294" i="4"/>
  <c r="D295" i="4"/>
  <c r="F295" i="4"/>
  <c r="E295" i="4"/>
  <c r="G295" i="4"/>
  <c r="H295" i="4"/>
  <c r="I295" i="4"/>
  <c r="K295" i="4"/>
  <c r="L295" i="4"/>
  <c r="D296" i="4"/>
  <c r="E296" i="4"/>
  <c r="G296" i="4"/>
  <c r="L296" i="4"/>
  <c r="D297" i="4"/>
  <c r="E297" i="4"/>
  <c r="F297" i="4"/>
  <c r="H297" i="4"/>
  <c r="I297" i="4"/>
  <c r="J297" i="4"/>
  <c r="D298" i="4"/>
  <c r="H298" i="4"/>
  <c r="E298" i="4"/>
  <c r="F298" i="4"/>
  <c r="G298" i="4"/>
  <c r="K298" i="4"/>
  <c r="L298" i="4"/>
  <c r="D299" i="4"/>
  <c r="H299" i="4"/>
  <c r="E299" i="4"/>
  <c r="G299" i="4"/>
  <c r="L299" i="4"/>
  <c r="D300" i="4"/>
  <c r="E300" i="4"/>
  <c r="F300" i="4"/>
  <c r="H300" i="4"/>
  <c r="I300" i="4"/>
  <c r="J300" i="4"/>
  <c r="D301" i="4"/>
  <c r="H301" i="4"/>
  <c r="E301" i="4"/>
  <c r="L301" i="4"/>
  <c r="F301" i="4"/>
  <c r="G301" i="4"/>
  <c r="I301" i="4"/>
  <c r="J301" i="4"/>
  <c r="K301" i="4"/>
  <c r="D302" i="4"/>
  <c r="F302" i="4"/>
  <c r="E302" i="4"/>
  <c r="G302" i="4"/>
  <c r="H302" i="4"/>
  <c r="J302" i="4"/>
  <c r="K302" i="4"/>
  <c r="L302" i="4"/>
  <c r="D303" i="4"/>
  <c r="F303" i="4"/>
  <c r="E303" i="4"/>
  <c r="G303" i="4"/>
  <c r="H303" i="4"/>
  <c r="I303" i="4"/>
  <c r="K303" i="4"/>
  <c r="L303" i="4"/>
  <c r="D304" i="4"/>
  <c r="E304" i="4"/>
  <c r="G304" i="4"/>
  <c r="L304" i="4"/>
  <c r="D305" i="4"/>
  <c r="E305" i="4"/>
  <c r="F305" i="4"/>
  <c r="H305" i="4"/>
  <c r="I305" i="4"/>
  <c r="J305" i="4"/>
  <c r="D306" i="4"/>
  <c r="H306" i="4"/>
  <c r="E306" i="4"/>
  <c r="F306" i="4"/>
  <c r="G306" i="4"/>
  <c r="K306" i="4"/>
  <c r="L306" i="4"/>
  <c r="D307" i="4"/>
  <c r="H307" i="4"/>
  <c r="E307" i="4"/>
  <c r="G307" i="4"/>
  <c r="L307" i="4"/>
  <c r="D308" i="4"/>
  <c r="E308" i="4"/>
  <c r="F308" i="4"/>
  <c r="H308" i="4"/>
  <c r="I308" i="4"/>
  <c r="J308" i="4"/>
  <c r="D309" i="4"/>
  <c r="H309" i="4"/>
  <c r="E309" i="4"/>
  <c r="L309" i="4"/>
  <c r="F309" i="4"/>
  <c r="G309" i="4"/>
  <c r="I309" i="4"/>
  <c r="J309" i="4"/>
  <c r="K309" i="4"/>
  <c r="D310" i="4"/>
  <c r="F310" i="4"/>
  <c r="E310" i="4"/>
  <c r="G310" i="4"/>
  <c r="H310" i="4"/>
  <c r="J310" i="4"/>
  <c r="K310" i="4"/>
  <c r="L310" i="4"/>
  <c r="D311" i="4"/>
  <c r="F311" i="4"/>
  <c r="E311" i="4"/>
  <c r="G311" i="4"/>
  <c r="H311" i="4"/>
  <c r="I311" i="4"/>
  <c r="K311" i="4"/>
  <c r="L311" i="4"/>
  <c r="D312" i="4"/>
  <c r="L312" i="4"/>
  <c r="E312" i="4"/>
  <c r="G312" i="4"/>
  <c r="D313" i="4"/>
  <c r="E313" i="4"/>
  <c r="F313" i="4"/>
  <c r="H313" i="4"/>
  <c r="I313" i="4"/>
  <c r="J313" i="4"/>
  <c r="D314" i="4"/>
  <c r="H314" i="4"/>
  <c r="E314" i="4"/>
  <c r="F314" i="4"/>
  <c r="G314" i="4"/>
  <c r="K314" i="4"/>
  <c r="L314" i="4"/>
  <c r="D315" i="4"/>
  <c r="H315" i="4"/>
  <c r="E315" i="4"/>
  <c r="G315" i="4"/>
  <c r="L315" i="4"/>
  <c r="D316" i="4"/>
  <c r="E316" i="4"/>
  <c r="F316" i="4"/>
  <c r="H316" i="4"/>
  <c r="I316" i="4"/>
  <c r="J316" i="4"/>
  <c r="D317" i="4"/>
  <c r="H317" i="4"/>
  <c r="E317" i="4"/>
  <c r="L317" i="4"/>
  <c r="F317" i="4"/>
  <c r="G317" i="4"/>
  <c r="I317" i="4"/>
  <c r="J317" i="4"/>
  <c r="K317" i="4"/>
  <c r="D318" i="4"/>
  <c r="F318" i="4"/>
  <c r="E318" i="4"/>
  <c r="G318" i="4"/>
  <c r="H318" i="4"/>
  <c r="J318" i="4"/>
  <c r="K318" i="4"/>
  <c r="L318" i="4"/>
  <c r="D319" i="4"/>
  <c r="F319" i="4"/>
  <c r="E319" i="4"/>
  <c r="G319" i="4"/>
  <c r="H319" i="4"/>
  <c r="I319" i="4"/>
  <c r="K319" i="4"/>
  <c r="L319" i="4"/>
  <c r="D320" i="4"/>
  <c r="E320" i="4"/>
  <c r="G320" i="4"/>
  <c r="D321" i="4"/>
  <c r="E321" i="4"/>
  <c r="F321" i="4"/>
  <c r="H321" i="4"/>
  <c r="I321" i="4"/>
  <c r="J321" i="4"/>
  <c r="D322" i="4"/>
  <c r="H322" i="4"/>
  <c r="E322" i="4"/>
  <c r="F322" i="4"/>
  <c r="G322" i="4"/>
  <c r="K322" i="4"/>
  <c r="L322" i="4"/>
  <c r="D323" i="4"/>
  <c r="H323" i="4"/>
  <c r="E323" i="4"/>
  <c r="G323" i="4"/>
  <c r="L323" i="4"/>
  <c r="D324" i="4"/>
  <c r="E324" i="4"/>
  <c r="F324" i="4"/>
  <c r="H324" i="4"/>
  <c r="I324" i="4"/>
  <c r="J324" i="4"/>
  <c r="D325" i="4"/>
  <c r="H325" i="4"/>
  <c r="E325" i="4"/>
  <c r="L325" i="4"/>
  <c r="F325" i="4"/>
  <c r="G325" i="4"/>
  <c r="I325" i="4"/>
  <c r="J325" i="4"/>
  <c r="K325" i="4"/>
  <c r="D326" i="4"/>
  <c r="F326" i="4"/>
  <c r="E326" i="4"/>
  <c r="G326" i="4"/>
  <c r="H326" i="4"/>
  <c r="J326" i="4"/>
  <c r="K326" i="4"/>
  <c r="L326" i="4"/>
  <c r="D327" i="4"/>
  <c r="F327" i="4"/>
  <c r="E327" i="4"/>
  <c r="G327" i="4"/>
  <c r="H327" i="4"/>
  <c r="I327" i="4"/>
  <c r="K327" i="4"/>
  <c r="L327" i="4"/>
  <c r="D328" i="4"/>
  <c r="L328" i="4"/>
  <c r="E328" i="4"/>
  <c r="G328" i="4"/>
  <c r="D329" i="4"/>
  <c r="E329" i="4"/>
  <c r="F329" i="4"/>
  <c r="H329" i="4"/>
  <c r="I329" i="4"/>
  <c r="J329" i="4"/>
  <c r="D330" i="4"/>
  <c r="H330" i="4"/>
  <c r="E330" i="4"/>
  <c r="F330" i="4"/>
  <c r="G330" i="4"/>
  <c r="K330" i="4"/>
  <c r="L330" i="4"/>
  <c r="D331" i="4"/>
  <c r="H331" i="4"/>
  <c r="E331" i="4"/>
  <c r="G331" i="4"/>
  <c r="L331" i="4"/>
  <c r="D332" i="4"/>
  <c r="E332" i="4"/>
  <c r="F332" i="4"/>
  <c r="H332" i="4"/>
  <c r="I332" i="4"/>
  <c r="J332" i="4"/>
  <c r="D333" i="4"/>
  <c r="H333" i="4"/>
  <c r="E333" i="4"/>
  <c r="L333" i="4"/>
  <c r="F333" i="4"/>
  <c r="G333" i="4"/>
  <c r="I333" i="4"/>
  <c r="J333" i="4"/>
  <c r="K333" i="4"/>
  <c r="D334" i="4"/>
  <c r="F334" i="4"/>
  <c r="E334" i="4"/>
  <c r="G334" i="4"/>
  <c r="H334" i="4"/>
  <c r="J334" i="4"/>
  <c r="K334" i="4"/>
  <c r="L334" i="4"/>
  <c r="D335" i="4"/>
  <c r="F335" i="4"/>
  <c r="E335" i="4"/>
  <c r="G335" i="4"/>
  <c r="H335" i="4"/>
  <c r="I335" i="4"/>
  <c r="K335" i="4"/>
  <c r="L335" i="4"/>
  <c r="D336" i="4"/>
  <c r="L336" i="4"/>
  <c r="E336" i="4"/>
  <c r="G336" i="4"/>
  <c r="D337" i="4"/>
  <c r="E337" i="4"/>
  <c r="F337" i="4"/>
  <c r="H337" i="4"/>
  <c r="I337" i="4"/>
  <c r="J337" i="4"/>
  <c r="D338" i="4"/>
  <c r="H338" i="4"/>
  <c r="E338" i="4"/>
  <c r="F338" i="4"/>
  <c r="G338" i="4"/>
  <c r="K338" i="4"/>
  <c r="L338" i="4"/>
  <c r="D339" i="4"/>
  <c r="H339" i="4"/>
  <c r="E339" i="4"/>
  <c r="G339" i="4"/>
  <c r="L339" i="4"/>
  <c r="D340" i="4"/>
  <c r="E340" i="4"/>
  <c r="F340" i="4"/>
  <c r="H340" i="4"/>
  <c r="I340" i="4"/>
  <c r="J340" i="4"/>
  <c r="D341" i="4"/>
  <c r="H341" i="4"/>
  <c r="E341" i="4"/>
  <c r="L341" i="4"/>
  <c r="F341" i="4"/>
  <c r="G341" i="4"/>
  <c r="I341" i="4"/>
  <c r="J341" i="4"/>
  <c r="K341" i="4"/>
  <c r="D342" i="4"/>
  <c r="F342" i="4"/>
  <c r="E342" i="4"/>
  <c r="G342" i="4"/>
  <c r="H342" i="4"/>
  <c r="J342" i="4"/>
  <c r="K342" i="4"/>
  <c r="L342" i="4"/>
  <c r="D343" i="4"/>
  <c r="F343" i="4"/>
  <c r="E343" i="4"/>
  <c r="G343" i="4"/>
  <c r="H343" i="4"/>
  <c r="I343" i="4"/>
  <c r="K343" i="4"/>
  <c r="L343" i="4"/>
  <c r="D344" i="4"/>
  <c r="L344" i="4"/>
  <c r="E344" i="4"/>
  <c r="G344" i="4"/>
  <c r="D345" i="4"/>
  <c r="E345" i="4"/>
  <c r="F345" i="4"/>
  <c r="H345" i="4"/>
  <c r="I345" i="4"/>
  <c r="J345" i="4"/>
  <c r="D346" i="4"/>
  <c r="H346" i="4"/>
  <c r="E346" i="4"/>
  <c r="F346" i="4"/>
  <c r="G346" i="4"/>
  <c r="K346" i="4"/>
  <c r="L346" i="4"/>
  <c r="D347" i="4"/>
  <c r="H347" i="4"/>
  <c r="E347" i="4"/>
  <c r="G347" i="4"/>
  <c r="L347" i="4"/>
  <c r="D348" i="4"/>
  <c r="E348" i="4"/>
  <c r="F348" i="4"/>
  <c r="H348" i="4"/>
  <c r="I348" i="4"/>
  <c r="J348" i="4"/>
  <c r="D349" i="4"/>
  <c r="H349" i="4"/>
  <c r="E349" i="4"/>
  <c r="L349" i="4"/>
  <c r="F349" i="4"/>
  <c r="G349" i="4"/>
  <c r="I349" i="4"/>
  <c r="J349" i="4"/>
  <c r="K349" i="4"/>
  <c r="D350" i="4"/>
  <c r="F350" i="4"/>
  <c r="E350" i="4"/>
  <c r="G350" i="4"/>
  <c r="H350" i="4"/>
  <c r="J350" i="4"/>
  <c r="K350" i="4"/>
  <c r="L350" i="4"/>
  <c r="D351" i="4"/>
  <c r="F351" i="4"/>
  <c r="E351" i="4"/>
  <c r="G351" i="4"/>
  <c r="H351" i="4"/>
  <c r="I351" i="4"/>
  <c r="K351" i="4"/>
  <c r="L351" i="4"/>
  <c r="D352" i="4"/>
  <c r="E352" i="4"/>
  <c r="G352" i="4"/>
  <c r="L352" i="4"/>
  <c r="D353" i="4"/>
  <c r="E353" i="4"/>
  <c r="F353" i="4"/>
  <c r="H353" i="4"/>
  <c r="I353" i="4"/>
  <c r="J353" i="4"/>
  <c r="D354" i="4"/>
  <c r="H354" i="4"/>
  <c r="E354" i="4"/>
  <c r="F354" i="4"/>
  <c r="G354" i="4"/>
  <c r="K354" i="4"/>
  <c r="L354" i="4"/>
  <c r="D355" i="4"/>
  <c r="H355" i="4"/>
  <c r="E355" i="4"/>
  <c r="G355" i="4"/>
  <c r="L355" i="4"/>
  <c r="D356" i="4"/>
  <c r="E356" i="4"/>
  <c r="F356" i="4"/>
  <c r="H356" i="4"/>
  <c r="I356" i="4"/>
  <c r="J356" i="4"/>
  <c r="D357" i="4"/>
  <c r="H357" i="4"/>
  <c r="E357" i="4"/>
  <c r="L357" i="4"/>
  <c r="F357" i="4"/>
  <c r="G357" i="4"/>
  <c r="I357" i="4"/>
  <c r="J357" i="4"/>
  <c r="K357" i="4"/>
  <c r="D358" i="4"/>
  <c r="F358" i="4"/>
  <c r="E358" i="4"/>
  <c r="G358" i="4"/>
  <c r="H358" i="4"/>
  <c r="J358" i="4"/>
  <c r="K358" i="4"/>
  <c r="L358" i="4"/>
  <c r="D359" i="4"/>
  <c r="F359" i="4"/>
  <c r="E359" i="4"/>
  <c r="G359" i="4"/>
  <c r="H359" i="4"/>
  <c r="I359" i="4"/>
  <c r="K359" i="4"/>
  <c r="L359" i="4"/>
  <c r="D360" i="4"/>
  <c r="E360" i="4"/>
  <c r="G360" i="4"/>
  <c r="L360" i="4"/>
  <c r="D361" i="4"/>
  <c r="E361" i="4"/>
  <c r="F361" i="4"/>
  <c r="H361" i="4"/>
  <c r="I361" i="4"/>
  <c r="J361" i="4"/>
  <c r="D362" i="4"/>
  <c r="H362" i="4"/>
  <c r="E362" i="4"/>
  <c r="F362" i="4"/>
  <c r="G362" i="4"/>
  <c r="K362" i="4"/>
  <c r="L362" i="4"/>
  <c r="D363" i="4"/>
  <c r="H363" i="4"/>
  <c r="E363" i="4"/>
  <c r="G363" i="4"/>
  <c r="L363" i="4"/>
  <c r="D364" i="4"/>
  <c r="E364" i="4"/>
  <c r="F364" i="4"/>
  <c r="H364" i="4"/>
  <c r="I364" i="4"/>
  <c r="J364" i="4"/>
  <c r="D365" i="4"/>
  <c r="H365" i="4"/>
  <c r="E365" i="4"/>
  <c r="L365" i="4"/>
  <c r="F365" i="4"/>
  <c r="G365" i="4"/>
  <c r="I365" i="4"/>
  <c r="J365" i="4"/>
  <c r="K365" i="4"/>
  <c r="D366" i="4"/>
  <c r="F366" i="4"/>
  <c r="E366" i="4"/>
  <c r="G366" i="4"/>
  <c r="H366" i="4"/>
  <c r="J366" i="4"/>
  <c r="K366" i="4"/>
  <c r="L366" i="4"/>
  <c r="D367" i="4"/>
  <c r="F367" i="4"/>
  <c r="E367" i="4"/>
  <c r="G367" i="4"/>
  <c r="H367" i="4"/>
  <c r="I367" i="4"/>
  <c r="K367" i="4"/>
  <c r="L367" i="4"/>
  <c r="D368" i="4"/>
  <c r="E368" i="4"/>
  <c r="G368" i="4"/>
  <c r="L368" i="4"/>
  <c r="D369" i="4"/>
  <c r="E369" i="4"/>
  <c r="F369" i="4"/>
  <c r="H369" i="4"/>
  <c r="I369" i="4"/>
  <c r="J369" i="4"/>
  <c r="D370" i="4"/>
  <c r="H370" i="4"/>
  <c r="E370" i="4"/>
  <c r="F370" i="4"/>
  <c r="G370" i="4"/>
  <c r="K370" i="4"/>
  <c r="L370" i="4"/>
  <c r="D371" i="4"/>
  <c r="H371" i="4"/>
  <c r="E371" i="4"/>
  <c r="G371" i="4"/>
  <c r="L371" i="4"/>
  <c r="D372" i="4"/>
  <c r="E372" i="4"/>
  <c r="F372" i="4"/>
  <c r="H372" i="4"/>
  <c r="I372" i="4"/>
  <c r="J372" i="4"/>
  <c r="D373" i="4"/>
  <c r="H373" i="4"/>
  <c r="E373" i="4"/>
  <c r="L373" i="4"/>
  <c r="F373" i="4"/>
  <c r="G373" i="4"/>
  <c r="I373" i="4"/>
  <c r="J373" i="4"/>
  <c r="K373" i="4"/>
  <c r="D374" i="4"/>
  <c r="F374" i="4"/>
  <c r="E374" i="4"/>
  <c r="G374" i="4"/>
  <c r="H374" i="4"/>
  <c r="J374" i="4"/>
  <c r="K374" i="4"/>
  <c r="L374" i="4"/>
  <c r="D375" i="4"/>
  <c r="F375" i="4"/>
  <c r="E375" i="4"/>
  <c r="G375" i="4"/>
  <c r="H375" i="4"/>
  <c r="I375" i="4"/>
  <c r="K375" i="4"/>
  <c r="L375" i="4"/>
  <c r="D376" i="4"/>
  <c r="L376" i="4"/>
  <c r="E376" i="4"/>
  <c r="G376" i="4"/>
  <c r="D377" i="4"/>
  <c r="E377" i="4"/>
  <c r="F377" i="4"/>
  <c r="H377" i="4"/>
  <c r="I377" i="4"/>
  <c r="J377" i="4"/>
  <c r="D378" i="4"/>
  <c r="H378" i="4"/>
  <c r="E378" i="4"/>
  <c r="F378" i="4"/>
  <c r="G378" i="4"/>
  <c r="K378" i="4"/>
  <c r="L378" i="4"/>
  <c r="D379" i="4"/>
  <c r="H379" i="4"/>
  <c r="E379" i="4"/>
  <c r="G379" i="4"/>
  <c r="L379" i="4"/>
  <c r="D380" i="4"/>
  <c r="E380" i="4"/>
  <c r="F380" i="4"/>
  <c r="H380" i="4"/>
  <c r="I380" i="4"/>
  <c r="J380" i="4"/>
  <c r="D381" i="4"/>
  <c r="H381" i="4"/>
  <c r="E381" i="4"/>
  <c r="L381" i="4"/>
  <c r="F381" i="4"/>
  <c r="G381" i="4"/>
  <c r="I381" i="4"/>
  <c r="J381" i="4"/>
  <c r="K381" i="4"/>
  <c r="D382" i="4"/>
  <c r="F382" i="4"/>
  <c r="E382" i="4"/>
  <c r="G382" i="4"/>
  <c r="H382" i="4"/>
  <c r="J382" i="4"/>
  <c r="K382" i="4"/>
  <c r="L382" i="4"/>
  <c r="D383" i="4"/>
  <c r="F383" i="4"/>
  <c r="E383" i="4"/>
  <c r="G383" i="4"/>
  <c r="H383" i="4"/>
  <c r="I383" i="4"/>
  <c r="K383" i="4"/>
  <c r="L383" i="4"/>
  <c r="D384" i="4"/>
  <c r="E384" i="4"/>
  <c r="G384" i="4"/>
  <c r="D385" i="4"/>
  <c r="E385" i="4"/>
  <c r="F385" i="4"/>
  <c r="H385" i="4"/>
  <c r="I385" i="4"/>
  <c r="J385" i="4"/>
  <c r="D386" i="4"/>
  <c r="H386" i="4"/>
  <c r="E386" i="4"/>
  <c r="F386" i="4"/>
  <c r="G386" i="4"/>
  <c r="K386" i="4"/>
  <c r="L386" i="4"/>
  <c r="D387" i="4"/>
  <c r="H387" i="4"/>
  <c r="E387" i="4"/>
  <c r="G387" i="4"/>
  <c r="L387" i="4"/>
  <c r="D388" i="4"/>
  <c r="E388" i="4"/>
  <c r="F388" i="4"/>
  <c r="H388" i="4"/>
  <c r="I388" i="4"/>
  <c r="J388" i="4"/>
  <c r="D389" i="4"/>
  <c r="H389" i="4"/>
  <c r="E389" i="4"/>
  <c r="L389" i="4"/>
  <c r="F389" i="4"/>
  <c r="G389" i="4"/>
  <c r="I389" i="4"/>
  <c r="J389" i="4"/>
  <c r="K389" i="4"/>
  <c r="D390" i="4"/>
  <c r="F390" i="4"/>
  <c r="E390" i="4"/>
  <c r="G390" i="4"/>
  <c r="H390" i="4"/>
  <c r="J390" i="4"/>
  <c r="K390" i="4"/>
  <c r="L390" i="4"/>
  <c r="D391" i="4"/>
  <c r="F391" i="4"/>
  <c r="E391" i="4"/>
  <c r="G391" i="4"/>
  <c r="H391" i="4"/>
  <c r="I391" i="4"/>
  <c r="K391" i="4"/>
  <c r="L391" i="4"/>
  <c r="D392" i="4"/>
  <c r="L392" i="4"/>
  <c r="E392" i="4"/>
  <c r="G392" i="4"/>
  <c r="D393" i="4"/>
  <c r="E393" i="4"/>
  <c r="F393" i="4"/>
  <c r="H393" i="4"/>
  <c r="I393" i="4"/>
  <c r="J393" i="4"/>
  <c r="D394" i="4"/>
  <c r="H394" i="4"/>
  <c r="E394" i="4"/>
  <c r="F394" i="4"/>
  <c r="G394" i="4"/>
  <c r="K394" i="4"/>
  <c r="L394" i="4"/>
  <c r="D395" i="4"/>
  <c r="H395" i="4"/>
  <c r="E395" i="4"/>
  <c r="G395" i="4"/>
  <c r="L395" i="4"/>
  <c r="D396" i="4"/>
  <c r="E396" i="4"/>
  <c r="F396" i="4"/>
  <c r="H396" i="4"/>
  <c r="I396" i="4"/>
  <c r="J396" i="4"/>
  <c r="D397" i="4"/>
  <c r="H397" i="4"/>
  <c r="E397" i="4"/>
  <c r="L397" i="4"/>
  <c r="F397" i="4"/>
  <c r="G397" i="4"/>
  <c r="I397" i="4"/>
  <c r="J397" i="4"/>
  <c r="K397" i="4"/>
  <c r="D398" i="4"/>
  <c r="F398" i="4"/>
  <c r="E398" i="4"/>
  <c r="G398" i="4"/>
  <c r="H398" i="4"/>
  <c r="J398" i="4"/>
  <c r="K398" i="4"/>
  <c r="L398" i="4"/>
  <c r="D399" i="4"/>
  <c r="F399" i="4"/>
  <c r="E399" i="4"/>
  <c r="G399" i="4"/>
  <c r="H399" i="4"/>
  <c r="I399" i="4"/>
  <c r="K399" i="4"/>
  <c r="L399" i="4"/>
  <c r="D400" i="4"/>
  <c r="L400" i="4"/>
  <c r="E400" i="4"/>
  <c r="G400" i="4"/>
  <c r="D401" i="4"/>
  <c r="E401" i="4"/>
  <c r="F401" i="4"/>
  <c r="H401" i="4"/>
  <c r="I401" i="4"/>
  <c r="J401" i="4"/>
  <c r="D402" i="4"/>
  <c r="H402" i="4"/>
  <c r="E402" i="4"/>
  <c r="F402" i="4"/>
  <c r="G402" i="4"/>
  <c r="K402" i="4"/>
  <c r="L402" i="4"/>
  <c r="D403" i="4"/>
  <c r="H403" i="4"/>
  <c r="E403" i="4"/>
  <c r="G403" i="4"/>
  <c r="L403" i="4"/>
  <c r="D404" i="4"/>
  <c r="E404" i="4"/>
  <c r="F404" i="4"/>
  <c r="H404" i="4"/>
  <c r="I404" i="4"/>
  <c r="J404" i="4"/>
  <c r="D405" i="4"/>
  <c r="H405" i="4"/>
  <c r="E405" i="4"/>
  <c r="L405" i="4"/>
  <c r="F405" i="4"/>
  <c r="G405" i="4"/>
  <c r="I405" i="4"/>
  <c r="J405" i="4"/>
  <c r="K405" i="4"/>
  <c r="D406" i="4"/>
  <c r="F406" i="4"/>
  <c r="E406" i="4"/>
  <c r="G406" i="4"/>
  <c r="H406" i="4"/>
  <c r="J406" i="4"/>
  <c r="K406" i="4"/>
  <c r="L406" i="4"/>
  <c r="D407" i="4"/>
  <c r="F407" i="4"/>
  <c r="E407" i="4"/>
  <c r="G407" i="4"/>
  <c r="H407" i="4"/>
  <c r="I407" i="4"/>
  <c r="K407" i="4"/>
  <c r="L407" i="4"/>
  <c r="D408" i="4"/>
  <c r="L408" i="4"/>
  <c r="E408" i="4"/>
  <c r="G408" i="4"/>
  <c r="D409" i="4"/>
  <c r="E409" i="4"/>
  <c r="F409" i="4"/>
  <c r="H409" i="4"/>
  <c r="I409" i="4"/>
  <c r="J409" i="4"/>
  <c r="D410" i="4"/>
  <c r="H410" i="4"/>
  <c r="E410" i="4"/>
  <c r="F410" i="4"/>
  <c r="G410" i="4"/>
  <c r="K410" i="4"/>
  <c r="L410" i="4"/>
  <c r="D411" i="4"/>
  <c r="H411" i="4"/>
  <c r="E411" i="4"/>
  <c r="G411" i="4"/>
  <c r="L411" i="4"/>
  <c r="D412" i="4"/>
  <c r="E412" i="4"/>
  <c r="F412" i="4"/>
  <c r="H412" i="4"/>
  <c r="I412" i="4"/>
  <c r="J412" i="4"/>
  <c r="D413" i="4"/>
  <c r="H413" i="4"/>
  <c r="E413" i="4"/>
  <c r="L413" i="4"/>
  <c r="F413" i="4"/>
  <c r="G413" i="4"/>
  <c r="I413" i="4"/>
  <c r="J413" i="4"/>
  <c r="K413" i="4"/>
  <c r="D414" i="4"/>
  <c r="F414" i="4"/>
  <c r="E414" i="4"/>
  <c r="G414" i="4"/>
  <c r="H414" i="4"/>
  <c r="J414" i="4"/>
  <c r="K414" i="4"/>
  <c r="L414" i="4"/>
  <c r="D415" i="4"/>
  <c r="F415" i="4"/>
  <c r="E415" i="4"/>
  <c r="G415" i="4"/>
  <c r="H415" i="4"/>
  <c r="I415" i="4"/>
  <c r="K415" i="4"/>
  <c r="L415" i="4"/>
  <c r="D416" i="4"/>
  <c r="E416" i="4"/>
  <c r="G416" i="4"/>
  <c r="L416" i="4"/>
  <c r="D417" i="4"/>
  <c r="E417" i="4"/>
  <c r="F417" i="4"/>
  <c r="H417" i="4"/>
  <c r="I417" i="4"/>
  <c r="J417" i="4"/>
  <c r="D418" i="4"/>
  <c r="H418" i="4"/>
  <c r="E418" i="4"/>
  <c r="F418" i="4"/>
  <c r="G418" i="4"/>
  <c r="K418" i="4"/>
  <c r="L418" i="4"/>
  <c r="D419" i="4"/>
  <c r="H419" i="4"/>
  <c r="E419" i="4"/>
  <c r="G419" i="4"/>
  <c r="L419" i="4"/>
  <c r="D420" i="4"/>
  <c r="E420" i="4"/>
  <c r="F420" i="4"/>
  <c r="H420" i="4"/>
  <c r="I420" i="4"/>
  <c r="J420" i="4"/>
  <c r="D421" i="4"/>
  <c r="H421" i="4"/>
  <c r="E421" i="4"/>
  <c r="L421" i="4"/>
  <c r="F421" i="4"/>
  <c r="G421" i="4"/>
  <c r="I421" i="4"/>
  <c r="J421" i="4"/>
  <c r="K421" i="4"/>
  <c r="D422" i="4"/>
  <c r="F422" i="4"/>
  <c r="E422" i="4"/>
  <c r="G422" i="4"/>
  <c r="H422" i="4"/>
  <c r="J422" i="4"/>
  <c r="K422" i="4"/>
  <c r="L422" i="4"/>
  <c r="D423" i="4"/>
  <c r="F423" i="4"/>
  <c r="E423" i="4"/>
  <c r="G423" i="4"/>
  <c r="H423" i="4"/>
  <c r="I423" i="4"/>
  <c r="K423" i="4"/>
  <c r="L423" i="4"/>
  <c r="D424" i="4"/>
  <c r="E424" i="4"/>
  <c r="G424" i="4"/>
  <c r="L424" i="4"/>
  <c r="D425" i="4"/>
  <c r="E425" i="4"/>
  <c r="F425" i="4"/>
  <c r="H425" i="4"/>
  <c r="I425" i="4"/>
  <c r="J425" i="4"/>
  <c r="D426" i="4"/>
  <c r="H426" i="4"/>
  <c r="E426" i="4"/>
  <c r="F426" i="4"/>
  <c r="G426" i="4"/>
  <c r="K426" i="4"/>
  <c r="L426" i="4"/>
  <c r="D427" i="4"/>
  <c r="H427" i="4"/>
  <c r="E427" i="4"/>
  <c r="G427" i="4"/>
  <c r="L427" i="4"/>
  <c r="D428" i="4"/>
  <c r="E428" i="4"/>
  <c r="F428" i="4"/>
  <c r="H428" i="4"/>
  <c r="I428" i="4"/>
  <c r="J428" i="4"/>
  <c r="D429" i="4"/>
  <c r="H429" i="4"/>
  <c r="E429" i="4"/>
  <c r="L429" i="4"/>
  <c r="F429" i="4"/>
  <c r="G429" i="4"/>
  <c r="I429" i="4"/>
  <c r="J429" i="4"/>
  <c r="K429" i="4"/>
  <c r="D430" i="4"/>
  <c r="F430" i="4"/>
  <c r="E430" i="4"/>
  <c r="G430" i="4"/>
  <c r="H430" i="4"/>
  <c r="J430" i="4"/>
  <c r="K430" i="4"/>
  <c r="L430" i="4"/>
  <c r="D431" i="4"/>
  <c r="F431" i="4"/>
  <c r="E431" i="4"/>
  <c r="G431" i="4"/>
  <c r="H431" i="4"/>
  <c r="I431" i="4"/>
  <c r="K431" i="4"/>
  <c r="L431" i="4"/>
  <c r="D432" i="4"/>
  <c r="E432" i="4"/>
  <c r="G432" i="4"/>
  <c r="L432" i="4"/>
  <c r="D433" i="4"/>
  <c r="E433" i="4"/>
  <c r="F433" i="4"/>
  <c r="H433" i="4"/>
  <c r="I433" i="4"/>
  <c r="J433" i="4"/>
  <c r="D434" i="4"/>
  <c r="H434" i="4"/>
  <c r="E434" i="4"/>
  <c r="F434" i="4"/>
  <c r="G434" i="4"/>
  <c r="K434" i="4"/>
  <c r="L434" i="4"/>
  <c r="D435" i="4"/>
  <c r="H435" i="4"/>
  <c r="E435" i="4"/>
  <c r="G435" i="4"/>
  <c r="L435" i="4"/>
  <c r="D436" i="4"/>
  <c r="E436" i="4"/>
  <c r="F436" i="4"/>
  <c r="H436" i="4"/>
  <c r="I436" i="4"/>
  <c r="J436" i="4"/>
  <c r="D437" i="4"/>
  <c r="H437" i="4"/>
  <c r="E437" i="4"/>
  <c r="L437" i="4"/>
  <c r="F437" i="4"/>
  <c r="G437" i="4"/>
  <c r="I437" i="4"/>
  <c r="J437" i="4"/>
  <c r="K437" i="4"/>
  <c r="D438" i="4"/>
  <c r="F438" i="4"/>
  <c r="E438" i="4"/>
  <c r="G438" i="4"/>
  <c r="H438" i="4"/>
  <c r="J438" i="4"/>
  <c r="K438" i="4"/>
  <c r="L438" i="4"/>
  <c r="D439" i="4"/>
  <c r="F439" i="4"/>
  <c r="E439" i="4"/>
  <c r="G439" i="4"/>
  <c r="H439" i="4"/>
  <c r="I439" i="4"/>
  <c r="K439" i="4"/>
  <c r="L439" i="4"/>
  <c r="D440" i="4"/>
  <c r="L440" i="4"/>
  <c r="E440" i="4"/>
  <c r="G440" i="4"/>
  <c r="D441" i="4"/>
  <c r="E441" i="4"/>
  <c r="F441" i="4"/>
  <c r="H441" i="4"/>
  <c r="I441" i="4"/>
  <c r="J441" i="4"/>
  <c r="D442" i="4"/>
  <c r="H442" i="4"/>
  <c r="E442" i="4"/>
  <c r="F442" i="4"/>
  <c r="G442" i="4"/>
  <c r="K442" i="4"/>
  <c r="L442" i="4"/>
  <c r="A11" i="16"/>
  <c r="B11" i="16"/>
  <c r="C11" i="16"/>
  <c r="D11" i="16"/>
  <c r="A12" i="16"/>
  <c r="B12" i="16"/>
  <c r="C12" i="16"/>
  <c r="D12" i="16"/>
  <c r="A13" i="16"/>
  <c r="B13" i="16"/>
  <c r="C13" i="16"/>
  <c r="D13" i="16"/>
  <c r="A14" i="16"/>
  <c r="B14" i="16"/>
  <c r="C14" i="16"/>
  <c r="D14" i="16"/>
  <c r="A15" i="16"/>
  <c r="B15" i="16"/>
  <c r="C15" i="16"/>
  <c r="D15" i="16"/>
  <c r="A16" i="16"/>
  <c r="B16" i="16"/>
  <c r="C16" i="16"/>
  <c r="D16" i="16"/>
  <c r="A17" i="16"/>
  <c r="B17" i="16"/>
  <c r="C17" i="16"/>
  <c r="D17" i="16"/>
  <c r="A18" i="16"/>
  <c r="B18" i="16"/>
  <c r="C18" i="16"/>
  <c r="D18" i="16"/>
  <c r="A19" i="16"/>
  <c r="B19" i="16"/>
  <c r="C19" i="16"/>
  <c r="D19" i="16"/>
  <c r="A20" i="16"/>
  <c r="B20" i="16"/>
  <c r="C20" i="16"/>
  <c r="D20" i="16"/>
  <c r="A21" i="16"/>
  <c r="B21" i="16"/>
  <c r="C21" i="16"/>
  <c r="D21" i="16"/>
  <c r="A22" i="16"/>
  <c r="B22" i="16"/>
  <c r="C22" i="16"/>
  <c r="D22" i="16"/>
  <c r="A23" i="16"/>
  <c r="B23" i="16"/>
  <c r="C23" i="16"/>
  <c r="D23" i="16"/>
  <c r="A24" i="16"/>
  <c r="B24" i="16"/>
  <c r="C24" i="16"/>
  <c r="D24" i="16"/>
  <c r="A25" i="16"/>
  <c r="B25" i="16"/>
  <c r="C25" i="16"/>
  <c r="D25" i="16"/>
  <c r="A26" i="16"/>
  <c r="B26" i="16"/>
  <c r="C26" i="16"/>
  <c r="D26" i="16"/>
  <c r="A27" i="16"/>
  <c r="B27" i="16"/>
  <c r="C27" i="16"/>
  <c r="D27" i="16"/>
  <c r="A28" i="16"/>
  <c r="B28" i="16"/>
  <c r="C28" i="16"/>
  <c r="D28" i="16"/>
  <c r="A29" i="16"/>
  <c r="B29" i="16"/>
  <c r="C29" i="16"/>
  <c r="D29" i="16"/>
  <c r="A30" i="16"/>
  <c r="B30" i="16"/>
  <c r="C30" i="16"/>
  <c r="D30" i="16"/>
  <c r="A31" i="16"/>
  <c r="B31" i="16"/>
  <c r="C31" i="16"/>
  <c r="D31" i="16"/>
  <c r="A32" i="16"/>
  <c r="B32" i="16"/>
  <c r="C32" i="16"/>
  <c r="D32" i="16"/>
  <c r="A33" i="16"/>
  <c r="B33" i="16"/>
  <c r="C33" i="16"/>
  <c r="D33" i="16"/>
  <c r="A34" i="16"/>
  <c r="B34" i="16"/>
  <c r="C34" i="16"/>
  <c r="D34" i="16"/>
  <c r="A35" i="16"/>
  <c r="B35" i="16"/>
  <c r="C35" i="16"/>
  <c r="D35" i="16"/>
  <c r="A36" i="16"/>
  <c r="B36" i="16"/>
  <c r="C36" i="16"/>
  <c r="D36" i="16"/>
  <c r="A37" i="16"/>
  <c r="B37" i="16"/>
  <c r="C37" i="16"/>
  <c r="D37" i="16"/>
  <c r="A38" i="16"/>
  <c r="B38" i="16"/>
  <c r="C38" i="16"/>
  <c r="D38" i="16"/>
  <c r="A39" i="16"/>
  <c r="B39" i="16"/>
  <c r="C39" i="16"/>
  <c r="D39" i="16"/>
  <c r="A40" i="16"/>
  <c r="B40" i="16"/>
  <c r="C40" i="16"/>
  <c r="D40" i="16"/>
  <c r="A41" i="16"/>
  <c r="B41" i="16"/>
  <c r="C41" i="16"/>
  <c r="D41" i="16"/>
  <c r="A42" i="16"/>
  <c r="B42" i="16"/>
  <c r="C42" i="16"/>
  <c r="D42" i="16"/>
  <c r="A43" i="16"/>
  <c r="B43" i="16"/>
  <c r="C43" i="16"/>
  <c r="D43" i="16"/>
  <c r="A44" i="16"/>
  <c r="B44" i="16"/>
  <c r="C44" i="16"/>
  <c r="D44" i="16"/>
  <c r="A45" i="16"/>
  <c r="B45" i="16"/>
  <c r="C45" i="16"/>
  <c r="D45" i="16"/>
  <c r="A46" i="16"/>
  <c r="B46" i="16"/>
  <c r="C46" i="16"/>
  <c r="D46" i="16"/>
  <c r="A47" i="16"/>
  <c r="B47" i="16"/>
  <c r="C47" i="16"/>
  <c r="D47" i="16"/>
  <c r="A48" i="16"/>
  <c r="B48" i="16"/>
  <c r="C48" i="16"/>
  <c r="D48" i="16"/>
  <c r="A49" i="16"/>
  <c r="B49" i="16"/>
  <c r="C49" i="16"/>
  <c r="D49" i="16"/>
  <c r="A50" i="16"/>
  <c r="B50" i="16"/>
  <c r="C50" i="16"/>
  <c r="D50" i="16"/>
  <c r="A51" i="16"/>
  <c r="B51" i="16"/>
  <c r="C51" i="16"/>
  <c r="D51" i="16"/>
  <c r="A52" i="16"/>
  <c r="B52" i="16"/>
  <c r="C52" i="16"/>
  <c r="D52" i="16"/>
  <c r="A53" i="16"/>
  <c r="B53" i="16"/>
  <c r="C53" i="16"/>
  <c r="D53" i="16"/>
  <c r="A54" i="16"/>
  <c r="B54" i="16"/>
  <c r="C54" i="16"/>
  <c r="D54" i="16"/>
  <c r="A55" i="16"/>
  <c r="B55" i="16"/>
  <c r="C55" i="16"/>
  <c r="D55" i="16"/>
  <c r="A56" i="16"/>
  <c r="B56" i="16"/>
  <c r="C56" i="16"/>
  <c r="D56" i="16"/>
  <c r="A57" i="16"/>
  <c r="B57" i="16"/>
  <c r="C57" i="16"/>
  <c r="D57" i="16"/>
  <c r="A58" i="16"/>
  <c r="B58" i="16"/>
  <c r="C58" i="16"/>
  <c r="D58" i="16"/>
  <c r="A59" i="16"/>
  <c r="B59" i="16"/>
  <c r="C59" i="16"/>
  <c r="D59" i="16"/>
  <c r="A60" i="16"/>
  <c r="B60" i="16"/>
  <c r="C60" i="16"/>
  <c r="D60" i="16"/>
  <c r="A61" i="16"/>
  <c r="B61" i="16"/>
  <c r="C61" i="16"/>
  <c r="D61" i="16"/>
  <c r="A62" i="16"/>
  <c r="B62" i="16"/>
  <c r="C62" i="16"/>
  <c r="D62" i="16"/>
  <c r="A63" i="16"/>
  <c r="B63" i="16"/>
  <c r="C63" i="16"/>
  <c r="D63" i="16"/>
  <c r="A64" i="16"/>
  <c r="B64" i="16"/>
  <c r="C64" i="16"/>
  <c r="D64" i="16"/>
  <c r="A65" i="16"/>
  <c r="B65" i="16"/>
  <c r="C65" i="16"/>
  <c r="D65" i="16"/>
  <c r="A66" i="16"/>
  <c r="B66" i="16"/>
  <c r="C66" i="16"/>
  <c r="D66" i="16"/>
  <c r="A67" i="16"/>
  <c r="B67" i="16"/>
  <c r="C67" i="16"/>
  <c r="D67" i="16"/>
  <c r="A68" i="16"/>
  <c r="B68" i="16"/>
  <c r="C68" i="16"/>
  <c r="D68" i="16"/>
  <c r="A69" i="16"/>
  <c r="B69" i="16"/>
  <c r="C69" i="16"/>
  <c r="D69" i="16"/>
  <c r="A70" i="16"/>
  <c r="B70" i="16"/>
  <c r="C70" i="16"/>
  <c r="D70" i="16"/>
  <c r="A71" i="16"/>
  <c r="B71" i="16"/>
  <c r="C71" i="16"/>
  <c r="D71" i="16"/>
  <c r="A72" i="16"/>
  <c r="B72" i="16"/>
  <c r="C72" i="16"/>
  <c r="D72" i="16"/>
  <c r="A73" i="16"/>
  <c r="B73" i="16"/>
  <c r="C73" i="16"/>
  <c r="D73" i="16"/>
  <c r="A74" i="16"/>
  <c r="B74" i="16"/>
  <c r="C74" i="16"/>
  <c r="D74" i="16"/>
  <c r="A75" i="16"/>
  <c r="B75" i="16"/>
  <c r="C75" i="16"/>
  <c r="D75" i="16"/>
  <c r="A76" i="16"/>
  <c r="B76" i="16"/>
  <c r="C76" i="16"/>
  <c r="D76" i="16"/>
  <c r="A77" i="16"/>
  <c r="B77" i="16"/>
  <c r="C77" i="16"/>
  <c r="D77" i="16"/>
  <c r="A78" i="16"/>
  <c r="B78" i="16"/>
  <c r="C78" i="16"/>
  <c r="D78" i="16"/>
  <c r="A79" i="16"/>
  <c r="B79" i="16"/>
  <c r="C79" i="16"/>
  <c r="D79" i="16"/>
  <c r="A80" i="16"/>
  <c r="B80" i="16"/>
  <c r="C80" i="16"/>
  <c r="D80" i="16"/>
  <c r="A81" i="16"/>
  <c r="B81" i="16"/>
  <c r="C81" i="16"/>
  <c r="D81" i="16"/>
  <c r="A82" i="16"/>
  <c r="B82" i="16"/>
  <c r="C82" i="16"/>
  <c r="D82" i="16"/>
  <c r="A83" i="16"/>
  <c r="B83" i="16"/>
  <c r="C83" i="16"/>
  <c r="D83" i="16"/>
  <c r="A84" i="16"/>
  <c r="B84" i="16"/>
  <c r="C84" i="16"/>
  <c r="D84" i="16"/>
  <c r="A85" i="16"/>
  <c r="B85" i="16"/>
  <c r="C85" i="16"/>
  <c r="D85" i="16"/>
  <c r="A86" i="16"/>
  <c r="B86" i="16"/>
  <c r="C86" i="16"/>
  <c r="D86" i="16"/>
  <c r="A87" i="16"/>
  <c r="B87" i="16"/>
  <c r="C87" i="16"/>
  <c r="D87" i="16"/>
  <c r="A88" i="16"/>
  <c r="B88" i="16"/>
  <c r="C88" i="16"/>
  <c r="D88" i="16"/>
  <c r="A89" i="16"/>
  <c r="B89" i="16"/>
  <c r="C89" i="16"/>
  <c r="D89" i="16"/>
  <c r="A90" i="16"/>
  <c r="B90" i="16"/>
  <c r="C90" i="16"/>
  <c r="D90" i="16"/>
  <c r="A91" i="16"/>
  <c r="B91" i="16"/>
  <c r="C91" i="16"/>
  <c r="D91" i="16"/>
  <c r="A92" i="16"/>
  <c r="B92" i="16"/>
  <c r="C92" i="16"/>
  <c r="D92" i="16"/>
  <c r="A93" i="16"/>
  <c r="B93" i="16"/>
  <c r="C93" i="16"/>
  <c r="D93" i="16"/>
  <c r="A94" i="16"/>
  <c r="B94" i="16"/>
  <c r="C94" i="16"/>
  <c r="D94" i="16"/>
  <c r="A95" i="16"/>
  <c r="B95" i="16"/>
  <c r="C95" i="16"/>
  <c r="D95" i="16"/>
  <c r="A96" i="16"/>
  <c r="B96" i="16"/>
  <c r="C96" i="16"/>
  <c r="D96" i="16"/>
  <c r="A97" i="16"/>
  <c r="B97" i="16"/>
  <c r="C97" i="16"/>
  <c r="D97" i="16"/>
  <c r="A98" i="16"/>
  <c r="B98" i="16"/>
  <c r="C98" i="16"/>
  <c r="D98" i="16"/>
  <c r="A99" i="16"/>
  <c r="B99" i="16"/>
  <c r="C99" i="16"/>
  <c r="D99" i="16"/>
  <c r="A100" i="16"/>
  <c r="B100" i="16"/>
  <c r="C100" i="16"/>
  <c r="D100" i="16"/>
  <c r="A101" i="16"/>
  <c r="B101" i="16"/>
  <c r="C101" i="16"/>
  <c r="D101" i="16"/>
  <c r="A102" i="16"/>
  <c r="B102" i="16"/>
  <c r="C102" i="16"/>
  <c r="D102" i="16"/>
  <c r="A103" i="16"/>
  <c r="B103" i="16"/>
  <c r="C103" i="16"/>
  <c r="D103" i="16"/>
  <c r="A104" i="16"/>
  <c r="B104" i="16"/>
  <c r="C104" i="16"/>
  <c r="D104" i="16"/>
  <c r="A105" i="16"/>
  <c r="B105" i="16"/>
  <c r="C105" i="16"/>
  <c r="D105" i="16"/>
  <c r="A106" i="16"/>
  <c r="B106" i="16"/>
  <c r="C106" i="16"/>
  <c r="D106" i="16"/>
  <c r="A107" i="16"/>
  <c r="B107" i="16"/>
  <c r="C107" i="16"/>
  <c r="D107" i="16"/>
  <c r="A108" i="16"/>
  <c r="B108" i="16"/>
  <c r="C108" i="16"/>
  <c r="D108" i="16"/>
  <c r="A109" i="16"/>
  <c r="B109" i="16"/>
  <c r="C109" i="16"/>
  <c r="D109" i="16"/>
  <c r="A110" i="16"/>
  <c r="B110" i="16"/>
  <c r="C110" i="16"/>
  <c r="D110" i="16"/>
  <c r="A111" i="16"/>
  <c r="B111" i="16"/>
  <c r="C111" i="16"/>
  <c r="D111" i="16"/>
  <c r="A112" i="16"/>
  <c r="B112" i="16"/>
  <c r="C112" i="16"/>
  <c r="D112" i="16"/>
  <c r="A113" i="16"/>
  <c r="B113" i="16"/>
  <c r="C113" i="16"/>
  <c r="D113" i="16"/>
  <c r="A114" i="16"/>
  <c r="B114" i="16"/>
  <c r="C114" i="16"/>
  <c r="D114" i="16"/>
  <c r="A115" i="16"/>
  <c r="B115" i="16"/>
  <c r="C115" i="16"/>
  <c r="D115" i="16"/>
  <c r="A116" i="16"/>
  <c r="B116" i="16"/>
  <c r="C116" i="16"/>
  <c r="D116" i="16"/>
  <c r="A117" i="16"/>
  <c r="B117" i="16"/>
  <c r="C117" i="16"/>
  <c r="D117" i="16"/>
  <c r="A118" i="16"/>
  <c r="B118" i="16"/>
  <c r="C118" i="16"/>
  <c r="D118" i="16"/>
  <c r="A119" i="16"/>
  <c r="B119" i="16"/>
  <c r="C119" i="16"/>
  <c r="D119" i="16"/>
  <c r="A120" i="16"/>
  <c r="B120" i="16"/>
  <c r="C120" i="16"/>
  <c r="D120" i="16"/>
  <c r="A121" i="16"/>
  <c r="B121" i="16"/>
  <c r="C121" i="16"/>
  <c r="D121" i="16"/>
  <c r="A122" i="16"/>
  <c r="B122" i="16"/>
  <c r="C122" i="16"/>
  <c r="D122" i="16"/>
  <c r="A123" i="16"/>
  <c r="B123" i="16"/>
  <c r="C123" i="16"/>
  <c r="D123" i="16"/>
  <c r="A124" i="16"/>
  <c r="B124" i="16"/>
  <c r="C124" i="16"/>
  <c r="D124" i="16"/>
  <c r="A125" i="16"/>
  <c r="B125" i="16"/>
  <c r="C125" i="16"/>
  <c r="D125" i="16"/>
  <c r="A126" i="16"/>
  <c r="B126" i="16"/>
  <c r="C126" i="16"/>
  <c r="D126" i="16"/>
  <c r="A127" i="16"/>
  <c r="B127" i="16"/>
  <c r="C127" i="16"/>
  <c r="D127" i="16"/>
  <c r="A128" i="16"/>
  <c r="B128" i="16"/>
  <c r="C128" i="16"/>
  <c r="D128" i="16"/>
  <c r="A129" i="16"/>
  <c r="B129" i="16"/>
  <c r="C129" i="16"/>
  <c r="D129" i="16"/>
  <c r="A130" i="16"/>
  <c r="B130" i="16"/>
  <c r="C130" i="16"/>
  <c r="D130" i="16"/>
  <c r="A131" i="16"/>
  <c r="B131" i="16"/>
  <c r="C131" i="16"/>
  <c r="D131" i="16"/>
  <c r="A132" i="16"/>
  <c r="B132" i="16"/>
  <c r="C132" i="16"/>
  <c r="D132" i="16"/>
  <c r="A133" i="16"/>
  <c r="B133" i="16"/>
  <c r="C133" i="16"/>
  <c r="D133" i="16"/>
  <c r="A134" i="16"/>
  <c r="B134" i="16"/>
  <c r="C134" i="16"/>
  <c r="D134" i="16"/>
  <c r="A135" i="16"/>
  <c r="B135" i="16"/>
  <c r="C135" i="16"/>
  <c r="D135" i="16"/>
  <c r="A136" i="16"/>
  <c r="B136" i="16"/>
  <c r="C136" i="16"/>
  <c r="D136" i="16"/>
  <c r="A137" i="16"/>
  <c r="B137" i="16"/>
  <c r="C137" i="16"/>
  <c r="D137" i="16"/>
  <c r="A138" i="16"/>
  <c r="B138" i="16"/>
  <c r="C138" i="16"/>
  <c r="D138" i="16"/>
  <c r="A139" i="16"/>
  <c r="B139" i="16"/>
  <c r="C139" i="16"/>
  <c r="D139" i="16"/>
  <c r="A140" i="16"/>
  <c r="B140" i="16"/>
  <c r="C140" i="16"/>
  <c r="D140" i="16"/>
  <c r="A141" i="16"/>
  <c r="B141" i="16"/>
  <c r="C141" i="16"/>
  <c r="D141" i="16"/>
  <c r="A142" i="16"/>
  <c r="B142" i="16"/>
  <c r="C142" i="16"/>
  <c r="D142" i="16"/>
  <c r="A143" i="16"/>
  <c r="B143" i="16"/>
  <c r="C143" i="16"/>
  <c r="D143" i="16"/>
  <c r="A144" i="16"/>
  <c r="B144" i="16"/>
  <c r="C144" i="16"/>
  <c r="D144" i="16"/>
  <c r="A145" i="16"/>
  <c r="B145" i="16"/>
  <c r="C145" i="16"/>
  <c r="D145" i="16"/>
  <c r="A146" i="16"/>
  <c r="B146" i="16"/>
  <c r="C146" i="16"/>
  <c r="D146" i="16"/>
  <c r="A147" i="16"/>
  <c r="B147" i="16"/>
  <c r="C147" i="16"/>
  <c r="D147" i="16"/>
  <c r="G417" i="4"/>
  <c r="K417" i="4"/>
  <c r="L417" i="4"/>
  <c r="F384" i="4"/>
  <c r="H384" i="4"/>
  <c r="I384" i="4"/>
  <c r="J384" i="4"/>
  <c r="G353" i="4"/>
  <c r="K353" i="4"/>
  <c r="L353" i="4"/>
  <c r="F320" i="4"/>
  <c r="H320" i="4"/>
  <c r="I320" i="4"/>
  <c r="J320" i="4"/>
  <c r="G289" i="4"/>
  <c r="K289" i="4"/>
  <c r="L289" i="4"/>
  <c r="G257" i="4"/>
  <c r="K257" i="4"/>
  <c r="L257" i="4"/>
  <c r="F224" i="4"/>
  <c r="H224" i="4"/>
  <c r="I224" i="4"/>
  <c r="J224" i="4"/>
  <c r="G193" i="4"/>
  <c r="K193" i="4"/>
  <c r="L193" i="4"/>
  <c r="F160" i="4"/>
  <c r="H160" i="4"/>
  <c r="I160" i="4"/>
  <c r="J160" i="4"/>
  <c r="G129" i="4"/>
  <c r="K129" i="4"/>
  <c r="L129" i="4"/>
  <c r="F96" i="4"/>
  <c r="H96" i="4"/>
  <c r="I96" i="4"/>
  <c r="J96" i="4"/>
  <c r="F88" i="4"/>
  <c r="H88" i="4"/>
  <c r="I88" i="4"/>
  <c r="J88" i="4"/>
  <c r="G57" i="4"/>
  <c r="Q12" i="4"/>
  <c r="I12" i="4"/>
  <c r="H12" i="4"/>
  <c r="G468" i="2"/>
  <c r="K468" i="2"/>
  <c r="L468" i="2"/>
  <c r="F304" i="2"/>
  <c r="J304" i="2"/>
  <c r="H304" i="2"/>
  <c r="I304" i="2"/>
  <c r="K304" i="2"/>
  <c r="L304" i="2"/>
  <c r="H283" i="2"/>
  <c r="I283" i="2"/>
  <c r="J283" i="2"/>
  <c r="F283" i="2"/>
  <c r="K283" i="2"/>
  <c r="L283" i="2"/>
  <c r="H220" i="2"/>
  <c r="I220" i="2"/>
  <c r="J220" i="2"/>
  <c r="F220" i="2"/>
  <c r="L220" i="2"/>
  <c r="F283" i="12"/>
  <c r="H283" i="12"/>
  <c r="I283" i="12"/>
  <c r="J283" i="12"/>
  <c r="L283" i="12"/>
  <c r="F424" i="4"/>
  <c r="H424" i="4"/>
  <c r="I424" i="4"/>
  <c r="J424" i="4"/>
  <c r="G393" i="4"/>
  <c r="K393" i="4"/>
  <c r="L393" i="4"/>
  <c r="F360" i="4"/>
  <c r="H360" i="4"/>
  <c r="I360" i="4"/>
  <c r="J360" i="4"/>
  <c r="G329" i="4"/>
  <c r="K329" i="4"/>
  <c r="L329" i="4"/>
  <c r="F296" i="4"/>
  <c r="H296" i="4"/>
  <c r="I296" i="4"/>
  <c r="J296" i="4"/>
  <c r="G249" i="4"/>
  <c r="K249" i="4"/>
  <c r="L249" i="4"/>
  <c r="F216" i="4"/>
  <c r="H216" i="4"/>
  <c r="I216" i="4"/>
  <c r="J216" i="4"/>
  <c r="G185" i="4"/>
  <c r="K185" i="4"/>
  <c r="L185" i="4"/>
  <c r="F152" i="4"/>
  <c r="H152" i="4"/>
  <c r="I152" i="4"/>
  <c r="J152" i="4"/>
  <c r="G121" i="4"/>
  <c r="K121" i="4"/>
  <c r="L121" i="4"/>
  <c r="F80" i="4"/>
  <c r="H80" i="4"/>
  <c r="I80" i="4"/>
  <c r="J80" i="4"/>
  <c r="G49" i="4"/>
  <c r="K49" i="4"/>
  <c r="L49" i="4"/>
  <c r="L422" i="2"/>
  <c r="G422" i="2"/>
  <c r="K422" i="2"/>
  <c r="L418" i="2"/>
  <c r="G418" i="2"/>
  <c r="K418" i="2"/>
  <c r="L358" i="2"/>
  <c r="G358" i="2"/>
  <c r="K358" i="2"/>
  <c r="L354" i="2"/>
  <c r="G354" i="2"/>
  <c r="K354" i="2"/>
  <c r="H339" i="2"/>
  <c r="I339" i="2"/>
  <c r="F339" i="2"/>
  <c r="J339" i="2"/>
  <c r="K339" i="2"/>
  <c r="L339" i="2"/>
  <c r="F297" i="2"/>
  <c r="H297" i="2"/>
  <c r="I297" i="2"/>
  <c r="J297" i="2"/>
  <c r="G289" i="2"/>
  <c r="K289" i="2"/>
  <c r="L289" i="2"/>
  <c r="K277" i="2"/>
  <c r="L277" i="2"/>
  <c r="G277" i="2"/>
  <c r="L235" i="12"/>
  <c r="G235" i="12"/>
  <c r="K235" i="12"/>
  <c r="G433" i="4"/>
  <c r="K433" i="4"/>
  <c r="L433" i="4"/>
  <c r="F400" i="4"/>
  <c r="H400" i="4"/>
  <c r="I400" i="4"/>
  <c r="J400" i="4"/>
  <c r="G369" i="4"/>
  <c r="K369" i="4"/>
  <c r="L369" i="4"/>
  <c r="F336" i="4"/>
  <c r="H336" i="4"/>
  <c r="I336" i="4"/>
  <c r="J336" i="4"/>
  <c r="G305" i="4"/>
  <c r="K305" i="4"/>
  <c r="L305" i="4"/>
  <c r="F272" i="4"/>
  <c r="H272" i="4"/>
  <c r="I272" i="4"/>
  <c r="J272" i="4"/>
  <c r="G241" i="4"/>
  <c r="K241" i="4"/>
  <c r="L241" i="4"/>
  <c r="F208" i="4"/>
  <c r="H208" i="4"/>
  <c r="I208" i="4"/>
  <c r="J208" i="4"/>
  <c r="G177" i="4"/>
  <c r="K177" i="4"/>
  <c r="L177" i="4"/>
  <c r="F144" i="4"/>
  <c r="H144" i="4"/>
  <c r="I144" i="4"/>
  <c r="J144" i="4"/>
  <c r="G113" i="4"/>
  <c r="K113" i="4"/>
  <c r="L113" i="4"/>
  <c r="H72" i="4"/>
  <c r="I72" i="4"/>
  <c r="J72" i="4"/>
  <c r="G41" i="4"/>
  <c r="O12" i="4"/>
  <c r="G12" i="4"/>
  <c r="F483" i="2"/>
  <c r="H483" i="2"/>
  <c r="I483" i="2"/>
  <c r="J483" i="2"/>
  <c r="G449" i="2"/>
  <c r="K449" i="2"/>
  <c r="L449" i="2"/>
  <c r="I447" i="2"/>
  <c r="F447" i="2"/>
  <c r="H447" i="2"/>
  <c r="J447" i="2"/>
  <c r="K447" i="2"/>
  <c r="L447" i="2"/>
  <c r="F445" i="2"/>
  <c r="H445" i="2"/>
  <c r="I445" i="2"/>
  <c r="J445" i="2"/>
  <c r="L445" i="2"/>
  <c r="G428" i="2"/>
  <c r="K428" i="2"/>
  <c r="L428" i="2"/>
  <c r="G385" i="2"/>
  <c r="K385" i="2"/>
  <c r="L385" i="2"/>
  <c r="I383" i="2"/>
  <c r="F383" i="2"/>
  <c r="H383" i="2"/>
  <c r="J383" i="2"/>
  <c r="K383" i="2"/>
  <c r="L383" i="2"/>
  <c r="F381" i="2"/>
  <c r="H381" i="2"/>
  <c r="I381" i="2"/>
  <c r="J381" i="2"/>
  <c r="L381" i="2"/>
  <c r="G364" i="2"/>
  <c r="K364" i="2"/>
  <c r="L364" i="2"/>
  <c r="F137" i="2"/>
  <c r="H137" i="2"/>
  <c r="I137" i="2"/>
  <c r="J137" i="2"/>
  <c r="L137" i="2"/>
  <c r="K12" i="2"/>
  <c r="C12" i="2"/>
  <c r="I113" i="12"/>
  <c r="J113" i="12"/>
  <c r="F113" i="12"/>
  <c r="H113" i="12"/>
  <c r="K113" i="12"/>
  <c r="L113" i="12"/>
  <c r="G168" i="10"/>
  <c r="K168" i="10"/>
  <c r="L168" i="10"/>
  <c r="F440" i="4"/>
  <c r="H440" i="4"/>
  <c r="I440" i="4"/>
  <c r="J440" i="4"/>
  <c r="G409" i="4"/>
  <c r="K409" i="4"/>
  <c r="L409" i="4"/>
  <c r="F376" i="4"/>
  <c r="H376" i="4"/>
  <c r="I376" i="4"/>
  <c r="J376" i="4"/>
  <c r="G345" i="4"/>
  <c r="K345" i="4"/>
  <c r="L345" i="4"/>
  <c r="F312" i="4"/>
  <c r="H312" i="4"/>
  <c r="I312" i="4"/>
  <c r="J312" i="4"/>
  <c r="G281" i="4"/>
  <c r="K281" i="4"/>
  <c r="L281" i="4"/>
  <c r="F264" i="4"/>
  <c r="H264" i="4"/>
  <c r="I264" i="4"/>
  <c r="J264" i="4"/>
  <c r="G233" i="4"/>
  <c r="K233" i="4"/>
  <c r="L233" i="4"/>
  <c r="F200" i="4"/>
  <c r="H200" i="4"/>
  <c r="I200" i="4"/>
  <c r="J200" i="4"/>
  <c r="G169" i="4"/>
  <c r="K169" i="4"/>
  <c r="L169" i="4"/>
  <c r="F136" i="4"/>
  <c r="H136" i="4"/>
  <c r="I136" i="4"/>
  <c r="J136" i="4"/>
  <c r="G105" i="4"/>
  <c r="K105" i="4"/>
  <c r="L105" i="4"/>
  <c r="I64" i="4"/>
  <c r="J64" i="4"/>
  <c r="N12" i="4"/>
  <c r="F12" i="4"/>
  <c r="F475" i="2"/>
  <c r="H475" i="2"/>
  <c r="I475" i="2"/>
  <c r="J475" i="2"/>
  <c r="G463" i="2"/>
  <c r="K463" i="2"/>
  <c r="L463" i="2"/>
  <c r="K237" i="2"/>
  <c r="L237" i="2"/>
  <c r="G237" i="2"/>
  <c r="G106" i="2"/>
  <c r="K106" i="2"/>
  <c r="L106" i="2"/>
  <c r="G241" i="12"/>
  <c r="K241" i="12"/>
  <c r="L241" i="12"/>
  <c r="F416" i="4"/>
  <c r="H416" i="4"/>
  <c r="I416" i="4"/>
  <c r="J416" i="4"/>
  <c r="G385" i="4"/>
  <c r="K385" i="4"/>
  <c r="L385" i="4"/>
  <c r="F352" i="4"/>
  <c r="H352" i="4"/>
  <c r="I352" i="4"/>
  <c r="J352" i="4"/>
  <c r="G321" i="4"/>
  <c r="K321" i="4"/>
  <c r="L321" i="4"/>
  <c r="F288" i="4"/>
  <c r="H288" i="4"/>
  <c r="I288" i="4"/>
  <c r="J288" i="4"/>
  <c r="F256" i="4"/>
  <c r="H256" i="4"/>
  <c r="I256" i="4"/>
  <c r="J256" i="4"/>
  <c r="G225" i="4"/>
  <c r="K225" i="4"/>
  <c r="L225" i="4"/>
  <c r="F192" i="4"/>
  <c r="H192" i="4"/>
  <c r="I192" i="4"/>
  <c r="J192" i="4"/>
  <c r="G161" i="4"/>
  <c r="K161" i="4"/>
  <c r="L161" i="4"/>
  <c r="F128" i="4"/>
  <c r="H128" i="4"/>
  <c r="I128" i="4"/>
  <c r="J128" i="4"/>
  <c r="G97" i="4"/>
  <c r="K97" i="4"/>
  <c r="L97" i="4"/>
  <c r="G89" i="4"/>
  <c r="K89" i="4"/>
  <c r="L89" i="4"/>
  <c r="J56" i="4"/>
  <c r="M12" i="4"/>
  <c r="E12" i="4"/>
  <c r="F467" i="2"/>
  <c r="H467" i="2"/>
  <c r="I467" i="2"/>
  <c r="J467" i="2"/>
  <c r="K453" i="2"/>
  <c r="G453" i="2"/>
  <c r="L453" i="2"/>
  <c r="I451" i="2"/>
  <c r="F451" i="2"/>
  <c r="H451" i="2"/>
  <c r="J451" i="2"/>
  <c r="K451" i="2"/>
  <c r="L451" i="2"/>
  <c r="G424" i="2"/>
  <c r="K424" i="2"/>
  <c r="L424" i="2"/>
  <c r="J420" i="2"/>
  <c r="F420" i="2"/>
  <c r="H420" i="2"/>
  <c r="I420" i="2"/>
  <c r="K420" i="2"/>
  <c r="L420" i="2"/>
  <c r="F416" i="2"/>
  <c r="J416" i="2"/>
  <c r="H416" i="2"/>
  <c r="I416" i="2"/>
  <c r="K416" i="2"/>
  <c r="L416" i="2"/>
  <c r="K389" i="2"/>
  <c r="G389" i="2"/>
  <c r="L389" i="2"/>
  <c r="I387" i="2"/>
  <c r="F387" i="2"/>
  <c r="H387" i="2"/>
  <c r="J387" i="2"/>
  <c r="K387" i="2"/>
  <c r="L387" i="2"/>
  <c r="G360" i="2"/>
  <c r="K360" i="2"/>
  <c r="L360" i="2"/>
  <c r="J356" i="2"/>
  <c r="F356" i="2"/>
  <c r="H356" i="2"/>
  <c r="I356" i="2"/>
  <c r="K356" i="2"/>
  <c r="L356" i="2"/>
  <c r="F352" i="2"/>
  <c r="J352" i="2"/>
  <c r="H352" i="2"/>
  <c r="I352" i="2"/>
  <c r="K352" i="2"/>
  <c r="L352" i="2"/>
  <c r="K276" i="2"/>
  <c r="G276" i="2"/>
  <c r="L276" i="2"/>
  <c r="G62" i="12"/>
  <c r="G425" i="4"/>
  <c r="K425" i="4"/>
  <c r="L425" i="4"/>
  <c r="F392" i="4"/>
  <c r="H392" i="4"/>
  <c r="I392" i="4"/>
  <c r="J392" i="4"/>
  <c r="G361" i="4"/>
  <c r="K361" i="4"/>
  <c r="L361" i="4"/>
  <c r="F328" i="4"/>
  <c r="H328" i="4"/>
  <c r="I328" i="4"/>
  <c r="J328" i="4"/>
  <c r="G297" i="4"/>
  <c r="K297" i="4"/>
  <c r="L297" i="4"/>
  <c r="F248" i="4"/>
  <c r="H248" i="4"/>
  <c r="I248" i="4"/>
  <c r="J248" i="4"/>
  <c r="G217" i="4"/>
  <c r="K217" i="4"/>
  <c r="L217" i="4"/>
  <c r="F184" i="4"/>
  <c r="H184" i="4"/>
  <c r="I184" i="4"/>
  <c r="J184" i="4"/>
  <c r="G153" i="4"/>
  <c r="K153" i="4"/>
  <c r="L153" i="4"/>
  <c r="F120" i="4"/>
  <c r="H120" i="4"/>
  <c r="I120" i="4"/>
  <c r="J120" i="4"/>
  <c r="G81" i="4"/>
  <c r="L12" i="4"/>
  <c r="D12" i="4"/>
  <c r="F441" i="2"/>
  <c r="H441" i="2"/>
  <c r="I441" i="2"/>
  <c r="J441" i="2"/>
  <c r="L441" i="2"/>
  <c r="F377" i="2"/>
  <c r="H377" i="2"/>
  <c r="I377" i="2"/>
  <c r="J377" i="2"/>
  <c r="L377" i="2"/>
  <c r="J333" i="2"/>
  <c r="F333" i="2"/>
  <c r="H333" i="2"/>
  <c r="I333" i="2"/>
  <c r="L333" i="2"/>
  <c r="F329" i="2"/>
  <c r="H329" i="2"/>
  <c r="I329" i="2"/>
  <c r="J329" i="2"/>
  <c r="L329" i="2"/>
  <c r="K326" i="2"/>
  <c r="L326" i="2"/>
  <c r="G326" i="2"/>
  <c r="G290" i="2"/>
  <c r="L290" i="2"/>
  <c r="K290" i="2"/>
  <c r="I284" i="2"/>
  <c r="J284" i="2"/>
  <c r="F284" i="2"/>
  <c r="H284" i="2"/>
  <c r="F249" i="2"/>
  <c r="H249" i="2"/>
  <c r="J249" i="2"/>
  <c r="I249" i="2"/>
  <c r="L249" i="2"/>
  <c r="F185" i="2"/>
  <c r="H185" i="2"/>
  <c r="J185" i="2"/>
  <c r="I185" i="2"/>
  <c r="L185" i="2"/>
  <c r="G42" i="2"/>
  <c r="G300" i="12"/>
  <c r="K300" i="12"/>
  <c r="L300" i="12"/>
  <c r="F432" i="4"/>
  <c r="H432" i="4"/>
  <c r="I432" i="4"/>
  <c r="J432" i="4"/>
  <c r="G401" i="4"/>
  <c r="K401" i="4"/>
  <c r="L401" i="4"/>
  <c r="L384" i="4"/>
  <c r="F368" i="4"/>
  <c r="H368" i="4"/>
  <c r="I368" i="4"/>
  <c r="J368" i="4"/>
  <c r="G337" i="4"/>
  <c r="K337" i="4"/>
  <c r="L337" i="4"/>
  <c r="L320" i="4"/>
  <c r="F304" i="4"/>
  <c r="H304" i="4"/>
  <c r="I304" i="4"/>
  <c r="J304" i="4"/>
  <c r="G273" i="4"/>
  <c r="K273" i="4"/>
  <c r="L273" i="4"/>
  <c r="F240" i="4"/>
  <c r="H240" i="4"/>
  <c r="I240" i="4"/>
  <c r="J240" i="4"/>
  <c r="L224" i="4"/>
  <c r="G209" i="4"/>
  <c r="K209" i="4"/>
  <c r="L209" i="4"/>
  <c r="F176" i="4"/>
  <c r="H176" i="4"/>
  <c r="I176" i="4"/>
  <c r="J176" i="4"/>
  <c r="L160" i="4"/>
  <c r="G145" i="4"/>
  <c r="K145" i="4"/>
  <c r="L145" i="4"/>
  <c r="F112" i="4"/>
  <c r="H112" i="4"/>
  <c r="I112" i="4"/>
  <c r="J112" i="4"/>
  <c r="L96" i="4"/>
  <c r="L88" i="4"/>
  <c r="G73" i="4"/>
  <c r="L73" i="4"/>
  <c r="K12" i="4"/>
  <c r="C12" i="4"/>
  <c r="G484" i="2"/>
  <c r="K484" i="2"/>
  <c r="L484" i="2"/>
  <c r="O12" i="2"/>
  <c r="G268" i="12"/>
  <c r="K268" i="12"/>
  <c r="L268" i="12"/>
  <c r="G441" i="4"/>
  <c r="K441" i="4"/>
  <c r="L441" i="4"/>
  <c r="F408" i="4"/>
  <c r="H408" i="4"/>
  <c r="I408" i="4"/>
  <c r="J408" i="4"/>
  <c r="G377" i="4"/>
  <c r="K377" i="4"/>
  <c r="L377" i="4"/>
  <c r="F344" i="4"/>
  <c r="H344" i="4"/>
  <c r="I344" i="4"/>
  <c r="J344" i="4"/>
  <c r="G313" i="4"/>
  <c r="K313" i="4"/>
  <c r="L313" i="4"/>
  <c r="F280" i="4"/>
  <c r="H280" i="4"/>
  <c r="I280" i="4"/>
  <c r="J280" i="4"/>
  <c r="G265" i="4"/>
  <c r="K265" i="4"/>
  <c r="L265" i="4"/>
  <c r="F232" i="4"/>
  <c r="H232" i="4"/>
  <c r="I232" i="4"/>
  <c r="J232" i="4"/>
  <c r="G201" i="4"/>
  <c r="K201" i="4"/>
  <c r="L201" i="4"/>
  <c r="F168" i="4"/>
  <c r="H168" i="4"/>
  <c r="I168" i="4"/>
  <c r="J168" i="4"/>
  <c r="G137" i="4"/>
  <c r="K137" i="4"/>
  <c r="L137" i="4"/>
  <c r="F104" i="4"/>
  <c r="H104" i="4"/>
  <c r="I104" i="4"/>
  <c r="J104" i="4"/>
  <c r="G65" i="4"/>
  <c r="P12" i="4"/>
  <c r="G476" i="2"/>
  <c r="K476" i="2"/>
  <c r="L476" i="2"/>
  <c r="G332" i="2"/>
  <c r="K332" i="2"/>
  <c r="L332" i="2"/>
  <c r="G322" i="2"/>
  <c r="L322" i="2"/>
  <c r="K322" i="2"/>
  <c r="G202" i="2"/>
  <c r="K202" i="2"/>
  <c r="L202" i="2"/>
  <c r="F315" i="12"/>
  <c r="H315" i="12"/>
  <c r="I315" i="12"/>
  <c r="J315" i="12"/>
  <c r="L315" i="12"/>
  <c r="K440" i="4"/>
  <c r="J439" i="4"/>
  <c r="I438" i="4"/>
  <c r="G436" i="4"/>
  <c r="F435" i="4"/>
  <c r="K432" i="4"/>
  <c r="J431" i="4"/>
  <c r="I430" i="4"/>
  <c r="G428" i="4"/>
  <c r="F427" i="4"/>
  <c r="K424" i="4"/>
  <c r="J423" i="4"/>
  <c r="I422" i="4"/>
  <c r="G420" i="4"/>
  <c r="F419" i="4"/>
  <c r="K416" i="4"/>
  <c r="J415" i="4"/>
  <c r="I414" i="4"/>
  <c r="G412" i="4"/>
  <c r="F411" i="4"/>
  <c r="K408" i="4"/>
  <c r="J407" i="4"/>
  <c r="I406" i="4"/>
  <c r="G404" i="4"/>
  <c r="F403" i="4"/>
  <c r="K400" i="4"/>
  <c r="J399" i="4"/>
  <c r="I398" i="4"/>
  <c r="G396" i="4"/>
  <c r="F395" i="4"/>
  <c r="K392" i="4"/>
  <c r="J391" i="4"/>
  <c r="I390" i="4"/>
  <c r="G388" i="4"/>
  <c r="F387" i="4"/>
  <c r="K384" i="4"/>
  <c r="J383" i="4"/>
  <c r="I382" i="4"/>
  <c r="G380" i="4"/>
  <c r="F379" i="4"/>
  <c r="K376" i="4"/>
  <c r="J375" i="4"/>
  <c r="I374" i="4"/>
  <c r="G372" i="4"/>
  <c r="F371" i="4"/>
  <c r="K368" i="4"/>
  <c r="J367" i="4"/>
  <c r="I366" i="4"/>
  <c r="G364" i="4"/>
  <c r="F363" i="4"/>
  <c r="K360" i="4"/>
  <c r="J359" i="4"/>
  <c r="I358" i="4"/>
  <c r="G356" i="4"/>
  <c r="F355" i="4"/>
  <c r="K352" i="4"/>
  <c r="J351" i="4"/>
  <c r="I350" i="4"/>
  <c r="G348" i="4"/>
  <c r="F347" i="4"/>
  <c r="K344" i="4"/>
  <c r="J343" i="4"/>
  <c r="I342" i="4"/>
  <c r="G340" i="4"/>
  <c r="F339" i="4"/>
  <c r="K336" i="4"/>
  <c r="J335" i="4"/>
  <c r="I334" i="4"/>
  <c r="G332" i="4"/>
  <c r="F331" i="4"/>
  <c r="K328" i="4"/>
  <c r="J327" i="4"/>
  <c r="I326" i="4"/>
  <c r="G324" i="4"/>
  <c r="F323" i="4"/>
  <c r="K320" i="4"/>
  <c r="J319" i="4"/>
  <c r="I318" i="4"/>
  <c r="G316" i="4"/>
  <c r="F315" i="4"/>
  <c r="K312" i="4"/>
  <c r="J311" i="4"/>
  <c r="I310" i="4"/>
  <c r="G308" i="4"/>
  <c r="F307" i="4"/>
  <c r="K304" i="4"/>
  <c r="J303" i="4"/>
  <c r="I302" i="4"/>
  <c r="G300" i="4"/>
  <c r="F299" i="4"/>
  <c r="K296" i="4"/>
  <c r="J295" i="4"/>
  <c r="I294" i="4"/>
  <c r="G292" i="4"/>
  <c r="F291" i="4"/>
  <c r="K288" i="4"/>
  <c r="J287" i="4"/>
  <c r="I286" i="4"/>
  <c r="G284" i="4"/>
  <c r="F283" i="4"/>
  <c r="K280" i="4"/>
  <c r="J279" i="4"/>
  <c r="I278" i="4"/>
  <c r="G276" i="4"/>
  <c r="F275" i="4"/>
  <c r="K272" i="4"/>
  <c r="J271" i="4"/>
  <c r="I270" i="4"/>
  <c r="G268" i="4"/>
  <c r="F267" i="4"/>
  <c r="K264" i="4"/>
  <c r="J263" i="4"/>
  <c r="I262" i="4"/>
  <c r="G260" i="4"/>
  <c r="F259" i="4"/>
  <c r="K256" i="4"/>
  <c r="J255" i="4"/>
  <c r="I254" i="4"/>
  <c r="G252" i="4"/>
  <c r="F251" i="4"/>
  <c r="K248" i="4"/>
  <c r="J247" i="4"/>
  <c r="I246" i="4"/>
  <c r="G244" i="4"/>
  <c r="F243" i="4"/>
  <c r="K240" i="4"/>
  <c r="J239" i="4"/>
  <c r="I238" i="4"/>
  <c r="G236" i="4"/>
  <c r="F235" i="4"/>
  <c r="K232" i="4"/>
  <c r="J231" i="4"/>
  <c r="I230" i="4"/>
  <c r="G228" i="4"/>
  <c r="F227" i="4"/>
  <c r="K224" i="4"/>
  <c r="J223" i="4"/>
  <c r="I222" i="4"/>
  <c r="G220" i="4"/>
  <c r="F219" i="4"/>
  <c r="K216" i="4"/>
  <c r="J215" i="4"/>
  <c r="I214" i="4"/>
  <c r="G212" i="4"/>
  <c r="F211" i="4"/>
  <c r="K208" i="4"/>
  <c r="J207" i="4"/>
  <c r="I206" i="4"/>
  <c r="G204" i="4"/>
  <c r="F203" i="4"/>
  <c r="K200" i="4"/>
  <c r="J199" i="4"/>
  <c r="I198" i="4"/>
  <c r="G196" i="4"/>
  <c r="F195" i="4"/>
  <c r="K192" i="4"/>
  <c r="J191" i="4"/>
  <c r="I190" i="4"/>
  <c r="G188" i="4"/>
  <c r="F187" i="4"/>
  <c r="K184" i="4"/>
  <c r="J183" i="4"/>
  <c r="I182" i="4"/>
  <c r="G180" i="4"/>
  <c r="F179" i="4"/>
  <c r="K176" i="4"/>
  <c r="J175" i="4"/>
  <c r="I174" i="4"/>
  <c r="G172" i="4"/>
  <c r="F171" i="4"/>
  <c r="K168" i="4"/>
  <c r="J167" i="4"/>
  <c r="I166" i="4"/>
  <c r="G164" i="4"/>
  <c r="F163" i="4"/>
  <c r="K160" i="4"/>
  <c r="J159" i="4"/>
  <c r="I158" i="4"/>
  <c r="G156" i="4"/>
  <c r="F155" i="4"/>
  <c r="K152" i="4"/>
  <c r="J151" i="4"/>
  <c r="I150" i="4"/>
  <c r="G148" i="4"/>
  <c r="F147" i="4"/>
  <c r="K144" i="4"/>
  <c r="J143" i="4"/>
  <c r="I142" i="4"/>
  <c r="G140" i="4"/>
  <c r="F139" i="4"/>
  <c r="K136" i="4"/>
  <c r="J135" i="4"/>
  <c r="I134" i="4"/>
  <c r="G132" i="4"/>
  <c r="F131" i="4"/>
  <c r="K128" i="4"/>
  <c r="J127" i="4"/>
  <c r="I126" i="4"/>
  <c r="G124" i="4"/>
  <c r="F123" i="4"/>
  <c r="K120" i="4"/>
  <c r="J119" i="4"/>
  <c r="I118" i="4"/>
  <c r="G116" i="4"/>
  <c r="F115" i="4"/>
  <c r="K112" i="4"/>
  <c r="J111" i="4"/>
  <c r="I110" i="4"/>
  <c r="G108" i="4"/>
  <c r="F107" i="4"/>
  <c r="K104" i="4"/>
  <c r="J103" i="4"/>
  <c r="I102" i="4"/>
  <c r="G100" i="4"/>
  <c r="F99" i="4"/>
  <c r="K96" i="4"/>
  <c r="J95" i="4"/>
  <c r="I94" i="4"/>
  <c r="G92" i="4"/>
  <c r="F91" i="4"/>
  <c r="K88" i="4"/>
  <c r="J87" i="4"/>
  <c r="I86" i="4"/>
  <c r="G84" i="4"/>
  <c r="F83" i="4"/>
  <c r="K80" i="4"/>
  <c r="G76" i="4"/>
  <c r="J71" i="4"/>
  <c r="G68" i="4"/>
  <c r="J63" i="4"/>
  <c r="I62" i="4"/>
  <c r="G60" i="4"/>
  <c r="K56" i="4"/>
  <c r="G52" i="4"/>
  <c r="G44" i="4"/>
  <c r="K40" i="4"/>
  <c r="I38" i="4"/>
  <c r="G36" i="4"/>
  <c r="F33" i="4"/>
  <c r="F29" i="4"/>
  <c r="F28" i="4"/>
  <c r="F24" i="4"/>
  <c r="I489" i="2"/>
  <c r="G487" i="2"/>
  <c r="F486" i="2"/>
  <c r="K483" i="2"/>
  <c r="J482" i="2"/>
  <c r="I481" i="2"/>
  <c r="G479" i="2"/>
  <c r="F478" i="2"/>
  <c r="K475" i="2"/>
  <c r="J474" i="2"/>
  <c r="I473" i="2"/>
  <c r="G471" i="2"/>
  <c r="F470" i="2"/>
  <c r="K467" i="2"/>
  <c r="J466" i="2"/>
  <c r="I465" i="2"/>
  <c r="G464" i="2"/>
  <c r="J462" i="2"/>
  <c r="K461" i="2"/>
  <c r="G461" i="2"/>
  <c r="G457" i="2"/>
  <c r="K457" i="2"/>
  <c r="G446" i="2"/>
  <c r="K443" i="2"/>
  <c r="G442" i="2"/>
  <c r="K439" i="2"/>
  <c r="L437" i="2"/>
  <c r="J435" i="2"/>
  <c r="L433" i="2"/>
  <c r="J431" i="2"/>
  <c r="J429" i="2"/>
  <c r="J428" i="2"/>
  <c r="F428" i="2"/>
  <c r="H427" i="2"/>
  <c r="J425" i="2"/>
  <c r="F424" i="2"/>
  <c r="J424" i="2"/>
  <c r="H423" i="2"/>
  <c r="L412" i="2"/>
  <c r="F411" i="2"/>
  <c r="K410" i="2"/>
  <c r="L408" i="2"/>
  <c r="F407" i="2"/>
  <c r="K406" i="2"/>
  <c r="F405" i="2"/>
  <c r="F401" i="2"/>
  <c r="K397" i="2"/>
  <c r="G397" i="2"/>
  <c r="G393" i="2"/>
  <c r="K393" i="2"/>
  <c r="G382" i="2"/>
  <c r="K379" i="2"/>
  <c r="G378" i="2"/>
  <c r="K375" i="2"/>
  <c r="L373" i="2"/>
  <c r="J371" i="2"/>
  <c r="L369" i="2"/>
  <c r="J367" i="2"/>
  <c r="J365" i="2"/>
  <c r="J364" i="2"/>
  <c r="F364" i="2"/>
  <c r="H363" i="2"/>
  <c r="J361" i="2"/>
  <c r="F360" i="2"/>
  <c r="J360" i="2"/>
  <c r="H359" i="2"/>
  <c r="L348" i="2"/>
  <c r="F347" i="2"/>
  <c r="K346" i="2"/>
  <c r="L344" i="2"/>
  <c r="F343" i="2"/>
  <c r="K342" i="2"/>
  <c r="F341" i="2"/>
  <c r="J337" i="2"/>
  <c r="L336" i="2"/>
  <c r="I332" i="2"/>
  <c r="J332" i="2"/>
  <c r="F332" i="2"/>
  <c r="F325" i="2"/>
  <c r="K323" i="2"/>
  <c r="H321" i="2"/>
  <c r="G318" i="2"/>
  <c r="H315" i="2"/>
  <c r="I315" i="2"/>
  <c r="L312" i="2"/>
  <c r="L299" i="2"/>
  <c r="F296" i="2"/>
  <c r="J296" i="2"/>
  <c r="F289" i="2"/>
  <c r="H289" i="2"/>
  <c r="G282" i="2"/>
  <c r="L282" i="2"/>
  <c r="G281" i="2"/>
  <c r="K281" i="2"/>
  <c r="I276" i="2"/>
  <c r="J276" i="2"/>
  <c r="F276" i="2"/>
  <c r="H275" i="2"/>
  <c r="I275" i="2"/>
  <c r="J275" i="2"/>
  <c r="K269" i="2"/>
  <c r="L269" i="2"/>
  <c r="G269" i="2"/>
  <c r="K268" i="2"/>
  <c r="F241" i="2"/>
  <c r="H241" i="2"/>
  <c r="J241" i="2"/>
  <c r="K229" i="2"/>
  <c r="L229" i="2"/>
  <c r="G229" i="2"/>
  <c r="H212" i="2"/>
  <c r="I212" i="2"/>
  <c r="J212" i="2"/>
  <c r="F212" i="2"/>
  <c r="G194" i="2"/>
  <c r="K194" i="2"/>
  <c r="L194" i="2"/>
  <c r="F177" i="2"/>
  <c r="H177" i="2"/>
  <c r="J177" i="2"/>
  <c r="K173" i="2"/>
  <c r="L173" i="2"/>
  <c r="G173" i="2"/>
  <c r="H164" i="2"/>
  <c r="I164" i="2"/>
  <c r="J164" i="2"/>
  <c r="F164" i="2"/>
  <c r="G154" i="2"/>
  <c r="K154" i="2"/>
  <c r="L154" i="2"/>
  <c r="F145" i="2"/>
  <c r="H145" i="2"/>
  <c r="J145" i="2"/>
  <c r="K141" i="2"/>
  <c r="L141" i="2"/>
  <c r="G141" i="2"/>
  <c r="F113" i="2"/>
  <c r="H113" i="2"/>
  <c r="I113" i="2"/>
  <c r="J113" i="2"/>
  <c r="G82" i="2"/>
  <c r="J12" i="2"/>
  <c r="J233" i="12"/>
  <c r="F233" i="12"/>
  <c r="H233" i="12"/>
  <c r="I233" i="12"/>
  <c r="K233" i="12"/>
  <c r="L233" i="12"/>
  <c r="G173" i="12"/>
  <c r="K173" i="12"/>
  <c r="L173" i="12"/>
  <c r="C12" i="12"/>
  <c r="C13" i="12"/>
  <c r="J436" i="2"/>
  <c r="F436" i="2"/>
  <c r="F432" i="2"/>
  <c r="J432" i="2"/>
  <c r="K405" i="2"/>
  <c r="G405" i="2"/>
  <c r="G401" i="2"/>
  <c r="K401" i="2"/>
  <c r="J372" i="2"/>
  <c r="F372" i="2"/>
  <c r="F368" i="2"/>
  <c r="J368" i="2"/>
  <c r="K341" i="2"/>
  <c r="G341" i="2"/>
  <c r="G338" i="2"/>
  <c r="L338" i="2"/>
  <c r="F328" i="2"/>
  <c r="J328" i="2"/>
  <c r="K325" i="2"/>
  <c r="G325" i="2"/>
  <c r="G321" i="2"/>
  <c r="K321" i="2"/>
  <c r="F288" i="2"/>
  <c r="J288" i="2"/>
  <c r="F281" i="2"/>
  <c r="H281" i="2"/>
  <c r="G274" i="2"/>
  <c r="L274" i="2"/>
  <c r="G273" i="2"/>
  <c r="K273" i="2"/>
  <c r="I268" i="2"/>
  <c r="J268" i="2"/>
  <c r="F268" i="2"/>
  <c r="H267" i="2"/>
  <c r="I267" i="2"/>
  <c r="J267" i="2"/>
  <c r="K261" i="2"/>
  <c r="L261" i="2"/>
  <c r="G261" i="2"/>
  <c r="K260" i="2"/>
  <c r="G250" i="2"/>
  <c r="K250" i="2"/>
  <c r="L250" i="2"/>
  <c r="F233" i="2"/>
  <c r="H233" i="2"/>
  <c r="J233" i="2"/>
  <c r="K221" i="2"/>
  <c r="L221" i="2"/>
  <c r="G221" i="2"/>
  <c r="H204" i="2"/>
  <c r="I204" i="2"/>
  <c r="J204" i="2"/>
  <c r="F204" i="2"/>
  <c r="G186" i="2"/>
  <c r="K186" i="2"/>
  <c r="L186" i="2"/>
  <c r="G122" i="2"/>
  <c r="K122" i="2"/>
  <c r="L122" i="2"/>
  <c r="F89" i="2"/>
  <c r="H89" i="2"/>
  <c r="I89" i="2"/>
  <c r="J89" i="2"/>
  <c r="G58" i="2"/>
  <c r="G12" i="2"/>
  <c r="G324" i="12"/>
  <c r="K324" i="12"/>
  <c r="L324" i="12"/>
  <c r="F307" i="12"/>
  <c r="H307" i="12"/>
  <c r="I307" i="12"/>
  <c r="J307" i="12"/>
  <c r="G292" i="12"/>
  <c r="K292" i="12"/>
  <c r="L292" i="12"/>
  <c r="F275" i="12"/>
  <c r="H275" i="12"/>
  <c r="I275" i="12"/>
  <c r="J275" i="12"/>
  <c r="G260" i="12"/>
  <c r="K260" i="12"/>
  <c r="L260" i="12"/>
  <c r="G251" i="12"/>
  <c r="K251" i="12"/>
  <c r="L251" i="12"/>
  <c r="K202" i="12"/>
  <c r="G202" i="12"/>
  <c r="L202" i="12"/>
  <c r="I200" i="12"/>
  <c r="F200" i="12"/>
  <c r="H200" i="12"/>
  <c r="J200" i="12"/>
  <c r="K200" i="12"/>
  <c r="L200" i="12"/>
  <c r="F190" i="12"/>
  <c r="H190" i="12"/>
  <c r="I190" i="12"/>
  <c r="J190" i="12"/>
  <c r="L190" i="12"/>
  <c r="L167" i="12"/>
  <c r="G167" i="12"/>
  <c r="K167" i="12"/>
  <c r="F133" i="12"/>
  <c r="J133" i="12"/>
  <c r="H133" i="12"/>
  <c r="I133" i="12"/>
  <c r="K133" i="12"/>
  <c r="L133" i="12"/>
  <c r="J106" i="12"/>
  <c r="F106" i="12"/>
  <c r="H106" i="12"/>
  <c r="I106" i="12"/>
  <c r="L106" i="12"/>
  <c r="J98" i="12"/>
  <c r="F98" i="12"/>
  <c r="H98" i="12"/>
  <c r="I98" i="12"/>
  <c r="L98" i="12"/>
  <c r="G132" i="7"/>
  <c r="K132" i="7"/>
  <c r="L132" i="7"/>
  <c r="G52" i="7"/>
  <c r="K52" i="7"/>
  <c r="L52" i="7"/>
  <c r="J444" i="2"/>
  <c r="F444" i="2"/>
  <c r="F440" i="2"/>
  <c r="J440" i="2"/>
  <c r="K413" i="2"/>
  <c r="G413" i="2"/>
  <c r="G409" i="2"/>
  <c r="K409" i="2"/>
  <c r="J380" i="2"/>
  <c r="F380" i="2"/>
  <c r="F376" i="2"/>
  <c r="J376" i="2"/>
  <c r="K349" i="2"/>
  <c r="G349" i="2"/>
  <c r="G345" i="2"/>
  <c r="K345" i="2"/>
  <c r="H331" i="2"/>
  <c r="I331" i="2"/>
  <c r="K318" i="2"/>
  <c r="L318" i="2"/>
  <c r="G314" i="2"/>
  <c r="L314" i="2"/>
  <c r="F280" i="2"/>
  <c r="J280" i="2"/>
  <c r="F273" i="2"/>
  <c r="H273" i="2"/>
  <c r="G266" i="2"/>
  <c r="L266" i="2"/>
  <c r="G265" i="2"/>
  <c r="K265" i="2"/>
  <c r="I260" i="2"/>
  <c r="J260" i="2"/>
  <c r="F260" i="2"/>
  <c r="H259" i="2"/>
  <c r="I259" i="2"/>
  <c r="J259" i="2"/>
  <c r="G257" i="2"/>
  <c r="K257" i="2"/>
  <c r="F256" i="2"/>
  <c r="I256" i="2"/>
  <c r="J256" i="2"/>
  <c r="G242" i="2"/>
  <c r="K242" i="2"/>
  <c r="L242" i="2"/>
  <c r="F225" i="2"/>
  <c r="H225" i="2"/>
  <c r="J225" i="2"/>
  <c r="K213" i="2"/>
  <c r="L213" i="2"/>
  <c r="G213" i="2"/>
  <c r="H196" i="2"/>
  <c r="I196" i="2"/>
  <c r="J196" i="2"/>
  <c r="F196" i="2"/>
  <c r="G178" i="2"/>
  <c r="K178" i="2"/>
  <c r="L178" i="2"/>
  <c r="F169" i="2"/>
  <c r="H169" i="2"/>
  <c r="J169" i="2"/>
  <c r="K165" i="2"/>
  <c r="L165" i="2"/>
  <c r="G165" i="2"/>
  <c r="H156" i="2"/>
  <c r="I156" i="2"/>
  <c r="J156" i="2"/>
  <c r="F156" i="2"/>
  <c r="G146" i="2"/>
  <c r="K146" i="2"/>
  <c r="L146" i="2"/>
  <c r="F129" i="2"/>
  <c r="H129" i="2"/>
  <c r="I129" i="2"/>
  <c r="J129" i="2"/>
  <c r="G98" i="2"/>
  <c r="K98" i="2"/>
  <c r="L98" i="2"/>
  <c r="P12" i="2"/>
  <c r="H12" i="2"/>
  <c r="G237" i="12"/>
  <c r="K237" i="12"/>
  <c r="L237" i="12"/>
  <c r="F165" i="12"/>
  <c r="J165" i="12"/>
  <c r="H165" i="12"/>
  <c r="I165" i="12"/>
  <c r="K165" i="12"/>
  <c r="L165" i="12"/>
  <c r="F150" i="12"/>
  <c r="H150" i="12"/>
  <c r="I150" i="12"/>
  <c r="J150" i="12"/>
  <c r="L150" i="12"/>
  <c r="K147" i="12"/>
  <c r="L147" i="12"/>
  <c r="G147" i="12"/>
  <c r="G126" i="12"/>
  <c r="K126" i="12"/>
  <c r="L126" i="12"/>
  <c r="H12" i="12"/>
  <c r="H13" i="12"/>
  <c r="F125" i="10"/>
  <c r="H125" i="10"/>
  <c r="I125" i="10"/>
  <c r="J125" i="10"/>
  <c r="F83" i="7"/>
  <c r="H83" i="7"/>
  <c r="I83" i="7"/>
  <c r="J83" i="7"/>
  <c r="L83" i="7"/>
  <c r="J442" i="4"/>
  <c r="L436" i="4"/>
  <c r="K435" i="4"/>
  <c r="J434" i="4"/>
  <c r="L428" i="4"/>
  <c r="K427" i="4"/>
  <c r="J426" i="4"/>
  <c r="L420" i="4"/>
  <c r="K419" i="4"/>
  <c r="J418" i="4"/>
  <c r="L412" i="4"/>
  <c r="K411" i="4"/>
  <c r="J410" i="4"/>
  <c r="L404" i="4"/>
  <c r="K403" i="4"/>
  <c r="J402" i="4"/>
  <c r="L396" i="4"/>
  <c r="K395" i="4"/>
  <c r="J394" i="4"/>
  <c r="L388" i="4"/>
  <c r="K387" i="4"/>
  <c r="J386" i="4"/>
  <c r="L380" i="4"/>
  <c r="K379" i="4"/>
  <c r="J378" i="4"/>
  <c r="L372" i="4"/>
  <c r="K371" i="4"/>
  <c r="J370" i="4"/>
  <c r="L364" i="4"/>
  <c r="K363" i="4"/>
  <c r="J362" i="4"/>
  <c r="L356" i="4"/>
  <c r="K355" i="4"/>
  <c r="J354" i="4"/>
  <c r="L348" i="4"/>
  <c r="K347" i="4"/>
  <c r="J346" i="4"/>
  <c r="L340" i="4"/>
  <c r="K339" i="4"/>
  <c r="J338" i="4"/>
  <c r="L332" i="4"/>
  <c r="K331" i="4"/>
  <c r="J330" i="4"/>
  <c r="L324" i="4"/>
  <c r="K323" i="4"/>
  <c r="J322" i="4"/>
  <c r="L316" i="4"/>
  <c r="K315" i="4"/>
  <c r="J314" i="4"/>
  <c r="L308" i="4"/>
  <c r="K307" i="4"/>
  <c r="J306" i="4"/>
  <c r="L300" i="4"/>
  <c r="K299" i="4"/>
  <c r="J298" i="4"/>
  <c r="L292" i="4"/>
  <c r="K291" i="4"/>
  <c r="J290" i="4"/>
  <c r="L284" i="4"/>
  <c r="K283" i="4"/>
  <c r="J282" i="4"/>
  <c r="L276" i="4"/>
  <c r="K275" i="4"/>
  <c r="J274" i="4"/>
  <c r="G271" i="4"/>
  <c r="F270" i="4"/>
  <c r="L268" i="4"/>
  <c r="K267" i="4"/>
  <c r="J266" i="4"/>
  <c r="G263" i="4"/>
  <c r="F262" i="4"/>
  <c r="L260" i="4"/>
  <c r="K259" i="4"/>
  <c r="J258" i="4"/>
  <c r="G255" i="4"/>
  <c r="F254" i="4"/>
  <c r="L252" i="4"/>
  <c r="K251" i="4"/>
  <c r="J250" i="4"/>
  <c r="G247" i="4"/>
  <c r="F246" i="4"/>
  <c r="L244" i="4"/>
  <c r="K243" i="4"/>
  <c r="J242" i="4"/>
  <c r="G239" i="4"/>
  <c r="F238" i="4"/>
  <c r="L236" i="4"/>
  <c r="K235" i="4"/>
  <c r="J234" i="4"/>
  <c r="G231" i="4"/>
  <c r="F230" i="4"/>
  <c r="L228" i="4"/>
  <c r="K227" i="4"/>
  <c r="J226" i="4"/>
  <c r="G223" i="4"/>
  <c r="F222" i="4"/>
  <c r="L220" i="4"/>
  <c r="K219" i="4"/>
  <c r="J218" i="4"/>
  <c r="G215" i="4"/>
  <c r="F214" i="4"/>
  <c r="L212" i="4"/>
  <c r="K211" i="4"/>
  <c r="J210" i="4"/>
  <c r="G207" i="4"/>
  <c r="F206" i="4"/>
  <c r="L204" i="4"/>
  <c r="K203" i="4"/>
  <c r="J202" i="4"/>
  <c r="G199" i="4"/>
  <c r="F198" i="4"/>
  <c r="L196" i="4"/>
  <c r="K195" i="4"/>
  <c r="J194" i="4"/>
  <c r="G191" i="4"/>
  <c r="F190" i="4"/>
  <c r="L188" i="4"/>
  <c r="K187" i="4"/>
  <c r="J186" i="4"/>
  <c r="G183" i="4"/>
  <c r="F182" i="4"/>
  <c r="L180" i="4"/>
  <c r="K179" i="4"/>
  <c r="J178" i="4"/>
  <c r="G175" i="4"/>
  <c r="F174" i="4"/>
  <c r="L172" i="4"/>
  <c r="K171" i="4"/>
  <c r="J170" i="4"/>
  <c r="G167" i="4"/>
  <c r="F166" i="4"/>
  <c r="L164" i="4"/>
  <c r="K163" i="4"/>
  <c r="J162" i="4"/>
  <c r="G159" i="4"/>
  <c r="F158" i="4"/>
  <c r="L156" i="4"/>
  <c r="K155" i="4"/>
  <c r="J154" i="4"/>
  <c r="G151" i="4"/>
  <c r="F150" i="4"/>
  <c r="L148" i="4"/>
  <c r="K147" i="4"/>
  <c r="J146" i="4"/>
  <c r="G143" i="4"/>
  <c r="F142" i="4"/>
  <c r="L140" i="4"/>
  <c r="K139" i="4"/>
  <c r="J138" i="4"/>
  <c r="G135" i="4"/>
  <c r="F134" i="4"/>
  <c r="L132" i="4"/>
  <c r="K131" i="4"/>
  <c r="J130" i="4"/>
  <c r="G127" i="4"/>
  <c r="F126" i="4"/>
  <c r="L124" i="4"/>
  <c r="K123" i="4"/>
  <c r="J122" i="4"/>
  <c r="G119" i="4"/>
  <c r="F118" i="4"/>
  <c r="L116" i="4"/>
  <c r="K115" i="4"/>
  <c r="J114" i="4"/>
  <c r="G111" i="4"/>
  <c r="F110" i="4"/>
  <c r="L108" i="4"/>
  <c r="K107" i="4"/>
  <c r="J106" i="4"/>
  <c r="G103" i="4"/>
  <c r="F102" i="4"/>
  <c r="L100" i="4"/>
  <c r="K99" i="4"/>
  <c r="J98" i="4"/>
  <c r="G95" i="4"/>
  <c r="F94" i="4"/>
  <c r="L92" i="4"/>
  <c r="K91" i="4"/>
  <c r="J90" i="4"/>
  <c r="G87" i="4"/>
  <c r="F86" i="4"/>
  <c r="K83" i="4"/>
  <c r="G79" i="4"/>
  <c r="J74" i="4"/>
  <c r="G71" i="4"/>
  <c r="L68" i="4"/>
  <c r="K67" i="4"/>
  <c r="G63" i="4"/>
  <c r="G55" i="4"/>
  <c r="G47" i="4"/>
  <c r="J42" i="4"/>
  <c r="G39" i="4"/>
  <c r="F38" i="4"/>
  <c r="K33" i="4"/>
  <c r="K29" i="4"/>
  <c r="K28" i="4"/>
  <c r="K24" i="4"/>
  <c r="F489" i="2"/>
  <c r="L487" i="2"/>
  <c r="K486" i="2"/>
  <c r="J485" i="2"/>
  <c r="G482" i="2"/>
  <c r="F481" i="2"/>
  <c r="L479" i="2"/>
  <c r="K478" i="2"/>
  <c r="J477" i="2"/>
  <c r="G474" i="2"/>
  <c r="F473" i="2"/>
  <c r="L471" i="2"/>
  <c r="K470" i="2"/>
  <c r="J469" i="2"/>
  <c r="G466" i="2"/>
  <c r="F465" i="2"/>
  <c r="F462" i="2"/>
  <c r="L461" i="2"/>
  <c r="L457" i="2"/>
  <c r="J452" i="2"/>
  <c r="F452" i="2"/>
  <c r="F448" i="2"/>
  <c r="J448" i="2"/>
  <c r="H437" i="2"/>
  <c r="L436" i="2"/>
  <c r="F435" i="2"/>
  <c r="K434" i="2"/>
  <c r="H433" i="2"/>
  <c r="L432" i="2"/>
  <c r="F431" i="2"/>
  <c r="K421" i="2"/>
  <c r="G421" i="2"/>
  <c r="G417" i="2"/>
  <c r="K417" i="2"/>
  <c r="L411" i="2"/>
  <c r="L407" i="2"/>
  <c r="G406" i="2"/>
  <c r="K403" i="2"/>
  <c r="G402" i="2"/>
  <c r="K399" i="2"/>
  <c r="L397" i="2"/>
  <c r="L393" i="2"/>
  <c r="J388" i="2"/>
  <c r="F388" i="2"/>
  <c r="F384" i="2"/>
  <c r="J384" i="2"/>
  <c r="H373" i="2"/>
  <c r="L372" i="2"/>
  <c r="F371" i="2"/>
  <c r="K370" i="2"/>
  <c r="H369" i="2"/>
  <c r="L368" i="2"/>
  <c r="F367" i="2"/>
  <c r="K357" i="2"/>
  <c r="G357" i="2"/>
  <c r="G353" i="2"/>
  <c r="K353" i="2"/>
  <c r="L347" i="2"/>
  <c r="L343" i="2"/>
  <c r="G342" i="2"/>
  <c r="G337" i="2"/>
  <c r="K337" i="2"/>
  <c r="L328" i="2"/>
  <c r="I324" i="2"/>
  <c r="J324" i="2"/>
  <c r="F324" i="2"/>
  <c r="F317" i="2"/>
  <c r="H313" i="2"/>
  <c r="K309" i="2"/>
  <c r="L309" i="2"/>
  <c r="G309" i="2"/>
  <c r="K308" i="2"/>
  <c r="J305" i="2"/>
  <c r="L288" i="2"/>
  <c r="F272" i="2"/>
  <c r="J272" i="2"/>
  <c r="F265" i="2"/>
  <c r="H265" i="2"/>
  <c r="G258" i="2"/>
  <c r="L258" i="2"/>
  <c r="F257" i="2"/>
  <c r="H257" i="2"/>
  <c r="J257" i="2"/>
  <c r="H252" i="2"/>
  <c r="I252" i="2"/>
  <c r="J252" i="2"/>
  <c r="F252" i="2"/>
  <c r="G234" i="2"/>
  <c r="K234" i="2"/>
  <c r="L234" i="2"/>
  <c r="F217" i="2"/>
  <c r="H217" i="2"/>
  <c r="J217" i="2"/>
  <c r="K205" i="2"/>
  <c r="L205" i="2"/>
  <c r="G205" i="2"/>
  <c r="L193" i="2"/>
  <c r="H188" i="2"/>
  <c r="I188" i="2"/>
  <c r="J188" i="2"/>
  <c r="F188" i="2"/>
  <c r="L153" i="2"/>
  <c r="G138" i="2"/>
  <c r="K138" i="2"/>
  <c r="L138" i="2"/>
  <c r="F105" i="2"/>
  <c r="H105" i="2"/>
  <c r="I105" i="2"/>
  <c r="J105" i="2"/>
  <c r="G74" i="2"/>
  <c r="G316" i="12"/>
  <c r="K316" i="12"/>
  <c r="L316" i="12"/>
  <c r="F299" i="12"/>
  <c r="H299" i="12"/>
  <c r="I299" i="12"/>
  <c r="J299" i="12"/>
  <c r="G284" i="12"/>
  <c r="K284" i="12"/>
  <c r="L284" i="12"/>
  <c r="F267" i="12"/>
  <c r="H267" i="12"/>
  <c r="I267" i="12"/>
  <c r="J267" i="12"/>
  <c r="L231" i="12"/>
  <c r="G231" i="12"/>
  <c r="K231" i="12"/>
  <c r="F61" i="12"/>
  <c r="I61" i="12"/>
  <c r="J61" i="12"/>
  <c r="K61" i="12"/>
  <c r="P12" i="12"/>
  <c r="I127" i="10"/>
  <c r="F127" i="10"/>
  <c r="H127" i="10"/>
  <c r="J127" i="10"/>
  <c r="K127" i="10"/>
  <c r="L127" i="10"/>
  <c r="G251" i="17"/>
  <c r="M251" i="17"/>
  <c r="G247" i="17"/>
  <c r="M247" i="17"/>
  <c r="G243" i="17"/>
  <c r="M243" i="17"/>
  <c r="I442" i="4"/>
  <c r="K436" i="4"/>
  <c r="J435" i="4"/>
  <c r="I434" i="4"/>
  <c r="K428" i="4"/>
  <c r="J427" i="4"/>
  <c r="I426" i="4"/>
  <c r="K420" i="4"/>
  <c r="J419" i="4"/>
  <c r="I418" i="4"/>
  <c r="K412" i="4"/>
  <c r="J411" i="4"/>
  <c r="I410" i="4"/>
  <c r="K404" i="4"/>
  <c r="J403" i="4"/>
  <c r="I402" i="4"/>
  <c r="K396" i="4"/>
  <c r="J395" i="4"/>
  <c r="I394" i="4"/>
  <c r="K388" i="4"/>
  <c r="J387" i="4"/>
  <c r="I386" i="4"/>
  <c r="K380" i="4"/>
  <c r="J379" i="4"/>
  <c r="I378" i="4"/>
  <c r="K372" i="4"/>
  <c r="J371" i="4"/>
  <c r="I370" i="4"/>
  <c r="K364" i="4"/>
  <c r="J363" i="4"/>
  <c r="I362" i="4"/>
  <c r="K356" i="4"/>
  <c r="J355" i="4"/>
  <c r="I354" i="4"/>
  <c r="K348" i="4"/>
  <c r="J347" i="4"/>
  <c r="I346" i="4"/>
  <c r="K340" i="4"/>
  <c r="J339" i="4"/>
  <c r="I338" i="4"/>
  <c r="K332" i="4"/>
  <c r="J331" i="4"/>
  <c r="I330" i="4"/>
  <c r="K324" i="4"/>
  <c r="J323" i="4"/>
  <c r="I322" i="4"/>
  <c r="K316" i="4"/>
  <c r="J315" i="4"/>
  <c r="I314" i="4"/>
  <c r="K308" i="4"/>
  <c r="J307" i="4"/>
  <c r="I306" i="4"/>
  <c r="K300" i="4"/>
  <c r="J299" i="4"/>
  <c r="I298" i="4"/>
  <c r="K292" i="4"/>
  <c r="J291" i="4"/>
  <c r="I290" i="4"/>
  <c r="K284" i="4"/>
  <c r="J283" i="4"/>
  <c r="I282" i="4"/>
  <c r="K276" i="4"/>
  <c r="J275" i="4"/>
  <c r="I274" i="4"/>
  <c r="K268" i="4"/>
  <c r="J267" i="4"/>
  <c r="I266" i="4"/>
  <c r="K260" i="4"/>
  <c r="J259" i="4"/>
  <c r="I258" i="4"/>
  <c r="K252" i="4"/>
  <c r="J251" i="4"/>
  <c r="I250" i="4"/>
  <c r="K244" i="4"/>
  <c r="J243" i="4"/>
  <c r="I242" i="4"/>
  <c r="K236" i="4"/>
  <c r="J235" i="4"/>
  <c r="I234" i="4"/>
  <c r="K228" i="4"/>
  <c r="J227" i="4"/>
  <c r="I226" i="4"/>
  <c r="K220" i="4"/>
  <c r="J219" i="4"/>
  <c r="I218" i="4"/>
  <c r="K212" i="4"/>
  <c r="J211" i="4"/>
  <c r="I210" i="4"/>
  <c r="K204" i="4"/>
  <c r="J203" i="4"/>
  <c r="I202" i="4"/>
  <c r="K196" i="4"/>
  <c r="J195" i="4"/>
  <c r="I194" i="4"/>
  <c r="K188" i="4"/>
  <c r="J187" i="4"/>
  <c r="I186" i="4"/>
  <c r="K180" i="4"/>
  <c r="J179" i="4"/>
  <c r="I178" i="4"/>
  <c r="K172" i="4"/>
  <c r="J171" i="4"/>
  <c r="I170" i="4"/>
  <c r="K164" i="4"/>
  <c r="J163" i="4"/>
  <c r="I162" i="4"/>
  <c r="K156" i="4"/>
  <c r="J155" i="4"/>
  <c r="I154" i="4"/>
  <c r="K148" i="4"/>
  <c r="J147" i="4"/>
  <c r="I146" i="4"/>
  <c r="K140" i="4"/>
  <c r="J139" i="4"/>
  <c r="I138" i="4"/>
  <c r="K132" i="4"/>
  <c r="J131" i="4"/>
  <c r="I130" i="4"/>
  <c r="K124" i="4"/>
  <c r="J123" i="4"/>
  <c r="I122" i="4"/>
  <c r="K116" i="4"/>
  <c r="J115" i="4"/>
  <c r="I114" i="4"/>
  <c r="K108" i="4"/>
  <c r="J107" i="4"/>
  <c r="I106" i="4"/>
  <c r="K100" i="4"/>
  <c r="J99" i="4"/>
  <c r="I98" i="4"/>
  <c r="K92" i="4"/>
  <c r="J91" i="4"/>
  <c r="I90" i="4"/>
  <c r="J83" i="4"/>
  <c r="I82" i="4"/>
  <c r="K68" i="4"/>
  <c r="I66" i="4"/>
  <c r="K52" i="4"/>
  <c r="J51" i="4"/>
  <c r="I42" i="4"/>
  <c r="J33" i="4"/>
  <c r="J29" i="4"/>
  <c r="J28" i="4"/>
  <c r="J25" i="4"/>
  <c r="J24" i="4"/>
  <c r="K487" i="2"/>
  <c r="J486" i="2"/>
  <c r="I485" i="2"/>
  <c r="K479" i="2"/>
  <c r="J478" i="2"/>
  <c r="I477" i="2"/>
  <c r="K471" i="2"/>
  <c r="J470" i="2"/>
  <c r="I469" i="2"/>
  <c r="L464" i="2"/>
  <c r="J461" i="2"/>
  <c r="J460" i="2"/>
  <c r="F460" i="2"/>
  <c r="J457" i="2"/>
  <c r="F456" i="2"/>
  <c r="J456" i="2"/>
  <c r="L444" i="2"/>
  <c r="F443" i="2"/>
  <c r="K442" i="2"/>
  <c r="L440" i="2"/>
  <c r="F439" i="2"/>
  <c r="K438" i="2"/>
  <c r="K436" i="2"/>
  <c r="K432" i="2"/>
  <c r="K429" i="2"/>
  <c r="G429" i="2"/>
  <c r="G425" i="2"/>
  <c r="K425" i="2"/>
  <c r="L419" i="2"/>
  <c r="L415" i="2"/>
  <c r="G414" i="2"/>
  <c r="K411" i="2"/>
  <c r="G410" i="2"/>
  <c r="K407" i="2"/>
  <c r="L405" i="2"/>
  <c r="J403" i="2"/>
  <c r="L401" i="2"/>
  <c r="J399" i="2"/>
  <c r="J397" i="2"/>
  <c r="J396" i="2"/>
  <c r="F396" i="2"/>
  <c r="J393" i="2"/>
  <c r="F392" i="2"/>
  <c r="J392" i="2"/>
  <c r="L380" i="2"/>
  <c r="F379" i="2"/>
  <c r="K378" i="2"/>
  <c r="L376" i="2"/>
  <c r="F375" i="2"/>
  <c r="K374" i="2"/>
  <c r="K372" i="2"/>
  <c r="K368" i="2"/>
  <c r="K365" i="2"/>
  <c r="G365" i="2"/>
  <c r="G361" i="2"/>
  <c r="K361" i="2"/>
  <c r="L355" i="2"/>
  <c r="L351" i="2"/>
  <c r="G350" i="2"/>
  <c r="K347" i="2"/>
  <c r="G346" i="2"/>
  <c r="K343" i="2"/>
  <c r="L341" i="2"/>
  <c r="K338" i="2"/>
  <c r="K334" i="2"/>
  <c r="L334" i="2"/>
  <c r="L331" i="2"/>
  <c r="G330" i="2"/>
  <c r="L330" i="2"/>
  <c r="K328" i="2"/>
  <c r="F320" i="2"/>
  <c r="J320" i="2"/>
  <c r="K317" i="2"/>
  <c r="G317" i="2"/>
  <c r="G313" i="2"/>
  <c r="K313" i="2"/>
  <c r="I308" i="2"/>
  <c r="J308" i="2"/>
  <c r="F308" i="2"/>
  <c r="H307" i="2"/>
  <c r="I307" i="2"/>
  <c r="J307" i="2"/>
  <c r="K301" i="2"/>
  <c r="L301" i="2"/>
  <c r="G301" i="2"/>
  <c r="K300" i="2"/>
  <c r="K288" i="2"/>
  <c r="L280" i="2"/>
  <c r="K274" i="2"/>
  <c r="L267" i="2"/>
  <c r="F264" i="2"/>
  <c r="J264" i="2"/>
  <c r="K253" i="2"/>
  <c r="L253" i="2"/>
  <c r="G253" i="2"/>
  <c r="H244" i="2"/>
  <c r="I244" i="2"/>
  <c r="J244" i="2"/>
  <c r="F244" i="2"/>
  <c r="G226" i="2"/>
  <c r="K226" i="2"/>
  <c r="L226" i="2"/>
  <c r="F209" i="2"/>
  <c r="H209" i="2"/>
  <c r="J209" i="2"/>
  <c r="K197" i="2"/>
  <c r="L197" i="2"/>
  <c r="G197" i="2"/>
  <c r="H180" i="2"/>
  <c r="I180" i="2"/>
  <c r="J180" i="2"/>
  <c r="F180" i="2"/>
  <c r="G170" i="2"/>
  <c r="K170" i="2"/>
  <c r="L170" i="2"/>
  <c r="F161" i="2"/>
  <c r="H161" i="2"/>
  <c r="J161" i="2"/>
  <c r="K157" i="2"/>
  <c r="L157" i="2"/>
  <c r="G157" i="2"/>
  <c r="H148" i="2"/>
  <c r="I148" i="2"/>
  <c r="J148" i="2"/>
  <c r="F148" i="2"/>
  <c r="G114" i="2"/>
  <c r="K114" i="2"/>
  <c r="L114" i="2"/>
  <c r="I81" i="2"/>
  <c r="G50" i="2"/>
  <c r="K50" i="2"/>
  <c r="L50" i="2"/>
  <c r="N12" i="2"/>
  <c r="F12" i="2"/>
  <c r="F229" i="12"/>
  <c r="J229" i="12"/>
  <c r="H229" i="12"/>
  <c r="I229" i="12"/>
  <c r="K229" i="12"/>
  <c r="L229" i="12"/>
  <c r="I105" i="12"/>
  <c r="J105" i="12"/>
  <c r="F105" i="12"/>
  <c r="H105" i="12"/>
  <c r="K105" i="12"/>
  <c r="L105" i="12"/>
  <c r="I97" i="12"/>
  <c r="J97" i="12"/>
  <c r="F97" i="12"/>
  <c r="H97" i="12"/>
  <c r="K97" i="12"/>
  <c r="L97" i="12"/>
  <c r="K129" i="10"/>
  <c r="G129" i="10"/>
  <c r="L129" i="10"/>
  <c r="I435" i="4"/>
  <c r="I427" i="4"/>
  <c r="I419" i="4"/>
  <c r="I411" i="4"/>
  <c r="I403" i="4"/>
  <c r="I395" i="4"/>
  <c r="I387" i="4"/>
  <c r="I379" i="4"/>
  <c r="I371" i="4"/>
  <c r="I363" i="4"/>
  <c r="I355" i="4"/>
  <c r="I347" i="4"/>
  <c r="I339" i="4"/>
  <c r="I331" i="4"/>
  <c r="I323" i="4"/>
  <c r="I315" i="4"/>
  <c r="I307" i="4"/>
  <c r="I299" i="4"/>
  <c r="I291" i="4"/>
  <c r="I283" i="4"/>
  <c r="I275" i="4"/>
  <c r="I267" i="4"/>
  <c r="I259" i="4"/>
  <c r="I251" i="4"/>
  <c r="I243" i="4"/>
  <c r="I235" i="4"/>
  <c r="I227" i="4"/>
  <c r="I219" i="4"/>
  <c r="I211" i="4"/>
  <c r="I203" i="4"/>
  <c r="I195" i="4"/>
  <c r="I187" i="4"/>
  <c r="I179" i="4"/>
  <c r="I171" i="4"/>
  <c r="I163" i="4"/>
  <c r="I155" i="4"/>
  <c r="I147" i="4"/>
  <c r="I139" i="4"/>
  <c r="I131" i="4"/>
  <c r="I123" i="4"/>
  <c r="I115" i="4"/>
  <c r="I107" i="4"/>
  <c r="I99" i="4"/>
  <c r="I91" i="4"/>
  <c r="I83" i="4"/>
  <c r="I33" i="4"/>
  <c r="I29" i="4"/>
  <c r="I28" i="4"/>
  <c r="I24" i="4"/>
  <c r="I486" i="2"/>
  <c r="I478" i="2"/>
  <c r="I470" i="2"/>
  <c r="K464" i="2"/>
  <c r="I461" i="2"/>
  <c r="I457" i="2"/>
  <c r="L452" i="2"/>
  <c r="L448" i="2"/>
  <c r="K446" i="2"/>
  <c r="K444" i="2"/>
  <c r="K440" i="2"/>
  <c r="K437" i="2"/>
  <c r="G437" i="2"/>
  <c r="I436" i="2"/>
  <c r="G433" i="2"/>
  <c r="K433" i="2"/>
  <c r="I432" i="2"/>
  <c r="L413" i="2"/>
  <c r="J411" i="2"/>
  <c r="L409" i="2"/>
  <c r="J407" i="2"/>
  <c r="J405" i="2"/>
  <c r="J404" i="2"/>
  <c r="F404" i="2"/>
  <c r="H403" i="2"/>
  <c r="J401" i="2"/>
  <c r="F400" i="2"/>
  <c r="J400" i="2"/>
  <c r="H399" i="2"/>
  <c r="I397" i="2"/>
  <c r="I393" i="2"/>
  <c r="L388" i="2"/>
  <c r="L384" i="2"/>
  <c r="K382" i="2"/>
  <c r="K380" i="2"/>
  <c r="K376" i="2"/>
  <c r="K373" i="2"/>
  <c r="G373" i="2"/>
  <c r="I372" i="2"/>
  <c r="G369" i="2"/>
  <c r="K369" i="2"/>
  <c r="I368" i="2"/>
  <c r="L349" i="2"/>
  <c r="J347" i="2"/>
  <c r="L345" i="2"/>
  <c r="J343" i="2"/>
  <c r="J341" i="2"/>
  <c r="J340" i="2"/>
  <c r="F340" i="2"/>
  <c r="K331" i="2"/>
  <c r="I328" i="2"/>
  <c r="L325" i="2"/>
  <c r="H323" i="2"/>
  <c r="I323" i="2"/>
  <c r="L321" i="2"/>
  <c r="K314" i="2"/>
  <c r="G306" i="2"/>
  <c r="L306" i="2"/>
  <c r="G305" i="2"/>
  <c r="K305" i="2"/>
  <c r="I300" i="2"/>
  <c r="J300" i="2"/>
  <c r="F300" i="2"/>
  <c r="H299" i="2"/>
  <c r="I299" i="2"/>
  <c r="J299" i="2"/>
  <c r="K293" i="2"/>
  <c r="L293" i="2"/>
  <c r="G293" i="2"/>
  <c r="K292" i="2"/>
  <c r="I288" i="2"/>
  <c r="L281" i="2"/>
  <c r="K280" i="2"/>
  <c r="L268" i="2"/>
  <c r="K267" i="2"/>
  <c r="K266" i="2"/>
  <c r="L259" i="2"/>
  <c r="L256" i="2"/>
  <c r="H236" i="2"/>
  <c r="I236" i="2"/>
  <c r="J236" i="2"/>
  <c r="F236" i="2"/>
  <c r="G218" i="2"/>
  <c r="K218" i="2"/>
  <c r="L218" i="2"/>
  <c r="F201" i="2"/>
  <c r="H201" i="2"/>
  <c r="J201" i="2"/>
  <c r="K189" i="2"/>
  <c r="L189" i="2"/>
  <c r="G189" i="2"/>
  <c r="F121" i="2"/>
  <c r="H121" i="2"/>
  <c r="I121" i="2"/>
  <c r="J121" i="2"/>
  <c r="G90" i="2"/>
  <c r="K90" i="2"/>
  <c r="L90" i="2"/>
  <c r="M12" i="2"/>
  <c r="E12" i="2"/>
  <c r="F323" i="12"/>
  <c r="H323" i="12"/>
  <c r="I323" i="12"/>
  <c r="J323" i="12"/>
  <c r="G308" i="12"/>
  <c r="K308" i="12"/>
  <c r="L308" i="12"/>
  <c r="F291" i="12"/>
  <c r="H291" i="12"/>
  <c r="I291" i="12"/>
  <c r="J291" i="12"/>
  <c r="G276" i="12"/>
  <c r="K276" i="12"/>
  <c r="L276" i="12"/>
  <c r="F259" i="12"/>
  <c r="H259" i="12"/>
  <c r="I259" i="12"/>
  <c r="J259" i="12"/>
  <c r="G177" i="12"/>
  <c r="K177" i="12"/>
  <c r="L177" i="12"/>
  <c r="L171" i="12"/>
  <c r="G171" i="12"/>
  <c r="K171" i="12"/>
  <c r="G143" i="12"/>
  <c r="L143" i="12"/>
  <c r="K143" i="12"/>
  <c r="K130" i="12"/>
  <c r="G130" i="12"/>
  <c r="L130" i="12"/>
  <c r="H230" i="7"/>
  <c r="I230" i="7"/>
  <c r="J230" i="7"/>
  <c r="F230" i="7"/>
  <c r="K230" i="7"/>
  <c r="L230" i="7"/>
  <c r="G361" i="17"/>
  <c r="G347" i="17"/>
  <c r="L462" i="2"/>
  <c r="K452" i="2"/>
  <c r="K448" i="2"/>
  <c r="K445" i="2"/>
  <c r="G445" i="2"/>
  <c r="I444" i="2"/>
  <c r="G441" i="2"/>
  <c r="K441" i="2"/>
  <c r="I440" i="2"/>
  <c r="H436" i="2"/>
  <c r="L435" i="2"/>
  <c r="H432" i="2"/>
  <c r="L431" i="2"/>
  <c r="J412" i="2"/>
  <c r="F412" i="2"/>
  <c r="H411" i="2"/>
  <c r="F408" i="2"/>
  <c r="J408" i="2"/>
  <c r="H407" i="2"/>
  <c r="K388" i="2"/>
  <c r="K384" i="2"/>
  <c r="K381" i="2"/>
  <c r="G381" i="2"/>
  <c r="I380" i="2"/>
  <c r="G377" i="2"/>
  <c r="K377" i="2"/>
  <c r="I376" i="2"/>
  <c r="H372" i="2"/>
  <c r="L371" i="2"/>
  <c r="H368" i="2"/>
  <c r="L367" i="2"/>
  <c r="J348" i="2"/>
  <c r="F348" i="2"/>
  <c r="H347" i="2"/>
  <c r="F344" i="2"/>
  <c r="J344" i="2"/>
  <c r="H343" i="2"/>
  <c r="F336" i="2"/>
  <c r="J336" i="2"/>
  <c r="K333" i="2"/>
  <c r="G333" i="2"/>
  <c r="J331" i="2"/>
  <c r="G329" i="2"/>
  <c r="K329" i="2"/>
  <c r="H328" i="2"/>
  <c r="I325" i="2"/>
  <c r="L324" i="2"/>
  <c r="J321" i="2"/>
  <c r="I316" i="2"/>
  <c r="J316" i="2"/>
  <c r="F316" i="2"/>
  <c r="F312" i="2"/>
  <c r="J312" i="2"/>
  <c r="F305" i="2"/>
  <c r="H305" i="2"/>
  <c r="G298" i="2"/>
  <c r="L298" i="2"/>
  <c r="G297" i="2"/>
  <c r="K297" i="2"/>
  <c r="I292" i="2"/>
  <c r="J292" i="2"/>
  <c r="F292" i="2"/>
  <c r="H291" i="2"/>
  <c r="I291" i="2"/>
  <c r="J291" i="2"/>
  <c r="H288" i="2"/>
  <c r="K285" i="2"/>
  <c r="L285" i="2"/>
  <c r="G285" i="2"/>
  <c r="K284" i="2"/>
  <c r="J281" i="2"/>
  <c r="I280" i="2"/>
  <c r="L273" i="2"/>
  <c r="H268" i="2"/>
  <c r="L260" i="2"/>
  <c r="K259" i="2"/>
  <c r="K256" i="2"/>
  <c r="K245" i="2"/>
  <c r="L245" i="2"/>
  <c r="G245" i="2"/>
  <c r="L233" i="2"/>
  <c r="H228" i="2"/>
  <c r="I228" i="2"/>
  <c r="J228" i="2"/>
  <c r="F228" i="2"/>
  <c r="G210" i="2"/>
  <c r="K210" i="2"/>
  <c r="L210" i="2"/>
  <c r="L204" i="2"/>
  <c r="F193" i="2"/>
  <c r="H193" i="2"/>
  <c r="J193" i="2"/>
  <c r="K181" i="2"/>
  <c r="L181" i="2"/>
  <c r="G181" i="2"/>
  <c r="H172" i="2"/>
  <c r="I172" i="2"/>
  <c r="J172" i="2"/>
  <c r="F172" i="2"/>
  <c r="G162" i="2"/>
  <c r="K162" i="2"/>
  <c r="L162" i="2"/>
  <c r="F153" i="2"/>
  <c r="H153" i="2"/>
  <c r="J153" i="2"/>
  <c r="K149" i="2"/>
  <c r="L149" i="2"/>
  <c r="G149" i="2"/>
  <c r="G130" i="2"/>
  <c r="K130" i="2"/>
  <c r="L130" i="2"/>
  <c r="F97" i="2"/>
  <c r="H97" i="2"/>
  <c r="I97" i="2"/>
  <c r="J97" i="2"/>
  <c r="G66" i="2"/>
  <c r="L12" i="2"/>
  <c r="D12" i="2"/>
  <c r="G198" i="12"/>
  <c r="K198" i="12"/>
  <c r="L198" i="12"/>
  <c r="I196" i="12"/>
  <c r="F196" i="12"/>
  <c r="H196" i="12"/>
  <c r="J196" i="12"/>
  <c r="K196" i="12"/>
  <c r="L196" i="12"/>
  <c r="F194" i="12"/>
  <c r="H194" i="12"/>
  <c r="I194" i="12"/>
  <c r="J194" i="12"/>
  <c r="L194" i="12"/>
  <c r="J169" i="12"/>
  <c r="F169" i="12"/>
  <c r="H169" i="12"/>
  <c r="I169" i="12"/>
  <c r="K169" i="12"/>
  <c r="L169" i="12"/>
  <c r="F100" i="10"/>
  <c r="J100" i="10"/>
  <c r="H100" i="10"/>
  <c r="I100" i="10"/>
  <c r="K100" i="10"/>
  <c r="K249" i="2"/>
  <c r="J248" i="2"/>
  <c r="K241" i="2"/>
  <c r="J240" i="2"/>
  <c r="K233" i="2"/>
  <c r="J232" i="2"/>
  <c r="K225" i="2"/>
  <c r="J224" i="2"/>
  <c r="K217" i="2"/>
  <c r="J216" i="2"/>
  <c r="K209" i="2"/>
  <c r="J208" i="2"/>
  <c r="K201" i="2"/>
  <c r="J200" i="2"/>
  <c r="K193" i="2"/>
  <c r="J192" i="2"/>
  <c r="K185" i="2"/>
  <c r="J184" i="2"/>
  <c r="K177" i="2"/>
  <c r="J176" i="2"/>
  <c r="K169" i="2"/>
  <c r="J168" i="2"/>
  <c r="K161" i="2"/>
  <c r="J160" i="2"/>
  <c r="K153" i="2"/>
  <c r="J152" i="2"/>
  <c r="K145" i="2"/>
  <c r="J144" i="2"/>
  <c r="F140" i="2"/>
  <c r="K137" i="2"/>
  <c r="J136" i="2"/>
  <c r="G133" i="2"/>
  <c r="F132" i="2"/>
  <c r="K129" i="2"/>
  <c r="J128" i="2"/>
  <c r="G125" i="2"/>
  <c r="F124" i="2"/>
  <c r="K121" i="2"/>
  <c r="J120" i="2"/>
  <c r="G117" i="2"/>
  <c r="F116" i="2"/>
  <c r="K113" i="2"/>
  <c r="J112" i="2"/>
  <c r="G109" i="2"/>
  <c r="F108" i="2"/>
  <c r="K105" i="2"/>
  <c r="J104" i="2"/>
  <c r="G101" i="2"/>
  <c r="F100" i="2"/>
  <c r="K97" i="2"/>
  <c r="J96" i="2"/>
  <c r="G93" i="2"/>
  <c r="F92" i="2"/>
  <c r="K89" i="2"/>
  <c r="J88" i="2"/>
  <c r="G85" i="2"/>
  <c r="G77" i="2"/>
  <c r="F76" i="2"/>
  <c r="G69" i="2"/>
  <c r="G61" i="2"/>
  <c r="F60" i="2"/>
  <c r="K57" i="2"/>
  <c r="G53" i="2"/>
  <c r="G45" i="2"/>
  <c r="G37" i="2"/>
  <c r="F326" i="12"/>
  <c r="K323" i="12"/>
  <c r="J322" i="12"/>
  <c r="G319" i="12"/>
  <c r="F318" i="12"/>
  <c r="K315" i="12"/>
  <c r="J314" i="12"/>
  <c r="G311" i="12"/>
  <c r="F310" i="12"/>
  <c r="K307" i="12"/>
  <c r="J306" i="12"/>
  <c r="G303" i="12"/>
  <c r="F302" i="12"/>
  <c r="K299" i="12"/>
  <c r="J298" i="12"/>
  <c r="G295" i="12"/>
  <c r="F294" i="12"/>
  <c r="K291" i="12"/>
  <c r="J290" i="12"/>
  <c r="G287" i="12"/>
  <c r="F286" i="12"/>
  <c r="K283" i="12"/>
  <c r="J282" i="12"/>
  <c r="G279" i="12"/>
  <c r="F278" i="12"/>
  <c r="K275" i="12"/>
  <c r="J274" i="12"/>
  <c r="G271" i="12"/>
  <c r="F270" i="12"/>
  <c r="K267" i="12"/>
  <c r="J266" i="12"/>
  <c r="G263" i="12"/>
  <c r="F262" i="12"/>
  <c r="K259" i="12"/>
  <c r="J258" i="12"/>
  <c r="G255" i="12"/>
  <c r="K254" i="12"/>
  <c r="G252" i="12"/>
  <c r="J248" i="12"/>
  <c r="J244" i="12"/>
  <c r="J241" i="12"/>
  <c r="F241" i="12"/>
  <c r="H240" i="12"/>
  <c r="F237" i="12"/>
  <c r="J237" i="12"/>
  <c r="H236" i="12"/>
  <c r="H226" i="12"/>
  <c r="L225" i="12"/>
  <c r="F224" i="12"/>
  <c r="K223" i="12"/>
  <c r="H222" i="12"/>
  <c r="L221" i="12"/>
  <c r="F220" i="12"/>
  <c r="K219" i="12"/>
  <c r="F218" i="12"/>
  <c r="F214" i="12"/>
  <c r="K210" i="12"/>
  <c r="G210" i="12"/>
  <c r="G206" i="12"/>
  <c r="K206" i="12"/>
  <c r="G195" i="12"/>
  <c r="K192" i="12"/>
  <c r="G191" i="12"/>
  <c r="K188" i="12"/>
  <c r="J184" i="12"/>
  <c r="J180" i="12"/>
  <c r="J177" i="12"/>
  <c r="F177" i="12"/>
  <c r="H176" i="12"/>
  <c r="F173" i="12"/>
  <c r="J173" i="12"/>
  <c r="H172" i="12"/>
  <c r="H162" i="12"/>
  <c r="L161" i="12"/>
  <c r="F160" i="12"/>
  <c r="K159" i="12"/>
  <c r="H158" i="12"/>
  <c r="L157" i="12"/>
  <c r="F156" i="12"/>
  <c r="K155" i="12"/>
  <c r="F154" i="12"/>
  <c r="F146" i="12"/>
  <c r="H142" i="12"/>
  <c r="G139" i="12"/>
  <c r="H136" i="12"/>
  <c r="I136" i="12"/>
  <c r="K127" i="12"/>
  <c r="K123" i="12"/>
  <c r="L123" i="12"/>
  <c r="H122" i="12"/>
  <c r="L120" i="12"/>
  <c r="G119" i="12"/>
  <c r="L119" i="12"/>
  <c r="I118" i="12"/>
  <c r="G70" i="12"/>
  <c r="K70" i="12"/>
  <c r="L66" i="12"/>
  <c r="G66" i="12"/>
  <c r="O12" i="12"/>
  <c r="O13" i="12"/>
  <c r="G12" i="12"/>
  <c r="E12" i="12"/>
  <c r="K320" i="10"/>
  <c r="L320" i="10"/>
  <c r="G320" i="10"/>
  <c r="L316" i="10"/>
  <c r="K312" i="10"/>
  <c r="L312" i="10"/>
  <c r="G312" i="10"/>
  <c r="L308" i="10"/>
  <c r="K304" i="10"/>
  <c r="L304" i="10"/>
  <c r="G304" i="10"/>
  <c r="L300" i="10"/>
  <c r="K296" i="10"/>
  <c r="L296" i="10"/>
  <c r="G296" i="10"/>
  <c r="L292" i="10"/>
  <c r="K288" i="10"/>
  <c r="L288" i="10"/>
  <c r="G288" i="10"/>
  <c r="L284" i="10"/>
  <c r="K280" i="10"/>
  <c r="L280" i="10"/>
  <c r="G280" i="10"/>
  <c r="L276" i="10"/>
  <c r="K272" i="10"/>
  <c r="L272" i="10"/>
  <c r="G272" i="10"/>
  <c r="L268" i="10"/>
  <c r="K264" i="10"/>
  <c r="L264" i="10"/>
  <c r="G264" i="10"/>
  <c r="L260" i="10"/>
  <c r="K256" i="10"/>
  <c r="L256" i="10"/>
  <c r="G256" i="10"/>
  <c r="L252" i="10"/>
  <c r="K248" i="10"/>
  <c r="L248" i="10"/>
  <c r="G248" i="10"/>
  <c r="L244" i="10"/>
  <c r="K240" i="10"/>
  <c r="L240" i="10"/>
  <c r="G240" i="10"/>
  <c r="L236" i="10"/>
  <c r="K232" i="10"/>
  <c r="L232" i="10"/>
  <c r="G232" i="10"/>
  <c r="L228" i="10"/>
  <c r="K224" i="10"/>
  <c r="L224" i="10"/>
  <c r="G224" i="10"/>
  <c r="F185" i="10"/>
  <c r="H185" i="10"/>
  <c r="I185" i="10"/>
  <c r="J185" i="10"/>
  <c r="G104" i="10"/>
  <c r="K104" i="10"/>
  <c r="L104" i="10"/>
  <c r="H57" i="10"/>
  <c r="L41" i="10"/>
  <c r="G34" i="10"/>
  <c r="K313" i="7"/>
  <c r="H313" i="7"/>
  <c r="I313" i="7"/>
  <c r="F313" i="7"/>
  <c r="J313" i="7"/>
  <c r="L313" i="7"/>
  <c r="I255" i="7"/>
  <c r="J255" i="7"/>
  <c r="F255" i="7"/>
  <c r="H255" i="7"/>
  <c r="F107" i="7"/>
  <c r="H107" i="7"/>
  <c r="J107" i="7"/>
  <c r="I107" i="7"/>
  <c r="L107" i="7"/>
  <c r="G100" i="7"/>
  <c r="K100" i="7"/>
  <c r="L100" i="7"/>
  <c r="G411" i="5"/>
  <c r="AE411" i="5"/>
  <c r="I248" i="2"/>
  <c r="I240" i="2"/>
  <c r="I232" i="2"/>
  <c r="I224" i="2"/>
  <c r="I216" i="2"/>
  <c r="I208" i="2"/>
  <c r="I200" i="2"/>
  <c r="I192" i="2"/>
  <c r="I184" i="2"/>
  <c r="J249" i="12"/>
  <c r="F249" i="12"/>
  <c r="F245" i="12"/>
  <c r="J245" i="12"/>
  <c r="K218" i="12"/>
  <c r="G218" i="12"/>
  <c r="G214" i="12"/>
  <c r="K214" i="12"/>
  <c r="J185" i="12"/>
  <c r="F185" i="12"/>
  <c r="F181" i="12"/>
  <c r="J181" i="12"/>
  <c r="K154" i="12"/>
  <c r="G154" i="12"/>
  <c r="F149" i="12"/>
  <c r="J149" i="12"/>
  <c r="K146" i="12"/>
  <c r="G146" i="12"/>
  <c r="G142" i="12"/>
  <c r="K142" i="12"/>
  <c r="I129" i="12"/>
  <c r="J129" i="12"/>
  <c r="F129" i="12"/>
  <c r="H112" i="12"/>
  <c r="I112" i="12"/>
  <c r="G78" i="12"/>
  <c r="K78" i="12"/>
  <c r="F77" i="12"/>
  <c r="I77" i="12"/>
  <c r="J77" i="12"/>
  <c r="G74" i="12"/>
  <c r="H70" i="12"/>
  <c r="G63" i="12"/>
  <c r="J38" i="12"/>
  <c r="F30" i="12"/>
  <c r="H30" i="12"/>
  <c r="J30" i="12"/>
  <c r="N12" i="12"/>
  <c r="F12" i="12"/>
  <c r="F220" i="10"/>
  <c r="H220" i="10"/>
  <c r="I220" i="10"/>
  <c r="J220" i="10"/>
  <c r="L162" i="10"/>
  <c r="G162" i="10"/>
  <c r="K162" i="10"/>
  <c r="F121" i="10"/>
  <c r="H121" i="10"/>
  <c r="I121" i="10"/>
  <c r="J121" i="10"/>
  <c r="I41" i="10"/>
  <c r="F41" i="10"/>
  <c r="H41" i="10"/>
  <c r="J41" i="10"/>
  <c r="J28" i="10"/>
  <c r="J307" i="7"/>
  <c r="F307" i="7"/>
  <c r="H307" i="7"/>
  <c r="I307" i="7"/>
  <c r="L307" i="7"/>
  <c r="K226" i="12"/>
  <c r="G226" i="12"/>
  <c r="G222" i="12"/>
  <c r="K222" i="12"/>
  <c r="J193" i="12"/>
  <c r="F193" i="12"/>
  <c r="F189" i="12"/>
  <c r="J189" i="12"/>
  <c r="K162" i="12"/>
  <c r="G162" i="12"/>
  <c r="G158" i="12"/>
  <c r="K158" i="12"/>
  <c r="K139" i="12"/>
  <c r="L139" i="12"/>
  <c r="G135" i="12"/>
  <c r="L135" i="12"/>
  <c r="F125" i="12"/>
  <c r="J125" i="12"/>
  <c r="K122" i="12"/>
  <c r="G122" i="12"/>
  <c r="G118" i="12"/>
  <c r="K118" i="12"/>
  <c r="G111" i="12"/>
  <c r="K111" i="12"/>
  <c r="L111" i="12"/>
  <c r="G110" i="12"/>
  <c r="K110" i="12"/>
  <c r="G103" i="12"/>
  <c r="K103" i="12"/>
  <c r="L103" i="12"/>
  <c r="G102" i="12"/>
  <c r="K102" i="12"/>
  <c r="G95" i="12"/>
  <c r="K95" i="12"/>
  <c r="L95" i="12"/>
  <c r="G94" i="12"/>
  <c r="K94" i="12"/>
  <c r="G86" i="12"/>
  <c r="K86" i="12"/>
  <c r="F85" i="12"/>
  <c r="I85" i="12"/>
  <c r="J85" i="12"/>
  <c r="G82" i="12"/>
  <c r="I81" i="12"/>
  <c r="J81" i="12"/>
  <c r="K81" i="12"/>
  <c r="F81" i="12"/>
  <c r="F78" i="12"/>
  <c r="H78" i="12"/>
  <c r="J78" i="12"/>
  <c r="G71" i="12"/>
  <c r="M13" i="12"/>
  <c r="F212" i="10"/>
  <c r="H212" i="10"/>
  <c r="I212" i="10"/>
  <c r="J212" i="10"/>
  <c r="G197" i="10"/>
  <c r="K197" i="10"/>
  <c r="L197" i="10"/>
  <c r="I195" i="10"/>
  <c r="F195" i="10"/>
  <c r="H195" i="10"/>
  <c r="J195" i="10"/>
  <c r="K195" i="10"/>
  <c r="L195" i="10"/>
  <c r="L98" i="10"/>
  <c r="G98" i="10"/>
  <c r="K98" i="10"/>
  <c r="L320" i="7"/>
  <c r="G320" i="7"/>
  <c r="K320" i="7"/>
  <c r="L223" i="7"/>
  <c r="H198" i="7"/>
  <c r="I198" i="7"/>
  <c r="J198" i="7"/>
  <c r="F198" i="7"/>
  <c r="K198" i="7"/>
  <c r="L198" i="7"/>
  <c r="K252" i="2"/>
  <c r="J251" i="2"/>
  <c r="K244" i="2"/>
  <c r="J243" i="2"/>
  <c r="K236" i="2"/>
  <c r="J235" i="2"/>
  <c r="K228" i="2"/>
  <c r="J227" i="2"/>
  <c r="K220" i="2"/>
  <c r="J219" i="2"/>
  <c r="K212" i="2"/>
  <c r="J211" i="2"/>
  <c r="K204" i="2"/>
  <c r="J203" i="2"/>
  <c r="K196" i="2"/>
  <c r="J195" i="2"/>
  <c r="K188" i="2"/>
  <c r="J187" i="2"/>
  <c r="K180" i="2"/>
  <c r="J179" i="2"/>
  <c r="K172" i="2"/>
  <c r="J171" i="2"/>
  <c r="K164" i="2"/>
  <c r="J163" i="2"/>
  <c r="K156" i="2"/>
  <c r="J155" i="2"/>
  <c r="K148" i="2"/>
  <c r="J147" i="2"/>
  <c r="K140" i="2"/>
  <c r="J139" i="2"/>
  <c r="L133" i="2"/>
  <c r="K132" i="2"/>
  <c r="J131" i="2"/>
  <c r="L125" i="2"/>
  <c r="K124" i="2"/>
  <c r="J123" i="2"/>
  <c r="L117" i="2"/>
  <c r="K116" i="2"/>
  <c r="J115" i="2"/>
  <c r="L109" i="2"/>
  <c r="K108" i="2"/>
  <c r="J107" i="2"/>
  <c r="L101" i="2"/>
  <c r="K100" i="2"/>
  <c r="J99" i="2"/>
  <c r="L93" i="2"/>
  <c r="K92" i="2"/>
  <c r="J91" i="2"/>
  <c r="L85" i="2"/>
  <c r="K84" i="2"/>
  <c r="L53" i="2"/>
  <c r="J43" i="2"/>
  <c r="J35" i="2"/>
  <c r="J34" i="2"/>
  <c r="J33" i="2"/>
  <c r="J31" i="2"/>
  <c r="J23" i="2"/>
  <c r="J21" i="2"/>
  <c r="K326" i="12"/>
  <c r="J325" i="12"/>
  <c r="L319" i="12"/>
  <c r="K318" i="12"/>
  <c r="J317" i="12"/>
  <c r="L311" i="12"/>
  <c r="K310" i="12"/>
  <c r="J309" i="12"/>
  <c r="L303" i="12"/>
  <c r="K302" i="12"/>
  <c r="J301" i="12"/>
  <c r="L295" i="12"/>
  <c r="K294" i="12"/>
  <c r="J293" i="12"/>
  <c r="L287" i="12"/>
  <c r="K286" i="12"/>
  <c r="J285" i="12"/>
  <c r="L279" i="12"/>
  <c r="K278" i="12"/>
  <c r="J277" i="12"/>
  <c r="L271" i="12"/>
  <c r="K270" i="12"/>
  <c r="J269" i="12"/>
  <c r="L263" i="12"/>
  <c r="K262" i="12"/>
  <c r="J261" i="12"/>
  <c r="L255" i="12"/>
  <c r="J254" i="12"/>
  <c r="L249" i="12"/>
  <c r="K247" i="12"/>
  <c r="L245" i="12"/>
  <c r="K234" i="12"/>
  <c r="G234" i="12"/>
  <c r="G230" i="12"/>
  <c r="K230" i="12"/>
  <c r="L224" i="12"/>
  <c r="L220" i="12"/>
  <c r="K216" i="12"/>
  <c r="K212" i="12"/>
  <c r="L210" i="12"/>
  <c r="L206" i="12"/>
  <c r="J201" i="12"/>
  <c r="F201" i="12"/>
  <c r="F197" i="12"/>
  <c r="J197" i="12"/>
  <c r="L185" i="12"/>
  <c r="K183" i="12"/>
  <c r="L181" i="12"/>
  <c r="K170" i="12"/>
  <c r="G170" i="12"/>
  <c r="G166" i="12"/>
  <c r="K166" i="12"/>
  <c r="L160" i="12"/>
  <c r="L156" i="12"/>
  <c r="K152" i="12"/>
  <c r="L149" i="12"/>
  <c r="I145" i="12"/>
  <c r="J145" i="12"/>
  <c r="F145" i="12"/>
  <c r="H128" i="12"/>
  <c r="I128" i="12"/>
  <c r="K115" i="12"/>
  <c r="L115" i="12"/>
  <c r="L112" i="12"/>
  <c r="F110" i="12"/>
  <c r="J110" i="12"/>
  <c r="F109" i="12"/>
  <c r="I109" i="12"/>
  <c r="J109" i="12"/>
  <c r="F102" i="12"/>
  <c r="J102" i="12"/>
  <c r="F101" i="12"/>
  <c r="I101" i="12"/>
  <c r="J101" i="12"/>
  <c r="F94" i="12"/>
  <c r="J94" i="12"/>
  <c r="F93" i="12"/>
  <c r="I93" i="12"/>
  <c r="J93" i="12"/>
  <c r="K90" i="12"/>
  <c r="L90" i="12"/>
  <c r="G90" i="12"/>
  <c r="I89" i="12"/>
  <c r="J89" i="12"/>
  <c r="K89" i="12"/>
  <c r="F89" i="12"/>
  <c r="F86" i="12"/>
  <c r="H86" i="12"/>
  <c r="J86" i="12"/>
  <c r="G79" i="12"/>
  <c r="G55" i="12"/>
  <c r="K55" i="12"/>
  <c r="L55" i="12"/>
  <c r="G47" i="12"/>
  <c r="G39" i="12"/>
  <c r="K39" i="12"/>
  <c r="L39" i="12"/>
  <c r="G31" i="12"/>
  <c r="K31" i="12"/>
  <c r="L31" i="12"/>
  <c r="L12" i="12"/>
  <c r="D12" i="12"/>
  <c r="D13" i="12"/>
  <c r="F324" i="10"/>
  <c r="H324" i="10"/>
  <c r="J324" i="10"/>
  <c r="F316" i="10"/>
  <c r="H316" i="10"/>
  <c r="J316" i="10"/>
  <c r="F308" i="10"/>
  <c r="H308" i="10"/>
  <c r="J308" i="10"/>
  <c r="F300" i="10"/>
  <c r="H300" i="10"/>
  <c r="J300" i="10"/>
  <c r="F292" i="10"/>
  <c r="H292" i="10"/>
  <c r="J292" i="10"/>
  <c r="F284" i="10"/>
  <c r="H284" i="10"/>
  <c r="J284" i="10"/>
  <c r="F276" i="10"/>
  <c r="H276" i="10"/>
  <c r="J276" i="10"/>
  <c r="F268" i="10"/>
  <c r="H268" i="10"/>
  <c r="J268" i="10"/>
  <c r="F260" i="10"/>
  <c r="H260" i="10"/>
  <c r="J260" i="10"/>
  <c r="F252" i="10"/>
  <c r="H252" i="10"/>
  <c r="J252" i="10"/>
  <c r="F244" i="10"/>
  <c r="H244" i="10"/>
  <c r="J244" i="10"/>
  <c r="F236" i="10"/>
  <c r="H236" i="10"/>
  <c r="J236" i="10"/>
  <c r="F228" i="10"/>
  <c r="H228" i="10"/>
  <c r="J228" i="10"/>
  <c r="J160" i="10"/>
  <c r="F160" i="10"/>
  <c r="H160" i="10"/>
  <c r="I160" i="10"/>
  <c r="K160" i="10"/>
  <c r="G133" i="10"/>
  <c r="K133" i="10"/>
  <c r="L133" i="10"/>
  <c r="I131" i="10"/>
  <c r="F131" i="10"/>
  <c r="H131" i="10"/>
  <c r="J131" i="10"/>
  <c r="K131" i="10"/>
  <c r="L131" i="10"/>
  <c r="G69" i="10"/>
  <c r="L69" i="10"/>
  <c r="J12" i="10"/>
  <c r="J13" i="10"/>
  <c r="I327" i="7"/>
  <c r="F327" i="7"/>
  <c r="H327" i="7"/>
  <c r="J327" i="7"/>
  <c r="L298" i="7"/>
  <c r="G298" i="7"/>
  <c r="K298" i="7"/>
  <c r="K292" i="7"/>
  <c r="L292" i="7"/>
  <c r="G292" i="7"/>
  <c r="I223" i="7"/>
  <c r="J223" i="7"/>
  <c r="F223" i="7"/>
  <c r="H223" i="7"/>
  <c r="G392" i="5"/>
  <c r="AE392" i="5"/>
  <c r="L310" i="2"/>
  <c r="L302" i="2"/>
  <c r="L294" i="2"/>
  <c r="L286" i="2"/>
  <c r="L278" i="2"/>
  <c r="L270" i="2"/>
  <c r="L262" i="2"/>
  <c r="L254" i="2"/>
  <c r="I251" i="2"/>
  <c r="L246" i="2"/>
  <c r="I243" i="2"/>
  <c r="L238" i="2"/>
  <c r="I235" i="2"/>
  <c r="L230" i="2"/>
  <c r="I227" i="2"/>
  <c r="L222" i="2"/>
  <c r="I219" i="2"/>
  <c r="L214" i="2"/>
  <c r="I211" i="2"/>
  <c r="L206" i="2"/>
  <c r="I203" i="2"/>
  <c r="L198" i="2"/>
  <c r="I195" i="2"/>
  <c r="L190" i="2"/>
  <c r="I187" i="2"/>
  <c r="L182" i="2"/>
  <c r="I179" i="2"/>
  <c r="L174" i="2"/>
  <c r="I171" i="2"/>
  <c r="L166" i="2"/>
  <c r="I163" i="2"/>
  <c r="L158" i="2"/>
  <c r="I155" i="2"/>
  <c r="L150" i="2"/>
  <c r="I147" i="2"/>
  <c r="L142" i="2"/>
  <c r="J140" i="2"/>
  <c r="I139" i="2"/>
  <c r="L134" i="2"/>
  <c r="K133" i="2"/>
  <c r="J132" i="2"/>
  <c r="I131" i="2"/>
  <c r="L126" i="2"/>
  <c r="K125" i="2"/>
  <c r="J124" i="2"/>
  <c r="I123" i="2"/>
  <c r="L118" i="2"/>
  <c r="K117" i="2"/>
  <c r="J116" i="2"/>
  <c r="I115" i="2"/>
  <c r="L110" i="2"/>
  <c r="K109" i="2"/>
  <c r="J108" i="2"/>
  <c r="I107" i="2"/>
  <c r="L102" i="2"/>
  <c r="K101" i="2"/>
  <c r="J100" i="2"/>
  <c r="I99" i="2"/>
  <c r="L94" i="2"/>
  <c r="K93" i="2"/>
  <c r="J92" i="2"/>
  <c r="I91" i="2"/>
  <c r="L86" i="2"/>
  <c r="K85" i="2"/>
  <c r="I67" i="2"/>
  <c r="I59" i="2"/>
  <c r="I51" i="2"/>
  <c r="K45" i="2"/>
  <c r="I34" i="2"/>
  <c r="I33" i="2"/>
  <c r="I31" i="2"/>
  <c r="I30" i="2"/>
  <c r="I25" i="2"/>
  <c r="I21" i="2"/>
  <c r="J326" i="12"/>
  <c r="I325" i="12"/>
  <c r="L320" i="12"/>
  <c r="K319" i="12"/>
  <c r="J318" i="12"/>
  <c r="I317" i="12"/>
  <c r="L312" i="12"/>
  <c r="K311" i="12"/>
  <c r="J310" i="12"/>
  <c r="I309" i="12"/>
  <c r="L304" i="12"/>
  <c r="K303" i="12"/>
  <c r="J302" i="12"/>
  <c r="I301" i="12"/>
  <c r="L296" i="12"/>
  <c r="K295" i="12"/>
  <c r="J294" i="12"/>
  <c r="I293" i="12"/>
  <c r="L288" i="12"/>
  <c r="K287" i="12"/>
  <c r="J286" i="12"/>
  <c r="I285" i="12"/>
  <c r="L280" i="12"/>
  <c r="K279" i="12"/>
  <c r="J278" i="12"/>
  <c r="I277" i="12"/>
  <c r="L272" i="12"/>
  <c r="K271" i="12"/>
  <c r="J270" i="12"/>
  <c r="I269" i="12"/>
  <c r="L264" i="12"/>
  <c r="K263" i="12"/>
  <c r="J262" i="12"/>
  <c r="I261" i="12"/>
  <c r="L256" i="12"/>
  <c r="K255" i="12"/>
  <c r="I254" i="12"/>
  <c r="F253" i="12"/>
  <c r="L252" i="12"/>
  <c r="K249" i="12"/>
  <c r="K245" i="12"/>
  <c r="K242" i="12"/>
  <c r="G242" i="12"/>
  <c r="G238" i="12"/>
  <c r="K238" i="12"/>
  <c r="L232" i="12"/>
  <c r="L228" i="12"/>
  <c r="G227" i="12"/>
  <c r="K224" i="12"/>
  <c r="G223" i="12"/>
  <c r="K220" i="12"/>
  <c r="L218" i="12"/>
  <c r="J216" i="12"/>
  <c r="L214" i="12"/>
  <c r="J212" i="12"/>
  <c r="J210" i="12"/>
  <c r="J209" i="12"/>
  <c r="F209" i="12"/>
  <c r="J206" i="12"/>
  <c r="F205" i="12"/>
  <c r="J205" i="12"/>
  <c r="L193" i="12"/>
  <c r="F192" i="12"/>
  <c r="K191" i="12"/>
  <c r="L189" i="12"/>
  <c r="F188" i="12"/>
  <c r="K187" i="12"/>
  <c r="K185" i="12"/>
  <c r="K181" i="12"/>
  <c r="K178" i="12"/>
  <c r="G178" i="12"/>
  <c r="G174" i="12"/>
  <c r="K174" i="12"/>
  <c r="L168" i="12"/>
  <c r="L164" i="12"/>
  <c r="G163" i="12"/>
  <c r="K160" i="12"/>
  <c r="G159" i="12"/>
  <c r="K156" i="12"/>
  <c r="L154" i="12"/>
  <c r="J152" i="12"/>
  <c r="G151" i="12"/>
  <c r="L151" i="12"/>
  <c r="K149" i="12"/>
  <c r="F141" i="12"/>
  <c r="J141" i="12"/>
  <c r="K138" i="12"/>
  <c r="G138" i="12"/>
  <c r="G134" i="12"/>
  <c r="K134" i="12"/>
  <c r="L129" i="12"/>
  <c r="L125" i="12"/>
  <c r="I121" i="12"/>
  <c r="J121" i="12"/>
  <c r="F121" i="12"/>
  <c r="F114" i="12"/>
  <c r="K112" i="12"/>
  <c r="G87" i="12"/>
  <c r="K87" i="12"/>
  <c r="L87" i="12"/>
  <c r="L77" i="12"/>
  <c r="H57" i="12"/>
  <c r="K49" i="12"/>
  <c r="I33" i="12"/>
  <c r="J33" i="12"/>
  <c r="G172" i="10"/>
  <c r="K172" i="10"/>
  <c r="L172" i="10"/>
  <c r="L166" i="10"/>
  <c r="G166" i="10"/>
  <c r="K166" i="10"/>
  <c r="J96" i="10"/>
  <c r="F96" i="10"/>
  <c r="H96" i="10"/>
  <c r="I96" i="10"/>
  <c r="K96" i="10"/>
  <c r="H40" i="10"/>
  <c r="J40" i="10"/>
  <c r="F40" i="10"/>
  <c r="K40" i="10"/>
  <c r="K33" i="10"/>
  <c r="G33" i="10"/>
  <c r="L33" i="10"/>
  <c r="Q12" i="10"/>
  <c r="Q13" i="10"/>
  <c r="I12" i="10"/>
  <c r="I13" i="10"/>
  <c r="H262" i="7"/>
  <c r="I262" i="7"/>
  <c r="J262" i="7"/>
  <c r="F262" i="7"/>
  <c r="K262" i="7"/>
  <c r="L262" i="7"/>
  <c r="K428" i="5"/>
  <c r="I140" i="2"/>
  <c r="I132" i="2"/>
  <c r="I124" i="2"/>
  <c r="I116" i="2"/>
  <c r="I108" i="2"/>
  <c r="I100" i="2"/>
  <c r="I92" i="2"/>
  <c r="I36" i="2"/>
  <c r="I326" i="12"/>
  <c r="K320" i="12"/>
  <c r="J319" i="12"/>
  <c r="I318" i="12"/>
  <c r="K312" i="12"/>
  <c r="J311" i="12"/>
  <c r="I310" i="12"/>
  <c r="K304" i="12"/>
  <c r="J303" i="12"/>
  <c r="I302" i="12"/>
  <c r="K296" i="12"/>
  <c r="J295" i="12"/>
  <c r="I294" i="12"/>
  <c r="K288" i="12"/>
  <c r="J287" i="12"/>
  <c r="I286" i="12"/>
  <c r="K280" i="12"/>
  <c r="J279" i="12"/>
  <c r="I278" i="12"/>
  <c r="K272" i="12"/>
  <c r="J271" i="12"/>
  <c r="I270" i="12"/>
  <c r="K264" i="12"/>
  <c r="J263" i="12"/>
  <c r="I262" i="12"/>
  <c r="K256" i="12"/>
  <c r="I249" i="12"/>
  <c r="G246" i="12"/>
  <c r="K246" i="12"/>
  <c r="I245" i="12"/>
  <c r="K232" i="12"/>
  <c r="K228" i="12"/>
  <c r="L226" i="12"/>
  <c r="J224" i="12"/>
  <c r="L222" i="12"/>
  <c r="J220" i="12"/>
  <c r="J218" i="12"/>
  <c r="J217" i="12"/>
  <c r="F217" i="12"/>
  <c r="H216" i="12"/>
  <c r="J214" i="12"/>
  <c r="F213" i="12"/>
  <c r="J213" i="12"/>
  <c r="H212" i="12"/>
  <c r="I210" i="12"/>
  <c r="I206" i="12"/>
  <c r="L201" i="12"/>
  <c r="K199" i="12"/>
  <c r="L197" i="12"/>
  <c r="K195" i="12"/>
  <c r="K193" i="12"/>
  <c r="K189" i="12"/>
  <c r="K186" i="12"/>
  <c r="G186" i="12"/>
  <c r="I185" i="12"/>
  <c r="G182" i="12"/>
  <c r="K182" i="12"/>
  <c r="I181" i="12"/>
  <c r="K168" i="12"/>
  <c r="K164" i="12"/>
  <c r="L162" i="12"/>
  <c r="J160" i="12"/>
  <c r="L158" i="12"/>
  <c r="J156" i="12"/>
  <c r="J154" i="12"/>
  <c r="J153" i="12"/>
  <c r="F153" i="12"/>
  <c r="H152" i="12"/>
  <c r="I149" i="12"/>
  <c r="L146" i="12"/>
  <c r="H144" i="12"/>
  <c r="I144" i="12"/>
  <c r="L142" i="12"/>
  <c r="K135" i="12"/>
  <c r="K131" i="12"/>
  <c r="L131" i="12"/>
  <c r="K129" i="12"/>
  <c r="L128" i="12"/>
  <c r="G127" i="12"/>
  <c r="L127" i="12"/>
  <c r="K125" i="12"/>
  <c r="F117" i="12"/>
  <c r="J117" i="12"/>
  <c r="K114" i="12"/>
  <c r="G114" i="12"/>
  <c r="J112" i="12"/>
  <c r="L85" i="12"/>
  <c r="K77" i="12"/>
  <c r="G325" i="10"/>
  <c r="K325" i="10"/>
  <c r="L325" i="10"/>
  <c r="G317" i="10"/>
  <c r="K317" i="10"/>
  <c r="L317" i="10"/>
  <c r="G309" i="10"/>
  <c r="K309" i="10"/>
  <c r="L309" i="10"/>
  <c r="G301" i="10"/>
  <c r="K301" i="10"/>
  <c r="L301" i="10"/>
  <c r="G293" i="10"/>
  <c r="K293" i="10"/>
  <c r="L293" i="10"/>
  <c r="G285" i="10"/>
  <c r="K285" i="10"/>
  <c r="L285" i="10"/>
  <c r="G277" i="10"/>
  <c r="K277" i="10"/>
  <c r="L277" i="10"/>
  <c r="G269" i="10"/>
  <c r="K269" i="10"/>
  <c r="L269" i="10"/>
  <c r="G261" i="10"/>
  <c r="K261" i="10"/>
  <c r="L261" i="10"/>
  <c r="G253" i="10"/>
  <c r="K253" i="10"/>
  <c r="L253" i="10"/>
  <c r="G245" i="10"/>
  <c r="K245" i="10"/>
  <c r="L245" i="10"/>
  <c r="G237" i="10"/>
  <c r="K237" i="10"/>
  <c r="L237" i="10"/>
  <c r="G229" i="10"/>
  <c r="K229" i="10"/>
  <c r="L229" i="10"/>
  <c r="G221" i="10"/>
  <c r="K221" i="10"/>
  <c r="L221" i="10"/>
  <c r="G108" i="10"/>
  <c r="K108" i="10"/>
  <c r="L108" i="10"/>
  <c r="L102" i="10"/>
  <c r="G102" i="10"/>
  <c r="K102" i="10"/>
  <c r="J252" i="12"/>
  <c r="H249" i="12"/>
  <c r="H245" i="12"/>
  <c r="L234" i="12"/>
  <c r="J232" i="12"/>
  <c r="L230" i="12"/>
  <c r="J228" i="12"/>
  <c r="J225" i="12"/>
  <c r="F225" i="12"/>
  <c r="H224" i="12"/>
  <c r="F221" i="12"/>
  <c r="J221" i="12"/>
  <c r="H220" i="12"/>
  <c r="L209" i="12"/>
  <c r="L205" i="12"/>
  <c r="K203" i="12"/>
  <c r="K201" i="12"/>
  <c r="K197" i="12"/>
  <c r="K194" i="12"/>
  <c r="G194" i="12"/>
  <c r="I193" i="12"/>
  <c r="G190" i="12"/>
  <c r="K190" i="12"/>
  <c r="I189" i="12"/>
  <c r="H185" i="12"/>
  <c r="H181" i="12"/>
  <c r="L170" i="12"/>
  <c r="J168" i="12"/>
  <c r="L166" i="12"/>
  <c r="J164" i="12"/>
  <c r="J161" i="12"/>
  <c r="F161" i="12"/>
  <c r="H160" i="12"/>
  <c r="F157" i="12"/>
  <c r="J157" i="12"/>
  <c r="H156" i="12"/>
  <c r="G150" i="12"/>
  <c r="K150" i="12"/>
  <c r="H149" i="12"/>
  <c r="I146" i="12"/>
  <c r="L145" i="12"/>
  <c r="J142" i="12"/>
  <c r="I137" i="12"/>
  <c r="J137" i="12"/>
  <c r="F137" i="12"/>
  <c r="H129" i="12"/>
  <c r="K128" i="12"/>
  <c r="I125" i="12"/>
  <c r="L122" i="12"/>
  <c r="H120" i="12"/>
  <c r="I120" i="12"/>
  <c r="L118" i="12"/>
  <c r="L109" i="12"/>
  <c r="K107" i="12"/>
  <c r="L107" i="12"/>
  <c r="G107" i="12"/>
  <c r="K106" i="12"/>
  <c r="G106" i="12"/>
  <c r="L101" i="12"/>
  <c r="K99" i="12"/>
  <c r="L99" i="12"/>
  <c r="G99" i="12"/>
  <c r="K98" i="12"/>
  <c r="G98" i="12"/>
  <c r="L93" i="12"/>
  <c r="K85" i="12"/>
  <c r="L81" i="12"/>
  <c r="H77" i="12"/>
  <c r="K58" i="12"/>
  <c r="L58" i="12"/>
  <c r="G58" i="12"/>
  <c r="G50" i="12"/>
  <c r="G42" i="12"/>
  <c r="L38" i="12"/>
  <c r="G34" i="12"/>
  <c r="L30" i="12"/>
  <c r="Q12" i="12"/>
  <c r="Q13" i="12"/>
  <c r="I12" i="12"/>
  <c r="K12" i="12"/>
  <c r="H319" i="10"/>
  <c r="I319" i="10"/>
  <c r="J319" i="10"/>
  <c r="K319" i="10"/>
  <c r="F319" i="10"/>
  <c r="H311" i="10"/>
  <c r="I311" i="10"/>
  <c r="J311" i="10"/>
  <c r="K311" i="10"/>
  <c r="F311" i="10"/>
  <c r="H303" i="10"/>
  <c r="I303" i="10"/>
  <c r="J303" i="10"/>
  <c r="K303" i="10"/>
  <c r="F303" i="10"/>
  <c r="H295" i="10"/>
  <c r="I295" i="10"/>
  <c r="J295" i="10"/>
  <c r="K295" i="10"/>
  <c r="F295" i="10"/>
  <c r="H287" i="10"/>
  <c r="I287" i="10"/>
  <c r="J287" i="10"/>
  <c r="K287" i="10"/>
  <c r="F287" i="10"/>
  <c r="H279" i="10"/>
  <c r="I279" i="10"/>
  <c r="J279" i="10"/>
  <c r="K279" i="10"/>
  <c r="F279" i="10"/>
  <c r="H271" i="10"/>
  <c r="I271" i="10"/>
  <c r="J271" i="10"/>
  <c r="K271" i="10"/>
  <c r="F271" i="10"/>
  <c r="H263" i="10"/>
  <c r="I263" i="10"/>
  <c r="J263" i="10"/>
  <c r="K263" i="10"/>
  <c r="F263" i="10"/>
  <c r="H255" i="10"/>
  <c r="I255" i="10"/>
  <c r="J255" i="10"/>
  <c r="K255" i="10"/>
  <c r="F255" i="10"/>
  <c r="H247" i="10"/>
  <c r="I247" i="10"/>
  <c r="J247" i="10"/>
  <c r="K247" i="10"/>
  <c r="F247" i="10"/>
  <c r="H239" i="10"/>
  <c r="I239" i="10"/>
  <c r="J239" i="10"/>
  <c r="K239" i="10"/>
  <c r="F239" i="10"/>
  <c r="H231" i="10"/>
  <c r="I231" i="10"/>
  <c r="J231" i="10"/>
  <c r="K231" i="10"/>
  <c r="F231" i="10"/>
  <c r="H223" i="10"/>
  <c r="I223" i="10"/>
  <c r="J223" i="10"/>
  <c r="K223" i="10"/>
  <c r="F223" i="10"/>
  <c r="G213" i="10"/>
  <c r="K213" i="10"/>
  <c r="L213" i="10"/>
  <c r="I207" i="10"/>
  <c r="F207" i="10"/>
  <c r="H207" i="10"/>
  <c r="J207" i="10"/>
  <c r="K193" i="10"/>
  <c r="G193" i="10"/>
  <c r="L193" i="10"/>
  <c r="I191" i="10"/>
  <c r="F191" i="10"/>
  <c r="H191" i="10"/>
  <c r="J191" i="10"/>
  <c r="K191" i="10"/>
  <c r="L191" i="10"/>
  <c r="F189" i="10"/>
  <c r="H189" i="10"/>
  <c r="I189" i="10"/>
  <c r="J189" i="10"/>
  <c r="F164" i="10"/>
  <c r="J164" i="10"/>
  <c r="H164" i="10"/>
  <c r="I164" i="10"/>
  <c r="K164" i="10"/>
  <c r="G65" i="10"/>
  <c r="H63" i="10"/>
  <c r="O12" i="10"/>
  <c r="O13" i="10"/>
  <c r="G12" i="10"/>
  <c r="G13" i="10"/>
  <c r="B15" i="10"/>
  <c r="H326" i="7"/>
  <c r="J326" i="7"/>
  <c r="F326" i="7"/>
  <c r="I326" i="7"/>
  <c r="K326" i="7"/>
  <c r="L326" i="7"/>
  <c r="K319" i="7"/>
  <c r="G319" i="7"/>
  <c r="L319" i="7"/>
  <c r="I191" i="7"/>
  <c r="J191" i="7"/>
  <c r="F191" i="7"/>
  <c r="H191" i="7"/>
  <c r="H166" i="7"/>
  <c r="I166" i="7"/>
  <c r="J166" i="7"/>
  <c r="F166" i="7"/>
  <c r="K166" i="7"/>
  <c r="L166" i="7"/>
  <c r="P12" i="7"/>
  <c r="P13" i="7"/>
  <c r="H12" i="7"/>
  <c r="H13" i="7"/>
  <c r="J53" i="12"/>
  <c r="K38" i="12"/>
  <c r="K30" i="12"/>
  <c r="K324" i="10"/>
  <c r="J323" i="10"/>
  <c r="K316" i="10"/>
  <c r="J315" i="10"/>
  <c r="K308" i="10"/>
  <c r="J307" i="10"/>
  <c r="K300" i="10"/>
  <c r="J299" i="10"/>
  <c r="K292" i="10"/>
  <c r="J291" i="10"/>
  <c r="K284" i="10"/>
  <c r="J283" i="10"/>
  <c r="K276" i="10"/>
  <c r="J275" i="10"/>
  <c r="K268" i="10"/>
  <c r="J267" i="10"/>
  <c r="K260" i="10"/>
  <c r="J259" i="10"/>
  <c r="K252" i="10"/>
  <c r="J251" i="10"/>
  <c r="K244" i="10"/>
  <c r="J243" i="10"/>
  <c r="K236" i="10"/>
  <c r="J235" i="10"/>
  <c r="K228" i="10"/>
  <c r="J227" i="10"/>
  <c r="K220" i="10"/>
  <c r="J219" i="10"/>
  <c r="G216" i="10"/>
  <c r="F215" i="10"/>
  <c r="K212" i="10"/>
  <c r="J211" i="10"/>
  <c r="F208" i="10"/>
  <c r="L207" i="10"/>
  <c r="I206" i="10"/>
  <c r="K201" i="10"/>
  <c r="G201" i="10"/>
  <c r="G190" i="10"/>
  <c r="K187" i="10"/>
  <c r="G186" i="10"/>
  <c r="K183" i="10"/>
  <c r="J179" i="10"/>
  <c r="J175" i="10"/>
  <c r="F172" i="10"/>
  <c r="J172" i="10"/>
  <c r="H171" i="10"/>
  <c r="J168" i="10"/>
  <c r="F168" i="10"/>
  <c r="H167" i="10"/>
  <c r="H157" i="10"/>
  <c r="L156" i="10"/>
  <c r="F155" i="10"/>
  <c r="K154" i="10"/>
  <c r="H153" i="10"/>
  <c r="L152" i="10"/>
  <c r="F151" i="10"/>
  <c r="K150" i="10"/>
  <c r="F149" i="10"/>
  <c r="F145" i="10"/>
  <c r="G141" i="10"/>
  <c r="K141" i="10"/>
  <c r="K137" i="10"/>
  <c r="G137" i="10"/>
  <c r="G126" i="10"/>
  <c r="K123" i="10"/>
  <c r="G122" i="10"/>
  <c r="K119" i="10"/>
  <c r="J115" i="10"/>
  <c r="J111" i="10"/>
  <c r="F108" i="10"/>
  <c r="J108" i="10"/>
  <c r="H107" i="10"/>
  <c r="J104" i="10"/>
  <c r="F104" i="10"/>
  <c r="H103" i="10"/>
  <c r="H93" i="10"/>
  <c r="L92" i="10"/>
  <c r="F91" i="10"/>
  <c r="K90" i="10"/>
  <c r="H89" i="10"/>
  <c r="L88" i="10"/>
  <c r="F87" i="10"/>
  <c r="K86" i="10"/>
  <c r="F85" i="10"/>
  <c r="F81" i="10"/>
  <c r="G77" i="10"/>
  <c r="K77" i="10"/>
  <c r="G73" i="10"/>
  <c r="G62" i="10"/>
  <c r="G58" i="10"/>
  <c r="J47" i="10"/>
  <c r="L37" i="10"/>
  <c r="I33" i="10"/>
  <c r="F33" i="10"/>
  <c r="I23" i="10"/>
  <c r="C13" i="10"/>
  <c r="L323" i="7"/>
  <c r="I319" i="7"/>
  <c r="F319" i="7"/>
  <c r="H318" i="7"/>
  <c r="J318" i="7"/>
  <c r="F318" i="7"/>
  <c r="L312" i="7"/>
  <c r="G312" i="7"/>
  <c r="K311" i="7"/>
  <c r="G311" i="7"/>
  <c r="K305" i="7"/>
  <c r="H305" i="7"/>
  <c r="I305" i="7"/>
  <c r="J295" i="7"/>
  <c r="L290" i="7"/>
  <c r="K263" i="7"/>
  <c r="G263" i="7"/>
  <c r="G260" i="7"/>
  <c r="K260" i="7"/>
  <c r="L260" i="7"/>
  <c r="F259" i="7"/>
  <c r="J259" i="7"/>
  <c r="K256" i="7"/>
  <c r="L256" i="7"/>
  <c r="G256" i="7"/>
  <c r="K231" i="7"/>
  <c r="G231" i="7"/>
  <c r="G228" i="7"/>
  <c r="K228" i="7"/>
  <c r="L228" i="7"/>
  <c r="F227" i="7"/>
  <c r="J227" i="7"/>
  <c r="K224" i="7"/>
  <c r="L224" i="7"/>
  <c r="G224" i="7"/>
  <c r="K199" i="7"/>
  <c r="G199" i="7"/>
  <c r="G196" i="7"/>
  <c r="K196" i="7"/>
  <c r="L196" i="7"/>
  <c r="F195" i="7"/>
  <c r="J195" i="7"/>
  <c r="K192" i="7"/>
  <c r="L192" i="7"/>
  <c r="G192" i="7"/>
  <c r="K167" i="7"/>
  <c r="G167" i="7"/>
  <c r="G164" i="7"/>
  <c r="K164" i="7"/>
  <c r="L164" i="7"/>
  <c r="F163" i="7"/>
  <c r="J163" i="7"/>
  <c r="G156" i="7"/>
  <c r="K156" i="7"/>
  <c r="L156" i="7"/>
  <c r="K151" i="7"/>
  <c r="L151" i="7"/>
  <c r="G151" i="7"/>
  <c r="L147" i="7"/>
  <c r="F139" i="7"/>
  <c r="H139" i="7"/>
  <c r="J139" i="7"/>
  <c r="H134" i="7"/>
  <c r="I134" i="7"/>
  <c r="J134" i="7"/>
  <c r="K134" i="7"/>
  <c r="F134" i="7"/>
  <c r="K127" i="7"/>
  <c r="L127" i="7"/>
  <c r="G127" i="7"/>
  <c r="L123" i="7"/>
  <c r="H102" i="7"/>
  <c r="I102" i="7"/>
  <c r="J102" i="7"/>
  <c r="K102" i="7"/>
  <c r="F102" i="7"/>
  <c r="K95" i="7"/>
  <c r="L95" i="7"/>
  <c r="G95" i="7"/>
  <c r="L91" i="7"/>
  <c r="G60" i="7"/>
  <c r="K60" i="7"/>
  <c r="L60" i="7"/>
  <c r="O12" i="7"/>
  <c r="O13" i="7"/>
  <c r="G12" i="7"/>
  <c r="G13" i="7"/>
  <c r="G357" i="17"/>
  <c r="G343" i="17"/>
  <c r="G239" i="17"/>
  <c r="M239" i="17"/>
  <c r="G235" i="17"/>
  <c r="M235" i="17"/>
  <c r="K424" i="5"/>
  <c r="G396" i="5"/>
  <c r="AE396" i="5"/>
  <c r="J383" i="5"/>
  <c r="J377" i="5"/>
  <c r="G91" i="12"/>
  <c r="F90" i="12"/>
  <c r="G83" i="12"/>
  <c r="G75" i="12"/>
  <c r="G67" i="12"/>
  <c r="G59" i="12"/>
  <c r="F58" i="12"/>
  <c r="G51" i="12"/>
  <c r="I45" i="12"/>
  <c r="G43" i="12"/>
  <c r="I37" i="12"/>
  <c r="G35" i="12"/>
  <c r="I323" i="10"/>
  <c r="G321" i="10"/>
  <c r="F320" i="10"/>
  <c r="I315" i="10"/>
  <c r="G313" i="10"/>
  <c r="F312" i="10"/>
  <c r="I307" i="10"/>
  <c r="G305" i="10"/>
  <c r="F304" i="10"/>
  <c r="I299" i="10"/>
  <c r="G297" i="10"/>
  <c r="F296" i="10"/>
  <c r="I291" i="10"/>
  <c r="G289" i="10"/>
  <c r="F288" i="10"/>
  <c r="I283" i="10"/>
  <c r="G281" i="10"/>
  <c r="F280" i="10"/>
  <c r="I275" i="10"/>
  <c r="G273" i="10"/>
  <c r="F272" i="10"/>
  <c r="I267" i="10"/>
  <c r="G265" i="10"/>
  <c r="F264" i="10"/>
  <c r="I259" i="10"/>
  <c r="G257" i="10"/>
  <c r="F256" i="10"/>
  <c r="I251" i="10"/>
  <c r="G249" i="10"/>
  <c r="F248" i="10"/>
  <c r="I243" i="10"/>
  <c r="G241" i="10"/>
  <c r="F240" i="10"/>
  <c r="I235" i="10"/>
  <c r="G233" i="10"/>
  <c r="F232" i="10"/>
  <c r="I227" i="10"/>
  <c r="G225" i="10"/>
  <c r="F224" i="10"/>
  <c r="I219" i="10"/>
  <c r="G217" i="10"/>
  <c r="F216" i="10"/>
  <c r="I211" i="10"/>
  <c r="G209" i="10"/>
  <c r="K207" i="10"/>
  <c r="G206" i="10"/>
  <c r="G198" i="10"/>
  <c r="G194" i="10"/>
  <c r="L189" i="10"/>
  <c r="J187" i="10"/>
  <c r="L185" i="10"/>
  <c r="J183" i="10"/>
  <c r="J181" i="10"/>
  <c r="F180" i="10"/>
  <c r="J180" i="10"/>
  <c r="J177" i="10"/>
  <c r="J176" i="10"/>
  <c r="F176" i="10"/>
  <c r="L164" i="10"/>
  <c r="F163" i="10"/>
  <c r="L160" i="10"/>
  <c r="F159" i="10"/>
  <c r="K158" i="10"/>
  <c r="K156" i="10"/>
  <c r="K152" i="10"/>
  <c r="G149" i="10"/>
  <c r="K149" i="10"/>
  <c r="K145" i="10"/>
  <c r="G145" i="10"/>
  <c r="G134" i="10"/>
  <c r="G130" i="10"/>
  <c r="L125" i="10"/>
  <c r="J123" i="10"/>
  <c r="L121" i="10"/>
  <c r="J119" i="10"/>
  <c r="J117" i="10"/>
  <c r="F116" i="10"/>
  <c r="J116" i="10"/>
  <c r="J113" i="10"/>
  <c r="J112" i="10"/>
  <c r="F112" i="10"/>
  <c r="L100" i="10"/>
  <c r="F99" i="10"/>
  <c r="L96" i="10"/>
  <c r="F95" i="10"/>
  <c r="K94" i="10"/>
  <c r="K92" i="10"/>
  <c r="K88" i="10"/>
  <c r="G85" i="10"/>
  <c r="K85" i="10"/>
  <c r="K81" i="10"/>
  <c r="G81" i="10"/>
  <c r="G70" i="10"/>
  <c r="G66" i="10"/>
  <c r="J59" i="10"/>
  <c r="J53" i="10"/>
  <c r="J52" i="10"/>
  <c r="J49" i="10"/>
  <c r="J48" i="10"/>
  <c r="F48" i="10"/>
  <c r="L21" i="10"/>
  <c r="P12" i="10"/>
  <c r="P13" i="10"/>
  <c r="H12" i="10"/>
  <c r="H13" i="10"/>
  <c r="L321" i="7"/>
  <c r="L315" i="7"/>
  <c r="I311" i="7"/>
  <c r="F311" i="7"/>
  <c r="H310" i="7"/>
  <c r="J310" i="7"/>
  <c r="F310" i="7"/>
  <c r="L304" i="7"/>
  <c r="G304" i="7"/>
  <c r="K303" i="7"/>
  <c r="G303" i="7"/>
  <c r="K297" i="7"/>
  <c r="H297" i="7"/>
  <c r="I297" i="7"/>
  <c r="H270" i="7"/>
  <c r="I270" i="7"/>
  <c r="J270" i="7"/>
  <c r="F270" i="7"/>
  <c r="I263" i="7"/>
  <c r="J263" i="7"/>
  <c r="F263" i="7"/>
  <c r="H238" i="7"/>
  <c r="I238" i="7"/>
  <c r="J238" i="7"/>
  <c r="F238" i="7"/>
  <c r="I231" i="7"/>
  <c r="J231" i="7"/>
  <c r="F231" i="7"/>
  <c r="H206" i="7"/>
  <c r="I206" i="7"/>
  <c r="J206" i="7"/>
  <c r="F206" i="7"/>
  <c r="I199" i="7"/>
  <c r="J199" i="7"/>
  <c r="F199" i="7"/>
  <c r="H174" i="7"/>
  <c r="I174" i="7"/>
  <c r="J174" i="7"/>
  <c r="F174" i="7"/>
  <c r="I167" i="7"/>
  <c r="J167" i="7"/>
  <c r="F167" i="7"/>
  <c r="H158" i="7"/>
  <c r="I158" i="7"/>
  <c r="J158" i="7"/>
  <c r="K158" i="7"/>
  <c r="F158" i="7"/>
  <c r="F115" i="7"/>
  <c r="H115" i="7"/>
  <c r="J115" i="7"/>
  <c r="G108" i="7"/>
  <c r="K108" i="7"/>
  <c r="L108" i="7"/>
  <c r="G68" i="7"/>
  <c r="K68" i="7"/>
  <c r="L68" i="7"/>
  <c r="F35" i="7"/>
  <c r="H35" i="7"/>
  <c r="I35" i="7"/>
  <c r="J35" i="7"/>
  <c r="N12" i="7"/>
  <c r="N13" i="7"/>
  <c r="F12" i="7"/>
  <c r="F13" i="7"/>
  <c r="G371" i="17"/>
  <c r="G353" i="17"/>
  <c r="G339" i="17"/>
  <c r="G267" i="17"/>
  <c r="M267" i="17"/>
  <c r="G263" i="17"/>
  <c r="M263" i="17"/>
  <c r="G259" i="17"/>
  <c r="M259" i="17"/>
  <c r="G427" i="5"/>
  <c r="AZ427" i="5"/>
  <c r="AE427" i="5"/>
  <c r="AE356" i="5"/>
  <c r="G356" i="5"/>
  <c r="G291" i="5"/>
  <c r="AE291" i="5"/>
  <c r="F188" i="10"/>
  <c r="J188" i="10"/>
  <c r="J184" i="10"/>
  <c r="F184" i="10"/>
  <c r="G157" i="10"/>
  <c r="K157" i="10"/>
  <c r="K153" i="10"/>
  <c r="G153" i="10"/>
  <c r="F124" i="10"/>
  <c r="J124" i="10"/>
  <c r="J120" i="10"/>
  <c r="F120" i="10"/>
  <c r="G93" i="10"/>
  <c r="K93" i="10"/>
  <c r="K89" i="10"/>
  <c r="G89" i="10"/>
  <c r="J56" i="10"/>
  <c r="F56" i="10"/>
  <c r="G45" i="10"/>
  <c r="M12" i="10"/>
  <c r="M13" i="10"/>
  <c r="I303" i="7"/>
  <c r="F303" i="7"/>
  <c r="H302" i="7"/>
  <c r="J302" i="7"/>
  <c r="F302" i="7"/>
  <c r="L296" i="7"/>
  <c r="G296" i="7"/>
  <c r="K295" i="7"/>
  <c r="G295" i="7"/>
  <c r="K289" i="7"/>
  <c r="H289" i="7"/>
  <c r="I289" i="7"/>
  <c r="K271" i="7"/>
  <c r="G271" i="7"/>
  <c r="G268" i="7"/>
  <c r="K268" i="7"/>
  <c r="L268" i="7"/>
  <c r="F267" i="7"/>
  <c r="J267" i="7"/>
  <c r="K264" i="7"/>
  <c r="L264" i="7"/>
  <c r="G264" i="7"/>
  <c r="K239" i="7"/>
  <c r="G239" i="7"/>
  <c r="G236" i="7"/>
  <c r="K236" i="7"/>
  <c r="L236" i="7"/>
  <c r="F235" i="7"/>
  <c r="J235" i="7"/>
  <c r="K232" i="7"/>
  <c r="L232" i="7"/>
  <c r="G232" i="7"/>
  <c r="K207" i="7"/>
  <c r="G207" i="7"/>
  <c r="G204" i="7"/>
  <c r="K204" i="7"/>
  <c r="L204" i="7"/>
  <c r="F203" i="7"/>
  <c r="J203" i="7"/>
  <c r="K200" i="7"/>
  <c r="L200" i="7"/>
  <c r="G200" i="7"/>
  <c r="K175" i="7"/>
  <c r="G175" i="7"/>
  <c r="G172" i="7"/>
  <c r="K172" i="7"/>
  <c r="L172" i="7"/>
  <c r="F171" i="7"/>
  <c r="J171" i="7"/>
  <c r="K168" i="7"/>
  <c r="L168" i="7"/>
  <c r="G168" i="7"/>
  <c r="G140" i="7"/>
  <c r="K140" i="7"/>
  <c r="L140" i="7"/>
  <c r="K135" i="7"/>
  <c r="L135" i="7"/>
  <c r="G135" i="7"/>
  <c r="H110" i="7"/>
  <c r="I110" i="7"/>
  <c r="J110" i="7"/>
  <c r="K110" i="7"/>
  <c r="F110" i="7"/>
  <c r="K103" i="7"/>
  <c r="L103" i="7"/>
  <c r="G103" i="7"/>
  <c r="G76" i="7"/>
  <c r="K76" i="7"/>
  <c r="L76" i="7"/>
  <c r="F43" i="7"/>
  <c r="H43" i="7"/>
  <c r="I43" i="7"/>
  <c r="J43" i="7"/>
  <c r="M12" i="7"/>
  <c r="M13" i="7"/>
  <c r="E12" i="7"/>
  <c r="E13" i="7"/>
  <c r="G367" i="17"/>
  <c r="G349" i="17"/>
  <c r="G335" i="17"/>
  <c r="G301" i="17"/>
  <c r="M301" i="17"/>
  <c r="G277" i="17"/>
  <c r="M277" i="17"/>
  <c r="G229" i="17"/>
  <c r="M229" i="17"/>
  <c r="I127" i="17"/>
  <c r="K440" i="5"/>
  <c r="AE418" i="5"/>
  <c r="G418" i="5"/>
  <c r="I273" i="5"/>
  <c r="L216" i="10"/>
  <c r="K215" i="10"/>
  <c r="L208" i="10"/>
  <c r="F196" i="10"/>
  <c r="J196" i="10"/>
  <c r="J192" i="10"/>
  <c r="F192" i="10"/>
  <c r="H181" i="10"/>
  <c r="H177" i="10"/>
  <c r="G165" i="10"/>
  <c r="K165" i="10"/>
  <c r="K161" i="10"/>
  <c r="G161" i="10"/>
  <c r="L155" i="10"/>
  <c r="L151" i="10"/>
  <c r="F132" i="10"/>
  <c r="J132" i="10"/>
  <c r="J128" i="10"/>
  <c r="F128" i="10"/>
  <c r="H117" i="10"/>
  <c r="H113" i="10"/>
  <c r="G101" i="10"/>
  <c r="K101" i="10"/>
  <c r="K97" i="10"/>
  <c r="G97" i="10"/>
  <c r="L91" i="10"/>
  <c r="L87" i="10"/>
  <c r="H53" i="10"/>
  <c r="H49" i="10"/>
  <c r="H21" i="10"/>
  <c r="N12" i="10"/>
  <c r="N13" i="10"/>
  <c r="F12" i="10"/>
  <c r="F13" i="10"/>
  <c r="K324" i="7"/>
  <c r="L324" i="7"/>
  <c r="H315" i="7"/>
  <c r="K306" i="7"/>
  <c r="I295" i="7"/>
  <c r="F295" i="7"/>
  <c r="H294" i="7"/>
  <c r="J294" i="7"/>
  <c r="F294" i="7"/>
  <c r="L288" i="7"/>
  <c r="G288" i="7"/>
  <c r="K287" i="7"/>
  <c r="G287" i="7"/>
  <c r="I283" i="7"/>
  <c r="H278" i="7"/>
  <c r="I278" i="7"/>
  <c r="J278" i="7"/>
  <c r="F278" i="7"/>
  <c r="I271" i="7"/>
  <c r="J271" i="7"/>
  <c r="F271" i="7"/>
  <c r="I251" i="7"/>
  <c r="H246" i="7"/>
  <c r="I246" i="7"/>
  <c r="J246" i="7"/>
  <c r="F246" i="7"/>
  <c r="I239" i="7"/>
  <c r="J239" i="7"/>
  <c r="F239" i="7"/>
  <c r="I219" i="7"/>
  <c r="H214" i="7"/>
  <c r="I214" i="7"/>
  <c r="J214" i="7"/>
  <c r="F214" i="7"/>
  <c r="I207" i="7"/>
  <c r="J207" i="7"/>
  <c r="F207" i="7"/>
  <c r="H182" i="7"/>
  <c r="I182" i="7"/>
  <c r="J182" i="7"/>
  <c r="F182" i="7"/>
  <c r="I175" i="7"/>
  <c r="J175" i="7"/>
  <c r="F175" i="7"/>
  <c r="K159" i="7"/>
  <c r="L159" i="7"/>
  <c r="G159" i="7"/>
  <c r="L155" i="7"/>
  <c r="F147" i="7"/>
  <c r="H147" i="7"/>
  <c r="J147" i="7"/>
  <c r="H142" i="7"/>
  <c r="I142" i="7"/>
  <c r="J142" i="7"/>
  <c r="K142" i="7"/>
  <c r="F142" i="7"/>
  <c r="F123" i="7"/>
  <c r="H123" i="7"/>
  <c r="J123" i="7"/>
  <c r="G116" i="7"/>
  <c r="K116" i="7"/>
  <c r="L116" i="7"/>
  <c r="F91" i="7"/>
  <c r="H91" i="7"/>
  <c r="J91" i="7"/>
  <c r="G84" i="7"/>
  <c r="K84" i="7"/>
  <c r="L84" i="7"/>
  <c r="F51" i="7"/>
  <c r="H51" i="7"/>
  <c r="I51" i="7"/>
  <c r="J51" i="7"/>
  <c r="L12" i="7"/>
  <c r="L13" i="7"/>
  <c r="D12" i="7"/>
  <c r="D13" i="7"/>
  <c r="G363" i="17"/>
  <c r="G345" i="17"/>
  <c r="I104" i="12"/>
  <c r="I96" i="12"/>
  <c r="L91" i="12"/>
  <c r="I88" i="12"/>
  <c r="I80" i="12"/>
  <c r="L67" i="12"/>
  <c r="L59" i="12"/>
  <c r="L51" i="12"/>
  <c r="I48" i="12"/>
  <c r="L35" i="12"/>
  <c r="I32" i="12"/>
  <c r="I326" i="10"/>
  <c r="L321" i="10"/>
  <c r="I318" i="10"/>
  <c r="L313" i="10"/>
  <c r="I310" i="10"/>
  <c r="L305" i="10"/>
  <c r="I302" i="10"/>
  <c r="L297" i="10"/>
  <c r="I294" i="10"/>
  <c r="L289" i="10"/>
  <c r="I286" i="10"/>
  <c r="L281" i="10"/>
  <c r="I278" i="10"/>
  <c r="L273" i="10"/>
  <c r="I270" i="10"/>
  <c r="L265" i="10"/>
  <c r="I262" i="10"/>
  <c r="L257" i="10"/>
  <c r="I254" i="10"/>
  <c r="L249" i="10"/>
  <c r="I246" i="10"/>
  <c r="L241" i="10"/>
  <c r="I238" i="10"/>
  <c r="L233" i="10"/>
  <c r="I230" i="10"/>
  <c r="L225" i="10"/>
  <c r="I222" i="10"/>
  <c r="L217" i="10"/>
  <c r="K216" i="10"/>
  <c r="J215" i="10"/>
  <c r="I214" i="10"/>
  <c r="L209" i="10"/>
  <c r="K208" i="10"/>
  <c r="J205" i="10"/>
  <c r="F204" i="10"/>
  <c r="J204" i="10"/>
  <c r="J201" i="10"/>
  <c r="J200" i="10"/>
  <c r="F200" i="10"/>
  <c r="L188" i="10"/>
  <c r="F187" i="10"/>
  <c r="K186" i="10"/>
  <c r="L184" i="10"/>
  <c r="F183" i="10"/>
  <c r="K182" i="10"/>
  <c r="K180" i="10"/>
  <c r="K176" i="10"/>
  <c r="G173" i="10"/>
  <c r="K173" i="10"/>
  <c r="K169" i="10"/>
  <c r="G169" i="10"/>
  <c r="L163" i="10"/>
  <c r="L159" i="10"/>
  <c r="G158" i="10"/>
  <c r="K155" i="10"/>
  <c r="G154" i="10"/>
  <c r="K151" i="10"/>
  <c r="L149" i="10"/>
  <c r="J147" i="10"/>
  <c r="L145" i="10"/>
  <c r="J143" i="10"/>
  <c r="J141" i="10"/>
  <c r="F140" i="10"/>
  <c r="J140" i="10"/>
  <c r="J137" i="10"/>
  <c r="J136" i="10"/>
  <c r="F136" i="10"/>
  <c r="L124" i="10"/>
  <c r="F123" i="10"/>
  <c r="K122" i="10"/>
  <c r="L120" i="10"/>
  <c r="F119" i="10"/>
  <c r="K118" i="10"/>
  <c r="K116" i="10"/>
  <c r="K112" i="10"/>
  <c r="G109" i="10"/>
  <c r="K109" i="10"/>
  <c r="K105" i="10"/>
  <c r="G105" i="10"/>
  <c r="L99" i="10"/>
  <c r="L95" i="10"/>
  <c r="G94" i="10"/>
  <c r="K91" i="10"/>
  <c r="G90" i="10"/>
  <c r="K87" i="10"/>
  <c r="L85" i="10"/>
  <c r="J83" i="10"/>
  <c r="L81" i="10"/>
  <c r="J77" i="10"/>
  <c r="J72" i="10"/>
  <c r="F72" i="10"/>
  <c r="H71" i="10"/>
  <c r="L56" i="10"/>
  <c r="K48" i="10"/>
  <c r="K30" i="10"/>
  <c r="L30" i="10"/>
  <c r="L26" i="10"/>
  <c r="K13" i="10"/>
  <c r="L322" i="7"/>
  <c r="K318" i="7"/>
  <c r="K316" i="7"/>
  <c r="L316" i="7"/>
  <c r="F315" i="7"/>
  <c r="L310" i="7"/>
  <c r="J305" i="7"/>
  <c r="K304" i="7"/>
  <c r="I299" i="7"/>
  <c r="L297" i="7"/>
  <c r="L291" i="7"/>
  <c r="I287" i="7"/>
  <c r="F287" i="7"/>
  <c r="H286" i="7"/>
  <c r="J286" i="7"/>
  <c r="F286" i="7"/>
  <c r="K279" i="7"/>
  <c r="G279" i="7"/>
  <c r="G276" i="7"/>
  <c r="K276" i="7"/>
  <c r="L276" i="7"/>
  <c r="F275" i="7"/>
  <c r="J275" i="7"/>
  <c r="K272" i="7"/>
  <c r="L272" i="7"/>
  <c r="G272" i="7"/>
  <c r="L259" i="7"/>
  <c r="K247" i="7"/>
  <c r="G247" i="7"/>
  <c r="G244" i="7"/>
  <c r="K244" i="7"/>
  <c r="L244" i="7"/>
  <c r="F243" i="7"/>
  <c r="J243" i="7"/>
  <c r="K240" i="7"/>
  <c r="L240" i="7"/>
  <c r="G240" i="7"/>
  <c r="L227" i="7"/>
  <c r="K215" i="7"/>
  <c r="G215" i="7"/>
  <c r="G212" i="7"/>
  <c r="K212" i="7"/>
  <c r="L212" i="7"/>
  <c r="F211" i="7"/>
  <c r="J211" i="7"/>
  <c r="K208" i="7"/>
  <c r="L208" i="7"/>
  <c r="G208" i="7"/>
  <c r="L195" i="7"/>
  <c r="K183" i="7"/>
  <c r="G183" i="7"/>
  <c r="G180" i="7"/>
  <c r="K180" i="7"/>
  <c r="L180" i="7"/>
  <c r="F179" i="7"/>
  <c r="J179" i="7"/>
  <c r="K176" i="7"/>
  <c r="L176" i="7"/>
  <c r="G176" i="7"/>
  <c r="L163" i="7"/>
  <c r="H118" i="7"/>
  <c r="I118" i="7"/>
  <c r="J118" i="7"/>
  <c r="K118" i="7"/>
  <c r="F118" i="7"/>
  <c r="K111" i="7"/>
  <c r="L111" i="7"/>
  <c r="G111" i="7"/>
  <c r="H86" i="7"/>
  <c r="I86" i="7"/>
  <c r="J86" i="7"/>
  <c r="K86" i="7"/>
  <c r="F86" i="7"/>
  <c r="F59" i="7"/>
  <c r="H59" i="7"/>
  <c r="I59" i="7"/>
  <c r="J59" i="7"/>
  <c r="K12" i="7"/>
  <c r="K13" i="7"/>
  <c r="C12" i="7"/>
  <c r="C13" i="7"/>
  <c r="G373" i="17"/>
  <c r="G359" i="17"/>
  <c r="G341" i="17"/>
  <c r="G279" i="17"/>
  <c r="M279" i="17"/>
  <c r="G241" i="17"/>
  <c r="M241" i="17"/>
  <c r="G237" i="17"/>
  <c r="M237" i="17"/>
  <c r="G233" i="17"/>
  <c r="M233" i="17"/>
  <c r="AE434" i="5"/>
  <c r="G434" i="5"/>
  <c r="AZ434" i="5"/>
  <c r="J358" i="5"/>
  <c r="AE330" i="5"/>
  <c r="G330" i="5"/>
  <c r="I215" i="10"/>
  <c r="I208" i="10"/>
  <c r="L196" i="10"/>
  <c r="K194" i="10"/>
  <c r="L192" i="10"/>
  <c r="K190" i="10"/>
  <c r="K188" i="10"/>
  <c r="K184" i="10"/>
  <c r="G181" i="10"/>
  <c r="K181" i="10"/>
  <c r="I180" i="10"/>
  <c r="K177" i="10"/>
  <c r="G177" i="10"/>
  <c r="I176" i="10"/>
  <c r="K163" i="10"/>
  <c r="K159" i="10"/>
  <c r="L157" i="10"/>
  <c r="J155" i="10"/>
  <c r="L153" i="10"/>
  <c r="J151" i="10"/>
  <c r="J149" i="10"/>
  <c r="F148" i="10"/>
  <c r="J148" i="10"/>
  <c r="H147" i="10"/>
  <c r="J145" i="10"/>
  <c r="J144" i="10"/>
  <c r="F144" i="10"/>
  <c r="H143" i="10"/>
  <c r="L132" i="10"/>
  <c r="K130" i="10"/>
  <c r="L128" i="10"/>
  <c r="K126" i="10"/>
  <c r="K124" i="10"/>
  <c r="K120" i="10"/>
  <c r="G117" i="10"/>
  <c r="K117" i="10"/>
  <c r="I116" i="10"/>
  <c r="K113" i="10"/>
  <c r="G113" i="10"/>
  <c r="I112" i="10"/>
  <c r="K99" i="10"/>
  <c r="K95" i="10"/>
  <c r="L93" i="10"/>
  <c r="J91" i="10"/>
  <c r="L89" i="10"/>
  <c r="J87" i="10"/>
  <c r="J85" i="10"/>
  <c r="F84" i="10"/>
  <c r="J84" i="10"/>
  <c r="H83" i="10"/>
  <c r="J81" i="10"/>
  <c r="J80" i="10"/>
  <c r="F80" i="10"/>
  <c r="K56" i="10"/>
  <c r="G53" i="10"/>
  <c r="K53" i="10"/>
  <c r="K49" i="10"/>
  <c r="G49" i="10"/>
  <c r="I48" i="10"/>
  <c r="I26" i="10"/>
  <c r="L314" i="7"/>
  <c r="L311" i="7"/>
  <c r="K310" i="7"/>
  <c r="K308" i="7"/>
  <c r="L308" i="7"/>
  <c r="L302" i="7"/>
  <c r="J297" i="7"/>
  <c r="K296" i="7"/>
  <c r="I291" i="7"/>
  <c r="L289" i="7"/>
  <c r="I279" i="7"/>
  <c r="J279" i="7"/>
  <c r="F279" i="7"/>
  <c r="L270" i="7"/>
  <c r="H254" i="7"/>
  <c r="I254" i="7"/>
  <c r="J254" i="7"/>
  <c r="F254" i="7"/>
  <c r="I247" i="7"/>
  <c r="J247" i="7"/>
  <c r="F247" i="7"/>
  <c r="L238" i="7"/>
  <c r="H222" i="7"/>
  <c r="I222" i="7"/>
  <c r="J222" i="7"/>
  <c r="F222" i="7"/>
  <c r="I215" i="7"/>
  <c r="J215" i="7"/>
  <c r="F215" i="7"/>
  <c r="L206" i="7"/>
  <c r="H190" i="7"/>
  <c r="I190" i="7"/>
  <c r="J190" i="7"/>
  <c r="F190" i="7"/>
  <c r="I183" i="7"/>
  <c r="J183" i="7"/>
  <c r="F183" i="7"/>
  <c r="L174" i="7"/>
  <c r="G148" i="7"/>
  <c r="K148" i="7"/>
  <c r="L148" i="7"/>
  <c r="K143" i="7"/>
  <c r="L143" i="7"/>
  <c r="G143" i="7"/>
  <c r="F131" i="7"/>
  <c r="H131" i="7"/>
  <c r="J131" i="7"/>
  <c r="G124" i="7"/>
  <c r="K124" i="7"/>
  <c r="L124" i="7"/>
  <c r="F99" i="7"/>
  <c r="H99" i="7"/>
  <c r="J99" i="7"/>
  <c r="G92" i="7"/>
  <c r="K92" i="7"/>
  <c r="L92" i="7"/>
  <c r="F67" i="7"/>
  <c r="H67" i="7"/>
  <c r="I67" i="7"/>
  <c r="J67" i="7"/>
  <c r="G36" i="7"/>
  <c r="K36" i="7"/>
  <c r="L36" i="7"/>
  <c r="G369" i="17"/>
  <c r="G355" i="17"/>
  <c r="G337" i="17"/>
  <c r="G265" i="17"/>
  <c r="M265" i="17"/>
  <c r="G261" i="17"/>
  <c r="M261" i="17"/>
  <c r="G257" i="17"/>
  <c r="M257" i="17"/>
  <c r="G174" i="17"/>
  <c r="K412" i="5"/>
  <c r="H208" i="10"/>
  <c r="K196" i="10"/>
  <c r="K192" i="10"/>
  <c r="G189" i="10"/>
  <c r="K189" i="10"/>
  <c r="I188" i="10"/>
  <c r="K185" i="10"/>
  <c r="G185" i="10"/>
  <c r="I184" i="10"/>
  <c r="F156" i="10"/>
  <c r="J156" i="10"/>
  <c r="H155" i="10"/>
  <c r="J152" i="10"/>
  <c r="F152" i="10"/>
  <c r="H151" i="10"/>
  <c r="K132" i="10"/>
  <c r="K128" i="10"/>
  <c r="G125" i="10"/>
  <c r="K125" i="10"/>
  <c r="I124" i="10"/>
  <c r="K121" i="10"/>
  <c r="G121" i="10"/>
  <c r="I120" i="10"/>
  <c r="F92" i="10"/>
  <c r="J92" i="10"/>
  <c r="H91" i="10"/>
  <c r="J88" i="10"/>
  <c r="F88" i="10"/>
  <c r="H87" i="10"/>
  <c r="G61" i="10"/>
  <c r="K57" i="10"/>
  <c r="G57" i="10"/>
  <c r="I56" i="10"/>
  <c r="G42" i="10"/>
  <c r="K41" i="10"/>
  <c r="G41" i="10"/>
  <c r="I35" i="10"/>
  <c r="E12" i="10"/>
  <c r="E13" i="10"/>
  <c r="K327" i="7"/>
  <c r="G327" i="7"/>
  <c r="K321" i="7"/>
  <c r="H321" i="7"/>
  <c r="I321" i="7"/>
  <c r="L306" i="7"/>
  <c r="L303" i="7"/>
  <c r="K302" i="7"/>
  <c r="K300" i="7"/>
  <c r="L300" i="7"/>
  <c r="J289" i="7"/>
  <c r="G284" i="7"/>
  <c r="K284" i="7"/>
  <c r="L284" i="7"/>
  <c r="F283" i="7"/>
  <c r="J283" i="7"/>
  <c r="K280" i="7"/>
  <c r="L280" i="7"/>
  <c r="G280" i="7"/>
  <c r="L267" i="7"/>
  <c r="K255" i="7"/>
  <c r="G255" i="7"/>
  <c r="G252" i="7"/>
  <c r="K252" i="7"/>
  <c r="L252" i="7"/>
  <c r="F251" i="7"/>
  <c r="J251" i="7"/>
  <c r="K248" i="7"/>
  <c r="L248" i="7"/>
  <c r="G248" i="7"/>
  <c r="L235" i="7"/>
  <c r="K223" i="7"/>
  <c r="G223" i="7"/>
  <c r="G220" i="7"/>
  <c r="K220" i="7"/>
  <c r="L220" i="7"/>
  <c r="F219" i="7"/>
  <c r="J219" i="7"/>
  <c r="K216" i="7"/>
  <c r="L216" i="7"/>
  <c r="G216" i="7"/>
  <c r="L203" i="7"/>
  <c r="K191" i="7"/>
  <c r="G191" i="7"/>
  <c r="G188" i="7"/>
  <c r="K188" i="7"/>
  <c r="L188" i="7"/>
  <c r="F187" i="7"/>
  <c r="J187" i="7"/>
  <c r="K184" i="7"/>
  <c r="L184" i="7"/>
  <c r="G184" i="7"/>
  <c r="L171" i="7"/>
  <c r="F155" i="7"/>
  <c r="H155" i="7"/>
  <c r="J155" i="7"/>
  <c r="H150" i="7"/>
  <c r="I150" i="7"/>
  <c r="J150" i="7"/>
  <c r="K150" i="7"/>
  <c r="F150" i="7"/>
  <c r="H126" i="7"/>
  <c r="I126" i="7"/>
  <c r="J126" i="7"/>
  <c r="K126" i="7"/>
  <c r="F126" i="7"/>
  <c r="K119" i="7"/>
  <c r="L119" i="7"/>
  <c r="G119" i="7"/>
  <c r="H94" i="7"/>
  <c r="I94" i="7"/>
  <c r="J94" i="7"/>
  <c r="K94" i="7"/>
  <c r="F94" i="7"/>
  <c r="K87" i="7"/>
  <c r="L87" i="7"/>
  <c r="G87" i="7"/>
  <c r="F75" i="7"/>
  <c r="H75" i="7"/>
  <c r="I75" i="7"/>
  <c r="J75" i="7"/>
  <c r="G44" i="7"/>
  <c r="K44" i="7"/>
  <c r="L44" i="7"/>
  <c r="Q12" i="7"/>
  <c r="Q13" i="7"/>
  <c r="I12" i="7"/>
  <c r="I13" i="7"/>
  <c r="G365" i="17"/>
  <c r="G351" i="17"/>
  <c r="L133" i="17"/>
  <c r="J381" i="5"/>
  <c r="J44" i="10"/>
  <c r="K37" i="10"/>
  <c r="J36" i="10"/>
  <c r="K28" i="10"/>
  <c r="K27" i="10"/>
  <c r="K26" i="10"/>
  <c r="K23" i="10"/>
  <c r="K22" i="10"/>
  <c r="K323" i="7"/>
  <c r="J322" i="7"/>
  <c r="K315" i="7"/>
  <c r="J314" i="7"/>
  <c r="K307" i="7"/>
  <c r="J306" i="7"/>
  <c r="K299" i="7"/>
  <c r="J298" i="7"/>
  <c r="K291" i="7"/>
  <c r="J290" i="7"/>
  <c r="K283" i="7"/>
  <c r="J282" i="7"/>
  <c r="I281" i="7"/>
  <c r="K275" i="7"/>
  <c r="J274" i="7"/>
  <c r="I273" i="7"/>
  <c r="K267" i="7"/>
  <c r="J266" i="7"/>
  <c r="I265" i="7"/>
  <c r="K259" i="7"/>
  <c r="J258" i="7"/>
  <c r="I257" i="7"/>
  <c r="K251" i="7"/>
  <c r="J250" i="7"/>
  <c r="I249" i="7"/>
  <c r="K243" i="7"/>
  <c r="J242" i="7"/>
  <c r="I241" i="7"/>
  <c r="K235" i="7"/>
  <c r="J234" i="7"/>
  <c r="I233" i="7"/>
  <c r="K227" i="7"/>
  <c r="J226" i="7"/>
  <c r="I225" i="7"/>
  <c r="K219" i="7"/>
  <c r="J218" i="7"/>
  <c r="I217" i="7"/>
  <c r="K211" i="7"/>
  <c r="J210" i="7"/>
  <c r="I209" i="7"/>
  <c r="K203" i="7"/>
  <c r="J202" i="7"/>
  <c r="I201" i="7"/>
  <c r="K195" i="7"/>
  <c r="J194" i="7"/>
  <c r="I193" i="7"/>
  <c r="K187" i="7"/>
  <c r="J186" i="7"/>
  <c r="I185" i="7"/>
  <c r="K179" i="7"/>
  <c r="J178" i="7"/>
  <c r="I177" i="7"/>
  <c r="K171" i="7"/>
  <c r="J170" i="7"/>
  <c r="I169" i="7"/>
  <c r="K163" i="7"/>
  <c r="J162" i="7"/>
  <c r="I161" i="7"/>
  <c r="K155" i="7"/>
  <c r="J154" i="7"/>
  <c r="I153" i="7"/>
  <c r="K147" i="7"/>
  <c r="J146" i="7"/>
  <c r="I145" i="7"/>
  <c r="K139" i="7"/>
  <c r="J138" i="7"/>
  <c r="I137" i="7"/>
  <c r="K131" i="7"/>
  <c r="J130" i="7"/>
  <c r="I129" i="7"/>
  <c r="K123" i="7"/>
  <c r="J122" i="7"/>
  <c r="I121" i="7"/>
  <c r="K115" i="7"/>
  <c r="J114" i="7"/>
  <c r="I113" i="7"/>
  <c r="K107" i="7"/>
  <c r="J106" i="7"/>
  <c r="I105" i="7"/>
  <c r="K99" i="7"/>
  <c r="J98" i="7"/>
  <c r="I97" i="7"/>
  <c r="K91" i="7"/>
  <c r="J90" i="7"/>
  <c r="I89" i="7"/>
  <c r="K83" i="7"/>
  <c r="J82" i="7"/>
  <c r="I81" i="7"/>
  <c r="G79" i="7"/>
  <c r="F78" i="7"/>
  <c r="K75" i="7"/>
  <c r="J74" i="7"/>
  <c r="I73" i="7"/>
  <c r="G71" i="7"/>
  <c r="F70" i="7"/>
  <c r="K67" i="7"/>
  <c r="J66" i="7"/>
  <c r="I65" i="7"/>
  <c r="G63" i="7"/>
  <c r="F62" i="7"/>
  <c r="K59" i="7"/>
  <c r="J58" i="7"/>
  <c r="I57" i="7"/>
  <c r="G55" i="7"/>
  <c r="F54" i="7"/>
  <c r="K51" i="7"/>
  <c r="J50" i="7"/>
  <c r="I49" i="7"/>
  <c r="G47" i="7"/>
  <c r="F46" i="7"/>
  <c r="K43" i="7"/>
  <c r="J42" i="7"/>
  <c r="I41" i="7"/>
  <c r="G39" i="7"/>
  <c r="F38" i="7"/>
  <c r="K35" i="7"/>
  <c r="J34" i="7"/>
  <c r="I33" i="7"/>
  <c r="G31" i="7"/>
  <c r="F30" i="7"/>
  <c r="F29" i="7"/>
  <c r="F28" i="7"/>
  <c r="F27" i="7"/>
  <c r="F26" i="7"/>
  <c r="F25" i="7"/>
  <c r="F24" i="7"/>
  <c r="F23" i="7"/>
  <c r="F22" i="7"/>
  <c r="F21" i="7"/>
  <c r="G376" i="17"/>
  <c r="G309" i="17"/>
  <c r="G166" i="17"/>
  <c r="G145" i="17"/>
  <c r="G139" i="17"/>
  <c r="G120" i="17"/>
  <c r="AE440" i="5"/>
  <c r="AE424" i="5"/>
  <c r="G407" i="5"/>
  <c r="AE407" i="5"/>
  <c r="G399" i="5"/>
  <c r="AE399" i="5"/>
  <c r="G388" i="5"/>
  <c r="AE388" i="5"/>
  <c r="AZ237" i="5"/>
  <c r="I154" i="5"/>
  <c r="I44" i="10"/>
  <c r="I36" i="10"/>
  <c r="I322" i="7"/>
  <c r="I314" i="7"/>
  <c r="I306" i="7"/>
  <c r="I298" i="7"/>
  <c r="I290" i="7"/>
  <c r="I282" i="7"/>
  <c r="H281" i="7"/>
  <c r="I274" i="7"/>
  <c r="H273" i="7"/>
  <c r="I266" i="7"/>
  <c r="H265" i="7"/>
  <c r="I258" i="7"/>
  <c r="H257" i="7"/>
  <c r="I250" i="7"/>
  <c r="H249" i="7"/>
  <c r="I242" i="7"/>
  <c r="H241" i="7"/>
  <c r="I234" i="7"/>
  <c r="H233" i="7"/>
  <c r="I226" i="7"/>
  <c r="H225" i="7"/>
  <c r="I218" i="7"/>
  <c r="H217" i="7"/>
  <c r="I210" i="7"/>
  <c r="H209" i="7"/>
  <c r="I202" i="7"/>
  <c r="H201" i="7"/>
  <c r="I194" i="7"/>
  <c r="H193" i="7"/>
  <c r="I186" i="7"/>
  <c r="H185" i="7"/>
  <c r="I178" i="7"/>
  <c r="H177" i="7"/>
  <c r="I170" i="7"/>
  <c r="H169" i="7"/>
  <c r="I162" i="7"/>
  <c r="H161" i="7"/>
  <c r="G160" i="7"/>
  <c r="F159" i="7"/>
  <c r="I154" i="7"/>
  <c r="H153" i="7"/>
  <c r="G152" i="7"/>
  <c r="F151" i="7"/>
  <c r="I146" i="7"/>
  <c r="H145" i="7"/>
  <c r="G144" i="7"/>
  <c r="F143" i="7"/>
  <c r="I138" i="7"/>
  <c r="H137" i="7"/>
  <c r="G136" i="7"/>
  <c r="F135" i="7"/>
  <c r="H129" i="7"/>
  <c r="G128" i="7"/>
  <c r="F127" i="7"/>
  <c r="H121" i="7"/>
  <c r="G120" i="7"/>
  <c r="F119" i="7"/>
  <c r="H113" i="7"/>
  <c r="G112" i="7"/>
  <c r="F111" i="7"/>
  <c r="H105" i="7"/>
  <c r="G104" i="7"/>
  <c r="F103" i="7"/>
  <c r="H97" i="7"/>
  <c r="G96" i="7"/>
  <c r="F95" i="7"/>
  <c r="H89" i="7"/>
  <c r="G88" i="7"/>
  <c r="F87" i="7"/>
  <c r="H81" i="7"/>
  <c r="G80" i="7"/>
  <c r="F79" i="7"/>
  <c r="H73" i="7"/>
  <c r="G72" i="7"/>
  <c r="F71" i="7"/>
  <c r="H65" i="7"/>
  <c r="G64" i="7"/>
  <c r="F63" i="7"/>
  <c r="H57" i="7"/>
  <c r="G56" i="7"/>
  <c r="F55" i="7"/>
  <c r="H49" i="7"/>
  <c r="G48" i="7"/>
  <c r="F47" i="7"/>
  <c r="H41" i="7"/>
  <c r="G40" i="7"/>
  <c r="F39" i="7"/>
  <c r="H33" i="7"/>
  <c r="G32" i="7"/>
  <c r="F31" i="7"/>
  <c r="L330" i="17"/>
  <c r="G328" i="17"/>
  <c r="L326" i="17"/>
  <c r="G324" i="17"/>
  <c r="M322" i="17"/>
  <c r="G320" i="17"/>
  <c r="G250" i="17"/>
  <c r="M250" i="17"/>
  <c r="G246" i="17"/>
  <c r="M246" i="17"/>
  <c r="G185" i="17"/>
  <c r="AE438" i="5"/>
  <c r="G438" i="5"/>
  <c r="G431" i="5"/>
  <c r="AE422" i="5"/>
  <c r="G422" i="5"/>
  <c r="G415" i="5"/>
  <c r="K400" i="5"/>
  <c r="G265" i="5"/>
  <c r="AE265" i="5"/>
  <c r="I74" i="5"/>
  <c r="L374" i="17"/>
  <c r="G274" i="17"/>
  <c r="G242" i="17"/>
  <c r="G240" i="17"/>
  <c r="M240" i="17"/>
  <c r="G238" i="17"/>
  <c r="M238" i="17"/>
  <c r="G236" i="17"/>
  <c r="M236" i="17"/>
  <c r="G234" i="17"/>
  <c r="M234" i="17"/>
  <c r="G226" i="17"/>
  <c r="M226" i="17"/>
  <c r="G224" i="17"/>
  <c r="M224" i="17"/>
  <c r="G150" i="17"/>
  <c r="AE428" i="5"/>
  <c r="AE412" i="5"/>
  <c r="AE322" i="5"/>
  <c r="G322" i="5"/>
  <c r="G303" i="5"/>
  <c r="AE303" i="5"/>
  <c r="L79" i="7"/>
  <c r="K78" i="7"/>
  <c r="L71" i="7"/>
  <c r="K70" i="7"/>
  <c r="L63" i="7"/>
  <c r="K62" i="7"/>
  <c r="L55" i="7"/>
  <c r="K54" i="7"/>
  <c r="L47" i="7"/>
  <c r="K46" i="7"/>
  <c r="L39" i="7"/>
  <c r="K38" i="7"/>
  <c r="L31" i="7"/>
  <c r="K30" i="7"/>
  <c r="K29" i="7"/>
  <c r="K28" i="7"/>
  <c r="K27" i="7"/>
  <c r="K26" i="7"/>
  <c r="K25" i="7"/>
  <c r="K24" i="7"/>
  <c r="K23" i="7"/>
  <c r="K22" i="7"/>
  <c r="K21" i="7"/>
  <c r="L377" i="17"/>
  <c r="G372" i="17"/>
  <c r="N370" i="17"/>
  <c r="G368" i="17"/>
  <c r="M366" i="17"/>
  <c r="G364" i="17"/>
  <c r="L362" i="17"/>
  <c r="G360" i="17"/>
  <c r="L358" i="17"/>
  <c r="G356" i="17"/>
  <c r="L354" i="17"/>
  <c r="G352" i="17"/>
  <c r="L350" i="17"/>
  <c r="G348" i="17"/>
  <c r="M346" i="17"/>
  <c r="G344" i="17"/>
  <c r="L342" i="17"/>
  <c r="G340" i="17"/>
  <c r="M338" i="17"/>
  <c r="G336" i="17"/>
  <c r="L304" i="17"/>
  <c r="L302" i="17"/>
  <c r="L280" i="17"/>
  <c r="G268" i="17"/>
  <c r="M268" i="17"/>
  <c r="G266" i="17"/>
  <c r="M266" i="17"/>
  <c r="G264" i="17"/>
  <c r="M264" i="17"/>
  <c r="G262" i="17"/>
  <c r="M262" i="17"/>
  <c r="G260" i="17"/>
  <c r="M260" i="17"/>
  <c r="G258" i="17"/>
  <c r="M258" i="17"/>
  <c r="G256" i="17"/>
  <c r="M256" i="17"/>
  <c r="G249" i="17"/>
  <c r="M249" i="17"/>
  <c r="G245" i="17"/>
  <c r="M245" i="17"/>
  <c r="AE442" i="5"/>
  <c r="G442" i="5"/>
  <c r="G435" i="5"/>
  <c r="K432" i="5"/>
  <c r="AE426" i="5"/>
  <c r="G426" i="5"/>
  <c r="G419" i="5"/>
  <c r="K416" i="5"/>
  <c r="AE410" i="5"/>
  <c r="G410" i="5"/>
  <c r="AE391" i="5"/>
  <c r="G391" i="5"/>
  <c r="G380" i="5"/>
  <c r="AE380" i="5"/>
  <c r="AZ376" i="5"/>
  <c r="G376" i="5"/>
  <c r="AE376" i="5"/>
  <c r="G374" i="5"/>
  <c r="AE374" i="5"/>
  <c r="J363" i="5"/>
  <c r="J355" i="5"/>
  <c r="L160" i="7"/>
  <c r="L152" i="7"/>
  <c r="L144" i="7"/>
  <c r="L136" i="7"/>
  <c r="L128" i="7"/>
  <c r="L120" i="7"/>
  <c r="L112" i="7"/>
  <c r="L104" i="7"/>
  <c r="L96" i="7"/>
  <c r="L88" i="7"/>
  <c r="L80" i="7"/>
  <c r="K79" i="7"/>
  <c r="J78" i="7"/>
  <c r="L72" i="7"/>
  <c r="K71" i="7"/>
  <c r="J70" i="7"/>
  <c r="L64" i="7"/>
  <c r="K63" i="7"/>
  <c r="J62" i="7"/>
  <c r="L56" i="7"/>
  <c r="K55" i="7"/>
  <c r="J54" i="7"/>
  <c r="L48" i="7"/>
  <c r="K47" i="7"/>
  <c r="J46" i="7"/>
  <c r="L40" i="7"/>
  <c r="K39" i="7"/>
  <c r="J38" i="7"/>
  <c r="L32" i="7"/>
  <c r="K31" i="7"/>
  <c r="J30" i="7"/>
  <c r="J29" i="7"/>
  <c r="J28" i="7"/>
  <c r="J27" i="7"/>
  <c r="J26" i="7"/>
  <c r="J25" i="7"/>
  <c r="J24" i="7"/>
  <c r="J23" i="7"/>
  <c r="J22" i="7"/>
  <c r="J21" i="7"/>
  <c r="G329" i="17"/>
  <c r="G325" i="17"/>
  <c r="G321" i="17"/>
  <c r="G295" i="17"/>
  <c r="G273" i="17"/>
  <c r="M273" i="17"/>
  <c r="G270" i="17"/>
  <c r="AE432" i="5"/>
  <c r="AE416" i="5"/>
  <c r="G401" i="5"/>
  <c r="AE401" i="5"/>
  <c r="AE387" i="5"/>
  <c r="G387" i="5"/>
  <c r="AZ387" i="5"/>
  <c r="G372" i="5"/>
  <c r="AE372" i="5"/>
  <c r="AE336" i="5"/>
  <c r="G336" i="5"/>
  <c r="AE310" i="5"/>
  <c r="G310" i="5"/>
  <c r="K160" i="7"/>
  <c r="J159" i="7"/>
  <c r="K152" i="7"/>
  <c r="J151" i="7"/>
  <c r="K144" i="7"/>
  <c r="J143" i="7"/>
  <c r="K136" i="7"/>
  <c r="J135" i="7"/>
  <c r="K128" i="7"/>
  <c r="J127" i="7"/>
  <c r="K120" i="7"/>
  <c r="J119" i="7"/>
  <c r="K112" i="7"/>
  <c r="J111" i="7"/>
  <c r="K104" i="7"/>
  <c r="J103" i="7"/>
  <c r="K96" i="7"/>
  <c r="J95" i="7"/>
  <c r="K88" i="7"/>
  <c r="J87" i="7"/>
  <c r="K80" i="7"/>
  <c r="J79" i="7"/>
  <c r="I78" i="7"/>
  <c r="K72" i="7"/>
  <c r="J71" i="7"/>
  <c r="I70" i="7"/>
  <c r="K64" i="7"/>
  <c r="J63" i="7"/>
  <c r="I62" i="7"/>
  <c r="K56" i="7"/>
  <c r="J55" i="7"/>
  <c r="I54" i="7"/>
  <c r="K48" i="7"/>
  <c r="J47" i="7"/>
  <c r="I46" i="7"/>
  <c r="K40" i="7"/>
  <c r="J39" i="7"/>
  <c r="I38" i="7"/>
  <c r="K32" i="7"/>
  <c r="J31" i="7"/>
  <c r="I30" i="7"/>
  <c r="I29" i="7"/>
  <c r="I28" i="7"/>
  <c r="I27" i="7"/>
  <c r="I26" i="7"/>
  <c r="I25" i="7"/>
  <c r="I24" i="7"/>
  <c r="I23" i="7"/>
  <c r="I22" i="7"/>
  <c r="I21" i="7"/>
  <c r="G327" i="17"/>
  <c r="G323" i="17"/>
  <c r="G319" i="17"/>
  <c r="G306" i="17"/>
  <c r="G252" i="17"/>
  <c r="G248" i="17"/>
  <c r="M248" i="17"/>
  <c r="G244" i="17"/>
  <c r="M244" i="17"/>
  <c r="L216" i="17"/>
  <c r="G195" i="17"/>
  <c r="M195" i="17"/>
  <c r="G439" i="5"/>
  <c r="K436" i="5"/>
  <c r="AE430" i="5"/>
  <c r="G430" i="5"/>
  <c r="G423" i="5"/>
  <c r="K420" i="5"/>
  <c r="AE414" i="5"/>
  <c r="G414" i="5"/>
  <c r="AZ352" i="5"/>
  <c r="AE314" i="5"/>
  <c r="G314" i="5"/>
  <c r="AE287" i="5"/>
  <c r="G287" i="5"/>
  <c r="AE277" i="5"/>
  <c r="G277" i="5"/>
  <c r="I240" i="5"/>
  <c r="I226" i="5"/>
  <c r="G100" i="5"/>
  <c r="AE100" i="5"/>
  <c r="G375" i="17"/>
  <c r="G299" i="17"/>
  <c r="G297" i="17"/>
  <c r="G272" i="17"/>
  <c r="M272" i="17"/>
  <c r="G225" i="17"/>
  <c r="M225" i="17"/>
  <c r="G223" i="17"/>
  <c r="M223" i="17"/>
  <c r="G221" i="17"/>
  <c r="AE436" i="5"/>
  <c r="AE420" i="5"/>
  <c r="J379" i="5"/>
  <c r="J306" i="5"/>
  <c r="I281" i="5"/>
  <c r="E332" i="17"/>
  <c r="F332" i="17"/>
  <c r="E315" i="17"/>
  <c r="F315" i="17"/>
  <c r="G314" i="17"/>
  <c r="E305" i="17"/>
  <c r="F305" i="17"/>
  <c r="G303" i="17"/>
  <c r="E296" i="17"/>
  <c r="F296" i="17"/>
  <c r="G294" i="17"/>
  <c r="G293" i="17"/>
  <c r="M293" i="17"/>
  <c r="G292" i="17"/>
  <c r="M292" i="17"/>
  <c r="G291" i="17"/>
  <c r="M291" i="17"/>
  <c r="G290" i="17"/>
  <c r="M290" i="17"/>
  <c r="G289" i="17"/>
  <c r="M289" i="17"/>
  <c r="G288" i="17"/>
  <c r="M288" i="17"/>
  <c r="G287" i="17"/>
  <c r="M287" i="17"/>
  <c r="G286" i="17"/>
  <c r="M286" i="17"/>
  <c r="G285" i="17"/>
  <c r="M285" i="17"/>
  <c r="G284" i="17"/>
  <c r="M284" i="17"/>
  <c r="G283" i="17"/>
  <c r="M283" i="17"/>
  <c r="G282" i="17"/>
  <c r="M282" i="17"/>
  <c r="G281" i="17"/>
  <c r="M281" i="17"/>
  <c r="E271" i="17"/>
  <c r="F271" i="17"/>
  <c r="E228" i="17"/>
  <c r="F228" i="17"/>
  <c r="E220" i="17"/>
  <c r="F220" i="17"/>
  <c r="E219" i="17"/>
  <c r="F219" i="17"/>
  <c r="E218" i="17"/>
  <c r="F218" i="17"/>
  <c r="E217" i="17"/>
  <c r="F217" i="17"/>
  <c r="G215" i="17"/>
  <c r="G214" i="17"/>
  <c r="M214" i="17"/>
  <c r="G213" i="17"/>
  <c r="M213" i="17"/>
  <c r="G212" i="17"/>
  <c r="M212" i="17"/>
  <c r="G211" i="17"/>
  <c r="M211" i="17"/>
  <c r="G210" i="17"/>
  <c r="M210" i="17"/>
  <c r="E194" i="17"/>
  <c r="F194" i="17"/>
  <c r="G192" i="17"/>
  <c r="M192" i="17"/>
  <c r="E186" i="17"/>
  <c r="F186" i="17"/>
  <c r="G184" i="17"/>
  <c r="E179" i="17"/>
  <c r="F179" i="17"/>
  <c r="G178" i="17"/>
  <c r="E175" i="17"/>
  <c r="F175" i="17"/>
  <c r="G173" i="17"/>
  <c r="E167" i="17"/>
  <c r="F167" i="17"/>
  <c r="E160" i="17"/>
  <c r="F160" i="17"/>
  <c r="G159" i="17"/>
  <c r="E155" i="17"/>
  <c r="F155" i="17"/>
  <c r="G154" i="17"/>
  <c r="E151" i="17"/>
  <c r="F151" i="17"/>
  <c r="G144" i="17"/>
  <c r="G138" i="17"/>
  <c r="E134" i="17"/>
  <c r="F134" i="17"/>
  <c r="G132" i="17"/>
  <c r="E128" i="17"/>
  <c r="F128" i="17"/>
  <c r="G126" i="17"/>
  <c r="G119" i="17"/>
  <c r="G113" i="17"/>
  <c r="E108" i="17"/>
  <c r="F108" i="17"/>
  <c r="G106" i="17"/>
  <c r="E102" i="17"/>
  <c r="F102" i="17"/>
  <c r="G101" i="17"/>
  <c r="G75" i="17"/>
  <c r="E71" i="17"/>
  <c r="F71" i="17"/>
  <c r="G69" i="17"/>
  <c r="E59" i="17"/>
  <c r="F59" i="17"/>
  <c r="G58" i="17"/>
  <c r="E55" i="17"/>
  <c r="F55" i="17"/>
  <c r="G54" i="17"/>
  <c r="E50" i="17"/>
  <c r="F50" i="17"/>
  <c r="G49" i="17"/>
  <c r="E44" i="17"/>
  <c r="F44" i="17"/>
  <c r="G43" i="17"/>
  <c r="E40" i="17"/>
  <c r="F40" i="17"/>
  <c r="G39" i="17"/>
  <c r="E29" i="17"/>
  <c r="F29" i="17"/>
  <c r="G28" i="17"/>
  <c r="G402" i="5"/>
  <c r="AE379" i="5"/>
  <c r="G378" i="5"/>
  <c r="AE370" i="5"/>
  <c r="G357" i="5"/>
  <c r="G349" i="5"/>
  <c r="G343" i="5"/>
  <c r="AE343" i="5"/>
  <c r="G335" i="5"/>
  <c r="AZ335" i="5"/>
  <c r="AE335" i="5"/>
  <c r="AE326" i="5"/>
  <c r="G326" i="5"/>
  <c r="AE318" i="5"/>
  <c r="G318" i="5"/>
  <c r="G300" i="5"/>
  <c r="AZ300" i="5"/>
  <c r="AE300" i="5"/>
  <c r="I288" i="5"/>
  <c r="AE284" i="5"/>
  <c r="G284" i="5"/>
  <c r="AE281" i="5"/>
  <c r="I263" i="5"/>
  <c r="I262" i="5"/>
  <c r="G253" i="5"/>
  <c r="AE253" i="5"/>
  <c r="G241" i="5"/>
  <c r="AE241" i="5"/>
  <c r="G185" i="5"/>
  <c r="AE185" i="5"/>
  <c r="G159" i="5"/>
  <c r="AE159" i="5"/>
  <c r="E114" i="17"/>
  <c r="F114" i="17"/>
  <c r="G112" i="17"/>
  <c r="E107" i="17"/>
  <c r="F107" i="17"/>
  <c r="E96" i="17"/>
  <c r="F96" i="17"/>
  <c r="E92" i="17"/>
  <c r="F92" i="17"/>
  <c r="E88" i="17"/>
  <c r="F88" i="17"/>
  <c r="E84" i="17"/>
  <c r="F84" i="17"/>
  <c r="E80" i="17"/>
  <c r="F80" i="17"/>
  <c r="E76" i="17"/>
  <c r="F76" i="17"/>
  <c r="E70" i="17"/>
  <c r="F70" i="17"/>
  <c r="G68" i="17"/>
  <c r="E65" i="17"/>
  <c r="F65" i="17"/>
  <c r="E61" i="17"/>
  <c r="F61" i="17"/>
  <c r="E37" i="17"/>
  <c r="F37" i="17"/>
  <c r="G36" i="17"/>
  <c r="E33" i="17"/>
  <c r="F33" i="17"/>
  <c r="E23" i="17"/>
  <c r="F23" i="17"/>
  <c r="G441" i="5"/>
  <c r="G437" i="5"/>
  <c r="G433" i="5"/>
  <c r="G429" i="5"/>
  <c r="G425" i="5"/>
  <c r="G421" i="5"/>
  <c r="G417" i="5"/>
  <c r="G413" i="5"/>
  <c r="G404" i="5"/>
  <c r="G362" i="5"/>
  <c r="G359" i="5"/>
  <c r="AE359" i="5"/>
  <c r="J339" i="5"/>
  <c r="G311" i="5"/>
  <c r="AE311" i="5"/>
  <c r="AE295" i="5"/>
  <c r="G295" i="5"/>
  <c r="I289" i="5"/>
  <c r="G278" i="5"/>
  <c r="AE278" i="5"/>
  <c r="AE271" i="5"/>
  <c r="G271" i="5"/>
  <c r="AE256" i="5"/>
  <c r="G256" i="5"/>
  <c r="AZ256" i="5"/>
  <c r="AE244" i="5"/>
  <c r="G244" i="5"/>
  <c r="AE236" i="5"/>
  <c r="G236" i="5"/>
  <c r="AE229" i="5"/>
  <c r="G229" i="5"/>
  <c r="G193" i="5"/>
  <c r="AE193" i="5"/>
  <c r="I177" i="5"/>
  <c r="I170" i="5"/>
  <c r="AE125" i="5"/>
  <c r="G125" i="5"/>
  <c r="AE397" i="5"/>
  <c r="G397" i="5"/>
  <c r="G384" i="5"/>
  <c r="AE383" i="5"/>
  <c r="J382" i="5"/>
  <c r="J364" i="5"/>
  <c r="AE360" i="5"/>
  <c r="G360" i="5"/>
  <c r="AE358" i="5"/>
  <c r="J346" i="5"/>
  <c r="AE342" i="5"/>
  <c r="G342" i="5"/>
  <c r="G340" i="5"/>
  <c r="AE340" i="5"/>
  <c r="AE334" i="5"/>
  <c r="G334" i="5"/>
  <c r="G332" i="5"/>
  <c r="AE332" i="5"/>
  <c r="G327" i="5"/>
  <c r="AE327" i="5"/>
  <c r="G319" i="5"/>
  <c r="AE319" i="5"/>
  <c r="G308" i="5"/>
  <c r="AE308" i="5"/>
  <c r="AE304" i="5"/>
  <c r="G304" i="5"/>
  <c r="J296" i="5"/>
  <c r="AE292" i="5"/>
  <c r="G292" i="5"/>
  <c r="AE289" i="5"/>
  <c r="AE285" i="5"/>
  <c r="G285" i="5"/>
  <c r="G275" i="5"/>
  <c r="AE275" i="5"/>
  <c r="I272" i="5"/>
  <c r="AE268" i="5"/>
  <c r="G268" i="5"/>
  <c r="AE248" i="5"/>
  <c r="G248" i="5"/>
  <c r="G201" i="5"/>
  <c r="AE201" i="5"/>
  <c r="AE138" i="5"/>
  <c r="G138" i="5"/>
  <c r="I122" i="5"/>
  <c r="I90" i="5"/>
  <c r="G200" i="17"/>
  <c r="E198" i="17"/>
  <c r="F198" i="17"/>
  <c r="G197" i="17"/>
  <c r="E191" i="17"/>
  <c r="F191" i="17"/>
  <c r="G189" i="17"/>
  <c r="E183" i="17"/>
  <c r="F183" i="17"/>
  <c r="E172" i="17"/>
  <c r="F172" i="17"/>
  <c r="E165" i="17"/>
  <c r="F165" i="17"/>
  <c r="G163" i="17"/>
  <c r="E149" i="17"/>
  <c r="F149" i="17"/>
  <c r="E143" i="17"/>
  <c r="F143" i="17"/>
  <c r="G141" i="17"/>
  <c r="E125" i="17"/>
  <c r="F125" i="17"/>
  <c r="G123" i="17"/>
  <c r="E118" i="17"/>
  <c r="F118" i="17"/>
  <c r="E112" i="17"/>
  <c r="F112" i="17"/>
  <c r="E105" i="17"/>
  <c r="F105" i="17"/>
  <c r="E100" i="17"/>
  <c r="F100" i="17"/>
  <c r="E95" i="17"/>
  <c r="F95" i="17"/>
  <c r="E91" i="17"/>
  <c r="F91" i="17"/>
  <c r="E87" i="17"/>
  <c r="F87" i="17"/>
  <c r="G86" i="17"/>
  <c r="E83" i="17"/>
  <c r="F83" i="17"/>
  <c r="E79" i="17"/>
  <c r="F79" i="17"/>
  <c r="E68" i="17"/>
  <c r="F68" i="17"/>
  <c r="E64" i="17"/>
  <c r="F64" i="17"/>
  <c r="G63" i="17"/>
  <c r="E36" i="17"/>
  <c r="F36" i="17"/>
  <c r="E32" i="17"/>
  <c r="F32" i="17"/>
  <c r="G31" i="17"/>
  <c r="E22" i="17"/>
  <c r="F22" i="17"/>
  <c r="AE441" i="5"/>
  <c r="AE437" i="5"/>
  <c r="AE433" i="5"/>
  <c r="AE429" i="5"/>
  <c r="AE425" i="5"/>
  <c r="AE421" i="5"/>
  <c r="AE417" i="5"/>
  <c r="AE413" i="5"/>
  <c r="G386" i="5"/>
  <c r="AE386" i="5"/>
  <c r="J371" i="5"/>
  <c r="AE352" i="5"/>
  <c r="G352" i="5"/>
  <c r="G348" i="5"/>
  <c r="AE348" i="5"/>
  <c r="AZ341" i="5"/>
  <c r="AE341" i="5"/>
  <c r="G341" i="5"/>
  <c r="J338" i="5"/>
  <c r="AE333" i="5"/>
  <c r="G333" i="5"/>
  <c r="G324" i="5"/>
  <c r="AE324" i="5"/>
  <c r="G316" i="5"/>
  <c r="AE316" i="5"/>
  <c r="J305" i="5"/>
  <c r="AE301" i="5"/>
  <c r="G301" i="5"/>
  <c r="J297" i="5"/>
  <c r="G266" i="5"/>
  <c r="AE266" i="5"/>
  <c r="AE264" i="5"/>
  <c r="G264" i="5"/>
  <c r="AE221" i="5"/>
  <c r="G221" i="5"/>
  <c r="G209" i="5"/>
  <c r="AE209" i="5"/>
  <c r="G95" i="5"/>
  <c r="AE95" i="5"/>
  <c r="AZ67" i="5"/>
  <c r="G334" i="17"/>
  <c r="E317" i="17"/>
  <c r="F317" i="17"/>
  <c r="G316" i="17"/>
  <c r="E313" i="17"/>
  <c r="F313" i="17"/>
  <c r="E312" i="17"/>
  <c r="F312" i="17"/>
  <c r="E311" i="17"/>
  <c r="F311" i="17"/>
  <c r="E310" i="17"/>
  <c r="F310" i="17"/>
  <c r="G308" i="17"/>
  <c r="G307" i="17"/>
  <c r="M307" i="17"/>
  <c r="E300" i="17"/>
  <c r="F300" i="17"/>
  <c r="G298" i="17"/>
  <c r="E276" i="17"/>
  <c r="F276" i="17"/>
  <c r="G275" i="17"/>
  <c r="G255" i="17"/>
  <c r="G254" i="17"/>
  <c r="M254" i="17"/>
  <c r="G253" i="17"/>
  <c r="M253" i="17"/>
  <c r="G231" i="17"/>
  <c r="M231" i="17"/>
  <c r="G222" i="17"/>
  <c r="E208" i="17"/>
  <c r="F208" i="17"/>
  <c r="E207" i="17"/>
  <c r="F207" i="17"/>
  <c r="E206" i="17"/>
  <c r="F206" i="17"/>
  <c r="E205" i="17"/>
  <c r="F205" i="17"/>
  <c r="E204" i="17"/>
  <c r="F204" i="17"/>
  <c r="E203" i="17"/>
  <c r="F203" i="17"/>
  <c r="E202" i="17"/>
  <c r="F202" i="17"/>
  <c r="E201" i="17"/>
  <c r="F201" i="17"/>
  <c r="G199" i="17"/>
  <c r="G196" i="17"/>
  <c r="M196" i="17"/>
  <c r="E190" i="17"/>
  <c r="F190" i="17"/>
  <c r="E182" i="17"/>
  <c r="F182" i="17"/>
  <c r="E177" i="17"/>
  <c r="F177" i="17"/>
  <c r="E171" i="17"/>
  <c r="F171" i="17"/>
  <c r="G171" i="17"/>
  <c r="E164" i="17"/>
  <c r="F164" i="17"/>
  <c r="G164" i="17"/>
  <c r="E158" i="17"/>
  <c r="F158" i="17"/>
  <c r="G158" i="17"/>
  <c r="E153" i="17"/>
  <c r="F153" i="17"/>
  <c r="G153" i="17"/>
  <c r="G152" i="17"/>
  <c r="E148" i="17"/>
  <c r="F148" i="17"/>
  <c r="G148" i="17"/>
  <c r="E142" i="17"/>
  <c r="F142" i="17"/>
  <c r="G142" i="17"/>
  <c r="E137" i="17"/>
  <c r="F137" i="17"/>
  <c r="G137" i="17"/>
  <c r="E131" i="17"/>
  <c r="F131" i="17"/>
  <c r="G131" i="17"/>
  <c r="E124" i="17"/>
  <c r="F124" i="17"/>
  <c r="G124" i="17"/>
  <c r="E117" i="17"/>
  <c r="F117" i="17"/>
  <c r="G117" i="17"/>
  <c r="E111" i="17"/>
  <c r="F111" i="17"/>
  <c r="G111" i="17"/>
  <c r="E104" i="17"/>
  <c r="F104" i="17"/>
  <c r="G104" i="17"/>
  <c r="G103" i="17"/>
  <c r="E99" i="17"/>
  <c r="F99" i="17"/>
  <c r="G99" i="17"/>
  <c r="E74" i="17"/>
  <c r="F74" i="17"/>
  <c r="G74" i="17"/>
  <c r="E57" i="17"/>
  <c r="F57" i="17"/>
  <c r="P55" i="17"/>
  <c r="S55" i="17" s="1"/>
  <c r="U55" i="17" s="1"/>
  <c r="E53" i="17"/>
  <c r="F53" i="17"/>
  <c r="G53" i="17"/>
  <c r="E48" i="17"/>
  <c r="F48" i="17"/>
  <c r="G48" i="17"/>
  <c r="E42" i="17"/>
  <c r="F42" i="17"/>
  <c r="G42" i="17"/>
  <c r="E38" i="17"/>
  <c r="F38" i="17"/>
  <c r="G38" i="17"/>
  <c r="E27" i="17"/>
  <c r="F27" i="17"/>
  <c r="G27" i="17"/>
  <c r="G25" i="17"/>
  <c r="AE403" i="5"/>
  <c r="G395" i="5"/>
  <c r="AE385" i="5"/>
  <c r="AE378" i="5"/>
  <c r="AE371" i="5"/>
  <c r="G369" i="5"/>
  <c r="G365" i="5"/>
  <c r="AE350" i="5"/>
  <c r="M350" i="5"/>
  <c r="AE312" i="5"/>
  <c r="G312" i="5"/>
  <c r="AZ297" i="5"/>
  <c r="AE297" i="5"/>
  <c r="AE293" i="5"/>
  <c r="G293" i="5"/>
  <c r="M293" i="5"/>
  <c r="G286" i="5"/>
  <c r="AE286" i="5"/>
  <c r="AE279" i="5"/>
  <c r="G279" i="5"/>
  <c r="I251" i="5"/>
  <c r="I242" i="5"/>
  <c r="G217" i="5"/>
  <c r="AE217" i="5"/>
  <c r="G164" i="5"/>
  <c r="AZ164" i="5"/>
  <c r="AE164" i="5"/>
  <c r="I106" i="5"/>
  <c r="I85" i="5"/>
  <c r="G187" i="17"/>
  <c r="E181" i="17"/>
  <c r="F181" i="17"/>
  <c r="E170" i="17"/>
  <c r="F170" i="17"/>
  <c r="G168" i="17"/>
  <c r="E163" i="17"/>
  <c r="F163" i="17"/>
  <c r="P163" i="17"/>
  <c r="G161" i="17"/>
  <c r="E157" i="17"/>
  <c r="F157" i="17"/>
  <c r="E147" i="17"/>
  <c r="F147" i="17"/>
  <c r="G146" i="17"/>
  <c r="E141" i="17"/>
  <c r="F141" i="17"/>
  <c r="G140" i="17"/>
  <c r="G135" i="17"/>
  <c r="E130" i="17"/>
  <c r="F130" i="17"/>
  <c r="G129" i="17"/>
  <c r="E123" i="17"/>
  <c r="F123" i="17"/>
  <c r="G121" i="17"/>
  <c r="E116" i="17"/>
  <c r="F116" i="17"/>
  <c r="G115" i="17"/>
  <c r="E110" i="17"/>
  <c r="F110" i="17"/>
  <c r="E98" i="17"/>
  <c r="F98" i="17"/>
  <c r="G97" i="17"/>
  <c r="E94" i="17"/>
  <c r="F94" i="17"/>
  <c r="G93" i="17"/>
  <c r="E90" i="17"/>
  <c r="F90" i="17"/>
  <c r="G89" i="17"/>
  <c r="E86" i="17"/>
  <c r="F86" i="17"/>
  <c r="G85" i="17"/>
  <c r="E82" i="17"/>
  <c r="F82" i="17"/>
  <c r="G81" i="17"/>
  <c r="E78" i="17"/>
  <c r="F78" i="17"/>
  <c r="G77" i="17"/>
  <c r="G72" i="17"/>
  <c r="E67" i="17"/>
  <c r="F67" i="17"/>
  <c r="G66" i="17"/>
  <c r="E63" i="17"/>
  <c r="F63" i="17"/>
  <c r="G62" i="17"/>
  <c r="E52" i="17"/>
  <c r="F52" i="17"/>
  <c r="P52" i="17"/>
  <c r="S52" i="17" s="1"/>
  <c r="U52" i="17" s="1"/>
  <c r="G51" i="17"/>
  <c r="E47" i="17"/>
  <c r="F47" i="17"/>
  <c r="G45" i="17"/>
  <c r="E35" i="17"/>
  <c r="F35" i="17"/>
  <c r="G34" i="17"/>
  <c r="E31" i="17"/>
  <c r="F31" i="17"/>
  <c r="E26" i="17"/>
  <c r="F26" i="17"/>
  <c r="G24" i="17"/>
  <c r="E21" i="17"/>
  <c r="F21" i="17"/>
  <c r="AB12" i="17"/>
  <c r="G398" i="5"/>
  <c r="AE398" i="5"/>
  <c r="J375" i="5"/>
  <c r="G367" i="5"/>
  <c r="AE367" i="5"/>
  <c r="J354" i="5"/>
  <c r="J347" i="5"/>
  <c r="AE344" i="5"/>
  <c r="G344" i="5"/>
  <c r="J337" i="5"/>
  <c r="J329" i="5"/>
  <c r="J321" i="5"/>
  <c r="J313" i="5"/>
  <c r="AE309" i="5"/>
  <c r="G309" i="5"/>
  <c r="AE306" i="5"/>
  <c r="AE302" i="5"/>
  <c r="G302" i="5"/>
  <c r="AZ302" i="5"/>
  <c r="G283" i="5"/>
  <c r="AE283" i="5"/>
  <c r="I280" i="5"/>
  <c r="M276" i="5"/>
  <c r="O276" i="5" s="1"/>
  <c r="AK276" i="5" s="1"/>
  <c r="AE276" i="5"/>
  <c r="G276" i="5"/>
  <c r="AE273" i="5"/>
  <c r="G257" i="5"/>
  <c r="AE257" i="5"/>
  <c r="AZ257" i="5"/>
  <c r="G245" i="5"/>
  <c r="AE245" i="5"/>
  <c r="AE240" i="5"/>
  <c r="AE237" i="5"/>
  <c r="G237" i="5"/>
  <c r="E188" i="17"/>
  <c r="F188" i="17"/>
  <c r="E180" i="17"/>
  <c r="F180" i="17"/>
  <c r="G179" i="17"/>
  <c r="E176" i="17"/>
  <c r="F176" i="17"/>
  <c r="G175" i="17"/>
  <c r="E169" i="17"/>
  <c r="F169" i="17"/>
  <c r="G167" i="17"/>
  <c r="E162" i="17"/>
  <c r="F162" i="17"/>
  <c r="G160" i="17"/>
  <c r="E156" i="17"/>
  <c r="F156" i="17"/>
  <c r="G155" i="17"/>
  <c r="E152" i="17"/>
  <c r="F152" i="17"/>
  <c r="P152" i="17"/>
  <c r="W152" i="17" s="1"/>
  <c r="G151" i="17"/>
  <c r="E136" i="17"/>
  <c r="F136" i="17"/>
  <c r="G134" i="17"/>
  <c r="E122" i="17"/>
  <c r="F122" i="17"/>
  <c r="E109" i="17"/>
  <c r="F109" i="17"/>
  <c r="G108" i="17"/>
  <c r="E103" i="17"/>
  <c r="F103" i="17"/>
  <c r="G102" i="17"/>
  <c r="E73" i="17"/>
  <c r="F73" i="17"/>
  <c r="G71" i="17"/>
  <c r="E60" i="17"/>
  <c r="F60" i="17"/>
  <c r="G59" i="17"/>
  <c r="E56" i="17"/>
  <c r="F56" i="17"/>
  <c r="P56" i="17"/>
  <c r="S56" i="17" s="1"/>
  <c r="U56" i="17" s="1"/>
  <c r="G55" i="17"/>
  <c r="G50" i="17"/>
  <c r="E46" i="17"/>
  <c r="F46" i="17"/>
  <c r="G44" i="17"/>
  <c r="E41" i="17"/>
  <c r="F41" i="17"/>
  <c r="G40" i="17"/>
  <c r="E30" i="17"/>
  <c r="F30" i="17"/>
  <c r="G29" i="17"/>
  <c r="AZ429" i="5"/>
  <c r="AE394" i="5"/>
  <c r="AE381" i="5"/>
  <c r="AE375" i="5"/>
  <c r="AE366" i="5"/>
  <c r="AZ366" i="5"/>
  <c r="AE363" i="5"/>
  <c r="AE361" i="5"/>
  <c r="G351" i="5"/>
  <c r="AE351" i="5"/>
  <c r="AE347" i="5"/>
  <c r="AE325" i="5"/>
  <c r="G325" i="5"/>
  <c r="AZ317" i="5"/>
  <c r="AE317" i="5"/>
  <c r="G317" i="5"/>
  <c r="G294" i="5"/>
  <c r="M294" i="5"/>
  <c r="AE294" i="5"/>
  <c r="I270" i="5"/>
  <c r="G267" i="5"/>
  <c r="AE267" i="5"/>
  <c r="I255" i="5"/>
  <c r="G249" i="5"/>
  <c r="AE249" i="5"/>
  <c r="I243" i="5"/>
  <c r="I231" i="5"/>
  <c r="AE142" i="5"/>
  <c r="G142" i="5"/>
  <c r="I130" i="5"/>
  <c r="I121" i="5"/>
  <c r="AZ339" i="5"/>
  <c r="AZ315" i="5"/>
  <c r="AZ307" i="5"/>
  <c r="G258" i="5"/>
  <c r="AE243" i="5"/>
  <c r="G228" i="5"/>
  <c r="AE228" i="5"/>
  <c r="AE216" i="5"/>
  <c r="G216" i="5"/>
  <c r="AE208" i="5"/>
  <c r="G208" i="5"/>
  <c r="AE200" i="5"/>
  <c r="G200" i="5"/>
  <c r="AE192" i="5"/>
  <c r="G192" i="5"/>
  <c r="AE184" i="5"/>
  <c r="G184" i="5"/>
  <c r="G156" i="5"/>
  <c r="AZ156" i="5"/>
  <c r="AE156" i="5"/>
  <c r="G151" i="5"/>
  <c r="AE151" i="5"/>
  <c r="AE134" i="5"/>
  <c r="G134" i="5"/>
  <c r="AE130" i="5"/>
  <c r="AE117" i="5"/>
  <c r="G117" i="5"/>
  <c r="I113" i="5"/>
  <c r="G92" i="5"/>
  <c r="AE92" i="5"/>
  <c r="G88" i="5"/>
  <c r="AE88" i="5"/>
  <c r="I77" i="5"/>
  <c r="G58" i="5"/>
  <c r="AE58" i="5"/>
  <c r="J331" i="5"/>
  <c r="G328" i="5"/>
  <c r="J323" i="5"/>
  <c r="G320" i="5"/>
  <c r="J315" i="5"/>
  <c r="AZ299" i="5"/>
  <c r="AE261" i="5"/>
  <c r="G254" i="5"/>
  <c r="G224" i="5"/>
  <c r="G215" i="5"/>
  <c r="AE215" i="5"/>
  <c r="G207" i="5"/>
  <c r="AE207" i="5"/>
  <c r="G199" i="5"/>
  <c r="AE199" i="5"/>
  <c r="G191" i="5"/>
  <c r="AZ191" i="5"/>
  <c r="AE191" i="5"/>
  <c r="G183" i="5"/>
  <c r="AZ183" i="5"/>
  <c r="AE183" i="5"/>
  <c r="AE176" i="5"/>
  <c r="G176" i="5"/>
  <c r="AE173" i="5"/>
  <c r="G173" i="5"/>
  <c r="I169" i="5"/>
  <c r="G148" i="5"/>
  <c r="AE148" i="5"/>
  <c r="G143" i="5"/>
  <c r="AE143" i="5"/>
  <c r="AE126" i="5"/>
  <c r="G126" i="5"/>
  <c r="AZ126" i="5"/>
  <c r="AZ122" i="5"/>
  <c r="AE122" i="5"/>
  <c r="I114" i="5"/>
  <c r="AZ109" i="5"/>
  <c r="AE109" i="5"/>
  <c r="G109" i="5"/>
  <c r="I105" i="5"/>
  <c r="AE85" i="5"/>
  <c r="G83" i="5"/>
  <c r="AE83" i="5"/>
  <c r="G307" i="5"/>
  <c r="G298" i="5"/>
  <c r="G290" i="5"/>
  <c r="G282" i="5"/>
  <c r="G274" i="5"/>
  <c r="G260" i="5"/>
  <c r="G250" i="5"/>
  <c r="G232" i="5"/>
  <c r="AZ226" i="5"/>
  <c r="AE225" i="5"/>
  <c r="G175" i="5"/>
  <c r="AE175" i="5"/>
  <c r="AZ165" i="5"/>
  <c r="AE165" i="5"/>
  <c r="G165" i="5"/>
  <c r="I161" i="5"/>
  <c r="G140" i="5"/>
  <c r="AE140" i="5"/>
  <c r="G135" i="5"/>
  <c r="AE135" i="5"/>
  <c r="AE118" i="5"/>
  <c r="G118" i="5"/>
  <c r="AZ118" i="5"/>
  <c r="AE114" i="5"/>
  <c r="AE101" i="5"/>
  <c r="G101" i="5"/>
  <c r="I97" i="5"/>
  <c r="I89" i="5"/>
  <c r="AZ251" i="5"/>
  <c r="G220" i="5"/>
  <c r="AE220" i="5"/>
  <c r="I219" i="5"/>
  <c r="AE214" i="5"/>
  <c r="G214" i="5"/>
  <c r="G212" i="5"/>
  <c r="AE212" i="5"/>
  <c r="I211" i="5"/>
  <c r="AE206" i="5"/>
  <c r="G206" i="5"/>
  <c r="G204" i="5"/>
  <c r="AE204" i="5"/>
  <c r="I203" i="5"/>
  <c r="AE198" i="5"/>
  <c r="G198" i="5"/>
  <c r="AZ198" i="5"/>
  <c r="G196" i="5"/>
  <c r="AZ196" i="5"/>
  <c r="AE196" i="5"/>
  <c r="I195" i="5"/>
  <c r="AE190" i="5"/>
  <c r="G190" i="5"/>
  <c r="G188" i="5"/>
  <c r="AE188" i="5"/>
  <c r="I187" i="5"/>
  <c r="AE182" i="5"/>
  <c r="G182" i="5"/>
  <c r="G180" i="5"/>
  <c r="AE180" i="5"/>
  <c r="I179" i="5"/>
  <c r="AE174" i="5"/>
  <c r="G174" i="5"/>
  <c r="AE170" i="5"/>
  <c r="I162" i="5"/>
  <c r="AE157" i="5"/>
  <c r="G157" i="5"/>
  <c r="I153" i="5"/>
  <c r="G132" i="5"/>
  <c r="AZ132" i="5"/>
  <c r="AE132" i="5"/>
  <c r="G127" i="5"/>
  <c r="AZ127" i="5"/>
  <c r="AE127" i="5"/>
  <c r="AE110" i="5"/>
  <c r="G110" i="5"/>
  <c r="M110" i="5"/>
  <c r="AE106" i="5"/>
  <c r="I98" i="5"/>
  <c r="AE93" i="5"/>
  <c r="G93" i="5"/>
  <c r="G299" i="5"/>
  <c r="AZ270" i="5"/>
  <c r="AE259" i="5"/>
  <c r="AZ254" i="5"/>
  <c r="G252" i="5"/>
  <c r="I233" i="5"/>
  <c r="AE222" i="5"/>
  <c r="G222" i="5"/>
  <c r="AE213" i="5"/>
  <c r="G213" i="5"/>
  <c r="AE205" i="5"/>
  <c r="G205" i="5"/>
  <c r="AE197" i="5"/>
  <c r="G197" i="5"/>
  <c r="AZ189" i="5"/>
  <c r="AE189" i="5"/>
  <c r="G189" i="5"/>
  <c r="AZ181" i="5"/>
  <c r="AE181" i="5"/>
  <c r="G181" i="5"/>
  <c r="AE166" i="5"/>
  <c r="G166" i="5"/>
  <c r="AE162" i="5"/>
  <c r="AZ149" i="5"/>
  <c r="AE149" i="5"/>
  <c r="G149" i="5"/>
  <c r="I145" i="5"/>
  <c r="G124" i="5"/>
  <c r="AE124" i="5"/>
  <c r="G119" i="5"/>
  <c r="AE119" i="5"/>
  <c r="AE102" i="5"/>
  <c r="G102" i="5"/>
  <c r="AZ102" i="5"/>
  <c r="AE98" i="5"/>
  <c r="AZ88" i="5"/>
  <c r="AE78" i="5"/>
  <c r="G78" i="5"/>
  <c r="I70" i="5"/>
  <c r="AZ250" i="5"/>
  <c r="AZ243" i="5"/>
  <c r="I225" i="5"/>
  <c r="I218" i="5"/>
  <c r="I210" i="5"/>
  <c r="I202" i="5"/>
  <c r="I194" i="5"/>
  <c r="I186" i="5"/>
  <c r="I178" i="5"/>
  <c r="AE158" i="5"/>
  <c r="G158" i="5"/>
  <c r="AE154" i="5"/>
  <c r="I146" i="5"/>
  <c r="AE141" i="5"/>
  <c r="G141" i="5"/>
  <c r="I137" i="5"/>
  <c r="G116" i="5"/>
  <c r="AZ116" i="5"/>
  <c r="AE116" i="5"/>
  <c r="G111" i="5"/>
  <c r="AZ111" i="5"/>
  <c r="AE111" i="5"/>
  <c r="AE94" i="5"/>
  <c r="G94" i="5"/>
  <c r="AE90" i="5"/>
  <c r="G84" i="5"/>
  <c r="AE84" i="5"/>
  <c r="AE251" i="5"/>
  <c r="AZ234" i="5"/>
  <c r="G223" i="5"/>
  <c r="AZ210" i="5"/>
  <c r="M202" i="5"/>
  <c r="O202" i="5" s="1"/>
  <c r="AK202" i="5" s="1"/>
  <c r="AZ178" i="5"/>
  <c r="G172" i="5"/>
  <c r="AE172" i="5"/>
  <c r="G167" i="5"/>
  <c r="AE167" i="5"/>
  <c r="AE150" i="5"/>
  <c r="G150" i="5"/>
  <c r="AZ150" i="5"/>
  <c r="AZ146" i="5"/>
  <c r="AE146" i="5"/>
  <c r="AE133" i="5"/>
  <c r="G133" i="5"/>
  <c r="I129" i="5"/>
  <c r="G108" i="5"/>
  <c r="AE108" i="5"/>
  <c r="G103" i="5"/>
  <c r="AE103" i="5"/>
  <c r="I73" i="5"/>
  <c r="AZ235" i="5"/>
  <c r="AZ195" i="5"/>
  <c r="AZ171" i="5"/>
  <c r="AZ139" i="5"/>
  <c r="AZ107" i="5"/>
  <c r="AE87" i="5"/>
  <c r="AZ82" i="5"/>
  <c r="I81" i="5"/>
  <c r="AE79" i="5"/>
  <c r="AE70" i="5"/>
  <c r="AZ70" i="5"/>
  <c r="G64" i="5"/>
  <c r="AE64" i="5"/>
  <c r="AZ64" i="5"/>
  <c r="I171" i="5"/>
  <c r="G168" i="5"/>
  <c r="I163" i="5"/>
  <c r="G160" i="5"/>
  <c r="I155" i="5"/>
  <c r="G152" i="5"/>
  <c r="I147" i="5"/>
  <c r="G144" i="5"/>
  <c r="I139" i="5"/>
  <c r="G136" i="5"/>
  <c r="I131" i="5"/>
  <c r="G128" i="5"/>
  <c r="I123" i="5"/>
  <c r="G120" i="5"/>
  <c r="I115" i="5"/>
  <c r="G112" i="5"/>
  <c r="I107" i="5"/>
  <c r="G104" i="5"/>
  <c r="I99" i="5"/>
  <c r="G96" i="5"/>
  <c r="I91" i="5"/>
  <c r="AZ80" i="5"/>
  <c r="AE77" i="5"/>
  <c r="AZ72" i="5"/>
  <c r="G63" i="5"/>
  <c r="I57" i="5"/>
  <c r="AE66" i="5"/>
  <c r="G66" i="5"/>
  <c r="I82" i="5"/>
  <c r="G62" i="5"/>
  <c r="AE62" i="5"/>
  <c r="G56" i="5"/>
  <c r="AE56" i="5"/>
  <c r="G50" i="5"/>
  <c r="AE50" i="5"/>
  <c r="AE80" i="5"/>
  <c r="AE72" i="5"/>
  <c r="I65" i="5"/>
  <c r="G55" i="5"/>
  <c r="AE69" i="5"/>
  <c r="G69" i="5"/>
  <c r="G67" i="5"/>
  <c r="AE67" i="5"/>
  <c r="I61" i="5"/>
  <c r="G54" i="5"/>
  <c r="AE54" i="5"/>
  <c r="AZ49" i="5"/>
  <c r="AE41" i="5"/>
  <c r="I39" i="5"/>
  <c r="G36" i="5"/>
  <c r="AE36" i="5"/>
  <c r="G30" i="5"/>
  <c r="AE30" i="5"/>
  <c r="G22" i="5"/>
  <c r="AE22" i="5"/>
  <c r="Y456" i="3"/>
  <c r="I45" i="5"/>
  <c r="G42" i="5"/>
  <c r="AE42" i="5"/>
  <c r="AE25" i="5"/>
  <c r="G25" i="5"/>
  <c r="BQ4" i="5"/>
  <c r="BQ20" i="5"/>
  <c r="BQ26" i="5"/>
  <c r="BQ19" i="5"/>
  <c r="AZ26" i="5"/>
  <c r="AZ36" i="5"/>
  <c r="AZ42" i="5"/>
  <c r="AZ52" i="5"/>
  <c r="AZ58" i="5"/>
  <c r="BQ17" i="5"/>
  <c r="AA3" i="5"/>
  <c r="AA5" i="5"/>
  <c r="BQ2" i="5"/>
  <c r="BQ21" i="5"/>
  <c r="BQ27" i="5"/>
  <c r="BQ37" i="5"/>
  <c r="BQ43" i="5"/>
  <c r="BQ53" i="5"/>
  <c r="BQ59" i="5"/>
  <c r="BQ69" i="5"/>
  <c r="I35" i="5"/>
  <c r="G32" i="5"/>
  <c r="AE32" i="5"/>
  <c r="G28" i="5"/>
  <c r="AE28" i="5"/>
  <c r="D16" i="5"/>
  <c r="D19" i="5" s="1"/>
  <c r="G472" i="3"/>
  <c r="I59" i="5"/>
  <c r="AE53" i="5"/>
  <c r="G52" i="5"/>
  <c r="AE52" i="5"/>
  <c r="AE49" i="5"/>
  <c r="AE43" i="5"/>
  <c r="I41" i="5"/>
  <c r="G38" i="5"/>
  <c r="AE38" i="5"/>
  <c r="AE31" i="5"/>
  <c r="G31" i="5"/>
  <c r="AE23" i="5"/>
  <c r="G23" i="5"/>
  <c r="I47" i="5"/>
  <c r="G44" i="5"/>
  <c r="AE44" i="5"/>
  <c r="AE33" i="5"/>
  <c r="G26" i="5"/>
  <c r="AE26" i="5"/>
  <c r="AZ75" i="5"/>
  <c r="I37" i="5"/>
  <c r="G34" i="5"/>
  <c r="AE34" i="5"/>
  <c r="AE29" i="5"/>
  <c r="G29" i="5"/>
  <c r="AE21" i="5"/>
  <c r="G21" i="5"/>
  <c r="I53" i="5"/>
  <c r="I49" i="5"/>
  <c r="G48" i="5"/>
  <c r="AE48" i="5"/>
  <c r="I43" i="5"/>
  <c r="G40" i="5"/>
  <c r="AE40" i="5"/>
  <c r="G24" i="5"/>
  <c r="AE24" i="5"/>
  <c r="G60" i="5"/>
  <c r="AE60" i="5"/>
  <c r="I51" i="5"/>
  <c r="G46" i="5"/>
  <c r="AE46" i="5"/>
  <c r="AE35" i="5"/>
  <c r="I33" i="5"/>
  <c r="AE27" i="5"/>
  <c r="G27" i="5"/>
  <c r="AG15" i="5"/>
  <c r="AZ396" i="5"/>
  <c r="G338" i="3"/>
  <c r="J338" i="3" s="1"/>
  <c r="Y338" i="3"/>
  <c r="X16" i="5"/>
  <c r="X17" i="5"/>
  <c r="W16" i="5"/>
  <c r="W17" i="5"/>
  <c r="G367" i="3"/>
  <c r="K367" i="3" s="1"/>
  <c r="G444" i="3"/>
  <c r="G375" i="3"/>
  <c r="J375" i="3" s="1"/>
  <c r="Y375" i="3"/>
  <c r="AD16" i="5"/>
  <c r="AD17" i="5"/>
  <c r="AC16" i="5"/>
  <c r="AC17" i="5"/>
  <c r="U16" i="5"/>
  <c r="U17" i="5"/>
  <c r="BD4" i="5"/>
  <c r="BD3" i="5"/>
  <c r="Y3" i="5"/>
  <c r="Y5" i="5"/>
  <c r="AA16" i="5"/>
  <c r="AA17" i="5"/>
  <c r="AG11" i="5"/>
  <c r="G384" i="3"/>
  <c r="J384" i="3" s="1"/>
  <c r="Y129" i="3"/>
  <c r="G129" i="3"/>
  <c r="J129" i="3" s="1"/>
  <c r="Y223" i="3"/>
  <c r="G223" i="3"/>
  <c r="G249" i="3"/>
  <c r="Y249" i="3"/>
  <c r="G390" i="3"/>
  <c r="Y390" i="3"/>
  <c r="G356" i="3"/>
  <c r="G383" i="3"/>
  <c r="Y248" i="3"/>
  <c r="Y202" i="3"/>
  <c r="G202" i="3"/>
  <c r="G301" i="3"/>
  <c r="Y164" i="3"/>
  <c r="G164" i="3"/>
  <c r="J164" i="3" s="1"/>
  <c r="G160" i="3"/>
  <c r="G128" i="3"/>
  <c r="Y128" i="3"/>
  <c r="G201" i="3"/>
  <c r="J171" i="3"/>
  <c r="G161" i="3"/>
  <c r="Y59" i="3"/>
  <c r="G59" i="3"/>
  <c r="J59" i="3" s="1"/>
  <c r="Y22" i="3"/>
  <c r="Y343" i="3"/>
  <c r="Y119" i="3"/>
  <c r="G119" i="3"/>
  <c r="G69" i="3"/>
  <c r="Y69" i="3"/>
  <c r="Y336" i="3"/>
  <c r="G336" i="3"/>
  <c r="I336" i="3" s="1"/>
  <c r="Y379" i="3"/>
  <c r="G379" i="3"/>
  <c r="I379" i="3" s="1"/>
  <c r="G295" i="3"/>
  <c r="Y295" i="3"/>
  <c r="Y171" i="3"/>
  <c r="G138" i="3"/>
  <c r="J138" i="3" s="1"/>
  <c r="G72" i="3"/>
  <c r="J72" i="3" s="1"/>
  <c r="Y358" i="3"/>
  <c r="G358" i="3"/>
  <c r="G377" i="3"/>
  <c r="I377" i="3" s="1"/>
  <c r="G282" i="3"/>
  <c r="G381" i="3"/>
  <c r="Y333" i="3"/>
  <c r="G333" i="3"/>
  <c r="I333" i="3" s="1"/>
  <c r="Y84" i="3"/>
  <c r="I382" i="3"/>
  <c r="Y292" i="3"/>
  <c r="G292" i="3"/>
  <c r="I292" i="3" s="1"/>
  <c r="G245" i="3"/>
  <c r="G308" i="3"/>
  <c r="I308" i="3" s="1"/>
  <c r="Y308" i="3"/>
  <c r="Y265" i="3"/>
  <c r="G265" i="3"/>
  <c r="Y21" i="3"/>
  <c r="Y56" i="3"/>
  <c r="Y382" i="3"/>
  <c r="G328" i="3"/>
  <c r="Y220" i="3"/>
  <c r="G220" i="3"/>
  <c r="I220" i="3" s="1"/>
  <c r="G268" i="3"/>
  <c r="Y309" i="3"/>
  <c r="G309" i="3"/>
  <c r="G239" i="3"/>
  <c r="I239" i="3" s="1"/>
  <c r="Y239" i="3"/>
  <c r="G27" i="3"/>
  <c r="Y303" i="3"/>
  <c r="G303" i="3"/>
  <c r="I303" i="3" s="1"/>
  <c r="G289" i="3"/>
  <c r="Y289" i="3"/>
  <c r="Y230" i="3"/>
  <c r="G228" i="3"/>
  <c r="G244" i="3"/>
  <c r="I244" i="3" s="1"/>
  <c r="Y244" i="3"/>
  <c r="G299" i="3"/>
  <c r="I299" i="3" s="1"/>
  <c r="G190" i="3"/>
  <c r="I190" i="3" s="1"/>
  <c r="Y190" i="3"/>
  <c r="Y388" i="3"/>
  <c r="G404" i="3"/>
  <c r="Y349" i="3"/>
  <c r="Y331" i="3"/>
  <c r="Y318" i="3"/>
  <c r="G322" i="3"/>
  <c r="G267" i="3"/>
  <c r="G240" i="3"/>
  <c r="Y240" i="3"/>
  <c r="G259" i="3"/>
  <c r="Y253" i="3"/>
  <c r="G253" i="3"/>
  <c r="I253" i="3" s="1"/>
  <c r="G25" i="3"/>
  <c r="G387" i="3"/>
  <c r="I387" i="3" s="1"/>
  <c r="G341" i="3"/>
  <c r="G286" i="3"/>
  <c r="G324" i="3"/>
  <c r="Y302" i="3"/>
  <c r="G302" i="3"/>
  <c r="Y260" i="3"/>
  <c r="G260" i="3"/>
  <c r="Y214" i="3"/>
  <c r="G214" i="3"/>
  <c r="Y167" i="3"/>
  <c r="G167" i="3"/>
  <c r="I167" i="3" s="1"/>
  <c r="G255" i="3"/>
  <c r="I255" i="3" s="1"/>
  <c r="G188" i="3"/>
  <c r="Y188" i="3"/>
  <c r="G297" i="3"/>
  <c r="I297" i="3" s="1"/>
  <c r="G261" i="3"/>
  <c r="G145" i="3"/>
  <c r="Y145" i="3"/>
  <c r="G238" i="3"/>
  <c r="G233" i="3"/>
  <c r="I233" i="3" s="1"/>
  <c r="G216" i="3"/>
  <c r="G142" i="3"/>
  <c r="I142" i="3" s="1"/>
  <c r="Y142" i="3"/>
  <c r="G224" i="3"/>
  <c r="Y224" i="3"/>
  <c r="Y208" i="3"/>
  <c r="G208" i="3"/>
  <c r="I208" i="3" s="1"/>
  <c r="Y225" i="3"/>
  <c r="G225" i="3"/>
  <c r="Y93" i="3"/>
  <c r="G93" i="3"/>
  <c r="G153" i="3"/>
  <c r="K23" i="6"/>
  <c r="I110" i="3"/>
  <c r="Y251" i="3"/>
  <c r="G251" i="3"/>
  <c r="Y150" i="3"/>
  <c r="G150" i="3"/>
  <c r="Y148" i="3"/>
  <c r="G148" i="3"/>
  <c r="G127" i="3"/>
  <c r="Y127" i="3"/>
  <c r="G199" i="3"/>
  <c r="Y199" i="3"/>
  <c r="Y198" i="3"/>
  <c r="G198" i="3"/>
  <c r="G173" i="3"/>
  <c r="I173" i="3" s="1"/>
  <c r="Y115" i="3"/>
  <c r="G115" i="3"/>
  <c r="Y197" i="3"/>
  <c r="G197" i="3"/>
  <c r="I197" i="3" s="1"/>
  <c r="G170" i="3"/>
  <c r="G121" i="3"/>
  <c r="AB121" i="3" s="1"/>
  <c r="U121" i="3" s="1"/>
  <c r="Y121" i="3"/>
  <c r="G111" i="3"/>
  <c r="Y111" i="3"/>
  <c r="G78" i="3"/>
  <c r="Y78" i="3"/>
  <c r="G76" i="3"/>
  <c r="I76" i="3" s="1"/>
  <c r="Y80" i="3"/>
  <c r="G68" i="3"/>
  <c r="AB68" i="3" s="1"/>
  <c r="U68" i="3" s="1"/>
  <c r="Y68" i="3"/>
  <c r="AA13" i="3"/>
  <c r="AA17" i="3"/>
  <c r="G204" i="3"/>
  <c r="G189" i="3"/>
  <c r="G169" i="3"/>
  <c r="G155" i="3"/>
  <c r="G85" i="3"/>
  <c r="I85" i="3" s="1"/>
  <c r="Y106" i="3"/>
  <c r="G67" i="3"/>
  <c r="G82" i="3"/>
  <c r="E32" i="3"/>
  <c r="F32" i="3" s="1"/>
  <c r="Y32" i="3" s="1"/>
  <c r="E34" i="3"/>
  <c r="F34" i="3" s="1"/>
  <c r="G34" i="3" s="1"/>
  <c r="I34" i="3" s="1"/>
  <c r="E46" i="3"/>
  <c r="F46" i="3" s="1"/>
  <c r="G46" i="3" s="1"/>
  <c r="E29" i="3"/>
  <c r="F29" i="3" s="1"/>
  <c r="G29" i="3" s="1"/>
  <c r="I29" i="3" s="1"/>
  <c r="E35" i="3"/>
  <c r="F35" i="3" s="1"/>
  <c r="Y35" i="3" s="1"/>
  <c r="E50" i="3"/>
  <c r="F50" i="3" s="1"/>
  <c r="G50" i="3" s="1"/>
  <c r="E28" i="3"/>
  <c r="F28" i="3" s="1"/>
  <c r="G28" i="3" s="1"/>
  <c r="E33" i="3"/>
  <c r="F33" i="3" s="1"/>
  <c r="E42" i="3"/>
  <c r="F42" i="3" s="1"/>
  <c r="Y42" i="3" s="1"/>
  <c r="E30" i="3"/>
  <c r="F30" i="3" s="1"/>
  <c r="E55" i="3"/>
  <c r="F55" i="3" s="1"/>
  <c r="G55" i="3" s="1"/>
  <c r="E108" i="3"/>
  <c r="F108" i="3" s="1"/>
  <c r="E61" i="3"/>
  <c r="F61" i="3" s="1"/>
  <c r="Y61" i="3" s="1"/>
  <c r="E87" i="3"/>
  <c r="F87" i="3" s="1"/>
  <c r="G87" i="3" s="1"/>
  <c r="E38" i="3"/>
  <c r="F38" i="3" s="1"/>
  <c r="G38" i="3" s="1"/>
  <c r="E90" i="3"/>
  <c r="F90" i="3" s="1"/>
  <c r="E75" i="3"/>
  <c r="F75" i="3" s="1"/>
  <c r="Y75" i="3" s="1"/>
  <c r="E92" i="3"/>
  <c r="F92" i="3" s="1"/>
  <c r="G92" i="3" s="1"/>
  <c r="I92" i="3" s="1"/>
  <c r="E53" i="3"/>
  <c r="F53" i="3" s="1"/>
  <c r="G53" i="3" s="1"/>
  <c r="E94" i="3"/>
  <c r="F94" i="3"/>
  <c r="E77" i="3"/>
  <c r="F77" i="3" s="1"/>
  <c r="E100" i="3"/>
  <c r="F100" i="3" s="1"/>
  <c r="AA2" i="3"/>
  <c r="AA15" i="3" s="1"/>
  <c r="G37" i="3"/>
  <c r="I37" i="3" s="1"/>
  <c r="G36" i="3"/>
  <c r="G43" i="3"/>
  <c r="G40" i="3"/>
  <c r="G47" i="3"/>
  <c r="G60" i="3"/>
  <c r="G44" i="3"/>
  <c r="I44" i="3" s="1"/>
  <c r="G88" i="3"/>
  <c r="G91" i="3"/>
  <c r="I91" i="3" s="1"/>
  <c r="D12" i="3"/>
  <c r="AX20" i="3"/>
  <c r="AX36" i="3"/>
  <c r="AX52" i="3"/>
  <c r="AX21" i="3"/>
  <c r="AX37" i="3"/>
  <c r="AX53" i="3"/>
  <c r="E87" i="1"/>
  <c r="F87" i="1" s="1"/>
  <c r="E168" i="1"/>
  <c r="F168" i="1" s="1"/>
  <c r="E226" i="1"/>
  <c r="F226" i="1" s="1"/>
  <c r="E176" i="1"/>
  <c r="F176" i="1" s="1"/>
  <c r="E200" i="1"/>
  <c r="F200" i="1" s="1"/>
  <c r="G200" i="1" s="1"/>
  <c r="E306" i="1"/>
  <c r="F306" i="1" s="1"/>
  <c r="E80" i="1"/>
  <c r="F80" i="1" s="1"/>
  <c r="G80" i="1" s="1"/>
  <c r="I80" i="1" s="1"/>
  <c r="E256" i="1"/>
  <c r="F256" i="1" s="1"/>
  <c r="G256" i="1" s="1"/>
  <c r="I256" i="1" s="1"/>
  <c r="E125" i="1"/>
  <c r="F125" i="1" s="1"/>
  <c r="G125" i="1" s="1"/>
  <c r="E222" i="1"/>
  <c r="F222" i="1" s="1"/>
  <c r="E172" i="1"/>
  <c r="F172" i="1" s="1"/>
  <c r="E212" i="1"/>
  <c r="F212" i="1" s="1"/>
  <c r="G212" i="1" s="1"/>
  <c r="E271" i="1"/>
  <c r="F271" i="1" s="1"/>
  <c r="G271" i="1" s="1"/>
  <c r="I271" i="1" s="1"/>
  <c r="E346" i="1"/>
  <c r="F346" i="1" s="1"/>
  <c r="G346" i="1" s="1"/>
  <c r="K346" i="1" s="1"/>
  <c r="E209" i="1"/>
  <c r="F209" i="1" s="1"/>
  <c r="E297" i="1"/>
  <c r="F297" i="1" s="1"/>
  <c r="G297" i="1" s="1"/>
  <c r="E334" i="1"/>
  <c r="F334" i="1" s="1"/>
  <c r="E375" i="1"/>
  <c r="F375" i="1" s="1"/>
  <c r="E410" i="1"/>
  <c r="F410" i="1" s="1"/>
  <c r="E102" i="1"/>
  <c r="F102" i="1" s="1"/>
  <c r="E281" i="1"/>
  <c r="F281" i="1" s="1"/>
  <c r="E173" i="1"/>
  <c r="F173" i="1" s="1"/>
  <c r="E270" i="1"/>
  <c r="F270" i="1" s="1"/>
  <c r="G270" i="1" s="1"/>
  <c r="I270" i="1" s="1"/>
  <c r="E292" i="1"/>
  <c r="F292" i="1" s="1"/>
  <c r="P292" i="1" s="1"/>
  <c r="E339" i="1"/>
  <c r="F339" i="1" s="1"/>
  <c r="G339" i="1" s="1"/>
  <c r="E377" i="1"/>
  <c r="F377" i="1" s="1"/>
  <c r="AX2" i="3"/>
  <c r="G288" i="13"/>
  <c r="G335" i="13"/>
  <c r="E28" i="1"/>
  <c r="F28" i="1" s="1"/>
  <c r="G28" i="1" s="1"/>
  <c r="E59" i="1"/>
  <c r="F59" i="1" s="1"/>
  <c r="G59" i="1" s="1"/>
  <c r="E116" i="1"/>
  <c r="F116" i="1" s="1"/>
  <c r="G116" i="1" s="1"/>
  <c r="I116" i="1" s="1"/>
  <c r="E142" i="1"/>
  <c r="F142" i="1" s="1"/>
  <c r="G142" i="1" s="1"/>
  <c r="J142" i="1" s="1"/>
  <c r="E53" i="1"/>
  <c r="F53" i="1" s="1"/>
  <c r="G53" i="1" s="1"/>
  <c r="E136" i="1"/>
  <c r="F136" i="1" s="1"/>
  <c r="G136" i="1" s="1"/>
  <c r="E183" i="1"/>
  <c r="F183" i="1" s="1"/>
  <c r="E32" i="1"/>
  <c r="F32" i="1" s="1"/>
  <c r="G32" i="1" s="1"/>
  <c r="E64" i="1"/>
  <c r="F64" i="1" s="1"/>
  <c r="G64" i="1" s="1"/>
  <c r="I64" i="1" s="1"/>
  <c r="E89" i="1"/>
  <c r="F89" i="1" s="1"/>
  <c r="E129" i="1"/>
  <c r="F129" i="1" s="1"/>
  <c r="G129" i="1" s="1"/>
  <c r="E130" i="1"/>
  <c r="F130" i="1" s="1"/>
  <c r="G130" i="1" s="1"/>
  <c r="E158" i="1"/>
  <c r="F158" i="1" s="1"/>
  <c r="E180" i="1"/>
  <c r="F180" i="1" s="1"/>
  <c r="E198" i="1"/>
  <c r="F198" i="1" s="1"/>
  <c r="G198" i="1" s="1"/>
  <c r="I198" i="1" s="1"/>
  <c r="E204" i="1"/>
  <c r="F204" i="1" s="1"/>
  <c r="E30" i="1"/>
  <c r="F30" i="1" s="1"/>
  <c r="E34" i="1"/>
  <c r="F34" i="1"/>
  <c r="G34" i="1" s="1"/>
  <c r="E36" i="1"/>
  <c r="F36" i="1"/>
  <c r="E37" i="1"/>
  <c r="F37" i="1" s="1"/>
  <c r="E48" i="1"/>
  <c r="F48" i="1" s="1"/>
  <c r="E50" i="1"/>
  <c r="F50" i="1"/>
  <c r="E57" i="1"/>
  <c r="F57" i="1" s="1"/>
  <c r="E61" i="1"/>
  <c r="F61" i="1" s="1"/>
  <c r="E65" i="1"/>
  <c r="F65" i="1" s="1"/>
  <c r="E71" i="1"/>
  <c r="F71" i="1" s="1"/>
  <c r="E78" i="1"/>
  <c r="F78" i="1" s="1"/>
  <c r="G78" i="1" s="1"/>
  <c r="I78" i="1" s="1"/>
  <c r="E85" i="1"/>
  <c r="F85" i="1" s="1"/>
  <c r="E91" i="1"/>
  <c r="F91" i="1" s="1"/>
  <c r="G91" i="1" s="1"/>
  <c r="I91" i="1" s="1"/>
  <c r="E110" i="1"/>
  <c r="F110" i="1" s="1"/>
  <c r="E114" i="1"/>
  <c r="F114" i="1" s="1"/>
  <c r="E119" i="1"/>
  <c r="F119" i="1"/>
  <c r="G119" i="1" s="1"/>
  <c r="J119" i="1" s="1"/>
  <c r="E124" i="1"/>
  <c r="F124" i="1" s="1"/>
  <c r="E131" i="1"/>
  <c r="F131" i="1" s="1"/>
  <c r="E139" i="1"/>
  <c r="F139" i="1" s="1"/>
  <c r="G139" i="1" s="1"/>
  <c r="J139" i="1" s="1"/>
  <c r="E145" i="1"/>
  <c r="F145" i="1" s="1"/>
  <c r="E152" i="1"/>
  <c r="F152" i="1" s="1"/>
  <c r="E27" i="1"/>
  <c r="F27" i="1"/>
  <c r="E38" i="1"/>
  <c r="F38" i="1" s="1"/>
  <c r="E40" i="1"/>
  <c r="F40" i="1" s="1"/>
  <c r="E41" i="1"/>
  <c r="F41" i="1" s="1"/>
  <c r="G41" i="1" s="1"/>
  <c r="E58" i="1"/>
  <c r="F58" i="1" s="1"/>
  <c r="E62" i="1"/>
  <c r="F62" i="1" s="1"/>
  <c r="E66" i="1"/>
  <c r="F66" i="1" s="1"/>
  <c r="E73" i="1"/>
  <c r="F73" i="1" s="1"/>
  <c r="G73" i="1" s="1"/>
  <c r="J73" i="1" s="1"/>
  <c r="E79" i="1"/>
  <c r="F79" i="1" s="1"/>
  <c r="G79" i="1" s="1"/>
  <c r="I79" i="1" s="1"/>
  <c r="E86" i="1"/>
  <c r="F86" i="1" s="1"/>
  <c r="E93" i="1"/>
  <c r="F93" i="1" s="1"/>
  <c r="E111" i="1"/>
  <c r="F111" i="1" s="1"/>
  <c r="E115" i="1"/>
  <c r="F115" i="1" s="1"/>
  <c r="E121" i="1"/>
  <c r="F121" i="1" s="1"/>
  <c r="E126" i="1"/>
  <c r="F126" i="1" s="1"/>
  <c r="E133" i="1"/>
  <c r="F133" i="1" s="1"/>
  <c r="E147" i="1"/>
  <c r="F147" i="1" s="1"/>
  <c r="G435" i="13"/>
  <c r="G375" i="13"/>
  <c r="J165" i="13"/>
  <c r="G372" i="13"/>
  <c r="G281" i="13"/>
  <c r="I281" i="13" s="1"/>
  <c r="I359" i="13"/>
  <c r="I350" i="13"/>
  <c r="G345" i="13"/>
  <c r="G287" i="13"/>
  <c r="I287" i="13" s="1"/>
  <c r="G278" i="13"/>
  <c r="I278" i="13" s="1"/>
  <c r="G367" i="13"/>
  <c r="G303" i="13"/>
  <c r="G283" i="13"/>
  <c r="I283" i="13" s="1"/>
  <c r="K280" i="13"/>
  <c r="G373" i="13"/>
  <c r="G329" i="13"/>
  <c r="G311" i="13"/>
  <c r="G300" i="13"/>
  <c r="I300" i="13" s="1"/>
  <c r="G292" i="13"/>
  <c r="G286" i="13"/>
  <c r="G212" i="13"/>
  <c r="G174" i="13"/>
  <c r="G154" i="13"/>
  <c r="G356" i="13"/>
  <c r="G344" i="13"/>
  <c r="G366" i="13"/>
  <c r="G362" i="13"/>
  <c r="G275" i="13"/>
  <c r="I275" i="13" s="1"/>
  <c r="G273" i="13"/>
  <c r="I273" i="13"/>
  <c r="G243" i="13"/>
  <c r="G135" i="13"/>
  <c r="G129" i="13"/>
  <c r="I331" i="13"/>
  <c r="G240" i="13"/>
  <c r="I240" i="13" s="1"/>
  <c r="G228" i="13"/>
  <c r="G186" i="13"/>
  <c r="G137" i="13"/>
  <c r="G346" i="13"/>
  <c r="K346" i="13" s="1"/>
  <c r="G306" i="13"/>
  <c r="I291" i="13"/>
  <c r="G257" i="13"/>
  <c r="G235" i="13"/>
  <c r="I235" i="13"/>
  <c r="I222" i="13"/>
  <c r="G196" i="13"/>
  <c r="G167" i="13"/>
  <c r="G131" i="13"/>
  <c r="G385" i="13"/>
  <c r="G244" i="13"/>
  <c r="I232" i="13"/>
  <c r="G201" i="13"/>
  <c r="I178" i="13"/>
  <c r="G160" i="13"/>
  <c r="J125" i="13"/>
  <c r="G315" i="13"/>
  <c r="I315" i="13" s="1"/>
  <c r="G313" i="13"/>
  <c r="I313" i="13"/>
  <c r="G274" i="13"/>
  <c r="I274" i="13" s="1"/>
  <c r="J227" i="13"/>
  <c r="G256" i="13"/>
  <c r="I256" i="13" s="1"/>
  <c r="J248" i="13"/>
  <c r="I210" i="13"/>
  <c r="G175" i="13"/>
  <c r="G162" i="13"/>
  <c r="G133" i="13"/>
  <c r="G85" i="13"/>
  <c r="G249" i="13"/>
  <c r="G213" i="13"/>
  <c r="G189" i="13"/>
  <c r="J118" i="13"/>
  <c r="I102" i="13"/>
  <c r="I100" i="13"/>
  <c r="G94" i="13"/>
  <c r="G89" i="13"/>
  <c r="G225" i="13"/>
  <c r="G217" i="13"/>
  <c r="G207" i="13"/>
  <c r="G203" i="13"/>
  <c r="G163" i="13"/>
  <c r="J142" i="13"/>
  <c r="G136" i="13"/>
  <c r="I75" i="13"/>
  <c r="G64" i="13"/>
  <c r="G56" i="13"/>
  <c r="G211" i="13"/>
  <c r="G200" i="13"/>
  <c r="G157" i="13"/>
  <c r="K157" i="13" s="1"/>
  <c r="J84" i="13"/>
  <c r="G226" i="13"/>
  <c r="G194" i="13"/>
  <c r="G179" i="13"/>
  <c r="J173" i="13"/>
  <c r="G164" i="13"/>
  <c r="G151" i="13"/>
  <c r="I101" i="13"/>
  <c r="I95" i="13"/>
  <c r="G77" i="13"/>
  <c r="G48" i="13"/>
  <c r="G23" i="13"/>
  <c r="G215" i="13"/>
  <c r="G185" i="13"/>
  <c r="I171" i="13"/>
  <c r="G169" i="13"/>
  <c r="G143" i="13"/>
  <c r="G113" i="13"/>
  <c r="I108" i="13"/>
  <c r="G30" i="13"/>
  <c r="G223" i="13"/>
  <c r="G219" i="13"/>
  <c r="I219" i="13" s="1"/>
  <c r="G205" i="13"/>
  <c r="G191" i="13"/>
  <c r="G180" i="13"/>
  <c r="G145" i="13"/>
  <c r="G72" i="13"/>
  <c r="G38" i="13"/>
  <c r="H32" i="13"/>
  <c r="J25" i="13"/>
  <c r="I86" i="13"/>
  <c r="G74" i="13"/>
  <c r="G61" i="13"/>
  <c r="G53" i="13"/>
  <c r="G41" i="13"/>
  <c r="I36" i="13"/>
  <c r="G45" i="8"/>
  <c r="N45" i="8"/>
  <c r="M337" i="6"/>
  <c r="I97" i="13"/>
  <c r="I68" i="13"/>
  <c r="G26" i="13"/>
  <c r="I26" i="13" s="1"/>
  <c r="G24" i="13"/>
  <c r="J22" i="13"/>
  <c r="P32" i="9"/>
  <c r="S32" i="9" s="1"/>
  <c r="U32" i="9" s="1"/>
  <c r="P49" i="9"/>
  <c r="S49" i="9" s="1"/>
  <c r="U49" i="9" s="1"/>
  <c r="D15" i="9"/>
  <c r="C19" i="9" s="1"/>
  <c r="AB17" i="9"/>
  <c r="AB19" i="9"/>
  <c r="P23" i="9"/>
  <c r="S23" i="9" s="1"/>
  <c r="U23" i="9" s="1"/>
  <c r="AB26" i="9"/>
  <c r="P33" i="9"/>
  <c r="S33" i="9" s="1"/>
  <c r="U33" i="9" s="1"/>
  <c r="AB21" i="9"/>
  <c r="P25" i="9"/>
  <c r="S25" i="9" s="1"/>
  <c r="U25" i="9" s="1"/>
  <c r="P35" i="9"/>
  <c r="S35" i="9" s="1"/>
  <c r="U35" i="9" s="1"/>
  <c r="P36" i="9"/>
  <c r="S36" i="9" s="1"/>
  <c r="U36" i="9" s="1"/>
  <c r="P37" i="9"/>
  <c r="S37" i="9" s="1"/>
  <c r="U37" i="9" s="1"/>
  <c r="P52" i="9"/>
  <c r="S52" i="9" s="1"/>
  <c r="U52" i="9" s="1"/>
  <c r="P53" i="9"/>
  <c r="S53" i="9" s="1"/>
  <c r="U53" i="9" s="1"/>
  <c r="P54" i="9"/>
  <c r="S54" i="9" s="1"/>
  <c r="U54" i="9" s="1"/>
  <c r="P55" i="9"/>
  <c r="S55" i="9" s="1"/>
  <c r="U55" i="9" s="1"/>
  <c r="AB3" i="9"/>
  <c r="AB9" i="9"/>
  <c r="D16" i="9"/>
  <c r="D19" i="9" s="1"/>
  <c r="AB22" i="9"/>
  <c r="AB14" i="9"/>
  <c r="P21" i="9"/>
  <c r="S21" i="9" s="1"/>
  <c r="U21" i="9" s="1"/>
  <c r="AB20" i="9"/>
  <c r="P44" i="9"/>
  <c r="S44" i="9" s="1"/>
  <c r="P64" i="9"/>
  <c r="S64" i="9" s="1"/>
  <c r="U64" i="9" s="1"/>
  <c r="AB15" i="9"/>
  <c r="P24" i="9"/>
  <c r="S24" i="9" s="1"/>
  <c r="U24" i="9" s="1"/>
  <c r="P30" i="9"/>
  <c r="S30" i="9" s="1"/>
  <c r="U30" i="9" s="1"/>
  <c r="P31" i="9"/>
  <c r="S31" i="9" s="1"/>
  <c r="U31" i="9" s="1"/>
  <c r="P40" i="9"/>
  <c r="S40" i="9" s="1"/>
  <c r="U40" i="9" s="1"/>
  <c r="P63" i="9"/>
  <c r="S63" i="9" s="1"/>
  <c r="U63" i="9" s="1"/>
  <c r="AB10" i="9"/>
  <c r="P29" i="9"/>
  <c r="S29" i="9" s="1"/>
  <c r="U29" i="9" s="1"/>
  <c r="P57" i="9"/>
  <c r="S57" i="9" s="1"/>
  <c r="U57" i="9" s="1"/>
  <c r="P60" i="9"/>
  <c r="S60" i="9" s="1"/>
  <c r="U60" i="9" s="1"/>
  <c r="P62" i="9"/>
  <c r="S62" i="9" s="1"/>
  <c r="U62" i="9" s="1"/>
  <c r="AB16" i="9"/>
  <c r="AB25" i="9"/>
  <c r="P39" i="9"/>
  <c r="S39" i="9" s="1"/>
  <c r="U39" i="9" s="1"/>
  <c r="P43" i="9"/>
  <c r="S43" i="9" s="1"/>
  <c r="U43" i="9" s="1"/>
  <c r="P51" i="9"/>
  <c r="S51" i="9" s="1"/>
  <c r="U51" i="9" s="1"/>
  <c r="P56" i="9"/>
  <c r="S56" i="9" s="1"/>
  <c r="U56" i="9" s="1"/>
  <c r="P58" i="9"/>
  <c r="S58" i="9" s="1"/>
  <c r="U58" i="9" s="1"/>
  <c r="P59" i="9"/>
  <c r="S59" i="9" s="1"/>
  <c r="U59" i="9" s="1"/>
  <c r="P61" i="9"/>
  <c r="S61" i="9" s="1"/>
  <c r="U61" i="9" s="1"/>
  <c r="P28" i="9"/>
  <c r="S28" i="9" s="1"/>
  <c r="P34" i="9"/>
  <c r="S34" i="9" s="1"/>
  <c r="U34" i="9" s="1"/>
  <c r="P38" i="9"/>
  <c r="S38" i="9" s="1"/>
  <c r="U38" i="9" s="1"/>
  <c r="P50" i="9"/>
  <c r="S50" i="9" s="1"/>
  <c r="U50" i="9" s="1"/>
  <c r="AB4" i="9"/>
  <c r="AB18" i="9"/>
  <c r="P27" i="9"/>
  <c r="S27" i="9" s="1"/>
  <c r="U27" i="9" s="1"/>
  <c r="P46" i="9"/>
  <c r="S46" i="9" s="1"/>
  <c r="U46" i="9" s="1"/>
  <c r="P66" i="9"/>
  <c r="S66" i="9" s="1"/>
  <c r="U66" i="9" s="1"/>
  <c r="P67" i="9"/>
  <c r="S67" i="9" s="1"/>
  <c r="U67" i="9" s="1"/>
  <c r="P68" i="9"/>
  <c r="S68" i="9" s="1"/>
  <c r="U68" i="9" s="1"/>
  <c r="P69" i="9"/>
  <c r="S69" i="9" s="1"/>
  <c r="U69" i="9" s="1"/>
  <c r="P70" i="9"/>
  <c r="S70" i="9" s="1"/>
  <c r="U70" i="9" s="1"/>
  <c r="P71" i="9"/>
  <c r="S71" i="9" s="1"/>
  <c r="U71" i="9" s="1"/>
  <c r="P72" i="9"/>
  <c r="S72" i="9" s="1"/>
  <c r="U72" i="9" s="1"/>
  <c r="P73" i="9"/>
  <c r="S73" i="9" s="1"/>
  <c r="U73" i="9" s="1"/>
  <c r="P74" i="9"/>
  <c r="S74" i="9" s="1"/>
  <c r="U74" i="9" s="1"/>
  <c r="AB5" i="9"/>
  <c r="AB13" i="9"/>
  <c r="AB23" i="9"/>
  <c r="P26" i="9"/>
  <c r="S26" i="9" s="1"/>
  <c r="U26" i="9" s="1"/>
  <c r="P41" i="9"/>
  <c r="S41" i="9" s="1"/>
  <c r="U41" i="9" s="1"/>
  <c r="P45" i="9"/>
  <c r="S45" i="9" s="1"/>
  <c r="U45" i="9" s="1"/>
  <c r="P65" i="9"/>
  <c r="S65" i="9" s="1"/>
  <c r="U65" i="9" s="1"/>
  <c r="P75" i="9"/>
  <c r="S75" i="9" s="1"/>
  <c r="U75" i="9" s="1"/>
  <c r="P76" i="9"/>
  <c r="S76" i="9" s="1"/>
  <c r="U76" i="9" s="1"/>
  <c r="P77" i="9"/>
  <c r="S77" i="9" s="1"/>
  <c r="U77" i="9" s="1"/>
  <c r="P78" i="9"/>
  <c r="S78" i="9" s="1"/>
  <c r="U78" i="9" s="1"/>
  <c r="P79" i="9"/>
  <c r="S79" i="9" s="1"/>
  <c r="U79" i="9" s="1"/>
  <c r="P80" i="9"/>
  <c r="S80" i="9" s="1"/>
  <c r="U80" i="9" s="1"/>
  <c r="P81" i="9"/>
  <c r="S81" i="9" s="1"/>
  <c r="U81" i="9" s="1"/>
  <c r="P82" i="9"/>
  <c r="S82" i="9" s="1"/>
  <c r="U82" i="9" s="1"/>
  <c r="P83" i="9"/>
  <c r="S83" i="9" s="1"/>
  <c r="U83" i="9" s="1"/>
  <c r="P84" i="9"/>
  <c r="S84" i="9" s="1"/>
  <c r="U84" i="9" s="1"/>
  <c r="P85" i="9"/>
  <c r="S85" i="9" s="1"/>
  <c r="U85" i="9" s="1"/>
  <c r="P86" i="9"/>
  <c r="S86" i="9" s="1"/>
  <c r="U86" i="9" s="1"/>
  <c r="P87" i="9"/>
  <c r="S87" i="9" s="1"/>
  <c r="U87" i="9" s="1"/>
  <c r="P88" i="9"/>
  <c r="S88" i="9" s="1"/>
  <c r="U88" i="9" s="1"/>
  <c r="P89" i="9"/>
  <c r="S89" i="9" s="1"/>
  <c r="U89" i="9" s="1"/>
  <c r="P90" i="9"/>
  <c r="S90" i="9" s="1"/>
  <c r="U90" i="9" s="1"/>
  <c r="P91" i="9"/>
  <c r="S91" i="9" s="1"/>
  <c r="U91" i="9" s="1"/>
  <c r="G119" i="13"/>
  <c r="P119" i="13"/>
  <c r="G116" i="13"/>
  <c r="G103" i="13"/>
  <c r="G87" i="13"/>
  <c r="I79" i="13"/>
  <c r="I55" i="13"/>
  <c r="G33" i="13"/>
  <c r="I105" i="13"/>
  <c r="I98" i="13"/>
  <c r="G71" i="13"/>
  <c r="I66" i="13"/>
  <c r="I47" i="13"/>
  <c r="I45" i="13"/>
  <c r="I40" i="13"/>
  <c r="G31" i="13"/>
  <c r="J27" i="13"/>
  <c r="G59" i="8"/>
  <c r="K59" i="8"/>
  <c r="G91" i="13"/>
  <c r="G60" i="13"/>
  <c r="I43" i="13"/>
  <c r="G43" i="8"/>
  <c r="N43" i="8"/>
  <c r="P43" i="8"/>
  <c r="S43" i="8" s="1"/>
  <c r="U43" i="8" s="1"/>
  <c r="G40" i="8"/>
  <c r="K40" i="8"/>
  <c r="G31" i="8"/>
  <c r="K31" i="8"/>
  <c r="G277" i="6"/>
  <c r="G57" i="8"/>
  <c r="N57" i="8"/>
  <c r="G53" i="8"/>
  <c r="L53" i="8"/>
  <c r="G35" i="8"/>
  <c r="N35" i="8"/>
  <c r="G300" i="6"/>
  <c r="P300" i="6"/>
  <c r="AB7" i="9"/>
  <c r="P56" i="8"/>
  <c r="S56" i="8" s="1"/>
  <c r="U56" i="8" s="1"/>
  <c r="G56" i="8"/>
  <c r="L56" i="8"/>
  <c r="G52" i="8"/>
  <c r="L52" i="8"/>
  <c r="G42" i="8"/>
  <c r="N42" i="8"/>
  <c r="G39" i="8"/>
  <c r="K39" i="8"/>
  <c r="G324" i="6"/>
  <c r="G315" i="6"/>
  <c r="G37" i="8"/>
  <c r="K37" i="8"/>
  <c r="G58" i="8"/>
  <c r="K58" i="8"/>
  <c r="G55" i="8"/>
  <c r="L55" i="8"/>
  <c r="R44" i="8"/>
  <c r="N44" i="8"/>
  <c r="G41" i="8"/>
  <c r="N41" i="8"/>
  <c r="G34" i="8"/>
  <c r="K34" i="8"/>
  <c r="G32" i="8"/>
  <c r="K32" i="8"/>
  <c r="D16" i="11"/>
  <c r="D19" i="11" s="1"/>
  <c r="G51" i="8"/>
  <c r="N51" i="8"/>
  <c r="G21" i="8"/>
  <c r="N21" i="8"/>
  <c r="G336" i="6"/>
  <c r="G319" i="6"/>
  <c r="AB3" i="11"/>
  <c r="P30" i="11"/>
  <c r="S30" i="11" s="1"/>
  <c r="U30" i="11" s="1"/>
  <c r="AB23" i="11"/>
  <c r="P22" i="11"/>
  <c r="S22" i="11" s="1"/>
  <c r="U22" i="11" s="1"/>
  <c r="P42" i="11"/>
  <c r="S42" i="11" s="1"/>
  <c r="U42" i="11" s="1"/>
  <c r="P50" i="11"/>
  <c r="S50" i="11" s="1"/>
  <c r="U50" i="11" s="1"/>
  <c r="P52" i="11"/>
  <c r="S52" i="11" s="1"/>
  <c r="U52" i="11" s="1"/>
  <c r="P59" i="11"/>
  <c r="S59" i="11" s="1"/>
  <c r="U59" i="11" s="1"/>
  <c r="P69" i="11"/>
  <c r="S69" i="11" s="1"/>
  <c r="U69" i="11" s="1"/>
  <c r="G60" i="8"/>
  <c r="N60" i="8"/>
  <c r="G54" i="8"/>
  <c r="L54" i="8"/>
  <c r="G49" i="8"/>
  <c r="N49" i="8"/>
  <c r="G46" i="8"/>
  <c r="N46" i="8"/>
  <c r="AB6" i="9"/>
  <c r="L339" i="6"/>
  <c r="G332" i="6"/>
  <c r="N327" i="6"/>
  <c r="G322" i="6"/>
  <c r="N307" i="6"/>
  <c r="G293" i="6"/>
  <c r="G282" i="6"/>
  <c r="P282" i="6"/>
  <c r="N280" i="6"/>
  <c r="G252" i="6"/>
  <c r="M252" i="6"/>
  <c r="D16" i="8"/>
  <c r="D19" i="8" s="1"/>
  <c r="G334" i="6"/>
  <c r="P329" i="6"/>
  <c r="G329" i="6"/>
  <c r="M313" i="6"/>
  <c r="N309" i="6"/>
  <c r="G237" i="6"/>
  <c r="M237" i="6"/>
  <c r="AB10" i="8"/>
  <c r="AB11" i="8"/>
  <c r="M331" i="6"/>
  <c r="G326" i="6"/>
  <c r="G321" i="6"/>
  <c r="G306" i="6"/>
  <c r="P292" i="6"/>
  <c r="S292" i="6" s="1"/>
  <c r="U292" i="6" s="1"/>
  <c r="G292" i="6"/>
  <c r="G279" i="6"/>
  <c r="AB12" i="9"/>
  <c r="AB2" i="9"/>
  <c r="G21" i="11"/>
  <c r="N21" i="11"/>
  <c r="G341" i="6"/>
  <c r="G333" i="6"/>
  <c r="L314" i="6"/>
  <c r="G312" i="6"/>
  <c r="P308" i="6"/>
  <c r="G308" i="6"/>
  <c r="G267" i="6"/>
  <c r="G328" i="6"/>
  <c r="P328" i="6"/>
  <c r="M323" i="6"/>
  <c r="G318" i="6"/>
  <c r="P318" i="6"/>
  <c r="G297" i="6"/>
  <c r="G294" i="6"/>
  <c r="P287" i="6"/>
  <c r="S287" i="6" s="1"/>
  <c r="U287" i="6" s="1"/>
  <c r="G287" i="6"/>
  <c r="G202" i="6"/>
  <c r="M202" i="6"/>
  <c r="AB8" i="9"/>
  <c r="G338" i="6"/>
  <c r="M335" i="6"/>
  <c r="G330" i="6"/>
  <c r="P325" i="6"/>
  <c r="S325" i="6" s="1"/>
  <c r="U325" i="6" s="1"/>
  <c r="G325" i="6"/>
  <c r="P22" i="9"/>
  <c r="S22" i="9" s="1"/>
  <c r="U22" i="9" s="1"/>
  <c r="AB11" i="9"/>
  <c r="P36" i="8"/>
  <c r="S36" i="8" s="1"/>
  <c r="U36" i="8" s="1"/>
  <c r="G320" i="6"/>
  <c r="P320" i="6"/>
  <c r="N316" i="6"/>
  <c r="G311" i="6"/>
  <c r="G296" i="6"/>
  <c r="G295" i="6"/>
  <c r="L291" i="6"/>
  <c r="G281" i="6"/>
  <c r="G274" i="6"/>
  <c r="G264" i="6"/>
  <c r="M264" i="6"/>
  <c r="G258" i="6"/>
  <c r="M258" i="6"/>
  <c r="P241" i="6"/>
  <c r="W241" i="6" s="1"/>
  <c r="G241" i="6"/>
  <c r="G239" i="6"/>
  <c r="M239" i="6"/>
  <c r="P221" i="6"/>
  <c r="S221" i="6" s="1"/>
  <c r="U221" i="6" s="1"/>
  <c r="G221" i="6"/>
  <c r="M221" i="6"/>
  <c r="P313" i="6"/>
  <c r="W313" i="6" s="1"/>
  <c r="G255" i="6"/>
  <c r="M255" i="6"/>
  <c r="G230" i="6"/>
  <c r="M230" i="6"/>
  <c r="G215" i="6"/>
  <c r="M215" i="6"/>
  <c r="G288" i="6"/>
  <c r="P272" i="6"/>
  <c r="S272" i="6" s="1"/>
  <c r="U272" i="6" s="1"/>
  <c r="G272" i="6"/>
  <c r="M272" i="6"/>
  <c r="G270" i="6"/>
  <c r="L268" i="6"/>
  <c r="G265" i="6"/>
  <c r="G247" i="6"/>
  <c r="G206" i="6"/>
  <c r="M206" i="6"/>
  <c r="G165" i="6"/>
  <c r="M165" i="6"/>
  <c r="G161" i="6"/>
  <c r="M161" i="6"/>
  <c r="P158" i="6"/>
  <c r="G158" i="6"/>
  <c r="G222" i="6"/>
  <c r="M222" i="6"/>
  <c r="G214" i="6"/>
  <c r="M214" i="6"/>
  <c r="P101" i="6"/>
  <c r="G101" i="6"/>
  <c r="L273" i="6"/>
  <c r="K242" i="6"/>
  <c r="G224" i="6"/>
  <c r="M224" i="6"/>
  <c r="G195" i="6"/>
  <c r="M195" i="6"/>
  <c r="G190" i="6"/>
  <c r="M190" i="6"/>
  <c r="P174" i="6"/>
  <c r="S174" i="6" s="1"/>
  <c r="U174" i="6" s="1"/>
  <c r="G174" i="6"/>
  <c r="M174" i="6"/>
  <c r="G135" i="6"/>
  <c r="P271" i="6"/>
  <c r="G266" i="6"/>
  <c r="G263" i="6"/>
  <c r="M263" i="6"/>
  <c r="G257" i="6"/>
  <c r="M257" i="6"/>
  <c r="L251" i="6"/>
  <c r="G231" i="6"/>
  <c r="M231" i="6"/>
  <c r="P231" i="6"/>
  <c r="S231" i="6" s="1"/>
  <c r="U231" i="6" s="1"/>
  <c r="G229" i="6"/>
  <c r="M229" i="6"/>
  <c r="G205" i="6"/>
  <c r="M205" i="6"/>
  <c r="G142" i="6"/>
  <c r="P142" i="6"/>
  <c r="S142" i="6" s="1"/>
  <c r="U142" i="6" s="1"/>
  <c r="L290" i="6"/>
  <c r="L285" i="6"/>
  <c r="L271" i="6"/>
  <c r="G269" i="6"/>
  <c r="G260" i="6"/>
  <c r="M260" i="6"/>
  <c r="K246" i="6"/>
  <c r="P233" i="6"/>
  <c r="S233" i="6" s="1"/>
  <c r="U233" i="6" s="1"/>
  <c r="G220" i="6"/>
  <c r="M220" i="6"/>
  <c r="P182" i="6"/>
  <c r="S182" i="6" s="1"/>
  <c r="U182" i="6" s="1"/>
  <c r="G182" i="6"/>
  <c r="M182" i="6"/>
  <c r="L171" i="6"/>
  <c r="G159" i="6"/>
  <c r="I145" i="6"/>
  <c r="P211" i="6"/>
  <c r="S211" i="6" s="1"/>
  <c r="U211" i="6" s="1"/>
  <c r="G208" i="6"/>
  <c r="M208" i="6"/>
  <c r="G200" i="6"/>
  <c r="M200" i="6"/>
  <c r="L187" i="6"/>
  <c r="P163" i="6"/>
  <c r="S163" i="6" s="1"/>
  <c r="U163" i="6" s="1"/>
  <c r="G163" i="6"/>
  <c r="M163" i="6"/>
  <c r="G153" i="6"/>
  <c r="N126" i="6"/>
  <c r="G223" i="6"/>
  <c r="G193" i="6"/>
  <c r="G185" i="6"/>
  <c r="M185" i="6"/>
  <c r="J146" i="6"/>
  <c r="G212" i="6"/>
  <c r="M212" i="6"/>
  <c r="G191" i="6"/>
  <c r="L170" i="6"/>
  <c r="I157" i="6"/>
  <c r="I152" i="6"/>
  <c r="G209" i="6"/>
  <c r="M209" i="6"/>
  <c r="G188" i="6"/>
  <c r="M188" i="6"/>
  <c r="L186" i="6"/>
  <c r="N168" i="6"/>
  <c r="G164" i="6"/>
  <c r="M164" i="6"/>
  <c r="G160" i="6"/>
  <c r="P160" i="6"/>
  <c r="N150" i="6"/>
  <c r="J147" i="6"/>
  <c r="I141" i="6"/>
  <c r="G137" i="6"/>
  <c r="P137" i="6"/>
  <c r="J73" i="6"/>
  <c r="L71" i="6"/>
  <c r="G207" i="6"/>
  <c r="M207" i="6"/>
  <c r="G184" i="6"/>
  <c r="M184" i="6"/>
  <c r="G118" i="6"/>
  <c r="G109" i="6"/>
  <c r="P109" i="6"/>
  <c r="G192" i="6"/>
  <c r="G177" i="6"/>
  <c r="M177" i="6"/>
  <c r="P177" i="6"/>
  <c r="S177" i="6" s="1"/>
  <c r="U177" i="6" s="1"/>
  <c r="G175" i="6"/>
  <c r="M175" i="6"/>
  <c r="G166" i="6"/>
  <c r="M166" i="6"/>
  <c r="I154" i="6"/>
  <c r="I143" i="6"/>
  <c r="G124" i="6"/>
  <c r="P36" i="6"/>
  <c r="W36" i="6" s="1"/>
  <c r="G36" i="6"/>
  <c r="K34" i="6"/>
  <c r="N125" i="6"/>
  <c r="G111" i="6"/>
  <c r="I99" i="6"/>
  <c r="G93" i="6"/>
  <c r="G78" i="6"/>
  <c r="I76" i="6"/>
  <c r="G148" i="6"/>
  <c r="I138" i="6"/>
  <c r="G129" i="6"/>
  <c r="G120" i="6"/>
  <c r="I114" i="6"/>
  <c r="N107" i="6"/>
  <c r="I88" i="6"/>
  <c r="G42" i="6"/>
  <c r="P42" i="6"/>
  <c r="J130" i="6"/>
  <c r="G90" i="6"/>
  <c r="G60" i="6"/>
  <c r="N58" i="6"/>
  <c r="G45" i="6"/>
  <c r="P157" i="6"/>
  <c r="S157" i="6" s="1"/>
  <c r="U157" i="6" s="1"/>
  <c r="L131" i="6"/>
  <c r="G127" i="6"/>
  <c r="G123" i="6"/>
  <c r="N117" i="6"/>
  <c r="G47" i="6"/>
  <c r="N30" i="6"/>
  <c r="G136" i="6"/>
  <c r="I134" i="6"/>
  <c r="G119" i="6"/>
  <c r="P115" i="6"/>
  <c r="S115" i="6" s="1"/>
  <c r="U115" i="6" s="1"/>
  <c r="J110" i="6"/>
  <c r="G108" i="6"/>
  <c r="N102" i="6"/>
  <c r="G100" i="6"/>
  <c r="G94" i="6"/>
  <c r="P94" i="6"/>
  <c r="J79" i="6"/>
  <c r="N63" i="6"/>
  <c r="G167" i="6"/>
  <c r="M167" i="6"/>
  <c r="G128" i="6"/>
  <c r="G121" i="6"/>
  <c r="I115" i="6"/>
  <c r="G113" i="6"/>
  <c r="G106" i="6"/>
  <c r="G67" i="6"/>
  <c r="N65" i="6"/>
  <c r="G51" i="6"/>
  <c r="N49" i="6"/>
  <c r="N32" i="6"/>
  <c r="J21" i="6"/>
  <c r="N122" i="6"/>
  <c r="L103" i="6"/>
  <c r="J85" i="6"/>
  <c r="G74" i="6"/>
  <c r="G56" i="6"/>
  <c r="N54" i="6"/>
  <c r="L39" i="6"/>
  <c r="G27" i="6"/>
  <c r="G82" i="6"/>
  <c r="N61" i="6"/>
  <c r="N59" i="6"/>
  <c r="G44" i="6"/>
  <c r="L41" i="6"/>
  <c r="G25" i="6"/>
  <c r="P25" i="6"/>
  <c r="S25" i="6" s="1"/>
  <c r="U25" i="6" s="1"/>
  <c r="G92" i="6"/>
  <c r="I89" i="6"/>
  <c r="G80" i="6"/>
  <c r="G70" i="6"/>
  <c r="P68" i="6"/>
  <c r="G68" i="6"/>
  <c r="N66" i="6"/>
  <c r="P52" i="6"/>
  <c r="G52" i="6"/>
  <c r="N50" i="6"/>
  <c r="G37" i="6"/>
  <c r="N35" i="6"/>
  <c r="G29" i="6"/>
  <c r="P96" i="6"/>
  <c r="N57" i="6"/>
  <c r="G55" i="6"/>
  <c r="G46" i="6"/>
  <c r="D16" i="6"/>
  <c r="D19" i="6" s="1"/>
  <c r="I96" i="6"/>
  <c r="G86" i="6"/>
  <c r="L83" i="6"/>
  <c r="G75" i="6"/>
  <c r="G72" i="6"/>
  <c r="P72" i="6"/>
  <c r="S72" i="6" s="1"/>
  <c r="U72" i="6" s="1"/>
  <c r="G64" i="6"/>
  <c r="N62" i="6"/>
  <c r="G48" i="6"/>
  <c r="G43" i="6"/>
  <c r="P33" i="6"/>
  <c r="S33" i="6" s="1"/>
  <c r="U33" i="6" s="1"/>
  <c r="G33" i="6"/>
  <c r="G26" i="6"/>
  <c r="P26" i="6"/>
  <c r="S26" i="6" s="1"/>
  <c r="U26" i="6" s="1"/>
  <c r="N24" i="6"/>
  <c r="J22" i="6"/>
  <c r="G87" i="6"/>
  <c r="P87" i="6"/>
  <c r="S87" i="6" s="1"/>
  <c r="U87" i="6" s="1"/>
  <c r="G81" i="6"/>
  <c r="L69" i="6"/>
  <c r="N53" i="6"/>
  <c r="G40" i="6"/>
  <c r="N38" i="6"/>
  <c r="N28" i="6"/>
  <c r="Y14" i="6"/>
  <c r="Y5" i="6"/>
  <c r="P61" i="6"/>
  <c r="S61" i="6" s="1"/>
  <c r="U61" i="6" s="1"/>
  <c r="P34" i="6"/>
  <c r="S34" i="6" s="1"/>
  <c r="U34" i="6" s="1"/>
  <c r="Y4" i="6"/>
  <c r="AY396" i="5"/>
  <c r="AX396" i="5"/>
  <c r="AW396" i="5"/>
  <c r="AV396" i="5"/>
  <c r="AU396" i="5"/>
  <c r="AT396" i="5"/>
  <c r="AS396" i="5"/>
  <c r="AR396" i="5"/>
  <c r="AQ396" i="5"/>
  <c r="N136" i="6"/>
  <c r="L42" i="6"/>
  <c r="P46" i="3"/>
  <c r="R46" i="3" s="1"/>
  <c r="AE46" i="3" s="1"/>
  <c r="P55" i="3"/>
  <c r="P38" i="3"/>
  <c r="P134" i="3"/>
  <c r="P111" i="3"/>
  <c r="R111" i="3" s="1"/>
  <c r="AE111" i="3" s="1"/>
  <c r="P100" i="3"/>
  <c r="P97" i="3"/>
  <c r="P106" i="3"/>
  <c r="P99" i="3"/>
  <c r="P76" i="3"/>
  <c r="P67" i="3"/>
  <c r="P85" i="3"/>
  <c r="AB85" i="3" s="1"/>
  <c r="U85" i="3" s="1"/>
  <c r="P78" i="3"/>
  <c r="R78" i="3" s="1"/>
  <c r="AE78" i="3" s="1"/>
  <c r="P87" i="3"/>
  <c r="P53" i="3"/>
  <c r="R53" i="3" s="1"/>
  <c r="AE53" i="3" s="1"/>
  <c r="P142" i="3"/>
  <c r="R142" i="3" s="1"/>
  <c r="AE142" i="3" s="1"/>
  <c r="P143" i="3"/>
  <c r="P205" i="3"/>
  <c r="P198" i="3"/>
  <c r="R198" i="3" s="1"/>
  <c r="AE198" i="3" s="1"/>
  <c r="P225" i="3"/>
  <c r="P212" i="3"/>
  <c r="P94" i="3"/>
  <c r="P163" i="3"/>
  <c r="P154" i="3"/>
  <c r="P174" i="3"/>
  <c r="P132" i="3"/>
  <c r="P188" i="3"/>
  <c r="P190" i="3"/>
  <c r="P199" i="3"/>
  <c r="P244" i="3"/>
  <c r="P151" i="3"/>
  <c r="P170" i="3"/>
  <c r="P82" i="3"/>
  <c r="R82" i="3" s="1"/>
  <c r="AE82" i="3" s="1"/>
  <c r="P206" i="3"/>
  <c r="P197" i="3"/>
  <c r="P214" i="3"/>
  <c r="R214" i="3" s="1"/>
  <c r="AE214" i="3" s="1"/>
  <c r="P216" i="3"/>
  <c r="R216" i="3" s="1"/>
  <c r="AE216" i="3" s="1"/>
  <c r="P127" i="3"/>
  <c r="R127" i="3" s="1"/>
  <c r="AE127" i="3" s="1"/>
  <c r="P155" i="3"/>
  <c r="R155" i="3" s="1"/>
  <c r="AE155" i="3" s="1"/>
  <c r="P169" i="3"/>
  <c r="P189" i="3"/>
  <c r="AB189" i="3" s="1"/>
  <c r="U189" i="3" s="1"/>
  <c r="P204" i="3"/>
  <c r="P208" i="3"/>
  <c r="P66" i="3"/>
  <c r="P121" i="3"/>
  <c r="P115" i="3"/>
  <c r="AB115" i="3" s="1"/>
  <c r="U115" i="3" s="1"/>
  <c r="P250" i="3"/>
  <c r="P150" i="3"/>
  <c r="AB150" i="3" s="1"/>
  <c r="U150" i="3" s="1"/>
  <c r="P175" i="3"/>
  <c r="P96" i="3"/>
  <c r="P196" i="3"/>
  <c r="P153" i="3"/>
  <c r="R153" i="3" s="1"/>
  <c r="AE153" i="3" s="1"/>
  <c r="P167" i="3"/>
  <c r="R167" i="3" s="1"/>
  <c r="AE167" i="3" s="1"/>
  <c r="P203" i="3"/>
  <c r="P288" i="3"/>
  <c r="P265" i="3"/>
  <c r="R265" i="3" s="1"/>
  <c r="AE265" i="3" s="1"/>
  <c r="P260" i="3"/>
  <c r="R260" i="3" s="1"/>
  <c r="AE260" i="3" s="1"/>
  <c r="P267" i="3"/>
  <c r="R267" i="3" s="1"/>
  <c r="AE267" i="3" s="1"/>
  <c r="P239" i="3"/>
  <c r="P299" i="3"/>
  <c r="P289" i="3"/>
  <c r="R289" i="3" s="1"/>
  <c r="AE289" i="3" s="1"/>
  <c r="P268" i="3"/>
  <c r="AB268" i="3" s="1"/>
  <c r="U268" i="3" s="1"/>
  <c r="P209" i="3"/>
  <c r="P233" i="3"/>
  <c r="P259" i="3"/>
  <c r="R259" i="3" s="1"/>
  <c r="AE259" i="3" s="1"/>
  <c r="P228" i="3"/>
  <c r="R228" i="3" s="1"/>
  <c r="AE228" i="3" s="1"/>
  <c r="P281" i="3"/>
  <c r="P262" i="3"/>
  <c r="P261" i="3"/>
  <c r="P297" i="3"/>
  <c r="P240" i="3"/>
  <c r="P253" i="3"/>
  <c r="P241" i="3"/>
  <c r="P255" i="3"/>
  <c r="P309" i="3"/>
  <c r="P223" i="3"/>
  <c r="P318" i="3"/>
  <c r="P284" i="3"/>
  <c r="P331" i="3"/>
  <c r="R331" i="3" s="1"/>
  <c r="AE331" i="3" s="1"/>
  <c r="P349" i="3"/>
  <c r="R349" i="3" s="1"/>
  <c r="AE349" i="3" s="1"/>
  <c r="P388" i="3"/>
  <c r="P448" i="3"/>
  <c r="P56" i="3"/>
  <c r="R56" i="3" s="1"/>
  <c r="AE56" i="3" s="1"/>
  <c r="P302" i="3"/>
  <c r="R302" i="3" s="1"/>
  <c r="AE302" i="3" s="1"/>
  <c r="P285" i="3"/>
  <c r="P336" i="3"/>
  <c r="P382" i="3"/>
  <c r="R382" i="3" s="1"/>
  <c r="AE382" i="3" s="1"/>
  <c r="P308" i="3"/>
  <c r="P295" i="3"/>
  <c r="R295" i="3" s="1"/>
  <c r="AE295" i="3" s="1"/>
  <c r="P207" i="3"/>
  <c r="P378" i="3"/>
  <c r="P390" i="3"/>
  <c r="R390" i="3" s="1"/>
  <c r="AE390" i="3" s="1"/>
  <c r="P23" i="3"/>
  <c r="P238" i="3"/>
  <c r="R238" i="3" s="1"/>
  <c r="AE238" i="3" s="1"/>
  <c r="P312" i="3"/>
  <c r="P232" i="3"/>
  <c r="P231" i="3"/>
  <c r="P337" i="3"/>
  <c r="P328" i="3"/>
  <c r="P363" i="3"/>
  <c r="P381" i="3"/>
  <c r="R381" i="3" s="1"/>
  <c r="AE381" i="3" s="1"/>
  <c r="P246" i="3"/>
  <c r="P324" i="3"/>
  <c r="P321" i="3"/>
  <c r="P286" i="3"/>
  <c r="P341" i="3"/>
  <c r="P402" i="3"/>
  <c r="P395" i="3"/>
  <c r="P25" i="3"/>
  <c r="R25" i="3" s="1"/>
  <c r="AE25" i="3" s="1"/>
  <c r="P84" i="3"/>
  <c r="P311" i="3"/>
  <c r="P303" i="3"/>
  <c r="P291" i="3"/>
  <c r="P220" i="3"/>
  <c r="P292" i="3"/>
  <c r="P377" i="3"/>
  <c r="P379" i="3"/>
  <c r="P405" i="3"/>
  <c r="P27" i="3"/>
  <c r="R27" i="3" s="1"/>
  <c r="AE27" i="3" s="1"/>
  <c r="P319" i="3"/>
  <c r="P277" i="3"/>
  <c r="P322" i="3"/>
  <c r="R322" i="3" s="1"/>
  <c r="AE322" i="3" s="1"/>
  <c r="P59" i="3"/>
  <c r="R59" i="3" s="1"/>
  <c r="AE59" i="3" s="1"/>
  <c r="P161" i="3"/>
  <c r="R161" i="3" s="1"/>
  <c r="AE161" i="3" s="1"/>
  <c r="P201" i="3"/>
  <c r="AB201" i="3" s="1"/>
  <c r="V201" i="3" s="1"/>
  <c r="P247" i="3"/>
  <c r="P323" i="3"/>
  <c r="P171" i="3"/>
  <c r="P334" i="3"/>
  <c r="P348" i="3"/>
  <c r="P128" i="3"/>
  <c r="R128" i="3" s="1"/>
  <c r="AE128" i="3" s="1"/>
  <c r="P165" i="3"/>
  <c r="P249" i="3"/>
  <c r="P342" i="3"/>
  <c r="P384" i="3"/>
  <c r="P73" i="3"/>
  <c r="P136" i="3"/>
  <c r="P301" i="3"/>
  <c r="R301" i="3" s="1"/>
  <c r="AE301" i="3" s="1"/>
  <c r="P227" i="3"/>
  <c r="P245" i="3"/>
  <c r="R245" i="3" s="1"/>
  <c r="AE245" i="3" s="1"/>
  <c r="P69" i="3"/>
  <c r="P119" i="3"/>
  <c r="P129" i="3"/>
  <c r="P98" i="3"/>
  <c r="P404" i="3"/>
  <c r="P164" i="3"/>
  <c r="P202" i="3"/>
  <c r="R202" i="3" s="1"/>
  <c r="AE202" i="3" s="1"/>
  <c r="P248" i="3"/>
  <c r="R248" i="3" s="1"/>
  <c r="AE248" i="3" s="1"/>
  <c r="P333" i="3"/>
  <c r="P21" i="3"/>
  <c r="P117" i="3"/>
  <c r="P182" i="3"/>
  <c r="P226" i="3"/>
  <c r="P141" i="3"/>
  <c r="P176" i="3"/>
  <c r="P340" i="3"/>
  <c r="P347" i="3"/>
  <c r="P350" i="3"/>
  <c r="P357" i="3"/>
  <c r="P376" i="3"/>
  <c r="P138" i="3"/>
  <c r="P266" i="3"/>
  <c r="P338" i="3"/>
  <c r="P375" i="3"/>
  <c r="P123" i="3"/>
  <c r="P421" i="3"/>
  <c r="P352" i="3"/>
  <c r="P361" i="3"/>
  <c r="P399" i="3"/>
  <c r="P72" i="3"/>
  <c r="P444" i="3"/>
  <c r="R444" i="3" s="1"/>
  <c r="AE444" i="3" s="1"/>
  <c r="P358" i="3"/>
  <c r="R358" i="3" s="1"/>
  <c r="AE358" i="3" s="1"/>
  <c r="P383" i="3"/>
  <c r="R383" i="3" s="1"/>
  <c r="AE383" i="3" s="1"/>
  <c r="P423" i="3"/>
  <c r="P422" i="3"/>
  <c r="P300" i="3"/>
  <c r="P356" i="3"/>
  <c r="P398" i="3"/>
  <c r="P406" i="3"/>
  <c r="P410" i="3"/>
  <c r="P367" i="3"/>
  <c r="P371" i="3"/>
  <c r="P419" i="3"/>
  <c r="P51" i="3"/>
  <c r="P343" i="3"/>
  <c r="AB343" i="3" s="1"/>
  <c r="V343" i="3" s="1"/>
  <c r="P310" i="3"/>
  <c r="P359" i="3"/>
  <c r="P456" i="3"/>
  <c r="P464" i="3"/>
  <c r="P467" i="3"/>
  <c r="P451" i="3"/>
  <c r="P411" i="3"/>
  <c r="P368" i="3"/>
  <c r="P372" i="3"/>
  <c r="P420" i="3"/>
  <c r="P460" i="3"/>
  <c r="P468" i="3"/>
  <c r="P473" i="3"/>
  <c r="P434" i="3"/>
  <c r="P454" i="3"/>
  <c r="P279" i="3"/>
  <c r="P447" i="3"/>
  <c r="P474" i="3"/>
  <c r="P472" i="3"/>
  <c r="P184" i="3"/>
  <c r="P435" i="3"/>
  <c r="P465" i="3"/>
  <c r="P445" i="3"/>
  <c r="P449" i="3"/>
  <c r="P458" i="3"/>
  <c r="P462" i="3"/>
  <c r="P471" i="3"/>
  <c r="P476" i="3"/>
  <c r="P166" i="3"/>
  <c r="P443" i="3"/>
  <c r="P453" i="3"/>
  <c r="P440" i="3"/>
  <c r="P446" i="3"/>
  <c r="I46" i="5"/>
  <c r="BP43" i="5"/>
  <c r="BO43" i="5"/>
  <c r="BN43" i="5"/>
  <c r="BM43" i="5"/>
  <c r="BL43" i="5"/>
  <c r="BK43" i="5"/>
  <c r="BJ43" i="5"/>
  <c r="BI43" i="5"/>
  <c r="BH43" i="5"/>
  <c r="BO26" i="5"/>
  <c r="BN26" i="5"/>
  <c r="BM26" i="5"/>
  <c r="BL26" i="5"/>
  <c r="BK26" i="5"/>
  <c r="BJ26" i="5"/>
  <c r="BI26" i="5"/>
  <c r="BH26" i="5"/>
  <c r="BP26" i="5"/>
  <c r="AY49" i="5"/>
  <c r="AX49" i="5"/>
  <c r="AW49" i="5"/>
  <c r="AV49" i="5"/>
  <c r="AU49" i="5"/>
  <c r="AT49" i="5"/>
  <c r="AS49" i="5"/>
  <c r="AR49" i="5"/>
  <c r="AQ49" i="5"/>
  <c r="AY171" i="5"/>
  <c r="AX171" i="5"/>
  <c r="AW171" i="5"/>
  <c r="AV171" i="5"/>
  <c r="AU171" i="5"/>
  <c r="AT171" i="5"/>
  <c r="AS171" i="5"/>
  <c r="AR171" i="5"/>
  <c r="AQ171" i="5"/>
  <c r="AY196" i="5"/>
  <c r="AX196" i="5"/>
  <c r="AW196" i="5"/>
  <c r="AV196" i="5"/>
  <c r="AU196" i="5"/>
  <c r="AT196" i="5"/>
  <c r="AS196" i="5"/>
  <c r="AR196" i="5"/>
  <c r="AQ196" i="5"/>
  <c r="AX109" i="5"/>
  <c r="AW109" i="5"/>
  <c r="AV109" i="5"/>
  <c r="AU109" i="5"/>
  <c r="AT109" i="5"/>
  <c r="AS109" i="5"/>
  <c r="AR109" i="5"/>
  <c r="AQ109" i="5"/>
  <c r="AY109" i="5"/>
  <c r="AY191" i="5"/>
  <c r="AX191" i="5"/>
  <c r="AW191" i="5"/>
  <c r="AV191" i="5"/>
  <c r="AU191" i="5"/>
  <c r="AT191" i="5"/>
  <c r="AS191" i="5"/>
  <c r="AR191" i="5"/>
  <c r="AQ191" i="5"/>
  <c r="AX429" i="5"/>
  <c r="AW429" i="5"/>
  <c r="AV429" i="5"/>
  <c r="AU429" i="5"/>
  <c r="AT429" i="5"/>
  <c r="AS429" i="5"/>
  <c r="AR429" i="5"/>
  <c r="AQ429" i="5"/>
  <c r="AY429" i="5"/>
  <c r="L72" i="17"/>
  <c r="G203" i="17"/>
  <c r="M203" i="17"/>
  <c r="L68" i="17"/>
  <c r="L325" i="17"/>
  <c r="AX376" i="5"/>
  <c r="AW376" i="5"/>
  <c r="AV376" i="5"/>
  <c r="AU376" i="5"/>
  <c r="AT376" i="5"/>
  <c r="AS376" i="5"/>
  <c r="AR376" i="5"/>
  <c r="AQ376" i="5"/>
  <c r="AY376" i="5"/>
  <c r="AX237" i="5"/>
  <c r="AW237" i="5"/>
  <c r="AV237" i="5"/>
  <c r="AU237" i="5"/>
  <c r="AT237" i="5"/>
  <c r="AS237" i="5"/>
  <c r="AR237" i="5"/>
  <c r="AQ237" i="5"/>
  <c r="AY237" i="5"/>
  <c r="N145" i="17"/>
  <c r="AX427" i="5"/>
  <c r="AW427" i="5"/>
  <c r="AV427" i="5"/>
  <c r="AU427" i="5"/>
  <c r="AT427" i="5"/>
  <c r="AS427" i="5"/>
  <c r="AR427" i="5"/>
  <c r="AQ427" i="5"/>
  <c r="AY427" i="5"/>
  <c r="N68" i="6"/>
  <c r="I92" i="6"/>
  <c r="N44" i="6"/>
  <c r="N67" i="6"/>
  <c r="I119" i="6"/>
  <c r="N36" i="6"/>
  <c r="L109" i="6"/>
  <c r="L223" i="6"/>
  <c r="M308" i="6"/>
  <c r="L277" i="6"/>
  <c r="I30" i="13"/>
  <c r="I77" i="13"/>
  <c r="I211" i="13"/>
  <c r="J85" i="13"/>
  <c r="J162" i="13"/>
  <c r="I201" i="13"/>
  <c r="I196" i="13"/>
  <c r="P339" i="1"/>
  <c r="S339" i="1" s="1"/>
  <c r="U339" i="1" s="1"/>
  <c r="G375" i="1"/>
  <c r="I47" i="3"/>
  <c r="I38" i="3"/>
  <c r="AB38" i="3"/>
  <c r="U38" i="3" s="1"/>
  <c r="I28" i="3"/>
  <c r="Y38" i="3"/>
  <c r="Y28" i="3"/>
  <c r="I189" i="3"/>
  <c r="I78" i="3"/>
  <c r="I115" i="3"/>
  <c r="I251" i="3"/>
  <c r="I224" i="3"/>
  <c r="I216" i="3"/>
  <c r="I267" i="3"/>
  <c r="I309" i="3"/>
  <c r="J201" i="3"/>
  <c r="I390" i="3"/>
  <c r="H21" i="5"/>
  <c r="H19" i="5"/>
  <c r="H14" i="5"/>
  <c r="AZ71" i="5"/>
  <c r="K472" i="3"/>
  <c r="BQ57" i="5"/>
  <c r="BQ41" i="5"/>
  <c r="BQ25" i="5"/>
  <c r="AZ56" i="5"/>
  <c r="AZ40" i="5"/>
  <c r="AZ24" i="5"/>
  <c r="BQ24" i="5"/>
  <c r="BQ3" i="5"/>
  <c r="I22" i="5"/>
  <c r="I67" i="5"/>
  <c r="AZ76" i="5"/>
  <c r="I50" i="5"/>
  <c r="I152" i="5"/>
  <c r="AZ179" i="5"/>
  <c r="AZ103" i="5"/>
  <c r="I172" i="5"/>
  <c r="AZ202" i="5"/>
  <c r="I223" i="5"/>
  <c r="AZ90" i="5"/>
  <c r="AZ158" i="5"/>
  <c r="I119" i="5"/>
  <c r="I149" i="5"/>
  <c r="AZ166" i="5"/>
  <c r="I181" i="5"/>
  <c r="AZ93" i="5"/>
  <c r="AZ106" i="5"/>
  <c r="AZ174" i="5"/>
  <c r="I182" i="5"/>
  <c r="AZ206" i="5"/>
  <c r="I214" i="5"/>
  <c r="I135" i="5"/>
  <c r="I165" i="5"/>
  <c r="I250" i="5"/>
  <c r="I148" i="5"/>
  <c r="I215" i="5"/>
  <c r="AZ259" i="5"/>
  <c r="AZ117" i="5"/>
  <c r="I134" i="5"/>
  <c r="I184" i="5"/>
  <c r="I216" i="5"/>
  <c r="AZ331" i="5"/>
  <c r="AZ142" i="5"/>
  <c r="I267" i="5"/>
  <c r="J317" i="5"/>
  <c r="J351" i="5"/>
  <c r="AZ433" i="5"/>
  <c r="N59" i="17"/>
  <c r="L160" i="17"/>
  <c r="G186" i="17"/>
  <c r="AZ240" i="5"/>
  <c r="AZ309" i="5"/>
  <c r="N77" i="17"/>
  <c r="N93" i="17"/>
  <c r="I286" i="5"/>
  <c r="K38" i="17"/>
  <c r="N53" i="17"/>
  <c r="L99" i="17"/>
  <c r="G122" i="17"/>
  <c r="I148" i="17"/>
  <c r="G162" i="17"/>
  <c r="G182" i="17"/>
  <c r="G204" i="17"/>
  <c r="M204" i="17"/>
  <c r="G310" i="17"/>
  <c r="I264" i="5"/>
  <c r="AZ324" i="5"/>
  <c r="G47" i="17"/>
  <c r="G82" i="17"/>
  <c r="G98" i="17"/>
  <c r="G125" i="17"/>
  <c r="G165" i="17"/>
  <c r="AZ138" i="5"/>
  <c r="AZ285" i="5"/>
  <c r="J327" i="5"/>
  <c r="J334" i="5"/>
  <c r="AZ342" i="5"/>
  <c r="AZ381" i="5"/>
  <c r="J384" i="5"/>
  <c r="I193" i="5"/>
  <c r="AZ236" i="5"/>
  <c r="AZ278" i="5"/>
  <c r="AZ359" i="5"/>
  <c r="K425" i="5"/>
  <c r="G32" i="17"/>
  <c r="G70" i="17"/>
  <c r="G91" i="17"/>
  <c r="G114" i="17"/>
  <c r="AZ253" i="5"/>
  <c r="K49" i="17"/>
  <c r="G217" i="17"/>
  <c r="M217" i="17"/>
  <c r="G315" i="17"/>
  <c r="AZ436" i="5"/>
  <c r="N375" i="17"/>
  <c r="I287" i="5"/>
  <c r="K430" i="5"/>
  <c r="AZ439" i="5"/>
  <c r="J336" i="5"/>
  <c r="K401" i="5"/>
  <c r="L329" i="17"/>
  <c r="K391" i="5"/>
  <c r="AZ426" i="5"/>
  <c r="K442" i="5"/>
  <c r="J303" i="5"/>
  <c r="AZ412" i="5"/>
  <c r="AZ424" i="5"/>
  <c r="N376" i="17"/>
  <c r="L359" i="17"/>
  <c r="AZ356" i="5"/>
  <c r="AZ392" i="5"/>
  <c r="I75" i="6"/>
  <c r="I158" i="6"/>
  <c r="M325" i="6"/>
  <c r="I89" i="13"/>
  <c r="I174" i="13"/>
  <c r="I170" i="3"/>
  <c r="I259" i="3"/>
  <c r="I31" i="5"/>
  <c r="AX58" i="5"/>
  <c r="AW58" i="5"/>
  <c r="AV58" i="5"/>
  <c r="AU58" i="5"/>
  <c r="AT58" i="5"/>
  <c r="AS58" i="5"/>
  <c r="AR58" i="5"/>
  <c r="AQ58" i="5"/>
  <c r="AY58" i="5"/>
  <c r="I55" i="5"/>
  <c r="AX80" i="5"/>
  <c r="AW80" i="5"/>
  <c r="AV80" i="5"/>
  <c r="AU80" i="5"/>
  <c r="AT80" i="5"/>
  <c r="AS80" i="5"/>
  <c r="AR80" i="5"/>
  <c r="AQ80" i="5"/>
  <c r="AY80" i="5"/>
  <c r="AY107" i="5"/>
  <c r="AX107" i="5"/>
  <c r="AW107" i="5"/>
  <c r="AV107" i="5"/>
  <c r="AU107" i="5"/>
  <c r="AT107" i="5"/>
  <c r="AS107" i="5"/>
  <c r="AR107" i="5"/>
  <c r="AQ107" i="5"/>
  <c r="I108" i="5"/>
  <c r="AY118" i="5"/>
  <c r="AX118" i="5"/>
  <c r="AW118" i="5"/>
  <c r="AV118" i="5"/>
  <c r="AU118" i="5"/>
  <c r="AT118" i="5"/>
  <c r="AS118" i="5"/>
  <c r="AR118" i="5"/>
  <c r="AQ118" i="5"/>
  <c r="AY302" i="5"/>
  <c r="AX302" i="5"/>
  <c r="AW302" i="5"/>
  <c r="AV302" i="5"/>
  <c r="AU302" i="5"/>
  <c r="AT302" i="5"/>
  <c r="AS302" i="5"/>
  <c r="AR302" i="5"/>
  <c r="AQ302" i="5"/>
  <c r="I121" i="17"/>
  <c r="J369" i="5"/>
  <c r="G30" i="17"/>
  <c r="M308" i="17"/>
  <c r="J301" i="5"/>
  <c r="J352" i="5"/>
  <c r="I163" i="17"/>
  <c r="I275" i="5"/>
  <c r="J340" i="5"/>
  <c r="K421" i="5"/>
  <c r="AY300" i="5"/>
  <c r="AX300" i="5"/>
  <c r="AW300" i="5"/>
  <c r="AV300" i="5"/>
  <c r="AU300" i="5"/>
  <c r="AT300" i="5"/>
  <c r="AS300" i="5"/>
  <c r="AR300" i="5"/>
  <c r="AQ300" i="5"/>
  <c r="J378" i="5"/>
  <c r="L69" i="17"/>
  <c r="L215" i="17"/>
  <c r="L43" i="6"/>
  <c r="N64" i="6"/>
  <c r="N29" i="6"/>
  <c r="J74" i="6"/>
  <c r="K121" i="6"/>
  <c r="N123" i="6"/>
  <c r="N148" i="6"/>
  <c r="I93" i="6"/>
  <c r="I135" i="6"/>
  <c r="L295" i="6"/>
  <c r="N294" i="6"/>
  <c r="M333" i="6"/>
  <c r="M306" i="6"/>
  <c r="N329" i="6"/>
  <c r="N315" i="6"/>
  <c r="I91" i="13"/>
  <c r="I29" i="13"/>
  <c r="I103" i="13"/>
  <c r="J203" i="13"/>
  <c r="I94" i="13"/>
  <c r="J244" i="13"/>
  <c r="I212" i="13"/>
  <c r="P88" i="3"/>
  <c r="P43" i="3"/>
  <c r="R43" i="3" s="1"/>
  <c r="AE43" i="3" s="1"/>
  <c r="I87" i="3"/>
  <c r="AB87" i="3"/>
  <c r="U87" i="3" s="1"/>
  <c r="I50" i="3"/>
  <c r="Y100" i="3"/>
  <c r="G100" i="3"/>
  <c r="I100" i="3" s="1"/>
  <c r="Y87" i="3"/>
  <c r="Y50" i="3"/>
  <c r="P50" i="3"/>
  <c r="I204" i="3"/>
  <c r="I93" i="3"/>
  <c r="I404" i="3"/>
  <c r="I328" i="3"/>
  <c r="AB358" i="3"/>
  <c r="U358" i="3" s="1"/>
  <c r="I358" i="3"/>
  <c r="J249" i="3"/>
  <c r="AZ73" i="5"/>
  <c r="AZ33" i="5"/>
  <c r="AZ43" i="5"/>
  <c r="I28" i="5"/>
  <c r="BQ55" i="5"/>
  <c r="BQ39" i="5"/>
  <c r="BQ23" i="5"/>
  <c r="BQ18" i="5"/>
  <c r="AZ54" i="5"/>
  <c r="AZ38" i="5"/>
  <c r="AZ22" i="5"/>
  <c r="BQ22" i="5"/>
  <c r="I25" i="5"/>
  <c r="I69" i="5"/>
  <c r="AZ69" i="5"/>
  <c r="I112" i="5"/>
  <c r="AZ115" i="5"/>
  <c r="AZ147" i="5"/>
  <c r="AZ187" i="5"/>
  <c r="AZ167" i="5"/>
  <c r="AZ224" i="5"/>
  <c r="I116" i="5"/>
  <c r="AZ232" i="5"/>
  <c r="I102" i="5"/>
  <c r="AZ205" i="5"/>
  <c r="I222" i="5"/>
  <c r="I132" i="5"/>
  <c r="AZ188" i="5"/>
  <c r="I196" i="5"/>
  <c r="AZ220" i="5"/>
  <c r="AZ101" i="5"/>
  <c r="I118" i="5"/>
  <c r="AZ255" i="5"/>
  <c r="AZ280" i="5"/>
  <c r="I83" i="5"/>
  <c r="AZ143" i="5"/>
  <c r="I191" i="5"/>
  <c r="AZ207" i="5"/>
  <c r="AZ92" i="5"/>
  <c r="AZ238" i="5"/>
  <c r="AZ274" i="5"/>
  <c r="AZ267" i="5"/>
  <c r="AZ347" i="5"/>
  <c r="AZ375" i="5"/>
  <c r="AZ406" i="5"/>
  <c r="AZ437" i="5"/>
  <c r="K40" i="17"/>
  <c r="G128" i="17"/>
  <c r="AZ276" i="5"/>
  <c r="J302" i="5"/>
  <c r="J344" i="5"/>
  <c r="J51" i="17"/>
  <c r="N129" i="17"/>
  <c r="L161" i="17"/>
  <c r="I164" i="5"/>
  <c r="AZ293" i="5"/>
  <c r="AZ360" i="5"/>
  <c r="AZ385" i="5"/>
  <c r="I124" i="17"/>
  <c r="I164" i="17"/>
  <c r="G188" i="17"/>
  <c r="G205" i="17"/>
  <c r="M205" i="17"/>
  <c r="L255" i="17"/>
  <c r="G311" i="17"/>
  <c r="AZ95" i="5"/>
  <c r="I209" i="5"/>
  <c r="AZ264" i="5"/>
  <c r="AZ301" i="5"/>
  <c r="AZ346" i="5"/>
  <c r="G26" i="17"/>
  <c r="G52" i="17"/>
  <c r="G130" i="17"/>
  <c r="G170" i="17"/>
  <c r="L200" i="17"/>
  <c r="AZ292" i="5"/>
  <c r="J304" i="5"/>
  <c r="AZ319" i="5"/>
  <c r="AZ384" i="5"/>
  <c r="I256" i="5"/>
  <c r="J295" i="5"/>
  <c r="K429" i="5"/>
  <c r="G33" i="17"/>
  <c r="G76" i="17"/>
  <c r="G92" i="17"/>
  <c r="G118" i="17"/>
  <c r="J300" i="5"/>
  <c r="AZ326" i="5"/>
  <c r="J335" i="5"/>
  <c r="J349" i="5"/>
  <c r="AZ379" i="5"/>
  <c r="L132" i="17"/>
  <c r="P153" i="17"/>
  <c r="S153" i="17" s="1"/>
  <c r="U153" i="17" s="1"/>
  <c r="G194" i="17"/>
  <c r="M194" i="17"/>
  <c r="G218" i="17"/>
  <c r="M218" i="17"/>
  <c r="L221" i="17"/>
  <c r="AZ414" i="5"/>
  <c r="L306" i="17"/>
  <c r="K387" i="5"/>
  <c r="AZ201" i="5"/>
  <c r="M340" i="17"/>
  <c r="N348" i="17"/>
  <c r="N356" i="17"/>
  <c r="L364" i="17"/>
  <c r="M372" i="17"/>
  <c r="J322" i="5"/>
  <c r="J242" i="17"/>
  <c r="AZ415" i="5"/>
  <c r="AZ431" i="5"/>
  <c r="K399" i="5"/>
  <c r="I166" i="17"/>
  <c r="L351" i="17"/>
  <c r="L355" i="17"/>
  <c r="K434" i="5"/>
  <c r="M373" i="17"/>
  <c r="L363" i="17"/>
  <c r="K427" i="5"/>
  <c r="I145" i="13"/>
  <c r="BP2" i="5"/>
  <c r="BO2" i="5"/>
  <c r="BN2" i="5"/>
  <c r="BM2" i="5"/>
  <c r="BL2" i="5"/>
  <c r="BK2" i="5"/>
  <c r="BJ2" i="5"/>
  <c r="BI2" i="5"/>
  <c r="BH2" i="5"/>
  <c r="I274" i="5"/>
  <c r="AX257" i="5"/>
  <c r="AW257" i="5"/>
  <c r="AV257" i="5"/>
  <c r="AU257" i="5"/>
  <c r="AT257" i="5"/>
  <c r="AS257" i="5"/>
  <c r="AR257" i="5"/>
  <c r="AQ257" i="5"/>
  <c r="AY257" i="5"/>
  <c r="G180" i="17"/>
  <c r="M180" i="17"/>
  <c r="G88" i="17"/>
  <c r="K28" i="17"/>
  <c r="K418" i="5"/>
  <c r="L40" i="6"/>
  <c r="J86" i="6"/>
  <c r="K46" i="6"/>
  <c r="N52" i="6"/>
  <c r="I82" i="6"/>
  <c r="N120" i="6"/>
  <c r="I118" i="6"/>
  <c r="L193" i="6"/>
  <c r="L241" i="6"/>
  <c r="N311" i="6"/>
  <c r="M330" i="6"/>
  <c r="M321" i="6"/>
  <c r="I33" i="13"/>
  <c r="J24" i="13"/>
  <c r="I41" i="13"/>
  <c r="I74" i="13"/>
  <c r="I215" i="13"/>
  <c r="I149" i="13"/>
  <c r="I179" i="13"/>
  <c r="I225" i="13"/>
  <c r="I213" i="13"/>
  <c r="I175" i="13"/>
  <c r="J129" i="13"/>
  <c r="J344" i="13"/>
  <c r="J435" i="13"/>
  <c r="I297" i="1"/>
  <c r="G209" i="1"/>
  <c r="P209" i="1"/>
  <c r="G172" i="1"/>
  <c r="J125" i="1"/>
  <c r="P68" i="3"/>
  <c r="P48" i="3"/>
  <c r="I40" i="3"/>
  <c r="I198" i="3"/>
  <c r="I188" i="3"/>
  <c r="I322" i="3"/>
  <c r="I268" i="3"/>
  <c r="I29" i="5"/>
  <c r="AX75" i="5"/>
  <c r="AW75" i="5"/>
  <c r="AV75" i="5"/>
  <c r="AU75" i="5"/>
  <c r="AT75" i="5"/>
  <c r="AS75" i="5"/>
  <c r="AR75" i="5"/>
  <c r="AQ75" i="5"/>
  <c r="AY75" i="5"/>
  <c r="BP69" i="5"/>
  <c r="BO69" i="5"/>
  <c r="BN69" i="5"/>
  <c r="BM69" i="5"/>
  <c r="BL69" i="5"/>
  <c r="BK69" i="5"/>
  <c r="BJ69" i="5"/>
  <c r="BI69" i="5"/>
  <c r="BH69" i="5"/>
  <c r="BO53" i="5"/>
  <c r="BN53" i="5"/>
  <c r="BM53" i="5"/>
  <c r="BL53" i="5"/>
  <c r="BK53" i="5"/>
  <c r="BJ53" i="5"/>
  <c r="BI53" i="5"/>
  <c r="BH53" i="5"/>
  <c r="BP53" i="5"/>
  <c r="BP37" i="5"/>
  <c r="BO37" i="5"/>
  <c r="BN37" i="5"/>
  <c r="BM37" i="5"/>
  <c r="BL37" i="5"/>
  <c r="BK37" i="5"/>
  <c r="BJ37" i="5"/>
  <c r="BI37" i="5"/>
  <c r="BH37" i="5"/>
  <c r="BP21" i="5"/>
  <c r="BO21" i="5"/>
  <c r="BN21" i="5"/>
  <c r="BM21" i="5"/>
  <c r="BL21" i="5"/>
  <c r="BK21" i="5"/>
  <c r="BJ21" i="5"/>
  <c r="BI21" i="5"/>
  <c r="BH21" i="5"/>
  <c r="BN17" i="5"/>
  <c r="BM17" i="5"/>
  <c r="BL17" i="5"/>
  <c r="BK17" i="5"/>
  <c r="BJ17" i="5"/>
  <c r="BI17" i="5"/>
  <c r="BH17" i="5"/>
  <c r="BO17" i="5"/>
  <c r="BP17" i="5"/>
  <c r="AX52" i="5"/>
  <c r="AW52" i="5"/>
  <c r="AV52" i="5"/>
  <c r="AU52" i="5"/>
  <c r="AT52" i="5"/>
  <c r="AS52" i="5"/>
  <c r="AR52" i="5"/>
  <c r="AQ52" i="5"/>
  <c r="AY52" i="5"/>
  <c r="AX36" i="5"/>
  <c r="AW36" i="5"/>
  <c r="AV36" i="5"/>
  <c r="AU36" i="5"/>
  <c r="AT36" i="5"/>
  <c r="AS36" i="5"/>
  <c r="AR36" i="5"/>
  <c r="AQ36" i="5"/>
  <c r="AY36" i="5"/>
  <c r="BP19" i="5"/>
  <c r="BO19" i="5"/>
  <c r="BN19" i="5"/>
  <c r="BM19" i="5"/>
  <c r="BL19" i="5"/>
  <c r="BK19" i="5"/>
  <c r="BJ19" i="5"/>
  <c r="BI19" i="5"/>
  <c r="BH19" i="5"/>
  <c r="BP20" i="5"/>
  <c r="BO20" i="5"/>
  <c r="BN20" i="5"/>
  <c r="BM20" i="5"/>
  <c r="BL20" i="5"/>
  <c r="BK20" i="5"/>
  <c r="BJ20" i="5"/>
  <c r="BI20" i="5"/>
  <c r="BH20" i="5"/>
  <c r="AX72" i="5"/>
  <c r="AW72" i="5"/>
  <c r="AV72" i="5"/>
  <c r="AU72" i="5"/>
  <c r="AT72" i="5"/>
  <c r="AS72" i="5"/>
  <c r="AR72" i="5"/>
  <c r="AQ72" i="5"/>
  <c r="AY72" i="5"/>
  <c r="I136" i="5"/>
  <c r="AX64" i="5"/>
  <c r="AW64" i="5"/>
  <c r="AV64" i="5"/>
  <c r="AU64" i="5"/>
  <c r="AT64" i="5"/>
  <c r="AS64" i="5"/>
  <c r="AR64" i="5"/>
  <c r="AQ64" i="5"/>
  <c r="AY64" i="5"/>
  <c r="AW195" i="5"/>
  <c r="AV195" i="5"/>
  <c r="AU195" i="5"/>
  <c r="AT195" i="5"/>
  <c r="AS195" i="5"/>
  <c r="AR195" i="5"/>
  <c r="AQ195" i="5"/>
  <c r="AY195" i="5"/>
  <c r="AX195" i="5"/>
  <c r="I103" i="5"/>
  <c r="I133" i="5"/>
  <c r="AW150" i="5"/>
  <c r="AV150" i="5"/>
  <c r="AU150" i="5"/>
  <c r="AT150" i="5"/>
  <c r="AS150" i="5"/>
  <c r="AR150" i="5"/>
  <c r="AQ150" i="5"/>
  <c r="AX150" i="5"/>
  <c r="AY150" i="5"/>
  <c r="AY178" i="5"/>
  <c r="AX178" i="5"/>
  <c r="AW178" i="5"/>
  <c r="AV178" i="5"/>
  <c r="AU178" i="5"/>
  <c r="AT178" i="5"/>
  <c r="AS178" i="5"/>
  <c r="AR178" i="5"/>
  <c r="AQ178" i="5"/>
  <c r="AY210" i="5"/>
  <c r="AX210" i="5"/>
  <c r="AW210" i="5"/>
  <c r="AV210" i="5"/>
  <c r="AU210" i="5"/>
  <c r="AT210" i="5"/>
  <c r="AS210" i="5"/>
  <c r="AR210" i="5"/>
  <c r="AQ210" i="5"/>
  <c r="AX234" i="5"/>
  <c r="AW234" i="5"/>
  <c r="AV234" i="5"/>
  <c r="AU234" i="5"/>
  <c r="AT234" i="5"/>
  <c r="AS234" i="5"/>
  <c r="AR234" i="5"/>
  <c r="AQ234" i="5"/>
  <c r="AY234" i="5"/>
  <c r="AY111" i="5"/>
  <c r="AX111" i="5"/>
  <c r="AW111" i="5"/>
  <c r="AV111" i="5"/>
  <c r="AU111" i="5"/>
  <c r="AT111" i="5"/>
  <c r="AS111" i="5"/>
  <c r="AR111" i="5"/>
  <c r="AQ111" i="5"/>
  <c r="I158" i="5"/>
  <c r="AY250" i="5"/>
  <c r="AX250" i="5"/>
  <c r="AW250" i="5"/>
  <c r="AV250" i="5"/>
  <c r="AU250" i="5"/>
  <c r="AT250" i="5"/>
  <c r="AS250" i="5"/>
  <c r="AR250" i="5"/>
  <c r="AQ250" i="5"/>
  <c r="AY88" i="5"/>
  <c r="AX88" i="5"/>
  <c r="AW88" i="5"/>
  <c r="AV88" i="5"/>
  <c r="AU88" i="5"/>
  <c r="AT88" i="5"/>
  <c r="AS88" i="5"/>
  <c r="AR88" i="5"/>
  <c r="AQ88" i="5"/>
  <c r="AX149" i="5"/>
  <c r="AW149" i="5"/>
  <c r="AV149" i="5"/>
  <c r="AU149" i="5"/>
  <c r="AT149" i="5"/>
  <c r="AS149" i="5"/>
  <c r="AR149" i="5"/>
  <c r="AQ149" i="5"/>
  <c r="AY149" i="5"/>
  <c r="I166" i="5"/>
  <c r="AX181" i="5"/>
  <c r="AW181" i="5"/>
  <c r="AV181" i="5"/>
  <c r="AU181" i="5"/>
  <c r="AT181" i="5"/>
  <c r="AS181" i="5"/>
  <c r="AR181" i="5"/>
  <c r="AQ181" i="5"/>
  <c r="AY181" i="5"/>
  <c r="I197" i="5"/>
  <c r="AX270" i="5"/>
  <c r="AW270" i="5"/>
  <c r="AV270" i="5"/>
  <c r="AU270" i="5"/>
  <c r="AT270" i="5"/>
  <c r="AS270" i="5"/>
  <c r="AR270" i="5"/>
  <c r="AQ270" i="5"/>
  <c r="AY270" i="5"/>
  <c r="AY127" i="5"/>
  <c r="AX127" i="5"/>
  <c r="AW127" i="5"/>
  <c r="AV127" i="5"/>
  <c r="AU127" i="5"/>
  <c r="AT127" i="5"/>
  <c r="AS127" i="5"/>
  <c r="AR127" i="5"/>
  <c r="AQ127" i="5"/>
  <c r="I174" i="5"/>
  <c r="AX198" i="5"/>
  <c r="AW198" i="5"/>
  <c r="AV198" i="5"/>
  <c r="AU198" i="5"/>
  <c r="AT198" i="5"/>
  <c r="AS198" i="5"/>
  <c r="AR198" i="5"/>
  <c r="AQ198" i="5"/>
  <c r="AY198" i="5"/>
  <c r="I206" i="5"/>
  <c r="AX251" i="5"/>
  <c r="AW251" i="5"/>
  <c r="AV251" i="5"/>
  <c r="AU251" i="5"/>
  <c r="AT251" i="5"/>
  <c r="AS251" i="5"/>
  <c r="AR251" i="5"/>
  <c r="AQ251" i="5"/>
  <c r="AY251" i="5"/>
  <c r="AX165" i="5"/>
  <c r="AW165" i="5"/>
  <c r="AV165" i="5"/>
  <c r="AU165" i="5"/>
  <c r="AT165" i="5"/>
  <c r="AS165" i="5"/>
  <c r="AR165" i="5"/>
  <c r="AQ165" i="5"/>
  <c r="AY165" i="5"/>
  <c r="AY226" i="5"/>
  <c r="AX226" i="5"/>
  <c r="AW226" i="5"/>
  <c r="AV226" i="5"/>
  <c r="AU226" i="5"/>
  <c r="AT226" i="5"/>
  <c r="AS226" i="5"/>
  <c r="AR226" i="5"/>
  <c r="AQ226" i="5"/>
  <c r="I282" i="5"/>
  <c r="AW126" i="5"/>
  <c r="AV126" i="5"/>
  <c r="AU126" i="5"/>
  <c r="AT126" i="5"/>
  <c r="AS126" i="5"/>
  <c r="AR126" i="5"/>
  <c r="AQ126" i="5"/>
  <c r="AX126" i="5"/>
  <c r="AY126" i="5"/>
  <c r="I173" i="5"/>
  <c r="AY183" i="5"/>
  <c r="AX183" i="5"/>
  <c r="AW183" i="5"/>
  <c r="AV183" i="5"/>
  <c r="AU183" i="5"/>
  <c r="AT183" i="5"/>
  <c r="AS183" i="5"/>
  <c r="AR183" i="5"/>
  <c r="AQ183" i="5"/>
  <c r="I224" i="5"/>
  <c r="J320" i="5"/>
  <c r="I58" i="5"/>
  <c r="AX156" i="5"/>
  <c r="AW156" i="5"/>
  <c r="AV156" i="5"/>
  <c r="AU156" i="5"/>
  <c r="AT156" i="5"/>
  <c r="AS156" i="5"/>
  <c r="AR156" i="5"/>
  <c r="AQ156" i="5"/>
  <c r="AY156" i="5"/>
  <c r="I192" i="5"/>
  <c r="AX315" i="5"/>
  <c r="AW315" i="5"/>
  <c r="AV315" i="5"/>
  <c r="AU315" i="5"/>
  <c r="AT315" i="5"/>
  <c r="AS315" i="5"/>
  <c r="AR315" i="5"/>
  <c r="AQ315" i="5"/>
  <c r="AY315" i="5"/>
  <c r="AW339" i="5"/>
  <c r="AV339" i="5"/>
  <c r="AU339" i="5"/>
  <c r="AT339" i="5"/>
  <c r="AS339" i="5"/>
  <c r="AR339" i="5"/>
  <c r="AQ339" i="5"/>
  <c r="AY339" i="5"/>
  <c r="AX339" i="5"/>
  <c r="I142" i="5"/>
  <c r="AX317" i="5"/>
  <c r="AW317" i="5"/>
  <c r="AV317" i="5"/>
  <c r="AU317" i="5"/>
  <c r="AT317" i="5"/>
  <c r="AS317" i="5"/>
  <c r="AR317" i="5"/>
  <c r="AQ317" i="5"/>
  <c r="AY317" i="5"/>
  <c r="AZ409" i="5"/>
  <c r="AZ441" i="5"/>
  <c r="L71" i="17"/>
  <c r="L134" i="17"/>
  <c r="I167" i="17"/>
  <c r="I257" i="5"/>
  <c r="AZ283" i="5"/>
  <c r="J367" i="5"/>
  <c r="N24" i="17"/>
  <c r="N81" i="17"/>
  <c r="N97" i="17"/>
  <c r="AZ271" i="5"/>
  <c r="J312" i="5"/>
  <c r="AZ338" i="5"/>
  <c r="K395" i="5"/>
  <c r="G41" i="17"/>
  <c r="G56" i="17"/>
  <c r="J103" i="17"/>
  <c r="N152" i="17"/>
  <c r="G190" i="17"/>
  <c r="M190" i="17"/>
  <c r="G206" i="17"/>
  <c r="M206" i="17"/>
  <c r="K275" i="17"/>
  <c r="G312" i="17"/>
  <c r="I221" i="5"/>
  <c r="J324" i="5"/>
  <c r="AZ361" i="5"/>
  <c r="AZ394" i="5"/>
  <c r="H31" i="17"/>
  <c r="K63" i="17"/>
  <c r="N86" i="17"/>
  <c r="I141" i="17"/>
  <c r="G172" i="17"/>
  <c r="AZ248" i="5"/>
  <c r="I268" i="5"/>
  <c r="I285" i="5"/>
  <c r="J342" i="5"/>
  <c r="AZ229" i="5"/>
  <c r="AZ244" i="5"/>
  <c r="I278" i="5"/>
  <c r="J359" i="5"/>
  <c r="K433" i="5"/>
  <c r="K36" i="17"/>
  <c r="G79" i="17"/>
  <c r="G95" i="17"/>
  <c r="I185" i="5"/>
  <c r="AZ281" i="5"/>
  <c r="AZ349" i="5"/>
  <c r="K39" i="17"/>
  <c r="K75" i="17"/>
  <c r="L113" i="17"/>
  <c r="N154" i="17"/>
  <c r="I173" i="17"/>
  <c r="G219" i="17"/>
  <c r="M219" i="17"/>
  <c r="AZ100" i="5"/>
  <c r="AZ277" i="5"/>
  <c r="K439" i="5"/>
  <c r="L252" i="17"/>
  <c r="AZ410" i="5"/>
  <c r="K426" i="5"/>
  <c r="AZ435" i="5"/>
  <c r="K150" i="17"/>
  <c r="AZ265" i="5"/>
  <c r="L324" i="17"/>
  <c r="M365" i="17"/>
  <c r="M369" i="17"/>
  <c r="J356" i="5"/>
  <c r="AZ411" i="5"/>
  <c r="M296" i="6"/>
  <c r="M332" i="6"/>
  <c r="I257" i="13"/>
  <c r="I372" i="13"/>
  <c r="I60" i="3"/>
  <c r="I150" i="3"/>
  <c r="I153" i="3"/>
  <c r="I223" i="3"/>
  <c r="BP4" i="5"/>
  <c r="BO4" i="5"/>
  <c r="BN4" i="5"/>
  <c r="BM4" i="5"/>
  <c r="BL4" i="5"/>
  <c r="BK4" i="5"/>
  <c r="BJ4" i="5"/>
  <c r="BI4" i="5"/>
  <c r="BH4" i="5"/>
  <c r="I128" i="5"/>
  <c r="AV235" i="5"/>
  <c r="AU235" i="5"/>
  <c r="AT235" i="5"/>
  <c r="AS235" i="5"/>
  <c r="AR235" i="5"/>
  <c r="AQ235" i="5"/>
  <c r="AW235" i="5"/>
  <c r="AY235" i="5"/>
  <c r="AX235" i="5"/>
  <c r="AY243" i="5"/>
  <c r="AX243" i="5"/>
  <c r="AW243" i="5"/>
  <c r="AV243" i="5"/>
  <c r="AU243" i="5"/>
  <c r="AT243" i="5"/>
  <c r="AS243" i="5"/>
  <c r="AR243" i="5"/>
  <c r="AQ243" i="5"/>
  <c r="AY254" i="5"/>
  <c r="AX254" i="5"/>
  <c r="AW254" i="5"/>
  <c r="AV254" i="5"/>
  <c r="AU254" i="5"/>
  <c r="AT254" i="5"/>
  <c r="AS254" i="5"/>
  <c r="AR254" i="5"/>
  <c r="AQ254" i="5"/>
  <c r="I175" i="5"/>
  <c r="AY164" i="5"/>
  <c r="AX164" i="5"/>
  <c r="AW164" i="5"/>
  <c r="AV164" i="5"/>
  <c r="AU164" i="5"/>
  <c r="AT164" i="5"/>
  <c r="AS164" i="5"/>
  <c r="AR164" i="5"/>
  <c r="AQ164" i="5"/>
  <c r="AY67" i="5"/>
  <c r="AX67" i="5"/>
  <c r="AW67" i="5"/>
  <c r="AV67" i="5"/>
  <c r="AU67" i="5"/>
  <c r="AT67" i="5"/>
  <c r="AS67" i="5"/>
  <c r="AR67" i="5"/>
  <c r="AQ67" i="5"/>
  <c r="N197" i="17"/>
  <c r="J311" i="5"/>
  <c r="L112" i="17"/>
  <c r="AY335" i="5"/>
  <c r="AX335" i="5"/>
  <c r="AW335" i="5"/>
  <c r="AV335" i="5"/>
  <c r="AU335" i="5"/>
  <c r="AT335" i="5"/>
  <c r="AS335" i="5"/>
  <c r="AR335" i="5"/>
  <c r="AQ335" i="5"/>
  <c r="M371" i="17"/>
  <c r="N48" i="6"/>
  <c r="L70" i="6"/>
  <c r="N108" i="6"/>
  <c r="K47" i="6"/>
  <c r="L127" i="6"/>
  <c r="W115" i="6"/>
  <c r="I159" i="6"/>
  <c r="J266" i="6"/>
  <c r="K101" i="6"/>
  <c r="L247" i="6"/>
  <c r="S241" i="6"/>
  <c r="U241" i="6" s="1"/>
  <c r="L274" i="6"/>
  <c r="M328" i="6"/>
  <c r="L322" i="6"/>
  <c r="M300" i="6"/>
  <c r="J31" i="13"/>
  <c r="I38" i="13"/>
  <c r="I164" i="13"/>
  <c r="I207" i="13"/>
  <c r="J131" i="13"/>
  <c r="K362" i="13"/>
  <c r="K311" i="13"/>
  <c r="J375" i="13"/>
  <c r="G36" i="1"/>
  <c r="P36" i="1"/>
  <c r="S36" i="1" s="1"/>
  <c r="U36" i="1" s="1"/>
  <c r="G180" i="1"/>
  <c r="P180" i="1"/>
  <c r="S180" i="1" s="1"/>
  <c r="U180" i="1" s="1"/>
  <c r="G281" i="1"/>
  <c r="I281" i="1" s="1"/>
  <c r="G226" i="1"/>
  <c r="P226" i="1"/>
  <c r="W226" i="1" s="1"/>
  <c r="P83" i="3"/>
  <c r="P44" i="3"/>
  <c r="P36" i="3"/>
  <c r="R36" i="3" s="1"/>
  <c r="AE36" i="3" s="1"/>
  <c r="Y94" i="3"/>
  <c r="G94" i="3"/>
  <c r="I127" i="3"/>
  <c r="I302" i="3"/>
  <c r="AB302" i="3"/>
  <c r="U302" i="3" s="1"/>
  <c r="J25" i="3"/>
  <c r="AB25" i="3"/>
  <c r="V25" i="3" s="1"/>
  <c r="I265" i="3"/>
  <c r="I282" i="3"/>
  <c r="I295" i="3"/>
  <c r="J128" i="3"/>
  <c r="J301" i="3"/>
  <c r="AB301" i="3"/>
  <c r="V301" i="3" s="1"/>
  <c r="J248" i="3"/>
  <c r="I38" i="5"/>
  <c r="BQ67" i="5"/>
  <c r="BQ51" i="5"/>
  <c r="BQ35" i="5"/>
  <c r="BQ15" i="5"/>
  <c r="BQ16" i="5"/>
  <c r="AZ50" i="5"/>
  <c r="AZ34" i="5"/>
  <c r="BQ13" i="5"/>
  <c r="BQ6" i="5"/>
  <c r="I30" i="5"/>
  <c r="I56" i="5"/>
  <c r="AZ63" i="5"/>
  <c r="I96" i="5"/>
  <c r="I160" i="5"/>
  <c r="AZ74" i="5"/>
  <c r="AZ91" i="5"/>
  <c r="AZ123" i="5"/>
  <c r="AZ155" i="5"/>
  <c r="AZ203" i="5"/>
  <c r="I167" i="5"/>
  <c r="AZ94" i="5"/>
  <c r="I141" i="5"/>
  <c r="AZ124" i="5"/>
  <c r="AZ247" i="5"/>
  <c r="J299" i="5"/>
  <c r="AZ110" i="5"/>
  <c r="I157" i="5"/>
  <c r="AZ180" i="5"/>
  <c r="I188" i="5"/>
  <c r="AZ212" i="5"/>
  <c r="I220" i="5"/>
  <c r="AZ140" i="5"/>
  <c r="I260" i="5"/>
  <c r="J290" i="5"/>
  <c r="AZ85" i="5"/>
  <c r="I143" i="5"/>
  <c r="I207" i="5"/>
  <c r="I92" i="5"/>
  <c r="AZ130" i="5"/>
  <c r="AZ282" i="5"/>
  <c r="AZ249" i="5"/>
  <c r="AZ294" i="5"/>
  <c r="AZ413" i="5"/>
  <c r="N44" i="17"/>
  <c r="AZ245" i="5"/>
  <c r="AZ355" i="5"/>
  <c r="N62" i="17"/>
  <c r="L135" i="17"/>
  <c r="I168" i="17"/>
  <c r="I279" i="5"/>
  <c r="J293" i="5"/>
  <c r="J365" i="5"/>
  <c r="AZ371" i="5"/>
  <c r="AZ402" i="5"/>
  <c r="K42" i="17"/>
  <c r="G57" i="17"/>
  <c r="I104" i="17"/>
  <c r="N131" i="17"/>
  <c r="N153" i="17"/>
  <c r="G169" i="17"/>
  <c r="G207" i="17"/>
  <c r="M207" i="17"/>
  <c r="P276" i="17"/>
  <c r="S276" i="17" s="1"/>
  <c r="U276" i="17" s="1"/>
  <c r="G276" i="17"/>
  <c r="G313" i="17"/>
  <c r="I95" i="5"/>
  <c r="AZ266" i="5"/>
  <c r="AZ316" i="5"/>
  <c r="AZ362" i="5"/>
  <c r="G110" i="17"/>
  <c r="G143" i="17"/>
  <c r="G181" i="17"/>
  <c r="AZ268" i="5"/>
  <c r="J319" i="5"/>
  <c r="AZ332" i="5"/>
  <c r="I229" i="5"/>
  <c r="J362" i="5"/>
  <c r="K437" i="5"/>
  <c r="G80" i="17"/>
  <c r="G96" i="17"/>
  <c r="I253" i="5"/>
  <c r="J326" i="5"/>
  <c r="AZ343" i="5"/>
  <c r="N54" i="17"/>
  <c r="G220" i="17"/>
  <c r="L294" i="17"/>
  <c r="J314" i="5"/>
  <c r="K414" i="5"/>
  <c r="AZ423" i="5"/>
  <c r="L319" i="17"/>
  <c r="AZ310" i="5"/>
  <c r="AZ416" i="5"/>
  <c r="J380" i="5"/>
  <c r="AZ322" i="5"/>
  <c r="AZ428" i="5"/>
  <c r="K274" i="17"/>
  <c r="K415" i="5"/>
  <c r="K431" i="5"/>
  <c r="I185" i="17"/>
  <c r="AZ388" i="5"/>
  <c r="AZ440" i="5"/>
  <c r="N120" i="17"/>
  <c r="M309" i="17"/>
  <c r="D16" i="17"/>
  <c r="D19" i="17" s="1"/>
  <c r="L335" i="17"/>
  <c r="M339" i="17"/>
  <c r="K392" i="5"/>
  <c r="N100" i="6"/>
  <c r="N288" i="6"/>
  <c r="W320" i="6"/>
  <c r="M320" i="6"/>
  <c r="J119" i="13"/>
  <c r="G306" i="1"/>
  <c r="J306" i="1" s="1"/>
  <c r="P306" i="1"/>
  <c r="I82" i="3"/>
  <c r="I68" i="3"/>
  <c r="I341" i="3"/>
  <c r="BN59" i="5"/>
  <c r="BM59" i="5"/>
  <c r="BL59" i="5"/>
  <c r="BK59" i="5"/>
  <c r="BJ59" i="5"/>
  <c r="BI59" i="5"/>
  <c r="BH59" i="5"/>
  <c r="BP59" i="5"/>
  <c r="BO59" i="5"/>
  <c r="AY42" i="5"/>
  <c r="AX42" i="5"/>
  <c r="AW42" i="5"/>
  <c r="AV42" i="5"/>
  <c r="AU42" i="5"/>
  <c r="AT42" i="5"/>
  <c r="AS42" i="5"/>
  <c r="AR42" i="5"/>
  <c r="AQ42" i="5"/>
  <c r="I54" i="5"/>
  <c r="AX82" i="5"/>
  <c r="AW82" i="5"/>
  <c r="AV82" i="5"/>
  <c r="AU82" i="5"/>
  <c r="AT82" i="5"/>
  <c r="AS82" i="5"/>
  <c r="AR82" i="5"/>
  <c r="AQ82" i="5"/>
  <c r="AY82" i="5"/>
  <c r="AY116" i="5"/>
  <c r="AX116" i="5"/>
  <c r="AW116" i="5"/>
  <c r="AV116" i="5"/>
  <c r="AU116" i="5"/>
  <c r="AT116" i="5"/>
  <c r="AS116" i="5"/>
  <c r="AR116" i="5"/>
  <c r="AQ116" i="5"/>
  <c r="AY189" i="5"/>
  <c r="AX189" i="5"/>
  <c r="AW189" i="5"/>
  <c r="AV189" i="5"/>
  <c r="AU189" i="5"/>
  <c r="AT189" i="5"/>
  <c r="AS189" i="5"/>
  <c r="AR189" i="5"/>
  <c r="AQ189" i="5"/>
  <c r="AY122" i="5"/>
  <c r="AX122" i="5"/>
  <c r="AW122" i="5"/>
  <c r="AV122" i="5"/>
  <c r="AU122" i="5"/>
  <c r="AT122" i="5"/>
  <c r="AS122" i="5"/>
  <c r="AR122" i="5"/>
  <c r="AQ122" i="5"/>
  <c r="I254" i="5"/>
  <c r="AY366" i="5"/>
  <c r="AX366" i="5"/>
  <c r="AW366" i="5"/>
  <c r="AV366" i="5"/>
  <c r="AU366" i="5"/>
  <c r="AT366" i="5"/>
  <c r="AS366" i="5"/>
  <c r="AR366" i="5"/>
  <c r="AQ366" i="5"/>
  <c r="I142" i="17"/>
  <c r="G23" i="17"/>
  <c r="L327" i="17"/>
  <c r="AY387" i="5"/>
  <c r="AW387" i="5"/>
  <c r="AV387" i="5"/>
  <c r="AU387" i="5"/>
  <c r="AT387" i="5"/>
  <c r="AS387" i="5"/>
  <c r="AR387" i="5"/>
  <c r="AQ387" i="5"/>
  <c r="AX387" i="5"/>
  <c r="I81" i="6"/>
  <c r="N55" i="6"/>
  <c r="N37" i="6"/>
  <c r="I80" i="6"/>
  <c r="N51" i="6"/>
  <c r="L106" i="6"/>
  <c r="L128" i="6"/>
  <c r="K45" i="6"/>
  <c r="I90" i="6"/>
  <c r="J129" i="6"/>
  <c r="I137" i="6"/>
  <c r="I160" i="6"/>
  <c r="I153" i="6"/>
  <c r="M297" i="6"/>
  <c r="M312" i="6"/>
  <c r="M334" i="6"/>
  <c r="M324" i="6"/>
  <c r="J71" i="13"/>
  <c r="I53" i="13"/>
  <c r="I180" i="13"/>
  <c r="I113" i="13"/>
  <c r="J249" i="13"/>
  <c r="I133" i="13"/>
  <c r="J160" i="13"/>
  <c r="J137" i="13"/>
  <c r="J243" i="13"/>
  <c r="I286" i="13"/>
  <c r="I373" i="13"/>
  <c r="I288" i="13"/>
  <c r="P173" i="1"/>
  <c r="G173" i="1"/>
  <c r="P410" i="1"/>
  <c r="G410" i="1"/>
  <c r="P334" i="1"/>
  <c r="W334" i="1" s="1"/>
  <c r="G334" i="1"/>
  <c r="G222" i="1"/>
  <c r="I222" i="1" s="1"/>
  <c r="P222" i="1"/>
  <c r="S222" i="1" s="1"/>
  <c r="I200" i="1"/>
  <c r="P93" i="3"/>
  <c r="R93" i="3" s="1"/>
  <c r="AE93" i="3" s="1"/>
  <c r="P60" i="3"/>
  <c r="R60" i="3" s="1"/>
  <c r="AE60" i="3" s="1"/>
  <c r="P26" i="3"/>
  <c r="I88" i="3"/>
  <c r="I43" i="3"/>
  <c r="AB53" i="3"/>
  <c r="U53" i="3" s="1"/>
  <c r="I53" i="3"/>
  <c r="I55" i="3"/>
  <c r="AB55" i="3"/>
  <c r="U55" i="3" s="1"/>
  <c r="I46" i="3"/>
  <c r="Y53" i="3"/>
  <c r="Y55" i="3"/>
  <c r="Y46" i="3"/>
  <c r="I155" i="3"/>
  <c r="AB155" i="3"/>
  <c r="U155" i="3" s="1"/>
  <c r="I261" i="3"/>
  <c r="I214" i="3"/>
  <c r="I324" i="3"/>
  <c r="J69" i="3"/>
  <c r="J161" i="3"/>
  <c r="AB161" i="3"/>
  <c r="V161" i="3" s="1"/>
  <c r="J444" i="3"/>
  <c r="AZ27" i="5"/>
  <c r="BQ36" i="5"/>
  <c r="AZ47" i="5"/>
  <c r="AZ51" i="5"/>
  <c r="BQ56" i="5"/>
  <c r="AZ45" i="5"/>
  <c r="BQ46" i="5"/>
  <c r="AZ53" i="5"/>
  <c r="AZ21" i="5"/>
  <c r="AZ29" i="5"/>
  <c r="AZ39" i="5"/>
  <c r="BQ40" i="5"/>
  <c r="BQ60" i="5"/>
  <c r="BQ64" i="5"/>
  <c r="BQ34" i="5"/>
  <c r="BQ62" i="5"/>
  <c r="AZ23" i="5"/>
  <c r="BQ44" i="5"/>
  <c r="AZ59" i="5"/>
  <c r="AZ37" i="5"/>
  <c r="BQ38" i="5"/>
  <c r="AZ25" i="5"/>
  <c r="BQ32" i="5"/>
  <c r="BQ48" i="5"/>
  <c r="BQ52" i="5"/>
  <c r="BQ42" i="5"/>
  <c r="BQ54" i="5"/>
  <c r="BQ66" i="5"/>
  <c r="AZ68" i="5"/>
  <c r="BQ68" i="5"/>
  <c r="AZ86" i="5"/>
  <c r="BQ75" i="5"/>
  <c r="AZ81" i="5"/>
  <c r="BQ70" i="5"/>
  <c r="BQ71" i="5"/>
  <c r="BQ72" i="5"/>
  <c r="AZ89" i="5"/>
  <c r="AZ97" i="5"/>
  <c r="AZ105" i="5"/>
  <c r="AZ113" i="5"/>
  <c r="AZ121" i="5"/>
  <c r="AZ129" i="5"/>
  <c r="AZ137" i="5"/>
  <c r="AZ145" i="5"/>
  <c r="AZ153" i="5"/>
  <c r="AZ161" i="5"/>
  <c r="AZ169" i="5"/>
  <c r="BQ73" i="5"/>
  <c r="BQ74" i="5"/>
  <c r="AZ87" i="5"/>
  <c r="BQ50" i="5"/>
  <c r="BQ58" i="5"/>
  <c r="AZ61" i="5"/>
  <c r="AZ144" i="5"/>
  <c r="AZ246" i="5"/>
  <c r="AZ152" i="5"/>
  <c r="AZ230" i="5"/>
  <c r="AZ96" i="5"/>
  <c r="AZ160" i="5"/>
  <c r="AZ104" i="5"/>
  <c r="AZ168" i="5"/>
  <c r="AZ225" i="5"/>
  <c r="AZ258" i="5"/>
  <c r="AZ112" i="5"/>
  <c r="AZ262" i="5"/>
  <c r="AZ288" i="5"/>
  <c r="AZ296" i="5"/>
  <c r="AZ305" i="5"/>
  <c r="AZ313" i="5"/>
  <c r="AZ321" i="5"/>
  <c r="AZ329" i="5"/>
  <c r="AZ120" i="5"/>
  <c r="AZ176" i="5"/>
  <c r="AZ128" i="5"/>
  <c r="AZ184" i="5"/>
  <c r="AZ192" i="5"/>
  <c r="AZ200" i="5"/>
  <c r="AZ208" i="5"/>
  <c r="AZ216" i="5"/>
  <c r="AZ185" i="5"/>
  <c r="AZ389" i="5"/>
  <c r="AZ177" i="5"/>
  <c r="AZ304" i="5"/>
  <c r="AZ337" i="5"/>
  <c r="AZ364" i="5"/>
  <c r="AZ370" i="5"/>
  <c r="AZ393" i="5"/>
  <c r="AZ405" i="5"/>
  <c r="AZ345" i="5"/>
  <c r="AZ382" i="5"/>
  <c r="AZ400" i="5"/>
  <c r="AZ217" i="5"/>
  <c r="AZ344" i="5"/>
  <c r="AZ398" i="5"/>
  <c r="AZ209" i="5"/>
  <c r="AZ348" i="5"/>
  <c r="AZ378" i="5"/>
  <c r="AZ395" i="5"/>
  <c r="AZ136" i="5"/>
  <c r="AZ233" i="5"/>
  <c r="AZ242" i="5"/>
  <c r="AZ260" i="5"/>
  <c r="AZ269" i="5"/>
  <c r="AZ298" i="5"/>
  <c r="AZ368" i="5"/>
  <c r="AZ397" i="5"/>
  <c r="AZ328" i="5"/>
  <c r="AZ354" i="5"/>
  <c r="AZ279" i="5"/>
  <c r="AZ367" i="5"/>
  <c r="AZ193" i="5"/>
  <c r="AZ312" i="5"/>
  <c r="AZ353" i="5"/>
  <c r="AZ408" i="5"/>
  <c r="AZ336" i="5"/>
  <c r="AZ320" i="5"/>
  <c r="AZ35" i="5"/>
  <c r="I40" i="5"/>
  <c r="I48" i="5"/>
  <c r="AZ57" i="5"/>
  <c r="BQ65" i="5"/>
  <c r="BQ49" i="5"/>
  <c r="BQ33" i="5"/>
  <c r="BQ12" i="5"/>
  <c r="BQ8" i="5"/>
  <c r="AZ48" i="5"/>
  <c r="AZ32" i="5"/>
  <c r="BQ7" i="5"/>
  <c r="BQ5" i="5"/>
  <c r="I66" i="5"/>
  <c r="I63" i="5"/>
  <c r="I120" i="5"/>
  <c r="AZ211" i="5"/>
  <c r="AZ133" i="5"/>
  <c r="I150" i="5"/>
  <c r="AZ186" i="5"/>
  <c r="AZ218" i="5"/>
  <c r="AZ84" i="5"/>
  <c r="I111" i="5"/>
  <c r="AZ98" i="5"/>
  <c r="AZ197" i="5"/>
  <c r="I213" i="5"/>
  <c r="I127" i="5"/>
  <c r="AZ190" i="5"/>
  <c r="I198" i="5"/>
  <c r="AZ114" i="5"/>
  <c r="I232" i="5"/>
  <c r="J298" i="5"/>
  <c r="I126" i="5"/>
  <c r="AZ173" i="5"/>
  <c r="I183" i="5"/>
  <c r="AZ199" i="5"/>
  <c r="AZ261" i="5"/>
  <c r="I156" i="5"/>
  <c r="I200" i="5"/>
  <c r="AZ228" i="5"/>
  <c r="O294" i="5"/>
  <c r="AK294" i="5" s="1"/>
  <c r="J325" i="5"/>
  <c r="AZ417" i="5"/>
  <c r="J102" i="17"/>
  <c r="N151" i="17"/>
  <c r="J175" i="17"/>
  <c r="I283" i="5"/>
  <c r="AZ306" i="5"/>
  <c r="N85" i="17"/>
  <c r="J140" i="17"/>
  <c r="AZ365" i="5"/>
  <c r="N25" i="17"/>
  <c r="I171" i="17"/>
  <c r="L199" i="17"/>
  <c r="L298" i="17"/>
  <c r="L316" i="17"/>
  <c r="AZ221" i="5"/>
  <c r="J333" i="5"/>
  <c r="J348" i="5"/>
  <c r="AZ386" i="5"/>
  <c r="G67" i="17"/>
  <c r="G90" i="17"/>
  <c r="G147" i="17"/>
  <c r="G183" i="17"/>
  <c r="I248" i="5"/>
  <c r="AZ308" i="5"/>
  <c r="AZ358" i="5"/>
  <c r="I125" i="5"/>
  <c r="I244" i="5"/>
  <c r="AZ363" i="5"/>
  <c r="K404" i="5"/>
  <c r="K441" i="5"/>
  <c r="G61" i="17"/>
  <c r="G83" i="17"/>
  <c r="G100" i="17"/>
  <c r="AZ159" i="5"/>
  <c r="I284" i="5"/>
  <c r="AZ318" i="5"/>
  <c r="J357" i="5"/>
  <c r="K402" i="5"/>
  <c r="P42" i="17"/>
  <c r="S42" i="17" s="1"/>
  <c r="U42" i="17" s="1"/>
  <c r="N101" i="17"/>
  <c r="I119" i="17"/>
  <c r="L138" i="17"/>
  <c r="N178" i="17"/>
  <c r="G296" i="17"/>
  <c r="L297" i="17"/>
  <c r="I100" i="5"/>
  <c r="I277" i="5"/>
  <c r="J372" i="5"/>
  <c r="J295" i="17"/>
  <c r="J374" i="5"/>
  <c r="AZ380" i="5"/>
  <c r="K410" i="5"/>
  <c r="AZ419" i="5"/>
  <c r="K435" i="5"/>
  <c r="AZ222" i="5"/>
  <c r="AZ422" i="5"/>
  <c r="AZ438" i="5"/>
  <c r="AZ407" i="5"/>
  <c r="J330" i="5"/>
  <c r="L349" i="17"/>
  <c r="L353" i="17"/>
  <c r="K411" i="5"/>
  <c r="AZ31" i="5"/>
  <c r="N60" i="6"/>
  <c r="L318" i="6"/>
  <c r="I28" i="1"/>
  <c r="P40" i="3"/>
  <c r="R40" i="3" s="1"/>
  <c r="AE40" i="3" s="1"/>
  <c r="BP27" i="5"/>
  <c r="BO27" i="5"/>
  <c r="BN27" i="5"/>
  <c r="BM27" i="5"/>
  <c r="BL27" i="5"/>
  <c r="BK27" i="5"/>
  <c r="BJ27" i="5"/>
  <c r="BI27" i="5"/>
  <c r="BH27" i="5"/>
  <c r="AY70" i="5"/>
  <c r="AX70" i="5"/>
  <c r="AW70" i="5"/>
  <c r="AV70" i="5"/>
  <c r="AU70" i="5"/>
  <c r="AT70" i="5"/>
  <c r="AS70" i="5"/>
  <c r="AR70" i="5"/>
  <c r="AQ70" i="5"/>
  <c r="I78" i="5"/>
  <c r="AX299" i="5"/>
  <c r="AW299" i="5"/>
  <c r="AV299" i="5"/>
  <c r="AU299" i="5"/>
  <c r="AT299" i="5"/>
  <c r="AS299" i="5"/>
  <c r="AR299" i="5"/>
  <c r="AQ299" i="5"/>
  <c r="AY299" i="5"/>
  <c r="I151" i="5"/>
  <c r="I276" i="5"/>
  <c r="I217" i="5"/>
  <c r="K74" i="17"/>
  <c r="J292" i="5"/>
  <c r="AY256" i="5"/>
  <c r="AX256" i="5"/>
  <c r="AW256" i="5"/>
  <c r="AV256" i="5"/>
  <c r="AU256" i="5"/>
  <c r="AT256" i="5"/>
  <c r="AS256" i="5"/>
  <c r="AR256" i="5"/>
  <c r="AQ256" i="5"/>
  <c r="I106" i="17"/>
  <c r="AY434" i="5"/>
  <c r="AX434" i="5"/>
  <c r="AW434" i="5"/>
  <c r="AV434" i="5"/>
  <c r="AU434" i="5"/>
  <c r="AT434" i="5"/>
  <c r="AS434" i="5"/>
  <c r="AR434" i="5"/>
  <c r="AQ434" i="5"/>
  <c r="J291" i="5"/>
  <c r="N26" i="6"/>
  <c r="W26" i="6"/>
  <c r="N72" i="6"/>
  <c r="N25" i="6"/>
  <c r="W61" i="6"/>
  <c r="N56" i="6"/>
  <c r="I113" i="6"/>
  <c r="S94" i="6"/>
  <c r="U94" i="6" s="1"/>
  <c r="J111" i="6"/>
  <c r="N124" i="6"/>
  <c r="L192" i="6"/>
  <c r="W157" i="6"/>
  <c r="I142" i="6"/>
  <c r="N341" i="6"/>
  <c r="N279" i="6"/>
  <c r="M326" i="6"/>
  <c r="L319" i="6"/>
  <c r="I116" i="13"/>
  <c r="I122" i="13"/>
  <c r="I151" i="13"/>
  <c r="I194" i="13"/>
  <c r="I200" i="13"/>
  <c r="J167" i="13"/>
  <c r="J306" i="13"/>
  <c r="J186" i="13"/>
  <c r="I329" i="13"/>
  <c r="K427" i="1"/>
  <c r="P47" i="3"/>
  <c r="Y30" i="3"/>
  <c r="AB111" i="3"/>
  <c r="U111" i="3" s="1"/>
  <c r="I111" i="3"/>
  <c r="I148" i="3"/>
  <c r="I145" i="3"/>
  <c r="I260" i="3"/>
  <c r="I289" i="3"/>
  <c r="AB289" i="3"/>
  <c r="U289" i="3" s="1"/>
  <c r="I381" i="3"/>
  <c r="J202" i="3"/>
  <c r="AB202" i="3"/>
  <c r="V202" i="3" s="1"/>
  <c r="J383" i="3"/>
  <c r="I27" i="5"/>
  <c r="I60" i="5"/>
  <c r="I23" i="5"/>
  <c r="I52" i="5"/>
  <c r="I32" i="5"/>
  <c r="BQ63" i="5"/>
  <c r="BQ47" i="5"/>
  <c r="BQ31" i="5"/>
  <c r="BQ10" i="5"/>
  <c r="AZ62" i="5"/>
  <c r="AZ46" i="5"/>
  <c r="AZ30" i="5"/>
  <c r="BQ30" i="5"/>
  <c r="BQ11" i="5"/>
  <c r="AZ41" i="5"/>
  <c r="AZ65" i="5"/>
  <c r="AZ66" i="5"/>
  <c r="AZ77" i="5"/>
  <c r="I144" i="5"/>
  <c r="I64" i="5"/>
  <c r="AZ99" i="5"/>
  <c r="AZ131" i="5"/>
  <c r="AZ163" i="5"/>
  <c r="AZ219" i="5"/>
  <c r="AZ108" i="5"/>
  <c r="AZ239" i="5"/>
  <c r="I94" i="5"/>
  <c r="AZ141" i="5"/>
  <c r="AZ154" i="5"/>
  <c r="I124" i="5"/>
  <c r="AZ162" i="5"/>
  <c r="I189" i="5"/>
  <c r="I110" i="5"/>
  <c r="AZ157" i="5"/>
  <c r="AZ170" i="5"/>
  <c r="I180" i="5"/>
  <c r="AZ204" i="5"/>
  <c r="I212" i="5"/>
  <c r="AZ231" i="5"/>
  <c r="I140" i="5"/>
  <c r="AZ175" i="5"/>
  <c r="J307" i="5"/>
  <c r="I109" i="5"/>
  <c r="J328" i="5"/>
  <c r="I88" i="5"/>
  <c r="AZ151" i="5"/>
  <c r="I258" i="5"/>
  <c r="AZ290" i="5"/>
  <c r="AZ323" i="5"/>
  <c r="AH294" i="5"/>
  <c r="J294" i="5"/>
  <c r="AZ369" i="5"/>
  <c r="AZ421" i="5"/>
  <c r="K50" i="17"/>
  <c r="I245" i="5"/>
  <c r="AZ273" i="5"/>
  <c r="AZ404" i="5"/>
  <c r="K34" i="17"/>
  <c r="N66" i="17"/>
  <c r="J115" i="17"/>
  <c r="AZ295" i="5"/>
  <c r="AZ350" i="5"/>
  <c r="AZ403" i="5"/>
  <c r="K27" i="17"/>
  <c r="G46" i="17"/>
  <c r="G109" i="17"/>
  <c r="G136" i="17"/>
  <c r="G156" i="17"/>
  <c r="G176" i="17"/>
  <c r="G201" i="17"/>
  <c r="M201" i="17"/>
  <c r="L222" i="17"/>
  <c r="G300" i="17"/>
  <c r="G317" i="17"/>
  <c r="J316" i="5"/>
  <c r="J341" i="5"/>
  <c r="G35" i="17"/>
  <c r="G116" i="17"/>
  <c r="G149" i="17"/>
  <c r="P149" i="17"/>
  <c r="S149" i="17" s="1"/>
  <c r="U149" i="17" s="1"/>
  <c r="I189" i="17"/>
  <c r="I201" i="5"/>
  <c r="AZ275" i="5"/>
  <c r="AZ289" i="5"/>
  <c r="J332" i="5"/>
  <c r="AZ340" i="5"/>
  <c r="I271" i="5"/>
  <c r="AZ311" i="5"/>
  <c r="K413" i="5"/>
  <c r="G64" i="17"/>
  <c r="G84" i="17"/>
  <c r="G105" i="17"/>
  <c r="AZ241" i="5"/>
  <c r="J343" i="5"/>
  <c r="AZ357" i="5"/>
  <c r="AZ377" i="5"/>
  <c r="K43" i="17"/>
  <c r="N58" i="17"/>
  <c r="J159" i="17"/>
  <c r="G271" i="17"/>
  <c r="P271" i="17"/>
  <c r="S271" i="17" s="1"/>
  <c r="U271" i="17" s="1"/>
  <c r="L303" i="17"/>
  <c r="AZ420" i="5"/>
  <c r="AZ314" i="5"/>
  <c r="K423" i="5"/>
  <c r="M323" i="17"/>
  <c r="J310" i="5"/>
  <c r="AZ372" i="5"/>
  <c r="AZ401" i="5"/>
  <c r="M336" i="17"/>
  <c r="M344" i="17"/>
  <c r="L352" i="17"/>
  <c r="N360" i="17"/>
  <c r="N368" i="17"/>
  <c r="I265" i="5"/>
  <c r="K388" i="5"/>
  <c r="L341" i="17"/>
  <c r="AZ418" i="5"/>
  <c r="AZ291" i="5"/>
  <c r="AZ374" i="5"/>
  <c r="L343" i="17"/>
  <c r="N347" i="17"/>
  <c r="W287" i="6"/>
  <c r="L287" i="6"/>
  <c r="I163" i="13"/>
  <c r="K356" i="13"/>
  <c r="I245" i="3"/>
  <c r="I24" i="5"/>
  <c r="I26" i="5"/>
  <c r="AX26" i="5"/>
  <c r="AW26" i="5"/>
  <c r="AV26" i="5"/>
  <c r="AU26" i="5"/>
  <c r="AT26" i="5"/>
  <c r="AS26" i="5"/>
  <c r="AR26" i="5"/>
  <c r="AQ26" i="5"/>
  <c r="AY26" i="5"/>
  <c r="AY139" i="5"/>
  <c r="AX139" i="5"/>
  <c r="AW139" i="5"/>
  <c r="AV139" i="5"/>
  <c r="AU139" i="5"/>
  <c r="AT139" i="5"/>
  <c r="AS139" i="5"/>
  <c r="AR139" i="5"/>
  <c r="AQ139" i="5"/>
  <c r="AY146" i="5"/>
  <c r="AX146" i="5"/>
  <c r="AW146" i="5"/>
  <c r="AV146" i="5"/>
  <c r="AU146" i="5"/>
  <c r="AT146" i="5"/>
  <c r="AS146" i="5"/>
  <c r="AR146" i="5"/>
  <c r="AQ146" i="5"/>
  <c r="AY102" i="5"/>
  <c r="AX102" i="5"/>
  <c r="AW102" i="5"/>
  <c r="AV102" i="5"/>
  <c r="AU102" i="5"/>
  <c r="AT102" i="5"/>
  <c r="AS102" i="5"/>
  <c r="AR102" i="5"/>
  <c r="AQ102" i="5"/>
  <c r="I205" i="5"/>
  <c r="AY132" i="5"/>
  <c r="AX132" i="5"/>
  <c r="AW132" i="5"/>
  <c r="AV132" i="5"/>
  <c r="AU132" i="5"/>
  <c r="AT132" i="5"/>
  <c r="AS132" i="5"/>
  <c r="AR132" i="5"/>
  <c r="AQ132" i="5"/>
  <c r="I204" i="5"/>
  <c r="I101" i="5"/>
  <c r="AX307" i="5"/>
  <c r="AW307" i="5"/>
  <c r="AV307" i="5"/>
  <c r="AU307" i="5"/>
  <c r="AT307" i="5"/>
  <c r="AS307" i="5"/>
  <c r="AR307" i="5"/>
  <c r="AQ307" i="5"/>
  <c r="AY307" i="5"/>
  <c r="N45" i="17"/>
  <c r="AY297" i="5"/>
  <c r="AW297" i="5"/>
  <c r="AV297" i="5"/>
  <c r="AU297" i="5"/>
  <c r="AT297" i="5"/>
  <c r="AS297" i="5"/>
  <c r="AR297" i="5"/>
  <c r="AQ297" i="5"/>
  <c r="AX297" i="5"/>
  <c r="I117" i="17"/>
  <c r="AY341" i="5"/>
  <c r="AX341" i="5"/>
  <c r="AW341" i="5"/>
  <c r="AV341" i="5"/>
  <c r="AU341" i="5"/>
  <c r="AT341" i="5"/>
  <c r="AS341" i="5"/>
  <c r="AR341" i="5"/>
  <c r="AQ341" i="5"/>
  <c r="I123" i="17"/>
  <c r="J360" i="5"/>
  <c r="I241" i="5"/>
  <c r="L314" i="17"/>
  <c r="AY352" i="5"/>
  <c r="AX352" i="5"/>
  <c r="AW352" i="5"/>
  <c r="AV352" i="5"/>
  <c r="AU352" i="5"/>
  <c r="AT352" i="5"/>
  <c r="AS352" i="5"/>
  <c r="AR352" i="5"/>
  <c r="AQ352" i="5"/>
  <c r="L270" i="17"/>
  <c r="M367" i="17"/>
  <c r="W87" i="6"/>
  <c r="I87" i="6"/>
  <c r="W33" i="6"/>
  <c r="N33" i="6"/>
  <c r="J27" i="6"/>
  <c r="W94" i="6"/>
  <c r="I94" i="6"/>
  <c r="I78" i="6"/>
  <c r="W34" i="6"/>
  <c r="L191" i="6"/>
  <c r="L265" i="6"/>
  <c r="S320" i="6"/>
  <c r="U320" i="6" s="1"/>
  <c r="M338" i="6"/>
  <c r="L267" i="6"/>
  <c r="W292" i="6"/>
  <c r="L292" i="6"/>
  <c r="N293" i="6"/>
  <c r="M336" i="6"/>
  <c r="I60" i="13"/>
  <c r="J72" i="13"/>
  <c r="I205" i="13"/>
  <c r="I143" i="13"/>
  <c r="J185" i="13"/>
  <c r="K383" i="13"/>
  <c r="J366" i="13"/>
  <c r="I292" i="13"/>
  <c r="J59" i="1"/>
  <c r="P91" i="3"/>
  <c r="P45" i="3"/>
  <c r="P37" i="3"/>
  <c r="I36" i="3"/>
  <c r="I67" i="3"/>
  <c r="I238" i="3"/>
  <c r="AB238" i="3"/>
  <c r="U238" i="3" s="1"/>
  <c r="I286" i="3"/>
  <c r="I228" i="3"/>
  <c r="J119" i="3"/>
  <c r="AB375" i="3"/>
  <c r="V375" i="3" s="1"/>
  <c r="I34" i="5"/>
  <c r="I44" i="5"/>
  <c r="BQ61" i="5"/>
  <c r="BQ45" i="5"/>
  <c r="BQ29" i="5"/>
  <c r="BQ9" i="5"/>
  <c r="AZ60" i="5"/>
  <c r="AZ44" i="5"/>
  <c r="AZ28" i="5"/>
  <c r="BQ28" i="5"/>
  <c r="BQ14" i="5"/>
  <c r="I42" i="5"/>
  <c r="I36" i="5"/>
  <c r="AZ55" i="5"/>
  <c r="I62" i="5"/>
  <c r="AZ79" i="5"/>
  <c r="I104" i="5"/>
  <c r="I168" i="5"/>
  <c r="AZ227" i="5"/>
  <c r="AZ172" i="5"/>
  <c r="AZ194" i="5"/>
  <c r="AZ223" i="5"/>
  <c r="I84" i="5"/>
  <c r="AZ78" i="5"/>
  <c r="AZ119" i="5"/>
  <c r="AZ213" i="5"/>
  <c r="I252" i="5"/>
  <c r="I93" i="5"/>
  <c r="AZ182" i="5"/>
  <c r="I190" i="5"/>
  <c r="AZ214" i="5"/>
  <c r="AZ135" i="5"/>
  <c r="AZ272" i="5"/>
  <c r="AZ83" i="5"/>
  <c r="AZ148" i="5"/>
  <c r="I176" i="5"/>
  <c r="I199" i="5"/>
  <c r="AZ215" i="5"/>
  <c r="AZ252" i="5"/>
  <c r="I117" i="5"/>
  <c r="AZ134" i="5"/>
  <c r="I208" i="5"/>
  <c r="I228" i="5"/>
  <c r="AZ263" i="5"/>
  <c r="I249" i="5"/>
  <c r="AZ325" i="5"/>
  <c r="AZ351" i="5"/>
  <c r="AZ373" i="5"/>
  <c r="AZ425" i="5"/>
  <c r="K29" i="17"/>
  <c r="N55" i="17"/>
  <c r="J108" i="17"/>
  <c r="N155" i="17"/>
  <c r="N179" i="17"/>
  <c r="I237" i="5"/>
  <c r="J309" i="5"/>
  <c r="N89" i="17"/>
  <c r="N146" i="17"/>
  <c r="I187" i="17"/>
  <c r="AZ286" i="5"/>
  <c r="AZ390" i="5"/>
  <c r="K48" i="17"/>
  <c r="G73" i="17"/>
  <c r="I111" i="17"/>
  <c r="N137" i="17"/>
  <c r="J158" i="17"/>
  <c r="G177" i="17"/>
  <c r="G202" i="17"/>
  <c r="M202" i="17"/>
  <c r="M334" i="17"/>
  <c r="I266" i="5"/>
  <c r="AZ333" i="5"/>
  <c r="K386" i="5"/>
  <c r="G21" i="17"/>
  <c r="G78" i="17"/>
  <c r="G94" i="17"/>
  <c r="G157" i="17"/>
  <c r="G191" i="17"/>
  <c r="M191" i="17"/>
  <c r="I138" i="5"/>
  <c r="J308" i="5"/>
  <c r="AZ327" i="5"/>
  <c r="AZ334" i="5"/>
  <c r="AZ383" i="5"/>
  <c r="AZ125" i="5"/>
  <c r="I236" i="5"/>
  <c r="K417" i="5"/>
  <c r="G22" i="17"/>
  <c r="P65" i="17"/>
  <c r="G65" i="17"/>
  <c r="G87" i="17"/>
  <c r="G107" i="17"/>
  <c r="I159" i="5"/>
  <c r="AZ284" i="5"/>
  <c r="J318" i="5"/>
  <c r="P27" i="17"/>
  <c r="I126" i="17"/>
  <c r="I144" i="17"/>
  <c r="I184" i="17"/>
  <c r="G305" i="17"/>
  <c r="L299" i="17"/>
  <c r="AZ287" i="5"/>
  <c r="AZ430" i="5"/>
  <c r="AZ432" i="5"/>
  <c r="L321" i="17"/>
  <c r="J376" i="5"/>
  <c r="AZ391" i="5"/>
  <c r="K419" i="5"/>
  <c r="AZ442" i="5"/>
  <c r="AZ303" i="5"/>
  <c r="K422" i="5"/>
  <c r="K438" i="5"/>
  <c r="L320" i="17"/>
  <c r="L328" i="17"/>
  <c r="AZ399" i="5"/>
  <c r="K407" i="5"/>
  <c r="J139" i="17"/>
  <c r="I174" i="17"/>
  <c r="L337" i="17"/>
  <c r="AZ330" i="5"/>
  <c r="M345" i="17"/>
  <c r="L357" i="17"/>
  <c r="L361" i="17"/>
  <c r="AO164" i="5"/>
  <c r="AP164" i="5"/>
  <c r="AN164" i="5"/>
  <c r="AP127" i="5"/>
  <c r="AN127" i="5"/>
  <c r="AM127" i="5"/>
  <c r="AO127" i="5"/>
  <c r="AP111" i="5"/>
  <c r="AN111" i="5"/>
  <c r="AO111" i="5"/>
  <c r="AP64" i="5"/>
  <c r="AO64" i="5"/>
  <c r="AN64" i="5"/>
  <c r="BG69" i="5"/>
  <c r="BF69" i="5"/>
  <c r="BG2" i="5"/>
  <c r="BF2" i="5"/>
  <c r="AO300" i="5"/>
  <c r="AP300" i="5"/>
  <c r="AN300" i="5"/>
  <c r="AN107" i="5"/>
  <c r="AO107" i="5"/>
  <c r="AP107" i="5"/>
  <c r="AN109" i="5"/>
  <c r="AM109" i="5"/>
  <c r="AO109" i="5"/>
  <c r="AP109" i="5"/>
  <c r="AN256" i="5"/>
  <c r="AO256" i="5"/>
  <c r="AP256" i="5"/>
  <c r="AP237" i="5"/>
  <c r="AN237" i="5"/>
  <c r="AO237" i="5"/>
  <c r="AO196" i="5"/>
  <c r="AP196" i="5"/>
  <c r="AN196" i="5"/>
  <c r="AM196" i="5"/>
  <c r="AN70" i="5"/>
  <c r="AM70" i="5"/>
  <c r="AO70" i="5"/>
  <c r="AP70" i="5"/>
  <c r="AP183" i="5"/>
  <c r="AN183" i="5"/>
  <c r="AM183" i="5"/>
  <c r="AO183" i="5"/>
  <c r="AO226" i="5"/>
  <c r="AN226" i="5"/>
  <c r="AP226" i="5"/>
  <c r="AO270" i="5"/>
  <c r="AP270" i="5"/>
  <c r="AN270" i="5"/>
  <c r="AM270" i="5"/>
  <c r="AO234" i="5"/>
  <c r="AN234" i="5"/>
  <c r="AP234" i="5"/>
  <c r="BG20" i="5"/>
  <c r="BF20" i="5"/>
  <c r="BE20" i="5"/>
  <c r="BC20" i="5"/>
  <c r="BG17" i="5"/>
  <c r="BF17" i="5"/>
  <c r="BE17" i="5"/>
  <c r="BC17" i="5"/>
  <c r="AN80" i="5"/>
  <c r="AO80" i="5"/>
  <c r="AP80" i="5"/>
  <c r="AN171" i="5"/>
  <c r="AM171" i="5"/>
  <c r="AO171" i="5"/>
  <c r="AP171" i="5"/>
  <c r="AO366" i="5"/>
  <c r="AN366" i="5"/>
  <c r="AM366" i="5"/>
  <c r="AP366" i="5"/>
  <c r="BF27" i="5"/>
  <c r="BE27" i="5"/>
  <c r="BC27" i="5"/>
  <c r="BG27" i="5"/>
  <c r="AN122" i="5"/>
  <c r="AM122" i="5"/>
  <c r="AO122" i="5"/>
  <c r="AP122" i="5"/>
  <c r="AO42" i="5"/>
  <c r="AP42" i="5"/>
  <c r="AN42" i="5"/>
  <c r="AM42" i="5"/>
  <c r="AO254" i="5"/>
  <c r="AN254" i="5"/>
  <c r="AP254" i="5"/>
  <c r="BG4" i="5"/>
  <c r="BF4" i="5"/>
  <c r="BE4" i="5"/>
  <c r="BC4" i="5"/>
  <c r="AN339" i="5"/>
  <c r="AO339" i="5"/>
  <c r="AP339" i="5"/>
  <c r="AO156" i="5"/>
  <c r="AP156" i="5"/>
  <c r="AN156" i="5"/>
  <c r="AM156" i="5"/>
  <c r="AN149" i="5"/>
  <c r="AO149" i="5"/>
  <c r="AP149" i="5"/>
  <c r="AN210" i="5"/>
  <c r="AM210" i="5"/>
  <c r="AO210" i="5"/>
  <c r="AP210" i="5"/>
  <c r="BF19" i="5"/>
  <c r="BG19" i="5"/>
  <c r="BF21" i="5"/>
  <c r="BG21" i="5"/>
  <c r="AO376" i="5"/>
  <c r="AP376" i="5"/>
  <c r="AN376" i="5"/>
  <c r="AM376" i="5"/>
  <c r="AN49" i="5"/>
  <c r="AM49" i="5"/>
  <c r="AO49" i="5"/>
  <c r="AP49" i="5"/>
  <c r="AP82" i="5"/>
  <c r="AN82" i="5"/>
  <c r="AM82" i="5"/>
  <c r="AO82" i="5"/>
  <c r="AN235" i="5"/>
  <c r="AM235" i="5"/>
  <c r="AO235" i="5"/>
  <c r="AP235" i="5"/>
  <c r="AN297" i="5"/>
  <c r="AO297" i="5"/>
  <c r="AP297" i="5"/>
  <c r="AO132" i="5"/>
  <c r="AP132" i="5"/>
  <c r="AN132" i="5"/>
  <c r="AM132" i="5"/>
  <c r="AO26" i="5"/>
  <c r="AP26" i="5"/>
  <c r="AN26" i="5"/>
  <c r="AN243" i="5"/>
  <c r="AM243" i="5"/>
  <c r="AO243" i="5"/>
  <c r="AP243" i="5"/>
  <c r="AN198" i="5"/>
  <c r="AO198" i="5"/>
  <c r="AP198" i="5"/>
  <c r="AN88" i="5"/>
  <c r="AM88" i="5"/>
  <c r="AO88" i="5"/>
  <c r="AP88" i="5"/>
  <c r="AN178" i="5"/>
  <c r="AO178" i="5"/>
  <c r="AP178" i="5"/>
  <c r="AN72" i="5"/>
  <c r="AM72" i="5"/>
  <c r="AO72" i="5"/>
  <c r="AP72" i="5"/>
  <c r="AN302" i="5"/>
  <c r="AO302" i="5"/>
  <c r="AP302" i="5"/>
  <c r="AP352" i="5"/>
  <c r="AN352" i="5"/>
  <c r="AO352" i="5"/>
  <c r="AO189" i="5"/>
  <c r="AP189" i="5"/>
  <c r="AN189" i="5"/>
  <c r="AN315" i="5"/>
  <c r="AM315" i="5"/>
  <c r="AO315" i="5"/>
  <c r="AP315" i="5"/>
  <c r="AN165" i="5"/>
  <c r="AO165" i="5"/>
  <c r="AP165" i="5"/>
  <c r="AO250" i="5"/>
  <c r="AN250" i="5"/>
  <c r="AP250" i="5"/>
  <c r="AO36" i="5"/>
  <c r="AP36" i="5"/>
  <c r="AN36" i="5"/>
  <c r="BF37" i="5"/>
  <c r="BE37" i="5"/>
  <c r="BC37" i="5"/>
  <c r="BG37" i="5"/>
  <c r="AP257" i="5"/>
  <c r="AN257" i="5"/>
  <c r="AO257" i="5"/>
  <c r="AN118" i="5"/>
  <c r="AO118" i="5"/>
  <c r="AP118" i="5"/>
  <c r="AN427" i="5"/>
  <c r="AM427" i="5"/>
  <c r="AO427" i="5"/>
  <c r="AP427" i="5"/>
  <c r="AN429" i="5"/>
  <c r="AO429" i="5"/>
  <c r="AP429" i="5"/>
  <c r="BG26" i="5"/>
  <c r="BF26" i="5"/>
  <c r="AO341" i="5"/>
  <c r="AP341" i="5"/>
  <c r="AN341" i="5"/>
  <c r="AN434" i="5"/>
  <c r="AO434" i="5"/>
  <c r="AP434" i="5"/>
  <c r="AO116" i="5"/>
  <c r="AP116" i="5"/>
  <c r="AN116" i="5"/>
  <c r="AM116" i="5"/>
  <c r="BF59" i="5"/>
  <c r="BG59" i="5"/>
  <c r="AN317" i="5"/>
  <c r="AO317" i="5"/>
  <c r="AP317" i="5"/>
  <c r="AN195" i="5"/>
  <c r="AM195" i="5"/>
  <c r="AO195" i="5"/>
  <c r="AP195" i="5"/>
  <c r="AP58" i="5"/>
  <c r="AN58" i="5"/>
  <c r="AM58" i="5"/>
  <c r="AO58" i="5"/>
  <c r="AP191" i="5"/>
  <c r="AN191" i="5"/>
  <c r="AO191" i="5"/>
  <c r="BF43" i="5"/>
  <c r="BG43" i="5"/>
  <c r="AN146" i="5"/>
  <c r="AO146" i="5"/>
  <c r="AP146" i="5"/>
  <c r="AN251" i="5"/>
  <c r="AM251" i="5"/>
  <c r="AP251" i="5"/>
  <c r="AO251" i="5"/>
  <c r="AN139" i="5"/>
  <c r="AO139" i="5"/>
  <c r="AP139" i="5"/>
  <c r="AN307" i="5"/>
  <c r="AM307" i="5"/>
  <c r="AO307" i="5"/>
  <c r="AP307" i="5"/>
  <c r="AN102" i="5"/>
  <c r="AO102" i="5"/>
  <c r="AP102" i="5"/>
  <c r="AN299" i="5"/>
  <c r="AM299" i="5"/>
  <c r="AO299" i="5"/>
  <c r="AP299" i="5"/>
  <c r="AN387" i="5"/>
  <c r="AO387" i="5"/>
  <c r="AP387" i="5"/>
  <c r="AP335" i="5"/>
  <c r="AN335" i="5"/>
  <c r="AO335" i="5"/>
  <c r="AP67" i="5"/>
  <c r="AN67" i="5"/>
  <c r="AM67" i="5"/>
  <c r="AO67" i="5"/>
  <c r="AN126" i="5"/>
  <c r="AM126" i="5"/>
  <c r="AO126" i="5"/>
  <c r="AP126" i="5"/>
  <c r="AO181" i="5"/>
  <c r="AP181" i="5"/>
  <c r="AN181" i="5"/>
  <c r="AM181" i="5"/>
  <c r="AN150" i="5"/>
  <c r="AM150" i="5"/>
  <c r="AO150" i="5"/>
  <c r="AP150" i="5"/>
  <c r="AP52" i="5"/>
  <c r="AO52" i="5"/>
  <c r="AN52" i="5"/>
  <c r="BF53" i="5"/>
  <c r="BE53" i="5"/>
  <c r="BC53" i="5"/>
  <c r="BG53" i="5"/>
  <c r="AN75" i="5"/>
  <c r="AM75" i="5"/>
  <c r="AO75" i="5"/>
  <c r="AP75" i="5"/>
  <c r="AN396" i="5"/>
  <c r="AO396" i="5"/>
  <c r="AP396" i="5"/>
  <c r="AX333" i="5"/>
  <c r="AW333" i="5"/>
  <c r="AV333" i="5"/>
  <c r="AU333" i="5"/>
  <c r="AT333" i="5"/>
  <c r="AS333" i="5"/>
  <c r="AR333" i="5"/>
  <c r="AQ333" i="5"/>
  <c r="AY333" i="5"/>
  <c r="AY215" i="5"/>
  <c r="AX215" i="5"/>
  <c r="AW215" i="5"/>
  <c r="AV215" i="5"/>
  <c r="AU215" i="5"/>
  <c r="AT215" i="5"/>
  <c r="AS215" i="5"/>
  <c r="AR215" i="5"/>
  <c r="AQ215" i="5"/>
  <c r="AY374" i="5"/>
  <c r="AX374" i="5"/>
  <c r="AW374" i="5"/>
  <c r="AV374" i="5"/>
  <c r="AU374" i="5"/>
  <c r="AT374" i="5"/>
  <c r="AS374" i="5"/>
  <c r="AR374" i="5"/>
  <c r="AQ374" i="5"/>
  <c r="AY369" i="5"/>
  <c r="AX369" i="5"/>
  <c r="AW369" i="5"/>
  <c r="AV369" i="5"/>
  <c r="AU369" i="5"/>
  <c r="AT369" i="5"/>
  <c r="AS369" i="5"/>
  <c r="AR369" i="5"/>
  <c r="AQ369" i="5"/>
  <c r="AY77" i="5"/>
  <c r="AX77" i="5"/>
  <c r="AW77" i="5"/>
  <c r="AV77" i="5"/>
  <c r="AU77" i="5"/>
  <c r="AT77" i="5"/>
  <c r="AS77" i="5"/>
  <c r="AR77" i="5"/>
  <c r="AQ77" i="5"/>
  <c r="AX312" i="5"/>
  <c r="AW312" i="5"/>
  <c r="AV312" i="5"/>
  <c r="AU312" i="5"/>
  <c r="AT312" i="5"/>
  <c r="AS312" i="5"/>
  <c r="AR312" i="5"/>
  <c r="AQ312" i="5"/>
  <c r="AY312" i="5"/>
  <c r="AY112" i="5"/>
  <c r="AX112" i="5"/>
  <c r="AW112" i="5"/>
  <c r="AV112" i="5"/>
  <c r="AU112" i="5"/>
  <c r="AT112" i="5"/>
  <c r="AS112" i="5"/>
  <c r="AR112" i="5"/>
  <c r="AQ112" i="5"/>
  <c r="AY53" i="5"/>
  <c r="AX53" i="5"/>
  <c r="AW53" i="5"/>
  <c r="AV53" i="5"/>
  <c r="AU53" i="5"/>
  <c r="AT53" i="5"/>
  <c r="AS53" i="5"/>
  <c r="AR53" i="5"/>
  <c r="AQ53" i="5"/>
  <c r="L26" i="17"/>
  <c r="AX439" i="5"/>
  <c r="AW439" i="5"/>
  <c r="AV439" i="5"/>
  <c r="AU439" i="5"/>
  <c r="AT439" i="5"/>
  <c r="AS439" i="5"/>
  <c r="AR439" i="5"/>
  <c r="AQ439" i="5"/>
  <c r="AY439" i="5"/>
  <c r="AY381" i="5"/>
  <c r="AX381" i="5"/>
  <c r="AW381" i="5"/>
  <c r="AV381" i="5"/>
  <c r="AU381" i="5"/>
  <c r="AT381" i="5"/>
  <c r="AS381" i="5"/>
  <c r="AR381" i="5"/>
  <c r="AQ381" i="5"/>
  <c r="AY117" i="5"/>
  <c r="AX117" i="5"/>
  <c r="AW117" i="5"/>
  <c r="AV117" i="5"/>
  <c r="AU117" i="5"/>
  <c r="AT117" i="5"/>
  <c r="AS117" i="5"/>
  <c r="AR117" i="5"/>
  <c r="AQ117" i="5"/>
  <c r="J339" i="1"/>
  <c r="AY442" i="5"/>
  <c r="AX442" i="5"/>
  <c r="AW442" i="5"/>
  <c r="AV442" i="5"/>
  <c r="AU442" i="5"/>
  <c r="AT442" i="5"/>
  <c r="AS442" i="5"/>
  <c r="AR442" i="5"/>
  <c r="AQ442" i="5"/>
  <c r="AY391" i="5"/>
  <c r="AX391" i="5"/>
  <c r="AW391" i="5"/>
  <c r="AV391" i="5"/>
  <c r="AU391" i="5"/>
  <c r="AT391" i="5"/>
  <c r="AS391" i="5"/>
  <c r="AR391" i="5"/>
  <c r="AQ391" i="5"/>
  <c r="L157" i="17"/>
  <c r="K19" i="5"/>
  <c r="AX83" i="5"/>
  <c r="AW83" i="5"/>
  <c r="AV83" i="5"/>
  <c r="AU83" i="5"/>
  <c r="AT83" i="5"/>
  <c r="AS83" i="5"/>
  <c r="AR83" i="5"/>
  <c r="AQ83" i="5"/>
  <c r="AY83" i="5"/>
  <c r="BP45" i="5"/>
  <c r="BO45" i="5"/>
  <c r="BN45" i="5"/>
  <c r="BM45" i="5"/>
  <c r="BL45" i="5"/>
  <c r="BK45" i="5"/>
  <c r="BJ45" i="5"/>
  <c r="BI45" i="5"/>
  <c r="BH45" i="5"/>
  <c r="AW401" i="5"/>
  <c r="AV401" i="5"/>
  <c r="AX401" i="5"/>
  <c r="AY401" i="5"/>
  <c r="AU401" i="5"/>
  <c r="AT401" i="5"/>
  <c r="AS401" i="5"/>
  <c r="AR401" i="5"/>
  <c r="AQ401" i="5"/>
  <c r="N84" i="17"/>
  <c r="N149" i="17"/>
  <c r="L300" i="17"/>
  <c r="N136" i="17"/>
  <c r="AY350" i="5"/>
  <c r="AX350" i="5"/>
  <c r="AW350" i="5"/>
  <c r="AV350" i="5"/>
  <c r="AU350" i="5"/>
  <c r="AT350" i="5"/>
  <c r="AS350" i="5"/>
  <c r="AR350" i="5"/>
  <c r="AQ350" i="5"/>
  <c r="AY273" i="5"/>
  <c r="AX273" i="5"/>
  <c r="AW273" i="5"/>
  <c r="AV273" i="5"/>
  <c r="AU273" i="5"/>
  <c r="AT273" i="5"/>
  <c r="AS273" i="5"/>
  <c r="AR273" i="5"/>
  <c r="AQ273" i="5"/>
  <c r="AY154" i="5"/>
  <c r="AX154" i="5"/>
  <c r="AW154" i="5"/>
  <c r="AV154" i="5"/>
  <c r="AU154" i="5"/>
  <c r="AT154" i="5"/>
  <c r="AS154" i="5"/>
  <c r="AR154" i="5"/>
  <c r="AQ154" i="5"/>
  <c r="AY131" i="5"/>
  <c r="AX131" i="5"/>
  <c r="AW131" i="5"/>
  <c r="AV131" i="5"/>
  <c r="AU131" i="5"/>
  <c r="AT131" i="5"/>
  <c r="AS131" i="5"/>
  <c r="AR131" i="5"/>
  <c r="AQ131" i="5"/>
  <c r="BN31" i="5"/>
  <c r="BM31" i="5"/>
  <c r="BL31" i="5"/>
  <c r="BK31" i="5"/>
  <c r="BJ31" i="5"/>
  <c r="BI31" i="5"/>
  <c r="BH31" i="5"/>
  <c r="BP31" i="5"/>
  <c r="BO31" i="5"/>
  <c r="L100" i="17"/>
  <c r="AY363" i="5"/>
  <c r="AX363" i="5"/>
  <c r="AW363" i="5"/>
  <c r="AV363" i="5"/>
  <c r="AU363" i="5"/>
  <c r="AT363" i="5"/>
  <c r="AS363" i="5"/>
  <c r="AR363" i="5"/>
  <c r="AQ363" i="5"/>
  <c r="AY358" i="5"/>
  <c r="AX358" i="5"/>
  <c r="AW358" i="5"/>
  <c r="AV358" i="5"/>
  <c r="AU358" i="5"/>
  <c r="AT358" i="5"/>
  <c r="AS358" i="5"/>
  <c r="AR358" i="5"/>
  <c r="AQ358" i="5"/>
  <c r="I147" i="17"/>
  <c r="AX199" i="5"/>
  <c r="AW199" i="5"/>
  <c r="AV199" i="5"/>
  <c r="AU199" i="5"/>
  <c r="AT199" i="5"/>
  <c r="AS199" i="5"/>
  <c r="AR199" i="5"/>
  <c r="AQ199" i="5"/>
  <c r="AY199" i="5"/>
  <c r="AY211" i="5"/>
  <c r="AX211" i="5"/>
  <c r="AW211" i="5"/>
  <c r="AV211" i="5"/>
  <c r="AU211" i="5"/>
  <c r="AT211" i="5"/>
  <c r="AS211" i="5"/>
  <c r="AR211" i="5"/>
  <c r="AQ211" i="5"/>
  <c r="AX32" i="5"/>
  <c r="AW32" i="5"/>
  <c r="AV32" i="5"/>
  <c r="AU32" i="5"/>
  <c r="AT32" i="5"/>
  <c r="AS32" i="5"/>
  <c r="AR32" i="5"/>
  <c r="AQ32" i="5"/>
  <c r="AY32" i="5"/>
  <c r="AX193" i="5"/>
  <c r="AW193" i="5"/>
  <c r="AV193" i="5"/>
  <c r="AU193" i="5"/>
  <c r="AT193" i="5"/>
  <c r="AS193" i="5"/>
  <c r="AR193" i="5"/>
  <c r="AQ193" i="5"/>
  <c r="AY193" i="5"/>
  <c r="AX269" i="5"/>
  <c r="AW269" i="5"/>
  <c r="AV269" i="5"/>
  <c r="AU269" i="5"/>
  <c r="AT269" i="5"/>
  <c r="AS269" i="5"/>
  <c r="AR269" i="5"/>
  <c r="AQ269" i="5"/>
  <c r="AY269" i="5"/>
  <c r="AX209" i="5"/>
  <c r="AW209" i="5"/>
  <c r="AV209" i="5"/>
  <c r="AU209" i="5"/>
  <c r="AT209" i="5"/>
  <c r="AS209" i="5"/>
  <c r="AR209" i="5"/>
  <c r="AQ209" i="5"/>
  <c r="AY209" i="5"/>
  <c r="AY393" i="5"/>
  <c r="AX393" i="5"/>
  <c r="AW393" i="5"/>
  <c r="AV393" i="5"/>
  <c r="AU393" i="5"/>
  <c r="AT393" i="5"/>
  <c r="AS393" i="5"/>
  <c r="AR393" i="5"/>
  <c r="AQ393" i="5"/>
  <c r="AX216" i="5"/>
  <c r="AY216" i="5"/>
  <c r="AW216" i="5"/>
  <c r="AV216" i="5"/>
  <c r="AU216" i="5"/>
  <c r="AT216" i="5"/>
  <c r="AS216" i="5"/>
  <c r="AR216" i="5"/>
  <c r="AQ216" i="5"/>
  <c r="AY329" i="5"/>
  <c r="AX329" i="5"/>
  <c r="AW329" i="5"/>
  <c r="AV329" i="5"/>
  <c r="AU329" i="5"/>
  <c r="AT329" i="5"/>
  <c r="AS329" i="5"/>
  <c r="AR329" i="5"/>
  <c r="AQ329" i="5"/>
  <c r="AY258" i="5"/>
  <c r="AX258" i="5"/>
  <c r="AW258" i="5"/>
  <c r="AV258" i="5"/>
  <c r="AU258" i="5"/>
  <c r="AT258" i="5"/>
  <c r="AS258" i="5"/>
  <c r="AR258" i="5"/>
  <c r="AQ258" i="5"/>
  <c r="AX246" i="5"/>
  <c r="AW246" i="5"/>
  <c r="AV246" i="5"/>
  <c r="AU246" i="5"/>
  <c r="AT246" i="5"/>
  <c r="AS246" i="5"/>
  <c r="AR246" i="5"/>
  <c r="AQ246" i="5"/>
  <c r="AY246" i="5"/>
  <c r="AX169" i="5"/>
  <c r="AW169" i="5"/>
  <c r="AV169" i="5"/>
  <c r="AU169" i="5"/>
  <c r="AT169" i="5"/>
  <c r="AS169" i="5"/>
  <c r="AR169" i="5"/>
  <c r="AQ169" i="5"/>
  <c r="AY169" i="5"/>
  <c r="AY105" i="5"/>
  <c r="AX105" i="5"/>
  <c r="AW105" i="5"/>
  <c r="AV105" i="5"/>
  <c r="AU105" i="5"/>
  <c r="AT105" i="5"/>
  <c r="AS105" i="5"/>
  <c r="AR105" i="5"/>
  <c r="AQ105" i="5"/>
  <c r="AW86" i="5"/>
  <c r="AV86" i="5"/>
  <c r="AU86" i="5"/>
  <c r="AT86" i="5"/>
  <c r="AS86" i="5"/>
  <c r="AR86" i="5"/>
  <c r="AQ86" i="5"/>
  <c r="AX86" i="5"/>
  <c r="AY86" i="5"/>
  <c r="BP32" i="5"/>
  <c r="BO32" i="5"/>
  <c r="BN32" i="5"/>
  <c r="BM32" i="5"/>
  <c r="BL32" i="5"/>
  <c r="BK32" i="5"/>
  <c r="BJ32" i="5"/>
  <c r="BI32" i="5"/>
  <c r="BH32" i="5"/>
  <c r="BO34" i="5"/>
  <c r="BP34" i="5"/>
  <c r="BN34" i="5"/>
  <c r="BM34" i="5"/>
  <c r="BL34" i="5"/>
  <c r="BK34" i="5"/>
  <c r="BJ34" i="5"/>
  <c r="BI34" i="5"/>
  <c r="BH34" i="5"/>
  <c r="BO46" i="5"/>
  <c r="BP46" i="5"/>
  <c r="BN46" i="5"/>
  <c r="BM46" i="5"/>
  <c r="BL46" i="5"/>
  <c r="BK46" i="5"/>
  <c r="BJ46" i="5"/>
  <c r="BI46" i="5"/>
  <c r="BH46" i="5"/>
  <c r="AY428" i="5"/>
  <c r="AX428" i="5"/>
  <c r="AW428" i="5"/>
  <c r="AV428" i="5"/>
  <c r="AU428" i="5"/>
  <c r="AT428" i="5"/>
  <c r="AS428" i="5"/>
  <c r="AR428" i="5"/>
  <c r="AQ428" i="5"/>
  <c r="I143" i="17"/>
  <c r="I169" i="17"/>
  <c r="N57" i="17"/>
  <c r="AY249" i="5"/>
  <c r="AX249" i="5"/>
  <c r="AW249" i="5"/>
  <c r="AV249" i="5"/>
  <c r="AU249" i="5"/>
  <c r="AT249" i="5"/>
  <c r="AS249" i="5"/>
  <c r="AR249" i="5"/>
  <c r="AQ249" i="5"/>
  <c r="AY130" i="5"/>
  <c r="AX130" i="5"/>
  <c r="AW130" i="5"/>
  <c r="AV130" i="5"/>
  <c r="AU130" i="5"/>
  <c r="AT130" i="5"/>
  <c r="AS130" i="5"/>
  <c r="AR130" i="5"/>
  <c r="AQ130" i="5"/>
  <c r="AY155" i="5"/>
  <c r="AX155" i="5"/>
  <c r="AW155" i="5"/>
  <c r="AV155" i="5"/>
  <c r="AU155" i="5"/>
  <c r="AT155" i="5"/>
  <c r="AS155" i="5"/>
  <c r="AR155" i="5"/>
  <c r="AQ155" i="5"/>
  <c r="AY63" i="5"/>
  <c r="AX63" i="5"/>
  <c r="AW63" i="5"/>
  <c r="AV63" i="5"/>
  <c r="AU63" i="5"/>
  <c r="AT63" i="5"/>
  <c r="AS63" i="5"/>
  <c r="AR63" i="5"/>
  <c r="AQ63" i="5"/>
  <c r="BP35" i="5"/>
  <c r="BO35" i="5"/>
  <c r="BN35" i="5"/>
  <c r="BM35" i="5"/>
  <c r="BL35" i="5"/>
  <c r="BK35" i="5"/>
  <c r="BJ35" i="5"/>
  <c r="BI35" i="5"/>
  <c r="BH35" i="5"/>
  <c r="AY361" i="5"/>
  <c r="AX361" i="5"/>
  <c r="AW361" i="5"/>
  <c r="AV361" i="5"/>
  <c r="AU361" i="5"/>
  <c r="AT361" i="5"/>
  <c r="AS361" i="5"/>
  <c r="AR361" i="5"/>
  <c r="AQ361" i="5"/>
  <c r="AY338" i="5"/>
  <c r="AX338" i="5"/>
  <c r="AW338" i="5"/>
  <c r="AV338" i="5"/>
  <c r="AU338" i="5"/>
  <c r="AT338" i="5"/>
  <c r="AS338" i="5"/>
  <c r="AR338" i="5"/>
  <c r="AQ338" i="5"/>
  <c r="AX414" i="5"/>
  <c r="AW414" i="5"/>
  <c r="AV414" i="5"/>
  <c r="AU414" i="5"/>
  <c r="AT414" i="5"/>
  <c r="AS414" i="5"/>
  <c r="AR414" i="5"/>
  <c r="AQ414" i="5"/>
  <c r="AY414" i="5"/>
  <c r="AY379" i="5"/>
  <c r="AX379" i="5"/>
  <c r="AW379" i="5"/>
  <c r="AV379" i="5"/>
  <c r="AU379" i="5"/>
  <c r="AT379" i="5"/>
  <c r="AS379" i="5"/>
  <c r="AR379" i="5"/>
  <c r="AQ379" i="5"/>
  <c r="I118" i="17"/>
  <c r="AV347" i="5"/>
  <c r="AU347" i="5"/>
  <c r="AT347" i="5"/>
  <c r="AS347" i="5"/>
  <c r="AR347" i="5"/>
  <c r="AQ347" i="5"/>
  <c r="AY347" i="5"/>
  <c r="AW347" i="5"/>
  <c r="AX347" i="5"/>
  <c r="AX92" i="5"/>
  <c r="AW92" i="5"/>
  <c r="AV92" i="5"/>
  <c r="AU92" i="5"/>
  <c r="AT92" i="5"/>
  <c r="AS92" i="5"/>
  <c r="AR92" i="5"/>
  <c r="AQ92" i="5"/>
  <c r="AY92" i="5"/>
  <c r="AX147" i="5"/>
  <c r="AW147" i="5"/>
  <c r="AV147" i="5"/>
  <c r="AU147" i="5"/>
  <c r="AT147" i="5"/>
  <c r="AS147" i="5"/>
  <c r="AR147" i="5"/>
  <c r="AQ147" i="5"/>
  <c r="AY147" i="5"/>
  <c r="BP18" i="5"/>
  <c r="BO18" i="5"/>
  <c r="BN18" i="5"/>
  <c r="BM18" i="5"/>
  <c r="BL18" i="5"/>
  <c r="BK18" i="5"/>
  <c r="BJ18" i="5"/>
  <c r="BI18" i="5"/>
  <c r="BH18" i="5"/>
  <c r="AY356" i="5"/>
  <c r="AX356" i="5"/>
  <c r="AW356" i="5"/>
  <c r="AV356" i="5"/>
  <c r="AU356" i="5"/>
  <c r="AT356" i="5"/>
  <c r="AS356" i="5"/>
  <c r="AR356" i="5"/>
  <c r="AQ356" i="5"/>
  <c r="K32" i="17"/>
  <c r="AY278" i="5"/>
  <c r="AX278" i="5"/>
  <c r="AW278" i="5"/>
  <c r="AV278" i="5"/>
  <c r="AU278" i="5"/>
  <c r="AT278" i="5"/>
  <c r="AS278" i="5"/>
  <c r="AR278" i="5"/>
  <c r="AQ278" i="5"/>
  <c r="AY285" i="5"/>
  <c r="AX285" i="5"/>
  <c r="AW285" i="5"/>
  <c r="AV285" i="5"/>
  <c r="AU285" i="5"/>
  <c r="AT285" i="5"/>
  <c r="AS285" i="5"/>
  <c r="AR285" i="5"/>
  <c r="AQ285" i="5"/>
  <c r="N82" i="17"/>
  <c r="AY309" i="5"/>
  <c r="AX309" i="5"/>
  <c r="AW309" i="5"/>
  <c r="AV309" i="5"/>
  <c r="AU309" i="5"/>
  <c r="AT309" i="5"/>
  <c r="AS309" i="5"/>
  <c r="AR309" i="5"/>
  <c r="AQ309" i="5"/>
  <c r="AX142" i="5"/>
  <c r="AW142" i="5"/>
  <c r="AV142" i="5"/>
  <c r="AU142" i="5"/>
  <c r="AT142" i="5"/>
  <c r="AS142" i="5"/>
  <c r="AR142" i="5"/>
  <c r="AQ142" i="5"/>
  <c r="AY142" i="5"/>
  <c r="AY24" i="5"/>
  <c r="AX24" i="5"/>
  <c r="AW24" i="5"/>
  <c r="AV24" i="5"/>
  <c r="AU24" i="5"/>
  <c r="AT24" i="5"/>
  <c r="AS24" i="5"/>
  <c r="AR24" i="5"/>
  <c r="AQ24" i="5"/>
  <c r="H15" i="5"/>
  <c r="I12" i="5"/>
  <c r="I13" i="5"/>
  <c r="BP29" i="5"/>
  <c r="BO29" i="5"/>
  <c r="BN29" i="5"/>
  <c r="BM29" i="5"/>
  <c r="BL29" i="5"/>
  <c r="BK29" i="5"/>
  <c r="BJ29" i="5"/>
  <c r="BI29" i="5"/>
  <c r="BH29" i="5"/>
  <c r="M317" i="17"/>
  <c r="AX157" i="5"/>
  <c r="AW157" i="5"/>
  <c r="AV157" i="5"/>
  <c r="AU157" i="5"/>
  <c r="AT157" i="5"/>
  <c r="AS157" i="5"/>
  <c r="AR157" i="5"/>
  <c r="AQ157" i="5"/>
  <c r="AY157" i="5"/>
  <c r="AX422" i="5"/>
  <c r="AW422" i="5"/>
  <c r="AV422" i="5"/>
  <c r="AU422" i="5"/>
  <c r="AT422" i="5"/>
  <c r="AS422" i="5"/>
  <c r="AR422" i="5"/>
  <c r="AQ422" i="5"/>
  <c r="AY422" i="5"/>
  <c r="L296" i="17"/>
  <c r="AW348" i="5"/>
  <c r="AV348" i="5"/>
  <c r="AU348" i="5"/>
  <c r="AT348" i="5"/>
  <c r="AS348" i="5"/>
  <c r="AR348" i="5"/>
  <c r="AQ348" i="5"/>
  <c r="AX348" i="5"/>
  <c r="AY348" i="5"/>
  <c r="AV113" i="5"/>
  <c r="AU113" i="5"/>
  <c r="AT113" i="5"/>
  <c r="AS113" i="5"/>
  <c r="AR113" i="5"/>
  <c r="AQ113" i="5"/>
  <c r="AW113" i="5"/>
  <c r="AX113" i="5"/>
  <c r="AY113" i="5"/>
  <c r="J173" i="1"/>
  <c r="AY362" i="5"/>
  <c r="AW362" i="5"/>
  <c r="AV362" i="5"/>
  <c r="AU362" i="5"/>
  <c r="AT362" i="5"/>
  <c r="AS362" i="5"/>
  <c r="AR362" i="5"/>
  <c r="AQ362" i="5"/>
  <c r="AX362" i="5"/>
  <c r="AX415" i="5"/>
  <c r="AW415" i="5"/>
  <c r="AV415" i="5"/>
  <c r="AU415" i="5"/>
  <c r="AT415" i="5"/>
  <c r="AS415" i="5"/>
  <c r="AR415" i="5"/>
  <c r="AQ415" i="5"/>
  <c r="AY415" i="5"/>
  <c r="AY359" i="5"/>
  <c r="AX359" i="5"/>
  <c r="AW359" i="5"/>
  <c r="AV359" i="5"/>
  <c r="AU359" i="5"/>
  <c r="AT359" i="5"/>
  <c r="AS359" i="5"/>
  <c r="AR359" i="5"/>
  <c r="AQ359" i="5"/>
  <c r="AX425" i="5"/>
  <c r="AW425" i="5"/>
  <c r="AV425" i="5"/>
  <c r="AU425" i="5"/>
  <c r="AT425" i="5"/>
  <c r="AS425" i="5"/>
  <c r="AR425" i="5"/>
  <c r="AQ425" i="5"/>
  <c r="AY425" i="5"/>
  <c r="AX119" i="5"/>
  <c r="AY119" i="5"/>
  <c r="AW119" i="5"/>
  <c r="AV119" i="5"/>
  <c r="AU119" i="5"/>
  <c r="AT119" i="5"/>
  <c r="AS119" i="5"/>
  <c r="AR119" i="5"/>
  <c r="AQ119" i="5"/>
  <c r="BN61" i="5"/>
  <c r="BM61" i="5"/>
  <c r="BL61" i="5"/>
  <c r="BK61" i="5"/>
  <c r="BJ61" i="5"/>
  <c r="BI61" i="5"/>
  <c r="BH61" i="5"/>
  <c r="BO61" i="5"/>
  <c r="BP61" i="5"/>
  <c r="AY372" i="5"/>
  <c r="AX372" i="5"/>
  <c r="AW372" i="5"/>
  <c r="AV372" i="5"/>
  <c r="AU372" i="5"/>
  <c r="AT372" i="5"/>
  <c r="AS372" i="5"/>
  <c r="AR372" i="5"/>
  <c r="AQ372" i="5"/>
  <c r="K271" i="17"/>
  <c r="AX311" i="5"/>
  <c r="AY311" i="5"/>
  <c r="AW311" i="5"/>
  <c r="AV311" i="5"/>
  <c r="AU311" i="5"/>
  <c r="AT311" i="5"/>
  <c r="AS311" i="5"/>
  <c r="AR311" i="5"/>
  <c r="AQ311" i="5"/>
  <c r="I109" i="17"/>
  <c r="AX295" i="5"/>
  <c r="AW295" i="5"/>
  <c r="AV295" i="5"/>
  <c r="AU295" i="5"/>
  <c r="AT295" i="5"/>
  <c r="AS295" i="5"/>
  <c r="AR295" i="5"/>
  <c r="AQ295" i="5"/>
  <c r="AY295" i="5"/>
  <c r="AY141" i="5"/>
  <c r="AX141" i="5"/>
  <c r="AW141" i="5"/>
  <c r="AV141" i="5"/>
  <c r="AU141" i="5"/>
  <c r="AT141" i="5"/>
  <c r="AS141" i="5"/>
  <c r="AR141" i="5"/>
  <c r="AQ141" i="5"/>
  <c r="AX239" i="5"/>
  <c r="AW239" i="5"/>
  <c r="AV239" i="5"/>
  <c r="AU239" i="5"/>
  <c r="AT239" i="5"/>
  <c r="AS239" i="5"/>
  <c r="AR239" i="5"/>
  <c r="AQ239" i="5"/>
  <c r="AY239" i="5"/>
  <c r="AY99" i="5"/>
  <c r="AX99" i="5"/>
  <c r="AW99" i="5"/>
  <c r="AV99" i="5"/>
  <c r="AU99" i="5"/>
  <c r="AT99" i="5"/>
  <c r="AS99" i="5"/>
  <c r="AR99" i="5"/>
  <c r="AQ99" i="5"/>
  <c r="AX66" i="5"/>
  <c r="AW66" i="5"/>
  <c r="AV66" i="5"/>
  <c r="AU66" i="5"/>
  <c r="AT66" i="5"/>
  <c r="AS66" i="5"/>
  <c r="AR66" i="5"/>
  <c r="AQ66" i="5"/>
  <c r="AY66" i="5"/>
  <c r="BN47" i="5"/>
  <c r="BM47" i="5"/>
  <c r="BL47" i="5"/>
  <c r="BK47" i="5"/>
  <c r="BJ47" i="5"/>
  <c r="BI47" i="5"/>
  <c r="BH47" i="5"/>
  <c r="BP47" i="5"/>
  <c r="BO47" i="5"/>
  <c r="N83" i="17"/>
  <c r="AY306" i="5"/>
  <c r="AX306" i="5"/>
  <c r="AW306" i="5"/>
  <c r="AV306" i="5"/>
  <c r="AU306" i="5"/>
  <c r="AT306" i="5"/>
  <c r="AS306" i="5"/>
  <c r="AR306" i="5"/>
  <c r="AQ306" i="5"/>
  <c r="AW417" i="5"/>
  <c r="AV417" i="5"/>
  <c r="AU417" i="5"/>
  <c r="AT417" i="5"/>
  <c r="AS417" i="5"/>
  <c r="AR417" i="5"/>
  <c r="AQ417" i="5"/>
  <c r="AX417" i="5"/>
  <c r="AY417" i="5"/>
  <c r="AY48" i="5"/>
  <c r="AX48" i="5"/>
  <c r="AW48" i="5"/>
  <c r="AV48" i="5"/>
  <c r="AU48" i="5"/>
  <c r="AT48" i="5"/>
  <c r="AS48" i="5"/>
  <c r="AR48" i="5"/>
  <c r="AQ48" i="5"/>
  <c r="AY57" i="5"/>
  <c r="AX57" i="5"/>
  <c r="AW57" i="5"/>
  <c r="AV57" i="5"/>
  <c r="AU57" i="5"/>
  <c r="AT57" i="5"/>
  <c r="AS57" i="5"/>
  <c r="AR57" i="5"/>
  <c r="AQ57" i="5"/>
  <c r="AY367" i="5"/>
  <c r="AX367" i="5"/>
  <c r="AW367" i="5"/>
  <c r="AV367" i="5"/>
  <c r="AU367" i="5"/>
  <c r="AT367" i="5"/>
  <c r="AS367" i="5"/>
  <c r="AR367" i="5"/>
  <c r="AQ367" i="5"/>
  <c r="AY260" i="5"/>
  <c r="AX260" i="5"/>
  <c r="AW260" i="5"/>
  <c r="AV260" i="5"/>
  <c r="AU260" i="5"/>
  <c r="AT260" i="5"/>
  <c r="AS260" i="5"/>
  <c r="AR260" i="5"/>
  <c r="AQ260" i="5"/>
  <c r="AY398" i="5"/>
  <c r="AX398" i="5"/>
  <c r="AW398" i="5"/>
  <c r="AV398" i="5"/>
  <c r="AU398" i="5"/>
  <c r="AT398" i="5"/>
  <c r="AS398" i="5"/>
  <c r="AR398" i="5"/>
  <c r="AQ398" i="5"/>
  <c r="AX370" i="5"/>
  <c r="AW370" i="5"/>
  <c r="AV370" i="5"/>
  <c r="AU370" i="5"/>
  <c r="AT370" i="5"/>
  <c r="AS370" i="5"/>
  <c r="AR370" i="5"/>
  <c r="AQ370" i="5"/>
  <c r="AY370" i="5"/>
  <c r="AX208" i="5"/>
  <c r="AY208" i="5"/>
  <c r="AW208" i="5"/>
  <c r="AV208" i="5"/>
  <c r="AU208" i="5"/>
  <c r="AT208" i="5"/>
  <c r="AS208" i="5"/>
  <c r="AR208" i="5"/>
  <c r="AQ208" i="5"/>
  <c r="AY321" i="5"/>
  <c r="AX321" i="5"/>
  <c r="AW321" i="5"/>
  <c r="AV321" i="5"/>
  <c r="AU321" i="5"/>
  <c r="AT321" i="5"/>
  <c r="AS321" i="5"/>
  <c r="AR321" i="5"/>
  <c r="AQ321" i="5"/>
  <c r="AX225" i="5"/>
  <c r="AW225" i="5"/>
  <c r="AV225" i="5"/>
  <c r="AU225" i="5"/>
  <c r="AT225" i="5"/>
  <c r="AS225" i="5"/>
  <c r="AR225" i="5"/>
  <c r="AQ225" i="5"/>
  <c r="AY225" i="5"/>
  <c r="AY144" i="5"/>
  <c r="AX144" i="5"/>
  <c r="AW144" i="5"/>
  <c r="AV144" i="5"/>
  <c r="AU144" i="5"/>
  <c r="AT144" i="5"/>
  <c r="AS144" i="5"/>
  <c r="AR144" i="5"/>
  <c r="AQ144" i="5"/>
  <c r="AX161" i="5"/>
  <c r="AW161" i="5"/>
  <c r="AV161" i="5"/>
  <c r="AU161" i="5"/>
  <c r="AT161" i="5"/>
  <c r="AS161" i="5"/>
  <c r="AR161" i="5"/>
  <c r="AQ161" i="5"/>
  <c r="AY161" i="5"/>
  <c r="AY97" i="5"/>
  <c r="AX97" i="5"/>
  <c r="AW97" i="5"/>
  <c r="AV97" i="5"/>
  <c r="AU97" i="5"/>
  <c r="AT97" i="5"/>
  <c r="AS97" i="5"/>
  <c r="AR97" i="5"/>
  <c r="AQ97" i="5"/>
  <c r="BO68" i="5"/>
  <c r="BN68" i="5"/>
  <c r="BM68" i="5"/>
  <c r="BL68" i="5"/>
  <c r="BK68" i="5"/>
  <c r="BJ68" i="5"/>
  <c r="BI68" i="5"/>
  <c r="BH68" i="5"/>
  <c r="BP68" i="5"/>
  <c r="AY25" i="5"/>
  <c r="AX25" i="5"/>
  <c r="AW25" i="5"/>
  <c r="AV25" i="5"/>
  <c r="AU25" i="5"/>
  <c r="AT25" i="5"/>
  <c r="AS25" i="5"/>
  <c r="AR25" i="5"/>
  <c r="AQ25" i="5"/>
  <c r="BP64" i="5"/>
  <c r="BO64" i="5"/>
  <c r="BN64" i="5"/>
  <c r="BM64" i="5"/>
  <c r="BL64" i="5"/>
  <c r="BK64" i="5"/>
  <c r="BJ64" i="5"/>
  <c r="BI64" i="5"/>
  <c r="BH64" i="5"/>
  <c r="AY45" i="5"/>
  <c r="AX45" i="5"/>
  <c r="AW45" i="5"/>
  <c r="AV45" i="5"/>
  <c r="AU45" i="5"/>
  <c r="AT45" i="5"/>
  <c r="AS45" i="5"/>
  <c r="AR45" i="5"/>
  <c r="AQ45" i="5"/>
  <c r="AB88" i="3"/>
  <c r="U88" i="3" s="1"/>
  <c r="I334" i="1"/>
  <c r="N23" i="17"/>
  <c r="AX440" i="5"/>
  <c r="AW440" i="5"/>
  <c r="AV440" i="5"/>
  <c r="AU440" i="5"/>
  <c r="AT440" i="5"/>
  <c r="AS440" i="5"/>
  <c r="AR440" i="5"/>
  <c r="AQ440" i="5"/>
  <c r="AY440" i="5"/>
  <c r="AY322" i="5"/>
  <c r="AX322" i="5"/>
  <c r="AW322" i="5"/>
  <c r="AV322" i="5"/>
  <c r="AU322" i="5"/>
  <c r="AT322" i="5"/>
  <c r="AS322" i="5"/>
  <c r="AR322" i="5"/>
  <c r="AQ322" i="5"/>
  <c r="I110" i="17"/>
  <c r="AX316" i="5"/>
  <c r="AW316" i="5"/>
  <c r="AV316" i="5"/>
  <c r="AU316" i="5"/>
  <c r="AT316" i="5"/>
  <c r="AS316" i="5"/>
  <c r="AR316" i="5"/>
  <c r="AQ316" i="5"/>
  <c r="AY316" i="5"/>
  <c r="J19" i="5"/>
  <c r="AX123" i="5"/>
  <c r="AW123" i="5"/>
  <c r="AV123" i="5"/>
  <c r="AU123" i="5"/>
  <c r="AT123" i="5"/>
  <c r="AS123" i="5"/>
  <c r="AR123" i="5"/>
  <c r="AQ123" i="5"/>
  <c r="AY123" i="5"/>
  <c r="BP51" i="5"/>
  <c r="BO51" i="5"/>
  <c r="BN51" i="5"/>
  <c r="BM51" i="5"/>
  <c r="BL51" i="5"/>
  <c r="BK51" i="5"/>
  <c r="BJ51" i="5"/>
  <c r="BI51" i="5"/>
  <c r="BH51" i="5"/>
  <c r="AW349" i="5"/>
  <c r="AV349" i="5"/>
  <c r="AU349" i="5"/>
  <c r="AT349" i="5"/>
  <c r="AS349" i="5"/>
  <c r="AR349" i="5"/>
  <c r="AQ349" i="5"/>
  <c r="AX349" i="5"/>
  <c r="AY349" i="5"/>
  <c r="AW283" i="5"/>
  <c r="AV283" i="5"/>
  <c r="AU283" i="5"/>
  <c r="AT283" i="5"/>
  <c r="AS283" i="5"/>
  <c r="AR283" i="5"/>
  <c r="AQ283" i="5"/>
  <c r="AX283" i="5"/>
  <c r="AY283" i="5"/>
  <c r="AY201" i="5"/>
  <c r="AX201" i="5"/>
  <c r="AW201" i="5"/>
  <c r="AV201" i="5"/>
  <c r="AU201" i="5"/>
  <c r="AT201" i="5"/>
  <c r="AS201" i="5"/>
  <c r="AR201" i="5"/>
  <c r="AQ201" i="5"/>
  <c r="N92" i="17"/>
  <c r="AY346" i="5"/>
  <c r="AX346" i="5"/>
  <c r="AW346" i="5"/>
  <c r="AV346" i="5"/>
  <c r="AU346" i="5"/>
  <c r="AT346" i="5"/>
  <c r="AS346" i="5"/>
  <c r="AR346" i="5"/>
  <c r="AQ346" i="5"/>
  <c r="I128" i="17"/>
  <c r="AX274" i="5"/>
  <c r="AW274" i="5"/>
  <c r="AV274" i="5"/>
  <c r="AU274" i="5"/>
  <c r="AT274" i="5"/>
  <c r="AS274" i="5"/>
  <c r="AR274" i="5"/>
  <c r="AQ274" i="5"/>
  <c r="AY274" i="5"/>
  <c r="AY115" i="5"/>
  <c r="AX115" i="5"/>
  <c r="AW115" i="5"/>
  <c r="AV115" i="5"/>
  <c r="AU115" i="5"/>
  <c r="AT115" i="5"/>
  <c r="AS115" i="5"/>
  <c r="AR115" i="5"/>
  <c r="AQ115" i="5"/>
  <c r="AY69" i="5"/>
  <c r="AX69" i="5"/>
  <c r="AW69" i="5"/>
  <c r="AV69" i="5"/>
  <c r="AU69" i="5"/>
  <c r="AT69" i="5"/>
  <c r="AS69" i="5"/>
  <c r="AR69" i="5"/>
  <c r="AQ69" i="5"/>
  <c r="BP23" i="5"/>
  <c r="BO23" i="5"/>
  <c r="BN23" i="5"/>
  <c r="BM23" i="5"/>
  <c r="BL23" i="5"/>
  <c r="BK23" i="5"/>
  <c r="BJ23" i="5"/>
  <c r="BI23" i="5"/>
  <c r="BH23" i="5"/>
  <c r="AY424" i="5"/>
  <c r="AX424" i="5"/>
  <c r="AW424" i="5"/>
  <c r="AV424" i="5"/>
  <c r="AU424" i="5"/>
  <c r="AT424" i="5"/>
  <c r="AS424" i="5"/>
  <c r="AR424" i="5"/>
  <c r="AQ424" i="5"/>
  <c r="M315" i="17"/>
  <c r="AY253" i="5"/>
  <c r="AX253" i="5"/>
  <c r="AW253" i="5"/>
  <c r="AV253" i="5"/>
  <c r="AU253" i="5"/>
  <c r="AT253" i="5"/>
  <c r="AS253" i="5"/>
  <c r="AR253" i="5"/>
  <c r="AQ253" i="5"/>
  <c r="AY342" i="5"/>
  <c r="AX342" i="5"/>
  <c r="AW342" i="5"/>
  <c r="AV342" i="5"/>
  <c r="AU342" i="5"/>
  <c r="AT342" i="5"/>
  <c r="AS342" i="5"/>
  <c r="AR342" i="5"/>
  <c r="AQ342" i="5"/>
  <c r="AY138" i="5"/>
  <c r="AX138" i="5"/>
  <c r="AW138" i="5"/>
  <c r="AV138" i="5"/>
  <c r="AU138" i="5"/>
  <c r="AT138" i="5"/>
  <c r="AS138" i="5"/>
  <c r="AR138" i="5"/>
  <c r="AQ138" i="5"/>
  <c r="N47" i="17"/>
  <c r="I122" i="17"/>
  <c r="AY331" i="5"/>
  <c r="AX331" i="5"/>
  <c r="AW331" i="5"/>
  <c r="AV331" i="5"/>
  <c r="AU331" i="5"/>
  <c r="AT331" i="5"/>
  <c r="AS331" i="5"/>
  <c r="AR331" i="5"/>
  <c r="AQ331" i="5"/>
  <c r="AW40" i="5"/>
  <c r="AV40" i="5"/>
  <c r="AU40" i="5"/>
  <c r="AT40" i="5"/>
  <c r="AS40" i="5"/>
  <c r="AR40" i="5"/>
  <c r="AQ40" i="5"/>
  <c r="AX40" i="5"/>
  <c r="AY40" i="5"/>
  <c r="L156" i="17"/>
  <c r="AY163" i="5"/>
  <c r="AX163" i="5"/>
  <c r="AW163" i="5"/>
  <c r="AV163" i="5"/>
  <c r="AU163" i="5"/>
  <c r="AT163" i="5"/>
  <c r="AS163" i="5"/>
  <c r="AR163" i="5"/>
  <c r="AQ163" i="5"/>
  <c r="AX159" i="5"/>
  <c r="AY159" i="5"/>
  <c r="AW159" i="5"/>
  <c r="AV159" i="5"/>
  <c r="AU159" i="5"/>
  <c r="AT159" i="5"/>
  <c r="AS159" i="5"/>
  <c r="AR159" i="5"/>
  <c r="AQ159" i="5"/>
  <c r="AW152" i="5"/>
  <c r="AV152" i="5"/>
  <c r="AU152" i="5"/>
  <c r="AT152" i="5"/>
  <c r="AS152" i="5"/>
  <c r="AR152" i="5"/>
  <c r="AQ152" i="5"/>
  <c r="AX152" i="5"/>
  <c r="AY152" i="5"/>
  <c r="BO24" i="5"/>
  <c r="BP24" i="5"/>
  <c r="BN24" i="5"/>
  <c r="BM24" i="5"/>
  <c r="BL24" i="5"/>
  <c r="BK24" i="5"/>
  <c r="BJ24" i="5"/>
  <c r="BI24" i="5"/>
  <c r="BH24" i="5"/>
  <c r="AY432" i="5"/>
  <c r="AX432" i="5"/>
  <c r="AW432" i="5"/>
  <c r="AV432" i="5"/>
  <c r="AU432" i="5"/>
  <c r="AT432" i="5"/>
  <c r="AS432" i="5"/>
  <c r="AR432" i="5"/>
  <c r="AQ432" i="5"/>
  <c r="AY430" i="5"/>
  <c r="AX430" i="5"/>
  <c r="AW430" i="5"/>
  <c r="AV430" i="5"/>
  <c r="AU430" i="5"/>
  <c r="AT430" i="5"/>
  <c r="AS430" i="5"/>
  <c r="AR430" i="5"/>
  <c r="AQ430" i="5"/>
  <c r="N94" i="17"/>
  <c r="AY78" i="5"/>
  <c r="AX78" i="5"/>
  <c r="AW78" i="5"/>
  <c r="AV78" i="5"/>
  <c r="AU78" i="5"/>
  <c r="AT78" i="5"/>
  <c r="AS78" i="5"/>
  <c r="AR78" i="5"/>
  <c r="AQ78" i="5"/>
  <c r="AY314" i="5"/>
  <c r="AX314" i="5"/>
  <c r="AW314" i="5"/>
  <c r="AV314" i="5"/>
  <c r="AU314" i="5"/>
  <c r="AT314" i="5"/>
  <c r="AS314" i="5"/>
  <c r="AR314" i="5"/>
  <c r="AQ314" i="5"/>
  <c r="N64" i="17"/>
  <c r="BP11" i="5"/>
  <c r="BO11" i="5"/>
  <c r="BN11" i="5"/>
  <c r="BM11" i="5"/>
  <c r="BL11" i="5"/>
  <c r="BK11" i="5"/>
  <c r="BJ11" i="5"/>
  <c r="BI11" i="5"/>
  <c r="BH11" i="5"/>
  <c r="AY222" i="5"/>
  <c r="AX222" i="5"/>
  <c r="AW222" i="5"/>
  <c r="AV222" i="5"/>
  <c r="AU222" i="5"/>
  <c r="AT222" i="5"/>
  <c r="AS222" i="5"/>
  <c r="AR222" i="5"/>
  <c r="AQ222" i="5"/>
  <c r="N61" i="17"/>
  <c r="N90" i="17"/>
  <c r="AY197" i="5"/>
  <c r="AX197" i="5"/>
  <c r="AW197" i="5"/>
  <c r="AV197" i="5"/>
  <c r="AU197" i="5"/>
  <c r="AT197" i="5"/>
  <c r="AS197" i="5"/>
  <c r="AR197" i="5"/>
  <c r="AQ197" i="5"/>
  <c r="BP8" i="5"/>
  <c r="BO8" i="5"/>
  <c r="BN8" i="5"/>
  <c r="BM8" i="5"/>
  <c r="BL8" i="5"/>
  <c r="BK8" i="5"/>
  <c r="BJ8" i="5"/>
  <c r="BI8" i="5"/>
  <c r="BH8" i="5"/>
  <c r="AY35" i="5"/>
  <c r="AX35" i="5"/>
  <c r="AW35" i="5"/>
  <c r="AV35" i="5"/>
  <c r="AU35" i="5"/>
  <c r="AT35" i="5"/>
  <c r="AS35" i="5"/>
  <c r="AR35" i="5"/>
  <c r="AQ35" i="5"/>
  <c r="AX279" i="5"/>
  <c r="AW279" i="5"/>
  <c r="AV279" i="5"/>
  <c r="AU279" i="5"/>
  <c r="AT279" i="5"/>
  <c r="AS279" i="5"/>
  <c r="AR279" i="5"/>
  <c r="AQ279" i="5"/>
  <c r="AY279" i="5"/>
  <c r="AY242" i="5"/>
  <c r="AX242" i="5"/>
  <c r="AW242" i="5"/>
  <c r="AV242" i="5"/>
  <c r="AU242" i="5"/>
  <c r="AT242" i="5"/>
  <c r="AS242" i="5"/>
  <c r="AR242" i="5"/>
  <c r="AQ242" i="5"/>
  <c r="AY344" i="5"/>
  <c r="AX344" i="5"/>
  <c r="AW344" i="5"/>
  <c r="AV344" i="5"/>
  <c r="AU344" i="5"/>
  <c r="AT344" i="5"/>
  <c r="AS344" i="5"/>
  <c r="AR344" i="5"/>
  <c r="AQ344" i="5"/>
  <c r="AY364" i="5"/>
  <c r="AX364" i="5"/>
  <c r="AW364" i="5"/>
  <c r="AV364" i="5"/>
  <c r="AU364" i="5"/>
  <c r="AT364" i="5"/>
  <c r="AS364" i="5"/>
  <c r="AR364" i="5"/>
  <c r="AQ364" i="5"/>
  <c r="AX200" i="5"/>
  <c r="AW200" i="5"/>
  <c r="AV200" i="5"/>
  <c r="AU200" i="5"/>
  <c r="AT200" i="5"/>
  <c r="AS200" i="5"/>
  <c r="AR200" i="5"/>
  <c r="AQ200" i="5"/>
  <c r="AY200" i="5"/>
  <c r="AX313" i="5"/>
  <c r="AW313" i="5"/>
  <c r="AV313" i="5"/>
  <c r="AU313" i="5"/>
  <c r="AT313" i="5"/>
  <c r="AS313" i="5"/>
  <c r="AR313" i="5"/>
  <c r="AQ313" i="5"/>
  <c r="AY313" i="5"/>
  <c r="AY168" i="5"/>
  <c r="AX168" i="5"/>
  <c r="AW168" i="5"/>
  <c r="AV168" i="5"/>
  <c r="AU168" i="5"/>
  <c r="AT168" i="5"/>
  <c r="AS168" i="5"/>
  <c r="AR168" i="5"/>
  <c r="AQ168" i="5"/>
  <c r="AY61" i="5"/>
  <c r="AW61" i="5"/>
  <c r="AV61" i="5"/>
  <c r="AU61" i="5"/>
  <c r="AT61" i="5"/>
  <c r="AS61" i="5"/>
  <c r="AR61" i="5"/>
  <c r="AQ61" i="5"/>
  <c r="AX61" i="5"/>
  <c r="AX153" i="5"/>
  <c r="AW153" i="5"/>
  <c r="AV153" i="5"/>
  <c r="AU153" i="5"/>
  <c r="AT153" i="5"/>
  <c r="AS153" i="5"/>
  <c r="AR153" i="5"/>
  <c r="AQ153" i="5"/>
  <c r="AY153" i="5"/>
  <c r="AY89" i="5"/>
  <c r="AX89" i="5"/>
  <c r="AW89" i="5"/>
  <c r="AV89" i="5"/>
  <c r="AU89" i="5"/>
  <c r="AT89" i="5"/>
  <c r="AS89" i="5"/>
  <c r="AR89" i="5"/>
  <c r="AQ89" i="5"/>
  <c r="AY68" i="5"/>
  <c r="AX68" i="5"/>
  <c r="AW68" i="5"/>
  <c r="AV68" i="5"/>
  <c r="AU68" i="5"/>
  <c r="AT68" i="5"/>
  <c r="AS68" i="5"/>
  <c r="AR68" i="5"/>
  <c r="AQ68" i="5"/>
  <c r="BO38" i="5"/>
  <c r="BN38" i="5"/>
  <c r="BM38" i="5"/>
  <c r="BL38" i="5"/>
  <c r="BK38" i="5"/>
  <c r="BJ38" i="5"/>
  <c r="BI38" i="5"/>
  <c r="BH38" i="5"/>
  <c r="BP38" i="5"/>
  <c r="BP60" i="5"/>
  <c r="BO60" i="5"/>
  <c r="BN60" i="5"/>
  <c r="BM60" i="5"/>
  <c r="BL60" i="5"/>
  <c r="BK60" i="5"/>
  <c r="BJ60" i="5"/>
  <c r="BI60" i="5"/>
  <c r="BH60" i="5"/>
  <c r="BP56" i="5"/>
  <c r="BO56" i="5"/>
  <c r="BN56" i="5"/>
  <c r="BM56" i="5"/>
  <c r="BL56" i="5"/>
  <c r="BK56" i="5"/>
  <c r="BJ56" i="5"/>
  <c r="BI56" i="5"/>
  <c r="BH56" i="5"/>
  <c r="AY423" i="5"/>
  <c r="AX423" i="5"/>
  <c r="AW423" i="5"/>
  <c r="AV423" i="5"/>
  <c r="AU423" i="5"/>
  <c r="AT423" i="5"/>
  <c r="AS423" i="5"/>
  <c r="AR423" i="5"/>
  <c r="AQ423" i="5"/>
  <c r="L220" i="17"/>
  <c r="AY266" i="5"/>
  <c r="AX266" i="5"/>
  <c r="AW266" i="5"/>
  <c r="AV266" i="5"/>
  <c r="AU266" i="5"/>
  <c r="AT266" i="5"/>
  <c r="AS266" i="5"/>
  <c r="AR266" i="5"/>
  <c r="AQ266" i="5"/>
  <c r="AX124" i="5"/>
  <c r="AW124" i="5"/>
  <c r="AV124" i="5"/>
  <c r="AU124" i="5"/>
  <c r="AT124" i="5"/>
  <c r="AS124" i="5"/>
  <c r="AR124" i="5"/>
  <c r="AQ124" i="5"/>
  <c r="AY124" i="5"/>
  <c r="AX91" i="5"/>
  <c r="AW91" i="5"/>
  <c r="AV91" i="5"/>
  <c r="AU91" i="5"/>
  <c r="AT91" i="5"/>
  <c r="AS91" i="5"/>
  <c r="AR91" i="5"/>
  <c r="AQ91" i="5"/>
  <c r="AY91" i="5"/>
  <c r="BO6" i="5"/>
  <c r="BN6" i="5"/>
  <c r="BM6" i="5"/>
  <c r="BL6" i="5"/>
  <c r="BK6" i="5"/>
  <c r="BJ6" i="5"/>
  <c r="BI6" i="5"/>
  <c r="BH6" i="5"/>
  <c r="BP6" i="5"/>
  <c r="BO67" i="5"/>
  <c r="BN67" i="5"/>
  <c r="BM67" i="5"/>
  <c r="BL67" i="5"/>
  <c r="BK67" i="5"/>
  <c r="BJ67" i="5"/>
  <c r="BI67" i="5"/>
  <c r="BH67" i="5"/>
  <c r="BP67" i="5"/>
  <c r="AX411" i="5"/>
  <c r="AW411" i="5"/>
  <c r="AV411" i="5"/>
  <c r="AU411" i="5"/>
  <c r="AT411" i="5"/>
  <c r="AS411" i="5"/>
  <c r="AR411" i="5"/>
  <c r="AQ411" i="5"/>
  <c r="AY411" i="5"/>
  <c r="AW410" i="5"/>
  <c r="AV410" i="5"/>
  <c r="AU410" i="5"/>
  <c r="AT410" i="5"/>
  <c r="AS410" i="5"/>
  <c r="AR410" i="5"/>
  <c r="AQ410" i="5"/>
  <c r="AX410" i="5"/>
  <c r="AY410" i="5"/>
  <c r="AY277" i="5"/>
  <c r="AX277" i="5"/>
  <c r="AW277" i="5"/>
  <c r="AV277" i="5"/>
  <c r="AU277" i="5"/>
  <c r="AT277" i="5"/>
  <c r="AS277" i="5"/>
  <c r="AR277" i="5"/>
  <c r="AQ277" i="5"/>
  <c r="N95" i="17"/>
  <c r="AY244" i="5"/>
  <c r="AX244" i="5"/>
  <c r="AW244" i="5"/>
  <c r="AV244" i="5"/>
  <c r="AU244" i="5"/>
  <c r="AT244" i="5"/>
  <c r="AS244" i="5"/>
  <c r="AR244" i="5"/>
  <c r="AQ244" i="5"/>
  <c r="AY248" i="5"/>
  <c r="AX248" i="5"/>
  <c r="AW248" i="5"/>
  <c r="AV248" i="5"/>
  <c r="AU248" i="5"/>
  <c r="AT248" i="5"/>
  <c r="AS248" i="5"/>
  <c r="AR248" i="5"/>
  <c r="AQ248" i="5"/>
  <c r="AX441" i="5"/>
  <c r="AW441" i="5"/>
  <c r="AV441" i="5"/>
  <c r="AU441" i="5"/>
  <c r="AT441" i="5"/>
  <c r="AS441" i="5"/>
  <c r="AR441" i="5"/>
  <c r="AQ441" i="5"/>
  <c r="AY441" i="5"/>
  <c r="I170" i="17"/>
  <c r="I188" i="17"/>
  <c r="AY267" i="5"/>
  <c r="AX267" i="5"/>
  <c r="AW267" i="5"/>
  <c r="AV267" i="5"/>
  <c r="AU267" i="5"/>
  <c r="AT267" i="5"/>
  <c r="AS267" i="5"/>
  <c r="AR267" i="5"/>
  <c r="AQ267" i="5"/>
  <c r="AW238" i="5"/>
  <c r="AV238" i="5"/>
  <c r="AU238" i="5"/>
  <c r="AT238" i="5"/>
  <c r="AS238" i="5"/>
  <c r="AR238" i="5"/>
  <c r="AQ238" i="5"/>
  <c r="AX238" i="5"/>
  <c r="AY238" i="5"/>
  <c r="AY207" i="5"/>
  <c r="AX207" i="5"/>
  <c r="AW207" i="5"/>
  <c r="AV207" i="5"/>
  <c r="AU207" i="5"/>
  <c r="AT207" i="5"/>
  <c r="AS207" i="5"/>
  <c r="AR207" i="5"/>
  <c r="AQ207" i="5"/>
  <c r="AX280" i="5"/>
  <c r="AW280" i="5"/>
  <c r="AV280" i="5"/>
  <c r="AU280" i="5"/>
  <c r="AT280" i="5"/>
  <c r="AS280" i="5"/>
  <c r="AR280" i="5"/>
  <c r="AQ280" i="5"/>
  <c r="AY280" i="5"/>
  <c r="AY232" i="5"/>
  <c r="AX232" i="5"/>
  <c r="AW232" i="5"/>
  <c r="AV232" i="5"/>
  <c r="AU232" i="5"/>
  <c r="AT232" i="5"/>
  <c r="AS232" i="5"/>
  <c r="AR232" i="5"/>
  <c r="AQ232" i="5"/>
  <c r="BP39" i="5"/>
  <c r="BO39" i="5"/>
  <c r="BN39" i="5"/>
  <c r="BM39" i="5"/>
  <c r="BL39" i="5"/>
  <c r="BK39" i="5"/>
  <c r="BJ39" i="5"/>
  <c r="BI39" i="5"/>
  <c r="BH39" i="5"/>
  <c r="AX43" i="5"/>
  <c r="AW43" i="5"/>
  <c r="AV43" i="5"/>
  <c r="AU43" i="5"/>
  <c r="AT43" i="5"/>
  <c r="AS43" i="5"/>
  <c r="AR43" i="5"/>
  <c r="AQ43" i="5"/>
  <c r="AY43" i="5"/>
  <c r="AY236" i="5"/>
  <c r="AV236" i="5"/>
  <c r="AU236" i="5"/>
  <c r="AT236" i="5"/>
  <c r="AS236" i="5"/>
  <c r="AR236" i="5"/>
  <c r="AQ236" i="5"/>
  <c r="AW236" i="5"/>
  <c r="AX236" i="5"/>
  <c r="AY259" i="5"/>
  <c r="AX259" i="5"/>
  <c r="AW259" i="5"/>
  <c r="AV259" i="5"/>
  <c r="AU259" i="5"/>
  <c r="AT259" i="5"/>
  <c r="AS259" i="5"/>
  <c r="AR259" i="5"/>
  <c r="AQ259" i="5"/>
  <c r="AX56" i="5"/>
  <c r="AY56" i="5"/>
  <c r="AW56" i="5"/>
  <c r="AV56" i="5"/>
  <c r="AU56" i="5"/>
  <c r="AT56" i="5"/>
  <c r="AS56" i="5"/>
  <c r="AR56" i="5"/>
  <c r="AQ56" i="5"/>
  <c r="R318" i="3"/>
  <c r="AE318" i="3" s="1"/>
  <c r="AB318" i="3"/>
  <c r="U318" i="3" s="1"/>
  <c r="R209" i="3"/>
  <c r="AE209" i="3" s="1"/>
  <c r="AB209" i="3"/>
  <c r="U209" i="3" s="1"/>
  <c r="I107" i="17"/>
  <c r="AY263" i="5"/>
  <c r="AX263" i="5"/>
  <c r="AW263" i="5"/>
  <c r="AV263" i="5"/>
  <c r="AU263" i="5"/>
  <c r="AT263" i="5"/>
  <c r="AS263" i="5"/>
  <c r="AR263" i="5"/>
  <c r="AQ263" i="5"/>
  <c r="AY182" i="5"/>
  <c r="AX182" i="5"/>
  <c r="AW182" i="5"/>
  <c r="AV182" i="5"/>
  <c r="AU182" i="5"/>
  <c r="AT182" i="5"/>
  <c r="AS182" i="5"/>
  <c r="AR182" i="5"/>
  <c r="AQ182" i="5"/>
  <c r="I183" i="17"/>
  <c r="AX185" i="5"/>
  <c r="AW185" i="5"/>
  <c r="AV185" i="5"/>
  <c r="AU185" i="5"/>
  <c r="AT185" i="5"/>
  <c r="AS185" i="5"/>
  <c r="AR185" i="5"/>
  <c r="AQ185" i="5"/>
  <c r="AY185" i="5"/>
  <c r="BP62" i="5"/>
  <c r="BO62" i="5"/>
  <c r="BN62" i="5"/>
  <c r="BM62" i="5"/>
  <c r="BL62" i="5"/>
  <c r="BK62" i="5"/>
  <c r="BJ62" i="5"/>
  <c r="BI62" i="5"/>
  <c r="BH62" i="5"/>
  <c r="BO15" i="5"/>
  <c r="BN15" i="5"/>
  <c r="BM15" i="5"/>
  <c r="BL15" i="5"/>
  <c r="BK15" i="5"/>
  <c r="BJ15" i="5"/>
  <c r="BI15" i="5"/>
  <c r="BH15" i="5"/>
  <c r="BP15" i="5"/>
  <c r="AX394" i="5"/>
  <c r="AW394" i="5"/>
  <c r="AV394" i="5"/>
  <c r="AU394" i="5"/>
  <c r="AT394" i="5"/>
  <c r="AS394" i="5"/>
  <c r="AR394" i="5"/>
  <c r="AQ394" i="5"/>
  <c r="AY394" i="5"/>
  <c r="AX205" i="5"/>
  <c r="AW205" i="5"/>
  <c r="AV205" i="5"/>
  <c r="AU205" i="5"/>
  <c r="AT205" i="5"/>
  <c r="AS205" i="5"/>
  <c r="AR205" i="5"/>
  <c r="AQ205" i="5"/>
  <c r="AY205" i="5"/>
  <c r="AY166" i="5"/>
  <c r="AX166" i="5"/>
  <c r="AW166" i="5"/>
  <c r="AV166" i="5"/>
  <c r="AU166" i="5"/>
  <c r="AT166" i="5"/>
  <c r="AS166" i="5"/>
  <c r="AR166" i="5"/>
  <c r="AQ166" i="5"/>
  <c r="N87" i="17"/>
  <c r="AY390" i="5"/>
  <c r="AX390" i="5"/>
  <c r="AW390" i="5"/>
  <c r="AV390" i="5"/>
  <c r="AU390" i="5"/>
  <c r="AT390" i="5"/>
  <c r="AS390" i="5"/>
  <c r="AR390" i="5"/>
  <c r="AQ390" i="5"/>
  <c r="AX272" i="5"/>
  <c r="AW272" i="5"/>
  <c r="AV272" i="5"/>
  <c r="AU272" i="5"/>
  <c r="AT272" i="5"/>
  <c r="AS272" i="5"/>
  <c r="AR272" i="5"/>
  <c r="AQ272" i="5"/>
  <c r="AY272" i="5"/>
  <c r="BP14" i="5"/>
  <c r="BO14" i="5"/>
  <c r="BN14" i="5"/>
  <c r="BM14" i="5"/>
  <c r="BL14" i="5"/>
  <c r="BK14" i="5"/>
  <c r="BJ14" i="5"/>
  <c r="BI14" i="5"/>
  <c r="BH14" i="5"/>
  <c r="AX291" i="5"/>
  <c r="AW291" i="5"/>
  <c r="AV291" i="5"/>
  <c r="AU291" i="5"/>
  <c r="AT291" i="5"/>
  <c r="AS291" i="5"/>
  <c r="AR291" i="5"/>
  <c r="AQ291" i="5"/>
  <c r="AY291" i="5"/>
  <c r="AY399" i="5"/>
  <c r="AX399" i="5"/>
  <c r="AW399" i="5"/>
  <c r="AV399" i="5"/>
  <c r="AU399" i="5"/>
  <c r="AT399" i="5"/>
  <c r="AS399" i="5"/>
  <c r="AR399" i="5"/>
  <c r="AQ399" i="5"/>
  <c r="N65" i="17"/>
  <c r="AY373" i="5"/>
  <c r="AX373" i="5"/>
  <c r="AW373" i="5"/>
  <c r="AV373" i="5"/>
  <c r="AU373" i="5"/>
  <c r="AT373" i="5"/>
  <c r="AS373" i="5"/>
  <c r="AR373" i="5"/>
  <c r="AQ373" i="5"/>
  <c r="BO28" i="5"/>
  <c r="BN28" i="5"/>
  <c r="BM28" i="5"/>
  <c r="BL28" i="5"/>
  <c r="BK28" i="5"/>
  <c r="BJ28" i="5"/>
  <c r="BI28" i="5"/>
  <c r="BH28" i="5"/>
  <c r="BP28" i="5"/>
  <c r="BN63" i="5"/>
  <c r="BP63" i="5"/>
  <c r="BM63" i="5"/>
  <c r="BL63" i="5"/>
  <c r="BK63" i="5"/>
  <c r="BJ63" i="5"/>
  <c r="BI63" i="5"/>
  <c r="BH63" i="5"/>
  <c r="BO63" i="5"/>
  <c r="L305" i="17"/>
  <c r="N78" i="17"/>
  <c r="AY351" i="5"/>
  <c r="AX351" i="5"/>
  <c r="AW351" i="5"/>
  <c r="AV351" i="5"/>
  <c r="AU351" i="5"/>
  <c r="AT351" i="5"/>
  <c r="AS351" i="5"/>
  <c r="AR351" i="5"/>
  <c r="AQ351" i="5"/>
  <c r="AY28" i="5"/>
  <c r="AX28" i="5"/>
  <c r="AW28" i="5"/>
  <c r="AV28" i="5"/>
  <c r="AU28" i="5"/>
  <c r="AT28" i="5"/>
  <c r="AS28" i="5"/>
  <c r="AR28" i="5"/>
  <c r="AQ28" i="5"/>
  <c r="AW418" i="5"/>
  <c r="AV418" i="5"/>
  <c r="AU418" i="5"/>
  <c r="AT418" i="5"/>
  <c r="AS418" i="5"/>
  <c r="AR418" i="5"/>
  <c r="AQ418" i="5"/>
  <c r="AX418" i="5"/>
  <c r="AY418" i="5"/>
  <c r="AY377" i="5"/>
  <c r="AX377" i="5"/>
  <c r="AW377" i="5"/>
  <c r="AV377" i="5"/>
  <c r="AU377" i="5"/>
  <c r="AT377" i="5"/>
  <c r="AS377" i="5"/>
  <c r="AR377" i="5"/>
  <c r="AQ377" i="5"/>
  <c r="AY340" i="5"/>
  <c r="AX340" i="5"/>
  <c r="AW340" i="5"/>
  <c r="AV340" i="5"/>
  <c r="AU340" i="5"/>
  <c r="AT340" i="5"/>
  <c r="AS340" i="5"/>
  <c r="AR340" i="5"/>
  <c r="AQ340" i="5"/>
  <c r="AY289" i="5"/>
  <c r="AX289" i="5"/>
  <c r="AW289" i="5"/>
  <c r="AV289" i="5"/>
  <c r="AU289" i="5"/>
  <c r="AT289" i="5"/>
  <c r="AS289" i="5"/>
  <c r="AR289" i="5"/>
  <c r="AQ289" i="5"/>
  <c r="N46" i="17"/>
  <c r="AY323" i="5"/>
  <c r="AX323" i="5"/>
  <c r="AW323" i="5"/>
  <c r="AV323" i="5"/>
  <c r="AU323" i="5"/>
  <c r="AT323" i="5"/>
  <c r="AS323" i="5"/>
  <c r="AR323" i="5"/>
  <c r="AQ323" i="5"/>
  <c r="BP30" i="5"/>
  <c r="BO30" i="5"/>
  <c r="BN30" i="5"/>
  <c r="BM30" i="5"/>
  <c r="BL30" i="5"/>
  <c r="BK30" i="5"/>
  <c r="BJ30" i="5"/>
  <c r="BI30" i="5"/>
  <c r="BH30" i="5"/>
  <c r="AW407" i="5"/>
  <c r="AV407" i="5"/>
  <c r="AU407" i="5"/>
  <c r="AT407" i="5"/>
  <c r="AS407" i="5"/>
  <c r="AR407" i="5"/>
  <c r="AQ407" i="5"/>
  <c r="AX407" i="5"/>
  <c r="AY407" i="5"/>
  <c r="AX308" i="5"/>
  <c r="AW308" i="5"/>
  <c r="AV308" i="5"/>
  <c r="AU308" i="5"/>
  <c r="AT308" i="5"/>
  <c r="AS308" i="5"/>
  <c r="AR308" i="5"/>
  <c r="AQ308" i="5"/>
  <c r="AY308" i="5"/>
  <c r="N67" i="17"/>
  <c r="AY114" i="5"/>
  <c r="AX114" i="5"/>
  <c r="AW114" i="5"/>
  <c r="AV114" i="5"/>
  <c r="AU114" i="5"/>
  <c r="AT114" i="5"/>
  <c r="AS114" i="5"/>
  <c r="AR114" i="5"/>
  <c r="AQ114" i="5"/>
  <c r="AX190" i="5"/>
  <c r="AW190" i="5"/>
  <c r="AV190" i="5"/>
  <c r="AU190" i="5"/>
  <c r="AT190" i="5"/>
  <c r="AS190" i="5"/>
  <c r="AR190" i="5"/>
  <c r="AQ190" i="5"/>
  <c r="AY190" i="5"/>
  <c r="BP12" i="5"/>
  <c r="BO12" i="5"/>
  <c r="BN12" i="5"/>
  <c r="BM12" i="5"/>
  <c r="BL12" i="5"/>
  <c r="BK12" i="5"/>
  <c r="BJ12" i="5"/>
  <c r="BI12" i="5"/>
  <c r="BH12" i="5"/>
  <c r="AY320" i="5"/>
  <c r="AX320" i="5"/>
  <c r="AW320" i="5"/>
  <c r="AV320" i="5"/>
  <c r="AU320" i="5"/>
  <c r="AT320" i="5"/>
  <c r="AS320" i="5"/>
  <c r="AR320" i="5"/>
  <c r="AQ320" i="5"/>
  <c r="AY354" i="5"/>
  <c r="AX354" i="5"/>
  <c r="AW354" i="5"/>
  <c r="AV354" i="5"/>
  <c r="AU354" i="5"/>
  <c r="AT354" i="5"/>
  <c r="AS354" i="5"/>
  <c r="AR354" i="5"/>
  <c r="AQ354" i="5"/>
  <c r="AW233" i="5"/>
  <c r="AV233" i="5"/>
  <c r="AU233" i="5"/>
  <c r="AT233" i="5"/>
  <c r="AS233" i="5"/>
  <c r="AR233" i="5"/>
  <c r="AQ233" i="5"/>
  <c r="AX233" i="5"/>
  <c r="AY233" i="5"/>
  <c r="AW217" i="5"/>
  <c r="AV217" i="5"/>
  <c r="AU217" i="5"/>
  <c r="AT217" i="5"/>
  <c r="AS217" i="5"/>
  <c r="AR217" i="5"/>
  <c r="AQ217" i="5"/>
  <c r="AX217" i="5"/>
  <c r="AY217" i="5"/>
  <c r="AX337" i="5"/>
  <c r="AW337" i="5"/>
  <c r="AV337" i="5"/>
  <c r="AU337" i="5"/>
  <c r="AT337" i="5"/>
  <c r="AS337" i="5"/>
  <c r="AR337" i="5"/>
  <c r="AQ337" i="5"/>
  <c r="AY337" i="5"/>
  <c r="AX192" i="5"/>
  <c r="AY192" i="5"/>
  <c r="AW192" i="5"/>
  <c r="AV192" i="5"/>
  <c r="AU192" i="5"/>
  <c r="AT192" i="5"/>
  <c r="AS192" i="5"/>
  <c r="AR192" i="5"/>
  <c r="AQ192" i="5"/>
  <c r="AY305" i="5"/>
  <c r="AX305" i="5"/>
  <c r="AW305" i="5"/>
  <c r="AV305" i="5"/>
  <c r="AU305" i="5"/>
  <c r="AT305" i="5"/>
  <c r="AS305" i="5"/>
  <c r="AR305" i="5"/>
  <c r="AQ305" i="5"/>
  <c r="AX104" i="5"/>
  <c r="AW104" i="5"/>
  <c r="AV104" i="5"/>
  <c r="AU104" i="5"/>
  <c r="AT104" i="5"/>
  <c r="AS104" i="5"/>
  <c r="AR104" i="5"/>
  <c r="AQ104" i="5"/>
  <c r="AY104" i="5"/>
  <c r="BP58" i="5"/>
  <c r="BO58" i="5"/>
  <c r="BN58" i="5"/>
  <c r="BM58" i="5"/>
  <c r="BL58" i="5"/>
  <c r="BK58" i="5"/>
  <c r="BJ58" i="5"/>
  <c r="BI58" i="5"/>
  <c r="BH58" i="5"/>
  <c r="AX145" i="5"/>
  <c r="AW145" i="5"/>
  <c r="AV145" i="5"/>
  <c r="AU145" i="5"/>
  <c r="AT145" i="5"/>
  <c r="AS145" i="5"/>
  <c r="AR145" i="5"/>
  <c r="AQ145" i="5"/>
  <c r="AY145" i="5"/>
  <c r="BN72" i="5"/>
  <c r="BM72" i="5"/>
  <c r="BL72" i="5"/>
  <c r="BK72" i="5"/>
  <c r="BJ72" i="5"/>
  <c r="BI72" i="5"/>
  <c r="BH72" i="5"/>
  <c r="BO72" i="5"/>
  <c r="BP72" i="5"/>
  <c r="BP66" i="5"/>
  <c r="BO66" i="5"/>
  <c r="BN66" i="5"/>
  <c r="BM66" i="5"/>
  <c r="BL66" i="5"/>
  <c r="BK66" i="5"/>
  <c r="BJ66" i="5"/>
  <c r="BI66" i="5"/>
  <c r="BH66" i="5"/>
  <c r="AX37" i="5"/>
  <c r="AW37" i="5"/>
  <c r="AV37" i="5"/>
  <c r="AU37" i="5"/>
  <c r="AT37" i="5"/>
  <c r="AS37" i="5"/>
  <c r="AR37" i="5"/>
  <c r="AQ37" i="5"/>
  <c r="AY37" i="5"/>
  <c r="BO40" i="5"/>
  <c r="BP40" i="5"/>
  <c r="BN40" i="5"/>
  <c r="BM40" i="5"/>
  <c r="BL40" i="5"/>
  <c r="BK40" i="5"/>
  <c r="BJ40" i="5"/>
  <c r="BI40" i="5"/>
  <c r="BH40" i="5"/>
  <c r="AY51" i="5"/>
  <c r="AW51" i="5"/>
  <c r="AV51" i="5"/>
  <c r="AU51" i="5"/>
  <c r="AT51" i="5"/>
  <c r="AS51" i="5"/>
  <c r="AR51" i="5"/>
  <c r="AQ51" i="5"/>
  <c r="AX51" i="5"/>
  <c r="AB341" i="3"/>
  <c r="U341" i="3" s="1"/>
  <c r="AY388" i="5"/>
  <c r="AX388" i="5"/>
  <c r="AW388" i="5"/>
  <c r="AV388" i="5"/>
  <c r="AU388" i="5"/>
  <c r="AT388" i="5"/>
  <c r="AS388" i="5"/>
  <c r="AR388" i="5"/>
  <c r="AQ388" i="5"/>
  <c r="AX343" i="5"/>
  <c r="AY343" i="5"/>
  <c r="AW343" i="5"/>
  <c r="AV343" i="5"/>
  <c r="AU343" i="5"/>
  <c r="AT343" i="5"/>
  <c r="AS343" i="5"/>
  <c r="AR343" i="5"/>
  <c r="AQ343" i="5"/>
  <c r="N96" i="17"/>
  <c r="AX332" i="5"/>
  <c r="AW332" i="5"/>
  <c r="AV332" i="5"/>
  <c r="AU332" i="5"/>
  <c r="AT332" i="5"/>
  <c r="AS332" i="5"/>
  <c r="AR332" i="5"/>
  <c r="AQ332" i="5"/>
  <c r="AY332" i="5"/>
  <c r="L313" i="17"/>
  <c r="AY402" i="5"/>
  <c r="AX402" i="5"/>
  <c r="AW402" i="5"/>
  <c r="AV402" i="5"/>
  <c r="AU402" i="5"/>
  <c r="AT402" i="5"/>
  <c r="AS402" i="5"/>
  <c r="AR402" i="5"/>
  <c r="AQ402" i="5"/>
  <c r="AX74" i="5"/>
  <c r="AW74" i="5"/>
  <c r="AV74" i="5"/>
  <c r="AU74" i="5"/>
  <c r="AT74" i="5"/>
  <c r="AS74" i="5"/>
  <c r="AR74" i="5"/>
  <c r="AQ74" i="5"/>
  <c r="AY74" i="5"/>
  <c r="BO13" i="5"/>
  <c r="BN13" i="5"/>
  <c r="BM13" i="5"/>
  <c r="BL13" i="5"/>
  <c r="BK13" i="5"/>
  <c r="BJ13" i="5"/>
  <c r="BI13" i="5"/>
  <c r="BH13" i="5"/>
  <c r="BP13" i="5"/>
  <c r="I226" i="1"/>
  <c r="AY435" i="5"/>
  <c r="AX435" i="5"/>
  <c r="AW435" i="5"/>
  <c r="AV435" i="5"/>
  <c r="AU435" i="5"/>
  <c r="AT435" i="5"/>
  <c r="AS435" i="5"/>
  <c r="AR435" i="5"/>
  <c r="AQ435" i="5"/>
  <c r="AX100" i="5"/>
  <c r="AW100" i="5"/>
  <c r="AV100" i="5"/>
  <c r="AU100" i="5"/>
  <c r="AT100" i="5"/>
  <c r="AS100" i="5"/>
  <c r="AR100" i="5"/>
  <c r="AQ100" i="5"/>
  <c r="AY100" i="5"/>
  <c r="AY281" i="5"/>
  <c r="AX281" i="5"/>
  <c r="AW281" i="5"/>
  <c r="AV281" i="5"/>
  <c r="AU281" i="5"/>
  <c r="AT281" i="5"/>
  <c r="AS281" i="5"/>
  <c r="AR281" i="5"/>
  <c r="AQ281" i="5"/>
  <c r="N79" i="17"/>
  <c r="AY229" i="5"/>
  <c r="AX229" i="5"/>
  <c r="AW229" i="5"/>
  <c r="AV229" i="5"/>
  <c r="AU229" i="5"/>
  <c r="AT229" i="5"/>
  <c r="AS229" i="5"/>
  <c r="AR229" i="5"/>
  <c r="AQ229" i="5"/>
  <c r="AW409" i="5"/>
  <c r="AV409" i="5"/>
  <c r="AU409" i="5"/>
  <c r="AT409" i="5"/>
  <c r="AS409" i="5"/>
  <c r="AR409" i="5"/>
  <c r="AQ409" i="5"/>
  <c r="AX409" i="5"/>
  <c r="AY409" i="5"/>
  <c r="N88" i="17"/>
  <c r="K76" i="17"/>
  <c r="AX384" i="5"/>
  <c r="AW384" i="5"/>
  <c r="AV384" i="5"/>
  <c r="AU384" i="5"/>
  <c r="AT384" i="5"/>
  <c r="AS384" i="5"/>
  <c r="AR384" i="5"/>
  <c r="AQ384" i="5"/>
  <c r="AY384" i="5"/>
  <c r="K130" i="17"/>
  <c r="AY301" i="5"/>
  <c r="AX301" i="5"/>
  <c r="AW301" i="5"/>
  <c r="AV301" i="5"/>
  <c r="AU301" i="5"/>
  <c r="AT301" i="5"/>
  <c r="AS301" i="5"/>
  <c r="AR301" i="5"/>
  <c r="AQ301" i="5"/>
  <c r="AX95" i="5"/>
  <c r="AY95" i="5"/>
  <c r="AW95" i="5"/>
  <c r="AV95" i="5"/>
  <c r="AU95" i="5"/>
  <c r="AT95" i="5"/>
  <c r="AS95" i="5"/>
  <c r="AR95" i="5"/>
  <c r="AQ95" i="5"/>
  <c r="AX385" i="5"/>
  <c r="AW385" i="5"/>
  <c r="AV385" i="5"/>
  <c r="AU385" i="5"/>
  <c r="AT385" i="5"/>
  <c r="AS385" i="5"/>
  <c r="AR385" i="5"/>
  <c r="AQ385" i="5"/>
  <c r="AY385" i="5"/>
  <c r="AY143" i="5"/>
  <c r="AX143" i="5"/>
  <c r="AW143" i="5"/>
  <c r="AV143" i="5"/>
  <c r="AU143" i="5"/>
  <c r="AT143" i="5"/>
  <c r="AS143" i="5"/>
  <c r="AR143" i="5"/>
  <c r="AQ143" i="5"/>
  <c r="AY255" i="5"/>
  <c r="AX255" i="5"/>
  <c r="AW255" i="5"/>
  <c r="AV255" i="5"/>
  <c r="AU255" i="5"/>
  <c r="AT255" i="5"/>
  <c r="AS255" i="5"/>
  <c r="AR255" i="5"/>
  <c r="AQ255" i="5"/>
  <c r="BO55" i="5"/>
  <c r="BN55" i="5"/>
  <c r="BM55" i="5"/>
  <c r="BL55" i="5"/>
  <c r="BK55" i="5"/>
  <c r="BJ55" i="5"/>
  <c r="BI55" i="5"/>
  <c r="BH55" i="5"/>
  <c r="BP55" i="5"/>
  <c r="J114" i="17"/>
  <c r="AY240" i="5"/>
  <c r="AX240" i="5"/>
  <c r="AW240" i="5"/>
  <c r="AV240" i="5"/>
  <c r="AU240" i="5"/>
  <c r="AT240" i="5"/>
  <c r="AS240" i="5"/>
  <c r="AR240" i="5"/>
  <c r="AQ240" i="5"/>
  <c r="AY433" i="5"/>
  <c r="AX433" i="5"/>
  <c r="AW433" i="5"/>
  <c r="AV433" i="5"/>
  <c r="AU433" i="5"/>
  <c r="AT433" i="5"/>
  <c r="AS433" i="5"/>
  <c r="AR433" i="5"/>
  <c r="AQ433" i="5"/>
  <c r="AY206" i="5"/>
  <c r="AX206" i="5"/>
  <c r="AW206" i="5"/>
  <c r="AV206" i="5"/>
  <c r="AU206" i="5"/>
  <c r="AT206" i="5"/>
  <c r="AS206" i="5"/>
  <c r="AR206" i="5"/>
  <c r="AQ206" i="5"/>
  <c r="AX174" i="5"/>
  <c r="AW174" i="5"/>
  <c r="AV174" i="5"/>
  <c r="AU174" i="5"/>
  <c r="AT174" i="5"/>
  <c r="AS174" i="5"/>
  <c r="AR174" i="5"/>
  <c r="AQ174" i="5"/>
  <c r="AY174" i="5"/>
  <c r="BP25" i="5"/>
  <c r="BO25" i="5"/>
  <c r="BN25" i="5"/>
  <c r="BM25" i="5"/>
  <c r="BL25" i="5"/>
  <c r="BK25" i="5"/>
  <c r="BJ25" i="5"/>
  <c r="BI25" i="5"/>
  <c r="BH25" i="5"/>
  <c r="AY284" i="5"/>
  <c r="AX284" i="5"/>
  <c r="AW284" i="5"/>
  <c r="AV284" i="5"/>
  <c r="AU284" i="5"/>
  <c r="AT284" i="5"/>
  <c r="AS284" i="5"/>
  <c r="AR284" i="5"/>
  <c r="AQ284" i="5"/>
  <c r="AW172" i="5"/>
  <c r="AV172" i="5"/>
  <c r="AU172" i="5"/>
  <c r="AT172" i="5"/>
  <c r="AS172" i="5"/>
  <c r="AR172" i="5"/>
  <c r="AQ172" i="5"/>
  <c r="AX172" i="5"/>
  <c r="AY172" i="5"/>
  <c r="I105" i="17"/>
  <c r="AY162" i="5"/>
  <c r="AX162" i="5"/>
  <c r="AW162" i="5"/>
  <c r="AV162" i="5"/>
  <c r="AU162" i="5"/>
  <c r="AT162" i="5"/>
  <c r="AS162" i="5"/>
  <c r="AR162" i="5"/>
  <c r="AQ162" i="5"/>
  <c r="AY186" i="5"/>
  <c r="AX186" i="5"/>
  <c r="AW186" i="5"/>
  <c r="AV186" i="5"/>
  <c r="AU186" i="5"/>
  <c r="AT186" i="5"/>
  <c r="AS186" i="5"/>
  <c r="AR186" i="5"/>
  <c r="AQ186" i="5"/>
  <c r="AY120" i="5"/>
  <c r="AX120" i="5"/>
  <c r="AW120" i="5"/>
  <c r="AV120" i="5"/>
  <c r="AU120" i="5"/>
  <c r="AT120" i="5"/>
  <c r="AS120" i="5"/>
  <c r="AR120" i="5"/>
  <c r="AQ120" i="5"/>
  <c r="BP75" i="5"/>
  <c r="BO75" i="5"/>
  <c r="BN75" i="5"/>
  <c r="BM75" i="5"/>
  <c r="BL75" i="5"/>
  <c r="BK75" i="5"/>
  <c r="BJ75" i="5"/>
  <c r="BI75" i="5"/>
  <c r="BH75" i="5"/>
  <c r="AY203" i="5"/>
  <c r="AX203" i="5"/>
  <c r="AW203" i="5"/>
  <c r="AV203" i="5"/>
  <c r="AU203" i="5"/>
  <c r="AT203" i="5"/>
  <c r="AS203" i="5"/>
  <c r="AR203" i="5"/>
  <c r="AQ203" i="5"/>
  <c r="AY319" i="5"/>
  <c r="AX319" i="5"/>
  <c r="AW319" i="5"/>
  <c r="AV319" i="5"/>
  <c r="AU319" i="5"/>
  <c r="AT319" i="5"/>
  <c r="AS319" i="5"/>
  <c r="AR319" i="5"/>
  <c r="AQ319" i="5"/>
  <c r="AY54" i="5"/>
  <c r="AX54" i="5"/>
  <c r="AW54" i="5"/>
  <c r="AV54" i="5"/>
  <c r="AU54" i="5"/>
  <c r="AT54" i="5"/>
  <c r="AS54" i="5"/>
  <c r="AR54" i="5"/>
  <c r="AQ54" i="5"/>
  <c r="AY436" i="5"/>
  <c r="AX436" i="5"/>
  <c r="AW436" i="5"/>
  <c r="AV436" i="5"/>
  <c r="AU436" i="5"/>
  <c r="AT436" i="5"/>
  <c r="AS436" i="5"/>
  <c r="AR436" i="5"/>
  <c r="AQ436" i="5"/>
  <c r="AY55" i="5"/>
  <c r="AX55" i="5"/>
  <c r="AW55" i="5"/>
  <c r="AV55" i="5"/>
  <c r="AU55" i="5"/>
  <c r="AT55" i="5"/>
  <c r="AS55" i="5"/>
  <c r="AR55" i="5"/>
  <c r="AQ55" i="5"/>
  <c r="I116" i="17"/>
  <c r="AY330" i="5"/>
  <c r="AX330" i="5"/>
  <c r="AW330" i="5"/>
  <c r="AV330" i="5"/>
  <c r="AU330" i="5"/>
  <c r="AT330" i="5"/>
  <c r="AS330" i="5"/>
  <c r="AR330" i="5"/>
  <c r="AQ330" i="5"/>
  <c r="AY383" i="5"/>
  <c r="AX383" i="5"/>
  <c r="AW383" i="5"/>
  <c r="AV383" i="5"/>
  <c r="AU383" i="5"/>
  <c r="AT383" i="5"/>
  <c r="AS383" i="5"/>
  <c r="AR383" i="5"/>
  <c r="AQ383" i="5"/>
  <c r="AX227" i="5"/>
  <c r="AW227" i="5"/>
  <c r="AV227" i="5"/>
  <c r="AU227" i="5"/>
  <c r="AT227" i="5"/>
  <c r="AS227" i="5"/>
  <c r="AR227" i="5"/>
  <c r="AQ227" i="5"/>
  <c r="AY227" i="5"/>
  <c r="AW287" i="5"/>
  <c r="AV287" i="5"/>
  <c r="AU287" i="5"/>
  <c r="AT287" i="5"/>
  <c r="AS287" i="5"/>
  <c r="AR287" i="5"/>
  <c r="AQ287" i="5"/>
  <c r="AX287" i="5"/>
  <c r="AY287" i="5"/>
  <c r="N22" i="17"/>
  <c r="AY125" i="5"/>
  <c r="AX125" i="5"/>
  <c r="AW125" i="5"/>
  <c r="AV125" i="5"/>
  <c r="AU125" i="5"/>
  <c r="AT125" i="5"/>
  <c r="AS125" i="5"/>
  <c r="AR125" i="5"/>
  <c r="AQ125" i="5"/>
  <c r="AW325" i="5"/>
  <c r="AV325" i="5"/>
  <c r="AU325" i="5"/>
  <c r="AT325" i="5"/>
  <c r="AS325" i="5"/>
  <c r="AR325" i="5"/>
  <c r="AQ325" i="5"/>
  <c r="AX325" i="5"/>
  <c r="AY325" i="5"/>
  <c r="AX135" i="5"/>
  <c r="AW135" i="5"/>
  <c r="AV135" i="5"/>
  <c r="AU135" i="5"/>
  <c r="AT135" i="5"/>
  <c r="AS135" i="5"/>
  <c r="AR135" i="5"/>
  <c r="AQ135" i="5"/>
  <c r="AY135" i="5"/>
  <c r="AX44" i="5"/>
  <c r="AW44" i="5"/>
  <c r="AV44" i="5"/>
  <c r="AU44" i="5"/>
  <c r="AT44" i="5"/>
  <c r="AS44" i="5"/>
  <c r="AR44" i="5"/>
  <c r="AQ44" i="5"/>
  <c r="AY44" i="5"/>
  <c r="AX357" i="5"/>
  <c r="AW357" i="5"/>
  <c r="AV357" i="5"/>
  <c r="AU357" i="5"/>
  <c r="AT357" i="5"/>
  <c r="AS357" i="5"/>
  <c r="AR357" i="5"/>
  <c r="AQ357" i="5"/>
  <c r="AY357" i="5"/>
  <c r="AW275" i="5"/>
  <c r="AV275" i="5"/>
  <c r="AU275" i="5"/>
  <c r="AT275" i="5"/>
  <c r="AS275" i="5"/>
  <c r="AR275" i="5"/>
  <c r="AQ275" i="5"/>
  <c r="AX275" i="5"/>
  <c r="AY275" i="5"/>
  <c r="K35" i="17"/>
  <c r="AX290" i="5"/>
  <c r="AW290" i="5"/>
  <c r="AV290" i="5"/>
  <c r="AU290" i="5"/>
  <c r="AT290" i="5"/>
  <c r="AS290" i="5"/>
  <c r="AR290" i="5"/>
  <c r="AQ290" i="5"/>
  <c r="AY290" i="5"/>
  <c r="AX175" i="5"/>
  <c r="AW175" i="5"/>
  <c r="AV175" i="5"/>
  <c r="AU175" i="5"/>
  <c r="AT175" i="5"/>
  <c r="AS175" i="5"/>
  <c r="AR175" i="5"/>
  <c r="AQ175" i="5"/>
  <c r="AY175" i="5"/>
  <c r="AY65" i="5"/>
  <c r="AX65" i="5"/>
  <c r="AW65" i="5"/>
  <c r="AV65" i="5"/>
  <c r="AU65" i="5"/>
  <c r="AT65" i="5"/>
  <c r="AS65" i="5"/>
  <c r="AR65" i="5"/>
  <c r="AQ65" i="5"/>
  <c r="AY30" i="5"/>
  <c r="AX30" i="5"/>
  <c r="AW30" i="5"/>
  <c r="AV30" i="5"/>
  <c r="AU30" i="5"/>
  <c r="AT30" i="5"/>
  <c r="AS30" i="5"/>
  <c r="AR30" i="5"/>
  <c r="AQ30" i="5"/>
  <c r="AY31" i="5"/>
  <c r="AX31" i="5"/>
  <c r="AW31" i="5"/>
  <c r="AV31" i="5"/>
  <c r="AU31" i="5"/>
  <c r="AT31" i="5"/>
  <c r="AS31" i="5"/>
  <c r="AR31" i="5"/>
  <c r="AQ31" i="5"/>
  <c r="AY98" i="5"/>
  <c r="AX98" i="5"/>
  <c r="AW98" i="5"/>
  <c r="AV98" i="5"/>
  <c r="AU98" i="5"/>
  <c r="AT98" i="5"/>
  <c r="AS98" i="5"/>
  <c r="AR98" i="5"/>
  <c r="AQ98" i="5"/>
  <c r="BP33" i="5"/>
  <c r="BO33" i="5"/>
  <c r="BN33" i="5"/>
  <c r="BM33" i="5"/>
  <c r="BL33" i="5"/>
  <c r="BK33" i="5"/>
  <c r="BJ33" i="5"/>
  <c r="BI33" i="5"/>
  <c r="BH33" i="5"/>
  <c r="AY336" i="5"/>
  <c r="AX336" i="5"/>
  <c r="AW336" i="5"/>
  <c r="AV336" i="5"/>
  <c r="AU336" i="5"/>
  <c r="AT336" i="5"/>
  <c r="AS336" i="5"/>
  <c r="AR336" i="5"/>
  <c r="AQ336" i="5"/>
  <c r="AY328" i="5"/>
  <c r="AX328" i="5"/>
  <c r="AW328" i="5"/>
  <c r="AV328" i="5"/>
  <c r="AU328" i="5"/>
  <c r="AT328" i="5"/>
  <c r="AS328" i="5"/>
  <c r="AR328" i="5"/>
  <c r="AQ328" i="5"/>
  <c r="AW136" i="5"/>
  <c r="AV136" i="5"/>
  <c r="AU136" i="5"/>
  <c r="AT136" i="5"/>
  <c r="AS136" i="5"/>
  <c r="AR136" i="5"/>
  <c r="AQ136" i="5"/>
  <c r="AX136" i="5"/>
  <c r="AY136" i="5"/>
  <c r="AY400" i="5"/>
  <c r="AX400" i="5"/>
  <c r="AW400" i="5"/>
  <c r="AV400" i="5"/>
  <c r="AU400" i="5"/>
  <c r="AT400" i="5"/>
  <c r="AS400" i="5"/>
  <c r="AR400" i="5"/>
  <c r="AQ400" i="5"/>
  <c r="AY304" i="5"/>
  <c r="AX304" i="5"/>
  <c r="AW304" i="5"/>
  <c r="AV304" i="5"/>
  <c r="AU304" i="5"/>
  <c r="AT304" i="5"/>
  <c r="AS304" i="5"/>
  <c r="AR304" i="5"/>
  <c r="AQ304" i="5"/>
  <c r="AX184" i="5"/>
  <c r="AW184" i="5"/>
  <c r="AV184" i="5"/>
  <c r="AU184" i="5"/>
  <c r="AT184" i="5"/>
  <c r="AS184" i="5"/>
  <c r="AR184" i="5"/>
  <c r="AQ184" i="5"/>
  <c r="AY184" i="5"/>
  <c r="AY296" i="5"/>
  <c r="AX296" i="5"/>
  <c r="AW296" i="5"/>
  <c r="AV296" i="5"/>
  <c r="AU296" i="5"/>
  <c r="AT296" i="5"/>
  <c r="AS296" i="5"/>
  <c r="AR296" i="5"/>
  <c r="AQ296" i="5"/>
  <c r="AY160" i="5"/>
  <c r="AX160" i="5"/>
  <c r="AW160" i="5"/>
  <c r="AV160" i="5"/>
  <c r="AU160" i="5"/>
  <c r="AT160" i="5"/>
  <c r="AS160" i="5"/>
  <c r="AR160" i="5"/>
  <c r="AQ160" i="5"/>
  <c r="BP50" i="5"/>
  <c r="BN50" i="5"/>
  <c r="BM50" i="5"/>
  <c r="BL50" i="5"/>
  <c r="BK50" i="5"/>
  <c r="BJ50" i="5"/>
  <c r="BI50" i="5"/>
  <c r="BH50" i="5"/>
  <c r="BO50" i="5"/>
  <c r="AY137" i="5"/>
  <c r="AX137" i="5"/>
  <c r="AW137" i="5"/>
  <c r="AV137" i="5"/>
  <c r="AU137" i="5"/>
  <c r="AT137" i="5"/>
  <c r="AS137" i="5"/>
  <c r="AR137" i="5"/>
  <c r="AQ137" i="5"/>
  <c r="BO71" i="5"/>
  <c r="BN71" i="5"/>
  <c r="BM71" i="5"/>
  <c r="BL71" i="5"/>
  <c r="BK71" i="5"/>
  <c r="BJ71" i="5"/>
  <c r="BI71" i="5"/>
  <c r="BH71" i="5"/>
  <c r="BP71" i="5"/>
  <c r="BP54" i="5"/>
  <c r="BO54" i="5"/>
  <c r="BN54" i="5"/>
  <c r="BM54" i="5"/>
  <c r="BL54" i="5"/>
  <c r="BK54" i="5"/>
  <c r="BJ54" i="5"/>
  <c r="BI54" i="5"/>
  <c r="BH54" i="5"/>
  <c r="AY59" i="5"/>
  <c r="AX59" i="5"/>
  <c r="AW59" i="5"/>
  <c r="AV59" i="5"/>
  <c r="AU59" i="5"/>
  <c r="AT59" i="5"/>
  <c r="AS59" i="5"/>
  <c r="AR59" i="5"/>
  <c r="AQ59" i="5"/>
  <c r="AY39" i="5"/>
  <c r="AX39" i="5"/>
  <c r="AW39" i="5"/>
  <c r="AV39" i="5"/>
  <c r="AU39" i="5"/>
  <c r="AT39" i="5"/>
  <c r="AS39" i="5"/>
  <c r="AR39" i="5"/>
  <c r="AQ39" i="5"/>
  <c r="AY47" i="5"/>
  <c r="AX47" i="5"/>
  <c r="AW47" i="5"/>
  <c r="AV47" i="5"/>
  <c r="AU47" i="5"/>
  <c r="AT47" i="5"/>
  <c r="AS47" i="5"/>
  <c r="AR47" i="5"/>
  <c r="AQ47" i="5"/>
  <c r="AY268" i="5"/>
  <c r="AX268" i="5"/>
  <c r="AW268" i="5"/>
  <c r="AV268" i="5"/>
  <c r="AU268" i="5"/>
  <c r="AT268" i="5"/>
  <c r="AS268" i="5"/>
  <c r="AR268" i="5"/>
  <c r="AQ268" i="5"/>
  <c r="L276" i="17"/>
  <c r="AY355" i="5"/>
  <c r="AX355" i="5"/>
  <c r="AW355" i="5"/>
  <c r="AV355" i="5"/>
  <c r="AU355" i="5"/>
  <c r="AT355" i="5"/>
  <c r="AS355" i="5"/>
  <c r="AR355" i="5"/>
  <c r="AQ355" i="5"/>
  <c r="AX413" i="5"/>
  <c r="AW413" i="5"/>
  <c r="AV413" i="5"/>
  <c r="AU413" i="5"/>
  <c r="AT413" i="5"/>
  <c r="AS413" i="5"/>
  <c r="AR413" i="5"/>
  <c r="AQ413" i="5"/>
  <c r="AY413" i="5"/>
  <c r="AX282" i="5"/>
  <c r="AW282" i="5"/>
  <c r="AV282" i="5"/>
  <c r="AU282" i="5"/>
  <c r="AT282" i="5"/>
  <c r="AS282" i="5"/>
  <c r="AR282" i="5"/>
  <c r="AQ282" i="5"/>
  <c r="AY282" i="5"/>
  <c r="AY140" i="5"/>
  <c r="AX140" i="5"/>
  <c r="AW140" i="5"/>
  <c r="AV140" i="5"/>
  <c r="AU140" i="5"/>
  <c r="AT140" i="5"/>
  <c r="AS140" i="5"/>
  <c r="AR140" i="5"/>
  <c r="AQ140" i="5"/>
  <c r="AY212" i="5"/>
  <c r="AX212" i="5"/>
  <c r="AW212" i="5"/>
  <c r="AV212" i="5"/>
  <c r="AU212" i="5"/>
  <c r="AT212" i="5"/>
  <c r="AS212" i="5"/>
  <c r="AR212" i="5"/>
  <c r="AQ212" i="5"/>
  <c r="AY94" i="5"/>
  <c r="AX94" i="5"/>
  <c r="AW94" i="5"/>
  <c r="AV94" i="5"/>
  <c r="AU94" i="5"/>
  <c r="AT94" i="5"/>
  <c r="AS94" i="5"/>
  <c r="AR94" i="5"/>
  <c r="AQ94" i="5"/>
  <c r="AY34" i="5"/>
  <c r="AX34" i="5"/>
  <c r="AW34" i="5"/>
  <c r="AV34" i="5"/>
  <c r="AU34" i="5"/>
  <c r="AT34" i="5"/>
  <c r="AS34" i="5"/>
  <c r="AR34" i="5"/>
  <c r="AQ34" i="5"/>
  <c r="I94" i="3"/>
  <c r="I172" i="17"/>
  <c r="AB40" i="3"/>
  <c r="U40" i="3" s="1"/>
  <c r="AY264" i="5"/>
  <c r="AW264" i="5"/>
  <c r="AV264" i="5"/>
  <c r="AU264" i="5"/>
  <c r="AT264" i="5"/>
  <c r="AS264" i="5"/>
  <c r="AR264" i="5"/>
  <c r="AQ264" i="5"/>
  <c r="AX264" i="5"/>
  <c r="AX360" i="5"/>
  <c r="AY360" i="5"/>
  <c r="AW360" i="5"/>
  <c r="AV360" i="5"/>
  <c r="AU360" i="5"/>
  <c r="AT360" i="5"/>
  <c r="AS360" i="5"/>
  <c r="AR360" i="5"/>
  <c r="AQ360" i="5"/>
  <c r="AY437" i="5"/>
  <c r="AX437" i="5"/>
  <c r="AW437" i="5"/>
  <c r="AV437" i="5"/>
  <c r="AU437" i="5"/>
  <c r="AT437" i="5"/>
  <c r="AS437" i="5"/>
  <c r="AR437" i="5"/>
  <c r="AQ437" i="5"/>
  <c r="AY101" i="5"/>
  <c r="AX101" i="5"/>
  <c r="AW101" i="5"/>
  <c r="AV101" i="5"/>
  <c r="AU101" i="5"/>
  <c r="AT101" i="5"/>
  <c r="AS101" i="5"/>
  <c r="AR101" i="5"/>
  <c r="AQ101" i="5"/>
  <c r="AY224" i="5"/>
  <c r="AX224" i="5"/>
  <c r="AW224" i="5"/>
  <c r="AV224" i="5"/>
  <c r="AU224" i="5"/>
  <c r="AT224" i="5"/>
  <c r="AS224" i="5"/>
  <c r="AR224" i="5"/>
  <c r="AQ224" i="5"/>
  <c r="BP22" i="5"/>
  <c r="BO22" i="5"/>
  <c r="BN22" i="5"/>
  <c r="BM22" i="5"/>
  <c r="BL22" i="5"/>
  <c r="BK22" i="5"/>
  <c r="BJ22" i="5"/>
  <c r="BI22" i="5"/>
  <c r="BH22" i="5"/>
  <c r="AX33" i="5"/>
  <c r="AW33" i="5"/>
  <c r="AV33" i="5"/>
  <c r="AU33" i="5"/>
  <c r="AT33" i="5"/>
  <c r="AS33" i="5"/>
  <c r="AR33" i="5"/>
  <c r="AQ33" i="5"/>
  <c r="AY33" i="5"/>
  <c r="N165" i="17"/>
  <c r="I186" i="17"/>
  <c r="AY106" i="5"/>
  <c r="AX106" i="5"/>
  <c r="AW106" i="5"/>
  <c r="AV106" i="5"/>
  <c r="AU106" i="5"/>
  <c r="AT106" i="5"/>
  <c r="AS106" i="5"/>
  <c r="AR106" i="5"/>
  <c r="AQ106" i="5"/>
  <c r="AY76" i="5"/>
  <c r="AX76" i="5"/>
  <c r="AW76" i="5"/>
  <c r="AV76" i="5"/>
  <c r="AU76" i="5"/>
  <c r="AT76" i="5"/>
  <c r="AS76" i="5"/>
  <c r="AR76" i="5"/>
  <c r="AQ76" i="5"/>
  <c r="BP41" i="5"/>
  <c r="BO41" i="5"/>
  <c r="BN41" i="5"/>
  <c r="BM41" i="5"/>
  <c r="BL41" i="5"/>
  <c r="BK41" i="5"/>
  <c r="BJ41" i="5"/>
  <c r="BI41" i="5"/>
  <c r="BH41" i="5"/>
  <c r="AY71" i="5"/>
  <c r="AX71" i="5"/>
  <c r="AW71" i="5"/>
  <c r="AV71" i="5"/>
  <c r="AU71" i="5"/>
  <c r="AT71" i="5"/>
  <c r="AS71" i="5"/>
  <c r="AR71" i="5"/>
  <c r="AQ71" i="5"/>
  <c r="BP10" i="5"/>
  <c r="BO10" i="5"/>
  <c r="BN10" i="5"/>
  <c r="BM10" i="5"/>
  <c r="BL10" i="5"/>
  <c r="BK10" i="5"/>
  <c r="BJ10" i="5"/>
  <c r="BI10" i="5"/>
  <c r="BH10" i="5"/>
  <c r="AY419" i="5"/>
  <c r="AX419" i="5"/>
  <c r="AW419" i="5"/>
  <c r="AV419" i="5"/>
  <c r="AU419" i="5"/>
  <c r="AT419" i="5"/>
  <c r="AS419" i="5"/>
  <c r="AR419" i="5"/>
  <c r="AQ419" i="5"/>
  <c r="AW173" i="5"/>
  <c r="AV173" i="5"/>
  <c r="AU173" i="5"/>
  <c r="AT173" i="5"/>
  <c r="AS173" i="5"/>
  <c r="AR173" i="5"/>
  <c r="AQ173" i="5"/>
  <c r="AX173" i="5"/>
  <c r="AY173" i="5"/>
  <c r="AX298" i="5"/>
  <c r="AW298" i="5"/>
  <c r="AV298" i="5"/>
  <c r="AU298" i="5"/>
  <c r="AT298" i="5"/>
  <c r="AS298" i="5"/>
  <c r="AR298" i="5"/>
  <c r="AQ298" i="5"/>
  <c r="AY298" i="5"/>
  <c r="BP73" i="5"/>
  <c r="BO73" i="5"/>
  <c r="BN73" i="5"/>
  <c r="BM73" i="5"/>
  <c r="BL73" i="5"/>
  <c r="BK73" i="5"/>
  <c r="BJ73" i="5"/>
  <c r="BI73" i="5"/>
  <c r="BH73" i="5"/>
  <c r="AW271" i="5"/>
  <c r="AV271" i="5"/>
  <c r="AU271" i="5"/>
  <c r="AT271" i="5"/>
  <c r="AS271" i="5"/>
  <c r="AR271" i="5"/>
  <c r="AQ271" i="5"/>
  <c r="AX271" i="5"/>
  <c r="AY271" i="5"/>
  <c r="L98" i="17"/>
  <c r="J375" i="1"/>
  <c r="N21" i="17"/>
  <c r="N73" i="17"/>
  <c r="AW134" i="5"/>
  <c r="AV134" i="5"/>
  <c r="AU134" i="5"/>
  <c r="AT134" i="5"/>
  <c r="AS134" i="5"/>
  <c r="AR134" i="5"/>
  <c r="AQ134" i="5"/>
  <c r="AX134" i="5"/>
  <c r="AY134" i="5"/>
  <c r="AW148" i="5"/>
  <c r="AV148" i="5"/>
  <c r="AU148" i="5"/>
  <c r="AT148" i="5"/>
  <c r="AS148" i="5"/>
  <c r="AR148" i="5"/>
  <c r="AQ148" i="5"/>
  <c r="AX148" i="5"/>
  <c r="AY148" i="5"/>
  <c r="AX60" i="5"/>
  <c r="AY60" i="5"/>
  <c r="AV60" i="5"/>
  <c r="AU60" i="5"/>
  <c r="AT60" i="5"/>
  <c r="AS60" i="5"/>
  <c r="AR60" i="5"/>
  <c r="AQ60" i="5"/>
  <c r="AW60" i="5"/>
  <c r="AX420" i="5"/>
  <c r="AY420" i="5"/>
  <c r="AW420" i="5"/>
  <c r="AV420" i="5"/>
  <c r="AU420" i="5"/>
  <c r="AT420" i="5"/>
  <c r="AS420" i="5"/>
  <c r="AR420" i="5"/>
  <c r="AQ420" i="5"/>
  <c r="AX84" i="5"/>
  <c r="AW84" i="5"/>
  <c r="AV84" i="5"/>
  <c r="AU84" i="5"/>
  <c r="AT84" i="5"/>
  <c r="AS84" i="5"/>
  <c r="AR84" i="5"/>
  <c r="AQ84" i="5"/>
  <c r="AY84" i="5"/>
  <c r="BO49" i="5"/>
  <c r="BN49" i="5"/>
  <c r="BM49" i="5"/>
  <c r="BL49" i="5"/>
  <c r="BK49" i="5"/>
  <c r="BJ49" i="5"/>
  <c r="BI49" i="5"/>
  <c r="BH49" i="5"/>
  <c r="BP49" i="5"/>
  <c r="AY408" i="5"/>
  <c r="AX408" i="5"/>
  <c r="AW408" i="5"/>
  <c r="AV408" i="5"/>
  <c r="AU408" i="5"/>
  <c r="AT408" i="5"/>
  <c r="AS408" i="5"/>
  <c r="AR408" i="5"/>
  <c r="AQ408" i="5"/>
  <c r="AY397" i="5"/>
  <c r="AX397" i="5"/>
  <c r="AW397" i="5"/>
  <c r="AV397" i="5"/>
  <c r="AU397" i="5"/>
  <c r="AT397" i="5"/>
  <c r="AS397" i="5"/>
  <c r="AR397" i="5"/>
  <c r="AQ397" i="5"/>
  <c r="AY395" i="5"/>
  <c r="AX395" i="5"/>
  <c r="AW395" i="5"/>
  <c r="AV395" i="5"/>
  <c r="AU395" i="5"/>
  <c r="AT395" i="5"/>
  <c r="AS395" i="5"/>
  <c r="AR395" i="5"/>
  <c r="AQ395" i="5"/>
  <c r="AX382" i="5"/>
  <c r="AW382" i="5"/>
  <c r="AV382" i="5"/>
  <c r="AU382" i="5"/>
  <c r="AT382" i="5"/>
  <c r="AS382" i="5"/>
  <c r="AR382" i="5"/>
  <c r="AQ382" i="5"/>
  <c r="AY382" i="5"/>
  <c r="AX177" i="5"/>
  <c r="AW177" i="5"/>
  <c r="AV177" i="5"/>
  <c r="AU177" i="5"/>
  <c r="AT177" i="5"/>
  <c r="AS177" i="5"/>
  <c r="AR177" i="5"/>
  <c r="AQ177" i="5"/>
  <c r="AY177" i="5"/>
  <c r="AV128" i="5"/>
  <c r="AU128" i="5"/>
  <c r="AT128" i="5"/>
  <c r="AS128" i="5"/>
  <c r="AR128" i="5"/>
  <c r="AQ128" i="5"/>
  <c r="AW128" i="5"/>
  <c r="AX128" i="5"/>
  <c r="AY128" i="5"/>
  <c r="AW288" i="5"/>
  <c r="AV288" i="5"/>
  <c r="AU288" i="5"/>
  <c r="AT288" i="5"/>
  <c r="AS288" i="5"/>
  <c r="AR288" i="5"/>
  <c r="AQ288" i="5"/>
  <c r="AX288" i="5"/>
  <c r="AY288" i="5"/>
  <c r="AX96" i="5"/>
  <c r="AW96" i="5"/>
  <c r="AV96" i="5"/>
  <c r="AU96" i="5"/>
  <c r="AT96" i="5"/>
  <c r="AS96" i="5"/>
  <c r="AR96" i="5"/>
  <c r="AQ96" i="5"/>
  <c r="AY96" i="5"/>
  <c r="AY87" i="5"/>
  <c r="AX87" i="5"/>
  <c r="AW87" i="5"/>
  <c r="AV87" i="5"/>
  <c r="AU87" i="5"/>
  <c r="AT87" i="5"/>
  <c r="AS87" i="5"/>
  <c r="AR87" i="5"/>
  <c r="AQ87" i="5"/>
  <c r="AY129" i="5"/>
  <c r="AX129" i="5"/>
  <c r="AW129" i="5"/>
  <c r="AV129" i="5"/>
  <c r="AU129" i="5"/>
  <c r="AT129" i="5"/>
  <c r="AS129" i="5"/>
  <c r="AR129" i="5"/>
  <c r="AQ129" i="5"/>
  <c r="BN70" i="5"/>
  <c r="BM70" i="5"/>
  <c r="BL70" i="5"/>
  <c r="BK70" i="5"/>
  <c r="BJ70" i="5"/>
  <c r="BI70" i="5"/>
  <c r="BH70" i="5"/>
  <c r="BO70" i="5"/>
  <c r="BP70" i="5"/>
  <c r="BP42" i="5"/>
  <c r="BO42" i="5"/>
  <c r="BN42" i="5"/>
  <c r="BM42" i="5"/>
  <c r="BL42" i="5"/>
  <c r="BK42" i="5"/>
  <c r="BJ42" i="5"/>
  <c r="BI42" i="5"/>
  <c r="BH42" i="5"/>
  <c r="BO44" i="5"/>
  <c r="BP44" i="5"/>
  <c r="BN44" i="5"/>
  <c r="BM44" i="5"/>
  <c r="BL44" i="5"/>
  <c r="BK44" i="5"/>
  <c r="BJ44" i="5"/>
  <c r="BI44" i="5"/>
  <c r="BH44" i="5"/>
  <c r="AX29" i="5"/>
  <c r="AW29" i="5"/>
  <c r="AV29" i="5"/>
  <c r="AU29" i="5"/>
  <c r="AT29" i="5"/>
  <c r="AS29" i="5"/>
  <c r="AR29" i="5"/>
  <c r="AQ29" i="5"/>
  <c r="AY29" i="5"/>
  <c r="BP36" i="5"/>
  <c r="BO36" i="5"/>
  <c r="BN36" i="5"/>
  <c r="BM36" i="5"/>
  <c r="BL36" i="5"/>
  <c r="BK36" i="5"/>
  <c r="BJ36" i="5"/>
  <c r="BI36" i="5"/>
  <c r="BH36" i="5"/>
  <c r="AB444" i="3"/>
  <c r="V444" i="3" s="1"/>
  <c r="AY416" i="5"/>
  <c r="AX416" i="5"/>
  <c r="AW416" i="5"/>
  <c r="AV416" i="5"/>
  <c r="AU416" i="5"/>
  <c r="AT416" i="5"/>
  <c r="AS416" i="5"/>
  <c r="AR416" i="5"/>
  <c r="AQ416" i="5"/>
  <c r="N80" i="17"/>
  <c r="AY371" i="5"/>
  <c r="AX371" i="5"/>
  <c r="AW371" i="5"/>
  <c r="AV371" i="5"/>
  <c r="AU371" i="5"/>
  <c r="AT371" i="5"/>
  <c r="AS371" i="5"/>
  <c r="AR371" i="5"/>
  <c r="AQ371" i="5"/>
  <c r="AX180" i="5"/>
  <c r="AW180" i="5"/>
  <c r="AV180" i="5"/>
  <c r="AU180" i="5"/>
  <c r="AT180" i="5"/>
  <c r="AS180" i="5"/>
  <c r="AR180" i="5"/>
  <c r="AQ180" i="5"/>
  <c r="AY180" i="5"/>
  <c r="AX247" i="5"/>
  <c r="AW247" i="5"/>
  <c r="AV247" i="5"/>
  <c r="AU247" i="5"/>
  <c r="AT247" i="5"/>
  <c r="AS247" i="5"/>
  <c r="AR247" i="5"/>
  <c r="AQ247" i="5"/>
  <c r="AY247" i="5"/>
  <c r="AX50" i="5"/>
  <c r="AW50" i="5"/>
  <c r="AV50" i="5"/>
  <c r="AU50" i="5"/>
  <c r="AT50" i="5"/>
  <c r="AS50" i="5"/>
  <c r="AR50" i="5"/>
  <c r="AQ50" i="5"/>
  <c r="AY50" i="5"/>
  <c r="AY265" i="5"/>
  <c r="AX265" i="5"/>
  <c r="AW265" i="5"/>
  <c r="AV265" i="5"/>
  <c r="AU265" i="5"/>
  <c r="AT265" i="5"/>
  <c r="AS265" i="5"/>
  <c r="AR265" i="5"/>
  <c r="AQ265" i="5"/>
  <c r="J56" i="17"/>
  <c r="I209" i="1"/>
  <c r="K33" i="17"/>
  <c r="AW293" i="5"/>
  <c r="AV293" i="5"/>
  <c r="AU293" i="5"/>
  <c r="AT293" i="5"/>
  <c r="AS293" i="5"/>
  <c r="AR293" i="5"/>
  <c r="AQ293" i="5"/>
  <c r="AX293" i="5"/>
  <c r="AY293" i="5"/>
  <c r="AY276" i="5"/>
  <c r="AX276" i="5"/>
  <c r="AW276" i="5"/>
  <c r="AV276" i="5"/>
  <c r="AU276" i="5"/>
  <c r="AT276" i="5"/>
  <c r="AS276" i="5"/>
  <c r="AR276" i="5"/>
  <c r="AQ276" i="5"/>
  <c r="AY406" i="5"/>
  <c r="AX406" i="5"/>
  <c r="AW406" i="5"/>
  <c r="AV406" i="5"/>
  <c r="AU406" i="5"/>
  <c r="AT406" i="5"/>
  <c r="AS406" i="5"/>
  <c r="AR406" i="5"/>
  <c r="AQ406" i="5"/>
  <c r="AX220" i="5"/>
  <c r="AW220" i="5"/>
  <c r="AV220" i="5"/>
  <c r="AU220" i="5"/>
  <c r="AT220" i="5"/>
  <c r="AS220" i="5"/>
  <c r="AR220" i="5"/>
  <c r="AQ220" i="5"/>
  <c r="AY220" i="5"/>
  <c r="AY167" i="5"/>
  <c r="AX167" i="5"/>
  <c r="AW167" i="5"/>
  <c r="AV167" i="5"/>
  <c r="AU167" i="5"/>
  <c r="AT167" i="5"/>
  <c r="AS167" i="5"/>
  <c r="AR167" i="5"/>
  <c r="AQ167" i="5"/>
  <c r="AY22" i="5"/>
  <c r="AX22" i="5"/>
  <c r="AW22" i="5"/>
  <c r="AV22" i="5"/>
  <c r="AU22" i="5"/>
  <c r="AT22" i="5"/>
  <c r="AS22" i="5"/>
  <c r="AR22" i="5"/>
  <c r="AQ22" i="5"/>
  <c r="AX73" i="5"/>
  <c r="AW73" i="5"/>
  <c r="AV73" i="5"/>
  <c r="AU73" i="5"/>
  <c r="AT73" i="5"/>
  <c r="AS73" i="5"/>
  <c r="AR73" i="5"/>
  <c r="AQ73" i="5"/>
  <c r="AY73" i="5"/>
  <c r="AY392" i="5"/>
  <c r="AX392" i="5"/>
  <c r="AW392" i="5"/>
  <c r="AV392" i="5"/>
  <c r="AU392" i="5"/>
  <c r="AT392" i="5"/>
  <c r="AS392" i="5"/>
  <c r="AR392" i="5"/>
  <c r="AQ392" i="5"/>
  <c r="AX412" i="5"/>
  <c r="AW412" i="5"/>
  <c r="AV412" i="5"/>
  <c r="AU412" i="5"/>
  <c r="AT412" i="5"/>
  <c r="AS412" i="5"/>
  <c r="AR412" i="5"/>
  <c r="AQ412" i="5"/>
  <c r="AY412" i="5"/>
  <c r="N91" i="17"/>
  <c r="I182" i="17"/>
  <c r="AX93" i="5"/>
  <c r="AW93" i="5"/>
  <c r="AV93" i="5"/>
  <c r="AU93" i="5"/>
  <c r="AT93" i="5"/>
  <c r="AS93" i="5"/>
  <c r="AR93" i="5"/>
  <c r="AQ93" i="5"/>
  <c r="AY93" i="5"/>
  <c r="AV158" i="5"/>
  <c r="AU158" i="5"/>
  <c r="AT158" i="5"/>
  <c r="AS158" i="5"/>
  <c r="AR158" i="5"/>
  <c r="AQ158" i="5"/>
  <c r="AW158" i="5"/>
  <c r="AX158" i="5"/>
  <c r="AY158" i="5"/>
  <c r="AY202" i="5"/>
  <c r="AX202" i="5"/>
  <c r="AW202" i="5"/>
  <c r="AV202" i="5"/>
  <c r="AU202" i="5"/>
  <c r="AT202" i="5"/>
  <c r="AS202" i="5"/>
  <c r="AR202" i="5"/>
  <c r="AQ202" i="5"/>
  <c r="AX103" i="5"/>
  <c r="AW103" i="5"/>
  <c r="AV103" i="5"/>
  <c r="AU103" i="5"/>
  <c r="AT103" i="5"/>
  <c r="AS103" i="5"/>
  <c r="AR103" i="5"/>
  <c r="AQ103" i="5"/>
  <c r="AY103" i="5"/>
  <c r="BO57" i="5"/>
  <c r="BN57" i="5"/>
  <c r="BM57" i="5"/>
  <c r="BL57" i="5"/>
  <c r="BK57" i="5"/>
  <c r="BJ57" i="5"/>
  <c r="BI57" i="5"/>
  <c r="BH57" i="5"/>
  <c r="BP57" i="5"/>
  <c r="AB390" i="3"/>
  <c r="U390" i="3" s="1"/>
  <c r="R171" i="3"/>
  <c r="AE171" i="3" s="1"/>
  <c r="AB171" i="3"/>
  <c r="V171" i="3" s="1"/>
  <c r="R388" i="3"/>
  <c r="AE388" i="3" s="1"/>
  <c r="AB388" i="3"/>
  <c r="U388" i="3" s="1"/>
  <c r="AY404" i="5"/>
  <c r="AX404" i="5"/>
  <c r="AW404" i="5"/>
  <c r="AV404" i="5"/>
  <c r="AU404" i="5"/>
  <c r="AT404" i="5"/>
  <c r="AS404" i="5"/>
  <c r="AR404" i="5"/>
  <c r="AQ404" i="5"/>
  <c r="AY318" i="5"/>
  <c r="AX318" i="5"/>
  <c r="AW318" i="5"/>
  <c r="AV318" i="5"/>
  <c r="AU318" i="5"/>
  <c r="AT318" i="5"/>
  <c r="AS318" i="5"/>
  <c r="AR318" i="5"/>
  <c r="AQ318" i="5"/>
  <c r="BP7" i="5"/>
  <c r="BO7" i="5"/>
  <c r="BN7" i="5"/>
  <c r="BM7" i="5"/>
  <c r="BL7" i="5"/>
  <c r="BK7" i="5"/>
  <c r="BJ7" i="5"/>
  <c r="BI7" i="5"/>
  <c r="BH7" i="5"/>
  <c r="AY405" i="5"/>
  <c r="AX405" i="5"/>
  <c r="AW405" i="5"/>
  <c r="AV405" i="5"/>
  <c r="AU405" i="5"/>
  <c r="AT405" i="5"/>
  <c r="AS405" i="5"/>
  <c r="AR405" i="5"/>
  <c r="AQ405" i="5"/>
  <c r="BO48" i="5"/>
  <c r="BN48" i="5"/>
  <c r="BM48" i="5"/>
  <c r="BL48" i="5"/>
  <c r="BK48" i="5"/>
  <c r="BJ48" i="5"/>
  <c r="BI48" i="5"/>
  <c r="BH48" i="5"/>
  <c r="BP48" i="5"/>
  <c r="AY310" i="5"/>
  <c r="AX310" i="5"/>
  <c r="AW310" i="5"/>
  <c r="AV310" i="5"/>
  <c r="AU310" i="5"/>
  <c r="AT310" i="5"/>
  <c r="AS310" i="5"/>
  <c r="AR310" i="5"/>
  <c r="AQ310" i="5"/>
  <c r="AY187" i="5"/>
  <c r="AX187" i="5"/>
  <c r="AW187" i="5"/>
  <c r="AV187" i="5"/>
  <c r="AU187" i="5"/>
  <c r="AT187" i="5"/>
  <c r="AS187" i="5"/>
  <c r="AR187" i="5"/>
  <c r="AQ187" i="5"/>
  <c r="AW79" i="5"/>
  <c r="AX79" i="5"/>
  <c r="AV79" i="5"/>
  <c r="AU79" i="5"/>
  <c r="AT79" i="5"/>
  <c r="AS79" i="5"/>
  <c r="AR79" i="5"/>
  <c r="AQ79" i="5"/>
  <c r="AY79" i="5"/>
  <c r="AY334" i="5"/>
  <c r="AX334" i="5"/>
  <c r="AW334" i="5"/>
  <c r="AV334" i="5"/>
  <c r="AU334" i="5"/>
  <c r="AT334" i="5"/>
  <c r="AS334" i="5"/>
  <c r="AR334" i="5"/>
  <c r="AQ334" i="5"/>
  <c r="AY286" i="5"/>
  <c r="AX286" i="5"/>
  <c r="AW286" i="5"/>
  <c r="AV286" i="5"/>
  <c r="AU286" i="5"/>
  <c r="AT286" i="5"/>
  <c r="AS286" i="5"/>
  <c r="AR286" i="5"/>
  <c r="AQ286" i="5"/>
  <c r="AX223" i="5"/>
  <c r="AY223" i="5"/>
  <c r="AV223" i="5"/>
  <c r="AU223" i="5"/>
  <c r="AT223" i="5"/>
  <c r="AS223" i="5"/>
  <c r="AR223" i="5"/>
  <c r="AQ223" i="5"/>
  <c r="AW223" i="5"/>
  <c r="AY241" i="5"/>
  <c r="AX241" i="5"/>
  <c r="AW241" i="5"/>
  <c r="AV241" i="5"/>
  <c r="AU241" i="5"/>
  <c r="AT241" i="5"/>
  <c r="AS241" i="5"/>
  <c r="AR241" i="5"/>
  <c r="AQ241" i="5"/>
  <c r="AY204" i="5"/>
  <c r="AX204" i="5"/>
  <c r="AW204" i="5"/>
  <c r="AV204" i="5"/>
  <c r="AU204" i="5"/>
  <c r="AT204" i="5"/>
  <c r="AS204" i="5"/>
  <c r="AR204" i="5"/>
  <c r="AQ204" i="5"/>
  <c r="AW108" i="5"/>
  <c r="AV108" i="5"/>
  <c r="AU108" i="5"/>
  <c r="AT108" i="5"/>
  <c r="AS108" i="5"/>
  <c r="AR108" i="5"/>
  <c r="AQ108" i="5"/>
  <c r="AX108" i="5"/>
  <c r="AY108" i="5"/>
  <c r="AW46" i="5"/>
  <c r="AV46" i="5"/>
  <c r="AU46" i="5"/>
  <c r="AT46" i="5"/>
  <c r="AS46" i="5"/>
  <c r="AR46" i="5"/>
  <c r="AQ46" i="5"/>
  <c r="AX46" i="5"/>
  <c r="AY46" i="5"/>
  <c r="AX303" i="5"/>
  <c r="AY303" i="5"/>
  <c r="AW303" i="5"/>
  <c r="AV303" i="5"/>
  <c r="AU303" i="5"/>
  <c r="AT303" i="5"/>
  <c r="AS303" i="5"/>
  <c r="AR303" i="5"/>
  <c r="AQ303" i="5"/>
  <c r="AX327" i="5"/>
  <c r="AW327" i="5"/>
  <c r="AV327" i="5"/>
  <c r="AU327" i="5"/>
  <c r="AT327" i="5"/>
  <c r="AS327" i="5"/>
  <c r="AR327" i="5"/>
  <c r="AQ327" i="5"/>
  <c r="AY327" i="5"/>
  <c r="N177" i="17"/>
  <c r="AY252" i="5"/>
  <c r="AW252" i="5"/>
  <c r="AV252" i="5"/>
  <c r="AU252" i="5"/>
  <c r="AT252" i="5"/>
  <c r="AS252" i="5"/>
  <c r="AR252" i="5"/>
  <c r="AQ252" i="5"/>
  <c r="AX252" i="5"/>
  <c r="AY214" i="5"/>
  <c r="AX214" i="5"/>
  <c r="AW214" i="5"/>
  <c r="AV214" i="5"/>
  <c r="AU214" i="5"/>
  <c r="AT214" i="5"/>
  <c r="AS214" i="5"/>
  <c r="AR214" i="5"/>
  <c r="AQ214" i="5"/>
  <c r="AX213" i="5"/>
  <c r="AW213" i="5"/>
  <c r="AV213" i="5"/>
  <c r="AU213" i="5"/>
  <c r="AT213" i="5"/>
  <c r="AS213" i="5"/>
  <c r="AR213" i="5"/>
  <c r="AQ213" i="5"/>
  <c r="AY213" i="5"/>
  <c r="AY194" i="5"/>
  <c r="AX194" i="5"/>
  <c r="AW194" i="5"/>
  <c r="AV194" i="5"/>
  <c r="AU194" i="5"/>
  <c r="AT194" i="5"/>
  <c r="AS194" i="5"/>
  <c r="AR194" i="5"/>
  <c r="AQ194" i="5"/>
  <c r="BP9" i="5"/>
  <c r="BO9" i="5"/>
  <c r="BN9" i="5"/>
  <c r="BM9" i="5"/>
  <c r="BL9" i="5"/>
  <c r="BK9" i="5"/>
  <c r="BJ9" i="5"/>
  <c r="BI9" i="5"/>
  <c r="BH9" i="5"/>
  <c r="J176" i="17"/>
  <c r="AW403" i="5"/>
  <c r="AV403" i="5"/>
  <c r="AU403" i="5"/>
  <c r="AT403" i="5"/>
  <c r="AS403" i="5"/>
  <c r="AR403" i="5"/>
  <c r="AQ403" i="5"/>
  <c r="AX403" i="5"/>
  <c r="AY403" i="5"/>
  <c r="AX421" i="5"/>
  <c r="AW421" i="5"/>
  <c r="AV421" i="5"/>
  <c r="AU421" i="5"/>
  <c r="AT421" i="5"/>
  <c r="AS421" i="5"/>
  <c r="AR421" i="5"/>
  <c r="AQ421" i="5"/>
  <c r="AY421" i="5"/>
  <c r="AX151" i="5"/>
  <c r="AY151" i="5"/>
  <c r="AW151" i="5"/>
  <c r="AV151" i="5"/>
  <c r="AU151" i="5"/>
  <c r="AT151" i="5"/>
  <c r="AS151" i="5"/>
  <c r="AR151" i="5"/>
  <c r="AQ151" i="5"/>
  <c r="AY231" i="5"/>
  <c r="AX231" i="5"/>
  <c r="AW231" i="5"/>
  <c r="AV231" i="5"/>
  <c r="AU231" i="5"/>
  <c r="AT231" i="5"/>
  <c r="AS231" i="5"/>
  <c r="AR231" i="5"/>
  <c r="AQ231" i="5"/>
  <c r="AY170" i="5"/>
  <c r="AX170" i="5"/>
  <c r="AW170" i="5"/>
  <c r="AV170" i="5"/>
  <c r="AU170" i="5"/>
  <c r="AT170" i="5"/>
  <c r="AS170" i="5"/>
  <c r="AR170" i="5"/>
  <c r="AQ170" i="5"/>
  <c r="AY219" i="5"/>
  <c r="AX219" i="5"/>
  <c r="AW219" i="5"/>
  <c r="AV219" i="5"/>
  <c r="AU219" i="5"/>
  <c r="AT219" i="5"/>
  <c r="AS219" i="5"/>
  <c r="AR219" i="5"/>
  <c r="AQ219" i="5"/>
  <c r="AX41" i="5"/>
  <c r="AW41" i="5"/>
  <c r="AV41" i="5"/>
  <c r="AU41" i="5"/>
  <c r="AT41" i="5"/>
  <c r="AS41" i="5"/>
  <c r="AR41" i="5"/>
  <c r="AQ41" i="5"/>
  <c r="AY41" i="5"/>
  <c r="AX62" i="5"/>
  <c r="AW62" i="5"/>
  <c r="AV62" i="5"/>
  <c r="AU62" i="5"/>
  <c r="AT62" i="5"/>
  <c r="AS62" i="5"/>
  <c r="AR62" i="5"/>
  <c r="AQ62" i="5"/>
  <c r="AY62" i="5"/>
  <c r="AB381" i="3"/>
  <c r="U381" i="3" s="1"/>
  <c r="AV438" i="5"/>
  <c r="AU438" i="5"/>
  <c r="AT438" i="5"/>
  <c r="AS438" i="5"/>
  <c r="AR438" i="5"/>
  <c r="AQ438" i="5"/>
  <c r="AW438" i="5"/>
  <c r="AX438" i="5"/>
  <c r="AY438" i="5"/>
  <c r="AY380" i="5"/>
  <c r="AX380" i="5"/>
  <c r="AW380" i="5"/>
  <c r="AV380" i="5"/>
  <c r="AU380" i="5"/>
  <c r="AT380" i="5"/>
  <c r="AS380" i="5"/>
  <c r="AR380" i="5"/>
  <c r="AQ380" i="5"/>
  <c r="AY386" i="5"/>
  <c r="AX386" i="5"/>
  <c r="AW386" i="5"/>
  <c r="AV386" i="5"/>
  <c r="AU386" i="5"/>
  <c r="AT386" i="5"/>
  <c r="AS386" i="5"/>
  <c r="AR386" i="5"/>
  <c r="AQ386" i="5"/>
  <c r="AX221" i="5"/>
  <c r="AW221" i="5"/>
  <c r="AV221" i="5"/>
  <c r="AU221" i="5"/>
  <c r="AT221" i="5"/>
  <c r="AS221" i="5"/>
  <c r="AR221" i="5"/>
  <c r="AQ221" i="5"/>
  <c r="AY221" i="5"/>
  <c r="AY365" i="5"/>
  <c r="AX365" i="5"/>
  <c r="AW365" i="5"/>
  <c r="AV365" i="5"/>
  <c r="AU365" i="5"/>
  <c r="AT365" i="5"/>
  <c r="AS365" i="5"/>
  <c r="AR365" i="5"/>
  <c r="AQ365" i="5"/>
  <c r="AY228" i="5"/>
  <c r="AX228" i="5"/>
  <c r="AW228" i="5"/>
  <c r="AV228" i="5"/>
  <c r="AU228" i="5"/>
  <c r="AT228" i="5"/>
  <c r="AS228" i="5"/>
  <c r="AR228" i="5"/>
  <c r="AQ228" i="5"/>
  <c r="AY261" i="5"/>
  <c r="AX261" i="5"/>
  <c r="AW261" i="5"/>
  <c r="AV261" i="5"/>
  <c r="AU261" i="5"/>
  <c r="AT261" i="5"/>
  <c r="AS261" i="5"/>
  <c r="AR261" i="5"/>
  <c r="AQ261" i="5"/>
  <c r="AY218" i="5"/>
  <c r="AX218" i="5"/>
  <c r="AW218" i="5"/>
  <c r="AV218" i="5"/>
  <c r="AU218" i="5"/>
  <c r="AT218" i="5"/>
  <c r="AS218" i="5"/>
  <c r="AR218" i="5"/>
  <c r="AQ218" i="5"/>
  <c r="AX133" i="5"/>
  <c r="AW133" i="5"/>
  <c r="AV133" i="5"/>
  <c r="AU133" i="5"/>
  <c r="AT133" i="5"/>
  <c r="AS133" i="5"/>
  <c r="AR133" i="5"/>
  <c r="AQ133" i="5"/>
  <c r="AY133" i="5"/>
  <c r="BP5" i="5"/>
  <c r="BO5" i="5"/>
  <c r="BN5" i="5"/>
  <c r="BM5" i="5"/>
  <c r="BL5" i="5"/>
  <c r="BK5" i="5"/>
  <c r="BJ5" i="5"/>
  <c r="BI5" i="5"/>
  <c r="BH5" i="5"/>
  <c r="BP65" i="5"/>
  <c r="BO65" i="5"/>
  <c r="BN65" i="5"/>
  <c r="BM65" i="5"/>
  <c r="BL65" i="5"/>
  <c r="BK65" i="5"/>
  <c r="BJ65" i="5"/>
  <c r="BI65" i="5"/>
  <c r="BH65" i="5"/>
  <c r="AV353" i="5"/>
  <c r="AU353" i="5"/>
  <c r="AT353" i="5"/>
  <c r="AS353" i="5"/>
  <c r="AR353" i="5"/>
  <c r="AQ353" i="5"/>
  <c r="AX353" i="5"/>
  <c r="AW353" i="5"/>
  <c r="AY353" i="5"/>
  <c r="AY368" i="5"/>
  <c r="AX368" i="5"/>
  <c r="AW368" i="5"/>
  <c r="AV368" i="5"/>
  <c r="AU368" i="5"/>
  <c r="AT368" i="5"/>
  <c r="AS368" i="5"/>
  <c r="AR368" i="5"/>
  <c r="AQ368" i="5"/>
  <c r="AY378" i="5"/>
  <c r="AX378" i="5"/>
  <c r="AW378" i="5"/>
  <c r="AV378" i="5"/>
  <c r="AU378" i="5"/>
  <c r="AT378" i="5"/>
  <c r="AS378" i="5"/>
  <c r="AR378" i="5"/>
  <c r="AQ378" i="5"/>
  <c r="AY345" i="5"/>
  <c r="AX345" i="5"/>
  <c r="AW345" i="5"/>
  <c r="AV345" i="5"/>
  <c r="AU345" i="5"/>
  <c r="AT345" i="5"/>
  <c r="AS345" i="5"/>
  <c r="AR345" i="5"/>
  <c r="AQ345" i="5"/>
  <c r="AW389" i="5"/>
  <c r="AV389" i="5"/>
  <c r="AU389" i="5"/>
  <c r="AT389" i="5"/>
  <c r="AS389" i="5"/>
  <c r="AR389" i="5"/>
  <c r="AQ389" i="5"/>
  <c r="AX389" i="5"/>
  <c r="AY389" i="5"/>
  <c r="AY176" i="5"/>
  <c r="AX176" i="5"/>
  <c r="AW176" i="5"/>
  <c r="AV176" i="5"/>
  <c r="AU176" i="5"/>
  <c r="AT176" i="5"/>
  <c r="AS176" i="5"/>
  <c r="AR176" i="5"/>
  <c r="AQ176" i="5"/>
  <c r="AY262" i="5"/>
  <c r="AX262" i="5"/>
  <c r="AW262" i="5"/>
  <c r="AV262" i="5"/>
  <c r="AU262" i="5"/>
  <c r="AT262" i="5"/>
  <c r="AS262" i="5"/>
  <c r="AR262" i="5"/>
  <c r="AQ262" i="5"/>
  <c r="AX230" i="5"/>
  <c r="AW230" i="5"/>
  <c r="AV230" i="5"/>
  <c r="AU230" i="5"/>
  <c r="AT230" i="5"/>
  <c r="AS230" i="5"/>
  <c r="AR230" i="5"/>
  <c r="AQ230" i="5"/>
  <c r="AY230" i="5"/>
  <c r="BN74" i="5"/>
  <c r="BM74" i="5"/>
  <c r="BL74" i="5"/>
  <c r="BK74" i="5"/>
  <c r="BJ74" i="5"/>
  <c r="BI74" i="5"/>
  <c r="BH74" i="5"/>
  <c r="BO74" i="5"/>
  <c r="BP74" i="5"/>
  <c r="AW121" i="5"/>
  <c r="AV121" i="5"/>
  <c r="AU121" i="5"/>
  <c r="AT121" i="5"/>
  <c r="AS121" i="5"/>
  <c r="AR121" i="5"/>
  <c r="AQ121" i="5"/>
  <c r="AX121" i="5"/>
  <c r="AY121" i="5"/>
  <c r="AY81" i="5"/>
  <c r="AX81" i="5"/>
  <c r="AW81" i="5"/>
  <c r="AV81" i="5"/>
  <c r="AU81" i="5"/>
  <c r="AT81" i="5"/>
  <c r="AS81" i="5"/>
  <c r="AR81" i="5"/>
  <c r="AQ81" i="5"/>
  <c r="BP52" i="5"/>
  <c r="BO52" i="5"/>
  <c r="BN52" i="5"/>
  <c r="BM52" i="5"/>
  <c r="BL52" i="5"/>
  <c r="BK52" i="5"/>
  <c r="BJ52" i="5"/>
  <c r="BI52" i="5"/>
  <c r="BH52" i="5"/>
  <c r="AX23" i="5"/>
  <c r="AW23" i="5"/>
  <c r="AV23" i="5"/>
  <c r="AU23" i="5"/>
  <c r="AT23" i="5"/>
  <c r="AS23" i="5"/>
  <c r="AR23" i="5"/>
  <c r="AQ23" i="5"/>
  <c r="AY23" i="5"/>
  <c r="AY21" i="5"/>
  <c r="AX21" i="5"/>
  <c r="AW21" i="5"/>
  <c r="AV21" i="5"/>
  <c r="AU21" i="5"/>
  <c r="AT21" i="5"/>
  <c r="AS21" i="5"/>
  <c r="AR21" i="5"/>
  <c r="AQ21" i="5"/>
  <c r="AY27" i="5"/>
  <c r="AX27" i="5"/>
  <c r="AW27" i="5"/>
  <c r="AV27" i="5"/>
  <c r="AU27" i="5"/>
  <c r="AT27" i="5"/>
  <c r="AS27" i="5"/>
  <c r="AR27" i="5"/>
  <c r="AQ27" i="5"/>
  <c r="I181" i="17"/>
  <c r="AY245" i="5"/>
  <c r="AX245" i="5"/>
  <c r="AW245" i="5"/>
  <c r="AV245" i="5"/>
  <c r="AU245" i="5"/>
  <c r="AT245" i="5"/>
  <c r="AS245" i="5"/>
  <c r="AR245" i="5"/>
  <c r="AQ245" i="5"/>
  <c r="AX294" i="5"/>
  <c r="AY294" i="5"/>
  <c r="AW294" i="5"/>
  <c r="AV294" i="5"/>
  <c r="AU294" i="5"/>
  <c r="AT294" i="5"/>
  <c r="AS294" i="5"/>
  <c r="AR294" i="5"/>
  <c r="AQ294" i="5"/>
  <c r="AY85" i="5"/>
  <c r="AX85" i="5"/>
  <c r="AW85" i="5"/>
  <c r="AV85" i="5"/>
  <c r="AU85" i="5"/>
  <c r="AT85" i="5"/>
  <c r="AS85" i="5"/>
  <c r="AR85" i="5"/>
  <c r="AQ85" i="5"/>
  <c r="AY110" i="5"/>
  <c r="AX110" i="5"/>
  <c r="AW110" i="5"/>
  <c r="AV110" i="5"/>
  <c r="AU110" i="5"/>
  <c r="AT110" i="5"/>
  <c r="AS110" i="5"/>
  <c r="AR110" i="5"/>
  <c r="AQ110" i="5"/>
  <c r="BN16" i="5"/>
  <c r="BM16" i="5"/>
  <c r="BL16" i="5"/>
  <c r="BK16" i="5"/>
  <c r="BJ16" i="5"/>
  <c r="BI16" i="5"/>
  <c r="BH16" i="5"/>
  <c r="BO16" i="5"/>
  <c r="BP16" i="5"/>
  <c r="I36" i="1"/>
  <c r="K41" i="17"/>
  <c r="AY431" i="5"/>
  <c r="AX431" i="5"/>
  <c r="AW431" i="5"/>
  <c r="AV431" i="5"/>
  <c r="AU431" i="5"/>
  <c r="AT431" i="5"/>
  <c r="AS431" i="5"/>
  <c r="AR431" i="5"/>
  <c r="AQ431" i="5"/>
  <c r="AY326" i="5"/>
  <c r="AX326" i="5"/>
  <c r="AW326" i="5"/>
  <c r="AV326" i="5"/>
  <c r="AU326" i="5"/>
  <c r="AT326" i="5"/>
  <c r="AS326" i="5"/>
  <c r="AR326" i="5"/>
  <c r="AQ326" i="5"/>
  <c r="AW292" i="5"/>
  <c r="AV292" i="5"/>
  <c r="AU292" i="5"/>
  <c r="AT292" i="5"/>
  <c r="AS292" i="5"/>
  <c r="AR292" i="5"/>
  <c r="AQ292" i="5"/>
  <c r="AX292" i="5"/>
  <c r="AY292" i="5"/>
  <c r="K52" i="17"/>
  <c r="AY375" i="5"/>
  <c r="AX375" i="5"/>
  <c r="AW375" i="5"/>
  <c r="AV375" i="5"/>
  <c r="AU375" i="5"/>
  <c r="AT375" i="5"/>
  <c r="AS375" i="5"/>
  <c r="AR375" i="5"/>
  <c r="AQ375" i="5"/>
  <c r="AW188" i="5"/>
  <c r="AV188" i="5"/>
  <c r="AU188" i="5"/>
  <c r="AT188" i="5"/>
  <c r="AS188" i="5"/>
  <c r="AR188" i="5"/>
  <c r="AQ188" i="5"/>
  <c r="AX188" i="5"/>
  <c r="AY188" i="5"/>
  <c r="AW38" i="5"/>
  <c r="AV38" i="5"/>
  <c r="AU38" i="5"/>
  <c r="AT38" i="5"/>
  <c r="AS38" i="5"/>
  <c r="AR38" i="5"/>
  <c r="AQ38" i="5"/>
  <c r="AX38" i="5"/>
  <c r="AY38" i="5"/>
  <c r="L30" i="17"/>
  <c r="AX426" i="5"/>
  <c r="AW426" i="5"/>
  <c r="AV426" i="5"/>
  <c r="AU426" i="5"/>
  <c r="AT426" i="5"/>
  <c r="AS426" i="5"/>
  <c r="AR426" i="5"/>
  <c r="AQ426" i="5"/>
  <c r="AY426" i="5"/>
  <c r="L70" i="17"/>
  <c r="I125" i="17"/>
  <c r="AX324" i="5"/>
  <c r="AW324" i="5"/>
  <c r="AV324" i="5"/>
  <c r="AU324" i="5"/>
  <c r="AT324" i="5"/>
  <c r="AS324" i="5"/>
  <c r="AR324" i="5"/>
  <c r="AQ324" i="5"/>
  <c r="AY324" i="5"/>
  <c r="I162" i="17"/>
  <c r="AY90" i="5"/>
  <c r="AX90" i="5"/>
  <c r="AW90" i="5"/>
  <c r="AV90" i="5"/>
  <c r="AU90" i="5"/>
  <c r="AT90" i="5"/>
  <c r="AS90" i="5"/>
  <c r="AR90" i="5"/>
  <c r="AQ90" i="5"/>
  <c r="AY179" i="5"/>
  <c r="AX179" i="5"/>
  <c r="AW179" i="5"/>
  <c r="AV179" i="5"/>
  <c r="AU179" i="5"/>
  <c r="AT179" i="5"/>
  <c r="AS179" i="5"/>
  <c r="AR179" i="5"/>
  <c r="AQ179" i="5"/>
  <c r="I19" i="5"/>
  <c r="I14" i="5"/>
  <c r="BN3" i="5"/>
  <c r="BM3" i="5"/>
  <c r="BL3" i="5"/>
  <c r="BK3" i="5"/>
  <c r="BJ3" i="5"/>
  <c r="BI3" i="5"/>
  <c r="BH3" i="5"/>
  <c r="BO3" i="5"/>
  <c r="BP3" i="5"/>
  <c r="R106" i="3"/>
  <c r="AE106" i="3" s="1"/>
  <c r="AB106" i="3"/>
  <c r="U106" i="3" s="1"/>
  <c r="AN395" i="5"/>
  <c r="AO395" i="5"/>
  <c r="AP395" i="5"/>
  <c r="AN282" i="5"/>
  <c r="AO282" i="5"/>
  <c r="AP282" i="5"/>
  <c r="AP351" i="5"/>
  <c r="AN351" i="5"/>
  <c r="AM351" i="5"/>
  <c r="AO351" i="5"/>
  <c r="AN89" i="5"/>
  <c r="AM89" i="5"/>
  <c r="AO89" i="5"/>
  <c r="AP89" i="5"/>
  <c r="AN97" i="5"/>
  <c r="AO97" i="5"/>
  <c r="AP97" i="5"/>
  <c r="AP278" i="5"/>
  <c r="AN278" i="5"/>
  <c r="AM278" i="5"/>
  <c r="AO278" i="5"/>
  <c r="BF45" i="5"/>
  <c r="BE45" i="5"/>
  <c r="BC45" i="5"/>
  <c r="BG45" i="5"/>
  <c r="AN439" i="5"/>
  <c r="AO439" i="5"/>
  <c r="AP439" i="5"/>
  <c r="AN179" i="5"/>
  <c r="AM179" i="5"/>
  <c r="AO179" i="5"/>
  <c r="AP179" i="5"/>
  <c r="AO188" i="5"/>
  <c r="AP188" i="5"/>
  <c r="AN188" i="5"/>
  <c r="AM188" i="5"/>
  <c r="AN326" i="5"/>
  <c r="AO326" i="5"/>
  <c r="AP326" i="5"/>
  <c r="AN23" i="5"/>
  <c r="AP23" i="5"/>
  <c r="AO23" i="5"/>
  <c r="AO389" i="5"/>
  <c r="AP389" i="5"/>
  <c r="AN389" i="5"/>
  <c r="AM389" i="5"/>
  <c r="AO228" i="5"/>
  <c r="AP228" i="5"/>
  <c r="AN228" i="5"/>
  <c r="AN41" i="5"/>
  <c r="AM41" i="5"/>
  <c r="AP41" i="5"/>
  <c r="AO41" i="5"/>
  <c r="AN214" i="5"/>
  <c r="AM214" i="5"/>
  <c r="AO214" i="5"/>
  <c r="AP214" i="5"/>
  <c r="AP327" i="5"/>
  <c r="AN327" i="5"/>
  <c r="AO327" i="5"/>
  <c r="AO108" i="5"/>
  <c r="AP108" i="5"/>
  <c r="AN108" i="5"/>
  <c r="AM108" i="5"/>
  <c r="AN310" i="5"/>
  <c r="AO310" i="5"/>
  <c r="AP310" i="5"/>
  <c r="BF57" i="5"/>
  <c r="BG57" i="5"/>
  <c r="AP392" i="5"/>
  <c r="AN392" i="5"/>
  <c r="AM392" i="5"/>
  <c r="AO392" i="5"/>
  <c r="AN73" i="5"/>
  <c r="AO73" i="5"/>
  <c r="AP73" i="5"/>
  <c r="AO180" i="5"/>
  <c r="AP180" i="5"/>
  <c r="AN180" i="5"/>
  <c r="AN29" i="5"/>
  <c r="AM29" i="5"/>
  <c r="AP29" i="5"/>
  <c r="AO29" i="5"/>
  <c r="AN129" i="5"/>
  <c r="AM129" i="5"/>
  <c r="AO129" i="5"/>
  <c r="AP129" i="5"/>
  <c r="AP397" i="5"/>
  <c r="AN397" i="5"/>
  <c r="AO397" i="5"/>
  <c r="AN101" i="5"/>
  <c r="AO101" i="5"/>
  <c r="AP101" i="5"/>
  <c r="AN39" i="5"/>
  <c r="AM39" i="5"/>
  <c r="AP39" i="5"/>
  <c r="AO39" i="5"/>
  <c r="BF50" i="5"/>
  <c r="BE50" i="5"/>
  <c r="BC50" i="5"/>
  <c r="BG50" i="5"/>
  <c r="AN98" i="5"/>
  <c r="AO98" i="5"/>
  <c r="AP98" i="5"/>
  <c r="AO275" i="5"/>
  <c r="AP275" i="5"/>
  <c r="AN275" i="5"/>
  <c r="AN227" i="5"/>
  <c r="AM227" i="5"/>
  <c r="AO227" i="5"/>
  <c r="AP227" i="5"/>
  <c r="AN55" i="5"/>
  <c r="AM55" i="5"/>
  <c r="AO55" i="5"/>
  <c r="AP55" i="5"/>
  <c r="AP436" i="5"/>
  <c r="AN436" i="5"/>
  <c r="AM436" i="5"/>
  <c r="AO436" i="5"/>
  <c r="AN120" i="5"/>
  <c r="AM120" i="5"/>
  <c r="AO120" i="5"/>
  <c r="AP120" i="5"/>
  <c r="AO172" i="5"/>
  <c r="AP172" i="5"/>
  <c r="AN172" i="5"/>
  <c r="AN433" i="5"/>
  <c r="AO433" i="5"/>
  <c r="AP433" i="5"/>
  <c r="AP143" i="5"/>
  <c r="AN143" i="5"/>
  <c r="AM143" i="5"/>
  <c r="AO143" i="5"/>
  <c r="AO332" i="5"/>
  <c r="AP332" i="5"/>
  <c r="AN332" i="5"/>
  <c r="AM332" i="5"/>
  <c r="BG40" i="5"/>
  <c r="BF40" i="5"/>
  <c r="BE40" i="5"/>
  <c r="BC40" i="5"/>
  <c r="BF72" i="5"/>
  <c r="BG72" i="5"/>
  <c r="AN192" i="5"/>
  <c r="AP192" i="5"/>
  <c r="AO192" i="5"/>
  <c r="AN190" i="5"/>
  <c r="AO190" i="5"/>
  <c r="AP190" i="5"/>
  <c r="AN323" i="5"/>
  <c r="AO323" i="5"/>
  <c r="AP323" i="5"/>
  <c r="BF63" i="5"/>
  <c r="BG63" i="5"/>
  <c r="AN390" i="5"/>
  <c r="AO390" i="5"/>
  <c r="AP390" i="5"/>
  <c r="AO205" i="5"/>
  <c r="AP205" i="5"/>
  <c r="AN205" i="5"/>
  <c r="AM205" i="5"/>
  <c r="BF62" i="5"/>
  <c r="BG62" i="5"/>
  <c r="AN263" i="5"/>
  <c r="AO263" i="5"/>
  <c r="AP263" i="5"/>
  <c r="AP56" i="5"/>
  <c r="AO56" i="5"/>
  <c r="AN56" i="5"/>
  <c r="BF39" i="5"/>
  <c r="BE39" i="5"/>
  <c r="BC39" i="5"/>
  <c r="BG39" i="5"/>
  <c r="AO238" i="5"/>
  <c r="AN238" i="5"/>
  <c r="AM238" i="5"/>
  <c r="AP238" i="5"/>
  <c r="AN248" i="5"/>
  <c r="AM248" i="5"/>
  <c r="AO248" i="5"/>
  <c r="AP248" i="5"/>
  <c r="BG56" i="5"/>
  <c r="BF56" i="5"/>
  <c r="BG8" i="5"/>
  <c r="BF8" i="5"/>
  <c r="BE8" i="5"/>
  <c r="BC8" i="5"/>
  <c r="AN331" i="5"/>
  <c r="AM331" i="5"/>
  <c r="AO331" i="5"/>
  <c r="AP331" i="5"/>
  <c r="AN342" i="5"/>
  <c r="AM342" i="5"/>
  <c r="AO342" i="5"/>
  <c r="AP342" i="5"/>
  <c r="AN69" i="5"/>
  <c r="AM69" i="5"/>
  <c r="AO69" i="5"/>
  <c r="AP69" i="5"/>
  <c r="AN123" i="5"/>
  <c r="AO123" i="5"/>
  <c r="AP123" i="5"/>
  <c r="AO48" i="5"/>
  <c r="AP48" i="5"/>
  <c r="AN48" i="5"/>
  <c r="AM48" i="5"/>
  <c r="BF47" i="5"/>
  <c r="BG47" i="5"/>
  <c r="AN295" i="5"/>
  <c r="AO295" i="5"/>
  <c r="AP295" i="5"/>
  <c r="AO372" i="5"/>
  <c r="AP372" i="5"/>
  <c r="AN372" i="5"/>
  <c r="AM372" i="5"/>
  <c r="AN425" i="5"/>
  <c r="AO425" i="5"/>
  <c r="AP425" i="5"/>
  <c r="AP359" i="5"/>
  <c r="AN359" i="5"/>
  <c r="AM359" i="5"/>
  <c r="AO359" i="5"/>
  <c r="AN362" i="5"/>
  <c r="AM362" i="5"/>
  <c r="AO362" i="5"/>
  <c r="AP362" i="5"/>
  <c r="AN422" i="5"/>
  <c r="AM422" i="5"/>
  <c r="AO422" i="5"/>
  <c r="AP422" i="5"/>
  <c r="AN155" i="5"/>
  <c r="AO155" i="5"/>
  <c r="AP155" i="5"/>
  <c r="AN169" i="5"/>
  <c r="AO169" i="5"/>
  <c r="AP169" i="5"/>
  <c r="AO393" i="5"/>
  <c r="AN393" i="5"/>
  <c r="AM393" i="5"/>
  <c r="AP393" i="5"/>
  <c r="AN363" i="5"/>
  <c r="AM363" i="5"/>
  <c r="AO363" i="5"/>
  <c r="AP363" i="5"/>
  <c r="AN442" i="5"/>
  <c r="AM442" i="5"/>
  <c r="AO442" i="5"/>
  <c r="AP442" i="5"/>
  <c r="AN312" i="5"/>
  <c r="AO312" i="5"/>
  <c r="AP312" i="5"/>
  <c r="BF70" i="5"/>
  <c r="BE70" i="5"/>
  <c r="BC70" i="5"/>
  <c r="BG70" i="5"/>
  <c r="AN305" i="5"/>
  <c r="AM305" i="5"/>
  <c r="AO305" i="5"/>
  <c r="AP305" i="5"/>
  <c r="AN272" i="5"/>
  <c r="AM272" i="5"/>
  <c r="AO272" i="5"/>
  <c r="AP272" i="5"/>
  <c r="AN322" i="5"/>
  <c r="AO322" i="5"/>
  <c r="AP322" i="5"/>
  <c r="BG34" i="5"/>
  <c r="BF34" i="5"/>
  <c r="BE34" i="5"/>
  <c r="BC34" i="5"/>
  <c r="AP375" i="5"/>
  <c r="AN375" i="5"/>
  <c r="AM375" i="5"/>
  <c r="AO375" i="5"/>
  <c r="BF74" i="5"/>
  <c r="BG74" i="5"/>
  <c r="AN219" i="5"/>
  <c r="AO219" i="5"/>
  <c r="AP219" i="5"/>
  <c r="AN404" i="5"/>
  <c r="AO404" i="5"/>
  <c r="AP404" i="5"/>
  <c r="AO22" i="5"/>
  <c r="AP22" i="5"/>
  <c r="AN22" i="5"/>
  <c r="AM22" i="5"/>
  <c r="BG44" i="5"/>
  <c r="BF44" i="5"/>
  <c r="BE44" i="5"/>
  <c r="BC44" i="5"/>
  <c r="AO87" i="5"/>
  <c r="AP87" i="5"/>
  <c r="AN87" i="5"/>
  <c r="AM87" i="5"/>
  <c r="AP408" i="5"/>
  <c r="AN408" i="5"/>
  <c r="AM408" i="5"/>
  <c r="AO408" i="5"/>
  <c r="AP60" i="5"/>
  <c r="AO60" i="5"/>
  <c r="AN60" i="5"/>
  <c r="AN134" i="5"/>
  <c r="AM134" i="5"/>
  <c r="AO134" i="5"/>
  <c r="AP134" i="5"/>
  <c r="AN71" i="5"/>
  <c r="AO71" i="5"/>
  <c r="AP71" i="5"/>
  <c r="AN437" i="5"/>
  <c r="AO437" i="5"/>
  <c r="AP437" i="5"/>
  <c r="AN413" i="5"/>
  <c r="AM413" i="5"/>
  <c r="AO413" i="5"/>
  <c r="AP413" i="5"/>
  <c r="AN59" i="5"/>
  <c r="AM59" i="5"/>
  <c r="AP59" i="5"/>
  <c r="AO59" i="5"/>
  <c r="AN31" i="5"/>
  <c r="AM31" i="5"/>
  <c r="AP31" i="5"/>
  <c r="AO31" i="5"/>
  <c r="AP175" i="5"/>
  <c r="AN175" i="5"/>
  <c r="AO175" i="5"/>
  <c r="AO44" i="5"/>
  <c r="AP44" i="5"/>
  <c r="AN44" i="5"/>
  <c r="AM44" i="5"/>
  <c r="AP383" i="5"/>
  <c r="AN383" i="5"/>
  <c r="AM383" i="5"/>
  <c r="AO383" i="5"/>
  <c r="AP54" i="5"/>
  <c r="AN54" i="5"/>
  <c r="AM54" i="5"/>
  <c r="AO54" i="5"/>
  <c r="AN186" i="5"/>
  <c r="AM186" i="5"/>
  <c r="AO186" i="5"/>
  <c r="AP186" i="5"/>
  <c r="AN284" i="5"/>
  <c r="AM284" i="5"/>
  <c r="AO284" i="5"/>
  <c r="AP284" i="5"/>
  <c r="AN240" i="5"/>
  <c r="AM240" i="5"/>
  <c r="AO240" i="5"/>
  <c r="AP240" i="5"/>
  <c r="AO100" i="5"/>
  <c r="AP100" i="5"/>
  <c r="AN100" i="5"/>
  <c r="AM100" i="5"/>
  <c r="AN74" i="5"/>
  <c r="AO74" i="5"/>
  <c r="AP74" i="5"/>
  <c r="AN114" i="5"/>
  <c r="AO114" i="5"/>
  <c r="AP114" i="5"/>
  <c r="AN418" i="5"/>
  <c r="AO418" i="5"/>
  <c r="AP418" i="5"/>
  <c r="AN267" i="5"/>
  <c r="AM267" i="5"/>
  <c r="AO267" i="5"/>
  <c r="AP267" i="5"/>
  <c r="AN244" i="5"/>
  <c r="AO244" i="5"/>
  <c r="AP244" i="5"/>
  <c r="AN411" i="5"/>
  <c r="AO411" i="5"/>
  <c r="AP411" i="5"/>
  <c r="AN91" i="5"/>
  <c r="AO91" i="5"/>
  <c r="AP91" i="5"/>
  <c r="AN423" i="5"/>
  <c r="AO423" i="5"/>
  <c r="AP423" i="5"/>
  <c r="AN153" i="5"/>
  <c r="AO153" i="5"/>
  <c r="AP153" i="5"/>
  <c r="AN200" i="5"/>
  <c r="AM200" i="5"/>
  <c r="AP200" i="5"/>
  <c r="AO200" i="5"/>
  <c r="AO197" i="5"/>
  <c r="AP197" i="5"/>
  <c r="AN197" i="5"/>
  <c r="BG11" i="5"/>
  <c r="BF11" i="5"/>
  <c r="AN163" i="5"/>
  <c r="AM163" i="5"/>
  <c r="AO163" i="5"/>
  <c r="AP163" i="5"/>
  <c r="AP253" i="5"/>
  <c r="AN253" i="5"/>
  <c r="AO253" i="5"/>
  <c r="AN161" i="5"/>
  <c r="AM161" i="5"/>
  <c r="AO161" i="5"/>
  <c r="AP161" i="5"/>
  <c r="AN113" i="5"/>
  <c r="AO113" i="5"/>
  <c r="AP113" i="5"/>
  <c r="AN142" i="5"/>
  <c r="AO142" i="5"/>
  <c r="AP142" i="5"/>
  <c r="AN361" i="5"/>
  <c r="AM361" i="5"/>
  <c r="AP361" i="5"/>
  <c r="AO361" i="5"/>
  <c r="AN130" i="5"/>
  <c r="AM130" i="5"/>
  <c r="AO130" i="5"/>
  <c r="AP130" i="5"/>
  <c r="AO32" i="5"/>
  <c r="AP32" i="5"/>
  <c r="AN32" i="5"/>
  <c r="AO401" i="5"/>
  <c r="AN401" i="5"/>
  <c r="AP401" i="5"/>
  <c r="AP215" i="5"/>
  <c r="AN215" i="5"/>
  <c r="AO215" i="5"/>
  <c r="AP261" i="5"/>
  <c r="AN261" i="5"/>
  <c r="AO261" i="5"/>
  <c r="AN298" i="5"/>
  <c r="AO298" i="5"/>
  <c r="AP298" i="5"/>
  <c r="AN400" i="5"/>
  <c r="AO400" i="5"/>
  <c r="AP400" i="5"/>
  <c r="BF75" i="5"/>
  <c r="BG75" i="5"/>
  <c r="AN206" i="5"/>
  <c r="AO206" i="5"/>
  <c r="AP206" i="5"/>
  <c r="BG30" i="5"/>
  <c r="BF30" i="5"/>
  <c r="BE30" i="5"/>
  <c r="BC30" i="5"/>
  <c r="AN410" i="5"/>
  <c r="AO410" i="5"/>
  <c r="AP410" i="5"/>
  <c r="BF23" i="5"/>
  <c r="BG23" i="5"/>
  <c r="AO24" i="5"/>
  <c r="AP24" i="5"/>
  <c r="AN24" i="5"/>
  <c r="AN90" i="5"/>
  <c r="AM90" i="5"/>
  <c r="AO90" i="5"/>
  <c r="AP90" i="5"/>
  <c r="AN431" i="5"/>
  <c r="AO431" i="5"/>
  <c r="AP431" i="5"/>
  <c r="AO365" i="5"/>
  <c r="AP365" i="5"/>
  <c r="AN365" i="5"/>
  <c r="AM365" i="5"/>
  <c r="AP303" i="5"/>
  <c r="AN303" i="5"/>
  <c r="AM303" i="5"/>
  <c r="AO303" i="5"/>
  <c r="AP223" i="5"/>
  <c r="AN223" i="5"/>
  <c r="AM223" i="5"/>
  <c r="AO223" i="5"/>
  <c r="AP371" i="5"/>
  <c r="AN371" i="5"/>
  <c r="AO371" i="5"/>
  <c r="AP245" i="5"/>
  <c r="AN245" i="5"/>
  <c r="AM245" i="5"/>
  <c r="AO245" i="5"/>
  <c r="AN345" i="5"/>
  <c r="AM345" i="5"/>
  <c r="AO345" i="5"/>
  <c r="AP345" i="5"/>
  <c r="BG65" i="5"/>
  <c r="BF65" i="5"/>
  <c r="AN421" i="5"/>
  <c r="AM421" i="5"/>
  <c r="AO421" i="5"/>
  <c r="AP421" i="5"/>
  <c r="AN252" i="5"/>
  <c r="AM252" i="5"/>
  <c r="AO252" i="5"/>
  <c r="AP252" i="5"/>
  <c r="AP241" i="5"/>
  <c r="AO241" i="5"/>
  <c r="AN241" i="5"/>
  <c r="AM241" i="5"/>
  <c r="BG48" i="5"/>
  <c r="BF48" i="5"/>
  <c r="BE48" i="5"/>
  <c r="BC48" i="5"/>
  <c r="AP103" i="5"/>
  <c r="AN103" i="5"/>
  <c r="AM103" i="5"/>
  <c r="AO103" i="5"/>
  <c r="AP167" i="5"/>
  <c r="AN167" i="5"/>
  <c r="AO167" i="5"/>
  <c r="AN293" i="5"/>
  <c r="AM293" i="5"/>
  <c r="AO293" i="5"/>
  <c r="AP293" i="5"/>
  <c r="AN128" i="5"/>
  <c r="AO128" i="5"/>
  <c r="AP128" i="5"/>
  <c r="AN173" i="5"/>
  <c r="AO173" i="5"/>
  <c r="AP173" i="5"/>
  <c r="BF41" i="5"/>
  <c r="BG41" i="5"/>
  <c r="AP360" i="5"/>
  <c r="AN360" i="5"/>
  <c r="AO360" i="5"/>
  <c r="AO34" i="5"/>
  <c r="AP34" i="5"/>
  <c r="AN34" i="5"/>
  <c r="AM34" i="5"/>
  <c r="AN355" i="5"/>
  <c r="AO355" i="5"/>
  <c r="AP355" i="5"/>
  <c r="AN160" i="5"/>
  <c r="AO160" i="5"/>
  <c r="AP160" i="5"/>
  <c r="AO357" i="5"/>
  <c r="AP357" i="5"/>
  <c r="AN357" i="5"/>
  <c r="AN330" i="5"/>
  <c r="AM330" i="5"/>
  <c r="AO330" i="5"/>
  <c r="AP330" i="5"/>
  <c r="AP319" i="5"/>
  <c r="AN319" i="5"/>
  <c r="AO319" i="5"/>
  <c r="AN162" i="5"/>
  <c r="AO162" i="5"/>
  <c r="AP162" i="5"/>
  <c r="AO385" i="5"/>
  <c r="AN385" i="5"/>
  <c r="AP385" i="5"/>
  <c r="AO384" i="5"/>
  <c r="AP384" i="5"/>
  <c r="AN384" i="5"/>
  <c r="AM384" i="5"/>
  <c r="AO409" i="5"/>
  <c r="AN409" i="5"/>
  <c r="AM409" i="5"/>
  <c r="AP409" i="5"/>
  <c r="AN435" i="5"/>
  <c r="AO435" i="5"/>
  <c r="AP435" i="5"/>
  <c r="AN402" i="5"/>
  <c r="AO402" i="5"/>
  <c r="AP402" i="5"/>
  <c r="AN145" i="5"/>
  <c r="AO145" i="5"/>
  <c r="AP145" i="5"/>
  <c r="AO233" i="5"/>
  <c r="AP233" i="5"/>
  <c r="AN233" i="5"/>
  <c r="AO407" i="5"/>
  <c r="AP407" i="5"/>
  <c r="AN407" i="5"/>
  <c r="AO399" i="5"/>
  <c r="AN399" i="5"/>
  <c r="AP399" i="5"/>
  <c r="AN185" i="5"/>
  <c r="AO185" i="5"/>
  <c r="AP185" i="5"/>
  <c r="AN232" i="5"/>
  <c r="AO232" i="5"/>
  <c r="AP232" i="5"/>
  <c r="BF60" i="5"/>
  <c r="BG60" i="5"/>
  <c r="AO364" i="5"/>
  <c r="AN364" i="5"/>
  <c r="AM364" i="5"/>
  <c r="AP364" i="5"/>
  <c r="AP78" i="5"/>
  <c r="AN78" i="5"/>
  <c r="AO78" i="5"/>
  <c r="AN115" i="5"/>
  <c r="AO115" i="5"/>
  <c r="AP115" i="5"/>
  <c r="AP440" i="5"/>
  <c r="AN440" i="5"/>
  <c r="AM440" i="5"/>
  <c r="AO440" i="5"/>
  <c r="AN45" i="5"/>
  <c r="AM45" i="5"/>
  <c r="AP45" i="5"/>
  <c r="AO45" i="5"/>
  <c r="AN144" i="5"/>
  <c r="AO144" i="5"/>
  <c r="AP144" i="5"/>
  <c r="AN370" i="5"/>
  <c r="AM370" i="5"/>
  <c r="AP370" i="5"/>
  <c r="AO370" i="5"/>
  <c r="AO66" i="5"/>
  <c r="AN66" i="5"/>
  <c r="AP66" i="5"/>
  <c r="AN415" i="5"/>
  <c r="AM415" i="5"/>
  <c r="AO415" i="5"/>
  <c r="AP415" i="5"/>
  <c r="AN157" i="5"/>
  <c r="AO157" i="5"/>
  <c r="AP157" i="5"/>
  <c r="AN309" i="5"/>
  <c r="AM309" i="5"/>
  <c r="AO309" i="5"/>
  <c r="AP309" i="5"/>
  <c r="BG18" i="5"/>
  <c r="BF18" i="5"/>
  <c r="AN347" i="5"/>
  <c r="AO347" i="5"/>
  <c r="AP347" i="5"/>
  <c r="BG32" i="5"/>
  <c r="BF32" i="5"/>
  <c r="AO246" i="5"/>
  <c r="AP246" i="5"/>
  <c r="AN246" i="5"/>
  <c r="AN211" i="5"/>
  <c r="AM211" i="5"/>
  <c r="AO211" i="5"/>
  <c r="AP211" i="5"/>
  <c r="AN83" i="5"/>
  <c r="AM83" i="5"/>
  <c r="AO83" i="5"/>
  <c r="AP83" i="5"/>
  <c r="AO213" i="5"/>
  <c r="AP213" i="5"/>
  <c r="AN213" i="5"/>
  <c r="AM213" i="5"/>
  <c r="AN47" i="5"/>
  <c r="AO47" i="5"/>
  <c r="AP47" i="5"/>
  <c r="AN255" i="5"/>
  <c r="AO255" i="5"/>
  <c r="AP255" i="5"/>
  <c r="AN373" i="5"/>
  <c r="AM373" i="5"/>
  <c r="AO373" i="5"/>
  <c r="AP373" i="5"/>
  <c r="AN236" i="5"/>
  <c r="AM236" i="5"/>
  <c r="AO236" i="5"/>
  <c r="AP236" i="5"/>
  <c r="AN313" i="5"/>
  <c r="AO313" i="5"/>
  <c r="AP313" i="5"/>
  <c r="AN57" i="5"/>
  <c r="AO57" i="5"/>
  <c r="AP57" i="5"/>
  <c r="AN193" i="5"/>
  <c r="AO193" i="5"/>
  <c r="AP193" i="5"/>
  <c r="BG52" i="5"/>
  <c r="BF52" i="5"/>
  <c r="BE52" i="5"/>
  <c r="BC52" i="5"/>
  <c r="AN353" i="5"/>
  <c r="AP353" i="5"/>
  <c r="AO353" i="5"/>
  <c r="AO204" i="5"/>
  <c r="AP204" i="5"/>
  <c r="AN204" i="5"/>
  <c r="AM204" i="5"/>
  <c r="AN93" i="5"/>
  <c r="AM93" i="5"/>
  <c r="AO93" i="5"/>
  <c r="AP93" i="5"/>
  <c r="AN426" i="5"/>
  <c r="AO426" i="5"/>
  <c r="AP426" i="5"/>
  <c r="AN81" i="5"/>
  <c r="AO81" i="5"/>
  <c r="AP81" i="5"/>
  <c r="AN230" i="5"/>
  <c r="AO230" i="5"/>
  <c r="AP230" i="5"/>
  <c r="AN378" i="5"/>
  <c r="AM378" i="5"/>
  <c r="AP378" i="5"/>
  <c r="AO378" i="5"/>
  <c r="BG5" i="5"/>
  <c r="BF5" i="5"/>
  <c r="AP221" i="5"/>
  <c r="AN221" i="5"/>
  <c r="AM221" i="5"/>
  <c r="AO221" i="5"/>
  <c r="AN438" i="5"/>
  <c r="AO438" i="5"/>
  <c r="AP438" i="5"/>
  <c r="AN170" i="5"/>
  <c r="AM170" i="5"/>
  <c r="AO170" i="5"/>
  <c r="AP170" i="5"/>
  <c r="AO405" i="5"/>
  <c r="AN405" i="5"/>
  <c r="AP405" i="5"/>
  <c r="AN202" i="5"/>
  <c r="AM202" i="5"/>
  <c r="AO202" i="5"/>
  <c r="AP202" i="5"/>
  <c r="AP265" i="5"/>
  <c r="AN265" i="5"/>
  <c r="AO265" i="5"/>
  <c r="AN96" i="5"/>
  <c r="AO96" i="5"/>
  <c r="AP96" i="5"/>
  <c r="AP420" i="5"/>
  <c r="AN420" i="5"/>
  <c r="AM420" i="5"/>
  <c r="AO420" i="5"/>
  <c r="AN419" i="5"/>
  <c r="AO419" i="5"/>
  <c r="AP419" i="5"/>
  <c r="AN94" i="5"/>
  <c r="AM94" i="5"/>
  <c r="AO94" i="5"/>
  <c r="AP94" i="5"/>
  <c r="BF54" i="5"/>
  <c r="BE54" i="5"/>
  <c r="BC54" i="5"/>
  <c r="BG54" i="5"/>
  <c r="AN296" i="5"/>
  <c r="AO296" i="5"/>
  <c r="AP296" i="5"/>
  <c r="AN136" i="5"/>
  <c r="AM136" i="5"/>
  <c r="AO136" i="5"/>
  <c r="AP136" i="5"/>
  <c r="AN290" i="5"/>
  <c r="AM290" i="5"/>
  <c r="AO290" i="5"/>
  <c r="AP290" i="5"/>
  <c r="AP135" i="5"/>
  <c r="AN135" i="5"/>
  <c r="AO135" i="5"/>
  <c r="AP95" i="5"/>
  <c r="AN95" i="5"/>
  <c r="AM95" i="5"/>
  <c r="AO95" i="5"/>
  <c r="AP343" i="5"/>
  <c r="AN343" i="5"/>
  <c r="AM343" i="5"/>
  <c r="AO343" i="5"/>
  <c r="BF58" i="5"/>
  <c r="BE58" i="5"/>
  <c r="BC58" i="5"/>
  <c r="BG58" i="5"/>
  <c r="AN354" i="5"/>
  <c r="AO354" i="5"/>
  <c r="AP354" i="5"/>
  <c r="AN289" i="5"/>
  <c r="AO289" i="5"/>
  <c r="AP289" i="5"/>
  <c r="AO124" i="5"/>
  <c r="AP124" i="5"/>
  <c r="AN124" i="5"/>
  <c r="AN61" i="5"/>
  <c r="AM61" i="5"/>
  <c r="AO61" i="5"/>
  <c r="AP61" i="5"/>
  <c r="AP344" i="5"/>
  <c r="AO344" i="5"/>
  <c r="AN344" i="5"/>
  <c r="AM344" i="5"/>
  <c r="AN201" i="5"/>
  <c r="AO201" i="5"/>
  <c r="AP201" i="5"/>
  <c r="AO316" i="5"/>
  <c r="AP316" i="5"/>
  <c r="AN316" i="5"/>
  <c r="BG64" i="5"/>
  <c r="BF64" i="5"/>
  <c r="AN398" i="5"/>
  <c r="AO398" i="5"/>
  <c r="AP398" i="5"/>
  <c r="AN417" i="5"/>
  <c r="AM417" i="5"/>
  <c r="AO417" i="5"/>
  <c r="AP417" i="5"/>
  <c r="AN99" i="5"/>
  <c r="AM99" i="5"/>
  <c r="AO99" i="5"/>
  <c r="AP99" i="5"/>
  <c r="AP311" i="5"/>
  <c r="AN311" i="5"/>
  <c r="AO311" i="5"/>
  <c r="BF61" i="5"/>
  <c r="BG61" i="5"/>
  <c r="AO356" i="5"/>
  <c r="AP356" i="5"/>
  <c r="AN356" i="5"/>
  <c r="AM356" i="5"/>
  <c r="AP249" i="5"/>
  <c r="AN249" i="5"/>
  <c r="AO249" i="5"/>
  <c r="AP428" i="5"/>
  <c r="AN428" i="5"/>
  <c r="AM428" i="5"/>
  <c r="AO428" i="5"/>
  <c r="AO258" i="5"/>
  <c r="AN258" i="5"/>
  <c r="AM258" i="5"/>
  <c r="AP258" i="5"/>
  <c r="AN209" i="5"/>
  <c r="AO209" i="5"/>
  <c r="AP209" i="5"/>
  <c r="BF31" i="5"/>
  <c r="BE31" i="5"/>
  <c r="BC31" i="5"/>
  <c r="BG31" i="5"/>
  <c r="AN117" i="5"/>
  <c r="AO117" i="5"/>
  <c r="AP117" i="5"/>
  <c r="AP77" i="5"/>
  <c r="AN77" i="5"/>
  <c r="AM77" i="5"/>
  <c r="AO77" i="5"/>
  <c r="AO333" i="5"/>
  <c r="AP333" i="5"/>
  <c r="AN333" i="5"/>
  <c r="AO380" i="5"/>
  <c r="AP380" i="5"/>
  <c r="AN380" i="5"/>
  <c r="AN224" i="5"/>
  <c r="AM224" i="5"/>
  <c r="AO224" i="5"/>
  <c r="AP224" i="5"/>
  <c r="AO65" i="5"/>
  <c r="AP65" i="5"/>
  <c r="AN65" i="5"/>
  <c r="AN281" i="5"/>
  <c r="AO281" i="5"/>
  <c r="AP281" i="5"/>
  <c r="AN182" i="5"/>
  <c r="AO182" i="5"/>
  <c r="AP182" i="5"/>
  <c r="BG6" i="5"/>
  <c r="BF6" i="5"/>
  <c r="BE6" i="5"/>
  <c r="BC6" i="5"/>
  <c r="AO349" i="5"/>
  <c r="AP349" i="5"/>
  <c r="AN349" i="5"/>
  <c r="AM349" i="5"/>
  <c r="AN350" i="5"/>
  <c r="AO350" i="5"/>
  <c r="AP350" i="5"/>
  <c r="BG16" i="5"/>
  <c r="BF16" i="5"/>
  <c r="BE16" i="5"/>
  <c r="BC16" i="5"/>
  <c r="AO262" i="5"/>
  <c r="AN262" i="5"/>
  <c r="AP262" i="5"/>
  <c r="AN368" i="5"/>
  <c r="AM368" i="5"/>
  <c r="AO368" i="5"/>
  <c r="AP368" i="5"/>
  <c r="AP386" i="5"/>
  <c r="AN386" i="5"/>
  <c r="AO386" i="5"/>
  <c r="AN231" i="5"/>
  <c r="AO231" i="5"/>
  <c r="AP231" i="5"/>
  <c r="BG9" i="5"/>
  <c r="BF9" i="5"/>
  <c r="BE9" i="5"/>
  <c r="BC9" i="5"/>
  <c r="AP286" i="5"/>
  <c r="AN286" i="5"/>
  <c r="AO286" i="5"/>
  <c r="AN187" i="5"/>
  <c r="AO187" i="5"/>
  <c r="AP187" i="5"/>
  <c r="AO220" i="5"/>
  <c r="AP220" i="5"/>
  <c r="AN220" i="5"/>
  <c r="AM220" i="5"/>
  <c r="AP50" i="5"/>
  <c r="AN50" i="5"/>
  <c r="AM50" i="5"/>
  <c r="AO50" i="5"/>
  <c r="AP416" i="5"/>
  <c r="AN416" i="5"/>
  <c r="AM416" i="5"/>
  <c r="AO416" i="5"/>
  <c r="BG42" i="5"/>
  <c r="BF42" i="5"/>
  <c r="BE42" i="5"/>
  <c r="BC42" i="5"/>
  <c r="AN177" i="5"/>
  <c r="AO177" i="5"/>
  <c r="AP177" i="5"/>
  <c r="BF49" i="5"/>
  <c r="BG49" i="5"/>
  <c r="AN271" i="5"/>
  <c r="AO271" i="5"/>
  <c r="AP271" i="5"/>
  <c r="AN76" i="5"/>
  <c r="AO76" i="5"/>
  <c r="AP76" i="5"/>
  <c r="AO212" i="5"/>
  <c r="AP212" i="5"/>
  <c r="AN212" i="5"/>
  <c r="AN328" i="5"/>
  <c r="AO328" i="5"/>
  <c r="AP328" i="5"/>
  <c r="AN287" i="5"/>
  <c r="AM287" i="5"/>
  <c r="AO287" i="5"/>
  <c r="AP287" i="5"/>
  <c r="AN203" i="5"/>
  <c r="AM203" i="5"/>
  <c r="AO203" i="5"/>
  <c r="AP203" i="5"/>
  <c r="BF25" i="5"/>
  <c r="BE25" i="5"/>
  <c r="BC25" i="5"/>
  <c r="BG25" i="5"/>
  <c r="AP229" i="5"/>
  <c r="AN229" i="5"/>
  <c r="AO229" i="5"/>
  <c r="AN37" i="5"/>
  <c r="AP37" i="5"/>
  <c r="AO37" i="5"/>
  <c r="AN337" i="5"/>
  <c r="AO337" i="5"/>
  <c r="AP337" i="5"/>
  <c r="AO291" i="5"/>
  <c r="AP291" i="5"/>
  <c r="AN291" i="5"/>
  <c r="AM291" i="5"/>
  <c r="AN166" i="5"/>
  <c r="AO166" i="5"/>
  <c r="AP166" i="5"/>
  <c r="AN259" i="5"/>
  <c r="AO259" i="5"/>
  <c r="AP259" i="5"/>
  <c r="AN280" i="5"/>
  <c r="AO280" i="5"/>
  <c r="AP280" i="5"/>
  <c r="AN277" i="5"/>
  <c r="AO277" i="5"/>
  <c r="AP277" i="5"/>
  <c r="AO242" i="5"/>
  <c r="AN242" i="5"/>
  <c r="AM242" i="5"/>
  <c r="AP242" i="5"/>
  <c r="AP424" i="5"/>
  <c r="AN424" i="5"/>
  <c r="AM424" i="5"/>
  <c r="AO424" i="5"/>
  <c r="AN274" i="5"/>
  <c r="AO274" i="5"/>
  <c r="AP274" i="5"/>
  <c r="AO283" i="5"/>
  <c r="AP283" i="5"/>
  <c r="AN283" i="5"/>
  <c r="AN25" i="5"/>
  <c r="AM25" i="5"/>
  <c r="AP25" i="5"/>
  <c r="AO25" i="5"/>
  <c r="AN225" i="5"/>
  <c r="AM225" i="5"/>
  <c r="AO225" i="5"/>
  <c r="AP225" i="5"/>
  <c r="AP260" i="5"/>
  <c r="AN260" i="5"/>
  <c r="AO260" i="5"/>
  <c r="AN306" i="5"/>
  <c r="AO306" i="5"/>
  <c r="AP306" i="5"/>
  <c r="AP119" i="5"/>
  <c r="AN119" i="5"/>
  <c r="AO119" i="5"/>
  <c r="AO348" i="5"/>
  <c r="AP348" i="5"/>
  <c r="AN348" i="5"/>
  <c r="AM348" i="5"/>
  <c r="AN147" i="5"/>
  <c r="AO147" i="5"/>
  <c r="AP147" i="5"/>
  <c r="BG46" i="5"/>
  <c r="BF46" i="5"/>
  <c r="AN329" i="5"/>
  <c r="AO329" i="5"/>
  <c r="AP329" i="5"/>
  <c r="AP199" i="5"/>
  <c r="AN199" i="5"/>
  <c r="AM199" i="5"/>
  <c r="AO199" i="5"/>
  <c r="AN131" i="5"/>
  <c r="AM131" i="5"/>
  <c r="AO131" i="5"/>
  <c r="AP131" i="5"/>
  <c r="AN381" i="5"/>
  <c r="AM381" i="5"/>
  <c r="AO381" i="5"/>
  <c r="AP381" i="5"/>
  <c r="AN53" i="5"/>
  <c r="AM53" i="5"/>
  <c r="AO53" i="5"/>
  <c r="AP53" i="5"/>
  <c r="I15" i="5"/>
  <c r="J12" i="5"/>
  <c r="J13" i="5"/>
  <c r="J14" i="5"/>
  <c r="AO79" i="5"/>
  <c r="AP79" i="5"/>
  <c r="AN79" i="5"/>
  <c r="AM79" i="5"/>
  <c r="AN158" i="5"/>
  <c r="AO158" i="5"/>
  <c r="AP158" i="5"/>
  <c r="AO264" i="5"/>
  <c r="AP264" i="5"/>
  <c r="AN264" i="5"/>
  <c r="AM264" i="5"/>
  <c r="BF13" i="5"/>
  <c r="BE13" i="5"/>
  <c r="BC13" i="5"/>
  <c r="BG13" i="5"/>
  <c r="AN441" i="5"/>
  <c r="AM441" i="5"/>
  <c r="AO441" i="5"/>
  <c r="AP441" i="5"/>
  <c r="AN35" i="5"/>
  <c r="AM35" i="5"/>
  <c r="AP35" i="5"/>
  <c r="AO35" i="5"/>
  <c r="AN346" i="5"/>
  <c r="AM346" i="5"/>
  <c r="AO346" i="5"/>
  <c r="AP346" i="5"/>
  <c r="AO358" i="5"/>
  <c r="AN358" i="5"/>
  <c r="AM358" i="5"/>
  <c r="AP358" i="5"/>
  <c r="AO324" i="5"/>
  <c r="AP324" i="5"/>
  <c r="AN324" i="5"/>
  <c r="AN110" i="5"/>
  <c r="AM110" i="5"/>
  <c r="AO110" i="5"/>
  <c r="AP110" i="5"/>
  <c r="AN27" i="5"/>
  <c r="AP27" i="5"/>
  <c r="AO27" i="5"/>
  <c r="AN176" i="5"/>
  <c r="AP176" i="5"/>
  <c r="AO176" i="5"/>
  <c r="AN133" i="5"/>
  <c r="AO133" i="5"/>
  <c r="AP133" i="5"/>
  <c r="AO403" i="5"/>
  <c r="AN403" i="5"/>
  <c r="AM403" i="5"/>
  <c r="AP403" i="5"/>
  <c r="AN194" i="5"/>
  <c r="AO194" i="5"/>
  <c r="AP194" i="5"/>
  <c r="AO46" i="5"/>
  <c r="AP46" i="5"/>
  <c r="AN46" i="5"/>
  <c r="AN334" i="5"/>
  <c r="AM334" i="5"/>
  <c r="AO334" i="5"/>
  <c r="AP334" i="5"/>
  <c r="BF7" i="5"/>
  <c r="BE7" i="5"/>
  <c r="BC7" i="5"/>
  <c r="BG7" i="5"/>
  <c r="AO406" i="5"/>
  <c r="AP406" i="5"/>
  <c r="AN406" i="5"/>
  <c r="AM406" i="5"/>
  <c r="BF73" i="5"/>
  <c r="BG73" i="5"/>
  <c r="BG10" i="5"/>
  <c r="BF10" i="5"/>
  <c r="AN106" i="5"/>
  <c r="AM106" i="5"/>
  <c r="AO106" i="5"/>
  <c r="AP106" i="5"/>
  <c r="AN33" i="5"/>
  <c r="AP33" i="5"/>
  <c r="AO33" i="5"/>
  <c r="AO140" i="5"/>
  <c r="AP140" i="5"/>
  <c r="AN140" i="5"/>
  <c r="AM140" i="5"/>
  <c r="AN268" i="5"/>
  <c r="AO268" i="5"/>
  <c r="AP268" i="5"/>
  <c r="BF71" i="5"/>
  <c r="BG71" i="5"/>
  <c r="AN184" i="5"/>
  <c r="AP184" i="5"/>
  <c r="AO184" i="5"/>
  <c r="AN336" i="5"/>
  <c r="AP336" i="5"/>
  <c r="AO336" i="5"/>
  <c r="BG66" i="5"/>
  <c r="BF66" i="5"/>
  <c r="BE66" i="5"/>
  <c r="BC66" i="5"/>
  <c r="AN320" i="5"/>
  <c r="AM320" i="5"/>
  <c r="AO320" i="5"/>
  <c r="AP320" i="5"/>
  <c r="AO340" i="5"/>
  <c r="AP340" i="5"/>
  <c r="AN340" i="5"/>
  <c r="AM340" i="5"/>
  <c r="BF14" i="5"/>
  <c r="BG14" i="5"/>
  <c r="AN394" i="5"/>
  <c r="AP394" i="5"/>
  <c r="AO394" i="5"/>
  <c r="AP207" i="5"/>
  <c r="AN207" i="5"/>
  <c r="AO207" i="5"/>
  <c r="BF67" i="5"/>
  <c r="BG67" i="5"/>
  <c r="BG38" i="5"/>
  <c r="BF38" i="5"/>
  <c r="AN168" i="5"/>
  <c r="AM168" i="5"/>
  <c r="AO168" i="5"/>
  <c r="AP168" i="5"/>
  <c r="AN314" i="5"/>
  <c r="AM314" i="5"/>
  <c r="AO314" i="5"/>
  <c r="AP314" i="5"/>
  <c r="AN430" i="5"/>
  <c r="AM430" i="5"/>
  <c r="AO430" i="5"/>
  <c r="AP430" i="5"/>
  <c r="AN152" i="5"/>
  <c r="AO152" i="5"/>
  <c r="AP152" i="5"/>
  <c r="AN321" i="5"/>
  <c r="AO321" i="5"/>
  <c r="AP321" i="5"/>
  <c r="AO367" i="5"/>
  <c r="AN367" i="5"/>
  <c r="AM367" i="5"/>
  <c r="AP367" i="5"/>
  <c r="AN239" i="5"/>
  <c r="AO239" i="5"/>
  <c r="AP239" i="5"/>
  <c r="BF29" i="5"/>
  <c r="BG29" i="5"/>
  <c r="AP379" i="5"/>
  <c r="AN379" i="5"/>
  <c r="AO379" i="5"/>
  <c r="BF35" i="5"/>
  <c r="BG35" i="5"/>
  <c r="AP86" i="5"/>
  <c r="AN86" i="5"/>
  <c r="AO86" i="5"/>
  <c r="AN216" i="5"/>
  <c r="AP216" i="5"/>
  <c r="AO216" i="5"/>
  <c r="AP269" i="5"/>
  <c r="AN269" i="5"/>
  <c r="AO269" i="5"/>
  <c r="AN154" i="5"/>
  <c r="AO154" i="5"/>
  <c r="AP154" i="5"/>
  <c r="AP369" i="5"/>
  <c r="AN369" i="5"/>
  <c r="AM369" i="5"/>
  <c r="AO369" i="5"/>
  <c r="AP294" i="5"/>
  <c r="AN294" i="5"/>
  <c r="AM294" i="5"/>
  <c r="AO294" i="5"/>
  <c r="AP412" i="5"/>
  <c r="AN412" i="5"/>
  <c r="AO412" i="5"/>
  <c r="AN125" i="5"/>
  <c r="AO125" i="5"/>
  <c r="AP125" i="5"/>
  <c r="AN217" i="5"/>
  <c r="AM217" i="5"/>
  <c r="AO217" i="5"/>
  <c r="AP217" i="5"/>
  <c r="BG15" i="5"/>
  <c r="BF15" i="5"/>
  <c r="AN43" i="5"/>
  <c r="AM43" i="5"/>
  <c r="AP43" i="5"/>
  <c r="AO43" i="5"/>
  <c r="AO40" i="5"/>
  <c r="AP40" i="5"/>
  <c r="AN40" i="5"/>
  <c r="AM40" i="5"/>
  <c r="AN414" i="5"/>
  <c r="AO414" i="5"/>
  <c r="AP414" i="5"/>
  <c r="AN391" i="5"/>
  <c r="AO391" i="5"/>
  <c r="AP391" i="5"/>
  <c r="AO38" i="5"/>
  <c r="AP38" i="5"/>
  <c r="AN38" i="5"/>
  <c r="BG3" i="5"/>
  <c r="BF3" i="5"/>
  <c r="BE3" i="5"/>
  <c r="BC3" i="5"/>
  <c r="AN292" i="5"/>
  <c r="AO292" i="5"/>
  <c r="AP292" i="5"/>
  <c r="AN85" i="5"/>
  <c r="AO85" i="5"/>
  <c r="AP85" i="5"/>
  <c r="AN21" i="5"/>
  <c r="AM21" i="5"/>
  <c r="AP21" i="5"/>
  <c r="AO21" i="5"/>
  <c r="AN121" i="5"/>
  <c r="AO121" i="5"/>
  <c r="AP121" i="5"/>
  <c r="AN218" i="5"/>
  <c r="AM218" i="5"/>
  <c r="AO218" i="5"/>
  <c r="AP218" i="5"/>
  <c r="AP62" i="5"/>
  <c r="AN62" i="5"/>
  <c r="AO62" i="5"/>
  <c r="AP151" i="5"/>
  <c r="AN151" i="5"/>
  <c r="AO151" i="5"/>
  <c r="AN318" i="5"/>
  <c r="AO318" i="5"/>
  <c r="AP318" i="5"/>
  <c r="AN276" i="5"/>
  <c r="AO276" i="5"/>
  <c r="AP276" i="5"/>
  <c r="AN247" i="5"/>
  <c r="AO247" i="5"/>
  <c r="AP247" i="5"/>
  <c r="BG36" i="5"/>
  <c r="BF36" i="5"/>
  <c r="BE36" i="5"/>
  <c r="BC36" i="5"/>
  <c r="AN288" i="5"/>
  <c r="AO288" i="5"/>
  <c r="AP288" i="5"/>
  <c r="AN382" i="5"/>
  <c r="AP382" i="5"/>
  <c r="AO382" i="5"/>
  <c r="AN84" i="5"/>
  <c r="AO84" i="5"/>
  <c r="AP84" i="5"/>
  <c r="AO148" i="5"/>
  <c r="AP148" i="5"/>
  <c r="AN148" i="5"/>
  <c r="BG22" i="5"/>
  <c r="BF22" i="5"/>
  <c r="AN137" i="5"/>
  <c r="AO137" i="5"/>
  <c r="AP137" i="5"/>
  <c r="AN304" i="5"/>
  <c r="AM304" i="5"/>
  <c r="AO304" i="5"/>
  <c r="AP304" i="5"/>
  <c r="BF33" i="5"/>
  <c r="BE33" i="5"/>
  <c r="BC33" i="5"/>
  <c r="BG33" i="5"/>
  <c r="AO30" i="5"/>
  <c r="AP30" i="5"/>
  <c r="AN30" i="5"/>
  <c r="AN325" i="5"/>
  <c r="AM325" i="5"/>
  <c r="AO325" i="5"/>
  <c r="AP325" i="5"/>
  <c r="AN174" i="5"/>
  <c r="AM174" i="5"/>
  <c r="AO174" i="5"/>
  <c r="AP174" i="5"/>
  <c r="BF55" i="5"/>
  <c r="BE55" i="5"/>
  <c r="BC55" i="5"/>
  <c r="BG55" i="5"/>
  <c r="AN301" i="5"/>
  <c r="AO301" i="5"/>
  <c r="AP301" i="5"/>
  <c r="AP388" i="5"/>
  <c r="AN388" i="5"/>
  <c r="AO388" i="5"/>
  <c r="AN51" i="5"/>
  <c r="AM51" i="5"/>
  <c r="AO51" i="5"/>
  <c r="AP51" i="5"/>
  <c r="AN104" i="5"/>
  <c r="AM104" i="5"/>
  <c r="AO104" i="5"/>
  <c r="AP104" i="5"/>
  <c r="BG12" i="5"/>
  <c r="BF12" i="5"/>
  <c r="BE12" i="5"/>
  <c r="BC12" i="5"/>
  <c r="AO308" i="5"/>
  <c r="AP308" i="5"/>
  <c r="AN308" i="5"/>
  <c r="AN377" i="5"/>
  <c r="AP377" i="5"/>
  <c r="AO377" i="5"/>
  <c r="AO28" i="5"/>
  <c r="AP28" i="5"/>
  <c r="AN28" i="5"/>
  <c r="AM28" i="5"/>
  <c r="BG28" i="5"/>
  <c r="BF28" i="5"/>
  <c r="BE28" i="5"/>
  <c r="BC28" i="5"/>
  <c r="AO266" i="5"/>
  <c r="AN266" i="5"/>
  <c r="AM266" i="5"/>
  <c r="AP266" i="5"/>
  <c r="AP68" i="5"/>
  <c r="AN68" i="5"/>
  <c r="AO68" i="5"/>
  <c r="AN279" i="5"/>
  <c r="AM279" i="5"/>
  <c r="AO279" i="5"/>
  <c r="AP279" i="5"/>
  <c r="AN222" i="5"/>
  <c r="AO222" i="5"/>
  <c r="AP222" i="5"/>
  <c r="AP432" i="5"/>
  <c r="AN432" i="5"/>
  <c r="AO432" i="5"/>
  <c r="BG24" i="5"/>
  <c r="BF24" i="5"/>
  <c r="BE24" i="5"/>
  <c r="BC24" i="5"/>
  <c r="AP159" i="5"/>
  <c r="AN159" i="5"/>
  <c r="AO159" i="5"/>
  <c r="AN138" i="5"/>
  <c r="AM138" i="5"/>
  <c r="AO138" i="5"/>
  <c r="AP138" i="5"/>
  <c r="BF51" i="5"/>
  <c r="BE51" i="5"/>
  <c r="BC51" i="5"/>
  <c r="BG51" i="5"/>
  <c r="BF68" i="5"/>
  <c r="BE68" i="5"/>
  <c r="BC68" i="5"/>
  <c r="BG68" i="5"/>
  <c r="AN208" i="5"/>
  <c r="AM208" i="5"/>
  <c r="AP208" i="5"/>
  <c r="AO208" i="5"/>
  <c r="AN141" i="5"/>
  <c r="AO141" i="5"/>
  <c r="AP141" i="5"/>
  <c r="AN285" i="5"/>
  <c r="AO285" i="5"/>
  <c r="AP285" i="5"/>
  <c r="AO92" i="5"/>
  <c r="AP92" i="5"/>
  <c r="AN92" i="5"/>
  <c r="AN338" i="5"/>
  <c r="AO338" i="5"/>
  <c r="AP338" i="5"/>
  <c r="AN63" i="5"/>
  <c r="AM63" i="5"/>
  <c r="AP63" i="5"/>
  <c r="AO63" i="5"/>
  <c r="AN105" i="5"/>
  <c r="AM105" i="5"/>
  <c r="AO105" i="5"/>
  <c r="AP105" i="5"/>
  <c r="AN273" i="5"/>
  <c r="AM273" i="5"/>
  <c r="AO273" i="5"/>
  <c r="AP273" i="5"/>
  <c r="AN112" i="5"/>
  <c r="AM112" i="5"/>
  <c r="AO112" i="5"/>
  <c r="AP112" i="5"/>
  <c r="AN374" i="5"/>
  <c r="AM374" i="5"/>
  <c r="AP374" i="5"/>
  <c r="AO374" i="5"/>
  <c r="AG126" i="5"/>
  <c r="AF126" i="5"/>
  <c r="AG251" i="5"/>
  <c r="AF251" i="5"/>
  <c r="AF315" i="5"/>
  <c r="AG315" i="5"/>
  <c r="AG243" i="5"/>
  <c r="AF243" i="5"/>
  <c r="AF156" i="5"/>
  <c r="AG156" i="5"/>
  <c r="AG122" i="5"/>
  <c r="AF122" i="5"/>
  <c r="AF171" i="5"/>
  <c r="AG171" i="5"/>
  <c r="AM387" i="5"/>
  <c r="AM317" i="5"/>
  <c r="AM434" i="5"/>
  <c r="AM429" i="5"/>
  <c r="AM257" i="5"/>
  <c r="AM250" i="5"/>
  <c r="AM189" i="5"/>
  <c r="AM302" i="5"/>
  <c r="AM26" i="5"/>
  <c r="AM297" i="5"/>
  <c r="BE19" i="5"/>
  <c r="BC19" i="5"/>
  <c r="AM254" i="5"/>
  <c r="AM234" i="5"/>
  <c r="BE2" i="5"/>
  <c r="BC2" i="5"/>
  <c r="AM111" i="5"/>
  <c r="AG75" i="5"/>
  <c r="AF75" i="5"/>
  <c r="AG150" i="5"/>
  <c r="AF150" i="5"/>
  <c r="AF67" i="5"/>
  <c r="AG67" i="5"/>
  <c r="AF307" i="5"/>
  <c r="AG307" i="5"/>
  <c r="AG58" i="5"/>
  <c r="AF58" i="5"/>
  <c r="AM341" i="5"/>
  <c r="AF88" i="5"/>
  <c r="AG88" i="5"/>
  <c r="AG49" i="5"/>
  <c r="AF49" i="5"/>
  <c r="AG183" i="5"/>
  <c r="AF183" i="5"/>
  <c r="AF109" i="5"/>
  <c r="AG109" i="5"/>
  <c r="AG181" i="5"/>
  <c r="AF181" i="5"/>
  <c r="AM146" i="5"/>
  <c r="BE59" i="5"/>
  <c r="BC59" i="5"/>
  <c r="AF376" i="5"/>
  <c r="AG376" i="5"/>
  <c r="AF42" i="5"/>
  <c r="AG42" i="5"/>
  <c r="AM80" i="5"/>
  <c r="AF270" i="5"/>
  <c r="AG270" i="5"/>
  <c r="AM237" i="5"/>
  <c r="BE69" i="5"/>
  <c r="BC69" i="5"/>
  <c r="AF299" i="5"/>
  <c r="AG299" i="5"/>
  <c r="AF116" i="5"/>
  <c r="AG116" i="5"/>
  <c r="AF427" i="5"/>
  <c r="AG427" i="5"/>
  <c r="AG72" i="5"/>
  <c r="AF72" i="5"/>
  <c r="AG132" i="5"/>
  <c r="AF132" i="5"/>
  <c r="AF235" i="5"/>
  <c r="AG235" i="5"/>
  <c r="AF210" i="5"/>
  <c r="AG210" i="5"/>
  <c r="AG366" i="5"/>
  <c r="AF366" i="5"/>
  <c r="AG127" i="5"/>
  <c r="AF127" i="5"/>
  <c r="AM52" i="5"/>
  <c r="AM335" i="5"/>
  <c r="AM139" i="5"/>
  <c r="BE43" i="5"/>
  <c r="BC43" i="5"/>
  <c r="BE26" i="5"/>
  <c r="BC26" i="5"/>
  <c r="AM36" i="5"/>
  <c r="AM165" i="5"/>
  <c r="AM352" i="5"/>
  <c r="AM198" i="5"/>
  <c r="AM339" i="5"/>
  <c r="AM107" i="5"/>
  <c r="AM64" i="5"/>
  <c r="AG195" i="5"/>
  <c r="AF195" i="5"/>
  <c r="AG82" i="5"/>
  <c r="AF82" i="5"/>
  <c r="AG70" i="5"/>
  <c r="AF70" i="5"/>
  <c r="AM300" i="5"/>
  <c r="AM164" i="5"/>
  <c r="AM396" i="5"/>
  <c r="AM102" i="5"/>
  <c r="AM191" i="5"/>
  <c r="AM118" i="5"/>
  <c r="AM178" i="5"/>
  <c r="BE21" i="5"/>
  <c r="BC21" i="5"/>
  <c r="AM149" i="5"/>
  <c r="AM226" i="5"/>
  <c r="AG196" i="5"/>
  <c r="AF196" i="5"/>
  <c r="AM256" i="5"/>
  <c r="AF396" i="5"/>
  <c r="AG396" i="5"/>
  <c r="AI210" i="5"/>
  <c r="AJ210" i="5"/>
  <c r="AL210" i="5"/>
  <c r="AF112" i="5"/>
  <c r="AG112" i="5"/>
  <c r="AG43" i="5"/>
  <c r="AF43" i="5"/>
  <c r="AG373" i="5"/>
  <c r="AF373" i="5"/>
  <c r="AF211" i="5"/>
  <c r="AG211" i="5"/>
  <c r="AG370" i="5"/>
  <c r="AF370" i="5"/>
  <c r="AG440" i="5"/>
  <c r="AF440" i="5"/>
  <c r="AG421" i="5"/>
  <c r="AF421" i="5"/>
  <c r="AG303" i="5"/>
  <c r="AF303" i="5"/>
  <c r="AG130" i="5"/>
  <c r="AF130" i="5"/>
  <c r="AF200" i="5"/>
  <c r="AG200" i="5"/>
  <c r="AF284" i="5"/>
  <c r="AG284" i="5"/>
  <c r="AG59" i="5"/>
  <c r="AF59" i="5"/>
  <c r="AF408" i="5"/>
  <c r="AG408" i="5"/>
  <c r="AF442" i="5"/>
  <c r="AG442" i="5"/>
  <c r="AF422" i="5"/>
  <c r="AG422" i="5"/>
  <c r="AF331" i="5"/>
  <c r="AG331" i="5"/>
  <c r="AF120" i="5"/>
  <c r="AG120" i="5"/>
  <c r="AF55" i="5"/>
  <c r="AG55" i="5"/>
  <c r="AF129" i="5"/>
  <c r="AG129" i="5"/>
  <c r="AG108" i="5"/>
  <c r="AF108" i="5"/>
  <c r="AF214" i="5"/>
  <c r="AG214" i="5"/>
  <c r="AF188" i="5"/>
  <c r="AG188" i="5"/>
  <c r="AG351" i="5"/>
  <c r="AF351" i="5"/>
  <c r="AG226" i="5"/>
  <c r="AF226" i="5"/>
  <c r="AG64" i="5"/>
  <c r="AF64" i="5"/>
  <c r="AF237" i="5"/>
  <c r="AG237" i="5"/>
  <c r="AL67" i="5"/>
  <c r="AI67" i="5"/>
  <c r="AJ67" i="5"/>
  <c r="AF26" i="5"/>
  <c r="AG26" i="5"/>
  <c r="AF387" i="5"/>
  <c r="AG387" i="5"/>
  <c r="AI126" i="5"/>
  <c r="AJ126" i="5"/>
  <c r="AL126" i="5"/>
  <c r="AM285" i="5"/>
  <c r="AM30" i="5"/>
  <c r="AM148" i="5"/>
  <c r="AM382" i="5"/>
  <c r="AM247" i="5"/>
  <c r="AM151" i="5"/>
  <c r="AM85" i="5"/>
  <c r="AM391" i="5"/>
  <c r="AM379" i="5"/>
  <c r="BE38" i="5"/>
  <c r="BC38" i="5"/>
  <c r="AM207" i="5"/>
  <c r="AM336" i="5"/>
  <c r="AM268" i="5"/>
  <c r="BE10" i="5"/>
  <c r="BC10" i="5"/>
  <c r="AM133" i="5"/>
  <c r="AM260" i="5"/>
  <c r="AM283" i="5"/>
  <c r="AM277" i="5"/>
  <c r="AM166" i="5"/>
  <c r="AM177" i="5"/>
  <c r="AM350" i="5"/>
  <c r="AM311" i="5"/>
  <c r="AM135" i="5"/>
  <c r="AM81" i="5"/>
  <c r="AM57" i="5"/>
  <c r="AM47" i="5"/>
  <c r="AM246" i="5"/>
  <c r="BE60" i="5"/>
  <c r="BC60" i="5"/>
  <c r="AM399" i="5"/>
  <c r="AM435" i="5"/>
  <c r="AM385" i="5"/>
  <c r="AM162" i="5"/>
  <c r="AM173" i="5"/>
  <c r="BE65" i="5"/>
  <c r="BC65" i="5"/>
  <c r="AM410" i="5"/>
  <c r="AM400" i="5"/>
  <c r="AM401" i="5"/>
  <c r="AM142" i="5"/>
  <c r="BE11" i="5"/>
  <c r="BC11" i="5"/>
  <c r="AM91" i="5"/>
  <c r="AM114" i="5"/>
  <c r="AM175" i="5"/>
  <c r="AM71" i="5"/>
  <c r="BE74" i="5"/>
  <c r="BC74" i="5"/>
  <c r="AM312" i="5"/>
  <c r="AM169" i="5"/>
  <c r="AM425" i="5"/>
  <c r="BE47" i="5"/>
  <c r="BC47" i="5"/>
  <c r="AM56" i="5"/>
  <c r="BE62" i="5"/>
  <c r="BC62" i="5"/>
  <c r="BE63" i="5"/>
  <c r="BC63" i="5"/>
  <c r="AM98" i="5"/>
  <c r="AM101" i="5"/>
  <c r="AM73" i="5"/>
  <c r="AM439" i="5"/>
  <c r="AM282" i="5"/>
  <c r="AF305" i="5"/>
  <c r="AG305" i="5"/>
  <c r="AG149" i="5"/>
  <c r="AF149" i="5"/>
  <c r="AL195" i="5"/>
  <c r="AI195" i="5"/>
  <c r="AJ195" i="5"/>
  <c r="AF107" i="5"/>
  <c r="AG107" i="5"/>
  <c r="AG139" i="5"/>
  <c r="AF139" i="5"/>
  <c r="AI235" i="5"/>
  <c r="AL235" i="5"/>
  <c r="AJ235" i="5"/>
  <c r="AI116" i="5"/>
  <c r="AJ116" i="5"/>
  <c r="AL116" i="5"/>
  <c r="AG146" i="5"/>
  <c r="AF146" i="5"/>
  <c r="AI88" i="5"/>
  <c r="AJ88" i="5"/>
  <c r="AL88" i="5"/>
  <c r="AI150" i="5"/>
  <c r="AJ150" i="5"/>
  <c r="AL150" i="5"/>
  <c r="AG302" i="5"/>
  <c r="AF302" i="5"/>
  <c r="AJ156" i="5"/>
  <c r="AL156" i="5"/>
  <c r="AI156" i="5"/>
  <c r="AG273" i="5"/>
  <c r="AF273" i="5"/>
  <c r="AF279" i="5"/>
  <c r="AG279" i="5"/>
  <c r="AG266" i="5"/>
  <c r="AF266" i="5"/>
  <c r="AM377" i="5"/>
  <c r="AF104" i="5"/>
  <c r="AG104" i="5"/>
  <c r="AM216" i="5"/>
  <c r="AF430" i="5"/>
  <c r="AG430" i="5"/>
  <c r="AM394" i="5"/>
  <c r="AF140" i="5"/>
  <c r="AG140" i="5"/>
  <c r="AG106" i="5"/>
  <c r="AF106" i="5"/>
  <c r="AG110" i="5"/>
  <c r="AF110" i="5"/>
  <c r="AG346" i="5"/>
  <c r="AF346" i="5"/>
  <c r="AF199" i="5"/>
  <c r="AG199" i="5"/>
  <c r="AG291" i="5"/>
  <c r="AF291" i="5"/>
  <c r="AM37" i="5"/>
  <c r="AF203" i="5"/>
  <c r="AG203" i="5"/>
  <c r="AF220" i="5"/>
  <c r="AG220" i="5"/>
  <c r="AF368" i="5"/>
  <c r="AG368" i="5"/>
  <c r="AG77" i="5"/>
  <c r="AF77" i="5"/>
  <c r="AF61" i="5"/>
  <c r="AG61" i="5"/>
  <c r="AG343" i="5"/>
  <c r="AF343" i="5"/>
  <c r="AF202" i="5"/>
  <c r="AG202" i="5"/>
  <c r="AG204" i="5"/>
  <c r="AF204" i="5"/>
  <c r="AG236" i="5"/>
  <c r="AF236" i="5"/>
  <c r="AF415" i="5"/>
  <c r="AG415" i="5"/>
  <c r="AG103" i="5"/>
  <c r="AF103" i="5"/>
  <c r="AG245" i="5"/>
  <c r="AF245" i="5"/>
  <c r="AF365" i="5"/>
  <c r="AG365" i="5"/>
  <c r="AG90" i="5"/>
  <c r="AF90" i="5"/>
  <c r="AF163" i="5"/>
  <c r="AG163" i="5"/>
  <c r="AG267" i="5"/>
  <c r="AF267" i="5"/>
  <c r="AG240" i="5"/>
  <c r="AF240" i="5"/>
  <c r="AG87" i="5"/>
  <c r="AF87" i="5"/>
  <c r="AF372" i="5"/>
  <c r="AG372" i="5"/>
  <c r="AF48" i="5"/>
  <c r="AG48" i="5"/>
  <c r="AF69" i="5"/>
  <c r="AG69" i="5"/>
  <c r="AF205" i="5"/>
  <c r="AG205" i="5"/>
  <c r="AM192" i="5"/>
  <c r="AG436" i="5"/>
  <c r="AF436" i="5"/>
  <c r="AG89" i="5"/>
  <c r="AF89" i="5"/>
  <c r="AJ376" i="5"/>
  <c r="AL376" i="5"/>
  <c r="AI376" i="5"/>
  <c r="AF218" i="5"/>
  <c r="AG218" i="5"/>
  <c r="AG217" i="5"/>
  <c r="AF217" i="5"/>
  <c r="AF340" i="5"/>
  <c r="AG340" i="5"/>
  <c r="AG441" i="5"/>
  <c r="AF441" i="5"/>
  <c r="AG50" i="5"/>
  <c r="AF50" i="5"/>
  <c r="AF136" i="5"/>
  <c r="AG136" i="5"/>
  <c r="AG339" i="5"/>
  <c r="AF339" i="5"/>
  <c r="AF335" i="5"/>
  <c r="AG335" i="5"/>
  <c r="AI127" i="5"/>
  <c r="AL127" i="5"/>
  <c r="AJ127" i="5"/>
  <c r="AI132" i="5"/>
  <c r="AJ132" i="5"/>
  <c r="AL132" i="5"/>
  <c r="AI270" i="5"/>
  <c r="AJ270" i="5"/>
  <c r="AL270" i="5"/>
  <c r="AJ181" i="5"/>
  <c r="AL181" i="5"/>
  <c r="AI181" i="5"/>
  <c r="AF341" i="5"/>
  <c r="AG341" i="5"/>
  <c r="AF111" i="5"/>
  <c r="AG111" i="5"/>
  <c r="AG189" i="5"/>
  <c r="AF189" i="5"/>
  <c r="AL243" i="5"/>
  <c r="AJ243" i="5"/>
  <c r="AI243" i="5"/>
  <c r="AM338" i="5"/>
  <c r="AM141" i="5"/>
  <c r="AM432" i="5"/>
  <c r="AM308" i="5"/>
  <c r="AM301" i="5"/>
  <c r="AM137" i="5"/>
  <c r="AM121" i="5"/>
  <c r="AM38" i="5"/>
  <c r="AM412" i="5"/>
  <c r="BE29" i="5"/>
  <c r="BC29" i="5"/>
  <c r="AF367" i="5"/>
  <c r="AG367" i="5"/>
  <c r="AM194" i="5"/>
  <c r="AM324" i="5"/>
  <c r="K14" i="5"/>
  <c r="K15" i="5"/>
  <c r="J15" i="5"/>
  <c r="K12" i="5"/>
  <c r="K13" i="5"/>
  <c r="AM119" i="5"/>
  <c r="AM328" i="5"/>
  <c r="AM65" i="5"/>
  <c r="AM209" i="5"/>
  <c r="AM249" i="5"/>
  <c r="AM398" i="5"/>
  <c r="AM201" i="5"/>
  <c r="AM124" i="5"/>
  <c r="AM289" i="5"/>
  <c r="AM296" i="5"/>
  <c r="AM438" i="5"/>
  <c r="AG378" i="5"/>
  <c r="AF378" i="5"/>
  <c r="AM193" i="5"/>
  <c r="AM255" i="5"/>
  <c r="AM347" i="5"/>
  <c r="AM144" i="5"/>
  <c r="AM78" i="5"/>
  <c r="AM407" i="5"/>
  <c r="AM145" i="5"/>
  <c r="AG409" i="5"/>
  <c r="AF409" i="5"/>
  <c r="AM319" i="5"/>
  <c r="AM160" i="5"/>
  <c r="AM360" i="5"/>
  <c r="BE23" i="5"/>
  <c r="BC23" i="5"/>
  <c r="AM32" i="5"/>
  <c r="AG361" i="5"/>
  <c r="AF361" i="5"/>
  <c r="AM197" i="5"/>
  <c r="AM153" i="5"/>
  <c r="AG186" i="5"/>
  <c r="AF186" i="5"/>
  <c r="AG383" i="5"/>
  <c r="AF383" i="5"/>
  <c r="AF413" i="5"/>
  <c r="AG413" i="5"/>
  <c r="AG134" i="5"/>
  <c r="AF134" i="5"/>
  <c r="AG375" i="5"/>
  <c r="AF375" i="5"/>
  <c r="AG363" i="5"/>
  <c r="AF363" i="5"/>
  <c r="AF362" i="5"/>
  <c r="AG362" i="5"/>
  <c r="AF248" i="5"/>
  <c r="AG248" i="5"/>
  <c r="AF143" i="5"/>
  <c r="AG143" i="5"/>
  <c r="AM172" i="5"/>
  <c r="AG227" i="5"/>
  <c r="AF227" i="5"/>
  <c r="AG29" i="5"/>
  <c r="AF29" i="5"/>
  <c r="AG392" i="5"/>
  <c r="AF392" i="5"/>
  <c r="AG41" i="5"/>
  <c r="AF41" i="5"/>
  <c r="AL82" i="5"/>
  <c r="AJ82" i="5"/>
  <c r="AI82" i="5"/>
  <c r="AI427" i="5"/>
  <c r="AJ427" i="5"/>
  <c r="AL427" i="5"/>
  <c r="AG317" i="5"/>
  <c r="AF317" i="5"/>
  <c r="AF63" i="5"/>
  <c r="AG63" i="5"/>
  <c r="AG304" i="5"/>
  <c r="AF304" i="5"/>
  <c r="AF40" i="5"/>
  <c r="AG40" i="5"/>
  <c r="AF294" i="5"/>
  <c r="AG294" i="5"/>
  <c r="AG381" i="5"/>
  <c r="AF381" i="5"/>
  <c r="AG428" i="5"/>
  <c r="AF428" i="5"/>
  <c r="AF94" i="5"/>
  <c r="AG94" i="5"/>
  <c r="AG309" i="5"/>
  <c r="AF309" i="5"/>
  <c r="AG178" i="5"/>
  <c r="AF178" i="5"/>
  <c r="AG164" i="5"/>
  <c r="AF164" i="5"/>
  <c r="AF198" i="5"/>
  <c r="AG198" i="5"/>
  <c r="AG52" i="5"/>
  <c r="AF52" i="5"/>
  <c r="AI299" i="5"/>
  <c r="AJ299" i="5"/>
  <c r="AL299" i="5"/>
  <c r="AG80" i="5"/>
  <c r="AF80" i="5"/>
  <c r="AJ109" i="5"/>
  <c r="AL109" i="5"/>
  <c r="AI109" i="5"/>
  <c r="AJ58" i="5"/>
  <c r="AL58" i="5"/>
  <c r="AI58" i="5"/>
  <c r="AL75" i="5"/>
  <c r="AJ75" i="5"/>
  <c r="AI75" i="5"/>
  <c r="AF250" i="5"/>
  <c r="AG250" i="5"/>
  <c r="AM92" i="5"/>
  <c r="AM68" i="5"/>
  <c r="BE22" i="5"/>
  <c r="BC22" i="5"/>
  <c r="AM288" i="5"/>
  <c r="AM276" i="5"/>
  <c r="AM62" i="5"/>
  <c r="AM292" i="5"/>
  <c r="AM414" i="5"/>
  <c r="BE15" i="5"/>
  <c r="BC15" i="5"/>
  <c r="AM154" i="5"/>
  <c r="AM86" i="5"/>
  <c r="BE67" i="5"/>
  <c r="BC67" i="5"/>
  <c r="AM184" i="5"/>
  <c r="BE73" i="5"/>
  <c r="BC73" i="5"/>
  <c r="AM176" i="5"/>
  <c r="AM280" i="5"/>
  <c r="AM229" i="5"/>
  <c r="AM212" i="5"/>
  <c r="AM76" i="5"/>
  <c r="AM271" i="5"/>
  <c r="AM187" i="5"/>
  <c r="AM231" i="5"/>
  <c r="AM262" i="5"/>
  <c r="AM182" i="5"/>
  <c r="BE64" i="5"/>
  <c r="BC64" i="5"/>
  <c r="AM96" i="5"/>
  <c r="AM405" i="5"/>
  <c r="AM426" i="5"/>
  <c r="BE32" i="5"/>
  <c r="BC32" i="5"/>
  <c r="BE18" i="5"/>
  <c r="BC18" i="5"/>
  <c r="AM66" i="5"/>
  <c r="AM115" i="5"/>
  <c r="AM232" i="5"/>
  <c r="AM24" i="5"/>
  <c r="AM206" i="5"/>
  <c r="AM261" i="5"/>
  <c r="AM215" i="5"/>
  <c r="AM411" i="5"/>
  <c r="AM74" i="5"/>
  <c r="AM60" i="5"/>
  <c r="AM404" i="5"/>
  <c r="AM322" i="5"/>
  <c r="AM155" i="5"/>
  <c r="AM323" i="5"/>
  <c r="BE72" i="5"/>
  <c r="BC72" i="5"/>
  <c r="AM275" i="5"/>
  <c r="AM397" i="5"/>
  <c r="AM180" i="5"/>
  <c r="AM327" i="5"/>
  <c r="AM228" i="5"/>
  <c r="AM23" i="5"/>
  <c r="AM97" i="5"/>
  <c r="AG25" i="5"/>
  <c r="AF25" i="5"/>
  <c r="AF224" i="5"/>
  <c r="AG224" i="5"/>
  <c r="AG170" i="5"/>
  <c r="AF170" i="5"/>
  <c r="AF213" i="5"/>
  <c r="AG213" i="5"/>
  <c r="AF118" i="5"/>
  <c r="AG118" i="5"/>
  <c r="AF300" i="5"/>
  <c r="AG300" i="5"/>
  <c r="AF352" i="5"/>
  <c r="AG352" i="5"/>
  <c r="AI366" i="5"/>
  <c r="AL366" i="5"/>
  <c r="AJ366" i="5"/>
  <c r="AJ72" i="5"/>
  <c r="AI72" i="5"/>
  <c r="AL72" i="5"/>
  <c r="AI183" i="5"/>
  <c r="AJ183" i="5"/>
  <c r="AL183" i="5"/>
  <c r="AG234" i="5"/>
  <c r="AF234" i="5"/>
  <c r="AG257" i="5"/>
  <c r="AF257" i="5"/>
  <c r="AF374" i="5"/>
  <c r="AG374" i="5"/>
  <c r="AG105" i="5"/>
  <c r="AF105" i="5"/>
  <c r="AF138" i="5"/>
  <c r="AG138" i="5"/>
  <c r="AF28" i="5"/>
  <c r="AG28" i="5"/>
  <c r="AG51" i="5"/>
  <c r="AF51" i="5"/>
  <c r="AF325" i="5"/>
  <c r="AG325" i="5"/>
  <c r="AF369" i="5"/>
  <c r="AG369" i="5"/>
  <c r="AF314" i="5"/>
  <c r="AG314" i="5"/>
  <c r="AF320" i="5"/>
  <c r="AG320" i="5"/>
  <c r="AF406" i="5"/>
  <c r="AG406" i="5"/>
  <c r="AF334" i="5"/>
  <c r="AG334" i="5"/>
  <c r="AG403" i="5"/>
  <c r="AF403" i="5"/>
  <c r="AG35" i="5"/>
  <c r="AF35" i="5"/>
  <c r="AG53" i="5"/>
  <c r="AF53" i="5"/>
  <c r="AG225" i="5"/>
  <c r="AF225" i="5"/>
  <c r="AF242" i="5"/>
  <c r="AG242" i="5"/>
  <c r="AG287" i="5"/>
  <c r="AF287" i="5"/>
  <c r="AG416" i="5"/>
  <c r="AF416" i="5"/>
  <c r="AF258" i="5"/>
  <c r="AG258" i="5"/>
  <c r="AG356" i="5"/>
  <c r="AF356" i="5"/>
  <c r="AF99" i="5"/>
  <c r="AG99" i="5"/>
  <c r="AF344" i="5"/>
  <c r="AG344" i="5"/>
  <c r="AG95" i="5"/>
  <c r="AF95" i="5"/>
  <c r="AF290" i="5"/>
  <c r="AG290" i="5"/>
  <c r="AG221" i="5"/>
  <c r="AF221" i="5"/>
  <c r="AG93" i="5"/>
  <c r="AF93" i="5"/>
  <c r="AG83" i="5"/>
  <c r="AF83" i="5"/>
  <c r="AF384" i="5"/>
  <c r="AG384" i="5"/>
  <c r="AG330" i="5"/>
  <c r="AF330" i="5"/>
  <c r="AF293" i="5"/>
  <c r="AG293" i="5"/>
  <c r="AG241" i="5"/>
  <c r="AF241" i="5"/>
  <c r="AF252" i="5"/>
  <c r="AG252" i="5"/>
  <c r="AF345" i="5"/>
  <c r="AG345" i="5"/>
  <c r="AF223" i="5"/>
  <c r="AG223" i="5"/>
  <c r="AG161" i="5"/>
  <c r="AF161" i="5"/>
  <c r="AF100" i="5"/>
  <c r="AG100" i="5"/>
  <c r="AF54" i="5"/>
  <c r="AG54" i="5"/>
  <c r="AG44" i="5"/>
  <c r="AF44" i="5"/>
  <c r="AF31" i="5"/>
  <c r="AG31" i="5"/>
  <c r="AG272" i="5"/>
  <c r="AF272" i="5"/>
  <c r="AG393" i="5"/>
  <c r="AF393" i="5"/>
  <c r="AF359" i="5"/>
  <c r="AG359" i="5"/>
  <c r="AG342" i="5"/>
  <c r="AF342" i="5"/>
  <c r="AG238" i="5"/>
  <c r="AF238" i="5"/>
  <c r="AF179" i="5"/>
  <c r="AG179" i="5"/>
  <c r="AG278" i="5"/>
  <c r="AF278" i="5"/>
  <c r="AF256" i="5"/>
  <c r="AG256" i="5"/>
  <c r="AF191" i="5"/>
  <c r="AG191" i="5"/>
  <c r="AJ70" i="5"/>
  <c r="AI70" i="5"/>
  <c r="AL70" i="5"/>
  <c r="AF165" i="5"/>
  <c r="AG165" i="5"/>
  <c r="AJ42" i="5"/>
  <c r="AL42" i="5"/>
  <c r="AI42" i="5"/>
  <c r="AF254" i="5"/>
  <c r="AG254" i="5"/>
  <c r="AF429" i="5"/>
  <c r="AG429" i="5"/>
  <c r="AJ171" i="5"/>
  <c r="AL171" i="5"/>
  <c r="AI171" i="5"/>
  <c r="AL315" i="5"/>
  <c r="AJ315" i="5"/>
  <c r="AI315" i="5"/>
  <c r="AG208" i="5"/>
  <c r="AF208" i="5"/>
  <c r="AM159" i="5"/>
  <c r="AM84" i="5"/>
  <c r="AG21" i="5"/>
  <c r="AF21" i="5"/>
  <c r="AM125" i="5"/>
  <c r="AM269" i="5"/>
  <c r="AM239" i="5"/>
  <c r="BE71" i="5"/>
  <c r="BC71" i="5"/>
  <c r="AM46" i="5"/>
  <c r="AM329" i="5"/>
  <c r="AM147" i="5"/>
  <c r="AM274" i="5"/>
  <c r="BE49" i="5"/>
  <c r="BC49" i="5"/>
  <c r="AM286" i="5"/>
  <c r="AM386" i="5"/>
  <c r="AM380" i="5"/>
  <c r="AM333" i="5"/>
  <c r="AM117" i="5"/>
  <c r="AM316" i="5"/>
  <c r="AM354" i="5"/>
  <c r="AM419" i="5"/>
  <c r="AM265" i="5"/>
  <c r="AM230" i="5"/>
  <c r="AG45" i="5"/>
  <c r="AF45" i="5"/>
  <c r="AF364" i="5"/>
  <c r="AG364" i="5"/>
  <c r="AM233" i="5"/>
  <c r="AM402" i="5"/>
  <c r="AM357" i="5"/>
  <c r="AM355" i="5"/>
  <c r="BE41" i="5"/>
  <c r="BC41" i="5"/>
  <c r="AM371" i="5"/>
  <c r="BE75" i="5"/>
  <c r="BC75" i="5"/>
  <c r="AM423" i="5"/>
  <c r="AM418" i="5"/>
  <c r="AM437" i="5"/>
  <c r="AF39" i="5"/>
  <c r="AG39" i="5"/>
  <c r="BE57" i="5"/>
  <c r="BC57" i="5"/>
  <c r="AG297" i="5"/>
  <c r="AF297" i="5"/>
  <c r="AF174" i="5"/>
  <c r="AG174" i="5"/>
  <c r="AF168" i="5"/>
  <c r="AG168" i="5"/>
  <c r="AG358" i="5"/>
  <c r="AF358" i="5"/>
  <c r="AG79" i="5"/>
  <c r="AF79" i="5"/>
  <c r="AG131" i="5"/>
  <c r="AF131" i="5"/>
  <c r="AG424" i="5"/>
  <c r="AF424" i="5"/>
  <c r="AF349" i="5"/>
  <c r="AG349" i="5"/>
  <c r="AF417" i="5"/>
  <c r="AG417" i="5"/>
  <c r="AG420" i="5"/>
  <c r="AF420" i="5"/>
  <c r="AI196" i="5"/>
  <c r="AJ196" i="5"/>
  <c r="AL196" i="5"/>
  <c r="AG102" i="5"/>
  <c r="AF102" i="5"/>
  <c r="AG36" i="5"/>
  <c r="AF36" i="5"/>
  <c r="AJ49" i="5"/>
  <c r="AI49" i="5"/>
  <c r="AL49" i="5"/>
  <c r="AJ307" i="5"/>
  <c r="AL307" i="5"/>
  <c r="AI307" i="5"/>
  <c r="AF434" i="5"/>
  <c r="AG434" i="5"/>
  <c r="AI122" i="5"/>
  <c r="AJ122" i="5"/>
  <c r="AL122" i="5"/>
  <c r="AJ251" i="5"/>
  <c r="AI251" i="5"/>
  <c r="AL251" i="5"/>
  <c r="AM222" i="5"/>
  <c r="AM388" i="5"/>
  <c r="AM318" i="5"/>
  <c r="BE35" i="5"/>
  <c r="BC35" i="5"/>
  <c r="AM321" i="5"/>
  <c r="AM152" i="5"/>
  <c r="BE14" i="5"/>
  <c r="BC14" i="5"/>
  <c r="AM33" i="5"/>
  <c r="AM27" i="5"/>
  <c r="AG264" i="5"/>
  <c r="AF264" i="5"/>
  <c r="AM158" i="5"/>
  <c r="BE46" i="5"/>
  <c r="BC46" i="5"/>
  <c r="AG348" i="5"/>
  <c r="AF348" i="5"/>
  <c r="AM306" i="5"/>
  <c r="AM259" i="5"/>
  <c r="AM337" i="5"/>
  <c r="AM281" i="5"/>
  <c r="BE61" i="5"/>
  <c r="BC61" i="5"/>
  <c r="BE5" i="5"/>
  <c r="BC5" i="5"/>
  <c r="AM353" i="5"/>
  <c r="AM313" i="5"/>
  <c r="AM157" i="5"/>
  <c r="AM185" i="5"/>
  <c r="AF34" i="5"/>
  <c r="AG34" i="5"/>
  <c r="AM128" i="5"/>
  <c r="AM167" i="5"/>
  <c r="AM431" i="5"/>
  <c r="AM298" i="5"/>
  <c r="AM113" i="5"/>
  <c r="AM253" i="5"/>
  <c r="AM244" i="5"/>
  <c r="AF22" i="5"/>
  <c r="AG22" i="5"/>
  <c r="AM219" i="5"/>
  <c r="AM295" i="5"/>
  <c r="AM123" i="5"/>
  <c r="BE56" i="5"/>
  <c r="BC56" i="5"/>
  <c r="AM263" i="5"/>
  <c r="AM390" i="5"/>
  <c r="AM190" i="5"/>
  <c r="AF332" i="5"/>
  <c r="AG332" i="5"/>
  <c r="AM433" i="5"/>
  <c r="AM310" i="5"/>
  <c r="AF389" i="5"/>
  <c r="AG389" i="5"/>
  <c r="AM326" i="5"/>
  <c r="AM395" i="5"/>
  <c r="AF282" i="5"/>
  <c r="AG282" i="5"/>
  <c r="AG98" i="5"/>
  <c r="AF98" i="5"/>
  <c r="AG175" i="5"/>
  <c r="AF175" i="5"/>
  <c r="AG399" i="5"/>
  <c r="AF399" i="5"/>
  <c r="AG311" i="5"/>
  <c r="AF311" i="5"/>
  <c r="AF177" i="5"/>
  <c r="AG177" i="5"/>
  <c r="AG151" i="5"/>
  <c r="AF151" i="5"/>
  <c r="AF30" i="5"/>
  <c r="AG30" i="5"/>
  <c r="AI108" i="5"/>
  <c r="AJ108" i="5"/>
  <c r="AL108" i="5"/>
  <c r="AJ43" i="5"/>
  <c r="AI43" i="5"/>
  <c r="AL43" i="5"/>
  <c r="AG222" i="5"/>
  <c r="AF222" i="5"/>
  <c r="AG159" i="5"/>
  <c r="AF159" i="5"/>
  <c r="AG261" i="5"/>
  <c r="AF261" i="5"/>
  <c r="AL63" i="5"/>
  <c r="AI63" i="5"/>
  <c r="AJ63" i="5"/>
  <c r="AF209" i="5"/>
  <c r="AG209" i="5"/>
  <c r="AF194" i="5"/>
  <c r="AG194" i="5"/>
  <c r="AG85" i="5"/>
  <c r="AF85" i="5"/>
  <c r="AL200" i="5"/>
  <c r="AI200" i="5"/>
  <c r="AJ200" i="5"/>
  <c r="AF326" i="5"/>
  <c r="AG326" i="5"/>
  <c r="AF431" i="5"/>
  <c r="AG431" i="5"/>
  <c r="AF419" i="5"/>
  <c r="AG419" i="5"/>
  <c r="AL223" i="5"/>
  <c r="AI223" i="5"/>
  <c r="AJ223" i="5"/>
  <c r="AL320" i="5"/>
  <c r="AI320" i="5"/>
  <c r="AJ320" i="5"/>
  <c r="AF180" i="5"/>
  <c r="AG180" i="5"/>
  <c r="AG86" i="5"/>
  <c r="AF86" i="5"/>
  <c r="AL381" i="5"/>
  <c r="AI381" i="5"/>
  <c r="AJ381" i="5"/>
  <c r="AG153" i="5"/>
  <c r="AF153" i="5"/>
  <c r="AF121" i="5"/>
  <c r="AG121" i="5"/>
  <c r="AI335" i="5"/>
  <c r="AJ335" i="5"/>
  <c r="AL335" i="5"/>
  <c r="AL136" i="5"/>
  <c r="AI136" i="5"/>
  <c r="AJ136" i="5"/>
  <c r="AL69" i="5"/>
  <c r="AI69" i="5"/>
  <c r="AJ69" i="5"/>
  <c r="AL415" i="5"/>
  <c r="AI415" i="5"/>
  <c r="AJ415" i="5"/>
  <c r="AJ203" i="5"/>
  <c r="AL203" i="5"/>
  <c r="AI203" i="5"/>
  <c r="AI110" i="5"/>
  <c r="AJ110" i="5"/>
  <c r="AL110" i="5"/>
  <c r="AG219" i="5"/>
  <c r="AF219" i="5"/>
  <c r="AG313" i="5"/>
  <c r="AF313" i="5"/>
  <c r="AG158" i="5"/>
  <c r="AF158" i="5"/>
  <c r="AL36" i="5"/>
  <c r="AI36" i="5"/>
  <c r="AJ36" i="5"/>
  <c r="AG233" i="5"/>
  <c r="AF233" i="5"/>
  <c r="AG316" i="5"/>
  <c r="AF316" i="5"/>
  <c r="AF286" i="5"/>
  <c r="AG286" i="5"/>
  <c r="AG147" i="5"/>
  <c r="AF147" i="5"/>
  <c r="AL342" i="5"/>
  <c r="AJ342" i="5"/>
  <c r="AI342" i="5"/>
  <c r="AI393" i="5"/>
  <c r="AL393" i="5"/>
  <c r="AJ393" i="5"/>
  <c r="AJ95" i="5"/>
  <c r="AL95" i="5"/>
  <c r="AI95" i="5"/>
  <c r="AJ356" i="5"/>
  <c r="AL356" i="5"/>
  <c r="AI356" i="5"/>
  <c r="AJ257" i="5"/>
  <c r="AI257" i="5"/>
  <c r="AL257" i="5"/>
  <c r="AI300" i="5"/>
  <c r="AJ300" i="5"/>
  <c r="AL300" i="5"/>
  <c r="AF397" i="5"/>
  <c r="AG397" i="5"/>
  <c r="AG60" i="5"/>
  <c r="AF60" i="5"/>
  <c r="AF411" i="5"/>
  <c r="AG411" i="5"/>
  <c r="AG206" i="5"/>
  <c r="AF206" i="5"/>
  <c r="AF96" i="5"/>
  <c r="AG96" i="5"/>
  <c r="AG187" i="5"/>
  <c r="AF187" i="5"/>
  <c r="AG229" i="5"/>
  <c r="AF229" i="5"/>
  <c r="AG154" i="5"/>
  <c r="AF154" i="5"/>
  <c r="AI413" i="5"/>
  <c r="AL413" i="5"/>
  <c r="AJ413" i="5"/>
  <c r="AF197" i="5"/>
  <c r="AG197" i="5"/>
  <c r="AF160" i="5"/>
  <c r="AG160" i="5"/>
  <c r="AG78" i="5"/>
  <c r="AF78" i="5"/>
  <c r="AI378" i="5"/>
  <c r="AJ378" i="5"/>
  <c r="AL378" i="5"/>
  <c r="AI367" i="5"/>
  <c r="AL367" i="5"/>
  <c r="AJ367" i="5"/>
  <c r="AG412" i="5"/>
  <c r="AF412" i="5"/>
  <c r="AF137" i="5"/>
  <c r="AG137" i="5"/>
  <c r="AL339" i="5"/>
  <c r="AI339" i="5"/>
  <c r="AJ339" i="5"/>
  <c r="AI441" i="5"/>
  <c r="AJ441" i="5"/>
  <c r="AL441" i="5"/>
  <c r="AG192" i="5"/>
  <c r="AF192" i="5"/>
  <c r="AJ87" i="5"/>
  <c r="AL87" i="5"/>
  <c r="AI87" i="5"/>
  <c r="AL240" i="5"/>
  <c r="AJ240" i="5"/>
  <c r="AI240" i="5"/>
  <c r="AL245" i="5"/>
  <c r="AI245" i="5"/>
  <c r="AJ245" i="5"/>
  <c r="AI204" i="5"/>
  <c r="AJ204" i="5"/>
  <c r="AL204" i="5"/>
  <c r="AL77" i="5"/>
  <c r="AI77" i="5"/>
  <c r="AJ77" i="5"/>
  <c r="AJ140" i="5"/>
  <c r="AL140" i="5"/>
  <c r="AI140" i="5"/>
  <c r="AG216" i="5"/>
  <c r="AF216" i="5"/>
  <c r="AL302" i="5"/>
  <c r="AJ302" i="5"/>
  <c r="AI302" i="5"/>
  <c r="AJ149" i="5"/>
  <c r="AL149" i="5"/>
  <c r="AI149" i="5"/>
  <c r="AF439" i="5"/>
  <c r="AG439" i="5"/>
  <c r="AF425" i="5"/>
  <c r="AG425" i="5"/>
  <c r="AG283" i="5"/>
  <c r="AF283" i="5"/>
  <c r="AF268" i="5"/>
  <c r="AG268" i="5"/>
  <c r="AL442" i="5"/>
  <c r="AJ442" i="5"/>
  <c r="AI442" i="5"/>
  <c r="AJ284" i="5"/>
  <c r="AL284" i="5"/>
  <c r="AI284" i="5"/>
  <c r="AG390" i="5"/>
  <c r="AF390" i="5"/>
  <c r="AL330" i="5"/>
  <c r="AI330" i="5"/>
  <c r="AJ330" i="5"/>
  <c r="AG405" i="5"/>
  <c r="AF405" i="5"/>
  <c r="AF68" i="5"/>
  <c r="AG68" i="5"/>
  <c r="AF141" i="5"/>
  <c r="AG141" i="5"/>
  <c r="AG57" i="5"/>
  <c r="AF57" i="5"/>
  <c r="AI138" i="5"/>
  <c r="AL138" i="5"/>
  <c r="AJ138" i="5"/>
  <c r="AF404" i="5"/>
  <c r="AG404" i="5"/>
  <c r="AG360" i="5"/>
  <c r="AF360" i="5"/>
  <c r="AL368" i="5"/>
  <c r="AJ368" i="5"/>
  <c r="AI368" i="5"/>
  <c r="AI179" i="5"/>
  <c r="AJ179" i="5"/>
  <c r="AL179" i="5"/>
  <c r="AJ293" i="5"/>
  <c r="AL293" i="5"/>
  <c r="AI293" i="5"/>
  <c r="AI314" i="5"/>
  <c r="AJ314" i="5"/>
  <c r="AL314" i="5"/>
  <c r="AG23" i="5"/>
  <c r="AF23" i="5"/>
  <c r="AG271" i="5"/>
  <c r="AF271" i="5"/>
  <c r="AF280" i="5"/>
  <c r="AG280" i="5"/>
  <c r="AG92" i="5"/>
  <c r="AF92" i="5"/>
  <c r="AI178" i="5"/>
  <c r="AJ178" i="5"/>
  <c r="AL178" i="5"/>
  <c r="AJ41" i="5"/>
  <c r="AI41" i="5"/>
  <c r="AL41" i="5"/>
  <c r="AG172" i="5"/>
  <c r="AF172" i="5"/>
  <c r="AI383" i="5"/>
  <c r="AL383" i="5"/>
  <c r="AJ383" i="5"/>
  <c r="AF319" i="5"/>
  <c r="AG319" i="5"/>
  <c r="AG124" i="5"/>
  <c r="AF124" i="5"/>
  <c r="AF65" i="5"/>
  <c r="AG65" i="5"/>
  <c r="AF328" i="5"/>
  <c r="AG328" i="5"/>
  <c r="AF301" i="5"/>
  <c r="AG301" i="5"/>
  <c r="AJ341" i="5"/>
  <c r="AL341" i="5"/>
  <c r="AI341" i="5"/>
  <c r="AI218" i="5"/>
  <c r="AJ218" i="5"/>
  <c r="AL218" i="5"/>
  <c r="AI48" i="5"/>
  <c r="AJ48" i="5"/>
  <c r="AL48" i="5"/>
  <c r="AL202" i="5"/>
  <c r="AJ202" i="5"/>
  <c r="AI202" i="5"/>
  <c r="AL61" i="5"/>
  <c r="AI61" i="5"/>
  <c r="AJ61" i="5"/>
  <c r="AF37" i="5"/>
  <c r="AG37" i="5"/>
  <c r="AG394" i="5"/>
  <c r="AF394" i="5"/>
  <c r="AI266" i="5"/>
  <c r="AL266" i="5"/>
  <c r="AJ266" i="5"/>
  <c r="AL273" i="5"/>
  <c r="AJ273" i="5"/>
  <c r="AI273" i="5"/>
  <c r="AI146" i="5"/>
  <c r="AJ146" i="5"/>
  <c r="AL146" i="5"/>
  <c r="AJ139" i="5"/>
  <c r="AI139" i="5"/>
  <c r="AL139" i="5"/>
  <c r="AG142" i="5"/>
  <c r="AF142" i="5"/>
  <c r="AF260" i="5"/>
  <c r="AG260" i="5"/>
  <c r="AG336" i="5"/>
  <c r="AF336" i="5"/>
  <c r="AL351" i="5"/>
  <c r="AJ351" i="5"/>
  <c r="AI351" i="5"/>
  <c r="AL303" i="5"/>
  <c r="AI303" i="5"/>
  <c r="AJ303" i="5"/>
  <c r="AG318" i="5"/>
  <c r="AF318" i="5"/>
  <c r="AF437" i="5"/>
  <c r="AG437" i="5"/>
  <c r="AG265" i="5"/>
  <c r="AF265" i="5"/>
  <c r="AG239" i="5"/>
  <c r="AF239" i="5"/>
  <c r="AL352" i="5"/>
  <c r="AI352" i="5"/>
  <c r="AJ352" i="5"/>
  <c r="AG322" i="5"/>
  <c r="AF322" i="5"/>
  <c r="AG119" i="5"/>
  <c r="AF119" i="5"/>
  <c r="AF377" i="5"/>
  <c r="AG377" i="5"/>
  <c r="AL226" i="5"/>
  <c r="AI226" i="5"/>
  <c r="AJ226" i="5"/>
  <c r="AJ422" i="5"/>
  <c r="AL422" i="5"/>
  <c r="AI422" i="5"/>
  <c r="AI112" i="5"/>
  <c r="AJ112" i="5"/>
  <c r="AL112" i="5"/>
  <c r="AG263" i="5"/>
  <c r="AF263" i="5"/>
  <c r="AJ358" i="5"/>
  <c r="AI358" i="5"/>
  <c r="AL358" i="5"/>
  <c r="AF402" i="5"/>
  <c r="AG402" i="5"/>
  <c r="AJ254" i="5"/>
  <c r="AL254" i="5"/>
  <c r="AI254" i="5"/>
  <c r="AL374" i="5"/>
  <c r="AI374" i="5"/>
  <c r="AJ374" i="5"/>
  <c r="AL164" i="5"/>
  <c r="AI164" i="5"/>
  <c r="AJ164" i="5"/>
  <c r="AI227" i="5"/>
  <c r="AL227" i="5"/>
  <c r="AJ227" i="5"/>
  <c r="AI111" i="5"/>
  <c r="AJ111" i="5"/>
  <c r="AL111" i="5"/>
  <c r="AI389" i="5"/>
  <c r="AJ389" i="5"/>
  <c r="AL389" i="5"/>
  <c r="AG167" i="5"/>
  <c r="AF167" i="5"/>
  <c r="AG33" i="5"/>
  <c r="AF33" i="5"/>
  <c r="AG418" i="5"/>
  <c r="AF418" i="5"/>
  <c r="AF310" i="5"/>
  <c r="AG310" i="5"/>
  <c r="AF433" i="5"/>
  <c r="AG433" i="5"/>
  <c r="AI22" i="5"/>
  <c r="AJ22" i="5"/>
  <c r="AL22" i="5"/>
  <c r="AF128" i="5"/>
  <c r="AG128" i="5"/>
  <c r="AG353" i="5"/>
  <c r="AF353" i="5"/>
  <c r="AG306" i="5"/>
  <c r="AF306" i="5"/>
  <c r="AI102" i="5"/>
  <c r="AJ102" i="5"/>
  <c r="AL102" i="5"/>
  <c r="AL174" i="5"/>
  <c r="AI174" i="5"/>
  <c r="AJ174" i="5"/>
  <c r="AF423" i="5"/>
  <c r="AG423" i="5"/>
  <c r="AJ364" i="5"/>
  <c r="AI364" i="5"/>
  <c r="AL364" i="5"/>
  <c r="AF354" i="5"/>
  <c r="AG354" i="5"/>
  <c r="AF117" i="5"/>
  <c r="AG117" i="5"/>
  <c r="AJ21" i="5"/>
  <c r="AL21" i="5"/>
  <c r="AI21" i="5"/>
  <c r="AL272" i="5"/>
  <c r="AJ272" i="5"/>
  <c r="AI272" i="5"/>
  <c r="AI44" i="5"/>
  <c r="AJ44" i="5"/>
  <c r="AL44" i="5"/>
  <c r="AJ83" i="5"/>
  <c r="AI83" i="5"/>
  <c r="AL83" i="5"/>
  <c r="AL221" i="5"/>
  <c r="AI221" i="5"/>
  <c r="AJ221" i="5"/>
  <c r="AL416" i="5"/>
  <c r="AI416" i="5"/>
  <c r="AJ416" i="5"/>
  <c r="AJ225" i="5"/>
  <c r="AI225" i="5"/>
  <c r="AL225" i="5"/>
  <c r="AL53" i="5"/>
  <c r="AJ53" i="5"/>
  <c r="AI53" i="5"/>
  <c r="AL403" i="5"/>
  <c r="AJ403" i="5"/>
  <c r="AI403" i="5"/>
  <c r="AJ51" i="5"/>
  <c r="AL51" i="5"/>
  <c r="AI51" i="5"/>
  <c r="AL105" i="5"/>
  <c r="AJ105" i="5"/>
  <c r="AI105" i="5"/>
  <c r="AI234" i="5"/>
  <c r="AJ234" i="5"/>
  <c r="AL234" i="5"/>
  <c r="AL118" i="5"/>
  <c r="AJ118" i="5"/>
  <c r="AI118" i="5"/>
  <c r="AJ224" i="5"/>
  <c r="AL224" i="5"/>
  <c r="AI224" i="5"/>
  <c r="AF228" i="5"/>
  <c r="AG228" i="5"/>
  <c r="AG275" i="5"/>
  <c r="AF275" i="5"/>
  <c r="AF24" i="5"/>
  <c r="AG24" i="5"/>
  <c r="AF232" i="5"/>
  <c r="AG232" i="5"/>
  <c r="AG184" i="5"/>
  <c r="AF184" i="5"/>
  <c r="AG414" i="5"/>
  <c r="AF414" i="5"/>
  <c r="AJ52" i="5"/>
  <c r="AI52" i="5"/>
  <c r="AL52" i="5"/>
  <c r="AI94" i="5"/>
  <c r="AJ94" i="5"/>
  <c r="AL94" i="5"/>
  <c r="AI294" i="5"/>
  <c r="AJ294" i="5"/>
  <c r="AL294" i="5"/>
  <c r="AF144" i="5"/>
  <c r="AG144" i="5"/>
  <c r="AG438" i="5"/>
  <c r="AF438" i="5"/>
  <c r="AG308" i="5"/>
  <c r="AF308" i="5"/>
  <c r="AL50" i="5"/>
  <c r="AJ50" i="5"/>
  <c r="AI50" i="5"/>
  <c r="AI205" i="5"/>
  <c r="AL205" i="5"/>
  <c r="AJ205" i="5"/>
  <c r="AL267" i="5"/>
  <c r="AJ267" i="5"/>
  <c r="AI267" i="5"/>
  <c r="AI90" i="5"/>
  <c r="AJ90" i="5"/>
  <c r="AL90" i="5"/>
  <c r="AL236" i="5"/>
  <c r="AI236" i="5"/>
  <c r="AJ236" i="5"/>
  <c r="AL291" i="5"/>
  <c r="AJ291" i="5"/>
  <c r="AI291" i="5"/>
  <c r="AI199" i="5"/>
  <c r="AJ199" i="5"/>
  <c r="AL199" i="5"/>
  <c r="AF169" i="5"/>
  <c r="AG169" i="5"/>
  <c r="AG114" i="5"/>
  <c r="AF114" i="5"/>
  <c r="AG401" i="5"/>
  <c r="AF401" i="5"/>
  <c r="AG81" i="5"/>
  <c r="AF81" i="5"/>
  <c r="AG379" i="5"/>
  <c r="AF379" i="5"/>
  <c r="AF247" i="5"/>
  <c r="AG247" i="5"/>
  <c r="AL237" i="5"/>
  <c r="AI237" i="5"/>
  <c r="AJ237" i="5"/>
  <c r="AI129" i="5"/>
  <c r="AJ129" i="5"/>
  <c r="AL129" i="5"/>
  <c r="AJ408" i="5"/>
  <c r="AL408" i="5"/>
  <c r="AI408" i="5"/>
  <c r="AI211" i="5"/>
  <c r="AJ211" i="5"/>
  <c r="AL211" i="5"/>
  <c r="AF113" i="5"/>
  <c r="AG113" i="5"/>
  <c r="AJ241" i="5"/>
  <c r="AL241" i="5"/>
  <c r="AI241" i="5"/>
  <c r="AF323" i="5"/>
  <c r="AG323" i="5"/>
  <c r="AF262" i="5"/>
  <c r="AG262" i="5"/>
  <c r="AG288" i="5"/>
  <c r="AF288" i="5"/>
  <c r="AF296" i="5"/>
  <c r="AG296" i="5"/>
  <c r="AG101" i="5"/>
  <c r="AF101" i="5"/>
  <c r="AG410" i="5"/>
  <c r="AF410" i="5"/>
  <c r="AI120" i="5"/>
  <c r="AJ120" i="5"/>
  <c r="AL120" i="5"/>
  <c r="AF185" i="5"/>
  <c r="AG185" i="5"/>
  <c r="AG321" i="5"/>
  <c r="AF321" i="5"/>
  <c r="AL420" i="5"/>
  <c r="AJ420" i="5"/>
  <c r="AI420" i="5"/>
  <c r="AF386" i="5"/>
  <c r="AG386" i="5"/>
  <c r="AI100" i="5"/>
  <c r="AJ100" i="5"/>
  <c r="AL100" i="5"/>
  <c r="AL99" i="5"/>
  <c r="AI99" i="5"/>
  <c r="AJ99" i="5"/>
  <c r="AG231" i="5"/>
  <c r="AF231" i="5"/>
  <c r="AL304" i="5"/>
  <c r="AI304" i="5"/>
  <c r="AJ304" i="5"/>
  <c r="AG289" i="5"/>
  <c r="AF289" i="5"/>
  <c r="AF338" i="5"/>
  <c r="AG338" i="5"/>
  <c r="AF395" i="5"/>
  <c r="AG395" i="5"/>
  <c r="AI264" i="5"/>
  <c r="AJ264" i="5"/>
  <c r="AL264" i="5"/>
  <c r="AL434" i="5"/>
  <c r="AI434" i="5"/>
  <c r="AJ434" i="5"/>
  <c r="AI424" i="5"/>
  <c r="AJ424" i="5"/>
  <c r="AL424" i="5"/>
  <c r="AJ39" i="5"/>
  <c r="AL39" i="5"/>
  <c r="AI39" i="5"/>
  <c r="AG371" i="5"/>
  <c r="AF371" i="5"/>
  <c r="AG329" i="5"/>
  <c r="AF329" i="5"/>
  <c r="AJ208" i="5"/>
  <c r="AL208" i="5"/>
  <c r="AI208" i="5"/>
  <c r="AI191" i="5"/>
  <c r="AJ191" i="5"/>
  <c r="AL191" i="5"/>
  <c r="AI31" i="5"/>
  <c r="AL31" i="5"/>
  <c r="AJ31" i="5"/>
  <c r="AI242" i="5"/>
  <c r="AJ242" i="5"/>
  <c r="AL242" i="5"/>
  <c r="AI369" i="5"/>
  <c r="AJ369" i="5"/>
  <c r="AL369" i="5"/>
  <c r="AF157" i="5"/>
  <c r="AG157" i="5"/>
  <c r="AI348" i="5"/>
  <c r="AL348" i="5"/>
  <c r="AJ348" i="5"/>
  <c r="AL131" i="5"/>
  <c r="AJ131" i="5"/>
  <c r="AI131" i="5"/>
  <c r="AI297" i="5"/>
  <c r="AJ297" i="5"/>
  <c r="AL297" i="5"/>
  <c r="AF230" i="5"/>
  <c r="AG230" i="5"/>
  <c r="AF333" i="5"/>
  <c r="AG333" i="5"/>
  <c r="AG269" i="5"/>
  <c r="AF269" i="5"/>
  <c r="AJ256" i="5"/>
  <c r="AL256" i="5"/>
  <c r="AI256" i="5"/>
  <c r="AI359" i="5"/>
  <c r="AL359" i="5"/>
  <c r="AJ359" i="5"/>
  <c r="AI345" i="5"/>
  <c r="AJ345" i="5"/>
  <c r="AL345" i="5"/>
  <c r="AJ384" i="5"/>
  <c r="AL384" i="5"/>
  <c r="AI384" i="5"/>
  <c r="AL290" i="5"/>
  <c r="AJ290" i="5"/>
  <c r="AI290" i="5"/>
  <c r="AJ258" i="5"/>
  <c r="AI258" i="5"/>
  <c r="AL258" i="5"/>
  <c r="AJ406" i="5"/>
  <c r="AI406" i="5"/>
  <c r="AL406" i="5"/>
  <c r="AJ25" i="5"/>
  <c r="AL25" i="5"/>
  <c r="AI25" i="5"/>
  <c r="AF327" i="5"/>
  <c r="AG327" i="5"/>
  <c r="AG155" i="5"/>
  <c r="AF155" i="5"/>
  <c r="AF115" i="5"/>
  <c r="AG115" i="5"/>
  <c r="AF182" i="5"/>
  <c r="AG182" i="5"/>
  <c r="AF292" i="5"/>
  <c r="AG292" i="5"/>
  <c r="AI250" i="5"/>
  <c r="AJ250" i="5"/>
  <c r="AL250" i="5"/>
  <c r="AL309" i="5"/>
  <c r="AI309" i="5"/>
  <c r="AJ309" i="5"/>
  <c r="AL428" i="5"/>
  <c r="AI428" i="5"/>
  <c r="AJ428" i="5"/>
  <c r="AI392" i="5"/>
  <c r="AJ392" i="5"/>
  <c r="AL392" i="5"/>
  <c r="AI143" i="5"/>
  <c r="AJ143" i="5"/>
  <c r="AL143" i="5"/>
  <c r="AJ362" i="5"/>
  <c r="AL362" i="5"/>
  <c r="AI362" i="5"/>
  <c r="AJ375" i="5"/>
  <c r="AI375" i="5"/>
  <c r="AL375" i="5"/>
  <c r="AI186" i="5"/>
  <c r="AJ186" i="5"/>
  <c r="AL186" i="5"/>
  <c r="AI361" i="5"/>
  <c r="AL361" i="5"/>
  <c r="AJ361" i="5"/>
  <c r="AL409" i="5"/>
  <c r="AJ409" i="5"/>
  <c r="AI409" i="5"/>
  <c r="AG347" i="5"/>
  <c r="AF347" i="5"/>
  <c r="AF201" i="5"/>
  <c r="AG201" i="5"/>
  <c r="AG432" i="5"/>
  <c r="AF432" i="5"/>
  <c r="AI340" i="5"/>
  <c r="AJ340" i="5"/>
  <c r="AL340" i="5"/>
  <c r="AI436" i="5"/>
  <c r="AJ436" i="5"/>
  <c r="AL436" i="5"/>
  <c r="AJ372" i="5"/>
  <c r="AL372" i="5"/>
  <c r="AI372" i="5"/>
  <c r="AL220" i="5"/>
  <c r="AJ220" i="5"/>
  <c r="AI220" i="5"/>
  <c r="AI346" i="5"/>
  <c r="AJ346" i="5"/>
  <c r="AL346" i="5"/>
  <c r="AI305" i="5"/>
  <c r="AJ305" i="5"/>
  <c r="AL305" i="5"/>
  <c r="AG312" i="5"/>
  <c r="AF312" i="5"/>
  <c r="AG173" i="5"/>
  <c r="AF173" i="5"/>
  <c r="AF246" i="5"/>
  <c r="AG246" i="5"/>
  <c r="AG135" i="5"/>
  <c r="AF135" i="5"/>
  <c r="AG350" i="5"/>
  <c r="AF350" i="5"/>
  <c r="AG166" i="5"/>
  <c r="AF166" i="5"/>
  <c r="AF382" i="5"/>
  <c r="AG382" i="5"/>
  <c r="AJ387" i="5"/>
  <c r="AL387" i="5"/>
  <c r="AI387" i="5"/>
  <c r="AI130" i="5"/>
  <c r="AJ130" i="5"/>
  <c r="AL130" i="5"/>
  <c r="AI440" i="5"/>
  <c r="AJ440" i="5"/>
  <c r="AL440" i="5"/>
  <c r="AL373" i="5"/>
  <c r="AI373" i="5"/>
  <c r="AJ373" i="5"/>
  <c r="AJ396" i="5"/>
  <c r="AL396" i="5"/>
  <c r="AI396" i="5"/>
  <c r="AI35" i="5"/>
  <c r="AJ35" i="5"/>
  <c r="AL35" i="5"/>
  <c r="AG66" i="5"/>
  <c r="AF66" i="5"/>
  <c r="AF76" i="5"/>
  <c r="AG76" i="5"/>
  <c r="AF62" i="5"/>
  <c r="AG62" i="5"/>
  <c r="AL40" i="5"/>
  <c r="AI40" i="5"/>
  <c r="AJ40" i="5"/>
  <c r="AI363" i="5"/>
  <c r="AJ363" i="5"/>
  <c r="AL363" i="5"/>
  <c r="AG255" i="5"/>
  <c r="AF255" i="5"/>
  <c r="AG398" i="5"/>
  <c r="AF398" i="5"/>
  <c r="AF38" i="5"/>
  <c r="AG38" i="5"/>
  <c r="AJ189" i="5"/>
  <c r="AL189" i="5"/>
  <c r="AI189" i="5"/>
  <c r="AI217" i="5"/>
  <c r="AL217" i="5"/>
  <c r="AJ217" i="5"/>
  <c r="AI103" i="5"/>
  <c r="AJ103" i="5"/>
  <c r="AL103" i="5"/>
  <c r="AL343" i="5"/>
  <c r="AJ343" i="5"/>
  <c r="AI343" i="5"/>
  <c r="AI279" i="5"/>
  <c r="AJ279" i="5"/>
  <c r="AL279" i="5"/>
  <c r="AJ107" i="5"/>
  <c r="AL107" i="5"/>
  <c r="AI107" i="5"/>
  <c r="AG73" i="5"/>
  <c r="AF73" i="5"/>
  <c r="AG91" i="5"/>
  <c r="AF91" i="5"/>
  <c r="AG162" i="5"/>
  <c r="AF162" i="5"/>
  <c r="AF133" i="5"/>
  <c r="AG133" i="5"/>
  <c r="AF207" i="5"/>
  <c r="AG207" i="5"/>
  <c r="AF148" i="5"/>
  <c r="AG148" i="5"/>
  <c r="AJ64" i="5"/>
  <c r="AL64" i="5"/>
  <c r="AI64" i="5"/>
  <c r="AI188" i="5"/>
  <c r="AL188" i="5"/>
  <c r="AJ188" i="5"/>
  <c r="AJ55" i="5"/>
  <c r="AI55" i="5"/>
  <c r="AL55" i="5"/>
  <c r="AJ331" i="5"/>
  <c r="AI331" i="5"/>
  <c r="AL331" i="5"/>
  <c r="AG259" i="5"/>
  <c r="AF259" i="5"/>
  <c r="AL349" i="5"/>
  <c r="AJ349" i="5"/>
  <c r="AI349" i="5"/>
  <c r="AG407" i="5"/>
  <c r="AF407" i="5"/>
  <c r="AF71" i="5"/>
  <c r="AG71" i="5"/>
  <c r="AF435" i="5"/>
  <c r="AG435" i="5"/>
  <c r="AF277" i="5"/>
  <c r="AG277" i="5"/>
  <c r="AI214" i="5"/>
  <c r="AL214" i="5"/>
  <c r="AJ214" i="5"/>
  <c r="AI325" i="5"/>
  <c r="AJ325" i="5"/>
  <c r="AL325" i="5"/>
  <c r="AG97" i="5"/>
  <c r="AF97" i="5"/>
  <c r="AI317" i="5"/>
  <c r="AJ317" i="5"/>
  <c r="AL317" i="5"/>
  <c r="AI332" i="5"/>
  <c r="AJ332" i="5"/>
  <c r="AL332" i="5"/>
  <c r="AF123" i="5"/>
  <c r="AG123" i="5"/>
  <c r="AG244" i="5"/>
  <c r="AF244" i="5"/>
  <c r="AF337" i="5"/>
  <c r="AG337" i="5"/>
  <c r="AG388" i="5"/>
  <c r="AF388" i="5"/>
  <c r="AI417" i="5"/>
  <c r="AJ417" i="5"/>
  <c r="AL417" i="5"/>
  <c r="AI168" i="5"/>
  <c r="AJ168" i="5"/>
  <c r="AL168" i="5"/>
  <c r="AG355" i="5"/>
  <c r="AF355" i="5"/>
  <c r="AI45" i="5"/>
  <c r="AJ45" i="5"/>
  <c r="AL45" i="5"/>
  <c r="AF380" i="5"/>
  <c r="AG380" i="5"/>
  <c r="AG46" i="5"/>
  <c r="AF46" i="5"/>
  <c r="AF84" i="5"/>
  <c r="AG84" i="5"/>
  <c r="AI165" i="5"/>
  <c r="AJ165" i="5"/>
  <c r="AL165" i="5"/>
  <c r="AI278" i="5"/>
  <c r="AJ278" i="5"/>
  <c r="AL278" i="5"/>
  <c r="AI238" i="5"/>
  <c r="AL238" i="5"/>
  <c r="AJ238" i="5"/>
  <c r="AI161" i="5"/>
  <c r="AJ161" i="5"/>
  <c r="AL161" i="5"/>
  <c r="AL93" i="5"/>
  <c r="AI93" i="5"/>
  <c r="AJ93" i="5"/>
  <c r="AJ287" i="5"/>
  <c r="AI287" i="5"/>
  <c r="AL287" i="5"/>
  <c r="AI213" i="5"/>
  <c r="AJ213" i="5"/>
  <c r="AL213" i="5"/>
  <c r="AG190" i="5"/>
  <c r="AF190" i="5"/>
  <c r="AG295" i="5"/>
  <c r="AF295" i="5"/>
  <c r="AF253" i="5"/>
  <c r="AG253" i="5"/>
  <c r="AF298" i="5"/>
  <c r="AG298" i="5"/>
  <c r="AJ34" i="5"/>
  <c r="AL34" i="5"/>
  <c r="AI34" i="5"/>
  <c r="AG281" i="5"/>
  <c r="AF281" i="5"/>
  <c r="AG27" i="5"/>
  <c r="AF27" i="5"/>
  <c r="AF152" i="5"/>
  <c r="AG152" i="5"/>
  <c r="AJ79" i="5"/>
  <c r="AL79" i="5"/>
  <c r="AI79" i="5"/>
  <c r="AF357" i="5"/>
  <c r="AG357" i="5"/>
  <c r="AF274" i="5"/>
  <c r="AG274" i="5"/>
  <c r="AG125" i="5"/>
  <c r="AF125" i="5"/>
  <c r="AI429" i="5"/>
  <c r="AJ429" i="5"/>
  <c r="AL429" i="5"/>
  <c r="AJ54" i="5"/>
  <c r="AI54" i="5"/>
  <c r="AL54" i="5"/>
  <c r="AL252" i="5"/>
  <c r="AI252" i="5"/>
  <c r="AJ252" i="5"/>
  <c r="AL344" i="5"/>
  <c r="AJ344" i="5"/>
  <c r="AI344" i="5"/>
  <c r="AJ334" i="5"/>
  <c r="AI334" i="5"/>
  <c r="AL334" i="5"/>
  <c r="AI28" i="5"/>
  <c r="AJ28" i="5"/>
  <c r="AL28" i="5"/>
  <c r="AI170" i="5"/>
  <c r="AJ170" i="5"/>
  <c r="AL170" i="5"/>
  <c r="AF74" i="5"/>
  <c r="AG74" i="5"/>
  <c r="AG215" i="5"/>
  <c r="AF215" i="5"/>
  <c r="AF426" i="5"/>
  <c r="AG426" i="5"/>
  <c r="AF212" i="5"/>
  <c r="AG212" i="5"/>
  <c r="AF176" i="5"/>
  <c r="AG176" i="5"/>
  <c r="AG276" i="5"/>
  <c r="AF276" i="5"/>
  <c r="AL80" i="5"/>
  <c r="AJ80" i="5"/>
  <c r="AI80" i="5"/>
  <c r="AI198" i="5"/>
  <c r="AJ198" i="5"/>
  <c r="AL198" i="5"/>
  <c r="AL29" i="5"/>
  <c r="AJ29" i="5"/>
  <c r="AI29" i="5"/>
  <c r="AI248" i="5"/>
  <c r="AJ248" i="5"/>
  <c r="AL248" i="5"/>
  <c r="AI134" i="5"/>
  <c r="AJ134" i="5"/>
  <c r="AL134" i="5"/>
  <c r="AG32" i="5"/>
  <c r="AF32" i="5"/>
  <c r="AG145" i="5"/>
  <c r="AF145" i="5"/>
  <c r="AF193" i="5"/>
  <c r="AG193" i="5"/>
  <c r="AF249" i="5"/>
  <c r="AG249" i="5"/>
  <c r="AG324" i="5"/>
  <c r="AF324" i="5"/>
  <c r="AI89" i="5"/>
  <c r="AJ89" i="5"/>
  <c r="AL89" i="5"/>
  <c r="AI163" i="5"/>
  <c r="AJ163" i="5"/>
  <c r="AL163" i="5"/>
  <c r="AI365" i="5"/>
  <c r="AJ365" i="5"/>
  <c r="AL365" i="5"/>
  <c r="AL106" i="5"/>
  <c r="AI106" i="5"/>
  <c r="AJ106" i="5"/>
  <c r="AL430" i="5"/>
  <c r="AI430" i="5"/>
  <c r="AJ430" i="5"/>
  <c r="AL104" i="5"/>
  <c r="AI104" i="5"/>
  <c r="AJ104" i="5"/>
  <c r="AG56" i="5"/>
  <c r="AF56" i="5"/>
  <c r="AF400" i="5"/>
  <c r="AG400" i="5"/>
  <c r="AG385" i="5"/>
  <c r="AF385" i="5"/>
  <c r="AG47" i="5"/>
  <c r="AF47" i="5"/>
  <c r="AF391" i="5"/>
  <c r="AG391" i="5"/>
  <c r="AG285" i="5"/>
  <c r="AF285" i="5"/>
  <c r="AL26" i="5"/>
  <c r="AI26" i="5"/>
  <c r="AJ26" i="5"/>
  <c r="AJ59" i="5"/>
  <c r="AL59" i="5"/>
  <c r="AI59" i="5"/>
  <c r="AL421" i="5"/>
  <c r="AJ421" i="5"/>
  <c r="AI421" i="5"/>
  <c r="AI370" i="5"/>
  <c r="AJ370" i="5"/>
  <c r="AL370" i="5"/>
  <c r="AL244" i="5"/>
  <c r="AJ244" i="5"/>
  <c r="AI244" i="5"/>
  <c r="AI407" i="5"/>
  <c r="AJ407" i="5"/>
  <c r="AL407" i="5"/>
  <c r="AJ38" i="5"/>
  <c r="AL38" i="5"/>
  <c r="AI38" i="5"/>
  <c r="AI338" i="5"/>
  <c r="AJ338" i="5"/>
  <c r="AL338" i="5"/>
  <c r="AL418" i="5"/>
  <c r="AI418" i="5"/>
  <c r="AJ418" i="5"/>
  <c r="AL312" i="5"/>
  <c r="AI312" i="5"/>
  <c r="AJ312" i="5"/>
  <c r="AI141" i="5"/>
  <c r="AJ141" i="5"/>
  <c r="AL141" i="5"/>
  <c r="AJ222" i="5"/>
  <c r="AL222" i="5"/>
  <c r="AI222" i="5"/>
  <c r="AJ32" i="5"/>
  <c r="AL32" i="5"/>
  <c r="AI32" i="5"/>
  <c r="AL212" i="5"/>
  <c r="AI212" i="5"/>
  <c r="AJ212" i="5"/>
  <c r="AL152" i="5"/>
  <c r="AI152" i="5"/>
  <c r="AJ152" i="5"/>
  <c r="AL84" i="5"/>
  <c r="AI84" i="5"/>
  <c r="AJ84" i="5"/>
  <c r="AI97" i="5"/>
  <c r="AJ97" i="5"/>
  <c r="AL97" i="5"/>
  <c r="AJ133" i="5"/>
  <c r="AL133" i="5"/>
  <c r="AI133" i="5"/>
  <c r="AI246" i="5"/>
  <c r="AJ246" i="5"/>
  <c r="AL246" i="5"/>
  <c r="AI292" i="5"/>
  <c r="AJ292" i="5"/>
  <c r="AL292" i="5"/>
  <c r="AL182" i="5"/>
  <c r="AI182" i="5"/>
  <c r="AJ182" i="5"/>
  <c r="AI333" i="5"/>
  <c r="AJ333" i="5"/>
  <c r="AL333" i="5"/>
  <c r="AI169" i="5"/>
  <c r="AJ169" i="5"/>
  <c r="AL169" i="5"/>
  <c r="AL144" i="5"/>
  <c r="AI144" i="5"/>
  <c r="AJ144" i="5"/>
  <c r="AI184" i="5"/>
  <c r="AJ184" i="5"/>
  <c r="AL184" i="5"/>
  <c r="AJ437" i="5"/>
  <c r="AI437" i="5"/>
  <c r="AL437" i="5"/>
  <c r="AJ260" i="5"/>
  <c r="AL260" i="5"/>
  <c r="AI260" i="5"/>
  <c r="AI124" i="5"/>
  <c r="AJ124" i="5"/>
  <c r="AL124" i="5"/>
  <c r="AJ57" i="5"/>
  <c r="AI57" i="5"/>
  <c r="AL57" i="5"/>
  <c r="AI187" i="5"/>
  <c r="AJ187" i="5"/>
  <c r="AL187" i="5"/>
  <c r="AJ206" i="5"/>
  <c r="AL206" i="5"/>
  <c r="AI206" i="5"/>
  <c r="AL147" i="5"/>
  <c r="AJ147" i="5"/>
  <c r="AI147" i="5"/>
  <c r="AJ86" i="5"/>
  <c r="AI86" i="5"/>
  <c r="AL86" i="5"/>
  <c r="AL209" i="5"/>
  <c r="AJ209" i="5"/>
  <c r="AI209" i="5"/>
  <c r="AI30" i="5"/>
  <c r="AJ30" i="5"/>
  <c r="AL30" i="5"/>
  <c r="AI177" i="5"/>
  <c r="AL177" i="5"/>
  <c r="AJ177" i="5"/>
  <c r="AI176" i="5"/>
  <c r="AJ176" i="5"/>
  <c r="AL176" i="5"/>
  <c r="AJ201" i="5"/>
  <c r="AL201" i="5"/>
  <c r="AI201" i="5"/>
  <c r="AL128" i="5"/>
  <c r="AI128" i="5"/>
  <c r="AJ128" i="5"/>
  <c r="AJ298" i="5"/>
  <c r="AL298" i="5"/>
  <c r="AI298" i="5"/>
  <c r="AI92" i="5"/>
  <c r="AJ92" i="5"/>
  <c r="AL92" i="5"/>
  <c r="AI78" i="5"/>
  <c r="AJ78" i="5"/>
  <c r="AL78" i="5"/>
  <c r="AI313" i="5"/>
  <c r="AJ313" i="5"/>
  <c r="AL313" i="5"/>
  <c r="AI431" i="5"/>
  <c r="AJ431" i="5"/>
  <c r="AL431" i="5"/>
  <c r="AJ261" i="5"/>
  <c r="AL261" i="5"/>
  <c r="AI261" i="5"/>
  <c r="AI276" i="5"/>
  <c r="AJ276" i="5"/>
  <c r="AL276" i="5"/>
  <c r="AI27" i="5"/>
  <c r="AJ27" i="5"/>
  <c r="AL27" i="5"/>
  <c r="AI253" i="5"/>
  <c r="AJ253" i="5"/>
  <c r="AL253" i="5"/>
  <c r="AI337" i="5"/>
  <c r="AL337" i="5"/>
  <c r="AJ337" i="5"/>
  <c r="AI123" i="5"/>
  <c r="AJ123" i="5"/>
  <c r="AL123" i="5"/>
  <c r="AI71" i="5"/>
  <c r="AL71" i="5"/>
  <c r="AJ71" i="5"/>
  <c r="AI162" i="5"/>
  <c r="AJ162" i="5"/>
  <c r="AL162" i="5"/>
  <c r="AI66" i="5"/>
  <c r="AJ66" i="5"/>
  <c r="AL66" i="5"/>
  <c r="AI166" i="5"/>
  <c r="AJ166" i="5"/>
  <c r="AL166" i="5"/>
  <c r="AI173" i="5"/>
  <c r="AJ173" i="5"/>
  <c r="AL173" i="5"/>
  <c r="AL347" i="5"/>
  <c r="AI347" i="5"/>
  <c r="AJ347" i="5"/>
  <c r="AJ269" i="5"/>
  <c r="AL269" i="5"/>
  <c r="AI269" i="5"/>
  <c r="AJ289" i="5"/>
  <c r="AL289" i="5"/>
  <c r="AI289" i="5"/>
  <c r="AI296" i="5"/>
  <c r="AJ296" i="5"/>
  <c r="AL296" i="5"/>
  <c r="AJ323" i="5"/>
  <c r="AI323" i="5"/>
  <c r="AL323" i="5"/>
  <c r="AI117" i="5"/>
  <c r="AJ117" i="5"/>
  <c r="AL117" i="5"/>
  <c r="AJ353" i="5"/>
  <c r="AI353" i="5"/>
  <c r="AL353" i="5"/>
  <c r="AL402" i="5"/>
  <c r="AJ402" i="5"/>
  <c r="AI402" i="5"/>
  <c r="AL263" i="5"/>
  <c r="AJ263" i="5"/>
  <c r="AI263" i="5"/>
  <c r="AJ318" i="5"/>
  <c r="AI318" i="5"/>
  <c r="AL318" i="5"/>
  <c r="AL142" i="5"/>
  <c r="AJ142" i="5"/>
  <c r="AI142" i="5"/>
  <c r="AJ394" i="5"/>
  <c r="AI394" i="5"/>
  <c r="AL394" i="5"/>
  <c r="AL360" i="5"/>
  <c r="AI360" i="5"/>
  <c r="AJ360" i="5"/>
  <c r="AL390" i="5"/>
  <c r="AJ390" i="5"/>
  <c r="AI390" i="5"/>
  <c r="AJ397" i="5"/>
  <c r="AL397" i="5"/>
  <c r="AI397" i="5"/>
  <c r="AL158" i="5"/>
  <c r="AI158" i="5"/>
  <c r="AJ158" i="5"/>
  <c r="AI326" i="5"/>
  <c r="AJ326" i="5"/>
  <c r="AL326" i="5"/>
  <c r="AI151" i="5"/>
  <c r="AL151" i="5"/>
  <c r="AJ151" i="5"/>
  <c r="AI311" i="5"/>
  <c r="AJ311" i="5"/>
  <c r="AL311" i="5"/>
  <c r="AI175" i="5"/>
  <c r="AJ175" i="5"/>
  <c r="AL175" i="5"/>
  <c r="AI439" i="5"/>
  <c r="AJ439" i="5"/>
  <c r="AL439" i="5"/>
  <c r="AI274" i="5"/>
  <c r="AJ274" i="5"/>
  <c r="AL274" i="5"/>
  <c r="AL73" i="5"/>
  <c r="AI73" i="5"/>
  <c r="AJ73" i="5"/>
  <c r="AJ255" i="5"/>
  <c r="AI255" i="5"/>
  <c r="AL255" i="5"/>
  <c r="AL329" i="5"/>
  <c r="AJ329" i="5"/>
  <c r="AI329" i="5"/>
  <c r="AJ228" i="5"/>
  <c r="AI228" i="5"/>
  <c r="AL228" i="5"/>
  <c r="AJ47" i="5"/>
  <c r="AL47" i="5"/>
  <c r="AI47" i="5"/>
  <c r="AJ56" i="5"/>
  <c r="AI56" i="5"/>
  <c r="AL56" i="5"/>
  <c r="AI324" i="5"/>
  <c r="AJ324" i="5"/>
  <c r="AL324" i="5"/>
  <c r="AI426" i="5"/>
  <c r="AJ426" i="5"/>
  <c r="AL426" i="5"/>
  <c r="AI74" i="5"/>
  <c r="AL74" i="5"/>
  <c r="AJ74" i="5"/>
  <c r="AL125" i="5"/>
  <c r="AJ125" i="5"/>
  <c r="AI125" i="5"/>
  <c r="AJ295" i="5"/>
  <c r="AL295" i="5"/>
  <c r="AI295" i="5"/>
  <c r="AI380" i="5"/>
  <c r="AJ380" i="5"/>
  <c r="AL380" i="5"/>
  <c r="AJ355" i="5"/>
  <c r="AL355" i="5"/>
  <c r="AI355" i="5"/>
  <c r="AI148" i="5"/>
  <c r="AJ148" i="5"/>
  <c r="AL148" i="5"/>
  <c r="AI76" i="5"/>
  <c r="AL76" i="5"/>
  <c r="AJ76" i="5"/>
  <c r="AL382" i="5"/>
  <c r="AJ382" i="5"/>
  <c r="AI382" i="5"/>
  <c r="AI327" i="5"/>
  <c r="AJ327" i="5"/>
  <c r="AL327" i="5"/>
  <c r="AI185" i="5"/>
  <c r="AL185" i="5"/>
  <c r="AJ185" i="5"/>
  <c r="AI288" i="5"/>
  <c r="AJ288" i="5"/>
  <c r="AL288" i="5"/>
  <c r="AI167" i="5"/>
  <c r="AL167" i="5"/>
  <c r="AJ167" i="5"/>
  <c r="AJ322" i="5"/>
  <c r="AL322" i="5"/>
  <c r="AI322" i="5"/>
  <c r="AJ404" i="5"/>
  <c r="AL404" i="5"/>
  <c r="AI404" i="5"/>
  <c r="AJ268" i="5"/>
  <c r="AL268" i="5"/>
  <c r="AI268" i="5"/>
  <c r="AJ425" i="5"/>
  <c r="AL425" i="5"/>
  <c r="AI425" i="5"/>
  <c r="AI160" i="5"/>
  <c r="AJ160" i="5"/>
  <c r="AL160" i="5"/>
  <c r="AI154" i="5"/>
  <c r="AJ154" i="5"/>
  <c r="AL154" i="5"/>
  <c r="AL285" i="5"/>
  <c r="AJ285" i="5"/>
  <c r="AI285" i="5"/>
  <c r="AI207" i="5"/>
  <c r="AJ207" i="5"/>
  <c r="AL207" i="5"/>
  <c r="AI414" i="5"/>
  <c r="AJ414" i="5"/>
  <c r="AL414" i="5"/>
  <c r="AJ229" i="5"/>
  <c r="AI229" i="5"/>
  <c r="AL229" i="5"/>
  <c r="AI215" i="5"/>
  <c r="AJ215" i="5"/>
  <c r="AL215" i="5"/>
  <c r="AJ24" i="5"/>
  <c r="AL24" i="5"/>
  <c r="AI24" i="5"/>
  <c r="AJ65" i="5"/>
  <c r="AI65" i="5"/>
  <c r="AL65" i="5"/>
  <c r="AI193" i="5"/>
  <c r="AL193" i="5"/>
  <c r="AJ193" i="5"/>
  <c r="AJ46" i="5"/>
  <c r="AL46" i="5"/>
  <c r="AI46" i="5"/>
  <c r="AL91" i="5"/>
  <c r="AJ91" i="5"/>
  <c r="AI91" i="5"/>
  <c r="AL350" i="5"/>
  <c r="AJ350" i="5"/>
  <c r="AI350" i="5"/>
  <c r="AJ432" i="5"/>
  <c r="AL432" i="5"/>
  <c r="AI432" i="5"/>
  <c r="AL401" i="5"/>
  <c r="AI401" i="5"/>
  <c r="AJ401" i="5"/>
  <c r="AJ354" i="5"/>
  <c r="AL354" i="5"/>
  <c r="AI354" i="5"/>
  <c r="AI433" i="5"/>
  <c r="AJ433" i="5"/>
  <c r="AL433" i="5"/>
  <c r="AL377" i="5"/>
  <c r="AI377" i="5"/>
  <c r="AJ377" i="5"/>
  <c r="AJ239" i="5"/>
  <c r="AI239" i="5"/>
  <c r="AL239" i="5"/>
  <c r="AI301" i="5"/>
  <c r="AJ301" i="5"/>
  <c r="AL301" i="5"/>
  <c r="AI68" i="5"/>
  <c r="AJ68" i="5"/>
  <c r="AL68" i="5"/>
  <c r="AI283" i="5"/>
  <c r="AJ283" i="5"/>
  <c r="AL283" i="5"/>
  <c r="AJ216" i="5"/>
  <c r="AI216" i="5"/>
  <c r="AL216" i="5"/>
  <c r="AL96" i="5"/>
  <c r="AI96" i="5"/>
  <c r="AJ96" i="5"/>
  <c r="AI411" i="5"/>
  <c r="AJ411" i="5"/>
  <c r="AL411" i="5"/>
  <c r="AI153" i="5"/>
  <c r="AJ153" i="5"/>
  <c r="AL153" i="5"/>
  <c r="AI159" i="5"/>
  <c r="AL159" i="5"/>
  <c r="AJ159" i="5"/>
  <c r="AI98" i="5"/>
  <c r="AJ98" i="5"/>
  <c r="AL98" i="5"/>
  <c r="AJ62" i="5"/>
  <c r="AI62" i="5"/>
  <c r="AL62" i="5"/>
  <c r="AL115" i="5"/>
  <c r="AI115" i="5"/>
  <c r="AJ115" i="5"/>
  <c r="AL101" i="5"/>
  <c r="AJ101" i="5"/>
  <c r="AI101" i="5"/>
  <c r="AL113" i="5"/>
  <c r="AI113" i="5"/>
  <c r="AJ113" i="5"/>
  <c r="AJ37" i="5"/>
  <c r="AL37" i="5"/>
  <c r="AI37" i="5"/>
  <c r="AI400" i="5"/>
  <c r="AL400" i="5"/>
  <c r="AJ400" i="5"/>
  <c r="AJ249" i="5"/>
  <c r="AI249" i="5"/>
  <c r="AL249" i="5"/>
  <c r="AI435" i="5"/>
  <c r="AJ435" i="5"/>
  <c r="AL435" i="5"/>
  <c r="AI157" i="5"/>
  <c r="AJ157" i="5"/>
  <c r="AL157" i="5"/>
  <c r="AL85" i="5"/>
  <c r="AI85" i="5"/>
  <c r="AJ85" i="5"/>
  <c r="AI391" i="5"/>
  <c r="AJ391" i="5"/>
  <c r="AL391" i="5"/>
  <c r="AI385" i="5"/>
  <c r="AL385" i="5"/>
  <c r="AJ385" i="5"/>
  <c r="AI145" i="5"/>
  <c r="AJ145" i="5"/>
  <c r="AL145" i="5"/>
  <c r="AI190" i="5"/>
  <c r="AJ190" i="5"/>
  <c r="AL190" i="5"/>
  <c r="AI388" i="5"/>
  <c r="AJ388" i="5"/>
  <c r="AL388" i="5"/>
  <c r="AI230" i="5"/>
  <c r="AJ230" i="5"/>
  <c r="AL230" i="5"/>
  <c r="AI395" i="5"/>
  <c r="AJ395" i="5"/>
  <c r="AL395" i="5"/>
  <c r="AI231" i="5"/>
  <c r="AJ231" i="5"/>
  <c r="AL231" i="5"/>
  <c r="AL410" i="5"/>
  <c r="AI410" i="5"/>
  <c r="AJ410" i="5"/>
  <c r="AL247" i="5"/>
  <c r="AI247" i="5"/>
  <c r="AJ247" i="5"/>
  <c r="AI275" i="5"/>
  <c r="AJ275" i="5"/>
  <c r="AL275" i="5"/>
  <c r="AI423" i="5"/>
  <c r="AJ423" i="5"/>
  <c r="AL423" i="5"/>
  <c r="AJ33" i="5"/>
  <c r="AI33" i="5"/>
  <c r="AL33" i="5"/>
  <c r="AI119" i="5"/>
  <c r="AJ119" i="5"/>
  <c r="AL119" i="5"/>
  <c r="AI280" i="5"/>
  <c r="AJ280" i="5"/>
  <c r="AL280" i="5"/>
  <c r="AI405" i="5"/>
  <c r="AJ405" i="5"/>
  <c r="AL405" i="5"/>
  <c r="AI137" i="5"/>
  <c r="AJ137" i="5"/>
  <c r="AL137" i="5"/>
  <c r="AI197" i="5"/>
  <c r="AJ197" i="5"/>
  <c r="AL197" i="5"/>
  <c r="AL60" i="5"/>
  <c r="AJ60" i="5"/>
  <c r="AI60" i="5"/>
  <c r="AJ233" i="5"/>
  <c r="AI233" i="5"/>
  <c r="AL233" i="5"/>
  <c r="AJ357" i="5"/>
  <c r="AL357" i="5"/>
  <c r="AI357" i="5"/>
  <c r="AL281" i="5"/>
  <c r="AI281" i="5"/>
  <c r="AJ281" i="5"/>
  <c r="AI277" i="5"/>
  <c r="AJ277" i="5"/>
  <c r="AL277" i="5"/>
  <c r="AL259" i="5"/>
  <c r="AI259" i="5"/>
  <c r="AJ259" i="5"/>
  <c r="AL398" i="5"/>
  <c r="AJ398" i="5"/>
  <c r="AI398" i="5"/>
  <c r="AL135" i="5"/>
  <c r="AI135" i="5"/>
  <c r="AJ135" i="5"/>
  <c r="AJ155" i="5"/>
  <c r="AI155" i="5"/>
  <c r="AL155" i="5"/>
  <c r="AI371" i="5"/>
  <c r="AJ371" i="5"/>
  <c r="AL371" i="5"/>
  <c r="AL386" i="5"/>
  <c r="AJ386" i="5"/>
  <c r="AI386" i="5"/>
  <c r="AI321" i="5"/>
  <c r="AJ321" i="5"/>
  <c r="AL321" i="5"/>
  <c r="AI262" i="5"/>
  <c r="AL262" i="5"/>
  <c r="AJ262" i="5"/>
  <c r="AJ379" i="5"/>
  <c r="AI379" i="5"/>
  <c r="AL379" i="5"/>
  <c r="AJ81" i="5"/>
  <c r="AL81" i="5"/>
  <c r="AI81" i="5"/>
  <c r="AI114" i="5"/>
  <c r="AJ114" i="5"/>
  <c r="AL114" i="5"/>
  <c r="AL308" i="5"/>
  <c r="AI308" i="5"/>
  <c r="AJ308" i="5"/>
  <c r="AL438" i="5"/>
  <c r="AI438" i="5"/>
  <c r="AJ438" i="5"/>
  <c r="AI232" i="5"/>
  <c r="AJ232" i="5"/>
  <c r="AL232" i="5"/>
  <c r="AI306" i="5"/>
  <c r="AJ306" i="5"/>
  <c r="AL306" i="5"/>
  <c r="AI310" i="5"/>
  <c r="AJ310" i="5"/>
  <c r="AL310" i="5"/>
  <c r="AI265" i="5"/>
  <c r="AJ265" i="5"/>
  <c r="AL265" i="5"/>
  <c r="AL336" i="5"/>
  <c r="AI336" i="5"/>
  <c r="AJ336" i="5"/>
  <c r="AI328" i="5"/>
  <c r="AJ328" i="5"/>
  <c r="AL328" i="5"/>
  <c r="AJ319" i="5"/>
  <c r="AL319" i="5"/>
  <c r="AI319" i="5"/>
  <c r="AL172" i="5"/>
  <c r="AJ172" i="5"/>
  <c r="AI172" i="5"/>
  <c r="AL271" i="5"/>
  <c r="AI271" i="5"/>
  <c r="AJ271" i="5"/>
  <c r="AJ23" i="5"/>
  <c r="AH11" i="5"/>
  <c r="AL23" i="5"/>
  <c r="AI23" i="5"/>
  <c r="AI192" i="5"/>
  <c r="AJ192" i="5"/>
  <c r="AL192" i="5"/>
  <c r="AI412" i="5"/>
  <c r="AJ412" i="5"/>
  <c r="AL412" i="5"/>
  <c r="AI286" i="5"/>
  <c r="AJ286" i="5"/>
  <c r="AL286" i="5"/>
  <c r="AI219" i="5"/>
  <c r="AL219" i="5"/>
  <c r="AJ219" i="5"/>
  <c r="AI180" i="5"/>
  <c r="AJ180" i="5"/>
  <c r="AL180" i="5"/>
  <c r="AJ419" i="5"/>
  <c r="AI419" i="5"/>
  <c r="AL419" i="5"/>
  <c r="AI399" i="5"/>
  <c r="AJ399" i="5"/>
  <c r="AL399" i="5"/>
  <c r="AL316" i="5"/>
  <c r="AI316" i="5"/>
  <c r="AJ316" i="5"/>
  <c r="AI121" i="5"/>
  <c r="AJ121" i="5"/>
  <c r="AL121" i="5"/>
  <c r="AI194" i="5"/>
  <c r="AJ194" i="5"/>
  <c r="AL194" i="5"/>
  <c r="AL282" i="5"/>
  <c r="AI282" i="5"/>
  <c r="AJ282" i="5"/>
  <c r="I198" i="13"/>
  <c r="I223" i="13"/>
  <c r="J23" i="13"/>
  <c r="J415" i="13"/>
  <c r="I87" i="13"/>
  <c r="I169" i="13"/>
  <c r="I61" i="13"/>
  <c r="G396" i="13"/>
  <c r="G342" i="13"/>
  <c r="I342" i="13"/>
  <c r="G325" i="13"/>
  <c r="I325" i="13" s="1"/>
  <c r="G242" i="13"/>
  <c r="I242" i="13" s="1"/>
  <c r="J441" i="13"/>
  <c r="I64" i="13"/>
  <c r="G309" i="13"/>
  <c r="I309" i="13" s="1"/>
  <c r="G297" i="13"/>
  <c r="I297" i="13"/>
  <c r="P297" i="13"/>
  <c r="S297" i="13" s="1"/>
  <c r="U297" i="13" s="1"/>
  <c r="J335" i="13"/>
  <c r="G150" i="13"/>
  <c r="G341" i="13"/>
  <c r="G264" i="13"/>
  <c r="I264" i="13" s="1"/>
  <c r="P236" i="13"/>
  <c r="G236" i="13"/>
  <c r="G348" i="13"/>
  <c r="I135" i="13"/>
  <c r="I147" i="13"/>
  <c r="G316" i="13"/>
  <c r="I316" i="13" s="1"/>
  <c r="G230" i="13"/>
  <c r="I230" i="13" s="1"/>
  <c r="G218" i="13"/>
  <c r="I218" i="13" s="1"/>
  <c r="G340" i="13"/>
  <c r="G263" i="13"/>
  <c r="I263" i="13" s="1"/>
  <c r="G255" i="13"/>
  <c r="I255" i="13" s="1"/>
  <c r="G351" i="13"/>
  <c r="G220" i="13"/>
  <c r="I220" i="13" s="1"/>
  <c r="P365" i="13"/>
  <c r="G365" i="13"/>
  <c r="G234" i="13"/>
  <c r="I234" i="13" s="1"/>
  <c r="P357" i="13"/>
  <c r="G357" i="13"/>
  <c r="G339" i="13"/>
  <c r="G312" i="13"/>
  <c r="I312" i="13" s="1"/>
  <c r="G295" i="13"/>
  <c r="I295" i="13" s="1"/>
  <c r="G405" i="13"/>
  <c r="P36" i="13"/>
  <c r="P118" i="13"/>
  <c r="W118" i="13" s="1"/>
  <c r="P188" i="13"/>
  <c r="S188" i="13" s="1"/>
  <c r="U188" i="13" s="1"/>
  <c r="P28" i="13"/>
  <c r="P122" i="13"/>
  <c r="P272" i="13"/>
  <c r="S272" i="13" s="1"/>
  <c r="U272" i="13" s="1"/>
  <c r="P148" i="13"/>
  <c r="W148" i="13" s="1"/>
  <c r="P99" i="13"/>
  <c r="W99" i="13" s="1"/>
  <c r="P259" i="13"/>
  <c r="S259" i="13" s="1"/>
  <c r="U259" i="13" s="1"/>
  <c r="G360" i="13"/>
  <c r="K360" i="13" s="1"/>
  <c r="J184" i="13"/>
  <c r="P463" i="13"/>
  <c r="G469" i="13"/>
  <c r="J469" i="13"/>
  <c r="P469" i="13"/>
  <c r="W469" i="13" s="1"/>
  <c r="G459" i="13"/>
  <c r="G454" i="13"/>
  <c r="J454" i="13" s="1"/>
  <c r="G453" i="13"/>
  <c r="J453" i="13" s="1"/>
  <c r="G457" i="13"/>
  <c r="J457" i="13" s="1"/>
  <c r="G476" i="13"/>
  <c r="J476" i="13" s="1"/>
  <c r="G471" i="13"/>
  <c r="J471" i="13" s="1"/>
  <c r="G468" i="13"/>
  <c r="J468" i="13" s="1"/>
  <c r="G452" i="13"/>
  <c r="J452" i="13" s="1"/>
  <c r="P452" i="13"/>
  <c r="G445" i="13"/>
  <c r="J445" i="13"/>
  <c r="G461" i="13"/>
  <c r="J461" i="13" s="1"/>
  <c r="G475" i="13"/>
  <c r="J475" i="13" s="1"/>
  <c r="G451" i="13"/>
  <c r="J451" i="13" s="1"/>
  <c r="G444" i="13"/>
  <c r="J444" i="13" s="1"/>
  <c r="G467" i="13"/>
  <c r="J467" i="13" s="1"/>
  <c r="G447" i="13"/>
  <c r="J447" i="13"/>
  <c r="G462" i="13"/>
  <c r="J462" i="13" s="1"/>
  <c r="G455" i="13"/>
  <c r="J455" i="13" s="1"/>
  <c r="G466" i="13"/>
  <c r="J466" i="13" s="1"/>
  <c r="G460" i="13"/>
  <c r="J460" i="13"/>
  <c r="G456" i="13"/>
  <c r="J456" i="13" s="1"/>
  <c r="G446" i="13"/>
  <c r="H32" i="1"/>
  <c r="G204" i="1"/>
  <c r="P204" i="1"/>
  <c r="I212" i="1"/>
  <c r="P198" i="1"/>
  <c r="S198" i="1" s="1"/>
  <c r="U198" i="1" s="1"/>
  <c r="I53" i="1"/>
  <c r="P346" i="1"/>
  <c r="S346" i="1" s="1"/>
  <c r="U346" i="1" s="1"/>
  <c r="I136" i="1"/>
  <c r="I180" i="1"/>
  <c r="P212" i="1"/>
  <c r="P78" i="1"/>
  <c r="S78" i="1" s="1"/>
  <c r="U78" i="1" s="1"/>
  <c r="AB23" i="1"/>
  <c r="AB17" i="1"/>
  <c r="P270" i="1"/>
  <c r="S270" i="1" s="1"/>
  <c r="U270" i="1" s="1"/>
  <c r="AB6" i="1"/>
  <c r="P91" i="1"/>
  <c r="S91" i="1" s="1"/>
  <c r="U91" i="1" s="1"/>
  <c r="P73" i="1"/>
  <c r="P53" i="1"/>
  <c r="W53" i="1" s="1"/>
  <c r="P64" i="1"/>
  <c r="P271" i="1"/>
  <c r="AB10" i="1"/>
  <c r="P119" i="1"/>
  <c r="S119" i="1" s="1"/>
  <c r="U119" i="1" s="1"/>
  <c r="AB7" i="1"/>
  <c r="P129" i="1"/>
  <c r="S129" i="1" s="1"/>
  <c r="U129" i="1" s="1"/>
  <c r="P59" i="1"/>
  <c r="P136" i="1"/>
  <c r="S136" i="1" s="1"/>
  <c r="U136" i="1" s="1"/>
  <c r="AB13" i="1"/>
  <c r="P200" i="1"/>
  <c r="S200" i="1" s="1"/>
  <c r="AB3" i="1"/>
  <c r="AB11" i="1"/>
  <c r="AB18" i="1"/>
  <c r="AB9" i="1"/>
  <c r="AB15" i="1"/>
  <c r="P32" i="1"/>
  <c r="S32" i="1" s="1"/>
  <c r="U32" i="1" s="1"/>
  <c r="P28" i="1"/>
  <c r="S28" i="1" s="1"/>
  <c r="U28" i="1" s="1"/>
  <c r="AB22" i="1"/>
  <c r="AB21" i="1"/>
  <c r="P80" i="1"/>
  <c r="S80" i="1" s="1"/>
  <c r="U80" i="1" s="1"/>
  <c r="AB5" i="1"/>
  <c r="P375" i="1"/>
  <c r="W375" i="1" s="1"/>
  <c r="E383" i="1"/>
  <c r="F383" i="1" s="1"/>
  <c r="G383" i="1" s="1"/>
  <c r="E369" i="1"/>
  <c r="F369" i="1" s="1"/>
  <c r="E350" i="1"/>
  <c r="F350" i="1" s="1"/>
  <c r="E338" i="1"/>
  <c r="F338" i="1" s="1"/>
  <c r="E278" i="1"/>
  <c r="F278" i="1" s="1"/>
  <c r="E243" i="1"/>
  <c r="F243" i="1" s="1"/>
  <c r="P243" i="1" s="1"/>
  <c r="E216" i="1"/>
  <c r="F216" i="1" s="1"/>
  <c r="E210" i="1"/>
  <c r="F210" i="1" s="1"/>
  <c r="E206" i="1"/>
  <c r="F206" i="1"/>
  <c r="E466" i="1"/>
  <c r="F466" i="1" s="1"/>
  <c r="P466" i="1" s="1"/>
  <c r="W466" i="1" s="1"/>
  <c r="E465" i="1"/>
  <c r="F465" i="1" s="1"/>
  <c r="G465" i="1" s="1"/>
  <c r="K465" i="1" s="1"/>
  <c r="E451" i="1"/>
  <c r="F451" i="1" s="1"/>
  <c r="E382" i="1"/>
  <c r="F382" i="1" s="1"/>
  <c r="E186" i="1"/>
  <c r="F186" i="1" s="1"/>
  <c r="G186" i="1" s="1"/>
  <c r="E474" i="1"/>
  <c r="F474" i="1" s="1"/>
  <c r="E463" i="1"/>
  <c r="F463" i="1" s="1"/>
  <c r="G463" i="1" s="1"/>
  <c r="E455" i="1"/>
  <c r="F455" i="1" s="1"/>
  <c r="P455" i="1" s="1"/>
  <c r="W455" i="1" s="1"/>
  <c r="E470" i="1"/>
  <c r="F470" i="1" s="1"/>
  <c r="E450" i="1"/>
  <c r="F450" i="1" s="1"/>
  <c r="E294" i="1"/>
  <c r="F294" i="1" s="1"/>
  <c r="E280" i="1"/>
  <c r="F280" i="1" s="1"/>
  <c r="E160" i="1"/>
  <c r="F160" i="1" s="1"/>
  <c r="E469" i="1"/>
  <c r="F469" i="1" s="1"/>
  <c r="E452" i="1"/>
  <c r="F452" i="1" s="1"/>
  <c r="G114" i="1"/>
  <c r="P114" i="1"/>
  <c r="S114" i="1" s="1"/>
  <c r="U114" i="1" s="1"/>
  <c r="G57" i="1"/>
  <c r="P57" i="1"/>
  <c r="W57" i="1" s="1"/>
  <c r="P111" i="1"/>
  <c r="S111" i="1" s="1"/>
  <c r="G111" i="1"/>
  <c r="P41" i="1"/>
  <c r="P131" i="1"/>
  <c r="G131" i="1"/>
  <c r="J129" i="1"/>
  <c r="G58" i="1"/>
  <c r="P58" i="1"/>
  <c r="S58" i="1" s="1"/>
  <c r="U58" i="1" s="1"/>
  <c r="G133" i="1"/>
  <c r="P133" i="1"/>
  <c r="W133" i="1" s="1"/>
  <c r="G40" i="1"/>
  <c r="I40" i="1" s="1"/>
  <c r="P40" i="1"/>
  <c r="P71" i="1"/>
  <c r="S71" i="1" s="1"/>
  <c r="U71" i="1" s="1"/>
  <c r="G71" i="1"/>
  <c r="G171" i="1"/>
  <c r="P171" i="1"/>
  <c r="S171" i="1" s="1"/>
  <c r="U171" i="1" s="1"/>
  <c r="P61" i="1"/>
  <c r="S61" i="1" s="1"/>
  <c r="U61" i="1" s="1"/>
  <c r="G61" i="1"/>
  <c r="G126" i="1"/>
  <c r="J126" i="1" s="1"/>
  <c r="P126" i="1"/>
  <c r="G66" i="1"/>
  <c r="P66" i="1"/>
  <c r="G145" i="1"/>
  <c r="P145" i="1"/>
  <c r="G65" i="1"/>
  <c r="P65" i="1"/>
  <c r="W65" i="1" s="1"/>
  <c r="G89" i="1"/>
  <c r="I89" i="1" s="1"/>
  <c r="P89" i="1"/>
  <c r="G27" i="1"/>
  <c r="P27" i="1"/>
  <c r="P121" i="1"/>
  <c r="G121" i="1"/>
  <c r="G62" i="1"/>
  <c r="P62" i="1"/>
  <c r="P139" i="1"/>
  <c r="P85" i="1"/>
  <c r="W85" i="1" s="1"/>
  <c r="G85" i="1"/>
  <c r="P79" i="1"/>
  <c r="S79" i="1" s="1"/>
  <c r="U79" i="1" s="1"/>
  <c r="G239" i="1"/>
  <c r="I239" i="1" s="1"/>
  <c r="P239" i="1"/>
  <c r="P427" i="1"/>
  <c r="W427" i="1" s="1"/>
  <c r="E467" i="1"/>
  <c r="F467" i="1" s="1"/>
  <c r="P467" i="1" s="1"/>
  <c r="W467" i="1" s="1"/>
  <c r="E468" i="1"/>
  <c r="F468" i="1" s="1"/>
  <c r="G468" i="1" s="1"/>
  <c r="K468" i="1" s="1"/>
  <c r="E453" i="1"/>
  <c r="F453" i="1" s="1"/>
  <c r="E448" i="1"/>
  <c r="F448" i="1"/>
  <c r="E477" i="1"/>
  <c r="F477" i="1" s="1"/>
  <c r="E473" i="1"/>
  <c r="F473" i="1"/>
  <c r="G473" i="1" s="1"/>
  <c r="K473" i="1" s="1"/>
  <c r="E460" i="1"/>
  <c r="F460" i="1" s="1"/>
  <c r="P460" i="1" s="1"/>
  <c r="W460" i="1" s="1"/>
  <c r="E462" i="1"/>
  <c r="F462" i="1" s="1"/>
  <c r="P462" i="1" s="1"/>
  <c r="W462" i="1" s="1"/>
  <c r="E458" i="1"/>
  <c r="F458" i="1" s="1"/>
  <c r="P458" i="1" s="1"/>
  <c r="W458" i="1" s="1"/>
  <c r="E447" i="1"/>
  <c r="F447" i="1" s="1"/>
  <c r="E475" i="1"/>
  <c r="F475" i="1" s="1"/>
  <c r="G475" i="1" s="1"/>
  <c r="K475" i="1" s="1"/>
  <c r="E472" i="1"/>
  <c r="F472" i="1" s="1"/>
  <c r="G472" i="1" s="1"/>
  <c r="K472" i="1" s="1"/>
  <c r="E459" i="1"/>
  <c r="F459" i="1" s="1"/>
  <c r="E444" i="1"/>
  <c r="F444" i="1" s="1"/>
  <c r="P444" i="1" s="1"/>
  <c r="W444" i="1" s="1"/>
  <c r="E471" i="1"/>
  <c r="F471" i="1" s="1"/>
  <c r="P471" i="1" s="1"/>
  <c r="W471" i="1" s="1"/>
  <c r="E457" i="1"/>
  <c r="F457" i="1" s="1"/>
  <c r="E449" i="1"/>
  <c r="F449" i="1" s="1"/>
  <c r="E461" i="1"/>
  <c r="F461" i="1" s="1"/>
  <c r="E454" i="1"/>
  <c r="F454" i="1"/>
  <c r="E446" i="1"/>
  <c r="F446" i="1" s="1"/>
  <c r="G464" i="1"/>
  <c r="K464" i="1" s="1"/>
  <c r="P464" i="1"/>
  <c r="W464" i="1" s="1"/>
  <c r="R50" i="3"/>
  <c r="AE50" i="3" s="1"/>
  <c r="AB50" i="3"/>
  <c r="U50" i="3" s="1"/>
  <c r="S96" i="6"/>
  <c r="U96" i="6" s="1"/>
  <c r="W96" i="6"/>
  <c r="F13" i="4"/>
  <c r="O13" i="4"/>
  <c r="C13" i="2"/>
  <c r="G13" i="2"/>
  <c r="H13" i="2"/>
  <c r="I13" i="2"/>
  <c r="D13" i="2"/>
  <c r="J13" i="2"/>
  <c r="Q13" i="2"/>
  <c r="N13" i="2"/>
  <c r="M13" i="2"/>
  <c r="O13" i="2"/>
  <c r="F13" i="2"/>
  <c r="E13" i="2"/>
  <c r="K13" i="2"/>
  <c r="B15" i="2"/>
  <c r="P13" i="2"/>
  <c r="L13" i="2"/>
  <c r="J81" i="4"/>
  <c r="L71" i="4"/>
  <c r="F65" i="4"/>
  <c r="J62" i="4"/>
  <c r="I60" i="4"/>
  <c r="L51" i="4"/>
  <c r="L33" i="4"/>
  <c r="L25" i="4"/>
  <c r="F79" i="2"/>
  <c r="K71" i="2"/>
  <c r="J70" i="2"/>
  <c r="H67" i="2"/>
  <c r="F51" i="2"/>
  <c r="I48" i="2"/>
  <c r="F39" i="2"/>
  <c r="J37" i="2"/>
  <c r="F33" i="2"/>
  <c r="H31" i="2"/>
  <c r="F25" i="2"/>
  <c r="H23" i="2"/>
  <c r="I84" i="12"/>
  <c r="L78" i="12"/>
  <c r="J75" i="12"/>
  <c r="H74" i="12"/>
  <c r="K72" i="12"/>
  <c r="I71" i="12"/>
  <c r="L69" i="12"/>
  <c r="J68" i="12"/>
  <c r="I67" i="12"/>
  <c r="K59" i="12"/>
  <c r="F55" i="12"/>
  <c r="K53" i="12"/>
  <c r="J52" i="12"/>
  <c r="F51" i="12"/>
  <c r="J13" i="7"/>
  <c r="B15" i="7"/>
  <c r="I81" i="4"/>
  <c r="J77" i="4"/>
  <c r="J76" i="4"/>
  <c r="H62" i="4"/>
  <c r="H60" i="4"/>
  <c r="F45" i="4"/>
  <c r="F41" i="4"/>
  <c r="I36" i="4"/>
  <c r="H35" i="4"/>
  <c r="H27" i="4"/>
  <c r="F80" i="2"/>
  <c r="F74" i="2"/>
  <c r="I70" i="2"/>
  <c r="J61" i="2"/>
  <c r="H48" i="2"/>
  <c r="J42" i="2"/>
  <c r="F40" i="2"/>
  <c r="L29" i="2"/>
  <c r="H24" i="2"/>
  <c r="L21" i="2"/>
  <c r="I75" i="12"/>
  <c r="J72" i="12"/>
  <c r="H71" i="12"/>
  <c r="K69" i="12"/>
  <c r="H68" i="12"/>
  <c r="F67" i="12"/>
  <c r="F56" i="12"/>
  <c r="H53" i="12"/>
  <c r="H52" i="12"/>
  <c r="K51" i="12"/>
  <c r="K79" i="4"/>
  <c r="I77" i="4"/>
  <c r="F71" i="4"/>
  <c r="F66" i="4"/>
  <c r="H65" i="4"/>
  <c r="F60" i="4"/>
  <c r="L58" i="4"/>
  <c r="L54" i="4"/>
  <c r="J53" i="4"/>
  <c r="H50" i="4"/>
  <c r="K46" i="4"/>
  <c r="L45" i="4"/>
  <c r="F75" i="12"/>
  <c r="J74" i="12"/>
  <c r="K67" i="12"/>
  <c r="H63" i="12"/>
  <c r="H59" i="12"/>
  <c r="H41" i="4"/>
  <c r="L80" i="2"/>
  <c r="L40" i="2"/>
  <c r="L23" i="2"/>
  <c r="K22" i="2"/>
  <c r="F72" i="12"/>
  <c r="F68" i="12"/>
  <c r="B15" i="12"/>
  <c r="J13" i="12"/>
  <c r="E13" i="12"/>
  <c r="P484" i="3"/>
  <c r="K80" i="2"/>
  <c r="K79" i="2"/>
  <c r="J78" i="2"/>
  <c r="K70" i="2"/>
  <c r="L64" i="2"/>
  <c r="F53" i="2"/>
  <c r="F48" i="2"/>
  <c r="K40" i="2"/>
  <c r="K39" i="2"/>
  <c r="I37" i="2"/>
  <c r="K31" i="2"/>
  <c r="F29" i="2"/>
  <c r="K23" i="2"/>
  <c r="F21" i="2"/>
  <c r="F83" i="12"/>
  <c r="H67" i="12"/>
  <c r="F53" i="12"/>
  <c r="F37" i="12"/>
  <c r="H37" i="12"/>
  <c r="K37" i="12"/>
  <c r="L37" i="12"/>
  <c r="J45" i="4"/>
  <c r="I80" i="2"/>
  <c r="J79" i="2"/>
  <c r="K64" i="2"/>
  <c r="I61" i="2"/>
  <c r="I40" i="2"/>
  <c r="L33" i="2"/>
  <c r="D13" i="10"/>
  <c r="L13" i="10"/>
  <c r="J84" i="4"/>
  <c r="I71" i="4"/>
  <c r="H68" i="4"/>
  <c r="J65" i="4"/>
  <c r="F53" i="4"/>
  <c r="J46" i="4"/>
  <c r="I45" i="4"/>
  <c r="I44" i="4"/>
  <c r="I64" i="2"/>
  <c r="H61" i="2"/>
  <c r="L48" i="2"/>
  <c r="I59" i="12"/>
  <c r="H35" i="12"/>
  <c r="K35" i="12"/>
  <c r="F35" i="12"/>
  <c r="I35" i="12"/>
  <c r="J35" i="12"/>
  <c r="I51" i="12"/>
  <c r="J47" i="12"/>
  <c r="I82" i="10"/>
  <c r="K80" i="10"/>
  <c r="L76" i="10"/>
  <c r="I72" i="10"/>
  <c r="J62" i="10"/>
  <c r="L44" i="10"/>
  <c r="K36" i="10"/>
  <c r="F31" i="10"/>
  <c r="F29" i="12"/>
  <c r="K23" i="12"/>
  <c r="I21" i="12"/>
  <c r="K76" i="10"/>
  <c r="H72" i="10"/>
  <c r="F71" i="10"/>
  <c r="I62" i="10"/>
  <c r="H55" i="10"/>
  <c r="I49" i="10"/>
  <c r="H36" i="10"/>
  <c r="J33" i="10"/>
  <c r="H25" i="10"/>
  <c r="J23" i="12"/>
  <c r="L49" i="10"/>
  <c r="I31" i="10"/>
  <c r="AB10" i="13"/>
  <c r="P36" i="11"/>
  <c r="S36" i="11" s="1"/>
  <c r="U36" i="11" s="1"/>
  <c r="P21" i="11"/>
  <c r="S21" i="11" s="1"/>
  <c r="U21" i="11" s="1"/>
  <c r="AB14" i="11"/>
  <c r="AB2" i="8"/>
  <c r="H23" i="12"/>
  <c r="K21" i="12"/>
  <c r="P30" i="6"/>
  <c r="L29" i="12"/>
  <c r="F24" i="12"/>
  <c r="J21" i="12"/>
  <c r="H54" i="10"/>
  <c r="P42" i="9"/>
  <c r="S42" i="9" s="1"/>
  <c r="U42" i="9" s="1"/>
  <c r="AB25" i="11"/>
  <c r="Y6" i="6"/>
  <c r="K29" i="12"/>
  <c r="F23" i="12"/>
  <c r="H21" i="12"/>
  <c r="Y16" i="6"/>
  <c r="L72" i="10"/>
  <c r="K71" i="10"/>
  <c r="Y15" i="6"/>
  <c r="Y13" i="6"/>
  <c r="K351" i="13"/>
  <c r="J348" i="13"/>
  <c r="K382" i="13"/>
  <c r="J339" i="13"/>
  <c r="I365" i="13"/>
  <c r="I150" i="13"/>
  <c r="I340" i="13"/>
  <c r="J425" i="13"/>
  <c r="W188" i="13"/>
  <c r="S118" i="13"/>
  <c r="U118" i="13" s="1"/>
  <c r="K357" i="13"/>
  <c r="I378" i="13"/>
  <c r="S36" i="13"/>
  <c r="U36" i="13" s="1"/>
  <c r="W36" i="13"/>
  <c r="K405" i="13"/>
  <c r="J341" i="13"/>
  <c r="I396" i="13"/>
  <c r="W59" i="1"/>
  <c r="S59" i="1"/>
  <c r="U59" i="1" s="1"/>
  <c r="I204" i="1"/>
  <c r="W136" i="1"/>
  <c r="G206" i="1"/>
  <c r="P206" i="1"/>
  <c r="W28" i="1"/>
  <c r="U200" i="1"/>
  <c r="S64" i="1"/>
  <c r="U64" i="1" s="1"/>
  <c r="W64" i="1"/>
  <c r="G455" i="1"/>
  <c r="I66" i="1"/>
  <c r="W66" i="1"/>
  <c r="J71" i="1"/>
  <c r="W71" i="1"/>
  <c r="G477" i="1"/>
  <c r="K477" i="1" s="1"/>
  <c r="P477" i="1"/>
  <c r="W477" i="1" s="1"/>
  <c r="I171" i="1"/>
  <c r="P473" i="1"/>
  <c r="W126" i="1"/>
  <c r="K383" i="1"/>
  <c r="I111" i="1"/>
  <c r="I62" i="1"/>
  <c r="I65" i="1"/>
  <c r="J57" i="1"/>
  <c r="W40" i="1"/>
  <c r="W89" i="1"/>
  <c r="I145" i="1"/>
  <c r="I61" i="1"/>
  <c r="I114" i="1"/>
  <c r="W114" i="1"/>
  <c r="G460" i="1"/>
  <c r="K460" i="1" s="1"/>
  <c r="J85" i="1"/>
  <c r="I121" i="1"/>
  <c r="S66" i="1"/>
  <c r="U66" i="1" s="1"/>
  <c r="I133" i="1"/>
  <c r="W131" i="1"/>
  <c r="J131" i="1"/>
  <c r="S30" i="6"/>
  <c r="U30" i="6" s="1"/>
  <c r="W30" i="6"/>
  <c r="I206" i="1"/>
  <c r="C12" i="11"/>
  <c r="C18" i="10"/>
  <c r="F18" i="7"/>
  <c r="I18" i="5"/>
  <c r="E18" i="7"/>
  <c r="C11" i="9"/>
  <c r="E18" i="12"/>
  <c r="C11" i="6"/>
  <c r="K18" i="7"/>
  <c r="K18" i="5"/>
  <c r="D18" i="12"/>
  <c r="C11" i="11"/>
  <c r="C12" i="17"/>
  <c r="G18" i="7"/>
  <c r="C18" i="12"/>
  <c r="H18" i="5"/>
  <c r="C11" i="17"/>
  <c r="C18" i="2"/>
  <c r="C12" i="9"/>
  <c r="E18" i="2"/>
  <c r="C12" i="6"/>
  <c r="L18" i="7"/>
  <c r="D18" i="2"/>
  <c r="G18" i="10"/>
  <c r="J18" i="5"/>
  <c r="C12" i="5"/>
  <c r="C11" i="5"/>
  <c r="C12" i="8"/>
  <c r="C11" i="8"/>
  <c r="J18" i="7"/>
  <c r="D18" i="10"/>
  <c r="C18" i="7"/>
  <c r="D18" i="7"/>
  <c r="E18" i="10"/>
  <c r="I18" i="7"/>
  <c r="G18" i="2"/>
  <c r="G484" i="1" l="1"/>
  <c r="P484" i="1"/>
  <c r="S484" i="1" s="1"/>
  <c r="U484" i="1" s="1"/>
  <c r="G484" i="13"/>
  <c r="P484" i="13"/>
  <c r="R493" i="3"/>
  <c r="AE493" i="3" s="1"/>
  <c r="K493" i="3"/>
  <c r="AB493" i="3"/>
  <c r="W493" i="3" s="1"/>
  <c r="AS493" i="3"/>
  <c r="AR493" i="3"/>
  <c r="AQ493" i="3" s="1"/>
  <c r="AP493" i="3" s="1"/>
  <c r="AO493" i="3" s="1"/>
  <c r="AN493" i="3" s="1"/>
  <c r="AM493" i="3" s="1"/>
  <c r="AL493" i="3" s="1"/>
  <c r="AK493" i="3" s="1"/>
  <c r="G307" i="3"/>
  <c r="Y307" i="3"/>
  <c r="P307" i="3"/>
  <c r="Y417" i="3"/>
  <c r="P417" i="3"/>
  <c r="R417" i="3" s="1"/>
  <c r="AE417" i="3" s="1"/>
  <c r="G417" i="3"/>
  <c r="Y393" i="3"/>
  <c r="P393" i="3"/>
  <c r="Y425" i="3"/>
  <c r="P425" i="3"/>
  <c r="G425" i="3"/>
  <c r="K425" i="3" s="1"/>
  <c r="Y396" i="3"/>
  <c r="P396" i="3"/>
  <c r="G396" i="3"/>
  <c r="K396" i="3" s="1"/>
  <c r="Y180" i="3"/>
  <c r="P180" i="3"/>
  <c r="G180" i="3"/>
  <c r="J180" i="3" s="1"/>
  <c r="Y330" i="3"/>
  <c r="G330" i="3"/>
  <c r="I330" i="3" s="1"/>
  <c r="AB59" i="3"/>
  <c r="V59" i="3" s="1"/>
  <c r="I121" i="3"/>
  <c r="R220" i="3"/>
  <c r="AE220" i="3" s="1"/>
  <c r="P122" i="3"/>
  <c r="R122" i="3" s="1"/>
  <c r="AE122" i="3" s="1"/>
  <c r="Y173" i="3"/>
  <c r="G252" i="3"/>
  <c r="P346" i="3"/>
  <c r="P187" i="3"/>
  <c r="P252" i="3"/>
  <c r="R252" i="3" s="1"/>
  <c r="AE252" i="3" s="1"/>
  <c r="P192" i="3"/>
  <c r="AB169" i="3"/>
  <c r="U169" i="3" s="1"/>
  <c r="G179" i="3"/>
  <c r="I179" i="3" s="1"/>
  <c r="AB27" i="3"/>
  <c r="V27" i="3" s="1"/>
  <c r="R375" i="3"/>
  <c r="AE375" i="3" s="1"/>
  <c r="P31" i="3"/>
  <c r="P275" i="3"/>
  <c r="R275" i="3" s="1"/>
  <c r="AE275" i="3" s="1"/>
  <c r="P229" i="3"/>
  <c r="P264" i="3"/>
  <c r="R264" i="3" s="1"/>
  <c r="AE264" i="3" s="1"/>
  <c r="P109" i="3"/>
  <c r="R109" i="3" s="1"/>
  <c r="AE109" i="3" s="1"/>
  <c r="Y109" i="3"/>
  <c r="Y179" i="3"/>
  <c r="G275" i="3"/>
  <c r="I275" i="3" s="1"/>
  <c r="AB109" i="3"/>
  <c r="U109" i="3" s="1"/>
  <c r="AB60" i="3"/>
  <c r="U60" i="3" s="1"/>
  <c r="P360" i="3"/>
  <c r="R360" i="3" s="1"/>
  <c r="AE360" i="3" s="1"/>
  <c r="P172" i="3"/>
  <c r="AB172" i="3" s="1"/>
  <c r="V172" i="3" s="1"/>
  <c r="P112" i="3"/>
  <c r="R112" i="3" s="1"/>
  <c r="AE112" i="3" s="1"/>
  <c r="Y172" i="3"/>
  <c r="G348" i="3"/>
  <c r="AB348" i="3" s="1"/>
  <c r="V348" i="3" s="1"/>
  <c r="Y360" i="3"/>
  <c r="R68" i="3"/>
  <c r="AE68" i="3" s="1"/>
  <c r="R72" i="3"/>
  <c r="AE72" i="3" s="1"/>
  <c r="G135" i="3"/>
  <c r="I135" i="3" s="1"/>
  <c r="G112" i="3"/>
  <c r="I112" i="3" s="1"/>
  <c r="G413" i="3"/>
  <c r="G480" i="3"/>
  <c r="K480" i="3" s="1"/>
  <c r="AB233" i="3"/>
  <c r="U233" i="3" s="1"/>
  <c r="P413" i="3"/>
  <c r="G143" i="3"/>
  <c r="I143" i="3" s="1"/>
  <c r="G31" i="3"/>
  <c r="G192" i="3"/>
  <c r="I192" i="3" s="1"/>
  <c r="AB199" i="3"/>
  <c r="U199" i="3" s="1"/>
  <c r="G229" i="3"/>
  <c r="Y90" i="3"/>
  <c r="G90" i="3"/>
  <c r="P90" i="3"/>
  <c r="P211" i="3"/>
  <c r="G211" i="3"/>
  <c r="I211" i="3" s="1"/>
  <c r="Y211" i="3"/>
  <c r="Y52" i="3"/>
  <c r="G52" i="3"/>
  <c r="I52" i="3" s="1"/>
  <c r="P52" i="3"/>
  <c r="Y431" i="3"/>
  <c r="G431" i="3"/>
  <c r="K431" i="3" s="1"/>
  <c r="P431" i="3"/>
  <c r="Y424" i="3"/>
  <c r="P424" i="3"/>
  <c r="G57" i="3"/>
  <c r="J57" i="3" s="1"/>
  <c r="Y57" i="3"/>
  <c r="P57" i="3"/>
  <c r="Y77" i="3"/>
  <c r="G77" i="3"/>
  <c r="I77" i="3" s="1"/>
  <c r="Y479" i="3"/>
  <c r="G479" i="3"/>
  <c r="P479" i="3"/>
  <c r="Y373" i="3"/>
  <c r="P373" i="3"/>
  <c r="G365" i="3"/>
  <c r="K365" i="3" s="1"/>
  <c r="P365" i="3"/>
  <c r="Y365" i="3"/>
  <c r="J242" i="3"/>
  <c r="J342" i="3"/>
  <c r="AB342" i="3"/>
  <c r="V342" i="3" s="1"/>
  <c r="Y380" i="3"/>
  <c r="P380" i="3"/>
  <c r="R380" i="3" s="1"/>
  <c r="AE380" i="3" s="1"/>
  <c r="G380" i="3"/>
  <c r="R342" i="3"/>
  <c r="AE342" i="3" s="1"/>
  <c r="J27" i="3"/>
  <c r="I199" i="3"/>
  <c r="P230" i="3"/>
  <c r="R230" i="3" s="1"/>
  <c r="AE230" i="3" s="1"/>
  <c r="P120" i="3"/>
  <c r="R120" i="3" s="1"/>
  <c r="AE120" i="3" s="1"/>
  <c r="R199" i="3"/>
  <c r="AE199" i="3" s="1"/>
  <c r="R76" i="3"/>
  <c r="AE76" i="3" s="1"/>
  <c r="Y103" i="3"/>
  <c r="G113" i="3"/>
  <c r="I113" i="3" s="1"/>
  <c r="G339" i="3"/>
  <c r="I339" i="3" s="1"/>
  <c r="Y242" i="3"/>
  <c r="Y427" i="3"/>
  <c r="R88" i="3"/>
  <c r="AE88" i="3" s="1"/>
  <c r="P478" i="3"/>
  <c r="R478" i="3" s="1"/>
  <c r="AE478" i="3" s="1"/>
  <c r="P385" i="3"/>
  <c r="AB385" i="3" s="1"/>
  <c r="V385" i="3" s="1"/>
  <c r="P427" i="3"/>
  <c r="R129" i="3"/>
  <c r="AE129" i="3" s="1"/>
  <c r="P339" i="3"/>
  <c r="R253" i="3"/>
  <c r="AE253" i="3" s="1"/>
  <c r="P287" i="3"/>
  <c r="AB287" i="3" s="1"/>
  <c r="U287" i="3" s="1"/>
  <c r="P95" i="3"/>
  <c r="R95" i="3" s="1"/>
  <c r="AE95" i="3" s="1"/>
  <c r="AB225" i="3"/>
  <c r="U225" i="3" s="1"/>
  <c r="AB69" i="3"/>
  <c r="V69" i="3" s="1"/>
  <c r="G22" i="3"/>
  <c r="J22" i="3" s="1"/>
  <c r="G227" i="3"/>
  <c r="J227" i="3" s="1"/>
  <c r="G125" i="3"/>
  <c r="J125" i="3" s="1"/>
  <c r="AB129" i="3"/>
  <c r="V129" i="3" s="1"/>
  <c r="AB76" i="3"/>
  <c r="U76" i="3" s="1"/>
  <c r="P313" i="3"/>
  <c r="R313" i="3" s="1"/>
  <c r="AE313" i="3" s="1"/>
  <c r="P103" i="3"/>
  <c r="R103" i="3" s="1"/>
  <c r="AE103" i="3" s="1"/>
  <c r="G327" i="3"/>
  <c r="I327" i="3" s="1"/>
  <c r="Y124" i="3"/>
  <c r="Y125" i="3"/>
  <c r="Y478" i="3"/>
  <c r="R480" i="3"/>
  <c r="AE480" i="3" s="1"/>
  <c r="J348" i="3"/>
  <c r="P185" i="3"/>
  <c r="P158" i="3"/>
  <c r="R158" i="3" s="1"/>
  <c r="AE158" i="3" s="1"/>
  <c r="R297" i="3"/>
  <c r="AE297" i="3" s="1"/>
  <c r="P147" i="3"/>
  <c r="P144" i="3"/>
  <c r="P29" i="3"/>
  <c r="R29" i="3" s="1"/>
  <c r="AE29" i="3" s="1"/>
  <c r="G237" i="3"/>
  <c r="I237" i="3" s="1"/>
  <c r="G241" i="3"/>
  <c r="I241" i="3" s="1"/>
  <c r="I394" i="3"/>
  <c r="Y342" i="3"/>
  <c r="G185" i="3"/>
  <c r="J185" i="3" s="1"/>
  <c r="AB331" i="3"/>
  <c r="U331" i="3" s="1"/>
  <c r="AB275" i="3"/>
  <c r="U275" i="3" s="1"/>
  <c r="Y29" i="3"/>
  <c r="P71" i="3"/>
  <c r="P124" i="3"/>
  <c r="P270" i="3"/>
  <c r="P235" i="3"/>
  <c r="R235" i="3" s="1"/>
  <c r="AE235" i="3" s="1"/>
  <c r="Y95" i="3"/>
  <c r="Y237" i="3"/>
  <c r="AB240" i="3"/>
  <c r="U240" i="3" s="1"/>
  <c r="Y158" i="3"/>
  <c r="P242" i="3"/>
  <c r="R242" i="3" s="1"/>
  <c r="AE242" i="3" s="1"/>
  <c r="R338" i="3"/>
  <c r="AE338" i="3" s="1"/>
  <c r="P330" i="3"/>
  <c r="P256" i="3"/>
  <c r="G120" i="3"/>
  <c r="I120" i="3" s="1"/>
  <c r="Y394" i="3"/>
  <c r="G266" i="3"/>
  <c r="J266" i="3" s="1"/>
  <c r="P461" i="3"/>
  <c r="R461" i="3" s="1"/>
  <c r="AE461" i="3" s="1"/>
  <c r="P335" i="3"/>
  <c r="P327" i="3"/>
  <c r="R327" i="3" s="1"/>
  <c r="AE327" i="3" s="1"/>
  <c r="P394" i="3"/>
  <c r="R394" i="3" s="1"/>
  <c r="AE394" i="3" s="1"/>
  <c r="G147" i="3"/>
  <c r="G144" i="3"/>
  <c r="I144" i="3" s="1"/>
  <c r="Y313" i="3"/>
  <c r="Y466" i="3"/>
  <c r="P466" i="3"/>
  <c r="R466" i="3" s="1"/>
  <c r="AE466" i="3" s="1"/>
  <c r="G466" i="3"/>
  <c r="K466" i="3" s="1"/>
  <c r="Y369" i="3"/>
  <c r="G369" i="3"/>
  <c r="P369" i="3"/>
  <c r="Y414" i="3"/>
  <c r="P414" i="3"/>
  <c r="R414" i="3" s="1"/>
  <c r="AE414" i="3" s="1"/>
  <c r="G414" i="3"/>
  <c r="K414" i="3" s="1"/>
  <c r="G306" i="3"/>
  <c r="P306" i="3"/>
  <c r="Y306" i="3"/>
  <c r="G452" i="3"/>
  <c r="J452" i="3" s="1"/>
  <c r="Y452" i="3"/>
  <c r="P452" i="3"/>
  <c r="G116" i="3"/>
  <c r="Y116" i="3"/>
  <c r="P116" i="3"/>
  <c r="Y89" i="3"/>
  <c r="G89" i="3"/>
  <c r="I89" i="3" s="1"/>
  <c r="P89" i="3"/>
  <c r="G433" i="3"/>
  <c r="K433" i="3" s="1"/>
  <c r="P433" i="3"/>
  <c r="Y433" i="3"/>
  <c r="Y412" i="3"/>
  <c r="P412" i="3"/>
  <c r="G412" i="3"/>
  <c r="K412" i="3" s="1"/>
  <c r="Y386" i="3"/>
  <c r="G386" i="3"/>
  <c r="J386" i="3" s="1"/>
  <c r="P386" i="3"/>
  <c r="G305" i="3"/>
  <c r="Y305" i="3"/>
  <c r="P305" i="3"/>
  <c r="Y130" i="3"/>
  <c r="G130" i="3"/>
  <c r="P130" i="3"/>
  <c r="I332" i="3"/>
  <c r="AB97" i="3"/>
  <c r="U97" i="3" s="1"/>
  <c r="I97" i="3"/>
  <c r="G33" i="3"/>
  <c r="I33" i="3" s="1"/>
  <c r="Y33" i="3"/>
  <c r="P33" i="3"/>
  <c r="G437" i="3"/>
  <c r="P437" i="3"/>
  <c r="Y432" i="3"/>
  <c r="G432" i="3"/>
  <c r="K432" i="3" s="1"/>
  <c r="P432" i="3"/>
  <c r="AB432" i="3" s="1"/>
  <c r="W432" i="3" s="1"/>
  <c r="G269" i="3"/>
  <c r="I269" i="3" s="1"/>
  <c r="P269" i="3"/>
  <c r="R269" i="3" s="1"/>
  <c r="AE269" i="3" s="1"/>
  <c r="Y269" i="3"/>
  <c r="G439" i="3"/>
  <c r="K439" i="3" s="1"/>
  <c r="P439" i="3"/>
  <c r="I285" i="3"/>
  <c r="AB285" i="3"/>
  <c r="U285" i="3" s="1"/>
  <c r="Y426" i="3"/>
  <c r="G426" i="3"/>
  <c r="P426" i="3"/>
  <c r="Y345" i="3"/>
  <c r="G345" i="3"/>
  <c r="K345" i="3" s="1"/>
  <c r="P345" i="3"/>
  <c r="Y118" i="3"/>
  <c r="G118" i="3"/>
  <c r="P118" i="3"/>
  <c r="Y272" i="3"/>
  <c r="P272" i="3"/>
  <c r="G272" i="3"/>
  <c r="I272" i="3" s="1"/>
  <c r="P236" i="3"/>
  <c r="G236" i="3"/>
  <c r="Y236" i="3"/>
  <c r="Y436" i="3"/>
  <c r="P436" i="3"/>
  <c r="G436" i="3"/>
  <c r="Y374" i="3"/>
  <c r="P374" i="3"/>
  <c r="G374" i="3"/>
  <c r="K374" i="3" s="1"/>
  <c r="Y392" i="3"/>
  <c r="P392" i="3"/>
  <c r="Y149" i="3"/>
  <c r="P149" i="3"/>
  <c r="G149" i="3"/>
  <c r="I149" i="3" s="1"/>
  <c r="G108" i="3"/>
  <c r="Y108" i="3"/>
  <c r="P108" i="3"/>
  <c r="Y370" i="3"/>
  <c r="P370" i="3"/>
  <c r="G370" i="3"/>
  <c r="K370" i="3" s="1"/>
  <c r="Y366" i="3"/>
  <c r="G366" i="3"/>
  <c r="P366" i="3"/>
  <c r="P304" i="3"/>
  <c r="Y304" i="3"/>
  <c r="G304" i="3"/>
  <c r="G140" i="3"/>
  <c r="J140" i="3" s="1"/>
  <c r="Y140" i="3"/>
  <c r="P140" i="3"/>
  <c r="Y126" i="3"/>
  <c r="P126" i="3"/>
  <c r="I169" i="3"/>
  <c r="J160" i="3"/>
  <c r="P41" i="3"/>
  <c r="R41" i="3" s="1"/>
  <c r="AE41" i="3" s="1"/>
  <c r="AB46" i="3"/>
  <c r="U46" i="3" s="1"/>
  <c r="AB127" i="3"/>
  <c r="U127" i="3" s="1"/>
  <c r="P39" i="3"/>
  <c r="R69" i="3"/>
  <c r="AE69" i="3" s="1"/>
  <c r="P160" i="3"/>
  <c r="AB160" i="3" s="1"/>
  <c r="V160" i="3" s="1"/>
  <c r="P296" i="3"/>
  <c r="R296" i="3" s="1"/>
  <c r="AE296" i="3" s="1"/>
  <c r="P152" i="3"/>
  <c r="G80" i="3"/>
  <c r="Y332" i="3"/>
  <c r="G271" i="3"/>
  <c r="I271" i="3" s="1"/>
  <c r="Y469" i="3"/>
  <c r="G335" i="3"/>
  <c r="J335" i="3" s="1"/>
  <c r="Y24" i="3"/>
  <c r="AB167" i="3"/>
  <c r="U167" i="3" s="1"/>
  <c r="AB244" i="3"/>
  <c r="U244" i="3" s="1"/>
  <c r="P332" i="3"/>
  <c r="R332" i="3" s="1"/>
  <c r="AE332" i="3" s="1"/>
  <c r="P194" i="3"/>
  <c r="AB194" i="3" s="1"/>
  <c r="U194" i="3" s="1"/>
  <c r="G152" i="3"/>
  <c r="Y97" i="3"/>
  <c r="I326" i="3"/>
  <c r="Y480" i="3"/>
  <c r="R97" i="3"/>
  <c r="AE97" i="3" s="1"/>
  <c r="AB267" i="3"/>
  <c r="U267" i="3" s="1"/>
  <c r="Y34" i="3"/>
  <c r="P34" i="3"/>
  <c r="AB34" i="3" s="1"/>
  <c r="U34" i="3" s="1"/>
  <c r="P469" i="3"/>
  <c r="R469" i="3" s="1"/>
  <c r="AE469" i="3" s="1"/>
  <c r="R333" i="3"/>
  <c r="AE333" i="3" s="1"/>
  <c r="R404" i="3"/>
  <c r="AE404" i="3" s="1"/>
  <c r="R292" i="3"/>
  <c r="AE292" i="3" s="1"/>
  <c r="R173" i="3"/>
  <c r="AE173" i="3" s="1"/>
  <c r="P110" i="3"/>
  <c r="R110" i="3" s="1"/>
  <c r="AE110" i="3" s="1"/>
  <c r="G393" i="3"/>
  <c r="I393" i="3" s="1"/>
  <c r="I225" i="3"/>
  <c r="AB253" i="3"/>
  <c r="U253" i="3" s="1"/>
  <c r="AB82" i="3"/>
  <c r="U82" i="3" s="1"/>
  <c r="P477" i="3"/>
  <c r="P186" i="3"/>
  <c r="AB186" i="3" s="1"/>
  <c r="V186" i="3" s="1"/>
  <c r="P387" i="3"/>
  <c r="R387" i="3" s="1"/>
  <c r="AE387" i="3" s="1"/>
  <c r="P416" i="3"/>
  <c r="R261" i="3"/>
  <c r="AE261" i="3" s="1"/>
  <c r="AB94" i="3"/>
  <c r="U94" i="3" s="1"/>
  <c r="P81" i="3"/>
  <c r="R100" i="3"/>
  <c r="AE100" i="3" s="1"/>
  <c r="G24" i="3"/>
  <c r="R24" i="3" s="1"/>
  <c r="AE24" i="3" s="1"/>
  <c r="Y186" i="3"/>
  <c r="Y285" i="3"/>
  <c r="G424" i="3"/>
  <c r="J424" i="3" s="1"/>
  <c r="AB142" i="3"/>
  <c r="U142" i="3" s="1"/>
  <c r="Y92" i="3"/>
  <c r="AB138" i="3"/>
  <c r="V138" i="3" s="1"/>
  <c r="R138" i="3"/>
  <c r="AE138" i="3" s="1"/>
  <c r="P326" i="3"/>
  <c r="R326" i="3" s="1"/>
  <c r="AE326" i="3" s="1"/>
  <c r="G39" i="3"/>
  <c r="I39" i="3" s="1"/>
  <c r="Y102" i="3"/>
  <c r="G194" i="3"/>
  <c r="I194" i="3" s="1"/>
  <c r="Y326" i="3"/>
  <c r="Y296" i="3"/>
  <c r="G416" i="3"/>
  <c r="I416" i="3" s="1"/>
  <c r="G373" i="3"/>
  <c r="K373" i="3" s="1"/>
  <c r="Y422" i="3"/>
  <c r="I240" i="3"/>
  <c r="AB43" i="3"/>
  <c r="U43" i="3" s="1"/>
  <c r="AB379" i="3"/>
  <c r="U379" i="3" s="1"/>
  <c r="R396" i="3"/>
  <c r="AE396" i="3" s="1"/>
  <c r="R169" i="3"/>
  <c r="AE169" i="3" s="1"/>
  <c r="P101" i="3"/>
  <c r="P92" i="3"/>
  <c r="AB92" i="3" s="1"/>
  <c r="U92" i="3" s="1"/>
  <c r="G137" i="3"/>
  <c r="R384" i="3"/>
  <c r="AE384" i="3" s="1"/>
  <c r="P137" i="3"/>
  <c r="P271" i="3"/>
  <c r="R244" i="3"/>
  <c r="AE244" i="3" s="1"/>
  <c r="R225" i="3"/>
  <c r="AE225" i="3" s="1"/>
  <c r="Y110" i="3"/>
  <c r="F5" i="3"/>
  <c r="W161" i="17"/>
  <c r="S161" i="17"/>
  <c r="U161" i="17" s="1"/>
  <c r="AB2" i="17"/>
  <c r="K47" i="4"/>
  <c r="K24" i="2"/>
  <c r="I72" i="2"/>
  <c r="L47" i="4"/>
  <c r="W276" i="17"/>
  <c r="P300" i="17"/>
  <c r="S300" i="17" s="1"/>
  <c r="U300" i="17" s="1"/>
  <c r="P296" i="17"/>
  <c r="P61" i="17"/>
  <c r="P23" i="17"/>
  <c r="P220" i="17"/>
  <c r="P57" i="17"/>
  <c r="S57" i="17" s="1"/>
  <c r="U57" i="17" s="1"/>
  <c r="P203" i="17"/>
  <c r="S203" i="17" s="1"/>
  <c r="U203" i="17" s="1"/>
  <c r="P122" i="17"/>
  <c r="P35" i="17"/>
  <c r="P44" i="17"/>
  <c r="AB11" i="17"/>
  <c r="P148" i="17"/>
  <c r="P297" i="17"/>
  <c r="S297" i="17" s="1"/>
  <c r="U297" i="17" s="1"/>
  <c r="P258" i="17"/>
  <c r="S258" i="17" s="1"/>
  <c r="U258" i="17" s="1"/>
  <c r="P348" i="17"/>
  <c r="P330" i="17"/>
  <c r="W330" i="17" s="1"/>
  <c r="L64" i="10"/>
  <c r="L38" i="10"/>
  <c r="F66" i="12"/>
  <c r="K66" i="12"/>
  <c r="K32" i="2"/>
  <c r="H32" i="2"/>
  <c r="I69" i="2"/>
  <c r="P305" i="17"/>
  <c r="S305" i="17" s="1"/>
  <c r="U305" i="17" s="1"/>
  <c r="P191" i="17"/>
  <c r="S191" i="17" s="1"/>
  <c r="U191" i="17" s="1"/>
  <c r="P202" i="17"/>
  <c r="S202" i="17" s="1"/>
  <c r="U202" i="17" s="1"/>
  <c r="P183" i="17"/>
  <c r="P74" i="17"/>
  <c r="P94" i="17"/>
  <c r="P130" i="17"/>
  <c r="P29" i="17"/>
  <c r="P151" i="17"/>
  <c r="P245" i="17"/>
  <c r="S245" i="17" s="1"/>
  <c r="U245" i="17" s="1"/>
  <c r="P336" i="17"/>
  <c r="K64" i="10"/>
  <c r="H48" i="10"/>
  <c r="P287" i="17"/>
  <c r="S287" i="17" s="1"/>
  <c r="U287" i="17" s="1"/>
  <c r="S99" i="13"/>
  <c r="U99" i="13" s="1"/>
  <c r="AB16" i="17"/>
  <c r="H47" i="4"/>
  <c r="P177" i="17"/>
  <c r="W177" i="17" s="1"/>
  <c r="P142" i="17"/>
  <c r="P137" i="17"/>
  <c r="P96" i="17"/>
  <c r="S96" i="17" s="1"/>
  <c r="U96" i="17" s="1"/>
  <c r="P207" i="17"/>
  <c r="S207" i="17" s="1"/>
  <c r="U207" i="17" s="1"/>
  <c r="P21" i="17"/>
  <c r="S21" i="17" s="1"/>
  <c r="U21" i="17" s="1"/>
  <c r="P28" i="17"/>
  <c r="P46" i="17"/>
  <c r="P86" i="17"/>
  <c r="P116" i="17"/>
  <c r="P32" i="17"/>
  <c r="P244" i="17"/>
  <c r="S244" i="17" s="1"/>
  <c r="U244" i="17" s="1"/>
  <c r="P319" i="17"/>
  <c r="P364" i="17"/>
  <c r="H73" i="10"/>
  <c r="P124" i="17"/>
  <c r="P158" i="17"/>
  <c r="S158" i="17" s="1"/>
  <c r="U158" i="17" s="1"/>
  <c r="P117" i="17"/>
  <c r="S117" i="17" s="1"/>
  <c r="U117" i="17" s="1"/>
  <c r="P78" i="17"/>
  <c r="P112" i="17"/>
  <c r="P134" i="17"/>
  <c r="P352" i="17"/>
  <c r="P274" i="17"/>
  <c r="F64" i="10"/>
  <c r="P361" i="17"/>
  <c r="P247" i="17"/>
  <c r="S247" i="17" s="1"/>
  <c r="U247" i="17" s="1"/>
  <c r="L52" i="12"/>
  <c r="P107" i="17"/>
  <c r="S107" i="17" s="1"/>
  <c r="U107" i="17" s="1"/>
  <c r="P84" i="17"/>
  <c r="S84" i="17" s="1"/>
  <c r="U84" i="17" s="1"/>
  <c r="P201" i="17"/>
  <c r="S201" i="17" s="1"/>
  <c r="U201" i="17" s="1"/>
  <c r="AB383" i="3"/>
  <c r="V383" i="3" s="1"/>
  <c r="P99" i="17"/>
  <c r="S99" i="17" s="1"/>
  <c r="U99" i="17" s="1"/>
  <c r="P80" i="17"/>
  <c r="P143" i="17"/>
  <c r="P313" i="17"/>
  <c r="P194" i="17"/>
  <c r="S194" i="17" s="1"/>
  <c r="U194" i="17" s="1"/>
  <c r="J64" i="10"/>
  <c r="K54" i="12"/>
  <c r="J54" i="12"/>
  <c r="J31" i="12"/>
  <c r="J38" i="10"/>
  <c r="AB14" i="17"/>
  <c r="W91" i="1"/>
  <c r="L24" i="10"/>
  <c r="AB22" i="17"/>
  <c r="AB8" i="17"/>
  <c r="I63" i="12"/>
  <c r="J76" i="12"/>
  <c r="P317" i="17"/>
  <c r="W317" i="17" s="1"/>
  <c r="W153" i="17"/>
  <c r="P172" i="17"/>
  <c r="P109" i="17"/>
  <c r="P176" i="17"/>
  <c r="P248" i="17"/>
  <c r="S248" i="17" s="1"/>
  <c r="U248" i="17" s="1"/>
  <c r="P302" i="17"/>
  <c r="L79" i="12"/>
  <c r="H54" i="12"/>
  <c r="F47" i="10"/>
  <c r="J24" i="10"/>
  <c r="L73" i="10"/>
  <c r="I78" i="2"/>
  <c r="J66" i="12"/>
  <c r="H69" i="2"/>
  <c r="W42" i="17"/>
  <c r="P104" i="17"/>
  <c r="S104" i="17" s="1"/>
  <c r="U104" i="17" s="1"/>
  <c r="P219" i="17"/>
  <c r="S219" i="17" s="1"/>
  <c r="U219" i="17" s="1"/>
  <c r="P73" i="17"/>
  <c r="P162" i="17"/>
  <c r="P67" i="17"/>
  <c r="P141" i="17"/>
  <c r="P208" i="17"/>
  <c r="AB10" i="17"/>
  <c r="P118" i="17"/>
  <c r="P362" i="17"/>
  <c r="L54" i="12"/>
  <c r="K79" i="12"/>
  <c r="F54" i="12"/>
  <c r="F39" i="12"/>
  <c r="I64" i="10"/>
  <c r="W163" i="17"/>
  <c r="S163" i="17"/>
  <c r="U163" i="17" s="1"/>
  <c r="J43" i="10"/>
  <c r="K43" i="10"/>
  <c r="I43" i="10"/>
  <c r="H46" i="10"/>
  <c r="R309" i="3"/>
  <c r="AE309" i="3" s="1"/>
  <c r="AB309" i="3"/>
  <c r="U309" i="3" s="1"/>
  <c r="S148" i="17"/>
  <c r="U148" i="17" s="1"/>
  <c r="W148" i="17"/>
  <c r="J46" i="10"/>
  <c r="W21" i="17"/>
  <c r="S177" i="17"/>
  <c r="U177" i="17" s="1"/>
  <c r="W72" i="6"/>
  <c r="S271" i="6"/>
  <c r="U271" i="6" s="1"/>
  <c r="W271" i="6"/>
  <c r="S328" i="6"/>
  <c r="U328" i="6" s="1"/>
  <c r="W328" i="6"/>
  <c r="F35" i="10"/>
  <c r="L35" i="10"/>
  <c r="K35" i="10"/>
  <c r="H35" i="10"/>
  <c r="J29" i="10"/>
  <c r="F29" i="10"/>
  <c r="K29" i="10"/>
  <c r="L29" i="10"/>
  <c r="H29" i="10"/>
  <c r="I21" i="10"/>
  <c r="K21" i="10"/>
  <c r="F21" i="10"/>
  <c r="F66" i="10"/>
  <c r="K66" i="10"/>
  <c r="W55" i="17"/>
  <c r="R143" i="3"/>
  <c r="AE143" i="3" s="1"/>
  <c r="AB143" i="3"/>
  <c r="U143" i="3" s="1"/>
  <c r="K54" i="10"/>
  <c r="H50" i="12"/>
  <c r="K50" i="12"/>
  <c r="L50" i="12"/>
  <c r="F50" i="12"/>
  <c r="L46" i="10"/>
  <c r="W52" i="17"/>
  <c r="AB261" i="3"/>
  <c r="U261" i="3" s="1"/>
  <c r="S152" i="17"/>
  <c r="U152" i="17" s="1"/>
  <c r="AH276" i="5"/>
  <c r="S329" i="6"/>
  <c r="U329" i="6" s="1"/>
  <c r="W329" i="6"/>
  <c r="S330" i="17"/>
  <c r="U330" i="17" s="1"/>
  <c r="H59" i="2"/>
  <c r="F59" i="2"/>
  <c r="J59" i="2"/>
  <c r="H56" i="2"/>
  <c r="J56" i="2"/>
  <c r="J53" i="2"/>
  <c r="K53" i="2"/>
  <c r="H36" i="2"/>
  <c r="J36" i="2"/>
  <c r="F36" i="2"/>
  <c r="K36" i="2"/>
  <c r="I74" i="12"/>
  <c r="K74" i="12"/>
  <c r="L74" i="12"/>
  <c r="F74" i="12"/>
  <c r="F71" i="12"/>
  <c r="K71" i="12"/>
  <c r="L71" i="12"/>
  <c r="H28" i="10"/>
  <c r="F28" i="10"/>
  <c r="I28" i="10"/>
  <c r="P283" i="13"/>
  <c r="S283" i="13" s="1"/>
  <c r="U283" i="13" s="1"/>
  <c r="P114" i="13"/>
  <c r="S114" i="13" s="1"/>
  <c r="U114" i="13" s="1"/>
  <c r="P72" i="13"/>
  <c r="W72" i="13" s="1"/>
  <c r="P249" i="13"/>
  <c r="P68" i="13"/>
  <c r="P321" i="13"/>
  <c r="S321" i="13" s="1"/>
  <c r="U321" i="13" s="1"/>
  <c r="W282" i="6"/>
  <c r="S282" i="6"/>
  <c r="U282" i="6" s="1"/>
  <c r="H69" i="10"/>
  <c r="K69" i="10"/>
  <c r="H60" i="10"/>
  <c r="F60" i="10"/>
  <c r="J60" i="10"/>
  <c r="I60" i="10"/>
  <c r="AH202" i="5"/>
  <c r="R204" i="3"/>
  <c r="AE204" i="3" s="1"/>
  <c r="AB204" i="3"/>
  <c r="U204" i="3" s="1"/>
  <c r="L54" i="10"/>
  <c r="F54" i="10"/>
  <c r="W56" i="17"/>
  <c r="W96" i="17"/>
  <c r="AB100" i="3"/>
  <c r="U100" i="3" s="1"/>
  <c r="S158" i="6"/>
  <c r="U158" i="6" s="1"/>
  <c r="W158" i="6"/>
  <c r="S308" i="6"/>
  <c r="U308" i="6" s="1"/>
  <c r="W308" i="6"/>
  <c r="S300" i="6"/>
  <c r="U300" i="6" s="1"/>
  <c r="W300" i="6"/>
  <c r="K60" i="10"/>
  <c r="L60" i="10"/>
  <c r="H76" i="2"/>
  <c r="I76" i="2"/>
  <c r="F73" i="2"/>
  <c r="I73" i="2"/>
  <c r="K73" i="2"/>
  <c r="J73" i="2"/>
  <c r="L73" i="2"/>
  <c r="L62" i="10"/>
  <c r="K62" i="10"/>
  <c r="H59" i="10"/>
  <c r="K59" i="10"/>
  <c r="F59" i="10"/>
  <c r="F43" i="10"/>
  <c r="W52" i="6"/>
  <c r="S52" i="6"/>
  <c r="U52" i="6" s="1"/>
  <c r="AB41" i="3"/>
  <c r="U41" i="3" s="1"/>
  <c r="W25" i="6"/>
  <c r="W297" i="17"/>
  <c r="S68" i="6"/>
  <c r="U68" i="6" s="1"/>
  <c r="W68" i="6"/>
  <c r="H43" i="10"/>
  <c r="K43" i="12"/>
  <c r="L43" i="12"/>
  <c r="I34" i="12"/>
  <c r="F34" i="12"/>
  <c r="K34" i="12"/>
  <c r="L34" i="12"/>
  <c r="P309" i="6"/>
  <c r="P324" i="6"/>
  <c r="P335" i="6"/>
  <c r="P255" i="6"/>
  <c r="S255" i="6" s="1"/>
  <c r="U255" i="6" s="1"/>
  <c r="P215" i="6"/>
  <c r="S215" i="6" s="1"/>
  <c r="U215" i="6" s="1"/>
  <c r="P270" i="6"/>
  <c r="P195" i="6"/>
  <c r="S195" i="6" s="1"/>
  <c r="U195" i="6" s="1"/>
  <c r="P135" i="6"/>
  <c r="P229" i="6"/>
  <c r="S229" i="6" s="1"/>
  <c r="U229" i="6" s="1"/>
  <c r="P193" i="6"/>
  <c r="P188" i="6"/>
  <c r="S188" i="6" s="1"/>
  <c r="U188" i="6" s="1"/>
  <c r="P166" i="6"/>
  <c r="S166" i="6" s="1"/>
  <c r="U166" i="6" s="1"/>
  <c r="P93" i="6"/>
  <c r="P129" i="6"/>
  <c r="W129" i="6" s="1"/>
  <c r="P155" i="6"/>
  <c r="S155" i="6" s="1"/>
  <c r="U155" i="6" s="1"/>
  <c r="P136" i="6"/>
  <c r="P44" i="6"/>
  <c r="P48" i="6"/>
  <c r="W48" i="6" s="1"/>
  <c r="Y7" i="6"/>
  <c r="P57" i="6"/>
  <c r="Y3" i="6"/>
  <c r="P315" i="6"/>
  <c r="S315" i="6" s="1"/>
  <c r="U315" i="6" s="1"/>
  <c r="P319" i="6"/>
  <c r="P322" i="6"/>
  <c r="P333" i="6"/>
  <c r="P297" i="6"/>
  <c r="W297" i="6" s="1"/>
  <c r="P316" i="6"/>
  <c r="P311" i="6"/>
  <c r="P288" i="6"/>
  <c r="S288" i="6" s="1"/>
  <c r="U288" i="6" s="1"/>
  <c r="P165" i="6"/>
  <c r="S165" i="6" s="1"/>
  <c r="U165" i="6" s="1"/>
  <c r="P190" i="6"/>
  <c r="S190" i="6" s="1"/>
  <c r="U190" i="6" s="1"/>
  <c r="P291" i="6"/>
  <c r="P286" i="6"/>
  <c r="P260" i="6"/>
  <c r="S260" i="6" s="1"/>
  <c r="U260" i="6" s="1"/>
  <c r="P192" i="6"/>
  <c r="S192" i="6" s="1"/>
  <c r="U192" i="6" s="1"/>
  <c r="P78" i="6"/>
  <c r="S78" i="6" s="1"/>
  <c r="U78" i="6" s="1"/>
  <c r="P154" i="6"/>
  <c r="S154" i="6" s="1"/>
  <c r="U154" i="6" s="1"/>
  <c r="P100" i="6"/>
  <c r="S100" i="6" s="1"/>
  <c r="U100" i="6" s="1"/>
  <c r="P144" i="6"/>
  <c r="S144" i="6" s="1"/>
  <c r="U144" i="6" s="1"/>
  <c r="P106" i="6"/>
  <c r="P24" i="6"/>
  <c r="P53" i="6"/>
  <c r="P22" i="6"/>
  <c r="P326" i="6"/>
  <c r="P279" i="6"/>
  <c r="S279" i="6" s="1"/>
  <c r="U279" i="6" s="1"/>
  <c r="P267" i="6"/>
  <c r="P294" i="6"/>
  <c r="P274" i="6"/>
  <c r="P290" i="6"/>
  <c r="W290" i="6" s="1"/>
  <c r="P208" i="6"/>
  <c r="S208" i="6" s="1"/>
  <c r="U208" i="6" s="1"/>
  <c r="P172" i="6"/>
  <c r="S172" i="6" s="1"/>
  <c r="U172" i="6" s="1"/>
  <c r="P120" i="6"/>
  <c r="P139" i="6"/>
  <c r="S139" i="6" s="1"/>
  <c r="U139" i="6" s="1"/>
  <c r="P45" i="6"/>
  <c r="P119" i="6"/>
  <c r="P132" i="6"/>
  <c r="P67" i="6"/>
  <c r="P27" i="6"/>
  <c r="P37" i="6"/>
  <c r="P75" i="6"/>
  <c r="P43" i="6"/>
  <c r="D15" i="6"/>
  <c r="C19" i="6" s="1"/>
  <c r="P40" i="6"/>
  <c r="P49" i="6"/>
  <c r="W49" i="6" s="1"/>
  <c r="Y8" i="6"/>
  <c r="P277" i="6"/>
  <c r="P252" i="6"/>
  <c r="S252" i="6" s="1"/>
  <c r="U252" i="6" s="1"/>
  <c r="P237" i="6"/>
  <c r="S237" i="6" s="1"/>
  <c r="U237" i="6" s="1"/>
  <c r="P321" i="6"/>
  <c r="S321" i="6" s="1"/>
  <c r="U321" i="6" s="1"/>
  <c r="P323" i="6"/>
  <c r="W323" i="6" s="1"/>
  <c r="P338" i="6"/>
  <c r="P296" i="6"/>
  <c r="P239" i="6"/>
  <c r="S239" i="6" s="1"/>
  <c r="U239" i="6" s="1"/>
  <c r="P283" i="6"/>
  <c r="P265" i="6"/>
  <c r="P222" i="6"/>
  <c r="S222" i="6" s="1"/>
  <c r="U222" i="6" s="1"/>
  <c r="P224" i="6"/>
  <c r="S224" i="6" s="1"/>
  <c r="U224" i="6" s="1"/>
  <c r="P285" i="6"/>
  <c r="S285" i="6" s="1"/>
  <c r="U285" i="6" s="1"/>
  <c r="P257" i="6"/>
  <c r="S257" i="6" s="1"/>
  <c r="U257" i="6" s="1"/>
  <c r="P244" i="6"/>
  <c r="S244" i="6" s="1"/>
  <c r="U244" i="6" s="1"/>
  <c r="P159" i="6"/>
  <c r="P153" i="6"/>
  <c r="P185" i="6"/>
  <c r="S185" i="6" s="1"/>
  <c r="U185" i="6" s="1"/>
  <c r="P164" i="6"/>
  <c r="S164" i="6" s="1"/>
  <c r="U164" i="6" s="1"/>
  <c r="P184" i="6"/>
  <c r="S184" i="6" s="1"/>
  <c r="U184" i="6" s="1"/>
  <c r="P176" i="6"/>
  <c r="S176" i="6" s="1"/>
  <c r="U176" i="6" s="1"/>
  <c r="P47" i="6"/>
  <c r="P70" i="6"/>
  <c r="P46" i="6"/>
  <c r="Y9" i="6"/>
  <c r="P38" i="6"/>
  <c r="P293" i="6"/>
  <c r="P327" i="6"/>
  <c r="P298" i="6"/>
  <c r="P230" i="6"/>
  <c r="S230" i="6" s="1"/>
  <c r="U230" i="6" s="1"/>
  <c r="P247" i="6"/>
  <c r="P205" i="6"/>
  <c r="S205" i="6" s="1"/>
  <c r="U205" i="6" s="1"/>
  <c r="P200" i="6"/>
  <c r="S200" i="6" s="1"/>
  <c r="U200" i="6" s="1"/>
  <c r="P209" i="6"/>
  <c r="S209" i="6" s="1"/>
  <c r="U209" i="6" s="1"/>
  <c r="P118" i="6"/>
  <c r="P175" i="6"/>
  <c r="S175" i="6" s="1"/>
  <c r="U175" i="6" s="1"/>
  <c r="P111" i="6"/>
  <c r="P148" i="6"/>
  <c r="P90" i="6"/>
  <c r="P156" i="6"/>
  <c r="P168" i="6"/>
  <c r="P121" i="6"/>
  <c r="P51" i="6"/>
  <c r="P82" i="6"/>
  <c r="S82" i="6" s="1"/>
  <c r="U82" i="6" s="1"/>
  <c r="P99" i="6"/>
  <c r="S99" i="6" s="1"/>
  <c r="U99" i="6" s="1"/>
  <c r="P64" i="6"/>
  <c r="Y11" i="6"/>
  <c r="P69" i="6"/>
  <c r="S69" i="6" s="1"/>
  <c r="U69" i="6" s="1"/>
  <c r="P23" i="6"/>
  <c r="P336" i="6"/>
  <c r="P332" i="6"/>
  <c r="P334" i="6"/>
  <c r="P306" i="6"/>
  <c r="P312" i="6"/>
  <c r="P202" i="6"/>
  <c r="S202" i="6" s="1"/>
  <c r="U202" i="6" s="1"/>
  <c r="P330" i="6"/>
  <c r="P206" i="6"/>
  <c r="S206" i="6" s="1"/>
  <c r="U206" i="6" s="1"/>
  <c r="P161" i="6"/>
  <c r="S161" i="6" s="1"/>
  <c r="U161" i="6" s="1"/>
  <c r="P214" i="6"/>
  <c r="S214" i="6" s="1"/>
  <c r="U214" i="6" s="1"/>
  <c r="P263" i="6"/>
  <c r="S263" i="6" s="1"/>
  <c r="U263" i="6" s="1"/>
  <c r="P269" i="6"/>
  <c r="S269" i="6" s="1"/>
  <c r="U269" i="6" s="1"/>
  <c r="P248" i="6"/>
  <c r="S248" i="6" s="1"/>
  <c r="U248" i="6" s="1"/>
  <c r="P223" i="6"/>
  <c r="P124" i="6"/>
  <c r="P60" i="6"/>
  <c r="P143" i="6"/>
  <c r="S143" i="6" s="1"/>
  <c r="U143" i="6" s="1"/>
  <c r="P108" i="6"/>
  <c r="P56" i="6"/>
  <c r="S56" i="6" s="1"/>
  <c r="U56" i="6" s="1"/>
  <c r="P92" i="6"/>
  <c r="P29" i="6"/>
  <c r="S29" i="6" s="1"/>
  <c r="U29" i="6" s="1"/>
  <c r="P86" i="6"/>
  <c r="S86" i="6" s="1"/>
  <c r="U86" i="6" s="1"/>
  <c r="P81" i="6"/>
  <c r="W81" i="6" s="1"/>
  <c r="P21" i="6"/>
  <c r="W21" i="6" s="1"/>
  <c r="P65" i="6"/>
  <c r="Y12" i="6"/>
  <c r="F47" i="12"/>
  <c r="K47" i="12"/>
  <c r="L47" i="12"/>
  <c r="W80" i="1"/>
  <c r="J54" i="10"/>
  <c r="S27" i="1"/>
  <c r="U27" i="1" s="1"/>
  <c r="W325" i="6"/>
  <c r="S42" i="6"/>
  <c r="U42" i="6" s="1"/>
  <c r="W42" i="6"/>
  <c r="S101" i="6"/>
  <c r="U101" i="6" s="1"/>
  <c r="W101" i="6"/>
  <c r="J51" i="10"/>
  <c r="F52" i="2"/>
  <c r="J52" i="2"/>
  <c r="P97" i="17"/>
  <c r="P259" i="17"/>
  <c r="S259" i="17" s="1"/>
  <c r="U259" i="17" s="1"/>
  <c r="P229" i="17"/>
  <c r="S229" i="17" s="1"/>
  <c r="U229" i="17" s="1"/>
  <c r="P261" i="17"/>
  <c r="S261" i="17" s="1"/>
  <c r="U261" i="17" s="1"/>
  <c r="P309" i="17"/>
  <c r="P358" i="17"/>
  <c r="W358" i="17" s="1"/>
  <c r="P375" i="17"/>
  <c r="P272" i="17"/>
  <c r="S272" i="17" s="1"/>
  <c r="U272" i="17" s="1"/>
  <c r="P221" i="17"/>
  <c r="P332" i="17"/>
  <c r="P228" i="17"/>
  <c r="P128" i="17"/>
  <c r="W128" i="17" s="1"/>
  <c r="P59" i="17"/>
  <c r="W59" i="17" s="1"/>
  <c r="P37" i="17"/>
  <c r="P95" i="17"/>
  <c r="S95" i="17" s="1"/>
  <c r="U95" i="17" s="1"/>
  <c r="P68" i="17"/>
  <c r="W68" i="17" s="1"/>
  <c r="P36" i="17"/>
  <c r="P50" i="17"/>
  <c r="S50" i="17" s="1"/>
  <c r="U50" i="17" s="1"/>
  <c r="P40" i="17"/>
  <c r="P170" i="17"/>
  <c r="S170" i="17" s="1"/>
  <c r="U170" i="17" s="1"/>
  <c r="P157" i="17"/>
  <c r="S157" i="17" s="1"/>
  <c r="U157" i="17" s="1"/>
  <c r="P123" i="17"/>
  <c r="W123" i="17" s="1"/>
  <c r="P110" i="17"/>
  <c r="P63" i="17"/>
  <c r="W63" i="17" s="1"/>
  <c r="P47" i="17"/>
  <c r="P31" i="17"/>
  <c r="AB4" i="17"/>
  <c r="P180" i="17"/>
  <c r="S180" i="17" s="1"/>
  <c r="U180" i="17" s="1"/>
  <c r="P169" i="17"/>
  <c r="W169" i="17" s="1"/>
  <c r="P156" i="17"/>
  <c r="S156" i="17" s="1"/>
  <c r="U156" i="17" s="1"/>
  <c r="P136" i="17"/>
  <c r="P41" i="17"/>
  <c r="W41" i="17" s="1"/>
  <c r="AB20" i="17"/>
  <c r="P165" i="17"/>
  <c r="W165" i="17" s="1"/>
  <c r="P76" i="17"/>
  <c r="P218" i="17"/>
  <c r="S218" i="17" s="1"/>
  <c r="U218" i="17" s="1"/>
  <c r="P190" i="17"/>
  <c r="S190" i="17" s="1"/>
  <c r="U190" i="17" s="1"/>
  <c r="P235" i="17"/>
  <c r="S235" i="17" s="1"/>
  <c r="U235" i="17" s="1"/>
  <c r="P363" i="17"/>
  <c r="P337" i="17"/>
  <c r="P246" i="17"/>
  <c r="S246" i="17" s="1"/>
  <c r="U246" i="17" s="1"/>
  <c r="P350" i="17"/>
  <c r="P368" i="17"/>
  <c r="P356" i="17"/>
  <c r="P266" i="17"/>
  <c r="S266" i="17" s="1"/>
  <c r="U266" i="17" s="1"/>
  <c r="P260" i="17"/>
  <c r="S260" i="17" s="1"/>
  <c r="U260" i="17" s="1"/>
  <c r="P249" i="17"/>
  <c r="S249" i="17" s="1"/>
  <c r="U249" i="17" s="1"/>
  <c r="P327" i="17"/>
  <c r="P252" i="17"/>
  <c r="P48" i="17"/>
  <c r="P34" i="17"/>
  <c r="P22" i="17"/>
  <c r="P71" i="17"/>
  <c r="AB21" i="17"/>
  <c r="AB15" i="17"/>
  <c r="P182" i="17"/>
  <c r="W182" i="17" s="1"/>
  <c r="P217" i="17"/>
  <c r="S217" i="17" s="1"/>
  <c r="U217" i="17" s="1"/>
  <c r="P171" i="17"/>
  <c r="S171" i="17" s="1"/>
  <c r="U171" i="17" s="1"/>
  <c r="P206" i="17"/>
  <c r="S206" i="17" s="1"/>
  <c r="U206" i="17" s="1"/>
  <c r="P267" i="17"/>
  <c r="S267" i="17" s="1"/>
  <c r="U267" i="17" s="1"/>
  <c r="P301" i="17"/>
  <c r="S301" i="17" s="1"/>
  <c r="U301" i="17" s="1"/>
  <c r="P345" i="17"/>
  <c r="P359" i="17"/>
  <c r="P365" i="17"/>
  <c r="P320" i="17"/>
  <c r="P346" i="17"/>
  <c r="P344" i="17"/>
  <c r="S344" i="17" s="1"/>
  <c r="U344" i="17" s="1"/>
  <c r="P299" i="17"/>
  <c r="S299" i="17" s="1"/>
  <c r="U299" i="17" s="1"/>
  <c r="P186" i="17"/>
  <c r="P175" i="17"/>
  <c r="P105" i="17"/>
  <c r="P83" i="17"/>
  <c r="AB18" i="17"/>
  <c r="P167" i="17"/>
  <c r="P155" i="17"/>
  <c r="P102" i="17"/>
  <c r="AB9" i="17"/>
  <c r="P39" i="17"/>
  <c r="P204" i="17"/>
  <c r="S204" i="17" s="1"/>
  <c r="U204" i="17" s="1"/>
  <c r="P114" i="17"/>
  <c r="P311" i="17"/>
  <c r="P92" i="17"/>
  <c r="P232" i="17"/>
  <c r="P234" i="17"/>
  <c r="S234" i="17" s="1"/>
  <c r="U234" i="17" s="1"/>
  <c r="P233" i="17"/>
  <c r="S233" i="17" s="1"/>
  <c r="U233" i="17" s="1"/>
  <c r="P174" i="17"/>
  <c r="P374" i="17"/>
  <c r="P342" i="17"/>
  <c r="P226" i="17"/>
  <c r="S226" i="17" s="1"/>
  <c r="U226" i="17" s="1"/>
  <c r="P195" i="17"/>
  <c r="S195" i="17" s="1"/>
  <c r="U195" i="17" s="1"/>
  <c r="P225" i="17"/>
  <c r="S225" i="17" s="1"/>
  <c r="U225" i="17" s="1"/>
  <c r="AB23" i="17"/>
  <c r="P91" i="17"/>
  <c r="P64" i="17"/>
  <c r="AB13" i="17"/>
  <c r="AB5" i="17"/>
  <c r="P147" i="17"/>
  <c r="P98" i="17"/>
  <c r="P90" i="17"/>
  <c r="P82" i="17"/>
  <c r="P26" i="17"/>
  <c r="P103" i="17"/>
  <c r="W103" i="17" s="1"/>
  <c r="P60" i="17"/>
  <c r="P315" i="17"/>
  <c r="S315" i="17" s="1"/>
  <c r="U315" i="17" s="1"/>
  <c r="P38" i="17"/>
  <c r="P295" i="17"/>
  <c r="P298" i="17"/>
  <c r="P343" i="17"/>
  <c r="P353" i="17"/>
  <c r="S353" i="17" s="1"/>
  <c r="U353" i="17" s="1"/>
  <c r="P263" i="17"/>
  <c r="S263" i="17" s="1"/>
  <c r="U263" i="17" s="1"/>
  <c r="P349" i="17"/>
  <c r="P277" i="17"/>
  <c r="S277" i="17" s="1"/>
  <c r="U277" i="17" s="1"/>
  <c r="P265" i="17"/>
  <c r="S265" i="17" s="1"/>
  <c r="U265" i="17" s="1"/>
  <c r="P351" i="17"/>
  <c r="P326" i="17"/>
  <c r="P280" i="17"/>
  <c r="P53" i="17"/>
  <c r="P100" i="17"/>
  <c r="P79" i="17"/>
  <c r="P45" i="17"/>
  <c r="AB6" i="17"/>
  <c r="P108" i="17"/>
  <c r="P181" i="17"/>
  <c r="W181" i="17" s="1"/>
  <c r="P188" i="17"/>
  <c r="W188" i="17" s="1"/>
  <c r="P30" i="17"/>
  <c r="W30" i="17" s="1"/>
  <c r="P310" i="17"/>
  <c r="D15" i="17"/>
  <c r="C19" i="17" s="1"/>
  <c r="P111" i="17"/>
  <c r="P312" i="17"/>
  <c r="P210" i="17"/>
  <c r="S210" i="17" s="1"/>
  <c r="U210" i="17" s="1"/>
  <c r="P239" i="17"/>
  <c r="S239" i="17" s="1"/>
  <c r="U239" i="17" s="1"/>
  <c r="P241" i="17"/>
  <c r="S241" i="17" s="1"/>
  <c r="U241" i="17" s="1"/>
  <c r="P369" i="17"/>
  <c r="P322" i="17"/>
  <c r="P250" i="17"/>
  <c r="S250" i="17" s="1"/>
  <c r="U250" i="17" s="1"/>
  <c r="P370" i="17"/>
  <c r="W370" i="17" s="1"/>
  <c r="P224" i="17"/>
  <c r="S224" i="17" s="1"/>
  <c r="U224" i="17" s="1"/>
  <c r="P372" i="17"/>
  <c r="P268" i="17"/>
  <c r="S268" i="17" s="1"/>
  <c r="U268" i="17" s="1"/>
  <c r="P262" i="17"/>
  <c r="S262" i="17" s="1"/>
  <c r="U262" i="17" s="1"/>
  <c r="P306" i="17"/>
  <c r="P223" i="17"/>
  <c r="S223" i="17" s="1"/>
  <c r="U223" i="17" s="1"/>
  <c r="P179" i="17"/>
  <c r="P164" i="17"/>
  <c r="AB7" i="17"/>
  <c r="P198" i="17"/>
  <c r="P87" i="17"/>
  <c r="P24" i="17"/>
  <c r="P160" i="17"/>
  <c r="P125" i="17"/>
  <c r="P70" i="17"/>
  <c r="P131" i="17"/>
  <c r="P205" i="17"/>
  <c r="S205" i="17" s="1"/>
  <c r="U205" i="17" s="1"/>
  <c r="P33" i="17"/>
  <c r="P88" i="17"/>
  <c r="M342" i="5"/>
  <c r="M369" i="5"/>
  <c r="M301" i="5"/>
  <c r="M185" i="5"/>
  <c r="M278" i="5"/>
  <c r="M224" i="5"/>
  <c r="M215" i="5"/>
  <c r="M189" i="5"/>
  <c r="M38" i="5"/>
  <c r="M323" i="5"/>
  <c r="O323" i="5" s="1"/>
  <c r="AK323" i="5" s="1"/>
  <c r="M242" i="5"/>
  <c r="O242" i="5" s="1"/>
  <c r="AK242" i="5" s="1"/>
  <c r="M62" i="5"/>
  <c r="M338" i="5"/>
  <c r="M117" i="5"/>
  <c r="M40" i="5"/>
  <c r="M373" i="5"/>
  <c r="M84" i="5"/>
  <c r="M61" i="5"/>
  <c r="P281" i="1"/>
  <c r="S281" i="1" s="1"/>
  <c r="U281" i="1" s="1"/>
  <c r="P125" i="1"/>
  <c r="P172" i="1"/>
  <c r="W300" i="17"/>
  <c r="W117" i="17"/>
  <c r="W142" i="6"/>
  <c r="R190" i="3"/>
  <c r="AE190" i="3" s="1"/>
  <c r="AB190" i="3"/>
  <c r="U190" i="3" s="1"/>
  <c r="I47" i="4"/>
  <c r="J47" i="4"/>
  <c r="J75" i="2"/>
  <c r="I75" i="2"/>
  <c r="H72" i="2"/>
  <c r="J72" i="2"/>
  <c r="K26" i="12"/>
  <c r="F52" i="12"/>
  <c r="H37" i="10"/>
  <c r="P376" i="13"/>
  <c r="P241" i="13"/>
  <c r="W452" i="13"/>
  <c r="S452" i="13"/>
  <c r="U452" i="13" s="1"/>
  <c r="W33" i="17"/>
  <c r="S33" i="17"/>
  <c r="U33" i="17" s="1"/>
  <c r="S109" i="6"/>
  <c r="U109" i="6" s="1"/>
  <c r="W109" i="6"/>
  <c r="S160" i="6"/>
  <c r="U160" i="6" s="1"/>
  <c r="W160" i="6"/>
  <c r="W119" i="13"/>
  <c r="S119" i="13"/>
  <c r="U119" i="13" s="1"/>
  <c r="S274" i="17"/>
  <c r="U274" i="17" s="1"/>
  <c r="W274" i="17"/>
  <c r="S362" i="17"/>
  <c r="U362" i="17" s="1"/>
  <c r="W362" i="17"/>
  <c r="L41" i="12"/>
  <c r="H41" i="12"/>
  <c r="I41" i="12"/>
  <c r="J41" i="12"/>
  <c r="K41" i="12"/>
  <c r="F41" i="12"/>
  <c r="F22" i="12"/>
  <c r="H22" i="12"/>
  <c r="L78" i="10"/>
  <c r="H78" i="10"/>
  <c r="K75" i="10"/>
  <c r="J75" i="10"/>
  <c r="S310" i="17"/>
  <c r="U310" i="17" s="1"/>
  <c r="W310" i="17"/>
  <c r="S372" i="17"/>
  <c r="U372" i="17" s="1"/>
  <c r="W372" i="17"/>
  <c r="H44" i="12"/>
  <c r="K44" i="12"/>
  <c r="W209" i="1"/>
  <c r="S209" i="1"/>
  <c r="U209" i="1" s="1"/>
  <c r="AB223" i="3"/>
  <c r="U223" i="3" s="1"/>
  <c r="R223" i="3"/>
  <c r="AE223" i="3" s="1"/>
  <c r="R208" i="3"/>
  <c r="AE208" i="3" s="1"/>
  <c r="AB208" i="3"/>
  <c r="U208" i="3" s="1"/>
  <c r="S23" i="6"/>
  <c r="U23" i="6" s="1"/>
  <c r="W23" i="6"/>
  <c r="S64" i="6"/>
  <c r="U64" i="6" s="1"/>
  <c r="W64" i="6"/>
  <c r="AH40" i="5"/>
  <c r="O40" i="5"/>
  <c r="AK40" i="5" s="1"/>
  <c r="S30" i="17"/>
  <c r="U30" i="17" s="1"/>
  <c r="W79" i="17"/>
  <c r="S79" i="17"/>
  <c r="U79" i="17" s="1"/>
  <c r="S53" i="17"/>
  <c r="U53" i="17" s="1"/>
  <c r="W53" i="17"/>
  <c r="F69" i="4"/>
  <c r="L69" i="4"/>
  <c r="L64" i="12"/>
  <c r="J64" i="12"/>
  <c r="I64" i="12"/>
  <c r="J45" i="10"/>
  <c r="I45" i="10"/>
  <c r="H45" i="10"/>
  <c r="F45" i="10"/>
  <c r="K45" i="10"/>
  <c r="L45" i="10"/>
  <c r="J42" i="10"/>
  <c r="L42" i="10"/>
  <c r="K42" i="10"/>
  <c r="I42" i="10"/>
  <c r="F42" i="10"/>
  <c r="S122" i="13"/>
  <c r="U122" i="13" s="1"/>
  <c r="W122" i="13"/>
  <c r="R266" i="3"/>
  <c r="AE266" i="3" s="1"/>
  <c r="AB266" i="3"/>
  <c r="V266" i="3" s="1"/>
  <c r="AB340" i="3"/>
  <c r="V340" i="3" s="1"/>
  <c r="R340" i="3"/>
  <c r="AE340" i="3" s="1"/>
  <c r="R416" i="3"/>
  <c r="AE416" i="3" s="1"/>
  <c r="AB416" i="3"/>
  <c r="U416" i="3" s="1"/>
  <c r="R339" i="3"/>
  <c r="AE339" i="3" s="1"/>
  <c r="AB339" i="3"/>
  <c r="U339" i="3" s="1"/>
  <c r="I38" i="2"/>
  <c r="L38" i="2"/>
  <c r="K38" i="2"/>
  <c r="L35" i="2"/>
  <c r="K35" i="2"/>
  <c r="F27" i="2"/>
  <c r="K27" i="2"/>
  <c r="I82" i="12"/>
  <c r="H82" i="12"/>
  <c r="H73" i="12"/>
  <c r="K73" i="12"/>
  <c r="F73" i="12"/>
  <c r="J73" i="12"/>
  <c r="L73" i="12"/>
  <c r="L50" i="10"/>
  <c r="H50" i="10"/>
  <c r="I50" i="10"/>
  <c r="S463" i="13"/>
  <c r="U463" i="13" s="1"/>
  <c r="W463" i="13"/>
  <c r="W28" i="13"/>
  <c r="S28" i="13"/>
  <c r="U28" i="13" s="1"/>
  <c r="S68" i="13"/>
  <c r="U68" i="13" s="1"/>
  <c r="W68" i="13"/>
  <c r="W249" i="13"/>
  <c r="S249" i="13"/>
  <c r="U249" i="13" s="1"/>
  <c r="H60" i="2"/>
  <c r="L60" i="2"/>
  <c r="K60" i="2"/>
  <c r="J60" i="2"/>
  <c r="I60" i="2"/>
  <c r="S357" i="13"/>
  <c r="U357" i="13" s="1"/>
  <c r="W357" i="13"/>
  <c r="W80" i="17"/>
  <c r="S80" i="17"/>
  <c r="U80" i="17" s="1"/>
  <c r="S143" i="17"/>
  <c r="U143" i="17" s="1"/>
  <c r="W143" i="17"/>
  <c r="S313" i="17"/>
  <c r="U313" i="17" s="1"/>
  <c r="W313" i="17"/>
  <c r="W267" i="6"/>
  <c r="S267" i="6"/>
  <c r="U267" i="6" s="1"/>
  <c r="S326" i="6"/>
  <c r="U326" i="6" s="1"/>
  <c r="W326" i="6"/>
  <c r="S359" i="17"/>
  <c r="U359" i="17" s="1"/>
  <c r="W359" i="17"/>
  <c r="F58" i="10"/>
  <c r="K58" i="10"/>
  <c r="I55" i="10"/>
  <c r="F55" i="10"/>
  <c r="J55" i="10"/>
  <c r="L55" i="10"/>
  <c r="K55" i="10"/>
  <c r="H52" i="10"/>
  <c r="K52" i="10"/>
  <c r="I52" i="10"/>
  <c r="F52" i="10"/>
  <c r="W286" i="6"/>
  <c r="S286" i="6"/>
  <c r="U286" i="6" s="1"/>
  <c r="S291" i="6"/>
  <c r="U291" i="6" s="1"/>
  <c r="W291" i="6"/>
  <c r="W288" i="6"/>
  <c r="W311" i="6"/>
  <c r="S311" i="6"/>
  <c r="U311" i="6" s="1"/>
  <c r="S337" i="17"/>
  <c r="U337" i="17" s="1"/>
  <c r="W337" i="17"/>
  <c r="F71" i="2"/>
  <c r="J71" i="2"/>
  <c r="L68" i="2"/>
  <c r="K68" i="2"/>
  <c r="J68" i="2"/>
  <c r="H68" i="2"/>
  <c r="F68" i="2"/>
  <c r="I68" i="2"/>
  <c r="L65" i="2"/>
  <c r="H65" i="2"/>
  <c r="I65" i="2"/>
  <c r="J65" i="2"/>
  <c r="K65" i="2"/>
  <c r="F65" i="2"/>
  <c r="I70" i="10"/>
  <c r="F70" i="10"/>
  <c r="J70" i="10"/>
  <c r="L70" i="10"/>
  <c r="F67" i="10"/>
  <c r="H67" i="10"/>
  <c r="J67" i="10"/>
  <c r="K67" i="10"/>
  <c r="L67" i="10"/>
  <c r="I67" i="10"/>
  <c r="S473" i="1"/>
  <c r="U473" i="1" s="1"/>
  <c r="W473" i="1"/>
  <c r="S469" i="13"/>
  <c r="U469" i="13" s="1"/>
  <c r="S148" i="13"/>
  <c r="U148" i="13" s="1"/>
  <c r="W193" i="6"/>
  <c r="S193" i="6"/>
  <c r="U193" i="6" s="1"/>
  <c r="L61" i="4"/>
  <c r="K61" i="4"/>
  <c r="K58" i="4"/>
  <c r="J58" i="4"/>
  <c r="I58" i="4"/>
  <c r="L43" i="4"/>
  <c r="J43" i="4"/>
  <c r="K43" i="4"/>
  <c r="F43" i="4"/>
  <c r="I43" i="4"/>
  <c r="L40" i="4"/>
  <c r="H40" i="4"/>
  <c r="I40" i="4"/>
  <c r="J40" i="4"/>
  <c r="F40" i="4"/>
  <c r="L13" i="4"/>
  <c r="I13" i="4"/>
  <c r="C13" i="4"/>
  <c r="B15" i="4"/>
  <c r="G13" i="4"/>
  <c r="E13" i="4"/>
  <c r="N13" i="4"/>
  <c r="H13" i="4"/>
  <c r="Q13" i="4"/>
  <c r="K13" i="4"/>
  <c r="D13" i="4"/>
  <c r="J13" i="4"/>
  <c r="M13" i="4"/>
  <c r="P13" i="4"/>
  <c r="F82" i="2"/>
  <c r="J82" i="2"/>
  <c r="P366" i="13"/>
  <c r="S366" i="13" s="1"/>
  <c r="U366" i="13" s="1"/>
  <c r="P228" i="13"/>
  <c r="P306" i="13"/>
  <c r="S306" i="13" s="1"/>
  <c r="U306" i="13" s="1"/>
  <c r="P201" i="13"/>
  <c r="P225" i="13"/>
  <c r="W225" i="13" s="1"/>
  <c r="P48" i="13"/>
  <c r="P219" i="13"/>
  <c r="S219" i="13" s="1"/>
  <c r="U219" i="13" s="1"/>
  <c r="AB15" i="13"/>
  <c r="P325" i="13"/>
  <c r="D16" i="13"/>
  <c r="D19" i="13" s="1"/>
  <c r="P234" i="13"/>
  <c r="S234" i="13" s="1"/>
  <c r="U234" i="13" s="1"/>
  <c r="P308" i="13"/>
  <c r="S308" i="13" s="1"/>
  <c r="U308" i="13" s="1"/>
  <c r="P66" i="13"/>
  <c r="P190" i="13"/>
  <c r="S190" i="13" s="1"/>
  <c r="U190" i="13" s="1"/>
  <c r="P245" i="13"/>
  <c r="S245" i="13" s="1"/>
  <c r="U245" i="13" s="1"/>
  <c r="P43" i="13"/>
  <c r="P193" i="13"/>
  <c r="S193" i="13" s="1"/>
  <c r="U193" i="13" s="1"/>
  <c r="P27" i="13"/>
  <c r="Y7" i="13"/>
  <c r="P108" i="13"/>
  <c r="S108" i="13" s="1"/>
  <c r="U108" i="13" s="1"/>
  <c r="P271" i="13"/>
  <c r="S271" i="13" s="1"/>
  <c r="U271" i="13" s="1"/>
  <c r="P247" i="13"/>
  <c r="S247" i="13" s="1"/>
  <c r="U247" i="13" s="1"/>
  <c r="Y3" i="13"/>
  <c r="P476" i="13"/>
  <c r="P462" i="13"/>
  <c r="W462" i="13" s="1"/>
  <c r="P473" i="13"/>
  <c r="P414" i="13"/>
  <c r="S414" i="13" s="1"/>
  <c r="U414" i="13" s="1"/>
  <c r="P287" i="13"/>
  <c r="W287" i="13" s="1"/>
  <c r="P373" i="13"/>
  <c r="W373" i="13" s="1"/>
  <c r="P164" i="13"/>
  <c r="W164" i="13" s="1"/>
  <c r="P88" i="13"/>
  <c r="S88" i="13" s="1"/>
  <c r="U88" i="13" s="1"/>
  <c r="Y13" i="13"/>
  <c r="P382" i="13"/>
  <c r="S382" i="13" s="1"/>
  <c r="U382" i="13" s="1"/>
  <c r="P348" i="13"/>
  <c r="W348" i="13" s="1"/>
  <c r="P316" i="13"/>
  <c r="S316" i="13" s="1"/>
  <c r="U316" i="13" s="1"/>
  <c r="P296" i="13"/>
  <c r="S296" i="13" s="1"/>
  <c r="U296" i="13" s="1"/>
  <c r="P70" i="13"/>
  <c r="S70" i="13" s="1"/>
  <c r="U70" i="13" s="1"/>
  <c r="Y9" i="13"/>
  <c r="P246" i="13"/>
  <c r="S246" i="13" s="1"/>
  <c r="U246" i="13" s="1"/>
  <c r="P50" i="13"/>
  <c r="P199" i="13"/>
  <c r="P32" i="13"/>
  <c r="W32" i="13" s="1"/>
  <c r="Y11" i="13"/>
  <c r="P168" i="13"/>
  <c r="W168" i="13" s="1"/>
  <c r="P478" i="13"/>
  <c r="P51" i="13"/>
  <c r="P472" i="13"/>
  <c r="P471" i="13"/>
  <c r="W471" i="13" s="1"/>
  <c r="P445" i="13"/>
  <c r="P444" i="13"/>
  <c r="W444" i="13" s="1"/>
  <c r="P455" i="13"/>
  <c r="P464" i="13"/>
  <c r="P129" i="13"/>
  <c r="P186" i="13"/>
  <c r="P133" i="13"/>
  <c r="P207" i="13"/>
  <c r="W207" i="13" s="1"/>
  <c r="P205" i="13"/>
  <c r="P53" i="13"/>
  <c r="P26" i="13"/>
  <c r="P71" i="13"/>
  <c r="AB4" i="13"/>
  <c r="AB9" i="13"/>
  <c r="P351" i="13"/>
  <c r="P58" i="13"/>
  <c r="P312" i="13"/>
  <c r="S312" i="13" s="1"/>
  <c r="U312" i="13" s="1"/>
  <c r="P210" i="13"/>
  <c r="S210" i="13" s="1"/>
  <c r="U210" i="13" s="1"/>
  <c r="P86" i="13"/>
  <c r="AB17" i="13"/>
  <c r="P465" i="13"/>
  <c r="P73" i="13"/>
  <c r="P238" i="13"/>
  <c r="S238" i="13" s="1"/>
  <c r="U238" i="13" s="1"/>
  <c r="P40" i="13"/>
  <c r="Y15" i="13"/>
  <c r="P172" i="13"/>
  <c r="P466" i="13"/>
  <c r="P448" i="13"/>
  <c r="P454" i="13"/>
  <c r="P461" i="13"/>
  <c r="W461" i="13" s="1"/>
  <c r="P467" i="13"/>
  <c r="P450" i="13"/>
  <c r="P212" i="13"/>
  <c r="W212" i="13" s="1"/>
  <c r="P362" i="13"/>
  <c r="P131" i="13"/>
  <c r="P256" i="13"/>
  <c r="S256" i="13" s="1"/>
  <c r="U256" i="13" s="1"/>
  <c r="P226" i="13"/>
  <c r="S226" i="13" s="1"/>
  <c r="U226" i="13" s="1"/>
  <c r="P149" i="13"/>
  <c r="S149" i="13" s="1"/>
  <c r="U149" i="13" s="1"/>
  <c r="P83" i="13"/>
  <c r="S83" i="13" s="1"/>
  <c r="U83" i="13" s="1"/>
  <c r="P178" i="13"/>
  <c r="P171" i="13"/>
  <c r="AB6" i="13"/>
  <c r="AB20" i="13"/>
  <c r="P242" i="13"/>
  <c r="S242" i="13" s="1"/>
  <c r="U242" i="13" s="1"/>
  <c r="P309" i="13"/>
  <c r="S309" i="13" s="1"/>
  <c r="U309" i="13" s="1"/>
  <c r="P341" i="13"/>
  <c r="W341" i="13" s="1"/>
  <c r="P197" i="13"/>
  <c r="S197" i="13" s="1"/>
  <c r="U197" i="13" s="1"/>
  <c r="P97" i="13"/>
  <c r="S97" i="13" s="1"/>
  <c r="U97" i="13" s="1"/>
  <c r="P63" i="13"/>
  <c r="S63" i="13" s="1"/>
  <c r="U63" i="13" s="1"/>
  <c r="AB13" i="13"/>
  <c r="P81" i="13"/>
  <c r="P240" i="13"/>
  <c r="S240" i="13" s="1"/>
  <c r="U240" i="13" s="1"/>
  <c r="P47" i="13"/>
  <c r="S47" i="13" s="1"/>
  <c r="U47" i="13" s="1"/>
  <c r="P25" i="13"/>
  <c r="W25" i="13" s="1"/>
  <c r="P222" i="13"/>
  <c r="S222" i="13" s="1"/>
  <c r="U222" i="13" s="1"/>
  <c r="P446" i="13"/>
  <c r="W446" i="13" s="1"/>
  <c r="P458" i="13"/>
  <c r="W458" i="13" s="1"/>
  <c r="P470" i="13"/>
  <c r="P449" i="13"/>
  <c r="P281" i="13"/>
  <c r="S281" i="13" s="1"/>
  <c r="U281" i="13" s="1"/>
  <c r="P369" i="13"/>
  <c r="P85" i="13"/>
  <c r="W85" i="13" s="1"/>
  <c r="P94" i="13"/>
  <c r="P185" i="13"/>
  <c r="W185" i="13" s="1"/>
  <c r="P161" i="13"/>
  <c r="P153" i="13"/>
  <c r="P60" i="13"/>
  <c r="W60" i="13" s="1"/>
  <c r="AB2" i="13"/>
  <c r="AB11" i="13"/>
  <c r="P396" i="13"/>
  <c r="P264" i="13"/>
  <c r="P230" i="13"/>
  <c r="S230" i="13" s="1"/>
  <c r="U230" i="13" s="1"/>
  <c r="P340" i="13"/>
  <c r="P220" i="13"/>
  <c r="S220" i="13" s="1"/>
  <c r="U220" i="13" s="1"/>
  <c r="P265" i="13"/>
  <c r="S265" i="13" s="1"/>
  <c r="U265" i="13" s="1"/>
  <c r="AB12" i="13"/>
  <c r="P98" i="13"/>
  <c r="P92" i="13"/>
  <c r="W92" i="13" s="1"/>
  <c r="AB19" i="13"/>
  <c r="P105" i="13"/>
  <c r="W105" i="13" s="1"/>
  <c r="P251" i="13"/>
  <c r="S251" i="13" s="1"/>
  <c r="U251" i="13" s="1"/>
  <c r="P62" i="13"/>
  <c r="S62" i="13" s="1"/>
  <c r="U62" i="13" s="1"/>
  <c r="P55" i="13"/>
  <c r="S55" i="13" s="1"/>
  <c r="U55" i="13" s="1"/>
  <c r="P250" i="13"/>
  <c r="S250" i="13" s="1"/>
  <c r="U250" i="13" s="1"/>
  <c r="P436" i="13"/>
  <c r="W436" i="13" s="1"/>
  <c r="Y14" i="13"/>
  <c r="P453" i="13"/>
  <c r="W453" i="13" s="1"/>
  <c r="P468" i="13"/>
  <c r="W468" i="13" s="1"/>
  <c r="P447" i="13"/>
  <c r="P311" i="13"/>
  <c r="P275" i="13"/>
  <c r="P346" i="13"/>
  <c r="S346" i="13" s="1"/>
  <c r="U346" i="13" s="1"/>
  <c r="P235" i="13"/>
  <c r="S235" i="13" s="1"/>
  <c r="U235" i="13" s="1"/>
  <c r="P163" i="13"/>
  <c r="P211" i="13"/>
  <c r="S211" i="13" s="1"/>
  <c r="U211" i="13" s="1"/>
  <c r="P194" i="13"/>
  <c r="W194" i="13" s="1"/>
  <c r="P253" i="13"/>
  <c r="S253" i="13" s="1"/>
  <c r="U253" i="13" s="1"/>
  <c r="P134" i="13"/>
  <c r="S134" i="13" s="1"/>
  <c r="U134" i="13" s="1"/>
  <c r="P93" i="13"/>
  <c r="P123" i="13"/>
  <c r="S123" i="13" s="1"/>
  <c r="U123" i="13" s="1"/>
  <c r="P45" i="13"/>
  <c r="P218" i="13"/>
  <c r="P433" i="13"/>
  <c r="S433" i="13" s="1"/>
  <c r="U433" i="13" s="1"/>
  <c r="P231" i="13"/>
  <c r="S231" i="13" s="1"/>
  <c r="U231" i="13" s="1"/>
  <c r="P29" i="13"/>
  <c r="P102" i="13"/>
  <c r="P157" i="13"/>
  <c r="AB22" i="13"/>
  <c r="P109" i="13"/>
  <c r="P260" i="13"/>
  <c r="S260" i="13" s="1"/>
  <c r="U260" i="13" s="1"/>
  <c r="P79" i="13"/>
  <c r="P95" i="13"/>
  <c r="P258" i="13"/>
  <c r="S258" i="13" s="1"/>
  <c r="U258" i="13" s="1"/>
  <c r="P364" i="13"/>
  <c r="AB5" i="13"/>
  <c r="P457" i="13"/>
  <c r="P475" i="13"/>
  <c r="P431" i="13"/>
  <c r="S431" i="13" s="1"/>
  <c r="U431" i="13" s="1"/>
  <c r="P292" i="13"/>
  <c r="P196" i="13"/>
  <c r="P307" i="13"/>
  <c r="P175" i="13"/>
  <c r="S175" i="13" s="1"/>
  <c r="U175" i="13" s="1"/>
  <c r="P200" i="13"/>
  <c r="P147" i="13"/>
  <c r="P41" i="13"/>
  <c r="Y17" i="13"/>
  <c r="P342" i="13"/>
  <c r="W342" i="13" s="1"/>
  <c r="P198" i="13"/>
  <c r="P159" i="13"/>
  <c r="S159" i="13" s="1"/>
  <c r="U159" i="13" s="1"/>
  <c r="P255" i="13"/>
  <c r="S255" i="13" s="1"/>
  <c r="U255" i="13" s="1"/>
  <c r="P319" i="13"/>
  <c r="S319" i="13" s="1"/>
  <c r="U319" i="13" s="1"/>
  <c r="P44" i="13"/>
  <c r="P143" i="13"/>
  <c r="P192" i="13"/>
  <c r="P35" i="13"/>
  <c r="S35" i="13" s="1"/>
  <c r="U35" i="13" s="1"/>
  <c r="P142" i="13"/>
  <c r="P291" i="13"/>
  <c r="P184" i="13"/>
  <c r="P100" i="13"/>
  <c r="S100" i="13" s="1"/>
  <c r="U100" i="13" s="1"/>
  <c r="P270" i="13"/>
  <c r="S270" i="13" s="1"/>
  <c r="U270" i="13" s="1"/>
  <c r="P59" i="13"/>
  <c r="Y5" i="13"/>
  <c r="P459" i="13"/>
  <c r="W459" i="13" s="1"/>
  <c r="P451" i="13"/>
  <c r="W451" i="13" s="1"/>
  <c r="Y6" i="13"/>
  <c r="J62" i="2"/>
  <c r="K31" i="10"/>
  <c r="J68" i="4"/>
  <c r="H79" i="2"/>
  <c r="H43" i="2"/>
  <c r="J43" i="12"/>
  <c r="K74" i="10"/>
  <c r="I68" i="4"/>
  <c r="L74" i="10"/>
  <c r="F37" i="10"/>
  <c r="I29" i="10"/>
  <c r="AB469" i="3"/>
  <c r="W469" i="3" s="1"/>
  <c r="W157" i="17"/>
  <c r="S169" i="17"/>
  <c r="U169" i="17" s="1"/>
  <c r="AB480" i="3"/>
  <c r="W480" i="3" s="1"/>
  <c r="AB404" i="3"/>
  <c r="U404" i="3" s="1"/>
  <c r="I24" i="10"/>
  <c r="K24" i="10"/>
  <c r="H24" i="10"/>
  <c r="P288" i="13"/>
  <c r="P415" i="13"/>
  <c r="W415" i="13" s="1"/>
  <c r="P286" i="13"/>
  <c r="P356" i="13"/>
  <c r="P269" i="13"/>
  <c r="S269" i="13" s="1"/>
  <c r="U269" i="13" s="1"/>
  <c r="P280" i="13"/>
  <c r="P349" i="13"/>
  <c r="P162" i="13"/>
  <c r="W162" i="13" s="1"/>
  <c r="P213" i="13"/>
  <c r="P89" i="13"/>
  <c r="P203" i="13"/>
  <c r="P126" i="13"/>
  <c r="P113" i="13"/>
  <c r="W113" i="13" s="1"/>
  <c r="P187" i="13"/>
  <c r="S187" i="13" s="1"/>
  <c r="U187" i="13" s="1"/>
  <c r="P124" i="13"/>
  <c r="P78" i="13"/>
  <c r="S78" i="13" s="1"/>
  <c r="U78" i="13" s="1"/>
  <c r="P87" i="13"/>
  <c r="P31" i="13"/>
  <c r="Y8" i="13"/>
  <c r="AB21" i="13"/>
  <c r="P335" i="13"/>
  <c r="W335" i="13" s="1"/>
  <c r="P375" i="13"/>
  <c r="W375" i="13" s="1"/>
  <c r="P303" i="13"/>
  <c r="P329" i="13"/>
  <c r="P344" i="13"/>
  <c r="S344" i="13" s="1"/>
  <c r="U344" i="13" s="1"/>
  <c r="P135" i="13"/>
  <c r="W135" i="13" s="1"/>
  <c r="P262" i="13"/>
  <c r="S262" i="13" s="1"/>
  <c r="U262" i="13" s="1"/>
  <c r="P370" i="13"/>
  <c r="W370" i="13" s="1"/>
  <c r="P257" i="13"/>
  <c r="S257" i="13" s="1"/>
  <c r="U257" i="13" s="1"/>
  <c r="P167" i="13"/>
  <c r="W167" i="13" s="1"/>
  <c r="P189" i="13"/>
  <c r="S189" i="13" s="1"/>
  <c r="U189" i="13" s="1"/>
  <c r="P56" i="13"/>
  <c r="P101" i="13"/>
  <c r="S101" i="13" s="1"/>
  <c r="U101" i="13" s="1"/>
  <c r="P77" i="13"/>
  <c r="W77" i="13" s="1"/>
  <c r="P145" i="13"/>
  <c r="P182" i="13"/>
  <c r="P61" i="13"/>
  <c r="P115" i="13"/>
  <c r="P82" i="13"/>
  <c r="AB23" i="13"/>
  <c r="Y4" i="13"/>
  <c r="Y16" i="13"/>
  <c r="P372" i="13"/>
  <c r="P300" i="13"/>
  <c r="S300" i="13" s="1"/>
  <c r="U300" i="13" s="1"/>
  <c r="P174" i="13"/>
  <c r="P273" i="13"/>
  <c r="S273" i="13" s="1"/>
  <c r="U273" i="13" s="1"/>
  <c r="P332" i="13"/>
  <c r="S332" i="13" s="1"/>
  <c r="U332" i="13" s="1"/>
  <c r="P385" i="13"/>
  <c r="P160" i="13"/>
  <c r="P274" i="13"/>
  <c r="P217" i="13"/>
  <c r="P151" i="13"/>
  <c r="P23" i="13"/>
  <c r="P169" i="13"/>
  <c r="P30" i="13"/>
  <c r="P38" i="13"/>
  <c r="P165" i="13"/>
  <c r="W165" i="13" s="1"/>
  <c r="P111" i="13"/>
  <c r="P24" i="13"/>
  <c r="P33" i="13"/>
  <c r="P91" i="13"/>
  <c r="W91" i="13" s="1"/>
  <c r="AB8" i="13"/>
  <c r="P435" i="13"/>
  <c r="S435" i="13" s="1"/>
  <c r="U435" i="13" s="1"/>
  <c r="P278" i="13"/>
  <c r="S278" i="13" s="1"/>
  <c r="U278" i="13" s="1"/>
  <c r="P305" i="13"/>
  <c r="P243" i="13"/>
  <c r="P299" i="13"/>
  <c r="P137" i="13"/>
  <c r="P244" i="13"/>
  <c r="P69" i="13"/>
  <c r="S69" i="13" s="1"/>
  <c r="U69" i="13" s="1"/>
  <c r="P363" i="13"/>
  <c r="P64" i="13"/>
  <c r="S64" i="13" s="1"/>
  <c r="U64" i="13" s="1"/>
  <c r="P179" i="13"/>
  <c r="P215" i="13"/>
  <c r="P223" i="13"/>
  <c r="S223" i="13" s="1"/>
  <c r="U223" i="13" s="1"/>
  <c r="P180" i="13"/>
  <c r="P74" i="13"/>
  <c r="P125" i="13"/>
  <c r="P22" i="13"/>
  <c r="P84" i="13"/>
  <c r="S133" i="1"/>
  <c r="U133" i="1" s="1"/>
  <c r="S182" i="17"/>
  <c r="U182" i="17" s="1"/>
  <c r="W107" i="17"/>
  <c r="W95" i="17"/>
  <c r="AB382" i="3"/>
  <c r="U382" i="3" s="1"/>
  <c r="W200" i="1"/>
  <c r="S436" i="13"/>
  <c r="U436" i="13" s="1"/>
  <c r="S128" i="17"/>
  <c r="U128" i="17" s="1"/>
  <c r="S317" i="17"/>
  <c r="U317" i="17" s="1"/>
  <c r="AB179" i="3"/>
  <c r="U179" i="3" s="1"/>
  <c r="S165" i="17"/>
  <c r="U165" i="17" s="1"/>
  <c r="W305" i="17"/>
  <c r="W57" i="17"/>
  <c r="W149" i="17"/>
  <c r="S59" i="17"/>
  <c r="U59" i="17" s="1"/>
  <c r="W78" i="6"/>
  <c r="S63" i="17"/>
  <c r="U63" i="17" s="1"/>
  <c r="AB214" i="3"/>
  <c r="U214" i="3" s="1"/>
  <c r="AB265" i="3"/>
  <c r="U265" i="3" s="1"/>
  <c r="AB29" i="3"/>
  <c r="U29" i="3" s="1"/>
  <c r="W143" i="6"/>
  <c r="P28" i="3"/>
  <c r="AB28" i="3" s="1"/>
  <c r="U28" i="3" s="1"/>
  <c r="P102" i="3"/>
  <c r="P113" i="3"/>
  <c r="P104" i="3"/>
  <c r="P145" i="3"/>
  <c r="P234" i="3"/>
  <c r="P193" i="3"/>
  <c r="P224" i="3"/>
  <c r="P135" i="3"/>
  <c r="P107" i="3"/>
  <c r="P251" i="3"/>
  <c r="R251" i="3" s="1"/>
  <c r="AE251" i="3" s="1"/>
  <c r="P148" i="3"/>
  <c r="L31" i="4"/>
  <c r="K31" i="4"/>
  <c r="F31" i="4"/>
  <c r="J31" i="4"/>
  <c r="H31" i="4"/>
  <c r="I31" i="4"/>
  <c r="L49" i="12"/>
  <c r="H49" i="12"/>
  <c r="I49" i="12"/>
  <c r="J49" i="12"/>
  <c r="F49" i="12"/>
  <c r="I38" i="12"/>
  <c r="F38" i="12"/>
  <c r="H38" i="12"/>
  <c r="W61" i="1"/>
  <c r="W88" i="13"/>
  <c r="W170" i="17"/>
  <c r="W271" i="17"/>
  <c r="W299" i="17"/>
  <c r="AB260" i="3"/>
  <c r="U260" i="3" s="1"/>
  <c r="W99" i="6"/>
  <c r="S81" i="6"/>
  <c r="U81" i="6" s="1"/>
  <c r="S41" i="17"/>
  <c r="U41" i="17" s="1"/>
  <c r="AB292" i="3"/>
  <c r="U292" i="3" s="1"/>
  <c r="AB387" i="3"/>
  <c r="U387" i="3" s="1"/>
  <c r="AB78" i="3"/>
  <c r="U78" i="3" s="1"/>
  <c r="H66" i="4"/>
  <c r="K66" i="4"/>
  <c r="J66" i="4"/>
  <c r="J60" i="4"/>
  <c r="K60" i="4"/>
  <c r="L60" i="4"/>
  <c r="F57" i="4"/>
  <c r="K57" i="4"/>
  <c r="L57" i="4"/>
  <c r="K54" i="4"/>
  <c r="F54" i="4"/>
  <c r="I54" i="4"/>
  <c r="H51" i="4"/>
  <c r="F51" i="4"/>
  <c r="K51" i="4"/>
  <c r="I51" i="4"/>
  <c r="J60" i="12"/>
  <c r="L60" i="12"/>
  <c r="L57" i="12"/>
  <c r="J57" i="12"/>
  <c r="K57" i="12"/>
  <c r="I57" i="12"/>
  <c r="J57" i="10"/>
  <c r="F57" i="10"/>
  <c r="I57" i="10"/>
  <c r="L57" i="10"/>
  <c r="AB228" i="3"/>
  <c r="U228" i="3" s="1"/>
  <c r="W156" i="17"/>
  <c r="AB333" i="3"/>
  <c r="U333" i="3" s="1"/>
  <c r="AB36" i="3"/>
  <c r="U36" i="3" s="1"/>
  <c r="AB245" i="3"/>
  <c r="U245" i="3" s="1"/>
  <c r="S129" i="6"/>
  <c r="U129" i="6" s="1"/>
  <c r="AB153" i="3"/>
  <c r="U153" i="3" s="1"/>
  <c r="AB322" i="3"/>
  <c r="U322" i="3" s="1"/>
  <c r="S123" i="17"/>
  <c r="U123" i="17" s="1"/>
  <c r="S350" i="17"/>
  <c r="U350" i="17" s="1"/>
  <c r="W350" i="17"/>
  <c r="H79" i="4"/>
  <c r="J79" i="4"/>
  <c r="I76" i="4"/>
  <c r="K76" i="4"/>
  <c r="L76" i="4"/>
  <c r="I74" i="2"/>
  <c r="K74" i="2"/>
  <c r="L74" i="2"/>
  <c r="L52" i="2"/>
  <c r="I52" i="2"/>
  <c r="K52" i="2"/>
  <c r="I55" i="2"/>
  <c r="W104" i="17"/>
  <c r="AB56" i="3"/>
  <c r="V56" i="3" s="1"/>
  <c r="AB110" i="3"/>
  <c r="U110" i="3" s="1"/>
  <c r="R343" i="3"/>
  <c r="AE343" i="3" s="1"/>
  <c r="W158" i="17"/>
  <c r="S68" i="17"/>
  <c r="U68" i="17" s="1"/>
  <c r="W269" i="6"/>
  <c r="W155" i="6"/>
  <c r="AB338" i="3"/>
  <c r="V338" i="3" s="1"/>
  <c r="W100" i="6"/>
  <c r="AB327" i="3"/>
  <c r="U327" i="3" s="1"/>
  <c r="AB173" i="3"/>
  <c r="U173" i="3" s="1"/>
  <c r="AB384" i="3"/>
  <c r="V384" i="3" s="1"/>
  <c r="S225" i="13"/>
  <c r="U225" i="13" s="1"/>
  <c r="AB216" i="3"/>
  <c r="U216" i="3" s="1"/>
  <c r="F23" i="2"/>
  <c r="I23" i="2"/>
  <c r="F65" i="10"/>
  <c r="K65" i="10"/>
  <c r="I65" i="10"/>
  <c r="L65" i="10"/>
  <c r="I63" i="10"/>
  <c r="F63" i="10"/>
  <c r="J63" i="10"/>
  <c r="K63" i="10"/>
  <c r="L63" i="10"/>
  <c r="I77" i="2"/>
  <c r="K77" i="2"/>
  <c r="L77" i="2"/>
  <c r="L41" i="2"/>
  <c r="J41" i="2"/>
  <c r="K41" i="2"/>
  <c r="F41" i="2"/>
  <c r="I41" i="2"/>
  <c r="S427" i="1"/>
  <c r="U427" i="1" s="1"/>
  <c r="W111" i="1"/>
  <c r="W78" i="1"/>
  <c r="S32" i="13"/>
  <c r="U32" i="13" s="1"/>
  <c r="J74" i="2"/>
  <c r="AB192" i="3"/>
  <c r="U192" i="3" s="1"/>
  <c r="W285" i="6"/>
  <c r="AB365" i="3"/>
  <c r="W365" i="3" s="1"/>
  <c r="AB297" i="3"/>
  <c r="U297" i="3" s="1"/>
  <c r="W306" i="13"/>
  <c r="W353" i="17"/>
  <c r="W144" i="6"/>
  <c r="W86" i="6"/>
  <c r="AB396" i="3"/>
  <c r="W396" i="3" s="1"/>
  <c r="W29" i="6"/>
  <c r="S132" i="6"/>
  <c r="U132" i="6" s="1"/>
  <c r="W132" i="6"/>
  <c r="H41" i="2"/>
  <c r="I76" i="10"/>
  <c r="F76" i="10"/>
  <c r="J76" i="10"/>
  <c r="I68" i="10"/>
  <c r="F68" i="10"/>
  <c r="L68" i="10"/>
  <c r="J68" i="10"/>
  <c r="AB349" i="3"/>
  <c r="U349" i="3" s="1"/>
  <c r="W50" i="17"/>
  <c r="W192" i="6"/>
  <c r="AB248" i="3"/>
  <c r="V248" i="3" s="1"/>
  <c r="AB103" i="3"/>
  <c r="U103" i="3" s="1"/>
  <c r="W315" i="6"/>
  <c r="AB360" i="3"/>
  <c r="W360" i="3" s="1"/>
  <c r="W69" i="6"/>
  <c r="I29" i="12"/>
  <c r="I53" i="12"/>
  <c r="P357" i="17"/>
  <c r="L40" i="10"/>
  <c r="J84" i="2"/>
  <c r="L28" i="10"/>
  <c r="J70" i="12"/>
  <c r="L61" i="12"/>
  <c r="K35" i="4"/>
  <c r="K72" i="4"/>
  <c r="K65" i="4"/>
  <c r="L68" i="12"/>
  <c r="P333" i="17"/>
  <c r="P293" i="17"/>
  <c r="S293" i="17" s="1"/>
  <c r="U293" i="17" s="1"/>
  <c r="P273" i="17"/>
  <c r="S273" i="17" s="1"/>
  <c r="U273" i="17" s="1"/>
  <c r="P264" i="17"/>
  <c r="S264" i="17" s="1"/>
  <c r="U264" i="17" s="1"/>
  <c r="P340" i="17"/>
  <c r="P360" i="17"/>
  <c r="P338" i="17"/>
  <c r="P366" i="17"/>
  <c r="P324" i="17"/>
  <c r="P355" i="17"/>
  <c r="P279" i="17"/>
  <c r="S279" i="17" s="1"/>
  <c r="U279" i="17" s="1"/>
  <c r="P373" i="17"/>
  <c r="S373" i="17" s="1"/>
  <c r="U373" i="17" s="1"/>
  <c r="L36" i="10"/>
  <c r="P367" i="17"/>
  <c r="P339" i="17"/>
  <c r="J45" i="12"/>
  <c r="I84" i="2"/>
  <c r="I27" i="2"/>
  <c r="I43" i="2"/>
  <c r="L62" i="2"/>
  <c r="F70" i="12"/>
  <c r="I35" i="4"/>
  <c r="L84" i="2"/>
  <c r="K25" i="2"/>
  <c r="L56" i="12"/>
  <c r="H32" i="12"/>
  <c r="H81" i="10"/>
  <c r="I38" i="10"/>
  <c r="P303" i="17"/>
  <c r="P281" i="17"/>
  <c r="S281" i="17" s="1"/>
  <c r="U281" i="17" s="1"/>
  <c r="P212" i="17"/>
  <c r="S212" i="17" s="1"/>
  <c r="U212" i="17" s="1"/>
  <c r="P187" i="17"/>
  <c r="F32" i="12"/>
  <c r="H62" i="10"/>
  <c r="K50" i="10"/>
  <c r="P308" i="17"/>
  <c r="P283" i="17"/>
  <c r="S283" i="17" s="1"/>
  <c r="U283" i="17" s="1"/>
  <c r="P214" i="17"/>
  <c r="S214" i="17" s="1"/>
  <c r="U214" i="17" s="1"/>
  <c r="J81" i="2"/>
  <c r="H40" i="2"/>
  <c r="F62" i="10"/>
  <c r="P316" i="17"/>
  <c r="P285" i="17"/>
  <c r="S285" i="17" s="1"/>
  <c r="U285" i="17" s="1"/>
  <c r="P216" i="17"/>
  <c r="S216" i="17" s="1"/>
  <c r="U216" i="17" s="1"/>
  <c r="P166" i="17"/>
  <c r="S166" i="17" s="1"/>
  <c r="U166" i="17" s="1"/>
  <c r="P31" i="6"/>
  <c r="P358" i="13"/>
  <c r="P294" i="13"/>
  <c r="P208" i="13"/>
  <c r="P154" i="13"/>
  <c r="W154" i="13" s="1"/>
  <c r="P323" i="17"/>
  <c r="P256" i="17"/>
  <c r="S256" i="17" s="1"/>
  <c r="U256" i="17" s="1"/>
  <c r="P278" i="17"/>
  <c r="S278" i="17" s="1"/>
  <c r="U278" i="17" s="1"/>
  <c r="P354" i="17"/>
  <c r="W354" i="17" s="1"/>
  <c r="P328" i="17"/>
  <c r="P257" i="17"/>
  <c r="S257" i="17" s="1"/>
  <c r="U257" i="17" s="1"/>
  <c r="P237" i="17"/>
  <c r="S237" i="17" s="1"/>
  <c r="U237" i="17" s="1"/>
  <c r="P341" i="17"/>
  <c r="I56" i="12"/>
  <c r="K38" i="10"/>
  <c r="P335" i="17"/>
  <c r="S335" i="17" s="1"/>
  <c r="U335" i="17" s="1"/>
  <c r="P371" i="17"/>
  <c r="J29" i="12"/>
  <c r="L70" i="12"/>
  <c r="J76" i="2"/>
  <c r="J25" i="2"/>
  <c r="L45" i="2"/>
  <c r="I73" i="12"/>
  <c r="K81" i="2"/>
  <c r="H81" i="2"/>
  <c r="J35" i="4"/>
  <c r="P251" i="17"/>
  <c r="S251" i="17" s="1"/>
  <c r="U251" i="17" s="1"/>
  <c r="I70" i="4"/>
  <c r="H73" i="2"/>
  <c r="F72" i="4"/>
  <c r="H24" i="4"/>
  <c r="P321" i="17"/>
  <c r="P289" i="17"/>
  <c r="S289" i="17" s="1"/>
  <c r="U289" i="17" s="1"/>
  <c r="I35" i="2"/>
  <c r="L54" i="2"/>
  <c r="J27" i="2"/>
  <c r="J51" i="2"/>
  <c r="K76" i="2"/>
  <c r="F84" i="2"/>
  <c r="P347" i="17"/>
  <c r="F81" i="2"/>
  <c r="P243" i="17"/>
  <c r="S243" i="17" s="1"/>
  <c r="U243" i="17" s="1"/>
  <c r="F70" i="4"/>
  <c r="F35" i="4"/>
  <c r="L65" i="4"/>
  <c r="L25" i="2"/>
  <c r="I36" i="12"/>
  <c r="P291" i="17"/>
  <c r="S291" i="17" s="1"/>
  <c r="U291" i="17" s="1"/>
  <c r="K492" i="3"/>
  <c r="Y491" i="3"/>
  <c r="G491" i="3"/>
  <c r="P491" i="3"/>
  <c r="P492" i="3"/>
  <c r="R492" i="3" s="1"/>
  <c r="AE492" i="3" s="1"/>
  <c r="Y492" i="3"/>
  <c r="G483" i="1"/>
  <c r="K483" i="1" s="1"/>
  <c r="P483" i="1"/>
  <c r="G482" i="1"/>
  <c r="K482" i="1" s="1"/>
  <c r="P482" i="1"/>
  <c r="G483" i="13"/>
  <c r="J483" i="13" s="1"/>
  <c r="P483" i="13"/>
  <c r="G482" i="13"/>
  <c r="J482" i="13" s="1"/>
  <c r="P482" i="13"/>
  <c r="L75" i="4"/>
  <c r="I75" i="4"/>
  <c r="F75" i="4"/>
  <c r="J75" i="4"/>
  <c r="K75" i="4"/>
  <c r="W171" i="1"/>
  <c r="W119" i="1"/>
  <c r="S105" i="13"/>
  <c r="U105" i="13" s="1"/>
  <c r="F84" i="4"/>
  <c r="S135" i="13"/>
  <c r="U135" i="13" s="1"/>
  <c r="R197" i="3"/>
  <c r="AE197" i="3" s="1"/>
  <c r="AB197" i="3"/>
  <c r="U197" i="3" s="1"/>
  <c r="R170" i="3"/>
  <c r="AE170" i="3" s="1"/>
  <c r="AB170" i="3"/>
  <c r="U170" i="3" s="1"/>
  <c r="R188" i="3"/>
  <c r="AE188" i="3" s="1"/>
  <c r="AB188" i="3"/>
  <c r="U188" i="3" s="1"/>
  <c r="R67" i="3"/>
  <c r="AE67" i="3" s="1"/>
  <c r="AB67" i="3"/>
  <c r="U67" i="3" s="1"/>
  <c r="W45" i="6"/>
  <c r="S45" i="6"/>
  <c r="U45" i="6" s="1"/>
  <c r="W89" i="13"/>
  <c r="S89" i="13"/>
  <c r="U89" i="13" s="1"/>
  <c r="W213" i="13"/>
  <c r="S213" i="13"/>
  <c r="U213" i="13" s="1"/>
  <c r="S320" i="17"/>
  <c r="U320" i="17" s="1"/>
  <c r="W320" i="17"/>
  <c r="L67" i="4"/>
  <c r="I67" i="4"/>
  <c r="J67" i="4"/>
  <c r="F67" i="4"/>
  <c r="F70" i="2"/>
  <c r="L70" i="2"/>
  <c r="K67" i="2"/>
  <c r="J67" i="2"/>
  <c r="H29" i="2"/>
  <c r="I29" i="2"/>
  <c r="J29" i="2"/>
  <c r="K42" i="12"/>
  <c r="L42" i="12"/>
  <c r="I75" i="10"/>
  <c r="H75" i="10"/>
  <c r="I73" i="10"/>
  <c r="K73" i="10"/>
  <c r="J73" i="10"/>
  <c r="W166" i="17"/>
  <c r="AB6" i="11"/>
  <c r="AB15" i="11"/>
  <c r="AB9" i="11"/>
  <c r="P31" i="11"/>
  <c r="S31" i="11" s="1"/>
  <c r="U31" i="11" s="1"/>
  <c r="P34" i="11"/>
  <c r="S34" i="11" s="1"/>
  <c r="U34" i="11" s="1"/>
  <c r="P37" i="11"/>
  <c r="S37" i="11" s="1"/>
  <c r="U37" i="11" s="1"/>
  <c r="P43" i="11"/>
  <c r="S43" i="11" s="1"/>
  <c r="U43" i="11" s="1"/>
  <c r="P60" i="11"/>
  <c r="S60" i="11" s="1"/>
  <c r="U60" i="11" s="1"/>
  <c r="P64" i="11"/>
  <c r="S64" i="11" s="1"/>
  <c r="U64" i="11" s="1"/>
  <c r="P70" i="11"/>
  <c r="S70" i="11" s="1"/>
  <c r="U70" i="11" s="1"/>
  <c r="AB20" i="11"/>
  <c r="AB22" i="11"/>
  <c r="P32" i="11"/>
  <c r="S32" i="11" s="1"/>
  <c r="U32" i="11" s="1"/>
  <c r="AB5" i="11"/>
  <c r="P38" i="11"/>
  <c r="S38" i="11" s="1"/>
  <c r="U38" i="11" s="1"/>
  <c r="P44" i="11"/>
  <c r="S44" i="11" s="1"/>
  <c r="U44" i="11" s="1"/>
  <c r="P51" i="11"/>
  <c r="S51" i="11" s="1"/>
  <c r="U51" i="11" s="1"/>
  <c r="P53" i="11"/>
  <c r="S53" i="11" s="1"/>
  <c r="U53" i="11" s="1"/>
  <c r="P65" i="11"/>
  <c r="S65" i="11" s="1"/>
  <c r="U65" i="11" s="1"/>
  <c r="P24" i="11"/>
  <c r="S24" i="11" s="1"/>
  <c r="U24" i="11" s="1"/>
  <c r="P26" i="11"/>
  <c r="S26" i="11" s="1"/>
  <c r="U26" i="11" s="1"/>
  <c r="P33" i="11"/>
  <c r="S33" i="11" s="1"/>
  <c r="U33" i="11" s="1"/>
  <c r="AB16" i="11"/>
  <c r="P45" i="11"/>
  <c r="S45" i="11" s="1"/>
  <c r="U45" i="11" s="1"/>
  <c r="AB8" i="11"/>
  <c r="P54" i="11"/>
  <c r="S54" i="11" s="1"/>
  <c r="U54" i="11" s="1"/>
  <c r="P61" i="11"/>
  <c r="S61" i="11" s="1"/>
  <c r="U61" i="11" s="1"/>
  <c r="AB2" i="11"/>
  <c r="AB4" i="11"/>
  <c r="AB24" i="11"/>
  <c r="P39" i="11"/>
  <c r="S39" i="11" s="1"/>
  <c r="U39" i="11" s="1"/>
  <c r="P46" i="11"/>
  <c r="S46" i="11" s="1"/>
  <c r="U46" i="11" s="1"/>
  <c r="D15" i="11"/>
  <c r="C19" i="11" s="1"/>
  <c r="P55" i="11"/>
  <c r="S55" i="11" s="1"/>
  <c r="U55" i="11" s="1"/>
  <c r="P66" i="11"/>
  <c r="S66" i="11" s="1"/>
  <c r="U66" i="11" s="1"/>
  <c r="AB12" i="11"/>
  <c r="P27" i="11"/>
  <c r="S27" i="11" s="1"/>
  <c r="U27" i="11" s="1"/>
  <c r="AB10" i="11"/>
  <c r="P35" i="11"/>
  <c r="S35" i="11" s="1"/>
  <c r="U35" i="11" s="1"/>
  <c r="P40" i="11"/>
  <c r="S40" i="11" s="1"/>
  <c r="U40" i="11" s="1"/>
  <c r="P47" i="11"/>
  <c r="S47" i="11" s="1"/>
  <c r="U47" i="11" s="1"/>
  <c r="AB17" i="11"/>
  <c r="P56" i="11"/>
  <c r="S56" i="11" s="1"/>
  <c r="U56" i="11" s="1"/>
  <c r="P67" i="11"/>
  <c r="S67" i="11" s="1"/>
  <c r="U67" i="11" s="1"/>
  <c r="AB21" i="11"/>
  <c r="P28" i="11"/>
  <c r="S28" i="11" s="1"/>
  <c r="U28" i="11" s="1"/>
  <c r="AB13" i="11"/>
  <c r="AB7" i="11"/>
  <c r="P48" i="11"/>
  <c r="S48" i="11" s="1"/>
  <c r="U48" i="11" s="1"/>
  <c r="AB19" i="11"/>
  <c r="P57" i="11"/>
  <c r="S57" i="11" s="1"/>
  <c r="U57" i="11" s="1"/>
  <c r="P62" i="11"/>
  <c r="S62" i="11" s="1"/>
  <c r="U62" i="11" s="1"/>
  <c r="P68" i="11"/>
  <c r="S68" i="11" s="1"/>
  <c r="U68" i="11" s="1"/>
  <c r="P25" i="11"/>
  <c r="S25" i="11" s="1"/>
  <c r="U25" i="11" s="1"/>
  <c r="P29" i="11"/>
  <c r="S29" i="11" s="1"/>
  <c r="U29" i="11" s="1"/>
  <c r="AB18" i="11"/>
  <c r="AB11" i="11"/>
  <c r="P41" i="11"/>
  <c r="S41" i="11" s="1"/>
  <c r="U41" i="11" s="1"/>
  <c r="P49" i="11"/>
  <c r="S49" i="11" s="1"/>
  <c r="U49" i="11" s="1"/>
  <c r="P23" i="11"/>
  <c r="S23" i="11" s="1"/>
  <c r="U23" i="11" s="1"/>
  <c r="P58" i="11"/>
  <c r="S58" i="11" s="1"/>
  <c r="U58" i="11" s="1"/>
  <c r="P63" i="11"/>
  <c r="S63" i="11" s="1"/>
  <c r="U63" i="11" s="1"/>
  <c r="S65" i="6"/>
  <c r="U65" i="6" s="1"/>
  <c r="W65" i="6"/>
  <c r="W252" i="17"/>
  <c r="S252" i="17"/>
  <c r="U252" i="17" s="1"/>
  <c r="W62" i="13"/>
  <c r="AH323" i="5"/>
  <c r="AB386" i="3"/>
  <c r="V386" i="3" s="1"/>
  <c r="R452" i="3"/>
  <c r="AE452" i="3" s="1"/>
  <c r="AB452" i="3"/>
  <c r="V452" i="3" s="1"/>
  <c r="R367" i="3"/>
  <c r="AE367" i="3" s="1"/>
  <c r="AB367" i="3"/>
  <c r="W367" i="3" s="1"/>
  <c r="R21" i="3"/>
  <c r="AE21" i="3" s="1"/>
  <c r="AB21" i="3"/>
  <c r="V21" i="3" s="1"/>
  <c r="R125" i="3"/>
  <c r="AE125" i="3" s="1"/>
  <c r="AB125" i="3"/>
  <c r="V125" i="3" s="1"/>
  <c r="R22" i="3"/>
  <c r="AE22" i="3" s="1"/>
  <c r="AB22" i="3"/>
  <c r="V22" i="3" s="1"/>
  <c r="R249" i="3"/>
  <c r="AE249" i="3" s="1"/>
  <c r="AB249" i="3"/>
  <c r="V249" i="3" s="1"/>
  <c r="R393" i="3"/>
  <c r="AE393" i="3" s="1"/>
  <c r="AB393" i="3"/>
  <c r="U393" i="3" s="1"/>
  <c r="R377" i="3"/>
  <c r="AE377" i="3" s="1"/>
  <c r="AB377" i="3"/>
  <c r="U377" i="3" s="1"/>
  <c r="R84" i="3"/>
  <c r="AE84" i="3" s="1"/>
  <c r="AB84" i="3"/>
  <c r="V84" i="3" s="1"/>
  <c r="R324" i="3"/>
  <c r="AE324" i="3" s="1"/>
  <c r="AB324" i="3"/>
  <c r="U324" i="3" s="1"/>
  <c r="R239" i="3"/>
  <c r="AE239" i="3" s="1"/>
  <c r="AB239" i="3"/>
  <c r="U239" i="3" s="1"/>
  <c r="R211" i="3"/>
  <c r="AE211" i="3" s="1"/>
  <c r="AB211" i="3"/>
  <c r="U211" i="3" s="1"/>
  <c r="S84" i="13"/>
  <c r="U84" i="13" s="1"/>
  <c r="W84" i="13"/>
  <c r="K69" i="4"/>
  <c r="H69" i="4"/>
  <c r="I69" i="4"/>
  <c r="J69" i="4"/>
  <c r="H52" i="4"/>
  <c r="L52" i="4"/>
  <c r="F42" i="2"/>
  <c r="H42" i="2"/>
  <c r="I42" i="2"/>
  <c r="K42" i="2"/>
  <c r="L42" i="2"/>
  <c r="L76" i="12"/>
  <c r="F76" i="12"/>
  <c r="I76" i="12"/>
  <c r="H76" i="12"/>
  <c r="S26" i="17"/>
  <c r="U26" i="17" s="1"/>
  <c r="W26" i="17"/>
  <c r="W323" i="17"/>
  <c r="S323" i="17"/>
  <c r="U323" i="17" s="1"/>
  <c r="H75" i="4"/>
  <c r="S446" i="13"/>
  <c r="U446" i="13" s="1"/>
  <c r="W136" i="6"/>
  <c r="S136" i="6"/>
  <c r="U136" i="6" s="1"/>
  <c r="W318" i="6"/>
  <c r="S318" i="6"/>
  <c r="U318" i="6" s="1"/>
  <c r="J25" i="10"/>
  <c r="F25" i="10"/>
  <c r="L25" i="10"/>
  <c r="I25" i="10"/>
  <c r="K25" i="10"/>
  <c r="J78" i="4"/>
  <c r="F78" i="4"/>
  <c r="K78" i="4"/>
  <c r="H78" i="4"/>
  <c r="L78" i="4"/>
  <c r="W55" i="13"/>
  <c r="AH242" i="5"/>
  <c r="R37" i="3"/>
  <c r="AE37" i="3" s="1"/>
  <c r="AB37" i="3"/>
  <c r="U37" i="3" s="1"/>
  <c r="R89" i="3"/>
  <c r="AE89" i="3" s="1"/>
  <c r="AB89" i="3"/>
  <c r="U89" i="3" s="1"/>
  <c r="S319" i="6"/>
  <c r="U319" i="6" s="1"/>
  <c r="W319" i="6"/>
  <c r="H26" i="4"/>
  <c r="F26" i="4"/>
  <c r="J26" i="4"/>
  <c r="I26" i="4"/>
  <c r="K26" i="4"/>
  <c r="H21" i="4"/>
  <c r="I21" i="4"/>
  <c r="F21" i="4"/>
  <c r="K21" i="4"/>
  <c r="J21" i="4"/>
  <c r="K61" i="10"/>
  <c r="L61" i="10"/>
  <c r="F61" i="10"/>
  <c r="H61" i="10"/>
  <c r="I61" i="10"/>
  <c r="F32" i="10"/>
  <c r="H32" i="10"/>
  <c r="H84" i="4"/>
  <c r="W74" i="17"/>
  <c r="S74" i="17"/>
  <c r="U74" i="17" s="1"/>
  <c r="W75" i="6"/>
  <c r="S75" i="6"/>
  <c r="U75" i="6" s="1"/>
  <c r="W37" i="6"/>
  <c r="S37" i="6"/>
  <c r="U37" i="6" s="1"/>
  <c r="S265" i="6"/>
  <c r="U265" i="6" s="1"/>
  <c r="W265" i="6"/>
  <c r="S283" i="6"/>
  <c r="U283" i="6" s="1"/>
  <c r="W283" i="6"/>
  <c r="W373" i="17"/>
  <c r="I78" i="4"/>
  <c r="J73" i="4"/>
  <c r="H73" i="4"/>
  <c r="F73" i="4"/>
  <c r="I73" i="4"/>
  <c r="K73" i="4"/>
  <c r="P64" i="8"/>
  <c r="S64" i="8" s="1"/>
  <c r="U64" i="8" s="1"/>
  <c r="P84" i="8"/>
  <c r="S84" i="8" s="1"/>
  <c r="U84" i="8" s="1"/>
  <c r="P40" i="8"/>
  <c r="S40" i="8" s="1"/>
  <c r="U40" i="8" s="1"/>
  <c r="P39" i="8"/>
  <c r="S39" i="8" s="1"/>
  <c r="U39" i="8" s="1"/>
  <c r="P41" i="8"/>
  <c r="S41" i="8" s="1"/>
  <c r="U41" i="8" s="1"/>
  <c r="AB13" i="8"/>
  <c r="P22" i="8"/>
  <c r="S22" i="8" s="1"/>
  <c r="U22" i="8" s="1"/>
  <c r="P30" i="8"/>
  <c r="S30" i="8" s="1"/>
  <c r="U30" i="8" s="1"/>
  <c r="P45" i="8"/>
  <c r="S45" i="8" s="1"/>
  <c r="U45" i="8" s="1"/>
  <c r="P59" i="8"/>
  <c r="S59" i="8" s="1"/>
  <c r="U59" i="8" s="1"/>
  <c r="P58" i="8"/>
  <c r="S58" i="8" s="1"/>
  <c r="U58" i="8" s="1"/>
  <c r="D15" i="8"/>
  <c r="C19" i="8" s="1"/>
  <c r="AB18" i="8"/>
  <c r="AB3" i="8"/>
  <c r="P72" i="8"/>
  <c r="S72" i="8" s="1"/>
  <c r="U72" i="8" s="1"/>
  <c r="P57" i="8"/>
  <c r="S57" i="8" s="1"/>
  <c r="U57" i="8" s="1"/>
  <c r="P52" i="8"/>
  <c r="S52" i="8" s="1"/>
  <c r="U52" i="8" s="1"/>
  <c r="P55" i="8"/>
  <c r="S55" i="8" s="1"/>
  <c r="U55" i="8" s="1"/>
  <c r="P21" i="8"/>
  <c r="S21" i="8" s="1"/>
  <c r="U21" i="8" s="1"/>
  <c r="AB23" i="8"/>
  <c r="AB9" i="8"/>
  <c r="P27" i="8"/>
  <c r="S27" i="8" s="1"/>
  <c r="U27" i="8" s="1"/>
  <c r="P29" i="8"/>
  <c r="S29" i="8" s="1"/>
  <c r="U29" i="8" s="1"/>
  <c r="P31" i="8"/>
  <c r="S31" i="8" s="1"/>
  <c r="U31" i="8" s="1"/>
  <c r="P35" i="8"/>
  <c r="S35" i="8" s="1"/>
  <c r="U35" i="8" s="1"/>
  <c r="P49" i="8"/>
  <c r="S49" i="8" s="1"/>
  <c r="U49" i="8" s="1"/>
  <c r="AB5" i="8"/>
  <c r="AB22" i="8"/>
  <c r="AB14" i="8"/>
  <c r="P28" i="8"/>
  <c r="S28" i="8" s="1"/>
  <c r="P51" i="8"/>
  <c r="S51" i="8" s="1"/>
  <c r="U51" i="8" s="1"/>
  <c r="P60" i="8"/>
  <c r="S60" i="8" s="1"/>
  <c r="U60" i="8" s="1"/>
  <c r="AB16" i="8"/>
  <c r="AB15" i="8"/>
  <c r="AB8" i="8"/>
  <c r="P24" i="8"/>
  <c r="S24" i="8" s="1"/>
  <c r="U24" i="8" s="1"/>
  <c r="P68" i="8"/>
  <c r="S68" i="8" s="1"/>
  <c r="U68" i="8" s="1"/>
  <c r="P42" i="8"/>
  <c r="S42" i="8" s="1"/>
  <c r="U42" i="8" s="1"/>
  <c r="P44" i="8"/>
  <c r="S44" i="8" s="1"/>
  <c r="P34" i="8"/>
  <c r="S34" i="8" s="1"/>
  <c r="U34" i="8" s="1"/>
  <c r="AB20" i="8"/>
  <c r="P33" i="8"/>
  <c r="S33" i="8" s="1"/>
  <c r="U33" i="8" s="1"/>
  <c r="AB6" i="8"/>
  <c r="P53" i="8"/>
  <c r="S53" i="8" s="1"/>
  <c r="U53" i="8" s="1"/>
  <c r="P37" i="8"/>
  <c r="S37" i="8" s="1"/>
  <c r="U37" i="8" s="1"/>
  <c r="P32" i="8"/>
  <c r="S32" i="8" s="1"/>
  <c r="U32" i="8" s="1"/>
  <c r="P54" i="8"/>
  <c r="S54" i="8" s="1"/>
  <c r="U54" i="8" s="1"/>
  <c r="P46" i="8"/>
  <c r="S46" i="8" s="1"/>
  <c r="U46" i="8" s="1"/>
  <c r="AB4" i="8"/>
  <c r="AB7" i="8"/>
  <c r="O62" i="5"/>
  <c r="AK62" i="5" s="1"/>
  <c r="AH62" i="5"/>
  <c r="S82" i="17"/>
  <c r="U82" i="17" s="1"/>
  <c r="W82" i="17"/>
  <c r="I27" i="12"/>
  <c r="F27" i="12"/>
  <c r="H27" i="12"/>
  <c r="J27" i="12"/>
  <c r="K27" i="12"/>
  <c r="S92" i="13"/>
  <c r="U92" i="13" s="1"/>
  <c r="S53" i="1"/>
  <c r="U53" i="1" s="1"/>
  <c r="W62" i="1"/>
  <c r="S103" i="17"/>
  <c r="U103" i="17" s="1"/>
  <c r="S181" i="17"/>
  <c r="U181" i="17" s="1"/>
  <c r="O338" i="5"/>
  <c r="AK338" i="5" s="1"/>
  <c r="AH338" i="5"/>
  <c r="W108" i="17"/>
  <c r="S108" i="17"/>
  <c r="U108" i="17" s="1"/>
  <c r="W45" i="17"/>
  <c r="S45" i="17"/>
  <c r="U45" i="17" s="1"/>
  <c r="W100" i="17"/>
  <c r="S100" i="17"/>
  <c r="U100" i="17" s="1"/>
  <c r="L82" i="4"/>
  <c r="H82" i="4"/>
  <c r="K82" i="4"/>
  <c r="J82" i="4"/>
  <c r="L49" i="2"/>
  <c r="F49" i="2"/>
  <c r="H49" i="2"/>
  <c r="K49" i="2"/>
  <c r="I49" i="2"/>
  <c r="J49" i="2"/>
  <c r="I62" i="12"/>
  <c r="K62" i="12"/>
  <c r="L62" i="12"/>
  <c r="F62" i="12"/>
  <c r="H62" i="12"/>
  <c r="J62" i="12"/>
  <c r="W137" i="6"/>
  <c r="S137" i="6"/>
  <c r="U137" i="6" s="1"/>
  <c r="S135" i="6"/>
  <c r="U135" i="6" s="1"/>
  <c r="W135" i="6"/>
  <c r="W344" i="17"/>
  <c r="S364" i="17"/>
  <c r="U364" i="17" s="1"/>
  <c r="W364" i="17"/>
  <c r="L57" i="2"/>
  <c r="I57" i="2"/>
  <c r="J57" i="2"/>
  <c r="F57" i="2"/>
  <c r="H83" i="12"/>
  <c r="K83" i="12"/>
  <c r="I83" i="12"/>
  <c r="L83" i="12"/>
  <c r="J40" i="12"/>
  <c r="F40" i="12"/>
  <c r="L40" i="12"/>
  <c r="I40" i="12"/>
  <c r="W84" i="17"/>
  <c r="AB425" i="3"/>
  <c r="W425" i="3" s="1"/>
  <c r="S48" i="6"/>
  <c r="U48" i="6" s="1"/>
  <c r="W435" i="13"/>
  <c r="F72" i="2"/>
  <c r="F43" i="2"/>
  <c r="H80" i="12"/>
  <c r="F44" i="12"/>
  <c r="F36" i="12"/>
  <c r="L26" i="12"/>
  <c r="H21" i="7"/>
  <c r="K63" i="4"/>
  <c r="I53" i="4"/>
  <c r="H43" i="4"/>
  <c r="K37" i="4"/>
  <c r="L59" i="2"/>
  <c r="H76" i="10"/>
  <c r="F38" i="10"/>
  <c r="P120" i="17"/>
  <c r="P25" i="17"/>
  <c r="P136" i="13"/>
  <c r="P125" i="6"/>
  <c r="P54" i="6"/>
  <c r="S290" i="6"/>
  <c r="U290" i="6" s="1"/>
  <c r="I63" i="4"/>
  <c r="H53" i="4"/>
  <c r="J37" i="4"/>
  <c r="K64" i="12"/>
  <c r="H56" i="12"/>
  <c r="H51" i="12"/>
  <c r="L36" i="12"/>
  <c r="L32" i="12"/>
  <c r="H26" i="12"/>
  <c r="L47" i="10"/>
  <c r="P178" i="6"/>
  <c r="S178" i="6" s="1"/>
  <c r="U178" i="6" s="1"/>
  <c r="S36" i="6"/>
  <c r="U36" i="6" s="1"/>
  <c r="J50" i="2"/>
  <c r="F35" i="2"/>
  <c r="J36" i="12"/>
  <c r="K32" i="12"/>
  <c r="H24" i="12"/>
  <c r="K47" i="10"/>
  <c r="F23" i="10"/>
  <c r="P256" i="6"/>
  <c r="S256" i="6" s="1"/>
  <c r="U256" i="6" s="1"/>
  <c r="F63" i="4"/>
  <c r="L72" i="2"/>
  <c r="I68" i="12"/>
  <c r="I50" i="12"/>
  <c r="H36" i="12"/>
  <c r="H34" i="12"/>
  <c r="F26" i="12"/>
  <c r="J65" i="10"/>
  <c r="H47" i="10"/>
  <c r="P85" i="17"/>
  <c r="P54" i="17"/>
  <c r="P51" i="17"/>
  <c r="P197" i="6"/>
  <c r="S197" i="6" s="1"/>
  <c r="U197" i="6" s="1"/>
  <c r="I79" i="4"/>
  <c r="J57" i="4"/>
  <c r="L38" i="4"/>
  <c r="K59" i="2"/>
  <c r="J80" i="12"/>
  <c r="L44" i="12"/>
  <c r="H68" i="10"/>
  <c r="H65" i="10"/>
  <c r="J50" i="10"/>
  <c r="J35" i="10"/>
  <c r="P132" i="17"/>
  <c r="P129" i="17"/>
  <c r="P101" i="17"/>
  <c r="AB14" i="13"/>
  <c r="W344" i="13"/>
  <c r="S303" i="13"/>
  <c r="U303" i="13" s="1"/>
  <c r="L79" i="4"/>
  <c r="I57" i="4"/>
  <c r="J49" i="4"/>
  <c r="L43" i="2"/>
  <c r="K70" i="10"/>
  <c r="W63" i="13"/>
  <c r="R91" i="3"/>
  <c r="AE91" i="3" s="1"/>
  <c r="AB91" i="3"/>
  <c r="U91" i="3" s="1"/>
  <c r="R472" i="3"/>
  <c r="AE472" i="3" s="1"/>
  <c r="AB472" i="3"/>
  <c r="W472" i="3" s="1"/>
  <c r="R431" i="3"/>
  <c r="AE431" i="3" s="1"/>
  <c r="AB431" i="3"/>
  <c r="W431" i="3" s="1"/>
  <c r="R119" i="3"/>
  <c r="AE119" i="3" s="1"/>
  <c r="AB119" i="3"/>
  <c r="V119" i="3" s="1"/>
  <c r="R180" i="3"/>
  <c r="AE180" i="3" s="1"/>
  <c r="AB180" i="3"/>
  <c r="V180" i="3" s="1"/>
  <c r="R330" i="3"/>
  <c r="AE330" i="3" s="1"/>
  <c r="AB330" i="3"/>
  <c r="U330" i="3" s="1"/>
  <c r="R124" i="3"/>
  <c r="AE124" i="3" s="1"/>
  <c r="AB124" i="3"/>
  <c r="V124" i="3" s="1"/>
  <c r="R286" i="3"/>
  <c r="AE286" i="3" s="1"/>
  <c r="AB286" i="3"/>
  <c r="U286" i="3" s="1"/>
  <c r="R328" i="3"/>
  <c r="AE328" i="3" s="1"/>
  <c r="AB328" i="3"/>
  <c r="U328" i="3" s="1"/>
  <c r="R255" i="3"/>
  <c r="AE255" i="3" s="1"/>
  <c r="AB255" i="3"/>
  <c r="U255" i="3" s="1"/>
  <c r="R262" i="3"/>
  <c r="AE262" i="3" s="1"/>
  <c r="AB262" i="3"/>
  <c r="U262" i="3" s="1"/>
  <c r="O215" i="5"/>
  <c r="AK215" i="5" s="1"/>
  <c r="AH215" i="5"/>
  <c r="AH224" i="5"/>
  <c r="O224" i="5"/>
  <c r="AK224" i="5" s="1"/>
  <c r="O293" i="5"/>
  <c r="AK293" i="5" s="1"/>
  <c r="AH293" i="5"/>
  <c r="O350" i="5"/>
  <c r="AK350" i="5" s="1"/>
  <c r="AH350" i="5"/>
  <c r="O110" i="5"/>
  <c r="AK110" i="5" s="1"/>
  <c r="AH110" i="5"/>
  <c r="W47" i="13"/>
  <c r="S137" i="17"/>
  <c r="U137" i="17" s="1"/>
  <c r="W137" i="17"/>
  <c r="S294" i="6"/>
  <c r="U294" i="6" s="1"/>
  <c r="W294" i="6"/>
  <c r="S27" i="17"/>
  <c r="U27" i="17" s="1"/>
  <c r="W27" i="17"/>
  <c r="W197" i="13"/>
  <c r="S25" i="13"/>
  <c r="U25" i="13" s="1"/>
  <c r="W236" i="13"/>
  <c r="R47" i="3"/>
  <c r="AE47" i="3" s="1"/>
  <c r="AB47" i="3"/>
  <c r="U47" i="3" s="1"/>
  <c r="S23" i="17"/>
  <c r="U23" i="17" s="1"/>
  <c r="W23" i="17"/>
  <c r="S341" i="13"/>
  <c r="U341" i="13" s="1"/>
  <c r="W206" i="1"/>
  <c r="W145" i="1"/>
  <c r="O38" i="5"/>
  <c r="AK38" i="5" s="1"/>
  <c r="AH38" i="5"/>
  <c r="S92" i="6"/>
  <c r="U92" i="6" s="1"/>
  <c r="W92" i="6"/>
  <c r="M45" i="5"/>
  <c r="M31" i="5"/>
  <c r="M39" i="5"/>
  <c r="M71" i="5"/>
  <c r="M91" i="5"/>
  <c r="M97" i="5"/>
  <c r="M120" i="5"/>
  <c r="M179" i="5"/>
  <c r="M219" i="5"/>
  <c r="M312" i="5"/>
  <c r="M337" i="5"/>
  <c r="M417" i="5"/>
  <c r="M47" i="5"/>
  <c r="M82" i="5"/>
  <c r="M128" i="5"/>
  <c r="M131" i="5"/>
  <c r="M137" i="5"/>
  <c r="M139" i="5"/>
  <c r="M145" i="5"/>
  <c r="M168" i="5"/>
  <c r="M176" i="5"/>
  <c r="M192" i="5"/>
  <c r="M211" i="5"/>
  <c r="M233" i="5"/>
  <c r="M262" i="5"/>
  <c r="M345" i="5"/>
  <c r="M354" i="5"/>
  <c r="M382" i="5"/>
  <c r="M389" i="5"/>
  <c r="M398" i="5"/>
  <c r="M409" i="5"/>
  <c r="M413" i="5"/>
  <c r="M441" i="5"/>
  <c r="M33" i="5"/>
  <c r="M51" i="5"/>
  <c r="M59" i="5"/>
  <c r="M99" i="5"/>
  <c r="M105" i="5"/>
  <c r="M147" i="5"/>
  <c r="M153" i="5"/>
  <c r="M227" i="5"/>
  <c r="M230" i="5"/>
  <c r="M246" i="5"/>
  <c r="M304" i="5"/>
  <c r="M360" i="5"/>
  <c r="M367" i="5"/>
  <c r="M370" i="5"/>
  <c r="M378" i="5"/>
  <c r="M393" i="5"/>
  <c r="M400" i="5"/>
  <c r="M408" i="5"/>
  <c r="M437" i="5"/>
  <c r="M21" i="5"/>
  <c r="M41" i="5"/>
  <c r="M53" i="5"/>
  <c r="M75" i="5"/>
  <c r="M96" i="5"/>
  <c r="M107" i="5"/>
  <c r="M113" i="5"/>
  <c r="M155" i="5"/>
  <c r="M161" i="5"/>
  <c r="M184" i="5"/>
  <c r="M203" i="5"/>
  <c r="M279" i="5"/>
  <c r="M296" i="5"/>
  <c r="M329" i="5"/>
  <c r="M344" i="5"/>
  <c r="M388" i="5"/>
  <c r="M433" i="5"/>
  <c r="M23" i="5"/>
  <c r="M81" i="5"/>
  <c r="M136" i="5"/>
  <c r="M144" i="5"/>
  <c r="M216" i="5"/>
  <c r="M245" i="5"/>
  <c r="M258" i="5"/>
  <c r="M261" i="5"/>
  <c r="M288" i="5"/>
  <c r="M321" i="5"/>
  <c r="M404" i="5"/>
  <c r="M429" i="5"/>
  <c r="M25" i="5"/>
  <c r="M49" i="5"/>
  <c r="M104" i="5"/>
  <c r="M115" i="5"/>
  <c r="M121" i="5"/>
  <c r="M152" i="5"/>
  <c r="M195" i="5"/>
  <c r="M208" i="5"/>
  <c r="M222" i="5"/>
  <c r="M235" i="5"/>
  <c r="M252" i="5"/>
  <c r="M254" i="5"/>
  <c r="M313" i="5"/>
  <c r="M364" i="5"/>
  <c r="M397" i="5"/>
  <c r="M57" i="5"/>
  <c r="M112" i="5"/>
  <c r="M187" i="5"/>
  <c r="M238" i="5"/>
  <c r="M268" i="5"/>
  <c r="M320" i="5"/>
  <c r="M411" i="5"/>
  <c r="M427" i="5"/>
  <c r="M434" i="5"/>
  <c r="M440" i="5"/>
  <c r="M407" i="5"/>
  <c r="M422" i="5"/>
  <c r="M410" i="5"/>
  <c r="M401" i="5"/>
  <c r="M439" i="5"/>
  <c r="M277" i="5"/>
  <c r="M420" i="5"/>
  <c r="M379" i="5"/>
  <c r="M129" i="5"/>
  <c r="M177" i="5"/>
  <c r="M298" i="5"/>
  <c r="M305" i="5"/>
  <c r="M265" i="5"/>
  <c r="M442" i="5"/>
  <c r="M426" i="5"/>
  <c r="M335" i="5"/>
  <c r="M27" i="5"/>
  <c r="M123" i="5"/>
  <c r="M169" i="5"/>
  <c r="M348" i="5"/>
  <c r="M352" i="5"/>
  <c r="M418" i="5"/>
  <c r="M330" i="5"/>
  <c r="M29" i="5"/>
  <c r="M73" i="5"/>
  <c r="M163" i="5"/>
  <c r="M171" i="5"/>
  <c r="M295" i="5"/>
  <c r="M415" i="5"/>
  <c r="M419" i="5"/>
  <c r="M387" i="5"/>
  <c r="M430" i="5"/>
  <c r="M100" i="5"/>
  <c r="M406" i="5"/>
  <c r="M318" i="5"/>
  <c r="M284" i="5"/>
  <c r="M159" i="5"/>
  <c r="M66" i="5"/>
  <c r="M69" i="5"/>
  <c r="M403" i="5"/>
  <c r="M425" i="5"/>
  <c r="M396" i="5"/>
  <c r="M356" i="5"/>
  <c r="M322" i="5"/>
  <c r="M416" i="5"/>
  <c r="M314" i="5"/>
  <c r="M362" i="5"/>
  <c r="M241" i="5"/>
  <c r="M392" i="5"/>
  <c r="M380" i="5"/>
  <c r="M374" i="5"/>
  <c r="M361" i="5"/>
  <c r="M311" i="5"/>
  <c r="M358" i="5"/>
  <c r="M340" i="5"/>
  <c r="M292" i="5"/>
  <c r="M248" i="5"/>
  <c r="M324" i="5"/>
  <c r="M368" i="5"/>
  <c r="M309" i="5"/>
  <c r="M302" i="5"/>
  <c r="M402" i="5"/>
  <c r="M366" i="5"/>
  <c r="M351" i="5"/>
  <c r="M249" i="5"/>
  <c r="M315" i="5"/>
  <c r="M191" i="5"/>
  <c r="M272" i="5"/>
  <c r="M101" i="5"/>
  <c r="M214" i="5"/>
  <c r="M198" i="5"/>
  <c r="M213" i="5"/>
  <c r="M166" i="5"/>
  <c r="M119" i="5"/>
  <c r="M102" i="5"/>
  <c r="M141" i="5"/>
  <c r="M116" i="5"/>
  <c r="M194" i="5"/>
  <c r="M74" i="5"/>
  <c r="M428" i="5"/>
  <c r="M303" i="5"/>
  <c r="M432" i="5"/>
  <c r="M372" i="5"/>
  <c r="M310" i="5"/>
  <c r="M253" i="5"/>
  <c r="M363" i="5"/>
  <c r="M244" i="5"/>
  <c r="M229" i="5"/>
  <c r="M381" i="5"/>
  <c r="M275" i="5"/>
  <c r="M264" i="5"/>
  <c r="M385" i="5"/>
  <c r="M355" i="5"/>
  <c r="M317" i="5"/>
  <c r="M267" i="5"/>
  <c r="M88" i="5"/>
  <c r="M259" i="5"/>
  <c r="AH259" i="5" s="1"/>
  <c r="M207" i="5"/>
  <c r="M85" i="5"/>
  <c r="M226" i="5"/>
  <c r="M231" i="5"/>
  <c r="M206" i="5"/>
  <c r="M190" i="5"/>
  <c r="M157" i="5"/>
  <c r="M132" i="5"/>
  <c r="M106" i="5"/>
  <c r="M197" i="5"/>
  <c r="M162" i="5"/>
  <c r="M78" i="5"/>
  <c r="M223" i="5"/>
  <c r="M64" i="5"/>
  <c r="M72" i="5"/>
  <c r="M89" i="5"/>
  <c r="M79" i="5"/>
  <c r="M56" i="5"/>
  <c r="M54" i="5"/>
  <c r="M36" i="5"/>
  <c r="M32" i="5"/>
  <c r="D15" i="5"/>
  <c r="C19" i="5" s="1"/>
  <c r="M46" i="5"/>
  <c r="M399" i="5"/>
  <c r="M405" i="5"/>
  <c r="M357" i="5"/>
  <c r="M281" i="5"/>
  <c r="M236" i="5"/>
  <c r="M327" i="5"/>
  <c r="M308" i="5"/>
  <c r="M201" i="5"/>
  <c r="M95" i="5"/>
  <c r="M365" i="5"/>
  <c r="M297" i="5"/>
  <c r="M273" i="5"/>
  <c r="M307" i="5"/>
  <c r="M250" i="5"/>
  <c r="M134" i="5"/>
  <c r="M58" i="5"/>
  <c r="M148" i="5"/>
  <c r="M270" i="5"/>
  <c r="M182" i="5"/>
  <c r="M98" i="5"/>
  <c r="M239" i="5"/>
  <c r="M218" i="5"/>
  <c r="M186" i="5"/>
  <c r="M172" i="5"/>
  <c r="M133" i="5"/>
  <c r="M108" i="5"/>
  <c r="M76" i="5"/>
  <c r="M42" i="5"/>
  <c r="M44" i="5"/>
  <c r="M26" i="5"/>
  <c r="M160" i="5"/>
  <c r="M271" i="5"/>
  <c r="M421" i="5"/>
  <c r="M438" i="5"/>
  <c r="M412" i="5"/>
  <c r="M376" i="5"/>
  <c r="M423" i="5"/>
  <c r="M300" i="5"/>
  <c r="M384" i="5"/>
  <c r="M289" i="5"/>
  <c r="M386" i="5"/>
  <c r="M333" i="5"/>
  <c r="M316" i="5"/>
  <c r="M221" i="5"/>
  <c r="M371" i="5"/>
  <c r="M286" i="5"/>
  <c r="M217" i="5"/>
  <c r="M306" i="5"/>
  <c r="M283" i="5"/>
  <c r="M375" i="5"/>
  <c r="M347" i="5"/>
  <c r="M290" i="5"/>
  <c r="M151" i="5"/>
  <c r="M130" i="5"/>
  <c r="M299" i="5"/>
  <c r="M232" i="5"/>
  <c r="M109" i="5"/>
  <c r="M118" i="5"/>
  <c r="M220" i="5"/>
  <c r="M212" i="5"/>
  <c r="M204" i="5"/>
  <c r="M196" i="5"/>
  <c r="M188" i="5"/>
  <c r="M94" i="5"/>
  <c r="M178" i="5"/>
  <c r="M86" i="5"/>
  <c r="M65" i="5"/>
  <c r="M34" i="5"/>
  <c r="M24" i="5"/>
  <c r="M60" i="5"/>
  <c r="M424" i="5"/>
  <c r="M349" i="5"/>
  <c r="M359" i="5"/>
  <c r="M334" i="5"/>
  <c r="M346" i="5"/>
  <c r="M353" i="5"/>
  <c r="M240" i="5"/>
  <c r="M325" i="5"/>
  <c r="M339" i="5"/>
  <c r="M282" i="5"/>
  <c r="M269" i="5"/>
  <c r="M173" i="5"/>
  <c r="M83" i="5"/>
  <c r="M135" i="5"/>
  <c r="M174" i="5"/>
  <c r="M225" i="5"/>
  <c r="AH225" i="5" s="1"/>
  <c r="M149" i="5"/>
  <c r="M158" i="5"/>
  <c r="M111" i="5"/>
  <c r="M90" i="5"/>
  <c r="M234" i="5"/>
  <c r="M70" i="5"/>
  <c r="M63" i="5"/>
  <c r="M87" i="5"/>
  <c r="M67" i="5"/>
  <c r="M30" i="5"/>
  <c r="M35" i="5"/>
  <c r="M28" i="5"/>
  <c r="M48" i="5"/>
  <c r="M200" i="5"/>
  <c r="M431" i="5"/>
  <c r="M435" i="5"/>
  <c r="M287" i="5"/>
  <c r="M436" i="5"/>
  <c r="M256" i="5"/>
  <c r="M193" i="5"/>
  <c r="M125" i="5"/>
  <c r="M383" i="5"/>
  <c r="M319" i="5"/>
  <c r="M138" i="5"/>
  <c r="M395" i="5"/>
  <c r="M266" i="5"/>
  <c r="M331" i="5"/>
  <c r="M274" i="5"/>
  <c r="M228" i="5"/>
  <c r="M156" i="5"/>
  <c r="M199" i="5"/>
  <c r="M183" i="5"/>
  <c r="M143" i="5"/>
  <c r="M126" i="5"/>
  <c r="M280" i="5"/>
  <c r="M255" i="5"/>
  <c r="M175" i="5"/>
  <c r="M170" i="5"/>
  <c r="M205" i="5"/>
  <c r="M181" i="5"/>
  <c r="M124" i="5"/>
  <c r="M154" i="5"/>
  <c r="M210" i="5"/>
  <c r="M167" i="5"/>
  <c r="M150" i="5"/>
  <c r="M103" i="5"/>
  <c r="M80" i="5"/>
  <c r="M37" i="5"/>
  <c r="M68" i="5"/>
  <c r="M291" i="5"/>
  <c r="M414" i="5"/>
  <c r="M377" i="5"/>
  <c r="M285" i="5"/>
  <c r="M164" i="5"/>
  <c r="M52" i="5"/>
  <c r="M43" i="5"/>
  <c r="M394" i="5"/>
  <c r="M180" i="5"/>
  <c r="M146" i="5"/>
  <c r="M55" i="5"/>
  <c r="M391" i="5"/>
  <c r="M336" i="5"/>
  <c r="M209" i="5"/>
  <c r="M263" i="5"/>
  <c r="M127" i="5"/>
  <c r="M93" i="5"/>
  <c r="M247" i="5"/>
  <c r="M243" i="5"/>
  <c r="M328" i="5"/>
  <c r="M341" i="5"/>
  <c r="M257" i="5"/>
  <c r="M237" i="5"/>
  <c r="M142" i="5"/>
  <c r="M92" i="5"/>
  <c r="M260" i="5"/>
  <c r="M122" i="5"/>
  <c r="M140" i="5"/>
  <c r="M251" i="5"/>
  <c r="M77" i="5"/>
  <c r="M50" i="5"/>
  <c r="M22" i="5"/>
  <c r="M326" i="5"/>
  <c r="M114" i="5"/>
  <c r="M343" i="5"/>
  <c r="M332" i="5"/>
  <c r="M390" i="5"/>
  <c r="M165" i="5"/>
  <c r="AB4" i="1"/>
  <c r="AB12" i="1"/>
  <c r="AB8" i="1"/>
  <c r="AB16" i="1"/>
  <c r="AB2" i="1"/>
  <c r="AB19" i="1"/>
  <c r="P116" i="1"/>
  <c r="AB14" i="1"/>
  <c r="AB20" i="1"/>
  <c r="S309" i="6"/>
  <c r="U309" i="6" s="1"/>
  <c r="W309" i="6"/>
  <c r="W315" i="17"/>
  <c r="AB72" i="3"/>
  <c r="V72" i="3" s="1"/>
  <c r="S313" i="6"/>
  <c r="U313" i="6" s="1"/>
  <c r="J48" i="2"/>
  <c r="K48" i="2"/>
  <c r="L48" i="4"/>
  <c r="F48" i="4"/>
  <c r="H48" i="4"/>
  <c r="I48" i="4"/>
  <c r="J48" i="4"/>
  <c r="K48" i="4"/>
  <c r="H32" i="4"/>
  <c r="F32" i="4"/>
  <c r="J32" i="4"/>
  <c r="L32" i="4"/>
  <c r="K32" i="4"/>
  <c r="I32" i="4"/>
  <c r="L30" i="4"/>
  <c r="F30" i="4"/>
  <c r="J30" i="4"/>
  <c r="K30" i="4"/>
  <c r="I30" i="4"/>
  <c r="S223" i="6"/>
  <c r="U223" i="6" s="1"/>
  <c r="W223" i="6"/>
  <c r="O61" i="5"/>
  <c r="AK61" i="5" s="1"/>
  <c r="AH61" i="5"/>
  <c r="H39" i="4"/>
  <c r="L39" i="4"/>
  <c r="K39" i="4"/>
  <c r="J39" i="4"/>
  <c r="L27" i="4"/>
  <c r="K27" i="4"/>
  <c r="I71" i="2"/>
  <c r="L71" i="2"/>
  <c r="W129" i="1"/>
  <c r="W365" i="13"/>
  <c r="W171" i="17"/>
  <c r="S297" i="6"/>
  <c r="U297" i="6" s="1"/>
  <c r="S322" i="17"/>
  <c r="U322" i="17" s="1"/>
  <c r="W322" i="17"/>
  <c r="R185" i="3"/>
  <c r="AE185" i="3" s="1"/>
  <c r="AB185" i="3"/>
  <c r="V185" i="3" s="1"/>
  <c r="R303" i="3"/>
  <c r="AE303" i="3" s="1"/>
  <c r="AB303" i="3"/>
  <c r="U303" i="3" s="1"/>
  <c r="R336" i="3"/>
  <c r="AE336" i="3" s="1"/>
  <c r="AB336" i="3"/>
  <c r="U336" i="3" s="1"/>
  <c r="R237" i="3"/>
  <c r="AE237" i="3" s="1"/>
  <c r="S302" i="17"/>
  <c r="U302" i="17" s="1"/>
  <c r="W302" i="17"/>
  <c r="S49" i="6"/>
  <c r="U49" i="6" s="1"/>
  <c r="S323" i="6"/>
  <c r="U323" i="6" s="1"/>
  <c r="S60" i="13"/>
  <c r="U60" i="13" s="1"/>
  <c r="S77" i="13"/>
  <c r="U77" i="13" s="1"/>
  <c r="F63" i="12"/>
  <c r="K63" i="12"/>
  <c r="L63" i="12"/>
  <c r="L22" i="2"/>
  <c r="H22" i="2"/>
  <c r="J22" i="2"/>
  <c r="F22" i="2"/>
  <c r="I22" i="2"/>
  <c r="L65" i="12"/>
  <c r="J65" i="12"/>
  <c r="K65" i="12"/>
  <c r="H65" i="12"/>
  <c r="F65" i="12"/>
  <c r="I65" i="12"/>
  <c r="F63" i="2"/>
  <c r="I63" i="2"/>
  <c r="H63" i="2"/>
  <c r="K63" i="2"/>
  <c r="L63" i="2"/>
  <c r="H46" i="2"/>
  <c r="K46" i="2"/>
  <c r="F46" i="2"/>
  <c r="L46" i="2"/>
  <c r="J46" i="2"/>
  <c r="L26" i="2"/>
  <c r="I26" i="2"/>
  <c r="J26" i="2"/>
  <c r="F24" i="2"/>
  <c r="J24" i="2"/>
  <c r="I24" i="2"/>
  <c r="S165" i="13"/>
  <c r="U165" i="13" s="1"/>
  <c r="L55" i="4"/>
  <c r="J55" i="4"/>
  <c r="F50" i="4"/>
  <c r="K50" i="4"/>
  <c r="J50" i="4"/>
  <c r="L50" i="4"/>
  <c r="I50" i="4"/>
  <c r="F58" i="2"/>
  <c r="K58" i="2"/>
  <c r="H58" i="2"/>
  <c r="L58" i="2"/>
  <c r="I58" i="2"/>
  <c r="J58" i="2"/>
  <c r="L39" i="2"/>
  <c r="I39" i="2"/>
  <c r="J39" i="2"/>
  <c r="I42" i="12"/>
  <c r="H42" i="12"/>
  <c r="F42" i="12"/>
  <c r="F78" i="2"/>
  <c r="L78" i="2"/>
  <c r="L75" i="2"/>
  <c r="F75" i="2"/>
  <c r="F28" i="2"/>
  <c r="I28" i="2"/>
  <c r="J28" i="2"/>
  <c r="J82" i="12"/>
  <c r="K82" i="12"/>
  <c r="L82" i="12"/>
  <c r="F82" i="12"/>
  <c r="H69" i="12"/>
  <c r="F69" i="12"/>
  <c r="I69" i="12"/>
  <c r="J69" i="12"/>
  <c r="J41" i="4"/>
  <c r="K41" i="4"/>
  <c r="L41" i="4"/>
  <c r="H36" i="4"/>
  <c r="L36" i="4"/>
  <c r="K83" i="2"/>
  <c r="F83" i="2"/>
  <c r="I83" i="2"/>
  <c r="J83" i="2"/>
  <c r="H80" i="2"/>
  <c r="J80" i="2"/>
  <c r="H75" i="12"/>
  <c r="L75" i="12"/>
  <c r="L72" i="12"/>
  <c r="I72" i="12"/>
  <c r="I46" i="12"/>
  <c r="F46" i="12"/>
  <c r="K46" i="12"/>
  <c r="H46" i="12"/>
  <c r="J46" i="12"/>
  <c r="L46" i="12"/>
  <c r="L33" i="12"/>
  <c r="K33" i="12"/>
  <c r="F33" i="12"/>
  <c r="H33" i="12"/>
  <c r="G13" i="12"/>
  <c r="I13" i="12"/>
  <c r="P13" i="12"/>
  <c r="N13" i="12"/>
  <c r="K13" i="12"/>
  <c r="F13" i="12"/>
  <c r="L13" i="12"/>
  <c r="F22" i="10"/>
  <c r="H22" i="10"/>
  <c r="L22" i="10"/>
  <c r="S346" i="17"/>
  <c r="U346" i="17" s="1"/>
  <c r="W346" i="17"/>
  <c r="L64" i="4"/>
  <c r="F64" i="4"/>
  <c r="H64" i="4"/>
  <c r="K64" i="4"/>
  <c r="L62" i="4"/>
  <c r="F62" i="4"/>
  <c r="H46" i="4"/>
  <c r="I46" i="4"/>
  <c r="L46" i="4"/>
  <c r="F46" i="4"/>
  <c r="F64" i="2"/>
  <c r="J64" i="2"/>
  <c r="H47" i="2"/>
  <c r="I47" i="2"/>
  <c r="F47" i="2"/>
  <c r="K47" i="2"/>
  <c r="L47" i="2"/>
  <c r="H30" i="2"/>
  <c r="F30" i="2"/>
  <c r="K30" i="2"/>
  <c r="J30" i="2"/>
  <c r="L30" i="2"/>
  <c r="I34" i="10"/>
  <c r="F34" i="10"/>
  <c r="H34" i="10"/>
  <c r="J34" i="10"/>
  <c r="L34" i="10"/>
  <c r="K34" i="10"/>
  <c r="W211" i="13"/>
  <c r="S370" i="17"/>
  <c r="U370" i="17" s="1"/>
  <c r="H23" i="4"/>
  <c r="F23" i="4"/>
  <c r="J23" i="4"/>
  <c r="L23" i="4"/>
  <c r="K23" i="4"/>
  <c r="I23" i="4"/>
  <c r="J69" i="2"/>
  <c r="K69" i="2"/>
  <c r="F69" i="2"/>
  <c r="F66" i="2"/>
  <c r="I66" i="2"/>
  <c r="K66" i="2"/>
  <c r="L66" i="2"/>
  <c r="F61" i="2"/>
  <c r="L61" i="2"/>
  <c r="K61" i="2"/>
  <c r="L44" i="2"/>
  <c r="K44" i="2"/>
  <c r="F44" i="2"/>
  <c r="J44" i="2"/>
  <c r="I44" i="2"/>
  <c r="J79" i="12"/>
  <c r="I79" i="12"/>
  <c r="F79" i="10"/>
  <c r="J79" i="10"/>
  <c r="H79" i="10"/>
  <c r="S280" i="17"/>
  <c r="U280" i="17" s="1"/>
  <c r="W280" i="17"/>
  <c r="H25" i="4"/>
  <c r="K25" i="4"/>
  <c r="I25" i="4"/>
  <c r="F37" i="2"/>
  <c r="K37" i="2"/>
  <c r="L37" i="2"/>
  <c r="F32" i="2"/>
  <c r="J32" i="2"/>
  <c r="I32" i="2"/>
  <c r="S358" i="17"/>
  <c r="U358" i="17" s="1"/>
  <c r="J54" i="4"/>
  <c r="L53" i="4"/>
  <c r="J38" i="4"/>
  <c r="I37" i="4"/>
  <c r="I45" i="2"/>
  <c r="F38" i="2"/>
  <c r="K29" i="2"/>
  <c r="H84" i="12"/>
  <c r="F80" i="12"/>
  <c r="I60" i="12"/>
  <c r="I52" i="12"/>
  <c r="L45" i="12"/>
  <c r="P295" i="6"/>
  <c r="P289" i="6"/>
  <c r="P259" i="6"/>
  <c r="S259" i="6" s="1"/>
  <c r="U259" i="6" s="1"/>
  <c r="P181" i="6"/>
  <c r="S181" i="6" s="1"/>
  <c r="U181" i="6" s="1"/>
  <c r="Y2" i="6"/>
  <c r="Y10" i="6"/>
  <c r="P41" i="6"/>
  <c r="P84" i="6"/>
  <c r="P89" i="6"/>
  <c r="P91" i="6"/>
  <c r="P104" i="6"/>
  <c r="P107" i="6"/>
  <c r="P141" i="6"/>
  <c r="P171" i="6"/>
  <c r="P180" i="6"/>
  <c r="P183" i="6"/>
  <c r="S183" i="6" s="1"/>
  <c r="U183" i="6" s="1"/>
  <c r="P186" i="6"/>
  <c r="P191" i="6"/>
  <c r="P199" i="6"/>
  <c r="P212" i="6"/>
  <c r="S212" i="6" s="1"/>
  <c r="U212" i="6" s="1"/>
  <c r="P220" i="6"/>
  <c r="S220" i="6" s="1"/>
  <c r="U220" i="6" s="1"/>
  <c r="P243" i="6"/>
  <c r="S243" i="6" s="1"/>
  <c r="U243" i="6" s="1"/>
  <c r="P245" i="6"/>
  <c r="P249" i="6"/>
  <c r="S249" i="6" s="1"/>
  <c r="U249" i="6" s="1"/>
  <c r="P258" i="6"/>
  <c r="S258" i="6" s="1"/>
  <c r="U258" i="6" s="1"/>
  <c r="P275" i="6"/>
  <c r="P276" i="6"/>
  <c r="P281" i="6"/>
  <c r="P284" i="6"/>
  <c r="P337" i="6"/>
  <c r="P339" i="6"/>
  <c r="P39" i="6"/>
  <c r="P59" i="6"/>
  <c r="P62" i="6"/>
  <c r="P74" i="6"/>
  <c r="P77" i="6"/>
  <c r="P95" i="6"/>
  <c r="W95" i="6" s="1"/>
  <c r="P112" i="6"/>
  <c r="P127" i="6"/>
  <c r="P140" i="6"/>
  <c r="P145" i="6"/>
  <c r="P170" i="6"/>
  <c r="P201" i="6"/>
  <c r="P240" i="6"/>
  <c r="P251" i="6"/>
  <c r="P261" i="6"/>
  <c r="S261" i="6" s="1"/>
  <c r="U261" i="6" s="1"/>
  <c r="P273" i="6"/>
  <c r="P301" i="6"/>
  <c r="P76" i="6"/>
  <c r="P79" i="6"/>
  <c r="P83" i="6"/>
  <c r="P88" i="6"/>
  <c r="P98" i="6"/>
  <c r="P103" i="6"/>
  <c r="P114" i="6"/>
  <c r="P117" i="6"/>
  <c r="P167" i="6"/>
  <c r="S167" i="6" s="1"/>
  <c r="U167" i="6" s="1"/>
  <c r="P203" i="6"/>
  <c r="P228" i="6"/>
  <c r="S228" i="6" s="1"/>
  <c r="U228" i="6" s="1"/>
  <c r="P242" i="6"/>
  <c r="P250" i="6"/>
  <c r="S250" i="6" s="1"/>
  <c r="U250" i="6" s="1"/>
  <c r="P262" i="6"/>
  <c r="S262" i="6" s="1"/>
  <c r="U262" i="6" s="1"/>
  <c r="P303" i="6"/>
  <c r="P71" i="6"/>
  <c r="P73" i="6"/>
  <c r="P102" i="6"/>
  <c r="P147" i="6"/>
  <c r="P151" i="6"/>
  <c r="S151" i="6" s="1"/>
  <c r="U151" i="6" s="1"/>
  <c r="P152" i="6"/>
  <c r="P179" i="6"/>
  <c r="P198" i="6"/>
  <c r="P219" i="6"/>
  <c r="S219" i="6" s="1"/>
  <c r="U219" i="6" s="1"/>
  <c r="P227" i="6"/>
  <c r="S227" i="6" s="1"/>
  <c r="U227" i="6" s="1"/>
  <c r="P235" i="6"/>
  <c r="S235" i="6" s="1"/>
  <c r="U235" i="6" s="1"/>
  <c r="P236" i="6"/>
  <c r="S236" i="6" s="1"/>
  <c r="U236" i="6" s="1"/>
  <c r="P253" i="6"/>
  <c r="S253" i="6" s="1"/>
  <c r="U253" i="6" s="1"/>
  <c r="P280" i="6"/>
  <c r="P310" i="6"/>
  <c r="P317" i="6"/>
  <c r="P341" i="6"/>
  <c r="P32" i="6"/>
  <c r="P35" i="6"/>
  <c r="P50" i="6"/>
  <c r="P58" i="6"/>
  <c r="P85" i="6"/>
  <c r="P123" i="6"/>
  <c r="P126" i="6"/>
  <c r="P162" i="6"/>
  <c r="S162" i="6" s="1"/>
  <c r="U162" i="6" s="1"/>
  <c r="P169" i="6"/>
  <c r="P194" i="6"/>
  <c r="S194" i="6" s="1"/>
  <c r="U194" i="6" s="1"/>
  <c r="P216" i="6"/>
  <c r="S216" i="6" s="1"/>
  <c r="U216" i="6" s="1"/>
  <c r="P218" i="6"/>
  <c r="S218" i="6" s="1"/>
  <c r="U218" i="6" s="1"/>
  <c r="P234" i="6"/>
  <c r="S234" i="6" s="1"/>
  <c r="U234" i="6" s="1"/>
  <c r="P254" i="6"/>
  <c r="S254" i="6" s="1"/>
  <c r="U254" i="6" s="1"/>
  <c r="P305" i="6"/>
  <c r="P331" i="6"/>
  <c r="P28" i="6"/>
  <c r="P55" i="6"/>
  <c r="P97" i="6"/>
  <c r="P110" i="6"/>
  <c r="P113" i="6"/>
  <c r="P116" i="6"/>
  <c r="P128" i="6"/>
  <c r="P131" i="6"/>
  <c r="P173" i="6"/>
  <c r="S173" i="6" s="1"/>
  <c r="U173" i="6" s="1"/>
  <c r="P187" i="6"/>
  <c r="P196" i="6"/>
  <c r="S196" i="6" s="1"/>
  <c r="U196" i="6" s="1"/>
  <c r="P210" i="6"/>
  <c r="S210" i="6" s="1"/>
  <c r="U210" i="6" s="1"/>
  <c r="P217" i="6"/>
  <c r="S217" i="6" s="1"/>
  <c r="U217" i="6" s="1"/>
  <c r="P226" i="6"/>
  <c r="P232" i="6"/>
  <c r="S232" i="6" s="1"/>
  <c r="U232" i="6" s="1"/>
  <c r="P264" i="6"/>
  <c r="S264" i="6" s="1"/>
  <c r="U264" i="6" s="1"/>
  <c r="P266" i="6"/>
  <c r="P268" i="6"/>
  <c r="P299" i="6"/>
  <c r="P302" i="6"/>
  <c r="P307" i="6"/>
  <c r="P314" i="6"/>
  <c r="P340" i="6"/>
  <c r="L70" i="4"/>
  <c r="L66" i="4"/>
  <c r="H57" i="4"/>
  <c r="H49" i="4"/>
  <c r="K42" i="4"/>
  <c r="H38" i="4"/>
  <c r="F62" i="2"/>
  <c r="J71" i="12"/>
  <c r="H60" i="12"/>
  <c r="J55" i="12"/>
  <c r="H47" i="12"/>
  <c r="J39" i="12"/>
  <c r="J34" i="12"/>
  <c r="H28" i="12"/>
  <c r="J22" i="12"/>
  <c r="P149" i="6"/>
  <c r="P146" i="6"/>
  <c r="J70" i="4"/>
  <c r="F58" i="4"/>
  <c r="I52" i="4"/>
  <c r="F37" i="4"/>
  <c r="J45" i="2"/>
  <c r="H38" i="2"/>
  <c r="H27" i="2"/>
  <c r="H21" i="2"/>
  <c r="H64" i="12"/>
  <c r="I55" i="12"/>
  <c r="H77" i="10"/>
  <c r="L71" i="10"/>
  <c r="I71" i="10"/>
  <c r="P225" i="6"/>
  <c r="S225" i="6" s="1"/>
  <c r="U225" i="6" s="1"/>
  <c r="P204" i="6"/>
  <c r="S204" i="6" s="1"/>
  <c r="U204" i="6" s="1"/>
  <c r="P133" i="6"/>
  <c r="P130" i="6"/>
  <c r="H67" i="4"/>
  <c r="F52" i="4"/>
  <c r="L37" i="4"/>
  <c r="H62" i="2"/>
  <c r="J38" i="2"/>
  <c r="L84" i="12"/>
  <c r="P304" i="6"/>
  <c r="P278" i="6"/>
  <c r="S278" i="6" s="1"/>
  <c r="U278" i="6" s="1"/>
  <c r="P238" i="6"/>
  <c r="S238" i="6" s="1"/>
  <c r="U238" i="6" s="1"/>
  <c r="P207" i="6"/>
  <c r="S207" i="6" s="1"/>
  <c r="U207" i="6" s="1"/>
  <c r="P189" i="6"/>
  <c r="S189" i="6" s="1"/>
  <c r="U189" i="6" s="1"/>
  <c r="P150" i="6"/>
  <c r="P105" i="6"/>
  <c r="H58" i="4"/>
  <c r="H42" i="4"/>
  <c r="K84" i="12"/>
  <c r="L80" i="12"/>
  <c r="L82" i="10"/>
  <c r="K82" i="10"/>
  <c r="I32" i="10"/>
  <c r="K32" i="10"/>
  <c r="L32" i="10"/>
  <c r="P246" i="6"/>
  <c r="P213" i="6"/>
  <c r="P138" i="6"/>
  <c r="P134" i="6"/>
  <c r="P80" i="6"/>
  <c r="F50" i="2"/>
  <c r="J84" i="12"/>
  <c r="K60" i="12"/>
  <c r="I58" i="12"/>
  <c r="K48" i="12"/>
  <c r="F77" i="10"/>
  <c r="L77" i="10"/>
  <c r="I58" i="10"/>
  <c r="J58" i="10"/>
  <c r="P49" i="17"/>
  <c r="P58" i="17"/>
  <c r="P77" i="17"/>
  <c r="P127" i="17"/>
  <c r="P135" i="17"/>
  <c r="P138" i="17"/>
  <c r="P159" i="17"/>
  <c r="P193" i="17"/>
  <c r="S193" i="17" s="1"/>
  <c r="U193" i="17" s="1"/>
  <c r="P269" i="17"/>
  <c r="P377" i="17"/>
  <c r="P62" i="17"/>
  <c r="P89" i="17"/>
  <c r="P140" i="17"/>
  <c r="P144" i="17"/>
  <c r="P178" i="17"/>
  <c r="P185" i="17"/>
  <c r="P199" i="17"/>
  <c r="P254" i="17"/>
  <c r="S254" i="17" s="1"/>
  <c r="U254" i="17" s="1"/>
  <c r="P72" i="17"/>
  <c r="P75" i="17"/>
  <c r="P106" i="17"/>
  <c r="P133" i="17"/>
  <c r="P146" i="17"/>
  <c r="P197" i="17"/>
  <c r="P209" i="17"/>
  <c r="P231" i="17"/>
  <c r="S231" i="17" s="1"/>
  <c r="U231" i="17" s="1"/>
  <c r="P242" i="17"/>
  <c r="P275" i="17"/>
  <c r="P304" i="17"/>
  <c r="P314" i="17"/>
  <c r="P329" i="17"/>
  <c r="P331" i="17"/>
  <c r="P43" i="17"/>
  <c r="P81" i="17"/>
  <c r="P115" i="17"/>
  <c r="P119" i="17"/>
  <c r="P150" i="17"/>
  <c r="P189" i="17"/>
  <c r="P192" i="17"/>
  <c r="S192" i="17" s="1"/>
  <c r="U192" i="17" s="1"/>
  <c r="P211" i="17"/>
  <c r="S211" i="17" s="1"/>
  <c r="U211" i="17" s="1"/>
  <c r="P213" i="17"/>
  <c r="S213" i="17" s="1"/>
  <c r="U213" i="17" s="1"/>
  <c r="P215" i="17"/>
  <c r="P222" i="17"/>
  <c r="P227" i="17"/>
  <c r="P240" i="17"/>
  <c r="S240" i="17" s="1"/>
  <c r="U240" i="17" s="1"/>
  <c r="P282" i="17"/>
  <c r="S282" i="17" s="1"/>
  <c r="U282" i="17" s="1"/>
  <c r="P284" i="17"/>
  <c r="S284" i="17" s="1"/>
  <c r="U284" i="17" s="1"/>
  <c r="P286" i="17"/>
  <c r="S286" i="17" s="1"/>
  <c r="U286" i="17" s="1"/>
  <c r="P288" i="17"/>
  <c r="S288" i="17" s="1"/>
  <c r="U288" i="17" s="1"/>
  <c r="P290" i="17"/>
  <c r="S290" i="17" s="1"/>
  <c r="U290" i="17" s="1"/>
  <c r="P292" i="17"/>
  <c r="S292" i="17" s="1"/>
  <c r="U292" i="17" s="1"/>
  <c r="P294" i="17"/>
  <c r="P307" i="17"/>
  <c r="S307" i="17" s="1"/>
  <c r="U307" i="17" s="1"/>
  <c r="P334" i="17"/>
  <c r="S334" i="17" s="1"/>
  <c r="U334" i="17" s="1"/>
  <c r="P66" i="17"/>
  <c r="P69" i="17"/>
  <c r="P93" i="17"/>
  <c r="P121" i="17"/>
  <c r="P126" i="17"/>
  <c r="P139" i="17"/>
  <c r="P168" i="17"/>
  <c r="P173" i="17"/>
  <c r="P238" i="17"/>
  <c r="S238" i="17" s="1"/>
  <c r="U238" i="17" s="1"/>
  <c r="P270" i="17"/>
  <c r="P318" i="17"/>
  <c r="P325" i="17"/>
  <c r="P376" i="17"/>
  <c r="P113" i="17"/>
  <c r="P145" i="17"/>
  <c r="P154" i="17"/>
  <c r="P184" i="17"/>
  <c r="P196" i="17"/>
  <c r="S196" i="17" s="1"/>
  <c r="U196" i="17" s="1"/>
  <c r="P200" i="17"/>
  <c r="P230" i="17"/>
  <c r="P236" i="17"/>
  <c r="S236" i="17" s="1"/>
  <c r="U236" i="17" s="1"/>
  <c r="P253" i="17"/>
  <c r="S253" i="17" s="1"/>
  <c r="U253" i="17" s="1"/>
  <c r="P255" i="17"/>
  <c r="AB21" i="8"/>
  <c r="P63" i="8"/>
  <c r="S63" i="8" s="1"/>
  <c r="U63" i="8" s="1"/>
  <c r="P67" i="8"/>
  <c r="S67" i="8" s="1"/>
  <c r="U67" i="8" s="1"/>
  <c r="P71" i="8"/>
  <c r="S71" i="8" s="1"/>
  <c r="U71" i="8" s="1"/>
  <c r="P50" i="8"/>
  <c r="S50" i="8" s="1"/>
  <c r="U50" i="8" s="1"/>
  <c r="P62" i="8"/>
  <c r="S62" i="8" s="1"/>
  <c r="U62" i="8" s="1"/>
  <c r="P66" i="8"/>
  <c r="S66" i="8" s="1"/>
  <c r="U66" i="8" s="1"/>
  <c r="P70" i="8"/>
  <c r="S70" i="8" s="1"/>
  <c r="U70" i="8" s="1"/>
  <c r="P74" i="8"/>
  <c r="S74" i="8" s="1"/>
  <c r="U74" i="8" s="1"/>
  <c r="P77" i="8"/>
  <c r="S77" i="8" s="1"/>
  <c r="U77" i="8" s="1"/>
  <c r="AB19" i="8"/>
  <c r="P61" i="8"/>
  <c r="S61" i="8" s="1"/>
  <c r="U61" i="8" s="1"/>
  <c r="P65" i="8"/>
  <c r="S65" i="8" s="1"/>
  <c r="U65" i="8" s="1"/>
  <c r="P69" i="8"/>
  <c r="S69" i="8" s="1"/>
  <c r="U69" i="8" s="1"/>
  <c r="P73" i="8"/>
  <c r="S73" i="8" s="1"/>
  <c r="U73" i="8" s="1"/>
  <c r="P85" i="8"/>
  <c r="S85" i="8" s="1"/>
  <c r="U85" i="8" s="1"/>
  <c r="P122" i="6"/>
  <c r="W122" i="6" s="1"/>
  <c r="P66" i="6"/>
  <c r="P63" i="6"/>
  <c r="H70" i="10"/>
  <c r="L43" i="10"/>
  <c r="P320" i="13"/>
  <c r="K46" i="10"/>
  <c r="J37" i="10"/>
  <c r="J23" i="10"/>
  <c r="J21" i="10"/>
  <c r="AB3" i="17"/>
  <c r="P317" i="3"/>
  <c r="P217" i="3"/>
  <c r="P367" i="13"/>
  <c r="S367" i="13" s="1"/>
  <c r="U367" i="13" s="1"/>
  <c r="P345" i="13"/>
  <c r="S345" i="13" s="1"/>
  <c r="U345" i="13" s="1"/>
  <c r="P191" i="13"/>
  <c r="S191" i="13" s="1"/>
  <c r="U191" i="13" s="1"/>
  <c r="I46" i="10"/>
  <c r="K44" i="10"/>
  <c r="H31" i="10"/>
  <c r="AB19" i="17"/>
  <c r="P354" i="3"/>
  <c r="P112" i="13"/>
  <c r="S112" i="13" s="1"/>
  <c r="U112" i="13" s="1"/>
  <c r="AB17" i="17"/>
  <c r="P438" i="3"/>
  <c r="H44" i="10"/>
  <c r="L23" i="10"/>
  <c r="P263" i="13"/>
  <c r="S263" i="13" s="1"/>
  <c r="U263" i="13" s="1"/>
  <c r="Y18" i="13"/>
  <c r="S458" i="13"/>
  <c r="U458" i="13" s="1"/>
  <c r="S236" i="13"/>
  <c r="U236" i="13" s="1"/>
  <c r="W226" i="13"/>
  <c r="I226" i="13"/>
  <c r="W217" i="13"/>
  <c r="I217" i="13"/>
  <c r="S196" i="13"/>
  <c r="U196" i="13" s="1"/>
  <c r="W196" i="13"/>
  <c r="S329" i="13"/>
  <c r="U329" i="13" s="1"/>
  <c r="W329" i="13"/>
  <c r="P389" i="13"/>
  <c r="S389" i="13" s="1"/>
  <c r="U389" i="13" s="1"/>
  <c r="K431" i="13"/>
  <c r="W431" i="13"/>
  <c r="G404" i="13"/>
  <c r="P404" i="13"/>
  <c r="G400" i="13"/>
  <c r="K400" i="13" s="1"/>
  <c r="P400" i="13"/>
  <c r="P343" i="13"/>
  <c r="G343" i="13"/>
  <c r="P314" i="13"/>
  <c r="S314" i="13" s="1"/>
  <c r="U314" i="13" s="1"/>
  <c r="G277" i="13"/>
  <c r="P277" i="13"/>
  <c r="S277" i="13" s="1"/>
  <c r="U277" i="13" s="1"/>
  <c r="G221" i="13"/>
  <c r="I221" i="13" s="1"/>
  <c r="P221" i="13"/>
  <c r="S221" i="13" s="1"/>
  <c r="U221" i="13" s="1"/>
  <c r="P183" i="13"/>
  <c r="G183" i="13"/>
  <c r="G140" i="13"/>
  <c r="P140" i="13"/>
  <c r="W78" i="13"/>
  <c r="I78" i="13"/>
  <c r="G65" i="13"/>
  <c r="P65" i="13"/>
  <c r="S65" i="13" s="1"/>
  <c r="U65" i="13" s="1"/>
  <c r="G21" i="13"/>
  <c r="P21" i="13"/>
  <c r="S21" i="13" s="1"/>
  <c r="U21" i="13" s="1"/>
  <c r="S342" i="13"/>
  <c r="U342" i="13" s="1"/>
  <c r="W100" i="13"/>
  <c r="P54" i="13"/>
  <c r="S145" i="13"/>
  <c r="U145" i="13" s="1"/>
  <c r="W145" i="13"/>
  <c r="W56" i="13"/>
  <c r="J56" i="13"/>
  <c r="S286" i="13"/>
  <c r="U286" i="13" s="1"/>
  <c r="W286" i="13"/>
  <c r="G290" i="13"/>
  <c r="P290" i="13"/>
  <c r="S290" i="13" s="1"/>
  <c r="U290" i="13" s="1"/>
  <c r="G239" i="13"/>
  <c r="I239" i="13" s="1"/>
  <c r="P239" i="13"/>
  <c r="S239" i="13" s="1"/>
  <c r="U239" i="13" s="1"/>
  <c r="P195" i="13"/>
  <c r="G195" i="13"/>
  <c r="S136" i="13"/>
  <c r="U136" i="13" s="1"/>
  <c r="G132" i="13"/>
  <c r="P132" i="13"/>
  <c r="S132" i="13" s="1"/>
  <c r="U132" i="13" s="1"/>
  <c r="S126" i="13"/>
  <c r="U126" i="13" s="1"/>
  <c r="J126" i="13"/>
  <c r="W126" i="13"/>
  <c r="G90" i="13"/>
  <c r="P90" i="13"/>
  <c r="S90" i="13" s="1"/>
  <c r="U90" i="13" s="1"/>
  <c r="S48" i="13"/>
  <c r="U48" i="13" s="1"/>
  <c r="I48" i="13"/>
  <c r="W48" i="13"/>
  <c r="G254" i="13"/>
  <c r="I254" i="13" s="1"/>
  <c r="P254" i="13"/>
  <c r="G130" i="13"/>
  <c r="P130" i="13"/>
  <c r="W210" i="13"/>
  <c r="I236" i="13"/>
  <c r="P106" i="13"/>
  <c r="S106" i="13" s="1"/>
  <c r="U106" i="13" s="1"/>
  <c r="W74" i="13"/>
  <c r="S74" i="13"/>
  <c r="U74" i="13" s="1"/>
  <c r="P170" i="13"/>
  <c r="W189" i="13"/>
  <c r="I189" i="13"/>
  <c r="I385" i="13"/>
  <c r="W385" i="13"/>
  <c r="K367" i="13"/>
  <c r="P430" i="13"/>
  <c r="S430" i="13" s="1"/>
  <c r="U430" i="13" s="1"/>
  <c r="G430" i="13"/>
  <c r="P422" i="13"/>
  <c r="S422" i="13" s="1"/>
  <c r="U422" i="13" s="1"/>
  <c r="G422" i="13"/>
  <c r="P403" i="13"/>
  <c r="S403" i="13" s="1"/>
  <c r="U403" i="13" s="1"/>
  <c r="G403" i="13"/>
  <c r="G338" i="13"/>
  <c r="P338" i="13"/>
  <c r="S338" i="13" s="1"/>
  <c r="U338" i="13" s="1"/>
  <c r="P282" i="13"/>
  <c r="G282" i="13"/>
  <c r="I282" i="13" s="1"/>
  <c r="G279" i="13"/>
  <c r="I279" i="13" s="1"/>
  <c r="P279" i="13"/>
  <c r="S279" i="13" s="1"/>
  <c r="U279" i="13" s="1"/>
  <c r="G202" i="13"/>
  <c r="P202" i="13"/>
  <c r="S202" i="13" s="1"/>
  <c r="U202" i="13" s="1"/>
  <c r="G139" i="13"/>
  <c r="P139" i="13"/>
  <c r="S139" i="13" s="1"/>
  <c r="U139" i="13" s="1"/>
  <c r="G96" i="13"/>
  <c r="P96" i="13"/>
  <c r="S96" i="13" s="1"/>
  <c r="U96" i="13" s="1"/>
  <c r="G67" i="13"/>
  <c r="P67" i="13"/>
  <c r="S67" i="13" s="1"/>
  <c r="U67" i="13" s="1"/>
  <c r="W190" i="13"/>
  <c r="S264" i="13"/>
  <c r="U264" i="13" s="1"/>
  <c r="S154" i="13"/>
  <c r="U154" i="13" s="1"/>
  <c r="I154" i="13"/>
  <c r="W414" i="13"/>
  <c r="J414" i="13"/>
  <c r="G352" i="13"/>
  <c r="P352" i="13"/>
  <c r="S352" i="13" s="1"/>
  <c r="U352" i="13" s="1"/>
  <c r="G330" i="13"/>
  <c r="P330" i="13"/>
  <c r="S330" i="13" s="1"/>
  <c r="U330" i="13" s="1"/>
  <c r="G289" i="13"/>
  <c r="P289" i="13"/>
  <c r="S289" i="13" s="1"/>
  <c r="U289" i="13" s="1"/>
  <c r="P285" i="13"/>
  <c r="G285" i="13"/>
  <c r="I285" i="13" s="1"/>
  <c r="J182" i="13"/>
  <c r="W182" i="13"/>
  <c r="G177" i="13"/>
  <c r="P177" i="13"/>
  <c r="G166" i="13"/>
  <c r="J166" i="13" s="1"/>
  <c r="P166" i="13"/>
  <c r="G144" i="13"/>
  <c r="P144" i="13"/>
  <c r="P117" i="13"/>
  <c r="G117" i="13"/>
  <c r="I112" i="13"/>
  <c r="G110" i="13"/>
  <c r="P110" i="13"/>
  <c r="G80" i="13"/>
  <c r="P80" i="13"/>
  <c r="G127" i="13"/>
  <c r="J127" i="13" s="1"/>
  <c r="P127" i="13"/>
  <c r="W70" i="13"/>
  <c r="J446" i="13"/>
  <c r="G440" i="13"/>
  <c r="P440" i="13"/>
  <c r="S440" i="13" s="1"/>
  <c r="U440" i="13" s="1"/>
  <c r="G402" i="13"/>
  <c r="P402" i="13"/>
  <c r="S402" i="13" s="1"/>
  <c r="U402" i="13" s="1"/>
  <c r="G333" i="13"/>
  <c r="P333" i="13"/>
  <c r="S333" i="13" s="1"/>
  <c r="U333" i="13" s="1"/>
  <c r="G261" i="13"/>
  <c r="I261" i="13" s="1"/>
  <c r="P261" i="13"/>
  <c r="S261" i="13" s="1"/>
  <c r="U261" i="13" s="1"/>
  <c r="G204" i="13"/>
  <c r="P204" i="13"/>
  <c r="S204" i="13" s="1"/>
  <c r="U204" i="13" s="1"/>
  <c r="P156" i="13"/>
  <c r="G156" i="13"/>
  <c r="G141" i="13"/>
  <c r="P141" i="13"/>
  <c r="S141" i="13" s="1"/>
  <c r="U141" i="13" s="1"/>
  <c r="G138" i="13"/>
  <c r="P138" i="13"/>
  <c r="S138" i="13" s="1"/>
  <c r="U138" i="13" s="1"/>
  <c r="W114" i="13"/>
  <c r="I114" i="13"/>
  <c r="P46" i="13"/>
  <c r="S46" i="13" s="1"/>
  <c r="U46" i="13" s="1"/>
  <c r="G46" i="13"/>
  <c r="P328" i="13"/>
  <c r="G328" i="13"/>
  <c r="W35" i="13"/>
  <c r="S348" i="13"/>
  <c r="U348" i="13" s="1"/>
  <c r="I191" i="13"/>
  <c r="W228" i="13"/>
  <c r="J228" i="13"/>
  <c r="G355" i="13"/>
  <c r="P355" i="13"/>
  <c r="S355" i="13" s="1"/>
  <c r="U355" i="13" s="1"/>
  <c r="P284" i="13"/>
  <c r="G284" i="13"/>
  <c r="I284" i="13" s="1"/>
  <c r="G209" i="13"/>
  <c r="P209" i="13"/>
  <c r="G206" i="13"/>
  <c r="P206" i="13"/>
  <c r="S206" i="13" s="1"/>
  <c r="U206" i="13" s="1"/>
  <c r="G152" i="13"/>
  <c r="P152" i="13"/>
  <c r="S152" i="13" s="1"/>
  <c r="U152" i="13" s="1"/>
  <c r="W149" i="13"/>
  <c r="G146" i="13"/>
  <c r="P146" i="13"/>
  <c r="G104" i="13"/>
  <c r="P104" i="13"/>
  <c r="W83" i="13"/>
  <c r="I83" i="13"/>
  <c r="G76" i="13"/>
  <c r="P76" i="13"/>
  <c r="J69" i="13"/>
  <c r="P37" i="13"/>
  <c r="S37" i="13" s="1"/>
  <c r="U37" i="13" s="1"/>
  <c r="G37" i="13"/>
  <c r="J345" i="13"/>
  <c r="G371" i="13"/>
  <c r="P371" i="13"/>
  <c r="P233" i="13"/>
  <c r="S233" i="13" s="1"/>
  <c r="U233" i="13" s="1"/>
  <c r="G233" i="13"/>
  <c r="I233" i="13" s="1"/>
  <c r="G158" i="13"/>
  <c r="P158" i="13"/>
  <c r="S158" i="13" s="1"/>
  <c r="U158" i="13" s="1"/>
  <c r="S461" i="13"/>
  <c r="U461" i="13" s="1"/>
  <c r="S453" i="13"/>
  <c r="U453" i="13" s="1"/>
  <c r="S325" i="13"/>
  <c r="U325" i="13" s="1"/>
  <c r="W136" i="13"/>
  <c r="I136" i="13"/>
  <c r="P302" i="13"/>
  <c r="S302" i="13" s="1"/>
  <c r="U302" i="13" s="1"/>
  <c r="P420" i="13"/>
  <c r="S420" i="13" s="1"/>
  <c r="U420" i="13" s="1"/>
  <c r="G420" i="13"/>
  <c r="G358" i="13"/>
  <c r="I332" i="13"/>
  <c r="W332" i="13"/>
  <c r="G216" i="13"/>
  <c r="P216" i="13"/>
  <c r="S216" i="13" s="1"/>
  <c r="U216" i="13" s="1"/>
  <c r="G181" i="13"/>
  <c r="P181" i="13"/>
  <c r="S181" i="13" s="1"/>
  <c r="U181" i="13" s="1"/>
  <c r="G155" i="13"/>
  <c r="P155" i="13"/>
  <c r="S155" i="13" s="1"/>
  <c r="U155" i="13" s="1"/>
  <c r="S124" i="13"/>
  <c r="U124" i="13" s="1"/>
  <c r="J124" i="13"/>
  <c r="W124" i="13"/>
  <c r="G57" i="13"/>
  <c r="P57" i="13"/>
  <c r="S57" i="13" s="1"/>
  <c r="U57" i="13" s="1"/>
  <c r="G42" i="13"/>
  <c r="P42" i="13"/>
  <c r="G34" i="13"/>
  <c r="P34" i="13"/>
  <c r="P176" i="13"/>
  <c r="G294" i="13"/>
  <c r="P232" i="13"/>
  <c r="S232" i="13" s="1"/>
  <c r="U232" i="13" s="1"/>
  <c r="G208" i="13"/>
  <c r="S164" i="13"/>
  <c r="U164" i="13" s="1"/>
  <c r="S194" i="13"/>
  <c r="U194" i="13" s="1"/>
  <c r="W64" i="13"/>
  <c r="S275" i="13"/>
  <c r="U275" i="13" s="1"/>
  <c r="P326" i="13"/>
  <c r="S415" i="13"/>
  <c r="U415" i="13" s="1"/>
  <c r="P315" i="13"/>
  <c r="S315" i="13" s="1"/>
  <c r="U315" i="13" s="1"/>
  <c r="P150" i="13"/>
  <c r="Y10" i="13"/>
  <c r="S182" i="13"/>
  <c r="U182" i="13" s="1"/>
  <c r="S207" i="13"/>
  <c r="U207" i="13" s="1"/>
  <c r="S385" i="13"/>
  <c r="U385" i="13" s="1"/>
  <c r="S228" i="13"/>
  <c r="U228" i="13" s="1"/>
  <c r="P339" i="13"/>
  <c r="W339" i="13" s="1"/>
  <c r="P327" i="13"/>
  <c r="W327" i="13" s="1"/>
  <c r="P474" i="13"/>
  <c r="W474" i="13" s="1"/>
  <c r="J374" i="13"/>
  <c r="S444" i="13"/>
  <c r="U444" i="13" s="1"/>
  <c r="P437" i="13"/>
  <c r="G437" i="13"/>
  <c r="G399" i="13"/>
  <c r="P399" i="13"/>
  <c r="S399" i="13" s="1"/>
  <c r="U399" i="13" s="1"/>
  <c r="P388" i="13"/>
  <c r="G388" i="13"/>
  <c r="K388" i="13" s="1"/>
  <c r="J349" i="13"/>
  <c r="S349" i="13"/>
  <c r="U349" i="13" s="1"/>
  <c r="S82" i="13"/>
  <c r="U82" i="13" s="1"/>
  <c r="I82" i="13"/>
  <c r="W82" i="13"/>
  <c r="P413" i="13"/>
  <c r="S413" i="13" s="1"/>
  <c r="U413" i="13" s="1"/>
  <c r="G413" i="13"/>
  <c r="P398" i="13"/>
  <c r="G398" i="13"/>
  <c r="G387" i="13"/>
  <c r="P387" i="13"/>
  <c r="S387" i="13" s="1"/>
  <c r="U387" i="13" s="1"/>
  <c r="P361" i="13"/>
  <c r="G361" i="13"/>
  <c r="G423" i="13"/>
  <c r="P423" i="13"/>
  <c r="W97" i="13"/>
  <c r="S184" i="13"/>
  <c r="U184" i="13" s="1"/>
  <c r="W184" i="13"/>
  <c r="G442" i="13"/>
  <c r="P442" i="13"/>
  <c r="G419" i="13"/>
  <c r="P419" i="13"/>
  <c r="G406" i="13"/>
  <c r="P406" i="13"/>
  <c r="P401" i="13"/>
  <c r="G401" i="13"/>
  <c r="P394" i="13"/>
  <c r="G394" i="13"/>
  <c r="G390" i="13"/>
  <c r="P390" i="13"/>
  <c r="G380" i="13"/>
  <c r="K380" i="13" s="1"/>
  <c r="P380" i="13"/>
  <c r="P354" i="13"/>
  <c r="S354" i="13" s="1"/>
  <c r="U354" i="13" s="1"/>
  <c r="G354" i="13"/>
  <c r="P416" i="13"/>
  <c r="G416" i="13"/>
  <c r="G384" i="13"/>
  <c r="P384" i="13"/>
  <c r="S384" i="13" s="1"/>
  <c r="U384" i="13" s="1"/>
  <c r="W382" i="13"/>
  <c r="S365" i="13"/>
  <c r="U365" i="13" s="1"/>
  <c r="G439" i="13"/>
  <c r="P439" i="13"/>
  <c r="G412" i="13"/>
  <c r="P412" i="13"/>
  <c r="G397" i="13"/>
  <c r="K397" i="13" s="1"/>
  <c r="P397" i="13"/>
  <c r="S397" i="13" s="1"/>
  <c r="U397" i="13" s="1"/>
  <c r="P386" i="13"/>
  <c r="G386" i="13"/>
  <c r="I386" i="13" s="1"/>
  <c r="G347" i="13"/>
  <c r="J347" i="13" s="1"/>
  <c r="P347" i="13"/>
  <c r="P443" i="13"/>
  <c r="G443" i="13"/>
  <c r="G395" i="13"/>
  <c r="P395" i="13"/>
  <c r="S395" i="13" s="1"/>
  <c r="U395" i="13" s="1"/>
  <c r="G368" i="13"/>
  <c r="P368" i="13"/>
  <c r="S459" i="13"/>
  <c r="U459" i="13" s="1"/>
  <c r="J459" i="13"/>
  <c r="P432" i="13"/>
  <c r="G432" i="13"/>
  <c r="P429" i="13"/>
  <c r="S429" i="13" s="1"/>
  <c r="U429" i="13" s="1"/>
  <c r="G429" i="13"/>
  <c r="P418" i="13"/>
  <c r="G418" i="13"/>
  <c r="P393" i="13"/>
  <c r="G393" i="13"/>
  <c r="G337" i="13"/>
  <c r="P337" i="13"/>
  <c r="P322" i="13"/>
  <c r="S322" i="13" s="1"/>
  <c r="U322" i="13" s="1"/>
  <c r="G322" i="13"/>
  <c r="I322" i="13" s="1"/>
  <c r="G310" i="13"/>
  <c r="I310" i="13" s="1"/>
  <c r="P310" i="13"/>
  <c r="S310" i="13" s="1"/>
  <c r="U310" i="13" s="1"/>
  <c r="G407" i="13"/>
  <c r="P407" i="13"/>
  <c r="S407" i="13" s="1"/>
  <c r="U407" i="13" s="1"/>
  <c r="G377" i="13"/>
  <c r="P377" i="13"/>
  <c r="P438" i="13"/>
  <c r="S438" i="13" s="1"/>
  <c r="U438" i="13" s="1"/>
  <c r="G438" i="13"/>
  <c r="G421" i="13"/>
  <c r="P421" i="13"/>
  <c r="S421" i="13" s="1"/>
  <c r="U421" i="13" s="1"/>
  <c r="G411" i="13"/>
  <c r="P411" i="13"/>
  <c r="S411" i="13" s="1"/>
  <c r="U411" i="13" s="1"/>
  <c r="I363" i="13"/>
  <c r="W363" i="13"/>
  <c r="P427" i="13"/>
  <c r="G427" i="13"/>
  <c r="K427" i="13" s="1"/>
  <c r="P324" i="13"/>
  <c r="G324" i="13"/>
  <c r="I324" i="13" s="1"/>
  <c r="W433" i="13"/>
  <c r="G320" i="13"/>
  <c r="I320" i="13" s="1"/>
  <c r="G424" i="13"/>
  <c r="P424" i="13"/>
  <c r="S424" i="13" s="1"/>
  <c r="U424" i="13" s="1"/>
  <c r="P417" i="13"/>
  <c r="G417" i="13"/>
  <c r="G392" i="13"/>
  <c r="K392" i="13" s="1"/>
  <c r="P392" i="13"/>
  <c r="S72" i="13"/>
  <c r="U72" i="13" s="1"/>
  <c r="S113" i="13"/>
  <c r="U113" i="13" s="1"/>
  <c r="G241" i="13"/>
  <c r="I241" i="13" s="1"/>
  <c r="S462" i="13"/>
  <c r="U462" i="13" s="1"/>
  <c r="S218" i="13"/>
  <c r="U218" i="13" s="1"/>
  <c r="S162" i="13"/>
  <c r="U162" i="13" s="1"/>
  <c r="S363" i="13"/>
  <c r="U363" i="13" s="1"/>
  <c r="S212" i="13"/>
  <c r="U212" i="13" s="1"/>
  <c r="S274" i="13"/>
  <c r="U274" i="13" s="1"/>
  <c r="P276" i="13"/>
  <c r="G276" i="13"/>
  <c r="I276" i="13" s="1"/>
  <c r="S56" i="13"/>
  <c r="U56" i="13" s="1"/>
  <c r="S217" i="13"/>
  <c r="U217" i="13" s="1"/>
  <c r="S85" i="13"/>
  <c r="U85" i="13" s="1"/>
  <c r="W175" i="13"/>
  <c r="W257" i="13"/>
  <c r="S177" i="13"/>
  <c r="U177" i="13" s="1"/>
  <c r="G376" i="13"/>
  <c r="S376" i="13" s="1"/>
  <c r="U376" i="13" s="1"/>
  <c r="S471" i="13"/>
  <c r="U471" i="13" s="1"/>
  <c r="S370" i="13"/>
  <c r="U370" i="13" s="1"/>
  <c r="P374" i="13"/>
  <c r="S374" i="13" s="1"/>
  <c r="U374" i="13" s="1"/>
  <c r="S91" i="13"/>
  <c r="U91" i="13" s="1"/>
  <c r="I303" i="13"/>
  <c r="S185" i="13"/>
  <c r="U185" i="13" s="1"/>
  <c r="W349" i="13"/>
  <c r="S167" i="13"/>
  <c r="U167" i="13" s="1"/>
  <c r="S451" i="13"/>
  <c r="U451" i="13" s="1"/>
  <c r="S468" i="13"/>
  <c r="U468" i="13" s="1"/>
  <c r="S299" i="13"/>
  <c r="U299" i="13" s="1"/>
  <c r="G121" i="13"/>
  <c r="P121" i="13"/>
  <c r="P460" i="13"/>
  <c r="G479" i="13"/>
  <c r="J479" i="13" s="1"/>
  <c r="P479" i="13"/>
  <c r="P480" i="13"/>
  <c r="W480" i="13" s="1"/>
  <c r="G480" i="13"/>
  <c r="J480" i="13" s="1"/>
  <c r="P481" i="13"/>
  <c r="W481" i="13" s="1"/>
  <c r="G481" i="13"/>
  <c r="J481" i="13" s="1"/>
  <c r="G477" i="13"/>
  <c r="J477" i="13" s="1"/>
  <c r="P477" i="13"/>
  <c r="D15" i="13"/>
  <c r="C19" i="13" s="1"/>
  <c r="G474" i="13"/>
  <c r="J474" i="13" s="1"/>
  <c r="Y49" i="3"/>
  <c r="G49" i="3"/>
  <c r="P49" i="3"/>
  <c r="AB259" i="3"/>
  <c r="U259" i="3" s="1"/>
  <c r="AB478" i="3"/>
  <c r="W478" i="3" s="1"/>
  <c r="AB164" i="3"/>
  <c r="V164" i="3" s="1"/>
  <c r="R164" i="3"/>
  <c r="AE164" i="3" s="1"/>
  <c r="R272" i="3"/>
  <c r="AE272" i="3" s="1"/>
  <c r="AB272" i="3"/>
  <c r="U272" i="3" s="1"/>
  <c r="AB198" i="3"/>
  <c r="U198" i="3" s="1"/>
  <c r="G30" i="3"/>
  <c r="P30" i="3"/>
  <c r="D16" i="3"/>
  <c r="D19" i="3" s="1"/>
  <c r="G70" i="3"/>
  <c r="Y70" i="3"/>
  <c r="P70" i="3"/>
  <c r="G58" i="3"/>
  <c r="Y58" i="3"/>
  <c r="P58" i="3"/>
  <c r="G362" i="3"/>
  <c r="Y362" i="3"/>
  <c r="Y283" i="3"/>
  <c r="P283" i="3"/>
  <c r="G283" i="3"/>
  <c r="G293" i="3"/>
  <c r="Y293" i="3"/>
  <c r="P293" i="3"/>
  <c r="Y294" i="3"/>
  <c r="G294" i="3"/>
  <c r="P294" i="3"/>
  <c r="Y263" i="3"/>
  <c r="G263" i="3"/>
  <c r="P263" i="3"/>
  <c r="R263" i="3" s="1"/>
  <c r="AE263" i="3" s="1"/>
  <c r="G274" i="3"/>
  <c r="P274" i="3"/>
  <c r="Y257" i="3"/>
  <c r="G257" i="3"/>
  <c r="AB257" i="3" s="1"/>
  <c r="U257" i="3" s="1"/>
  <c r="Y218" i="3"/>
  <c r="G218" i="3"/>
  <c r="R218" i="3" s="1"/>
  <c r="AE218" i="3" s="1"/>
  <c r="G200" i="3"/>
  <c r="Y200" i="3"/>
  <c r="P200" i="3"/>
  <c r="Y195" i="3"/>
  <c r="G195" i="3"/>
  <c r="P195" i="3"/>
  <c r="AB128" i="3"/>
  <c r="V128" i="3" s="1"/>
  <c r="Y389" i="3"/>
  <c r="P389" i="3"/>
  <c r="G389" i="3"/>
  <c r="Y430" i="3"/>
  <c r="G430" i="3"/>
  <c r="P430" i="3"/>
  <c r="R419" i="3"/>
  <c r="AE419" i="3" s="1"/>
  <c r="Y460" i="3"/>
  <c r="G460" i="3"/>
  <c r="Y419" i="3"/>
  <c r="G419" i="3"/>
  <c r="G415" i="3"/>
  <c r="Y415" i="3"/>
  <c r="P415" i="3"/>
  <c r="R415" i="3" s="1"/>
  <c r="AE415" i="3" s="1"/>
  <c r="R33" i="3"/>
  <c r="AE33" i="3" s="1"/>
  <c r="Y463" i="3"/>
  <c r="G463" i="3"/>
  <c r="Y166" i="3"/>
  <c r="G166" i="3"/>
  <c r="R166" i="3" s="1"/>
  <c r="AE166" i="3" s="1"/>
  <c r="G73" i="3"/>
  <c r="R73" i="3" s="1"/>
  <c r="AE73" i="3" s="1"/>
  <c r="Y73" i="3"/>
  <c r="Y207" i="3"/>
  <c r="G207" i="3"/>
  <c r="R207" i="3" s="1"/>
  <c r="AE207" i="3" s="1"/>
  <c r="Y323" i="3"/>
  <c r="G323" i="3"/>
  <c r="Y246" i="3"/>
  <c r="G246" i="3"/>
  <c r="Y168" i="3"/>
  <c r="G168" i="3"/>
  <c r="R168" i="3" s="1"/>
  <c r="AE168" i="3" s="1"/>
  <c r="G162" i="3"/>
  <c r="Y162" i="3"/>
  <c r="Y99" i="3"/>
  <c r="G99" i="3"/>
  <c r="Y26" i="3"/>
  <c r="G26" i="3"/>
  <c r="R26" i="3" s="1"/>
  <c r="AE26" i="3" s="1"/>
  <c r="Y441" i="3"/>
  <c r="G441" i="3"/>
  <c r="Y399" i="3"/>
  <c r="G399" i="3"/>
  <c r="Y350" i="3"/>
  <c r="G350" i="3"/>
  <c r="R350" i="3" s="1"/>
  <c r="AE350" i="3" s="1"/>
  <c r="Y276" i="3"/>
  <c r="G276" i="3"/>
  <c r="R276" i="3" s="1"/>
  <c r="AE276" i="3" s="1"/>
  <c r="Y181" i="3"/>
  <c r="G181" i="3"/>
  <c r="J181" i="3" s="1"/>
  <c r="G165" i="3"/>
  <c r="Y165" i="3"/>
  <c r="Y203" i="3"/>
  <c r="G203" i="3"/>
  <c r="R203" i="3" s="1"/>
  <c r="AE203" i="3" s="1"/>
  <c r="Y48" i="3"/>
  <c r="G48" i="3"/>
  <c r="R48" i="3" s="1"/>
  <c r="AE48" i="3" s="1"/>
  <c r="R246" i="3"/>
  <c r="AE246" i="3" s="1"/>
  <c r="Y458" i="3"/>
  <c r="G458" i="3"/>
  <c r="Y410" i="3"/>
  <c r="G410" i="3"/>
  <c r="Y376" i="3"/>
  <c r="G376" i="3"/>
  <c r="Y136" i="3"/>
  <c r="G136" i="3"/>
  <c r="G23" i="3"/>
  <c r="Y23" i="3"/>
  <c r="Y402" i="3"/>
  <c r="G402" i="3"/>
  <c r="Y277" i="3"/>
  <c r="G277" i="3"/>
  <c r="R277" i="3" s="1"/>
  <c r="AE277" i="3" s="1"/>
  <c r="Y231" i="3"/>
  <c r="G231" i="3"/>
  <c r="Y316" i="3"/>
  <c r="G316" i="3"/>
  <c r="G254" i="3"/>
  <c r="Y254" i="3"/>
  <c r="Y219" i="3"/>
  <c r="G219" i="3"/>
  <c r="Y222" i="3"/>
  <c r="G222" i="3"/>
  <c r="G234" i="3"/>
  <c r="Y234" i="3"/>
  <c r="Y96" i="3"/>
  <c r="G96" i="3"/>
  <c r="G63" i="3"/>
  <c r="Y63" i="3"/>
  <c r="AX14" i="3"/>
  <c r="AX11" i="3"/>
  <c r="AX63" i="3"/>
  <c r="AX75" i="3"/>
  <c r="AX24" i="3"/>
  <c r="AX40" i="3"/>
  <c r="AX56" i="3"/>
  <c r="AX25" i="3"/>
  <c r="AX41" i="3"/>
  <c r="AX57" i="3"/>
  <c r="AX60" i="3"/>
  <c r="AX68" i="3"/>
  <c r="AX73" i="3"/>
  <c r="AX26" i="3"/>
  <c r="AX42" i="3"/>
  <c r="AX19" i="3"/>
  <c r="AX27" i="3"/>
  <c r="AX43" i="3"/>
  <c r="AX9" i="3"/>
  <c r="AX12" i="3"/>
  <c r="AX66" i="3"/>
  <c r="AX71" i="3"/>
  <c r="AX28" i="3"/>
  <c r="AX44" i="3"/>
  <c r="AX3" i="3"/>
  <c r="AX29" i="3"/>
  <c r="AX45" i="3"/>
  <c r="AX8" i="3"/>
  <c r="AX61" i="3"/>
  <c r="AX64" i="3"/>
  <c r="AX30" i="3"/>
  <c r="AX46" i="3"/>
  <c r="AX5" i="3"/>
  <c r="AX31" i="3"/>
  <c r="AX47" i="3"/>
  <c r="AX7" i="3"/>
  <c r="AX55" i="3"/>
  <c r="AX58" i="3"/>
  <c r="AX69" i="3"/>
  <c r="AX32" i="3"/>
  <c r="AX48" i="3"/>
  <c r="AX13" i="3"/>
  <c r="AX33" i="3"/>
  <c r="AX49" i="3"/>
  <c r="AX6" i="3"/>
  <c r="AX10" i="3"/>
  <c r="AX15" i="3"/>
  <c r="AX67" i="3"/>
  <c r="AX74" i="3"/>
  <c r="AX18" i="3"/>
  <c r="AX34" i="3"/>
  <c r="AX50" i="3"/>
  <c r="AX17" i="3"/>
  <c r="AX35" i="3"/>
  <c r="AX51" i="3"/>
  <c r="AX4" i="3"/>
  <c r="AX16" i="3"/>
  <c r="AX65" i="3"/>
  <c r="AX70" i="3"/>
  <c r="AX22" i="3"/>
  <c r="AX38" i="3"/>
  <c r="AX54" i="3"/>
  <c r="AX23" i="3"/>
  <c r="AX39" i="3"/>
  <c r="R150" i="3"/>
  <c r="AE150" i="3" s="1"/>
  <c r="Y446" i="3"/>
  <c r="G446" i="3"/>
  <c r="Y371" i="3"/>
  <c r="G371" i="3"/>
  <c r="G421" i="3"/>
  <c r="Y421" i="3"/>
  <c r="G334" i="3"/>
  <c r="Y334" i="3"/>
  <c r="G226" i="3"/>
  <c r="Y226" i="3"/>
  <c r="G284" i="3"/>
  <c r="Y284" i="3"/>
  <c r="G221" i="3"/>
  <c r="Y221" i="3"/>
  <c r="G132" i="3"/>
  <c r="Y132" i="3"/>
  <c r="Y151" i="3"/>
  <c r="G151" i="3"/>
  <c r="R151" i="3" s="1"/>
  <c r="AE151" i="3" s="1"/>
  <c r="AX62" i="3"/>
  <c r="AA18" i="3"/>
  <c r="AT491" i="3" s="1"/>
  <c r="AA16" i="3"/>
  <c r="R316" i="3"/>
  <c r="AE316" i="3" s="1"/>
  <c r="AB402" i="3"/>
  <c r="U402" i="3" s="1"/>
  <c r="R222" i="3"/>
  <c r="AE222" i="3" s="1"/>
  <c r="Y470" i="3"/>
  <c r="G470" i="3"/>
  <c r="Y451" i="3"/>
  <c r="G451" i="3"/>
  <c r="Y385" i="3"/>
  <c r="Y183" i="3"/>
  <c r="G183" i="3"/>
  <c r="R183" i="3" s="1"/>
  <c r="AE183" i="3" s="1"/>
  <c r="Y363" i="3"/>
  <c r="G363" i="3"/>
  <c r="Y337" i="3"/>
  <c r="G337" i="3"/>
  <c r="Y321" i="3"/>
  <c r="G321" i="3"/>
  <c r="R321" i="3" s="1"/>
  <c r="AE321" i="3" s="1"/>
  <c r="G291" i="3"/>
  <c r="R291" i="3" s="1"/>
  <c r="AE291" i="3" s="1"/>
  <c r="Y291" i="3"/>
  <c r="Y319" i="3"/>
  <c r="G319" i="3"/>
  <c r="Y212" i="3"/>
  <c r="G212" i="3"/>
  <c r="G196" i="3"/>
  <c r="R196" i="3" s="1"/>
  <c r="AE196" i="3" s="1"/>
  <c r="Y196" i="3"/>
  <c r="Y98" i="3"/>
  <c r="G98" i="3"/>
  <c r="R98" i="3" s="1"/>
  <c r="AE98" i="3" s="1"/>
  <c r="Y134" i="3"/>
  <c r="G134" i="3"/>
  <c r="R385" i="3"/>
  <c r="AE385" i="3" s="1"/>
  <c r="R165" i="3"/>
  <c r="AE165" i="3" s="1"/>
  <c r="R99" i="3"/>
  <c r="AE99" i="3" s="1"/>
  <c r="G445" i="3"/>
  <c r="Y445" i="3"/>
  <c r="Y397" i="3"/>
  <c r="G397" i="3"/>
  <c r="Y391" i="3"/>
  <c r="G391" i="3"/>
  <c r="Y434" i="3"/>
  <c r="G434" i="3"/>
  <c r="G423" i="3"/>
  <c r="Y423" i="3"/>
  <c r="Y184" i="3"/>
  <c r="G184" i="3"/>
  <c r="G176" i="3"/>
  <c r="Y176" i="3"/>
  <c r="Y405" i="3"/>
  <c r="G405" i="3"/>
  <c r="R405" i="3" s="1"/>
  <c r="AE405" i="3" s="1"/>
  <c r="Y378" i="3"/>
  <c r="G378" i="3"/>
  <c r="Y329" i="3"/>
  <c r="G329" i="3"/>
  <c r="Y278" i="3"/>
  <c r="G278" i="3"/>
  <c r="G215" i="3"/>
  <c r="Y215" i="3"/>
  <c r="Y175" i="3"/>
  <c r="G175" i="3"/>
  <c r="R175" i="3" s="1"/>
  <c r="AE175" i="3" s="1"/>
  <c r="AB166" i="3"/>
  <c r="V166" i="3" s="1"/>
  <c r="AB176" i="3"/>
  <c r="V176" i="3" s="1"/>
  <c r="R181" i="3"/>
  <c r="AE181" i="3" s="1"/>
  <c r="R319" i="3"/>
  <c r="AE319" i="3" s="1"/>
  <c r="R96" i="3"/>
  <c r="AE96" i="3" s="1"/>
  <c r="R212" i="3"/>
  <c r="AE212" i="3" s="1"/>
  <c r="G428" i="3"/>
  <c r="Y428" i="3"/>
  <c r="Y355" i="3"/>
  <c r="G355" i="3"/>
  <c r="G310" i="3"/>
  <c r="R310" i="3" s="1"/>
  <c r="AE310" i="3" s="1"/>
  <c r="Y310" i="3"/>
  <c r="G448" i="3"/>
  <c r="Y448" i="3"/>
  <c r="Y395" i="3"/>
  <c r="G395" i="3"/>
  <c r="Y403" i="3"/>
  <c r="G403" i="3"/>
  <c r="R403" i="3" s="1"/>
  <c r="AE403" i="3" s="1"/>
  <c r="Y325" i="3"/>
  <c r="G325" i="3"/>
  <c r="R325" i="3" s="1"/>
  <c r="AE325" i="3" s="1"/>
  <c r="Y320" i="3"/>
  <c r="G320" i="3"/>
  <c r="Y232" i="3"/>
  <c r="G232" i="3"/>
  <c r="R232" i="3" s="1"/>
  <c r="AE232" i="3" s="1"/>
  <c r="Y312" i="3"/>
  <c r="G312" i="3"/>
  <c r="R312" i="3" s="1"/>
  <c r="AE312" i="3" s="1"/>
  <c r="Y213" i="3"/>
  <c r="G213" i="3"/>
  <c r="Y206" i="3"/>
  <c r="G206" i="3"/>
  <c r="Y205" i="3"/>
  <c r="G205" i="3"/>
  <c r="Y133" i="3"/>
  <c r="G133" i="3"/>
  <c r="Y437" i="3"/>
  <c r="E481" i="3"/>
  <c r="F481" i="3" s="1"/>
  <c r="E489" i="3"/>
  <c r="F489" i="3" s="1"/>
  <c r="R379" i="3"/>
  <c r="AE379" i="3" s="1"/>
  <c r="G392" i="3"/>
  <c r="E488" i="3"/>
  <c r="F488" i="3" s="1"/>
  <c r="G488" i="3" s="1"/>
  <c r="G101" i="3"/>
  <c r="R424" i="3"/>
  <c r="AE424" i="3" s="1"/>
  <c r="G154" i="3"/>
  <c r="E487" i="3"/>
  <c r="F487" i="3" s="1"/>
  <c r="R144" i="3"/>
  <c r="AE144" i="3" s="1"/>
  <c r="Y264" i="3"/>
  <c r="Y104" i="3"/>
  <c r="E486" i="3"/>
  <c r="F486" i="3" s="1"/>
  <c r="P486" i="3" s="1"/>
  <c r="R115" i="3"/>
  <c r="AE115" i="3" s="1"/>
  <c r="R160" i="3"/>
  <c r="AE160" i="3" s="1"/>
  <c r="E482" i="3"/>
  <c r="F482" i="3" s="1"/>
  <c r="E490" i="3"/>
  <c r="F490" i="3" s="1"/>
  <c r="Y490" i="3" s="1"/>
  <c r="P77" i="3"/>
  <c r="E485" i="3"/>
  <c r="F485" i="3" s="1"/>
  <c r="AB415" i="3"/>
  <c r="W415" i="3" s="1"/>
  <c r="R433" i="3"/>
  <c r="AE433" i="3" s="1"/>
  <c r="AB433" i="3"/>
  <c r="W433" i="3" s="1"/>
  <c r="AB422" i="3"/>
  <c r="V422" i="3" s="1"/>
  <c r="R422" i="3"/>
  <c r="AE422" i="3" s="1"/>
  <c r="R412" i="3"/>
  <c r="AE412" i="3" s="1"/>
  <c r="AB412" i="3"/>
  <c r="W412" i="3" s="1"/>
  <c r="R39" i="3"/>
  <c r="AE39" i="3" s="1"/>
  <c r="AB39" i="3"/>
  <c r="U39" i="3" s="1"/>
  <c r="AB316" i="3"/>
  <c r="U316" i="3" s="1"/>
  <c r="R90" i="3"/>
  <c r="AE90" i="3" s="1"/>
  <c r="G75" i="3"/>
  <c r="P75" i="3"/>
  <c r="P61" i="3"/>
  <c r="G61" i="3"/>
  <c r="G42" i="3"/>
  <c r="P42" i="3"/>
  <c r="P35" i="3"/>
  <c r="G35" i="3"/>
  <c r="G32" i="3"/>
  <c r="P32" i="3"/>
  <c r="G473" i="3"/>
  <c r="R473" i="3" s="1"/>
  <c r="AE473" i="3" s="1"/>
  <c r="Y473" i="3"/>
  <c r="Y455" i="3"/>
  <c r="G455" i="3"/>
  <c r="G447" i="3"/>
  <c r="Y447" i="3"/>
  <c r="G409" i="3"/>
  <c r="AT409" i="3"/>
  <c r="Y409" i="3"/>
  <c r="G359" i="3"/>
  <c r="Y352" i="3"/>
  <c r="G352" i="3"/>
  <c r="Y300" i="3"/>
  <c r="G300" i="3"/>
  <c r="Y444" i="3"/>
  <c r="Y273" i="3"/>
  <c r="P273" i="3"/>
  <c r="G273" i="3"/>
  <c r="Y475" i="3"/>
  <c r="G475" i="3"/>
  <c r="Y461" i="3"/>
  <c r="Y440" i="3"/>
  <c r="G440" i="3"/>
  <c r="AT401" i="3"/>
  <c r="Y401" i="3"/>
  <c r="G401" i="3"/>
  <c r="G364" i="3"/>
  <c r="Y364" i="3"/>
  <c r="P364" i="3"/>
  <c r="R364" i="3" s="1"/>
  <c r="AE364" i="3" s="1"/>
  <c r="G315" i="3"/>
  <c r="Y315" i="3"/>
  <c r="P315" i="3"/>
  <c r="P280" i="3"/>
  <c r="G280" i="3"/>
  <c r="Y280" i="3"/>
  <c r="P314" i="3"/>
  <c r="Y314" i="3"/>
  <c r="G314" i="3"/>
  <c r="P282" i="3"/>
  <c r="Y282" i="3"/>
  <c r="Y290" i="3"/>
  <c r="G290" i="3"/>
  <c r="P290" i="3"/>
  <c r="Y472" i="3"/>
  <c r="G468" i="3"/>
  <c r="G465" i="3"/>
  <c r="Y465" i="3"/>
  <c r="AT465" i="3"/>
  <c r="Y454" i="3"/>
  <c r="G454" i="3"/>
  <c r="G443" i="3"/>
  <c r="G408" i="3"/>
  <c r="Y408" i="3"/>
  <c r="Y398" i="3"/>
  <c r="G398" i="3"/>
  <c r="G361" i="3"/>
  <c r="Y357" i="3"/>
  <c r="G357" i="3"/>
  <c r="Y351" i="3"/>
  <c r="G351" i="3"/>
  <c r="G442" i="3"/>
  <c r="R442" i="3" s="1"/>
  <c r="AE442" i="3" s="1"/>
  <c r="Y442" i="3"/>
  <c r="G51" i="3"/>
  <c r="Y51" i="3"/>
  <c r="Y459" i="3"/>
  <c r="Y457" i="3"/>
  <c r="G457" i="3"/>
  <c r="R457" i="3" s="1"/>
  <c r="AE457" i="3" s="1"/>
  <c r="G435" i="3"/>
  <c r="Y435" i="3"/>
  <c r="G420" i="3"/>
  <c r="Y420" i="3"/>
  <c r="G368" i="3"/>
  <c r="Y368" i="3"/>
  <c r="G411" i="3"/>
  <c r="Y411" i="3"/>
  <c r="Y354" i="3"/>
  <c r="G354" i="3"/>
  <c r="G279" i="3"/>
  <c r="Y279" i="3"/>
  <c r="G123" i="3"/>
  <c r="Y123" i="3"/>
  <c r="Y114" i="3"/>
  <c r="G114" i="3"/>
  <c r="P114" i="3"/>
  <c r="Y54" i="3"/>
  <c r="G54" i="3"/>
  <c r="Y45" i="3"/>
  <c r="AT45" i="3"/>
  <c r="G45" i="3"/>
  <c r="R45" i="3" s="1"/>
  <c r="AE45" i="3" s="1"/>
  <c r="Y41" i="3"/>
  <c r="Y484" i="3"/>
  <c r="G484" i="3"/>
  <c r="AB299" i="3"/>
  <c r="U299" i="3" s="1"/>
  <c r="R356" i="3"/>
  <c r="AE356" i="3" s="1"/>
  <c r="AT464" i="3"/>
  <c r="G464" i="3"/>
  <c r="Y464" i="3"/>
  <c r="Y453" i="3"/>
  <c r="G453" i="3"/>
  <c r="Y407" i="3"/>
  <c r="G407" i="3"/>
  <c r="AT407" i="3"/>
  <c r="P400" i="3"/>
  <c r="Y400" i="3"/>
  <c r="G400" i="3"/>
  <c r="G182" i="3"/>
  <c r="Y182" i="3"/>
  <c r="Y141" i="3"/>
  <c r="G141" i="3"/>
  <c r="R141" i="3" s="1"/>
  <c r="AE141" i="3" s="1"/>
  <c r="Y139" i="3"/>
  <c r="G139" i="3"/>
  <c r="R139" i="3" s="1"/>
  <c r="AE139" i="3" s="1"/>
  <c r="AB93" i="3"/>
  <c r="U93" i="3" s="1"/>
  <c r="G477" i="3"/>
  <c r="AT474" i="3"/>
  <c r="G474" i="3"/>
  <c r="R474" i="3" s="1"/>
  <c r="AE474" i="3" s="1"/>
  <c r="Y474" i="3"/>
  <c r="Y467" i="3"/>
  <c r="G467" i="3"/>
  <c r="Y356" i="3"/>
  <c r="Y353" i="3"/>
  <c r="G353" i="3"/>
  <c r="R353" i="3" s="1"/>
  <c r="AE353" i="3" s="1"/>
  <c r="G156" i="3"/>
  <c r="Y156" i="3"/>
  <c r="P156" i="3"/>
  <c r="Y450" i="3"/>
  <c r="G450" i="3"/>
  <c r="P450" i="3"/>
  <c r="Y247" i="3"/>
  <c r="G247" i="3"/>
  <c r="G243" i="3"/>
  <c r="Y243" i="3"/>
  <c r="P243" i="3"/>
  <c r="G146" i="3"/>
  <c r="Y146" i="3"/>
  <c r="P146" i="3"/>
  <c r="G131" i="3"/>
  <c r="Y131" i="3"/>
  <c r="P131" i="3"/>
  <c r="G105" i="3"/>
  <c r="Y105" i="3"/>
  <c r="P105" i="3"/>
  <c r="G86" i="3"/>
  <c r="P86" i="3"/>
  <c r="R86" i="3" s="1"/>
  <c r="AE86" i="3" s="1"/>
  <c r="Y86" i="3"/>
  <c r="Y65" i="3"/>
  <c r="AT65" i="3"/>
  <c r="G65" i="3"/>
  <c r="P65" i="3"/>
  <c r="Y79" i="3"/>
  <c r="P79" i="3"/>
  <c r="R79" i="3" s="1"/>
  <c r="AE79" i="3" s="1"/>
  <c r="G79" i="3"/>
  <c r="R398" i="3"/>
  <c r="AE398" i="3" s="1"/>
  <c r="R299" i="3"/>
  <c r="AE299" i="3" s="1"/>
  <c r="Y476" i="3"/>
  <c r="G476" i="3"/>
  <c r="R476" i="3" s="1"/>
  <c r="AE476" i="3" s="1"/>
  <c r="G462" i="3"/>
  <c r="R462" i="3" s="1"/>
  <c r="AE462" i="3" s="1"/>
  <c r="Y462" i="3"/>
  <c r="G456" i="3"/>
  <c r="Y449" i="3"/>
  <c r="G449" i="3"/>
  <c r="Y288" i="3"/>
  <c r="G288" i="3"/>
  <c r="Y299" i="3"/>
  <c r="Y210" i="3"/>
  <c r="P210" i="3"/>
  <c r="G210" i="3"/>
  <c r="Y157" i="3"/>
  <c r="P157" i="3"/>
  <c r="G157" i="3"/>
  <c r="AB295" i="3"/>
  <c r="U295" i="3" s="1"/>
  <c r="R455" i="3"/>
  <c r="AE455" i="3" s="1"/>
  <c r="R247" i="3"/>
  <c r="AE247" i="3" s="1"/>
  <c r="Y471" i="3"/>
  <c r="G471" i="3"/>
  <c r="R471" i="3" s="1"/>
  <c r="AE471" i="3" s="1"/>
  <c r="Y438" i="3"/>
  <c r="G438" i="3"/>
  <c r="R438" i="3" s="1"/>
  <c r="AE438" i="3" s="1"/>
  <c r="G429" i="3"/>
  <c r="Y429" i="3"/>
  <c r="G372" i="3"/>
  <c r="Y372" i="3"/>
  <c r="G418" i="3"/>
  <c r="Y418" i="3"/>
  <c r="Y406" i="3"/>
  <c r="G406" i="3"/>
  <c r="R406" i="3" s="1"/>
  <c r="AE406" i="3" s="1"/>
  <c r="Y344" i="3"/>
  <c r="G344" i="3"/>
  <c r="P344" i="3"/>
  <c r="Y347" i="3"/>
  <c r="G347" i="3"/>
  <c r="P298" i="3"/>
  <c r="G298" i="3"/>
  <c r="Y298" i="3"/>
  <c r="R38" i="3"/>
  <c r="AE38" i="3" s="1"/>
  <c r="Y191" i="3"/>
  <c r="G191" i="3"/>
  <c r="G66" i="3"/>
  <c r="Y66" i="3"/>
  <c r="G83" i="3"/>
  <c r="Y83" i="3"/>
  <c r="Y281" i="3"/>
  <c r="G281" i="3"/>
  <c r="Y74" i="3"/>
  <c r="G74" i="3"/>
  <c r="R341" i="3"/>
  <c r="AE341" i="3" s="1"/>
  <c r="Y439" i="3"/>
  <c r="G311" i="3"/>
  <c r="Y311" i="3"/>
  <c r="Y250" i="3"/>
  <c r="G250" i="3"/>
  <c r="R233" i="3"/>
  <c r="AE233" i="3" s="1"/>
  <c r="R85" i="3"/>
  <c r="AE85" i="3" s="1"/>
  <c r="R55" i="3"/>
  <c r="AE55" i="3" s="1"/>
  <c r="Y159" i="3"/>
  <c r="G159" i="3"/>
  <c r="G178" i="3"/>
  <c r="Y178" i="3"/>
  <c r="G177" i="3"/>
  <c r="Y177" i="3"/>
  <c r="G107" i="3"/>
  <c r="Y107" i="3"/>
  <c r="R285" i="3"/>
  <c r="AE285" i="3" s="1"/>
  <c r="G346" i="3"/>
  <c r="G117" i="3"/>
  <c r="G258" i="3"/>
  <c r="Y258" i="3"/>
  <c r="Y317" i="3"/>
  <c r="G317" i="3"/>
  <c r="G193" i="3"/>
  <c r="Y193" i="3"/>
  <c r="G81" i="3"/>
  <c r="R94" i="3"/>
  <c r="AE94" i="3" s="1"/>
  <c r="R87" i="3"/>
  <c r="AE87" i="3" s="1"/>
  <c r="R28" i="3"/>
  <c r="AE28" i="3" s="1"/>
  <c r="G217" i="3"/>
  <c r="Y217" i="3"/>
  <c r="G174" i="3"/>
  <c r="Y174" i="3"/>
  <c r="G163" i="3"/>
  <c r="Y163" i="3"/>
  <c r="R240" i="3"/>
  <c r="AE240" i="3" s="1"/>
  <c r="R268" i="3"/>
  <c r="AE268" i="3" s="1"/>
  <c r="R121" i="3"/>
  <c r="AE121" i="3" s="1"/>
  <c r="R189" i="3"/>
  <c r="AE189" i="3" s="1"/>
  <c r="Y340" i="3"/>
  <c r="G64" i="3"/>
  <c r="Y64" i="3"/>
  <c r="Y62" i="3"/>
  <c r="G62" i="3"/>
  <c r="G187" i="3"/>
  <c r="G126" i="3"/>
  <c r="G256" i="3"/>
  <c r="Y262" i="3"/>
  <c r="Y287" i="3"/>
  <c r="Y209" i="3"/>
  <c r="Y235" i="3"/>
  <c r="Y122" i="3"/>
  <c r="G71" i="3"/>
  <c r="G270" i="3"/>
  <c r="P489" i="3"/>
  <c r="G489" i="3"/>
  <c r="Y489" i="3"/>
  <c r="Y483" i="3"/>
  <c r="G483" i="3"/>
  <c r="P483" i="3"/>
  <c r="G86" i="1"/>
  <c r="P86" i="1"/>
  <c r="P452" i="1"/>
  <c r="W452" i="1" s="1"/>
  <c r="G452" i="1"/>
  <c r="K452" i="1" s="1"/>
  <c r="G369" i="1"/>
  <c r="I369" i="1" s="1"/>
  <c r="P369" i="1"/>
  <c r="W369" i="1" s="1"/>
  <c r="I34" i="1"/>
  <c r="G152" i="1"/>
  <c r="I152" i="1" s="1"/>
  <c r="P152" i="1"/>
  <c r="G110" i="1"/>
  <c r="I110" i="1" s="1"/>
  <c r="P110" i="1"/>
  <c r="W110" i="1" s="1"/>
  <c r="G30" i="1"/>
  <c r="P30" i="1"/>
  <c r="G216" i="1"/>
  <c r="P216" i="1"/>
  <c r="P48" i="1"/>
  <c r="G48" i="1"/>
  <c r="P278" i="1"/>
  <c r="G278" i="1"/>
  <c r="I278" i="1" s="1"/>
  <c r="I41" i="1"/>
  <c r="W41" i="1"/>
  <c r="G124" i="1"/>
  <c r="P124" i="1"/>
  <c r="S124" i="1" s="1"/>
  <c r="U124" i="1" s="1"/>
  <c r="S375" i="1"/>
  <c r="U375" i="1" s="1"/>
  <c r="P463" i="1"/>
  <c r="W463" i="1" s="1"/>
  <c r="P320" i="1"/>
  <c r="S320" i="1" s="1"/>
  <c r="U320" i="1" s="1"/>
  <c r="P142" i="1"/>
  <c r="S142" i="1" s="1"/>
  <c r="U142" i="1" s="1"/>
  <c r="W36" i="1"/>
  <c r="U222" i="1"/>
  <c r="P130" i="1"/>
  <c r="S130" i="1" s="1"/>
  <c r="U130" i="1" s="1"/>
  <c r="S41" i="1"/>
  <c r="U41" i="1" s="1"/>
  <c r="W339" i="1"/>
  <c r="U111" i="1"/>
  <c r="P256" i="1"/>
  <c r="S256" i="1" s="1"/>
  <c r="U256" i="1" s="1"/>
  <c r="J27" i="1"/>
  <c r="W27" i="1"/>
  <c r="W198" i="1"/>
  <c r="P34" i="1"/>
  <c r="S34" i="1" s="1"/>
  <c r="U34" i="1" s="1"/>
  <c r="P430" i="1"/>
  <c r="S430" i="1" s="1"/>
  <c r="U430" i="1" s="1"/>
  <c r="S65" i="1"/>
  <c r="U65" i="1" s="1"/>
  <c r="J130" i="1"/>
  <c r="K430" i="1"/>
  <c r="S145" i="1"/>
  <c r="U145" i="1" s="1"/>
  <c r="G292" i="1"/>
  <c r="S292" i="1" s="1"/>
  <c r="U292" i="1" s="1"/>
  <c r="P465" i="1"/>
  <c r="S131" i="1"/>
  <c r="U131" i="1" s="1"/>
  <c r="P297" i="1"/>
  <c r="S297" i="1" s="1"/>
  <c r="U297" i="1" s="1"/>
  <c r="G471" i="1"/>
  <c r="K471" i="1" s="1"/>
  <c r="S477" i="1"/>
  <c r="U477" i="1" s="1"/>
  <c r="G458" i="1"/>
  <c r="K458" i="1" s="1"/>
  <c r="S139" i="1"/>
  <c r="U139" i="1" s="1"/>
  <c r="W139" i="1"/>
  <c r="S40" i="1"/>
  <c r="U40" i="1" s="1"/>
  <c r="P446" i="1"/>
  <c r="W446" i="1" s="1"/>
  <c r="G446" i="1"/>
  <c r="G454" i="1"/>
  <c r="K454" i="1" s="1"/>
  <c r="P454" i="1"/>
  <c r="G453" i="1"/>
  <c r="K453" i="1" s="1"/>
  <c r="P453" i="1"/>
  <c r="W453" i="1" s="1"/>
  <c r="K455" i="1"/>
  <c r="S455" i="1"/>
  <c r="U455" i="1" s="1"/>
  <c r="S206" i="1"/>
  <c r="U206" i="1" s="1"/>
  <c r="P475" i="1"/>
  <c r="G461" i="1"/>
  <c r="K461" i="1" s="1"/>
  <c r="P461" i="1"/>
  <c r="P210" i="1"/>
  <c r="S210" i="1" s="1"/>
  <c r="U210" i="1" s="1"/>
  <c r="G210" i="1"/>
  <c r="G457" i="1"/>
  <c r="K457" i="1" s="1"/>
  <c r="P457" i="1"/>
  <c r="W457" i="1" s="1"/>
  <c r="W58" i="1"/>
  <c r="J58" i="1"/>
  <c r="P450" i="1"/>
  <c r="W450" i="1" s="1"/>
  <c r="G450" i="1"/>
  <c r="K450" i="1" s="1"/>
  <c r="S471" i="1"/>
  <c r="U471" i="1" s="1"/>
  <c r="S126" i="1"/>
  <c r="U126" i="1" s="1"/>
  <c r="G93" i="1"/>
  <c r="P93" i="1"/>
  <c r="G50" i="1"/>
  <c r="P50" i="1"/>
  <c r="S50" i="1" s="1"/>
  <c r="U50" i="1" s="1"/>
  <c r="G147" i="1"/>
  <c r="P147" i="1"/>
  <c r="G38" i="1"/>
  <c r="P38" i="1"/>
  <c r="S38" i="1" s="1"/>
  <c r="U38" i="1" s="1"/>
  <c r="S239" i="1"/>
  <c r="U239" i="1" s="1"/>
  <c r="W121" i="1"/>
  <c r="S89" i="1"/>
  <c r="U89" i="1" s="1"/>
  <c r="G87" i="1"/>
  <c r="P87" i="1"/>
  <c r="S87" i="1" s="1"/>
  <c r="U87" i="1" s="1"/>
  <c r="S173" i="1"/>
  <c r="U173" i="1" s="1"/>
  <c r="W173" i="1"/>
  <c r="J172" i="1"/>
  <c r="W172" i="1"/>
  <c r="S172" i="1"/>
  <c r="U172" i="1" s="1"/>
  <c r="G102" i="1"/>
  <c r="P102" i="1"/>
  <c r="S102" i="1" s="1"/>
  <c r="U102" i="1" s="1"/>
  <c r="P183" i="1"/>
  <c r="G183" i="1"/>
  <c r="S226" i="1"/>
  <c r="U226" i="1" s="1"/>
  <c r="S334" i="1"/>
  <c r="U334" i="1" s="1"/>
  <c r="E248" i="1"/>
  <c r="F248" i="1" s="1"/>
  <c r="E324" i="1"/>
  <c r="F324" i="1" s="1"/>
  <c r="E330" i="1"/>
  <c r="F330" i="1" s="1"/>
  <c r="E343" i="1"/>
  <c r="F343" i="1" s="1"/>
  <c r="E370" i="1"/>
  <c r="F370" i="1" s="1"/>
  <c r="E381" i="1"/>
  <c r="F381" i="1" s="1"/>
  <c r="E419" i="1"/>
  <c r="F419" i="1" s="1"/>
  <c r="E434" i="1"/>
  <c r="F434" i="1" s="1"/>
  <c r="E92" i="1"/>
  <c r="F92" i="1" s="1"/>
  <c r="E193" i="1"/>
  <c r="F193" i="1" s="1"/>
  <c r="E305" i="1"/>
  <c r="F305" i="1" s="1"/>
  <c r="E228" i="1"/>
  <c r="F228" i="1" s="1"/>
  <c r="E257" i="1"/>
  <c r="F257" i="1" s="1"/>
  <c r="E132" i="1"/>
  <c r="F132" i="1" s="1"/>
  <c r="E233" i="1"/>
  <c r="F233" i="1" s="1"/>
  <c r="E258" i="1"/>
  <c r="F258" i="1" s="1"/>
  <c r="E262" i="1"/>
  <c r="F262" i="1" s="1"/>
  <c r="E266" i="1"/>
  <c r="F266" i="1" s="1"/>
  <c r="E146" i="1"/>
  <c r="F146" i="1" s="1"/>
  <c r="E174" i="1"/>
  <c r="F174" i="1" s="1"/>
  <c r="E291" i="1"/>
  <c r="F291" i="1" s="1"/>
  <c r="E47" i="1"/>
  <c r="F47" i="1" s="1"/>
  <c r="E214" i="1"/>
  <c r="F214" i="1" s="1"/>
  <c r="E302" i="1"/>
  <c r="F302" i="1" s="1"/>
  <c r="E354" i="1"/>
  <c r="F354" i="1" s="1"/>
  <c r="E389" i="1"/>
  <c r="F389" i="1" s="1"/>
  <c r="E137" i="1"/>
  <c r="F137" i="1" s="1"/>
  <c r="E247" i="1"/>
  <c r="F247" i="1" s="1"/>
  <c r="E345" i="1"/>
  <c r="F345" i="1" s="1"/>
  <c r="E384" i="1"/>
  <c r="F384" i="1" s="1"/>
  <c r="G384" i="1" s="1"/>
  <c r="E409" i="1"/>
  <c r="F409" i="1" s="1"/>
  <c r="E425" i="1"/>
  <c r="F425" i="1" s="1"/>
  <c r="E67" i="1"/>
  <c r="F67" i="1" s="1"/>
  <c r="E327" i="1"/>
  <c r="F327" i="1" s="1"/>
  <c r="E347" i="1"/>
  <c r="F347" i="1" s="1"/>
  <c r="E405" i="1"/>
  <c r="F405" i="1" s="1"/>
  <c r="E217" i="1"/>
  <c r="F217" i="1" s="1"/>
  <c r="E299" i="1"/>
  <c r="F299" i="1" s="1"/>
  <c r="P299" i="1" s="1"/>
  <c r="S299" i="1" s="1"/>
  <c r="U299" i="1" s="1"/>
  <c r="E283" i="1"/>
  <c r="F283" i="1" s="1"/>
  <c r="E388" i="1"/>
  <c r="F388" i="1" s="1"/>
  <c r="E45" i="1"/>
  <c r="F45" i="1" s="1"/>
  <c r="E63" i="1"/>
  <c r="F63" i="1" s="1"/>
  <c r="E55" i="1"/>
  <c r="F55" i="1" s="1"/>
  <c r="E96" i="1"/>
  <c r="F96" i="1" s="1"/>
  <c r="E207" i="1"/>
  <c r="F207" i="1" s="1"/>
  <c r="E33" i="1"/>
  <c r="F33" i="1" s="1"/>
  <c r="E69" i="1"/>
  <c r="F69" i="1" s="1"/>
  <c r="E70" i="1"/>
  <c r="F70" i="1" s="1"/>
  <c r="E101" i="1"/>
  <c r="F101" i="1" s="1"/>
  <c r="E29" i="1"/>
  <c r="F29" i="1" s="1"/>
  <c r="E300" i="1"/>
  <c r="F300" i="1" s="1"/>
  <c r="E321" i="1"/>
  <c r="F321" i="1" s="1"/>
  <c r="E376" i="1"/>
  <c r="F376" i="1" s="1"/>
  <c r="E387" i="1"/>
  <c r="F387" i="1" s="1"/>
  <c r="E391" i="1"/>
  <c r="F391" i="1" s="1"/>
  <c r="E397" i="1"/>
  <c r="F397" i="1" s="1"/>
  <c r="E406" i="1"/>
  <c r="F406" i="1" s="1"/>
  <c r="E411" i="1"/>
  <c r="F411" i="1" s="1"/>
  <c r="E415" i="1"/>
  <c r="F415" i="1" s="1"/>
  <c r="E424" i="1"/>
  <c r="F424" i="1" s="1"/>
  <c r="E438" i="1"/>
  <c r="F438" i="1" s="1"/>
  <c r="E443" i="1"/>
  <c r="F443" i="1" s="1"/>
  <c r="E194" i="1"/>
  <c r="F194" i="1" s="1"/>
  <c r="E249" i="1"/>
  <c r="F249" i="1" s="1"/>
  <c r="E106" i="1"/>
  <c r="F106" i="1" s="1"/>
  <c r="E181" i="1"/>
  <c r="F181" i="1" s="1"/>
  <c r="E220" i="1"/>
  <c r="F220" i="1" s="1"/>
  <c r="E329" i="1"/>
  <c r="F329" i="1" s="1"/>
  <c r="E99" i="1"/>
  <c r="F99" i="1" s="1"/>
  <c r="E289" i="1"/>
  <c r="F289" i="1" s="1"/>
  <c r="E229" i="1"/>
  <c r="F229" i="1" s="1"/>
  <c r="E150" i="1"/>
  <c r="F150" i="1" s="1"/>
  <c r="E188" i="1"/>
  <c r="F188" i="1" s="1"/>
  <c r="E308" i="1"/>
  <c r="F308" i="1" s="1"/>
  <c r="E273" i="1"/>
  <c r="F273" i="1" s="1"/>
  <c r="E356" i="1"/>
  <c r="F356" i="1" s="1"/>
  <c r="E238" i="1"/>
  <c r="F238" i="1" s="1"/>
  <c r="E301" i="1"/>
  <c r="F301" i="1" s="1"/>
  <c r="E348" i="1"/>
  <c r="F348" i="1" s="1"/>
  <c r="E386" i="1"/>
  <c r="F386" i="1" s="1"/>
  <c r="E414" i="1"/>
  <c r="F414" i="1" s="1"/>
  <c r="E159" i="1"/>
  <c r="F159" i="1" s="1"/>
  <c r="E285" i="1"/>
  <c r="F285" i="1" s="1"/>
  <c r="E184" i="1"/>
  <c r="F184" i="1" s="1"/>
  <c r="E272" i="1"/>
  <c r="F272" i="1" s="1"/>
  <c r="E313" i="1"/>
  <c r="F313" i="1" s="1"/>
  <c r="E342" i="1"/>
  <c r="F342" i="1" s="1"/>
  <c r="E392" i="1"/>
  <c r="F392" i="1" s="1"/>
  <c r="E21" i="1"/>
  <c r="F21" i="1" s="1"/>
  <c r="E122" i="1"/>
  <c r="F122" i="1" s="1"/>
  <c r="E148" i="1"/>
  <c r="F148" i="1" s="1"/>
  <c r="E100" i="1"/>
  <c r="F100" i="1" s="1"/>
  <c r="E149" i="1"/>
  <c r="F149" i="1" s="1"/>
  <c r="E189" i="1"/>
  <c r="F189" i="1" s="1"/>
  <c r="E113" i="1"/>
  <c r="F113" i="1" s="1"/>
  <c r="E138" i="1"/>
  <c r="F138" i="1" s="1"/>
  <c r="E164" i="1"/>
  <c r="F164" i="1" s="1"/>
  <c r="E185" i="1"/>
  <c r="F185" i="1" s="1"/>
  <c r="E296" i="1"/>
  <c r="F296" i="1" s="1"/>
  <c r="E325" i="1"/>
  <c r="F325" i="1" s="1"/>
  <c r="E352" i="1"/>
  <c r="F352" i="1" s="1"/>
  <c r="E358" i="1"/>
  <c r="F358" i="1" s="1"/>
  <c r="E363" i="1"/>
  <c r="F363" i="1" s="1"/>
  <c r="E402" i="1"/>
  <c r="F402" i="1" s="1"/>
  <c r="E420" i="1"/>
  <c r="F420" i="1" s="1"/>
  <c r="G420" i="1" s="1"/>
  <c r="K420" i="1" s="1"/>
  <c r="E428" i="1"/>
  <c r="F428" i="1" s="1"/>
  <c r="E431" i="1"/>
  <c r="F431" i="1" s="1"/>
  <c r="E141" i="1"/>
  <c r="F141" i="1" s="1"/>
  <c r="E201" i="1"/>
  <c r="F201" i="1" s="1"/>
  <c r="E287" i="1"/>
  <c r="F287" i="1" s="1"/>
  <c r="E182" i="1"/>
  <c r="F182" i="1" s="1"/>
  <c r="E227" i="1"/>
  <c r="F227" i="1" s="1"/>
  <c r="E251" i="1"/>
  <c r="F251" i="1" s="1"/>
  <c r="E39" i="1"/>
  <c r="F39" i="1" s="1"/>
  <c r="E134" i="1"/>
  <c r="F134" i="1" s="1"/>
  <c r="E234" i="1"/>
  <c r="F234" i="1" s="1"/>
  <c r="E259" i="1"/>
  <c r="F259" i="1" s="1"/>
  <c r="E263" i="1"/>
  <c r="F263" i="1" s="1"/>
  <c r="E267" i="1"/>
  <c r="F267" i="1" s="1"/>
  <c r="E197" i="1"/>
  <c r="F197" i="1" s="1"/>
  <c r="E309" i="1"/>
  <c r="F309" i="1" s="1"/>
  <c r="E74" i="1"/>
  <c r="F74" i="1" s="1"/>
  <c r="E218" i="1"/>
  <c r="F218" i="1" s="1"/>
  <c r="E315" i="1"/>
  <c r="F315" i="1" s="1"/>
  <c r="E361" i="1"/>
  <c r="F361" i="1" s="1"/>
  <c r="E393" i="1"/>
  <c r="F393" i="1" s="1"/>
  <c r="E170" i="1"/>
  <c r="F170" i="1" s="1"/>
  <c r="E312" i="1"/>
  <c r="F312" i="1" s="1"/>
  <c r="E355" i="1"/>
  <c r="F355" i="1" s="1"/>
  <c r="E394" i="1"/>
  <c r="F394" i="1" s="1"/>
  <c r="E413" i="1"/>
  <c r="F413" i="1" s="1"/>
  <c r="E429" i="1"/>
  <c r="F429" i="1" s="1"/>
  <c r="E98" i="1"/>
  <c r="F98" i="1" s="1"/>
  <c r="E275" i="1"/>
  <c r="F275" i="1" s="1"/>
  <c r="E328" i="1"/>
  <c r="F328" i="1" s="1"/>
  <c r="E362" i="1"/>
  <c r="F362" i="1" s="1"/>
  <c r="E442" i="1"/>
  <c r="F442" i="1" s="1"/>
  <c r="E240" i="1"/>
  <c r="F240" i="1" s="1"/>
  <c r="E314" i="1"/>
  <c r="F314" i="1" s="1"/>
  <c r="E211" i="1"/>
  <c r="F211" i="1" s="1"/>
  <c r="E317" i="1"/>
  <c r="F317" i="1" s="1"/>
  <c r="E351" i="1"/>
  <c r="F351" i="1" s="1"/>
  <c r="E407" i="1"/>
  <c r="F407" i="1" s="1"/>
  <c r="E26" i="1"/>
  <c r="F26" i="1" s="1"/>
  <c r="E51" i="1"/>
  <c r="F51" i="1" s="1"/>
  <c r="E75" i="1"/>
  <c r="F75" i="1" s="1"/>
  <c r="E68" i="1"/>
  <c r="F68" i="1" s="1"/>
  <c r="E215" i="1"/>
  <c r="F215" i="1" s="1"/>
  <c r="E52" i="1"/>
  <c r="F52" i="1" s="1"/>
  <c r="E84" i="1"/>
  <c r="F84" i="1" s="1"/>
  <c r="E105" i="1"/>
  <c r="F105" i="1" s="1"/>
  <c r="E241" i="1"/>
  <c r="F241" i="1" s="1"/>
  <c r="E366" i="1"/>
  <c r="F366" i="1" s="1"/>
  <c r="E372" i="1"/>
  <c r="F372" i="1" s="1"/>
  <c r="E416" i="1"/>
  <c r="F416" i="1" s="1"/>
  <c r="E439" i="1"/>
  <c r="F439" i="1" s="1"/>
  <c r="E143" i="1"/>
  <c r="F143" i="1" s="1"/>
  <c r="P143" i="1" s="1"/>
  <c r="E202" i="1"/>
  <c r="F202" i="1" s="1"/>
  <c r="E156" i="1"/>
  <c r="F156" i="1" s="1"/>
  <c r="E337" i="1"/>
  <c r="F337" i="1" s="1"/>
  <c r="E127" i="1"/>
  <c r="F127" i="1" s="1"/>
  <c r="P127" i="1" s="1"/>
  <c r="E252" i="1"/>
  <c r="F252" i="1" s="1"/>
  <c r="E140" i="1"/>
  <c r="F140" i="1" s="1"/>
  <c r="E230" i="1"/>
  <c r="F230" i="1" s="1"/>
  <c r="E154" i="1"/>
  <c r="F154" i="1" s="1"/>
  <c r="E310" i="1"/>
  <c r="F310" i="1" s="1"/>
  <c r="E107" i="1"/>
  <c r="F107" i="1" s="1"/>
  <c r="E225" i="1"/>
  <c r="F225" i="1" s="1"/>
  <c r="E367" i="1"/>
  <c r="F367" i="1" s="1"/>
  <c r="E277" i="1"/>
  <c r="F277" i="1" s="1"/>
  <c r="E380" i="1"/>
  <c r="F380" i="1" s="1"/>
  <c r="E242" i="1"/>
  <c r="F242" i="1" s="1"/>
  <c r="E322" i="1"/>
  <c r="F322" i="1" s="1"/>
  <c r="E357" i="1"/>
  <c r="F357" i="1" s="1"/>
  <c r="P357" i="1" s="1"/>
  <c r="E396" i="1"/>
  <c r="F396" i="1" s="1"/>
  <c r="E418" i="1"/>
  <c r="F418" i="1" s="1"/>
  <c r="E333" i="1"/>
  <c r="F333" i="1" s="1"/>
  <c r="P333" i="1" s="1"/>
  <c r="E195" i="1"/>
  <c r="F195" i="1" s="1"/>
  <c r="E274" i="1"/>
  <c r="F274" i="1" s="1"/>
  <c r="E316" i="1"/>
  <c r="F316" i="1" s="1"/>
  <c r="E360" i="1"/>
  <c r="F360" i="1" s="1"/>
  <c r="P360" i="1" s="1"/>
  <c r="E81" i="1"/>
  <c r="F81" i="1" s="1"/>
  <c r="E128" i="1"/>
  <c r="F128" i="1" s="1"/>
  <c r="E76" i="1"/>
  <c r="F76" i="1" s="1"/>
  <c r="E104" i="1"/>
  <c r="F104" i="1" s="1"/>
  <c r="E196" i="1"/>
  <c r="F196" i="1" s="1"/>
  <c r="E23" i="1"/>
  <c r="F23" i="1" s="1"/>
  <c r="E77" i="1"/>
  <c r="F77" i="1" s="1"/>
  <c r="E117" i="1"/>
  <c r="F117" i="1" s="1"/>
  <c r="E109" i="1"/>
  <c r="F109" i="1" s="1"/>
  <c r="P109" i="1" s="1"/>
  <c r="E144" i="1"/>
  <c r="F144" i="1" s="1"/>
  <c r="E169" i="1"/>
  <c r="F169" i="1" s="1"/>
  <c r="E191" i="1"/>
  <c r="F191" i="1" s="1"/>
  <c r="E246" i="1"/>
  <c r="F246" i="1" s="1"/>
  <c r="E341" i="1"/>
  <c r="F341" i="1" s="1"/>
  <c r="E398" i="1"/>
  <c r="F398" i="1" s="1"/>
  <c r="E403" i="1"/>
  <c r="F403" i="1" s="1"/>
  <c r="E408" i="1"/>
  <c r="F408" i="1" s="1"/>
  <c r="E435" i="1"/>
  <c r="F435" i="1" s="1"/>
  <c r="G435" i="1" s="1"/>
  <c r="E153" i="1"/>
  <c r="F153" i="1" s="1"/>
  <c r="E303" i="1"/>
  <c r="F303" i="1" s="1"/>
  <c r="E165" i="1"/>
  <c r="F165" i="1" s="1"/>
  <c r="E190" i="1"/>
  <c r="F190" i="1" s="1"/>
  <c r="E250" i="1"/>
  <c r="F250" i="1" s="1"/>
  <c r="E155" i="1"/>
  <c r="F155" i="1" s="1"/>
  <c r="E253" i="1"/>
  <c r="F253" i="1" s="1"/>
  <c r="E46" i="1"/>
  <c r="F46" i="1" s="1"/>
  <c r="E231" i="1"/>
  <c r="F231" i="1" s="1"/>
  <c r="E235" i="1"/>
  <c r="F235" i="1" s="1"/>
  <c r="E260" i="1"/>
  <c r="F260" i="1" s="1"/>
  <c r="E264" i="1"/>
  <c r="F264" i="1" s="1"/>
  <c r="E290" i="1"/>
  <c r="F290" i="1" s="1"/>
  <c r="E223" i="1"/>
  <c r="F223" i="1" s="1"/>
  <c r="E311" i="1"/>
  <c r="F311" i="1" s="1"/>
  <c r="E282" i="1"/>
  <c r="F282" i="1" s="1"/>
  <c r="E344" i="1"/>
  <c r="F344" i="1" s="1"/>
  <c r="E373" i="1"/>
  <c r="F373" i="1" s="1"/>
  <c r="E441" i="1"/>
  <c r="F441" i="1" s="1"/>
  <c r="E192" i="1"/>
  <c r="F192" i="1" s="1"/>
  <c r="E319" i="1"/>
  <c r="F319" i="1" s="1"/>
  <c r="E374" i="1"/>
  <c r="F374" i="1" s="1"/>
  <c r="E400" i="1"/>
  <c r="F400" i="1" s="1"/>
  <c r="E417" i="1"/>
  <c r="F417" i="1" s="1"/>
  <c r="E433" i="1"/>
  <c r="F433" i="1" s="1"/>
  <c r="E187" i="1"/>
  <c r="F187" i="1" s="1"/>
  <c r="E307" i="1"/>
  <c r="F307" i="1" s="1"/>
  <c r="E335" i="1"/>
  <c r="F335" i="1" s="1"/>
  <c r="E385" i="1"/>
  <c r="F385" i="1" s="1"/>
  <c r="P385" i="1" s="1"/>
  <c r="E72" i="1"/>
  <c r="F72" i="1" s="1"/>
  <c r="E279" i="1"/>
  <c r="F279" i="1" s="1"/>
  <c r="E213" i="1"/>
  <c r="F213" i="1" s="1"/>
  <c r="E349" i="1"/>
  <c r="F349" i="1" s="1"/>
  <c r="P349" i="1" s="1"/>
  <c r="E365" i="1"/>
  <c r="F365" i="1" s="1"/>
  <c r="E31" i="1"/>
  <c r="F31" i="1" s="1"/>
  <c r="P31" i="1" s="1"/>
  <c r="E42" i="1"/>
  <c r="F42" i="1" s="1"/>
  <c r="E95" i="1"/>
  <c r="F95" i="1" s="1"/>
  <c r="E25" i="1"/>
  <c r="F25" i="1" s="1"/>
  <c r="E82" i="1"/>
  <c r="F82" i="1" s="1"/>
  <c r="E163" i="1"/>
  <c r="F163" i="1" s="1"/>
  <c r="E54" i="1"/>
  <c r="F54" i="1" s="1"/>
  <c r="E90" i="1"/>
  <c r="F90" i="1" s="1"/>
  <c r="E208" i="1"/>
  <c r="F208" i="1" s="1"/>
  <c r="E359" i="1"/>
  <c r="F359" i="1" s="1"/>
  <c r="E364" i="1"/>
  <c r="F364" i="1" s="1"/>
  <c r="E412" i="1"/>
  <c r="F412" i="1" s="1"/>
  <c r="E426" i="1"/>
  <c r="F426" i="1" s="1"/>
  <c r="G426" i="1" s="1"/>
  <c r="E432" i="1"/>
  <c r="F432" i="1" s="1"/>
  <c r="E440" i="1"/>
  <c r="F440" i="1" s="1"/>
  <c r="E157" i="1"/>
  <c r="F157" i="1" s="1"/>
  <c r="E219" i="1"/>
  <c r="F219" i="1" s="1"/>
  <c r="E167" i="1"/>
  <c r="F167" i="1" s="1"/>
  <c r="E35" i="1"/>
  <c r="F35" i="1" s="1"/>
  <c r="E254" i="1"/>
  <c r="F254" i="1" s="1"/>
  <c r="E120" i="1"/>
  <c r="F120" i="1" s="1"/>
  <c r="E177" i="1"/>
  <c r="F177" i="1" s="1"/>
  <c r="E162" i="1"/>
  <c r="F162" i="1" s="1"/>
  <c r="E332" i="1"/>
  <c r="F332" i="1" s="1"/>
  <c r="E205" i="1"/>
  <c r="F205" i="1" s="1"/>
  <c r="E284" i="1"/>
  <c r="F284" i="1" s="1"/>
  <c r="E224" i="1"/>
  <c r="F224" i="1" s="1"/>
  <c r="E390" i="1"/>
  <c r="F390" i="1" s="1"/>
  <c r="E293" i="1"/>
  <c r="F293" i="1" s="1"/>
  <c r="G293" i="1" s="1"/>
  <c r="I293" i="1" s="1"/>
  <c r="E326" i="1"/>
  <c r="F326" i="1" s="1"/>
  <c r="E368" i="1"/>
  <c r="F368" i="1" s="1"/>
  <c r="E401" i="1"/>
  <c r="F401" i="1" s="1"/>
  <c r="E422" i="1"/>
  <c r="F422" i="1" s="1"/>
  <c r="E244" i="1"/>
  <c r="F244" i="1" s="1"/>
  <c r="E49" i="1"/>
  <c r="F49" i="1" s="1"/>
  <c r="E268" i="1"/>
  <c r="F268" i="1" s="1"/>
  <c r="E276" i="1"/>
  <c r="F276" i="1" s="1"/>
  <c r="E331" i="1"/>
  <c r="F331" i="1" s="1"/>
  <c r="E371" i="1"/>
  <c r="F371" i="1" s="1"/>
  <c r="E22" i="1"/>
  <c r="F22" i="1" s="1"/>
  <c r="E44" i="1"/>
  <c r="F44" i="1" s="1"/>
  <c r="E135" i="1"/>
  <c r="F135" i="1" s="1"/>
  <c r="E88" i="1"/>
  <c r="F88" i="1" s="1"/>
  <c r="E179" i="1"/>
  <c r="F179" i="1" s="1"/>
  <c r="E24" i="1"/>
  <c r="F24" i="1" s="1"/>
  <c r="D15" i="1" s="1"/>
  <c r="C19" i="1" s="1"/>
  <c r="E56" i="1"/>
  <c r="F56" i="1" s="1"/>
  <c r="G56" i="1" s="1"/>
  <c r="E83" i="1"/>
  <c r="F83" i="1" s="1"/>
  <c r="E123" i="1"/>
  <c r="F123" i="1" s="1"/>
  <c r="E118" i="1"/>
  <c r="F118" i="1" s="1"/>
  <c r="E151" i="1"/>
  <c r="F151" i="1" s="1"/>
  <c r="E175" i="1"/>
  <c r="F175" i="1" s="1"/>
  <c r="E298" i="1"/>
  <c r="F298" i="1" s="1"/>
  <c r="P298" i="1" s="1"/>
  <c r="E399" i="1"/>
  <c r="F399" i="1" s="1"/>
  <c r="P399" i="1" s="1"/>
  <c r="E423" i="1"/>
  <c r="F423" i="1" s="1"/>
  <c r="E436" i="1"/>
  <c r="F436" i="1" s="1"/>
  <c r="E166" i="1"/>
  <c r="F166" i="1" s="1"/>
  <c r="E304" i="1"/>
  <c r="F304" i="1" s="1"/>
  <c r="E199" i="1"/>
  <c r="F199" i="1" s="1"/>
  <c r="E288" i="1"/>
  <c r="F288" i="1" s="1"/>
  <c r="E221" i="1"/>
  <c r="F221" i="1" s="1"/>
  <c r="E255" i="1"/>
  <c r="F255" i="1" s="1"/>
  <c r="P255" i="1" s="1"/>
  <c r="E178" i="1"/>
  <c r="F178" i="1" s="1"/>
  <c r="E232" i="1"/>
  <c r="F232" i="1" s="1"/>
  <c r="E236" i="1"/>
  <c r="F236" i="1" s="1"/>
  <c r="E261" i="1"/>
  <c r="F261" i="1" s="1"/>
  <c r="E265" i="1"/>
  <c r="F265" i="1" s="1"/>
  <c r="E103" i="1"/>
  <c r="F103" i="1" s="1"/>
  <c r="E237" i="1"/>
  <c r="F237" i="1" s="1"/>
  <c r="E340" i="1"/>
  <c r="F340" i="1" s="1"/>
  <c r="E286" i="1"/>
  <c r="F286" i="1" s="1"/>
  <c r="E353" i="1"/>
  <c r="F353" i="1" s="1"/>
  <c r="E378" i="1"/>
  <c r="F378" i="1" s="1"/>
  <c r="E94" i="1"/>
  <c r="F94" i="1" s="1"/>
  <c r="E245" i="1"/>
  <c r="F245" i="1" s="1"/>
  <c r="E323" i="1"/>
  <c r="F323" i="1" s="1"/>
  <c r="E379" i="1"/>
  <c r="F379" i="1" s="1"/>
  <c r="E404" i="1"/>
  <c r="F404" i="1" s="1"/>
  <c r="E421" i="1"/>
  <c r="F421" i="1" s="1"/>
  <c r="E437" i="1"/>
  <c r="F437" i="1" s="1"/>
  <c r="E269" i="1"/>
  <c r="F269" i="1" s="1"/>
  <c r="E318" i="1"/>
  <c r="F318" i="1" s="1"/>
  <c r="E336" i="1"/>
  <c r="F336" i="1" s="1"/>
  <c r="E395" i="1"/>
  <c r="F395" i="1" s="1"/>
  <c r="E161" i="1"/>
  <c r="F161" i="1" s="1"/>
  <c r="P161" i="1" s="1"/>
  <c r="E295" i="1"/>
  <c r="F295" i="1" s="1"/>
  <c r="E112" i="1"/>
  <c r="F112" i="1" s="1"/>
  <c r="E43" i="1"/>
  <c r="F43" i="1" s="1"/>
  <c r="E108" i="1"/>
  <c r="F108" i="1" s="1"/>
  <c r="E203" i="1"/>
  <c r="F203" i="1" s="1"/>
  <c r="E60" i="1"/>
  <c r="F60" i="1" s="1"/>
  <c r="E97" i="1"/>
  <c r="F97" i="1" s="1"/>
  <c r="E445" i="1"/>
  <c r="F445" i="1" s="1"/>
  <c r="G445" i="1" s="1"/>
  <c r="J445" i="1" s="1"/>
  <c r="E480" i="1"/>
  <c r="G480" i="1" s="1"/>
  <c r="K480" i="1" s="1"/>
  <c r="E479" i="1"/>
  <c r="E456" i="1"/>
  <c r="F456" i="1" s="1"/>
  <c r="E478" i="1"/>
  <c r="F478" i="1" s="1"/>
  <c r="E481" i="1"/>
  <c r="G481" i="1" s="1"/>
  <c r="K481" i="1" s="1"/>
  <c r="E476" i="1"/>
  <c r="F476" i="1" s="1"/>
  <c r="P476" i="1" s="1"/>
  <c r="W476" i="1" s="1"/>
  <c r="J186" i="1"/>
  <c r="K463" i="1"/>
  <c r="S463" i="1"/>
  <c r="U463" i="1" s="1"/>
  <c r="G447" i="1"/>
  <c r="J447" i="1" s="1"/>
  <c r="P447" i="1"/>
  <c r="W447" i="1" s="1"/>
  <c r="G115" i="1"/>
  <c r="P115" i="1"/>
  <c r="S115" i="1" s="1"/>
  <c r="U115" i="1" s="1"/>
  <c r="P382" i="1"/>
  <c r="G382" i="1"/>
  <c r="G350" i="1"/>
  <c r="P350" i="1"/>
  <c r="G161" i="1"/>
  <c r="G298" i="1"/>
  <c r="I298" i="1" s="1"/>
  <c r="P208" i="1"/>
  <c r="G208" i="1"/>
  <c r="I208" i="1" s="1"/>
  <c r="P445" i="1"/>
  <c r="W445" i="1" s="1"/>
  <c r="S460" i="1"/>
  <c r="U460" i="1" s="1"/>
  <c r="P383" i="1"/>
  <c r="P432" i="1"/>
  <c r="G432" i="1"/>
  <c r="P426" i="1"/>
  <c r="G160" i="1"/>
  <c r="J160" i="1" s="1"/>
  <c r="P160" i="1"/>
  <c r="G470" i="1"/>
  <c r="K470" i="1" s="1"/>
  <c r="P470" i="1"/>
  <c r="P451" i="1"/>
  <c r="W451" i="1" s="1"/>
  <c r="G451" i="1"/>
  <c r="K451" i="1" s="1"/>
  <c r="G349" i="1"/>
  <c r="G213" i="1"/>
  <c r="P213" i="1"/>
  <c r="P435" i="1"/>
  <c r="G467" i="1"/>
  <c r="K467" i="1" s="1"/>
  <c r="G462" i="1"/>
  <c r="K462" i="1" s="1"/>
  <c r="G444" i="1"/>
  <c r="J444" i="1" s="1"/>
  <c r="G448" i="1"/>
  <c r="K448" i="1" s="1"/>
  <c r="P448" i="1"/>
  <c r="G280" i="1"/>
  <c r="P280" i="1"/>
  <c r="G360" i="1"/>
  <c r="P252" i="1"/>
  <c r="G252" i="1"/>
  <c r="I252" i="1" s="1"/>
  <c r="G127" i="1"/>
  <c r="G156" i="1"/>
  <c r="P156" i="1"/>
  <c r="S156" i="1" s="1"/>
  <c r="U156" i="1" s="1"/>
  <c r="G143" i="1"/>
  <c r="P468" i="1"/>
  <c r="P186" i="1"/>
  <c r="S186" i="1" s="1"/>
  <c r="U186" i="1" s="1"/>
  <c r="P294" i="1"/>
  <c r="G294" i="1"/>
  <c r="I294" i="1" s="1"/>
  <c r="K410" i="1"/>
  <c r="W410" i="1"/>
  <c r="G113" i="1"/>
  <c r="P113" i="1"/>
  <c r="P215" i="1"/>
  <c r="G215" i="1"/>
  <c r="P68" i="1"/>
  <c r="G68" i="1"/>
  <c r="G122" i="1"/>
  <c r="P122" i="1"/>
  <c r="S122" i="1" s="1"/>
  <c r="U122" i="1" s="1"/>
  <c r="P218" i="1"/>
  <c r="G218" i="1"/>
  <c r="I218" i="1" s="1"/>
  <c r="G74" i="1"/>
  <c r="P74" i="1"/>
  <c r="P309" i="1"/>
  <c r="G309" i="1"/>
  <c r="I309" i="1" s="1"/>
  <c r="G150" i="1"/>
  <c r="P150" i="1"/>
  <c r="S150" i="1" s="1"/>
  <c r="U150" i="1" s="1"/>
  <c r="P229" i="1"/>
  <c r="G229" i="1"/>
  <c r="I229" i="1" s="1"/>
  <c r="G134" i="1"/>
  <c r="I134" i="1" s="1"/>
  <c r="P134" i="1"/>
  <c r="S134" i="1" s="1"/>
  <c r="U134" i="1" s="1"/>
  <c r="P338" i="1"/>
  <c r="G338" i="1"/>
  <c r="G459" i="1"/>
  <c r="K459" i="1" s="1"/>
  <c r="P459" i="1"/>
  <c r="G243" i="1"/>
  <c r="G474" i="1"/>
  <c r="K474" i="1" s="1"/>
  <c r="P474" i="1"/>
  <c r="S204" i="1"/>
  <c r="U204" i="1" s="1"/>
  <c r="W204" i="1"/>
  <c r="G37" i="1"/>
  <c r="P37" i="1"/>
  <c r="G247" i="1"/>
  <c r="I247" i="1" s="1"/>
  <c r="P247" i="1"/>
  <c r="S247" i="1" s="1"/>
  <c r="U247" i="1" s="1"/>
  <c r="G137" i="1"/>
  <c r="P137" i="1"/>
  <c r="P302" i="1"/>
  <c r="G302" i="1"/>
  <c r="P472" i="1"/>
  <c r="G449" i="1"/>
  <c r="K449" i="1" s="1"/>
  <c r="P449" i="1"/>
  <c r="G466" i="1"/>
  <c r="K466" i="1" s="1"/>
  <c r="S62" i="1"/>
  <c r="U62" i="1" s="1"/>
  <c r="G469" i="1"/>
  <c r="K469" i="1" s="1"/>
  <c r="P469" i="1"/>
  <c r="S121" i="1"/>
  <c r="U121" i="1" s="1"/>
  <c r="S57" i="1"/>
  <c r="U57" i="1" s="1"/>
  <c r="S410" i="1"/>
  <c r="U410" i="1" s="1"/>
  <c r="W180" i="1"/>
  <c r="G333" i="1"/>
  <c r="P188" i="1"/>
  <c r="G188" i="1"/>
  <c r="G158" i="1"/>
  <c r="P158" i="1"/>
  <c r="G21" i="1"/>
  <c r="P21" i="1"/>
  <c r="G392" i="1"/>
  <c r="P392" i="1"/>
  <c r="S392" i="1" s="1"/>
  <c r="U392" i="1" s="1"/>
  <c r="G385" i="1"/>
  <c r="P269" i="1"/>
  <c r="G269" i="1"/>
  <c r="I269" i="1" s="1"/>
  <c r="G174" i="1"/>
  <c r="P174" i="1"/>
  <c r="P146" i="1"/>
  <c r="S146" i="1" s="1"/>
  <c r="U146" i="1" s="1"/>
  <c r="G146" i="1"/>
  <c r="S85" i="1"/>
  <c r="U85" i="1" s="1"/>
  <c r="S30" i="1"/>
  <c r="U30" i="1" s="1"/>
  <c r="G388" i="1"/>
  <c r="P388" i="1"/>
  <c r="G285" i="1"/>
  <c r="I285" i="1" s="1"/>
  <c r="P285" i="1"/>
  <c r="P380" i="1"/>
  <c r="G380" i="1"/>
  <c r="P176" i="1"/>
  <c r="G176" i="1"/>
  <c r="W79" i="1"/>
  <c r="W306" i="1"/>
  <c r="G377" i="1"/>
  <c r="P377" i="1"/>
  <c r="S377" i="1" s="1"/>
  <c r="U377" i="1" s="1"/>
  <c r="G283" i="1"/>
  <c r="I283" i="1" s="1"/>
  <c r="P283" i="1"/>
  <c r="P328" i="1"/>
  <c r="G328" i="1"/>
  <c r="G168" i="1"/>
  <c r="P168" i="1"/>
  <c r="P56" i="1"/>
  <c r="I102" i="1"/>
  <c r="G299" i="1"/>
  <c r="I299" i="1" s="1"/>
  <c r="G260" i="1"/>
  <c r="I260" i="1" s="1"/>
  <c r="P260" i="1"/>
  <c r="P231" i="1"/>
  <c r="G231" i="1"/>
  <c r="I231" i="1" s="1"/>
  <c r="S464" i="1"/>
  <c r="U464" i="1" s="1"/>
  <c r="S271" i="1"/>
  <c r="U271" i="1" s="1"/>
  <c r="G31" i="1"/>
  <c r="G217" i="1"/>
  <c r="P217" i="1"/>
  <c r="S217" i="1" s="1"/>
  <c r="U217" i="1" s="1"/>
  <c r="P481" i="1"/>
  <c r="G478" i="1"/>
  <c r="K478" i="1" s="1"/>
  <c r="P478" i="1"/>
  <c r="G476" i="1"/>
  <c r="K476" i="1" s="1"/>
  <c r="G479" i="1"/>
  <c r="K479" i="1" s="1"/>
  <c r="P479" i="1"/>
  <c r="L420" i="5"/>
  <c r="L298" i="5"/>
  <c r="L369" i="5"/>
  <c r="L400" i="5"/>
  <c r="L408" i="5"/>
  <c r="L440" i="5"/>
  <c r="L431" i="5"/>
  <c r="L414" i="5"/>
  <c r="L368" i="5"/>
  <c r="L412" i="5"/>
  <c r="L411" i="5"/>
  <c r="L415" i="5"/>
  <c r="L419" i="5"/>
  <c r="L423" i="5"/>
  <c r="L405" i="5"/>
  <c r="L442" i="5"/>
  <c r="L380" i="5"/>
  <c r="L381" i="5"/>
  <c r="L409" i="5"/>
  <c r="L371" i="5"/>
  <c r="L407" i="5"/>
  <c r="L382" i="5"/>
  <c r="L384" i="5"/>
  <c r="L438" i="5"/>
  <c r="L378" i="5"/>
  <c r="L374" i="5"/>
  <c r="L439" i="5"/>
  <c r="L422" i="5"/>
  <c r="L426" i="5"/>
  <c r="L430" i="5"/>
  <c r="L434" i="5"/>
  <c r="L401" i="5"/>
  <c r="L373" i="5"/>
  <c r="L406" i="5"/>
  <c r="L403" i="5"/>
  <c r="L429" i="5"/>
  <c r="L425" i="5"/>
  <c r="L441" i="5"/>
  <c r="L402" i="5"/>
  <c r="L399" i="5"/>
  <c r="L372" i="5"/>
  <c r="L418" i="5"/>
  <c r="L428" i="5"/>
  <c r="L375" i="5"/>
  <c r="L416" i="5"/>
  <c r="L367" i="5"/>
  <c r="L376" i="5"/>
  <c r="L421" i="5"/>
  <c r="L432" i="5"/>
  <c r="L435" i="5"/>
  <c r="C15" i="5"/>
  <c r="L433" i="5"/>
  <c r="L383" i="5"/>
  <c r="L436" i="5"/>
  <c r="L424" i="5"/>
  <c r="L379" i="5"/>
  <c r="L404" i="5"/>
  <c r="L437" i="5"/>
  <c r="L427" i="5"/>
  <c r="L413" i="5"/>
  <c r="L299" i="5"/>
  <c r="L410" i="5"/>
  <c r="L377" i="5"/>
  <c r="L300" i="5"/>
  <c r="L417" i="5"/>
  <c r="C15" i="11"/>
  <c r="O314" i="17"/>
  <c r="O328" i="17"/>
  <c r="O356" i="17"/>
  <c r="O375" i="17"/>
  <c r="O363" i="17"/>
  <c r="O335" i="17"/>
  <c r="O339" i="17"/>
  <c r="O343" i="17"/>
  <c r="O374" i="17"/>
  <c r="O59" i="17"/>
  <c r="O353" i="17"/>
  <c r="O321" i="17"/>
  <c r="O376" i="17"/>
  <c r="O364" i="17"/>
  <c r="O336" i="17"/>
  <c r="O340" i="17"/>
  <c r="O344" i="17"/>
  <c r="O313" i="17"/>
  <c r="O346" i="17"/>
  <c r="O315" i="17"/>
  <c r="O357" i="17"/>
  <c r="O325" i="17"/>
  <c r="C15" i="17"/>
  <c r="O368" i="17"/>
  <c r="O372" i="17"/>
  <c r="O320" i="17"/>
  <c r="O348" i="17"/>
  <c r="O319" i="17"/>
  <c r="O350" i="17"/>
  <c r="O322" i="17"/>
  <c r="O361" i="17"/>
  <c r="O329" i="17"/>
  <c r="O337" i="17"/>
  <c r="O341" i="17"/>
  <c r="O58" i="17"/>
  <c r="O324" i="17"/>
  <c r="O317" i="17"/>
  <c r="O355" i="17"/>
  <c r="O327" i="17"/>
  <c r="O358" i="17"/>
  <c r="O330" i="17"/>
  <c r="O331" i="17"/>
  <c r="O338" i="17"/>
  <c r="O377" i="17"/>
  <c r="O352" i="17"/>
  <c r="O326" i="17"/>
  <c r="O371" i="17"/>
  <c r="O323" i="17"/>
  <c r="O334" i="17"/>
  <c r="O370" i="17"/>
  <c r="O318" i="17"/>
  <c r="O365" i="17"/>
  <c r="O57" i="17"/>
  <c r="O316" i="17"/>
  <c r="O362" i="17"/>
  <c r="O345" i="17"/>
  <c r="O354" i="17"/>
  <c r="O367" i="17"/>
  <c r="O342" i="17"/>
  <c r="O349" i="17"/>
  <c r="O359" i="17"/>
  <c r="O369" i="17"/>
  <c r="O347" i="17"/>
  <c r="O332" i="17"/>
  <c r="O366" i="17"/>
  <c r="O373" i="17"/>
  <c r="O351" i="17"/>
  <c r="O333" i="17"/>
  <c r="O360" i="17"/>
  <c r="C16" i="17"/>
  <c r="D18" i="17" s="1"/>
  <c r="O289" i="6"/>
  <c r="O290" i="6"/>
  <c r="O297" i="6"/>
  <c r="O301" i="6"/>
  <c r="O286" i="6"/>
  <c r="O287" i="6"/>
  <c r="O284" i="6"/>
  <c r="O325" i="6"/>
  <c r="O329" i="6"/>
  <c r="O333" i="6"/>
  <c r="O337" i="6"/>
  <c r="O291" i="6"/>
  <c r="O295" i="6"/>
  <c r="O307" i="6"/>
  <c r="O315" i="6"/>
  <c r="O311" i="6"/>
  <c r="O318" i="6"/>
  <c r="O322" i="6"/>
  <c r="O326" i="6"/>
  <c r="O341" i="6"/>
  <c r="O334" i="6"/>
  <c r="O304" i="6"/>
  <c r="O312" i="6"/>
  <c r="O308" i="6"/>
  <c r="O309" i="6"/>
  <c r="O316" i="6"/>
  <c r="O319" i="6"/>
  <c r="O330" i="6"/>
  <c r="O327" i="6"/>
  <c r="O331" i="6"/>
  <c r="O298" i="6"/>
  <c r="O299" i="6"/>
  <c r="O320" i="6"/>
  <c r="O324" i="6"/>
  <c r="O328" i="6"/>
  <c r="O323" i="6"/>
  <c r="O294" i="6"/>
  <c r="O306" i="6"/>
  <c r="O310" i="6"/>
  <c r="O314" i="6"/>
  <c r="O317" i="6"/>
  <c r="O336" i="6"/>
  <c r="O339" i="6"/>
  <c r="O332" i="6"/>
  <c r="O338" i="6"/>
  <c r="O288" i="6"/>
  <c r="O340" i="6"/>
  <c r="O293" i="6"/>
  <c r="O302" i="6"/>
  <c r="O28" i="6"/>
  <c r="O30" i="6"/>
  <c r="O300" i="6"/>
  <c r="O305" i="6"/>
  <c r="O29" i="6"/>
  <c r="O285" i="6"/>
  <c r="O303" i="6"/>
  <c r="O321" i="6"/>
  <c r="O296" i="6"/>
  <c r="C15" i="6"/>
  <c r="C18" i="6" s="1"/>
  <c r="O335" i="6"/>
  <c r="O292" i="6"/>
  <c r="O313" i="6"/>
  <c r="C15" i="8"/>
  <c r="O42" i="8"/>
  <c r="O43" i="8"/>
  <c r="O41" i="8"/>
  <c r="C16" i="6"/>
  <c r="D18" i="6" s="1"/>
  <c r="C16" i="8"/>
  <c r="D18" i="8" s="1"/>
  <c r="I17" i="5"/>
  <c r="C16" i="11"/>
  <c r="D18" i="11" s="1"/>
  <c r="C15" i="9"/>
  <c r="J17" i="5"/>
  <c r="C16" i="9"/>
  <c r="D18" i="9" s="1"/>
  <c r="K17" i="5"/>
  <c r="H17" i="5"/>
  <c r="C16" i="5"/>
  <c r="D18" i="5" s="1"/>
  <c r="W40" i="13"/>
  <c r="S40" i="13"/>
  <c r="U40" i="13" s="1"/>
  <c r="S427" i="13"/>
  <c r="U427" i="13" s="1"/>
  <c r="W427" i="13"/>
  <c r="W212" i="1"/>
  <c r="S212" i="1"/>
  <c r="U212" i="1" s="1"/>
  <c r="S380" i="13"/>
  <c r="U380" i="13" s="1"/>
  <c r="W380" i="13"/>
  <c r="W386" i="13"/>
  <c r="R308" i="3"/>
  <c r="AE308" i="3" s="1"/>
  <c r="AB308" i="3"/>
  <c r="U308" i="3" s="1"/>
  <c r="W73" i="1"/>
  <c r="S73" i="1"/>
  <c r="U73" i="1" s="1"/>
  <c r="W65" i="17"/>
  <c r="S65" i="17"/>
  <c r="U65" i="17" s="1"/>
  <c r="W32" i="1"/>
  <c r="R257" i="3"/>
  <c r="AE257" i="3" s="1"/>
  <c r="R44" i="3"/>
  <c r="AE44" i="3" s="1"/>
  <c r="AB44" i="3"/>
  <c r="U44" i="3" s="1"/>
  <c r="S306" i="1"/>
  <c r="U306" i="1" s="1"/>
  <c r="AB181" i="3"/>
  <c r="V181" i="3" s="1"/>
  <c r="R35" i="3"/>
  <c r="AE35" i="3" s="1"/>
  <c r="R421" i="3"/>
  <c r="AE421" i="3" s="1"/>
  <c r="AB421" i="3"/>
  <c r="V421" i="3" s="1"/>
  <c r="R140" i="3"/>
  <c r="AE140" i="3" s="1"/>
  <c r="AB140" i="3"/>
  <c r="V140" i="3" s="1"/>
  <c r="AB220" i="3"/>
  <c r="U220" i="3" s="1"/>
  <c r="AB356" i="3"/>
  <c r="W356" i="3" s="1"/>
  <c r="AB227" i="3"/>
  <c r="V227" i="3" s="1"/>
  <c r="R370" i="3"/>
  <c r="AE370" i="3" s="1"/>
  <c r="R176" i="3"/>
  <c r="AE176" i="3" s="1"/>
  <c r="R201" i="3"/>
  <c r="AE201" i="3" s="1"/>
  <c r="R402" i="3"/>
  <c r="AE402" i="3" s="1"/>
  <c r="P459" i="3"/>
  <c r="P54" i="3"/>
  <c r="W400" i="13"/>
  <c r="S400" i="13"/>
  <c r="U400" i="13" s="1"/>
  <c r="S21" i="6"/>
  <c r="U21" i="6" s="1"/>
  <c r="S22" i="13"/>
  <c r="U22" i="13" s="1"/>
  <c r="W22" i="13"/>
  <c r="W101" i="13"/>
  <c r="W166" i="13"/>
  <c r="O225" i="5"/>
  <c r="AK225" i="5" s="1"/>
  <c r="O259" i="5"/>
  <c r="AK259" i="5" s="1"/>
  <c r="I39" i="10"/>
  <c r="F39" i="10"/>
  <c r="J39" i="10"/>
  <c r="K39" i="10"/>
  <c r="H27" i="10"/>
  <c r="I27" i="10"/>
  <c r="L27" i="10"/>
  <c r="I74" i="4"/>
  <c r="F34" i="4"/>
  <c r="F59" i="4"/>
  <c r="L81" i="4"/>
  <c r="I56" i="4"/>
  <c r="L83" i="4"/>
  <c r="F82" i="4"/>
  <c r="F79" i="4"/>
  <c r="H76" i="4"/>
  <c r="H70" i="4"/>
  <c r="H63" i="4"/>
  <c r="J61" i="4"/>
  <c r="K55" i="4"/>
  <c r="H54" i="4"/>
  <c r="J52" i="4"/>
  <c r="F49" i="4"/>
  <c r="F42" i="4"/>
  <c r="F39" i="4"/>
  <c r="L26" i="4"/>
  <c r="L21" i="4"/>
  <c r="L79" i="2"/>
  <c r="H78" i="2"/>
  <c r="L76" i="2"/>
  <c r="H71" i="2"/>
  <c r="H70" i="2"/>
  <c r="J66" i="2"/>
  <c r="J63" i="2"/>
  <c r="I62" i="2"/>
  <c r="L56" i="2"/>
  <c r="L55" i="2"/>
  <c r="J54" i="2"/>
  <c r="I53" i="2"/>
  <c r="H52" i="2"/>
  <c r="F45" i="2"/>
  <c r="H44" i="2"/>
  <c r="L36" i="2"/>
  <c r="H34" i="2"/>
  <c r="H28" i="2"/>
  <c r="F79" i="12"/>
  <c r="F64" i="12"/>
  <c r="F59" i="12"/>
  <c r="J56" i="12"/>
  <c r="H48" i="12"/>
  <c r="F45" i="12"/>
  <c r="H43" i="12"/>
  <c r="K22" i="12"/>
  <c r="L22" i="12"/>
  <c r="I80" i="10"/>
  <c r="L75" i="10"/>
  <c r="F69" i="10"/>
  <c r="P420" i="1"/>
  <c r="J34" i="4"/>
  <c r="F27" i="4"/>
  <c r="K81" i="4"/>
  <c r="H56" i="4"/>
  <c r="K77" i="4"/>
  <c r="F76" i="4"/>
  <c r="L74" i="4"/>
  <c r="I61" i="4"/>
  <c r="I55" i="4"/>
  <c r="H28" i="4"/>
  <c r="H83" i="2"/>
  <c r="H75" i="2"/>
  <c r="K56" i="2"/>
  <c r="K55" i="2"/>
  <c r="I54" i="2"/>
  <c r="H53" i="2"/>
  <c r="H35" i="2"/>
  <c r="L28" i="2"/>
  <c r="K26" i="2"/>
  <c r="J83" i="12"/>
  <c r="L48" i="12"/>
  <c r="I44" i="12"/>
  <c r="H40" i="12"/>
  <c r="I25" i="12"/>
  <c r="J25" i="12"/>
  <c r="K25" i="12"/>
  <c r="I23" i="12"/>
  <c r="S95" i="6"/>
  <c r="U95" i="6" s="1"/>
  <c r="I34" i="4"/>
  <c r="J27" i="4"/>
  <c r="K22" i="4"/>
  <c r="F56" i="4"/>
  <c r="H77" i="4"/>
  <c r="K74" i="4"/>
  <c r="H61" i="4"/>
  <c r="H55" i="4"/>
  <c r="J36" i="4"/>
  <c r="L29" i="4"/>
  <c r="L67" i="2"/>
  <c r="I56" i="2"/>
  <c r="J55" i="2"/>
  <c r="L51" i="2"/>
  <c r="F78" i="10"/>
  <c r="I78" i="10"/>
  <c r="J78" i="10"/>
  <c r="I30" i="10"/>
  <c r="J30" i="10"/>
  <c r="H30" i="10"/>
  <c r="AB12" i="8"/>
  <c r="P47" i="8"/>
  <c r="S47" i="8" s="1"/>
  <c r="U47" i="8" s="1"/>
  <c r="P75" i="8"/>
  <c r="S75" i="8" s="1"/>
  <c r="U75" i="8" s="1"/>
  <c r="P80" i="8"/>
  <c r="S80" i="8" s="1"/>
  <c r="U80" i="8" s="1"/>
  <c r="P81" i="8"/>
  <c r="S81" i="8" s="1"/>
  <c r="U81" i="8" s="1"/>
  <c r="P88" i="8"/>
  <c r="S88" i="8" s="1"/>
  <c r="U88" i="8" s="1"/>
  <c r="P89" i="8"/>
  <c r="S89" i="8" s="1"/>
  <c r="U89" i="8" s="1"/>
  <c r="P48" i="8"/>
  <c r="S48" i="8" s="1"/>
  <c r="U48" i="8" s="1"/>
  <c r="P25" i="8"/>
  <c r="S25" i="8" s="1"/>
  <c r="U25" i="8" s="1"/>
  <c r="P26" i="8"/>
  <c r="S26" i="8" s="1"/>
  <c r="U26" i="8" s="1"/>
  <c r="P78" i="8"/>
  <c r="S78" i="8" s="1"/>
  <c r="U78" i="8" s="1"/>
  <c r="P79" i="8"/>
  <c r="S79" i="8" s="1"/>
  <c r="U79" i="8" s="1"/>
  <c r="P86" i="8"/>
  <c r="S86" i="8" s="1"/>
  <c r="U86" i="8" s="1"/>
  <c r="P87" i="8"/>
  <c r="S87" i="8" s="1"/>
  <c r="U87" i="8" s="1"/>
  <c r="P23" i="8"/>
  <c r="S23" i="8" s="1"/>
  <c r="U23" i="8" s="1"/>
  <c r="AB17" i="8"/>
  <c r="P38" i="8"/>
  <c r="S38" i="8" s="1"/>
  <c r="U38" i="8" s="1"/>
  <c r="P76" i="8"/>
  <c r="S76" i="8" s="1"/>
  <c r="U76" i="8" s="1"/>
  <c r="P82" i="8"/>
  <c r="S82" i="8" s="1"/>
  <c r="U82" i="8" s="1"/>
  <c r="P83" i="8"/>
  <c r="S83" i="8" s="1"/>
  <c r="U83" i="8" s="1"/>
  <c r="P90" i="8"/>
  <c r="S90" i="8" s="1"/>
  <c r="U90" i="8" s="1"/>
  <c r="P91" i="8"/>
  <c r="S91" i="8" s="1"/>
  <c r="U91" i="8" s="1"/>
  <c r="P456" i="13"/>
  <c r="I27" i="4"/>
  <c r="J59" i="4"/>
  <c r="L59" i="4"/>
  <c r="J44" i="4"/>
  <c r="F36" i="4"/>
  <c r="L34" i="4"/>
  <c r="L22" i="4"/>
  <c r="I82" i="2"/>
  <c r="H77" i="2"/>
  <c r="F54" i="2"/>
  <c r="H39" i="2"/>
  <c r="L34" i="2"/>
  <c r="L31" i="2"/>
  <c r="L27" i="2"/>
  <c r="F26" i="2"/>
  <c r="J28" i="12"/>
  <c r="K28" i="12"/>
  <c r="F28" i="12"/>
  <c r="I53" i="10"/>
  <c r="L53" i="10"/>
  <c r="F53" i="10"/>
  <c r="I51" i="10"/>
  <c r="F51" i="10"/>
  <c r="K51" i="10"/>
  <c r="L51" i="10"/>
  <c r="L39" i="10"/>
  <c r="F27" i="10"/>
  <c r="L82" i="2"/>
  <c r="F22" i="4"/>
  <c r="F77" i="4"/>
  <c r="F74" i="4"/>
  <c r="K62" i="4"/>
  <c r="F61" i="4"/>
  <c r="F55" i="4"/>
  <c r="F44" i="4"/>
  <c r="I39" i="4"/>
  <c r="L83" i="2"/>
  <c r="H82" i="2"/>
  <c r="F77" i="2"/>
  <c r="F67" i="2"/>
  <c r="F55" i="2"/>
  <c r="K54" i="2"/>
  <c r="H37" i="2"/>
  <c r="K34" i="2"/>
  <c r="H33" i="2"/>
  <c r="K28" i="2"/>
  <c r="I66" i="12"/>
  <c r="J50" i="12"/>
  <c r="J48" i="12"/>
  <c r="K45" i="12"/>
  <c r="J44" i="12"/>
  <c r="I43" i="12"/>
  <c r="J42" i="12"/>
  <c r="K40" i="12"/>
  <c r="I39" i="12"/>
  <c r="L25" i="12"/>
  <c r="H66" i="10"/>
  <c r="I66" i="10"/>
  <c r="J66" i="10"/>
  <c r="L66" i="10"/>
  <c r="L58" i="10"/>
  <c r="H58" i="10"/>
  <c r="L52" i="10"/>
  <c r="H39" i="10"/>
  <c r="J22" i="4"/>
  <c r="K84" i="4"/>
  <c r="L44" i="4"/>
  <c r="K82" i="2"/>
  <c r="H81" i="4"/>
  <c r="F56" i="2"/>
  <c r="H51" i="2"/>
  <c r="H26" i="2"/>
  <c r="H72" i="12"/>
  <c r="F43" i="12"/>
  <c r="F31" i="12"/>
  <c r="H31" i="12"/>
  <c r="H25" i="12"/>
  <c r="H80" i="10"/>
  <c r="K79" i="10"/>
  <c r="L79" i="10"/>
  <c r="I79" i="10"/>
  <c r="J22" i="10"/>
  <c r="I22" i="10"/>
  <c r="P52" i="13"/>
  <c r="P107" i="13"/>
  <c r="P229" i="13"/>
  <c r="S229" i="13" s="1"/>
  <c r="U229" i="13" s="1"/>
  <c r="P237" i="13"/>
  <c r="P252" i="13"/>
  <c r="S252" i="13" s="1"/>
  <c r="U252" i="13" s="1"/>
  <c r="P295" i="13"/>
  <c r="S295" i="13" s="1"/>
  <c r="U295" i="13" s="1"/>
  <c r="P360" i="13"/>
  <c r="P383" i="13"/>
  <c r="P408" i="13"/>
  <c r="P49" i="13"/>
  <c r="P266" i="13"/>
  <c r="S266" i="13" s="1"/>
  <c r="U266" i="13" s="1"/>
  <c r="P301" i="13"/>
  <c r="P313" i="13"/>
  <c r="S313" i="13" s="1"/>
  <c r="U313" i="13" s="1"/>
  <c r="P378" i="13"/>
  <c r="P381" i="13"/>
  <c r="P391" i="13"/>
  <c r="P434" i="13"/>
  <c r="P441" i="13"/>
  <c r="P103" i="13"/>
  <c r="P317" i="13"/>
  <c r="S317" i="13" s="1"/>
  <c r="U317" i="13" s="1"/>
  <c r="P353" i="13"/>
  <c r="S353" i="13" s="1"/>
  <c r="U353" i="13" s="1"/>
  <c r="P359" i="13"/>
  <c r="P410" i="13"/>
  <c r="P426" i="13"/>
  <c r="P428" i="13"/>
  <c r="P75" i="13"/>
  <c r="P128" i="13"/>
  <c r="P173" i="13"/>
  <c r="P227" i="13"/>
  <c r="P267" i="13"/>
  <c r="P268" i="13"/>
  <c r="S268" i="13" s="1"/>
  <c r="U268" i="13" s="1"/>
  <c r="P298" i="13"/>
  <c r="S298" i="13" s="1"/>
  <c r="U298" i="13" s="1"/>
  <c r="P323" i="13"/>
  <c r="S323" i="13" s="1"/>
  <c r="U323" i="13" s="1"/>
  <c r="P350" i="13"/>
  <c r="P379" i="13"/>
  <c r="AB3" i="13"/>
  <c r="AB16" i="13"/>
  <c r="P39" i="13"/>
  <c r="P116" i="13"/>
  <c r="P120" i="13"/>
  <c r="P214" i="13"/>
  <c r="P224" i="13"/>
  <c r="S224" i="13" s="1"/>
  <c r="U224" i="13" s="1"/>
  <c r="P248" i="13"/>
  <c r="P293" i="13"/>
  <c r="S293" i="13" s="1"/>
  <c r="U293" i="13" s="1"/>
  <c r="P304" i="13"/>
  <c r="S304" i="13" s="1"/>
  <c r="U304" i="13" s="1"/>
  <c r="P318" i="13"/>
  <c r="P331" i="13"/>
  <c r="P334" i="13"/>
  <c r="P336" i="13"/>
  <c r="P405" i="13"/>
  <c r="P409" i="13"/>
  <c r="P425" i="13"/>
  <c r="I22" i="4"/>
  <c r="I59" i="4"/>
  <c r="K44" i="4"/>
  <c r="K34" i="4"/>
  <c r="K59" i="4"/>
  <c r="L84" i="4"/>
  <c r="L28" i="12"/>
  <c r="I24" i="12"/>
  <c r="K24" i="12"/>
  <c r="L24" i="12"/>
  <c r="I22" i="12"/>
  <c r="K78" i="10"/>
  <c r="F75" i="10"/>
  <c r="J69" i="10"/>
  <c r="J27" i="10"/>
  <c r="AB7" i="13"/>
  <c r="P47" i="9"/>
  <c r="S47" i="9" s="1"/>
  <c r="U47" i="9" s="1"/>
  <c r="J26" i="12"/>
  <c r="F21" i="12"/>
  <c r="J82" i="10"/>
  <c r="F74" i="10"/>
  <c r="J71" i="10"/>
  <c r="I59" i="10"/>
  <c r="H42" i="10"/>
  <c r="J31" i="10"/>
  <c r="J26" i="10"/>
  <c r="P48" i="9"/>
  <c r="S48" i="9" s="1"/>
  <c r="U48" i="9" s="1"/>
  <c r="L59" i="10"/>
  <c r="H26" i="10"/>
  <c r="S122" i="6"/>
  <c r="U122" i="6" s="1"/>
  <c r="F82" i="10"/>
  <c r="I74" i="10"/>
  <c r="F50" i="10"/>
  <c r="Y12" i="13"/>
  <c r="AB18" i="13"/>
  <c r="I18" i="12"/>
  <c r="L18" i="2"/>
  <c r="H18" i="4"/>
  <c r="J18" i="4"/>
  <c r="F18" i="4"/>
  <c r="K18" i="2"/>
  <c r="J18" i="2"/>
  <c r="H18" i="10"/>
  <c r="F18" i="12"/>
  <c r="L18" i="4"/>
  <c r="E18" i="4"/>
  <c r="K18" i="12"/>
  <c r="J18" i="12"/>
  <c r="C12" i="13"/>
  <c r="K18" i="4"/>
  <c r="I18" i="10"/>
  <c r="G18" i="12"/>
  <c r="D18" i="4"/>
  <c r="F18" i="10"/>
  <c r="I18" i="2"/>
  <c r="G18" i="4"/>
  <c r="H18" i="7"/>
  <c r="L18" i="10"/>
  <c r="H18" i="2"/>
  <c r="K18" i="10"/>
  <c r="F18" i="2"/>
  <c r="H18" i="12"/>
  <c r="C18" i="4"/>
  <c r="L18" i="12"/>
  <c r="I18" i="4"/>
  <c r="J18" i="10"/>
  <c r="C11" i="13"/>
  <c r="W481" i="1" l="1"/>
  <c r="W482" i="1"/>
  <c r="W479" i="1"/>
  <c r="W484" i="1"/>
  <c r="K484" i="1"/>
  <c r="O484" i="13"/>
  <c r="S484" i="13"/>
  <c r="U484" i="13" s="1"/>
  <c r="W484" i="13"/>
  <c r="J484" i="13"/>
  <c r="AH493" i="3"/>
  <c r="AI493" i="3"/>
  <c r="AJ493" i="3"/>
  <c r="R373" i="3"/>
  <c r="AE373" i="3" s="1"/>
  <c r="AT298" i="3"/>
  <c r="AT372" i="3"/>
  <c r="AT299" i="3"/>
  <c r="AT456" i="3"/>
  <c r="AT353" i="3"/>
  <c r="AT123" i="3"/>
  <c r="AT357" i="3"/>
  <c r="AT473" i="3"/>
  <c r="R227" i="3"/>
  <c r="AE227" i="3" s="1"/>
  <c r="R229" i="3"/>
  <c r="AE229" i="3" s="1"/>
  <c r="R192" i="3"/>
  <c r="AE192" i="3" s="1"/>
  <c r="AB417" i="3"/>
  <c r="V417" i="3" s="1"/>
  <c r="J417" i="3"/>
  <c r="AT471" i="3"/>
  <c r="AT157" i="3"/>
  <c r="AT288" i="3"/>
  <c r="AT86" i="3"/>
  <c r="AT131" i="3"/>
  <c r="AT356" i="3"/>
  <c r="AT477" i="3"/>
  <c r="AT182" i="3"/>
  <c r="AT408" i="3"/>
  <c r="AS408" i="3" s="1"/>
  <c r="AT280" i="3"/>
  <c r="AT364" i="3"/>
  <c r="AT440" i="3"/>
  <c r="AT352" i="3"/>
  <c r="AT447" i="3"/>
  <c r="AB264" i="3"/>
  <c r="U264" i="3" s="1"/>
  <c r="AB149" i="3"/>
  <c r="U149" i="3" s="1"/>
  <c r="AB31" i="3"/>
  <c r="V31" i="3" s="1"/>
  <c r="J31" i="3"/>
  <c r="AT489" i="3"/>
  <c r="AT243" i="3"/>
  <c r="AT453" i="3"/>
  <c r="AT457" i="3"/>
  <c r="AT442" i="3"/>
  <c r="AT361" i="3"/>
  <c r="AT443" i="3"/>
  <c r="AS443" i="3" s="1"/>
  <c r="AR443" i="3" s="1"/>
  <c r="AQ443" i="3" s="1"/>
  <c r="AP443" i="3" s="1"/>
  <c r="AO443" i="3" s="1"/>
  <c r="AN443" i="3" s="1"/>
  <c r="AM443" i="3" s="1"/>
  <c r="AL443" i="3" s="1"/>
  <c r="AK443" i="3" s="1"/>
  <c r="AT273" i="3"/>
  <c r="AB242" i="3"/>
  <c r="V242" i="3" s="1"/>
  <c r="R31" i="3"/>
  <c r="AE31" i="3" s="1"/>
  <c r="AT490" i="3"/>
  <c r="AS490" i="3" s="1"/>
  <c r="AR490" i="3" s="1"/>
  <c r="AT210" i="3"/>
  <c r="AT462" i="3"/>
  <c r="AT468" i="3"/>
  <c r="AT282" i="3"/>
  <c r="AT461" i="3"/>
  <c r="AB466" i="3"/>
  <c r="W466" i="3" s="1"/>
  <c r="AB461" i="3"/>
  <c r="W461" i="3" s="1"/>
  <c r="AB120" i="3"/>
  <c r="U120" i="3" s="1"/>
  <c r="AB158" i="3"/>
  <c r="V158" i="3" s="1"/>
  <c r="R147" i="3"/>
  <c r="AE147" i="3" s="1"/>
  <c r="R413" i="3"/>
  <c r="AE413" i="3" s="1"/>
  <c r="R179" i="3"/>
  <c r="AE179" i="3" s="1"/>
  <c r="AB269" i="3"/>
  <c r="U269" i="3" s="1"/>
  <c r="AT483" i="3"/>
  <c r="AT347" i="3"/>
  <c r="AT406" i="3"/>
  <c r="AT429" i="3"/>
  <c r="AT449" i="3"/>
  <c r="AT476" i="3"/>
  <c r="AT247" i="3"/>
  <c r="AS247" i="3" s="1"/>
  <c r="AR247" i="3" s="1"/>
  <c r="AQ247" i="3" s="1"/>
  <c r="AP247" i="3" s="1"/>
  <c r="AO247" i="3" s="1"/>
  <c r="AN247" i="3" s="1"/>
  <c r="AM247" i="3" s="1"/>
  <c r="AL247" i="3" s="1"/>
  <c r="AK247" i="3" s="1"/>
  <c r="AT41" i="3"/>
  <c r="AT420" i="3"/>
  <c r="AT459" i="3"/>
  <c r="AT398" i="3"/>
  <c r="AT454" i="3"/>
  <c r="AT472" i="3"/>
  <c r="AB112" i="3"/>
  <c r="U112" i="3" s="1"/>
  <c r="R108" i="3"/>
  <c r="AE108" i="3" s="1"/>
  <c r="R236" i="3"/>
  <c r="AE236" i="3" s="1"/>
  <c r="AB122" i="3"/>
  <c r="U122" i="3" s="1"/>
  <c r="R348" i="3"/>
  <c r="AE348" i="3" s="1"/>
  <c r="R425" i="3"/>
  <c r="AE425" i="3" s="1"/>
  <c r="R307" i="3"/>
  <c r="AE307" i="3" s="1"/>
  <c r="AT418" i="3"/>
  <c r="AT146" i="3"/>
  <c r="AT156" i="3"/>
  <c r="AS156" i="3" s="1"/>
  <c r="AR156" i="3" s="1"/>
  <c r="AQ156" i="3" s="1"/>
  <c r="AP156" i="3" s="1"/>
  <c r="AO156" i="3" s="1"/>
  <c r="AN156" i="3" s="1"/>
  <c r="AM156" i="3" s="1"/>
  <c r="AL156" i="3" s="1"/>
  <c r="AK156" i="3" s="1"/>
  <c r="AT139" i="3"/>
  <c r="AT114" i="3"/>
  <c r="AT351" i="3"/>
  <c r="AT315" i="3"/>
  <c r="AT444" i="3"/>
  <c r="AT359" i="3"/>
  <c r="AT455" i="3"/>
  <c r="AB241" i="3"/>
  <c r="U241" i="3" s="1"/>
  <c r="AB95" i="3"/>
  <c r="U95" i="3" s="1"/>
  <c r="AB57" i="3"/>
  <c r="V57" i="3" s="1"/>
  <c r="AB373" i="3"/>
  <c r="W373" i="3" s="1"/>
  <c r="AB252" i="3"/>
  <c r="U252" i="3" s="1"/>
  <c r="I252" i="3"/>
  <c r="R172" i="3"/>
  <c r="AE172" i="3" s="1"/>
  <c r="AT438" i="3"/>
  <c r="AT400" i="3"/>
  <c r="AS400" i="3" s="1"/>
  <c r="AR400" i="3" s="1"/>
  <c r="AQ400" i="3" s="1"/>
  <c r="AP400" i="3" s="1"/>
  <c r="AO400" i="3" s="1"/>
  <c r="AN400" i="3" s="1"/>
  <c r="AM400" i="3" s="1"/>
  <c r="AL400" i="3" s="1"/>
  <c r="AK400" i="3" s="1"/>
  <c r="AT411" i="3"/>
  <c r="AT435" i="3"/>
  <c r="AT51" i="3"/>
  <c r="AT290" i="3"/>
  <c r="AT314" i="3"/>
  <c r="AT475" i="3"/>
  <c r="AT300" i="3"/>
  <c r="R241" i="3"/>
  <c r="AE241" i="3" s="1"/>
  <c r="R57" i="3"/>
  <c r="AE57" i="3" s="1"/>
  <c r="I229" i="3"/>
  <c r="AB229" i="3"/>
  <c r="U229" i="3" s="1"/>
  <c r="I413" i="3"/>
  <c r="AB413" i="3"/>
  <c r="U413" i="3" s="1"/>
  <c r="I307" i="3"/>
  <c r="AB307" i="3"/>
  <c r="U307" i="3" s="1"/>
  <c r="AB183" i="3"/>
  <c r="V183" i="3" s="1"/>
  <c r="AB251" i="3"/>
  <c r="U251" i="3" s="1"/>
  <c r="AB335" i="3"/>
  <c r="V335" i="3" s="1"/>
  <c r="AB370" i="3"/>
  <c r="W370" i="3" s="1"/>
  <c r="R386" i="3"/>
  <c r="AE386" i="3" s="1"/>
  <c r="R479" i="3"/>
  <c r="AE479" i="3" s="1"/>
  <c r="R137" i="3"/>
  <c r="AE137" i="3" s="1"/>
  <c r="R369" i="3"/>
  <c r="AE369" i="3" s="1"/>
  <c r="I147" i="3"/>
  <c r="AB147" i="3"/>
  <c r="U147" i="3" s="1"/>
  <c r="AB235" i="3"/>
  <c r="U235" i="3" s="1"/>
  <c r="AB144" i="3"/>
  <c r="U144" i="3" s="1"/>
  <c r="K479" i="3"/>
  <c r="AB479" i="3"/>
  <c r="W479" i="3" s="1"/>
  <c r="R34" i="3"/>
  <c r="AE34" i="3" s="1"/>
  <c r="AB345" i="3"/>
  <c r="W345" i="3" s="1"/>
  <c r="AB439" i="3"/>
  <c r="W439" i="3" s="1"/>
  <c r="R437" i="3"/>
  <c r="AE437" i="3" s="1"/>
  <c r="R130" i="3"/>
  <c r="AE130" i="3" s="1"/>
  <c r="AB313" i="3"/>
  <c r="U313" i="3" s="1"/>
  <c r="AB427" i="3"/>
  <c r="V427" i="3" s="1"/>
  <c r="R427" i="3"/>
  <c r="AE427" i="3" s="1"/>
  <c r="R114" i="3"/>
  <c r="AE114" i="3" s="1"/>
  <c r="R287" i="3"/>
  <c r="AE287" i="3" s="1"/>
  <c r="R366" i="3"/>
  <c r="AE366" i="3" s="1"/>
  <c r="AB33" i="3"/>
  <c r="U33" i="3" s="1"/>
  <c r="R306" i="3"/>
  <c r="AE306" i="3" s="1"/>
  <c r="AB380" i="3"/>
  <c r="U380" i="3" s="1"/>
  <c r="I380" i="3"/>
  <c r="R365" i="3"/>
  <c r="AE365" i="3" s="1"/>
  <c r="AB230" i="3"/>
  <c r="U230" i="3" s="1"/>
  <c r="AB271" i="3"/>
  <c r="U271" i="3" s="1"/>
  <c r="AT492" i="3"/>
  <c r="AS492" i="3" s="1"/>
  <c r="AR492" i="3" s="1"/>
  <c r="AQ492" i="3" s="1"/>
  <c r="AP492" i="3" s="1"/>
  <c r="AO492" i="3" s="1"/>
  <c r="AN492" i="3" s="1"/>
  <c r="AM492" i="3" s="1"/>
  <c r="AL492" i="3" s="1"/>
  <c r="AK492" i="3" s="1"/>
  <c r="AB52" i="3"/>
  <c r="U52" i="3" s="1"/>
  <c r="R305" i="3"/>
  <c r="AE305" i="3" s="1"/>
  <c r="AB394" i="3"/>
  <c r="U394" i="3" s="1"/>
  <c r="I90" i="3"/>
  <c r="AB90" i="3"/>
  <c r="U90" i="3" s="1"/>
  <c r="AB237" i="3"/>
  <c r="U237" i="3" s="1"/>
  <c r="R271" i="3"/>
  <c r="AE271" i="3" s="1"/>
  <c r="R52" i="3"/>
  <c r="AE52" i="3" s="1"/>
  <c r="R149" i="3"/>
  <c r="AE149" i="3" s="1"/>
  <c r="R436" i="3"/>
  <c r="AE436" i="3" s="1"/>
  <c r="R486" i="3"/>
  <c r="AE486" i="3" s="1"/>
  <c r="R92" i="3"/>
  <c r="AE92" i="3" s="1"/>
  <c r="R294" i="3"/>
  <c r="AE294" i="3" s="1"/>
  <c r="J24" i="3"/>
  <c r="AB24" i="3"/>
  <c r="V24" i="3" s="1"/>
  <c r="AB424" i="3"/>
  <c r="V424" i="3" s="1"/>
  <c r="R304" i="3"/>
  <c r="AE304" i="3" s="1"/>
  <c r="R374" i="3"/>
  <c r="AE374" i="3" s="1"/>
  <c r="K437" i="3"/>
  <c r="AB437" i="3"/>
  <c r="W437" i="3" s="1"/>
  <c r="AB326" i="3"/>
  <c r="U326" i="3" s="1"/>
  <c r="AB438" i="3"/>
  <c r="W438" i="3" s="1"/>
  <c r="I108" i="3"/>
  <c r="AB108" i="3"/>
  <c r="U108" i="3" s="1"/>
  <c r="D15" i="3"/>
  <c r="C19" i="3" s="1"/>
  <c r="G486" i="3"/>
  <c r="K486" i="3" s="1"/>
  <c r="AB374" i="3"/>
  <c r="W374" i="3" s="1"/>
  <c r="I152" i="3"/>
  <c r="AB152" i="3"/>
  <c r="U152" i="3" s="1"/>
  <c r="AB366" i="3"/>
  <c r="W366" i="3" s="1"/>
  <c r="K366" i="3"/>
  <c r="AB436" i="3"/>
  <c r="W436" i="3" s="1"/>
  <c r="K436" i="3"/>
  <c r="R426" i="3"/>
  <c r="AE426" i="3" s="1"/>
  <c r="J130" i="3"/>
  <c r="AB130" i="3"/>
  <c r="V130" i="3" s="1"/>
  <c r="K369" i="3"/>
  <c r="AB369" i="3"/>
  <c r="W369" i="3" s="1"/>
  <c r="Y488" i="3"/>
  <c r="AT486" i="3"/>
  <c r="AS486" i="3" s="1"/>
  <c r="R274" i="3"/>
  <c r="AE274" i="3" s="1"/>
  <c r="R49" i="3"/>
  <c r="AE49" i="3" s="1"/>
  <c r="AB296" i="3"/>
  <c r="U296" i="3" s="1"/>
  <c r="AB414" i="3"/>
  <c r="W414" i="3" s="1"/>
  <c r="R186" i="3"/>
  <c r="AE186" i="3" s="1"/>
  <c r="R194" i="3"/>
  <c r="AE194" i="3" s="1"/>
  <c r="AB426" i="3"/>
  <c r="W426" i="3" s="1"/>
  <c r="K426" i="3"/>
  <c r="AT488" i="3"/>
  <c r="AS488" i="3" s="1"/>
  <c r="AR488" i="3" s="1"/>
  <c r="AQ488" i="3" s="1"/>
  <c r="AP488" i="3" s="1"/>
  <c r="AO488" i="3" s="1"/>
  <c r="AN488" i="3" s="1"/>
  <c r="AM488" i="3" s="1"/>
  <c r="AL488" i="3" s="1"/>
  <c r="AK488" i="3" s="1"/>
  <c r="Y486" i="3"/>
  <c r="R345" i="3"/>
  <c r="AE345" i="3" s="1"/>
  <c r="R118" i="3"/>
  <c r="AE118" i="3" s="1"/>
  <c r="R432" i="3"/>
  <c r="AE432" i="3" s="1"/>
  <c r="J116" i="3"/>
  <c r="AB116" i="3"/>
  <c r="V116" i="3" s="1"/>
  <c r="P488" i="3"/>
  <c r="R488" i="3" s="1"/>
  <c r="AE488" i="3" s="1"/>
  <c r="AB35" i="3"/>
  <c r="U35" i="3" s="1"/>
  <c r="R354" i="3"/>
  <c r="AE354" i="3" s="1"/>
  <c r="R439" i="3"/>
  <c r="AE439" i="3" s="1"/>
  <c r="I80" i="3"/>
  <c r="AB80" i="3"/>
  <c r="U80" i="3" s="1"/>
  <c r="J118" i="3"/>
  <c r="AB118" i="3"/>
  <c r="V118" i="3" s="1"/>
  <c r="R116" i="3"/>
  <c r="AE116" i="3" s="1"/>
  <c r="K306" i="3"/>
  <c r="AB306" i="3"/>
  <c r="W306" i="3" s="1"/>
  <c r="R42" i="3"/>
  <c r="AE42" i="3" s="1"/>
  <c r="R389" i="3"/>
  <c r="AE389" i="3" s="1"/>
  <c r="R70" i="3"/>
  <c r="AE70" i="3" s="1"/>
  <c r="AB137" i="3"/>
  <c r="V137" i="3" s="1"/>
  <c r="J137" i="3"/>
  <c r="R335" i="3"/>
  <c r="AE335" i="3" s="1"/>
  <c r="R152" i="3"/>
  <c r="AE152" i="3" s="1"/>
  <c r="J304" i="3"/>
  <c r="AB304" i="3"/>
  <c r="V304" i="3" s="1"/>
  <c r="I236" i="3"/>
  <c r="AB236" i="3"/>
  <c r="U236" i="3" s="1"/>
  <c r="AB332" i="3"/>
  <c r="U332" i="3" s="1"/>
  <c r="J305" i="3"/>
  <c r="AB305" i="3"/>
  <c r="V305" i="3" s="1"/>
  <c r="R80" i="3"/>
  <c r="AE80" i="3" s="1"/>
  <c r="W124" i="17"/>
  <c r="S124" i="17"/>
  <c r="U124" i="17" s="1"/>
  <c r="W46" i="17"/>
  <c r="S46" i="17"/>
  <c r="U46" i="17" s="1"/>
  <c r="S151" i="17"/>
  <c r="U151" i="17" s="1"/>
  <c r="W151" i="17"/>
  <c r="S122" i="17"/>
  <c r="U122" i="17" s="1"/>
  <c r="W122" i="17"/>
  <c r="W28" i="17"/>
  <c r="S28" i="17"/>
  <c r="U28" i="17" s="1"/>
  <c r="S29" i="17"/>
  <c r="U29" i="17" s="1"/>
  <c r="W29" i="17"/>
  <c r="S348" i="17"/>
  <c r="U348" i="17" s="1"/>
  <c r="W348" i="17"/>
  <c r="S335" i="13"/>
  <c r="U335" i="13" s="1"/>
  <c r="S188" i="17"/>
  <c r="U188" i="17" s="1"/>
  <c r="W99" i="17"/>
  <c r="W141" i="17"/>
  <c r="S141" i="17"/>
  <c r="U141" i="17" s="1"/>
  <c r="S352" i="17"/>
  <c r="U352" i="17" s="1"/>
  <c r="W352" i="17"/>
  <c r="S130" i="17"/>
  <c r="U130" i="17" s="1"/>
  <c r="W130" i="17"/>
  <c r="W367" i="13"/>
  <c r="W193" i="13"/>
  <c r="W67" i="17"/>
  <c r="S67" i="17"/>
  <c r="U67" i="17" s="1"/>
  <c r="S176" i="17"/>
  <c r="U176" i="17" s="1"/>
  <c r="W176" i="17"/>
  <c r="S134" i="17"/>
  <c r="U134" i="17" s="1"/>
  <c r="W134" i="17"/>
  <c r="S319" i="17"/>
  <c r="U319" i="17" s="1"/>
  <c r="W319" i="17"/>
  <c r="S94" i="17"/>
  <c r="U94" i="17" s="1"/>
  <c r="W94" i="17"/>
  <c r="W220" i="17"/>
  <c r="S220" i="17"/>
  <c r="U220" i="17" s="1"/>
  <c r="W159" i="13"/>
  <c r="S162" i="17"/>
  <c r="U162" i="17" s="1"/>
  <c r="W162" i="17"/>
  <c r="S109" i="17"/>
  <c r="U109" i="17" s="1"/>
  <c r="W109" i="17"/>
  <c r="W112" i="17"/>
  <c r="S112" i="17"/>
  <c r="U112" i="17" s="1"/>
  <c r="W366" i="13"/>
  <c r="S73" i="17"/>
  <c r="U73" i="17" s="1"/>
  <c r="W73" i="17"/>
  <c r="S172" i="17"/>
  <c r="U172" i="17" s="1"/>
  <c r="W172" i="17"/>
  <c r="W78" i="17"/>
  <c r="S78" i="17"/>
  <c r="U78" i="17" s="1"/>
  <c r="W32" i="17"/>
  <c r="S32" i="17"/>
  <c r="U32" i="17" s="1"/>
  <c r="W183" i="17"/>
  <c r="S183" i="17"/>
  <c r="U183" i="17" s="1"/>
  <c r="S61" i="17"/>
  <c r="U61" i="17" s="1"/>
  <c r="W61" i="17"/>
  <c r="S116" i="17"/>
  <c r="U116" i="17" s="1"/>
  <c r="W116" i="17"/>
  <c r="S142" i="17"/>
  <c r="U142" i="17" s="1"/>
  <c r="W142" i="17"/>
  <c r="W336" i="17"/>
  <c r="S336" i="17"/>
  <c r="U336" i="17" s="1"/>
  <c r="W44" i="17"/>
  <c r="S44" i="17"/>
  <c r="U44" i="17" s="1"/>
  <c r="W296" i="17"/>
  <c r="S296" i="17"/>
  <c r="U296" i="17" s="1"/>
  <c r="S118" i="17"/>
  <c r="U118" i="17" s="1"/>
  <c r="W118" i="17"/>
  <c r="S361" i="17"/>
  <c r="U361" i="17" s="1"/>
  <c r="W361" i="17"/>
  <c r="W86" i="17"/>
  <c r="S86" i="17"/>
  <c r="U86" i="17" s="1"/>
  <c r="W35" i="17"/>
  <c r="S35" i="17"/>
  <c r="U35" i="17" s="1"/>
  <c r="W87" i="17"/>
  <c r="S87" i="17"/>
  <c r="U87" i="17" s="1"/>
  <c r="W90" i="17"/>
  <c r="S90" i="17"/>
  <c r="U90" i="17" s="1"/>
  <c r="W368" i="17"/>
  <c r="S368" i="17"/>
  <c r="U368" i="17" s="1"/>
  <c r="S43" i="6"/>
  <c r="U43" i="6" s="1"/>
  <c r="W43" i="6"/>
  <c r="S375" i="13"/>
  <c r="U375" i="13" s="1"/>
  <c r="W321" i="6"/>
  <c r="S351" i="17"/>
  <c r="U351" i="17" s="1"/>
  <c r="W351" i="17"/>
  <c r="S295" i="17"/>
  <c r="U295" i="17" s="1"/>
  <c r="W295" i="17"/>
  <c r="W98" i="17"/>
  <c r="S98" i="17"/>
  <c r="U98" i="17" s="1"/>
  <c r="W92" i="17"/>
  <c r="S92" i="17"/>
  <c r="U92" i="17" s="1"/>
  <c r="W167" i="17"/>
  <c r="S167" i="17"/>
  <c r="U167" i="17" s="1"/>
  <c r="S48" i="17"/>
  <c r="U48" i="17" s="1"/>
  <c r="W48" i="17"/>
  <c r="S31" i="17"/>
  <c r="U31" i="17" s="1"/>
  <c r="W31" i="17"/>
  <c r="S108" i="6"/>
  <c r="U108" i="6" s="1"/>
  <c r="W108" i="6"/>
  <c r="W332" i="6"/>
  <c r="S332" i="6"/>
  <c r="U332" i="6" s="1"/>
  <c r="W51" i="6"/>
  <c r="S51" i="6"/>
  <c r="U51" i="6" s="1"/>
  <c r="W118" i="6"/>
  <c r="S118" i="6"/>
  <c r="U118" i="6" s="1"/>
  <c r="S293" i="6"/>
  <c r="U293" i="6" s="1"/>
  <c r="W293" i="6"/>
  <c r="S120" i="6"/>
  <c r="U120" i="6" s="1"/>
  <c r="W120" i="6"/>
  <c r="S57" i="6"/>
  <c r="U57" i="6" s="1"/>
  <c r="W57" i="6"/>
  <c r="S168" i="13"/>
  <c r="U168" i="13" s="1"/>
  <c r="W279" i="6"/>
  <c r="AH117" i="5"/>
  <c r="O117" i="5"/>
  <c r="AK117" i="5" s="1"/>
  <c r="S312" i="17"/>
  <c r="U312" i="17" s="1"/>
  <c r="W312" i="17"/>
  <c r="S38" i="17"/>
  <c r="U38" i="17" s="1"/>
  <c r="W38" i="17"/>
  <c r="W147" i="17"/>
  <c r="S147" i="17"/>
  <c r="U147" i="17" s="1"/>
  <c r="S311" i="17"/>
  <c r="U311" i="17" s="1"/>
  <c r="W311" i="17"/>
  <c r="S47" i="17"/>
  <c r="U47" i="17" s="1"/>
  <c r="W47" i="17"/>
  <c r="W36" i="17"/>
  <c r="S36" i="17"/>
  <c r="U36" i="17" s="1"/>
  <c r="S221" i="17"/>
  <c r="U221" i="17" s="1"/>
  <c r="W221" i="17"/>
  <c r="S97" i="17"/>
  <c r="U97" i="17" s="1"/>
  <c r="W97" i="17"/>
  <c r="S336" i="6"/>
  <c r="U336" i="6" s="1"/>
  <c r="W336" i="6"/>
  <c r="S121" i="6"/>
  <c r="U121" i="6" s="1"/>
  <c r="W121" i="6"/>
  <c r="S38" i="6"/>
  <c r="U38" i="6" s="1"/>
  <c r="W38" i="6"/>
  <c r="W22" i="6"/>
  <c r="S22" i="6"/>
  <c r="U22" i="6" s="1"/>
  <c r="S316" i="6"/>
  <c r="U316" i="6" s="1"/>
  <c r="W316" i="6"/>
  <c r="S335" i="6"/>
  <c r="U335" i="6" s="1"/>
  <c r="W335" i="6"/>
  <c r="O373" i="5"/>
  <c r="AK373" i="5" s="1"/>
  <c r="AH373" i="5"/>
  <c r="S34" i="17"/>
  <c r="U34" i="17" s="1"/>
  <c r="W34" i="17"/>
  <c r="W93" i="6"/>
  <c r="S93" i="6"/>
  <c r="U93" i="6" s="1"/>
  <c r="W123" i="13"/>
  <c r="W56" i="6"/>
  <c r="W154" i="6"/>
  <c r="O278" i="5"/>
  <c r="AK278" i="5" s="1"/>
  <c r="AH278" i="5"/>
  <c r="S131" i="17"/>
  <c r="U131" i="17" s="1"/>
  <c r="W131" i="17"/>
  <c r="S164" i="17"/>
  <c r="U164" i="17" s="1"/>
  <c r="W164" i="17"/>
  <c r="S111" i="17"/>
  <c r="U111" i="17" s="1"/>
  <c r="W111" i="17"/>
  <c r="S342" i="17"/>
  <c r="U342" i="17" s="1"/>
  <c r="W342" i="17"/>
  <c r="S114" i="17"/>
  <c r="U114" i="17" s="1"/>
  <c r="W114" i="17"/>
  <c r="W83" i="17"/>
  <c r="S83" i="17"/>
  <c r="U83" i="17" s="1"/>
  <c r="W365" i="17"/>
  <c r="S365" i="17"/>
  <c r="U365" i="17" s="1"/>
  <c r="W327" i="17"/>
  <c r="S327" i="17"/>
  <c r="U327" i="17" s="1"/>
  <c r="S60" i="6"/>
  <c r="U60" i="6" s="1"/>
  <c r="W60" i="6"/>
  <c r="W168" i="6"/>
  <c r="S168" i="6"/>
  <c r="U168" i="6" s="1"/>
  <c r="S153" i="6"/>
  <c r="U153" i="6" s="1"/>
  <c r="W153" i="6"/>
  <c r="W277" i="6"/>
  <c r="S277" i="6"/>
  <c r="U277" i="6" s="1"/>
  <c r="S27" i="6"/>
  <c r="U27" i="6" s="1"/>
  <c r="W27" i="6"/>
  <c r="S53" i="6"/>
  <c r="U53" i="6" s="1"/>
  <c r="W53" i="6"/>
  <c r="S324" i="6"/>
  <c r="U324" i="6" s="1"/>
  <c r="W324" i="6"/>
  <c r="W155" i="17"/>
  <c r="S155" i="17"/>
  <c r="U155" i="17" s="1"/>
  <c r="S334" i="6"/>
  <c r="U334" i="6" s="1"/>
  <c r="W334" i="6"/>
  <c r="S354" i="17"/>
  <c r="U354" i="17" s="1"/>
  <c r="W216" i="17"/>
  <c r="S287" i="13"/>
  <c r="U287" i="13" s="1"/>
  <c r="W82" i="6"/>
  <c r="S125" i="1"/>
  <c r="U125" i="1" s="1"/>
  <c r="W125" i="1"/>
  <c r="AH185" i="5"/>
  <c r="O185" i="5"/>
  <c r="AK185" i="5" s="1"/>
  <c r="S70" i="17"/>
  <c r="U70" i="17" s="1"/>
  <c r="W70" i="17"/>
  <c r="W179" i="17"/>
  <c r="S179" i="17"/>
  <c r="U179" i="17" s="1"/>
  <c r="S349" i="17"/>
  <c r="U349" i="17" s="1"/>
  <c r="W349" i="17"/>
  <c r="S374" i="17"/>
  <c r="U374" i="17" s="1"/>
  <c r="W374" i="17"/>
  <c r="W105" i="17"/>
  <c r="S105" i="17"/>
  <c r="U105" i="17" s="1"/>
  <c r="S363" i="17"/>
  <c r="U363" i="17" s="1"/>
  <c r="W363" i="17"/>
  <c r="W136" i="17"/>
  <c r="S136" i="17"/>
  <c r="U136" i="17" s="1"/>
  <c r="W110" i="17"/>
  <c r="S110" i="17"/>
  <c r="U110" i="17" s="1"/>
  <c r="S375" i="17"/>
  <c r="U375" i="17" s="1"/>
  <c r="W375" i="17"/>
  <c r="S124" i="6"/>
  <c r="U124" i="6" s="1"/>
  <c r="W124" i="6"/>
  <c r="W330" i="6"/>
  <c r="S330" i="6"/>
  <c r="U330" i="6" s="1"/>
  <c r="S156" i="6"/>
  <c r="U156" i="6" s="1"/>
  <c r="W156" i="6"/>
  <c r="S46" i="6"/>
  <c r="U46" i="6" s="1"/>
  <c r="W46" i="6"/>
  <c r="S159" i="6"/>
  <c r="U159" i="6" s="1"/>
  <c r="W159" i="6"/>
  <c r="S67" i="6"/>
  <c r="U67" i="6" s="1"/>
  <c r="W67" i="6"/>
  <c r="W24" i="6"/>
  <c r="S24" i="6"/>
  <c r="U24" i="6" s="1"/>
  <c r="S333" i="6"/>
  <c r="U333" i="6" s="1"/>
  <c r="W333" i="6"/>
  <c r="S44" i="6"/>
  <c r="U44" i="6" s="1"/>
  <c r="W44" i="6"/>
  <c r="O189" i="5"/>
  <c r="AK189" i="5" s="1"/>
  <c r="AH189" i="5"/>
  <c r="S326" i="17"/>
  <c r="U326" i="17" s="1"/>
  <c r="W326" i="17"/>
  <c r="W40" i="17"/>
  <c r="S40" i="17"/>
  <c r="U40" i="17" s="1"/>
  <c r="W69" i="13"/>
  <c r="W250" i="13"/>
  <c r="S373" i="13"/>
  <c r="U373" i="13" s="1"/>
  <c r="AH301" i="5"/>
  <c r="O301" i="5"/>
  <c r="AK301" i="5" s="1"/>
  <c r="S125" i="17"/>
  <c r="U125" i="17" s="1"/>
  <c r="W125" i="17"/>
  <c r="W64" i="17"/>
  <c r="S64" i="17"/>
  <c r="U64" i="17" s="1"/>
  <c r="S174" i="17"/>
  <c r="U174" i="17" s="1"/>
  <c r="W174" i="17"/>
  <c r="W39" i="17"/>
  <c r="S39" i="17"/>
  <c r="U39" i="17" s="1"/>
  <c r="S175" i="17"/>
  <c r="U175" i="17" s="1"/>
  <c r="W175" i="17"/>
  <c r="S345" i="17"/>
  <c r="U345" i="17" s="1"/>
  <c r="W345" i="17"/>
  <c r="S90" i="6"/>
  <c r="U90" i="6" s="1"/>
  <c r="W90" i="6"/>
  <c r="S247" i="6"/>
  <c r="U247" i="6" s="1"/>
  <c r="W247" i="6"/>
  <c r="S70" i="6"/>
  <c r="U70" i="6" s="1"/>
  <c r="W70" i="6"/>
  <c r="S296" i="6"/>
  <c r="U296" i="6" s="1"/>
  <c r="W296" i="6"/>
  <c r="S274" i="6"/>
  <c r="U274" i="6" s="1"/>
  <c r="W274" i="6"/>
  <c r="S106" i="6"/>
  <c r="U106" i="6" s="1"/>
  <c r="W106" i="6"/>
  <c r="W322" i="6"/>
  <c r="S322" i="6"/>
  <c r="U322" i="6" s="1"/>
  <c r="S88" i="17"/>
  <c r="U88" i="17" s="1"/>
  <c r="W88" i="17"/>
  <c r="W298" i="17"/>
  <c r="S298" i="17"/>
  <c r="U298" i="17" s="1"/>
  <c r="S76" i="17"/>
  <c r="U76" i="17" s="1"/>
  <c r="W76" i="17"/>
  <c r="S327" i="6"/>
  <c r="U327" i="6" s="1"/>
  <c r="W327" i="6"/>
  <c r="W139" i="6"/>
  <c r="W134" i="13"/>
  <c r="W108" i="13"/>
  <c r="AH369" i="5"/>
  <c r="O369" i="5"/>
  <c r="AK369" i="5" s="1"/>
  <c r="S160" i="17"/>
  <c r="U160" i="17" s="1"/>
  <c r="W160" i="17"/>
  <c r="S306" i="17"/>
  <c r="U306" i="17" s="1"/>
  <c r="W306" i="17"/>
  <c r="W369" i="17"/>
  <c r="S369" i="17"/>
  <c r="U369" i="17" s="1"/>
  <c r="W91" i="17"/>
  <c r="S91" i="17"/>
  <c r="U91" i="17" s="1"/>
  <c r="S186" i="17"/>
  <c r="U186" i="17" s="1"/>
  <c r="W186" i="17"/>
  <c r="W71" i="17"/>
  <c r="S71" i="17"/>
  <c r="U71" i="17" s="1"/>
  <c r="S309" i="17"/>
  <c r="U309" i="17" s="1"/>
  <c r="W309" i="17"/>
  <c r="W312" i="6"/>
  <c r="S312" i="6"/>
  <c r="U312" i="6" s="1"/>
  <c r="W148" i="6"/>
  <c r="S148" i="6"/>
  <c r="U148" i="6" s="1"/>
  <c r="S47" i="6"/>
  <c r="U47" i="6" s="1"/>
  <c r="W47" i="6"/>
  <c r="S338" i="6"/>
  <c r="U338" i="6" s="1"/>
  <c r="W338" i="6"/>
  <c r="S40" i="6"/>
  <c r="U40" i="6" s="1"/>
  <c r="W40" i="6"/>
  <c r="S119" i="6"/>
  <c r="U119" i="6" s="1"/>
  <c r="W119" i="6"/>
  <c r="O84" i="5"/>
  <c r="AK84" i="5" s="1"/>
  <c r="AH84" i="5"/>
  <c r="O342" i="5"/>
  <c r="AK342" i="5" s="1"/>
  <c r="AH342" i="5"/>
  <c r="S24" i="17"/>
  <c r="U24" i="17" s="1"/>
  <c r="W24" i="17"/>
  <c r="S343" i="17"/>
  <c r="U343" i="17" s="1"/>
  <c r="W343" i="17"/>
  <c r="W102" i="17"/>
  <c r="S102" i="17"/>
  <c r="U102" i="17" s="1"/>
  <c r="S22" i="17"/>
  <c r="U22" i="17" s="1"/>
  <c r="W22" i="17"/>
  <c r="S356" i="17"/>
  <c r="U356" i="17" s="1"/>
  <c r="W356" i="17"/>
  <c r="W306" i="6"/>
  <c r="S306" i="6"/>
  <c r="U306" i="6" s="1"/>
  <c r="S111" i="6"/>
  <c r="U111" i="6" s="1"/>
  <c r="W111" i="6"/>
  <c r="S298" i="6"/>
  <c r="U298" i="6" s="1"/>
  <c r="W298" i="6"/>
  <c r="W270" i="6"/>
  <c r="S270" i="6"/>
  <c r="U270" i="6" s="1"/>
  <c r="S364" i="13"/>
  <c r="U364" i="13" s="1"/>
  <c r="W364" i="13"/>
  <c r="S102" i="13"/>
  <c r="U102" i="13" s="1"/>
  <c r="W102" i="13"/>
  <c r="W311" i="13"/>
  <c r="S311" i="13"/>
  <c r="U311" i="13" s="1"/>
  <c r="W153" i="13"/>
  <c r="S153" i="13"/>
  <c r="U153" i="13" s="1"/>
  <c r="S470" i="13"/>
  <c r="U470" i="13" s="1"/>
  <c r="W470" i="13"/>
  <c r="S362" i="13"/>
  <c r="U362" i="13" s="1"/>
  <c r="W362" i="13"/>
  <c r="S172" i="13"/>
  <c r="U172" i="13" s="1"/>
  <c r="W172" i="13"/>
  <c r="W53" i="13"/>
  <c r="S53" i="13"/>
  <c r="U53" i="13" s="1"/>
  <c r="S473" i="13"/>
  <c r="U473" i="13" s="1"/>
  <c r="W473" i="13"/>
  <c r="S27" i="13"/>
  <c r="U27" i="13" s="1"/>
  <c r="W27" i="13"/>
  <c r="S369" i="1"/>
  <c r="U369" i="1" s="1"/>
  <c r="S478" i="1"/>
  <c r="U478" i="1" s="1"/>
  <c r="W478" i="1"/>
  <c r="S474" i="1"/>
  <c r="U474" i="1" s="1"/>
  <c r="W474" i="1"/>
  <c r="S468" i="1"/>
  <c r="U468" i="1" s="1"/>
  <c r="W468" i="1"/>
  <c r="S465" i="1"/>
  <c r="U465" i="1" s="1"/>
  <c r="W465" i="1"/>
  <c r="W191" i="13"/>
  <c r="S483" i="13"/>
  <c r="U483" i="13" s="1"/>
  <c r="W483" i="13"/>
  <c r="S291" i="13"/>
  <c r="U291" i="13" s="1"/>
  <c r="W291" i="13"/>
  <c r="W307" i="13"/>
  <c r="S307" i="13"/>
  <c r="U307" i="13" s="1"/>
  <c r="S29" i="13"/>
  <c r="U29" i="13" s="1"/>
  <c r="W29" i="13"/>
  <c r="W447" i="13"/>
  <c r="S447" i="13"/>
  <c r="U447" i="13" s="1"/>
  <c r="S340" i="13"/>
  <c r="U340" i="13" s="1"/>
  <c r="W340" i="13"/>
  <c r="S161" i="13"/>
  <c r="U161" i="13" s="1"/>
  <c r="W161" i="13"/>
  <c r="S171" i="13"/>
  <c r="U171" i="13" s="1"/>
  <c r="W171" i="13"/>
  <c r="S205" i="13"/>
  <c r="U205" i="13" s="1"/>
  <c r="W205" i="13"/>
  <c r="S445" i="13"/>
  <c r="U445" i="13" s="1"/>
  <c r="W445" i="13"/>
  <c r="S199" i="13"/>
  <c r="U199" i="13" s="1"/>
  <c r="W199" i="13"/>
  <c r="S456" i="13"/>
  <c r="U456" i="13" s="1"/>
  <c r="W456" i="13"/>
  <c r="S142" i="13"/>
  <c r="U142" i="13" s="1"/>
  <c r="W142" i="13"/>
  <c r="S198" i="13"/>
  <c r="U198" i="13" s="1"/>
  <c r="W198" i="13"/>
  <c r="S95" i="13"/>
  <c r="U95" i="13" s="1"/>
  <c r="W95" i="13"/>
  <c r="S178" i="13"/>
  <c r="U178" i="13" s="1"/>
  <c r="W178" i="13"/>
  <c r="S450" i="13"/>
  <c r="U450" i="13" s="1"/>
  <c r="W450" i="13"/>
  <c r="S58" i="13"/>
  <c r="U58" i="13" s="1"/>
  <c r="W58" i="13"/>
  <c r="W50" i="13"/>
  <c r="S50" i="13"/>
  <c r="U50" i="13" s="1"/>
  <c r="W476" i="13"/>
  <c r="S476" i="13"/>
  <c r="U476" i="13" s="1"/>
  <c r="S43" i="13"/>
  <c r="U43" i="13" s="1"/>
  <c r="W43" i="13"/>
  <c r="S448" i="1"/>
  <c r="U448" i="1" s="1"/>
  <c r="W448" i="1"/>
  <c r="S292" i="13"/>
  <c r="U292" i="13" s="1"/>
  <c r="W292" i="13"/>
  <c r="S79" i="13"/>
  <c r="U79" i="13" s="1"/>
  <c r="W79" i="13"/>
  <c r="W94" i="13"/>
  <c r="S94" i="13"/>
  <c r="U94" i="13" s="1"/>
  <c r="S467" i="13"/>
  <c r="U467" i="13" s="1"/>
  <c r="W467" i="13"/>
  <c r="S351" i="13"/>
  <c r="U351" i="13" s="1"/>
  <c r="W351" i="13"/>
  <c r="W133" i="13"/>
  <c r="S133" i="13"/>
  <c r="U133" i="13" s="1"/>
  <c r="S472" i="13"/>
  <c r="U472" i="13" s="1"/>
  <c r="W472" i="13"/>
  <c r="S449" i="1"/>
  <c r="U449" i="1" s="1"/>
  <c r="W449" i="1"/>
  <c r="S459" i="1"/>
  <c r="U459" i="1" s="1"/>
  <c r="W459" i="1"/>
  <c r="S479" i="13"/>
  <c r="U479" i="13" s="1"/>
  <c r="W479" i="13"/>
  <c r="W192" i="13"/>
  <c r="S192" i="13"/>
  <c r="U192" i="13" s="1"/>
  <c r="S163" i="13"/>
  <c r="U163" i="13" s="1"/>
  <c r="W163" i="13"/>
  <c r="W396" i="13"/>
  <c r="S396" i="13"/>
  <c r="U396" i="13" s="1"/>
  <c r="S73" i="13"/>
  <c r="U73" i="13" s="1"/>
  <c r="W73" i="13"/>
  <c r="S186" i="13"/>
  <c r="U186" i="13" s="1"/>
  <c r="W186" i="13"/>
  <c r="S51" i="13"/>
  <c r="U51" i="13" s="1"/>
  <c r="W51" i="13"/>
  <c r="S469" i="1"/>
  <c r="U469" i="1" s="1"/>
  <c r="W469" i="1"/>
  <c r="E14" i="9"/>
  <c r="S461" i="1"/>
  <c r="U461" i="1" s="1"/>
  <c r="W461" i="1"/>
  <c r="S454" i="1"/>
  <c r="U454" i="1" s="1"/>
  <c r="W454" i="1"/>
  <c r="S483" i="1"/>
  <c r="U483" i="1" s="1"/>
  <c r="W483" i="1"/>
  <c r="S59" i="13"/>
  <c r="U59" i="13" s="1"/>
  <c r="W59" i="13"/>
  <c r="S143" i="13"/>
  <c r="U143" i="13" s="1"/>
  <c r="W143" i="13"/>
  <c r="S41" i="13"/>
  <c r="U41" i="13" s="1"/>
  <c r="W41" i="13"/>
  <c r="W475" i="13"/>
  <c r="S475" i="13"/>
  <c r="U475" i="13" s="1"/>
  <c r="S109" i="13"/>
  <c r="U109" i="13" s="1"/>
  <c r="W109" i="13"/>
  <c r="W45" i="13"/>
  <c r="S45" i="13"/>
  <c r="U45" i="13" s="1"/>
  <c r="S98" i="13"/>
  <c r="U98" i="13" s="1"/>
  <c r="W98" i="13"/>
  <c r="W369" i="13"/>
  <c r="S369" i="13"/>
  <c r="U369" i="13" s="1"/>
  <c r="S454" i="13"/>
  <c r="U454" i="13" s="1"/>
  <c r="W454" i="13"/>
  <c r="S465" i="13"/>
  <c r="U465" i="13" s="1"/>
  <c r="W465" i="13"/>
  <c r="W129" i="13"/>
  <c r="S129" i="13"/>
  <c r="U129" i="13" s="1"/>
  <c r="S478" i="13"/>
  <c r="U478" i="13" s="1"/>
  <c r="W478" i="13"/>
  <c r="S66" i="13"/>
  <c r="U66" i="13" s="1"/>
  <c r="W66" i="13"/>
  <c r="S472" i="1"/>
  <c r="U472" i="1" s="1"/>
  <c r="W472" i="1"/>
  <c r="S470" i="1"/>
  <c r="U470" i="1" s="1"/>
  <c r="W470" i="1"/>
  <c r="S477" i="13"/>
  <c r="U477" i="13" s="1"/>
  <c r="W477" i="13"/>
  <c r="S460" i="13"/>
  <c r="U460" i="13" s="1"/>
  <c r="W460" i="13"/>
  <c r="S44" i="13"/>
  <c r="U44" i="13" s="1"/>
  <c r="W44" i="13"/>
  <c r="W147" i="13"/>
  <c r="S147" i="13"/>
  <c r="U147" i="13" s="1"/>
  <c r="S457" i="13"/>
  <c r="U457" i="13" s="1"/>
  <c r="W457" i="13"/>
  <c r="S448" i="13"/>
  <c r="U448" i="13" s="1"/>
  <c r="W448" i="13"/>
  <c r="S71" i="13"/>
  <c r="U71" i="13" s="1"/>
  <c r="W71" i="13"/>
  <c r="S464" i="13"/>
  <c r="U464" i="13" s="1"/>
  <c r="W464" i="13"/>
  <c r="W201" i="13"/>
  <c r="S201" i="13"/>
  <c r="U201" i="13" s="1"/>
  <c r="S475" i="1"/>
  <c r="U475" i="1" s="1"/>
  <c r="W475" i="1"/>
  <c r="S482" i="13"/>
  <c r="U482" i="13" s="1"/>
  <c r="W482" i="13"/>
  <c r="S200" i="13"/>
  <c r="U200" i="13" s="1"/>
  <c r="W200" i="13"/>
  <c r="S157" i="13"/>
  <c r="U157" i="13" s="1"/>
  <c r="W157" i="13"/>
  <c r="S93" i="13"/>
  <c r="U93" i="13" s="1"/>
  <c r="W93" i="13"/>
  <c r="S449" i="13"/>
  <c r="U449" i="13" s="1"/>
  <c r="W449" i="13"/>
  <c r="W81" i="13"/>
  <c r="S81" i="13"/>
  <c r="U81" i="13" s="1"/>
  <c r="S131" i="13"/>
  <c r="U131" i="13" s="1"/>
  <c r="W131" i="13"/>
  <c r="S466" i="13"/>
  <c r="U466" i="13" s="1"/>
  <c r="W466" i="13"/>
  <c r="W86" i="13"/>
  <c r="S86" i="13"/>
  <c r="U86" i="13" s="1"/>
  <c r="W26" i="13"/>
  <c r="S26" i="13"/>
  <c r="U26" i="13" s="1"/>
  <c r="W455" i="13"/>
  <c r="S455" i="13"/>
  <c r="U455" i="13" s="1"/>
  <c r="W134" i="1"/>
  <c r="W371" i="17"/>
  <c r="S371" i="17"/>
  <c r="U371" i="17" s="1"/>
  <c r="S367" i="17"/>
  <c r="U367" i="17" s="1"/>
  <c r="W367" i="17"/>
  <c r="W360" i="17"/>
  <c r="S360" i="17"/>
  <c r="U360" i="17" s="1"/>
  <c r="R148" i="3"/>
  <c r="AE148" i="3" s="1"/>
  <c r="AB148" i="3"/>
  <c r="U148" i="3" s="1"/>
  <c r="R104" i="3"/>
  <c r="AE104" i="3" s="1"/>
  <c r="AB104" i="3"/>
  <c r="U104" i="3" s="1"/>
  <c r="S125" i="13"/>
  <c r="U125" i="13" s="1"/>
  <c r="W125" i="13"/>
  <c r="W169" i="13"/>
  <c r="S169" i="13"/>
  <c r="U169" i="13" s="1"/>
  <c r="W115" i="13"/>
  <c r="S115" i="13"/>
  <c r="U115" i="13" s="1"/>
  <c r="S280" i="13"/>
  <c r="U280" i="13" s="1"/>
  <c r="W280" i="13"/>
  <c r="W347" i="17"/>
  <c r="S347" i="17"/>
  <c r="U347" i="17" s="1"/>
  <c r="S321" i="17"/>
  <c r="U321" i="17" s="1"/>
  <c r="W321" i="17"/>
  <c r="W303" i="17"/>
  <c r="S303" i="17"/>
  <c r="U303" i="17" s="1"/>
  <c r="S340" i="17"/>
  <c r="U340" i="17" s="1"/>
  <c r="W340" i="17"/>
  <c r="R113" i="3"/>
  <c r="AE113" i="3" s="1"/>
  <c r="AB113" i="3"/>
  <c r="U113" i="3" s="1"/>
  <c r="S244" i="13"/>
  <c r="U244" i="13" s="1"/>
  <c r="W244" i="13"/>
  <c r="W23" i="13"/>
  <c r="S23" i="13"/>
  <c r="U23" i="13" s="1"/>
  <c r="S174" i="13"/>
  <c r="U174" i="13" s="1"/>
  <c r="W174" i="13"/>
  <c r="S61" i="13"/>
  <c r="U61" i="13" s="1"/>
  <c r="W61" i="13"/>
  <c r="W308" i="17"/>
  <c r="S308" i="17"/>
  <c r="U308" i="17" s="1"/>
  <c r="R102" i="3"/>
  <c r="AE102" i="3" s="1"/>
  <c r="AB102" i="3"/>
  <c r="U102" i="3" s="1"/>
  <c r="S180" i="13"/>
  <c r="U180" i="13" s="1"/>
  <c r="W180" i="13"/>
  <c r="S137" i="13"/>
  <c r="U137" i="13" s="1"/>
  <c r="W137" i="13"/>
  <c r="S33" i="13"/>
  <c r="U33" i="13" s="1"/>
  <c r="W33" i="13"/>
  <c r="W151" i="13"/>
  <c r="S151" i="13"/>
  <c r="U151" i="13" s="1"/>
  <c r="W356" i="13"/>
  <c r="S356" i="13"/>
  <c r="U356" i="13" s="1"/>
  <c r="W335" i="17"/>
  <c r="W187" i="13"/>
  <c r="R135" i="3"/>
  <c r="AE135" i="3" s="1"/>
  <c r="AB135" i="3"/>
  <c r="U135" i="3" s="1"/>
  <c r="W24" i="13"/>
  <c r="S24" i="13"/>
  <c r="U24" i="13" s="1"/>
  <c r="W372" i="13"/>
  <c r="S372" i="13"/>
  <c r="U372" i="13" s="1"/>
  <c r="W203" i="13"/>
  <c r="S203" i="13"/>
  <c r="U203" i="13" s="1"/>
  <c r="W112" i="13"/>
  <c r="S341" i="17"/>
  <c r="U341" i="17" s="1"/>
  <c r="W341" i="17"/>
  <c r="W316" i="17"/>
  <c r="S316" i="17"/>
  <c r="U316" i="17" s="1"/>
  <c r="S355" i="17"/>
  <c r="U355" i="17" s="1"/>
  <c r="W355" i="17"/>
  <c r="R224" i="3"/>
  <c r="AE224" i="3" s="1"/>
  <c r="AB224" i="3"/>
  <c r="U224" i="3" s="1"/>
  <c r="S215" i="13"/>
  <c r="U215" i="13" s="1"/>
  <c r="W215" i="13"/>
  <c r="S243" i="13"/>
  <c r="U243" i="13" s="1"/>
  <c r="W243" i="13"/>
  <c r="S111" i="13"/>
  <c r="U111" i="13" s="1"/>
  <c r="W111" i="13"/>
  <c r="S31" i="13"/>
  <c r="U31" i="13" s="1"/>
  <c r="W31" i="13"/>
  <c r="W324" i="17"/>
  <c r="S324" i="17"/>
  <c r="U324" i="17" s="1"/>
  <c r="W179" i="13"/>
  <c r="S179" i="13"/>
  <c r="U179" i="13" s="1"/>
  <c r="W305" i="13"/>
  <c r="S305" i="13"/>
  <c r="U305" i="13" s="1"/>
  <c r="S160" i="13"/>
  <c r="U160" i="13" s="1"/>
  <c r="W160" i="13"/>
  <c r="W87" i="13"/>
  <c r="S87" i="13"/>
  <c r="U87" i="13" s="1"/>
  <c r="S288" i="13"/>
  <c r="U288" i="13" s="1"/>
  <c r="W288" i="13"/>
  <c r="S187" i="17"/>
  <c r="U187" i="17" s="1"/>
  <c r="W187" i="17"/>
  <c r="W366" i="17"/>
  <c r="S366" i="17"/>
  <c r="U366" i="17" s="1"/>
  <c r="S38" i="13"/>
  <c r="U38" i="13" s="1"/>
  <c r="W38" i="13"/>
  <c r="W345" i="13"/>
  <c r="E14" i="11"/>
  <c r="S328" i="17"/>
  <c r="U328" i="17" s="1"/>
  <c r="W328" i="17"/>
  <c r="S339" i="17"/>
  <c r="U339" i="17" s="1"/>
  <c r="W339" i="17"/>
  <c r="W338" i="17"/>
  <c r="S338" i="17"/>
  <c r="U338" i="17" s="1"/>
  <c r="S357" i="17"/>
  <c r="U357" i="17" s="1"/>
  <c r="W357" i="17"/>
  <c r="R145" i="3"/>
  <c r="AE145" i="3" s="1"/>
  <c r="AB145" i="3"/>
  <c r="U145" i="3" s="1"/>
  <c r="W30" i="13"/>
  <c r="S30" i="13"/>
  <c r="U30" i="13" s="1"/>
  <c r="R491" i="3"/>
  <c r="AE491" i="3" s="1"/>
  <c r="K491" i="3"/>
  <c r="AB491" i="3"/>
  <c r="W491" i="3" s="1"/>
  <c r="AB492" i="3"/>
  <c r="W492" i="3" s="1"/>
  <c r="AS491" i="3"/>
  <c r="AR491" i="3" s="1"/>
  <c r="AQ491" i="3" s="1"/>
  <c r="AP491" i="3" s="1"/>
  <c r="AO491" i="3" s="1"/>
  <c r="AN491" i="3" s="1"/>
  <c r="AM491" i="3" s="1"/>
  <c r="AL491" i="3" s="1"/>
  <c r="AK491" i="3" s="1"/>
  <c r="S482" i="1"/>
  <c r="U482" i="1" s="1"/>
  <c r="O482" i="13"/>
  <c r="O483" i="13"/>
  <c r="O6" i="7"/>
  <c r="O4" i="7"/>
  <c r="O1" i="7"/>
  <c r="O3" i="7"/>
  <c r="O2" i="7"/>
  <c r="P161" i="7" s="1"/>
  <c r="O5" i="7"/>
  <c r="P114" i="7" s="1"/>
  <c r="W51" i="17"/>
  <c r="S51" i="17"/>
  <c r="U51" i="17" s="1"/>
  <c r="W54" i="17"/>
  <c r="S54" i="17"/>
  <c r="U54" i="17" s="1"/>
  <c r="S54" i="6"/>
  <c r="U54" i="6" s="1"/>
  <c r="W54" i="6"/>
  <c r="W389" i="13"/>
  <c r="W101" i="17"/>
  <c r="S101" i="17"/>
  <c r="U101" i="17" s="1"/>
  <c r="S85" i="17"/>
  <c r="U85" i="17" s="1"/>
  <c r="W85" i="17"/>
  <c r="S125" i="6"/>
  <c r="U125" i="6" s="1"/>
  <c r="W125" i="6"/>
  <c r="S129" i="17"/>
  <c r="U129" i="17" s="1"/>
  <c r="W129" i="17"/>
  <c r="S132" i="17"/>
  <c r="U132" i="17" s="1"/>
  <c r="W132" i="17"/>
  <c r="S25" i="17"/>
  <c r="U25" i="17" s="1"/>
  <c r="W25" i="17"/>
  <c r="S120" i="17"/>
  <c r="U120" i="17" s="1"/>
  <c r="W120" i="17"/>
  <c r="S255" i="17"/>
  <c r="U255" i="17" s="1"/>
  <c r="W255" i="17"/>
  <c r="W145" i="17"/>
  <c r="S145" i="17"/>
  <c r="U145" i="17" s="1"/>
  <c r="S168" i="17"/>
  <c r="U168" i="17" s="1"/>
  <c r="W168" i="17"/>
  <c r="S150" i="17"/>
  <c r="U150" i="17" s="1"/>
  <c r="W150" i="17"/>
  <c r="S304" i="17"/>
  <c r="U304" i="17" s="1"/>
  <c r="W304" i="17"/>
  <c r="S106" i="17"/>
  <c r="U106" i="17" s="1"/>
  <c r="W106" i="17"/>
  <c r="S140" i="17"/>
  <c r="U140" i="17" s="1"/>
  <c r="W140" i="17"/>
  <c r="S135" i="17"/>
  <c r="U135" i="17" s="1"/>
  <c r="W135" i="17"/>
  <c r="S138" i="6"/>
  <c r="U138" i="6" s="1"/>
  <c r="W138" i="6"/>
  <c r="S268" i="6"/>
  <c r="U268" i="6" s="1"/>
  <c r="W268" i="6"/>
  <c r="S187" i="6"/>
  <c r="U187" i="6" s="1"/>
  <c r="W187" i="6"/>
  <c r="S55" i="6"/>
  <c r="U55" i="6" s="1"/>
  <c r="W55" i="6"/>
  <c r="S35" i="6"/>
  <c r="U35" i="6" s="1"/>
  <c r="W35" i="6"/>
  <c r="S102" i="6"/>
  <c r="U102" i="6" s="1"/>
  <c r="W102" i="6"/>
  <c r="S79" i="6"/>
  <c r="U79" i="6" s="1"/>
  <c r="W79" i="6"/>
  <c r="S170" i="6"/>
  <c r="U170" i="6" s="1"/>
  <c r="W170" i="6"/>
  <c r="S62" i="6"/>
  <c r="U62" i="6" s="1"/>
  <c r="W62" i="6"/>
  <c r="W275" i="6"/>
  <c r="S275" i="6"/>
  <c r="U275" i="6" s="1"/>
  <c r="S191" i="6"/>
  <c r="U191" i="6" s="1"/>
  <c r="W191" i="6"/>
  <c r="W91" i="6"/>
  <c r="S91" i="6"/>
  <c r="U91" i="6" s="1"/>
  <c r="O343" i="5"/>
  <c r="AK343" i="5" s="1"/>
  <c r="AH343" i="5"/>
  <c r="O122" i="5"/>
  <c r="AK122" i="5" s="1"/>
  <c r="AH122" i="5"/>
  <c r="O243" i="5"/>
  <c r="AK243" i="5" s="1"/>
  <c r="AH243" i="5"/>
  <c r="O55" i="5"/>
  <c r="AK55" i="5" s="1"/>
  <c r="AH55" i="5"/>
  <c r="O377" i="5"/>
  <c r="AK377" i="5" s="1"/>
  <c r="AH377" i="5"/>
  <c r="O167" i="5"/>
  <c r="AK167" i="5" s="1"/>
  <c r="AH167" i="5"/>
  <c r="O255" i="5"/>
  <c r="AK255" i="5" s="1"/>
  <c r="AH255" i="5"/>
  <c r="AH274" i="5"/>
  <c r="O274" i="5"/>
  <c r="AK274" i="5" s="1"/>
  <c r="AH193" i="5"/>
  <c r="O193" i="5"/>
  <c r="AK193" i="5" s="1"/>
  <c r="O28" i="5"/>
  <c r="AK28" i="5" s="1"/>
  <c r="AH28" i="5"/>
  <c r="AH90" i="5"/>
  <c r="O90" i="5"/>
  <c r="AK90" i="5" s="1"/>
  <c r="AH173" i="5"/>
  <c r="O173" i="5"/>
  <c r="AK173" i="5" s="1"/>
  <c r="O334" i="5"/>
  <c r="AK334" i="5" s="1"/>
  <c r="AH334" i="5"/>
  <c r="AH86" i="5"/>
  <c r="O86" i="5"/>
  <c r="AK86" i="5" s="1"/>
  <c r="O118" i="5"/>
  <c r="AK118" i="5" s="1"/>
  <c r="AH118" i="5"/>
  <c r="AH375" i="5"/>
  <c r="O375" i="5"/>
  <c r="AK375" i="5" s="1"/>
  <c r="O333" i="5"/>
  <c r="AK333" i="5" s="1"/>
  <c r="AH333" i="5"/>
  <c r="O438" i="5"/>
  <c r="AK438" i="5" s="1"/>
  <c r="AH438" i="5"/>
  <c r="AH108" i="5"/>
  <c r="O108" i="5"/>
  <c r="AK108" i="5" s="1"/>
  <c r="O270" i="5"/>
  <c r="AK270" i="5" s="1"/>
  <c r="AH270" i="5"/>
  <c r="AH365" i="5"/>
  <c r="O365" i="5"/>
  <c r="AK365" i="5" s="1"/>
  <c r="O405" i="5"/>
  <c r="AK405" i="5" s="1"/>
  <c r="AH405" i="5"/>
  <c r="AH79" i="5"/>
  <c r="O79" i="5"/>
  <c r="AK79" i="5" s="1"/>
  <c r="O106" i="5"/>
  <c r="AK106" i="5" s="1"/>
  <c r="AH106" i="5"/>
  <c r="O207" i="5"/>
  <c r="AK207" i="5" s="1"/>
  <c r="AH207" i="5"/>
  <c r="AH275" i="5"/>
  <c r="O275" i="5"/>
  <c r="AK275" i="5" s="1"/>
  <c r="O432" i="5"/>
  <c r="AK432" i="5" s="1"/>
  <c r="AH432" i="5"/>
  <c r="O119" i="5"/>
  <c r="AK119" i="5" s="1"/>
  <c r="AH119" i="5"/>
  <c r="O315" i="5"/>
  <c r="AK315" i="5" s="1"/>
  <c r="AH315" i="5"/>
  <c r="AH324" i="5"/>
  <c r="O324" i="5"/>
  <c r="AK324" i="5" s="1"/>
  <c r="O380" i="5"/>
  <c r="AK380" i="5" s="1"/>
  <c r="AH380" i="5"/>
  <c r="O396" i="5"/>
  <c r="AK396" i="5" s="1"/>
  <c r="AH396" i="5"/>
  <c r="AH406" i="5"/>
  <c r="O406" i="5"/>
  <c r="AK406" i="5" s="1"/>
  <c r="AH163" i="5"/>
  <c r="O163" i="5"/>
  <c r="AK163" i="5" s="1"/>
  <c r="AH123" i="5"/>
  <c r="O123" i="5"/>
  <c r="AK123" i="5" s="1"/>
  <c r="AH177" i="5"/>
  <c r="O177" i="5"/>
  <c r="AK177" i="5" s="1"/>
  <c r="O422" i="5"/>
  <c r="AK422" i="5" s="1"/>
  <c r="AH422" i="5"/>
  <c r="O238" i="5"/>
  <c r="AK238" i="5" s="1"/>
  <c r="AH238" i="5"/>
  <c r="O252" i="5"/>
  <c r="AK252" i="5" s="1"/>
  <c r="AH252" i="5"/>
  <c r="O104" i="5"/>
  <c r="AK104" i="5" s="1"/>
  <c r="AH104" i="5"/>
  <c r="O258" i="5"/>
  <c r="AK258" i="5" s="1"/>
  <c r="AH258" i="5"/>
  <c r="O388" i="5"/>
  <c r="AK388" i="5" s="1"/>
  <c r="AH388" i="5"/>
  <c r="O155" i="5"/>
  <c r="AK155" i="5" s="1"/>
  <c r="AH155" i="5"/>
  <c r="AH437" i="5"/>
  <c r="O437" i="5"/>
  <c r="AK437" i="5" s="1"/>
  <c r="O304" i="5"/>
  <c r="AK304" i="5" s="1"/>
  <c r="AH304" i="5"/>
  <c r="O59" i="5"/>
  <c r="AK59" i="5" s="1"/>
  <c r="AH59" i="5"/>
  <c r="O382" i="5"/>
  <c r="AK382" i="5" s="1"/>
  <c r="AH382" i="5"/>
  <c r="O168" i="5"/>
  <c r="AK168" i="5" s="1"/>
  <c r="AH168" i="5"/>
  <c r="O417" i="5"/>
  <c r="AK417" i="5" s="1"/>
  <c r="AH417" i="5"/>
  <c r="O71" i="5"/>
  <c r="AK71" i="5" s="1"/>
  <c r="AH71" i="5"/>
  <c r="S327" i="13"/>
  <c r="U327" i="13" s="1"/>
  <c r="S113" i="17"/>
  <c r="U113" i="17" s="1"/>
  <c r="W113" i="17"/>
  <c r="S139" i="17"/>
  <c r="U139" i="17" s="1"/>
  <c r="W139" i="17"/>
  <c r="W294" i="17"/>
  <c r="S294" i="17"/>
  <c r="U294" i="17" s="1"/>
  <c r="S119" i="17"/>
  <c r="U119" i="17" s="1"/>
  <c r="W119" i="17"/>
  <c r="W275" i="17"/>
  <c r="S275" i="17"/>
  <c r="U275" i="17" s="1"/>
  <c r="S75" i="17"/>
  <c r="U75" i="17" s="1"/>
  <c r="W75" i="17"/>
  <c r="S89" i="17"/>
  <c r="U89" i="17" s="1"/>
  <c r="W89" i="17"/>
  <c r="S127" i="17"/>
  <c r="U127" i="17" s="1"/>
  <c r="W127" i="17"/>
  <c r="W213" i="6"/>
  <c r="S213" i="6"/>
  <c r="U213" i="6" s="1"/>
  <c r="S130" i="6"/>
  <c r="U130" i="6" s="1"/>
  <c r="W130" i="6"/>
  <c r="S266" i="6"/>
  <c r="U266" i="6" s="1"/>
  <c r="W266" i="6"/>
  <c r="S28" i="6"/>
  <c r="U28" i="6" s="1"/>
  <c r="W28" i="6"/>
  <c r="W32" i="6"/>
  <c r="S32" i="6"/>
  <c r="U32" i="6" s="1"/>
  <c r="S73" i="6"/>
  <c r="U73" i="6" s="1"/>
  <c r="W73" i="6"/>
  <c r="S76" i="6"/>
  <c r="U76" i="6" s="1"/>
  <c r="W76" i="6"/>
  <c r="S145" i="6"/>
  <c r="U145" i="6" s="1"/>
  <c r="W145" i="6"/>
  <c r="W59" i="6"/>
  <c r="S59" i="6"/>
  <c r="U59" i="6" s="1"/>
  <c r="S186" i="6"/>
  <c r="U186" i="6" s="1"/>
  <c r="W186" i="6"/>
  <c r="S89" i="6"/>
  <c r="U89" i="6" s="1"/>
  <c r="W89" i="6"/>
  <c r="S295" i="6"/>
  <c r="U295" i="6" s="1"/>
  <c r="W295" i="6"/>
  <c r="AH114" i="5"/>
  <c r="O114" i="5"/>
  <c r="AK114" i="5" s="1"/>
  <c r="O260" i="5"/>
  <c r="AK260" i="5" s="1"/>
  <c r="AH260" i="5"/>
  <c r="AH247" i="5"/>
  <c r="O247" i="5"/>
  <c r="AK247" i="5" s="1"/>
  <c r="O146" i="5"/>
  <c r="AK146" i="5" s="1"/>
  <c r="AH146" i="5"/>
  <c r="O414" i="5"/>
  <c r="AK414" i="5" s="1"/>
  <c r="AH414" i="5"/>
  <c r="O210" i="5"/>
  <c r="AK210" i="5" s="1"/>
  <c r="AH210" i="5"/>
  <c r="O280" i="5"/>
  <c r="AK280" i="5" s="1"/>
  <c r="AH280" i="5"/>
  <c r="O331" i="5"/>
  <c r="AK331" i="5" s="1"/>
  <c r="AH331" i="5"/>
  <c r="O256" i="5"/>
  <c r="AK256" i="5" s="1"/>
  <c r="AH256" i="5"/>
  <c r="O35" i="5"/>
  <c r="AK35" i="5" s="1"/>
  <c r="AH35" i="5"/>
  <c r="O111" i="5"/>
  <c r="AK111" i="5" s="1"/>
  <c r="AH111" i="5"/>
  <c r="O269" i="5"/>
  <c r="AK269" i="5" s="1"/>
  <c r="AH269" i="5"/>
  <c r="O359" i="5"/>
  <c r="AK359" i="5" s="1"/>
  <c r="AH359" i="5"/>
  <c r="O178" i="5"/>
  <c r="AK178" i="5" s="1"/>
  <c r="AH178" i="5"/>
  <c r="O109" i="5"/>
  <c r="AK109" i="5" s="1"/>
  <c r="AH109" i="5"/>
  <c r="O283" i="5"/>
  <c r="AK283" i="5" s="1"/>
  <c r="AH283" i="5"/>
  <c r="O386" i="5"/>
  <c r="AK386" i="5" s="1"/>
  <c r="AH386" i="5"/>
  <c r="O421" i="5"/>
  <c r="AK421" i="5" s="1"/>
  <c r="AH421" i="5"/>
  <c r="O133" i="5"/>
  <c r="AK133" i="5" s="1"/>
  <c r="AH133" i="5"/>
  <c r="O148" i="5"/>
  <c r="AK148" i="5" s="1"/>
  <c r="AH148" i="5"/>
  <c r="O95" i="5"/>
  <c r="AK95" i="5" s="1"/>
  <c r="AH95" i="5"/>
  <c r="AH399" i="5"/>
  <c r="O399" i="5"/>
  <c r="AK399" i="5" s="1"/>
  <c r="O89" i="5"/>
  <c r="AK89" i="5" s="1"/>
  <c r="AH89" i="5"/>
  <c r="O132" i="5"/>
  <c r="AK132" i="5" s="1"/>
  <c r="AH132" i="5"/>
  <c r="O381" i="5"/>
  <c r="AK381" i="5" s="1"/>
  <c r="AH381" i="5"/>
  <c r="O303" i="5"/>
  <c r="AK303" i="5" s="1"/>
  <c r="AH303" i="5"/>
  <c r="AH166" i="5"/>
  <c r="O166" i="5"/>
  <c r="AK166" i="5" s="1"/>
  <c r="O249" i="5"/>
  <c r="AK249" i="5" s="1"/>
  <c r="AH249" i="5"/>
  <c r="O248" i="5"/>
  <c r="AK248" i="5" s="1"/>
  <c r="AH248" i="5"/>
  <c r="O392" i="5"/>
  <c r="AK392" i="5" s="1"/>
  <c r="AH392" i="5"/>
  <c r="AH425" i="5"/>
  <c r="O425" i="5"/>
  <c r="AK425" i="5" s="1"/>
  <c r="O100" i="5"/>
  <c r="AK100" i="5" s="1"/>
  <c r="AH100" i="5"/>
  <c r="O73" i="5"/>
  <c r="AK73" i="5" s="1"/>
  <c r="AH73" i="5"/>
  <c r="O27" i="5"/>
  <c r="AK27" i="5" s="1"/>
  <c r="AH27" i="5"/>
  <c r="O129" i="5"/>
  <c r="AK129" i="5" s="1"/>
  <c r="AH129" i="5"/>
  <c r="AH407" i="5"/>
  <c r="O407" i="5"/>
  <c r="AK407" i="5" s="1"/>
  <c r="AH187" i="5"/>
  <c r="O187" i="5"/>
  <c r="AK187" i="5" s="1"/>
  <c r="O235" i="5"/>
  <c r="AK235" i="5" s="1"/>
  <c r="AH235" i="5"/>
  <c r="O49" i="5"/>
  <c r="AK49" i="5" s="1"/>
  <c r="AH49" i="5"/>
  <c r="O245" i="5"/>
  <c r="AK245" i="5" s="1"/>
  <c r="AH245" i="5"/>
  <c r="AH344" i="5"/>
  <c r="O344" i="5"/>
  <c r="AK344" i="5" s="1"/>
  <c r="O113" i="5"/>
  <c r="AK113" i="5" s="1"/>
  <c r="AH113" i="5"/>
  <c r="O408" i="5"/>
  <c r="AK408" i="5" s="1"/>
  <c r="AH408" i="5"/>
  <c r="O246" i="5"/>
  <c r="AK246" i="5" s="1"/>
  <c r="AH246" i="5"/>
  <c r="AH51" i="5"/>
  <c r="O51" i="5"/>
  <c r="AK51" i="5" s="1"/>
  <c r="O354" i="5"/>
  <c r="AK354" i="5" s="1"/>
  <c r="AH354" i="5"/>
  <c r="O145" i="5"/>
  <c r="AK145" i="5" s="1"/>
  <c r="AH145" i="5"/>
  <c r="AH337" i="5"/>
  <c r="O337" i="5"/>
  <c r="AK337" i="5" s="1"/>
  <c r="O39" i="5"/>
  <c r="AK39" i="5" s="1"/>
  <c r="AH39" i="5"/>
  <c r="S376" i="17"/>
  <c r="U376" i="17" s="1"/>
  <c r="W376" i="17"/>
  <c r="S126" i="17"/>
  <c r="U126" i="17" s="1"/>
  <c r="W126" i="17"/>
  <c r="S222" i="17"/>
  <c r="U222" i="17" s="1"/>
  <c r="W222" i="17"/>
  <c r="S115" i="17"/>
  <c r="U115" i="17" s="1"/>
  <c r="W115" i="17"/>
  <c r="S242" i="17"/>
  <c r="U242" i="17" s="1"/>
  <c r="W242" i="17"/>
  <c r="W72" i="17"/>
  <c r="S72" i="17"/>
  <c r="U72" i="17" s="1"/>
  <c r="S62" i="17"/>
  <c r="U62" i="17" s="1"/>
  <c r="W62" i="17"/>
  <c r="S77" i="17"/>
  <c r="U77" i="17" s="1"/>
  <c r="W77" i="17"/>
  <c r="S246" i="6"/>
  <c r="U246" i="6" s="1"/>
  <c r="W246" i="6"/>
  <c r="S133" i="6"/>
  <c r="U133" i="6" s="1"/>
  <c r="W133" i="6"/>
  <c r="W146" i="6"/>
  <c r="S146" i="6"/>
  <c r="U146" i="6" s="1"/>
  <c r="S131" i="6"/>
  <c r="U131" i="6" s="1"/>
  <c r="W131" i="6"/>
  <c r="S331" i="6"/>
  <c r="U331" i="6" s="1"/>
  <c r="W331" i="6"/>
  <c r="S341" i="6"/>
  <c r="U341" i="6" s="1"/>
  <c r="W341" i="6"/>
  <c r="W71" i="6"/>
  <c r="S71" i="6"/>
  <c r="U71" i="6" s="1"/>
  <c r="W117" i="6"/>
  <c r="S117" i="6"/>
  <c r="U117" i="6" s="1"/>
  <c r="S301" i="6"/>
  <c r="U301" i="6" s="1"/>
  <c r="W301" i="6"/>
  <c r="W140" i="6"/>
  <c r="S140" i="6"/>
  <c r="U140" i="6" s="1"/>
  <c r="S39" i="6"/>
  <c r="U39" i="6" s="1"/>
  <c r="W39" i="6"/>
  <c r="S84" i="6"/>
  <c r="U84" i="6" s="1"/>
  <c r="W84" i="6"/>
  <c r="O326" i="5"/>
  <c r="AK326" i="5" s="1"/>
  <c r="AH326" i="5"/>
  <c r="O92" i="5"/>
  <c r="AK92" i="5" s="1"/>
  <c r="AH92" i="5"/>
  <c r="AH93" i="5"/>
  <c r="O93" i="5"/>
  <c r="AK93" i="5" s="1"/>
  <c r="O180" i="5"/>
  <c r="AK180" i="5" s="1"/>
  <c r="AH180" i="5"/>
  <c r="AH291" i="5"/>
  <c r="O291" i="5"/>
  <c r="AK291" i="5" s="1"/>
  <c r="O154" i="5"/>
  <c r="AK154" i="5" s="1"/>
  <c r="AH154" i="5"/>
  <c r="O126" i="5"/>
  <c r="AK126" i="5" s="1"/>
  <c r="AH126" i="5"/>
  <c r="O266" i="5"/>
  <c r="AK266" i="5" s="1"/>
  <c r="AH266" i="5"/>
  <c r="O436" i="5"/>
  <c r="AK436" i="5" s="1"/>
  <c r="AH436" i="5"/>
  <c r="O30" i="5"/>
  <c r="AK30" i="5" s="1"/>
  <c r="AH30" i="5"/>
  <c r="O158" i="5"/>
  <c r="AK158" i="5" s="1"/>
  <c r="AH158" i="5"/>
  <c r="AH282" i="5"/>
  <c r="O282" i="5"/>
  <c r="AK282" i="5" s="1"/>
  <c r="AH349" i="5"/>
  <c r="O349" i="5"/>
  <c r="AK349" i="5" s="1"/>
  <c r="O94" i="5"/>
  <c r="AK94" i="5" s="1"/>
  <c r="AH94" i="5"/>
  <c r="AH232" i="5"/>
  <c r="O232" i="5"/>
  <c r="AK232" i="5" s="1"/>
  <c r="AH306" i="5"/>
  <c r="O306" i="5"/>
  <c r="AK306" i="5" s="1"/>
  <c r="AH289" i="5"/>
  <c r="O289" i="5"/>
  <c r="AK289" i="5" s="1"/>
  <c r="O271" i="5"/>
  <c r="AK271" i="5" s="1"/>
  <c r="AH271" i="5"/>
  <c r="O172" i="5"/>
  <c r="AK172" i="5" s="1"/>
  <c r="AH172" i="5"/>
  <c r="O58" i="5"/>
  <c r="AK58" i="5" s="1"/>
  <c r="AH58" i="5"/>
  <c r="AH201" i="5"/>
  <c r="O201" i="5"/>
  <c r="AK201" i="5" s="1"/>
  <c r="AH46" i="5"/>
  <c r="O46" i="5"/>
  <c r="AK46" i="5" s="1"/>
  <c r="O72" i="5"/>
  <c r="AK72" i="5" s="1"/>
  <c r="AH72" i="5"/>
  <c r="O157" i="5"/>
  <c r="AK157" i="5" s="1"/>
  <c r="AH157" i="5"/>
  <c r="O88" i="5"/>
  <c r="AK88" i="5" s="1"/>
  <c r="AH88" i="5"/>
  <c r="O229" i="5"/>
  <c r="AK229" i="5" s="1"/>
  <c r="AH229" i="5"/>
  <c r="O428" i="5"/>
  <c r="AK428" i="5" s="1"/>
  <c r="AH428" i="5"/>
  <c r="O213" i="5"/>
  <c r="AK213" i="5" s="1"/>
  <c r="AH213" i="5"/>
  <c r="O351" i="5"/>
  <c r="AK351" i="5" s="1"/>
  <c r="AH351" i="5"/>
  <c r="O292" i="5"/>
  <c r="AK292" i="5" s="1"/>
  <c r="AH292" i="5"/>
  <c r="AH241" i="5"/>
  <c r="O241" i="5"/>
  <c r="AK241" i="5" s="1"/>
  <c r="O403" i="5"/>
  <c r="AK403" i="5" s="1"/>
  <c r="AH403" i="5"/>
  <c r="O430" i="5"/>
  <c r="AK430" i="5" s="1"/>
  <c r="AH430" i="5"/>
  <c r="AH29" i="5"/>
  <c r="O29" i="5"/>
  <c r="AK29" i="5" s="1"/>
  <c r="O335" i="5"/>
  <c r="AK335" i="5" s="1"/>
  <c r="AH335" i="5"/>
  <c r="AH379" i="5"/>
  <c r="O379" i="5"/>
  <c r="AK379" i="5" s="1"/>
  <c r="AH440" i="5"/>
  <c r="O440" i="5"/>
  <c r="AK440" i="5" s="1"/>
  <c r="O112" i="5"/>
  <c r="AK112" i="5" s="1"/>
  <c r="AH112" i="5"/>
  <c r="O222" i="5"/>
  <c r="AK222" i="5" s="1"/>
  <c r="AH222" i="5"/>
  <c r="AH25" i="5"/>
  <c r="O25" i="5"/>
  <c r="AK25" i="5" s="1"/>
  <c r="AH216" i="5"/>
  <c r="O216" i="5"/>
  <c r="AK216" i="5" s="1"/>
  <c r="O329" i="5"/>
  <c r="AK329" i="5" s="1"/>
  <c r="AH329" i="5"/>
  <c r="O107" i="5"/>
  <c r="AK107" i="5" s="1"/>
  <c r="AH107" i="5"/>
  <c r="AH400" i="5"/>
  <c r="O400" i="5"/>
  <c r="AK400" i="5" s="1"/>
  <c r="O230" i="5"/>
  <c r="AK230" i="5" s="1"/>
  <c r="AH230" i="5"/>
  <c r="O33" i="5"/>
  <c r="AK33" i="5" s="1"/>
  <c r="AH33" i="5"/>
  <c r="O345" i="5"/>
  <c r="AK345" i="5" s="1"/>
  <c r="AH345" i="5"/>
  <c r="O139" i="5"/>
  <c r="AK139" i="5" s="1"/>
  <c r="AH139" i="5"/>
  <c r="O312" i="5"/>
  <c r="AK312" i="5" s="1"/>
  <c r="AH312" i="5"/>
  <c r="O31" i="5"/>
  <c r="AK31" i="5" s="1"/>
  <c r="AH31" i="5"/>
  <c r="W325" i="17"/>
  <c r="S325" i="17"/>
  <c r="U325" i="17" s="1"/>
  <c r="S121" i="17"/>
  <c r="U121" i="17" s="1"/>
  <c r="W121" i="17"/>
  <c r="S215" i="17"/>
  <c r="U215" i="17" s="1"/>
  <c r="W215" i="17"/>
  <c r="S81" i="17"/>
  <c r="U81" i="17" s="1"/>
  <c r="W81" i="17"/>
  <c r="S377" i="17"/>
  <c r="U377" i="17" s="1"/>
  <c r="W377" i="17"/>
  <c r="W58" i="17"/>
  <c r="S58" i="17"/>
  <c r="U58" i="17" s="1"/>
  <c r="W149" i="6"/>
  <c r="S149" i="6"/>
  <c r="U149" i="6" s="1"/>
  <c r="W340" i="6"/>
  <c r="S340" i="6"/>
  <c r="U340" i="6" s="1"/>
  <c r="W128" i="6"/>
  <c r="S128" i="6"/>
  <c r="U128" i="6" s="1"/>
  <c r="W126" i="6"/>
  <c r="S126" i="6"/>
  <c r="U126" i="6" s="1"/>
  <c r="S317" i="6"/>
  <c r="U317" i="6" s="1"/>
  <c r="W317" i="6"/>
  <c r="S114" i="6"/>
  <c r="U114" i="6" s="1"/>
  <c r="W114" i="6"/>
  <c r="W273" i="6"/>
  <c r="S273" i="6"/>
  <c r="U273" i="6" s="1"/>
  <c r="S127" i="6"/>
  <c r="U127" i="6" s="1"/>
  <c r="W127" i="6"/>
  <c r="S339" i="6"/>
  <c r="U339" i="6" s="1"/>
  <c r="W339" i="6"/>
  <c r="W245" i="6"/>
  <c r="S245" i="6"/>
  <c r="U245" i="6" s="1"/>
  <c r="S41" i="6"/>
  <c r="U41" i="6" s="1"/>
  <c r="W41" i="6"/>
  <c r="O22" i="5"/>
  <c r="AK22" i="5" s="1"/>
  <c r="AH22" i="5"/>
  <c r="O142" i="5"/>
  <c r="AK142" i="5" s="1"/>
  <c r="AH142" i="5"/>
  <c r="O127" i="5"/>
  <c r="AK127" i="5" s="1"/>
  <c r="AH127" i="5"/>
  <c r="AH394" i="5"/>
  <c r="O394" i="5"/>
  <c r="AK394" i="5" s="1"/>
  <c r="AH68" i="5"/>
  <c r="O68" i="5"/>
  <c r="AK68" i="5" s="1"/>
  <c r="O124" i="5"/>
  <c r="AK124" i="5" s="1"/>
  <c r="AH124" i="5"/>
  <c r="O143" i="5"/>
  <c r="AK143" i="5" s="1"/>
  <c r="AH143" i="5"/>
  <c r="AH395" i="5"/>
  <c r="O395" i="5"/>
  <c r="AK395" i="5" s="1"/>
  <c r="O287" i="5"/>
  <c r="AK287" i="5" s="1"/>
  <c r="AH287" i="5"/>
  <c r="O67" i="5"/>
  <c r="AK67" i="5" s="1"/>
  <c r="AH67" i="5"/>
  <c r="O149" i="5"/>
  <c r="AK149" i="5" s="1"/>
  <c r="AH149" i="5"/>
  <c r="O339" i="5"/>
  <c r="AK339" i="5" s="1"/>
  <c r="AH339" i="5"/>
  <c r="O424" i="5"/>
  <c r="AK424" i="5" s="1"/>
  <c r="AH424" i="5"/>
  <c r="O188" i="5"/>
  <c r="AK188" i="5" s="1"/>
  <c r="AH188" i="5"/>
  <c r="O299" i="5"/>
  <c r="AK299" i="5" s="1"/>
  <c r="AH299" i="5"/>
  <c r="AH217" i="5"/>
  <c r="O217" i="5"/>
  <c r="AK217" i="5" s="1"/>
  <c r="O384" i="5"/>
  <c r="AK384" i="5" s="1"/>
  <c r="AH384" i="5"/>
  <c r="AH160" i="5"/>
  <c r="O160" i="5"/>
  <c r="AK160" i="5" s="1"/>
  <c r="O186" i="5"/>
  <c r="AK186" i="5" s="1"/>
  <c r="AH186" i="5"/>
  <c r="O134" i="5"/>
  <c r="AK134" i="5" s="1"/>
  <c r="AH134" i="5"/>
  <c r="O308" i="5"/>
  <c r="AK308" i="5" s="1"/>
  <c r="AH308" i="5"/>
  <c r="O64" i="5"/>
  <c r="AK64" i="5" s="1"/>
  <c r="AH64" i="5"/>
  <c r="O190" i="5"/>
  <c r="AK190" i="5" s="1"/>
  <c r="AH190" i="5"/>
  <c r="O267" i="5"/>
  <c r="AK267" i="5" s="1"/>
  <c r="AH267" i="5"/>
  <c r="O244" i="5"/>
  <c r="AK244" i="5" s="1"/>
  <c r="AH244" i="5"/>
  <c r="O74" i="5"/>
  <c r="AK74" i="5" s="1"/>
  <c r="AH74" i="5"/>
  <c r="AH198" i="5"/>
  <c r="O198" i="5"/>
  <c r="AK198" i="5" s="1"/>
  <c r="O366" i="5"/>
  <c r="AK366" i="5" s="1"/>
  <c r="AH366" i="5"/>
  <c r="AH340" i="5"/>
  <c r="O340" i="5"/>
  <c r="AK340" i="5" s="1"/>
  <c r="O362" i="5"/>
  <c r="AK362" i="5" s="1"/>
  <c r="AH362" i="5"/>
  <c r="O69" i="5"/>
  <c r="AK69" i="5" s="1"/>
  <c r="AH69" i="5"/>
  <c r="O387" i="5"/>
  <c r="AK387" i="5" s="1"/>
  <c r="AH387" i="5"/>
  <c r="O330" i="5"/>
  <c r="AK330" i="5" s="1"/>
  <c r="AH330" i="5"/>
  <c r="AH426" i="5"/>
  <c r="O426" i="5"/>
  <c r="AK426" i="5" s="1"/>
  <c r="O420" i="5"/>
  <c r="AK420" i="5" s="1"/>
  <c r="AH420" i="5"/>
  <c r="AH434" i="5"/>
  <c r="O434" i="5"/>
  <c r="AK434" i="5" s="1"/>
  <c r="AH57" i="5"/>
  <c r="O57" i="5"/>
  <c r="AK57" i="5" s="1"/>
  <c r="O208" i="5"/>
  <c r="AK208" i="5" s="1"/>
  <c r="AH208" i="5"/>
  <c r="AH429" i="5"/>
  <c r="O429" i="5"/>
  <c r="AK429" i="5" s="1"/>
  <c r="O144" i="5"/>
  <c r="AK144" i="5" s="1"/>
  <c r="AH144" i="5"/>
  <c r="O296" i="5"/>
  <c r="AK296" i="5" s="1"/>
  <c r="AH296" i="5"/>
  <c r="O96" i="5"/>
  <c r="AK96" i="5" s="1"/>
  <c r="AH96" i="5"/>
  <c r="O393" i="5"/>
  <c r="AK393" i="5" s="1"/>
  <c r="AH393" i="5"/>
  <c r="O227" i="5"/>
  <c r="AK227" i="5" s="1"/>
  <c r="AH227" i="5"/>
  <c r="O441" i="5"/>
  <c r="AK441" i="5" s="1"/>
  <c r="AH441" i="5"/>
  <c r="O262" i="5"/>
  <c r="AK262" i="5" s="1"/>
  <c r="AH262" i="5"/>
  <c r="O137" i="5"/>
  <c r="AK137" i="5" s="1"/>
  <c r="AH137" i="5"/>
  <c r="AH219" i="5"/>
  <c r="O219" i="5"/>
  <c r="AK219" i="5" s="1"/>
  <c r="O45" i="5"/>
  <c r="AK45" i="5" s="1"/>
  <c r="AH45" i="5"/>
  <c r="S200" i="17"/>
  <c r="U200" i="17" s="1"/>
  <c r="W200" i="17"/>
  <c r="W93" i="17"/>
  <c r="S93" i="17"/>
  <c r="U93" i="17" s="1"/>
  <c r="S43" i="17"/>
  <c r="U43" i="17" s="1"/>
  <c r="W43" i="17"/>
  <c r="W199" i="17"/>
  <c r="S199" i="17"/>
  <c r="U199" i="17" s="1"/>
  <c r="S49" i="17"/>
  <c r="U49" i="17" s="1"/>
  <c r="W49" i="17"/>
  <c r="S105" i="6"/>
  <c r="U105" i="6" s="1"/>
  <c r="W105" i="6"/>
  <c r="S314" i="6"/>
  <c r="U314" i="6" s="1"/>
  <c r="W314" i="6"/>
  <c r="S226" i="6"/>
  <c r="U226" i="6" s="1"/>
  <c r="W226" i="6"/>
  <c r="S116" i="6"/>
  <c r="U116" i="6" s="1"/>
  <c r="W116" i="6"/>
  <c r="S123" i="6"/>
  <c r="U123" i="6" s="1"/>
  <c r="W123" i="6"/>
  <c r="W310" i="6"/>
  <c r="S310" i="6"/>
  <c r="U310" i="6" s="1"/>
  <c r="S103" i="6"/>
  <c r="U103" i="6" s="1"/>
  <c r="W103" i="6"/>
  <c r="S112" i="6"/>
  <c r="U112" i="6" s="1"/>
  <c r="W112" i="6"/>
  <c r="W337" i="6"/>
  <c r="S337" i="6"/>
  <c r="U337" i="6" s="1"/>
  <c r="S171" i="6"/>
  <c r="U171" i="6" s="1"/>
  <c r="W171" i="6"/>
  <c r="O50" i="5"/>
  <c r="AK50" i="5" s="1"/>
  <c r="AH50" i="5"/>
  <c r="O237" i="5"/>
  <c r="AK237" i="5" s="1"/>
  <c r="AH237" i="5"/>
  <c r="O263" i="5"/>
  <c r="AK263" i="5" s="1"/>
  <c r="AH263" i="5"/>
  <c r="AH43" i="5"/>
  <c r="O43" i="5"/>
  <c r="AK43" i="5" s="1"/>
  <c r="O37" i="5"/>
  <c r="AK37" i="5" s="1"/>
  <c r="AH37" i="5"/>
  <c r="AH181" i="5"/>
  <c r="O181" i="5"/>
  <c r="AK181" i="5" s="1"/>
  <c r="O183" i="5"/>
  <c r="AK183" i="5" s="1"/>
  <c r="AH183" i="5"/>
  <c r="O138" i="5"/>
  <c r="AK138" i="5" s="1"/>
  <c r="AH138" i="5"/>
  <c r="O435" i="5"/>
  <c r="AK435" i="5" s="1"/>
  <c r="AH435" i="5"/>
  <c r="AH87" i="5"/>
  <c r="O87" i="5"/>
  <c r="AK87" i="5" s="1"/>
  <c r="O325" i="5"/>
  <c r="AK325" i="5" s="1"/>
  <c r="AH325" i="5"/>
  <c r="O60" i="5"/>
  <c r="AK60" i="5" s="1"/>
  <c r="AH60" i="5"/>
  <c r="O196" i="5"/>
  <c r="AK196" i="5" s="1"/>
  <c r="AH196" i="5"/>
  <c r="O130" i="5"/>
  <c r="AK130" i="5" s="1"/>
  <c r="AH130" i="5"/>
  <c r="O286" i="5"/>
  <c r="AK286" i="5" s="1"/>
  <c r="AH286" i="5"/>
  <c r="O300" i="5"/>
  <c r="AK300" i="5" s="1"/>
  <c r="AH300" i="5"/>
  <c r="AH26" i="5"/>
  <c r="O26" i="5"/>
  <c r="AK26" i="5" s="1"/>
  <c r="O218" i="5"/>
  <c r="AK218" i="5" s="1"/>
  <c r="AH218" i="5"/>
  <c r="AH250" i="5"/>
  <c r="O250" i="5"/>
  <c r="AK250" i="5" s="1"/>
  <c r="O327" i="5"/>
  <c r="AK327" i="5" s="1"/>
  <c r="AH327" i="5"/>
  <c r="AH32" i="5"/>
  <c r="O32" i="5"/>
  <c r="AK32" i="5" s="1"/>
  <c r="O223" i="5"/>
  <c r="AK223" i="5" s="1"/>
  <c r="AH223" i="5"/>
  <c r="O206" i="5"/>
  <c r="AK206" i="5" s="1"/>
  <c r="AH206" i="5"/>
  <c r="O317" i="5"/>
  <c r="AK317" i="5" s="1"/>
  <c r="AH317" i="5"/>
  <c r="O363" i="5"/>
  <c r="AK363" i="5" s="1"/>
  <c r="AH363" i="5"/>
  <c r="O194" i="5"/>
  <c r="AK194" i="5" s="1"/>
  <c r="AH194" i="5"/>
  <c r="O214" i="5"/>
  <c r="AK214" i="5" s="1"/>
  <c r="AH214" i="5"/>
  <c r="O402" i="5"/>
  <c r="AK402" i="5" s="1"/>
  <c r="AH402" i="5"/>
  <c r="O358" i="5"/>
  <c r="AK358" i="5" s="1"/>
  <c r="AH358" i="5"/>
  <c r="O314" i="5"/>
  <c r="AK314" i="5" s="1"/>
  <c r="AH314" i="5"/>
  <c r="O66" i="5"/>
  <c r="AK66" i="5" s="1"/>
  <c r="AH66" i="5"/>
  <c r="O419" i="5"/>
  <c r="AK419" i="5" s="1"/>
  <c r="AH419" i="5"/>
  <c r="O418" i="5"/>
  <c r="AK418" i="5" s="1"/>
  <c r="AH418" i="5"/>
  <c r="O442" i="5"/>
  <c r="AK442" i="5" s="1"/>
  <c r="AH442" i="5"/>
  <c r="O277" i="5"/>
  <c r="AK277" i="5" s="1"/>
  <c r="AH277" i="5"/>
  <c r="AH427" i="5"/>
  <c r="O427" i="5"/>
  <c r="AK427" i="5" s="1"/>
  <c r="O397" i="5"/>
  <c r="AK397" i="5" s="1"/>
  <c r="AH397" i="5"/>
  <c r="AH195" i="5"/>
  <c r="O195" i="5"/>
  <c r="AK195" i="5" s="1"/>
  <c r="O404" i="5"/>
  <c r="AK404" i="5" s="1"/>
  <c r="AH404" i="5"/>
  <c r="AH136" i="5"/>
  <c r="O136" i="5"/>
  <c r="AK136" i="5" s="1"/>
  <c r="O279" i="5"/>
  <c r="AK279" i="5" s="1"/>
  <c r="AH279" i="5"/>
  <c r="AH75" i="5"/>
  <c r="O75" i="5"/>
  <c r="AK75" i="5" s="1"/>
  <c r="O378" i="5"/>
  <c r="AK378" i="5" s="1"/>
  <c r="AH378" i="5"/>
  <c r="O153" i="5"/>
  <c r="AK153" i="5" s="1"/>
  <c r="AH153" i="5"/>
  <c r="AH413" i="5"/>
  <c r="O413" i="5"/>
  <c r="AK413" i="5" s="1"/>
  <c r="O233" i="5"/>
  <c r="AK233" i="5" s="1"/>
  <c r="AH233" i="5"/>
  <c r="O131" i="5"/>
  <c r="AK131" i="5" s="1"/>
  <c r="AH131" i="5"/>
  <c r="AH179" i="5"/>
  <c r="O179" i="5"/>
  <c r="AK179" i="5" s="1"/>
  <c r="W106" i="13"/>
  <c r="S63" i="6"/>
  <c r="U63" i="6" s="1"/>
  <c r="W63" i="6"/>
  <c r="S270" i="17"/>
  <c r="U270" i="17" s="1"/>
  <c r="W270" i="17"/>
  <c r="S69" i="17"/>
  <c r="U69" i="17" s="1"/>
  <c r="W69" i="17"/>
  <c r="W197" i="17"/>
  <c r="S197" i="17"/>
  <c r="U197" i="17" s="1"/>
  <c r="S185" i="17"/>
  <c r="U185" i="17" s="1"/>
  <c r="W185" i="17"/>
  <c r="W150" i="6"/>
  <c r="S150" i="6"/>
  <c r="U150" i="6" s="1"/>
  <c r="W307" i="6"/>
  <c r="S307" i="6"/>
  <c r="U307" i="6" s="1"/>
  <c r="S113" i="6"/>
  <c r="U113" i="6" s="1"/>
  <c r="W113" i="6"/>
  <c r="W85" i="6"/>
  <c r="S85" i="6"/>
  <c r="U85" i="6" s="1"/>
  <c r="W280" i="6"/>
  <c r="S280" i="6"/>
  <c r="U280" i="6" s="1"/>
  <c r="S152" i="6"/>
  <c r="U152" i="6" s="1"/>
  <c r="W152" i="6"/>
  <c r="W98" i="6"/>
  <c r="S98" i="6"/>
  <c r="U98" i="6" s="1"/>
  <c r="S251" i="6"/>
  <c r="U251" i="6" s="1"/>
  <c r="W251" i="6"/>
  <c r="S284" i="6"/>
  <c r="U284" i="6" s="1"/>
  <c r="W284" i="6"/>
  <c r="W141" i="6"/>
  <c r="S141" i="6"/>
  <c r="U141" i="6" s="1"/>
  <c r="AH165" i="5"/>
  <c r="O165" i="5"/>
  <c r="AK165" i="5" s="1"/>
  <c r="O77" i="5"/>
  <c r="AK77" i="5" s="1"/>
  <c r="AH77" i="5"/>
  <c r="AH257" i="5"/>
  <c r="O257" i="5"/>
  <c r="AK257" i="5" s="1"/>
  <c r="O209" i="5"/>
  <c r="AK209" i="5" s="1"/>
  <c r="AH209" i="5"/>
  <c r="O52" i="5"/>
  <c r="AK52" i="5" s="1"/>
  <c r="AH52" i="5"/>
  <c r="O80" i="5"/>
  <c r="AK80" i="5" s="1"/>
  <c r="AH80" i="5"/>
  <c r="AH205" i="5"/>
  <c r="O205" i="5"/>
  <c r="AK205" i="5" s="1"/>
  <c r="AH199" i="5"/>
  <c r="O199" i="5"/>
  <c r="AK199" i="5" s="1"/>
  <c r="O319" i="5"/>
  <c r="AK319" i="5" s="1"/>
  <c r="AH319" i="5"/>
  <c r="O431" i="5"/>
  <c r="AK431" i="5" s="1"/>
  <c r="AH431" i="5"/>
  <c r="O63" i="5"/>
  <c r="AK63" i="5" s="1"/>
  <c r="AH63" i="5"/>
  <c r="O174" i="5"/>
  <c r="AK174" i="5" s="1"/>
  <c r="AH174" i="5"/>
  <c r="O240" i="5"/>
  <c r="AK240" i="5" s="1"/>
  <c r="AH240" i="5"/>
  <c r="O24" i="5"/>
  <c r="AK24" i="5" s="1"/>
  <c r="AH24" i="5"/>
  <c r="AH204" i="5"/>
  <c r="O204" i="5"/>
  <c r="AK204" i="5" s="1"/>
  <c r="AH151" i="5"/>
  <c r="O151" i="5"/>
  <c r="AK151" i="5" s="1"/>
  <c r="O371" i="5"/>
  <c r="AK371" i="5" s="1"/>
  <c r="AH371" i="5"/>
  <c r="AH423" i="5"/>
  <c r="O423" i="5"/>
  <c r="AK423" i="5" s="1"/>
  <c r="O44" i="5"/>
  <c r="AK44" i="5" s="1"/>
  <c r="AH44" i="5"/>
  <c r="O239" i="5"/>
  <c r="AK239" i="5" s="1"/>
  <c r="AH239" i="5"/>
  <c r="O307" i="5"/>
  <c r="AK307" i="5" s="1"/>
  <c r="AH307" i="5"/>
  <c r="O236" i="5"/>
  <c r="AK236" i="5" s="1"/>
  <c r="AH236" i="5"/>
  <c r="AH36" i="5"/>
  <c r="O36" i="5"/>
  <c r="AK36" i="5" s="1"/>
  <c r="O78" i="5"/>
  <c r="AK78" i="5" s="1"/>
  <c r="AH78" i="5"/>
  <c r="O231" i="5"/>
  <c r="AK231" i="5" s="1"/>
  <c r="AH231" i="5"/>
  <c r="O355" i="5"/>
  <c r="AK355" i="5" s="1"/>
  <c r="AH355" i="5"/>
  <c r="O253" i="5"/>
  <c r="AK253" i="5" s="1"/>
  <c r="AH253" i="5"/>
  <c r="O116" i="5"/>
  <c r="AK116" i="5" s="1"/>
  <c r="AH116" i="5"/>
  <c r="O101" i="5"/>
  <c r="AK101" i="5" s="1"/>
  <c r="AH101" i="5"/>
  <c r="O302" i="5"/>
  <c r="AK302" i="5" s="1"/>
  <c r="AH302" i="5"/>
  <c r="AH311" i="5"/>
  <c r="O311" i="5"/>
  <c r="AK311" i="5" s="1"/>
  <c r="AH416" i="5"/>
  <c r="O416" i="5"/>
  <c r="AK416" i="5" s="1"/>
  <c r="O159" i="5"/>
  <c r="AK159" i="5" s="1"/>
  <c r="AH159" i="5"/>
  <c r="O415" i="5"/>
  <c r="AK415" i="5" s="1"/>
  <c r="AH415" i="5"/>
  <c r="AH352" i="5"/>
  <c r="O352" i="5"/>
  <c r="AK352" i="5" s="1"/>
  <c r="O265" i="5"/>
  <c r="AK265" i="5" s="1"/>
  <c r="AH265" i="5"/>
  <c r="O439" i="5"/>
  <c r="AK439" i="5" s="1"/>
  <c r="AH439" i="5"/>
  <c r="AH411" i="5"/>
  <c r="O411" i="5"/>
  <c r="AK411" i="5" s="1"/>
  <c r="O364" i="5"/>
  <c r="AK364" i="5" s="1"/>
  <c r="AH364" i="5"/>
  <c r="O152" i="5"/>
  <c r="AK152" i="5" s="1"/>
  <c r="AH152" i="5"/>
  <c r="O321" i="5"/>
  <c r="AK321" i="5" s="1"/>
  <c r="AH321" i="5"/>
  <c r="O81" i="5"/>
  <c r="AK81" i="5" s="1"/>
  <c r="AH81" i="5"/>
  <c r="AH203" i="5"/>
  <c r="O203" i="5"/>
  <c r="AK203" i="5" s="1"/>
  <c r="O53" i="5"/>
  <c r="AK53" i="5" s="1"/>
  <c r="AH53" i="5"/>
  <c r="O370" i="5"/>
  <c r="AK370" i="5" s="1"/>
  <c r="AH370" i="5"/>
  <c r="O147" i="5"/>
  <c r="AK147" i="5" s="1"/>
  <c r="AH147" i="5"/>
  <c r="AH409" i="5"/>
  <c r="O409" i="5"/>
  <c r="AK409" i="5" s="1"/>
  <c r="AH211" i="5"/>
  <c r="O211" i="5"/>
  <c r="AK211" i="5" s="1"/>
  <c r="O128" i="5"/>
  <c r="AK128" i="5" s="1"/>
  <c r="AH128" i="5"/>
  <c r="O120" i="5"/>
  <c r="AK120" i="5" s="1"/>
  <c r="AH120" i="5"/>
  <c r="S339" i="13"/>
  <c r="U339" i="13" s="1"/>
  <c r="S66" i="6"/>
  <c r="U66" i="6" s="1"/>
  <c r="W66" i="6"/>
  <c r="S184" i="17"/>
  <c r="U184" i="17" s="1"/>
  <c r="W184" i="17"/>
  <c r="S66" i="17"/>
  <c r="U66" i="17" s="1"/>
  <c r="W66" i="17"/>
  <c r="W329" i="17"/>
  <c r="S329" i="17"/>
  <c r="U329" i="17" s="1"/>
  <c r="S146" i="17"/>
  <c r="U146" i="17" s="1"/>
  <c r="W146" i="17"/>
  <c r="S178" i="17"/>
  <c r="U178" i="17" s="1"/>
  <c r="W178" i="17"/>
  <c r="S159" i="17"/>
  <c r="U159" i="17" s="1"/>
  <c r="W159" i="17"/>
  <c r="S80" i="6"/>
  <c r="U80" i="6" s="1"/>
  <c r="W80" i="6"/>
  <c r="S110" i="6"/>
  <c r="U110" i="6" s="1"/>
  <c r="W110" i="6"/>
  <c r="S58" i="6"/>
  <c r="U58" i="6" s="1"/>
  <c r="W58" i="6"/>
  <c r="S242" i="6"/>
  <c r="U242" i="6" s="1"/>
  <c r="W242" i="6"/>
  <c r="W88" i="6"/>
  <c r="S88" i="6"/>
  <c r="U88" i="6" s="1"/>
  <c r="S77" i="6"/>
  <c r="U77" i="6" s="1"/>
  <c r="W77" i="6"/>
  <c r="S281" i="6"/>
  <c r="U281" i="6" s="1"/>
  <c r="W281" i="6"/>
  <c r="W107" i="6"/>
  <c r="S107" i="6"/>
  <c r="U107" i="6" s="1"/>
  <c r="S116" i="1"/>
  <c r="U116" i="1" s="1"/>
  <c r="W116" i="1"/>
  <c r="O390" i="5"/>
  <c r="AK390" i="5" s="1"/>
  <c r="AH390" i="5"/>
  <c r="O251" i="5"/>
  <c r="AK251" i="5" s="1"/>
  <c r="AH251" i="5"/>
  <c r="O341" i="5"/>
  <c r="AK341" i="5" s="1"/>
  <c r="AH341" i="5"/>
  <c r="O336" i="5"/>
  <c r="AK336" i="5" s="1"/>
  <c r="AH336" i="5"/>
  <c r="O164" i="5"/>
  <c r="AK164" i="5" s="1"/>
  <c r="AH164" i="5"/>
  <c r="O103" i="5"/>
  <c r="AK103" i="5" s="1"/>
  <c r="AH103" i="5"/>
  <c r="AH170" i="5"/>
  <c r="O170" i="5"/>
  <c r="AK170" i="5" s="1"/>
  <c r="O156" i="5"/>
  <c r="AK156" i="5" s="1"/>
  <c r="AH156" i="5"/>
  <c r="O383" i="5"/>
  <c r="AK383" i="5" s="1"/>
  <c r="AH383" i="5"/>
  <c r="AH200" i="5"/>
  <c r="O200" i="5"/>
  <c r="AK200" i="5" s="1"/>
  <c r="O70" i="5"/>
  <c r="AK70" i="5" s="1"/>
  <c r="AH70" i="5"/>
  <c r="O135" i="5"/>
  <c r="AK135" i="5" s="1"/>
  <c r="AH135" i="5"/>
  <c r="O353" i="5"/>
  <c r="AK353" i="5" s="1"/>
  <c r="AH353" i="5"/>
  <c r="O34" i="5"/>
  <c r="AK34" i="5" s="1"/>
  <c r="AH34" i="5"/>
  <c r="O212" i="5"/>
  <c r="AK212" i="5" s="1"/>
  <c r="AH212" i="5"/>
  <c r="AH290" i="5"/>
  <c r="O290" i="5"/>
  <c r="AK290" i="5" s="1"/>
  <c r="AH221" i="5"/>
  <c r="O221" i="5"/>
  <c r="AK221" i="5" s="1"/>
  <c r="AH376" i="5"/>
  <c r="O376" i="5"/>
  <c r="AK376" i="5" s="1"/>
  <c r="AH42" i="5"/>
  <c r="O42" i="5"/>
  <c r="AK42" i="5" s="1"/>
  <c r="O98" i="5"/>
  <c r="AK98" i="5" s="1"/>
  <c r="AH98" i="5"/>
  <c r="O273" i="5"/>
  <c r="AK273" i="5" s="1"/>
  <c r="AH273" i="5"/>
  <c r="O281" i="5"/>
  <c r="AK281" i="5" s="1"/>
  <c r="AH281" i="5"/>
  <c r="AH54" i="5"/>
  <c r="O54" i="5"/>
  <c r="AK54" i="5" s="1"/>
  <c r="O162" i="5"/>
  <c r="AK162" i="5" s="1"/>
  <c r="AH162" i="5"/>
  <c r="O226" i="5"/>
  <c r="AK226" i="5" s="1"/>
  <c r="AH226" i="5"/>
  <c r="AH385" i="5"/>
  <c r="O385" i="5"/>
  <c r="AK385" i="5" s="1"/>
  <c r="O310" i="5"/>
  <c r="AK310" i="5" s="1"/>
  <c r="AH310" i="5"/>
  <c r="O141" i="5"/>
  <c r="AK141" i="5" s="1"/>
  <c r="AH141" i="5"/>
  <c r="AH272" i="5"/>
  <c r="O272" i="5"/>
  <c r="AK272" i="5" s="1"/>
  <c r="AH309" i="5"/>
  <c r="O309" i="5"/>
  <c r="AK309" i="5" s="1"/>
  <c r="O361" i="5"/>
  <c r="AK361" i="5" s="1"/>
  <c r="AH361" i="5"/>
  <c r="AH322" i="5"/>
  <c r="O322" i="5"/>
  <c r="AK322" i="5" s="1"/>
  <c r="O284" i="5"/>
  <c r="AK284" i="5" s="1"/>
  <c r="AH284" i="5"/>
  <c r="O295" i="5"/>
  <c r="AK295" i="5" s="1"/>
  <c r="AH295" i="5"/>
  <c r="O348" i="5"/>
  <c r="AK348" i="5" s="1"/>
  <c r="AH348" i="5"/>
  <c r="O305" i="5"/>
  <c r="AK305" i="5" s="1"/>
  <c r="AH305" i="5"/>
  <c r="O401" i="5"/>
  <c r="AK401" i="5" s="1"/>
  <c r="AH401" i="5"/>
  <c r="AH320" i="5"/>
  <c r="O320" i="5"/>
  <c r="AK320" i="5" s="1"/>
  <c r="O313" i="5"/>
  <c r="AK313" i="5" s="1"/>
  <c r="AH313" i="5"/>
  <c r="AH121" i="5"/>
  <c r="O121" i="5"/>
  <c r="AK121" i="5" s="1"/>
  <c r="O288" i="5"/>
  <c r="AK288" i="5" s="1"/>
  <c r="AH288" i="5"/>
  <c r="AH23" i="5"/>
  <c r="O23" i="5"/>
  <c r="AK23" i="5" s="1"/>
  <c r="O184" i="5"/>
  <c r="AK184" i="5" s="1"/>
  <c r="AH184" i="5"/>
  <c r="O41" i="5"/>
  <c r="AK41" i="5" s="1"/>
  <c r="AH41" i="5"/>
  <c r="O367" i="5"/>
  <c r="AK367" i="5" s="1"/>
  <c r="AH367" i="5"/>
  <c r="O105" i="5"/>
  <c r="AK105" i="5" s="1"/>
  <c r="AH105" i="5"/>
  <c r="AH398" i="5"/>
  <c r="O398" i="5"/>
  <c r="AK398" i="5" s="1"/>
  <c r="AH192" i="5"/>
  <c r="O192" i="5"/>
  <c r="AK192" i="5" s="1"/>
  <c r="O82" i="5"/>
  <c r="AK82" i="5" s="1"/>
  <c r="AH82" i="5"/>
  <c r="O97" i="5"/>
  <c r="AK97" i="5" s="1"/>
  <c r="AH97" i="5"/>
  <c r="S34" i="13"/>
  <c r="U34" i="13" s="1"/>
  <c r="S154" i="17"/>
  <c r="U154" i="17" s="1"/>
  <c r="W154" i="17"/>
  <c r="W173" i="17"/>
  <c r="S173" i="17"/>
  <c r="U173" i="17" s="1"/>
  <c r="W189" i="17"/>
  <c r="S189" i="17"/>
  <c r="U189" i="17" s="1"/>
  <c r="S314" i="17"/>
  <c r="U314" i="17" s="1"/>
  <c r="W314" i="17"/>
  <c r="W133" i="17"/>
  <c r="S133" i="17"/>
  <c r="U133" i="17" s="1"/>
  <c r="S144" i="17"/>
  <c r="U144" i="17" s="1"/>
  <c r="W144" i="17"/>
  <c r="S138" i="17"/>
  <c r="U138" i="17" s="1"/>
  <c r="W138" i="17"/>
  <c r="W134" i="6"/>
  <c r="S134" i="6"/>
  <c r="U134" i="6" s="1"/>
  <c r="W299" i="6"/>
  <c r="S299" i="6"/>
  <c r="U299" i="6" s="1"/>
  <c r="S97" i="6"/>
  <c r="U97" i="6" s="1"/>
  <c r="W97" i="6"/>
  <c r="S50" i="6"/>
  <c r="U50" i="6" s="1"/>
  <c r="W50" i="6"/>
  <c r="W147" i="6"/>
  <c r="S147" i="6"/>
  <c r="U147" i="6" s="1"/>
  <c r="S83" i="6"/>
  <c r="U83" i="6" s="1"/>
  <c r="W83" i="6"/>
  <c r="S74" i="6"/>
  <c r="U74" i="6" s="1"/>
  <c r="W74" i="6"/>
  <c r="S276" i="6"/>
  <c r="U276" i="6" s="1"/>
  <c r="W276" i="6"/>
  <c r="S104" i="6"/>
  <c r="U104" i="6" s="1"/>
  <c r="W104" i="6"/>
  <c r="O332" i="5"/>
  <c r="AK332" i="5" s="1"/>
  <c r="AH332" i="5"/>
  <c r="O140" i="5"/>
  <c r="AK140" i="5" s="1"/>
  <c r="AH140" i="5"/>
  <c r="O328" i="5"/>
  <c r="AK328" i="5" s="1"/>
  <c r="AH328" i="5"/>
  <c r="O391" i="5"/>
  <c r="AK391" i="5" s="1"/>
  <c r="AH391" i="5"/>
  <c r="O285" i="5"/>
  <c r="AK285" i="5" s="1"/>
  <c r="AH285" i="5"/>
  <c r="O150" i="5"/>
  <c r="AK150" i="5" s="1"/>
  <c r="AH150" i="5"/>
  <c r="AH175" i="5"/>
  <c r="O175" i="5"/>
  <c r="AK175" i="5" s="1"/>
  <c r="O228" i="5"/>
  <c r="AK228" i="5" s="1"/>
  <c r="AH228" i="5"/>
  <c r="O125" i="5"/>
  <c r="AK125" i="5" s="1"/>
  <c r="AH125" i="5"/>
  <c r="AH48" i="5"/>
  <c r="O48" i="5"/>
  <c r="AK48" i="5" s="1"/>
  <c r="AH234" i="5"/>
  <c r="O234" i="5"/>
  <c r="AK234" i="5" s="1"/>
  <c r="O83" i="5"/>
  <c r="AK83" i="5" s="1"/>
  <c r="AH83" i="5"/>
  <c r="O346" i="5"/>
  <c r="AK346" i="5" s="1"/>
  <c r="AH346" i="5"/>
  <c r="O65" i="5"/>
  <c r="AK65" i="5" s="1"/>
  <c r="AH65" i="5"/>
  <c r="O220" i="5"/>
  <c r="AK220" i="5" s="1"/>
  <c r="AH220" i="5"/>
  <c r="O347" i="5"/>
  <c r="AK347" i="5" s="1"/>
  <c r="AH347" i="5"/>
  <c r="AH316" i="5"/>
  <c r="O316" i="5"/>
  <c r="AK316" i="5" s="1"/>
  <c r="O412" i="5"/>
  <c r="AK412" i="5" s="1"/>
  <c r="AH412" i="5"/>
  <c r="AH76" i="5"/>
  <c r="O76" i="5"/>
  <c r="AK76" i="5" s="1"/>
  <c r="O182" i="5"/>
  <c r="AK182" i="5" s="1"/>
  <c r="AH182" i="5"/>
  <c r="O297" i="5"/>
  <c r="AK297" i="5" s="1"/>
  <c r="AH297" i="5"/>
  <c r="O357" i="5"/>
  <c r="AK357" i="5" s="1"/>
  <c r="AH357" i="5"/>
  <c r="O56" i="5"/>
  <c r="AK56" i="5" s="1"/>
  <c r="AH56" i="5"/>
  <c r="AH197" i="5"/>
  <c r="O197" i="5"/>
  <c r="AK197" i="5" s="1"/>
  <c r="O85" i="5"/>
  <c r="AK85" i="5" s="1"/>
  <c r="AH85" i="5"/>
  <c r="O264" i="5"/>
  <c r="AK264" i="5" s="1"/>
  <c r="AH264" i="5"/>
  <c r="O372" i="5"/>
  <c r="AK372" i="5" s="1"/>
  <c r="AH372" i="5"/>
  <c r="O102" i="5"/>
  <c r="AK102" i="5" s="1"/>
  <c r="AH102" i="5"/>
  <c r="O191" i="5"/>
  <c r="AK191" i="5" s="1"/>
  <c r="AH191" i="5"/>
  <c r="O368" i="5"/>
  <c r="AK368" i="5" s="1"/>
  <c r="AH368" i="5"/>
  <c r="O374" i="5"/>
  <c r="AK374" i="5" s="1"/>
  <c r="AH374" i="5"/>
  <c r="O356" i="5"/>
  <c r="AK356" i="5" s="1"/>
  <c r="AH356" i="5"/>
  <c r="O318" i="5"/>
  <c r="AK318" i="5" s="1"/>
  <c r="AH318" i="5"/>
  <c r="O171" i="5"/>
  <c r="AK171" i="5" s="1"/>
  <c r="AH171" i="5"/>
  <c r="O169" i="5"/>
  <c r="AK169" i="5" s="1"/>
  <c r="AH169" i="5"/>
  <c r="O298" i="5"/>
  <c r="AK298" i="5" s="1"/>
  <c r="AH298" i="5"/>
  <c r="O410" i="5"/>
  <c r="AK410" i="5" s="1"/>
  <c r="AH410" i="5"/>
  <c r="AH268" i="5"/>
  <c r="O268" i="5"/>
  <c r="AK268" i="5" s="1"/>
  <c r="AH254" i="5"/>
  <c r="O254" i="5"/>
  <c r="AK254" i="5" s="1"/>
  <c r="O115" i="5"/>
  <c r="AK115" i="5" s="1"/>
  <c r="AH115" i="5"/>
  <c r="O261" i="5"/>
  <c r="AK261" i="5" s="1"/>
  <c r="AH261" i="5"/>
  <c r="O433" i="5"/>
  <c r="AK433" i="5" s="1"/>
  <c r="AH433" i="5"/>
  <c r="O161" i="5"/>
  <c r="AK161" i="5" s="1"/>
  <c r="AH161" i="5"/>
  <c r="AH21" i="5"/>
  <c r="O21" i="5"/>
  <c r="AK21" i="5" s="1"/>
  <c r="O360" i="5"/>
  <c r="AK360" i="5" s="1"/>
  <c r="AH360" i="5"/>
  <c r="AH99" i="5"/>
  <c r="O99" i="5"/>
  <c r="AK99" i="5" s="1"/>
  <c r="O389" i="5"/>
  <c r="AK389" i="5" s="1"/>
  <c r="AH389" i="5"/>
  <c r="O176" i="5"/>
  <c r="AK176" i="5" s="1"/>
  <c r="AH176" i="5"/>
  <c r="O47" i="5"/>
  <c r="AK47" i="5" s="1"/>
  <c r="AH47" i="5"/>
  <c r="AH91" i="5"/>
  <c r="O91" i="5"/>
  <c r="AK91" i="5" s="1"/>
  <c r="W392" i="13"/>
  <c r="I152" i="13"/>
  <c r="W152" i="13"/>
  <c r="K355" i="13"/>
  <c r="W355" i="13"/>
  <c r="I204" i="13"/>
  <c r="W204" i="13"/>
  <c r="K440" i="13"/>
  <c r="W440" i="13"/>
  <c r="S110" i="13"/>
  <c r="U110" i="13" s="1"/>
  <c r="S285" i="13"/>
  <c r="U285" i="13" s="1"/>
  <c r="I96" i="13"/>
  <c r="W96" i="13"/>
  <c r="S282" i="13"/>
  <c r="U282" i="13" s="1"/>
  <c r="K430" i="13"/>
  <c r="W430" i="13"/>
  <c r="S170" i="13"/>
  <c r="U170" i="13" s="1"/>
  <c r="W170" i="13"/>
  <c r="S254" i="13"/>
  <c r="U254" i="13" s="1"/>
  <c r="I65" i="13"/>
  <c r="W65" i="13"/>
  <c r="S404" i="13"/>
  <c r="U404" i="13" s="1"/>
  <c r="K358" i="13"/>
  <c r="W358" i="13"/>
  <c r="S481" i="13"/>
  <c r="U481" i="13" s="1"/>
  <c r="S368" i="13"/>
  <c r="U368" i="13" s="1"/>
  <c r="S398" i="13"/>
  <c r="U398" i="13" s="1"/>
  <c r="S42" i="13"/>
  <c r="U42" i="13" s="1"/>
  <c r="I155" i="13"/>
  <c r="W155" i="13"/>
  <c r="K420" i="13"/>
  <c r="W420" i="13"/>
  <c r="W37" i="13"/>
  <c r="I37" i="13"/>
  <c r="S104" i="13"/>
  <c r="U104" i="13" s="1"/>
  <c r="W206" i="13"/>
  <c r="I206" i="13"/>
  <c r="S328" i="13"/>
  <c r="U328" i="13" s="1"/>
  <c r="J138" i="13"/>
  <c r="W138" i="13"/>
  <c r="W289" i="13"/>
  <c r="I289" i="13"/>
  <c r="J139" i="13"/>
  <c r="W139" i="13"/>
  <c r="I338" i="13"/>
  <c r="W338" i="13"/>
  <c r="I290" i="13"/>
  <c r="W290" i="13"/>
  <c r="W54" i="13"/>
  <c r="S54" i="13"/>
  <c r="U54" i="13" s="1"/>
  <c r="J277" i="13"/>
  <c r="W277" i="13"/>
  <c r="I110" i="13"/>
  <c r="W110" i="13"/>
  <c r="W150" i="13"/>
  <c r="S150" i="13"/>
  <c r="U150" i="13" s="1"/>
  <c r="S208" i="13"/>
  <c r="U208" i="13" s="1"/>
  <c r="I208" i="13"/>
  <c r="I42" i="13"/>
  <c r="W42" i="13"/>
  <c r="I158" i="13"/>
  <c r="W158" i="13"/>
  <c r="I104" i="13"/>
  <c r="W104" i="13"/>
  <c r="W127" i="13"/>
  <c r="S127" i="13"/>
  <c r="U127" i="13" s="1"/>
  <c r="J177" i="13"/>
  <c r="W177" i="13"/>
  <c r="I132" i="13"/>
  <c r="W132" i="13"/>
  <c r="S140" i="13"/>
  <c r="U140" i="13" s="1"/>
  <c r="S166" i="13"/>
  <c r="U166" i="13" s="1"/>
  <c r="J181" i="13"/>
  <c r="W181" i="13"/>
  <c r="S146" i="13"/>
  <c r="U146" i="13" s="1"/>
  <c r="S209" i="13"/>
  <c r="U209" i="13" s="1"/>
  <c r="W209" i="13"/>
  <c r="I209" i="13"/>
  <c r="J141" i="13"/>
  <c r="W141" i="13"/>
  <c r="W333" i="13"/>
  <c r="I333" i="13"/>
  <c r="S117" i="13"/>
  <c r="U117" i="13" s="1"/>
  <c r="W117" i="13"/>
  <c r="J117" i="13"/>
  <c r="W330" i="13"/>
  <c r="I330" i="13"/>
  <c r="J202" i="13"/>
  <c r="W202" i="13"/>
  <c r="K403" i="13"/>
  <c r="W403" i="13"/>
  <c r="J140" i="13"/>
  <c r="W140" i="13"/>
  <c r="J343" i="13"/>
  <c r="W343" i="13"/>
  <c r="W34" i="13"/>
  <c r="I34" i="13"/>
  <c r="I328" i="13"/>
  <c r="W328" i="13"/>
  <c r="I404" i="13"/>
  <c r="W404" i="13"/>
  <c r="I294" i="13"/>
  <c r="S294" i="13"/>
  <c r="U294" i="13" s="1"/>
  <c r="J57" i="13"/>
  <c r="W57" i="13"/>
  <c r="W146" i="13"/>
  <c r="I146" i="13"/>
  <c r="W302" i="13"/>
  <c r="I46" i="13"/>
  <c r="W46" i="13"/>
  <c r="W156" i="13"/>
  <c r="I156" i="13"/>
  <c r="S358" i="13"/>
  <c r="U358" i="13" s="1"/>
  <c r="I195" i="13"/>
  <c r="W195" i="13"/>
  <c r="W183" i="13"/>
  <c r="J183" i="13"/>
  <c r="S343" i="13"/>
  <c r="U343" i="13" s="1"/>
  <c r="S432" i="13"/>
  <c r="U432" i="13" s="1"/>
  <c r="S412" i="13"/>
  <c r="U412" i="13" s="1"/>
  <c r="S442" i="13"/>
  <c r="U442" i="13" s="1"/>
  <c r="S326" i="13"/>
  <c r="U326" i="13" s="1"/>
  <c r="W326" i="13"/>
  <c r="S176" i="13"/>
  <c r="U176" i="13" s="1"/>
  <c r="W176" i="13"/>
  <c r="W216" i="13"/>
  <c r="I216" i="13"/>
  <c r="S371" i="13"/>
  <c r="U371" i="13" s="1"/>
  <c r="S76" i="13"/>
  <c r="U76" i="13" s="1"/>
  <c r="S284" i="13"/>
  <c r="U284" i="13" s="1"/>
  <c r="S156" i="13"/>
  <c r="U156" i="13" s="1"/>
  <c r="K402" i="13"/>
  <c r="W402" i="13"/>
  <c r="S80" i="13"/>
  <c r="U80" i="13" s="1"/>
  <c r="S144" i="13"/>
  <c r="U144" i="13" s="1"/>
  <c r="W352" i="13"/>
  <c r="K352" i="13"/>
  <c r="W67" i="13"/>
  <c r="I67" i="13"/>
  <c r="K422" i="13"/>
  <c r="W422" i="13"/>
  <c r="I90" i="13"/>
  <c r="W90" i="13"/>
  <c r="S195" i="13"/>
  <c r="U195" i="13" s="1"/>
  <c r="W21" i="13"/>
  <c r="J21" i="13"/>
  <c r="S183" i="13"/>
  <c r="U183" i="13" s="1"/>
  <c r="I371" i="13"/>
  <c r="W371" i="13"/>
  <c r="I76" i="13"/>
  <c r="W76" i="13"/>
  <c r="I80" i="13"/>
  <c r="W80" i="13"/>
  <c r="W144" i="13"/>
  <c r="I144" i="13"/>
  <c r="S130" i="13"/>
  <c r="U130" i="13" s="1"/>
  <c r="W130" i="13"/>
  <c r="J130" i="13"/>
  <c r="K390" i="13"/>
  <c r="W390" i="13"/>
  <c r="K423" i="13"/>
  <c r="W423" i="13"/>
  <c r="S474" i="13"/>
  <c r="U474" i="13" s="1"/>
  <c r="S480" i="13"/>
  <c r="U480" i="13" s="1"/>
  <c r="W393" i="13"/>
  <c r="I393" i="13"/>
  <c r="S443" i="13"/>
  <c r="U443" i="13" s="1"/>
  <c r="W412" i="13"/>
  <c r="J412" i="13"/>
  <c r="S416" i="13"/>
  <c r="U416" i="13" s="1"/>
  <c r="I394" i="13"/>
  <c r="W394" i="13"/>
  <c r="W361" i="13"/>
  <c r="K361" i="13"/>
  <c r="J377" i="13"/>
  <c r="W377" i="13"/>
  <c r="I337" i="13"/>
  <c r="W337" i="13"/>
  <c r="J443" i="13"/>
  <c r="W443" i="13"/>
  <c r="W416" i="13"/>
  <c r="K416" i="13"/>
  <c r="K419" i="13"/>
  <c r="W419" i="13"/>
  <c r="W388" i="13"/>
  <c r="S388" i="13"/>
  <c r="U388" i="13" s="1"/>
  <c r="S392" i="13"/>
  <c r="U392" i="13" s="1"/>
  <c r="S121" i="13"/>
  <c r="U121" i="13" s="1"/>
  <c r="K411" i="13"/>
  <c r="W411" i="13"/>
  <c r="W407" i="13"/>
  <c r="I407" i="13"/>
  <c r="S393" i="13"/>
  <c r="U393" i="13" s="1"/>
  <c r="W347" i="13"/>
  <c r="S347" i="13"/>
  <c r="U347" i="13" s="1"/>
  <c r="S439" i="13"/>
  <c r="U439" i="13" s="1"/>
  <c r="K354" i="13"/>
  <c r="W354" i="13"/>
  <c r="S394" i="13"/>
  <c r="U394" i="13" s="1"/>
  <c r="J442" i="13"/>
  <c r="W442" i="13"/>
  <c r="S361" i="13"/>
  <c r="U361" i="13" s="1"/>
  <c r="W399" i="13"/>
  <c r="K399" i="13"/>
  <c r="K401" i="13"/>
  <c r="W401" i="13"/>
  <c r="K437" i="13"/>
  <c r="W437" i="13"/>
  <c r="W417" i="13"/>
  <c r="K417" i="13"/>
  <c r="S324" i="13"/>
  <c r="U324" i="13" s="1"/>
  <c r="J421" i="13"/>
  <c r="W421" i="13"/>
  <c r="S418" i="13"/>
  <c r="U418" i="13" s="1"/>
  <c r="S401" i="13"/>
  <c r="U401" i="13" s="1"/>
  <c r="K387" i="13"/>
  <c r="W387" i="13"/>
  <c r="S437" i="13"/>
  <c r="U437" i="13" s="1"/>
  <c r="I121" i="13"/>
  <c r="W121" i="13"/>
  <c r="W439" i="13"/>
  <c r="I439" i="13"/>
  <c r="S276" i="13"/>
  <c r="U276" i="13" s="1"/>
  <c r="S417" i="13"/>
  <c r="U417" i="13" s="1"/>
  <c r="K438" i="13"/>
  <c r="W438" i="13"/>
  <c r="W429" i="13"/>
  <c r="K429" i="13"/>
  <c r="I368" i="13"/>
  <c r="W368" i="13"/>
  <c r="S386" i="13"/>
  <c r="U386" i="13" s="1"/>
  <c r="S406" i="13"/>
  <c r="U406" i="13" s="1"/>
  <c r="W398" i="13"/>
  <c r="K398" i="13"/>
  <c r="J418" i="13"/>
  <c r="W418" i="13"/>
  <c r="K406" i="13"/>
  <c r="W406" i="13"/>
  <c r="S320" i="13"/>
  <c r="U320" i="13" s="1"/>
  <c r="W374" i="13"/>
  <c r="J376" i="13"/>
  <c r="W376" i="13"/>
  <c r="S241" i="13"/>
  <c r="U241" i="13" s="1"/>
  <c r="K424" i="13"/>
  <c r="W424" i="13"/>
  <c r="S377" i="13"/>
  <c r="U377" i="13" s="1"/>
  <c r="S337" i="13"/>
  <c r="U337" i="13" s="1"/>
  <c r="W432" i="13"/>
  <c r="K432" i="13"/>
  <c r="I395" i="13"/>
  <c r="W395" i="13"/>
  <c r="W384" i="13"/>
  <c r="I384" i="13"/>
  <c r="S390" i="13"/>
  <c r="U390" i="13" s="1"/>
  <c r="S419" i="13"/>
  <c r="U419" i="13" s="1"/>
  <c r="S423" i="13"/>
  <c r="U423" i="13" s="1"/>
  <c r="W413" i="13"/>
  <c r="J413" i="13"/>
  <c r="C16" i="13"/>
  <c r="D18" i="13" s="1"/>
  <c r="O474" i="13"/>
  <c r="O481" i="13"/>
  <c r="O477" i="13"/>
  <c r="O479" i="13"/>
  <c r="O480" i="13"/>
  <c r="O366" i="13"/>
  <c r="O449" i="13"/>
  <c r="O438" i="13"/>
  <c r="O388" i="13"/>
  <c r="O464" i="13"/>
  <c r="O421" i="13"/>
  <c r="O471" i="13"/>
  <c r="O435" i="13"/>
  <c r="O419" i="13"/>
  <c r="O410" i="13"/>
  <c r="O413" i="13"/>
  <c r="O361" i="13"/>
  <c r="O445" i="13"/>
  <c r="O377" i="13"/>
  <c r="O452" i="13"/>
  <c r="O397" i="13"/>
  <c r="O402" i="13"/>
  <c r="O469" i="13"/>
  <c r="O433" i="13"/>
  <c r="O390" i="13"/>
  <c r="O476" i="13"/>
  <c r="O57" i="13"/>
  <c r="O432" i="13"/>
  <c r="O447" i="13"/>
  <c r="O470" i="13"/>
  <c r="O425" i="13"/>
  <c r="O424" i="13"/>
  <c r="O428" i="13"/>
  <c r="O457" i="13"/>
  <c r="O392" i="13"/>
  <c r="O478" i="13"/>
  <c r="O389" i="13"/>
  <c r="O431" i="13"/>
  <c r="O455" i="13"/>
  <c r="O380" i="13"/>
  <c r="O374" i="13"/>
  <c r="O406" i="13"/>
  <c r="O446" i="13"/>
  <c r="O383" i="13"/>
  <c r="O398" i="13"/>
  <c r="O59" i="13"/>
  <c r="O456" i="13"/>
  <c r="O437" i="13"/>
  <c r="O414" i="13"/>
  <c r="O448" i="13"/>
  <c r="O423" i="13"/>
  <c r="O422" i="13"/>
  <c r="O463" i="13"/>
  <c r="O434" i="13"/>
  <c r="O436" i="13"/>
  <c r="O460" i="13"/>
  <c r="O454" i="13"/>
  <c r="O475" i="13"/>
  <c r="O408" i="13"/>
  <c r="O401" i="13"/>
  <c r="O362" i="13"/>
  <c r="O459" i="13"/>
  <c r="O420" i="13"/>
  <c r="O468" i="13"/>
  <c r="O415" i="13"/>
  <c r="O443" i="13"/>
  <c r="O450" i="13"/>
  <c r="O442" i="13"/>
  <c r="O391" i="13"/>
  <c r="O473" i="13"/>
  <c r="O403" i="13"/>
  <c r="O427" i="13"/>
  <c r="O399" i="13"/>
  <c r="O426" i="13"/>
  <c r="O367" i="13"/>
  <c r="O360" i="13"/>
  <c r="O465" i="13"/>
  <c r="O58" i="13"/>
  <c r="O375" i="13"/>
  <c r="O462" i="13"/>
  <c r="O409" i="13"/>
  <c r="O405" i="13"/>
  <c r="O472" i="13"/>
  <c r="O411" i="13"/>
  <c r="O461" i="13"/>
  <c r="O429" i="13"/>
  <c r="O412" i="13"/>
  <c r="O453" i="13"/>
  <c r="O387" i="13"/>
  <c r="O451" i="13"/>
  <c r="O382" i="13"/>
  <c r="O440" i="13"/>
  <c r="O467" i="13"/>
  <c r="O417" i="13"/>
  <c r="O418" i="13"/>
  <c r="O458" i="13"/>
  <c r="O441" i="13"/>
  <c r="O444" i="13"/>
  <c r="O416" i="13"/>
  <c r="O400" i="13"/>
  <c r="O466" i="13"/>
  <c r="O430" i="13"/>
  <c r="C15" i="13"/>
  <c r="C18" i="13" s="1"/>
  <c r="AB451" i="3"/>
  <c r="V451" i="3" s="1"/>
  <c r="J451" i="3"/>
  <c r="AB132" i="3"/>
  <c r="U132" i="3" s="1"/>
  <c r="I132" i="3"/>
  <c r="J334" i="3"/>
  <c r="AB334" i="3"/>
  <c r="V334" i="3" s="1"/>
  <c r="R334" i="3"/>
  <c r="AE334" i="3" s="1"/>
  <c r="I234" i="3"/>
  <c r="R234" i="3"/>
  <c r="AE234" i="3" s="1"/>
  <c r="AB234" i="3"/>
  <c r="U234" i="3" s="1"/>
  <c r="J23" i="3"/>
  <c r="AB23" i="3"/>
  <c r="V23" i="3" s="1"/>
  <c r="J430" i="3"/>
  <c r="AB430" i="3"/>
  <c r="V430" i="3" s="1"/>
  <c r="R451" i="3"/>
  <c r="AE451" i="3" s="1"/>
  <c r="I30" i="3"/>
  <c r="AB30" i="3"/>
  <c r="U30" i="3" s="1"/>
  <c r="I278" i="3"/>
  <c r="AB278" i="3"/>
  <c r="U278" i="3" s="1"/>
  <c r="K391" i="3"/>
  <c r="I196" i="3"/>
  <c r="AB196" i="3"/>
  <c r="U196" i="3" s="1"/>
  <c r="R450" i="3"/>
  <c r="AE450" i="3" s="1"/>
  <c r="Y485" i="3"/>
  <c r="G485" i="3"/>
  <c r="K485" i="3" s="1"/>
  <c r="P485" i="3"/>
  <c r="I205" i="3"/>
  <c r="AB205" i="3"/>
  <c r="U205" i="3" s="1"/>
  <c r="I232" i="3"/>
  <c r="AB232" i="3"/>
  <c r="U232" i="3" s="1"/>
  <c r="I395" i="3"/>
  <c r="AB395" i="3"/>
  <c r="U395" i="3" s="1"/>
  <c r="J176" i="3"/>
  <c r="I212" i="3"/>
  <c r="AB212" i="3"/>
  <c r="U212" i="3" s="1"/>
  <c r="I337" i="3"/>
  <c r="AB337" i="3"/>
  <c r="U337" i="3" s="1"/>
  <c r="R337" i="3"/>
  <c r="AE337" i="3" s="1"/>
  <c r="I222" i="3"/>
  <c r="AB222" i="3"/>
  <c r="U222" i="3" s="1"/>
  <c r="AB231" i="3"/>
  <c r="U231" i="3" s="1"/>
  <c r="I231" i="3"/>
  <c r="R136" i="3"/>
  <c r="AE136" i="3" s="1"/>
  <c r="AB136" i="3"/>
  <c r="V136" i="3" s="1"/>
  <c r="J136" i="3"/>
  <c r="K399" i="3"/>
  <c r="R399" i="3"/>
  <c r="AE399" i="3" s="1"/>
  <c r="AB399" i="3"/>
  <c r="W399" i="3" s="1"/>
  <c r="AB99" i="3"/>
  <c r="U99" i="3" s="1"/>
  <c r="I99" i="3"/>
  <c r="R323" i="3"/>
  <c r="AE323" i="3" s="1"/>
  <c r="I323" i="3"/>
  <c r="AB323" i="3"/>
  <c r="U323" i="3" s="1"/>
  <c r="K463" i="3"/>
  <c r="AB463" i="3"/>
  <c r="W463" i="3" s="1"/>
  <c r="R395" i="3"/>
  <c r="AE395" i="3" s="1"/>
  <c r="J70" i="3"/>
  <c r="AB70" i="3"/>
  <c r="V70" i="3" s="1"/>
  <c r="R77" i="3"/>
  <c r="AE77" i="3" s="1"/>
  <c r="AB77" i="3"/>
  <c r="U77" i="3" s="1"/>
  <c r="K392" i="3"/>
  <c r="AB392" i="3"/>
  <c r="W392" i="3" s="1"/>
  <c r="R392" i="3"/>
  <c r="AE392" i="3" s="1"/>
  <c r="AB428" i="3"/>
  <c r="W428" i="3" s="1"/>
  <c r="K428" i="3"/>
  <c r="I329" i="3"/>
  <c r="AB329" i="3"/>
  <c r="U329" i="3" s="1"/>
  <c r="J184" i="3"/>
  <c r="AB184" i="3"/>
  <c r="V184" i="3" s="1"/>
  <c r="K397" i="3"/>
  <c r="R397" i="3"/>
  <c r="AE397" i="3" s="1"/>
  <c r="AB397" i="3"/>
  <c r="W397" i="3" s="1"/>
  <c r="K470" i="3"/>
  <c r="AB470" i="3"/>
  <c r="W470" i="3" s="1"/>
  <c r="I221" i="3"/>
  <c r="AB221" i="3"/>
  <c r="U221" i="3" s="1"/>
  <c r="J421" i="3"/>
  <c r="R184" i="3"/>
  <c r="AE184" i="3" s="1"/>
  <c r="AB165" i="3"/>
  <c r="V165" i="3" s="1"/>
  <c r="J165" i="3"/>
  <c r="K389" i="3"/>
  <c r="AB389" i="3"/>
  <c r="W389" i="3" s="1"/>
  <c r="R195" i="3"/>
  <c r="AE195" i="3" s="1"/>
  <c r="I257" i="3"/>
  <c r="I294" i="3"/>
  <c r="AB294" i="3"/>
  <c r="U294" i="3" s="1"/>
  <c r="R315" i="3"/>
  <c r="AE315" i="3" s="1"/>
  <c r="R391" i="3"/>
  <c r="AE391" i="3" s="1"/>
  <c r="G490" i="3"/>
  <c r="AB206" i="3"/>
  <c r="U206" i="3" s="1"/>
  <c r="I206" i="3"/>
  <c r="AB320" i="3"/>
  <c r="U320" i="3" s="1"/>
  <c r="I320" i="3"/>
  <c r="P490" i="3"/>
  <c r="AB134" i="3"/>
  <c r="U134" i="3" s="1"/>
  <c r="I134" i="3"/>
  <c r="I319" i="3"/>
  <c r="AB319" i="3"/>
  <c r="U319" i="3" s="1"/>
  <c r="I363" i="3"/>
  <c r="AB363" i="3"/>
  <c r="U363" i="3" s="1"/>
  <c r="R363" i="3"/>
  <c r="AE363" i="3" s="1"/>
  <c r="AT484" i="3"/>
  <c r="BK38" i="3"/>
  <c r="BK73" i="3"/>
  <c r="BK44" i="3"/>
  <c r="BK72" i="3"/>
  <c r="AT66" i="3"/>
  <c r="AT150" i="3"/>
  <c r="AS150" i="3" s="1"/>
  <c r="AR150" i="3" s="1"/>
  <c r="AQ150" i="3" s="1"/>
  <c r="AP150" i="3" s="1"/>
  <c r="AO150" i="3" s="1"/>
  <c r="AN150" i="3" s="1"/>
  <c r="AM150" i="3" s="1"/>
  <c r="AL150" i="3" s="1"/>
  <c r="AK150" i="3" s="1"/>
  <c r="AT229" i="3"/>
  <c r="AS229" i="3" s="1"/>
  <c r="AR229" i="3" s="1"/>
  <c r="AQ229" i="3" s="1"/>
  <c r="AP229" i="3" s="1"/>
  <c r="AO229" i="3" s="1"/>
  <c r="AN229" i="3" s="1"/>
  <c r="AM229" i="3" s="1"/>
  <c r="AL229" i="3" s="1"/>
  <c r="AK229" i="3" s="1"/>
  <c r="AT270" i="3"/>
  <c r="AT196" i="3"/>
  <c r="AT404" i="3"/>
  <c r="AT340" i="3"/>
  <c r="BK42" i="3"/>
  <c r="BK75" i="3"/>
  <c r="BK48" i="3"/>
  <c r="BK74" i="3"/>
  <c r="AT80" i="3"/>
  <c r="AT175" i="3"/>
  <c r="AT262" i="3"/>
  <c r="AT272" i="3"/>
  <c r="AT319" i="3"/>
  <c r="AT329" i="3"/>
  <c r="AT485" i="3"/>
  <c r="AS485" i="3" s="1"/>
  <c r="AR485" i="3" s="1"/>
  <c r="AQ485" i="3" s="1"/>
  <c r="AP485" i="3" s="1"/>
  <c r="AO485" i="3" s="1"/>
  <c r="AN485" i="3" s="1"/>
  <c r="AM485" i="3" s="1"/>
  <c r="AL485" i="3" s="1"/>
  <c r="AK485" i="3" s="1"/>
  <c r="BK46" i="3"/>
  <c r="BK28" i="3"/>
  <c r="BK52" i="3"/>
  <c r="BK62" i="3"/>
  <c r="AT163" i="3"/>
  <c r="AS163" i="3" s="1"/>
  <c r="AR163" i="3" s="1"/>
  <c r="AQ163" i="3" s="1"/>
  <c r="AP163" i="3" s="1"/>
  <c r="AO163" i="3" s="1"/>
  <c r="AN163" i="3" s="1"/>
  <c r="AM163" i="3" s="1"/>
  <c r="AL163" i="3" s="1"/>
  <c r="AK163" i="3" s="1"/>
  <c r="AT209" i="3"/>
  <c r="AT297" i="3"/>
  <c r="AT122" i="3"/>
  <c r="AS122" i="3" s="1"/>
  <c r="AR122" i="3" s="1"/>
  <c r="AQ122" i="3" s="1"/>
  <c r="AP122" i="3" s="1"/>
  <c r="AO122" i="3" s="1"/>
  <c r="AN122" i="3" s="1"/>
  <c r="AM122" i="3" s="1"/>
  <c r="AL122" i="3" s="1"/>
  <c r="AK122" i="3" s="1"/>
  <c r="AT330" i="3"/>
  <c r="AT413" i="3"/>
  <c r="AS413" i="3" s="1"/>
  <c r="AR413" i="3" s="1"/>
  <c r="AQ413" i="3" s="1"/>
  <c r="AP413" i="3" s="1"/>
  <c r="AO413" i="3" s="1"/>
  <c r="AN413" i="3" s="1"/>
  <c r="AM413" i="3" s="1"/>
  <c r="AL413" i="3" s="1"/>
  <c r="AK413" i="3" s="1"/>
  <c r="AT430" i="3"/>
  <c r="BK50" i="3"/>
  <c r="BK56" i="3"/>
  <c r="BK61" i="3"/>
  <c r="AT62" i="3"/>
  <c r="AS62" i="3" s="1"/>
  <c r="AR62" i="3" s="1"/>
  <c r="AQ62" i="3" s="1"/>
  <c r="AP62" i="3" s="1"/>
  <c r="AO62" i="3" s="1"/>
  <c r="AN62" i="3" s="1"/>
  <c r="AM62" i="3" s="1"/>
  <c r="AL62" i="3" s="1"/>
  <c r="AK62" i="3" s="1"/>
  <c r="AT74" i="3"/>
  <c r="AT177" i="3"/>
  <c r="AS177" i="3" s="1"/>
  <c r="AR177" i="3" s="1"/>
  <c r="AQ177" i="3" s="1"/>
  <c r="AP177" i="3" s="1"/>
  <c r="AO177" i="3" s="1"/>
  <c r="AN177" i="3" s="1"/>
  <c r="AM177" i="3" s="1"/>
  <c r="AL177" i="3" s="1"/>
  <c r="AK177" i="3" s="1"/>
  <c r="AT178" i="3"/>
  <c r="AT258" i="3"/>
  <c r="AS258" i="3" s="1"/>
  <c r="AR258" i="3" s="1"/>
  <c r="AQ258" i="3" s="1"/>
  <c r="AP258" i="3" s="1"/>
  <c r="AO258" i="3" s="1"/>
  <c r="AN258" i="3" s="1"/>
  <c r="AM258" i="3" s="1"/>
  <c r="AL258" i="3" s="1"/>
  <c r="AK258" i="3" s="1"/>
  <c r="AT327" i="3"/>
  <c r="AS327" i="3" s="1"/>
  <c r="AR327" i="3" s="1"/>
  <c r="AQ327" i="3" s="1"/>
  <c r="AP327" i="3" s="1"/>
  <c r="AO327" i="3" s="1"/>
  <c r="AN327" i="3" s="1"/>
  <c r="AM327" i="3" s="1"/>
  <c r="AL327" i="3" s="1"/>
  <c r="AK327" i="3" s="1"/>
  <c r="AT31" i="3"/>
  <c r="AT392" i="3"/>
  <c r="BK60" i="3"/>
  <c r="BK65" i="3"/>
  <c r="BK58" i="3"/>
  <c r="BK64" i="3"/>
  <c r="BK22" i="3"/>
  <c r="AT107" i="3"/>
  <c r="AS107" i="3" s="1"/>
  <c r="AR107" i="3" s="1"/>
  <c r="AQ107" i="3" s="1"/>
  <c r="AP107" i="3" s="1"/>
  <c r="AO107" i="3" s="1"/>
  <c r="AN107" i="3" s="1"/>
  <c r="AM107" i="3" s="1"/>
  <c r="AL107" i="3" s="1"/>
  <c r="AK107" i="3" s="1"/>
  <c r="AT256" i="3"/>
  <c r="AS256" i="3" s="1"/>
  <c r="AR256" i="3" s="1"/>
  <c r="AQ256" i="3" s="1"/>
  <c r="AP256" i="3" s="1"/>
  <c r="AO256" i="3" s="1"/>
  <c r="AN256" i="3" s="1"/>
  <c r="AM256" i="3" s="1"/>
  <c r="AL256" i="3" s="1"/>
  <c r="AK256" i="3" s="1"/>
  <c r="AT287" i="3"/>
  <c r="AS287" i="3" s="1"/>
  <c r="AR287" i="3" s="1"/>
  <c r="AQ287" i="3" s="1"/>
  <c r="AP287" i="3" s="1"/>
  <c r="AO287" i="3" s="1"/>
  <c r="AN287" i="3" s="1"/>
  <c r="AM287" i="3" s="1"/>
  <c r="AL287" i="3" s="1"/>
  <c r="AK287" i="3" s="1"/>
  <c r="AT238" i="3"/>
  <c r="AT316" i="3"/>
  <c r="AS316" i="3" s="1"/>
  <c r="AR316" i="3" s="1"/>
  <c r="AQ316" i="3" s="1"/>
  <c r="AP316" i="3" s="1"/>
  <c r="AO316" i="3" s="1"/>
  <c r="AN316" i="3" s="1"/>
  <c r="AM316" i="3" s="1"/>
  <c r="AL316" i="3" s="1"/>
  <c r="AK316" i="3" s="1"/>
  <c r="AT277" i="3"/>
  <c r="AS277" i="3" s="1"/>
  <c r="AR277" i="3" s="1"/>
  <c r="AQ277" i="3" s="1"/>
  <c r="AP277" i="3" s="1"/>
  <c r="AO277" i="3" s="1"/>
  <c r="AN277" i="3" s="1"/>
  <c r="AM277" i="3" s="1"/>
  <c r="AL277" i="3" s="1"/>
  <c r="AK277" i="3" s="1"/>
  <c r="AT399" i="3"/>
  <c r="AS399" i="3" s="1"/>
  <c r="AR399" i="3" s="1"/>
  <c r="AQ399" i="3" s="1"/>
  <c r="AP399" i="3" s="1"/>
  <c r="AO399" i="3" s="1"/>
  <c r="AN399" i="3" s="1"/>
  <c r="AM399" i="3" s="1"/>
  <c r="AL399" i="3" s="1"/>
  <c r="AK399" i="3" s="1"/>
  <c r="AT487" i="3"/>
  <c r="AS487" i="3" s="1"/>
  <c r="AR487" i="3" s="1"/>
  <c r="AQ487" i="3" s="1"/>
  <c r="AP487" i="3" s="1"/>
  <c r="AO487" i="3" s="1"/>
  <c r="AN487" i="3" s="1"/>
  <c r="AM487" i="3" s="1"/>
  <c r="AL487" i="3" s="1"/>
  <c r="AK487" i="3" s="1"/>
  <c r="AT482" i="3"/>
  <c r="AS482" i="3" s="1"/>
  <c r="AR482" i="3" s="1"/>
  <c r="AQ482" i="3" s="1"/>
  <c r="AP482" i="3" s="1"/>
  <c r="AO482" i="3" s="1"/>
  <c r="AN482" i="3" s="1"/>
  <c r="AM482" i="3" s="1"/>
  <c r="AL482" i="3" s="1"/>
  <c r="AK482" i="3" s="1"/>
  <c r="BK59" i="3"/>
  <c r="BK69" i="3"/>
  <c r="BK54" i="3"/>
  <c r="BK68" i="3"/>
  <c r="AT109" i="3"/>
  <c r="AS109" i="3" s="1"/>
  <c r="AR109" i="3" s="1"/>
  <c r="AQ109" i="3" s="1"/>
  <c r="AP109" i="3" s="1"/>
  <c r="AO109" i="3" s="1"/>
  <c r="AN109" i="3" s="1"/>
  <c r="AM109" i="3" s="1"/>
  <c r="AL109" i="3" s="1"/>
  <c r="AK109" i="3" s="1"/>
  <c r="AT82" i="3"/>
  <c r="AS82" i="3" s="1"/>
  <c r="AR82" i="3" s="1"/>
  <c r="AQ82" i="3" s="1"/>
  <c r="AP82" i="3" s="1"/>
  <c r="AO82" i="3" s="1"/>
  <c r="AN82" i="3" s="1"/>
  <c r="AM82" i="3" s="1"/>
  <c r="AL82" i="3" s="1"/>
  <c r="AK82" i="3" s="1"/>
  <c r="AT191" i="3"/>
  <c r="AS191" i="3" s="1"/>
  <c r="AR191" i="3" s="1"/>
  <c r="AQ191" i="3" s="1"/>
  <c r="AP191" i="3" s="1"/>
  <c r="AO191" i="3" s="1"/>
  <c r="AN191" i="3" s="1"/>
  <c r="AM191" i="3" s="1"/>
  <c r="AL191" i="3" s="1"/>
  <c r="AK191" i="3" s="1"/>
  <c r="AT257" i="3"/>
  <c r="AS257" i="3" s="1"/>
  <c r="AR257" i="3" s="1"/>
  <c r="AQ257" i="3" s="1"/>
  <c r="AP257" i="3" s="1"/>
  <c r="AO257" i="3" s="1"/>
  <c r="AN257" i="3" s="1"/>
  <c r="AM257" i="3" s="1"/>
  <c r="AL257" i="3" s="1"/>
  <c r="AK257" i="3" s="1"/>
  <c r="AT317" i="3"/>
  <c r="AT312" i="3"/>
  <c r="AS312" i="3" s="1"/>
  <c r="AR312" i="3" s="1"/>
  <c r="AQ312" i="3" s="1"/>
  <c r="AP312" i="3" s="1"/>
  <c r="AO312" i="3" s="1"/>
  <c r="AN312" i="3" s="1"/>
  <c r="AM312" i="3" s="1"/>
  <c r="AL312" i="3" s="1"/>
  <c r="AK312" i="3" s="1"/>
  <c r="AT358" i="3"/>
  <c r="AS358" i="3" s="1"/>
  <c r="AR358" i="3" s="1"/>
  <c r="AQ358" i="3" s="1"/>
  <c r="AP358" i="3" s="1"/>
  <c r="AO358" i="3" s="1"/>
  <c r="AN358" i="3" s="1"/>
  <c r="AM358" i="3" s="1"/>
  <c r="AL358" i="3" s="1"/>
  <c r="AK358" i="3" s="1"/>
  <c r="BK66" i="3"/>
  <c r="AT135" i="3"/>
  <c r="AT355" i="3"/>
  <c r="AS355" i="3" s="1"/>
  <c r="AR355" i="3" s="1"/>
  <c r="AQ355" i="3" s="1"/>
  <c r="AP355" i="3" s="1"/>
  <c r="AO355" i="3" s="1"/>
  <c r="AN355" i="3" s="1"/>
  <c r="AM355" i="3" s="1"/>
  <c r="AL355" i="3" s="1"/>
  <c r="AK355" i="3" s="1"/>
  <c r="AT346" i="3"/>
  <c r="AS346" i="3" s="1"/>
  <c r="AR346" i="3" s="1"/>
  <c r="AQ346" i="3" s="1"/>
  <c r="AP346" i="3" s="1"/>
  <c r="AO346" i="3" s="1"/>
  <c r="AN346" i="3" s="1"/>
  <c r="AM346" i="3" s="1"/>
  <c r="AL346" i="3" s="1"/>
  <c r="AK346" i="3" s="1"/>
  <c r="AT441" i="3"/>
  <c r="AS441" i="3" s="1"/>
  <c r="AR441" i="3" s="1"/>
  <c r="AQ441" i="3" s="1"/>
  <c r="AP441" i="3" s="1"/>
  <c r="AO441" i="3" s="1"/>
  <c r="AN441" i="3" s="1"/>
  <c r="AM441" i="3" s="1"/>
  <c r="AL441" i="3" s="1"/>
  <c r="AK441" i="3" s="1"/>
  <c r="AT371" i="3"/>
  <c r="AS371" i="3" s="1"/>
  <c r="AR371" i="3" s="1"/>
  <c r="AQ371" i="3" s="1"/>
  <c r="AP371" i="3" s="1"/>
  <c r="AO371" i="3" s="1"/>
  <c r="AN371" i="3" s="1"/>
  <c r="AM371" i="3" s="1"/>
  <c r="AL371" i="3" s="1"/>
  <c r="AK371" i="3" s="1"/>
  <c r="AT181" i="3"/>
  <c r="AT263" i="3"/>
  <c r="AT219" i="3"/>
  <c r="AS219" i="3" s="1"/>
  <c r="AR219" i="3" s="1"/>
  <c r="AQ219" i="3" s="1"/>
  <c r="AP219" i="3" s="1"/>
  <c r="AO219" i="3" s="1"/>
  <c r="AN219" i="3" s="1"/>
  <c r="AM219" i="3" s="1"/>
  <c r="AL219" i="3" s="1"/>
  <c r="AK219" i="3" s="1"/>
  <c r="AT111" i="3"/>
  <c r="BK2" i="3"/>
  <c r="AT37" i="3"/>
  <c r="AT283" i="3"/>
  <c r="AS283" i="3" s="1"/>
  <c r="AR283" i="3" s="1"/>
  <c r="AQ283" i="3" s="1"/>
  <c r="AP283" i="3" s="1"/>
  <c r="AO283" i="3" s="1"/>
  <c r="AN283" i="3" s="1"/>
  <c r="AM283" i="3" s="1"/>
  <c r="AL283" i="3" s="1"/>
  <c r="AK283" i="3" s="1"/>
  <c r="AT385" i="3"/>
  <c r="AS385" i="3" s="1"/>
  <c r="AR385" i="3" s="1"/>
  <c r="AQ385" i="3" s="1"/>
  <c r="AP385" i="3" s="1"/>
  <c r="AO385" i="3" s="1"/>
  <c r="AN385" i="3" s="1"/>
  <c r="AM385" i="3" s="1"/>
  <c r="AL385" i="3" s="1"/>
  <c r="AK385" i="3" s="1"/>
  <c r="AT337" i="3"/>
  <c r="AT205" i="3"/>
  <c r="AT67" i="3"/>
  <c r="BK15" i="3"/>
  <c r="AT376" i="3"/>
  <c r="AT381" i="3"/>
  <c r="AS381" i="3" s="1"/>
  <c r="AR381" i="3" s="1"/>
  <c r="AQ381" i="3" s="1"/>
  <c r="AP381" i="3" s="1"/>
  <c r="AO381" i="3" s="1"/>
  <c r="AN381" i="3" s="1"/>
  <c r="AM381" i="3" s="1"/>
  <c r="AL381" i="3" s="1"/>
  <c r="AK381" i="3" s="1"/>
  <c r="AT233" i="3"/>
  <c r="BK40" i="3"/>
  <c r="AT165" i="3"/>
  <c r="AT141" i="3"/>
  <c r="AT57" i="3"/>
  <c r="AS57" i="3" s="1"/>
  <c r="AR57" i="3" s="1"/>
  <c r="AQ57" i="3" s="1"/>
  <c r="AP57" i="3" s="1"/>
  <c r="AO57" i="3" s="1"/>
  <c r="AN57" i="3" s="1"/>
  <c r="AM57" i="3" s="1"/>
  <c r="AL57" i="3" s="1"/>
  <c r="AK57" i="3" s="1"/>
  <c r="AT250" i="3"/>
  <c r="AS250" i="3" s="1"/>
  <c r="AR250" i="3" s="1"/>
  <c r="AQ250" i="3" s="1"/>
  <c r="AP250" i="3" s="1"/>
  <c r="AO250" i="3" s="1"/>
  <c r="AN250" i="3" s="1"/>
  <c r="AM250" i="3" s="1"/>
  <c r="AL250" i="3" s="1"/>
  <c r="AK250" i="3" s="1"/>
  <c r="AT174" i="3"/>
  <c r="BK36" i="3"/>
  <c r="AT390" i="3"/>
  <c r="AT342" i="3"/>
  <c r="AT186" i="3"/>
  <c r="AT341" i="3"/>
  <c r="AS341" i="3" s="1"/>
  <c r="AR341" i="3" s="1"/>
  <c r="AQ341" i="3" s="1"/>
  <c r="AP341" i="3" s="1"/>
  <c r="AO341" i="3" s="1"/>
  <c r="AN341" i="3" s="1"/>
  <c r="AM341" i="3" s="1"/>
  <c r="AL341" i="3" s="1"/>
  <c r="AK341" i="3" s="1"/>
  <c r="AT76" i="3"/>
  <c r="AS76" i="3" s="1"/>
  <c r="AR76" i="3" s="1"/>
  <c r="AQ76" i="3" s="1"/>
  <c r="AP76" i="3" s="1"/>
  <c r="AO76" i="3" s="1"/>
  <c r="AN76" i="3" s="1"/>
  <c r="AM76" i="3" s="1"/>
  <c r="AL76" i="3" s="1"/>
  <c r="AK76" i="3" s="1"/>
  <c r="BK41" i="3"/>
  <c r="AT466" i="3"/>
  <c r="AT384" i="3"/>
  <c r="AS384" i="3" s="1"/>
  <c r="AR384" i="3" s="1"/>
  <c r="AQ384" i="3" s="1"/>
  <c r="AP384" i="3" s="1"/>
  <c r="AO384" i="3" s="1"/>
  <c r="AN384" i="3" s="1"/>
  <c r="AM384" i="3" s="1"/>
  <c r="AL384" i="3" s="1"/>
  <c r="AK384" i="3" s="1"/>
  <c r="AT171" i="3"/>
  <c r="AT244" i="3"/>
  <c r="AT179" i="3"/>
  <c r="AT89" i="3"/>
  <c r="AT424" i="3"/>
  <c r="AS424" i="3" s="1"/>
  <c r="AR424" i="3" s="1"/>
  <c r="AQ424" i="3" s="1"/>
  <c r="AP424" i="3" s="1"/>
  <c r="AO424" i="3" s="1"/>
  <c r="AN424" i="3" s="1"/>
  <c r="AM424" i="3" s="1"/>
  <c r="AL424" i="3" s="1"/>
  <c r="AK424" i="3" s="1"/>
  <c r="BK3" i="3"/>
  <c r="AT397" i="3"/>
  <c r="AT117" i="3"/>
  <c r="AT112" i="3"/>
  <c r="BK45" i="3"/>
  <c r="AT481" i="3"/>
  <c r="AS481" i="3" s="1"/>
  <c r="AR481" i="3" s="1"/>
  <c r="AQ481" i="3" s="1"/>
  <c r="AP481" i="3" s="1"/>
  <c r="AO481" i="3" s="1"/>
  <c r="AN481" i="3" s="1"/>
  <c r="AM481" i="3" s="1"/>
  <c r="AL481" i="3" s="1"/>
  <c r="AK481" i="3" s="1"/>
  <c r="BK70" i="3"/>
  <c r="AT213" i="3"/>
  <c r="AT380" i="3"/>
  <c r="AS380" i="3" s="1"/>
  <c r="AR380" i="3" s="1"/>
  <c r="AQ380" i="3" s="1"/>
  <c r="AP380" i="3" s="1"/>
  <c r="AO380" i="3" s="1"/>
  <c r="AN380" i="3" s="1"/>
  <c r="AM380" i="3" s="1"/>
  <c r="AL380" i="3" s="1"/>
  <c r="AK380" i="3" s="1"/>
  <c r="AT185" i="3"/>
  <c r="AS185" i="3" s="1"/>
  <c r="AR185" i="3" s="1"/>
  <c r="AQ185" i="3" s="1"/>
  <c r="AP185" i="3" s="1"/>
  <c r="AO185" i="3" s="1"/>
  <c r="AN185" i="3" s="1"/>
  <c r="AM185" i="3" s="1"/>
  <c r="AL185" i="3" s="1"/>
  <c r="AK185" i="3" s="1"/>
  <c r="AT427" i="3"/>
  <c r="AT310" i="3"/>
  <c r="AT160" i="3"/>
  <c r="AS160" i="3" s="1"/>
  <c r="AR160" i="3" s="1"/>
  <c r="AQ160" i="3" s="1"/>
  <c r="AP160" i="3" s="1"/>
  <c r="AO160" i="3" s="1"/>
  <c r="AN160" i="3" s="1"/>
  <c r="AM160" i="3" s="1"/>
  <c r="AL160" i="3" s="1"/>
  <c r="AK160" i="3" s="1"/>
  <c r="AT331" i="3"/>
  <c r="AT234" i="3"/>
  <c r="BK20" i="3"/>
  <c r="AT373" i="3"/>
  <c r="BK47" i="3"/>
  <c r="AT365" i="3"/>
  <c r="AS365" i="3" s="1"/>
  <c r="AR365" i="3" s="1"/>
  <c r="AQ365" i="3" s="1"/>
  <c r="AP365" i="3" s="1"/>
  <c r="AO365" i="3" s="1"/>
  <c r="AN365" i="3" s="1"/>
  <c r="AM365" i="3" s="1"/>
  <c r="AL365" i="3" s="1"/>
  <c r="AK365" i="3" s="1"/>
  <c r="AT119" i="3"/>
  <c r="AS119" i="3" s="1"/>
  <c r="AR119" i="3" s="1"/>
  <c r="AQ119" i="3" s="1"/>
  <c r="AP119" i="3" s="1"/>
  <c r="AO119" i="3" s="1"/>
  <c r="AN119" i="3" s="1"/>
  <c r="AM119" i="3" s="1"/>
  <c r="AL119" i="3" s="1"/>
  <c r="AK119" i="3" s="1"/>
  <c r="AT241" i="3"/>
  <c r="AS241" i="3" s="1"/>
  <c r="AR241" i="3" s="1"/>
  <c r="AQ241" i="3" s="1"/>
  <c r="AP241" i="3" s="1"/>
  <c r="AO241" i="3" s="1"/>
  <c r="AN241" i="3" s="1"/>
  <c r="AM241" i="3" s="1"/>
  <c r="AL241" i="3" s="1"/>
  <c r="AK241" i="3" s="1"/>
  <c r="AT173" i="3"/>
  <c r="AT81" i="3"/>
  <c r="AS81" i="3" s="1"/>
  <c r="AR81" i="3" s="1"/>
  <c r="AQ81" i="3" s="1"/>
  <c r="AP81" i="3" s="1"/>
  <c r="AO81" i="3" s="1"/>
  <c r="AN81" i="3" s="1"/>
  <c r="AM81" i="3" s="1"/>
  <c r="AL81" i="3" s="1"/>
  <c r="AK81" i="3" s="1"/>
  <c r="AT389" i="3"/>
  <c r="AS389" i="3" s="1"/>
  <c r="AR389" i="3" s="1"/>
  <c r="AQ389" i="3" s="1"/>
  <c r="AP389" i="3" s="1"/>
  <c r="AO389" i="3" s="1"/>
  <c r="AN389" i="3" s="1"/>
  <c r="AM389" i="3" s="1"/>
  <c r="AL389" i="3" s="1"/>
  <c r="AK389" i="3" s="1"/>
  <c r="AT412" i="3"/>
  <c r="AT325" i="3"/>
  <c r="AS325" i="3" s="1"/>
  <c r="AR325" i="3" s="1"/>
  <c r="AQ325" i="3" s="1"/>
  <c r="AP325" i="3" s="1"/>
  <c r="AO325" i="3" s="1"/>
  <c r="AN325" i="3" s="1"/>
  <c r="AM325" i="3" s="1"/>
  <c r="AL325" i="3" s="1"/>
  <c r="AK325" i="3" s="1"/>
  <c r="AT203" i="3"/>
  <c r="AS203" i="3" s="1"/>
  <c r="AR203" i="3" s="1"/>
  <c r="AQ203" i="3" s="1"/>
  <c r="AP203" i="3" s="1"/>
  <c r="AO203" i="3" s="1"/>
  <c r="AN203" i="3" s="1"/>
  <c r="AM203" i="3" s="1"/>
  <c r="AL203" i="3" s="1"/>
  <c r="AK203" i="3" s="1"/>
  <c r="AT36" i="3"/>
  <c r="AS36" i="3" s="1"/>
  <c r="AR36" i="3" s="1"/>
  <c r="AQ36" i="3" s="1"/>
  <c r="AP36" i="3" s="1"/>
  <c r="AO36" i="3" s="1"/>
  <c r="AN36" i="3" s="1"/>
  <c r="AM36" i="3" s="1"/>
  <c r="AL36" i="3" s="1"/>
  <c r="AK36" i="3" s="1"/>
  <c r="AT405" i="3"/>
  <c r="AT426" i="3"/>
  <c r="AT336" i="3"/>
  <c r="AT395" i="3"/>
  <c r="AT79" i="3"/>
  <c r="AS79" i="3" s="1"/>
  <c r="AR79" i="3" s="1"/>
  <c r="AQ79" i="3" s="1"/>
  <c r="AP79" i="3" s="1"/>
  <c r="AO79" i="3" s="1"/>
  <c r="AN79" i="3" s="1"/>
  <c r="AM79" i="3" s="1"/>
  <c r="AL79" i="3" s="1"/>
  <c r="AK79" i="3" s="1"/>
  <c r="AT48" i="3"/>
  <c r="AS48" i="3" s="1"/>
  <c r="AR48" i="3" s="1"/>
  <c r="AQ48" i="3" s="1"/>
  <c r="AP48" i="3" s="1"/>
  <c r="AO48" i="3" s="1"/>
  <c r="AN48" i="3" s="1"/>
  <c r="AM48" i="3" s="1"/>
  <c r="AL48" i="3" s="1"/>
  <c r="AK48" i="3" s="1"/>
  <c r="AT56" i="3"/>
  <c r="AT396" i="3"/>
  <c r="AS396" i="3" s="1"/>
  <c r="AR396" i="3" s="1"/>
  <c r="AQ396" i="3" s="1"/>
  <c r="AP396" i="3" s="1"/>
  <c r="AO396" i="3" s="1"/>
  <c r="AN396" i="3" s="1"/>
  <c r="AM396" i="3" s="1"/>
  <c r="AL396" i="3" s="1"/>
  <c r="AK396" i="3" s="1"/>
  <c r="AT69" i="3"/>
  <c r="AT222" i="3"/>
  <c r="AS222" i="3" s="1"/>
  <c r="AR222" i="3" s="1"/>
  <c r="AQ222" i="3" s="1"/>
  <c r="AP222" i="3" s="1"/>
  <c r="AO222" i="3" s="1"/>
  <c r="AN222" i="3" s="1"/>
  <c r="AM222" i="3" s="1"/>
  <c r="AL222" i="3" s="1"/>
  <c r="AK222" i="3" s="1"/>
  <c r="AT99" i="3"/>
  <c r="AS99" i="3" s="1"/>
  <c r="AR99" i="3" s="1"/>
  <c r="AQ99" i="3" s="1"/>
  <c r="AP99" i="3" s="1"/>
  <c r="AO99" i="3" s="1"/>
  <c r="AN99" i="3" s="1"/>
  <c r="AM99" i="3" s="1"/>
  <c r="AL99" i="3" s="1"/>
  <c r="AK99" i="3" s="1"/>
  <c r="BK6" i="3"/>
  <c r="AT467" i="3"/>
  <c r="AT116" i="3"/>
  <c r="AT24" i="3"/>
  <c r="AT190" i="3"/>
  <c r="AS190" i="3" s="1"/>
  <c r="AR190" i="3" s="1"/>
  <c r="AQ190" i="3" s="1"/>
  <c r="AP190" i="3" s="1"/>
  <c r="AO190" i="3" s="1"/>
  <c r="AN190" i="3" s="1"/>
  <c r="AM190" i="3" s="1"/>
  <c r="AL190" i="3" s="1"/>
  <c r="AK190" i="3" s="1"/>
  <c r="AT143" i="3"/>
  <c r="AS143" i="3" s="1"/>
  <c r="AR143" i="3" s="1"/>
  <c r="AQ143" i="3" s="1"/>
  <c r="AP143" i="3" s="1"/>
  <c r="AO143" i="3" s="1"/>
  <c r="AN143" i="3" s="1"/>
  <c r="AM143" i="3" s="1"/>
  <c r="AL143" i="3" s="1"/>
  <c r="AK143" i="3" s="1"/>
  <c r="BK16" i="3"/>
  <c r="AT335" i="3"/>
  <c r="BK4" i="3"/>
  <c r="AT137" i="3"/>
  <c r="AT448" i="3"/>
  <c r="AS448" i="3" s="1"/>
  <c r="AR448" i="3" s="1"/>
  <c r="AQ448" i="3" s="1"/>
  <c r="AP448" i="3" s="1"/>
  <c r="AO448" i="3" s="1"/>
  <c r="AN448" i="3" s="1"/>
  <c r="AM448" i="3" s="1"/>
  <c r="AL448" i="3" s="1"/>
  <c r="AK448" i="3" s="1"/>
  <c r="AT153" i="3"/>
  <c r="BK18" i="3"/>
  <c r="BK26" i="3"/>
  <c r="AT101" i="3"/>
  <c r="AT311" i="3"/>
  <c r="AS311" i="3" s="1"/>
  <c r="AR311" i="3" s="1"/>
  <c r="AQ311" i="3" s="1"/>
  <c r="AP311" i="3" s="1"/>
  <c r="AO311" i="3" s="1"/>
  <c r="AN311" i="3" s="1"/>
  <c r="AM311" i="3" s="1"/>
  <c r="AL311" i="3" s="1"/>
  <c r="AK311" i="3" s="1"/>
  <c r="AT266" i="3"/>
  <c r="AT433" i="3"/>
  <c r="AS433" i="3" s="1"/>
  <c r="AR433" i="3" s="1"/>
  <c r="AQ433" i="3" s="1"/>
  <c r="AP433" i="3" s="1"/>
  <c r="AO433" i="3" s="1"/>
  <c r="AN433" i="3" s="1"/>
  <c r="AM433" i="3" s="1"/>
  <c r="AL433" i="3" s="1"/>
  <c r="AK433" i="3" s="1"/>
  <c r="AT279" i="3"/>
  <c r="AT369" i="3"/>
  <c r="AS369" i="3" s="1"/>
  <c r="AR369" i="3" s="1"/>
  <c r="AQ369" i="3" s="1"/>
  <c r="AP369" i="3" s="1"/>
  <c r="AO369" i="3" s="1"/>
  <c r="AN369" i="3" s="1"/>
  <c r="AM369" i="3" s="1"/>
  <c r="AL369" i="3" s="1"/>
  <c r="AK369" i="3" s="1"/>
  <c r="AT140" i="3"/>
  <c r="AT245" i="3"/>
  <c r="AT255" i="3"/>
  <c r="AT104" i="3"/>
  <c r="AT417" i="3"/>
  <c r="AT434" i="3"/>
  <c r="AT129" i="3"/>
  <c r="AT339" i="3"/>
  <c r="AT228" i="3"/>
  <c r="AT144" i="3"/>
  <c r="AS144" i="3" s="1"/>
  <c r="AR144" i="3" s="1"/>
  <c r="AQ144" i="3" s="1"/>
  <c r="AP144" i="3" s="1"/>
  <c r="AO144" i="3" s="1"/>
  <c r="AN144" i="3" s="1"/>
  <c r="AM144" i="3" s="1"/>
  <c r="AL144" i="3" s="1"/>
  <c r="AK144" i="3" s="1"/>
  <c r="AT26" i="3"/>
  <c r="AT246" i="3"/>
  <c r="AT445" i="3"/>
  <c r="AT363" i="3"/>
  <c r="AT321" i="3"/>
  <c r="AS321" i="3" s="1"/>
  <c r="AR321" i="3" s="1"/>
  <c r="AQ321" i="3" s="1"/>
  <c r="AP321" i="3" s="1"/>
  <c r="AO321" i="3" s="1"/>
  <c r="AN321" i="3" s="1"/>
  <c r="AM321" i="3" s="1"/>
  <c r="AL321" i="3" s="1"/>
  <c r="AK321" i="3" s="1"/>
  <c r="AT44" i="3"/>
  <c r="AS44" i="3" s="1"/>
  <c r="AR44" i="3" s="1"/>
  <c r="AQ44" i="3" s="1"/>
  <c r="AP44" i="3" s="1"/>
  <c r="AO44" i="3" s="1"/>
  <c r="AN44" i="3" s="1"/>
  <c r="AM44" i="3" s="1"/>
  <c r="AL44" i="3" s="1"/>
  <c r="AK44" i="3" s="1"/>
  <c r="AT84" i="3"/>
  <c r="AS84" i="3" s="1"/>
  <c r="AR84" i="3" s="1"/>
  <c r="AQ84" i="3" s="1"/>
  <c r="AP84" i="3" s="1"/>
  <c r="AO84" i="3" s="1"/>
  <c r="AN84" i="3" s="1"/>
  <c r="AM84" i="3" s="1"/>
  <c r="AL84" i="3" s="1"/>
  <c r="AK84" i="3" s="1"/>
  <c r="AT414" i="3"/>
  <c r="AT159" i="3"/>
  <c r="AS159" i="3" s="1"/>
  <c r="AR159" i="3" s="1"/>
  <c r="AQ159" i="3" s="1"/>
  <c r="AP159" i="3" s="1"/>
  <c r="AO159" i="3" s="1"/>
  <c r="AN159" i="3" s="1"/>
  <c r="AM159" i="3" s="1"/>
  <c r="AL159" i="3" s="1"/>
  <c r="AK159" i="3" s="1"/>
  <c r="AT253" i="3"/>
  <c r="AT95" i="3"/>
  <c r="AT49" i="3"/>
  <c r="AT230" i="3"/>
  <c r="AT172" i="3"/>
  <c r="AT126" i="3"/>
  <c r="AS126" i="3" s="1"/>
  <c r="AR126" i="3" s="1"/>
  <c r="AQ126" i="3" s="1"/>
  <c r="AP126" i="3" s="1"/>
  <c r="AO126" i="3" s="1"/>
  <c r="AN126" i="3" s="1"/>
  <c r="AM126" i="3" s="1"/>
  <c r="AL126" i="3" s="1"/>
  <c r="AK126" i="3" s="1"/>
  <c r="AT261" i="3"/>
  <c r="AT106" i="3"/>
  <c r="AS106" i="3" s="1"/>
  <c r="AR106" i="3" s="1"/>
  <c r="AQ106" i="3" s="1"/>
  <c r="AP106" i="3" s="1"/>
  <c r="AO106" i="3" s="1"/>
  <c r="AN106" i="3" s="1"/>
  <c r="AM106" i="3" s="1"/>
  <c r="AL106" i="3" s="1"/>
  <c r="AK106" i="3" s="1"/>
  <c r="BK8" i="3"/>
  <c r="AT458" i="3"/>
  <c r="AT393" i="3"/>
  <c r="AT307" i="3"/>
  <c r="AT324" i="3"/>
  <c r="AS324" i="3" s="1"/>
  <c r="AR324" i="3" s="1"/>
  <c r="AQ324" i="3" s="1"/>
  <c r="AP324" i="3" s="1"/>
  <c r="AO324" i="3" s="1"/>
  <c r="AN324" i="3" s="1"/>
  <c r="AM324" i="3" s="1"/>
  <c r="AL324" i="3" s="1"/>
  <c r="AK324" i="3" s="1"/>
  <c r="AT115" i="3"/>
  <c r="BK27" i="3"/>
  <c r="AT379" i="3"/>
  <c r="AT460" i="3"/>
  <c r="AT249" i="3"/>
  <c r="AT296" i="3"/>
  <c r="AT151" i="3"/>
  <c r="BK5" i="3"/>
  <c r="BK34" i="3"/>
  <c r="BK24" i="3"/>
  <c r="AT274" i="3"/>
  <c r="AT308" i="3"/>
  <c r="AT368" i="3"/>
  <c r="AT72" i="3"/>
  <c r="AT348" i="3"/>
  <c r="AT22" i="3"/>
  <c r="AT221" i="3"/>
  <c r="AT215" i="3"/>
  <c r="AS215" i="3" s="1"/>
  <c r="AR215" i="3" s="1"/>
  <c r="AQ215" i="3" s="1"/>
  <c r="AP215" i="3" s="1"/>
  <c r="AO215" i="3" s="1"/>
  <c r="AN215" i="3" s="1"/>
  <c r="AM215" i="3" s="1"/>
  <c r="AL215" i="3" s="1"/>
  <c r="AK215" i="3" s="1"/>
  <c r="AT47" i="3"/>
  <c r="AS47" i="3" s="1"/>
  <c r="AR47" i="3" s="1"/>
  <c r="AQ47" i="3" s="1"/>
  <c r="AP47" i="3" s="1"/>
  <c r="AO47" i="3" s="1"/>
  <c r="AN47" i="3" s="1"/>
  <c r="AM47" i="3" s="1"/>
  <c r="AL47" i="3" s="1"/>
  <c r="AK47" i="3" s="1"/>
  <c r="AT416" i="3"/>
  <c r="AS416" i="3" s="1"/>
  <c r="AR416" i="3" s="1"/>
  <c r="AQ416" i="3" s="1"/>
  <c r="AP416" i="3" s="1"/>
  <c r="AO416" i="3" s="1"/>
  <c r="AN416" i="3" s="1"/>
  <c r="AM416" i="3" s="1"/>
  <c r="AL416" i="3" s="1"/>
  <c r="AK416" i="3" s="1"/>
  <c r="AT432" i="3"/>
  <c r="AS432" i="3" s="1"/>
  <c r="AR432" i="3" s="1"/>
  <c r="AQ432" i="3" s="1"/>
  <c r="AP432" i="3" s="1"/>
  <c r="AO432" i="3" s="1"/>
  <c r="AN432" i="3" s="1"/>
  <c r="AM432" i="3" s="1"/>
  <c r="AL432" i="3" s="1"/>
  <c r="AK432" i="3" s="1"/>
  <c r="AT423" i="3"/>
  <c r="AS423" i="3" s="1"/>
  <c r="AR423" i="3" s="1"/>
  <c r="AQ423" i="3" s="1"/>
  <c r="AP423" i="3" s="1"/>
  <c r="AO423" i="3" s="1"/>
  <c r="AN423" i="3" s="1"/>
  <c r="AM423" i="3" s="1"/>
  <c r="AL423" i="3" s="1"/>
  <c r="AK423" i="3" s="1"/>
  <c r="AT187" i="3"/>
  <c r="AS187" i="3" s="1"/>
  <c r="AR187" i="3" s="1"/>
  <c r="AQ187" i="3" s="1"/>
  <c r="AP187" i="3" s="1"/>
  <c r="AO187" i="3" s="1"/>
  <c r="AN187" i="3" s="1"/>
  <c r="AM187" i="3" s="1"/>
  <c r="AL187" i="3" s="1"/>
  <c r="AK187" i="3" s="1"/>
  <c r="AT402" i="3"/>
  <c r="AS402" i="3" s="1"/>
  <c r="AR402" i="3" s="1"/>
  <c r="AQ402" i="3" s="1"/>
  <c r="AP402" i="3" s="1"/>
  <c r="AO402" i="3" s="1"/>
  <c r="AN402" i="3" s="1"/>
  <c r="AM402" i="3" s="1"/>
  <c r="AL402" i="3" s="1"/>
  <c r="AK402" i="3" s="1"/>
  <c r="AT204" i="3"/>
  <c r="AT60" i="3"/>
  <c r="AT260" i="3"/>
  <c r="AT21" i="3"/>
  <c r="AT207" i="3"/>
  <c r="AS207" i="3" s="1"/>
  <c r="AR207" i="3" s="1"/>
  <c r="AQ207" i="3" s="1"/>
  <c r="AP207" i="3" s="1"/>
  <c r="AO207" i="3" s="1"/>
  <c r="AN207" i="3" s="1"/>
  <c r="AM207" i="3" s="1"/>
  <c r="AL207" i="3" s="1"/>
  <c r="AK207" i="3" s="1"/>
  <c r="AT240" i="3"/>
  <c r="AS240" i="3" s="1"/>
  <c r="AR240" i="3" s="1"/>
  <c r="AQ240" i="3" s="1"/>
  <c r="AP240" i="3" s="1"/>
  <c r="AO240" i="3" s="1"/>
  <c r="AN240" i="3" s="1"/>
  <c r="AM240" i="3" s="1"/>
  <c r="AL240" i="3" s="1"/>
  <c r="AK240" i="3" s="1"/>
  <c r="AT83" i="3"/>
  <c r="AT303" i="3"/>
  <c r="AS303" i="3" s="1"/>
  <c r="AR303" i="3" s="1"/>
  <c r="AQ303" i="3" s="1"/>
  <c r="AP303" i="3" s="1"/>
  <c r="AO303" i="3" s="1"/>
  <c r="AN303" i="3" s="1"/>
  <c r="AM303" i="3" s="1"/>
  <c r="AL303" i="3" s="1"/>
  <c r="AK303" i="3" s="1"/>
  <c r="AT367" i="3"/>
  <c r="AS367" i="3" s="1"/>
  <c r="AR367" i="3" s="1"/>
  <c r="AQ367" i="3" s="1"/>
  <c r="AP367" i="3" s="1"/>
  <c r="AO367" i="3" s="1"/>
  <c r="AN367" i="3" s="1"/>
  <c r="AM367" i="3" s="1"/>
  <c r="AL367" i="3" s="1"/>
  <c r="AK367" i="3" s="1"/>
  <c r="AT394" i="3"/>
  <c r="AT214" i="3"/>
  <c r="AS214" i="3" s="1"/>
  <c r="AR214" i="3" s="1"/>
  <c r="AQ214" i="3" s="1"/>
  <c r="AP214" i="3" s="1"/>
  <c r="AO214" i="3" s="1"/>
  <c r="AN214" i="3" s="1"/>
  <c r="AM214" i="3" s="1"/>
  <c r="AL214" i="3" s="1"/>
  <c r="AK214" i="3" s="1"/>
  <c r="AT197" i="3"/>
  <c r="AT68" i="3"/>
  <c r="AT78" i="3"/>
  <c r="AS78" i="3" s="1"/>
  <c r="AR78" i="3" s="1"/>
  <c r="AQ78" i="3" s="1"/>
  <c r="AP78" i="3" s="1"/>
  <c r="AO78" i="3" s="1"/>
  <c r="AN78" i="3" s="1"/>
  <c r="AM78" i="3" s="1"/>
  <c r="AL78" i="3" s="1"/>
  <c r="AK78" i="3" s="1"/>
  <c r="AT125" i="3"/>
  <c r="AS125" i="3" s="1"/>
  <c r="AR125" i="3" s="1"/>
  <c r="AQ125" i="3" s="1"/>
  <c r="AP125" i="3" s="1"/>
  <c r="AO125" i="3" s="1"/>
  <c r="AN125" i="3" s="1"/>
  <c r="AM125" i="3" s="1"/>
  <c r="AL125" i="3" s="1"/>
  <c r="AK125" i="3" s="1"/>
  <c r="AT378" i="3"/>
  <c r="AS378" i="3" s="1"/>
  <c r="AR378" i="3" s="1"/>
  <c r="AQ378" i="3" s="1"/>
  <c r="AP378" i="3" s="1"/>
  <c r="AO378" i="3" s="1"/>
  <c r="AN378" i="3" s="1"/>
  <c r="AM378" i="3" s="1"/>
  <c r="AL378" i="3" s="1"/>
  <c r="AK378" i="3" s="1"/>
  <c r="AT154" i="3"/>
  <c r="BK32" i="3"/>
  <c r="AT216" i="3"/>
  <c r="AS216" i="3" s="1"/>
  <c r="AR216" i="3" s="1"/>
  <c r="AQ216" i="3" s="1"/>
  <c r="AP216" i="3" s="1"/>
  <c r="AO216" i="3" s="1"/>
  <c r="AN216" i="3" s="1"/>
  <c r="AM216" i="3" s="1"/>
  <c r="AL216" i="3" s="1"/>
  <c r="AK216" i="3" s="1"/>
  <c r="AT374" i="3"/>
  <c r="AS374" i="3" s="1"/>
  <c r="AR374" i="3" s="1"/>
  <c r="AQ374" i="3" s="1"/>
  <c r="AP374" i="3" s="1"/>
  <c r="AO374" i="3" s="1"/>
  <c r="AN374" i="3" s="1"/>
  <c r="AM374" i="3" s="1"/>
  <c r="AL374" i="3" s="1"/>
  <c r="AK374" i="3" s="1"/>
  <c r="AT223" i="3"/>
  <c r="AT332" i="3"/>
  <c r="AS332" i="3" s="1"/>
  <c r="AR332" i="3" s="1"/>
  <c r="AQ332" i="3" s="1"/>
  <c r="AP332" i="3" s="1"/>
  <c r="AO332" i="3" s="1"/>
  <c r="AN332" i="3" s="1"/>
  <c r="AM332" i="3" s="1"/>
  <c r="AL332" i="3" s="1"/>
  <c r="AK332" i="3" s="1"/>
  <c r="AT267" i="3"/>
  <c r="AS267" i="3" s="1"/>
  <c r="AR267" i="3" s="1"/>
  <c r="AQ267" i="3" s="1"/>
  <c r="AP267" i="3" s="1"/>
  <c r="AO267" i="3" s="1"/>
  <c r="AN267" i="3" s="1"/>
  <c r="AM267" i="3" s="1"/>
  <c r="AL267" i="3" s="1"/>
  <c r="AK267" i="3" s="1"/>
  <c r="AT194" i="3"/>
  <c r="AS194" i="3" s="1"/>
  <c r="AR194" i="3" s="1"/>
  <c r="AQ194" i="3" s="1"/>
  <c r="AP194" i="3" s="1"/>
  <c r="AO194" i="3" s="1"/>
  <c r="AN194" i="3" s="1"/>
  <c r="AM194" i="3" s="1"/>
  <c r="AL194" i="3" s="1"/>
  <c r="AK194" i="3" s="1"/>
  <c r="BK43" i="3"/>
  <c r="AT220" i="3"/>
  <c r="AS220" i="3" s="1"/>
  <c r="AR220" i="3" s="1"/>
  <c r="AQ220" i="3" s="1"/>
  <c r="AP220" i="3" s="1"/>
  <c r="AO220" i="3" s="1"/>
  <c r="AN220" i="3" s="1"/>
  <c r="AM220" i="3" s="1"/>
  <c r="AL220" i="3" s="1"/>
  <c r="AK220" i="3" s="1"/>
  <c r="AT415" i="3"/>
  <c r="AT227" i="3"/>
  <c r="AT328" i="3"/>
  <c r="BK19" i="3"/>
  <c r="AT421" i="3"/>
  <c r="BK67" i="3"/>
  <c r="BK30" i="3"/>
  <c r="AT403" i="3"/>
  <c r="AT138" i="3"/>
  <c r="AT176" i="3"/>
  <c r="AS176" i="3" s="1"/>
  <c r="AR176" i="3" s="1"/>
  <c r="AQ176" i="3" s="1"/>
  <c r="AP176" i="3" s="1"/>
  <c r="AO176" i="3" s="1"/>
  <c r="AN176" i="3" s="1"/>
  <c r="AM176" i="3" s="1"/>
  <c r="AL176" i="3" s="1"/>
  <c r="AK176" i="3" s="1"/>
  <c r="AT437" i="3"/>
  <c r="AS437" i="3" s="1"/>
  <c r="AR437" i="3" s="1"/>
  <c r="AQ437" i="3" s="1"/>
  <c r="AP437" i="3" s="1"/>
  <c r="AO437" i="3" s="1"/>
  <c r="AN437" i="3" s="1"/>
  <c r="AM437" i="3" s="1"/>
  <c r="AL437" i="3" s="1"/>
  <c r="AK437" i="3" s="1"/>
  <c r="AT450" i="3"/>
  <c r="AS450" i="3" s="1"/>
  <c r="AR450" i="3" s="1"/>
  <c r="AQ450" i="3" s="1"/>
  <c r="AP450" i="3" s="1"/>
  <c r="AO450" i="3" s="1"/>
  <c r="AN450" i="3" s="1"/>
  <c r="AM450" i="3" s="1"/>
  <c r="AL450" i="3" s="1"/>
  <c r="AK450" i="3" s="1"/>
  <c r="AT136" i="3"/>
  <c r="AT25" i="3"/>
  <c r="AT134" i="3"/>
  <c r="AS134" i="3" s="1"/>
  <c r="AR134" i="3" s="1"/>
  <c r="AQ134" i="3" s="1"/>
  <c r="AP134" i="3" s="1"/>
  <c r="AO134" i="3" s="1"/>
  <c r="AN134" i="3" s="1"/>
  <c r="AM134" i="3" s="1"/>
  <c r="AL134" i="3" s="1"/>
  <c r="AK134" i="3" s="1"/>
  <c r="AT52" i="3"/>
  <c r="AS52" i="3" s="1"/>
  <c r="AR52" i="3" s="1"/>
  <c r="AQ52" i="3" s="1"/>
  <c r="AP52" i="3" s="1"/>
  <c r="AO52" i="3" s="1"/>
  <c r="AN52" i="3" s="1"/>
  <c r="AM52" i="3" s="1"/>
  <c r="AL52" i="3" s="1"/>
  <c r="AK52" i="3" s="1"/>
  <c r="AT236" i="3"/>
  <c r="AT366" i="3"/>
  <c r="AS366" i="3" s="1"/>
  <c r="AR366" i="3" s="1"/>
  <c r="AQ366" i="3" s="1"/>
  <c r="AP366" i="3" s="1"/>
  <c r="AO366" i="3" s="1"/>
  <c r="AN366" i="3" s="1"/>
  <c r="AM366" i="3" s="1"/>
  <c r="AL366" i="3" s="1"/>
  <c r="AK366" i="3" s="1"/>
  <c r="AT305" i="3"/>
  <c r="AS305" i="3" s="1"/>
  <c r="AR305" i="3" s="1"/>
  <c r="AQ305" i="3" s="1"/>
  <c r="AP305" i="3" s="1"/>
  <c r="AO305" i="3" s="1"/>
  <c r="AN305" i="3" s="1"/>
  <c r="AM305" i="3" s="1"/>
  <c r="AL305" i="3" s="1"/>
  <c r="AK305" i="3" s="1"/>
  <c r="AT269" i="3"/>
  <c r="AT113" i="3"/>
  <c r="AT63" i="3"/>
  <c r="AS63" i="3" s="1"/>
  <c r="AR63" i="3" s="1"/>
  <c r="AQ63" i="3" s="1"/>
  <c r="AP63" i="3" s="1"/>
  <c r="AO63" i="3" s="1"/>
  <c r="AN63" i="3" s="1"/>
  <c r="AM63" i="3" s="1"/>
  <c r="AL63" i="3" s="1"/>
  <c r="AK63" i="3" s="1"/>
  <c r="AT93" i="3"/>
  <c r="AT446" i="3"/>
  <c r="AT202" i="3"/>
  <c r="AT265" i="3"/>
  <c r="AT254" i="3"/>
  <c r="BK21" i="3"/>
  <c r="AT132" i="3"/>
  <c r="AT383" i="3"/>
  <c r="AS383" i="3" s="1"/>
  <c r="AR383" i="3" s="1"/>
  <c r="AQ383" i="3" s="1"/>
  <c r="AP383" i="3" s="1"/>
  <c r="AO383" i="3" s="1"/>
  <c r="AN383" i="3" s="1"/>
  <c r="AM383" i="3" s="1"/>
  <c r="AL383" i="3" s="1"/>
  <c r="AK383" i="3" s="1"/>
  <c r="AT382" i="3"/>
  <c r="AT200" i="3"/>
  <c r="AT149" i="3"/>
  <c r="BK23" i="3"/>
  <c r="AT192" i="3"/>
  <c r="AS192" i="3" s="1"/>
  <c r="AR192" i="3" s="1"/>
  <c r="AQ192" i="3" s="1"/>
  <c r="AP192" i="3" s="1"/>
  <c r="AO192" i="3" s="1"/>
  <c r="AN192" i="3" s="1"/>
  <c r="AM192" i="3" s="1"/>
  <c r="AL192" i="3" s="1"/>
  <c r="AK192" i="3" s="1"/>
  <c r="AT70" i="3"/>
  <c r="AT295" i="3"/>
  <c r="AT127" i="3"/>
  <c r="AT43" i="3"/>
  <c r="AT251" i="3"/>
  <c r="AT452" i="3"/>
  <c r="AS452" i="3" s="1"/>
  <c r="AR452" i="3" s="1"/>
  <c r="AQ452" i="3" s="1"/>
  <c r="AP452" i="3" s="1"/>
  <c r="AO452" i="3" s="1"/>
  <c r="AN452" i="3" s="1"/>
  <c r="AM452" i="3" s="1"/>
  <c r="AL452" i="3" s="1"/>
  <c r="AK452" i="3" s="1"/>
  <c r="AT293" i="3"/>
  <c r="AT292" i="3"/>
  <c r="AT188" i="3"/>
  <c r="AS188" i="3" s="1"/>
  <c r="AR188" i="3" s="1"/>
  <c r="AQ188" i="3" s="1"/>
  <c r="AP188" i="3" s="1"/>
  <c r="AO188" i="3" s="1"/>
  <c r="AN188" i="3" s="1"/>
  <c r="AM188" i="3" s="1"/>
  <c r="AL188" i="3" s="1"/>
  <c r="AK188" i="3" s="1"/>
  <c r="AT121" i="3"/>
  <c r="AS121" i="3" s="1"/>
  <c r="AR121" i="3" s="1"/>
  <c r="AQ121" i="3" s="1"/>
  <c r="AP121" i="3" s="1"/>
  <c r="AO121" i="3" s="1"/>
  <c r="AN121" i="3" s="1"/>
  <c r="AM121" i="3" s="1"/>
  <c r="AL121" i="3" s="1"/>
  <c r="AK121" i="3" s="1"/>
  <c r="BK7" i="3"/>
  <c r="AT326" i="3"/>
  <c r="AT422" i="3"/>
  <c r="AT164" i="3"/>
  <c r="AT362" i="3"/>
  <c r="AT40" i="3"/>
  <c r="AS40" i="3" s="1"/>
  <c r="AR40" i="3" s="1"/>
  <c r="AQ40" i="3" s="1"/>
  <c r="AP40" i="3" s="1"/>
  <c r="AO40" i="3" s="1"/>
  <c r="AN40" i="3" s="1"/>
  <c r="AM40" i="3" s="1"/>
  <c r="AL40" i="3" s="1"/>
  <c r="AK40" i="3" s="1"/>
  <c r="AT313" i="3"/>
  <c r="AS313" i="3" s="1"/>
  <c r="AR313" i="3" s="1"/>
  <c r="AQ313" i="3" s="1"/>
  <c r="AP313" i="3" s="1"/>
  <c r="AO313" i="3" s="1"/>
  <c r="AN313" i="3" s="1"/>
  <c r="AM313" i="3" s="1"/>
  <c r="AL313" i="3" s="1"/>
  <c r="AK313" i="3" s="1"/>
  <c r="AT38" i="3"/>
  <c r="AT35" i="3"/>
  <c r="BK71" i="3"/>
  <c r="AT148" i="3"/>
  <c r="AT320" i="3"/>
  <c r="AT166" i="3"/>
  <c r="AT276" i="3"/>
  <c r="AS276" i="3" s="1"/>
  <c r="AR276" i="3" s="1"/>
  <c r="AQ276" i="3" s="1"/>
  <c r="AP276" i="3" s="1"/>
  <c r="AO276" i="3" s="1"/>
  <c r="AN276" i="3" s="1"/>
  <c r="AM276" i="3" s="1"/>
  <c r="AL276" i="3" s="1"/>
  <c r="AK276" i="3" s="1"/>
  <c r="AT478" i="3"/>
  <c r="AS478" i="3" s="1"/>
  <c r="AR478" i="3" s="1"/>
  <c r="AQ478" i="3" s="1"/>
  <c r="AP478" i="3" s="1"/>
  <c r="AO478" i="3" s="1"/>
  <c r="AN478" i="3" s="1"/>
  <c r="AM478" i="3" s="1"/>
  <c r="AL478" i="3" s="1"/>
  <c r="AK478" i="3" s="1"/>
  <c r="AT271" i="3"/>
  <c r="AS271" i="3" s="1"/>
  <c r="AR271" i="3" s="1"/>
  <c r="AQ271" i="3" s="1"/>
  <c r="AP271" i="3" s="1"/>
  <c r="AO271" i="3" s="1"/>
  <c r="AN271" i="3" s="1"/>
  <c r="AM271" i="3" s="1"/>
  <c r="AL271" i="3" s="1"/>
  <c r="AK271" i="3" s="1"/>
  <c r="AT226" i="3"/>
  <c r="AT259" i="3"/>
  <c r="AT199" i="3"/>
  <c r="AS199" i="3" s="1"/>
  <c r="AR199" i="3" s="1"/>
  <c r="AQ199" i="3" s="1"/>
  <c r="AP199" i="3" s="1"/>
  <c r="AO199" i="3" s="1"/>
  <c r="AN199" i="3" s="1"/>
  <c r="AM199" i="3" s="1"/>
  <c r="AL199" i="3" s="1"/>
  <c r="AK199" i="3" s="1"/>
  <c r="BK11" i="3"/>
  <c r="AT218" i="3"/>
  <c r="AS218" i="3" s="1"/>
  <c r="AR218" i="3" s="1"/>
  <c r="AQ218" i="3" s="1"/>
  <c r="AP218" i="3" s="1"/>
  <c r="AO218" i="3" s="1"/>
  <c r="AN218" i="3" s="1"/>
  <c r="AM218" i="3" s="1"/>
  <c r="AL218" i="3" s="1"/>
  <c r="AK218" i="3" s="1"/>
  <c r="AT354" i="3"/>
  <c r="AT124" i="3"/>
  <c r="AT71" i="3"/>
  <c r="AS71" i="3" s="1"/>
  <c r="AR71" i="3" s="1"/>
  <c r="AQ71" i="3" s="1"/>
  <c r="AP71" i="3" s="1"/>
  <c r="AO71" i="3" s="1"/>
  <c r="AN71" i="3" s="1"/>
  <c r="AM71" i="3" s="1"/>
  <c r="AL71" i="3" s="1"/>
  <c r="AK71" i="3" s="1"/>
  <c r="AT294" i="3"/>
  <c r="AT168" i="3"/>
  <c r="AS168" i="3" s="1"/>
  <c r="AR168" i="3" s="1"/>
  <c r="AQ168" i="3" s="1"/>
  <c r="AP168" i="3" s="1"/>
  <c r="AO168" i="3" s="1"/>
  <c r="AN168" i="3" s="1"/>
  <c r="AM168" i="3" s="1"/>
  <c r="AL168" i="3" s="1"/>
  <c r="AK168" i="3" s="1"/>
  <c r="BK17" i="3"/>
  <c r="AT480" i="3"/>
  <c r="AT180" i="3"/>
  <c r="AT291" i="3"/>
  <c r="AT193" i="3"/>
  <c r="BK37" i="3"/>
  <c r="AT224" i="3"/>
  <c r="AS224" i="3" s="1"/>
  <c r="AR224" i="3" s="1"/>
  <c r="AQ224" i="3" s="1"/>
  <c r="AP224" i="3" s="1"/>
  <c r="AO224" i="3" s="1"/>
  <c r="AN224" i="3" s="1"/>
  <c r="AM224" i="3" s="1"/>
  <c r="AL224" i="3" s="1"/>
  <c r="AK224" i="3" s="1"/>
  <c r="AT344" i="3"/>
  <c r="AS344" i="3" s="1"/>
  <c r="AR344" i="3" s="1"/>
  <c r="AQ344" i="3" s="1"/>
  <c r="AP344" i="3" s="1"/>
  <c r="AO344" i="3" s="1"/>
  <c r="AN344" i="3" s="1"/>
  <c r="AM344" i="3" s="1"/>
  <c r="AL344" i="3" s="1"/>
  <c r="AK344" i="3" s="1"/>
  <c r="AT284" i="3"/>
  <c r="AS284" i="3" s="1"/>
  <c r="AR284" i="3" s="1"/>
  <c r="AQ284" i="3" s="1"/>
  <c r="AP284" i="3" s="1"/>
  <c r="AO284" i="3" s="1"/>
  <c r="AN284" i="3" s="1"/>
  <c r="AM284" i="3" s="1"/>
  <c r="AL284" i="3" s="1"/>
  <c r="AK284" i="3" s="1"/>
  <c r="AT167" i="3"/>
  <c r="AT169" i="3"/>
  <c r="AS169" i="3" s="1"/>
  <c r="AR169" i="3" s="1"/>
  <c r="AQ169" i="3" s="1"/>
  <c r="AP169" i="3" s="1"/>
  <c r="AO169" i="3" s="1"/>
  <c r="AN169" i="3" s="1"/>
  <c r="AM169" i="3" s="1"/>
  <c r="AL169" i="3" s="1"/>
  <c r="AK169" i="3" s="1"/>
  <c r="BK39" i="3"/>
  <c r="AT479" i="3"/>
  <c r="AT248" i="3"/>
  <c r="AT349" i="3"/>
  <c r="AS349" i="3" s="1"/>
  <c r="AR349" i="3" s="1"/>
  <c r="AQ349" i="3" s="1"/>
  <c r="AP349" i="3" s="1"/>
  <c r="AO349" i="3" s="1"/>
  <c r="AN349" i="3" s="1"/>
  <c r="AM349" i="3" s="1"/>
  <c r="AL349" i="3" s="1"/>
  <c r="AK349" i="3" s="1"/>
  <c r="AT97" i="3"/>
  <c r="AT88" i="3"/>
  <c r="AT469" i="3"/>
  <c r="AS469" i="3" s="1"/>
  <c r="AR469" i="3" s="1"/>
  <c r="AQ469" i="3" s="1"/>
  <c r="AP469" i="3" s="1"/>
  <c r="AO469" i="3" s="1"/>
  <c r="AN469" i="3" s="1"/>
  <c r="AM469" i="3" s="1"/>
  <c r="AL469" i="3" s="1"/>
  <c r="AK469" i="3" s="1"/>
  <c r="AT419" i="3"/>
  <c r="AT285" i="3"/>
  <c r="AT302" i="3"/>
  <c r="AS302" i="3" s="1"/>
  <c r="AR302" i="3" s="1"/>
  <c r="AQ302" i="3" s="1"/>
  <c r="AP302" i="3" s="1"/>
  <c r="AO302" i="3" s="1"/>
  <c r="AN302" i="3" s="1"/>
  <c r="AM302" i="3" s="1"/>
  <c r="AL302" i="3" s="1"/>
  <c r="AK302" i="3" s="1"/>
  <c r="AT105" i="3"/>
  <c r="AS105" i="3" s="1"/>
  <c r="AR105" i="3" s="1"/>
  <c r="AQ105" i="3" s="1"/>
  <c r="AP105" i="3" s="1"/>
  <c r="AO105" i="3" s="1"/>
  <c r="AN105" i="3" s="1"/>
  <c r="AM105" i="3" s="1"/>
  <c r="AL105" i="3" s="1"/>
  <c r="AK105" i="3" s="1"/>
  <c r="AT147" i="3"/>
  <c r="AS147" i="3" s="1"/>
  <c r="AR147" i="3" s="1"/>
  <c r="AQ147" i="3" s="1"/>
  <c r="AP147" i="3" s="1"/>
  <c r="AO147" i="3" s="1"/>
  <c r="AN147" i="3" s="1"/>
  <c r="AM147" i="3" s="1"/>
  <c r="AL147" i="3" s="1"/>
  <c r="AK147" i="3" s="1"/>
  <c r="BK12" i="3"/>
  <c r="AT286" i="3"/>
  <c r="AS286" i="3" s="1"/>
  <c r="AR286" i="3" s="1"/>
  <c r="AQ286" i="3" s="1"/>
  <c r="AP286" i="3" s="1"/>
  <c r="AO286" i="3" s="1"/>
  <c r="AN286" i="3" s="1"/>
  <c r="AM286" i="3" s="1"/>
  <c r="AL286" i="3" s="1"/>
  <c r="AK286" i="3" s="1"/>
  <c r="AT130" i="3"/>
  <c r="AS130" i="3" s="1"/>
  <c r="AR130" i="3" s="1"/>
  <c r="AQ130" i="3" s="1"/>
  <c r="AP130" i="3" s="1"/>
  <c r="AO130" i="3" s="1"/>
  <c r="AN130" i="3" s="1"/>
  <c r="AM130" i="3" s="1"/>
  <c r="AL130" i="3" s="1"/>
  <c r="AK130" i="3" s="1"/>
  <c r="AT73" i="3"/>
  <c r="AT211" i="3"/>
  <c r="AS211" i="3" s="1"/>
  <c r="AR211" i="3" s="1"/>
  <c r="AQ211" i="3" s="1"/>
  <c r="AP211" i="3" s="1"/>
  <c r="AO211" i="3" s="1"/>
  <c r="AN211" i="3" s="1"/>
  <c r="AM211" i="3" s="1"/>
  <c r="AL211" i="3" s="1"/>
  <c r="AK211" i="3" s="1"/>
  <c r="AT54" i="3"/>
  <c r="AT98" i="3"/>
  <c r="AT87" i="3"/>
  <c r="AS87" i="3" s="1"/>
  <c r="AR87" i="3" s="1"/>
  <c r="AQ87" i="3" s="1"/>
  <c r="AP87" i="3" s="1"/>
  <c r="AO87" i="3" s="1"/>
  <c r="AN87" i="3" s="1"/>
  <c r="AM87" i="3" s="1"/>
  <c r="AL87" i="3" s="1"/>
  <c r="AK87" i="3" s="1"/>
  <c r="BK57" i="3"/>
  <c r="AT237" i="3"/>
  <c r="AT323" i="3"/>
  <c r="AS323" i="3" s="1"/>
  <c r="AR323" i="3" s="1"/>
  <c r="AQ323" i="3" s="1"/>
  <c r="AP323" i="3" s="1"/>
  <c r="AO323" i="3" s="1"/>
  <c r="AN323" i="3" s="1"/>
  <c r="AM323" i="3" s="1"/>
  <c r="AL323" i="3" s="1"/>
  <c r="AK323" i="3" s="1"/>
  <c r="AT242" i="3"/>
  <c r="AT439" i="3"/>
  <c r="AT386" i="3"/>
  <c r="AS386" i="3" s="1"/>
  <c r="AR386" i="3" s="1"/>
  <c r="AQ386" i="3" s="1"/>
  <c r="AP386" i="3" s="1"/>
  <c r="AO386" i="3" s="1"/>
  <c r="AN386" i="3" s="1"/>
  <c r="AM386" i="3" s="1"/>
  <c r="AL386" i="3" s="1"/>
  <c r="AK386" i="3" s="1"/>
  <c r="AT334" i="3"/>
  <c r="AT231" i="3"/>
  <c r="AT281" i="3"/>
  <c r="AS281" i="3" s="1"/>
  <c r="AR281" i="3" s="1"/>
  <c r="AQ281" i="3" s="1"/>
  <c r="AP281" i="3" s="1"/>
  <c r="AO281" i="3" s="1"/>
  <c r="AN281" i="3" s="1"/>
  <c r="AM281" i="3" s="1"/>
  <c r="AL281" i="3" s="1"/>
  <c r="AK281" i="3" s="1"/>
  <c r="AT170" i="3"/>
  <c r="BK49" i="3"/>
  <c r="AT235" i="3"/>
  <c r="AT375" i="3"/>
  <c r="AS375" i="3" s="1"/>
  <c r="AR375" i="3" s="1"/>
  <c r="AQ375" i="3" s="1"/>
  <c r="AP375" i="3" s="1"/>
  <c r="AO375" i="3" s="1"/>
  <c r="AN375" i="3" s="1"/>
  <c r="AM375" i="3" s="1"/>
  <c r="AL375" i="3" s="1"/>
  <c r="AK375" i="3" s="1"/>
  <c r="AT161" i="3"/>
  <c r="AS161" i="3" s="1"/>
  <c r="AR161" i="3" s="1"/>
  <c r="AQ161" i="3" s="1"/>
  <c r="AP161" i="3" s="1"/>
  <c r="AO161" i="3" s="1"/>
  <c r="AN161" i="3" s="1"/>
  <c r="AM161" i="3" s="1"/>
  <c r="AL161" i="3" s="1"/>
  <c r="AK161" i="3" s="1"/>
  <c r="AT232" i="3"/>
  <c r="AT133" i="3"/>
  <c r="AT85" i="3"/>
  <c r="BK51" i="3"/>
  <c r="AT428" i="3"/>
  <c r="AS428" i="3" s="1"/>
  <c r="AR428" i="3" s="1"/>
  <c r="AQ428" i="3" s="1"/>
  <c r="AP428" i="3" s="1"/>
  <c r="AO428" i="3" s="1"/>
  <c r="AN428" i="3" s="1"/>
  <c r="AM428" i="3" s="1"/>
  <c r="AL428" i="3" s="1"/>
  <c r="AK428" i="3" s="1"/>
  <c r="AT58" i="3"/>
  <c r="AT289" i="3"/>
  <c r="AS289" i="3" s="1"/>
  <c r="AR289" i="3" s="1"/>
  <c r="AQ289" i="3" s="1"/>
  <c r="AP289" i="3" s="1"/>
  <c r="AO289" i="3" s="1"/>
  <c r="AN289" i="3" s="1"/>
  <c r="AM289" i="3" s="1"/>
  <c r="AL289" i="3" s="1"/>
  <c r="AK289" i="3" s="1"/>
  <c r="AT189" i="3"/>
  <c r="BK14" i="3"/>
  <c r="BK31" i="3"/>
  <c r="AT118" i="3"/>
  <c r="AT264" i="3"/>
  <c r="AT208" i="3"/>
  <c r="AS208" i="3" s="1"/>
  <c r="AR208" i="3" s="1"/>
  <c r="AQ208" i="3" s="1"/>
  <c r="AP208" i="3" s="1"/>
  <c r="AO208" i="3" s="1"/>
  <c r="AN208" i="3" s="1"/>
  <c r="AM208" i="3" s="1"/>
  <c r="AL208" i="3" s="1"/>
  <c r="AK208" i="3" s="1"/>
  <c r="AT162" i="3"/>
  <c r="AT370" i="3"/>
  <c r="AT338" i="3"/>
  <c r="AS338" i="3" s="1"/>
  <c r="AR338" i="3" s="1"/>
  <c r="AQ338" i="3" s="1"/>
  <c r="AP338" i="3" s="1"/>
  <c r="AO338" i="3" s="1"/>
  <c r="AN338" i="3" s="1"/>
  <c r="AM338" i="3" s="1"/>
  <c r="AL338" i="3" s="1"/>
  <c r="AK338" i="3" s="1"/>
  <c r="AT128" i="3"/>
  <c r="AT318" i="3"/>
  <c r="AS318" i="3" s="1"/>
  <c r="AR318" i="3" s="1"/>
  <c r="AQ318" i="3" s="1"/>
  <c r="AP318" i="3" s="1"/>
  <c r="AO318" i="3" s="1"/>
  <c r="AN318" i="3" s="1"/>
  <c r="AM318" i="3" s="1"/>
  <c r="AL318" i="3" s="1"/>
  <c r="AK318" i="3" s="1"/>
  <c r="AT155" i="3"/>
  <c r="BK25" i="3"/>
  <c r="AT470" i="3"/>
  <c r="AS470" i="3" s="1"/>
  <c r="AR470" i="3" s="1"/>
  <c r="AQ470" i="3" s="1"/>
  <c r="AP470" i="3" s="1"/>
  <c r="AO470" i="3" s="1"/>
  <c r="AN470" i="3" s="1"/>
  <c r="AM470" i="3" s="1"/>
  <c r="AL470" i="3" s="1"/>
  <c r="AK470" i="3" s="1"/>
  <c r="AT436" i="3"/>
  <c r="AS436" i="3" s="1"/>
  <c r="AR436" i="3" s="1"/>
  <c r="AQ436" i="3" s="1"/>
  <c r="AP436" i="3" s="1"/>
  <c r="AO436" i="3" s="1"/>
  <c r="AN436" i="3" s="1"/>
  <c r="AM436" i="3" s="1"/>
  <c r="AL436" i="3" s="1"/>
  <c r="AK436" i="3" s="1"/>
  <c r="AT59" i="3"/>
  <c r="AT309" i="3"/>
  <c r="AS309" i="3" s="1"/>
  <c r="AR309" i="3" s="1"/>
  <c r="AQ309" i="3" s="1"/>
  <c r="AP309" i="3" s="1"/>
  <c r="AO309" i="3" s="1"/>
  <c r="AN309" i="3" s="1"/>
  <c r="AM309" i="3" s="1"/>
  <c r="AL309" i="3" s="1"/>
  <c r="AK309" i="3" s="1"/>
  <c r="AT212" i="3"/>
  <c r="AS212" i="3" s="1"/>
  <c r="AR212" i="3" s="1"/>
  <c r="AQ212" i="3" s="1"/>
  <c r="AP212" i="3" s="1"/>
  <c r="AO212" i="3" s="1"/>
  <c r="AN212" i="3" s="1"/>
  <c r="AM212" i="3" s="1"/>
  <c r="AL212" i="3" s="1"/>
  <c r="AK212" i="3" s="1"/>
  <c r="AT39" i="3"/>
  <c r="AS39" i="3" s="1"/>
  <c r="AR39" i="3" s="1"/>
  <c r="AQ39" i="3" s="1"/>
  <c r="AP39" i="3" s="1"/>
  <c r="AO39" i="3" s="1"/>
  <c r="AN39" i="3" s="1"/>
  <c r="AM39" i="3" s="1"/>
  <c r="AL39" i="3" s="1"/>
  <c r="AK39" i="3" s="1"/>
  <c r="AT350" i="3"/>
  <c r="BK9" i="3"/>
  <c r="AT391" i="3"/>
  <c r="AS391" i="3" s="1"/>
  <c r="AR391" i="3" s="1"/>
  <c r="AQ391" i="3" s="1"/>
  <c r="AP391" i="3" s="1"/>
  <c r="AO391" i="3" s="1"/>
  <c r="AN391" i="3" s="1"/>
  <c r="AM391" i="3" s="1"/>
  <c r="AL391" i="3" s="1"/>
  <c r="AK391" i="3" s="1"/>
  <c r="AT23" i="3"/>
  <c r="AT225" i="3"/>
  <c r="BK29" i="3"/>
  <c r="AT50" i="3"/>
  <c r="AT322" i="3"/>
  <c r="BK33" i="3"/>
  <c r="AT306" i="3"/>
  <c r="AT145" i="3"/>
  <c r="AS145" i="3" s="1"/>
  <c r="AR145" i="3" s="1"/>
  <c r="AQ145" i="3" s="1"/>
  <c r="AP145" i="3" s="1"/>
  <c r="AO145" i="3" s="1"/>
  <c r="AN145" i="3" s="1"/>
  <c r="AM145" i="3" s="1"/>
  <c r="AL145" i="3" s="1"/>
  <c r="AK145" i="3" s="1"/>
  <c r="AT463" i="3"/>
  <c r="AT425" i="3"/>
  <c r="AT28" i="3"/>
  <c r="AS28" i="3" s="1"/>
  <c r="AR28" i="3" s="1"/>
  <c r="AQ28" i="3" s="1"/>
  <c r="AP28" i="3" s="1"/>
  <c r="AO28" i="3" s="1"/>
  <c r="AN28" i="3" s="1"/>
  <c r="AM28" i="3" s="1"/>
  <c r="AL28" i="3" s="1"/>
  <c r="AK28" i="3" s="1"/>
  <c r="AT77" i="3"/>
  <c r="AT184" i="3"/>
  <c r="AT217" i="3"/>
  <c r="AT333" i="3"/>
  <c r="AT152" i="3"/>
  <c r="AS152" i="3" s="1"/>
  <c r="AR152" i="3" s="1"/>
  <c r="AQ152" i="3" s="1"/>
  <c r="AP152" i="3" s="1"/>
  <c r="AO152" i="3" s="1"/>
  <c r="AN152" i="3" s="1"/>
  <c r="AM152" i="3" s="1"/>
  <c r="AL152" i="3" s="1"/>
  <c r="AK152" i="3" s="1"/>
  <c r="AT431" i="3"/>
  <c r="AT158" i="3"/>
  <c r="AT94" i="3"/>
  <c r="AS94" i="3" s="1"/>
  <c r="AR94" i="3" s="1"/>
  <c r="AQ94" i="3" s="1"/>
  <c r="AP94" i="3" s="1"/>
  <c r="AO94" i="3" s="1"/>
  <c r="AN94" i="3" s="1"/>
  <c r="AM94" i="3" s="1"/>
  <c r="AL94" i="3" s="1"/>
  <c r="AK94" i="3" s="1"/>
  <c r="AT46" i="3"/>
  <c r="AT92" i="3"/>
  <c r="AT343" i="3"/>
  <c r="AS343" i="3" s="1"/>
  <c r="AR343" i="3" s="1"/>
  <c r="AQ343" i="3" s="1"/>
  <c r="AP343" i="3" s="1"/>
  <c r="AO343" i="3" s="1"/>
  <c r="AN343" i="3" s="1"/>
  <c r="AM343" i="3" s="1"/>
  <c r="AL343" i="3" s="1"/>
  <c r="AK343" i="3" s="1"/>
  <c r="AT410" i="3"/>
  <c r="AS410" i="3" s="1"/>
  <c r="AR410" i="3" s="1"/>
  <c r="AQ410" i="3" s="1"/>
  <c r="AP410" i="3" s="1"/>
  <c r="AO410" i="3" s="1"/>
  <c r="AN410" i="3" s="1"/>
  <c r="AM410" i="3" s="1"/>
  <c r="AL410" i="3" s="1"/>
  <c r="AK410" i="3" s="1"/>
  <c r="AT278" i="3"/>
  <c r="BK55" i="3"/>
  <c r="AT201" i="3"/>
  <c r="AT387" i="3"/>
  <c r="AS387" i="3" s="1"/>
  <c r="AR387" i="3" s="1"/>
  <c r="AQ387" i="3" s="1"/>
  <c r="AP387" i="3" s="1"/>
  <c r="AO387" i="3" s="1"/>
  <c r="AN387" i="3" s="1"/>
  <c r="AM387" i="3" s="1"/>
  <c r="AL387" i="3" s="1"/>
  <c r="AK387" i="3" s="1"/>
  <c r="AT33" i="3"/>
  <c r="AT304" i="3"/>
  <c r="AT275" i="3"/>
  <c r="AT198" i="3"/>
  <c r="AS198" i="3" s="1"/>
  <c r="AR198" i="3" s="1"/>
  <c r="AQ198" i="3" s="1"/>
  <c r="AP198" i="3" s="1"/>
  <c r="AO198" i="3" s="1"/>
  <c r="AN198" i="3" s="1"/>
  <c r="AM198" i="3" s="1"/>
  <c r="AL198" i="3" s="1"/>
  <c r="AK198" i="3" s="1"/>
  <c r="AT451" i="3"/>
  <c r="AS451" i="3" s="1"/>
  <c r="AR451" i="3" s="1"/>
  <c r="AQ451" i="3" s="1"/>
  <c r="AP451" i="3" s="1"/>
  <c r="AO451" i="3" s="1"/>
  <c r="AN451" i="3" s="1"/>
  <c r="AM451" i="3" s="1"/>
  <c r="AL451" i="3" s="1"/>
  <c r="AK451" i="3" s="1"/>
  <c r="AT268" i="3"/>
  <c r="BK10" i="3"/>
  <c r="AT61" i="3"/>
  <c r="AT30" i="3"/>
  <c r="AT75" i="3"/>
  <c r="AT345" i="3"/>
  <c r="AT388" i="3"/>
  <c r="AS388" i="3" s="1"/>
  <c r="AR388" i="3" s="1"/>
  <c r="AQ388" i="3" s="1"/>
  <c r="AP388" i="3" s="1"/>
  <c r="AO388" i="3" s="1"/>
  <c r="AN388" i="3" s="1"/>
  <c r="AM388" i="3" s="1"/>
  <c r="AL388" i="3" s="1"/>
  <c r="AK388" i="3" s="1"/>
  <c r="BK53" i="3"/>
  <c r="AT301" i="3"/>
  <c r="AT103" i="3"/>
  <c r="AS103" i="3" s="1"/>
  <c r="AR103" i="3" s="1"/>
  <c r="AQ103" i="3" s="1"/>
  <c r="AP103" i="3" s="1"/>
  <c r="AO103" i="3" s="1"/>
  <c r="AN103" i="3" s="1"/>
  <c r="AM103" i="3" s="1"/>
  <c r="AL103" i="3" s="1"/>
  <c r="AK103" i="3" s="1"/>
  <c r="AT91" i="3"/>
  <c r="AS91" i="3" s="1"/>
  <c r="AR91" i="3" s="1"/>
  <c r="AQ91" i="3" s="1"/>
  <c r="AP91" i="3" s="1"/>
  <c r="AO91" i="3" s="1"/>
  <c r="AN91" i="3" s="1"/>
  <c r="AM91" i="3" s="1"/>
  <c r="AL91" i="3" s="1"/>
  <c r="AK91" i="3" s="1"/>
  <c r="AT108" i="3"/>
  <c r="AT377" i="3"/>
  <c r="AT195" i="3"/>
  <c r="AT96" i="3"/>
  <c r="AT239" i="3"/>
  <c r="AT110" i="3"/>
  <c r="AS110" i="3" s="1"/>
  <c r="AR110" i="3" s="1"/>
  <c r="AQ110" i="3" s="1"/>
  <c r="AP110" i="3" s="1"/>
  <c r="AO110" i="3" s="1"/>
  <c r="AN110" i="3" s="1"/>
  <c r="AM110" i="3" s="1"/>
  <c r="AL110" i="3" s="1"/>
  <c r="AK110" i="3" s="1"/>
  <c r="AT100" i="3"/>
  <c r="AS100" i="3" s="1"/>
  <c r="AR100" i="3" s="1"/>
  <c r="AQ100" i="3" s="1"/>
  <c r="AP100" i="3" s="1"/>
  <c r="AO100" i="3" s="1"/>
  <c r="AN100" i="3" s="1"/>
  <c r="AM100" i="3" s="1"/>
  <c r="AL100" i="3" s="1"/>
  <c r="AK100" i="3" s="1"/>
  <c r="AT53" i="3"/>
  <c r="AS53" i="3" s="1"/>
  <c r="AR53" i="3" s="1"/>
  <c r="AQ53" i="3" s="1"/>
  <c r="AP53" i="3" s="1"/>
  <c r="AO53" i="3" s="1"/>
  <c r="AN53" i="3" s="1"/>
  <c r="AM53" i="3" s="1"/>
  <c r="AL53" i="3" s="1"/>
  <c r="AK53" i="3" s="1"/>
  <c r="AT34" i="3"/>
  <c r="AT42" i="3"/>
  <c r="AS42" i="3" s="1"/>
  <c r="AR42" i="3" s="1"/>
  <c r="AQ42" i="3" s="1"/>
  <c r="AP42" i="3" s="1"/>
  <c r="AO42" i="3" s="1"/>
  <c r="AN42" i="3" s="1"/>
  <c r="AM42" i="3" s="1"/>
  <c r="AL42" i="3" s="1"/>
  <c r="AK42" i="3" s="1"/>
  <c r="AT64" i="3"/>
  <c r="AS64" i="3" s="1"/>
  <c r="AR64" i="3" s="1"/>
  <c r="AQ64" i="3" s="1"/>
  <c r="AP64" i="3" s="1"/>
  <c r="AO64" i="3" s="1"/>
  <c r="AN64" i="3" s="1"/>
  <c r="AM64" i="3" s="1"/>
  <c r="AL64" i="3" s="1"/>
  <c r="AK64" i="3" s="1"/>
  <c r="AT206" i="3"/>
  <c r="BK35" i="3"/>
  <c r="AT27" i="3"/>
  <c r="BK13" i="3"/>
  <c r="AT142" i="3"/>
  <c r="AS142" i="3" s="1"/>
  <c r="AR142" i="3" s="1"/>
  <c r="AQ142" i="3" s="1"/>
  <c r="AP142" i="3" s="1"/>
  <c r="AO142" i="3" s="1"/>
  <c r="AN142" i="3" s="1"/>
  <c r="AM142" i="3" s="1"/>
  <c r="AL142" i="3" s="1"/>
  <c r="AK142" i="3" s="1"/>
  <c r="AT55" i="3"/>
  <c r="AS55" i="3" s="1"/>
  <c r="AR55" i="3" s="1"/>
  <c r="AQ55" i="3" s="1"/>
  <c r="AP55" i="3" s="1"/>
  <c r="AO55" i="3" s="1"/>
  <c r="AN55" i="3" s="1"/>
  <c r="AM55" i="3" s="1"/>
  <c r="AL55" i="3" s="1"/>
  <c r="AK55" i="3" s="1"/>
  <c r="AT32" i="3"/>
  <c r="AS32" i="3" s="1"/>
  <c r="AR32" i="3" s="1"/>
  <c r="AQ32" i="3" s="1"/>
  <c r="AP32" i="3" s="1"/>
  <c r="AO32" i="3" s="1"/>
  <c r="AN32" i="3" s="1"/>
  <c r="AM32" i="3" s="1"/>
  <c r="AL32" i="3" s="1"/>
  <c r="AK32" i="3" s="1"/>
  <c r="AT102" i="3"/>
  <c r="AT360" i="3"/>
  <c r="AT252" i="3"/>
  <c r="AT183" i="3"/>
  <c r="AT29" i="3"/>
  <c r="AS29" i="3" s="1"/>
  <c r="AR29" i="3" s="1"/>
  <c r="AQ29" i="3" s="1"/>
  <c r="AP29" i="3" s="1"/>
  <c r="AO29" i="3" s="1"/>
  <c r="AN29" i="3" s="1"/>
  <c r="AM29" i="3" s="1"/>
  <c r="AL29" i="3" s="1"/>
  <c r="AK29" i="3" s="1"/>
  <c r="AT90" i="3"/>
  <c r="BK63" i="3"/>
  <c r="AT120" i="3"/>
  <c r="AB371" i="3"/>
  <c r="W371" i="3" s="1"/>
  <c r="K371" i="3"/>
  <c r="AB219" i="3"/>
  <c r="U219" i="3" s="1"/>
  <c r="I219" i="3"/>
  <c r="I277" i="3"/>
  <c r="AB277" i="3"/>
  <c r="U277" i="3" s="1"/>
  <c r="K376" i="3"/>
  <c r="AB376" i="3"/>
  <c r="W376" i="3" s="1"/>
  <c r="R376" i="3"/>
  <c r="AE376" i="3" s="1"/>
  <c r="K441" i="3"/>
  <c r="R441" i="3"/>
  <c r="AE441" i="3" s="1"/>
  <c r="AB441" i="3"/>
  <c r="W441" i="3" s="1"/>
  <c r="AB207" i="3"/>
  <c r="U207" i="3" s="1"/>
  <c r="I207" i="3"/>
  <c r="R329" i="3"/>
  <c r="AE329" i="3" s="1"/>
  <c r="I195" i="3"/>
  <c r="AB195" i="3"/>
  <c r="U195" i="3" s="1"/>
  <c r="I362" i="3"/>
  <c r="AB362" i="3"/>
  <c r="U362" i="3" s="1"/>
  <c r="R362" i="3"/>
  <c r="AE362" i="3" s="1"/>
  <c r="R219" i="3"/>
  <c r="AE219" i="3" s="1"/>
  <c r="I218" i="3"/>
  <c r="AB218" i="3"/>
  <c r="U218" i="3" s="1"/>
  <c r="R344" i="3"/>
  <c r="AE344" i="3" s="1"/>
  <c r="R290" i="3"/>
  <c r="AE290" i="3" s="1"/>
  <c r="AB391" i="3"/>
  <c r="W391" i="3" s="1"/>
  <c r="Y482" i="3"/>
  <c r="P482" i="3"/>
  <c r="G482" i="3"/>
  <c r="I448" i="3"/>
  <c r="AB448" i="3"/>
  <c r="U448" i="3" s="1"/>
  <c r="R448" i="3"/>
  <c r="AE448" i="3" s="1"/>
  <c r="R206" i="3"/>
  <c r="AE206" i="3" s="1"/>
  <c r="AB175" i="3"/>
  <c r="U175" i="3" s="1"/>
  <c r="I175" i="3"/>
  <c r="R378" i="3"/>
  <c r="AE378" i="3" s="1"/>
  <c r="AB378" i="3"/>
  <c r="U378" i="3" s="1"/>
  <c r="I378" i="3"/>
  <c r="I284" i="3"/>
  <c r="R284" i="3"/>
  <c r="AE284" i="3" s="1"/>
  <c r="AB284" i="3"/>
  <c r="U284" i="3" s="1"/>
  <c r="I63" i="3"/>
  <c r="AB63" i="3"/>
  <c r="U63" i="3" s="1"/>
  <c r="R63" i="3"/>
  <c r="AE63" i="3" s="1"/>
  <c r="I162" i="3"/>
  <c r="AB162" i="3"/>
  <c r="U162" i="3" s="1"/>
  <c r="R162" i="3"/>
  <c r="AE162" i="3" s="1"/>
  <c r="K415" i="3"/>
  <c r="R293" i="3"/>
  <c r="AE293" i="3" s="1"/>
  <c r="R58" i="3"/>
  <c r="AE58" i="3" s="1"/>
  <c r="R221" i="3"/>
  <c r="AE221" i="3" s="1"/>
  <c r="Y487" i="3"/>
  <c r="G487" i="3"/>
  <c r="P487" i="3"/>
  <c r="Y481" i="3"/>
  <c r="G481" i="3"/>
  <c r="P481" i="3"/>
  <c r="AB213" i="3"/>
  <c r="U213" i="3" s="1"/>
  <c r="I213" i="3"/>
  <c r="I325" i="3"/>
  <c r="AB325" i="3"/>
  <c r="U325" i="3" s="1"/>
  <c r="J423" i="3"/>
  <c r="R423" i="3"/>
  <c r="AE423" i="3" s="1"/>
  <c r="AB423" i="3"/>
  <c r="V423" i="3" s="1"/>
  <c r="K445" i="3"/>
  <c r="AB445" i="3"/>
  <c r="W445" i="3" s="1"/>
  <c r="AB98" i="3"/>
  <c r="U98" i="3" s="1"/>
  <c r="I98" i="3"/>
  <c r="J183" i="3"/>
  <c r="R213" i="3"/>
  <c r="AE213" i="3" s="1"/>
  <c r="I151" i="3"/>
  <c r="AB151" i="3"/>
  <c r="U151" i="3" s="1"/>
  <c r="AB446" i="3"/>
  <c r="W446" i="3" s="1"/>
  <c r="K446" i="3"/>
  <c r="I96" i="3"/>
  <c r="AB96" i="3"/>
  <c r="U96" i="3" s="1"/>
  <c r="I402" i="3"/>
  <c r="R410" i="3"/>
  <c r="AE410" i="3" s="1"/>
  <c r="AB410" i="3"/>
  <c r="W410" i="3" s="1"/>
  <c r="K410" i="3"/>
  <c r="I48" i="3"/>
  <c r="AB48" i="3"/>
  <c r="U48" i="3" s="1"/>
  <c r="J276" i="3"/>
  <c r="AB276" i="3"/>
  <c r="V276" i="3" s="1"/>
  <c r="R205" i="3"/>
  <c r="AE205" i="3" s="1"/>
  <c r="R371" i="3"/>
  <c r="AE371" i="3" s="1"/>
  <c r="AB168" i="3"/>
  <c r="U168" i="3" s="1"/>
  <c r="I168" i="3"/>
  <c r="R463" i="3"/>
  <c r="AE463" i="3" s="1"/>
  <c r="AB419" i="3"/>
  <c r="W419" i="3" s="1"/>
  <c r="K419" i="3"/>
  <c r="R445" i="3"/>
  <c r="AE445" i="3" s="1"/>
  <c r="R200" i="3"/>
  <c r="AE200" i="3" s="1"/>
  <c r="AB274" i="3"/>
  <c r="U274" i="3" s="1"/>
  <c r="I274" i="3"/>
  <c r="R446" i="3"/>
  <c r="AE446" i="3" s="1"/>
  <c r="I101" i="3"/>
  <c r="R101" i="3"/>
  <c r="AE101" i="3" s="1"/>
  <c r="AB101" i="3"/>
  <c r="U101" i="3" s="1"/>
  <c r="R273" i="3"/>
  <c r="AE273" i="3" s="1"/>
  <c r="R61" i="3"/>
  <c r="AE61" i="3" s="1"/>
  <c r="I154" i="3"/>
  <c r="AB154" i="3"/>
  <c r="U154" i="3" s="1"/>
  <c r="R154" i="3"/>
  <c r="AE154" i="3" s="1"/>
  <c r="K310" i="3"/>
  <c r="AB310" i="3"/>
  <c r="W310" i="3" s="1"/>
  <c r="I405" i="3"/>
  <c r="AB405" i="3"/>
  <c r="U405" i="3" s="1"/>
  <c r="R434" i="3"/>
  <c r="AE434" i="3" s="1"/>
  <c r="J434" i="3"/>
  <c r="AB434" i="3"/>
  <c r="V434" i="3" s="1"/>
  <c r="R134" i="3"/>
  <c r="AE134" i="3" s="1"/>
  <c r="I291" i="3"/>
  <c r="AB291" i="3"/>
  <c r="U291" i="3" s="1"/>
  <c r="R278" i="3"/>
  <c r="AE278" i="3" s="1"/>
  <c r="J226" i="3"/>
  <c r="R226" i="3"/>
  <c r="AE226" i="3" s="1"/>
  <c r="AB226" i="3"/>
  <c r="V226" i="3" s="1"/>
  <c r="I254" i="3"/>
  <c r="R254" i="3"/>
  <c r="AE254" i="3" s="1"/>
  <c r="AB254" i="3"/>
  <c r="U254" i="3" s="1"/>
  <c r="R470" i="3"/>
  <c r="AE470" i="3" s="1"/>
  <c r="J73" i="3"/>
  <c r="AB73" i="3"/>
  <c r="V73" i="3" s="1"/>
  <c r="R320" i="3"/>
  <c r="AE320" i="3" s="1"/>
  <c r="AB293" i="3"/>
  <c r="U293" i="3" s="1"/>
  <c r="I293" i="3"/>
  <c r="J58" i="3"/>
  <c r="AB58" i="3"/>
  <c r="V58" i="3" s="1"/>
  <c r="AB49" i="3"/>
  <c r="U49" i="3" s="1"/>
  <c r="I49" i="3"/>
  <c r="R132" i="3"/>
  <c r="AE132" i="3" s="1"/>
  <c r="R65" i="3"/>
  <c r="AE65" i="3" s="1"/>
  <c r="R32" i="3"/>
  <c r="AE32" i="3" s="1"/>
  <c r="R75" i="3"/>
  <c r="AE75" i="3" s="1"/>
  <c r="I133" i="3"/>
  <c r="R133" i="3"/>
  <c r="AE133" i="3" s="1"/>
  <c r="AB133" i="3"/>
  <c r="U133" i="3" s="1"/>
  <c r="AB312" i="3"/>
  <c r="U312" i="3" s="1"/>
  <c r="I312" i="3"/>
  <c r="I403" i="3"/>
  <c r="AB403" i="3"/>
  <c r="U403" i="3" s="1"/>
  <c r="R355" i="3"/>
  <c r="AE355" i="3" s="1"/>
  <c r="AB355" i="3"/>
  <c r="W355" i="3" s="1"/>
  <c r="I215" i="3"/>
  <c r="R215" i="3"/>
  <c r="AE215" i="3" s="1"/>
  <c r="AB215" i="3"/>
  <c r="U215" i="3" s="1"/>
  <c r="AB321" i="3"/>
  <c r="U321" i="3" s="1"/>
  <c r="I321" i="3"/>
  <c r="I316" i="3"/>
  <c r="R458" i="3"/>
  <c r="AE458" i="3" s="1"/>
  <c r="K458" i="3"/>
  <c r="AB458" i="3"/>
  <c r="W458" i="3" s="1"/>
  <c r="AB203" i="3"/>
  <c r="U203" i="3" s="1"/>
  <c r="I203" i="3"/>
  <c r="AB350" i="3"/>
  <c r="W350" i="3" s="1"/>
  <c r="K350" i="3"/>
  <c r="R23" i="3"/>
  <c r="AE23" i="3" s="1"/>
  <c r="I26" i="3"/>
  <c r="AB26" i="3"/>
  <c r="U26" i="3" s="1"/>
  <c r="I246" i="3"/>
  <c r="AB246" i="3"/>
  <c r="U246" i="3" s="1"/>
  <c r="J166" i="3"/>
  <c r="R231" i="3"/>
  <c r="AE231" i="3" s="1"/>
  <c r="K460" i="3"/>
  <c r="R460" i="3"/>
  <c r="AE460" i="3" s="1"/>
  <c r="AB460" i="3"/>
  <c r="W460" i="3" s="1"/>
  <c r="R430" i="3"/>
  <c r="AE430" i="3" s="1"/>
  <c r="R428" i="3"/>
  <c r="AE428" i="3" s="1"/>
  <c r="I200" i="3"/>
  <c r="AB200" i="3"/>
  <c r="U200" i="3" s="1"/>
  <c r="AB263" i="3"/>
  <c r="U263" i="3" s="1"/>
  <c r="I263" i="3"/>
  <c r="R283" i="3"/>
  <c r="AE283" i="3" s="1"/>
  <c r="I283" i="3"/>
  <c r="AB283" i="3"/>
  <c r="U283" i="3" s="1"/>
  <c r="R30" i="3"/>
  <c r="AE30" i="3" s="1"/>
  <c r="I270" i="3"/>
  <c r="AB270" i="3"/>
  <c r="U270" i="3" s="1"/>
  <c r="R270" i="3"/>
  <c r="AE270" i="3" s="1"/>
  <c r="I256" i="3"/>
  <c r="R256" i="3"/>
  <c r="AE256" i="3" s="1"/>
  <c r="AB256" i="3"/>
  <c r="U256" i="3" s="1"/>
  <c r="I62" i="3"/>
  <c r="R62" i="3"/>
  <c r="AE62" i="3" s="1"/>
  <c r="AB62" i="3"/>
  <c r="U62" i="3" s="1"/>
  <c r="I258" i="3"/>
  <c r="AB258" i="3"/>
  <c r="U258" i="3" s="1"/>
  <c r="R258" i="3"/>
  <c r="AE258" i="3" s="1"/>
  <c r="I250" i="3"/>
  <c r="R250" i="3"/>
  <c r="AE250" i="3" s="1"/>
  <c r="AB250" i="3"/>
  <c r="U250" i="3" s="1"/>
  <c r="I191" i="3"/>
  <c r="R191" i="3"/>
  <c r="AE191" i="3" s="1"/>
  <c r="AB191" i="3"/>
  <c r="U191" i="3" s="1"/>
  <c r="AB347" i="3"/>
  <c r="V347" i="3" s="1"/>
  <c r="J347" i="3"/>
  <c r="AS418" i="3"/>
  <c r="AR418" i="3" s="1"/>
  <c r="AQ418" i="3" s="1"/>
  <c r="AP418" i="3" s="1"/>
  <c r="AO418" i="3" s="1"/>
  <c r="AN418" i="3" s="1"/>
  <c r="AM418" i="3" s="1"/>
  <c r="AL418" i="3" s="1"/>
  <c r="AK418" i="3" s="1"/>
  <c r="K429" i="3"/>
  <c r="R429" i="3"/>
  <c r="AE429" i="3" s="1"/>
  <c r="AB429" i="3"/>
  <c r="W429" i="3" s="1"/>
  <c r="AB65" i="3"/>
  <c r="U65" i="3" s="1"/>
  <c r="I65" i="3"/>
  <c r="K353" i="3"/>
  <c r="AB353" i="3"/>
  <c r="W353" i="3" s="1"/>
  <c r="K474" i="3"/>
  <c r="AB474" i="3"/>
  <c r="W474" i="3" s="1"/>
  <c r="J182" i="3"/>
  <c r="R182" i="3"/>
  <c r="AE182" i="3" s="1"/>
  <c r="AB182" i="3"/>
  <c r="V182" i="3" s="1"/>
  <c r="AS453" i="3"/>
  <c r="AR453" i="3" s="1"/>
  <c r="AQ453" i="3" s="1"/>
  <c r="AP453" i="3" s="1"/>
  <c r="AO453" i="3" s="1"/>
  <c r="AN453" i="3" s="1"/>
  <c r="AM453" i="3" s="1"/>
  <c r="AL453" i="3" s="1"/>
  <c r="AK453" i="3" s="1"/>
  <c r="I54" i="3"/>
  <c r="AB123" i="3"/>
  <c r="V123" i="3" s="1"/>
  <c r="R123" i="3"/>
  <c r="AE123" i="3" s="1"/>
  <c r="J123" i="3"/>
  <c r="K457" i="3"/>
  <c r="AB457" i="3"/>
  <c r="W457" i="3" s="1"/>
  <c r="J51" i="3"/>
  <c r="AB51" i="3"/>
  <c r="V51" i="3" s="1"/>
  <c r="R51" i="3"/>
  <c r="AE51" i="3" s="1"/>
  <c r="AS357" i="3"/>
  <c r="AR357" i="3" s="1"/>
  <c r="AQ357" i="3" s="1"/>
  <c r="AP357" i="3" s="1"/>
  <c r="AO357" i="3" s="1"/>
  <c r="AN357" i="3" s="1"/>
  <c r="AM357" i="3" s="1"/>
  <c r="AL357" i="3" s="1"/>
  <c r="AK357" i="3" s="1"/>
  <c r="R408" i="3"/>
  <c r="AE408" i="3" s="1"/>
  <c r="AB408" i="3"/>
  <c r="W408" i="3" s="1"/>
  <c r="K408" i="3"/>
  <c r="R282" i="3"/>
  <c r="AE282" i="3" s="1"/>
  <c r="AB282" i="3"/>
  <c r="U282" i="3" s="1"/>
  <c r="R280" i="3"/>
  <c r="AE280" i="3" s="1"/>
  <c r="I364" i="3"/>
  <c r="AB364" i="3"/>
  <c r="U364" i="3" s="1"/>
  <c r="K359" i="3"/>
  <c r="R359" i="3"/>
  <c r="AE359" i="3" s="1"/>
  <c r="AB359" i="3"/>
  <c r="W359" i="3" s="1"/>
  <c r="K455" i="3"/>
  <c r="AB455" i="3"/>
  <c r="W455" i="3" s="1"/>
  <c r="I35" i="3"/>
  <c r="J71" i="3"/>
  <c r="AB71" i="3"/>
  <c r="V71" i="3" s="1"/>
  <c r="R71" i="3"/>
  <c r="AE71" i="3" s="1"/>
  <c r="J126" i="3"/>
  <c r="AB126" i="3"/>
  <c r="V126" i="3" s="1"/>
  <c r="R126" i="3"/>
  <c r="AE126" i="3" s="1"/>
  <c r="J117" i="3"/>
  <c r="AB117" i="3"/>
  <c r="V117" i="3" s="1"/>
  <c r="R117" i="3"/>
  <c r="AE117" i="3" s="1"/>
  <c r="I178" i="3"/>
  <c r="R178" i="3"/>
  <c r="AE178" i="3" s="1"/>
  <c r="AB178" i="3"/>
  <c r="U178" i="3" s="1"/>
  <c r="I281" i="3"/>
  <c r="AB281" i="3"/>
  <c r="U281" i="3" s="1"/>
  <c r="R281" i="3"/>
  <c r="AE281" i="3" s="1"/>
  <c r="AS438" i="3"/>
  <c r="AR438" i="3" s="1"/>
  <c r="AQ438" i="3" s="1"/>
  <c r="AP438" i="3" s="1"/>
  <c r="AO438" i="3" s="1"/>
  <c r="AN438" i="3" s="1"/>
  <c r="AM438" i="3" s="1"/>
  <c r="AL438" i="3" s="1"/>
  <c r="AK438" i="3" s="1"/>
  <c r="I157" i="3"/>
  <c r="AB157" i="3"/>
  <c r="U157" i="3" s="1"/>
  <c r="R456" i="3"/>
  <c r="AE456" i="3" s="1"/>
  <c r="K456" i="3"/>
  <c r="AB456" i="3"/>
  <c r="W456" i="3" s="1"/>
  <c r="AS65" i="3"/>
  <c r="AR65" i="3" s="1"/>
  <c r="AQ65" i="3" s="1"/>
  <c r="AP65" i="3" s="1"/>
  <c r="AO65" i="3" s="1"/>
  <c r="AN65" i="3" s="1"/>
  <c r="AM65" i="3" s="1"/>
  <c r="AL65" i="3" s="1"/>
  <c r="AK65" i="3" s="1"/>
  <c r="I105" i="3"/>
  <c r="AB105" i="3"/>
  <c r="U105" i="3" s="1"/>
  <c r="I146" i="3"/>
  <c r="AB146" i="3"/>
  <c r="U146" i="3" s="1"/>
  <c r="AS474" i="3"/>
  <c r="AR474" i="3" s="1"/>
  <c r="AQ474" i="3" s="1"/>
  <c r="AP474" i="3" s="1"/>
  <c r="AO474" i="3" s="1"/>
  <c r="AN474" i="3" s="1"/>
  <c r="AM474" i="3" s="1"/>
  <c r="AL474" i="3" s="1"/>
  <c r="AK474" i="3" s="1"/>
  <c r="AB139" i="3"/>
  <c r="V139" i="3" s="1"/>
  <c r="J139" i="3"/>
  <c r="K400" i="3"/>
  <c r="AB400" i="3"/>
  <c r="W400" i="3" s="1"/>
  <c r="AB453" i="3"/>
  <c r="W453" i="3" s="1"/>
  <c r="R453" i="3"/>
  <c r="AE453" i="3" s="1"/>
  <c r="K453" i="3"/>
  <c r="K484" i="3"/>
  <c r="AB484" i="3"/>
  <c r="W484" i="3" s="1"/>
  <c r="K368" i="3"/>
  <c r="R368" i="3"/>
  <c r="AE368" i="3" s="1"/>
  <c r="AB368" i="3"/>
  <c r="W368" i="3" s="1"/>
  <c r="AS457" i="3"/>
  <c r="AR457" i="3" s="1"/>
  <c r="AQ457" i="3" s="1"/>
  <c r="AP457" i="3" s="1"/>
  <c r="AO457" i="3" s="1"/>
  <c r="AN457" i="3" s="1"/>
  <c r="AM457" i="3" s="1"/>
  <c r="AL457" i="3" s="1"/>
  <c r="AK457" i="3" s="1"/>
  <c r="K465" i="3"/>
  <c r="R465" i="3"/>
  <c r="AE465" i="3" s="1"/>
  <c r="AB465" i="3"/>
  <c r="W465" i="3" s="1"/>
  <c r="AB314" i="3"/>
  <c r="U314" i="3" s="1"/>
  <c r="I314" i="3"/>
  <c r="AS315" i="3"/>
  <c r="AR315" i="3" s="1"/>
  <c r="AQ315" i="3" s="1"/>
  <c r="AP315" i="3" s="1"/>
  <c r="AO315" i="3" s="1"/>
  <c r="AN315" i="3" s="1"/>
  <c r="AM315" i="3" s="1"/>
  <c r="AL315" i="3" s="1"/>
  <c r="AK315" i="3" s="1"/>
  <c r="K401" i="3"/>
  <c r="R401" i="3"/>
  <c r="AE401" i="3" s="1"/>
  <c r="AB401" i="3"/>
  <c r="W401" i="3" s="1"/>
  <c r="AB475" i="3"/>
  <c r="W475" i="3" s="1"/>
  <c r="K475" i="3"/>
  <c r="AS444" i="3"/>
  <c r="AR444" i="3" s="1"/>
  <c r="AQ444" i="3" s="1"/>
  <c r="AP444" i="3" s="1"/>
  <c r="AO444" i="3" s="1"/>
  <c r="AN444" i="3" s="1"/>
  <c r="AM444" i="3" s="1"/>
  <c r="AL444" i="3" s="1"/>
  <c r="AK444" i="3" s="1"/>
  <c r="AS359" i="3"/>
  <c r="AR359" i="3" s="1"/>
  <c r="AQ359" i="3" s="1"/>
  <c r="AP359" i="3" s="1"/>
  <c r="AO359" i="3" s="1"/>
  <c r="AN359" i="3" s="1"/>
  <c r="AM359" i="3" s="1"/>
  <c r="AL359" i="3" s="1"/>
  <c r="AK359" i="3" s="1"/>
  <c r="AR455" i="3"/>
  <c r="AQ455" i="3" s="1"/>
  <c r="AP455" i="3" s="1"/>
  <c r="AO455" i="3" s="1"/>
  <c r="AN455" i="3" s="1"/>
  <c r="AM455" i="3" s="1"/>
  <c r="AL455" i="3" s="1"/>
  <c r="AK455" i="3" s="1"/>
  <c r="AS455" i="3"/>
  <c r="J187" i="3"/>
  <c r="R187" i="3"/>
  <c r="AE187" i="3" s="1"/>
  <c r="AB187" i="3"/>
  <c r="V187" i="3" s="1"/>
  <c r="I163" i="3"/>
  <c r="R163" i="3"/>
  <c r="AE163" i="3" s="1"/>
  <c r="AB163" i="3"/>
  <c r="U163" i="3" s="1"/>
  <c r="I81" i="3"/>
  <c r="AB81" i="3"/>
  <c r="U81" i="3" s="1"/>
  <c r="R81" i="3"/>
  <c r="AE81" i="3" s="1"/>
  <c r="J346" i="3"/>
  <c r="R346" i="3"/>
  <c r="AE346" i="3" s="1"/>
  <c r="AB346" i="3"/>
  <c r="V346" i="3" s="1"/>
  <c r="J159" i="3"/>
  <c r="AB159" i="3"/>
  <c r="V159" i="3" s="1"/>
  <c r="R159" i="3"/>
  <c r="AE159" i="3" s="1"/>
  <c r="K418" i="3"/>
  <c r="R418" i="3"/>
  <c r="AE418" i="3" s="1"/>
  <c r="AB418" i="3"/>
  <c r="W418" i="3" s="1"/>
  <c r="K438" i="3"/>
  <c r="R157" i="3"/>
  <c r="AE157" i="3" s="1"/>
  <c r="AS299" i="3"/>
  <c r="AR299" i="3" s="1"/>
  <c r="AQ299" i="3" s="1"/>
  <c r="AP299" i="3" s="1"/>
  <c r="AO299" i="3" s="1"/>
  <c r="AN299" i="3" s="1"/>
  <c r="AM299" i="3" s="1"/>
  <c r="AL299" i="3" s="1"/>
  <c r="AK299" i="3" s="1"/>
  <c r="AS456" i="3"/>
  <c r="AR456" i="3" s="1"/>
  <c r="AQ456" i="3" s="1"/>
  <c r="AP456" i="3" s="1"/>
  <c r="AO456" i="3" s="1"/>
  <c r="AN456" i="3" s="1"/>
  <c r="AM456" i="3" s="1"/>
  <c r="AL456" i="3" s="1"/>
  <c r="AK456" i="3" s="1"/>
  <c r="R131" i="3"/>
  <c r="AE131" i="3" s="1"/>
  <c r="R243" i="3"/>
  <c r="AE243" i="3" s="1"/>
  <c r="AB450" i="3"/>
  <c r="V450" i="3" s="1"/>
  <c r="J450" i="3"/>
  <c r="AS353" i="3"/>
  <c r="AR353" i="3" s="1"/>
  <c r="AQ353" i="3" s="1"/>
  <c r="AP353" i="3" s="1"/>
  <c r="AO353" i="3" s="1"/>
  <c r="AN353" i="3" s="1"/>
  <c r="AM353" i="3" s="1"/>
  <c r="AL353" i="3" s="1"/>
  <c r="AK353" i="3" s="1"/>
  <c r="R477" i="3"/>
  <c r="AE477" i="3" s="1"/>
  <c r="AB477" i="3"/>
  <c r="W477" i="3" s="1"/>
  <c r="K477" i="3"/>
  <c r="R279" i="3"/>
  <c r="AE279" i="3" s="1"/>
  <c r="K279" i="3"/>
  <c r="AB279" i="3"/>
  <c r="W279" i="3" s="1"/>
  <c r="AS442" i="3"/>
  <c r="AR442" i="3" s="1"/>
  <c r="AQ442" i="3" s="1"/>
  <c r="AP442" i="3" s="1"/>
  <c r="AO442" i="3" s="1"/>
  <c r="AN442" i="3" s="1"/>
  <c r="AM442" i="3" s="1"/>
  <c r="AL442" i="3" s="1"/>
  <c r="AK442" i="3" s="1"/>
  <c r="AS361" i="3"/>
  <c r="AR361" i="3" s="1"/>
  <c r="AQ361" i="3" s="1"/>
  <c r="AP361" i="3" s="1"/>
  <c r="AO361" i="3" s="1"/>
  <c r="AN361" i="3" s="1"/>
  <c r="AM361" i="3" s="1"/>
  <c r="AL361" i="3" s="1"/>
  <c r="AK361" i="3" s="1"/>
  <c r="AB468" i="3"/>
  <c r="W468" i="3" s="1"/>
  <c r="K468" i="3"/>
  <c r="R468" i="3"/>
  <c r="AE468" i="3" s="1"/>
  <c r="AS290" i="3"/>
  <c r="AR290" i="3" s="1"/>
  <c r="AQ290" i="3" s="1"/>
  <c r="AP290" i="3" s="1"/>
  <c r="AO290" i="3" s="1"/>
  <c r="AN290" i="3" s="1"/>
  <c r="AM290" i="3" s="1"/>
  <c r="AL290" i="3" s="1"/>
  <c r="AK290" i="3" s="1"/>
  <c r="AS314" i="3"/>
  <c r="AR314" i="3" s="1"/>
  <c r="AQ314" i="3" s="1"/>
  <c r="AP314" i="3" s="1"/>
  <c r="AO314" i="3" s="1"/>
  <c r="AN314" i="3" s="1"/>
  <c r="AM314" i="3" s="1"/>
  <c r="AL314" i="3" s="1"/>
  <c r="AK314" i="3" s="1"/>
  <c r="AS475" i="3"/>
  <c r="AR475" i="3" s="1"/>
  <c r="AQ475" i="3" s="1"/>
  <c r="AP475" i="3" s="1"/>
  <c r="AO475" i="3" s="1"/>
  <c r="AN475" i="3" s="1"/>
  <c r="AM475" i="3" s="1"/>
  <c r="AL475" i="3" s="1"/>
  <c r="AK475" i="3" s="1"/>
  <c r="AS300" i="3"/>
  <c r="AR300" i="3" s="1"/>
  <c r="AQ300" i="3" s="1"/>
  <c r="AP300" i="3" s="1"/>
  <c r="AO300" i="3" s="1"/>
  <c r="AN300" i="3" s="1"/>
  <c r="AM300" i="3" s="1"/>
  <c r="AL300" i="3" s="1"/>
  <c r="AK300" i="3" s="1"/>
  <c r="R489" i="3"/>
  <c r="AE489" i="3" s="1"/>
  <c r="I64" i="3"/>
  <c r="AB64" i="3"/>
  <c r="U64" i="3" s="1"/>
  <c r="R64" i="3"/>
  <c r="AE64" i="3" s="1"/>
  <c r="I311" i="3"/>
  <c r="R311" i="3"/>
  <c r="AE311" i="3" s="1"/>
  <c r="AB311" i="3"/>
  <c r="U311" i="3" s="1"/>
  <c r="AS298" i="3"/>
  <c r="AR298" i="3" s="1"/>
  <c r="AQ298" i="3" s="1"/>
  <c r="AP298" i="3" s="1"/>
  <c r="AO298" i="3" s="1"/>
  <c r="AN298" i="3" s="1"/>
  <c r="AM298" i="3" s="1"/>
  <c r="AL298" i="3" s="1"/>
  <c r="AK298" i="3" s="1"/>
  <c r="AB344" i="3"/>
  <c r="V344" i="3" s="1"/>
  <c r="J344" i="3"/>
  <c r="AS372" i="3"/>
  <c r="AR372" i="3" s="1"/>
  <c r="AQ372" i="3" s="1"/>
  <c r="AP372" i="3" s="1"/>
  <c r="AO372" i="3" s="1"/>
  <c r="AN372" i="3" s="1"/>
  <c r="AM372" i="3" s="1"/>
  <c r="AL372" i="3" s="1"/>
  <c r="AK372" i="3" s="1"/>
  <c r="AS157" i="3"/>
  <c r="AR157" i="3" s="1"/>
  <c r="AQ157" i="3" s="1"/>
  <c r="AP157" i="3" s="1"/>
  <c r="AO157" i="3" s="1"/>
  <c r="AN157" i="3" s="1"/>
  <c r="AM157" i="3" s="1"/>
  <c r="AL157" i="3" s="1"/>
  <c r="AK157" i="3" s="1"/>
  <c r="AS288" i="3"/>
  <c r="AR288" i="3" s="1"/>
  <c r="AQ288" i="3" s="1"/>
  <c r="AP288" i="3" s="1"/>
  <c r="AO288" i="3" s="1"/>
  <c r="AN288" i="3" s="1"/>
  <c r="AM288" i="3" s="1"/>
  <c r="AL288" i="3" s="1"/>
  <c r="AK288" i="3" s="1"/>
  <c r="AS86" i="3"/>
  <c r="AR86" i="3" s="1"/>
  <c r="AQ86" i="3" s="1"/>
  <c r="AP86" i="3" s="1"/>
  <c r="AO86" i="3" s="1"/>
  <c r="AN86" i="3" s="1"/>
  <c r="AM86" i="3" s="1"/>
  <c r="AL86" i="3" s="1"/>
  <c r="AK86" i="3" s="1"/>
  <c r="AS131" i="3"/>
  <c r="AR131" i="3" s="1"/>
  <c r="AQ131" i="3" s="1"/>
  <c r="AP131" i="3" s="1"/>
  <c r="AO131" i="3" s="1"/>
  <c r="AN131" i="3" s="1"/>
  <c r="AM131" i="3" s="1"/>
  <c r="AL131" i="3" s="1"/>
  <c r="AK131" i="3" s="1"/>
  <c r="AS356" i="3"/>
  <c r="AR356" i="3" s="1"/>
  <c r="AQ356" i="3" s="1"/>
  <c r="AP356" i="3" s="1"/>
  <c r="AO356" i="3" s="1"/>
  <c r="AN356" i="3" s="1"/>
  <c r="AM356" i="3" s="1"/>
  <c r="AL356" i="3" s="1"/>
  <c r="AK356" i="3" s="1"/>
  <c r="AS477" i="3"/>
  <c r="AR477" i="3" s="1"/>
  <c r="AQ477" i="3" s="1"/>
  <c r="AP477" i="3" s="1"/>
  <c r="AO477" i="3" s="1"/>
  <c r="AN477" i="3" s="1"/>
  <c r="AM477" i="3" s="1"/>
  <c r="AL477" i="3" s="1"/>
  <c r="AK477" i="3" s="1"/>
  <c r="AS139" i="3"/>
  <c r="AR139" i="3" s="1"/>
  <c r="AQ139" i="3" s="1"/>
  <c r="AP139" i="3" s="1"/>
  <c r="AO139" i="3" s="1"/>
  <c r="AN139" i="3" s="1"/>
  <c r="AM139" i="3" s="1"/>
  <c r="AL139" i="3" s="1"/>
  <c r="AK139" i="3" s="1"/>
  <c r="R400" i="3"/>
  <c r="AE400" i="3" s="1"/>
  <c r="AS41" i="3"/>
  <c r="AR41" i="3" s="1"/>
  <c r="AQ41" i="3" s="1"/>
  <c r="AP41" i="3" s="1"/>
  <c r="AO41" i="3" s="1"/>
  <c r="AN41" i="3" s="1"/>
  <c r="AM41" i="3" s="1"/>
  <c r="AL41" i="3" s="1"/>
  <c r="AK41" i="3" s="1"/>
  <c r="I114" i="3"/>
  <c r="AB114" i="3"/>
  <c r="U114" i="3" s="1"/>
  <c r="K354" i="3"/>
  <c r="AB354" i="3"/>
  <c r="W354" i="3" s="1"/>
  <c r="AS420" i="3"/>
  <c r="AR420" i="3" s="1"/>
  <c r="AQ420" i="3" s="1"/>
  <c r="AP420" i="3" s="1"/>
  <c r="AO420" i="3" s="1"/>
  <c r="AN420" i="3" s="1"/>
  <c r="AM420" i="3" s="1"/>
  <c r="AL420" i="3" s="1"/>
  <c r="AK420" i="3" s="1"/>
  <c r="AS459" i="3"/>
  <c r="AR459" i="3" s="1"/>
  <c r="AQ459" i="3" s="1"/>
  <c r="AP459" i="3" s="1"/>
  <c r="AO459" i="3" s="1"/>
  <c r="AN459" i="3" s="1"/>
  <c r="AM459" i="3" s="1"/>
  <c r="AL459" i="3" s="1"/>
  <c r="AK459" i="3" s="1"/>
  <c r="AB442" i="3"/>
  <c r="V442" i="3" s="1"/>
  <c r="J442" i="3"/>
  <c r="K361" i="3"/>
  <c r="AB361" i="3"/>
  <c r="W361" i="3" s="1"/>
  <c r="R361" i="3"/>
  <c r="AE361" i="3" s="1"/>
  <c r="K443" i="3"/>
  <c r="R443" i="3"/>
  <c r="AE443" i="3" s="1"/>
  <c r="AB443" i="3"/>
  <c r="W443" i="3" s="1"/>
  <c r="AS468" i="3"/>
  <c r="AR468" i="3" s="1"/>
  <c r="AQ468" i="3" s="1"/>
  <c r="AP468" i="3" s="1"/>
  <c r="AO468" i="3" s="1"/>
  <c r="AN468" i="3" s="1"/>
  <c r="AM468" i="3" s="1"/>
  <c r="AL468" i="3" s="1"/>
  <c r="AK468" i="3" s="1"/>
  <c r="AS401" i="3"/>
  <c r="AR401" i="3" s="1"/>
  <c r="AQ401" i="3" s="1"/>
  <c r="AP401" i="3" s="1"/>
  <c r="AO401" i="3" s="1"/>
  <c r="AN401" i="3" s="1"/>
  <c r="AM401" i="3" s="1"/>
  <c r="AL401" i="3" s="1"/>
  <c r="AK401" i="3" s="1"/>
  <c r="R300" i="3"/>
  <c r="AE300" i="3" s="1"/>
  <c r="AB300" i="3"/>
  <c r="W300" i="3" s="1"/>
  <c r="K300" i="3"/>
  <c r="AS409" i="3"/>
  <c r="AR409" i="3" s="1"/>
  <c r="AQ409" i="3" s="1"/>
  <c r="AP409" i="3" s="1"/>
  <c r="AO409" i="3" s="1"/>
  <c r="AN409" i="3" s="1"/>
  <c r="AM409" i="3" s="1"/>
  <c r="AL409" i="3" s="1"/>
  <c r="AK409" i="3" s="1"/>
  <c r="I42" i="3"/>
  <c r="AB42" i="3"/>
  <c r="U42" i="3" s="1"/>
  <c r="AQ490" i="3"/>
  <c r="AP490" i="3" s="1"/>
  <c r="AO490" i="3" s="1"/>
  <c r="AN490" i="3" s="1"/>
  <c r="AM490" i="3" s="1"/>
  <c r="AL490" i="3" s="1"/>
  <c r="AK490" i="3" s="1"/>
  <c r="AI490" i="3" s="1"/>
  <c r="AB486" i="3"/>
  <c r="W486" i="3" s="1"/>
  <c r="I174" i="3"/>
  <c r="R174" i="3"/>
  <c r="AE174" i="3" s="1"/>
  <c r="AB174" i="3"/>
  <c r="U174" i="3" s="1"/>
  <c r="I193" i="3"/>
  <c r="AB193" i="3"/>
  <c r="U193" i="3" s="1"/>
  <c r="R193" i="3"/>
  <c r="AE193" i="3" s="1"/>
  <c r="AS471" i="3"/>
  <c r="AR471" i="3" s="1"/>
  <c r="AQ471" i="3" s="1"/>
  <c r="AP471" i="3" s="1"/>
  <c r="AO471" i="3" s="1"/>
  <c r="AN471" i="3" s="1"/>
  <c r="AM471" i="3" s="1"/>
  <c r="AL471" i="3" s="1"/>
  <c r="AK471" i="3" s="1"/>
  <c r="I288" i="3"/>
  <c r="R288" i="3"/>
  <c r="AE288" i="3" s="1"/>
  <c r="AB288" i="3"/>
  <c r="U288" i="3" s="1"/>
  <c r="K462" i="3"/>
  <c r="AB462" i="3"/>
  <c r="W462" i="3" s="1"/>
  <c r="I79" i="3"/>
  <c r="AB79" i="3"/>
  <c r="U79" i="3" s="1"/>
  <c r="AS243" i="3"/>
  <c r="AR243" i="3" s="1"/>
  <c r="AQ243" i="3" s="1"/>
  <c r="AP243" i="3" s="1"/>
  <c r="AO243" i="3" s="1"/>
  <c r="AN243" i="3" s="1"/>
  <c r="AM243" i="3" s="1"/>
  <c r="AL243" i="3" s="1"/>
  <c r="AK243" i="3" s="1"/>
  <c r="R156" i="3"/>
  <c r="AE156" i="3" s="1"/>
  <c r="R347" i="3"/>
  <c r="AE347" i="3" s="1"/>
  <c r="AB141" i="3"/>
  <c r="V141" i="3" s="1"/>
  <c r="J141" i="3"/>
  <c r="K464" i="3"/>
  <c r="R464" i="3"/>
  <c r="AE464" i="3" s="1"/>
  <c r="AB464" i="3"/>
  <c r="W464" i="3" s="1"/>
  <c r="AS114" i="3"/>
  <c r="AR114" i="3" s="1"/>
  <c r="AQ114" i="3" s="1"/>
  <c r="AP114" i="3" s="1"/>
  <c r="AO114" i="3" s="1"/>
  <c r="AN114" i="3" s="1"/>
  <c r="AM114" i="3" s="1"/>
  <c r="AL114" i="3" s="1"/>
  <c r="AK114" i="3" s="1"/>
  <c r="K420" i="3"/>
  <c r="R420" i="3"/>
  <c r="AE420" i="3" s="1"/>
  <c r="AB420" i="3"/>
  <c r="W420" i="3" s="1"/>
  <c r="K351" i="3"/>
  <c r="AB351" i="3"/>
  <c r="W351" i="3" s="1"/>
  <c r="R351" i="3"/>
  <c r="AE351" i="3" s="1"/>
  <c r="AS398" i="3"/>
  <c r="AR398" i="3" s="1"/>
  <c r="AQ398" i="3" s="1"/>
  <c r="AP398" i="3" s="1"/>
  <c r="AO398" i="3" s="1"/>
  <c r="AN398" i="3" s="1"/>
  <c r="AM398" i="3" s="1"/>
  <c r="AL398" i="3" s="1"/>
  <c r="AK398" i="3" s="1"/>
  <c r="AS454" i="3"/>
  <c r="AR454" i="3" s="1"/>
  <c r="AQ454" i="3" s="1"/>
  <c r="AP454" i="3" s="1"/>
  <c r="AO454" i="3" s="1"/>
  <c r="AN454" i="3" s="1"/>
  <c r="AM454" i="3" s="1"/>
  <c r="AL454" i="3" s="1"/>
  <c r="AK454" i="3" s="1"/>
  <c r="AS472" i="3"/>
  <c r="AR472" i="3"/>
  <c r="AQ472" i="3" s="1"/>
  <c r="AP472" i="3" s="1"/>
  <c r="AO472" i="3" s="1"/>
  <c r="AN472" i="3" s="1"/>
  <c r="AM472" i="3" s="1"/>
  <c r="AL472" i="3" s="1"/>
  <c r="AK472" i="3" s="1"/>
  <c r="I290" i="3"/>
  <c r="AB290" i="3"/>
  <c r="U290" i="3" s="1"/>
  <c r="R314" i="3"/>
  <c r="AE314" i="3" s="1"/>
  <c r="I315" i="3"/>
  <c r="AB315" i="3"/>
  <c r="U315" i="3" s="1"/>
  <c r="K440" i="3"/>
  <c r="AB440" i="3"/>
  <c r="W440" i="3" s="1"/>
  <c r="R440" i="3"/>
  <c r="AE440" i="3" s="1"/>
  <c r="I273" i="3"/>
  <c r="AB273" i="3"/>
  <c r="U273" i="3" s="1"/>
  <c r="K409" i="3"/>
  <c r="R409" i="3"/>
  <c r="AE409" i="3" s="1"/>
  <c r="AB409" i="3"/>
  <c r="W409" i="3" s="1"/>
  <c r="AS473" i="3"/>
  <c r="AR473" i="3" s="1"/>
  <c r="AQ473" i="3" s="1"/>
  <c r="AP473" i="3" s="1"/>
  <c r="AO473" i="3" s="1"/>
  <c r="AN473" i="3" s="1"/>
  <c r="AM473" i="3" s="1"/>
  <c r="AL473" i="3" s="1"/>
  <c r="AK473" i="3" s="1"/>
  <c r="I61" i="3"/>
  <c r="AB61" i="3"/>
  <c r="U61" i="3" s="1"/>
  <c r="R484" i="3"/>
  <c r="AE484" i="3" s="1"/>
  <c r="I317" i="3"/>
  <c r="R317" i="3"/>
  <c r="AE317" i="3" s="1"/>
  <c r="AB317" i="3"/>
  <c r="U317" i="3" s="1"/>
  <c r="I107" i="3"/>
  <c r="R107" i="3"/>
  <c r="AE107" i="3" s="1"/>
  <c r="AB107" i="3"/>
  <c r="U107" i="3" s="1"/>
  <c r="I83" i="3"/>
  <c r="AB83" i="3"/>
  <c r="U83" i="3" s="1"/>
  <c r="R83" i="3"/>
  <c r="AE83" i="3" s="1"/>
  <c r="AB298" i="3"/>
  <c r="U298" i="3" s="1"/>
  <c r="I298" i="3"/>
  <c r="K406" i="3"/>
  <c r="AB406" i="3"/>
  <c r="W406" i="3" s="1"/>
  <c r="K372" i="3"/>
  <c r="R372" i="3"/>
  <c r="AE372" i="3" s="1"/>
  <c r="AB372" i="3"/>
  <c r="W372" i="3" s="1"/>
  <c r="AB471" i="3"/>
  <c r="W471" i="3" s="1"/>
  <c r="K471" i="3"/>
  <c r="AS210" i="3"/>
  <c r="AR210" i="3" s="1"/>
  <c r="AQ210" i="3" s="1"/>
  <c r="AP210" i="3" s="1"/>
  <c r="AO210" i="3" s="1"/>
  <c r="AN210" i="3" s="1"/>
  <c r="AM210" i="3" s="1"/>
  <c r="AL210" i="3" s="1"/>
  <c r="AK210" i="3" s="1"/>
  <c r="AS462" i="3"/>
  <c r="AR462" i="3" s="1"/>
  <c r="AQ462" i="3" s="1"/>
  <c r="AP462" i="3" s="1"/>
  <c r="AO462" i="3" s="1"/>
  <c r="AN462" i="3" s="1"/>
  <c r="AM462" i="3" s="1"/>
  <c r="AL462" i="3" s="1"/>
  <c r="AK462" i="3" s="1"/>
  <c r="I131" i="3"/>
  <c r="AB131" i="3"/>
  <c r="U131" i="3" s="1"/>
  <c r="J243" i="3"/>
  <c r="AB243" i="3"/>
  <c r="V243" i="3" s="1"/>
  <c r="AB467" i="3"/>
  <c r="W467" i="3" s="1"/>
  <c r="K467" i="3"/>
  <c r="AS407" i="3"/>
  <c r="AR407" i="3" s="1"/>
  <c r="AQ407" i="3" s="1"/>
  <c r="AP407" i="3" s="1"/>
  <c r="AO407" i="3" s="1"/>
  <c r="AN407" i="3" s="1"/>
  <c r="AM407" i="3" s="1"/>
  <c r="AL407" i="3" s="1"/>
  <c r="AK407" i="3" s="1"/>
  <c r="AS464" i="3"/>
  <c r="AR464" i="3" s="1"/>
  <c r="AQ464" i="3" s="1"/>
  <c r="AP464" i="3" s="1"/>
  <c r="AO464" i="3" s="1"/>
  <c r="AN464" i="3" s="1"/>
  <c r="AM464" i="3" s="1"/>
  <c r="AL464" i="3" s="1"/>
  <c r="AK464" i="3" s="1"/>
  <c r="I45" i="3"/>
  <c r="AB45" i="3"/>
  <c r="U45" i="3" s="1"/>
  <c r="AS411" i="3"/>
  <c r="AR411" i="3" s="1"/>
  <c r="AQ411" i="3" s="1"/>
  <c r="AP411" i="3" s="1"/>
  <c r="AO411" i="3" s="1"/>
  <c r="AN411" i="3" s="1"/>
  <c r="AM411" i="3" s="1"/>
  <c r="AL411" i="3" s="1"/>
  <c r="AK411" i="3" s="1"/>
  <c r="AS435" i="3"/>
  <c r="AR435" i="3" s="1"/>
  <c r="AQ435" i="3" s="1"/>
  <c r="AP435" i="3" s="1"/>
  <c r="AO435" i="3" s="1"/>
  <c r="AN435" i="3" s="1"/>
  <c r="AM435" i="3" s="1"/>
  <c r="AL435" i="3" s="1"/>
  <c r="AK435" i="3" s="1"/>
  <c r="AS351" i="3"/>
  <c r="AR351" i="3" s="1"/>
  <c r="AQ351" i="3" s="1"/>
  <c r="AP351" i="3" s="1"/>
  <c r="AO351" i="3" s="1"/>
  <c r="AN351" i="3" s="1"/>
  <c r="AM351" i="3" s="1"/>
  <c r="AL351" i="3" s="1"/>
  <c r="AK351" i="3" s="1"/>
  <c r="AB398" i="3"/>
  <c r="W398" i="3" s="1"/>
  <c r="K398" i="3"/>
  <c r="K454" i="3"/>
  <c r="R454" i="3"/>
  <c r="AE454" i="3" s="1"/>
  <c r="AB454" i="3"/>
  <c r="W454" i="3" s="1"/>
  <c r="AS280" i="3"/>
  <c r="AR280" i="3" s="1"/>
  <c r="AQ280" i="3" s="1"/>
  <c r="AP280" i="3" s="1"/>
  <c r="AO280" i="3" s="1"/>
  <c r="AN280" i="3" s="1"/>
  <c r="AM280" i="3" s="1"/>
  <c r="AL280" i="3" s="1"/>
  <c r="AK280" i="3" s="1"/>
  <c r="AS364" i="3"/>
  <c r="AR364" i="3" s="1"/>
  <c r="AQ364" i="3" s="1"/>
  <c r="AP364" i="3" s="1"/>
  <c r="AO364" i="3" s="1"/>
  <c r="AN364" i="3" s="1"/>
  <c r="AM364" i="3" s="1"/>
  <c r="AL364" i="3" s="1"/>
  <c r="AK364" i="3" s="1"/>
  <c r="AS440" i="3"/>
  <c r="AR440" i="3" s="1"/>
  <c r="AQ440" i="3" s="1"/>
  <c r="AP440" i="3" s="1"/>
  <c r="AO440" i="3" s="1"/>
  <c r="AN440" i="3" s="1"/>
  <c r="AM440" i="3" s="1"/>
  <c r="AL440" i="3" s="1"/>
  <c r="AK440" i="3" s="1"/>
  <c r="AS352" i="3"/>
  <c r="AR352" i="3" s="1"/>
  <c r="AQ352" i="3" s="1"/>
  <c r="AP352" i="3" s="1"/>
  <c r="AO352" i="3" s="1"/>
  <c r="AN352" i="3" s="1"/>
  <c r="AM352" i="3" s="1"/>
  <c r="AL352" i="3" s="1"/>
  <c r="AK352" i="3" s="1"/>
  <c r="AS447" i="3"/>
  <c r="AR447" i="3" s="1"/>
  <c r="AQ447" i="3" s="1"/>
  <c r="AP447" i="3" s="1"/>
  <c r="AO447" i="3" s="1"/>
  <c r="AN447" i="3" s="1"/>
  <c r="AM447" i="3" s="1"/>
  <c r="AL447" i="3" s="1"/>
  <c r="AK447" i="3" s="1"/>
  <c r="AB473" i="3"/>
  <c r="W473" i="3" s="1"/>
  <c r="K473" i="3"/>
  <c r="R475" i="3"/>
  <c r="AE475" i="3" s="1"/>
  <c r="I217" i="3"/>
  <c r="R217" i="3"/>
  <c r="AE217" i="3" s="1"/>
  <c r="AB217" i="3"/>
  <c r="U217" i="3" s="1"/>
  <c r="R298" i="3"/>
  <c r="AE298" i="3" s="1"/>
  <c r="I210" i="3"/>
  <c r="AB210" i="3"/>
  <c r="U210" i="3" s="1"/>
  <c r="AS449" i="3"/>
  <c r="AR449" i="3" s="1"/>
  <c r="AQ449" i="3" s="1"/>
  <c r="AP449" i="3" s="1"/>
  <c r="AO449" i="3" s="1"/>
  <c r="AN449" i="3" s="1"/>
  <c r="AM449" i="3" s="1"/>
  <c r="AL449" i="3" s="1"/>
  <c r="AK449" i="3" s="1"/>
  <c r="AS476" i="3"/>
  <c r="AR476" i="3" s="1"/>
  <c r="AQ476" i="3" s="1"/>
  <c r="AP476" i="3" s="1"/>
  <c r="AO476" i="3" s="1"/>
  <c r="AN476" i="3" s="1"/>
  <c r="AM476" i="3" s="1"/>
  <c r="AL476" i="3" s="1"/>
  <c r="AK476" i="3" s="1"/>
  <c r="I86" i="3"/>
  <c r="AB86" i="3"/>
  <c r="U86" i="3" s="1"/>
  <c r="R146" i="3"/>
  <c r="AE146" i="3" s="1"/>
  <c r="K156" i="3"/>
  <c r="AB156" i="3"/>
  <c r="W156" i="3" s="1"/>
  <c r="K407" i="3"/>
  <c r="AB407" i="3"/>
  <c r="W407" i="3" s="1"/>
  <c r="R407" i="3"/>
  <c r="AE407" i="3" s="1"/>
  <c r="AS45" i="3"/>
  <c r="AR45" i="3" s="1"/>
  <c r="AQ45" i="3" s="1"/>
  <c r="AP45" i="3" s="1"/>
  <c r="AO45" i="3" s="1"/>
  <c r="AN45" i="3" s="1"/>
  <c r="AM45" i="3" s="1"/>
  <c r="AL45" i="3" s="1"/>
  <c r="AK45" i="3" s="1"/>
  <c r="AS51" i="3"/>
  <c r="AR51" i="3" s="1"/>
  <c r="AQ51" i="3" s="1"/>
  <c r="AP51" i="3" s="1"/>
  <c r="AO51" i="3" s="1"/>
  <c r="AN51" i="3" s="1"/>
  <c r="AM51" i="3" s="1"/>
  <c r="AL51" i="3" s="1"/>
  <c r="AK51" i="3" s="1"/>
  <c r="AS273" i="3"/>
  <c r="AR273" i="3" s="1"/>
  <c r="AQ273" i="3" s="1"/>
  <c r="AP273" i="3" s="1"/>
  <c r="AO273" i="3" s="1"/>
  <c r="AN273" i="3" s="1"/>
  <c r="AM273" i="3" s="1"/>
  <c r="AL273" i="3" s="1"/>
  <c r="AK273" i="3" s="1"/>
  <c r="K352" i="3"/>
  <c r="AB352" i="3"/>
  <c r="W352" i="3" s="1"/>
  <c r="R352" i="3"/>
  <c r="AE352" i="3" s="1"/>
  <c r="R467" i="3"/>
  <c r="AE467" i="3" s="1"/>
  <c r="I177" i="3"/>
  <c r="R177" i="3"/>
  <c r="AE177" i="3" s="1"/>
  <c r="AB177" i="3"/>
  <c r="U177" i="3" s="1"/>
  <c r="I74" i="3"/>
  <c r="R74" i="3"/>
  <c r="AE74" i="3" s="1"/>
  <c r="AB74" i="3"/>
  <c r="U74" i="3" s="1"/>
  <c r="I66" i="3"/>
  <c r="R66" i="3"/>
  <c r="AE66" i="3" s="1"/>
  <c r="AB66" i="3"/>
  <c r="U66" i="3" s="1"/>
  <c r="AS347" i="3"/>
  <c r="AR347" i="3" s="1"/>
  <c r="AQ347" i="3" s="1"/>
  <c r="AP347" i="3" s="1"/>
  <c r="AO347" i="3" s="1"/>
  <c r="AN347" i="3" s="1"/>
  <c r="AM347" i="3" s="1"/>
  <c r="AL347" i="3" s="1"/>
  <c r="AK347" i="3" s="1"/>
  <c r="AS406" i="3"/>
  <c r="AR406" i="3" s="1"/>
  <c r="AQ406" i="3" s="1"/>
  <c r="AP406" i="3" s="1"/>
  <c r="AO406" i="3" s="1"/>
  <c r="AN406" i="3" s="1"/>
  <c r="AM406" i="3" s="1"/>
  <c r="AL406" i="3" s="1"/>
  <c r="AK406" i="3" s="1"/>
  <c r="AS429" i="3"/>
  <c r="AR429" i="3" s="1"/>
  <c r="AQ429" i="3" s="1"/>
  <c r="AP429" i="3" s="1"/>
  <c r="AO429" i="3" s="1"/>
  <c r="AN429" i="3" s="1"/>
  <c r="AM429" i="3" s="1"/>
  <c r="AL429" i="3" s="1"/>
  <c r="AK429" i="3" s="1"/>
  <c r="R210" i="3"/>
  <c r="AE210" i="3" s="1"/>
  <c r="K449" i="3"/>
  <c r="AB449" i="3"/>
  <c r="W449" i="3" s="1"/>
  <c r="R449" i="3"/>
  <c r="AE449" i="3" s="1"/>
  <c r="K476" i="3"/>
  <c r="AB476" i="3"/>
  <c r="W476" i="3" s="1"/>
  <c r="R105" i="3"/>
  <c r="AE105" i="3" s="1"/>
  <c r="AS146" i="3"/>
  <c r="AR146" i="3" s="1"/>
  <c r="AQ146" i="3" s="1"/>
  <c r="AP146" i="3" s="1"/>
  <c r="AO146" i="3" s="1"/>
  <c r="AN146" i="3" s="1"/>
  <c r="AM146" i="3" s="1"/>
  <c r="AL146" i="3" s="1"/>
  <c r="AK146" i="3" s="1"/>
  <c r="J247" i="3"/>
  <c r="AB247" i="3"/>
  <c r="V247" i="3" s="1"/>
  <c r="AS182" i="3"/>
  <c r="AR182" i="3" s="1"/>
  <c r="AQ182" i="3" s="1"/>
  <c r="AP182" i="3" s="1"/>
  <c r="AO182" i="3" s="1"/>
  <c r="AN182" i="3" s="1"/>
  <c r="AM182" i="3" s="1"/>
  <c r="AL182" i="3" s="1"/>
  <c r="AK182" i="3" s="1"/>
  <c r="AS123" i="3"/>
  <c r="AR123" i="3" s="1"/>
  <c r="AQ123" i="3" s="1"/>
  <c r="AP123" i="3" s="1"/>
  <c r="AO123" i="3" s="1"/>
  <c r="AN123" i="3" s="1"/>
  <c r="AM123" i="3" s="1"/>
  <c r="AL123" i="3" s="1"/>
  <c r="AK123" i="3" s="1"/>
  <c r="K411" i="3"/>
  <c r="R411" i="3"/>
  <c r="AE411" i="3" s="1"/>
  <c r="AB411" i="3"/>
  <c r="W411" i="3" s="1"/>
  <c r="K435" i="3"/>
  <c r="R435" i="3"/>
  <c r="AE435" i="3" s="1"/>
  <c r="AB435" i="3"/>
  <c r="W435" i="3" s="1"/>
  <c r="R357" i="3"/>
  <c r="AE357" i="3" s="1"/>
  <c r="AB357" i="3"/>
  <c r="W357" i="3" s="1"/>
  <c r="AS465" i="3"/>
  <c r="AR465" i="3" s="1"/>
  <c r="AQ465" i="3" s="1"/>
  <c r="AP465" i="3" s="1"/>
  <c r="AO465" i="3" s="1"/>
  <c r="AN465" i="3" s="1"/>
  <c r="AM465" i="3" s="1"/>
  <c r="AL465" i="3" s="1"/>
  <c r="AK465" i="3" s="1"/>
  <c r="AS282" i="3"/>
  <c r="AR282" i="3" s="1"/>
  <c r="AQ282" i="3" s="1"/>
  <c r="AP282" i="3" s="1"/>
  <c r="AO282" i="3" s="1"/>
  <c r="AN282" i="3" s="1"/>
  <c r="AM282" i="3" s="1"/>
  <c r="AL282" i="3" s="1"/>
  <c r="AK282" i="3" s="1"/>
  <c r="I280" i="3"/>
  <c r="AB280" i="3"/>
  <c r="U280" i="3" s="1"/>
  <c r="AS461" i="3"/>
  <c r="AR461" i="3" s="1"/>
  <c r="AQ461" i="3" s="1"/>
  <c r="AP461" i="3" s="1"/>
  <c r="AO461" i="3" s="1"/>
  <c r="AN461" i="3" s="1"/>
  <c r="AM461" i="3" s="1"/>
  <c r="AL461" i="3" s="1"/>
  <c r="AK461" i="3" s="1"/>
  <c r="K447" i="3"/>
  <c r="AB447" i="3"/>
  <c r="W447" i="3" s="1"/>
  <c r="R447" i="3"/>
  <c r="AE447" i="3" s="1"/>
  <c r="H32" i="3"/>
  <c r="AB32" i="3"/>
  <c r="T32" i="3" s="1"/>
  <c r="E14" i="3" s="1"/>
  <c r="I75" i="3"/>
  <c r="AB75" i="3"/>
  <c r="U75" i="3" s="1"/>
  <c r="AH490" i="3"/>
  <c r="AS483" i="3"/>
  <c r="AR483" i="3" s="1"/>
  <c r="AQ483" i="3" s="1"/>
  <c r="AP483" i="3" s="1"/>
  <c r="AO483" i="3" s="1"/>
  <c r="AN483" i="3" s="1"/>
  <c r="AM483" i="3" s="1"/>
  <c r="AL483" i="3" s="1"/>
  <c r="AK483" i="3" s="1"/>
  <c r="R483" i="3"/>
  <c r="AE483" i="3" s="1"/>
  <c r="AB489" i="3"/>
  <c r="W489" i="3" s="1"/>
  <c r="K489" i="3"/>
  <c r="K483" i="3"/>
  <c r="AB483" i="3"/>
  <c r="W483" i="3" s="1"/>
  <c r="AS489" i="3"/>
  <c r="AR489" i="3" s="1"/>
  <c r="AQ489" i="3" s="1"/>
  <c r="AP489" i="3" s="1"/>
  <c r="AO489" i="3" s="1"/>
  <c r="AN489" i="3" s="1"/>
  <c r="AM489" i="3" s="1"/>
  <c r="AL489" i="3" s="1"/>
  <c r="AK489" i="3" s="1"/>
  <c r="K488" i="3"/>
  <c r="AB488" i="3"/>
  <c r="W488" i="3" s="1"/>
  <c r="S399" i="1"/>
  <c r="U399" i="1" s="1"/>
  <c r="S109" i="1"/>
  <c r="U109" i="1" s="1"/>
  <c r="S113" i="1"/>
  <c r="U113" i="1" s="1"/>
  <c r="S280" i="1"/>
  <c r="U280" i="1" s="1"/>
  <c r="W30" i="1"/>
  <c r="I30" i="1"/>
  <c r="G255" i="1"/>
  <c r="I255" i="1" s="1"/>
  <c r="S176" i="1"/>
  <c r="U176" i="1" s="1"/>
  <c r="P384" i="1"/>
  <c r="S384" i="1" s="1"/>
  <c r="U384" i="1" s="1"/>
  <c r="S161" i="1"/>
  <c r="U161" i="1" s="1"/>
  <c r="S298" i="1"/>
  <c r="U298" i="1" s="1"/>
  <c r="S360" i="1"/>
  <c r="U360" i="1" s="1"/>
  <c r="S143" i="1"/>
  <c r="U143" i="1" s="1"/>
  <c r="S450" i="1"/>
  <c r="U450" i="1" s="1"/>
  <c r="S278" i="1"/>
  <c r="U278" i="1" s="1"/>
  <c r="G357" i="1"/>
  <c r="K357" i="1" s="1"/>
  <c r="S37" i="1"/>
  <c r="U37" i="1" s="1"/>
  <c r="S385" i="1"/>
  <c r="U385" i="1" s="1"/>
  <c r="W142" i="1"/>
  <c r="I48" i="1"/>
  <c r="W48" i="1"/>
  <c r="W152" i="1"/>
  <c r="S152" i="1"/>
  <c r="U152" i="1" s="1"/>
  <c r="S452" i="1"/>
  <c r="U452" i="1" s="1"/>
  <c r="P480" i="1"/>
  <c r="S453" i="1"/>
  <c r="U453" i="1" s="1"/>
  <c r="S110" i="1"/>
  <c r="U110" i="1" s="1"/>
  <c r="S48" i="1"/>
  <c r="U48" i="1" s="1"/>
  <c r="W430" i="1"/>
  <c r="G109" i="1"/>
  <c r="P293" i="1"/>
  <c r="G399" i="1"/>
  <c r="S216" i="1"/>
  <c r="U216" i="1" s="1"/>
  <c r="W130" i="1"/>
  <c r="S479" i="1"/>
  <c r="U479" i="1" s="1"/>
  <c r="S174" i="1"/>
  <c r="U174" i="1" s="1"/>
  <c r="S74" i="1"/>
  <c r="U74" i="1" s="1"/>
  <c r="S444" i="1"/>
  <c r="U444" i="1" s="1"/>
  <c r="S333" i="1"/>
  <c r="U333" i="1" s="1"/>
  <c r="S127" i="1"/>
  <c r="U127" i="1" s="1"/>
  <c r="W124" i="1"/>
  <c r="J124" i="1"/>
  <c r="W216" i="1"/>
  <c r="I216" i="1"/>
  <c r="S86" i="1"/>
  <c r="U86" i="1" s="1"/>
  <c r="S426" i="1"/>
  <c r="U426" i="1" s="1"/>
  <c r="S349" i="1"/>
  <c r="U349" i="1" s="1"/>
  <c r="W292" i="1"/>
  <c r="I292" i="1"/>
  <c r="W34" i="1"/>
  <c r="I86" i="1"/>
  <c r="W86" i="1"/>
  <c r="S168" i="1"/>
  <c r="U168" i="1" s="1"/>
  <c r="S21" i="1"/>
  <c r="U21" i="1" s="1"/>
  <c r="S294" i="1"/>
  <c r="U294" i="1" s="1"/>
  <c r="G203" i="1"/>
  <c r="P203" i="1"/>
  <c r="S203" i="1" s="1"/>
  <c r="U203" i="1" s="1"/>
  <c r="P318" i="1"/>
  <c r="G318" i="1"/>
  <c r="G94" i="1"/>
  <c r="P94" i="1"/>
  <c r="G261" i="1"/>
  <c r="I261" i="1" s="1"/>
  <c r="P261" i="1"/>
  <c r="G304" i="1"/>
  <c r="I304" i="1" s="1"/>
  <c r="P304" i="1"/>
  <c r="S304" i="1" s="1"/>
  <c r="U304" i="1" s="1"/>
  <c r="P118" i="1"/>
  <c r="G118" i="1"/>
  <c r="G44" i="1"/>
  <c r="P44" i="1"/>
  <c r="P422" i="1"/>
  <c r="S422" i="1" s="1"/>
  <c r="U422" i="1" s="1"/>
  <c r="G422" i="1"/>
  <c r="G205" i="1"/>
  <c r="P205" i="1"/>
  <c r="S205" i="1" s="1"/>
  <c r="U205" i="1" s="1"/>
  <c r="G219" i="1"/>
  <c r="I219" i="1" s="1"/>
  <c r="P219" i="1"/>
  <c r="G307" i="1"/>
  <c r="P307" i="1"/>
  <c r="G441" i="1"/>
  <c r="P441" i="1"/>
  <c r="G165" i="1"/>
  <c r="J165" i="1" s="1"/>
  <c r="P165" i="1"/>
  <c r="P246" i="1"/>
  <c r="G246" i="1"/>
  <c r="P196" i="1"/>
  <c r="G196" i="1"/>
  <c r="P195" i="1"/>
  <c r="S195" i="1" s="1"/>
  <c r="U195" i="1" s="1"/>
  <c r="G195" i="1"/>
  <c r="P277" i="1"/>
  <c r="G277" i="1"/>
  <c r="G372" i="1"/>
  <c r="P372" i="1"/>
  <c r="P75" i="1"/>
  <c r="G75" i="1"/>
  <c r="P240" i="1"/>
  <c r="S240" i="1" s="1"/>
  <c r="U240" i="1" s="1"/>
  <c r="G240" i="1"/>
  <c r="I240" i="1" s="1"/>
  <c r="G394" i="1"/>
  <c r="P394" i="1"/>
  <c r="S394" i="1" s="1"/>
  <c r="U394" i="1" s="1"/>
  <c r="G39" i="1"/>
  <c r="P39" i="1"/>
  <c r="G428" i="1"/>
  <c r="P428" i="1"/>
  <c r="G185" i="1"/>
  <c r="J185" i="1" s="1"/>
  <c r="P185" i="1"/>
  <c r="G159" i="1"/>
  <c r="P159" i="1"/>
  <c r="S159" i="1" s="1"/>
  <c r="U159" i="1" s="1"/>
  <c r="P308" i="1"/>
  <c r="G308" i="1"/>
  <c r="I308" i="1" s="1"/>
  <c r="G181" i="1"/>
  <c r="P181" i="1"/>
  <c r="G411" i="1"/>
  <c r="P411" i="1"/>
  <c r="G29" i="1"/>
  <c r="P29" i="1"/>
  <c r="S29" i="1" s="1"/>
  <c r="U29" i="1" s="1"/>
  <c r="G63" i="1"/>
  <c r="P63" i="1"/>
  <c r="P327" i="1"/>
  <c r="G327" i="1"/>
  <c r="G389" i="1"/>
  <c r="P389" i="1"/>
  <c r="G266" i="1"/>
  <c r="I266" i="1" s="1"/>
  <c r="P266" i="1"/>
  <c r="S266" i="1" s="1"/>
  <c r="U266" i="1" s="1"/>
  <c r="G193" i="1"/>
  <c r="P193" i="1"/>
  <c r="G324" i="1"/>
  <c r="I324" i="1" s="1"/>
  <c r="P324" i="1"/>
  <c r="S93" i="1"/>
  <c r="U93" i="1" s="1"/>
  <c r="S457" i="1"/>
  <c r="U457" i="1" s="1"/>
  <c r="S446" i="1"/>
  <c r="U446" i="1" s="1"/>
  <c r="J446" i="1"/>
  <c r="G456" i="1"/>
  <c r="K456" i="1" s="1"/>
  <c r="P456" i="1"/>
  <c r="W456" i="1" s="1"/>
  <c r="G108" i="1"/>
  <c r="I108" i="1" s="1"/>
  <c r="P108" i="1"/>
  <c r="G378" i="1"/>
  <c r="P378" i="1"/>
  <c r="P236" i="1"/>
  <c r="G236" i="1"/>
  <c r="G166" i="1"/>
  <c r="J166" i="1" s="1"/>
  <c r="P166" i="1"/>
  <c r="G123" i="1"/>
  <c r="P123" i="1"/>
  <c r="P22" i="1"/>
  <c r="S22" i="1" s="1"/>
  <c r="U22" i="1" s="1"/>
  <c r="G22" i="1"/>
  <c r="P401" i="1"/>
  <c r="G401" i="1"/>
  <c r="P332" i="1"/>
  <c r="G332" i="1"/>
  <c r="P157" i="1"/>
  <c r="G157" i="1"/>
  <c r="G90" i="1"/>
  <c r="P90" i="1"/>
  <c r="P365" i="1"/>
  <c r="G365" i="1"/>
  <c r="G187" i="1"/>
  <c r="P187" i="1"/>
  <c r="G373" i="1"/>
  <c r="P373" i="1"/>
  <c r="G235" i="1"/>
  <c r="I235" i="1" s="1"/>
  <c r="P235" i="1"/>
  <c r="G303" i="1"/>
  <c r="P303" i="1"/>
  <c r="S303" i="1" s="1"/>
  <c r="U303" i="1" s="1"/>
  <c r="G191" i="1"/>
  <c r="P191" i="1"/>
  <c r="P104" i="1"/>
  <c r="G104" i="1"/>
  <c r="G367" i="1"/>
  <c r="P367" i="1"/>
  <c r="G366" i="1"/>
  <c r="P366" i="1"/>
  <c r="S366" i="1" s="1"/>
  <c r="U366" i="1" s="1"/>
  <c r="G51" i="1"/>
  <c r="P51" i="1"/>
  <c r="P442" i="1"/>
  <c r="G442" i="1"/>
  <c r="G355" i="1"/>
  <c r="P355" i="1"/>
  <c r="G251" i="1"/>
  <c r="I251" i="1" s="1"/>
  <c r="P251" i="1"/>
  <c r="S251" i="1" s="1"/>
  <c r="U251" i="1" s="1"/>
  <c r="P164" i="1"/>
  <c r="G164" i="1"/>
  <c r="P414" i="1"/>
  <c r="G414" i="1"/>
  <c r="G106" i="1"/>
  <c r="P106" i="1"/>
  <c r="G406" i="1"/>
  <c r="P406" i="1"/>
  <c r="S406" i="1" s="1"/>
  <c r="U406" i="1" s="1"/>
  <c r="G101" i="1"/>
  <c r="P101" i="1"/>
  <c r="G45" i="1"/>
  <c r="P45" i="1"/>
  <c r="G67" i="1"/>
  <c r="I67" i="1" s="1"/>
  <c r="P67" i="1"/>
  <c r="P354" i="1"/>
  <c r="G354" i="1"/>
  <c r="G262" i="1"/>
  <c r="I262" i="1" s="1"/>
  <c r="P262" i="1"/>
  <c r="G92" i="1"/>
  <c r="P92" i="1"/>
  <c r="G248" i="1"/>
  <c r="P248" i="1"/>
  <c r="I93" i="1"/>
  <c r="W93" i="1"/>
  <c r="W186" i="1"/>
  <c r="G43" i="1"/>
  <c r="P43" i="1"/>
  <c r="S43" i="1" s="1"/>
  <c r="U43" i="1" s="1"/>
  <c r="G437" i="1"/>
  <c r="P437" i="1"/>
  <c r="G353" i="1"/>
  <c r="K353" i="1" s="1"/>
  <c r="P353" i="1"/>
  <c r="S353" i="1" s="1"/>
  <c r="U353" i="1" s="1"/>
  <c r="G232" i="1"/>
  <c r="I232" i="1" s="1"/>
  <c r="P232" i="1"/>
  <c r="G436" i="1"/>
  <c r="P436" i="1"/>
  <c r="S436" i="1" s="1"/>
  <c r="U436" i="1" s="1"/>
  <c r="G83" i="1"/>
  <c r="P83" i="1"/>
  <c r="G371" i="1"/>
  <c r="P371" i="1"/>
  <c r="S371" i="1" s="1"/>
  <c r="U371" i="1" s="1"/>
  <c r="P368" i="1"/>
  <c r="S368" i="1" s="1"/>
  <c r="U368" i="1" s="1"/>
  <c r="G368" i="1"/>
  <c r="P162" i="1"/>
  <c r="G162" i="1"/>
  <c r="P440" i="1"/>
  <c r="S440" i="1" s="1"/>
  <c r="U440" i="1" s="1"/>
  <c r="G440" i="1"/>
  <c r="G54" i="1"/>
  <c r="I54" i="1" s="1"/>
  <c r="P54" i="1"/>
  <c r="G433" i="1"/>
  <c r="P433" i="1"/>
  <c r="G344" i="1"/>
  <c r="P344" i="1"/>
  <c r="S344" i="1" s="1"/>
  <c r="U344" i="1" s="1"/>
  <c r="P153" i="1"/>
  <c r="S153" i="1" s="1"/>
  <c r="U153" i="1" s="1"/>
  <c r="G153" i="1"/>
  <c r="G169" i="1"/>
  <c r="P169" i="1"/>
  <c r="S169" i="1" s="1"/>
  <c r="U169" i="1" s="1"/>
  <c r="P76" i="1"/>
  <c r="S76" i="1" s="1"/>
  <c r="U76" i="1" s="1"/>
  <c r="G76" i="1"/>
  <c r="G418" i="1"/>
  <c r="P418" i="1"/>
  <c r="S418" i="1" s="1"/>
  <c r="U418" i="1" s="1"/>
  <c r="G225" i="1"/>
  <c r="P225" i="1"/>
  <c r="G337" i="1"/>
  <c r="P337" i="1"/>
  <c r="S337" i="1" s="1"/>
  <c r="U337" i="1" s="1"/>
  <c r="G241" i="1"/>
  <c r="I241" i="1" s="1"/>
  <c r="P241" i="1"/>
  <c r="G26" i="1"/>
  <c r="P26" i="1"/>
  <c r="S26" i="1" s="1"/>
  <c r="U26" i="1" s="1"/>
  <c r="P362" i="1"/>
  <c r="S362" i="1" s="1"/>
  <c r="U362" i="1" s="1"/>
  <c r="G362" i="1"/>
  <c r="P312" i="1"/>
  <c r="G312" i="1"/>
  <c r="I312" i="1" s="1"/>
  <c r="G197" i="1"/>
  <c r="P197" i="1"/>
  <c r="G227" i="1"/>
  <c r="P227" i="1"/>
  <c r="S227" i="1" s="1"/>
  <c r="U227" i="1" s="1"/>
  <c r="G402" i="1"/>
  <c r="P402" i="1"/>
  <c r="G138" i="1"/>
  <c r="P138" i="1"/>
  <c r="S138" i="1" s="1"/>
  <c r="U138" i="1" s="1"/>
  <c r="G386" i="1"/>
  <c r="P386" i="1"/>
  <c r="G249" i="1"/>
  <c r="P249" i="1"/>
  <c r="S249" i="1" s="1"/>
  <c r="U249" i="1" s="1"/>
  <c r="G397" i="1"/>
  <c r="K397" i="1" s="1"/>
  <c r="P397" i="1"/>
  <c r="G70" i="1"/>
  <c r="J70" i="1" s="1"/>
  <c r="P70" i="1"/>
  <c r="G425" i="1"/>
  <c r="J425" i="1" s="1"/>
  <c r="P425" i="1"/>
  <c r="P258" i="1"/>
  <c r="G258" i="1"/>
  <c r="I258" i="1" s="1"/>
  <c r="G434" i="1"/>
  <c r="P434" i="1"/>
  <c r="W210" i="1"/>
  <c r="I210" i="1"/>
  <c r="S231" i="1"/>
  <c r="U231" i="1" s="1"/>
  <c r="S56" i="1"/>
  <c r="U56" i="1" s="1"/>
  <c r="S328" i="1"/>
  <c r="U328" i="1" s="1"/>
  <c r="S269" i="1"/>
  <c r="U269" i="1" s="1"/>
  <c r="G112" i="1"/>
  <c r="P112" i="1"/>
  <c r="G421" i="1"/>
  <c r="P421" i="1"/>
  <c r="S421" i="1" s="1"/>
  <c r="U421" i="1" s="1"/>
  <c r="P286" i="1"/>
  <c r="S286" i="1" s="1"/>
  <c r="U286" i="1" s="1"/>
  <c r="G286" i="1"/>
  <c r="G178" i="1"/>
  <c r="P178" i="1"/>
  <c r="S178" i="1" s="1"/>
  <c r="U178" i="1" s="1"/>
  <c r="G423" i="1"/>
  <c r="P423" i="1"/>
  <c r="P331" i="1"/>
  <c r="G331" i="1"/>
  <c r="P326" i="1"/>
  <c r="S326" i="1" s="1"/>
  <c r="U326" i="1" s="1"/>
  <c r="G326" i="1"/>
  <c r="G177" i="1"/>
  <c r="P177" i="1"/>
  <c r="S177" i="1" s="1"/>
  <c r="U177" i="1" s="1"/>
  <c r="G163" i="1"/>
  <c r="P163" i="1"/>
  <c r="P417" i="1"/>
  <c r="G417" i="1"/>
  <c r="G282" i="1"/>
  <c r="I282" i="1" s="1"/>
  <c r="P282" i="1"/>
  <c r="G46" i="1"/>
  <c r="P46" i="1"/>
  <c r="S46" i="1" s="1"/>
  <c r="U46" i="1" s="1"/>
  <c r="G144" i="1"/>
  <c r="P144" i="1"/>
  <c r="P128" i="1"/>
  <c r="G128" i="1"/>
  <c r="P396" i="1"/>
  <c r="S396" i="1" s="1"/>
  <c r="U396" i="1" s="1"/>
  <c r="G396" i="1"/>
  <c r="G107" i="1"/>
  <c r="P107" i="1"/>
  <c r="S107" i="1" s="1"/>
  <c r="U107" i="1" s="1"/>
  <c r="P105" i="1"/>
  <c r="S105" i="1" s="1"/>
  <c r="U105" i="1" s="1"/>
  <c r="G105" i="1"/>
  <c r="G407" i="1"/>
  <c r="P407" i="1"/>
  <c r="S407" i="1" s="1"/>
  <c r="U407" i="1" s="1"/>
  <c r="G170" i="1"/>
  <c r="P170" i="1"/>
  <c r="G267" i="1"/>
  <c r="P267" i="1"/>
  <c r="S267" i="1" s="1"/>
  <c r="U267" i="1" s="1"/>
  <c r="G182" i="1"/>
  <c r="P182" i="1"/>
  <c r="G363" i="1"/>
  <c r="P363" i="1"/>
  <c r="S363" i="1" s="1"/>
  <c r="U363" i="1" s="1"/>
  <c r="G342" i="1"/>
  <c r="P342" i="1"/>
  <c r="P348" i="1"/>
  <c r="G348" i="1"/>
  <c r="P194" i="1"/>
  <c r="S194" i="1" s="1"/>
  <c r="U194" i="1" s="1"/>
  <c r="G194" i="1"/>
  <c r="G391" i="1"/>
  <c r="P391" i="1"/>
  <c r="S391" i="1" s="1"/>
  <c r="U391" i="1" s="1"/>
  <c r="G69" i="1"/>
  <c r="P69" i="1"/>
  <c r="G409" i="1"/>
  <c r="P409" i="1"/>
  <c r="S409" i="1" s="1"/>
  <c r="U409" i="1" s="1"/>
  <c r="G214" i="1"/>
  <c r="P214" i="1"/>
  <c r="G233" i="1"/>
  <c r="I233" i="1" s="1"/>
  <c r="P233" i="1"/>
  <c r="S233" i="1" s="1"/>
  <c r="U233" i="1" s="1"/>
  <c r="G419" i="1"/>
  <c r="P419" i="1"/>
  <c r="W38" i="1"/>
  <c r="I38" i="1"/>
  <c r="S260" i="1"/>
  <c r="U260" i="1" s="1"/>
  <c r="S283" i="1"/>
  <c r="U283" i="1" s="1"/>
  <c r="S388" i="1"/>
  <c r="U388" i="1" s="1"/>
  <c r="D16" i="1"/>
  <c r="D19" i="1" s="1"/>
  <c r="S462" i="1"/>
  <c r="U462" i="1" s="1"/>
  <c r="G295" i="1"/>
  <c r="I295" i="1" s="1"/>
  <c r="P295" i="1"/>
  <c r="G404" i="1"/>
  <c r="P404" i="1"/>
  <c r="P340" i="1"/>
  <c r="S340" i="1" s="1"/>
  <c r="U340" i="1" s="1"/>
  <c r="G340" i="1"/>
  <c r="G24" i="1"/>
  <c r="P24" i="1"/>
  <c r="S24" i="1" s="1"/>
  <c r="U24" i="1" s="1"/>
  <c r="P276" i="1"/>
  <c r="G276" i="1"/>
  <c r="I276" i="1" s="1"/>
  <c r="G120" i="1"/>
  <c r="P120" i="1"/>
  <c r="G82" i="1"/>
  <c r="P82" i="1"/>
  <c r="G279" i="1"/>
  <c r="I279" i="1" s="1"/>
  <c r="P279" i="1"/>
  <c r="S279" i="1" s="1"/>
  <c r="U279" i="1" s="1"/>
  <c r="P400" i="1"/>
  <c r="G400" i="1"/>
  <c r="G311" i="1"/>
  <c r="P311" i="1"/>
  <c r="G253" i="1"/>
  <c r="I253" i="1" s="1"/>
  <c r="P253" i="1"/>
  <c r="G408" i="1"/>
  <c r="P408" i="1"/>
  <c r="S408" i="1" s="1"/>
  <c r="U408" i="1" s="1"/>
  <c r="G81" i="1"/>
  <c r="P81" i="1"/>
  <c r="P310" i="1"/>
  <c r="G310" i="1"/>
  <c r="I310" i="1" s="1"/>
  <c r="G202" i="1"/>
  <c r="P202" i="1"/>
  <c r="P84" i="1"/>
  <c r="G84" i="1"/>
  <c r="G351" i="1"/>
  <c r="P351" i="1"/>
  <c r="P275" i="1"/>
  <c r="G275" i="1"/>
  <c r="I275" i="1" s="1"/>
  <c r="G393" i="1"/>
  <c r="P393" i="1"/>
  <c r="P263" i="1"/>
  <c r="G263" i="1"/>
  <c r="I263" i="1" s="1"/>
  <c r="P287" i="1"/>
  <c r="G287" i="1"/>
  <c r="G358" i="1"/>
  <c r="P358" i="1"/>
  <c r="G189" i="1"/>
  <c r="P189" i="1"/>
  <c r="P313" i="1"/>
  <c r="G313" i="1"/>
  <c r="I313" i="1" s="1"/>
  <c r="G301" i="1"/>
  <c r="K301" i="1" s="1"/>
  <c r="P301" i="1"/>
  <c r="P289" i="1"/>
  <c r="G289" i="1"/>
  <c r="P443" i="1"/>
  <c r="G443" i="1"/>
  <c r="G387" i="1"/>
  <c r="P387" i="1"/>
  <c r="S387" i="1" s="1"/>
  <c r="U387" i="1" s="1"/>
  <c r="G33" i="1"/>
  <c r="P33" i="1"/>
  <c r="G47" i="1"/>
  <c r="P47" i="1"/>
  <c r="G132" i="1"/>
  <c r="P132" i="1"/>
  <c r="G381" i="1"/>
  <c r="P381" i="1"/>
  <c r="S381" i="1" s="1"/>
  <c r="U381" i="1" s="1"/>
  <c r="S183" i="1"/>
  <c r="U183" i="1" s="1"/>
  <c r="W183" i="1"/>
  <c r="J183" i="1"/>
  <c r="S147" i="1"/>
  <c r="U147" i="1" s="1"/>
  <c r="G379" i="1"/>
  <c r="P379" i="1"/>
  <c r="G237" i="1"/>
  <c r="I237" i="1" s="1"/>
  <c r="P237" i="1"/>
  <c r="G221" i="1"/>
  <c r="I221" i="1" s="1"/>
  <c r="P221" i="1"/>
  <c r="G179" i="1"/>
  <c r="P179" i="1"/>
  <c r="G268" i="1"/>
  <c r="I268" i="1" s="1"/>
  <c r="P268" i="1"/>
  <c r="G390" i="1"/>
  <c r="P390" i="1"/>
  <c r="S390" i="1" s="1"/>
  <c r="U390" i="1" s="1"/>
  <c r="G254" i="1"/>
  <c r="I254" i="1" s="1"/>
  <c r="P254" i="1"/>
  <c r="G412" i="1"/>
  <c r="J412" i="1" s="1"/>
  <c r="P412" i="1"/>
  <c r="G25" i="1"/>
  <c r="P25" i="1"/>
  <c r="G72" i="1"/>
  <c r="P72" i="1"/>
  <c r="S72" i="1" s="1"/>
  <c r="U72" i="1" s="1"/>
  <c r="G374" i="1"/>
  <c r="P374" i="1"/>
  <c r="P223" i="1"/>
  <c r="G223" i="1"/>
  <c r="I223" i="1" s="1"/>
  <c r="G155" i="1"/>
  <c r="P155" i="1"/>
  <c r="G403" i="1"/>
  <c r="P403" i="1"/>
  <c r="S403" i="1" s="1"/>
  <c r="U403" i="1" s="1"/>
  <c r="P117" i="1"/>
  <c r="G117" i="1"/>
  <c r="P322" i="1"/>
  <c r="G322" i="1"/>
  <c r="I322" i="1" s="1"/>
  <c r="G154" i="1"/>
  <c r="P154" i="1"/>
  <c r="G52" i="1"/>
  <c r="P52" i="1"/>
  <c r="S52" i="1" s="1"/>
  <c r="U52" i="1" s="1"/>
  <c r="G317" i="1"/>
  <c r="I317" i="1" s="1"/>
  <c r="P317" i="1"/>
  <c r="G98" i="1"/>
  <c r="P98" i="1"/>
  <c r="G361" i="1"/>
  <c r="P361" i="1"/>
  <c r="G259" i="1"/>
  <c r="I259" i="1" s="1"/>
  <c r="P259" i="1"/>
  <c r="S259" i="1" s="1"/>
  <c r="U259" i="1" s="1"/>
  <c r="G201" i="1"/>
  <c r="P201" i="1"/>
  <c r="G352" i="1"/>
  <c r="P352" i="1"/>
  <c r="P149" i="1"/>
  <c r="S149" i="1" s="1"/>
  <c r="U149" i="1" s="1"/>
  <c r="G149" i="1"/>
  <c r="G272" i="1"/>
  <c r="I272" i="1" s="1"/>
  <c r="P272" i="1"/>
  <c r="S272" i="1" s="1"/>
  <c r="U272" i="1" s="1"/>
  <c r="G238" i="1"/>
  <c r="I238" i="1" s="1"/>
  <c r="P238" i="1"/>
  <c r="G99" i="1"/>
  <c r="P99" i="1"/>
  <c r="P438" i="1"/>
  <c r="S438" i="1" s="1"/>
  <c r="U438" i="1" s="1"/>
  <c r="G438" i="1"/>
  <c r="G376" i="1"/>
  <c r="P376" i="1"/>
  <c r="S376" i="1" s="1"/>
  <c r="U376" i="1" s="1"/>
  <c r="P207" i="1"/>
  <c r="G207" i="1"/>
  <c r="G345" i="1"/>
  <c r="J345" i="1" s="1"/>
  <c r="P345" i="1"/>
  <c r="P291" i="1"/>
  <c r="S291" i="1" s="1"/>
  <c r="U291" i="1" s="1"/>
  <c r="G291" i="1"/>
  <c r="G257" i="1"/>
  <c r="P257" i="1"/>
  <c r="S257" i="1" s="1"/>
  <c r="U257" i="1" s="1"/>
  <c r="G370" i="1"/>
  <c r="P370" i="1"/>
  <c r="I147" i="1"/>
  <c r="W147" i="1"/>
  <c r="G97" i="1"/>
  <c r="P97" i="1"/>
  <c r="P395" i="1"/>
  <c r="G395" i="1"/>
  <c r="G323" i="1"/>
  <c r="I323" i="1" s="1"/>
  <c r="P323" i="1"/>
  <c r="G103" i="1"/>
  <c r="P103" i="1"/>
  <c r="G288" i="1"/>
  <c r="P288" i="1"/>
  <c r="G175" i="1"/>
  <c r="P175" i="1"/>
  <c r="S175" i="1" s="1"/>
  <c r="U175" i="1" s="1"/>
  <c r="G88" i="1"/>
  <c r="P88" i="1"/>
  <c r="G49" i="1"/>
  <c r="P49" i="1"/>
  <c r="P224" i="1"/>
  <c r="S224" i="1" s="1"/>
  <c r="U224" i="1" s="1"/>
  <c r="G224" i="1"/>
  <c r="I224" i="1" s="1"/>
  <c r="G35" i="1"/>
  <c r="P35" i="1"/>
  <c r="S35" i="1" s="1"/>
  <c r="U35" i="1" s="1"/>
  <c r="G364" i="1"/>
  <c r="P364" i="1"/>
  <c r="G95" i="1"/>
  <c r="P95" i="1"/>
  <c r="G319" i="1"/>
  <c r="I319" i="1" s="1"/>
  <c r="P319" i="1"/>
  <c r="G290" i="1"/>
  <c r="P290" i="1"/>
  <c r="S290" i="1" s="1"/>
  <c r="U290" i="1" s="1"/>
  <c r="G250" i="1"/>
  <c r="P250" i="1"/>
  <c r="P398" i="1"/>
  <c r="G398" i="1"/>
  <c r="G77" i="1"/>
  <c r="P77" i="1"/>
  <c r="P316" i="1"/>
  <c r="G316" i="1"/>
  <c r="I316" i="1" s="1"/>
  <c r="G242" i="1"/>
  <c r="I242" i="1" s="1"/>
  <c r="P242" i="1"/>
  <c r="P230" i="1"/>
  <c r="G230" i="1"/>
  <c r="I230" i="1" s="1"/>
  <c r="P439" i="1"/>
  <c r="S439" i="1" s="1"/>
  <c r="U439" i="1" s="1"/>
  <c r="G439" i="1"/>
  <c r="G211" i="1"/>
  <c r="P211" i="1"/>
  <c r="S211" i="1" s="1"/>
  <c r="U211" i="1" s="1"/>
  <c r="G429" i="1"/>
  <c r="P429" i="1"/>
  <c r="P315" i="1"/>
  <c r="G315" i="1"/>
  <c r="I315" i="1" s="1"/>
  <c r="G234" i="1"/>
  <c r="I234" i="1" s="1"/>
  <c r="P234" i="1"/>
  <c r="G141" i="1"/>
  <c r="P141" i="1"/>
  <c r="S141" i="1" s="1"/>
  <c r="U141" i="1" s="1"/>
  <c r="G325" i="1"/>
  <c r="I325" i="1" s="1"/>
  <c r="P325" i="1"/>
  <c r="G100" i="1"/>
  <c r="P100" i="1"/>
  <c r="P184" i="1"/>
  <c r="S184" i="1" s="1"/>
  <c r="U184" i="1" s="1"/>
  <c r="G184" i="1"/>
  <c r="P356" i="1"/>
  <c r="G356" i="1"/>
  <c r="P329" i="1"/>
  <c r="G329" i="1"/>
  <c r="I329" i="1" s="1"/>
  <c r="G424" i="1"/>
  <c r="P424" i="1"/>
  <c r="G321" i="1"/>
  <c r="I321" i="1" s="1"/>
  <c r="P321" i="1"/>
  <c r="G96" i="1"/>
  <c r="P96" i="1"/>
  <c r="S96" i="1" s="1"/>
  <c r="U96" i="1" s="1"/>
  <c r="G405" i="1"/>
  <c r="P405" i="1"/>
  <c r="G228" i="1"/>
  <c r="P228" i="1"/>
  <c r="G343" i="1"/>
  <c r="P343" i="1"/>
  <c r="I87" i="1"/>
  <c r="W87" i="1"/>
  <c r="S208" i="1"/>
  <c r="U208" i="1" s="1"/>
  <c r="G60" i="1"/>
  <c r="P60" i="1"/>
  <c r="S60" i="1" s="1"/>
  <c r="U60" i="1" s="1"/>
  <c r="G336" i="1"/>
  <c r="P336" i="1"/>
  <c r="G245" i="1"/>
  <c r="I245" i="1" s="1"/>
  <c r="P245" i="1"/>
  <c r="S245" i="1" s="1"/>
  <c r="U245" i="1" s="1"/>
  <c r="G265" i="1"/>
  <c r="I265" i="1" s="1"/>
  <c r="P265" i="1"/>
  <c r="G199" i="1"/>
  <c r="P199" i="1"/>
  <c r="S199" i="1" s="1"/>
  <c r="U199" i="1" s="1"/>
  <c r="G151" i="1"/>
  <c r="P151" i="1"/>
  <c r="G135" i="1"/>
  <c r="P135" i="1"/>
  <c r="S135" i="1" s="1"/>
  <c r="U135" i="1" s="1"/>
  <c r="G244" i="1"/>
  <c r="P244" i="1"/>
  <c r="P284" i="1"/>
  <c r="G284" i="1"/>
  <c r="I284" i="1" s="1"/>
  <c r="G167" i="1"/>
  <c r="P167" i="1"/>
  <c r="G359" i="1"/>
  <c r="P359" i="1"/>
  <c r="S359" i="1" s="1"/>
  <c r="U359" i="1" s="1"/>
  <c r="G42" i="1"/>
  <c r="P42" i="1"/>
  <c r="G335" i="1"/>
  <c r="P335" i="1"/>
  <c r="S335" i="1" s="1"/>
  <c r="U335" i="1" s="1"/>
  <c r="G192" i="1"/>
  <c r="P192" i="1"/>
  <c r="G264" i="1"/>
  <c r="I264" i="1" s="1"/>
  <c r="P264" i="1"/>
  <c r="S264" i="1" s="1"/>
  <c r="U264" i="1" s="1"/>
  <c r="G190" i="1"/>
  <c r="P190" i="1"/>
  <c r="P341" i="1"/>
  <c r="G341" i="1"/>
  <c r="P23" i="1"/>
  <c r="S23" i="1" s="1"/>
  <c r="U23" i="1" s="1"/>
  <c r="G23" i="1"/>
  <c r="P274" i="1"/>
  <c r="G274" i="1"/>
  <c r="I274" i="1" s="1"/>
  <c r="G140" i="1"/>
  <c r="P140" i="1"/>
  <c r="G416" i="1"/>
  <c r="P416" i="1"/>
  <c r="S416" i="1" s="1"/>
  <c r="U416" i="1" s="1"/>
  <c r="G314" i="1"/>
  <c r="I314" i="1" s="1"/>
  <c r="P314" i="1"/>
  <c r="G413" i="1"/>
  <c r="P413" i="1"/>
  <c r="S413" i="1" s="1"/>
  <c r="U413" i="1" s="1"/>
  <c r="G431" i="1"/>
  <c r="K431" i="1" s="1"/>
  <c r="P431" i="1"/>
  <c r="G296" i="1"/>
  <c r="I296" i="1" s="1"/>
  <c r="P296" i="1"/>
  <c r="S296" i="1" s="1"/>
  <c r="U296" i="1" s="1"/>
  <c r="G148" i="1"/>
  <c r="P148" i="1"/>
  <c r="P273" i="1"/>
  <c r="G273" i="1"/>
  <c r="I273" i="1" s="1"/>
  <c r="P220" i="1"/>
  <c r="S220" i="1" s="1"/>
  <c r="U220" i="1" s="1"/>
  <c r="G220" i="1"/>
  <c r="I220" i="1" s="1"/>
  <c r="G415" i="1"/>
  <c r="P415" i="1"/>
  <c r="S415" i="1" s="1"/>
  <c r="U415" i="1" s="1"/>
  <c r="G300" i="1"/>
  <c r="I300" i="1" s="1"/>
  <c r="P300" i="1"/>
  <c r="G55" i="1"/>
  <c r="P55" i="1"/>
  <c r="S55" i="1" s="1"/>
  <c r="U55" i="1" s="1"/>
  <c r="G347" i="1"/>
  <c r="P347" i="1"/>
  <c r="P305" i="1"/>
  <c r="G305" i="1"/>
  <c r="G330" i="1"/>
  <c r="P330" i="1"/>
  <c r="W102" i="1"/>
  <c r="I50" i="1"/>
  <c r="W50" i="1"/>
  <c r="S458" i="1"/>
  <c r="U458" i="1" s="1"/>
  <c r="J31" i="1"/>
  <c r="S31" i="1"/>
  <c r="U31" i="1" s="1"/>
  <c r="S255" i="1"/>
  <c r="U255" i="1" s="1"/>
  <c r="I168" i="1"/>
  <c r="W168" i="1"/>
  <c r="S380" i="1"/>
  <c r="U380" i="1" s="1"/>
  <c r="W21" i="1"/>
  <c r="J21" i="1"/>
  <c r="W333" i="1"/>
  <c r="I333" i="1"/>
  <c r="I150" i="1"/>
  <c r="W150" i="1"/>
  <c r="W122" i="1"/>
  <c r="I122" i="1"/>
  <c r="I113" i="1"/>
  <c r="W113" i="1"/>
  <c r="W156" i="1"/>
  <c r="I156" i="1"/>
  <c r="K280" i="1"/>
  <c r="W280" i="1"/>
  <c r="S213" i="1"/>
  <c r="U213" i="1" s="1"/>
  <c r="S451" i="1"/>
  <c r="U451" i="1" s="1"/>
  <c r="S432" i="1"/>
  <c r="U432" i="1" s="1"/>
  <c r="S350" i="1"/>
  <c r="U350" i="1" s="1"/>
  <c r="S447" i="1"/>
  <c r="U447" i="1" s="1"/>
  <c r="S476" i="1"/>
  <c r="U476" i="1" s="1"/>
  <c r="W328" i="1"/>
  <c r="I328" i="1"/>
  <c r="S285" i="1"/>
  <c r="U285" i="1" s="1"/>
  <c r="S158" i="1"/>
  <c r="U158" i="1" s="1"/>
  <c r="W338" i="1"/>
  <c r="I338" i="1"/>
  <c r="W68" i="1"/>
  <c r="I68" i="1"/>
  <c r="I213" i="1"/>
  <c r="W213" i="1"/>
  <c r="S293" i="1"/>
  <c r="U293" i="1" s="1"/>
  <c r="W350" i="1"/>
  <c r="I350" i="1"/>
  <c r="W158" i="1"/>
  <c r="I158" i="1"/>
  <c r="S338" i="1"/>
  <c r="U338" i="1" s="1"/>
  <c r="S309" i="1"/>
  <c r="U309" i="1" s="1"/>
  <c r="S68" i="1"/>
  <c r="U68" i="1" s="1"/>
  <c r="J127" i="1"/>
  <c r="W127" i="1"/>
  <c r="S383" i="1"/>
  <c r="U383" i="1" s="1"/>
  <c r="W383" i="1"/>
  <c r="J56" i="1"/>
  <c r="W56" i="1"/>
  <c r="J188" i="1"/>
  <c r="W188" i="1"/>
  <c r="I384" i="1"/>
  <c r="J349" i="1"/>
  <c r="W349" i="1"/>
  <c r="W160" i="1"/>
  <c r="S160" i="1"/>
  <c r="U160" i="1" s="1"/>
  <c r="K382" i="1"/>
  <c r="W382" i="1"/>
  <c r="W109" i="1"/>
  <c r="I109" i="1"/>
  <c r="W176" i="1"/>
  <c r="I176" i="1"/>
  <c r="W388" i="1"/>
  <c r="K388" i="1"/>
  <c r="I146" i="1"/>
  <c r="W146" i="1"/>
  <c r="I385" i="1"/>
  <c r="W385" i="1"/>
  <c r="S188" i="1"/>
  <c r="U188" i="1" s="1"/>
  <c r="W31" i="1"/>
  <c r="S137" i="1"/>
  <c r="U137" i="1" s="1"/>
  <c r="W74" i="1"/>
  <c r="I74" i="1"/>
  <c r="S252" i="1"/>
  <c r="U252" i="1" s="1"/>
  <c r="S382" i="1"/>
  <c r="U382" i="1" s="1"/>
  <c r="S467" i="1"/>
  <c r="U467" i="1" s="1"/>
  <c r="J137" i="1"/>
  <c r="W137" i="1"/>
  <c r="S243" i="1"/>
  <c r="U243" i="1" s="1"/>
  <c r="J243" i="1"/>
  <c r="W215" i="1"/>
  <c r="I215" i="1"/>
  <c r="J377" i="1"/>
  <c r="W377" i="1"/>
  <c r="K392" i="1"/>
  <c r="W392" i="1"/>
  <c r="W357" i="1"/>
  <c r="S357" i="1"/>
  <c r="U357" i="1" s="1"/>
  <c r="J302" i="1"/>
  <c r="W302" i="1"/>
  <c r="I37" i="1"/>
  <c r="W37" i="1"/>
  <c r="S229" i="1"/>
  <c r="U229" i="1" s="1"/>
  <c r="S218" i="1"/>
  <c r="U218" i="1" s="1"/>
  <c r="S215" i="1"/>
  <c r="U215" i="1" s="1"/>
  <c r="W143" i="1"/>
  <c r="I143" i="1"/>
  <c r="K360" i="1"/>
  <c r="W360" i="1"/>
  <c r="W243" i="1"/>
  <c r="W435" i="1"/>
  <c r="J435" i="1"/>
  <c r="K426" i="1"/>
  <c r="W426" i="1"/>
  <c r="I115" i="1"/>
  <c r="W115" i="1"/>
  <c r="W217" i="1"/>
  <c r="I217" i="1"/>
  <c r="K380" i="1"/>
  <c r="W380" i="1"/>
  <c r="W174" i="1"/>
  <c r="I174" i="1"/>
  <c r="S302" i="1"/>
  <c r="U302" i="1" s="1"/>
  <c r="S466" i="1"/>
  <c r="U466" i="1" s="1"/>
  <c r="S435" i="1"/>
  <c r="U435" i="1" s="1"/>
  <c r="K432" i="1"/>
  <c r="W432" i="1"/>
  <c r="S445" i="1"/>
  <c r="U445" i="1" s="1"/>
  <c r="W161" i="1"/>
  <c r="J161" i="1"/>
  <c r="S481" i="1"/>
  <c r="U481" i="1" s="1"/>
  <c r="O2" i="10"/>
  <c r="O3" i="10"/>
  <c r="O2" i="12"/>
  <c r="O3" i="12"/>
  <c r="O4" i="12"/>
  <c r="O4" i="4"/>
  <c r="O5" i="4"/>
  <c r="O1" i="2"/>
  <c r="O6" i="2"/>
  <c r="O5" i="10"/>
  <c r="O3" i="2"/>
  <c r="O2" i="2"/>
  <c r="O5" i="12"/>
  <c r="O4" i="10"/>
  <c r="O5" i="2"/>
  <c r="O1" i="4"/>
  <c r="O6" i="4"/>
  <c r="O1" i="12"/>
  <c r="O6" i="12"/>
  <c r="O2" i="4"/>
  <c r="O3" i="4"/>
  <c r="O4" i="2"/>
  <c r="O1" i="10"/>
  <c r="O6" i="10"/>
  <c r="F18" i="5"/>
  <c r="F19" i="5" s="1"/>
  <c r="C18" i="5"/>
  <c r="S383" i="13"/>
  <c r="U383" i="13" s="1"/>
  <c r="W383" i="13"/>
  <c r="S410" i="13"/>
  <c r="U410" i="13" s="1"/>
  <c r="W410" i="13"/>
  <c r="W381" i="13"/>
  <c r="S381" i="13"/>
  <c r="U381" i="13" s="1"/>
  <c r="W318" i="13"/>
  <c r="S318" i="13"/>
  <c r="U318" i="13" s="1"/>
  <c r="S39" i="13"/>
  <c r="U39" i="13" s="1"/>
  <c r="W39" i="13"/>
  <c r="W267" i="13"/>
  <c r="S267" i="13"/>
  <c r="U267" i="13" s="1"/>
  <c r="S359" i="13"/>
  <c r="U359" i="13" s="1"/>
  <c r="W359" i="13"/>
  <c r="W378" i="13"/>
  <c r="S378" i="13"/>
  <c r="U378" i="13" s="1"/>
  <c r="S420" i="1"/>
  <c r="U420" i="1" s="1"/>
  <c r="W420" i="1"/>
  <c r="S334" i="13"/>
  <c r="U334" i="13" s="1"/>
  <c r="W334" i="13"/>
  <c r="S360" i="13"/>
  <c r="U360" i="13" s="1"/>
  <c r="W360" i="13"/>
  <c r="S227" i="13"/>
  <c r="U227" i="13" s="1"/>
  <c r="W227" i="13"/>
  <c r="E14" i="8"/>
  <c r="W120" i="13"/>
  <c r="S120" i="13"/>
  <c r="U120" i="13" s="1"/>
  <c r="S425" i="13"/>
  <c r="U425" i="13" s="1"/>
  <c r="W425" i="13"/>
  <c r="S173" i="13"/>
  <c r="U173" i="13" s="1"/>
  <c r="W173" i="13"/>
  <c r="W301" i="13"/>
  <c r="S301" i="13"/>
  <c r="U301" i="13" s="1"/>
  <c r="W237" i="13"/>
  <c r="S237" i="13"/>
  <c r="U237" i="13" s="1"/>
  <c r="R54" i="3"/>
  <c r="AE54" i="3" s="1"/>
  <c r="AB54" i="3"/>
  <c r="U54" i="3" s="1"/>
  <c r="W409" i="13"/>
  <c r="S409" i="13"/>
  <c r="U409" i="13" s="1"/>
  <c r="W248" i="13"/>
  <c r="S248" i="13"/>
  <c r="U248" i="13" s="1"/>
  <c r="S379" i="13"/>
  <c r="U379" i="13" s="1"/>
  <c r="W379" i="13"/>
  <c r="S128" i="13"/>
  <c r="U128" i="13" s="1"/>
  <c r="W128" i="13"/>
  <c r="W103" i="13"/>
  <c r="S103" i="13"/>
  <c r="U103" i="13" s="1"/>
  <c r="AB459" i="3"/>
  <c r="W459" i="3" s="1"/>
  <c r="R459" i="3"/>
  <c r="AE459" i="3" s="1"/>
  <c r="P209" i="7"/>
  <c r="S426" i="13"/>
  <c r="U426" i="13" s="1"/>
  <c r="W426" i="13"/>
  <c r="S331" i="13"/>
  <c r="U331" i="13" s="1"/>
  <c r="W331" i="13"/>
  <c r="S405" i="13"/>
  <c r="U405" i="13" s="1"/>
  <c r="W405" i="13"/>
  <c r="S350" i="13"/>
  <c r="U350" i="13" s="1"/>
  <c r="W350" i="13"/>
  <c r="W75" i="13"/>
  <c r="S75" i="13"/>
  <c r="U75" i="13" s="1"/>
  <c r="S441" i="13"/>
  <c r="U441" i="13" s="1"/>
  <c r="W441" i="13"/>
  <c r="W49" i="13"/>
  <c r="S49" i="13"/>
  <c r="U49" i="13" s="1"/>
  <c r="W107" i="13"/>
  <c r="S107" i="13"/>
  <c r="U107" i="13" s="1"/>
  <c r="C18" i="17"/>
  <c r="F18" i="17"/>
  <c r="F19" i="17" s="1"/>
  <c r="S116" i="13"/>
  <c r="U116" i="13" s="1"/>
  <c r="W116" i="13"/>
  <c r="S336" i="13"/>
  <c r="U336" i="13" s="1"/>
  <c r="W336" i="13"/>
  <c r="W214" i="13"/>
  <c r="S214" i="13"/>
  <c r="U214" i="13" s="1"/>
  <c r="S428" i="13"/>
  <c r="U428" i="13" s="1"/>
  <c r="W428" i="13"/>
  <c r="W434" i="13"/>
  <c r="S434" i="13"/>
  <c r="U434" i="13" s="1"/>
  <c r="W408" i="13"/>
  <c r="S408" i="13"/>
  <c r="U408" i="13" s="1"/>
  <c r="W52" i="13"/>
  <c r="S52" i="13"/>
  <c r="U52" i="13" s="1"/>
  <c r="F18" i="9"/>
  <c r="F19" i="9" s="1"/>
  <c r="C18" i="9"/>
  <c r="S391" i="13"/>
  <c r="U391" i="13" s="1"/>
  <c r="W391" i="13"/>
  <c r="C18" i="8"/>
  <c r="F18" i="8"/>
  <c r="F19" i="8" s="1"/>
  <c r="F18" i="11"/>
  <c r="F19" i="11" s="1"/>
  <c r="C18" i="11"/>
  <c r="C11" i="1"/>
  <c r="C12" i="3"/>
  <c r="C11" i="3"/>
  <c r="C12" i="1"/>
  <c r="P144" i="7" l="1"/>
  <c r="O484" i="1"/>
  <c r="O493" i="3"/>
  <c r="AG493" i="3"/>
  <c r="AJ490" i="3"/>
  <c r="AR486" i="3"/>
  <c r="AQ486" i="3" s="1"/>
  <c r="AP486" i="3" s="1"/>
  <c r="AO486" i="3" s="1"/>
  <c r="AN486" i="3" s="1"/>
  <c r="AM486" i="3" s="1"/>
  <c r="AL486" i="3" s="1"/>
  <c r="AK486" i="3" s="1"/>
  <c r="AH486" i="3" s="1"/>
  <c r="AR408" i="3"/>
  <c r="AQ408" i="3" s="1"/>
  <c r="AP408" i="3" s="1"/>
  <c r="AO408" i="3" s="1"/>
  <c r="AN408" i="3" s="1"/>
  <c r="AM408" i="3" s="1"/>
  <c r="AL408" i="3" s="1"/>
  <c r="AK408" i="3" s="1"/>
  <c r="R481" i="3"/>
  <c r="AE481" i="3" s="1"/>
  <c r="Q97" i="7"/>
  <c r="R482" i="3"/>
  <c r="AE482" i="3" s="1"/>
  <c r="R490" i="3"/>
  <c r="AE490" i="3" s="1"/>
  <c r="P283" i="7"/>
  <c r="P287" i="7"/>
  <c r="P225" i="7"/>
  <c r="P172" i="7"/>
  <c r="P21" i="7"/>
  <c r="Q259" i="7"/>
  <c r="O55" i="7"/>
  <c r="Q22" i="7"/>
  <c r="O282" i="7"/>
  <c r="Q212" i="7"/>
  <c r="O78" i="7"/>
  <c r="Q76" i="7"/>
  <c r="O123" i="7"/>
  <c r="P285" i="7"/>
  <c r="O83" i="7"/>
  <c r="O103" i="7"/>
  <c r="P137" i="7"/>
  <c r="P97" i="7"/>
  <c r="P304" i="7"/>
  <c r="P182" i="7"/>
  <c r="W384" i="1"/>
  <c r="P311" i="7"/>
  <c r="P244" i="7"/>
  <c r="O87" i="7"/>
  <c r="O67" i="7"/>
  <c r="P264" i="7"/>
  <c r="P117" i="7"/>
  <c r="P201" i="7"/>
  <c r="P160" i="7"/>
  <c r="P181" i="7"/>
  <c r="O239" i="7"/>
  <c r="P102" i="7"/>
  <c r="P153" i="7"/>
  <c r="P251" i="7"/>
  <c r="O21" i="7"/>
  <c r="O52" i="7"/>
  <c r="P296" i="7"/>
  <c r="P320" i="7"/>
  <c r="P166" i="7"/>
  <c r="P107" i="7"/>
  <c r="P310" i="7"/>
  <c r="O244" i="7"/>
  <c r="O192" i="7"/>
  <c r="P164" i="7"/>
  <c r="P50" i="7"/>
  <c r="P326" i="7"/>
  <c r="P125" i="7"/>
  <c r="P159" i="7"/>
  <c r="O107" i="7"/>
  <c r="O216" i="7"/>
  <c r="P204" i="7"/>
  <c r="P100" i="7"/>
  <c r="P183" i="7"/>
  <c r="P82" i="7"/>
  <c r="S480" i="1"/>
  <c r="U480" i="1" s="1"/>
  <c r="W480" i="1"/>
  <c r="O492" i="3"/>
  <c r="O491" i="3"/>
  <c r="AH491" i="3"/>
  <c r="AI491" i="3"/>
  <c r="AJ491" i="3"/>
  <c r="AI492" i="3"/>
  <c r="AJ492" i="3"/>
  <c r="AH492" i="3"/>
  <c r="O482" i="1"/>
  <c r="O483" i="1"/>
  <c r="P286" i="7"/>
  <c r="Q266" i="7"/>
  <c r="P74" i="7"/>
  <c r="P103" i="7"/>
  <c r="P195" i="7"/>
  <c r="Q203" i="7"/>
  <c r="Q298" i="7"/>
  <c r="Q148" i="7"/>
  <c r="Q199" i="7"/>
  <c r="Q54" i="7"/>
  <c r="O209" i="7"/>
  <c r="O184" i="7"/>
  <c r="O85" i="7"/>
  <c r="O302" i="7"/>
  <c r="O258" i="7"/>
  <c r="P272" i="7"/>
  <c r="P256" i="7"/>
  <c r="P230" i="7"/>
  <c r="P151" i="7"/>
  <c r="P33" i="7"/>
  <c r="P236" i="7"/>
  <c r="P141" i="7"/>
  <c r="P59" i="7"/>
  <c r="P307" i="7"/>
  <c r="P24" i="7"/>
  <c r="P56" i="7"/>
  <c r="P48" i="7"/>
  <c r="P77" i="7"/>
  <c r="P303" i="7"/>
  <c r="P71" i="7"/>
  <c r="P308" i="7"/>
  <c r="P63" i="7"/>
  <c r="P123" i="7"/>
  <c r="P213" i="7"/>
  <c r="P96" i="7"/>
  <c r="P43" i="7"/>
  <c r="P61" i="7"/>
  <c r="P186" i="7"/>
  <c r="P60" i="7"/>
  <c r="P108" i="7"/>
  <c r="P118" i="7"/>
  <c r="P191" i="7"/>
  <c r="P322" i="7"/>
  <c r="P30" i="7"/>
  <c r="P282" i="7"/>
  <c r="P267" i="7"/>
  <c r="P257" i="7"/>
  <c r="P121" i="7"/>
  <c r="P119" i="7"/>
  <c r="P88" i="7"/>
  <c r="P35" i="7"/>
  <c r="P45" i="7"/>
  <c r="P149" i="7"/>
  <c r="O7" i="7"/>
  <c r="E4" i="7" s="1"/>
  <c r="P313" i="7"/>
  <c r="P319" i="7"/>
  <c r="P232" i="7"/>
  <c r="Q252" i="7"/>
  <c r="Q21" i="7"/>
  <c r="Q158" i="7"/>
  <c r="Q280" i="7"/>
  <c r="Q174" i="7"/>
  <c r="O138" i="7"/>
  <c r="O73" i="7"/>
  <c r="O294" i="7"/>
  <c r="O76" i="7"/>
  <c r="O260" i="7"/>
  <c r="P178" i="7"/>
  <c r="P262" i="7"/>
  <c r="P255" i="7"/>
  <c r="P197" i="7"/>
  <c r="P194" i="7"/>
  <c r="P174" i="7"/>
  <c r="P32" i="7"/>
  <c r="P259" i="7"/>
  <c r="P91" i="7"/>
  <c r="P49" i="7"/>
  <c r="P28" i="7"/>
  <c r="P53" i="7"/>
  <c r="P152" i="7"/>
  <c r="P51" i="7"/>
  <c r="P261" i="7"/>
  <c r="P170" i="7"/>
  <c r="P116" i="7"/>
  <c r="P223" i="7"/>
  <c r="P199" i="7"/>
  <c r="P196" i="7"/>
  <c r="P206" i="7"/>
  <c r="P162" i="7"/>
  <c r="P210" i="7"/>
  <c r="P94" i="7"/>
  <c r="P23" i="7"/>
  <c r="P263" i="7"/>
  <c r="P40" i="7"/>
  <c r="P185" i="7"/>
  <c r="P298" i="7"/>
  <c r="P130" i="7"/>
  <c r="P105" i="7"/>
  <c r="P52" i="7"/>
  <c r="P92" i="7"/>
  <c r="P233" i="7"/>
  <c r="P180" i="7"/>
  <c r="P198" i="7"/>
  <c r="P138" i="7"/>
  <c r="P135" i="7"/>
  <c r="Q24" i="7"/>
  <c r="Q176" i="7"/>
  <c r="P288" i="7"/>
  <c r="P169" i="7"/>
  <c r="P26" i="7"/>
  <c r="P95" i="7"/>
  <c r="P327" i="7"/>
  <c r="P208" i="7"/>
  <c r="P66" i="7"/>
  <c r="P89" i="7"/>
  <c r="P270" i="7"/>
  <c r="P269" i="7"/>
  <c r="P98" i="7"/>
  <c r="P58" i="7"/>
  <c r="Q86" i="7"/>
  <c r="Q307" i="7"/>
  <c r="P231" i="7"/>
  <c r="P221" i="7"/>
  <c r="P80" i="7"/>
  <c r="P84" i="7"/>
  <c r="P81" i="7"/>
  <c r="P110" i="7"/>
  <c r="P44" i="7"/>
  <c r="P148" i="7"/>
  <c r="P54" i="7"/>
  <c r="P128" i="7"/>
  <c r="P127" i="7"/>
  <c r="P140" i="7"/>
  <c r="P192" i="7"/>
  <c r="P157" i="7"/>
  <c r="P126" i="7"/>
  <c r="P36" i="7"/>
  <c r="P274" i="7"/>
  <c r="Q66" i="7"/>
  <c r="Q165" i="7"/>
  <c r="Q213" i="7"/>
  <c r="Q258" i="7"/>
  <c r="O101" i="7"/>
  <c r="O255" i="7"/>
  <c r="O136" i="7"/>
  <c r="O186" i="7"/>
  <c r="P318" i="7"/>
  <c r="P239" i="7"/>
  <c r="P218" i="7"/>
  <c r="P85" i="7"/>
  <c r="P242" i="7"/>
  <c r="P25" i="7"/>
  <c r="P83" i="7"/>
  <c r="P124" i="7"/>
  <c r="P323" i="7"/>
  <c r="P57" i="7"/>
  <c r="P268" i="7"/>
  <c r="P325" i="7"/>
  <c r="P279" i="7"/>
  <c r="P177" i="7"/>
  <c r="P217" i="7"/>
  <c r="P294" i="7"/>
  <c r="P90" i="7"/>
  <c r="P101" i="7"/>
  <c r="P235" i="7"/>
  <c r="P243" i="7"/>
  <c r="P295" i="7"/>
  <c r="P273" i="7"/>
  <c r="P228" i="7"/>
  <c r="P220" i="7"/>
  <c r="P280" i="7"/>
  <c r="P41" i="7"/>
  <c r="P237" i="7"/>
  <c r="P27" i="7"/>
  <c r="P190" i="7"/>
  <c r="P292" i="7"/>
  <c r="P302" i="7"/>
  <c r="P47" i="7"/>
  <c r="P271" i="7"/>
  <c r="P309" i="7"/>
  <c r="P315" i="7"/>
  <c r="P293" i="7"/>
  <c r="P265" i="7"/>
  <c r="P212" i="7"/>
  <c r="P281" i="7"/>
  <c r="Q193" i="7"/>
  <c r="Q52" i="7"/>
  <c r="P167" i="7"/>
  <c r="P142" i="7"/>
  <c r="P215" i="7"/>
  <c r="P321" i="7"/>
  <c r="P132" i="7"/>
  <c r="P158" i="7"/>
  <c r="P205" i="7"/>
  <c r="P305" i="7"/>
  <c r="P106" i="7"/>
  <c r="P38" i="7"/>
  <c r="P317" i="7"/>
  <c r="P115" i="7"/>
  <c r="Q236" i="7"/>
  <c r="Q72" i="7"/>
  <c r="P289" i="7"/>
  <c r="P216" i="7"/>
  <c r="P277" i="7"/>
  <c r="P258" i="7"/>
  <c r="P145" i="7"/>
  <c r="P247" i="7"/>
  <c r="P171" i="7"/>
  <c r="P316" i="7"/>
  <c r="P234" i="7"/>
  <c r="P306" i="7"/>
  <c r="P193" i="7"/>
  <c r="P156" i="7"/>
  <c r="P139" i="7"/>
  <c r="P179" i="7"/>
  <c r="P46" i="7"/>
  <c r="P120" i="7"/>
  <c r="Q283" i="7"/>
  <c r="Q82" i="7"/>
  <c r="Q108" i="7"/>
  <c r="Q125" i="7"/>
  <c r="Q146" i="7"/>
  <c r="O310" i="7"/>
  <c r="O94" i="7"/>
  <c r="O37" i="7"/>
  <c r="O91" i="7"/>
  <c r="O99" i="7"/>
  <c r="P214" i="7"/>
  <c r="P109" i="7"/>
  <c r="P189" i="7"/>
  <c r="P122" i="7"/>
  <c r="P246" i="7"/>
  <c r="P163" i="7"/>
  <c r="P111" i="7"/>
  <c r="P104" i="7"/>
  <c r="P69" i="7"/>
  <c r="P62" i="7"/>
  <c r="P301" i="7"/>
  <c r="P300" i="7"/>
  <c r="P67" i="7"/>
  <c r="P275" i="7"/>
  <c r="P222" i="7"/>
  <c r="P64" i="7"/>
  <c r="P284" i="7"/>
  <c r="P168" i="7"/>
  <c r="P133" i="7"/>
  <c r="P207" i="7"/>
  <c r="P129" i="7"/>
  <c r="P76" i="7"/>
  <c r="P86" i="7"/>
  <c r="P254" i="7"/>
  <c r="P75" i="7"/>
  <c r="P93" i="7"/>
  <c r="P39" i="7"/>
  <c r="P203" i="7"/>
  <c r="P290" i="7"/>
  <c r="P150" i="7"/>
  <c r="P291" i="7"/>
  <c r="P224" i="7"/>
  <c r="P42" i="7"/>
  <c r="P176" i="7"/>
  <c r="P175" i="7"/>
  <c r="P113" i="7"/>
  <c r="P68" i="7"/>
  <c r="P78" i="7"/>
  <c r="P252" i="7"/>
  <c r="Q263" i="7"/>
  <c r="P241" i="7"/>
  <c r="P219" i="7"/>
  <c r="P278" i="7"/>
  <c r="P276" i="7"/>
  <c r="P248" i="7"/>
  <c r="P260" i="7"/>
  <c r="P245" i="7"/>
  <c r="P22" i="7"/>
  <c r="P211" i="7"/>
  <c r="P55" i="7"/>
  <c r="P31" i="7"/>
  <c r="P249" i="7"/>
  <c r="P202" i="7"/>
  <c r="Q144" i="7"/>
  <c r="Q153" i="7"/>
  <c r="Q161" i="7"/>
  <c r="Q215" i="7"/>
  <c r="O254" i="7"/>
  <c r="O317" i="7"/>
  <c r="O256" i="7"/>
  <c r="O266" i="7"/>
  <c r="O71" i="7"/>
  <c r="P131" i="7"/>
  <c r="P229" i="7"/>
  <c r="P250" i="7"/>
  <c r="P297" i="7"/>
  <c r="P188" i="7"/>
  <c r="P79" i="7"/>
  <c r="P184" i="7"/>
  <c r="P70" i="7"/>
  <c r="P136" i="7"/>
  <c r="P112" i="7"/>
  <c r="P253" i="7"/>
  <c r="P143" i="7"/>
  <c r="P266" i="7"/>
  <c r="P99" i="7"/>
  <c r="P65" i="7"/>
  <c r="P29" i="7"/>
  <c r="P299" i="7"/>
  <c r="P134" i="7"/>
  <c r="P200" i="7"/>
  <c r="P34" i="7"/>
  <c r="P173" i="7"/>
  <c r="P154" i="7"/>
  <c r="P146" i="7"/>
  <c r="P187" i="7"/>
  <c r="P238" i="7"/>
  <c r="P226" i="7"/>
  <c r="P312" i="7"/>
  <c r="P73" i="7"/>
  <c r="P240" i="7"/>
  <c r="P87" i="7"/>
  <c r="P72" i="7"/>
  <c r="P324" i="7"/>
  <c r="P37" i="7"/>
  <c r="P147" i="7"/>
  <c r="P155" i="7"/>
  <c r="P165" i="7"/>
  <c r="P314" i="7"/>
  <c r="P227" i="7"/>
  <c r="O175" i="7"/>
  <c r="Q205" i="7"/>
  <c r="Q92" i="7"/>
  <c r="Q172" i="7"/>
  <c r="Q93" i="7"/>
  <c r="Q195" i="7"/>
  <c r="Q168" i="7"/>
  <c r="Q314" i="7"/>
  <c r="Q129" i="7"/>
  <c r="Q149" i="7"/>
  <c r="Q42" i="7"/>
  <c r="Q65" i="7"/>
  <c r="Q103" i="7"/>
  <c r="Q281" i="7"/>
  <c r="Q316" i="7"/>
  <c r="Q88" i="7"/>
  <c r="Q319" i="7"/>
  <c r="Q245" i="7"/>
  <c r="Q83" i="7"/>
  <c r="Q235" i="7"/>
  <c r="Q253" i="7"/>
  <c r="Q43" i="7"/>
  <c r="Q218" i="7"/>
  <c r="Q247" i="7"/>
  <c r="Q155" i="7"/>
  <c r="Q100" i="7"/>
  <c r="Q286" i="7"/>
  <c r="Q226" i="7"/>
  <c r="Q173" i="7"/>
  <c r="Q255" i="7"/>
  <c r="Q46" i="7"/>
  <c r="Q292" i="7"/>
  <c r="Q102" i="7"/>
  <c r="Q184" i="7"/>
  <c r="Q268" i="7"/>
  <c r="Q291" i="7"/>
  <c r="Q57" i="7"/>
  <c r="Q112" i="7"/>
  <c r="Q241" i="7"/>
  <c r="Q51" i="7"/>
  <c r="Q265" i="7"/>
  <c r="Q315" i="7"/>
  <c r="Q130" i="7"/>
  <c r="Q77" i="7"/>
  <c r="Q159" i="7"/>
  <c r="Q44" i="7"/>
  <c r="O312" i="7"/>
  <c r="O178" i="7"/>
  <c r="O57" i="7"/>
  <c r="O285" i="7"/>
  <c r="O199" i="7"/>
  <c r="O48" i="7"/>
  <c r="O92" i="7"/>
  <c r="O324" i="7"/>
  <c r="O122" i="7"/>
  <c r="O280" i="7"/>
  <c r="O133" i="7"/>
  <c r="O242" i="7"/>
  <c r="O181" i="7"/>
  <c r="O213" i="7"/>
  <c r="O150" i="7"/>
  <c r="O323" i="7"/>
  <c r="O223" i="7"/>
  <c r="O50" i="7"/>
  <c r="O249" i="7"/>
  <c r="O243" i="7"/>
  <c r="O292" i="7"/>
  <c r="O127" i="7"/>
  <c r="O190" i="7"/>
  <c r="O58" i="7"/>
  <c r="O253" i="7"/>
  <c r="O88" i="7"/>
  <c r="O299" i="7"/>
  <c r="O271" i="7"/>
  <c r="O142" i="7"/>
  <c r="O259" i="7"/>
  <c r="O110" i="7"/>
  <c r="O277" i="7"/>
  <c r="O49" i="7"/>
  <c r="O273" i="7"/>
  <c r="O237" i="7"/>
  <c r="O80" i="7"/>
  <c r="O117" i="7"/>
  <c r="O146" i="7"/>
  <c r="Q105" i="7"/>
  <c r="Q67" i="7"/>
  <c r="Q123" i="7"/>
  <c r="Q325" i="7"/>
  <c r="Q223" i="7"/>
  <c r="Q91" i="7"/>
  <c r="Q87" i="7"/>
  <c r="Q302" i="7"/>
  <c r="Q224" i="7"/>
  <c r="Q154" i="7"/>
  <c r="Q152" i="7"/>
  <c r="Q267" i="7"/>
  <c r="Q183" i="7"/>
  <c r="Q40" i="7"/>
  <c r="Q167" i="7"/>
  <c r="Q111" i="7"/>
  <c r="Q285" i="7"/>
  <c r="Q201" i="7"/>
  <c r="Q170" i="7"/>
  <c r="Q198" i="7"/>
  <c r="Q324" i="7"/>
  <c r="Q71" i="7"/>
  <c r="Q244" i="7"/>
  <c r="Q233" i="7"/>
  <c r="Q109" i="7"/>
  <c r="Q227" i="7"/>
  <c r="Q116" i="7"/>
  <c r="Q278" i="7"/>
  <c r="Q119" i="7"/>
  <c r="Q228" i="7"/>
  <c r="Q147" i="7"/>
  <c r="Q296" i="7"/>
  <c r="Q318" i="7"/>
  <c r="Q321" i="7"/>
  <c r="Q74" i="7"/>
  <c r="Q179" i="7"/>
  <c r="Q200" i="7"/>
  <c r="Q89" i="7"/>
  <c r="Q36" i="7"/>
  <c r="Q38" i="7"/>
  <c r="Q50" i="7"/>
  <c r="Q35" i="7"/>
  <c r="Q182" i="7"/>
  <c r="Q216" i="7"/>
  <c r="Q56" i="7"/>
  <c r="Q78" i="7"/>
  <c r="O47" i="7"/>
  <c r="O322" i="7"/>
  <c r="O263" i="7"/>
  <c r="O72" i="7"/>
  <c r="O232" i="7"/>
  <c r="O33" i="7"/>
  <c r="O212" i="7"/>
  <c r="O262" i="7"/>
  <c r="O25" i="7"/>
  <c r="O30" i="7"/>
  <c r="O112" i="7"/>
  <c r="O172" i="7"/>
  <c r="O154" i="7"/>
  <c r="O38" i="7"/>
  <c r="O304" i="7"/>
  <c r="O308" i="7"/>
  <c r="O66" i="7"/>
  <c r="O261" i="7"/>
  <c r="O183" i="7"/>
  <c r="O194" i="7"/>
  <c r="O143" i="7"/>
  <c r="O268" i="7"/>
  <c r="O167" i="7"/>
  <c r="O269" i="7"/>
  <c r="O270" i="7"/>
  <c r="O60" i="7"/>
  <c r="O44" i="7"/>
  <c r="O56" i="7"/>
  <c r="O134" i="7"/>
  <c r="O301" i="7"/>
  <c r="O144" i="7"/>
  <c r="O298" i="7"/>
  <c r="O220" i="7"/>
  <c r="O296" i="7"/>
  <c r="O161" i="7"/>
  <c r="O51" i="7"/>
  <c r="O113" i="7"/>
  <c r="O188" i="7"/>
  <c r="Q191" i="7"/>
  <c r="Q137" i="7"/>
  <c r="Q164" i="7"/>
  <c r="Q320" i="7"/>
  <c r="Q110" i="7"/>
  <c r="Q68" i="7"/>
  <c r="Q104" i="7"/>
  <c r="Q277" i="7"/>
  <c r="Q175" i="7"/>
  <c r="Q60" i="7"/>
  <c r="Q98" i="7"/>
  <c r="Q33" i="7"/>
  <c r="Q273" i="7"/>
  <c r="Q222" i="7"/>
  <c r="Q264" i="7"/>
  <c r="Q132" i="7"/>
  <c r="Q238" i="7"/>
  <c r="Q204" i="7"/>
  <c r="Q133" i="7"/>
  <c r="Q237" i="7"/>
  <c r="Q180" i="7"/>
  <c r="Q323" i="7"/>
  <c r="Q250" i="7"/>
  <c r="Q240" i="7"/>
  <c r="Q163" i="7"/>
  <c r="Q177" i="7"/>
  <c r="Q124" i="7"/>
  <c r="Q126" i="7"/>
  <c r="Q114" i="7"/>
  <c r="Q234" i="7"/>
  <c r="Q189" i="7"/>
  <c r="Q279" i="7"/>
  <c r="Q160" i="7"/>
  <c r="Q270" i="7"/>
  <c r="Q30" i="7"/>
  <c r="Q312" i="7"/>
  <c r="Q96" i="7"/>
  <c r="Q169" i="7"/>
  <c r="O156" i="7"/>
  <c r="O98" i="7"/>
  <c r="O153" i="7"/>
  <c r="O23" i="7"/>
  <c r="O160" i="7"/>
  <c r="O90" i="7"/>
  <c r="O140" i="7"/>
  <c r="O61" i="7"/>
  <c r="O155" i="7"/>
  <c r="O180" i="7"/>
  <c r="O126" i="7"/>
  <c r="O151" i="7"/>
  <c r="O102" i="7"/>
  <c r="O320" i="7"/>
  <c r="O147" i="7"/>
  <c r="O303" i="7"/>
  <c r="O149" i="7"/>
  <c r="O289" i="7"/>
  <c r="O131" i="7"/>
  <c r="O159" i="7"/>
  <c r="O283" i="7"/>
  <c r="O193" i="7"/>
  <c r="O179" i="7"/>
  <c r="O174" i="7"/>
  <c r="O40" i="7"/>
  <c r="O169" i="7"/>
  <c r="O305" i="7"/>
  <c r="O284" i="7"/>
  <c r="O63" i="7"/>
  <c r="O24" i="7"/>
  <c r="O115" i="7"/>
  <c r="O62" i="7"/>
  <c r="O185" i="7"/>
  <c r="O267" i="7"/>
  <c r="O129" i="7"/>
  <c r="O93" i="7"/>
  <c r="O247" i="7"/>
  <c r="O217" i="7"/>
  <c r="Q23" i="7"/>
  <c r="Q101" i="7"/>
  <c r="Q157" i="7"/>
  <c r="Q209" i="7"/>
  <c r="Q301" i="7"/>
  <c r="Q113" i="7"/>
  <c r="Q31" i="7"/>
  <c r="Q75" i="7"/>
  <c r="Q62" i="7"/>
  <c r="Q211" i="7"/>
  <c r="Q303" i="7"/>
  <c r="Q145" i="7"/>
  <c r="Q214" i="7"/>
  <c r="Q290" i="7"/>
  <c r="Q192" i="7"/>
  <c r="Q310" i="7"/>
  <c r="Q311" i="7"/>
  <c r="Q289" i="7"/>
  <c r="Q271" i="7"/>
  <c r="Q48" i="7"/>
  <c r="Q260" i="7"/>
  <c r="Q94" i="7"/>
  <c r="Q196" i="7"/>
  <c r="Q187" i="7"/>
  <c r="Q243" i="7"/>
  <c r="Q106" i="7"/>
  <c r="Q45" i="7"/>
  <c r="Q242" i="7"/>
  <c r="Q322" i="7"/>
  <c r="Q269" i="7"/>
  <c r="Q25" i="7"/>
  <c r="Q326" i="7"/>
  <c r="Q85" i="7"/>
  <c r="Q37" i="7"/>
  <c r="Q127" i="7"/>
  <c r="Q232" i="7"/>
  <c r="Q308" i="7"/>
  <c r="Q135" i="7"/>
  <c r="Q188" i="7"/>
  <c r="Q249" i="7"/>
  <c r="Q59" i="7"/>
  <c r="Q140" i="7"/>
  <c r="O124" i="7"/>
  <c r="O326" i="7"/>
  <c r="O272" i="7"/>
  <c r="O265" i="7"/>
  <c r="O81" i="7"/>
  <c r="O82" i="7"/>
  <c r="O173" i="7"/>
  <c r="O230" i="7"/>
  <c r="O182" i="7"/>
  <c r="O22" i="7"/>
  <c r="O204" i="7"/>
  <c r="O77" i="7"/>
  <c r="O293" i="7"/>
  <c r="O35" i="7"/>
  <c r="O29" i="7"/>
  <c r="O315" i="7"/>
  <c r="O202" i="7"/>
  <c r="O240" i="7"/>
  <c r="O70" i="7"/>
  <c r="O171" i="7"/>
  <c r="O197" i="7"/>
  <c r="O119" i="7"/>
  <c r="O206" i="7"/>
  <c r="O248" i="7"/>
  <c r="O245" i="7"/>
  <c r="O208" i="7"/>
  <c r="O214" i="7"/>
  <c r="O69" i="7"/>
  <c r="O34" i="7"/>
  <c r="O274" i="7"/>
  <c r="O157" i="7"/>
  <c r="O128" i="7"/>
  <c r="O170" i="7"/>
  <c r="O309" i="7"/>
  <c r="O152" i="7"/>
  <c r="O189" i="7"/>
  <c r="O32" i="7"/>
  <c r="O234" i="7"/>
  <c r="Q95" i="7"/>
  <c r="Q274" i="7"/>
  <c r="Q304" i="7"/>
  <c r="Q246" i="7"/>
  <c r="Q171" i="7"/>
  <c r="Q55" i="7"/>
  <c r="Q47" i="7"/>
  <c r="Q297" i="7"/>
  <c r="Q118" i="7"/>
  <c r="Q313" i="7"/>
  <c r="Q207" i="7"/>
  <c r="Q32" i="7"/>
  <c r="Q293" i="7"/>
  <c r="Q27" i="7"/>
  <c r="Q251" i="7"/>
  <c r="Q294" i="7"/>
  <c r="Q327" i="7"/>
  <c r="Q63" i="7"/>
  <c r="Q120" i="7"/>
  <c r="Q49" i="7"/>
  <c r="Q210" i="7"/>
  <c r="Q186" i="7"/>
  <c r="Q275" i="7"/>
  <c r="Q122" i="7"/>
  <c r="Q61" i="7"/>
  <c r="Q117" i="7"/>
  <c r="Q248" i="7"/>
  <c r="Q197" i="7"/>
  <c r="Q287" i="7"/>
  <c r="Q220" i="7"/>
  <c r="Q39" i="7"/>
  <c r="O53" i="7"/>
  <c r="O97" i="7"/>
  <c r="O316" i="7"/>
  <c r="O36" i="7"/>
  <c r="O43" i="7"/>
  <c r="O108" i="7"/>
  <c r="O145" i="7"/>
  <c r="O221" i="7"/>
  <c r="O89" i="7"/>
  <c r="O168" i="7"/>
  <c r="O54" i="7"/>
  <c r="O226" i="7"/>
  <c r="O257" i="7"/>
  <c r="O306" i="7"/>
  <c r="O210" i="7"/>
  <c r="O203" i="7"/>
  <c r="O246" i="7"/>
  <c r="O228" i="7"/>
  <c r="O86" i="7"/>
  <c r="O251" i="7"/>
  <c r="O28" i="7"/>
  <c r="O176" i="7"/>
  <c r="O218" i="7"/>
  <c r="O236" i="7"/>
  <c r="O105" i="7"/>
  <c r="O96" i="7"/>
  <c r="O313" i="7"/>
  <c r="O163" i="7"/>
  <c r="O135" i="7"/>
  <c r="O222" i="7"/>
  <c r="O187" i="7"/>
  <c r="O158" i="7"/>
  <c r="O141" i="7"/>
  <c r="O42" i="7"/>
  <c r="O278" i="7"/>
  <c r="O165" i="7"/>
  <c r="O319" i="7"/>
  <c r="O45" i="7"/>
  <c r="O74" i="7"/>
  <c r="Q26" i="7"/>
  <c r="Q69" i="7"/>
  <c r="Q79" i="7"/>
  <c r="Q138" i="7"/>
  <c r="Q305" i="7"/>
  <c r="Q178" i="7"/>
  <c r="Q272" i="7"/>
  <c r="Q190" i="7"/>
  <c r="Q229" i="7"/>
  <c r="Q206" i="7"/>
  <c r="Q151" i="7"/>
  <c r="Q70" i="7"/>
  <c r="Q115" i="7"/>
  <c r="Q90" i="7"/>
  <c r="Q257" i="7"/>
  <c r="Q142" i="7"/>
  <c r="Q219" i="7"/>
  <c r="Q262" i="7"/>
  <c r="Q230" i="7"/>
  <c r="Q34" i="7"/>
  <c r="Q53" i="7"/>
  <c r="Q185" i="7"/>
  <c r="Q134" i="7"/>
  <c r="Q136" i="7"/>
  <c r="Q194" i="7"/>
  <c r="Q306" i="7"/>
  <c r="Q239" i="7"/>
  <c r="Q99" i="7"/>
  <c r="Q217" i="7"/>
  <c r="Q41" i="7"/>
  <c r="Q64" i="7"/>
  <c r="Q208" i="7"/>
  <c r="Q202" i="7"/>
  <c r="Q141" i="7"/>
  <c r="Q181" i="7"/>
  <c r="Q128" i="7"/>
  <c r="Q156" i="7"/>
  <c r="Q166" i="7"/>
  <c r="Q300" i="7"/>
  <c r="Q231" i="7"/>
  <c r="Q256" i="7"/>
  <c r="Q143" i="7"/>
  <c r="Q288" i="7"/>
  <c r="Q121" i="7"/>
  <c r="Q107" i="7"/>
  <c r="O297" i="7"/>
  <c r="O125" i="7"/>
  <c r="O121" i="7"/>
  <c r="O211" i="7"/>
  <c r="O291" i="7"/>
  <c r="O227" i="7"/>
  <c r="O166" i="7"/>
  <c r="O95" i="7"/>
  <c r="O200" i="7"/>
  <c r="O233" i="7"/>
  <c r="O100" i="7"/>
  <c r="O252" i="7"/>
  <c r="O275" i="7"/>
  <c r="O287" i="7"/>
  <c r="O114" i="7"/>
  <c r="O321" i="7"/>
  <c r="O307" i="7"/>
  <c r="O118" i="7"/>
  <c r="O191" i="7"/>
  <c r="O314" i="7"/>
  <c r="O64" i="7"/>
  <c r="O276" i="7"/>
  <c r="O111" i="7"/>
  <c r="O137" i="7"/>
  <c r="O327" i="7"/>
  <c r="O68" i="7"/>
  <c r="O46" i="7"/>
  <c r="O205" i="7"/>
  <c r="O106" i="7"/>
  <c r="O241" i="7"/>
  <c r="O229" i="7"/>
  <c r="O264" i="7"/>
  <c r="O290" i="7"/>
  <c r="O84" i="7"/>
  <c r="O224" i="7"/>
  <c r="O198" i="7"/>
  <c r="O104" i="7"/>
  <c r="O201" i="7"/>
  <c r="O116" i="7"/>
  <c r="Q261" i="7"/>
  <c r="Q162" i="7"/>
  <c r="Q284" i="7"/>
  <c r="Q84" i="7"/>
  <c r="Q28" i="7"/>
  <c r="Q81" i="7"/>
  <c r="Q317" i="7"/>
  <c r="Q309" i="7"/>
  <c r="Q150" i="7"/>
  <c r="Q58" i="7"/>
  <c r="Q254" i="7"/>
  <c r="Q295" i="7"/>
  <c r="Q225" i="7"/>
  <c r="Q29" i="7"/>
  <c r="Q299" i="7"/>
  <c r="Q80" i="7"/>
  <c r="Q131" i="7"/>
  <c r="Q276" i="7"/>
  <c r="Q139" i="7"/>
  <c r="Q282" i="7"/>
  <c r="Q221" i="7"/>
  <c r="Q73" i="7"/>
  <c r="O109" i="7"/>
  <c r="O65" i="7"/>
  <c r="O177" i="7"/>
  <c r="O196" i="7"/>
  <c r="O120" i="7"/>
  <c r="O219" i="7"/>
  <c r="O281" i="7"/>
  <c r="O279" i="7"/>
  <c r="O300" i="7"/>
  <c r="O132" i="7"/>
  <c r="O79" i="7"/>
  <c r="O39" i="7"/>
  <c r="O286" i="7"/>
  <c r="O130" i="7"/>
  <c r="O325" i="7"/>
  <c r="O311" i="7"/>
  <c r="O318" i="7"/>
  <c r="O26" i="7"/>
  <c r="O139" i="7"/>
  <c r="O231" i="7"/>
  <c r="O164" i="7"/>
  <c r="O225" i="7"/>
  <c r="O59" i="7"/>
  <c r="O215" i="7"/>
  <c r="O41" i="7"/>
  <c r="O238" i="7"/>
  <c r="O31" i="7"/>
  <c r="O162" i="7"/>
  <c r="O148" i="7"/>
  <c r="O288" i="7"/>
  <c r="O27" i="7"/>
  <c r="O235" i="7"/>
  <c r="O207" i="7"/>
  <c r="O250" i="7"/>
  <c r="O195" i="7"/>
  <c r="O295" i="7"/>
  <c r="O75" i="7"/>
  <c r="F18" i="13"/>
  <c r="F19" i="13" s="1"/>
  <c r="E14" i="17"/>
  <c r="E14" i="6"/>
  <c r="E14" i="13"/>
  <c r="O460" i="3"/>
  <c r="O411" i="3"/>
  <c r="O424" i="3"/>
  <c r="O444" i="3"/>
  <c r="O469" i="3"/>
  <c r="O462" i="3"/>
  <c r="O398" i="3"/>
  <c r="O392" i="3"/>
  <c r="O399" i="3"/>
  <c r="O472" i="3"/>
  <c r="O409" i="3"/>
  <c r="O423" i="3"/>
  <c r="O427" i="3"/>
  <c r="O438" i="3"/>
  <c r="O417" i="3"/>
  <c r="O397" i="3"/>
  <c r="O484" i="3"/>
  <c r="O400" i="3"/>
  <c r="O428" i="3"/>
  <c r="O434" i="3"/>
  <c r="O418" i="3"/>
  <c r="O457" i="3"/>
  <c r="O372" i="3"/>
  <c r="O470" i="3"/>
  <c r="O389" i="3"/>
  <c r="O482" i="3"/>
  <c r="O415" i="3"/>
  <c r="O440" i="3"/>
  <c r="O489" i="3"/>
  <c r="O461" i="3"/>
  <c r="O430" i="3"/>
  <c r="O451" i="3"/>
  <c r="O59" i="3"/>
  <c r="O414" i="3"/>
  <c r="O396" i="3"/>
  <c r="O441" i="3"/>
  <c r="O361" i="3"/>
  <c r="O442" i="3"/>
  <c r="O456" i="3"/>
  <c r="O479" i="3"/>
  <c r="O439" i="3"/>
  <c r="O485" i="3"/>
  <c r="O391" i="3"/>
  <c r="O486" i="3"/>
  <c r="O464" i="3"/>
  <c r="O447" i="3"/>
  <c r="O57" i="3"/>
  <c r="O366" i="3"/>
  <c r="O432" i="3"/>
  <c r="O459" i="3"/>
  <c r="O426" i="3"/>
  <c r="O467" i="3"/>
  <c r="O384" i="3"/>
  <c r="O433" i="3"/>
  <c r="O369" i="3"/>
  <c r="O474" i="3"/>
  <c r="O454" i="3"/>
  <c r="O488" i="3"/>
  <c r="O401" i="3"/>
  <c r="O455" i="3"/>
  <c r="O446" i="3"/>
  <c r="O376" i="3"/>
  <c r="O370" i="3"/>
  <c r="O452" i="3"/>
  <c r="O431" i="3"/>
  <c r="O480" i="3"/>
  <c r="O458" i="3"/>
  <c r="O408" i="3"/>
  <c r="O375" i="3"/>
  <c r="O466" i="3"/>
  <c r="O429" i="3"/>
  <c r="O490" i="3"/>
  <c r="O422" i="3"/>
  <c r="O463" i="3"/>
  <c r="O410" i="3"/>
  <c r="O453" i="3"/>
  <c r="O481" i="3"/>
  <c r="O477" i="3"/>
  <c r="O478" i="3"/>
  <c r="O465" i="3"/>
  <c r="O58" i="3"/>
  <c r="O419" i="3"/>
  <c r="O473" i="3"/>
  <c r="O420" i="3"/>
  <c r="O368" i="3"/>
  <c r="O483" i="3"/>
  <c r="O425" i="3"/>
  <c r="O406" i="3"/>
  <c r="O437" i="3"/>
  <c r="O487" i="3"/>
  <c r="O471" i="3"/>
  <c r="O374" i="3"/>
  <c r="O445" i="3"/>
  <c r="O475" i="3"/>
  <c r="O386" i="3"/>
  <c r="O449" i="3"/>
  <c r="O359" i="3"/>
  <c r="C15" i="3"/>
  <c r="O443" i="3"/>
  <c r="O373" i="3"/>
  <c r="O365" i="3"/>
  <c r="O360" i="3"/>
  <c r="O436" i="3"/>
  <c r="O450" i="3"/>
  <c r="O435" i="3"/>
  <c r="O407" i="3"/>
  <c r="O371" i="3"/>
  <c r="O412" i="3"/>
  <c r="O468" i="3"/>
  <c r="O367" i="3"/>
  <c r="O476" i="3"/>
  <c r="O383" i="3"/>
  <c r="O421" i="3"/>
  <c r="C16" i="3"/>
  <c r="D18" i="3" s="1"/>
  <c r="R487" i="3"/>
  <c r="AE487" i="3" s="1"/>
  <c r="AH29" i="3"/>
  <c r="AI29" i="3"/>
  <c r="AJ29" i="3"/>
  <c r="BJ13" i="3"/>
  <c r="BI13" i="3" s="1"/>
  <c r="BH13" i="3" s="1"/>
  <c r="BG13" i="3" s="1"/>
  <c r="BF13" i="3" s="1"/>
  <c r="BE13" i="3" s="1"/>
  <c r="BD13" i="3" s="1"/>
  <c r="BC13" i="3" s="1"/>
  <c r="BB13" i="3" s="1"/>
  <c r="AJ100" i="3"/>
  <c r="AH100" i="3"/>
  <c r="AI100" i="3"/>
  <c r="AJ103" i="3"/>
  <c r="AH103" i="3"/>
  <c r="AI103" i="3"/>
  <c r="BJ10" i="3"/>
  <c r="BI10" i="3" s="1"/>
  <c r="BH10" i="3" s="1"/>
  <c r="BG10" i="3" s="1"/>
  <c r="BF10" i="3" s="1"/>
  <c r="BE10" i="3" s="1"/>
  <c r="BD10" i="3" s="1"/>
  <c r="BC10" i="3" s="1"/>
  <c r="BB10" i="3" s="1"/>
  <c r="AS201" i="3"/>
  <c r="AR201" i="3" s="1"/>
  <c r="AQ201" i="3" s="1"/>
  <c r="AP201" i="3" s="1"/>
  <c r="AO201" i="3" s="1"/>
  <c r="AN201" i="3" s="1"/>
  <c r="AM201" i="3" s="1"/>
  <c r="AL201" i="3" s="1"/>
  <c r="AK201" i="3" s="1"/>
  <c r="AS158" i="3"/>
  <c r="AR158" i="3" s="1"/>
  <c r="AQ158" i="3" s="1"/>
  <c r="AP158" i="3" s="1"/>
  <c r="AO158" i="3" s="1"/>
  <c r="AN158" i="3" s="1"/>
  <c r="AM158" i="3" s="1"/>
  <c r="AL158" i="3" s="1"/>
  <c r="AK158" i="3" s="1"/>
  <c r="AS425" i="3"/>
  <c r="AR425" i="3" s="1"/>
  <c r="AQ425" i="3" s="1"/>
  <c r="AP425" i="3" s="1"/>
  <c r="AO425" i="3" s="1"/>
  <c r="AN425" i="3" s="1"/>
  <c r="AM425" i="3" s="1"/>
  <c r="AL425" i="3" s="1"/>
  <c r="AK425" i="3" s="1"/>
  <c r="AS225" i="3"/>
  <c r="AR225" i="3" s="1"/>
  <c r="AQ225" i="3" s="1"/>
  <c r="AP225" i="3" s="1"/>
  <c r="AO225" i="3" s="1"/>
  <c r="AN225" i="3" s="1"/>
  <c r="AM225" i="3" s="1"/>
  <c r="AL225" i="3" s="1"/>
  <c r="AK225" i="3" s="1"/>
  <c r="AS59" i="3"/>
  <c r="AR59" i="3" s="1"/>
  <c r="AQ59" i="3" s="1"/>
  <c r="AP59" i="3" s="1"/>
  <c r="AO59" i="3" s="1"/>
  <c r="AN59" i="3" s="1"/>
  <c r="AM59" i="3" s="1"/>
  <c r="AL59" i="3" s="1"/>
  <c r="AK59" i="3" s="1"/>
  <c r="AS370" i="3"/>
  <c r="AR370" i="3" s="1"/>
  <c r="AQ370" i="3" s="1"/>
  <c r="AP370" i="3" s="1"/>
  <c r="AO370" i="3" s="1"/>
  <c r="AN370" i="3" s="1"/>
  <c r="AM370" i="3" s="1"/>
  <c r="AL370" i="3" s="1"/>
  <c r="AK370" i="3" s="1"/>
  <c r="AJ289" i="3"/>
  <c r="AH289" i="3"/>
  <c r="AI289" i="3"/>
  <c r="AI375" i="3"/>
  <c r="AJ375" i="3"/>
  <c r="AH375" i="3"/>
  <c r="AS439" i="3"/>
  <c r="AR439" i="3" s="1"/>
  <c r="AQ439" i="3" s="1"/>
  <c r="AP439" i="3" s="1"/>
  <c r="AO439" i="3" s="1"/>
  <c r="AN439" i="3" s="1"/>
  <c r="AM439" i="3" s="1"/>
  <c r="AL439" i="3" s="1"/>
  <c r="AK439" i="3" s="1"/>
  <c r="AI211" i="3"/>
  <c r="AJ211" i="3"/>
  <c r="AH211" i="3"/>
  <c r="AS285" i="3"/>
  <c r="AR285" i="3" s="1"/>
  <c r="AQ285" i="3" s="1"/>
  <c r="AP285" i="3" s="1"/>
  <c r="AO285" i="3" s="1"/>
  <c r="AN285" i="3" s="1"/>
  <c r="AM285" i="3" s="1"/>
  <c r="AL285" i="3" s="1"/>
  <c r="AK285" i="3" s="1"/>
  <c r="BJ39" i="3"/>
  <c r="BI39" i="3" s="1"/>
  <c r="BH39" i="3" s="1"/>
  <c r="BG39" i="3" s="1"/>
  <c r="BF39" i="3" s="1"/>
  <c r="BE39" i="3" s="1"/>
  <c r="BD39" i="3" s="1"/>
  <c r="BC39" i="3" s="1"/>
  <c r="BB39" i="3" s="1"/>
  <c r="AS291" i="3"/>
  <c r="AR291" i="3" s="1"/>
  <c r="AQ291" i="3" s="1"/>
  <c r="AP291" i="3" s="1"/>
  <c r="AO291" i="3" s="1"/>
  <c r="AN291" i="3" s="1"/>
  <c r="AM291" i="3" s="1"/>
  <c r="AL291" i="3" s="1"/>
  <c r="AK291" i="3" s="1"/>
  <c r="AS354" i="3"/>
  <c r="AR354" i="3" s="1"/>
  <c r="AQ354" i="3" s="1"/>
  <c r="AP354" i="3" s="1"/>
  <c r="AO354" i="3" s="1"/>
  <c r="AN354" i="3" s="1"/>
  <c r="AM354" i="3" s="1"/>
  <c r="AL354" i="3" s="1"/>
  <c r="AK354" i="3" s="1"/>
  <c r="AH276" i="3"/>
  <c r="AJ276" i="3"/>
  <c r="AI276" i="3"/>
  <c r="AI40" i="3"/>
  <c r="AJ40" i="3"/>
  <c r="AH40" i="3"/>
  <c r="AS292" i="3"/>
  <c r="AR292" i="3" s="1"/>
  <c r="AQ292" i="3" s="1"/>
  <c r="AP292" i="3" s="1"/>
  <c r="AO292" i="3" s="1"/>
  <c r="AN292" i="3" s="1"/>
  <c r="AM292" i="3" s="1"/>
  <c r="AL292" i="3" s="1"/>
  <c r="AK292" i="3" s="1"/>
  <c r="AH192" i="3"/>
  <c r="AJ192" i="3"/>
  <c r="AI192" i="3"/>
  <c r="AS254" i="3"/>
  <c r="AR254" i="3" s="1"/>
  <c r="AQ254" i="3" s="1"/>
  <c r="AP254" i="3" s="1"/>
  <c r="AO254" i="3" s="1"/>
  <c r="AN254" i="3" s="1"/>
  <c r="AM254" i="3" s="1"/>
  <c r="AL254" i="3" s="1"/>
  <c r="AK254" i="3" s="1"/>
  <c r="AH305" i="3"/>
  <c r="AJ305" i="3"/>
  <c r="AI305" i="3"/>
  <c r="AH437" i="3"/>
  <c r="AJ437" i="3"/>
  <c r="AI437" i="3"/>
  <c r="AS328" i="3"/>
  <c r="AR328" i="3" s="1"/>
  <c r="AQ328" i="3" s="1"/>
  <c r="AP328" i="3" s="1"/>
  <c r="AO328" i="3" s="1"/>
  <c r="AN328" i="3" s="1"/>
  <c r="AM328" i="3" s="1"/>
  <c r="AL328" i="3" s="1"/>
  <c r="AK328" i="3" s="1"/>
  <c r="AS223" i="3"/>
  <c r="AR223" i="3"/>
  <c r="AQ223" i="3" s="1"/>
  <c r="AP223" i="3" s="1"/>
  <c r="AO223" i="3" s="1"/>
  <c r="AN223" i="3" s="1"/>
  <c r="AM223" i="3" s="1"/>
  <c r="AL223" i="3" s="1"/>
  <c r="AK223" i="3" s="1"/>
  <c r="AS68" i="3"/>
  <c r="AR68" i="3" s="1"/>
  <c r="AQ68" i="3" s="1"/>
  <c r="AP68" i="3" s="1"/>
  <c r="AO68" i="3" s="1"/>
  <c r="AN68" i="3" s="1"/>
  <c r="AM68" i="3" s="1"/>
  <c r="AL68" i="3" s="1"/>
  <c r="AK68" i="3" s="1"/>
  <c r="AJ207" i="3"/>
  <c r="AI207" i="3"/>
  <c r="AH207" i="3"/>
  <c r="AI432" i="3"/>
  <c r="AJ432" i="3"/>
  <c r="AH432" i="3"/>
  <c r="AS368" i="3"/>
  <c r="AR368" i="3" s="1"/>
  <c r="AQ368" i="3" s="1"/>
  <c r="AP368" i="3" s="1"/>
  <c r="AO368" i="3" s="1"/>
  <c r="AN368" i="3" s="1"/>
  <c r="AM368" i="3" s="1"/>
  <c r="AL368" i="3" s="1"/>
  <c r="AK368" i="3" s="1"/>
  <c r="AS249" i="3"/>
  <c r="AR249" i="3" s="1"/>
  <c r="AQ249" i="3" s="1"/>
  <c r="AP249" i="3" s="1"/>
  <c r="AO249" i="3" s="1"/>
  <c r="AN249" i="3" s="1"/>
  <c r="AM249" i="3" s="1"/>
  <c r="AL249" i="3" s="1"/>
  <c r="AK249" i="3" s="1"/>
  <c r="AS458" i="3"/>
  <c r="AR458" i="3" s="1"/>
  <c r="AQ458" i="3" s="1"/>
  <c r="AP458" i="3" s="1"/>
  <c r="AO458" i="3" s="1"/>
  <c r="AN458" i="3" s="1"/>
  <c r="AM458" i="3" s="1"/>
  <c r="AL458" i="3" s="1"/>
  <c r="AK458" i="3" s="1"/>
  <c r="AS95" i="3"/>
  <c r="AR95" i="3" s="1"/>
  <c r="AQ95" i="3" s="1"/>
  <c r="AP95" i="3" s="1"/>
  <c r="AO95" i="3" s="1"/>
  <c r="AN95" i="3" s="1"/>
  <c r="AM95" i="3" s="1"/>
  <c r="AL95" i="3" s="1"/>
  <c r="AK95" i="3" s="1"/>
  <c r="AS445" i="3"/>
  <c r="AR445" i="3" s="1"/>
  <c r="AQ445" i="3" s="1"/>
  <c r="AP445" i="3" s="1"/>
  <c r="AO445" i="3" s="1"/>
  <c r="AN445" i="3" s="1"/>
  <c r="AM445" i="3" s="1"/>
  <c r="AL445" i="3" s="1"/>
  <c r="AK445" i="3" s="1"/>
  <c r="AS417" i="3"/>
  <c r="AR417" i="3" s="1"/>
  <c r="AQ417" i="3" s="1"/>
  <c r="AP417" i="3" s="1"/>
  <c r="AO417" i="3" s="1"/>
  <c r="AN417" i="3" s="1"/>
  <c r="AM417" i="3" s="1"/>
  <c r="AL417" i="3" s="1"/>
  <c r="AK417" i="3" s="1"/>
  <c r="AS266" i="3"/>
  <c r="AR266" i="3" s="1"/>
  <c r="AQ266" i="3" s="1"/>
  <c r="AP266" i="3" s="1"/>
  <c r="AO266" i="3" s="1"/>
  <c r="AN266" i="3" s="1"/>
  <c r="AM266" i="3" s="1"/>
  <c r="AL266" i="3" s="1"/>
  <c r="AK266" i="3" s="1"/>
  <c r="BJ4" i="3"/>
  <c r="BI4" i="3" s="1"/>
  <c r="BH4" i="3" s="1"/>
  <c r="BG4" i="3" s="1"/>
  <c r="BF4" i="3" s="1"/>
  <c r="BE4" i="3" s="1"/>
  <c r="BD4" i="3" s="1"/>
  <c r="BC4" i="3" s="1"/>
  <c r="BB4" i="3" s="1"/>
  <c r="BJ6" i="3"/>
  <c r="BI6" i="3" s="1"/>
  <c r="BH6" i="3" s="1"/>
  <c r="BG6" i="3" s="1"/>
  <c r="BF6" i="3" s="1"/>
  <c r="BE6" i="3" s="1"/>
  <c r="BD6" i="3" s="1"/>
  <c r="BC6" i="3" s="1"/>
  <c r="BB6" i="3" s="1"/>
  <c r="AS395" i="3"/>
  <c r="AR395" i="3" s="1"/>
  <c r="AQ395" i="3" s="1"/>
  <c r="AP395" i="3" s="1"/>
  <c r="AO395" i="3" s="1"/>
  <c r="AN395" i="3" s="1"/>
  <c r="AM395" i="3" s="1"/>
  <c r="AL395" i="3" s="1"/>
  <c r="AK395" i="3" s="1"/>
  <c r="AJ389" i="3"/>
  <c r="AH389" i="3"/>
  <c r="AI389" i="3"/>
  <c r="BJ20" i="3"/>
  <c r="BI20" i="3" s="1"/>
  <c r="BH20" i="3" s="1"/>
  <c r="BG20" i="3" s="1"/>
  <c r="BF20" i="3" s="1"/>
  <c r="BE20" i="3" s="1"/>
  <c r="BD20" i="3" s="1"/>
  <c r="BC20" i="3" s="1"/>
  <c r="BB20" i="3" s="1"/>
  <c r="AS213" i="3"/>
  <c r="AR213" i="3" s="1"/>
  <c r="AQ213" i="3" s="1"/>
  <c r="AP213" i="3" s="1"/>
  <c r="AO213" i="3" s="1"/>
  <c r="AN213" i="3" s="1"/>
  <c r="AM213" i="3" s="1"/>
  <c r="AL213" i="3" s="1"/>
  <c r="AK213" i="3" s="1"/>
  <c r="AH424" i="3"/>
  <c r="AG424" i="3" s="1"/>
  <c r="AJ424" i="3"/>
  <c r="AI424" i="3"/>
  <c r="AI76" i="3"/>
  <c r="AJ76" i="3"/>
  <c r="AH76" i="3"/>
  <c r="AJ57" i="3"/>
  <c r="AH57" i="3"/>
  <c r="AI57" i="3"/>
  <c r="AS67" i="3"/>
  <c r="AR67" i="3" s="1"/>
  <c r="AQ67" i="3" s="1"/>
  <c r="AP67" i="3" s="1"/>
  <c r="AO67" i="3" s="1"/>
  <c r="AN67" i="3" s="1"/>
  <c r="AM67" i="3" s="1"/>
  <c r="AL67" i="3" s="1"/>
  <c r="AK67" i="3" s="1"/>
  <c r="AJ219" i="3"/>
  <c r="AH219" i="3"/>
  <c r="AI219" i="3"/>
  <c r="BJ66" i="3"/>
  <c r="BI66" i="3" s="1"/>
  <c r="BH66" i="3" s="1"/>
  <c r="BG66" i="3" s="1"/>
  <c r="BF66" i="3" s="1"/>
  <c r="BE66" i="3" s="1"/>
  <c r="BD66" i="3" s="1"/>
  <c r="BC66" i="3" s="1"/>
  <c r="BB66" i="3" s="1"/>
  <c r="BJ68" i="3"/>
  <c r="BI68" i="3" s="1"/>
  <c r="BH68" i="3" s="1"/>
  <c r="BG68" i="3" s="1"/>
  <c r="BF68" i="3" s="1"/>
  <c r="BE68" i="3" s="1"/>
  <c r="BD68" i="3" s="1"/>
  <c r="BC68" i="3" s="1"/>
  <c r="BB68" i="3" s="1"/>
  <c r="AH316" i="3"/>
  <c r="AI316" i="3"/>
  <c r="AJ316" i="3"/>
  <c r="BJ65" i="3"/>
  <c r="BI65" i="3" s="1"/>
  <c r="BH65" i="3" s="1"/>
  <c r="BG65" i="3" s="1"/>
  <c r="BF65" i="3" s="1"/>
  <c r="BE65" i="3" s="1"/>
  <c r="BD65" i="3" s="1"/>
  <c r="BC65" i="3" s="1"/>
  <c r="BB65" i="3" s="1"/>
  <c r="AS74" i="3"/>
  <c r="AR74" i="3" s="1"/>
  <c r="AQ74" i="3" s="1"/>
  <c r="AP74" i="3" s="1"/>
  <c r="AO74" i="3" s="1"/>
  <c r="AN74" i="3" s="1"/>
  <c r="AM74" i="3" s="1"/>
  <c r="AL74" i="3" s="1"/>
  <c r="AK74" i="3" s="1"/>
  <c r="AJ122" i="3"/>
  <c r="AI122" i="3"/>
  <c r="AH122" i="3"/>
  <c r="AH485" i="3"/>
  <c r="AI485" i="3"/>
  <c r="AJ485" i="3"/>
  <c r="BJ48" i="3"/>
  <c r="BI48" i="3" s="1"/>
  <c r="BH48" i="3" s="1"/>
  <c r="BG48" i="3" s="1"/>
  <c r="BF48" i="3" s="1"/>
  <c r="BE48" i="3" s="1"/>
  <c r="BD48" i="3" s="1"/>
  <c r="BC48" i="3" s="1"/>
  <c r="BB48" i="3" s="1"/>
  <c r="AH150" i="3"/>
  <c r="AI150" i="3"/>
  <c r="AJ150" i="3"/>
  <c r="K487" i="3"/>
  <c r="AB487" i="3"/>
  <c r="W487" i="3" s="1"/>
  <c r="AS183" i="3"/>
  <c r="AR183" i="3" s="1"/>
  <c r="AQ183" i="3" s="1"/>
  <c r="AP183" i="3" s="1"/>
  <c r="AO183" i="3" s="1"/>
  <c r="AN183" i="3" s="1"/>
  <c r="AM183" i="3" s="1"/>
  <c r="AL183" i="3" s="1"/>
  <c r="AK183" i="3" s="1"/>
  <c r="AS27" i="3"/>
  <c r="AR27" i="3" s="1"/>
  <c r="AQ27" i="3" s="1"/>
  <c r="AP27" i="3" s="1"/>
  <c r="AO27" i="3" s="1"/>
  <c r="AN27" i="3" s="1"/>
  <c r="AM27" i="3" s="1"/>
  <c r="AL27" i="3" s="1"/>
  <c r="AK27" i="3" s="1"/>
  <c r="AH110" i="3"/>
  <c r="AJ110" i="3"/>
  <c r="AI110" i="3"/>
  <c r="AS301" i="3"/>
  <c r="AR301" i="3" s="1"/>
  <c r="AQ301" i="3" s="1"/>
  <c r="AP301" i="3" s="1"/>
  <c r="AO301" i="3" s="1"/>
  <c r="AN301" i="3" s="1"/>
  <c r="AM301" i="3" s="1"/>
  <c r="AL301" i="3" s="1"/>
  <c r="AK301" i="3" s="1"/>
  <c r="AS268" i="3"/>
  <c r="AR268" i="3" s="1"/>
  <c r="AQ268" i="3" s="1"/>
  <c r="AP268" i="3" s="1"/>
  <c r="AO268" i="3" s="1"/>
  <c r="AN268" i="3" s="1"/>
  <c r="AM268" i="3" s="1"/>
  <c r="AL268" i="3" s="1"/>
  <c r="AK268" i="3" s="1"/>
  <c r="BJ55" i="3"/>
  <c r="BI55" i="3" s="1"/>
  <c r="BH55" i="3" s="1"/>
  <c r="BG55" i="3" s="1"/>
  <c r="BF55" i="3" s="1"/>
  <c r="BE55" i="3" s="1"/>
  <c r="BD55" i="3" s="1"/>
  <c r="BC55" i="3" s="1"/>
  <c r="BB55" i="3" s="1"/>
  <c r="AS431" i="3"/>
  <c r="AR431" i="3" s="1"/>
  <c r="AQ431" i="3" s="1"/>
  <c r="AP431" i="3" s="1"/>
  <c r="AO431" i="3" s="1"/>
  <c r="AN431" i="3" s="1"/>
  <c r="AM431" i="3" s="1"/>
  <c r="AL431" i="3" s="1"/>
  <c r="AK431" i="3" s="1"/>
  <c r="AS463" i="3"/>
  <c r="AR463" i="3" s="1"/>
  <c r="AQ463" i="3" s="1"/>
  <c r="AP463" i="3" s="1"/>
  <c r="AO463" i="3" s="1"/>
  <c r="AN463" i="3" s="1"/>
  <c r="AM463" i="3" s="1"/>
  <c r="AL463" i="3" s="1"/>
  <c r="AK463" i="3" s="1"/>
  <c r="AS23" i="3"/>
  <c r="AR23" i="3" s="1"/>
  <c r="AQ23" i="3" s="1"/>
  <c r="AP23" i="3" s="1"/>
  <c r="AO23" i="3" s="1"/>
  <c r="AN23" i="3" s="1"/>
  <c r="AM23" i="3" s="1"/>
  <c r="AL23" i="3" s="1"/>
  <c r="AK23" i="3" s="1"/>
  <c r="AH436" i="3"/>
  <c r="AI436" i="3"/>
  <c r="AJ436" i="3"/>
  <c r="AS162" i="3"/>
  <c r="AR162" i="3" s="1"/>
  <c r="AQ162" i="3" s="1"/>
  <c r="AP162" i="3" s="1"/>
  <c r="AO162" i="3" s="1"/>
  <c r="AN162" i="3" s="1"/>
  <c r="AM162" i="3" s="1"/>
  <c r="AL162" i="3" s="1"/>
  <c r="AK162" i="3" s="1"/>
  <c r="AS58" i="3"/>
  <c r="AR58" i="3" s="1"/>
  <c r="AQ58" i="3" s="1"/>
  <c r="AP58" i="3" s="1"/>
  <c r="AO58" i="3" s="1"/>
  <c r="AN58" i="3" s="1"/>
  <c r="AM58" i="3" s="1"/>
  <c r="AL58" i="3" s="1"/>
  <c r="AK58" i="3" s="1"/>
  <c r="AS235" i="3"/>
  <c r="AR235" i="3" s="1"/>
  <c r="AQ235" i="3" s="1"/>
  <c r="AP235" i="3" s="1"/>
  <c r="AO235" i="3" s="1"/>
  <c r="AN235" i="3" s="1"/>
  <c r="AM235" i="3" s="1"/>
  <c r="AL235" i="3" s="1"/>
  <c r="AK235" i="3" s="1"/>
  <c r="AS242" i="3"/>
  <c r="AR242" i="3" s="1"/>
  <c r="AQ242" i="3" s="1"/>
  <c r="AP242" i="3" s="1"/>
  <c r="AO242" i="3" s="1"/>
  <c r="AN242" i="3" s="1"/>
  <c r="AM242" i="3" s="1"/>
  <c r="AL242" i="3" s="1"/>
  <c r="AK242" i="3" s="1"/>
  <c r="AS73" i="3"/>
  <c r="AR73" i="3" s="1"/>
  <c r="AQ73" i="3" s="1"/>
  <c r="AP73" i="3" s="1"/>
  <c r="AO73" i="3" s="1"/>
  <c r="AN73" i="3" s="1"/>
  <c r="AM73" i="3" s="1"/>
  <c r="AL73" i="3" s="1"/>
  <c r="AK73" i="3" s="1"/>
  <c r="AS419" i="3"/>
  <c r="AR419" i="3" s="1"/>
  <c r="AQ419" i="3" s="1"/>
  <c r="AP419" i="3" s="1"/>
  <c r="AO419" i="3" s="1"/>
  <c r="AN419" i="3" s="1"/>
  <c r="AM419" i="3" s="1"/>
  <c r="AL419" i="3" s="1"/>
  <c r="AK419" i="3" s="1"/>
  <c r="AH169" i="3"/>
  <c r="AI169" i="3"/>
  <c r="AJ169" i="3"/>
  <c r="AS180" i="3"/>
  <c r="AR180" i="3" s="1"/>
  <c r="AQ180" i="3" s="1"/>
  <c r="AP180" i="3" s="1"/>
  <c r="AO180" i="3" s="1"/>
  <c r="AN180" i="3" s="1"/>
  <c r="AM180" i="3" s="1"/>
  <c r="AL180" i="3" s="1"/>
  <c r="AK180" i="3" s="1"/>
  <c r="AH218" i="3"/>
  <c r="AI218" i="3"/>
  <c r="AJ218" i="3"/>
  <c r="AS166" i="3"/>
  <c r="AR166" i="3" s="1"/>
  <c r="AQ166" i="3" s="1"/>
  <c r="AP166" i="3" s="1"/>
  <c r="AO166" i="3" s="1"/>
  <c r="AN166" i="3" s="1"/>
  <c r="AM166" i="3" s="1"/>
  <c r="AL166" i="3" s="1"/>
  <c r="AK166" i="3" s="1"/>
  <c r="AS362" i="3"/>
  <c r="AR362" i="3" s="1"/>
  <c r="AQ362" i="3" s="1"/>
  <c r="AP362" i="3" s="1"/>
  <c r="AO362" i="3" s="1"/>
  <c r="AN362" i="3" s="1"/>
  <c r="AM362" i="3" s="1"/>
  <c r="AL362" i="3" s="1"/>
  <c r="AK362" i="3" s="1"/>
  <c r="AS293" i="3"/>
  <c r="AR293" i="3" s="1"/>
  <c r="AQ293" i="3" s="1"/>
  <c r="AP293" i="3" s="1"/>
  <c r="AO293" i="3" s="1"/>
  <c r="AN293" i="3" s="1"/>
  <c r="AM293" i="3" s="1"/>
  <c r="AL293" i="3" s="1"/>
  <c r="AK293" i="3" s="1"/>
  <c r="BJ23" i="3"/>
  <c r="BI23" i="3" s="1"/>
  <c r="BH23" i="3" s="1"/>
  <c r="BG23" i="3" s="1"/>
  <c r="BF23" i="3" s="1"/>
  <c r="BE23" i="3" s="1"/>
  <c r="BD23" i="3" s="1"/>
  <c r="BC23" i="3" s="1"/>
  <c r="BB23" i="3" s="1"/>
  <c r="AS265" i="3"/>
  <c r="AR265" i="3" s="1"/>
  <c r="AQ265" i="3" s="1"/>
  <c r="AP265" i="3" s="1"/>
  <c r="AO265" i="3" s="1"/>
  <c r="AN265" i="3" s="1"/>
  <c r="AM265" i="3" s="1"/>
  <c r="AL265" i="3" s="1"/>
  <c r="AK265" i="3" s="1"/>
  <c r="AI366" i="3"/>
  <c r="AJ366" i="3"/>
  <c r="AH366" i="3"/>
  <c r="AH176" i="3"/>
  <c r="AI176" i="3"/>
  <c r="AJ176" i="3"/>
  <c r="AS227" i="3"/>
  <c r="AR227" i="3" s="1"/>
  <c r="AQ227" i="3" s="1"/>
  <c r="AP227" i="3" s="1"/>
  <c r="AO227" i="3" s="1"/>
  <c r="AN227" i="3" s="1"/>
  <c r="AM227" i="3" s="1"/>
  <c r="AL227" i="3" s="1"/>
  <c r="AK227" i="3" s="1"/>
  <c r="AH374" i="3"/>
  <c r="AI374" i="3"/>
  <c r="AJ374" i="3"/>
  <c r="AS197" i="3"/>
  <c r="AR197" i="3" s="1"/>
  <c r="AQ197" i="3" s="1"/>
  <c r="AP197" i="3" s="1"/>
  <c r="AO197" i="3" s="1"/>
  <c r="AN197" i="3" s="1"/>
  <c r="AM197" i="3" s="1"/>
  <c r="AL197" i="3" s="1"/>
  <c r="AK197" i="3" s="1"/>
  <c r="AS21" i="3"/>
  <c r="AR21" i="3" s="1"/>
  <c r="AQ21" i="3" s="1"/>
  <c r="AP21" i="3" s="1"/>
  <c r="AO21" i="3" s="1"/>
  <c r="AN21" i="3" s="1"/>
  <c r="AM21" i="3" s="1"/>
  <c r="AL21" i="3" s="1"/>
  <c r="AK21" i="3" s="1"/>
  <c r="AI416" i="3"/>
  <c r="AH416" i="3"/>
  <c r="AJ416" i="3"/>
  <c r="AS308" i="3"/>
  <c r="AR308" i="3" s="1"/>
  <c r="AQ308" i="3" s="1"/>
  <c r="AP308" i="3" s="1"/>
  <c r="AO308" i="3" s="1"/>
  <c r="AN308" i="3" s="1"/>
  <c r="AM308" i="3" s="1"/>
  <c r="AL308" i="3" s="1"/>
  <c r="AK308" i="3" s="1"/>
  <c r="AS460" i="3"/>
  <c r="AR460" i="3" s="1"/>
  <c r="AQ460" i="3" s="1"/>
  <c r="AP460" i="3" s="1"/>
  <c r="AO460" i="3" s="1"/>
  <c r="AN460" i="3" s="1"/>
  <c r="AM460" i="3" s="1"/>
  <c r="AL460" i="3" s="1"/>
  <c r="AK460" i="3" s="1"/>
  <c r="BJ8" i="3"/>
  <c r="BI8" i="3" s="1"/>
  <c r="BH8" i="3" s="1"/>
  <c r="BG8" i="3" s="1"/>
  <c r="BF8" i="3" s="1"/>
  <c r="BE8" i="3" s="1"/>
  <c r="BD8" i="3" s="1"/>
  <c r="BC8" i="3" s="1"/>
  <c r="BB8" i="3" s="1"/>
  <c r="AS253" i="3"/>
  <c r="AR253" i="3" s="1"/>
  <c r="AQ253" i="3" s="1"/>
  <c r="AP253" i="3" s="1"/>
  <c r="AO253" i="3" s="1"/>
  <c r="AN253" i="3" s="1"/>
  <c r="AM253" i="3" s="1"/>
  <c r="AL253" i="3" s="1"/>
  <c r="AK253" i="3" s="1"/>
  <c r="AS246" i="3"/>
  <c r="AR246" i="3" s="1"/>
  <c r="AQ246" i="3" s="1"/>
  <c r="AP246" i="3" s="1"/>
  <c r="AO246" i="3" s="1"/>
  <c r="AN246" i="3" s="1"/>
  <c r="AM246" i="3" s="1"/>
  <c r="AL246" i="3" s="1"/>
  <c r="AK246" i="3" s="1"/>
  <c r="AS104" i="3"/>
  <c r="AR104" i="3" s="1"/>
  <c r="AQ104" i="3" s="1"/>
  <c r="AP104" i="3" s="1"/>
  <c r="AO104" i="3" s="1"/>
  <c r="AN104" i="3" s="1"/>
  <c r="AM104" i="3" s="1"/>
  <c r="AL104" i="3" s="1"/>
  <c r="AK104" i="3" s="1"/>
  <c r="AI311" i="3"/>
  <c r="AH311" i="3"/>
  <c r="AJ311" i="3"/>
  <c r="AS335" i="3"/>
  <c r="AR335" i="3" s="1"/>
  <c r="AQ335" i="3" s="1"/>
  <c r="AP335" i="3" s="1"/>
  <c r="AO335" i="3" s="1"/>
  <c r="AN335" i="3" s="1"/>
  <c r="AM335" i="3" s="1"/>
  <c r="AL335" i="3" s="1"/>
  <c r="AK335" i="3" s="1"/>
  <c r="AI99" i="3"/>
  <c r="AJ99" i="3"/>
  <c r="AH99" i="3"/>
  <c r="AS336" i="3"/>
  <c r="AR336" i="3" s="1"/>
  <c r="AQ336" i="3" s="1"/>
  <c r="AP336" i="3" s="1"/>
  <c r="AO336" i="3" s="1"/>
  <c r="AN336" i="3" s="1"/>
  <c r="AM336" i="3" s="1"/>
  <c r="AL336" i="3" s="1"/>
  <c r="AK336" i="3" s="1"/>
  <c r="AH81" i="3"/>
  <c r="AI81" i="3"/>
  <c r="AJ81" i="3"/>
  <c r="AS234" i="3"/>
  <c r="AR234" i="3" s="1"/>
  <c r="AQ234" i="3" s="1"/>
  <c r="AP234" i="3" s="1"/>
  <c r="AO234" i="3" s="1"/>
  <c r="AN234" i="3" s="1"/>
  <c r="AM234" i="3" s="1"/>
  <c r="AL234" i="3" s="1"/>
  <c r="AK234" i="3" s="1"/>
  <c r="BJ70" i="3"/>
  <c r="BI70" i="3" s="1"/>
  <c r="BH70" i="3" s="1"/>
  <c r="BG70" i="3" s="1"/>
  <c r="BF70" i="3" s="1"/>
  <c r="BE70" i="3" s="1"/>
  <c r="BD70" i="3" s="1"/>
  <c r="BC70" i="3" s="1"/>
  <c r="BB70" i="3" s="1"/>
  <c r="AS89" i="3"/>
  <c r="AR89" i="3" s="1"/>
  <c r="AQ89" i="3" s="1"/>
  <c r="AP89" i="3" s="1"/>
  <c r="AO89" i="3" s="1"/>
  <c r="AN89" i="3" s="1"/>
  <c r="AM89" i="3" s="1"/>
  <c r="AL89" i="3" s="1"/>
  <c r="AK89" i="3" s="1"/>
  <c r="AI341" i="3"/>
  <c r="AH341" i="3"/>
  <c r="AJ341" i="3"/>
  <c r="AS141" i="3"/>
  <c r="AR141" i="3" s="1"/>
  <c r="AQ141" i="3" s="1"/>
  <c r="AP141" i="3" s="1"/>
  <c r="AO141" i="3" s="1"/>
  <c r="AN141" i="3" s="1"/>
  <c r="AM141" i="3" s="1"/>
  <c r="AL141" i="3" s="1"/>
  <c r="AK141" i="3" s="1"/>
  <c r="AS205" i="3"/>
  <c r="AR205" i="3" s="1"/>
  <c r="AQ205" i="3" s="1"/>
  <c r="AP205" i="3" s="1"/>
  <c r="AO205" i="3" s="1"/>
  <c r="AN205" i="3" s="1"/>
  <c r="AM205" i="3" s="1"/>
  <c r="AL205" i="3" s="1"/>
  <c r="AK205" i="3" s="1"/>
  <c r="AS263" i="3"/>
  <c r="AR263" i="3" s="1"/>
  <c r="AQ263" i="3" s="1"/>
  <c r="AP263" i="3" s="1"/>
  <c r="AO263" i="3" s="1"/>
  <c r="AN263" i="3" s="1"/>
  <c r="AM263" i="3" s="1"/>
  <c r="AL263" i="3" s="1"/>
  <c r="AK263" i="3" s="1"/>
  <c r="AH358" i="3"/>
  <c r="AJ358" i="3"/>
  <c r="AI358" i="3"/>
  <c r="BJ54" i="3"/>
  <c r="BI54" i="3" s="1"/>
  <c r="BH54" i="3" s="1"/>
  <c r="BG54" i="3" s="1"/>
  <c r="BF54" i="3" s="1"/>
  <c r="BE54" i="3" s="1"/>
  <c r="BD54" i="3" s="1"/>
  <c r="BC54" i="3" s="1"/>
  <c r="BB54" i="3" s="1"/>
  <c r="AS238" i="3"/>
  <c r="AR238" i="3" s="1"/>
  <c r="AQ238" i="3" s="1"/>
  <c r="AP238" i="3" s="1"/>
  <c r="AO238" i="3" s="1"/>
  <c r="AN238" i="3" s="1"/>
  <c r="AM238" i="3" s="1"/>
  <c r="AL238" i="3" s="1"/>
  <c r="AK238" i="3" s="1"/>
  <c r="BJ60" i="3"/>
  <c r="BI60" i="3" s="1"/>
  <c r="BH60" i="3" s="1"/>
  <c r="BG60" i="3" s="1"/>
  <c r="BF60" i="3" s="1"/>
  <c r="BE60" i="3" s="1"/>
  <c r="BD60" i="3" s="1"/>
  <c r="BC60" i="3" s="1"/>
  <c r="BB60" i="3" s="1"/>
  <c r="AH62" i="3"/>
  <c r="AI62" i="3"/>
  <c r="AJ62" i="3"/>
  <c r="AS297" i="3"/>
  <c r="AR297" i="3" s="1"/>
  <c r="AQ297" i="3" s="1"/>
  <c r="AP297" i="3" s="1"/>
  <c r="AO297" i="3" s="1"/>
  <c r="AN297" i="3" s="1"/>
  <c r="AM297" i="3" s="1"/>
  <c r="AL297" i="3" s="1"/>
  <c r="AK297" i="3" s="1"/>
  <c r="AS329" i="3"/>
  <c r="AR329" i="3" s="1"/>
  <c r="AQ329" i="3" s="1"/>
  <c r="AP329" i="3" s="1"/>
  <c r="AO329" i="3" s="1"/>
  <c r="AN329" i="3" s="1"/>
  <c r="AM329" i="3" s="1"/>
  <c r="AL329" i="3" s="1"/>
  <c r="AK329" i="3" s="1"/>
  <c r="BJ75" i="3"/>
  <c r="BI75" i="3" s="1"/>
  <c r="BH75" i="3" s="1"/>
  <c r="BG75" i="3" s="1"/>
  <c r="BF75" i="3" s="1"/>
  <c r="BE75" i="3" s="1"/>
  <c r="BD75" i="3" s="1"/>
  <c r="BC75" i="3" s="1"/>
  <c r="BB75" i="3" s="1"/>
  <c r="AS66" i="3"/>
  <c r="AR66" i="3" s="1"/>
  <c r="AQ66" i="3" s="1"/>
  <c r="AP66" i="3" s="1"/>
  <c r="AO66" i="3" s="1"/>
  <c r="AN66" i="3" s="1"/>
  <c r="AM66" i="3" s="1"/>
  <c r="AL66" i="3" s="1"/>
  <c r="AK66" i="3" s="1"/>
  <c r="AS252" i="3"/>
  <c r="AR252" i="3" s="1"/>
  <c r="AQ252" i="3" s="1"/>
  <c r="AP252" i="3" s="1"/>
  <c r="AO252" i="3" s="1"/>
  <c r="AN252" i="3" s="1"/>
  <c r="AM252" i="3" s="1"/>
  <c r="AL252" i="3" s="1"/>
  <c r="AK252" i="3" s="1"/>
  <c r="BJ35" i="3"/>
  <c r="BI35" i="3" s="1"/>
  <c r="BH35" i="3" s="1"/>
  <c r="BG35" i="3" s="1"/>
  <c r="BF35" i="3" s="1"/>
  <c r="BE35" i="3" s="1"/>
  <c r="BD35" i="3" s="1"/>
  <c r="BC35" i="3" s="1"/>
  <c r="BB35" i="3" s="1"/>
  <c r="AS239" i="3"/>
  <c r="AR239" i="3" s="1"/>
  <c r="AQ239" i="3" s="1"/>
  <c r="AP239" i="3" s="1"/>
  <c r="AO239" i="3" s="1"/>
  <c r="AN239" i="3" s="1"/>
  <c r="AM239" i="3" s="1"/>
  <c r="AL239" i="3" s="1"/>
  <c r="AK239" i="3" s="1"/>
  <c r="BJ53" i="3"/>
  <c r="BI53" i="3" s="1"/>
  <c r="BH53" i="3" s="1"/>
  <c r="BG53" i="3" s="1"/>
  <c r="BF53" i="3" s="1"/>
  <c r="BE53" i="3" s="1"/>
  <c r="BD53" i="3" s="1"/>
  <c r="BC53" i="3" s="1"/>
  <c r="BB53" i="3" s="1"/>
  <c r="AJ451" i="3"/>
  <c r="AH451" i="3"/>
  <c r="AI451" i="3"/>
  <c r="AS278" i="3"/>
  <c r="AR278" i="3" s="1"/>
  <c r="AQ278" i="3" s="1"/>
  <c r="AP278" i="3" s="1"/>
  <c r="AO278" i="3" s="1"/>
  <c r="AN278" i="3" s="1"/>
  <c r="AM278" i="3" s="1"/>
  <c r="AL278" i="3" s="1"/>
  <c r="AK278" i="3" s="1"/>
  <c r="AH152" i="3"/>
  <c r="AI152" i="3"/>
  <c r="AJ152" i="3"/>
  <c r="AI145" i="3"/>
  <c r="AH145" i="3"/>
  <c r="AG145" i="3" s="1"/>
  <c r="AJ145" i="3"/>
  <c r="AH391" i="3"/>
  <c r="AJ391" i="3"/>
  <c r="AI391" i="3"/>
  <c r="AH470" i="3"/>
  <c r="AI470" i="3"/>
  <c r="AJ470" i="3"/>
  <c r="AH208" i="3"/>
  <c r="AJ208" i="3"/>
  <c r="AI208" i="3"/>
  <c r="AI428" i="3"/>
  <c r="AH428" i="3"/>
  <c r="AJ428" i="3"/>
  <c r="BJ49" i="3"/>
  <c r="BI49" i="3" s="1"/>
  <c r="BH49" i="3" s="1"/>
  <c r="BG49" i="3" s="1"/>
  <c r="BF49" i="3" s="1"/>
  <c r="BE49" i="3" s="1"/>
  <c r="BD49" i="3" s="1"/>
  <c r="BC49" i="3" s="1"/>
  <c r="BB49" i="3" s="1"/>
  <c r="AI323" i="3"/>
  <c r="AJ323" i="3"/>
  <c r="AH323" i="3"/>
  <c r="AH130" i="3"/>
  <c r="AJ130" i="3"/>
  <c r="AI130" i="3"/>
  <c r="AH469" i="3"/>
  <c r="AI469" i="3"/>
  <c r="AJ469" i="3"/>
  <c r="AS167" i="3"/>
  <c r="AR167" i="3" s="1"/>
  <c r="AQ167" i="3" s="1"/>
  <c r="AP167" i="3" s="1"/>
  <c r="AO167" i="3" s="1"/>
  <c r="AN167" i="3" s="1"/>
  <c r="AM167" i="3" s="1"/>
  <c r="AL167" i="3" s="1"/>
  <c r="AK167" i="3" s="1"/>
  <c r="AS480" i="3"/>
  <c r="AR480" i="3" s="1"/>
  <c r="AQ480" i="3" s="1"/>
  <c r="AP480" i="3" s="1"/>
  <c r="AO480" i="3" s="1"/>
  <c r="AN480" i="3" s="1"/>
  <c r="AM480" i="3" s="1"/>
  <c r="AL480" i="3" s="1"/>
  <c r="AK480" i="3" s="1"/>
  <c r="BI11" i="3"/>
  <c r="BH11" i="3" s="1"/>
  <c r="BG11" i="3" s="1"/>
  <c r="BF11" i="3" s="1"/>
  <c r="BE11" i="3" s="1"/>
  <c r="BD11" i="3" s="1"/>
  <c r="BC11" i="3" s="1"/>
  <c r="BB11" i="3" s="1"/>
  <c r="BJ11" i="3"/>
  <c r="AS320" i="3"/>
  <c r="AR320" i="3" s="1"/>
  <c r="AQ320" i="3" s="1"/>
  <c r="AP320" i="3" s="1"/>
  <c r="AO320" i="3" s="1"/>
  <c r="AN320" i="3" s="1"/>
  <c r="AM320" i="3" s="1"/>
  <c r="AL320" i="3" s="1"/>
  <c r="AK320" i="3" s="1"/>
  <c r="AS164" i="3"/>
  <c r="AR164" i="3" s="1"/>
  <c r="AQ164" i="3" s="1"/>
  <c r="AP164" i="3" s="1"/>
  <c r="AO164" i="3" s="1"/>
  <c r="AN164" i="3" s="1"/>
  <c r="AM164" i="3" s="1"/>
  <c r="AL164" i="3" s="1"/>
  <c r="AK164" i="3" s="1"/>
  <c r="AH452" i="3"/>
  <c r="AJ452" i="3"/>
  <c r="AI452" i="3"/>
  <c r="AS149" i="3"/>
  <c r="AR149" i="3" s="1"/>
  <c r="AQ149" i="3" s="1"/>
  <c r="AP149" i="3" s="1"/>
  <c r="AO149" i="3" s="1"/>
  <c r="AN149" i="3" s="1"/>
  <c r="AM149" i="3" s="1"/>
  <c r="AL149" i="3" s="1"/>
  <c r="AK149" i="3" s="1"/>
  <c r="AS202" i="3"/>
  <c r="AR202" i="3" s="1"/>
  <c r="AQ202" i="3" s="1"/>
  <c r="AP202" i="3" s="1"/>
  <c r="AO202" i="3" s="1"/>
  <c r="AN202" i="3" s="1"/>
  <c r="AM202" i="3" s="1"/>
  <c r="AL202" i="3" s="1"/>
  <c r="AK202" i="3" s="1"/>
  <c r="AS236" i="3"/>
  <c r="AR236" i="3" s="1"/>
  <c r="AQ236" i="3" s="1"/>
  <c r="AP236" i="3" s="1"/>
  <c r="AO236" i="3" s="1"/>
  <c r="AN236" i="3" s="1"/>
  <c r="AM236" i="3" s="1"/>
  <c r="AL236" i="3" s="1"/>
  <c r="AK236" i="3" s="1"/>
  <c r="AS138" i="3"/>
  <c r="AR138" i="3" s="1"/>
  <c r="AQ138" i="3" s="1"/>
  <c r="AP138" i="3" s="1"/>
  <c r="AO138" i="3" s="1"/>
  <c r="AN138" i="3" s="1"/>
  <c r="AM138" i="3" s="1"/>
  <c r="AL138" i="3" s="1"/>
  <c r="AK138" i="3" s="1"/>
  <c r="AS415" i="3"/>
  <c r="AR415" i="3" s="1"/>
  <c r="AQ415" i="3" s="1"/>
  <c r="AP415" i="3" s="1"/>
  <c r="AO415" i="3" s="1"/>
  <c r="AN415" i="3" s="1"/>
  <c r="AM415" i="3" s="1"/>
  <c r="AL415" i="3" s="1"/>
  <c r="AK415" i="3" s="1"/>
  <c r="AI216" i="3"/>
  <c r="AH216" i="3"/>
  <c r="AJ216" i="3"/>
  <c r="AH214" i="3"/>
  <c r="AI214" i="3"/>
  <c r="AJ214" i="3"/>
  <c r="AS260" i="3"/>
  <c r="AR260" i="3" s="1"/>
  <c r="AQ260" i="3" s="1"/>
  <c r="AP260" i="3" s="1"/>
  <c r="AO260" i="3" s="1"/>
  <c r="AN260" i="3" s="1"/>
  <c r="AM260" i="3" s="1"/>
  <c r="AL260" i="3" s="1"/>
  <c r="AK260" i="3" s="1"/>
  <c r="AJ47" i="3"/>
  <c r="AH47" i="3"/>
  <c r="AI47" i="3"/>
  <c r="AS274" i="3"/>
  <c r="AR274" i="3" s="1"/>
  <c r="AQ274" i="3" s="1"/>
  <c r="AP274" i="3" s="1"/>
  <c r="AO274" i="3" s="1"/>
  <c r="AN274" i="3" s="1"/>
  <c r="AM274" i="3" s="1"/>
  <c r="AL274" i="3" s="1"/>
  <c r="AK274" i="3" s="1"/>
  <c r="AS379" i="3"/>
  <c r="AR379" i="3" s="1"/>
  <c r="AQ379" i="3" s="1"/>
  <c r="AP379" i="3" s="1"/>
  <c r="AO379" i="3" s="1"/>
  <c r="AN379" i="3" s="1"/>
  <c r="AM379" i="3" s="1"/>
  <c r="AL379" i="3" s="1"/>
  <c r="AK379" i="3" s="1"/>
  <c r="AH106" i="3"/>
  <c r="AJ106" i="3"/>
  <c r="AI106" i="3"/>
  <c r="AI159" i="3"/>
  <c r="AH159" i="3"/>
  <c r="AJ159" i="3"/>
  <c r="AS26" i="3"/>
  <c r="AR26" i="3" s="1"/>
  <c r="AQ26" i="3" s="1"/>
  <c r="AP26" i="3" s="1"/>
  <c r="AO26" i="3" s="1"/>
  <c r="AN26" i="3" s="1"/>
  <c r="AM26" i="3" s="1"/>
  <c r="AL26" i="3" s="1"/>
  <c r="AK26" i="3" s="1"/>
  <c r="AS255" i="3"/>
  <c r="AR255" i="3" s="1"/>
  <c r="AQ255" i="3" s="1"/>
  <c r="AP255" i="3" s="1"/>
  <c r="AO255" i="3" s="1"/>
  <c r="AN255" i="3" s="1"/>
  <c r="AM255" i="3" s="1"/>
  <c r="AL255" i="3" s="1"/>
  <c r="AK255" i="3" s="1"/>
  <c r="AS101" i="3"/>
  <c r="AR101" i="3" s="1"/>
  <c r="AQ101" i="3" s="1"/>
  <c r="AP101" i="3" s="1"/>
  <c r="AO101" i="3" s="1"/>
  <c r="AN101" i="3" s="1"/>
  <c r="AM101" i="3" s="1"/>
  <c r="AL101" i="3" s="1"/>
  <c r="AK101" i="3" s="1"/>
  <c r="BJ16" i="3"/>
  <c r="BI16" i="3" s="1"/>
  <c r="BH16" i="3" s="1"/>
  <c r="BG16" i="3" s="1"/>
  <c r="BF16" i="3" s="1"/>
  <c r="BE16" i="3" s="1"/>
  <c r="BD16" i="3" s="1"/>
  <c r="BC16" i="3" s="1"/>
  <c r="BB16" i="3" s="1"/>
  <c r="AH222" i="3"/>
  <c r="AI222" i="3"/>
  <c r="AG222" i="3" s="1"/>
  <c r="AJ222" i="3"/>
  <c r="AS426" i="3"/>
  <c r="AR426" i="3" s="1"/>
  <c r="AQ426" i="3" s="1"/>
  <c r="AP426" i="3" s="1"/>
  <c r="AO426" i="3" s="1"/>
  <c r="AN426" i="3" s="1"/>
  <c r="AM426" i="3" s="1"/>
  <c r="AL426" i="3" s="1"/>
  <c r="AK426" i="3" s="1"/>
  <c r="AS173" i="3"/>
  <c r="AR173" i="3"/>
  <c r="AQ173" i="3" s="1"/>
  <c r="AP173" i="3" s="1"/>
  <c r="AO173" i="3" s="1"/>
  <c r="AN173" i="3" s="1"/>
  <c r="AM173" i="3" s="1"/>
  <c r="AL173" i="3" s="1"/>
  <c r="AK173" i="3" s="1"/>
  <c r="AS331" i="3"/>
  <c r="AR331" i="3" s="1"/>
  <c r="AQ331" i="3" s="1"/>
  <c r="AP331" i="3" s="1"/>
  <c r="AO331" i="3" s="1"/>
  <c r="AN331" i="3" s="1"/>
  <c r="AM331" i="3" s="1"/>
  <c r="AL331" i="3" s="1"/>
  <c r="AK331" i="3" s="1"/>
  <c r="AJ481" i="3"/>
  <c r="AH481" i="3"/>
  <c r="AI481" i="3"/>
  <c r="AS179" i="3"/>
  <c r="AR179" i="3"/>
  <c r="AQ179" i="3" s="1"/>
  <c r="AP179" i="3" s="1"/>
  <c r="AO179" i="3" s="1"/>
  <c r="AN179" i="3" s="1"/>
  <c r="AM179" i="3" s="1"/>
  <c r="AL179" i="3" s="1"/>
  <c r="AK179" i="3" s="1"/>
  <c r="AS186" i="3"/>
  <c r="AR186" i="3" s="1"/>
  <c r="AQ186" i="3" s="1"/>
  <c r="AP186" i="3" s="1"/>
  <c r="AO186" i="3" s="1"/>
  <c r="AN186" i="3" s="1"/>
  <c r="AM186" i="3" s="1"/>
  <c r="AL186" i="3" s="1"/>
  <c r="AK186" i="3" s="1"/>
  <c r="AS165" i="3"/>
  <c r="AR165" i="3" s="1"/>
  <c r="AQ165" i="3" s="1"/>
  <c r="AP165" i="3" s="1"/>
  <c r="AO165" i="3" s="1"/>
  <c r="AN165" i="3" s="1"/>
  <c r="AM165" i="3" s="1"/>
  <c r="AL165" i="3" s="1"/>
  <c r="AK165" i="3" s="1"/>
  <c r="AS337" i="3"/>
  <c r="AR337" i="3" s="1"/>
  <c r="AQ337" i="3" s="1"/>
  <c r="AP337" i="3" s="1"/>
  <c r="AO337" i="3" s="1"/>
  <c r="AN337" i="3" s="1"/>
  <c r="AM337" i="3" s="1"/>
  <c r="AL337" i="3" s="1"/>
  <c r="AK337" i="3" s="1"/>
  <c r="AS181" i="3"/>
  <c r="AR181" i="3"/>
  <c r="AQ181" i="3" s="1"/>
  <c r="AP181" i="3" s="1"/>
  <c r="AO181" i="3" s="1"/>
  <c r="AN181" i="3" s="1"/>
  <c r="AM181" i="3" s="1"/>
  <c r="AL181" i="3" s="1"/>
  <c r="AK181" i="3" s="1"/>
  <c r="AH312" i="3"/>
  <c r="AI312" i="3"/>
  <c r="AJ312" i="3"/>
  <c r="BJ69" i="3"/>
  <c r="BI69" i="3" s="1"/>
  <c r="BH69" i="3" s="1"/>
  <c r="BG69" i="3" s="1"/>
  <c r="BF69" i="3" s="1"/>
  <c r="BE69" i="3" s="1"/>
  <c r="BD69" i="3" s="1"/>
  <c r="BC69" i="3" s="1"/>
  <c r="BB69" i="3" s="1"/>
  <c r="AI287" i="3"/>
  <c r="AH287" i="3"/>
  <c r="AJ287" i="3"/>
  <c r="AS392" i="3"/>
  <c r="AR392" i="3" s="1"/>
  <c r="AQ392" i="3" s="1"/>
  <c r="AP392" i="3" s="1"/>
  <c r="AO392" i="3" s="1"/>
  <c r="AN392" i="3" s="1"/>
  <c r="AM392" i="3" s="1"/>
  <c r="AL392" i="3" s="1"/>
  <c r="AK392" i="3" s="1"/>
  <c r="BJ61" i="3"/>
  <c r="BI61" i="3" s="1"/>
  <c r="BH61" i="3" s="1"/>
  <c r="BG61" i="3" s="1"/>
  <c r="BF61" i="3" s="1"/>
  <c r="BE61" i="3" s="1"/>
  <c r="BD61" i="3" s="1"/>
  <c r="BC61" i="3" s="1"/>
  <c r="BB61" i="3" s="1"/>
  <c r="AS209" i="3"/>
  <c r="AR209" i="3" s="1"/>
  <c r="AQ209" i="3" s="1"/>
  <c r="AP209" i="3" s="1"/>
  <c r="AO209" i="3" s="1"/>
  <c r="AN209" i="3" s="1"/>
  <c r="AM209" i="3" s="1"/>
  <c r="AL209" i="3" s="1"/>
  <c r="AK209" i="3" s="1"/>
  <c r="AS319" i="3"/>
  <c r="AR319" i="3" s="1"/>
  <c r="AQ319" i="3" s="1"/>
  <c r="AP319" i="3" s="1"/>
  <c r="AO319" i="3" s="1"/>
  <c r="AN319" i="3" s="1"/>
  <c r="AM319" i="3" s="1"/>
  <c r="AL319" i="3" s="1"/>
  <c r="AK319" i="3" s="1"/>
  <c r="BJ42" i="3"/>
  <c r="BI42" i="3" s="1"/>
  <c r="BH42" i="3" s="1"/>
  <c r="BG42" i="3" s="1"/>
  <c r="BF42" i="3" s="1"/>
  <c r="BE42" i="3" s="1"/>
  <c r="BD42" i="3" s="1"/>
  <c r="BC42" i="3" s="1"/>
  <c r="BB42" i="3" s="1"/>
  <c r="BJ72" i="3"/>
  <c r="BI72" i="3" s="1"/>
  <c r="BH72" i="3" s="1"/>
  <c r="BG72" i="3" s="1"/>
  <c r="BF72" i="3" s="1"/>
  <c r="BE72" i="3" s="1"/>
  <c r="BD72" i="3" s="1"/>
  <c r="BC72" i="3" s="1"/>
  <c r="BB72" i="3" s="1"/>
  <c r="AS360" i="3"/>
  <c r="AR360" i="3" s="1"/>
  <c r="AQ360" i="3" s="1"/>
  <c r="AP360" i="3" s="1"/>
  <c r="AO360" i="3" s="1"/>
  <c r="AN360" i="3" s="1"/>
  <c r="AM360" i="3" s="1"/>
  <c r="AL360" i="3" s="1"/>
  <c r="AK360" i="3" s="1"/>
  <c r="AS206" i="3"/>
  <c r="AR206" i="3" s="1"/>
  <c r="AQ206" i="3" s="1"/>
  <c r="AP206" i="3" s="1"/>
  <c r="AO206" i="3" s="1"/>
  <c r="AN206" i="3" s="1"/>
  <c r="AM206" i="3" s="1"/>
  <c r="AL206" i="3" s="1"/>
  <c r="AK206" i="3" s="1"/>
  <c r="AS96" i="3"/>
  <c r="AR96" i="3" s="1"/>
  <c r="AQ96" i="3" s="1"/>
  <c r="AP96" i="3" s="1"/>
  <c r="AO96" i="3" s="1"/>
  <c r="AN96" i="3" s="1"/>
  <c r="AM96" i="3" s="1"/>
  <c r="AL96" i="3" s="1"/>
  <c r="AK96" i="3" s="1"/>
  <c r="AI388" i="3"/>
  <c r="AH388" i="3"/>
  <c r="AJ388" i="3"/>
  <c r="AI198" i="3"/>
  <c r="AH198" i="3"/>
  <c r="AJ198" i="3"/>
  <c r="AJ410" i="3"/>
  <c r="AH410" i="3"/>
  <c r="AI410" i="3"/>
  <c r="AS333" i="3"/>
  <c r="AR333" i="3" s="1"/>
  <c r="AQ333" i="3" s="1"/>
  <c r="AP333" i="3" s="1"/>
  <c r="AO333" i="3" s="1"/>
  <c r="AN333" i="3" s="1"/>
  <c r="AM333" i="3" s="1"/>
  <c r="AL333" i="3" s="1"/>
  <c r="AK333" i="3" s="1"/>
  <c r="AS306" i="3"/>
  <c r="AR306" i="3" s="1"/>
  <c r="AQ306" i="3" s="1"/>
  <c r="AP306" i="3" s="1"/>
  <c r="AO306" i="3" s="1"/>
  <c r="AN306" i="3" s="1"/>
  <c r="AM306" i="3" s="1"/>
  <c r="AL306" i="3" s="1"/>
  <c r="AK306" i="3" s="1"/>
  <c r="BJ9" i="3"/>
  <c r="BI9" i="3" s="1"/>
  <c r="BH9" i="3" s="1"/>
  <c r="BG9" i="3" s="1"/>
  <c r="BF9" i="3" s="1"/>
  <c r="BE9" i="3" s="1"/>
  <c r="BD9" i="3" s="1"/>
  <c r="BC9" i="3" s="1"/>
  <c r="BB9" i="3" s="1"/>
  <c r="BJ25" i="3"/>
  <c r="BI25" i="3" s="1"/>
  <c r="BH25" i="3" s="1"/>
  <c r="BG25" i="3" s="1"/>
  <c r="BF25" i="3" s="1"/>
  <c r="BE25" i="3" s="1"/>
  <c r="BD25" i="3" s="1"/>
  <c r="BC25" i="3" s="1"/>
  <c r="BB25" i="3" s="1"/>
  <c r="AS264" i="3"/>
  <c r="AR264" i="3" s="1"/>
  <c r="AQ264" i="3" s="1"/>
  <c r="AP264" i="3" s="1"/>
  <c r="AO264" i="3" s="1"/>
  <c r="AN264" i="3" s="1"/>
  <c r="AM264" i="3" s="1"/>
  <c r="AL264" i="3" s="1"/>
  <c r="AK264" i="3" s="1"/>
  <c r="BJ51" i="3"/>
  <c r="BI51" i="3" s="1"/>
  <c r="BH51" i="3" s="1"/>
  <c r="BG51" i="3" s="1"/>
  <c r="BF51" i="3" s="1"/>
  <c r="BE51" i="3" s="1"/>
  <c r="BD51" i="3" s="1"/>
  <c r="BC51" i="3" s="1"/>
  <c r="BB51" i="3" s="1"/>
  <c r="AS170" i="3"/>
  <c r="AR170" i="3" s="1"/>
  <c r="AQ170" i="3" s="1"/>
  <c r="AP170" i="3" s="1"/>
  <c r="AO170" i="3" s="1"/>
  <c r="AN170" i="3" s="1"/>
  <c r="AM170" i="3" s="1"/>
  <c r="AL170" i="3" s="1"/>
  <c r="AK170" i="3" s="1"/>
  <c r="AS237" i="3"/>
  <c r="AR237" i="3"/>
  <c r="AQ237" i="3" s="1"/>
  <c r="AP237" i="3" s="1"/>
  <c r="AO237" i="3" s="1"/>
  <c r="AN237" i="3" s="1"/>
  <c r="AM237" i="3" s="1"/>
  <c r="AL237" i="3" s="1"/>
  <c r="AK237" i="3" s="1"/>
  <c r="AH286" i="3"/>
  <c r="AI286" i="3"/>
  <c r="AJ286" i="3"/>
  <c r="AS88" i="3"/>
  <c r="AR88" i="3" s="1"/>
  <c r="AQ88" i="3" s="1"/>
  <c r="AP88" i="3" s="1"/>
  <c r="AO88" i="3" s="1"/>
  <c r="AN88" i="3" s="1"/>
  <c r="AM88" i="3" s="1"/>
  <c r="AL88" i="3" s="1"/>
  <c r="AK88" i="3" s="1"/>
  <c r="AJ284" i="3"/>
  <c r="AH284" i="3"/>
  <c r="AI284" i="3"/>
  <c r="BJ17" i="3"/>
  <c r="BI17" i="3" s="1"/>
  <c r="BH17" i="3" s="1"/>
  <c r="BG17" i="3" s="1"/>
  <c r="BF17" i="3" s="1"/>
  <c r="BE17" i="3" s="1"/>
  <c r="BD17" i="3" s="1"/>
  <c r="BC17" i="3" s="1"/>
  <c r="BB17" i="3" s="1"/>
  <c r="AJ199" i="3"/>
  <c r="AH199" i="3"/>
  <c r="AI199" i="3"/>
  <c r="AS148" i="3"/>
  <c r="AR148" i="3" s="1"/>
  <c r="AQ148" i="3" s="1"/>
  <c r="AP148" i="3" s="1"/>
  <c r="AO148" i="3" s="1"/>
  <c r="AN148" i="3" s="1"/>
  <c r="AM148" i="3" s="1"/>
  <c r="AL148" i="3" s="1"/>
  <c r="AK148" i="3" s="1"/>
  <c r="AS422" i="3"/>
  <c r="AR422" i="3" s="1"/>
  <c r="AQ422" i="3" s="1"/>
  <c r="AP422" i="3" s="1"/>
  <c r="AO422" i="3" s="1"/>
  <c r="AN422" i="3" s="1"/>
  <c r="AM422" i="3" s="1"/>
  <c r="AL422" i="3" s="1"/>
  <c r="AK422" i="3" s="1"/>
  <c r="AS251" i="3"/>
  <c r="AR251" i="3" s="1"/>
  <c r="AQ251" i="3" s="1"/>
  <c r="AP251" i="3" s="1"/>
  <c r="AO251" i="3" s="1"/>
  <c r="AN251" i="3" s="1"/>
  <c r="AM251" i="3" s="1"/>
  <c r="AL251" i="3" s="1"/>
  <c r="AK251" i="3" s="1"/>
  <c r="AS200" i="3"/>
  <c r="AR200" i="3" s="1"/>
  <c r="AQ200" i="3" s="1"/>
  <c r="AP200" i="3" s="1"/>
  <c r="AO200" i="3" s="1"/>
  <c r="AN200" i="3" s="1"/>
  <c r="AM200" i="3" s="1"/>
  <c r="AL200" i="3" s="1"/>
  <c r="AK200" i="3" s="1"/>
  <c r="AS446" i="3"/>
  <c r="AR446" i="3" s="1"/>
  <c r="AQ446" i="3" s="1"/>
  <c r="AP446" i="3" s="1"/>
  <c r="AO446" i="3" s="1"/>
  <c r="AN446" i="3" s="1"/>
  <c r="AM446" i="3" s="1"/>
  <c r="AL446" i="3" s="1"/>
  <c r="AK446" i="3" s="1"/>
  <c r="AH52" i="3"/>
  <c r="AJ52" i="3"/>
  <c r="AI52" i="3"/>
  <c r="AS403" i="3"/>
  <c r="AR403" i="3" s="1"/>
  <c r="AQ403" i="3" s="1"/>
  <c r="AP403" i="3" s="1"/>
  <c r="AO403" i="3" s="1"/>
  <c r="AN403" i="3" s="1"/>
  <c r="AM403" i="3" s="1"/>
  <c r="AL403" i="3" s="1"/>
  <c r="AK403" i="3" s="1"/>
  <c r="AI220" i="3"/>
  <c r="AH220" i="3"/>
  <c r="AJ220" i="3"/>
  <c r="BJ32" i="3"/>
  <c r="BI32" i="3" s="1"/>
  <c r="BH32" i="3" s="1"/>
  <c r="BG32" i="3" s="1"/>
  <c r="BF32" i="3" s="1"/>
  <c r="BE32" i="3" s="1"/>
  <c r="BD32" i="3" s="1"/>
  <c r="BC32" i="3" s="1"/>
  <c r="BB32" i="3" s="1"/>
  <c r="AS394" i="3"/>
  <c r="AR394" i="3" s="1"/>
  <c r="AQ394" i="3" s="1"/>
  <c r="AP394" i="3" s="1"/>
  <c r="AO394" i="3" s="1"/>
  <c r="AN394" i="3" s="1"/>
  <c r="AM394" i="3" s="1"/>
  <c r="AL394" i="3" s="1"/>
  <c r="AK394" i="3" s="1"/>
  <c r="AS60" i="3"/>
  <c r="AR60" i="3" s="1"/>
  <c r="AQ60" i="3" s="1"/>
  <c r="AP60" i="3" s="1"/>
  <c r="AO60" i="3" s="1"/>
  <c r="AN60" i="3" s="1"/>
  <c r="AM60" i="3" s="1"/>
  <c r="AL60" i="3" s="1"/>
  <c r="AK60" i="3" s="1"/>
  <c r="AI215" i="3"/>
  <c r="AH215" i="3"/>
  <c r="AJ215" i="3"/>
  <c r="BJ24" i="3"/>
  <c r="BI24" i="3" s="1"/>
  <c r="BH24" i="3" s="1"/>
  <c r="BG24" i="3" s="1"/>
  <c r="BF24" i="3" s="1"/>
  <c r="BE24" i="3" s="1"/>
  <c r="BD24" i="3" s="1"/>
  <c r="BC24" i="3" s="1"/>
  <c r="BB24" i="3" s="1"/>
  <c r="BJ27" i="3"/>
  <c r="BI27" i="3" s="1"/>
  <c r="BH27" i="3" s="1"/>
  <c r="BG27" i="3" s="1"/>
  <c r="BF27" i="3" s="1"/>
  <c r="BE27" i="3" s="1"/>
  <c r="BD27" i="3" s="1"/>
  <c r="BC27" i="3" s="1"/>
  <c r="BB27" i="3" s="1"/>
  <c r="AS261" i="3"/>
  <c r="AR261" i="3" s="1"/>
  <c r="AQ261" i="3" s="1"/>
  <c r="AP261" i="3" s="1"/>
  <c r="AO261" i="3" s="1"/>
  <c r="AN261" i="3" s="1"/>
  <c r="AM261" i="3" s="1"/>
  <c r="AL261" i="3" s="1"/>
  <c r="AK261" i="3" s="1"/>
  <c r="AS414" i="3"/>
  <c r="AR414" i="3" s="1"/>
  <c r="AQ414" i="3" s="1"/>
  <c r="AP414" i="3" s="1"/>
  <c r="AO414" i="3" s="1"/>
  <c r="AN414" i="3" s="1"/>
  <c r="AM414" i="3" s="1"/>
  <c r="AL414" i="3" s="1"/>
  <c r="AK414" i="3" s="1"/>
  <c r="AI144" i="3"/>
  <c r="AH144" i="3"/>
  <c r="AJ144" i="3"/>
  <c r="AS245" i="3"/>
  <c r="AR245" i="3" s="1"/>
  <c r="AQ245" i="3" s="1"/>
  <c r="AP245" i="3" s="1"/>
  <c r="AO245" i="3" s="1"/>
  <c r="AN245" i="3" s="1"/>
  <c r="AM245" i="3" s="1"/>
  <c r="AL245" i="3" s="1"/>
  <c r="AK245" i="3" s="1"/>
  <c r="BJ26" i="3"/>
  <c r="BI26" i="3" s="1"/>
  <c r="BH26" i="3" s="1"/>
  <c r="BG26" i="3" s="1"/>
  <c r="BF26" i="3" s="1"/>
  <c r="BE26" i="3" s="1"/>
  <c r="BD26" i="3" s="1"/>
  <c r="BC26" i="3" s="1"/>
  <c r="BB26" i="3" s="1"/>
  <c r="AJ143" i="3"/>
  <c r="AI143" i="3"/>
  <c r="AH143" i="3"/>
  <c r="AS69" i="3"/>
  <c r="AR69" i="3" s="1"/>
  <c r="AQ69" i="3" s="1"/>
  <c r="AP69" i="3" s="1"/>
  <c r="AO69" i="3" s="1"/>
  <c r="AN69" i="3" s="1"/>
  <c r="AM69" i="3" s="1"/>
  <c r="AL69" i="3" s="1"/>
  <c r="AK69" i="3" s="1"/>
  <c r="AS405" i="3"/>
  <c r="AR405" i="3" s="1"/>
  <c r="AQ405" i="3" s="1"/>
  <c r="AP405" i="3" s="1"/>
  <c r="AO405" i="3" s="1"/>
  <c r="AN405" i="3" s="1"/>
  <c r="AM405" i="3" s="1"/>
  <c r="AL405" i="3" s="1"/>
  <c r="AK405" i="3" s="1"/>
  <c r="AI241" i="3"/>
  <c r="AJ241" i="3"/>
  <c r="AH241" i="3"/>
  <c r="AJ160" i="3"/>
  <c r="AH160" i="3"/>
  <c r="AI160" i="3"/>
  <c r="BJ45" i="3"/>
  <c r="BI45" i="3" s="1"/>
  <c r="BH45" i="3" s="1"/>
  <c r="BG45" i="3" s="1"/>
  <c r="BF45" i="3" s="1"/>
  <c r="BE45" i="3" s="1"/>
  <c r="BD45" i="3" s="1"/>
  <c r="BC45" i="3" s="1"/>
  <c r="BB45" i="3" s="1"/>
  <c r="AS244" i="3"/>
  <c r="AR244" i="3" s="1"/>
  <c r="AQ244" i="3" s="1"/>
  <c r="AP244" i="3" s="1"/>
  <c r="AO244" i="3" s="1"/>
  <c r="AN244" i="3" s="1"/>
  <c r="AM244" i="3" s="1"/>
  <c r="AL244" i="3" s="1"/>
  <c r="AK244" i="3" s="1"/>
  <c r="AS342" i="3"/>
  <c r="AR342" i="3" s="1"/>
  <c r="AQ342" i="3" s="1"/>
  <c r="AP342" i="3" s="1"/>
  <c r="AO342" i="3" s="1"/>
  <c r="AN342" i="3" s="1"/>
  <c r="AM342" i="3" s="1"/>
  <c r="AL342" i="3" s="1"/>
  <c r="AK342" i="3" s="1"/>
  <c r="BJ40" i="3"/>
  <c r="BI40" i="3" s="1"/>
  <c r="BH40" i="3" s="1"/>
  <c r="BG40" i="3" s="1"/>
  <c r="BF40" i="3" s="1"/>
  <c r="BE40" i="3" s="1"/>
  <c r="BD40" i="3" s="1"/>
  <c r="BC40" i="3" s="1"/>
  <c r="BB40" i="3" s="1"/>
  <c r="AJ385" i="3"/>
  <c r="AH385" i="3"/>
  <c r="AI385" i="3"/>
  <c r="AI371" i="3"/>
  <c r="AH371" i="3"/>
  <c r="AJ371" i="3"/>
  <c r="AS317" i="3"/>
  <c r="AR317" i="3" s="1"/>
  <c r="AQ317" i="3" s="1"/>
  <c r="AP317" i="3" s="1"/>
  <c r="AO317" i="3" s="1"/>
  <c r="AN317" i="3" s="1"/>
  <c r="AM317" i="3" s="1"/>
  <c r="AL317" i="3" s="1"/>
  <c r="AK317" i="3" s="1"/>
  <c r="BJ59" i="3"/>
  <c r="BI59" i="3" s="1"/>
  <c r="BH59" i="3" s="1"/>
  <c r="BG59" i="3" s="1"/>
  <c r="BF59" i="3" s="1"/>
  <c r="BE59" i="3" s="1"/>
  <c r="BD59" i="3" s="1"/>
  <c r="BC59" i="3" s="1"/>
  <c r="BB59" i="3" s="1"/>
  <c r="AI256" i="3"/>
  <c r="AJ256" i="3"/>
  <c r="AH256" i="3"/>
  <c r="AS31" i="3"/>
  <c r="AR31" i="3" s="1"/>
  <c r="AQ31" i="3" s="1"/>
  <c r="AP31" i="3" s="1"/>
  <c r="AO31" i="3" s="1"/>
  <c r="AN31" i="3" s="1"/>
  <c r="AM31" i="3" s="1"/>
  <c r="AL31" i="3" s="1"/>
  <c r="AK31" i="3" s="1"/>
  <c r="BJ56" i="3"/>
  <c r="BI56" i="3" s="1"/>
  <c r="BH56" i="3" s="1"/>
  <c r="BG56" i="3" s="1"/>
  <c r="BF56" i="3" s="1"/>
  <c r="BE56" i="3" s="1"/>
  <c r="BD56" i="3" s="1"/>
  <c r="BC56" i="3" s="1"/>
  <c r="BB56" i="3" s="1"/>
  <c r="AJ163" i="3"/>
  <c r="AI163" i="3"/>
  <c r="AH163" i="3"/>
  <c r="AS272" i="3"/>
  <c r="AR272" i="3" s="1"/>
  <c r="AQ272" i="3" s="1"/>
  <c r="AP272" i="3" s="1"/>
  <c r="AO272" i="3" s="1"/>
  <c r="AN272" i="3" s="1"/>
  <c r="AM272" i="3" s="1"/>
  <c r="AL272" i="3" s="1"/>
  <c r="AK272" i="3" s="1"/>
  <c r="AS340" i="3"/>
  <c r="AR340" i="3" s="1"/>
  <c r="AQ340" i="3" s="1"/>
  <c r="AP340" i="3" s="1"/>
  <c r="AO340" i="3" s="1"/>
  <c r="AN340" i="3" s="1"/>
  <c r="AM340" i="3" s="1"/>
  <c r="AL340" i="3" s="1"/>
  <c r="AK340" i="3" s="1"/>
  <c r="BJ44" i="3"/>
  <c r="BI44" i="3" s="1"/>
  <c r="BH44" i="3" s="1"/>
  <c r="BG44" i="3" s="1"/>
  <c r="BF44" i="3" s="1"/>
  <c r="BE44" i="3" s="1"/>
  <c r="BD44" i="3" s="1"/>
  <c r="BC44" i="3" s="1"/>
  <c r="BB44" i="3" s="1"/>
  <c r="AB490" i="3"/>
  <c r="W490" i="3" s="1"/>
  <c r="K490" i="3"/>
  <c r="K482" i="3"/>
  <c r="AB482" i="3"/>
  <c r="W482" i="3" s="1"/>
  <c r="AS102" i="3"/>
  <c r="AR102" i="3" s="1"/>
  <c r="AQ102" i="3" s="1"/>
  <c r="AP102" i="3" s="1"/>
  <c r="AO102" i="3" s="1"/>
  <c r="AN102" i="3" s="1"/>
  <c r="AM102" i="3" s="1"/>
  <c r="AL102" i="3" s="1"/>
  <c r="AK102" i="3" s="1"/>
  <c r="AH64" i="3"/>
  <c r="AI64" i="3"/>
  <c r="AJ64" i="3"/>
  <c r="AS195" i="3"/>
  <c r="AR195" i="3" s="1"/>
  <c r="AQ195" i="3" s="1"/>
  <c r="AP195" i="3" s="1"/>
  <c r="AO195" i="3" s="1"/>
  <c r="AN195" i="3" s="1"/>
  <c r="AM195" i="3" s="1"/>
  <c r="AL195" i="3" s="1"/>
  <c r="AK195" i="3" s="1"/>
  <c r="AS345" i="3"/>
  <c r="AR345" i="3" s="1"/>
  <c r="AQ345" i="3" s="1"/>
  <c r="AP345" i="3" s="1"/>
  <c r="AO345" i="3" s="1"/>
  <c r="AN345" i="3" s="1"/>
  <c r="AM345" i="3" s="1"/>
  <c r="AL345" i="3" s="1"/>
  <c r="AK345" i="3" s="1"/>
  <c r="AS275" i="3"/>
  <c r="AR275" i="3" s="1"/>
  <c r="AQ275" i="3" s="1"/>
  <c r="AP275" i="3" s="1"/>
  <c r="AO275" i="3" s="1"/>
  <c r="AN275" i="3" s="1"/>
  <c r="AM275" i="3" s="1"/>
  <c r="AL275" i="3" s="1"/>
  <c r="AK275" i="3" s="1"/>
  <c r="AI343" i="3"/>
  <c r="AJ343" i="3"/>
  <c r="AH343" i="3"/>
  <c r="AS217" i="3"/>
  <c r="AR217" i="3" s="1"/>
  <c r="AQ217" i="3" s="1"/>
  <c r="AP217" i="3" s="1"/>
  <c r="AO217" i="3" s="1"/>
  <c r="AN217" i="3" s="1"/>
  <c r="AM217" i="3" s="1"/>
  <c r="AL217" i="3" s="1"/>
  <c r="AK217" i="3" s="1"/>
  <c r="BJ33" i="3"/>
  <c r="BI33" i="3" s="1"/>
  <c r="BH33" i="3" s="1"/>
  <c r="BG33" i="3" s="1"/>
  <c r="BF33" i="3" s="1"/>
  <c r="BE33" i="3" s="1"/>
  <c r="BD33" i="3" s="1"/>
  <c r="BC33" i="3" s="1"/>
  <c r="BB33" i="3" s="1"/>
  <c r="AS350" i="3"/>
  <c r="AR350" i="3" s="1"/>
  <c r="AQ350" i="3" s="1"/>
  <c r="AP350" i="3" s="1"/>
  <c r="AO350" i="3" s="1"/>
  <c r="AN350" i="3" s="1"/>
  <c r="AM350" i="3" s="1"/>
  <c r="AL350" i="3" s="1"/>
  <c r="AK350" i="3" s="1"/>
  <c r="AS155" i="3"/>
  <c r="AR155" i="3" s="1"/>
  <c r="AQ155" i="3" s="1"/>
  <c r="AP155" i="3" s="1"/>
  <c r="AO155" i="3" s="1"/>
  <c r="AN155" i="3" s="1"/>
  <c r="AM155" i="3" s="1"/>
  <c r="AL155" i="3" s="1"/>
  <c r="AK155" i="3" s="1"/>
  <c r="AS118" i="3"/>
  <c r="AR118" i="3" s="1"/>
  <c r="AQ118" i="3" s="1"/>
  <c r="AP118" i="3" s="1"/>
  <c r="AO118" i="3" s="1"/>
  <c r="AN118" i="3" s="1"/>
  <c r="AM118" i="3" s="1"/>
  <c r="AL118" i="3" s="1"/>
  <c r="AK118" i="3" s="1"/>
  <c r="AS85" i="3"/>
  <c r="AR85" i="3" s="1"/>
  <c r="AQ85" i="3" s="1"/>
  <c r="AP85" i="3" s="1"/>
  <c r="AO85" i="3" s="1"/>
  <c r="AN85" i="3" s="1"/>
  <c r="AM85" i="3" s="1"/>
  <c r="AL85" i="3" s="1"/>
  <c r="AK85" i="3" s="1"/>
  <c r="AI281" i="3"/>
  <c r="AH281" i="3"/>
  <c r="AG281" i="3" s="1"/>
  <c r="AJ281" i="3"/>
  <c r="BJ57" i="3"/>
  <c r="BI57" i="3" s="1"/>
  <c r="BH57" i="3" s="1"/>
  <c r="BG57" i="3" s="1"/>
  <c r="BF57" i="3" s="1"/>
  <c r="BE57" i="3" s="1"/>
  <c r="BD57" i="3" s="1"/>
  <c r="BC57" i="3" s="1"/>
  <c r="BB57" i="3" s="1"/>
  <c r="BJ12" i="3"/>
  <c r="BI12" i="3" s="1"/>
  <c r="BH12" i="3" s="1"/>
  <c r="BG12" i="3" s="1"/>
  <c r="BF12" i="3" s="1"/>
  <c r="BE12" i="3" s="1"/>
  <c r="BD12" i="3" s="1"/>
  <c r="BC12" i="3" s="1"/>
  <c r="BB12" i="3" s="1"/>
  <c r="AS97" i="3"/>
  <c r="AR97" i="3" s="1"/>
  <c r="AQ97" i="3" s="1"/>
  <c r="AP97" i="3" s="1"/>
  <c r="AO97" i="3" s="1"/>
  <c r="AN97" i="3" s="1"/>
  <c r="AM97" i="3" s="1"/>
  <c r="AL97" i="3" s="1"/>
  <c r="AK97" i="3" s="1"/>
  <c r="AH344" i="3"/>
  <c r="AI344" i="3"/>
  <c r="AJ344" i="3"/>
  <c r="AJ168" i="3"/>
  <c r="AH168" i="3"/>
  <c r="AI168" i="3"/>
  <c r="AS259" i="3"/>
  <c r="AR259" i="3" s="1"/>
  <c r="AQ259" i="3" s="1"/>
  <c r="AP259" i="3" s="1"/>
  <c r="AO259" i="3" s="1"/>
  <c r="AN259" i="3" s="1"/>
  <c r="AM259" i="3" s="1"/>
  <c r="AL259" i="3" s="1"/>
  <c r="AK259" i="3" s="1"/>
  <c r="BJ71" i="3"/>
  <c r="BI71" i="3" s="1"/>
  <c r="BH71" i="3" s="1"/>
  <c r="BG71" i="3" s="1"/>
  <c r="BF71" i="3" s="1"/>
  <c r="BE71" i="3" s="1"/>
  <c r="BD71" i="3" s="1"/>
  <c r="BC71" i="3" s="1"/>
  <c r="BB71" i="3" s="1"/>
  <c r="AS326" i="3"/>
  <c r="AR326" i="3" s="1"/>
  <c r="AQ326" i="3" s="1"/>
  <c r="AP326" i="3" s="1"/>
  <c r="AO326" i="3" s="1"/>
  <c r="AN326" i="3" s="1"/>
  <c r="AM326" i="3" s="1"/>
  <c r="AL326" i="3" s="1"/>
  <c r="AK326" i="3" s="1"/>
  <c r="AS43" i="3"/>
  <c r="AR43" i="3" s="1"/>
  <c r="AQ43" i="3" s="1"/>
  <c r="AP43" i="3" s="1"/>
  <c r="AO43" i="3" s="1"/>
  <c r="AN43" i="3" s="1"/>
  <c r="AM43" i="3" s="1"/>
  <c r="AL43" i="3" s="1"/>
  <c r="AK43" i="3" s="1"/>
  <c r="AS382" i="3"/>
  <c r="AR382" i="3" s="1"/>
  <c r="AQ382" i="3" s="1"/>
  <c r="AP382" i="3" s="1"/>
  <c r="AO382" i="3" s="1"/>
  <c r="AN382" i="3" s="1"/>
  <c r="AM382" i="3" s="1"/>
  <c r="AL382" i="3" s="1"/>
  <c r="AK382" i="3" s="1"/>
  <c r="AS93" i="3"/>
  <c r="AR93" i="3" s="1"/>
  <c r="AQ93" i="3" s="1"/>
  <c r="AP93" i="3" s="1"/>
  <c r="AO93" i="3" s="1"/>
  <c r="AN93" i="3" s="1"/>
  <c r="AM93" i="3" s="1"/>
  <c r="AL93" i="3" s="1"/>
  <c r="AK93" i="3" s="1"/>
  <c r="AJ134" i="3"/>
  <c r="AH134" i="3"/>
  <c r="AI134" i="3"/>
  <c r="BJ30" i="3"/>
  <c r="BI30" i="3" s="1"/>
  <c r="BH30" i="3" s="1"/>
  <c r="BG30" i="3" s="1"/>
  <c r="BF30" i="3" s="1"/>
  <c r="BE30" i="3" s="1"/>
  <c r="BD30" i="3" s="1"/>
  <c r="BC30" i="3" s="1"/>
  <c r="BB30" i="3" s="1"/>
  <c r="BJ43" i="3"/>
  <c r="BI43" i="3" s="1"/>
  <c r="BH43" i="3" s="1"/>
  <c r="BG43" i="3" s="1"/>
  <c r="BF43" i="3" s="1"/>
  <c r="BE43" i="3" s="1"/>
  <c r="BD43" i="3" s="1"/>
  <c r="BC43" i="3" s="1"/>
  <c r="BB43" i="3" s="1"/>
  <c r="AS154" i="3"/>
  <c r="AR154" i="3" s="1"/>
  <c r="AQ154" i="3" s="1"/>
  <c r="AP154" i="3" s="1"/>
  <c r="AO154" i="3" s="1"/>
  <c r="AN154" i="3" s="1"/>
  <c r="AM154" i="3" s="1"/>
  <c r="AL154" i="3" s="1"/>
  <c r="AK154" i="3" s="1"/>
  <c r="AI367" i="3"/>
  <c r="AJ367" i="3"/>
  <c r="AH367" i="3"/>
  <c r="AS204" i="3"/>
  <c r="AR204" i="3" s="1"/>
  <c r="AQ204" i="3" s="1"/>
  <c r="AP204" i="3" s="1"/>
  <c r="AO204" i="3" s="1"/>
  <c r="AN204" i="3" s="1"/>
  <c r="AM204" i="3" s="1"/>
  <c r="AL204" i="3" s="1"/>
  <c r="AK204" i="3" s="1"/>
  <c r="AS221" i="3"/>
  <c r="AR221" i="3" s="1"/>
  <c r="AQ221" i="3" s="1"/>
  <c r="AP221" i="3" s="1"/>
  <c r="AO221" i="3" s="1"/>
  <c r="AN221" i="3" s="1"/>
  <c r="AM221" i="3" s="1"/>
  <c r="AL221" i="3" s="1"/>
  <c r="AK221" i="3" s="1"/>
  <c r="BJ34" i="3"/>
  <c r="BI34" i="3" s="1"/>
  <c r="BH34" i="3" s="1"/>
  <c r="BG34" i="3" s="1"/>
  <c r="BF34" i="3" s="1"/>
  <c r="BE34" i="3" s="1"/>
  <c r="BD34" i="3" s="1"/>
  <c r="BC34" i="3" s="1"/>
  <c r="BB34" i="3" s="1"/>
  <c r="AS115" i="3"/>
  <c r="AR115" i="3" s="1"/>
  <c r="AQ115" i="3" s="1"/>
  <c r="AP115" i="3" s="1"/>
  <c r="AO115" i="3" s="1"/>
  <c r="AN115" i="3" s="1"/>
  <c r="AM115" i="3" s="1"/>
  <c r="AL115" i="3" s="1"/>
  <c r="AK115" i="3" s="1"/>
  <c r="AH126" i="3"/>
  <c r="AI126" i="3"/>
  <c r="AJ126" i="3"/>
  <c r="AI84" i="3"/>
  <c r="AH84" i="3"/>
  <c r="AJ84" i="3"/>
  <c r="AS228" i="3"/>
  <c r="AR228" i="3" s="1"/>
  <c r="AQ228" i="3" s="1"/>
  <c r="AP228" i="3" s="1"/>
  <c r="AO228" i="3" s="1"/>
  <c r="AN228" i="3" s="1"/>
  <c r="AM228" i="3" s="1"/>
  <c r="AL228" i="3" s="1"/>
  <c r="AK228" i="3" s="1"/>
  <c r="AS140" i="3"/>
  <c r="AR140" i="3" s="1"/>
  <c r="AQ140" i="3"/>
  <c r="AP140" i="3" s="1"/>
  <c r="AO140" i="3" s="1"/>
  <c r="AN140" i="3" s="1"/>
  <c r="AM140" i="3" s="1"/>
  <c r="AL140" i="3" s="1"/>
  <c r="AK140" i="3" s="1"/>
  <c r="BJ18" i="3"/>
  <c r="BI18" i="3" s="1"/>
  <c r="BH18" i="3" s="1"/>
  <c r="BG18" i="3" s="1"/>
  <c r="BF18" i="3" s="1"/>
  <c r="BE18" i="3" s="1"/>
  <c r="BD18" i="3" s="1"/>
  <c r="BC18" i="3" s="1"/>
  <c r="BB18" i="3" s="1"/>
  <c r="AH190" i="3"/>
  <c r="AJ190" i="3"/>
  <c r="AI190" i="3"/>
  <c r="AJ396" i="3"/>
  <c r="AH396" i="3"/>
  <c r="AI396" i="3"/>
  <c r="AJ36" i="3"/>
  <c r="AH36" i="3"/>
  <c r="AI36" i="3"/>
  <c r="AI119" i="3"/>
  <c r="AJ119" i="3"/>
  <c r="AH119" i="3"/>
  <c r="AS310" i="3"/>
  <c r="AR310" i="3" s="1"/>
  <c r="AQ310" i="3" s="1"/>
  <c r="AP310" i="3" s="1"/>
  <c r="AO310" i="3" s="1"/>
  <c r="AN310" i="3" s="1"/>
  <c r="AM310" i="3" s="1"/>
  <c r="AL310" i="3" s="1"/>
  <c r="AK310" i="3" s="1"/>
  <c r="AS112" i="3"/>
  <c r="AR112" i="3" s="1"/>
  <c r="AQ112" i="3" s="1"/>
  <c r="AP112" i="3" s="1"/>
  <c r="AO112" i="3" s="1"/>
  <c r="AN112" i="3" s="1"/>
  <c r="AM112" i="3" s="1"/>
  <c r="AL112" i="3" s="1"/>
  <c r="AK112" i="3" s="1"/>
  <c r="AS171" i="3"/>
  <c r="AR171" i="3" s="1"/>
  <c r="AQ171" i="3" s="1"/>
  <c r="AP171" i="3"/>
  <c r="AO171" i="3" s="1"/>
  <c r="AN171" i="3" s="1"/>
  <c r="AM171" i="3" s="1"/>
  <c r="AL171" i="3" s="1"/>
  <c r="AK171" i="3" s="1"/>
  <c r="AS390" i="3"/>
  <c r="AR390" i="3" s="1"/>
  <c r="AQ390" i="3" s="1"/>
  <c r="AP390" i="3" s="1"/>
  <c r="AO390" i="3" s="1"/>
  <c r="AN390" i="3" s="1"/>
  <c r="AM390" i="3" s="1"/>
  <c r="AL390" i="3" s="1"/>
  <c r="AK390" i="3" s="1"/>
  <c r="AS233" i="3"/>
  <c r="AR233" i="3" s="1"/>
  <c r="AQ233" i="3" s="1"/>
  <c r="AP233" i="3" s="1"/>
  <c r="AO233" i="3" s="1"/>
  <c r="AN233" i="3" s="1"/>
  <c r="AM233" i="3" s="1"/>
  <c r="AL233" i="3" s="1"/>
  <c r="AK233" i="3" s="1"/>
  <c r="AH283" i="3"/>
  <c r="AI283" i="3"/>
  <c r="AJ283" i="3"/>
  <c r="AI441" i="3"/>
  <c r="AH441" i="3"/>
  <c r="AG441" i="3" s="1"/>
  <c r="AJ441" i="3"/>
  <c r="AH257" i="3"/>
  <c r="AJ257" i="3"/>
  <c r="AI257" i="3"/>
  <c r="AI482" i="3"/>
  <c r="AJ482" i="3"/>
  <c r="AH482" i="3"/>
  <c r="AH107" i="3"/>
  <c r="AJ107" i="3"/>
  <c r="AI107" i="3"/>
  <c r="AI327" i="3"/>
  <c r="AH327" i="3"/>
  <c r="AJ327" i="3"/>
  <c r="BJ50" i="3"/>
  <c r="BI50" i="3" s="1"/>
  <c r="BH50" i="3" s="1"/>
  <c r="BG50" i="3" s="1"/>
  <c r="BF50" i="3" s="1"/>
  <c r="BE50" i="3" s="1"/>
  <c r="BD50" i="3" s="1"/>
  <c r="BC50" i="3" s="1"/>
  <c r="BB50" i="3" s="1"/>
  <c r="BJ62" i="3"/>
  <c r="BI62" i="3" s="1"/>
  <c r="BH62" i="3" s="1"/>
  <c r="BG62" i="3" s="1"/>
  <c r="BF62" i="3" s="1"/>
  <c r="BE62" i="3" s="1"/>
  <c r="BD62" i="3" s="1"/>
  <c r="BC62" i="3" s="1"/>
  <c r="BB62" i="3" s="1"/>
  <c r="AS262" i="3"/>
  <c r="AR262" i="3" s="1"/>
  <c r="AQ262" i="3" s="1"/>
  <c r="AP262" i="3" s="1"/>
  <c r="AO262" i="3" s="1"/>
  <c r="AN262" i="3" s="1"/>
  <c r="AM262" i="3" s="1"/>
  <c r="AL262" i="3" s="1"/>
  <c r="AK262" i="3" s="1"/>
  <c r="AS404" i="3"/>
  <c r="AR404" i="3" s="1"/>
  <c r="AQ404" i="3" s="1"/>
  <c r="AP404" i="3" s="1"/>
  <c r="AO404" i="3" s="1"/>
  <c r="AN404" i="3" s="1"/>
  <c r="AM404" i="3" s="1"/>
  <c r="AL404" i="3" s="1"/>
  <c r="AK404" i="3" s="1"/>
  <c r="BJ73" i="3"/>
  <c r="BI73" i="3" s="1"/>
  <c r="BH73" i="3" s="1"/>
  <c r="BG73" i="3" s="1"/>
  <c r="BF73" i="3" s="1"/>
  <c r="BE73" i="3" s="1"/>
  <c r="BD73" i="3" s="1"/>
  <c r="BC73" i="3" s="1"/>
  <c r="BB73" i="3" s="1"/>
  <c r="AS120" i="3"/>
  <c r="AR120" i="3" s="1"/>
  <c r="AQ120" i="3" s="1"/>
  <c r="AP120" i="3" s="1"/>
  <c r="AO120" i="3" s="1"/>
  <c r="AN120" i="3" s="1"/>
  <c r="AM120" i="3" s="1"/>
  <c r="AL120" i="3" s="1"/>
  <c r="AK120" i="3" s="1"/>
  <c r="AJ32" i="3"/>
  <c r="AH32" i="3"/>
  <c r="AI32" i="3"/>
  <c r="AH42" i="3"/>
  <c r="AJ42" i="3"/>
  <c r="AI42" i="3"/>
  <c r="AS377" i="3"/>
  <c r="AR377" i="3" s="1"/>
  <c r="AQ377" i="3" s="1"/>
  <c r="AP377" i="3" s="1"/>
  <c r="AO377" i="3" s="1"/>
  <c r="AN377" i="3" s="1"/>
  <c r="AM377" i="3" s="1"/>
  <c r="AL377" i="3" s="1"/>
  <c r="AK377" i="3" s="1"/>
  <c r="AS75" i="3"/>
  <c r="AR75" i="3" s="1"/>
  <c r="AQ75" i="3" s="1"/>
  <c r="AP75" i="3" s="1"/>
  <c r="AO75" i="3" s="1"/>
  <c r="AN75" i="3" s="1"/>
  <c r="AM75" i="3" s="1"/>
  <c r="AL75" i="3" s="1"/>
  <c r="AK75" i="3" s="1"/>
  <c r="AS304" i="3"/>
  <c r="AR304" i="3" s="1"/>
  <c r="AQ304" i="3" s="1"/>
  <c r="AP304" i="3" s="1"/>
  <c r="AO304" i="3" s="1"/>
  <c r="AN304" i="3" s="1"/>
  <c r="AM304" i="3" s="1"/>
  <c r="AL304" i="3" s="1"/>
  <c r="AK304" i="3" s="1"/>
  <c r="AS92" i="3"/>
  <c r="AR92" i="3" s="1"/>
  <c r="AQ92" i="3" s="1"/>
  <c r="AP92" i="3" s="1"/>
  <c r="AO92" i="3" s="1"/>
  <c r="AN92" i="3" s="1"/>
  <c r="AM92" i="3" s="1"/>
  <c r="AL92" i="3" s="1"/>
  <c r="AK92" i="3" s="1"/>
  <c r="AS184" i="3"/>
  <c r="AR184" i="3" s="1"/>
  <c r="AQ184" i="3" s="1"/>
  <c r="AP184" i="3" s="1"/>
  <c r="AO184" i="3" s="1"/>
  <c r="AN184" i="3" s="1"/>
  <c r="AM184" i="3" s="1"/>
  <c r="AL184" i="3" s="1"/>
  <c r="AK184" i="3" s="1"/>
  <c r="AS322" i="3"/>
  <c r="AR322" i="3" s="1"/>
  <c r="AQ322" i="3" s="1"/>
  <c r="AP322" i="3" s="1"/>
  <c r="AO322" i="3" s="1"/>
  <c r="AN322" i="3" s="1"/>
  <c r="AM322" i="3" s="1"/>
  <c r="AL322" i="3" s="1"/>
  <c r="AK322" i="3" s="1"/>
  <c r="AI39" i="3"/>
  <c r="AJ39" i="3"/>
  <c r="AH39" i="3"/>
  <c r="AH318" i="3"/>
  <c r="AJ318" i="3"/>
  <c r="AI318" i="3"/>
  <c r="BJ31" i="3"/>
  <c r="BI31" i="3" s="1"/>
  <c r="BH31" i="3" s="1"/>
  <c r="BG31" i="3" s="1"/>
  <c r="BF31" i="3" s="1"/>
  <c r="BE31" i="3" s="1"/>
  <c r="BD31" i="3" s="1"/>
  <c r="BC31" i="3" s="1"/>
  <c r="BB31" i="3" s="1"/>
  <c r="AS133" i="3"/>
  <c r="AR133" i="3" s="1"/>
  <c r="AQ133" i="3" s="1"/>
  <c r="AP133" i="3" s="1"/>
  <c r="AO133" i="3" s="1"/>
  <c r="AN133" i="3" s="1"/>
  <c r="AM133" i="3" s="1"/>
  <c r="AL133" i="3" s="1"/>
  <c r="AK133" i="3" s="1"/>
  <c r="AS231" i="3"/>
  <c r="AR231" i="3" s="1"/>
  <c r="AQ231" i="3" s="1"/>
  <c r="AP231" i="3" s="1"/>
  <c r="AO231" i="3" s="1"/>
  <c r="AN231" i="3" s="1"/>
  <c r="AM231" i="3" s="1"/>
  <c r="AL231" i="3" s="1"/>
  <c r="AK231" i="3" s="1"/>
  <c r="AH87" i="3"/>
  <c r="AJ87" i="3"/>
  <c r="AI87" i="3"/>
  <c r="AH147" i="3"/>
  <c r="AI147" i="3"/>
  <c r="AJ147" i="3"/>
  <c r="AJ349" i="3"/>
  <c r="AH349" i="3"/>
  <c r="AI349" i="3"/>
  <c r="AJ224" i="3"/>
  <c r="AH224" i="3"/>
  <c r="AI224" i="3"/>
  <c r="AR294" i="3"/>
  <c r="AQ294" i="3" s="1"/>
  <c r="AP294" i="3" s="1"/>
  <c r="AO294" i="3" s="1"/>
  <c r="AN294" i="3" s="1"/>
  <c r="AM294" i="3" s="1"/>
  <c r="AL294" i="3" s="1"/>
  <c r="AK294" i="3" s="1"/>
  <c r="AS294" i="3"/>
  <c r="AS226" i="3"/>
  <c r="AR226" i="3" s="1"/>
  <c r="AQ226" i="3" s="1"/>
  <c r="AP226" i="3" s="1"/>
  <c r="AO226" i="3" s="1"/>
  <c r="AN226" i="3" s="1"/>
  <c r="AM226" i="3" s="1"/>
  <c r="AL226" i="3" s="1"/>
  <c r="AK226" i="3" s="1"/>
  <c r="AS35" i="3"/>
  <c r="AR35" i="3" s="1"/>
  <c r="AQ35" i="3" s="1"/>
  <c r="AP35" i="3" s="1"/>
  <c r="AO35" i="3" s="1"/>
  <c r="AN35" i="3" s="1"/>
  <c r="AM35" i="3" s="1"/>
  <c r="AL35" i="3" s="1"/>
  <c r="AK35" i="3" s="1"/>
  <c r="BJ7" i="3"/>
  <c r="BI7" i="3" s="1"/>
  <c r="BH7" i="3" s="1"/>
  <c r="BG7" i="3" s="1"/>
  <c r="BF7" i="3" s="1"/>
  <c r="BE7" i="3" s="1"/>
  <c r="BD7" i="3" s="1"/>
  <c r="BC7" i="3" s="1"/>
  <c r="BB7" i="3" s="1"/>
  <c r="AS127" i="3"/>
  <c r="AR127" i="3" s="1"/>
  <c r="AQ127" i="3" s="1"/>
  <c r="AP127" i="3" s="1"/>
  <c r="AO127" i="3" s="1"/>
  <c r="AN127" i="3" s="1"/>
  <c r="AM127" i="3" s="1"/>
  <c r="AL127" i="3" s="1"/>
  <c r="AK127" i="3" s="1"/>
  <c r="AI383" i="3"/>
  <c r="AJ383" i="3"/>
  <c r="AH383" i="3"/>
  <c r="AG383" i="3" s="1"/>
  <c r="AI63" i="3"/>
  <c r="AJ63" i="3"/>
  <c r="AH63" i="3"/>
  <c r="AS25" i="3"/>
  <c r="AR25" i="3" s="1"/>
  <c r="AQ25" i="3" s="1"/>
  <c r="AP25" i="3" s="1"/>
  <c r="AO25" i="3" s="1"/>
  <c r="AN25" i="3" s="1"/>
  <c r="AM25" i="3" s="1"/>
  <c r="AL25" i="3" s="1"/>
  <c r="AK25" i="3" s="1"/>
  <c r="BJ67" i="3"/>
  <c r="BI67" i="3" s="1"/>
  <c r="BH67" i="3" s="1"/>
  <c r="BG67" i="3" s="1"/>
  <c r="BF67" i="3" s="1"/>
  <c r="BE67" i="3" s="1"/>
  <c r="BD67" i="3" s="1"/>
  <c r="BC67" i="3" s="1"/>
  <c r="BB67" i="3" s="1"/>
  <c r="AH194" i="3"/>
  <c r="AI194" i="3"/>
  <c r="AJ194" i="3"/>
  <c r="AJ378" i="3"/>
  <c r="AI378" i="3"/>
  <c r="AH378" i="3"/>
  <c r="AH303" i="3"/>
  <c r="AI303" i="3"/>
  <c r="AJ303" i="3"/>
  <c r="AI402" i="3"/>
  <c r="AH402" i="3"/>
  <c r="AJ402" i="3"/>
  <c r="AS22" i="3"/>
  <c r="AR22" i="3" s="1"/>
  <c r="AQ22" i="3" s="1"/>
  <c r="AP22" i="3" s="1"/>
  <c r="AO22" i="3" s="1"/>
  <c r="AN22" i="3" s="1"/>
  <c r="AM22" i="3" s="1"/>
  <c r="AL22" i="3" s="1"/>
  <c r="AK22" i="3" s="1"/>
  <c r="BJ5" i="3"/>
  <c r="BI5" i="3" s="1"/>
  <c r="BH5" i="3" s="1"/>
  <c r="BG5" i="3" s="1"/>
  <c r="BF5" i="3" s="1"/>
  <c r="BE5" i="3" s="1"/>
  <c r="BD5" i="3" s="1"/>
  <c r="BC5" i="3" s="1"/>
  <c r="BB5" i="3" s="1"/>
  <c r="AJ324" i="3"/>
  <c r="AH324" i="3"/>
  <c r="AI324" i="3"/>
  <c r="AS172" i="3"/>
  <c r="AR172" i="3" s="1"/>
  <c r="AQ172" i="3" s="1"/>
  <c r="AP172" i="3" s="1"/>
  <c r="AO172" i="3" s="1"/>
  <c r="AN172" i="3" s="1"/>
  <c r="AM172" i="3" s="1"/>
  <c r="AL172" i="3" s="1"/>
  <c r="AK172" i="3" s="1"/>
  <c r="AJ44" i="3"/>
  <c r="AI44" i="3"/>
  <c r="AH44" i="3"/>
  <c r="AS339" i="3"/>
  <c r="AR339" i="3" s="1"/>
  <c r="AQ339" i="3" s="1"/>
  <c r="AP339" i="3" s="1"/>
  <c r="AO339" i="3" s="1"/>
  <c r="AN339" i="3" s="1"/>
  <c r="AM339" i="3" s="1"/>
  <c r="AL339" i="3" s="1"/>
  <c r="AK339" i="3" s="1"/>
  <c r="AI369" i="3"/>
  <c r="AJ369" i="3"/>
  <c r="AH369" i="3"/>
  <c r="AG369" i="3" s="1"/>
  <c r="AS153" i="3"/>
  <c r="AR153" i="3" s="1"/>
  <c r="AQ153" i="3" s="1"/>
  <c r="AP153" i="3" s="1"/>
  <c r="AO153" i="3" s="1"/>
  <c r="AN153" i="3" s="1"/>
  <c r="AM153" i="3" s="1"/>
  <c r="AL153" i="3" s="1"/>
  <c r="AK153" i="3" s="1"/>
  <c r="AS24" i="3"/>
  <c r="AR24" i="3" s="1"/>
  <c r="AQ24" i="3" s="1"/>
  <c r="AP24" i="3" s="1"/>
  <c r="AO24" i="3" s="1"/>
  <c r="AN24" i="3" s="1"/>
  <c r="AM24" i="3" s="1"/>
  <c r="AL24" i="3" s="1"/>
  <c r="AK24" i="3" s="1"/>
  <c r="AS56" i="3"/>
  <c r="AR56" i="3" s="1"/>
  <c r="AQ56" i="3" s="1"/>
  <c r="AP56" i="3" s="1"/>
  <c r="AO56" i="3" s="1"/>
  <c r="AN56" i="3" s="1"/>
  <c r="AM56" i="3" s="1"/>
  <c r="AL56" i="3" s="1"/>
  <c r="AK56" i="3" s="1"/>
  <c r="AJ203" i="3"/>
  <c r="AH203" i="3"/>
  <c r="AI203" i="3"/>
  <c r="AH365" i="3"/>
  <c r="AI365" i="3"/>
  <c r="AJ365" i="3"/>
  <c r="AS427" i="3"/>
  <c r="AR427" i="3" s="1"/>
  <c r="AQ427" i="3" s="1"/>
  <c r="AP427" i="3" s="1"/>
  <c r="AO427" i="3" s="1"/>
  <c r="AN427" i="3" s="1"/>
  <c r="AM427" i="3" s="1"/>
  <c r="AL427" i="3" s="1"/>
  <c r="AK427" i="3" s="1"/>
  <c r="AS117" i="3"/>
  <c r="AR117" i="3" s="1"/>
  <c r="AQ117" i="3" s="1"/>
  <c r="AP117" i="3" s="1"/>
  <c r="AO117" i="3" s="1"/>
  <c r="AN117" i="3" s="1"/>
  <c r="AM117" i="3" s="1"/>
  <c r="AL117" i="3" s="1"/>
  <c r="AK117" i="3" s="1"/>
  <c r="AI384" i="3"/>
  <c r="AH384" i="3"/>
  <c r="AJ384" i="3"/>
  <c r="BJ36" i="3"/>
  <c r="BI36" i="3" s="1"/>
  <c r="BH36" i="3" s="1"/>
  <c r="BG36" i="3" s="1"/>
  <c r="BF36" i="3" s="1"/>
  <c r="BE36" i="3" s="1"/>
  <c r="BD36" i="3" s="1"/>
  <c r="BC36" i="3" s="1"/>
  <c r="BB36" i="3" s="1"/>
  <c r="AI381" i="3"/>
  <c r="AJ381" i="3"/>
  <c r="AH381" i="3"/>
  <c r="AS37" i="3"/>
  <c r="AR37" i="3" s="1"/>
  <c r="AQ37" i="3" s="1"/>
  <c r="AP37" i="3" s="1"/>
  <c r="AO37" i="3" s="1"/>
  <c r="AN37" i="3" s="1"/>
  <c r="AM37" i="3" s="1"/>
  <c r="AL37" i="3" s="1"/>
  <c r="AK37" i="3" s="1"/>
  <c r="AI346" i="3"/>
  <c r="AJ346" i="3"/>
  <c r="AH346" i="3"/>
  <c r="AH191" i="3"/>
  <c r="AI191" i="3"/>
  <c r="AJ191" i="3"/>
  <c r="AI487" i="3"/>
  <c r="AJ487" i="3"/>
  <c r="AH487" i="3"/>
  <c r="BJ22" i="3"/>
  <c r="BI22" i="3" s="1"/>
  <c r="BH22" i="3" s="1"/>
  <c r="BG22" i="3" s="1"/>
  <c r="BF22" i="3" s="1"/>
  <c r="BE22" i="3" s="1"/>
  <c r="BD22" i="3" s="1"/>
  <c r="BC22" i="3" s="1"/>
  <c r="BB22" i="3" s="1"/>
  <c r="AI258" i="3"/>
  <c r="AJ258" i="3"/>
  <c r="AH258" i="3"/>
  <c r="AS430" i="3"/>
  <c r="AR430" i="3" s="1"/>
  <c r="AQ430" i="3" s="1"/>
  <c r="AP430" i="3" s="1"/>
  <c r="AO430" i="3" s="1"/>
  <c r="AN430" i="3" s="1"/>
  <c r="AM430" i="3" s="1"/>
  <c r="AL430" i="3" s="1"/>
  <c r="AK430" i="3" s="1"/>
  <c r="BJ52" i="3"/>
  <c r="BI52" i="3" s="1"/>
  <c r="BH52" i="3" s="1"/>
  <c r="BG52" i="3" s="1"/>
  <c r="BF52" i="3" s="1"/>
  <c r="BE52" i="3" s="1"/>
  <c r="BD52" i="3" s="1"/>
  <c r="BC52" i="3" s="1"/>
  <c r="BB52" i="3" s="1"/>
  <c r="AS175" i="3"/>
  <c r="AR175" i="3" s="1"/>
  <c r="AQ175" i="3" s="1"/>
  <c r="AP175" i="3" s="1"/>
  <c r="AO175" i="3" s="1"/>
  <c r="AN175" i="3" s="1"/>
  <c r="AM175" i="3" s="1"/>
  <c r="AL175" i="3" s="1"/>
  <c r="AK175" i="3" s="1"/>
  <c r="AQ196" i="3"/>
  <c r="AP196" i="3" s="1"/>
  <c r="AO196" i="3" s="1"/>
  <c r="AN196" i="3" s="1"/>
  <c r="AM196" i="3" s="1"/>
  <c r="AL196" i="3" s="1"/>
  <c r="AK196" i="3" s="1"/>
  <c r="AS196" i="3"/>
  <c r="AR196" i="3" s="1"/>
  <c r="BJ38" i="3"/>
  <c r="BI38" i="3" s="1"/>
  <c r="BH38" i="3" s="1"/>
  <c r="BG38" i="3" s="1"/>
  <c r="BF38" i="3" s="1"/>
  <c r="BE38" i="3" s="1"/>
  <c r="BD38" i="3" s="1"/>
  <c r="BC38" i="3" s="1"/>
  <c r="BB38" i="3" s="1"/>
  <c r="AB485" i="3"/>
  <c r="W485" i="3" s="1"/>
  <c r="R485" i="3"/>
  <c r="AE485" i="3" s="1"/>
  <c r="K481" i="3"/>
  <c r="AB481" i="3"/>
  <c r="W481" i="3" s="1"/>
  <c r="BJ63" i="3"/>
  <c r="BI63" i="3" s="1"/>
  <c r="BH63" i="3" s="1"/>
  <c r="BG63" i="3" s="1"/>
  <c r="BF63" i="3" s="1"/>
  <c r="BE63" i="3" s="1"/>
  <c r="BD63" i="3" s="1"/>
  <c r="BC63" i="3" s="1"/>
  <c r="BB63" i="3" s="1"/>
  <c r="AH55" i="3"/>
  <c r="AJ55" i="3"/>
  <c r="AI55" i="3"/>
  <c r="AS34" i="3"/>
  <c r="AR34" i="3" s="1"/>
  <c r="AQ34" i="3" s="1"/>
  <c r="AP34" i="3" s="1"/>
  <c r="AO34" i="3" s="1"/>
  <c r="AN34" i="3" s="1"/>
  <c r="AM34" i="3" s="1"/>
  <c r="AL34" i="3" s="1"/>
  <c r="AK34" i="3" s="1"/>
  <c r="AS108" i="3"/>
  <c r="AR108" i="3" s="1"/>
  <c r="AQ108" i="3" s="1"/>
  <c r="AP108" i="3" s="1"/>
  <c r="AO108" i="3" s="1"/>
  <c r="AN108" i="3" s="1"/>
  <c r="AM108" i="3" s="1"/>
  <c r="AL108" i="3" s="1"/>
  <c r="AK108" i="3" s="1"/>
  <c r="AS30" i="3"/>
  <c r="AR30" i="3" s="1"/>
  <c r="AQ30" i="3" s="1"/>
  <c r="AP30" i="3" s="1"/>
  <c r="AO30" i="3" s="1"/>
  <c r="AN30" i="3" s="1"/>
  <c r="AM30" i="3" s="1"/>
  <c r="AL30" i="3" s="1"/>
  <c r="AK30" i="3" s="1"/>
  <c r="AS33" i="3"/>
  <c r="AR33" i="3" s="1"/>
  <c r="AQ33" i="3" s="1"/>
  <c r="AP33" i="3" s="1"/>
  <c r="AO33" i="3" s="1"/>
  <c r="AN33" i="3" s="1"/>
  <c r="AM33" i="3" s="1"/>
  <c r="AL33" i="3" s="1"/>
  <c r="AK33" i="3" s="1"/>
  <c r="AS46" i="3"/>
  <c r="AR46" i="3" s="1"/>
  <c r="AQ46" i="3" s="1"/>
  <c r="AP46" i="3" s="1"/>
  <c r="AO46" i="3" s="1"/>
  <c r="AN46" i="3" s="1"/>
  <c r="AM46" i="3" s="1"/>
  <c r="AL46" i="3" s="1"/>
  <c r="AK46" i="3" s="1"/>
  <c r="AS77" i="3"/>
  <c r="AR77" i="3" s="1"/>
  <c r="AQ77" i="3" s="1"/>
  <c r="AP77" i="3" s="1"/>
  <c r="AO77" i="3" s="1"/>
  <c r="AN77" i="3" s="1"/>
  <c r="AM77" i="3" s="1"/>
  <c r="AL77" i="3" s="1"/>
  <c r="AK77" i="3" s="1"/>
  <c r="AS50" i="3"/>
  <c r="AR50" i="3" s="1"/>
  <c r="AQ50" i="3" s="1"/>
  <c r="AP50" i="3" s="1"/>
  <c r="AO50" i="3" s="1"/>
  <c r="AN50" i="3" s="1"/>
  <c r="AM50" i="3" s="1"/>
  <c r="AL50" i="3" s="1"/>
  <c r="AK50" i="3" s="1"/>
  <c r="AJ212" i="3"/>
  <c r="AI212" i="3"/>
  <c r="AH212" i="3"/>
  <c r="AS128" i="3"/>
  <c r="AR128" i="3" s="1"/>
  <c r="AQ128" i="3" s="1"/>
  <c r="AP128" i="3" s="1"/>
  <c r="AO128" i="3" s="1"/>
  <c r="AN128" i="3" s="1"/>
  <c r="AM128" i="3" s="1"/>
  <c r="AL128" i="3" s="1"/>
  <c r="AK128" i="3" s="1"/>
  <c r="BJ14" i="3"/>
  <c r="BI14" i="3" s="1"/>
  <c r="BH14" i="3" s="1"/>
  <c r="BG14" i="3" s="1"/>
  <c r="BF14" i="3" s="1"/>
  <c r="BE14" i="3" s="1"/>
  <c r="BD14" i="3" s="1"/>
  <c r="BC14" i="3" s="1"/>
  <c r="BB14" i="3" s="1"/>
  <c r="AS232" i="3"/>
  <c r="AR232" i="3" s="1"/>
  <c r="AQ232" i="3" s="1"/>
  <c r="AP232" i="3" s="1"/>
  <c r="AO232" i="3" s="1"/>
  <c r="AN232" i="3" s="1"/>
  <c r="AM232" i="3" s="1"/>
  <c r="AL232" i="3" s="1"/>
  <c r="AK232" i="3" s="1"/>
  <c r="AS334" i="3"/>
  <c r="AR334" i="3" s="1"/>
  <c r="AQ334" i="3" s="1"/>
  <c r="AP334" i="3" s="1"/>
  <c r="AO334" i="3" s="1"/>
  <c r="AN334" i="3" s="1"/>
  <c r="AM334" i="3" s="1"/>
  <c r="AL334" i="3" s="1"/>
  <c r="AK334" i="3" s="1"/>
  <c r="AS98" i="3"/>
  <c r="AR98" i="3" s="1"/>
  <c r="AQ98" i="3" s="1"/>
  <c r="AP98" i="3" s="1"/>
  <c r="AO98" i="3" s="1"/>
  <c r="AN98" i="3" s="1"/>
  <c r="AM98" i="3" s="1"/>
  <c r="AL98" i="3" s="1"/>
  <c r="AK98" i="3" s="1"/>
  <c r="AH105" i="3"/>
  <c r="AI105" i="3"/>
  <c r="AJ105" i="3"/>
  <c r="AS248" i="3"/>
  <c r="AR248" i="3" s="1"/>
  <c r="AQ248" i="3" s="1"/>
  <c r="AP248" i="3" s="1"/>
  <c r="AO248" i="3" s="1"/>
  <c r="AN248" i="3" s="1"/>
  <c r="AM248" i="3" s="1"/>
  <c r="AL248" i="3" s="1"/>
  <c r="AK248" i="3" s="1"/>
  <c r="BJ37" i="3"/>
  <c r="BI37" i="3" s="1"/>
  <c r="BH37" i="3" s="1"/>
  <c r="BG37" i="3" s="1"/>
  <c r="BF37" i="3" s="1"/>
  <c r="BE37" i="3" s="1"/>
  <c r="BD37" i="3" s="1"/>
  <c r="BC37" i="3" s="1"/>
  <c r="BB37" i="3" s="1"/>
  <c r="AJ71" i="3"/>
  <c r="AH71" i="3"/>
  <c r="AI71" i="3"/>
  <c r="AJ271" i="3"/>
  <c r="AI271" i="3"/>
  <c r="AH271" i="3"/>
  <c r="AS38" i="3"/>
  <c r="AR38" i="3" s="1"/>
  <c r="AQ38" i="3" s="1"/>
  <c r="AP38" i="3" s="1"/>
  <c r="AO38" i="3" s="1"/>
  <c r="AN38" i="3" s="1"/>
  <c r="AM38" i="3" s="1"/>
  <c r="AL38" i="3" s="1"/>
  <c r="AK38" i="3" s="1"/>
  <c r="AI121" i="3"/>
  <c r="AJ121" i="3"/>
  <c r="AH121" i="3"/>
  <c r="AS295" i="3"/>
  <c r="AR295" i="3" s="1"/>
  <c r="AQ295" i="3" s="1"/>
  <c r="AP295" i="3" s="1"/>
  <c r="AO295" i="3" s="1"/>
  <c r="AN295" i="3" s="1"/>
  <c r="AM295" i="3" s="1"/>
  <c r="AL295" i="3" s="1"/>
  <c r="AK295" i="3" s="1"/>
  <c r="AS132" i="3"/>
  <c r="AR132" i="3" s="1"/>
  <c r="AQ132" i="3" s="1"/>
  <c r="AP132" i="3" s="1"/>
  <c r="AO132" i="3" s="1"/>
  <c r="AN132" i="3" s="1"/>
  <c r="AM132" i="3" s="1"/>
  <c r="AL132" i="3" s="1"/>
  <c r="AK132" i="3" s="1"/>
  <c r="AS113" i="3"/>
  <c r="AR113" i="3" s="1"/>
  <c r="AQ113" i="3" s="1"/>
  <c r="AP113" i="3" s="1"/>
  <c r="AO113" i="3" s="1"/>
  <c r="AN113" i="3" s="1"/>
  <c r="AM113" i="3" s="1"/>
  <c r="AL113" i="3" s="1"/>
  <c r="AK113" i="3" s="1"/>
  <c r="AS136" i="3"/>
  <c r="AR136" i="3"/>
  <c r="AQ136" i="3" s="1"/>
  <c r="AP136" i="3" s="1"/>
  <c r="AO136" i="3" s="1"/>
  <c r="AN136" i="3" s="1"/>
  <c r="AM136" i="3" s="1"/>
  <c r="AL136" i="3" s="1"/>
  <c r="AK136" i="3" s="1"/>
  <c r="AS421" i="3"/>
  <c r="AR421" i="3" s="1"/>
  <c r="AQ421" i="3" s="1"/>
  <c r="AP421" i="3" s="1"/>
  <c r="AO421" i="3" s="1"/>
  <c r="AN421" i="3" s="1"/>
  <c r="AM421" i="3" s="1"/>
  <c r="AL421" i="3" s="1"/>
  <c r="AK421" i="3" s="1"/>
  <c r="AJ267" i="3"/>
  <c r="AH267" i="3"/>
  <c r="AI267" i="3"/>
  <c r="AI125" i="3"/>
  <c r="AJ125" i="3"/>
  <c r="AH125" i="3"/>
  <c r="AS83" i="3"/>
  <c r="AR83" i="3" s="1"/>
  <c r="AQ83" i="3" s="1"/>
  <c r="AP83" i="3" s="1"/>
  <c r="AO83" i="3" s="1"/>
  <c r="AN83" i="3" s="1"/>
  <c r="AM83" i="3" s="1"/>
  <c r="AL83" i="3" s="1"/>
  <c r="AK83" i="3" s="1"/>
  <c r="AI187" i="3"/>
  <c r="AJ187" i="3"/>
  <c r="AH187" i="3"/>
  <c r="AS348" i="3"/>
  <c r="AR348" i="3" s="1"/>
  <c r="AQ348" i="3" s="1"/>
  <c r="AP348" i="3" s="1"/>
  <c r="AO348" i="3" s="1"/>
  <c r="AN348" i="3" s="1"/>
  <c r="AM348" i="3" s="1"/>
  <c r="AL348" i="3" s="1"/>
  <c r="AK348" i="3" s="1"/>
  <c r="AS151" i="3"/>
  <c r="AR151" i="3" s="1"/>
  <c r="AQ151" i="3" s="1"/>
  <c r="AP151" i="3" s="1"/>
  <c r="AO151" i="3" s="1"/>
  <c r="AN151" i="3" s="1"/>
  <c r="AM151" i="3" s="1"/>
  <c r="AL151" i="3" s="1"/>
  <c r="AK151" i="3" s="1"/>
  <c r="AS307" i="3"/>
  <c r="AR307" i="3" s="1"/>
  <c r="AQ307" i="3" s="1"/>
  <c r="AP307" i="3" s="1"/>
  <c r="AO307" i="3" s="1"/>
  <c r="AN307" i="3" s="1"/>
  <c r="AM307" i="3" s="1"/>
  <c r="AL307" i="3" s="1"/>
  <c r="AK307" i="3" s="1"/>
  <c r="AS230" i="3"/>
  <c r="AR230" i="3" s="1"/>
  <c r="AQ230" i="3" s="1"/>
  <c r="AP230" i="3" s="1"/>
  <c r="AO230" i="3" s="1"/>
  <c r="AN230" i="3" s="1"/>
  <c r="AM230" i="3" s="1"/>
  <c r="AL230" i="3" s="1"/>
  <c r="AK230" i="3" s="1"/>
  <c r="AI321" i="3"/>
  <c r="AH321" i="3"/>
  <c r="AJ321" i="3"/>
  <c r="AS129" i="3"/>
  <c r="AR129" i="3" s="1"/>
  <c r="AQ129" i="3" s="1"/>
  <c r="AP129" i="3" s="1"/>
  <c r="AO129" i="3" s="1"/>
  <c r="AN129" i="3" s="1"/>
  <c r="AM129" i="3" s="1"/>
  <c r="AL129" i="3" s="1"/>
  <c r="AK129" i="3" s="1"/>
  <c r="AS279" i="3"/>
  <c r="AR279" i="3" s="1"/>
  <c r="AQ279" i="3" s="1"/>
  <c r="AP279" i="3" s="1"/>
  <c r="AO279" i="3" s="1"/>
  <c r="AN279" i="3" s="1"/>
  <c r="AM279" i="3" s="1"/>
  <c r="AL279" i="3" s="1"/>
  <c r="AK279" i="3" s="1"/>
  <c r="AH448" i="3"/>
  <c r="AI448" i="3"/>
  <c r="AJ448" i="3"/>
  <c r="AS116" i="3"/>
  <c r="AR116" i="3" s="1"/>
  <c r="AQ116" i="3" s="1"/>
  <c r="AP116" i="3" s="1"/>
  <c r="AO116" i="3" s="1"/>
  <c r="AN116" i="3" s="1"/>
  <c r="AM116" i="3" s="1"/>
  <c r="AL116" i="3" s="1"/>
  <c r="AK116" i="3" s="1"/>
  <c r="AH48" i="3"/>
  <c r="AJ48" i="3"/>
  <c r="AI48" i="3"/>
  <c r="AJ325" i="3"/>
  <c r="AI325" i="3"/>
  <c r="AH325" i="3"/>
  <c r="BJ47" i="3"/>
  <c r="BI47" i="3" s="1"/>
  <c r="BH47" i="3" s="1"/>
  <c r="BG47" i="3" s="1"/>
  <c r="BF47" i="3" s="1"/>
  <c r="BE47" i="3" s="1"/>
  <c r="BD47" i="3" s="1"/>
  <c r="BC47" i="3" s="1"/>
  <c r="BB47" i="3" s="1"/>
  <c r="AJ185" i="3"/>
  <c r="AH185" i="3"/>
  <c r="AI185" i="3"/>
  <c r="AS397" i="3"/>
  <c r="AR397" i="3" s="1"/>
  <c r="AQ397" i="3" s="1"/>
  <c r="AP397" i="3" s="1"/>
  <c r="AO397" i="3" s="1"/>
  <c r="AN397" i="3" s="1"/>
  <c r="AM397" i="3" s="1"/>
  <c r="AL397" i="3" s="1"/>
  <c r="AK397" i="3" s="1"/>
  <c r="AS466" i="3"/>
  <c r="AR466" i="3" s="1"/>
  <c r="AQ466" i="3" s="1"/>
  <c r="AP466" i="3" s="1"/>
  <c r="AO466" i="3" s="1"/>
  <c r="AN466" i="3" s="1"/>
  <c r="AM466" i="3" s="1"/>
  <c r="AL466" i="3" s="1"/>
  <c r="AK466" i="3" s="1"/>
  <c r="AS174" i="3"/>
  <c r="AR174" i="3" s="1"/>
  <c r="AQ174" i="3" s="1"/>
  <c r="AP174" i="3" s="1"/>
  <c r="AO174" i="3" s="1"/>
  <c r="AN174" i="3" s="1"/>
  <c r="AM174" i="3" s="1"/>
  <c r="AL174" i="3" s="1"/>
  <c r="AK174" i="3" s="1"/>
  <c r="AS376" i="3"/>
  <c r="AR376" i="3" s="1"/>
  <c r="AQ376" i="3" s="1"/>
  <c r="AP376" i="3" s="1"/>
  <c r="AO376" i="3" s="1"/>
  <c r="AN376" i="3" s="1"/>
  <c r="AM376" i="3" s="1"/>
  <c r="AL376" i="3" s="1"/>
  <c r="AK376" i="3" s="1"/>
  <c r="BJ2" i="3"/>
  <c r="BI2" i="3" s="1"/>
  <c r="BH2" i="3" s="1"/>
  <c r="BG2" i="3" s="1"/>
  <c r="BF2" i="3" s="1"/>
  <c r="BE2" i="3" s="1"/>
  <c r="BD2" i="3" s="1"/>
  <c r="BC2" i="3" s="1"/>
  <c r="BB2" i="3" s="1"/>
  <c r="AJ355" i="3"/>
  <c r="AH355" i="3"/>
  <c r="AI355" i="3"/>
  <c r="AH82" i="3"/>
  <c r="AJ82" i="3"/>
  <c r="AI82" i="3"/>
  <c r="AJ399" i="3"/>
  <c r="AH399" i="3"/>
  <c r="AI399" i="3"/>
  <c r="BJ64" i="3"/>
  <c r="BI64" i="3" s="1"/>
  <c r="BH64" i="3" s="1"/>
  <c r="BG64" i="3" s="1"/>
  <c r="BF64" i="3" s="1"/>
  <c r="BE64" i="3" s="1"/>
  <c r="BD64" i="3" s="1"/>
  <c r="BC64" i="3" s="1"/>
  <c r="BB64" i="3" s="1"/>
  <c r="AS178" i="3"/>
  <c r="AR178" i="3" s="1"/>
  <c r="AQ178" i="3" s="1"/>
  <c r="AP178" i="3" s="1"/>
  <c r="AO178" i="3" s="1"/>
  <c r="AN178" i="3" s="1"/>
  <c r="AM178" i="3" s="1"/>
  <c r="AL178" i="3" s="1"/>
  <c r="AK178" i="3" s="1"/>
  <c r="AI413" i="3"/>
  <c r="AH413" i="3"/>
  <c r="AJ413" i="3"/>
  <c r="BJ28" i="3"/>
  <c r="BI28" i="3"/>
  <c r="BH28" i="3" s="1"/>
  <c r="BG28" i="3" s="1"/>
  <c r="BF28" i="3" s="1"/>
  <c r="BE28" i="3" s="1"/>
  <c r="BD28" i="3" s="1"/>
  <c r="BC28" i="3" s="1"/>
  <c r="BB28" i="3" s="1"/>
  <c r="AS80" i="3"/>
  <c r="AR80" i="3" s="1"/>
  <c r="AQ80" i="3" s="1"/>
  <c r="AP80" i="3" s="1"/>
  <c r="AO80" i="3" s="1"/>
  <c r="AN80" i="3" s="1"/>
  <c r="AM80" i="3" s="1"/>
  <c r="AL80" i="3" s="1"/>
  <c r="AK80" i="3" s="1"/>
  <c r="AS270" i="3"/>
  <c r="AR270" i="3" s="1"/>
  <c r="AQ270" i="3" s="1"/>
  <c r="AP270" i="3" s="1"/>
  <c r="AO270" i="3" s="1"/>
  <c r="AN270" i="3" s="1"/>
  <c r="AM270" i="3" s="1"/>
  <c r="AL270" i="3" s="1"/>
  <c r="AK270" i="3" s="1"/>
  <c r="AS484" i="3"/>
  <c r="AR484" i="3" s="1"/>
  <c r="AQ484" i="3" s="1"/>
  <c r="AP484" i="3" s="1"/>
  <c r="AO484" i="3" s="1"/>
  <c r="AN484" i="3" s="1"/>
  <c r="AM484" i="3" s="1"/>
  <c r="AL484" i="3" s="1"/>
  <c r="AK484" i="3" s="1"/>
  <c r="AS90" i="3"/>
  <c r="AR90" i="3" s="1"/>
  <c r="AQ90" i="3" s="1"/>
  <c r="AP90" i="3" s="1"/>
  <c r="AO90" i="3" s="1"/>
  <c r="AN90" i="3" s="1"/>
  <c r="AM90" i="3" s="1"/>
  <c r="AL90" i="3" s="1"/>
  <c r="AK90" i="3" s="1"/>
  <c r="AH142" i="3"/>
  <c r="AJ142" i="3"/>
  <c r="AI142" i="3"/>
  <c r="AH53" i="3"/>
  <c r="AJ53" i="3"/>
  <c r="AI53" i="3"/>
  <c r="AJ91" i="3"/>
  <c r="AH91" i="3"/>
  <c r="AI91" i="3"/>
  <c r="AS61" i="3"/>
  <c r="AR61" i="3" s="1"/>
  <c r="AQ61" i="3" s="1"/>
  <c r="AP61" i="3" s="1"/>
  <c r="AO61" i="3" s="1"/>
  <c r="AN61" i="3" s="1"/>
  <c r="AM61" i="3" s="1"/>
  <c r="AL61" i="3" s="1"/>
  <c r="AK61" i="3" s="1"/>
  <c r="AJ387" i="3"/>
  <c r="AH387" i="3"/>
  <c r="AI387" i="3"/>
  <c r="AH94" i="3"/>
  <c r="AI94" i="3"/>
  <c r="AJ94" i="3"/>
  <c r="AH28" i="3"/>
  <c r="AI28" i="3"/>
  <c r="AJ28" i="3"/>
  <c r="BJ29" i="3"/>
  <c r="BI29" i="3" s="1"/>
  <c r="BH29" i="3" s="1"/>
  <c r="BG29" i="3" s="1"/>
  <c r="BF29" i="3" s="1"/>
  <c r="BE29" i="3" s="1"/>
  <c r="BD29" i="3" s="1"/>
  <c r="BC29" i="3" s="1"/>
  <c r="BB29" i="3" s="1"/>
  <c r="AI309" i="3"/>
  <c r="AJ309" i="3"/>
  <c r="AH309" i="3"/>
  <c r="AH338" i="3"/>
  <c r="AJ338" i="3"/>
  <c r="AI338" i="3"/>
  <c r="AS189" i="3"/>
  <c r="AR189" i="3" s="1"/>
  <c r="AQ189" i="3" s="1"/>
  <c r="AP189" i="3" s="1"/>
  <c r="AO189" i="3" s="1"/>
  <c r="AN189" i="3" s="1"/>
  <c r="AM189" i="3" s="1"/>
  <c r="AL189" i="3" s="1"/>
  <c r="AK189" i="3" s="1"/>
  <c r="AI161" i="3"/>
  <c r="AJ161" i="3"/>
  <c r="AH161" i="3"/>
  <c r="AJ386" i="3"/>
  <c r="AH386" i="3"/>
  <c r="AI386" i="3"/>
  <c r="AS54" i="3"/>
  <c r="AR54" i="3" s="1"/>
  <c r="AQ54" i="3" s="1"/>
  <c r="AP54" i="3" s="1"/>
  <c r="AO54" i="3" s="1"/>
  <c r="AN54" i="3" s="1"/>
  <c r="AM54" i="3" s="1"/>
  <c r="AL54" i="3" s="1"/>
  <c r="AK54" i="3" s="1"/>
  <c r="AH302" i="3"/>
  <c r="AJ302" i="3"/>
  <c r="AI302" i="3"/>
  <c r="AS479" i="3"/>
  <c r="AR479" i="3"/>
  <c r="AQ479" i="3" s="1"/>
  <c r="AP479" i="3" s="1"/>
  <c r="AO479" i="3" s="1"/>
  <c r="AN479" i="3" s="1"/>
  <c r="AM479" i="3" s="1"/>
  <c r="AL479" i="3" s="1"/>
  <c r="AK479" i="3" s="1"/>
  <c r="AS193" i="3"/>
  <c r="AR193" i="3" s="1"/>
  <c r="AQ193" i="3" s="1"/>
  <c r="AP193" i="3" s="1"/>
  <c r="AO193" i="3" s="1"/>
  <c r="AN193" i="3" s="1"/>
  <c r="AM193" i="3" s="1"/>
  <c r="AL193" i="3" s="1"/>
  <c r="AK193" i="3" s="1"/>
  <c r="AS124" i="3"/>
  <c r="AR124" i="3" s="1"/>
  <c r="AQ124" i="3" s="1"/>
  <c r="AP124" i="3" s="1"/>
  <c r="AO124" i="3" s="1"/>
  <c r="AN124" i="3" s="1"/>
  <c r="AM124" i="3" s="1"/>
  <c r="AL124" i="3" s="1"/>
  <c r="AK124" i="3" s="1"/>
  <c r="AI478" i="3"/>
  <c r="AJ478" i="3"/>
  <c r="AH478" i="3"/>
  <c r="AI313" i="3"/>
  <c r="AJ313" i="3"/>
  <c r="AH313" i="3"/>
  <c r="AJ188" i="3"/>
  <c r="AH188" i="3"/>
  <c r="AI188" i="3"/>
  <c r="AS70" i="3"/>
  <c r="AR70" i="3" s="1"/>
  <c r="AQ70" i="3" s="1"/>
  <c r="AP70" i="3" s="1"/>
  <c r="AO70" i="3" s="1"/>
  <c r="AN70" i="3" s="1"/>
  <c r="AM70" i="3" s="1"/>
  <c r="AL70" i="3" s="1"/>
  <c r="AK70" i="3" s="1"/>
  <c r="BJ21" i="3"/>
  <c r="BI21" i="3" s="1"/>
  <c r="BH21" i="3" s="1"/>
  <c r="BG21" i="3" s="1"/>
  <c r="BF21" i="3" s="1"/>
  <c r="BE21" i="3" s="1"/>
  <c r="BD21" i="3" s="1"/>
  <c r="BC21" i="3" s="1"/>
  <c r="BB21" i="3" s="1"/>
  <c r="AS269" i="3"/>
  <c r="AR269" i="3" s="1"/>
  <c r="AQ269" i="3" s="1"/>
  <c r="AP269" i="3" s="1"/>
  <c r="AO269" i="3" s="1"/>
  <c r="AN269" i="3" s="1"/>
  <c r="AM269" i="3" s="1"/>
  <c r="AL269" i="3" s="1"/>
  <c r="AK269" i="3" s="1"/>
  <c r="AH450" i="3"/>
  <c r="AI450" i="3"/>
  <c r="AJ450" i="3"/>
  <c r="BJ19" i="3"/>
  <c r="BI19" i="3" s="1"/>
  <c r="BH19" i="3" s="1"/>
  <c r="BG19" i="3" s="1"/>
  <c r="BF19" i="3" s="1"/>
  <c r="BE19" i="3" s="1"/>
  <c r="BD19" i="3" s="1"/>
  <c r="BC19" i="3" s="1"/>
  <c r="BB19" i="3" s="1"/>
  <c r="AI332" i="3"/>
  <c r="AJ332" i="3"/>
  <c r="AH332" i="3"/>
  <c r="AI78" i="3"/>
  <c r="AJ78" i="3"/>
  <c r="AH78" i="3"/>
  <c r="AH240" i="3"/>
  <c r="AI240" i="3"/>
  <c r="AJ240" i="3"/>
  <c r="AI423" i="3"/>
  <c r="AH423" i="3"/>
  <c r="AJ423" i="3"/>
  <c r="AS72" i="3"/>
  <c r="AR72" i="3" s="1"/>
  <c r="AQ72" i="3" s="1"/>
  <c r="AP72" i="3" s="1"/>
  <c r="AO72" i="3" s="1"/>
  <c r="AN72" i="3" s="1"/>
  <c r="AM72" i="3" s="1"/>
  <c r="AL72" i="3" s="1"/>
  <c r="AK72" i="3" s="1"/>
  <c r="AS296" i="3"/>
  <c r="AR296" i="3" s="1"/>
  <c r="AQ296" i="3" s="1"/>
  <c r="AP296" i="3" s="1"/>
  <c r="AO296" i="3" s="1"/>
  <c r="AN296" i="3" s="1"/>
  <c r="AM296" i="3" s="1"/>
  <c r="AL296" i="3" s="1"/>
  <c r="AK296" i="3" s="1"/>
  <c r="AS393" i="3"/>
  <c r="AR393" i="3" s="1"/>
  <c r="AQ393" i="3" s="1"/>
  <c r="AP393" i="3" s="1"/>
  <c r="AO393" i="3" s="1"/>
  <c r="AN393" i="3" s="1"/>
  <c r="AM393" i="3" s="1"/>
  <c r="AL393" i="3" s="1"/>
  <c r="AK393" i="3" s="1"/>
  <c r="AS49" i="3"/>
  <c r="AR49" i="3" s="1"/>
  <c r="AQ49" i="3" s="1"/>
  <c r="AP49" i="3" s="1"/>
  <c r="AO49" i="3" s="1"/>
  <c r="AN49" i="3" s="1"/>
  <c r="AM49" i="3" s="1"/>
  <c r="AL49" i="3" s="1"/>
  <c r="AK49" i="3" s="1"/>
  <c r="AS363" i="3"/>
  <c r="AR363" i="3" s="1"/>
  <c r="AQ363" i="3" s="1"/>
  <c r="AP363" i="3" s="1"/>
  <c r="AO363" i="3" s="1"/>
  <c r="AN363" i="3" s="1"/>
  <c r="AM363" i="3" s="1"/>
  <c r="AL363" i="3" s="1"/>
  <c r="AK363" i="3" s="1"/>
  <c r="AS434" i="3"/>
  <c r="AR434" i="3" s="1"/>
  <c r="AQ434" i="3" s="1"/>
  <c r="AP434" i="3" s="1"/>
  <c r="AO434" i="3" s="1"/>
  <c r="AN434" i="3" s="1"/>
  <c r="AM434" i="3" s="1"/>
  <c r="AL434" i="3" s="1"/>
  <c r="AK434" i="3" s="1"/>
  <c r="AH433" i="3"/>
  <c r="AI433" i="3"/>
  <c r="AJ433" i="3"/>
  <c r="AS137" i="3"/>
  <c r="AR137" i="3" s="1"/>
  <c r="AQ137" i="3" s="1"/>
  <c r="AP137" i="3" s="1"/>
  <c r="AO137" i="3" s="1"/>
  <c r="AN137" i="3" s="1"/>
  <c r="AM137" i="3" s="1"/>
  <c r="AL137" i="3" s="1"/>
  <c r="AK137" i="3" s="1"/>
  <c r="AS467" i="3"/>
  <c r="AR467" i="3" s="1"/>
  <c r="AQ467" i="3" s="1"/>
  <c r="AP467" i="3" s="1"/>
  <c r="AO467" i="3" s="1"/>
  <c r="AN467" i="3" s="1"/>
  <c r="AM467" i="3" s="1"/>
  <c r="AL467" i="3" s="1"/>
  <c r="AK467" i="3" s="1"/>
  <c r="AH79" i="3"/>
  <c r="AJ79" i="3"/>
  <c r="AI79" i="3"/>
  <c r="AS412" i="3"/>
  <c r="AR412" i="3" s="1"/>
  <c r="AQ412" i="3" s="1"/>
  <c r="AP412" i="3" s="1"/>
  <c r="AO412" i="3" s="1"/>
  <c r="AN412" i="3" s="1"/>
  <c r="AM412" i="3" s="1"/>
  <c r="AL412" i="3" s="1"/>
  <c r="AK412" i="3" s="1"/>
  <c r="AS373" i="3"/>
  <c r="AR373" i="3" s="1"/>
  <c r="AQ373" i="3" s="1"/>
  <c r="AP373" i="3" s="1"/>
  <c r="AO373" i="3" s="1"/>
  <c r="AN373" i="3" s="1"/>
  <c r="AM373" i="3" s="1"/>
  <c r="AL373" i="3" s="1"/>
  <c r="AK373" i="3" s="1"/>
  <c r="AH380" i="3"/>
  <c r="AI380" i="3"/>
  <c r="AJ380" i="3"/>
  <c r="BJ3" i="3"/>
  <c r="BI3" i="3"/>
  <c r="BH3" i="3" s="1"/>
  <c r="BG3" i="3" s="1"/>
  <c r="BF3" i="3" s="1"/>
  <c r="BE3" i="3" s="1"/>
  <c r="BD3" i="3" s="1"/>
  <c r="BC3" i="3" s="1"/>
  <c r="BB3" i="3" s="1"/>
  <c r="BJ41" i="3"/>
  <c r="BI41" i="3" s="1"/>
  <c r="BH41" i="3" s="1"/>
  <c r="BG41" i="3" s="1"/>
  <c r="BF41" i="3" s="1"/>
  <c r="BE41" i="3" s="1"/>
  <c r="BD41" i="3" s="1"/>
  <c r="BC41" i="3" s="1"/>
  <c r="BB41" i="3" s="1"/>
  <c r="AH250" i="3"/>
  <c r="AI250" i="3"/>
  <c r="AJ250" i="3"/>
  <c r="BJ15" i="3"/>
  <c r="BI15" i="3" s="1"/>
  <c r="BH15" i="3" s="1"/>
  <c r="BG15" i="3" s="1"/>
  <c r="BF15" i="3" s="1"/>
  <c r="BE15" i="3" s="1"/>
  <c r="BD15" i="3" s="1"/>
  <c r="BC15" i="3" s="1"/>
  <c r="BB15" i="3" s="1"/>
  <c r="AS111" i="3"/>
  <c r="AR111" i="3" s="1"/>
  <c r="AQ111" i="3" s="1"/>
  <c r="AP111" i="3" s="1"/>
  <c r="AO111" i="3" s="1"/>
  <c r="AN111" i="3" s="1"/>
  <c r="AM111" i="3" s="1"/>
  <c r="AL111" i="3" s="1"/>
  <c r="AK111" i="3" s="1"/>
  <c r="AS135" i="3"/>
  <c r="AR135" i="3" s="1"/>
  <c r="AQ135" i="3" s="1"/>
  <c r="AP135" i="3" s="1"/>
  <c r="AO135" i="3" s="1"/>
  <c r="AN135" i="3" s="1"/>
  <c r="AM135" i="3" s="1"/>
  <c r="AL135" i="3" s="1"/>
  <c r="AK135" i="3" s="1"/>
  <c r="AJ109" i="3"/>
  <c r="AI109" i="3"/>
  <c r="AH109" i="3"/>
  <c r="AG109" i="3" s="1"/>
  <c r="AH277" i="3"/>
  <c r="AI277" i="3"/>
  <c r="AJ277" i="3"/>
  <c r="BJ58" i="3"/>
  <c r="BI58" i="3" s="1"/>
  <c r="BH58" i="3" s="1"/>
  <c r="BG58" i="3" s="1"/>
  <c r="BF58" i="3" s="1"/>
  <c r="BE58" i="3" s="1"/>
  <c r="BD58" i="3" s="1"/>
  <c r="BC58" i="3" s="1"/>
  <c r="BB58" i="3" s="1"/>
  <c r="AJ177" i="3"/>
  <c r="AI177" i="3"/>
  <c r="AH177" i="3"/>
  <c r="AS330" i="3"/>
  <c r="AR330" i="3" s="1"/>
  <c r="AQ330" i="3" s="1"/>
  <c r="AP330" i="3" s="1"/>
  <c r="AO330" i="3" s="1"/>
  <c r="AN330" i="3" s="1"/>
  <c r="AM330" i="3" s="1"/>
  <c r="AL330" i="3" s="1"/>
  <c r="AK330" i="3" s="1"/>
  <c r="BJ46" i="3"/>
  <c r="BI46" i="3" s="1"/>
  <c r="BH46" i="3" s="1"/>
  <c r="BG46" i="3" s="1"/>
  <c r="BF46" i="3" s="1"/>
  <c r="BE46" i="3" s="1"/>
  <c r="BD46" i="3" s="1"/>
  <c r="BC46" i="3" s="1"/>
  <c r="BB46" i="3" s="1"/>
  <c r="BJ74" i="3"/>
  <c r="BI74" i="3" s="1"/>
  <c r="BH74" i="3" s="1"/>
  <c r="BG74" i="3" s="1"/>
  <c r="BF74" i="3" s="1"/>
  <c r="BE74" i="3" s="1"/>
  <c r="BD74" i="3" s="1"/>
  <c r="BC74" i="3" s="1"/>
  <c r="BB74" i="3" s="1"/>
  <c r="AI229" i="3"/>
  <c r="AJ229" i="3"/>
  <c r="AH229" i="3"/>
  <c r="AJ273" i="3"/>
  <c r="AH273" i="3"/>
  <c r="AI273" i="3"/>
  <c r="AI471" i="3"/>
  <c r="AJ471" i="3"/>
  <c r="AH471" i="3"/>
  <c r="AI420" i="3"/>
  <c r="AJ420" i="3"/>
  <c r="AH420" i="3"/>
  <c r="AJ41" i="3"/>
  <c r="AH41" i="3"/>
  <c r="AI41" i="3"/>
  <c r="AH356" i="3"/>
  <c r="AI356" i="3"/>
  <c r="AJ356" i="3"/>
  <c r="AJ372" i="3"/>
  <c r="AH372" i="3"/>
  <c r="AI372" i="3"/>
  <c r="AI475" i="3"/>
  <c r="AH475" i="3"/>
  <c r="AJ475" i="3"/>
  <c r="AI444" i="3"/>
  <c r="AJ444" i="3"/>
  <c r="AH444" i="3"/>
  <c r="AH357" i="3"/>
  <c r="AI357" i="3"/>
  <c r="AJ357" i="3"/>
  <c r="AH123" i="3"/>
  <c r="AI123" i="3"/>
  <c r="AJ123" i="3"/>
  <c r="AH406" i="3"/>
  <c r="AI406" i="3"/>
  <c r="AJ406" i="3"/>
  <c r="AI247" i="3"/>
  <c r="AJ247" i="3"/>
  <c r="AH247" i="3"/>
  <c r="AH447" i="3"/>
  <c r="AI447" i="3"/>
  <c r="AJ447" i="3"/>
  <c r="AI435" i="3"/>
  <c r="AJ435" i="3"/>
  <c r="AH435" i="3"/>
  <c r="AJ407" i="3"/>
  <c r="AH407" i="3"/>
  <c r="AI407" i="3"/>
  <c r="AI409" i="3"/>
  <c r="AJ409" i="3"/>
  <c r="AH409" i="3"/>
  <c r="AJ131" i="3"/>
  <c r="AH131" i="3"/>
  <c r="AI131" i="3"/>
  <c r="AJ314" i="3"/>
  <c r="AH314" i="3"/>
  <c r="AI314" i="3"/>
  <c r="AI443" i="3"/>
  <c r="AH443" i="3"/>
  <c r="AJ443" i="3"/>
  <c r="AH315" i="3"/>
  <c r="AI315" i="3"/>
  <c r="AJ315" i="3"/>
  <c r="AH457" i="3"/>
  <c r="AI457" i="3"/>
  <c r="AJ457" i="3"/>
  <c r="AI461" i="3"/>
  <c r="AH461" i="3"/>
  <c r="AJ461" i="3"/>
  <c r="AH182" i="3"/>
  <c r="AI182" i="3"/>
  <c r="AJ182" i="3"/>
  <c r="AH347" i="3"/>
  <c r="AI347" i="3"/>
  <c r="AJ347" i="3"/>
  <c r="AH51" i="3"/>
  <c r="AJ51" i="3"/>
  <c r="AI51" i="3"/>
  <c r="AH139" i="3"/>
  <c r="AI139" i="3"/>
  <c r="AJ139" i="3"/>
  <c r="AJ86" i="3"/>
  <c r="AI86" i="3"/>
  <c r="AH86" i="3"/>
  <c r="AH299" i="3"/>
  <c r="AJ299" i="3"/>
  <c r="AI299" i="3"/>
  <c r="AH438" i="3"/>
  <c r="AJ438" i="3"/>
  <c r="AI438" i="3"/>
  <c r="AH156" i="3"/>
  <c r="AJ156" i="3"/>
  <c r="AI156" i="3"/>
  <c r="AI45" i="3"/>
  <c r="AJ45" i="3"/>
  <c r="AH45" i="3"/>
  <c r="AJ352" i="3"/>
  <c r="AH352" i="3"/>
  <c r="AI352" i="3"/>
  <c r="AJ411" i="3"/>
  <c r="AH411" i="3"/>
  <c r="AI411" i="3"/>
  <c r="AH462" i="3"/>
  <c r="AI462" i="3"/>
  <c r="AJ462" i="3"/>
  <c r="AH472" i="3"/>
  <c r="AI472" i="3"/>
  <c r="AJ472" i="3"/>
  <c r="AH400" i="3"/>
  <c r="AI400" i="3"/>
  <c r="AJ400" i="3"/>
  <c r="AH477" i="3"/>
  <c r="AI477" i="3"/>
  <c r="AJ477" i="3"/>
  <c r="AI361" i="3"/>
  <c r="AJ361" i="3"/>
  <c r="AH361" i="3"/>
  <c r="AJ418" i="3"/>
  <c r="AH418" i="3"/>
  <c r="AI418" i="3"/>
  <c r="AJ440" i="3"/>
  <c r="AI440" i="3"/>
  <c r="AH440" i="3"/>
  <c r="AH290" i="3"/>
  <c r="AI290" i="3"/>
  <c r="AJ290" i="3"/>
  <c r="AJ442" i="3"/>
  <c r="AH442" i="3"/>
  <c r="AI442" i="3"/>
  <c r="AH474" i="3"/>
  <c r="AI474" i="3"/>
  <c r="AJ474" i="3"/>
  <c r="AH65" i="3"/>
  <c r="AJ65" i="3"/>
  <c r="AI65" i="3"/>
  <c r="AH476" i="3"/>
  <c r="AI476" i="3"/>
  <c r="AJ476" i="3"/>
  <c r="AH364" i="3"/>
  <c r="AI364" i="3"/>
  <c r="AJ364" i="3"/>
  <c r="AH473" i="3"/>
  <c r="AI473" i="3"/>
  <c r="AJ473" i="3"/>
  <c r="AH454" i="3"/>
  <c r="AJ454" i="3"/>
  <c r="AI454" i="3"/>
  <c r="AI114" i="3"/>
  <c r="AJ114" i="3"/>
  <c r="AH114" i="3"/>
  <c r="AH243" i="3"/>
  <c r="AI243" i="3"/>
  <c r="AJ243" i="3"/>
  <c r="AI401" i="3"/>
  <c r="AH401" i="3"/>
  <c r="AJ401" i="3"/>
  <c r="AJ288" i="3"/>
  <c r="AH288" i="3"/>
  <c r="AI288" i="3"/>
  <c r="AH453" i="3"/>
  <c r="AJ453" i="3"/>
  <c r="AI453" i="3"/>
  <c r="AJ282" i="3"/>
  <c r="AH282" i="3"/>
  <c r="AI282" i="3"/>
  <c r="AJ146" i="3"/>
  <c r="AH146" i="3"/>
  <c r="AI146" i="3"/>
  <c r="AI351" i="3"/>
  <c r="AJ351" i="3"/>
  <c r="AH351" i="3"/>
  <c r="AH464" i="3"/>
  <c r="AI464" i="3"/>
  <c r="AJ464" i="3"/>
  <c r="AH210" i="3"/>
  <c r="AI210" i="3"/>
  <c r="AJ210" i="3"/>
  <c r="AH398" i="3"/>
  <c r="AI398" i="3"/>
  <c r="AJ398" i="3"/>
  <c r="AI468" i="3"/>
  <c r="AH468" i="3"/>
  <c r="AJ468" i="3"/>
  <c r="AJ455" i="3"/>
  <c r="AH455" i="3"/>
  <c r="AI455" i="3"/>
  <c r="AI465" i="3"/>
  <c r="AJ465" i="3"/>
  <c r="AH465" i="3"/>
  <c r="AI429" i="3"/>
  <c r="AJ429" i="3"/>
  <c r="AH429" i="3"/>
  <c r="AJ449" i="3"/>
  <c r="AI449" i="3"/>
  <c r="AH449" i="3"/>
  <c r="AH280" i="3"/>
  <c r="AJ280" i="3"/>
  <c r="AI280" i="3"/>
  <c r="AH459" i="3"/>
  <c r="AI459" i="3"/>
  <c r="AJ459" i="3"/>
  <c r="AJ157" i="3"/>
  <c r="AH157" i="3"/>
  <c r="AI157" i="3"/>
  <c r="AH298" i="3"/>
  <c r="AI298" i="3"/>
  <c r="AJ298" i="3"/>
  <c r="AJ300" i="3"/>
  <c r="AH300" i="3"/>
  <c r="AI300" i="3"/>
  <c r="AJ353" i="3"/>
  <c r="AH353" i="3"/>
  <c r="AI353" i="3"/>
  <c r="AJ456" i="3"/>
  <c r="AI456" i="3"/>
  <c r="AH456" i="3"/>
  <c r="AH359" i="3"/>
  <c r="AI359" i="3"/>
  <c r="AJ359" i="3"/>
  <c r="AJ408" i="3"/>
  <c r="AH408" i="3"/>
  <c r="AI408" i="3"/>
  <c r="AH483" i="3"/>
  <c r="AI483" i="3"/>
  <c r="AJ483" i="3"/>
  <c r="AH489" i="3"/>
  <c r="AI489" i="3"/>
  <c r="AJ489" i="3"/>
  <c r="AI488" i="3"/>
  <c r="AJ488" i="3"/>
  <c r="AH488" i="3"/>
  <c r="AG488" i="3" s="1"/>
  <c r="AG490" i="3"/>
  <c r="K399" i="1"/>
  <c r="W399" i="1"/>
  <c r="S228" i="1"/>
  <c r="U228" i="1" s="1"/>
  <c r="S424" i="1"/>
  <c r="U424" i="1" s="1"/>
  <c r="S100" i="1"/>
  <c r="U100" i="1" s="1"/>
  <c r="S95" i="1"/>
  <c r="U95" i="1" s="1"/>
  <c r="S49" i="1"/>
  <c r="U49" i="1" s="1"/>
  <c r="S103" i="1"/>
  <c r="U103" i="1" s="1"/>
  <c r="S99" i="1"/>
  <c r="U99" i="1" s="1"/>
  <c r="S352" i="1"/>
  <c r="U352" i="1" s="1"/>
  <c r="S98" i="1"/>
  <c r="U98" i="1" s="1"/>
  <c r="S179" i="1"/>
  <c r="U179" i="1" s="1"/>
  <c r="S47" i="1"/>
  <c r="U47" i="1" s="1"/>
  <c r="S358" i="1"/>
  <c r="U358" i="1" s="1"/>
  <c r="S311" i="1"/>
  <c r="U311" i="1" s="1"/>
  <c r="S120" i="1"/>
  <c r="U120" i="1" s="1"/>
  <c r="S404" i="1"/>
  <c r="U404" i="1" s="1"/>
  <c r="S92" i="1"/>
  <c r="U92" i="1" s="1"/>
  <c r="S45" i="1"/>
  <c r="U45" i="1" s="1"/>
  <c r="S373" i="1"/>
  <c r="U373" i="1" s="1"/>
  <c r="S123" i="1"/>
  <c r="U123" i="1" s="1"/>
  <c r="S324" i="1"/>
  <c r="U324" i="1" s="1"/>
  <c r="S181" i="1"/>
  <c r="U181" i="1" s="1"/>
  <c r="S428" i="1"/>
  <c r="U428" i="1" s="1"/>
  <c r="S307" i="1"/>
  <c r="U307" i="1" s="1"/>
  <c r="S44" i="1"/>
  <c r="U44" i="1" s="1"/>
  <c r="S94" i="1"/>
  <c r="U94" i="1" s="1"/>
  <c r="S207" i="1"/>
  <c r="U207" i="1" s="1"/>
  <c r="S117" i="1"/>
  <c r="U117" i="1" s="1"/>
  <c r="S287" i="1"/>
  <c r="U287" i="1" s="1"/>
  <c r="S400" i="1"/>
  <c r="U400" i="1" s="1"/>
  <c r="S276" i="1"/>
  <c r="U276" i="1" s="1"/>
  <c r="S164" i="1"/>
  <c r="U164" i="1" s="1"/>
  <c r="S308" i="1"/>
  <c r="U308" i="1" s="1"/>
  <c r="S118" i="1"/>
  <c r="U118" i="1" s="1"/>
  <c r="S318" i="1"/>
  <c r="U318" i="1" s="1"/>
  <c r="C16" i="1"/>
  <c r="D18" i="1" s="1"/>
  <c r="O479" i="1"/>
  <c r="O449" i="1"/>
  <c r="O430" i="1"/>
  <c r="O442" i="1"/>
  <c r="O435" i="1"/>
  <c r="O409" i="1"/>
  <c r="O406" i="1"/>
  <c r="O468" i="1"/>
  <c r="O377" i="1"/>
  <c r="O458" i="1"/>
  <c r="O440" i="1"/>
  <c r="O412" i="1"/>
  <c r="O434" i="1"/>
  <c r="O480" i="1"/>
  <c r="O464" i="1"/>
  <c r="O401" i="1"/>
  <c r="O414" i="1"/>
  <c r="O436" i="1"/>
  <c r="O413" i="1"/>
  <c r="O418" i="1"/>
  <c r="O360" i="1"/>
  <c r="O474" i="1"/>
  <c r="O403" i="1"/>
  <c r="O424" i="1"/>
  <c r="O427" i="1"/>
  <c r="O417" i="1"/>
  <c r="O390" i="1"/>
  <c r="O366" i="1"/>
  <c r="O388" i="1"/>
  <c r="O426" i="1"/>
  <c r="O446" i="1"/>
  <c r="O391" i="1"/>
  <c r="O382" i="1"/>
  <c r="O399" i="1"/>
  <c r="O387" i="1"/>
  <c r="O398" i="1"/>
  <c r="O380" i="1"/>
  <c r="O400" i="1"/>
  <c r="O454" i="1"/>
  <c r="O462" i="1"/>
  <c r="O452" i="1"/>
  <c r="O433" i="1"/>
  <c r="O59" i="1"/>
  <c r="O456" i="1"/>
  <c r="O450" i="1"/>
  <c r="C15" i="1"/>
  <c r="C18" i="1" s="1"/>
  <c r="O437" i="1"/>
  <c r="O58" i="1"/>
  <c r="O367" i="1"/>
  <c r="O477" i="1"/>
  <c r="O421" i="1"/>
  <c r="O445" i="1"/>
  <c r="O481" i="1"/>
  <c r="O472" i="1"/>
  <c r="O471" i="1"/>
  <c r="O461" i="1"/>
  <c r="O389" i="1"/>
  <c r="O408" i="1"/>
  <c r="O375" i="1"/>
  <c r="O361" i="1"/>
  <c r="O447" i="1"/>
  <c r="O438" i="1"/>
  <c r="O451" i="1"/>
  <c r="O466" i="1"/>
  <c r="O411" i="1"/>
  <c r="O475" i="1"/>
  <c r="O443" i="1"/>
  <c r="O467" i="1"/>
  <c r="O473" i="1"/>
  <c r="O453" i="1"/>
  <c r="O460" i="1"/>
  <c r="O410" i="1"/>
  <c r="O428" i="1"/>
  <c r="O397" i="1"/>
  <c r="O470" i="1"/>
  <c r="O469" i="1"/>
  <c r="O374" i="1"/>
  <c r="O476" i="1"/>
  <c r="O362" i="1"/>
  <c r="O457" i="1"/>
  <c r="O444" i="1"/>
  <c r="O420" i="1"/>
  <c r="O425" i="1"/>
  <c r="O441" i="1"/>
  <c r="O448" i="1"/>
  <c r="O422" i="1"/>
  <c r="O402" i="1"/>
  <c r="O383" i="1"/>
  <c r="O432" i="1"/>
  <c r="O415" i="1"/>
  <c r="O478" i="1"/>
  <c r="O416" i="1"/>
  <c r="O405" i="1"/>
  <c r="O429" i="1"/>
  <c r="O463" i="1"/>
  <c r="O459" i="1"/>
  <c r="O392" i="1"/>
  <c r="O455" i="1"/>
  <c r="O423" i="1"/>
  <c r="O57" i="1"/>
  <c r="O431" i="1"/>
  <c r="O465" i="1"/>
  <c r="O419" i="1"/>
  <c r="J415" i="1"/>
  <c r="W415" i="1"/>
  <c r="K416" i="1"/>
  <c r="W416" i="1"/>
  <c r="S341" i="1"/>
  <c r="U341" i="1" s="1"/>
  <c r="J335" i="1"/>
  <c r="W335" i="1"/>
  <c r="S284" i="1"/>
  <c r="U284" i="1" s="1"/>
  <c r="I199" i="1"/>
  <c r="W199" i="1"/>
  <c r="W60" i="1"/>
  <c r="I60" i="1"/>
  <c r="S405" i="1"/>
  <c r="U405" i="1" s="1"/>
  <c r="S325" i="1"/>
  <c r="U325" i="1" s="1"/>
  <c r="S429" i="1"/>
  <c r="U429" i="1" s="1"/>
  <c r="S242" i="1"/>
  <c r="U242" i="1" s="1"/>
  <c r="S250" i="1"/>
  <c r="U250" i="1" s="1"/>
  <c r="S364" i="1"/>
  <c r="U364" i="1" s="1"/>
  <c r="S88" i="1"/>
  <c r="U88" i="1" s="1"/>
  <c r="S323" i="1"/>
  <c r="U323" i="1" s="1"/>
  <c r="S370" i="1"/>
  <c r="U370" i="1" s="1"/>
  <c r="W207" i="1"/>
  <c r="I207" i="1"/>
  <c r="S238" i="1"/>
  <c r="U238" i="1" s="1"/>
  <c r="S201" i="1"/>
  <c r="U201" i="1" s="1"/>
  <c r="S317" i="1"/>
  <c r="U317" i="1" s="1"/>
  <c r="J117" i="1"/>
  <c r="W117" i="1"/>
  <c r="S374" i="1"/>
  <c r="U374" i="1" s="1"/>
  <c r="S254" i="1"/>
  <c r="U254" i="1" s="1"/>
  <c r="S221" i="1"/>
  <c r="U221" i="1" s="1"/>
  <c r="S33" i="1"/>
  <c r="U33" i="1" s="1"/>
  <c r="W301" i="1"/>
  <c r="S301" i="1"/>
  <c r="U301" i="1" s="1"/>
  <c r="W287" i="1"/>
  <c r="I287" i="1"/>
  <c r="S351" i="1"/>
  <c r="U351" i="1" s="1"/>
  <c r="S81" i="1"/>
  <c r="U81" i="1" s="1"/>
  <c r="W400" i="1"/>
  <c r="K400" i="1"/>
  <c r="S295" i="1"/>
  <c r="U295" i="1" s="1"/>
  <c r="W409" i="1"/>
  <c r="K409" i="1"/>
  <c r="S348" i="1"/>
  <c r="U348" i="1" s="1"/>
  <c r="W267" i="1"/>
  <c r="J267" i="1"/>
  <c r="I107" i="1"/>
  <c r="W107" i="1"/>
  <c r="I46" i="1"/>
  <c r="W46" i="1"/>
  <c r="W177" i="1"/>
  <c r="J177" i="1"/>
  <c r="W178" i="1"/>
  <c r="I178" i="1"/>
  <c r="S258" i="1"/>
  <c r="U258" i="1" s="1"/>
  <c r="W249" i="1"/>
  <c r="J249" i="1"/>
  <c r="J227" i="1"/>
  <c r="W227" i="1"/>
  <c r="I26" i="1"/>
  <c r="W26" i="1"/>
  <c r="J418" i="1"/>
  <c r="W418" i="1"/>
  <c r="W344" i="1"/>
  <c r="J344" i="1"/>
  <c r="S162" i="1"/>
  <c r="U162" i="1" s="1"/>
  <c r="K436" i="1"/>
  <c r="W436" i="1"/>
  <c r="I43" i="1"/>
  <c r="W43" i="1"/>
  <c r="S262" i="1"/>
  <c r="U262" i="1" s="1"/>
  <c r="S101" i="1"/>
  <c r="U101" i="1" s="1"/>
  <c r="I164" i="1"/>
  <c r="W164" i="1"/>
  <c r="S51" i="1"/>
  <c r="U51" i="1" s="1"/>
  <c r="S191" i="1"/>
  <c r="U191" i="1" s="1"/>
  <c r="S187" i="1"/>
  <c r="U187" i="1" s="1"/>
  <c r="S332" i="1"/>
  <c r="U332" i="1" s="1"/>
  <c r="I332" i="1"/>
  <c r="W332" i="1"/>
  <c r="W166" i="1"/>
  <c r="S166" i="1"/>
  <c r="U166" i="1" s="1"/>
  <c r="S456" i="1"/>
  <c r="U456" i="1" s="1"/>
  <c r="S193" i="1"/>
  <c r="U193" i="1" s="1"/>
  <c r="S63" i="1"/>
  <c r="U63" i="1" s="1"/>
  <c r="S39" i="1"/>
  <c r="U39" i="1" s="1"/>
  <c r="S372" i="1"/>
  <c r="U372" i="1" s="1"/>
  <c r="S246" i="1"/>
  <c r="U246" i="1" s="1"/>
  <c r="I246" i="1"/>
  <c r="S219" i="1"/>
  <c r="U219" i="1" s="1"/>
  <c r="J118" i="1"/>
  <c r="W118" i="1"/>
  <c r="W318" i="1"/>
  <c r="I318" i="1"/>
  <c r="S347" i="1"/>
  <c r="U347" i="1" s="1"/>
  <c r="W431" i="1"/>
  <c r="S431" i="1"/>
  <c r="U431" i="1" s="1"/>
  <c r="S140" i="1"/>
  <c r="U140" i="1" s="1"/>
  <c r="S190" i="1"/>
  <c r="U190" i="1" s="1"/>
  <c r="S42" i="1"/>
  <c r="U42" i="1" s="1"/>
  <c r="S244" i="1"/>
  <c r="U244" i="1" s="1"/>
  <c r="S265" i="1"/>
  <c r="U265" i="1" s="1"/>
  <c r="W405" i="1"/>
  <c r="K405" i="1"/>
  <c r="W329" i="1"/>
  <c r="S329" i="1"/>
  <c r="U329" i="1" s="1"/>
  <c r="K429" i="1"/>
  <c r="W429" i="1"/>
  <c r="J250" i="1"/>
  <c r="W250" i="1"/>
  <c r="I364" i="1"/>
  <c r="W364" i="1"/>
  <c r="I88" i="1"/>
  <c r="W88" i="1"/>
  <c r="I370" i="1"/>
  <c r="W370" i="1"/>
  <c r="I201" i="1"/>
  <c r="W201" i="1"/>
  <c r="W374" i="1"/>
  <c r="J374" i="1"/>
  <c r="I33" i="1"/>
  <c r="W33" i="1"/>
  <c r="K351" i="1"/>
  <c r="W351" i="1"/>
  <c r="I81" i="1"/>
  <c r="W81" i="1"/>
  <c r="S419" i="1"/>
  <c r="U419" i="1" s="1"/>
  <c r="S69" i="1"/>
  <c r="U69" i="1" s="1"/>
  <c r="S342" i="1"/>
  <c r="U342" i="1" s="1"/>
  <c r="S170" i="1"/>
  <c r="U170" i="1" s="1"/>
  <c r="W396" i="1"/>
  <c r="I396" i="1"/>
  <c r="S282" i="1"/>
  <c r="U282" i="1" s="1"/>
  <c r="W326" i="1"/>
  <c r="I326" i="1"/>
  <c r="W286" i="1"/>
  <c r="I286" i="1"/>
  <c r="W425" i="1"/>
  <c r="S425" i="1"/>
  <c r="U425" i="1" s="1"/>
  <c r="S386" i="1"/>
  <c r="U386" i="1" s="1"/>
  <c r="S197" i="1"/>
  <c r="U197" i="1" s="1"/>
  <c r="S241" i="1"/>
  <c r="U241" i="1" s="1"/>
  <c r="W76" i="1"/>
  <c r="I76" i="1"/>
  <c r="S433" i="1"/>
  <c r="U433" i="1" s="1"/>
  <c r="W368" i="1"/>
  <c r="I368" i="1"/>
  <c r="S232" i="1"/>
  <c r="U232" i="1" s="1"/>
  <c r="I101" i="1"/>
  <c r="W101" i="1"/>
  <c r="J51" i="1"/>
  <c r="W51" i="1"/>
  <c r="W191" i="1"/>
  <c r="I191" i="1"/>
  <c r="J187" i="1"/>
  <c r="W187" i="1"/>
  <c r="I193" i="1"/>
  <c r="W193" i="1"/>
  <c r="I63" i="1"/>
  <c r="W63" i="1"/>
  <c r="I39" i="1"/>
  <c r="W39" i="1"/>
  <c r="I372" i="1"/>
  <c r="W372" i="1"/>
  <c r="J347" i="1"/>
  <c r="W347" i="1"/>
  <c r="J140" i="1"/>
  <c r="W140" i="1"/>
  <c r="I190" i="1"/>
  <c r="W190" i="1"/>
  <c r="I42" i="1"/>
  <c r="W42" i="1"/>
  <c r="J244" i="1"/>
  <c r="W244" i="1"/>
  <c r="K356" i="1"/>
  <c r="W356" i="1"/>
  <c r="W395" i="1"/>
  <c r="I395" i="1"/>
  <c r="W237" i="1"/>
  <c r="S237" i="1"/>
  <c r="U237" i="1" s="1"/>
  <c r="W84" i="1"/>
  <c r="J84" i="1"/>
  <c r="K419" i="1"/>
  <c r="W419" i="1"/>
  <c r="J69" i="1"/>
  <c r="W69" i="1"/>
  <c r="I342" i="1"/>
  <c r="W342" i="1"/>
  <c r="W170" i="1"/>
  <c r="I170" i="1"/>
  <c r="W386" i="1"/>
  <c r="I386" i="1"/>
  <c r="W197" i="1"/>
  <c r="I197" i="1"/>
  <c r="J433" i="1"/>
  <c r="W433" i="1"/>
  <c r="K354" i="1"/>
  <c r="W354" i="1"/>
  <c r="W365" i="1"/>
  <c r="I365" i="1"/>
  <c r="K401" i="1"/>
  <c r="W401" i="1"/>
  <c r="W236" i="1"/>
  <c r="I236" i="1"/>
  <c r="J277" i="1"/>
  <c r="W277" i="1"/>
  <c r="W165" i="1"/>
  <c r="S165" i="1"/>
  <c r="U165" i="1" s="1"/>
  <c r="I96" i="1"/>
  <c r="W96" i="1"/>
  <c r="S356" i="1"/>
  <c r="U356" i="1" s="1"/>
  <c r="J141" i="1"/>
  <c r="W141" i="1"/>
  <c r="I211" i="1"/>
  <c r="W211" i="1"/>
  <c r="S316" i="1"/>
  <c r="U316" i="1" s="1"/>
  <c r="I290" i="1"/>
  <c r="W290" i="1"/>
  <c r="I35" i="1"/>
  <c r="W35" i="1"/>
  <c r="I175" i="1"/>
  <c r="W175" i="1"/>
  <c r="S395" i="1"/>
  <c r="U395" i="1" s="1"/>
  <c r="I257" i="1"/>
  <c r="W257" i="1"/>
  <c r="J376" i="1"/>
  <c r="W376" i="1"/>
  <c r="W52" i="1"/>
  <c r="I52" i="1"/>
  <c r="K403" i="1"/>
  <c r="W403" i="1"/>
  <c r="J72" i="1"/>
  <c r="W72" i="1"/>
  <c r="K390" i="1"/>
  <c r="W390" i="1"/>
  <c r="I381" i="1"/>
  <c r="W381" i="1"/>
  <c r="K387" i="1"/>
  <c r="W387" i="1"/>
  <c r="S313" i="1"/>
  <c r="U313" i="1" s="1"/>
  <c r="S263" i="1"/>
  <c r="U263" i="1" s="1"/>
  <c r="S84" i="1"/>
  <c r="U84" i="1" s="1"/>
  <c r="J408" i="1"/>
  <c r="W408" i="1"/>
  <c r="W24" i="1"/>
  <c r="J24" i="1"/>
  <c r="W128" i="1"/>
  <c r="I128" i="1"/>
  <c r="K417" i="1"/>
  <c r="W417" i="1"/>
  <c r="I331" i="1"/>
  <c r="W331" i="1"/>
  <c r="W70" i="1"/>
  <c r="S70" i="1"/>
  <c r="U70" i="1" s="1"/>
  <c r="W54" i="1"/>
  <c r="S54" i="1"/>
  <c r="U54" i="1" s="1"/>
  <c r="S354" i="1"/>
  <c r="U354" i="1" s="1"/>
  <c r="K406" i="1"/>
  <c r="W406" i="1"/>
  <c r="W366" i="1"/>
  <c r="J366" i="1"/>
  <c r="I303" i="1"/>
  <c r="S365" i="1"/>
  <c r="U365" i="1" s="1"/>
  <c r="S401" i="1"/>
  <c r="U401" i="1" s="1"/>
  <c r="S236" i="1"/>
  <c r="U236" i="1" s="1"/>
  <c r="I29" i="1"/>
  <c r="W29" i="1"/>
  <c r="W159" i="1"/>
  <c r="J159" i="1"/>
  <c r="W394" i="1"/>
  <c r="I394" i="1"/>
  <c r="S277" i="1"/>
  <c r="U277" i="1" s="1"/>
  <c r="I205" i="1"/>
  <c r="W205" i="1"/>
  <c r="J203" i="1"/>
  <c r="W203" i="1"/>
  <c r="I55" i="1"/>
  <c r="W55" i="1"/>
  <c r="S273" i="1"/>
  <c r="U273" i="1" s="1"/>
  <c r="W413" i="1"/>
  <c r="J413" i="1"/>
  <c r="S274" i="1"/>
  <c r="U274" i="1" s="1"/>
  <c r="I359" i="1"/>
  <c r="W359" i="1"/>
  <c r="W135" i="1"/>
  <c r="I135" i="1"/>
  <c r="S343" i="1"/>
  <c r="U343" i="1" s="1"/>
  <c r="S321" i="1"/>
  <c r="U321" i="1" s="1"/>
  <c r="J184" i="1"/>
  <c r="W184" i="1"/>
  <c r="S234" i="1"/>
  <c r="U234" i="1" s="1"/>
  <c r="W439" i="1"/>
  <c r="I439" i="1"/>
  <c r="S77" i="1"/>
  <c r="U77" i="1" s="1"/>
  <c r="S319" i="1"/>
  <c r="U319" i="1" s="1"/>
  <c r="S288" i="1"/>
  <c r="U288" i="1" s="1"/>
  <c r="S97" i="1"/>
  <c r="U97" i="1" s="1"/>
  <c r="W291" i="1"/>
  <c r="I291" i="1"/>
  <c r="W438" i="1"/>
  <c r="K438" i="1"/>
  <c r="W149" i="1"/>
  <c r="I149" i="1"/>
  <c r="S361" i="1"/>
  <c r="U361" i="1" s="1"/>
  <c r="S154" i="1"/>
  <c r="U154" i="1" s="1"/>
  <c r="S155" i="1"/>
  <c r="U155" i="1" s="1"/>
  <c r="S25" i="1"/>
  <c r="U25" i="1" s="1"/>
  <c r="S268" i="1"/>
  <c r="U268" i="1" s="1"/>
  <c r="S379" i="1"/>
  <c r="U379" i="1" s="1"/>
  <c r="S132" i="1"/>
  <c r="U132" i="1" s="1"/>
  <c r="S443" i="1"/>
  <c r="U443" i="1" s="1"/>
  <c r="W443" i="1"/>
  <c r="J443" i="1"/>
  <c r="S189" i="1"/>
  <c r="U189" i="1" s="1"/>
  <c r="S393" i="1"/>
  <c r="U393" i="1" s="1"/>
  <c r="S202" i="1"/>
  <c r="U202" i="1" s="1"/>
  <c r="S253" i="1"/>
  <c r="U253" i="1" s="1"/>
  <c r="S82" i="1"/>
  <c r="U82" i="1" s="1"/>
  <c r="W340" i="1"/>
  <c r="I340" i="1"/>
  <c r="K391" i="1"/>
  <c r="W391" i="1"/>
  <c r="W363" i="1"/>
  <c r="I363" i="1"/>
  <c r="W407" i="1"/>
  <c r="I407" i="1"/>
  <c r="S128" i="1"/>
  <c r="U128" i="1" s="1"/>
  <c r="S417" i="1"/>
  <c r="U417" i="1" s="1"/>
  <c r="S331" i="1"/>
  <c r="U331" i="1" s="1"/>
  <c r="J421" i="1"/>
  <c r="W421" i="1"/>
  <c r="J138" i="1"/>
  <c r="W138" i="1"/>
  <c r="S312" i="1"/>
  <c r="U312" i="1" s="1"/>
  <c r="I337" i="1"/>
  <c r="W337" i="1"/>
  <c r="I169" i="1"/>
  <c r="W169" i="1"/>
  <c r="I371" i="1"/>
  <c r="W371" i="1"/>
  <c r="S248" i="1"/>
  <c r="U248" i="1" s="1"/>
  <c r="W67" i="1"/>
  <c r="S67" i="1"/>
  <c r="U67" i="1" s="1"/>
  <c r="S106" i="1"/>
  <c r="U106" i="1" s="1"/>
  <c r="S355" i="1"/>
  <c r="U355" i="1" s="1"/>
  <c r="S367" i="1"/>
  <c r="U367" i="1" s="1"/>
  <c r="S235" i="1"/>
  <c r="U235" i="1" s="1"/>
  <c r="S90" i="1"/>
  <c r="U90" i="1" s="1"/>
  <c r="W22" i="1"/>
  <c r="J22" i="1"/>
  <c r="S378" i="1"/>
  <c r="U378" i="1" s="1"/>
  <c r="S389" i="1"/>
  <c r="U389" i="1" s="1"/>
  <c r="S411" i="1"/>
  <c r="U411" i="1" s="1"/>
  <c r="W185" i="1"/>
  <c r="S185" i="1"/>
  <c r="U185" i="1" s="1"/>
  <c r="I195" i="1"/>
  <c r="W195" i="1"/>
  <c r="S441" i="1"/>
  <c r="U441" i="1" s="1"/>
  <c r="K422" i="1"/>
  <c r="W422" i="1"/>
  <c r="S261" i="1"/>
  <c r="U261" i="1" s="1"/>
  <c r="S330" i="1"/>
  <c r="U330" i="1" s="1"/>
  <c r="S300" i="1"/>
  <c r="U300" i="1" s="1"/>
  <c r="S148" i="1"/>
  <c r="U148" i="1" s="1"/>
  <c r="S314" i="1"/>
  <c r="U314" i="1" s="1"/>
  <c r="W23" i="1"/>
  <c r="J23" i="1"/>
  <c r="S192" i="1"/>
  <c r="U192" i="1" s="1"/>
  <c r="S167" i="1"/>
  <c r="U167" i="1" s="1"/>
  <c r="S151" i="1"/>
  <c r="U151" i="1" s="1"/>
  <c r="S336" i="1"/>
  <c r="U336" i="1" s="1"/>
  <c r="J343" i="1"/>
  <c r="W343" i="1"/>
  <c r="W77" i="1"/>
  <c r="I77" i="1"/>
  <c r="I288" i="1"/>
  <c r="W288" i="1"/>
  <c r="I97" i="1"/>
  <c r="W97" i="1"/>
  <c r="W361" i="1"/>
  <c r="K361" i="1"/>
  <c r="I154" i="1"/>
  <c r="W154" i="1"/>
  <c r="I155" i="1"/>
  <c r="W155" i="1"/>
  <c r="J25" i="1"/>
  <c r="W25" i="1"/>
  <c r="I379" i="1"/>
  <c r="W379" i="1"/>
  <c r="I132" i="1"/>
  <c r="W132" i="1"/>
  <c r="I189" i="1"/>
  <c r="W189" i="1"/>
  <c r="I393" i="1"/>
  <c r="W393" i="1"/>
  <c r="J202" i="1"/>
  <c r="W202" i="1"/>
  <c r="I82" i="1"/>
  <c r="W82" i="1"/>
  <c r="S214" i="1"/>
  <c r="U214" i="1" s="1"/>
  <c r="W194" i="1"/>
  <c r="I194" i="1"/>
  <c r="S182" i="1"/>
  <c r="U182" i="1" s="1"/>
  <c r="I105" i="1"/>
  <c r="W105" i="1"/>
  <c r="S144" i="1"/>
  <c r="U144" i="1" s="1"/>
  <c r="S163" i="1"/>
  <c r="U163" i="1" s="1"/>
  <c r="S423" i="1"/>
  <c r="U423" i="1" s="1"/>
  <c r="S112" i="1"/>
  <c r="U112" i="1" s="1"/>
  <c r="S434" i="1"/>
  <c r="U434" i="1" s="1"/>
  <c r="S397" i="1"/>
  <c r="U397" i="1" s="1"/>
  <c r="S402" i="1"/>
  <c r="U402" i="1" s="1"/>
  <c r="K362" i="1"/>
  <c r="W362" i="1"/>
  <c r="S225" i="1"/>
  <c r="U225" i="1" s="1"/>
  <c r="W153" i="1"/>
  <c r="I153" i="1"/>
  <c r="K440" i="1"/>
  <c r="W440" i="1"/>
  <c r="S83" i="1"/>
  <c r="U83" i="1" s="1"/>
  <c r="S437" i="1"/>
  <c r="U437" i="1" s="1"/>
  <c r="J248" i="1"/>
  <c r="W248" i="1"/>
  <c r="I106" i="1"/>
  <c r="W106" i="1"/>
  <c r="K355" i="1"/>
  <c r="W355" i="1"/>
  <c r="K367" i="1"/>
  <c r="W367" i="1"/>
  <c r="I90" i="1"/>
  <c r="W90" i="1"/>
  <c r="W378" i="1"/>
  <c r="I378" i="1"/>
  <c r="W389" i="1"/>
  <c r="K389" i="1"/>
  <c r="K411" i="1"/>
  <c r="W411" i="1"/>
  <c r="J441" i="1"/>
  <c r="W441" i="1"/>
  <c r="I330" i="1"/>
  <c r="W330" i="1"/>
  <c r="I148" i="1"/>
  <c r="W148" i="1"/>
  <c r="I192" i="1"/>
  <c r="W192" i="1"/>
  <c r="J167" i="1"/>
  <c r="W167" i="1"/>
  <c r="W151" i="1"/>
  <c r="I151" i="1"/>
  <c r="J336" i="1"/>
  <c r="W336" i="1"/>
  <c r="W398" i="1"/>
  <c r="K398" i="1"/>
  <c r="W345" i="1"/>
  <c r="S345" i="1"/>
  <c r="U345" i="1" s="1"/>
  <c r="W412" i="1"/>
  <c r="S412" i="1"/>
  <c r="U412" i="1" s="1"/>
  <c r="W289" i="1"/>
  <c r="I289" i="1"/>
  <c r="I214" i="1"/>
  <c r="W214" i="1"/>
  <c r="J182" i="1"/>
  <c r="W182" i="1"/>
  <c r="W144" i="1"/>
  <c r="I144" i="1"/>
  <c r="I163" i="1"/>
  <c r="W163" i="1"/>
  <c r="K423" i="1"/>
  <c r="W423" i="1"/>
  <c r="I112" i="1"/>
  <c r="W112" i="1"/>
  <c r="K434" i="1"/>
  <c r="W434" i="1"/>
  <c r="K402" i="1"/>
  <c r="W402" i="1"/>
  <c r="I225" i="1"/>
  <c r="W225" i="1"/>
  <c r="I83" i="1"/>
  <c r="W83" i="1"/>
  <c r="W437" i="1"/>
  <c r="K437" i="1"/>
  <c r="J414" i="1"/>
  <c r="W414" i="1"/>
  <c r="J442" i="1"/>
  <c r="W442" i="1"/>
  <c r="I104" i="1"/>
  <c r="W104" i="1"/>
  <c r="K157" i="1"/>
  <c r="W157" i="1"/>
  <c r="W108" i="1"/>
  <c r="S108" i="1"/>
  <c r="U108" i="1" s="1"/>
  <c r="I327" i="1"/>
  <c r="W327" i="1"/>
  <c r="I75" i="1"/>
  <c r="W75" i="1"/>
  <c r="W196" i="1"/>
  <c r="I196" i="1"/>
  <c r="S305" i="1"/>
  <c r="U305" i="1" s="1"/>
  <c r="W305" i="1"/>
  <c r="J305" i="1"/>
  <c r="W341" i="1"/>
  <c r="J341" i="1"/>
  <c r="W228" i="1"/>
  <c r="J228" i="1"/>
  <c r="W424" i="1"/>
  <c r="K424" i="1"/>
  <c r="I100" i="1"/>
  <c r="W100" i="1"/>
  <c r="S315" i="1"/>
  <c r="U315" i="1" s="1"/>
  <c r="S230" i="1"/>
  <c r="U230" i="1" s="1"/>
  <c r="S398" i="1"/>
  <c r="U398" i="1" s="1"/>
  <c r="I95" i="1"/>
  <c r="W95" i="1"/>
  <c r="I49" i="1"/>
  <c r="W49" i="1"/>
  <c r="I103" i="1"/>
  <c r="W103" i="1"/>
  <c r="I99" i="1"/>
  <c r="W99" i="1"/>
  <c r="K352" i="1"/>
  <c r="W352" i="1"/>
  <c r="I98" i="1"/>
  <c r="W98" i="1"/>
  <c r="S322" i="1"/>
  <c r="U322" i="1" s="1"/>
  <c r="S223" i="1"/>
  <c r="U223" i="1" s="1"/>
  <c r="W179" i="1"/>
  <c r="I179" i="1"/>
  <c r="I47" i="1"/>
  <c r="W47" i="1"/>
  <c r="S289" i="1"/>
  <c r="U289" i="1" s="1"/>
  <c r="K358" i="1"/>
  <c r="W358" i="1"/>
  <c r="S275" i="1"/>
  <c r="U275" i="1" s="1"/>
  <c r="S310" i="1"/>
  <c r="U310" i="1" s="1"/>
  <c r="W311" i="1"/>
  <c r="K311" i="1"/>
  <c r="J120" i="1"/>
  <c r="W120" i="1"/>
  <c r="W404" i="1"/>
  <c r="I404" i="1"/>
  <c r="J348" i="1"/>
  <c r="W348" i="1"/>
  <c r="W162" i="1"/>
  <c r="J162" i="1"/>
  <c r="I92" i="1"/>
  <c r="W92" i="1"/>
  <c r="I45" i="1"/>
  <c r="W45" i="1"/>
  <c r="S414" i="1"/>
  <c r="U414" i="1" s="1"/>
  <c r="S442" i="1"/>
  <c r="U442" i="1" s="1"/>
  <c r="S104" i="1"/>
  <c r="U104" i="1" s="1"/>
  <c r="W373" i="1"/>
  <c r="I373" i="1"/>
  <c r="S157" i="1"/>
  <c r="U157" i="1" s="1"/>
  <c r="I123" i="1"/>
  <c r="W123" i="1"/>
  <c r="S327" i="1"/>
  <c r="U327" i="1" s="1"/>
  <c r="J181" i="1"/>
  <c r="W181" i="1"/>
  <c r="K428" i="1"/>
  <c r="W428" i="1"/>
  <c r="S75" i="1"/>
  <c r="U75" i="1" s="1"/>
  <c r="S196" i="1"/>
  <c r="U196" i="1" s="1"/>
  <c r="W307" i="1"/>
  <c r="K307" i="1"/>
  <c r="I44" i="1"/>
  <c r="W44" i="1"/>
  <c r="I94" i="1"/>
  <c r="W94" i="1"/>
  <c r="O129" i="4"/>
  <c r="O232" i="4"/>
  <c r="O335" i="4"/>
  <c r="O438" i="4"/>
  <c r="O132" i="4"/>
  <c r="O30" i="4"/>
  <c r="O250" i="4"/>
  <c r="O353" i="4"/>
  <c r="O47" i="4"/>
  <c r="O150" i="4"/>
  <c r="O253" i="4"/>
  <c r="O356" i="4"/>
  <c r="O243" i="4"/>
  <c r="O209" i="4"/>
  <c r="O410" i="4"/>
  <c r="O104" i="4"/>
  <c r="O207" i="4"/>
  <c r="O310" i="4"/>
  <c r="O413" i="4"/>
  <c r="O28" i="4"/>
  <c r="O122" i="4"/>
  <c r="O225" i="4"/>
  <c r="O328" i="4"/>
  <c r="O431" i="4"/>
  <c r="O125" i="4"/>
  <c r="O228" i="4"/>
  <c r="O323" i="4"/>
  <c r="O41" i="4"/>
  <c r="O312" i="4"/>
  <c r="O174" i="4"/>
  <c r="O44" i="4"/>
  <c r="O163" i="4"/>
  <c r="O137" i="4"/>
  <c r="O408" i="4"/>
  <c r="O270" i="4"/>
  <c r="O140" i="4"/>
  <c r="O411" i="4"/>
  <c r="O145" i="4"/>
  <c r="O416" i="4"/>
  <c r="O286" i="4"/>
  <c r="O148" i="4"/>
  <c r="O21" i="4"/>
  <c r="O153" i="4"/>
  <c r="O432" i="4"/>
  <c r="O294" i="4"/>
  <c r="O156" i="4"/>
  <c r="O51" i="4"/>
  <c r="O169" i="4"/>
  <c r="O440" i="4"/>
  <c r="O302" i="4"/>
  <c r="O172" i="4"/>
  <c r="O115" i="4"/>
  <c r="O177" i="4"/>
  <c r="O39" i="4"/>
  <c r="O318" i="4"/>
  <c r="O180" i="4"/>
  <c r="O179" i="4"/>
  <c r="O185" i="4"/>
  <c r="O55" i="4"/>
  <c r="O326" i="4"/>
  <c r="O188" i="4"/>
  <c r="O307" i="4"/>
  <c r="O201" i="4"/>
  <c r="O63" i="4"/>
  <c r="O334" i="4"/>
  <c r="O204" i="4"/>
  <c r="O371" i="4"/>
  <c r="O65" i="4"/>
  <c r="O360" i="4"/>
  <c r="O182" i="4"/>
  <c r="O68" i="4"/>
  <c r="O43" i="4"/>
  <c r="O97" i="4"/>
  <c r="O392" i="4"/>
  <c r="O278" i="4"/>
  <c r="O100" i="4"/>
  <c r="O283" i="4"/>
  <c r="O377" i="4"/>
  <c r="O327" i="4"/>
  <c r="O277" i="4"/>
  <c r="O22" i="4"/>
  <c r="O217" i="4"/>
  <c r="O167" i="4"/>
  <c r="O117" i="4"/>
  <c r="O195" i="4"/>
  <c r="O298" i="4"/>
  <c r="O248" i="4"/>
  <c r="O198" i="4"/>
  <c r="O236" i="4"/>
  <c r="O50" i="4"/>
  <c r="O409" i="4"/>
  <c r="O359" i="4"/>
  <c r="O309" i="4"/>
  <c r="O219" i="4"/>
  <c r="O81" i="4"/>
  <c r="O119" i="4"/>
  <c r="O69" i="4"/>
  <c r="O428" i="4"/>
  <c r="O242" i="4"/>
  <c r="O192" i="4"/>
  <c r="O142" i="4"/>
  <c r="O92" i="4"/>
  <c r="O331" i="4"/>
  <c r="O361" i="4"/>
  <c r="O311" i="4"/>
  <c r="O261" i="4"/>
  <c r="O339" i="4"/>
  <c r="O434" i="4"/>
  <c r="O384" i="4"/>
  <c r="O422" i="4"/>
  <c r="O372" i="4"/>
  <c r="O193" i="4"/>
  <c r="O424" i="4"/>
  <c r="O246" i="4"/>
  <c r="O196" i="4"/>
  <c r="O29" i="4"/>
  <c r="O161" i="4"/>
  <c r="O111" i="4"/>
  <c r="O342" i="4"/>
  <c r="O164" i="4"/>
  <c r="O187" i="4"/>
  <c r="O56" i="4"/>
  <c r="O415" i="4"/>
  <c r="O365" i="4"/>
  <c r="O347" i="4"/>
  <c r="O305" i="4"/>
  <c r="O255" i="4"/>
  <c r="O205" i="4"/>
  <c r="O379" i="4"/>
  <c r="O386" i="4"/>
  <c r="O336" i="4"/>
  <c r="O366" i="4"/>
  <c r="O316" i="4"/>
  <c r="O138" i="4"/>
  <c r="O88" i="4"/>
  <c r="O38" i="4"/>
  <c r="O397" i="4"/>
  <c r="O24" i="4"/>
  <c r="O249" i="4"/>
  <c r="O199" i="4"/>
  <c r="O149" i="4"/>
  <c r="O419" i="4"/>
  <c r="O330" i="4"/>
  <c r="O280" i="4"/>
  <c r="O230" i="4"/>
  <c r="O268" i="4"/>
  <c r="O82" i="4"/>
  <c r="O441" i="4"/>
  <c r="O391" i="4"/>
  <c r="O341" i="4"/>
  <c r="O27" i="4"/>
  <c r="O113" i="4"/>
  <c r="O151" i="4"/>
  <c r="O101" i="4"/>
  <c r="O67" i="4"/>
  <c r="O257" i="4"/>
  <c r="O79" i="4"/>
  <c r="O374" i="4"/>
  <c r="O260" i="4"/>
  <c r="O26" i="4"/>
  <c r="O289" i="4"/>
  <c r="O175" i="4"/>
  <c r="O406" i="4"/>
  <c r="O292" i="4"/>
  <c r="O106" i="4"/>
  <c r="O144" i="4"/>
  <c r="O94" i="4"/>
  <c r="O124" i="4"/>
  <c r="O435" i="4"/>
  <c r="O393" i="4"/>
  <c r="O343" i="4"/>
  <c r="O293" i="4"/>
  <c r="O91" i="4"/>
  <c r="O57" i="4"/>
  <c r="O95" i="4"/>
  <c r="O45" i="4"/>
  <c r="O404" i="4"/>
  <c r="O226" i="4"/>
  <c r="O176" i="4"/>
  <c r="O126" i="4"/>
  <c r="O76" i="4"/>
  <c r="O123" i="4"/>
  <c r="O337" i="4"/>
  <c r="O287" i="4"/>
  <c r="O237" i="4"/>
  <c r="O147" i="4"/>
  <c r="O418" i="4"/>
  <c r="O368" i="4"/>
  <c r="O398" i="4"/>
  <c r="O348" i="4"/>
  <c r="O170" i="4"/>
  <c r="O120" i="4"/>
  <c r="O70" i="4"/>
  <c r="O429" i="4"/>
  <c r="O171" i="4"/>
  <c r="O281" i="4"/>
  <c r="O231" i="4"/>
  <c r="O181" i="4"/>
  <c r="O203" i="4"/>
  <c r="O90" i="4"/>
  <c r="O321" i="4"/>
  <c r="O143" i="4"/>
  <c r="O93" i="4"/>
  <c r="O324" i="4"/>
  <c r="O58" i="4"/>
  <c r="O417" i="4"/>
  <c r="O239" i="4"/>
  <c r="O61" i="4"/>
  <c r="O420" i="4"/>
  <c r="O194" i="4"/>
  <c r="O224" i="4"/>
  <c r="O262" i="4"/>
  <c r="O212" i="4"/>
  <c r="O114" i="4"/>
  <c r="O64" i="4"/>
  <c r="O423" i="4"/>
  <c r="O373" i="4"/>
  <c r="O227" i="4"/>
  <c r="O233" i="4"/>
  <c r="O183" i="4"/>
  <c r="O133" i="4"/>
  <c r="O291" i="4"/>
  <c r="O306" i="4"/>
  <c r="O256" i="4"/>
  <c r="O206" i="4"/>
  <c r="O244" i="4"/>
  <c r="O66" i="4"/>
  <c r="O425" i="4"/>
  <c r="O375" i="4"/>
  <c r="O325" i="4"/>
  <c r="O363" i="4"/>
  <c r="O89" i="4"/>
  <c r="O127" i="4"/>
  <c r="O77" i="4"/>
  <c r="O436" i="4"/>
  <c r="O258" i="4"/>
  <c r="O208" i="4"/>
  <c r="O158" i="4"/>
  <c r="O108" i="4"/>
  <c r="O395" i="4"/>
  <c r="O369" i="4"/>
  <c r="O319" i="4"/>
  <c r="O269" i="4"/>
  <c r="O403" i="4"/>
  <c r="O154" i="4"/>
  <c r="O385" i="4"/>
  <c r="O271" i="4"/>
  <c r="O157" i="4"/>
  <c r="O388" i="4"/>
  <c r="O186" i="4"/>
  <c r="O72" i="4"/>
  <c r="O303" i="4"/>
  <c r="O189" i="4"/>
  <c r="O259" i="4"/>
  <c r="O274" i="4"/>
  <c r="O400" i="4"/>
  <c r="O350" i="4"/>
  <c r="O300" i="4"/>
  <c r="O202" i="4"/>
  <c r="O152" i="4"/>
  <c r="O102" i="4"/>
  <c r="O52" i="4"/>
  <c r="O34" i="4"/>
  <c r="O313" i="4"/>
  <c r="O263" i="4"/>
  <c r="O213" i="4"/>
  <c r="O25" i="4"/>
  <c r="O394" i="4"/>
  <c r="O344" i="4"/>
  <c r="O382" i="4"/>
  <c r="O332" i="4"/>
  <c r="O146" i="4"/>
  <c r="O96" i="4"/>
  <c r="O46" i="4"/>
  <c r="O405" i="4"/>
  <c r="O32" i="4"/>
  <c r="O265" i="4"/>
  <c r="O215" i="4"/>
  <c r="O165" i="4"/>
  <c r="O75" i="4"/>
  <c r="O338" i="4"/>
  <c r="O288" i="4"/>
  <c r="O238" i="4"/>
  <c r="O276" i="4"/>
  <c r="O98" i="4"/>
  <c r="O48" i="4"/>
  <c r="O407" i="4"/>
  <c r="O357" i="4"/>
  <c r="O99" i="4"/>
  <c r="O218" i="4"/>
  <c r="O40" i="4"/>
  <c r="O399" i="4"/>
  <c r="O221" i="4"/>
  <c r="O31" i="4"/>
  <c r="O314" i="4"/>
  <c r="O136" i="4"/>
  <c r="O367" i="4"/>
  <c r="O317" i="4"/>
  <c r="O267" i="4"/>
  <c r="O362" i="4"/>
  <c r="O71" i="4"/>
  <c r="O430" i="4"/>
  <c r="O380" i="4"/>
  <c r="O290" i="4"/>
  <c r="O240" i="4"/>
  <c r="O190" i="4"/>
  <c r="O220" i="4"/>
  <c r="O42" i="4"/>
  <c r="O401" i="4"/>
  <c r="O351" i="4"/>
  <c r="O301" i="4"/>
  <c r="O155" i="4"/>
  <c r="O73" i="4"/>
  <c r="O103" i="4"/>
  <c r="O53" i="4"/>
  <c r="O412" i="4"/>
  <c r="O234" i="4"/>
  <c r="O184" i="4"/>
  <c r="O134" i="4"/>
  <c r="O84" i="4"/>
  <c r="O251" i="4"/>
  <c r="O345" i="4"/>
  <c r="O295" i="4"/>
  <c r="O245" i="4"/>
  <c r="O211" i="4"/>
  <c r="O426" i="4"/>
  <c r="O376" i="4"/>
  <c r="O414" i="4"/>
  <c r="O364" i="4"/>
  <c r="O178" i="4"/>
  <c r="O128" i="4"/>
  <c r="O78" i="4"/>
  <c r="O437" i="4"/>
  <c r="O235" i="4"/>
  <c r="O282" i="4"/>
  <c r="O168" i="4"/>
  <c r="O54" i="4"/>
  <c r="O285" i="4"/>
  <c r="O33" i="4"/>
  <c r="O378" i="4"/>
  <c r="O200" i="4"/>
  <c r="O86" i="4"/>
  <c r="O381" i="4"/>
  <c r="O275" i="4"/>
  <c r="O121" i="4"/>
  <c r="O159" i="4"/>
  <c r="O109" i="4"/>
  <c r="O131" i="4"/>
  <c r="O370" i="4"/>
  <c r="O320" i="4"/>
  <c r="O358" i="4"/>
  <c r="O308" i="4"/>
  <c r="O130" i="4"/>
  <c r="O80" i="4"/>
  <c r="O439" i="4"/>
  <c r="O389" i="4"/>
  <c r="O387" i="4"/>
  <c r="O241" i="4"/>
  <c r="O191" i="4"/>
  <c r="O141" i="4"/>
  <c r="O355" i="4"/>
  <c r="O322" i="4"/>
  <c r="O272" i="4"/>
  <c r="O222" i="4"/>
  <c r="O252" i="4"/>
  <c r="O74" i="4"/>
  <c r="O433" i="4"/>
  <c r="O383" i="4"/>
  <c r="O333" i="4"/>
  <c r="O427" i="4"/>
  <c r="O105" i="4"/>
  <c r="O135" i="4"/>
  <c r="O85" i="4"/>
  <c r="O23" i="4"/>
  <c r="O266" i="4"/>
  <c r="O216" i="4"/>
  <c r="O166" i="4"/>
  <c r="O116" i="4"/>
  <c r="O346" i="4"/>
  <c r="O296" i="4"/>
  <c r="O118" i="4"/>
  <c r="O349" i="4"/>
  <c r="O35" i="4"/>
  <c r="O442" i="4"/>
  <c r="O264" i="4"/>
  <c r="O214" i="4"/>
  <c r="O36" i="4"/>
  <c r="O299" i="4"/>
  <c r="O297" i="4"/>
  <c r="O247" i="4"/>
  <c r="O197" i="4"/>
  <c r="O315" i="4"/>
  <c r="O49" i="4"/>
  <c r="O87" i="4"/>
  <c r="O37" i="4"/>
  <c r="O396" i="4"/>
  <c r="O210" i="4"/>
  <c r="O160" i="4"/>
  <c r="O110" i="4"/>
  <c r="O60" i="4"/>
  <c r="O59" i="4"/>
  <c r="O329" i="4"/>
  <c r="O279" i="4"/>
  <c r="O229" i="4"/>
  <c r="O83" i="4"/>
  <c r="O402" i="4"/>
  <c r="O352" i="4"/>
  <c r="O390" i="4"/>
  <c r="O340" i="4"/>
  <c r="O162" i="4"/>
  <c r="O112" i="4"/>
  <c r="O62" i="4"/>
  <c r="O421" i="4"/>
  <c r="O107" i="4"/>
  <c r="O273" i="4"/>
  <c r="O223" i="4"/>
  <c r="O173" i="4"/>
  <c r="O139" i="4"/>
  <c r="O354" i="4"/>
  <c r="O304" i="4"/>
  <c r="O254" i="4"/>
  <c r="O284" i="4"/>
  <c r="O7" i="4"/>
  <c r="E4" i="4" s="1"/>
  <c r="O59" i="2"/>
  <c r="O49" i="2"/>
  <c r="O136" i="2"/>
  <c r="O37" i="2"/>
  <c r="O344" i="2"/>
  <c r="O52" i="2"/>
  <c r="O347" i="2"/>
  <c r="O67" i="2"/>
  <c r="O57" i="2"/>
  <c r="O144" i="2"/>
  <c r="O45" i="2"/>
  <c r="O348" i="2"/>
  <c r="O116" i="2"/>
  <c r="O139" i="2"/>
  <c r="O129" i="2"/>
  <c r="O216" i="2"/>
  <c r="O117" i="2"/>
  <c r="O447" i="2"/>
  <c r="O384" i="2"/>
  <c r="O83" i="2"/>
  <c r="O73" i="2"/>
  <c r="O160" i="2"/>
  <c r="O61" i="2"/>
  <c r="O354" i="2"/>
  <c r="O223" i="2"/>
  <c r="O374" i="2"/>
  <c r="O191" i="2"/>
  <c r="O194" i="2"/>
  <c r="O401" i="2"/>
  <c r="O102" i="2"/>
  <c r="O389" i="2"/>
  <c r="O215" i="2"/>
  <c r="O27" i="2"/>
  <c r="O266" i="2"/>
  <c r="O48" i="2"/>
  <c r="O174" i="2"/>
  <c r="O461" i="2"/>
  <c r="O392" i="2"/>
  <c r="O28" i="2"/>
  <c r="O274" i="2"/>
  <c r="O56" i="2"/>
  <c r="O182" i="2"/>
  <c r="O44" i="2"/>
  <c r="O396" i="2"/>
  <c r="O100" i="2"/>
  <c r="O29" i="2"/>
  <c r="O282" i="2"/>
  <c r="O64" i="2"/>
  <c r="O190" i="2"/>
  <c r="O108" i="2"/>
  <c r="O398" i="2"/>
  <c r="O236" i="2"/>
  <c r="O188" i="2"/>
  <c r="O382" i="2"/>
  <c r="O372" i="2"/>
  <c r="O430" i="2"/>
  <c r="O291" i="2"/>
  <c r="O442" i="2"/>
  <c r="O403" i="2"/>
  <c r="O251" i="2"/>
  <c r="O241" i="2"/>
  <c r="O47" i="2"/>
  <c r="O229" i="2"/>
  <c r="O323" i="2"/>
  <c r="O76" i="2"/>
  <c r="O283" i="2"/>
  <c r="O42" i="2"/>
  <c r="O249" i="2"/>
  <c r="O55" i="2"/>
  <c r="O237" i="2"/>
  <c r="O334" i="2"/>
  <c r="O140" i="2"/>
  <c r="O114" i="2"/>
  <c r="O321" i="2"/>
  <c r="O127" i="2"/>
  <c r="O309" i="2"/>
  <c r="O410" i="2"/>
  <c r="O303" i="2"/>
  <c r="O58" i="2"/>
  <c r="O265" i="2"/>
  <c r="O71" i="2"/>
  <c r="O253" i="2"/>
  <c r="O342" i="2"/>
  <c r="O172" i="2"/>
  <c r="O326" i="2"/>
  <c r="O91" i="2"/>
  <c r="O81" i="2"/>
  <c r="O168" i="2"/>
  <c r="O69" i="2"/>
  <c r="O383" i="2"/>
  <c r="O259" i="2"/>
  <c r="O163" i="2"/>
  <c r="O153" i="2"/>
  <c r="O240" i="2"/>
  <c r="O141" i="2"/>
  <c r="O469" i="2"/>
  <c r="O394" i="2"/>
  <c r="O171" i="2"/>
  <c r="O161" i="2"/>
  <c r="O248" i="2"/>
  <c r="O149" i="2"/>
  <c r="O477" i="2"/>
  <c r="O423" i="2"/>
  <c r="O488" i="2"/>
  <c r="O179" i="2"/>
  <c r="O169" i="2"/>
  <c r="O256" i="2"/>
  <c r="O157" i="2"/>
  <c r="O485" i="2"/>
  <c r="O427" i="2"/>
  <c r="O60" i="2"/>
  <c r="O472" i="2"/>
  <c r="O364" i="2"/>
  <c r="O300" i="2"/>
  <c r="O36" i="2"/>
  <c r="O292" i="2"/>
  <c r="O486" i="2"/>
  <c r="O98" i="2"/>
  <c r="O305" i="2"/>
  <c r="O111" i="2"/>
  <c r="O293" i="2"/>
  <c r="O404" i="2"/>
  <c r="O267" i="2"/>
  <c r="O399" i="2"/>
  <c r="O106" i="2"/>
  <c r="O313" i="2"/>
  <c r="O119" i="2"/>
  <c r="O301" i="2"/>
  <c r="O406" i="2"/>
  <c r="O276" i="2"/>
  <c r="O178" i="2"/>
  <c r="O385" i="2"/>
  <c r="O86" i="2"/>
  <c r="O373" i="2"/>
  <c r="O167" i="2"/>
  <c r="O386" i="2"/>
  <c r="O122" i="2"/>
  <c r="O329" i="2"/>
  <c r="O135" i="2"/>
  <c r="O317" i="2"/>
  <c r="O439" i="2"/>
  <c r="O328" i="2"/>
  <c r="O428" i="2"/>
  <c r="O155" i="2"/>
  <c r="O145" i="2"/>
  <c r="O232" i="2"/>
  <c r="O133" i="2"/>
  <c r="O463" i="2"/>
  <c r="O390" i="2"/>
  <c r="O227" i="2"/>
  <c r="O217" i="2"/>
  <c r="O304" i="2"/>
  <c r="O205" i="2"/>
  <c r="O302" i="2"/>
  <c r="O466" i="2"/>
  <c r="O235" i="2"/>
  <c r="O225" i="2"/>
  <c r="O312" i="2"/>
  <c r="O213" i="2"/>
  <c r="O307" i="2"/>
  <c r="O162" i="2"/>
  <c r="O369" i="2"/>
  <c r="O70" i="2"/>
  <c r="O357" i="2"/>
  <c r="O92" i="2"/>
  <c r="O380" i="2"/>
  <c r="O487" i="2"/>
  <c r="O170" i="2"/>
  <c r="O377" i="2"/>
  <c r="O78" i="2"/>
  <c r="O365" i="2"/>
  <c r="O164" i="2"/>
  <c r="O24" i="2"/>
  <c r="O242" i="2"/>
  <c r="O449" i="2"/>
  <c r="O150" i="2"/>
  <c r="O437" i="2"/>
  <c r="O327" i="2"/>
  <c r="O473" i="2"/>
  <c r="O186" i="2"/>
  <c r="O393" i="2"/>
  <c r="O94" i="2"/>
  <c r="O381" i="2"/>
  <c r="O212" i="2"/>
  <c r="O415" i="2"/>
  <c r="O470" i="2"/>
  <c r="O219" i="2"/>
  <c r="O209" i="2"/>
  <c r="O296" i="2"/>
  <c r="O197" i="2"/>
  <c r="O279" i="2"/>
  <c r="O462" i="2"/>
  <c r="O74" i="2"/>
  <c r="O281" i="2"/>
  <c r="O87" i="2"/>
  <c r="O269" i="2"/>
  <c r="O375" i="2"/>
  <c r="O228" i="2"/>
  <c r="O82" i="2"/>
  <c r="O289" i="2"/>
  <c r="O95" i="2"/>
  <c r="O277" i="2"/>
  <c r="O379" i="2"/>
  <c r="O231" i="2"/>
  <c r="O366" i="2"/>
  <c r="O90" i="2"/>
  <c r="O297" i="2"/>
  <c r="O103" i="2"/>
  <c r="O285" i="2"/>
  <c r="O400" i="2"/>
  <c r="O262" i="2"/>
  <c r="O370" i="2"/>
  <c r="O263" i="2"/>
  <c r="O252" i="2"/>
  <c r="O489" i="2"/>
  <c r="O244" i="2"/>
  <c r="O422" i="2"/>
  <c r="O419" i="2"/>
  <c r="O22" i="2"/>
  <c r="O226" i="2"/>
  <c r="O433" i="2"/>
  <c r="O134" i="2"/>
  <c r="O421" i="2"/>
  <c r="O310" i="2"/>
  <c r="O450" i="2"/>
  <c r="O23" i="2"/>
  <c r="O234" i="2"/>
  <c r="O441" i="2"/>
  <c r="O142" i="2"/>
  <c r="O429" i="2"/>
  <c r="O324" i="2"/>
  <c r="O32" i="2"/>
  <c r="O306" i="2"/>
  <c r="O88" i="2"/>
  <c r="O214" i="2"/>
  <c r="O196" i="2"/>
  <c r="O435" i="2"/>
  <c r="O25" i="2"/>
  <c r="O250" i="2"/>
  <c r="O457" i="2"/>
  <c r="O158" i="2"/>
  <c r="O445" i="2"/>
  <c r="O367" i="2"/>
  <c r="O481" i="2"/>
  <c r="O358" i="2"/>
  <c r="O66" i="2"/>
  <c r="O273" i="2"/>
  <c r="O79" i="2"/>
  <c r="O261" i="2"/>
  <c r="O346" i="2"/>
  <c r="O175" i="2"/>
  <c r="O138" i="2"/>
  <c r="O345" i="2"/>
  <c r="O46" i="2"/>
  <c r="O333" i="2"/>
  <c r="O468" i="2"/>
  <c r="O351" i="2"/>
  <c r="O146" i="2"/>
  <c r="O353" i="2"/>
  <c r="O54" i="2"/>
  <c r="O341" i="2"/>
  <c r="O476" i="2"/>
  <c r="O355" i="2"/>
  <c r="O471" i="2"/>
  <c r="O154" i="2"/>
  <c r="O361" i="2"/>
  <c r="O62" i="2"/>
  <c r="O349" i="2"/>
  <c r="O484" i="2"/>
  <c r="O376" i="2"/>
  <c r="O479" i="2"/>
  <c r="O84" i="2"/>
  <c r="O420" i="2"/>
  <c r="O378" i="2"/>
  <c r="O434" i="2"/>
  <c r="O319" i="2"/>
  <c r="O368" i="2"/>
  <c r="O30" i="2"/>
  <c r="O290" i="2"/>
  <c r="O72" i="2"/>
  <c r="O198" i="2"/>
  <c r="O156" i="2"/>
  <c r="O402" i="2"/>
  <c r="O239" i="2"/>
  <c r="O31" i="2"/>
  <c r="O298" i="2"/>
  <c r="O80" i="2"/>
  <c r="O206" i="2"/>
  <c r="O159" i="2"/>
  <c r="O431" i="2"/>
  <c r="O75" i="2"/>
  <c r="O65" i="2"/>
  <c r="O152" i="2"/>
  <c r="O53" i="2"/>
  <c r="O350" i="2"/>
  <c r="O220" i="2"/>
  <c r="O33" i="2"/>
  <c r="O314" i="2"/>
  <c r="O96" i="2"/>
  <c r="O222" i="2"/>
  <c r="O199" i="2"/>
  <c r="O456" i="2"/>
  <c r="O284" i="2"/>
  <c r="O362" i="2"/>
  <c r="O130" i="2"/>
  <c r="O337" i="2"/>
  <c r="O38" i="2"/>
  <c r="O325" i="2"/>
  <c r="O443" i="2"/>
  <c r="O331" i="2"/>
  <c r="O202" i="2"/>
  <c r="O409" i="2"/>
  <c r="O110" i="2"/>
  <c r="O397" i="2"/>
  <c r="O255" i="2"/>
  <c r="O440" i="2"/>
  <c r="O210" i="2"/>
  <c r="O417" i="2"/>
  <c r="O118" i="2"/>
  <c r="O405" i="2"/>
  <c r="O260" i="2"/>
  <c r="O444" i="2"/>
  <c r="O21" i="2"/>
  <c r="O218" i="2"/>
  <c r="O425" i="2"/>
  <c r="O126" i="2"/>
  <c r="O413" i="2"/>
  <c r="O287" i="2"/>
  <c r="O446" i="2"/>
  <c r="O478" i="2"/>
  <c r="O416" i="2"/>
  <c r="O465" i="2"/>
  <c r="O183" i="2"/>
  <c r="O336" i="2"/>
  <c r="O275" i="2"/>
  <c r="O148" i="2"/>
  <c r="O177" i="2"/>
  <c r="O448" i="2"/>
  <c r="O272" i="2"/>
  <c r="O50" i="2"/>
  <c r="O340" i="2"/>
  <c r="O288" i="2"/>
  <c r="O180" i="2"/>
  <c r="O230" i="2"/>
  <c r="O89" i="2"/>
  <c r="O268" i="2"/>
  <c r="O85" i="2"/>
  <c r="O247" i="2"/>
  <c r="O192" i="2"/>
  <c r="O483" i="2"/>
  <c r="O360" i="2"/>
  <c r="O426" i="2"/>
  <c r="O339" i="2"/>
  <c r="O200" i="2"/>
  <c r="O436" i="2"/>
  <c r="O109" i="2"/>
  <c r="O193" i="2"/>
  <c r="O454" i="2"/>
  <c r="O125" i="2"/>
  <c r="O26" i="2"/>
  <c r="O453" i="2"/>
  <c r="O112" i="2"/>
  <c r="O43" i="2"/>
  <c r="O299" i="2"/>
  <c r="O51" i="2"/>
  <c r="O39" i="2"/>
  <c r="O318" i="2"/>
  <c r="O332" i="2"/>
  <c r="O407" i="2"/>
  <c r="O395" i="2"/>
  <c r="O264" i="2"/>
  <c r="O124" i="2"/>
  <c r="O173" i="2"/>
  <c r="O257" i="2"/>
  <c r="O143" i="2"/>
  <c r="O189" i="2"/>
  <c r="O34" i="2"/>
  <c r="O271" i="2"/>
  <c r="O176" i="2"/>
  <c r="O107" i="2"/>
  <c r="O408" i="2"/>
  <c r="O115" i="2"/>
  <c r="O254" i="2"/>
  <c r="O482" i="2"/>
  <c r="O480" i="2"/>
  <c r="O270" i="2"/>
  <c r="O101" i="2"/>
  <c r="O131" i="2"/>
  <c r="O418" i="2"/>
  <c r="O280" i="2"/>
  <c r="O147" i="2"/>
  <c r="O451" i="2"/>
  <c r="O258" i="2"/>
  <c r="O371" i="2"/>
  <c r="O238" i="2"/>
  <c r="O338" i="2"/>
  <c r="O475" i="2"/>
  <c r="O243" i="2"/>
  <c r="O93" i="2"/>
  <c r="O343" i="2"/>
  <c r="O286" i="2"/>
  <c r="O438" i="2"/>
  <c r="O165" i="2"/>
  <c r="O195" i="2"/>
  <c r="O132" i="2"/>
  <c r="O63" i="2"/>
  <c r="O211" i="2"/>
  <c r="O207" i="2"/>
  <c r="O322" i="2"/>
  <c r="O460" i="2"/>
  <c r="O77" i="2"/>
  <c r="O97" i="2"/>
  <c r="O295" i="2"/>
  <c r="O41" i="2"/>
  <c r="O221" i="2"/>
  <c r="O432" i="2"/>
  <c r="O151" i="2"/>
  <c r="O391" i="2"/>
  <c r="O123" i="2"/>
  <c r="O414" i="2"/>
  <c r="O121" i="2"/>
  <c r="O363" i="2"/>
  <c r="O181" i="2"/>
  <c r="O137" i="2"/>
  <c r="O388" i="2"/>
  <c r="O40" i="2"/>
  <c r="O35" i="2"/>
  <c r="O294" i="2"/>
  <c r="O120" i="2"/>
  <c r="O474" i="2"/>
  <c r="O105" i="2"/>
  <c r="O308" i="2"/>
  <c r="O278" i="2"/>
  <c r="O424" i="2"/>
  <c r="O315" i="2"/>
  <c r="O187" i="2"/>
  <c r="O68" i="2"/>
  <c r="O185" i="2"/>
  <c r="O452" i="2"/>
  <c r="O245" i="2"/>
  <c r="O201" i="2"/>
  <c r="O458" i="2"/>
  <c r="O104" i="2"/>
  <c r="O99" i="2"/>
  <c r="O387" i="2"/>
  <c r="O184" i="2"/>
  <c r="O335" i="2"/>
  <c r="O233" i="2"/>
  <c r="O412" i="2"/>
  <c r="O352" i="2"/>
  <c r="O459" i="2"/>
  <c r="O455" i="2"/>
  <c r="O113" i="2"/>
  <c r="O359" i="2"/>
  <c r="O208" i="2"/>
  <c r="O203" i="2"/>
  <c r="O204" i="2"/>
  <c r="O224" i="2"/>
  <c r="O464" i="2"/>
  <c r="O166" i="2"/>
  <c r="O330" i="2"/>
  <c r="O467" i="2"/>
  <c r="O246" i="2"/>
  <c r="O411" i="2"/>
  <c r="O128" i="2"/>
  <c r="O320" i="2"/>
  <c r="O311" i="2"/>
  <c r="O316" i="2"/>
  <c r="O356" i="2"/>
  <c r="O7" i="2"/>
  <c r="E4" i="2" s="1"/>
  <c r="O67" i="10"/>
  <c r="O78" i="10"/>
  <c r="O99" i="10"/>
  <c r="O240" i="10"/>
  <c r="O27" i="10"/>
  <c r="O195" i="10"/>
  <c r="O212" i="10"/>
  <c r="O210" i="10"/>
  <c r="O106" i="10"/>
  <c r="O189" i="10"/>
  <c r="O293" i="10"/>
  <c r="O218" i="10"/>
  <c r="O223" i="10"/>
  <c r="O222" i="10"/>
  <c r="O134" i="10"/>
  <c r="O172" i="10"/>
  <c r="O125" i="10"/>
  <c r="O229" i="10"/>
  <c r="O159" i="10"/>
  <c r="O282" i="10"/>
  <c r="O193" i="10"/>
  <c r="O252" i="10"/>
  <c r="O265" i="10"/>
  <c r="O22" i="10"/>
  <c r="O44" i="10"/>
  <c r="O267" i="10"/>
  <c r="O296" i="10"/>
  <c r="O49" i="10"/>
  <c r="O72" i="10"/>
  <c r="O87" i="10"/>
  <c r="O279" i="10"/>
  <c r="O162" i="10"/>
  <c r="O103" i="10"/>
  <c r="O114" i="10"/>
  <c r="O93" i="10"/>
  <c r="O187" i="10"/>
  <c r="O120" i="10"/>
  <c r="O250" i="10"/>
  <c r="O23" i="10"/>
  <c r="O156" i="10"/>
  <c r="O175" i="10"/>
  <c r="O188" i="10"/>
  <c r="O304" i="10"/>
  <c r="O77" i="10"/>
  <c r="O270" i="10"/>
  <c r="O276" i="10"/>
  <c r="O91" i="10"/>
  <c r="O234" i="10"/>
  <c r="O81" i="10"/>
  <c r="O111" i="10"/>
  <c r="O118" i="10"/>
  <c r="O311" i="10"/>
  <c r="O310" i="10"/>
  <c r="O235" i="10"/>
  <c r="O264" i="10"/>
  <c r="O34" i="10"/>
  <c r="O317" i="10"/>
  <c r="O48" i="10"/>
  <c r="O247" i="10"/>
  <c r="O131" i="10"/>
  <c r="O64" i="10"/>
  <c r="O83" i="10"/>
  <c r="O61" i="10"/>
  <c r="O148" i="10"/>
  <c r="O62" i="10"/>
  <c r="O215" i="10"/>
  <c r="O129" i="10"/>
  <c r="O179" i="10"/>
  <c r="O186" i="10"/>
  <c r="O36" i="10"/>
  <c r="O278" i="10"/>
  <c r="O202" i="10"/>
  <c r="O232" i="10"/>
  <c r="O181" i="10"/>
  <c r="O285" i="10"/>
  <c r="O206" i="10"/>
  <c r="O139" i="10"/>
  <c r="O169" i="10"/>
  <c r="O308" i="10"/>
  <c r="O281" i="10"/>
  <c r="O31" i="10"/>
  <c r="O119" i="10"/>
  <c r="O283" i="10"/>
  <c r="O272" i="10"/>
  <c r="O92" i="10"/>
  <c r="O227" i="10"/>
  <c r="O258" i="10"/>
  <c r="O221" i="10"/>
  <c r="O151" i="10"/>
  <c r="O37" i="10"/>
  <c r="O236" i="10"/>
  <c r="O174" i="10"/>
  <c r="O113" i="10"/>
  <c r="O259" i="10"/>
  <c r="O302" i="10"/>
  <c r="O196" i="10"/>
  <c r="O168" i="10"/>
  <c r="O205" i="10"/>
  <c r="O269" i="10"/>
  <c r="O130" i="10"/>
  <c r="O239" i="10"/>
  <c r="O294" i="10"/>
  <c r="O124" i="10"/>
  <c r="O117" i="10"/>
  <c r="O115" i="10"/>
  <c r="O46" i="10"/>
  <c r="O185" i="10"/>
  <c r="O167" i="10"/>
  <c r="O170" i="10"/>
  <c r="O326" i="10"/>
  <c r="O163" i="10"/>
  <c r="O160" i="10"/>
  <c r="O51" i="10"/>
  <c r="O273" i="10"/>
  <c r="O157" i="10"/>
  <c r="O74" i="10"/>
  <c r="O312" i="10"/>
  <c r="O63" i="10"/>
  <c r="O95" i="10"/>
  <c r="O287" i="10"/>
  <c r="O84" i="10"/>
  <c r="O225" i="10"/>
  <c r="O173" i="10"/>
  <c r="O237" i="10"/>
  <c r="O52" i="10"/>
  <c r="O96" i="10"/>
  <c r="O201" i="10"/>
  <c r="O68" i="10"/>
  <c r="O313" i="10"/>
  <c r="O28" i="10"/>
  <c r="O220" i="10"/>
  <c r="O147" i="10"/>
  <c r="O177" i="10"/>
  <c r="O323" i="10"/>
  <c r="O231" i="10"/>
  <c r="O318" i="10"/>
  <c r="O155" i="10"/>
  <c r="O53" i="10"/>
  <c r="O325" i="10"/>
  <c r="O178" i="10"/>
  <c r="O121" i="10"/>
  <c r="O70" i="10"/>
  <c r="O306" i="10"/>
  <c r="O262" i="10"/>
  <c r="O66" i="10"/>
  <c r="O25" i="10"/>
  <c r="O277" i="10"/>
  <c r="O209" i="10"/>
  <c r="O65" i="10"/>
  <c r="O292" i="10"/>
  <c r="O248" i="10"/>
  <c r="O80" i="10"/>
  <c r="O217" i="10"/>
  <c r="O137" i="10"/>
  <c r="O60" i="10"/>
  <c r="O101" i="10"/>
  <c r="O233" i="10"/>
  <c r="O90" i="10"/>
  <c r="O274" i="10"/>
  <c r="O324" i="10"/>
  <c r="O133" i="10"/>
  <c r="O54" i="10"/>
  <c r="O30" i="10"/>
  <c r="O58" i="10"/>
  <c r="O43" i="10"/>
  <c r="O190" i="10"/>
  <c r="O57" i="10"/>
  <c r="O194" i="10"/>
  <c r="O153" i="10"/>
  <c r="O299" i="10"/>
  <c r="O301" i="10"/>
  <c r="O75" i="10"/>
  <c r="O38" i="10"/>
  <c r="O249" i="10"/>
  <c r="O214" i="10"/>
  <c r="O256" i="10"/>
  <c r="O228" i="10"/>
  <c r="O39" i="10"/>
  <c r="O32" i="10"/>
  <c r="O246" i="10"/>
  <c r="O288" i="10"/>
  <c r="O254" i="10"/>
  <c r="O104" i="10"/>
  <c r="O55" i="10"/>
  <c r="O108" i="10"/>
  <c r="O59" i="10"/>
  <c r="O297" i="10"/>
  <c r="O191" i="10"/>
  <c r="O305" i="10"/>
  <c r="O45" i="10"/>
  <c r="O244" i="10"/>
  <c r="O266" i="10"/>
  <c r="O207" i="10"/>
  <c r="O110" i="10"/>
  <c r="O86" i="10"/>
  <c r="O199" i="10"/>
  <c r="O316" i="10"/>
  <c r="O97" i="10"/>
  <c r="O257" i="10"/>
  <c r="O144" i="10"/>
  <c r="O164" i="10"/>
  <c r="O253" i="10"/>
  <c r="O216" i="10"/>
  <c r="O154" i="10"/>
  <c r="O224" i="10"/>
  <c r="O183" i="10"/>
  <c r="O320" i="10"/>
  <c r="O286" i="10"/>
  <c r="O143" i="10"/>
  <c r="O109" i="10"/>
  <c r="O107" i="10"/>
  <c r="O271" i="10"/>
  <c r="O47" i="10"/>
  <c r="O208" i="10"/>
  <c r="O213" i="10"/>
  <c r="O29" i="10"/>
  <c r="O126" i="10"/>
  <c r="O127" i="10"/>
  <c r="O50" i="10"/>
  <c r="O245" i="10"/>
  <c r="O290" i="10"/>
  <c r="O146" i="10"/>
  <c r="O263" i="10"/>
  <c r="O261" i="10"/>
  <c r="O226" i="10"/>
  <c r="O76" i="10"/>
  <c r="O242" i="10"/>
  <c r="O82" i="10"/>
  <c r="O35" i="10"/>
  <c r="O41" i="10"/>
  <c r="O251" i="10"/>
  <c r="O102" i="10"/>
  <c r="O136" i="10"/>
  <c r="O298" i="10"/>
  <c r="O300" i="10"/>
  <c r="O197" i="10"/>
  <c r="O40" i="10"/>
  <c r="O230" i="10"/>
  <c r="O280" i="10"/>
  <c r="O142" i="10"/>
  <c r="O255" i="10"/>
  <c r="O260" i="10"/>
  <c r="O203" i="10"/>
  <c r="O268" i="10"/>
  <c r="O314" i="10"/>
  <c r="O200" i="10"/>
  <c r="O322" i="10"/>
  <c r="O204" i="10"/>
  <c r="O295" i="10"/>
  <c r="O105" i="10"/>
  <c r="O315" i="10"/>
  <c r="O141" i="10"/>
  <c r="O138" i="10"/>
  <c r="O303" i="10"/>
  <c r="O132" i="10"/>
  <c r="O89" i="10"/>
  <c r="O241" i="10"/>
  <c r="O123" i="10"/>
  <c r="O71" i="10"/>
  <c r="O171" i="10"/>
  <c r="O149" i="10"/>
  <c r="O192" i="10"/>
  <c r="O24" i="10"/>
  <c r="O198" i="10"/>
  <c r="O85" i="10"/>
  <c r="O284" i="10"/>
  <c r="O135" i="10"/>
  <c r="O128" i="10"/>
  <c r="O238" i="10"/>
  <c r="O122" i="10"/>
  <c r="O73" i="10"/>
  <c r="O219" i="10"/>
  <c r="O166" i="10"/>
  <c r="O307" i="10"/>
  <c r="O94" i="10"/>
  <c r="O100" i="10"/>
  <c r="O140" i="10"/>
  <c r="O21" i="10"/>
  <c r="O56" i="10"/>
  <c r="O33" i="10"/>
  <c r="O184" i="10"/>
  <c r="O69" i="10"/>
  <c r="O275" i="10"/>
  <c r="O165" i="10"/>
  <c r="O291" i="10"/>
  <c r="O26" i="10"/>
  <c r="O211" i="10"/>
  <c r="O98" i="10"/>
  <c r="O176" i="10"/>
  <c r="O116" i="10"/>
  <c r="O180" i="10"/>
  <c r="O152" i="10"/>
  <c r="O161" i="10"/>
  <c r="O182" i="10"/>
  <c r="O321" i="10"/>
  <c r="O158" i="10"/>
  <c r="O309" i="10"/>
  <c r="O289" i="10"/>
  <c r="O319" i="10"/>
  <c r="O145" i="10"/>
  <c r="O150" i="10"/>
  <c r="O243" i="10"/>
  <c r="O112" i="10"/>
  <c r="O79" i="10"/>
  <c r="O42" i="10"/>
  <c r="O88" i="10"/>
  <c r="O7" i="10"/>
  <c r="E5" i="10" s="1"/>
  <c r="Q132" i="4"/>
  <c r="Q148" i="4"/>
  <c r="Q139" i="4"/>
  <c r="Q25" i="4"/>
  <c r="Q66" i="4"/>
  <c r="Q169" i="4"/>
  <c r="Q196" i="4"/>
  <c r="Q212" i="4"/>
  <c r="Q203" i="4"/>
  <c r="Q33" i="4"/>
  <c r="Q130" i="4"/>
  <c r="Q233" i="4"/>
  <c r="Q336" i="4"/>
  <c r="Q439" i="4"/>
  <c r="Q85" i="4"/>
  <c r="Q228" i="4"/>
  <c r="Q27" i="4"/>
  <c r="Q244" i="4"/>
  <c r="Q29" i="4"/>
  <c r="Q98" i="4"/>
  <c r="Q201" i="4"/>
  <c r="Q304" i="4"/>
  <c r="Q407" i="4"/>
  <c r="Q213" i="4"/>
  <c r="Q59" i="4"/>
  <c r="Q402" i="4"/>
  <c r="Q264" i="4"/>
  <c r="Q134" i="4"/>
  <c r="Q197" i="4"/>
  <c r="Q154" i="4"/>
  <c r="Q433" i="4"/>
  <c r="Q260" i="4"/>
  <c r="Q276" i="4"/>
  <c r="Q92" i="4"/>
  <c r="Q83" i="4"/>
  <c r="Q194" i="4"/>
  <c r="Q297" i="4"/>
  <c r="Q76" i="4"/>
  <c r="Q268" i="4"/>
  <c r="Q32" i="4"/>
  <c r="Q348" i="4"/>
  <c r="Q339" i="4"/>
  <c r="Q41" i="4"/>
  <c r="Q144" i="4"/>
  <c r="Q247" i="4"/>
  <c r="Q350" i="4"/>
  <c r="Q36" i="4"/>
  <c r="Q300" i="4"/>
  <c r="Q52" i="4"/>
  <c r="Q316" i="4"/>
  <c r="Q307" i="4"/>
  <c r="Q418" i="4"/>
  <c r="Q112" i="4"/>
  <c r="Q215" i="4"/>
  <c r="Q318" i="4"/>
  <c r="Q293" i="4"/>
  <c r="Q146" i="4"/>
  <c r="Q417" i="4"/>
  <c r="Q287" i="4"/>
  <c r="Q157" i="4"/>
  <c r="Q299" i="4"/>
  <c r="Q177" i="4"/>
  <c r="Q39" i="4"/>
  <c r="Q68" i="4"/>
  <c r="Q84" i="4"/>
  <c r="Q340" i="4"/>
  <c r="Q147" i="4"/>
  <c r="Q361" i="4"/>
  <c r="Q183" i="4"/>
  <c r="Q317" i="4"/>
  <c r="Q108" i="4"/>
  <c r="Q227" i="4"/>
  <c r="Q21" i="4"/>
  <c r="Q226" i="4"/>
  <c r="Q48" i="4"/>
  <c r="Q343" i="4"/>
  <c r="Q37" i="4"/>
  <c r="Q58" i="4"/>
  <c r="Q184" i="4"/>
  <c r="Q302" i="4"/>
  <c r="Q195" i="4"/>
  <c r="Q345" i="4"/>
  <c r="Q383" i="4"/>
  <c r="Q173" i="4"/>
  <c r="Q395" i="4"/>
  <c r="Q273" i="4"/>
  <c r="Q135" i="4"/>
  <c r="Q406" i="4"/>
  <c r="Q107" i="4"/>
  <c r="Q434" i="4"/>
  <c r="Q296" i="4"/>
  <c r="Q166" i="4"/>
  <c r="Q421" i="4"/>
  <c r="Q186" i="4"/>
  <c r="Q56" i="4"/>
  <c r="Q327" i="4"/>
  <c r="Q101" i="4"/>
  <c r="Q427" i="4"/>
  <c r="Q305" i="4"/>
  <c r="Q167" i="4"/>
  <c r="Q438" i="4"/>
  <c r="Q155" i="4"/>
  <c r="Q57" i="4"/>
  <c r="Q328" i="4"/>
  <c r="Q198" i="4"/>
  <c r="Q308" i="4"/>
  <c r="Q218" i="4"/>
  <c r="Q88" i="4"/>
  <c r="Q359" i="4"/>
  <c r="Q389" i="4"/>
  <c r="Q75" i="4"/>
  <c r="Q403" i="4"/>
  <c r="Q208" i="4"/>
  <c r="Q94" i="4"/>
  <c r="Q373" i="4"/>
  <c r="Q364" i="4"/>
  <c r="Q60" i="4"/>
  <c r="Q179" i="4"/>
  <c r="Q73" i="4"/>
  <c r="Q368" i="4"/>
  <c r="Q190" i="4"/>
  <c r="Q324" i="4"/>
  <c r="Q81" i="4"/>
  <c r="Q111" i="4"/>
  <c r="Q109" i="4"/>
  <c r="Q242" i="4"/>
  <c r="Q280" i="4"/>
  <c r="Q230" i="4"/>
  <c r="Q356" i="4"/>
  <c r="Q250" i="4"/>
  <c r="Q120" i="4"/>
  <c r="Q391" i="4"/>
  <c r="Q237" i="4"/>
  <c r="Q411" i="4"/>
  <c r="Q281" i="4"/>
  <c r="Q143" i="4"/>
  <c r="Q422" i="4"/>
  <c r="Q123" i="4"/>
  <c r="Q442" i="4"/>
  <c r="Q312" i="4"/>
  <c r="Q174" i="4"/>
  <c r="Q396" i="4"/>
  <c r="Q282" i="4"/>
  <c r="Q152" i="4"/>
  <c r="Q423" i="4"/>
  <c r="Q45" i="4"/>
  <c r="Q42" i="4"/>
  <c r="Q313" i="4"/>
  <c r="Q175" i="4"/>
  <c r="Q141" i="4"/>
  <c r="Q171" i="4"/>
  <c r="Q65" i="4"/>
  <c r="Q344" i="4"/>
  <c r="Q206" i="4"/>
  <c r="Q156" i="4"/>
  <c r="Q258" i="4"/>
  <c r="Q272" i="4"/>
  <c r="Q158" i="4"/>
  <c r="Q61" i="4"/>
  <c r="Q428" i="4"/>
  <c r="Q124" i="4"/>
  <c r="Q243" i="4"/>
  <c r="Q137" i="4"/>
  <c r="Q432" i="4"/>
  <c r="Q254" i="4"/>
  <c r="Q22" i="4"/>
  <c r="Q161" i="4"/>
  <c r="Q199" i="4"/>
  <c r="Q309" i="4"/>
  <c r="Q330" i="4"/>
  <c r="Q360" i="4"/>
  <c r="Q310" i="4"/>
  <c r="Q26" i="4"/>
  <c r="Q338" i="4"/>
  <c r="Q200" i="4"/>
  <c r="Q70" i="4"/>
  <c r="Q53" i="4"/>
  <c r="Q90" i="4"/>
  <c r="Q369" i="4"/>
  <c r="Q231" i="4"/>
  <c r="Q149" i="4"/>
  <c r="Q251" i="4"/>
  <c r="Q121" i="4"/>
  <c r="Q392" i="4"/>
  <c r="Q262" i="4"/>
  <c r="Q31" i="4"/>
  <c r="Q370" i="4"/>
  <c r="Q232" i="4"/>
  <c r="Q102" i="4"/>
  <c r="Q333" i="4"/>
  <c r="Q122" i="4"/>
  <c r="Q401" i="4"/>
  <c r="Q263" i="4"/>
  <c r="Q405" i="4"/>
  <c r="Q283" i="4"/>
  <c r="Q153" i="4"/>
  <c r="Q424" i="4"/>
  <c r="Q294" i="4"/>
  <c r="Q220" i="4"/>
  <c r="Q322" i="4"/>
  <c r="Q400" i="4"/>
  <c r="Q222" i="4"/>
  <c r="Q100" i="4"/>
  <c r="Q35" i="4"/>
  <c r="Q188" i="4"/>
  <c r="Q371" i="4"/>
  <c r="Q265" i="4"/>
  <c r="Q87" i="4"/>
  <c r="Q382" i="4"/>
  <c r="Q187" i="4"/>
  <c r="Q249" i="4"/>
  <c r="Q367" i="4"/>
  <c r="Q332" i="4"/>
  <c r="Q410" i="4"/>
  <c r="Q127" i="4"/>
  <c r="Q398" i="4"/>
  <c r="Q91" i="4"/>
  <c r="Q426" i="4"/>
  <c r="Q288" i="4"/>
  <c r="Q150" i="4"/>
  <c r="Q357" i="4"/>
  <c r="Q178" i="4"/>
  <c r="Q40" i="4"/>
  <c r="Q319" i="4"/>
  <c r="Q429" i="4"/>
  <c r="Q331" i="4"/>
  <c r="Q209" i="4"/>
  <c r="Q71" i="4"/>
  <c r="Q342" i="4"/>
  <c r="Q131" i="4"/>
  <c r="Q49" i="4"/>
  <c r="Q320" i="4"/>
  <c r="Q182" i="4"/>
  <c r="Q292" i="4"/>
  <c r="Q210" i="4"/>
  <c r="Q72" i="4"/>
  <c r="Q351" i="4"/>
  <c r="Q325" i="4"/>
  <c r="Q363" i="4"/>
  <c r="Q241" i="4"/>
  <c r="Q103" i="4"/>
  <c r="Q374" i="4"/>
  <c r="Q404" i="4"/>
  <c r="Q425" i="4"/>
  <c r="Q165" i="4"/>
  <c r="Q116" i="4"/>
  <c r="Q290" i="4"/>
  <c r="Q62" i="4"/>
  <c r="Q234" i="4"/>
  <c r="Q390" i="4"/>
  <c r="Q104" i="4"/>
  <c r="Q437" i="4"/>
  <c r="Q353" i="4"/>
  <c r="Q77" i="4"/>
  <c r="Q113" i="4"/>
  <c r="Q246" i="4"/>
  <c r="Q274" i="4"/>
  <c r="Q415" i="4"/>
  <c r="Q114" i="4"/>
  <c r="Q255" i="4"/>
  <c r="Q267" i="4"/>
  <c r="Q416" i="4"/>
  <c r="Q436" i="4"/>
  <c r="Q168" i="4"/>
  <c r="Q245" i="4"/>
  <c r="Q284" i="4"/>
  <c r="Q55" i="4"/>
  <c r="Q164" i="4"/>
  <c r="Q252" i="4"/>
  <c r="Q329" i="4"/>
  <c r="Q69" i="4"/>
  <c r="Q337" i="4"/>
  <c r="Q23" i="4"/>
  <c r="Q207" i="4"/>
  <c r="Q219" i="4"/>
  <c r="Q376" i="4"/>
  <c r="Q372" i="4"/>
  <c r="Q128" i="4"/>
  <c r="Q349" i="4"/>
  <c r="Q289" i="4"/>
  <c r="Q430" i="4"/>
  <c r="Q129" i="4"/>
  <c r="Q270" i="4"/>
  <c r="Q298" i="4"/>
  <c r="Q431" i="4"/>
  <c r="Q50" i="4"/>
  <c r="Q191" i="4"/>
  <c r="Q412" i="4"/>
  <c r="Q119" i="4"/>
  <c r="Q44" i="4"/>
  <c r="Q380" i="4"/>
  <c r="Q393" i="4"/>
  <c r="Q301" i="4"/>
  <c r="Q96" i="4"/>
  <c r="Q67" i="4"/>
  <c r="Q295" i="4"/>
  <c r="Q315" i="4"/>
  <c r="Q47" i="4"/>
  <c r="Q28" i="4"/>
  <c r="Q216" i="4"/>
  <c r="Q125" i="4"/>
  <c r="Q377" i="4"/>
  <c r="Q277" i="4"/>
  <c r="Q217" i="4"/>
  <c r="Q358" i="4"/>
  <c r="Q378" i="4"/>
  <c r="Q110" i="4"/>
  <c r="Q138" i="4"/>
  <c r="Q271" i="4"/>
  <c r="Q211" i="4"/>
  <c r="Q311" i="4"/>
  <c r="Q172" i="4"/>
  <c r="Q51" i="4"/>
  <c r="Q176" i="4"/>
  <c r="Q117" i="4"/>
  <c r="Q352" i="4"/>
  <c r="Q387" i="4"/>
  <c r="Q54" i="4"/>
  <c r="Q82" i="4"/>
  <c r="Q223" i="4"/>
  <c r="Q235" i="4"/>
  <c r="Q384" i="4"/>
  <c r="Q388" i="4"/>
  <c r="Q136" i="4"/>
  <c r="Q413" i="4"/>
  <c r="Q385" i="4"/>
  <c r="Q341" i="4"/>
  <c r="Q145" i="4"/>
  <c r="Q278" i="4"/>
  <c r="Q306" i="4"/>
  <c r="Q38" i="4"/>
  <c r="Q275" i="4"/>
  <c r="Q375" i="4"/>
  <c r="Q236" i="4"/>
  <c r="Q115" i="4"/>
  <c r="Q240" i="4"/>
  <c r="Q189" i="4"/>
  <c r="Q440" i="4"/>
  <c r="Q74" i="4"/>
  <c r="Q142" i="4"/>
  <c r="Q170" i="4"/>
  <c r="Q303" i="4"/>
  <c r="Q323" i="4"/>
  <c r="Q63" i="4"/>
  <c r="Q30" i="4"/>
  <c r="Q224" i="4"/>
  <c r="Q253" i="4"/>
  <c r="Q64" i="4"/>
  <c r="Q229" i="4"/>
  <c r="Q225" i="4"/>
  <c r="Q366" i="4"/>
  <c r="Q394" i="4"/>
  <c r="Q118" i="4"/>
  <c r="Q80" i="4"/>
  <c r="Q162" i="4"/>
  <c r="Q46" i="4"/>
  <c r="Q261" i="4"/>
  <c r="Q346" i="4"/>
  <c r="Q159" i="4"/>
  <c r="Q335" i="4"/>
  <c r="Q397" i="4"/>
  <c r="Q414" i="4"/>
  <c r="Q151" i="4"/>
  <c r="Q269" i="4"/>
  <c r="Q185" i="4"/>
  <c r="Q399" i="4"/>
  <c r="Q86" i="4"/>
  <c r="Q34" i="4"/>
  <c r="Q321" i="4"/>
  <c r="Q140" i="4"/>
  <c r="Q285" i="4"/>
  <c r="Q279" i="4"/>
  <c r="Q89" i="4"/>
  <c r="Q441" i="4"/>
  <c r="Q78" i="4"/>
  <c r="Q259" i="4"/>
  <c r="Q355" i="4"/>
  <c r="Q24" i="4"/>
  <c r="Q163" i="4"/>
  <c r="Q291" i="4"/>
  <c r="Q192" i="4"/>
  <c r="Q326" i="4"/>
  <c r="Q419" i="4"/>
  <c r="Q202" i="4"/>
  <c r="Q248" i="4"/>
  <c r="Q205" i="4"/>
  <c r="Q99" i="4"/>
  <c r="Q257" i="4"/>
  <c r="Q334" i="4"/>
  <c r="Q160" i="4"/>
  <c r="Q435" i="4"/>
  <c r="Q221" i="4"/>
  <c r="Q362" i="4"/>
  <c r="Q181" i="4"/>
  <c r="Q204" i="4"/>
  <c r="Q126" i="4"/>
  <c r="Q238" i="4"/>
  <c r="Q347" i="4"/>
  <c r="Q409" i="4"/>
  <c r="Q386" i="4"/>
  <c r="Q379" i="4"/>
  <c r="Q365" i="4"/>
  <c r="Q408" i="4"/>
  <c r="Q256" i="4"/>
  <c r="Q214" i="4"/>
  <c r="Q420" i="4"/>
  <c r="Q97" i="4"/>
  <c r="Q43" i="4"/>
  <c r="Q105" i="4"/>
  <c r="Q266" i="4"/>
  <c r="Q93" i="4"/>
  <c r="Q286" i="4"/>
  <c r="Q193" i="4"/>
  <c r="Q133" i="4"/>
  <c r="Q180" i="4"/>
  <c r="Q106" i="4"/>
  <c r="Q354" i="4"/>
  <c r="Q314" i="4"/>
  <c r="Q381" i="4"/>
  <c r="Q239" i="4"/>
  <c r="Q79" i="4"/>
  <c r="Q95" i="4"/>
  <c r="E6" i="4"/>
  <c r="E9" i="4" s="1"/>
  <c r="E10" i="4" s="1"/>
  <c r="P43" i="4"/>
  <c r="P154" i="4"/>
  <c r="P257" i="4"/>
  <c r="P360" i="4"/>
  <c r="P54" i="4"/>
  <c r="P157" i="4"/>
  <c r="P284" i="4"/>
  <c r="P259" i="4"/>
  <c r="P395" i="4"/>
  <c r="P97" i="4"/>
  <c r="P200" i="4"/>
  <c r="P303" i="4"/>
  <c r="P406" i="4"/>
  <c r="P212" i="4"/>
  <c r="P243" i="4"/>
  <c r="P137" i="4"/>
  <c r="P408" i="4"/>
  <c r="P270" i="4"/>
  <c r="P156" i="4"/>
  <c r="P42" i="4"/>
  <c r="P313" i="4"/>
  <c r="P183" i="4"/>
  <c r="P45" i="4"/>
  <c r="P308" i="4"/>
  <c r="P226" i="4"/>
  <c r="P88" i="4"/>
  <c r="P359" i="4"/>
  <c r="P229" i="4"/>
  <c r="P35" i="4"/>
  <c r="P402" i="4"/>
  <c r="P272" i="4"/>
  <c r="P134" i="4"/>
  <c r="P405" i="4"/>
  <c r="P179" i="4"/>
  <c r="P89" i="4"/>
  <c r="P368" i="4"/>
  <c r="P230" i="4"/>
  <c r="P148" i="4"/>
  <c r="P315" i="4"/>
  <c r="P185" i="4"/>
  <c r="P55" i="4"/>
  <c r="P326" i="4"/>
  <c r="P100" i="4"/>
  <c r="P98" i="4"/>
  <c r="P369" i="4"/>
  <c r="P231" i="4"/>
  <c r="P101" i="4"/>
  <c r="P332" i="4"/>
  <c r="P274" i="4"/>
  <c r="P83" i="4"/>
  <c r="P299" i="4"/>
  <c r="P65" i="4"/>
  <c r="P232" i="4"/>
  <c r="P399" i="4"/>
  <c r="P221" i="4"/>
  <c r="P68" i="4"/>
  <c r="P75" i="4"/>
  <c r="P250" i="4"/>
  <c r="P417" i="4"/>
  <c r="P175" i="4"/>
  <c r="P342" i="4"/>
  <c r="P364" i="4"/>
  <c r="P435" i="4"/>
  <c r="P393" i="4"/>
  <c r="P343" i="4"/>
  <c r="P293" i="4"/>
  <c r="P251" i="4"/>
  <c r="P233" i="4"/>
  <c r="P263" i="4"/>
  <c r="P213" i="4"/>
  <c r="P155" i="4"/>
  <c r="P153" i="4"/>
  <c r="P103" i="4"/>
  <c r="P53" i="4"/>
  <c r="P260" i="4"/>
  <c r="P81" i="4"/>
  <c r="P440" i="4"/>
  <c r="P390" i="4"/>
  <c r="P60" i="4"/>
  <c r="P242" i="4"/>
  <c r="P192" i="4"/>
  <c r="P142" i="4"/>
  <c r="P36" i="4"/>
  <c r="P82" i="4"/>
  <c r="P441" i="4"/>
  <c r="P391" i="4"/>
  <c r="P341" i="4"/>
  <c r="P323" i="4"/>
  <c r="P281" i="4"/>
  <c r="P319" i="4"/>
  <c r="P269" i="4"/>
  <c r="P227" i="4"/>
  <c r="P209" i="4"/>
  <c r="P71" i="4"/>
  <c r="P350" i="4"/>
  <c r="P324" i="4"/>
  <c r="P147" i="4"/>
  <c r="P363" i="4"/>
  <c r="P129" i="4"/>
  <c r="P296" i="4"/>
  <c r="P118" i="4"/>
  <c r="P285" i="4"/>
  <c r="P23" i="4"/>
  <c r="P139" i="4"/>
  <c r="P314" i="4"/>
  <c r="P72" i="4"/>
  <c r="P239" i="4"/>
  <c r="P61" i="4"/>
  <c r="P44" i="4"/>
  <c r="P114" i="4"/>
  <c r="P64" i="4"/>
  <c r="P423" i="4"/>
  <c r="P373" i="4"/>
  <c r="P355" i="4"/>
  <c r="P401" i="4"/>
  <c r="P351" i="4"/>
  <c r="P301" i="4"/>
  <c r="P283" i="4"/>
  <c r="P241" i="4"/>
  <c r="P191" i="4"/>
  <c r="P141" i="4"/>
  <c r="P163" i="4"/>
  <c r="P169" i="4"/>
  <c r="P119" i="4"/>
  <c r="P69" i="4"/>
  <c r="P356" i="4"/>
  <c r="P330" i="4"/>
  <c r="P280" i="4"/>
  <c r="P318" i="4"/>
  <c r="P348" i="4"/>
  <c r="P170" i="4"/>
  <c r="P120" i="4"/>
  <c r="P70" i="4"/>
  <c r="P429" i="4"/>
  <c r="P411" i="4"/>
  <c r="P48" i="4"/>
  <c r="P407" i="4"/>
  <c r="P357" i="4"/>
  <c r="P339" i="4"/>
  <c r="P297" i="4"/>
  <c r="P159" i="4"/>
  <c r="P430" i="4"/>
  <c r="P180" i="4"/>
  <c r="P211" i="4"/>
  <c r="P427" i="4"/>
  <c r="P193" i="4"/>
  <c r="P424" i="4"/>
  <c r="P182" i="4"/>
  <c r="P349" i="4"/>
  <c r="P31" i="4"/>
  <c r="P203" i="4"/>
  <c r="P378" i="4"/>
  <c r="P136" i="4"/>
  <c r="P367" i="4"/>
  <c r="P125" i="4"/>
  <c r="P116" i="4"/>
  <c r="P202" i="4"/>
  <c r="P152" i="4"/>
  <c r="P102" i="4"/>
  <c r="P204" i="4"/>
  <c r="P130" i="4"/>
  <c r="P80" i="4"/>
  <c r="P439" i="4"/>
  <c r="P389" i="4"/>
  <c r="P371" i="4"/>
  <c r="P329" i="4"/>
  <c r="P279" i="4"/>
  <c r="P309" i="4"/>
  <c r="P291" i="4"/>
  <c r="P249" i="4"/>
  <c r="P199" i="4"/>
  <c r="P149" i="4"/>
  <c r="P21" i="4"/>
  <c r="P418" i="4"/>
  <c r="P39" i="4"/>
  <c r="P398" i="4"/>
  <c r="P124" i="4"/>
  <c r="P258" i="4"/>
  <c r="P208" i="4"/>
  <c r="P158" i="4"/>
  <c r="P276" i="4"/>
  <c r="P178" i="4"/>
  <c r="P128" i="4"/>
  <c r="P78" i="4"/>
  <c r="P437" i="4"/>
  <c r="P419" i="4"/>
  <c r="P377" i="4"/>
  <c r="P247" i="4"/>
  <c r="P109" i="4"/>
  <c r="P396" i="4"/>
  <c r="P275" i="4"/>
  <c r="P90" i="4"/>
  <c r="P321" i="4"/>
  <c r="P79" i="4"/>
  <c r="P246" i="4"/>
  <c r="P413" i="4"/>
  <c r="P67" i="4"/>
  <c r="P267" i="4"/>
  <c r="P442" i="4"/>
  <c r="P264" i="4"/>
  <c r="P431" i="4"/>
  <c r="P189" i="4"/>
  <c r="P188" i="4"/>
  <c r="P290" i="4"/>
  <c r="P240" i="4"/>
  <c r="P190" i="4"/>
  <c r="P388" i="4"/>
  <c r="P210" i="4"/>
  <c r="P160" i="4"/>
  <c r="P110" i="4"/>
  <c r="P268" i="4"/>
  <c r="P50" i="4"/>
  <c r="P409" i="4"/>
  <c r="P38" i="4"/>
  <c r="P397" i="4"/>
  <c r="P379" i="4"/>
  <c r="P337" i="4"/>
  <c r="P287" i="4"/>
  <c r="P237" i="4"/>
  <c r="P51" i="4"/>
  <c r="P177" i="4"/>
  <c r="P127" i="4"/>
  <c r="P77" i="4"/>
  <c r="P420" i="4"/>
  <c r="P338" i="4"/>
  <c r="P288" i="4"/>
  <c r="P238" i="4"/>
  <c r="P412" i="4"/>
  <c r="P266" i="4"/>
  <c r="P216" i="4"/>
  <c r="P166" i="4"/>
  <c r="P340" i="4"/>
  <c r="P106" i="4"/>
  <c r="P56" i="4"/>
  <c r="P327" i="4"/>
  <c r="P197" i="4"/>
  <c r="P28" i="4"/>
  <c r="P218" i="4"/>
  <c r="P385" i="4"/>
  <c r="P143" i="4"/>
  <c r="P310" i="4"/>
  <c r="P316" i="4"/>
  <c r="P131" i="4"/>
  <c r="P331" i="4"/>
  <c r="P161" i="4"/>
  <c r="P328" i="4"/>
  <c r="P86" i="4"/>
  <c r="P253" i="4"/>
  <c r="P292" i="4"/>
  <c r="P370" i="4"/>
  <c r="P320" i="4"/>
  <c r="P107" i="4"/>
  <c r="P282" i="4"/>
  <c r="P40" i="4"/>
  <c r="P207" i="4"/>
  <c r="P374" i="4"/>
  <c r="P92" i="4"/>
  <c r="P195" i="4"/>
  <c r="P58" i="4"/>
  <c r="P225" i="4"/>
  <c r="P392" i="4"/>
  <c r="P150" i="4"/>
  <c r="P317" i="4"/>
  <c r="P29" i="4"/>
  <c r="P49" i="4"/>
  <c r="P87" i="4"/>
  <c r="P25" i="4"/>
  <c r="P171" i="4"/>
  <c r="P346" i="4"/>
  <c r="P104" i="4"/>
  <c r="P271" i="4"/>
  <c r="P438" i="4"/>
  <c r="P164" i="4"/>
  <c r="P24" i="4"/>
  <c r="P122" i="4"/>
  <c r="P289" i="4"/>
  <c r="P47" i="4"/>
  <c r="P214" i="4"/>
  <c r="P381" i="4"/>
  <c r="P115" i="4"/>
  <c r="P217" i="4"/>
  <c r="P167" i="4"/>
  <c r="P117" i="4"/>
  <c r="P30" i="4"/>
  <c r="P57" i="4"/>
  <c r="P416" i="4"/>
  <c r="P366" i="4"/>
  <c r="P196" i="4"/>
  <c r="P394" i="4"/>
  <c r="P344" i="4"/>
  <c r="P294" i="4"/>
  <c r="P172" i="4"/>
  <c r="P234" i="4"/>
  <c r="P184" i="4"/>
  <c r="P222" i="4"/>
  <c r="P428" i="4"/>
  <c r="P74" i="4"/>
  <c r="P433" i="4"/>
  <c r="P383" i="4"/>
  <c r="P333" i="4"/>
  <c r="P187" i="4"/>
  <c r="P273" i="4"/>
  <c r="P223" i="4"/>
  <c r="P173" i="4"/>
  <c r="P91" i="4"/>
  <c r="P113" i="4"/>
  <c r="P63" i="4"/>
  <c r="P422" i="4"/>
  <c r="P27" i="4"/>
  <c r="P41" i="4"/>
  <c r="P312" i="4"/>
  <c r="P174" i="4"/>
  <c r="P140" i="4"/>
  <c r="P33" i="4"/>
  <c r="P235" i="4"/>
  <c r="P410" i="4"/>
  <c r="P168" i="4"/>
  <c r="P335" i="4"/>
  <c r="P93" i="4"/>
  <c r="P372" i="4"/>
  <c r="P32" i="4"/>
  <c r="P186" i="4"/>
  <c r="P353" i="4"/>
  <c r="P111" i="4"/>
  <c r="P278" i="4"/>
  <c r="P76" i="4"/>
  <c r="P347" i="4"/>
  <c r="P305" i="4"/>
  <c r="P255" i="4"/>
  <c r="P205" i="4"/>
  <c r="P123" i="4"/>
  <c r="P145" i="4"/>
  <c r="P95" i="4"/>
  <c r="P133" i="4"/>
  <c r="P34" i="4"/>
  <c r="P73" i="4"/>
  <c r="P432" i="4"/>
  <c r="P382" i="4"/>
  <c r="P436" i="4"/>
  <c r="P322" i="4"/>
  <c r="P352" i="4"/>
  <c r="P302" i="4"/>
  <c r="P236" i="4"/>
  <c r="P162" i="4"/>
  <c r="P112" i="4"/>
  <c r="P62" i="4"/>
  <c r="P421" i="4"/>
  <c r="P403" i="4"/>
  <c r="P361" i="4"/>
  <c r="P311" i="4"/>
  <c r="P261" i="4"/>
  <c r="P219" i="4"/>
  <c r="P201" i="4"/>
  <c r="P151" i="4"/>
  <c r="P181" i="4"/>
  <c r="P99" i="4"/>
  <c r="P121" i="4"/>
  <c r="P400" i="4"/>
  <c r="P262" i="4"/>
  <c r="P404" i="4"/>
  <c r="P244" i="4"/>
  <c r="P220" i="4"/>
  <c r="P380" i="4"/>
  <c r="P325" i="4"/>
  <c r="P165" i="4"/>
  <c r="P414" i="4"/>
  <c r="P254" i="4"/>
  <c r="P415" i="4"/>
  <c r="P298" i="4"/>
  <c r="P386" i="4"/>
  <c r="P306" i="4"/>
  <c r="P146" i="4"/>
  <c r="P387" i="4"/>
  <c r="P59" i="4"/>
  <c r="P26" i="4"/>
  <c r="P52" i="4"/>
  <c r="P365" i="4"/>
  <c r="P248" i="4"/>
  <c r="P176" i="4"/>
  <c r="P425" i="4"/>
  <c r="P265" i="4"/>
  <c r="P426" i="4"/>
  <c r="P354" i="4"/>
  <c r="P194" i="4"/>
  <c r="P336" i="4"/>
  <c r="P256" i="4"/>
  <c r="P96" i="4"/>
  <c r="P345" i="4"/>
  <c r="P105" i="4"/>
  <c r="P434" i="4"/>
  <c r="P362" i="4"/>
  <c r="P37" i="4"/>
  <c r="P300" i="4"/>
  <c r="P245" i="4"/>
  <c r="P334" i="4"/>
  <c r="P198" i="4"/>
  <c r="P375" i="4"/>
  <c r="P376" i="4"/>
  <c r="P144" i="4"/>
  <c r="P286" i="4"/>
  <c r="P46" i="4"/>
  <c r="P135" i="4"/>
  <c r="P224" i="4"/>
  <c r="P108" i="4"/>
  <c r="P84" i="4"/>
  <c r="P85" i="4"/>
  <c r="P94" i="4"/>
  <c r="P138" i="4"/>
  <c r="P307" i="4"/>
  <c r="P252" i="4"/>
  <c r="P277" i="4"/>
  <c r="P358" i="4"/>
  <c r="P304" i="4"/>
  <c r="P126" i="4"/>
  <c r="P228" i="4"/>
  <c r="P206" i="4"/>
  <c r="P215" i="4"/>
  <c r="P66" i="4"/>
  <c r="P22" i="4"/>
  <c r="P132" i="4"/>
  <c r="P384" i="4"/>
  <c r="P295" i="4"/>
  <c r="P108" i="2"/>
  <c r="P291" i="2"/>
  <c r="P73" i="2"/>
  <c r="P207" i="2"/>
  <c r="P252" i="2"/>
  <c r="P404" i="2"/>
  <c r="P176" i="2"/>
  <c r="P204" i="2"/>
  <c r="P82" i="2"/>
  <c r="P169" i="2"/>
  <c r="P78" i="2"/>
  <c r="P391" i="2"/>
  <c r="P173" i="2"/>
  <c r="P376" i="2"/>
  <c r="P91" i="2"/>
  <c r="P49" i="2"/>
  <c r="P126" i="2"/>
  <c r="P383" i="2"/>
  <c r="P85" i="2"/>
  <c r="P360" i="2"/>
  <c r="P58" i="2"/>
  <c r="P40" i="2"/>
  <c r="P390" i="2"/>
  <c r="P101" i="2"/>
  <c r="P203" i="2"/>
  <c r="P153" i="2"/>
  <c r="P230" i="2"/>
  <c r="P221" i="2"/>
  <c r="P351" i="2"/>
  <c r="P211" i="2"/>
  <c r="P161" i="2"/>
  <c r="P246" i="2"/>
  <c r="P256" i="2"/>
  <c r="P355" i="2"/>
  <c r="P36" i="2"/>
  <c r="P90" i="2"/>
  <c r="P72" i="2"/>
  <c r="P422" i="2"/>
  <c r="P172" i="2"/>
  <c r="P50" i="2"/>
  <c r="P137" i="2"/>
  <c r="P46" i="2"/>
  <c r="P352" i="2"/>
  <c r="P37" i="2"/>
  <c r="P328" i="2"/>
  <c r="P23" i="2"/>
  <c r="P146" i="2"/>
  <c r="P233" i="2"/>
  <c r="P142" i="2"/>
  <c r="P470" i="2"/>
  <c r="P324" i="2"/>
  <c r="P465" i="2"/>
  <c r="P179" i="2"/>
  <c r="P129" i="2"/>
  <c r="P214" i="2"/>
  <c r="P485" i="2"/>
  <c r="P303" i="2"/>
  <c r="P92" i="2"/>
  <c r="P138" i="2"/>
  <c r="P128" i="2"/>
  <c r="P200" i="2"/>
  <c r="P321" i="2"/>
  <c r="P283" i="2"/>
  <c r="P241" i="2"/>
  <c r="P318" i="2"/>
  <c r="P400" i="2"/>
  <c r="P473" i="2"/>
  <c r="P299" i="2"/>
  <c r="P249" i="2"/>
  <c r="P326" i="2"/>
  <c r="P425" i="2"/>
  <c r="P481" i="2"/>
  <c r="P124" i="2"/>
  <c r="P170" i="2"/>
  <c r="P55" i="2"/>
  <c r="P300" i="2"/>
  <c r="P163" i="2"/>
  <c r="P201" i="2"/>
  <c r="P238" i="2"/>
  <c r="P469" i="2"/>
  <c r="P415" i="2"/>
  <c r="P131" i="2"/>
  <c r="P41" i="2"/>
  <c r="P206" i="2"/>
  <c r="P437" i="2"/>
  <c r="P482" i="2"/>
  <c r="P267" i="2"/>
  <c r="P112" i="2"/>
  <c r="P455" i="2"/>
  <c r="P440" i="2"/>
  <c r="P33" i="2"/>
  <c r="P145" i="2"/>
  <c r="P356" i="2"/>
  <c r="P188" i="2"/>
  <c r="P410" i="2"/>
  <c r="P406" i="2"/>
  <c r="P435" i="2"/>
  <c r="P43" i="2"/>
  <c r="P64" i="2"/>
  <c r="P381" i="2"/>
  <c r="P423" i="2"/>
  <c r="P212" i="2"/>
  <c r="P426" i="2"/>
  <c r="P254" i="2"/>
  <c r="P224" i="2"/>
  <c r="P147" i="2"/>
  <c r="P97" i="2"/>
  <c r="P182" i="2"/>
  <c r="P451" i="2"/>
  <c r="P245" i="2"/>
  <c r="P75" i="2"/>
  <c r="P450" i="2"/>
  <c r="P102" i="2"/>
  <c r="P369" i="2"/>
  <c r="P466" i="2"/>
  <c r="P192" i="2"/>
  <c r="P339" i="2"/>
  <c r="P289" i="2"/>
  <c r="P374" i="2"/>
  <c r="P476" i="2"/>
  <c r="P189" i="2"/>
  <c r="P364" i="2"/>
  <c r="P152" i="2"/>
  <c r="P292" i="2"/>
  <c r="P325" i="2"/>
  <c r="P44" i="2"/>
  <c r="P178" i="2"/>
  <c r="P120" i="2"/>
  <c r="P430" i="2"/>
  <c r="P367" i="2"/>
  <c r="P393" i="2"/>
  <c r="P323" i="2"/>
  <c r="P88" i="2"/>
  <c r="P398" i="2"/>
  <c r="P443" i="2"/>
  <c r="P343" i="2"/>
  <c r="P218" i="2"/>
  <c r="P38" i="2"/>
  <c r="P484" i="2"/>
  <c r="P464" i="2"/>
  <c r="P275" i="2"/>
  <c r="P191" i="2"/>
  <c r="P408" i="2"/>
  <c r="P115" i="2"/>
  <c r="P136" i="2"/>
  <c r="P478" i="2"/>
  <c r="P149" i="2"/>
  <c r="P162" i="2"/>
  <c r="P215" i="2"/>
  <c r="P433" i="2"/>
  <c r="P411" i="2"/>
  <c r="P139" i="2"/>
  <c r="P257" i="2"/>
  <c r="P53" i="2"/>
  <c r="P52" i="2"/>
  <c r="P98" i="2"/>
  <c r="P80" i="2"/>
  <c r="P438" i="2"/>
  <c r="P229" i="2"/>
  <c r="P335" i="2"/>
  <c r="P331" i="2"/>
  <c r="P281" i="2"/>
  <c r="P358" i="2"/>
  <c r="P468" i="2"/>
  <c r="P184" i="2"/>
  <c r="P244" i="2"/>
  <c r="P290" i="2"/>
  <c r="P167" i="2"/>
  <c r="P445" i="2"/>
  <c r="P125" i="2"/>
  <c r="P453" i="2"/>
  <c r="P332" i="2"/>
  <c r="P407" i="2"/>
  <c r="P403" i="2"/>
  <c r="P449" i="2"/>
  <c r="P236" i="2"/>
  <c r="P242" i="2"/>
  <c r="P79" i="2"/>
  <c r="P441" i="2"/>
  <c r="P456" i="2"/>
  <c r="P76" i="2"/>
  <c r="P210" i="2"/>
  <c r="P47" i="2"/>
  <c r="P462" i="2"/>
  <c r="P417" i="2"/>
  <c r="P84" i="2"/>
  <c r="P298" i="2"/>
  <c r="P294" i="2"/>
  <c r="P287" i="2"/>
  <c r="P479" i="2"/>
  <c r="P226" i="2"/>
  <c r="P54" i="2"/>
  <c r="P77" i="2"/>
  <c r="P66" i="2"/>
  <c r="P119" i="2"/>
  <c r="P308" i="2"/>
  <c r="P304" i="2"/>
  <c r="P250" i="2"/>
  <c r="P70" i="2"/>
  <c r="P168" i="2"/>
  <c r="P488" i="2"/>
  <c r="P219" i="2"/>
  <c r="P135" i="2"/>
  <c r="P337" i="2"/>
  <c r="P132" i="2"/>
  <c r="P186" i="2"/>
  <c r="P63" i="2"/>
  <c r="P301" i="2"/>
  <c r="P371" i="2"/>
  <c r="P60" i="2"/>
  <c r="P106" i="2"/>
  <c r="P96" i="2"/>
  <c r="P446" i="2"/>
  <c r="P260" i="2"/>
  <c r="P347" i="2"/>
  <c r="P30" i="2"/>
  <c r="P378" i="2"/>
  <c r="P255" i="2"/>
  <c r="P208" i="2"/>
  <c r="P363" i="2"/>
  <c r="P312" i="2"/>
  <c r="P389" i="2"/>
  <c r="P27" i="2"/>
  <c r="P306" i="2"/>
  <c r="P143" i="2"/>
  <c r="P117" i="2"/>
  <c r="P237" i="2"/>
  <c r="P140" i="2"/>
  <c r="P274" i="2"/>
  <c r="P111" i="2"/>
  <c r="P313" i="2"/>
  <c r="P483" i="2"/>
  <c r="P164" i="2"/>
  <c r="P386" i="2"/>
  <c r="P382" i="2"/>
  <c r="P421" i="2"/>
  <c r="P385" i="2"/>
  <c r="P314" i="2"/>
  <c r="P134" i="2"/>
  <c r="P379" i="2"/>
  <c r="P154" i="2"/>
  <c r="P199" i="2"/>
  <c r="P412" i="2"/>
  <c r="P116" i="2"/>
  <c r="P330" i="2"/>
  <c r="P158" i="2"/>
  <c r="P353" i="2"/>
  <c r="P253" i="2"/>
  <c r="P307" i="2"/>
  <c r="P223" i="2"/>
  <c r="P447" i="2"/>
  <c r="P220" i="2"/>
  <c r="P266" i="2"/>
  <c r="P151" i="2"/>
  <c r="P416" i="2"/>
  <c r="P475" i="2"/>
  <c r="P148" i="2"/>
  <c r="P194" i="2"/>
  <c r="P71" i="2"/>
  <c r="P316" i="2"/>
  <c r="P392" i="2"/>
  <c r="P457" i="2"/>
  <c r="P83" i="2"/>
  <c r="P458" i="2"/>
  <c r="P118" i="2"/>
  <c r="P373" i="2"/>
  <c r="P474" i="2"/>
  <c r="P197" i="2"/>
  <c r="P133" i="2"/>
  <c r="P99" i="2"/>
  <c r="P174" i="2"/>
  <c r="P448" i="2"/>
  <c r="P402" i="2"/>
  <c r="P348" i="2"/>
  <c r="P32" i="2"/>
  <c r="P336" i="2"/>
  <c r="P22" i="2"/>
  <c r="P310" i="2"/>
  <c r="P322" i="2"/>
  <c r="P327" i="2"/>
  <c r="P81" i="2"/>
  <c r="P288" i="2"/>
  <c r="P346" i="2"/>
  <c r="P429" i="2"/>
  <c r="P442" i="2"/>
  <c r="P344" i="2"/>
  <c r="P29" i="2"/>
  <c r="P247" i="2"/>
  <c r="P349" i="2"/>
  <c r="P251" i="2"/>
  <c r="P286" i="2"/>
  <c r="P419" i="2"/>
  <c r="P397" i="2"/>
  <c r="P436" i="2"/>
  <c r="P114" i="2"/>
  <c r="P366" i="2"/>
  <c r="P311" i="2"/>
  <c r="P297" i="2"/>
  <c r="P365" i="2"/>
  <c r="P130" i="2"/>
  <c r="P375" i="2"/>
  <c r="P187" i="2"/>
  <c r="P271" i="2"/>
  <c r="P48" i="2"/>
  <c r="P413" i="2"/>
  <c r="P127" i="2"/>
  <c r="P329" i="2"/>
  <c r="P177" i="2"/>
  <c r="P467" i="2"/>
  <c r="P273" i="2"/>
  <c r="P439" i="2"/>
  <c r="P243" i="2"/>
  <c r="P278" i="2"/>
  <c r="P405" i="2"/>
  <c r="P202" i="2"/>
  <c r="P319" i="2"/>
  <c r="P461" i="2"/>
  <c r="P240" i="2"/>
  <c r="P444" i="2"/>
  <c r="P265" i="2"/>
  <c r="P279" i="2"/>
  <c r="P195" i="2"/>
  <c r="P270" i="2"/>
  <c r="P276" i="2"/>
  <c r="P95" i="2"/>
  <c r="P284" i="2"/>
  <c r="P225" i="2"/>
  <c r="P24" i="2"/>
  <c r="P205" i="2"/>
  <c r="P123" i="2"/>
  <c r="P486" i="2"/>
  <c r="P26" i="2"/>
  <c r="P342" i="2"/>
  <c r="P235" i="2"/>
  <c r="P262" i="2"/>
  <c r="P401" i="2"/>
  <c r="P113" i="2"/>
  <c r="P463" i="2"/>
  <c r="P68" i="2"/>
  <c r="P104" i="2"/>
  <c r="P280" i="2"/>
  <c r="P333" i="2"/>
  <c r="P341" i="2"/>
  <c r="P489" i="2"/>
  <c r="P370" i="2"/>
  <c r="P359" i="2"/>
  <c r="P239" i="2"/>
  <c r="P42" i="2"/>
  <c r="P372" i="2"/>
  <c r="P431" i="2"/>
  <c r="P141" i="2"/>
  <c r="P263" i="2"/>
  <c r="P89" i="2"/>
  <c r="P315" i="2"/>
  <c r="P345" i="2"/>
  <c r="P159" i="2"/>
  <c r="P487" i="2"/>
  <c r="P454" i="2"/>
  <c r="P427" i="2"/>
  <c r="P472" i="2"/>
  <c r="P56" i="2"/>
  <c r="P31" i="2"/>
  <c r="P213" i="2"/>
  <c r="P305" i="2"/>
  <c r="P107" i="2"/>
  <c r="P34" i="2"/>
  <c r="P196" i="2"/>
  <c r="P460" i="2"/>
  <c r="P166" i="2"/>
  <c r="P185" i="2"/>
  <c r="P109" i="2"/>
  <c r="P420" i="2"/>
  <c r="P171" i="2"/>
  <c r="P361" i="2"/>
  <c r="P424" i="2"/>
  <c r="P480" i="2"/>
  <c r="P302" i="2"/>
  <c r="P259" i="2"/>
  <c r="P295" i="2"/>
  <c r="P93" i="2"/>
  <c r="P57" i="2"/>
  <c r="P65" i="2"/>
  <c r="P74" i="2"/>
  <c r="P69" i="2"/>
  <c r="P272" i="2"/>
  <c r="P94" i="2"/>
  <c r="P155" i="2"/>
  <c r="P340" i="2"/>
  <c r="P121" i="2"/>
  <c r="P296" i="2"/>
  <c r="P293" i="2"/>
  <c r="P309" i="2"/>
  <c r="P338" i="2"/>
  <c r="P409" i="2"/>
  <c r="P264" i="2"/>
  <c r="P103" i="2"/>
  <c r="P62" i="2"/>
  <c r="P418" i="2"/>
  <c r="P471" i="2"/>
  <c r="P357" i="2"/>
  <c r="P350" i="2"/>
  <c r="P282" i="2"/>
  <c r="P61" i="2"/>
  <c r="P209" i="2"/>
  <c r="P368" i="2"/>
  <c r="P432" i="2"/>
  <c r="P261" i="2"/>
  <c r="P21" i="2"/>
  <c r="P459" i="2"/>
  <c r="P414" i="2"/>
  <c r="P59" i="2"/>
  <c r="P193" i="2"/>
  <c r="P198" i="2"/>
  <c r="P268" i="2"/>
  <c r="P67" i="2"/>
  <c r="P183" i="2"/>
  <c r="P234" i="2"/>
  <c r="P181" i="2"/>
  <c r="P231" i="2"/>
  <c r="P165" i="2"/>
  <c r="P396" i="2"/>
  <c r="P35" i="2"/>
  <c r="P105" i="2"/>
  <c r="P232" i="2"/>
  <c r="P150" i="2"/>
  <c r="P51" i="2"/>
  <c r="P160" i="2"/>
  <c r="P277" i="2"/>
  <c r="P388" i="2"/>
  <c r="P227" i="2"/>
  <c r="P175" i="2"/>
  <c r="P384" i="2"/>
  <c r="P377" i="2"/>
  <c r="P258" i="2"/>
  <c r="P320" i="2"/>
  <c r="P428" i="2"/>
  <c r="P285" i="2"/>
  <c r="P216" i="2"/>
  <c r="P25" i="2"/>
  <c r="P228" i="2"/>
  <c r="P157" i="2"/>
  <c r="P248" i="2"/>
  <c r="P39" i="2"/>
  <c r="P362" i="2"/>
  <c r="P380" i="2"/>
  <c r="P217" i="2"/>
  <c r="P317" i="2"/>
  <c r="P190" i="2"/>
  <c r="P399" i="2"/>
  <c r="P434" i="2"/>
  <c r="P180" i="2"/>
  <c r="P86" i="2"/>
  <c r="P156" i="2"/>
  <c r="P110" i="2"/>
  <c r="P394" i="2"/>
  <c r="P395" i="2"/>
  <c r="P122" i="2"/>
  <c r="P387" i="2"/>
  <c r="P222" i="2"/>
  <c r="P28" i="2"/>
  <c r="P87" i="2"/>
  <c r="P45" i="2"/>
  <c r="P100" i="2"/>
  <c r="P354" i="2"/>
  <c r="P477" i="2"/>
  <c r="P334" i="2"/>
  <c r="P269" i="2"/>
  <c r="P452" i="2"/>
  <c r="P144" i="2"/>
  <c r="Q216" i="12"/>
  <c r="Q171" i="12"/>
  <c r="Q186" i="12"/>
  <c r="Q61" i="12"/>
  <c r="Q71" i="12"/>
  <c r="Q255" i="12"/>
  <c r="Q79" i="12"/>
  <c r="Q263" i="12"/>
  <c r="Q301" i="12"/>
  <c r="Q199" i="12"/>
  <c r="Q49" i="12"/>
  <c r="Q25" i="12"/>
  <c r="Q93" i="12"/>
  <c r="Q55" i="12"/>
  <c r="Q239" i="12"/>
  <c r="Q58" i="12"/>
  <c r="Q22" i="12"/>
  <c r="Q69" i="12"/>
  <c r="Q319" i="12"/>
  <c r="Q77" i="12"/>
  <c r="Q30" i="12"/>
  <c r="Q62" i="12"/>
  <c r="Q290" i="12"/>
  <c r="Q113" i="12"/>
  <c r="Q57" i="12"/>
  <c r="Q26" i="12"/>
  <c r="Q34" i="12"/>
  <c r="Q81" i="12"/>
  <c r="Q164" i="12"/>
  <c r="Q89" i="12"/>
  <c r="Q40" i="12"/>
  <c r="Q244" i="12"/>
  <c r="Q24" i="12"/>
  <c r="Q270" i="12"/>
  <c r="Q253" i="12"/>
  <c r="Q56" i="12"/>
  <c r="Q128" i="12"/>
  <c r="Q202" i="12"/>
  <c r="Q39" i="12"/>
  <c r="Q235" i="12"/>
  <c r="Q261" i="12"/>
  <c r="Q45" i="12"/>
  <c r="Q295" i="12"/>
  <c r="Q35" i="12"/>
  <c r="Q258" i="12"/>
  <c r="Q132" i="12"/>
  <c r="Q122" i="12"/>
  <c r="Q150" i="12"/>
  <c r="Q260" i="12"/>
  <c r="Q183" i="12"/>
  <c r="Q153" i="12"/>
  <c r="Q243" i="12"/>
  <c r="Q59" i="12"/>
  <c r="Q265" i="12"/>
  <c r="Q66" i="12"/>
  <c r="Q273" i="12"/>
  <c r="Q293" i="12"/>
  <c r="Q154" i="12"/>
  <c r="Q159" i="12"/>
  <c r="Q314" i="12"/>
  <c r="Q318" i="12"/>
  <c r="Q222" i="12"/>
  <c r="Q88" i="12"/>
  <c r="Q303" i="12"/>
  <c r="Q96" i="12"/>
  <c r="Q168" i="12"/>
  <c r="Q41" i="12"/>
  <c r="Q124" i="12"/>
  <c r="Q155" i="12"/>
  <c r="Q107" i="12"/>
  <c r="Q184" i="12"/>
  <c r="Q31" i="12"/>
  <c r="Q46" i="12"/>
  <c r="Q101" i="12"/>
  <c r="Q54" i="12"/>
  <c r="Q73" i="12"/>
  <c r="Q28" i="12"/>
  <c r="Q165" i="12"/>
  <c r="Q211" i="12"/>
  <c r="Q149" i="12"/>
  <c r="Q190" i="12"/>
  <c r="Q323" i="12"/>
  <c r="Q311" i="12"/>
  <c r="Q250" i="12"/>
  <c r="Q196" i="12"/>
  <c r="Q142" i="12"/>
  <c r="Q280" i="12"/>
  <c r="Q284" i="12"/>
  <c r="Q210" i="12"/>
  <c r="Q292" i="12"/>
  <c r="Q249" i="12"/>
  <c r="Q152" i="12"/>
  <c r="Q78" i="12"/>
  <c r="Q160" i="12"/>
  <c r="Q232" i="12"/>
  <c r="Q105" i="12"/>
  <c r="Q188" i="12"/>
  <c r="Q223" i="12"/>
  <c r="Q191" i="12"/>
  <c r="Q248" i="12"/>
  <c r="Q29" i="12"/>
  <c r="Q65" i="12"/>
  <c r="Q27" i="12"/>
  <c r="Q163" i="12"/>
  <c r="Q137" i="12"/>
  <c r="Q92" i="12"/>
  <c r="Q233" i="12"/>
  <c r="Q276" i="12"/>
  <c r="Q257" i="12"/>
  <c r="Q326" i="12"/>
  <c r="Q226" i="12"/>
  <c r="Q227" i="12"/>
  <c r="Q125" i="12"/>
  <c r="Q38" i="12"/>
  <c r="Q259" i="12"/>
  <c r="Q236" i="12"/>
  <c r="Q166" i="12"/>
  <c r="Q83" i="12"/>
  <c r="Q203" i="12"/>
  <c r="Q44" i="12"/>
  <c r="Q300" i="12"/>
  <c r="Q304" i="12"/>
  <c r="Q215" i="12"/>
  <c r="Q179" i="12"/>
  <c r="Q115" i="12"/>
  <c r="Q305" i="12"/>
  <c r="Q53" i="12"/>
  <c r="Q167" i="12"/>
  <c r="Q224" i="12"/>
  <c r="Q23" i="12"/>
  <c r="Q48" i="12"/>
  <c r="Q252" i="12"/>
  <c r="Q151" i="12"/>
  <c r="Q289" i="12"/>
  <c r="Q87" i="12"/>
  <c r="Q76" i="12"/>
  <c r="Q129" i="12"/>
  <c r="Q84" i="12"/>
  <c r="Q231" i="12"/>
  <c r="Q80" i="12"/>
  <c r="Q156" i="12"/>
  <c r="Q302" i="12"/>
  <c r="Q135" i="12"/>
  <c r="Q321" i="12"/>
  <c r="Q221" i="12"/>
  <c r="Q99" i="12"/>
  <c r="Q70" i="12"/>
  <c r="Q266" i="12"/>
  <c r="Q229" i="12"/>
  <c r="Q146" i="12"/>
  <c r="Q82" i="12"/>
  <c r="Q267" i="12"/>
  <c r="Q114" i="12"/>
  <c r="Q275" i="12"/>
  <c r="Q173" i="12"/>
  <c r="Q205" i="12"/>
  <c r="Q68" i="12"/>
  <c r="Q316" i="12"/>
  <c r="Q130" i="12"/>
  <c r="Q217" i="12"/>
  <c r="Q264" i="12"/>
  <c r="Q21" i="12"/>
  <c r="Q251" i="12"/>
  <c r="Q63" i="12"/>
  <c r="Q52" i="12"/>
  <c r="Q112" i="12"/>
  <c r="Q177" i="12"/>
  <c r="Q238" i="12"/>
  <c r="Q288" i="12"/>
  <c r="Q85" i="12"/>
  <c r="Q140" i="12"/>
  <c r="Q72" i="12"/>
  <c r="Q148" i="12"/>
  <c r="Q294" i="12"/>
  <c r="Q144" i="12"/>
  <c r="Q220" i="12"/>
  <c r="Q102" i="12"/>
  <c r="Q209" i="12"/>
  <c r="Q206" i="12"/>
  <c r="Q325" i="12"/>
  <c r="Q193" i="12"/>
  <c r="Q225" i="12"/>
  <c r="Q106" i="12"/>
  <c r="Q74" i="12"/>
  <c r="Q274" i="12"/>
  <c r="Q254" i="12"/>
  <c r="Q162" i="12"/>
  <c r="Q262" i="12"/>
  <c r="Q195" i="12"/>
  <c r="Q131" i="12"/>
  <c r="Q291" i="12"/>
  <c r="Q198" i="12"/>
  <c r="Q207" i="12"/>
  <c r="Q108" i="12"/>
  <c r="Q324" i="12"/>
  <c r="Q181" i="12"/>
  <c r="Q36" i="12"/>
  <c r="Q310" i="12"/>
  <c r="Q33" i="12"/>
  <c r="Q116" i="12"/>
  <c r="Q176" i="12"/>
  <c r="Q127" i="12"/>
  <c r="Q308" i="12"/>
  <c r="Q245" i="12"/>
  <c r="Q121" i="12"/>
  <c r="Q204" i="12"/>
  <c r="Q136" i="12"/>
  <c r="Q212" i="12"/>
  <c r="Q94" i="12"/>
  <c r="Q208" i="12"/>
  <c r="Q133" i="12"/>
  <c r="Q182" i="12"/>
  <c r="Q283" i="12"/>
  <c r="Q272" i="12"/>
  <c r="Q118" i="12"/>
  <c r="Q313" i="12"/>
  <c r="Q43" i="12"/>
  <c r="Q214" i="12"/>
  <c r="Q246" i="12"/>
  <c r="Q119" i="12"/>
  <c r="Q117" i="12"/>
  <c r="Q282" i="12"/>
  <c r="Q138" i="12"/>
  <c r="Q298" i="12"/>
  <c r="Q278" i="12"/>
  <c r="Q197" i="12"/>
  <c r="Q134" i="12"/>
  <c r="Q299" i="12"/>
  <c r="Q241" i="12"/>
  <c r="Q230" i="12"/>
  <c r="Q50" i="12"/>
  <c r="Q100" i="12"/>
  <c r="Q110" i="12"/>
  <c r="Q97" i="12"/>
  <c r="Q180" i="12"/>
  <c r="Q240" i="12"/>
  <c r="Q194" i="12"/>
  <c r="Q170" i="12"/>
  <c r="Q143" i="12"/>
  <c r="Q64" i="12"/>
  <c r="Q86" i="12"/>
  <c r="Q200" i="12"/>
  <c r="Q90" i="12"/>
  <c r="Q161" i="12"/>
  <c r="Q47" i="12"/>
  <c r="Q237" i="12"/>
  <c r="Q269" i="12"/>
  <c r="Q158" i="12"/>
  <c r="Q312" i="12"/>
  <c r="Q242" i="12"/>
  <c r="Q296" i="12"/>
  <c r="Q141" i="12"/>
  <c r="Q147" i="12"/>
  <c r="Q51" i="12"/>
  <c r="Q218" i="12"/>
  <c r="Q277" i="12"/>
  <c r="Q123" i="12"/>
  <c r="Q285" i="12"/>
  <c r="Q126" i="12"/>
  <c r="Q157" i="12"/>
  <c r="Q306" i="12"/>
  <c r="Q286" i="12"/>
  <c r="Q201" i="12"/>
  <c r="Q169" i="12"/>
  <c r="Q307" i="12"/>
  <c r="Q175" i="12"/>
  <c r="Q287" i="12"/>
  <c r="Q172" i="12"/>
  <c r="Q320" i="12"/>
  <c r="Q297" i="12"/>
  <c r="Q60" i="12"/>
  <c r="Q42" i="12"/>
  <c r="Q139" i="12"/>
  <c r="Q95" i="12"/>
  <c r="Q219" i="12"/>
  <c r="Q67" i="12"/>
  <c r="Q109" i="12"/>
  <c r="Q185" i="12"/>
  <c r="Q213" i="12"/>
  <c r="Q317" i="12"/>
  <c r="Q315" i="12"/>
  <c r="Q75" i="12"/>
  <c r="Q268" i="12"/>
  <c r="Q281" i="12"/>
  <c r="Q98" i="12"/>
  <c r="Q145" i="12"/>
  <c r="Q120" i="12"/>
  <c r="Q111" i="12"/>
  <c r="Q91" i="12"/>
  <c r="Q247" i="12"/>
  <c r="Q189" i="12"/>
  <c r="Q228" i="12"/>
  <c r="Q192" i="12"/>
  <c r="Q322" i="12"/>
  <c r="Q174" i="12"/>
  <c r="Q309" i="12"/>
  <c r="Q32" i="12"/>
  <c r="Q279" i="12"/>
  <c r="Q271" i="12"/>
  <c r="Q256" i="12"/>
  <c r="Q103" i="12"/>
  <c r="Q104" i="12"/>
  <c r="Q37" i="12"/>
  <c r="Q234" i="12"/>
  <c r="Q178" i="12"/>
  <c r="Q187" i="12"/>
  <c r="Q189" i="2"/>
  <c r="Q67" i="2"/>
  <c r="Q205" i="2"/>
  <c r="Q83" i="2"/>
  <c r="Q170" i="2"/>
  <c r="Q79" i="2"/>
  <c r="Q60" i="2"/>
  <c r="Q155" i="2"/>
  <c r="Q242" i="2"/>
  <c r="Q151" i="2"/>
  <c r="Q471" i="2"/>
  <c r="Q281" i="2"/>
  <c r="Q452" i="2"/>
  <c r="Q101" i="2"/>
  <c r="Q28" i="2"/>
  <c r="Q66" i="2"/>
  <c r="Q200" i="2"/>
  <c r="Q173" i="2"/>
  <c r="Q51" i="2"/>
  <c r="Q117" i="2"/>
  <c r="Q30" i="2"/>
  <c r="Q82" i="2"/>
  <c r="Q216" i="2"/>
  <c r="Q225" i="2"/>
  <c r="Q348" i="2"/>
  <c r="Q182" i="2"/>
  <c r="Q198" i="2"/>
  <c r="Q121" i="2"/>
  <c r="Q453" i="2"/>
  <c r="Q289" i="2"/>
  <c r="Q372" i="2"/>
  <c r="Q282" i="2"/>
  <c r="Q362" i="2"/>
  <c r="Q429" i="2"/>
  <c r="Q488" i="2"/>
  <c r="Q162" i="2"/>
  <c r="Q253" i="2"/>
  <c r="Q320" i="2"/>
  <c r="Q442" i="2"/>
  <c r="Q186" i="2"/>
  <c r="Q254" i="2"/>
  <c r="Q340" i="2"/>
  <c r="Q465" i="2"/>
  <c r="Q202" i="2"/>
  <c r="Q257" i="2"/>
  <c r="Q365" i="2"/>
  <c r="Q473" i="2"/>
  <c r="Q218" i="2"/>
  <c r="Q293" i="2"/>
  <c r="Q398" i="2"/>
  <c r="Q481" i="2"/>
  <c r="Q226" i="2"/>
  <c r="Q312" i="2"/>
  <c r="Q400" i="2"/>
  <c r="Q158" i="2"/>
  <c r="Q250" i="2"/>
  <c r="Q333" i="2"/>
  <c r="Q404" i="2"/>
  <c r="Q278" i="2"/>
  <c r="Q164" i="2"/>
  <c r="Q259" i="2"/>
  <c r="Q180" i="2"/>
  <c r="Q275" i="2"/>
  <c r="Q89" i="2"/>
  <c r="Q271" i="2"/>
  <c r="Q252" i="2"/>
  <c r="Q347" i="2"/>
  <c r="Q56" i="2"/>
  <c r="Q343" i="2"/>
  <c r="Q470" i="2"/>
  <c r="Q321" i="2"/>
  <c r="Q444" i="2"/>
  <c r="Q76" i="2"/>
  <c r="Q171" i="2"/>
  <c r="Q258" i="2"/>
  <c r="Q167" i="2"/>
  <c r="Q148" i="2"/>
  <c r="Q243" i="2"/>
  <c r="Q92" i="2"/>
  <c r="Q187" i="2"/>
  <c r="Q274" i="2"/>
  <c r="Q183" i="2"/>
  <c r="Q166" i="2"/>
  <c r="Q361" i="2"/>
  <c r="Q70" i="2"/>
  <c r="Q324" i="2"/>
  <c r="Q175" i="2"/>
  <c r="Q222" i="2"/>
  <c r="Q345" i="2"/>
  <c r="Q108" i="2"/>
  <c r="Q63" i="2"/>
  <c r="Q441" i="2"/>
  <c r="Q150" i="2"/>
  <c r="Q93" i="2"/>
  <c r="Q168" i="2"/>
  <c r="Q352" i="2"/>
  <c r="Q456" i="2"/>
  <c r="Q133" i="2"/>
  <c r="Q192" i="2"/>
  <c r="Q354" i="2"/>
  <c r="Q458" i="2"/>
  <c r="Q157" i="2"/>
  <c r="Q208" i="2"/>
  <c r="Q356" i="2"/>
  <c r="Q462" i="2"/>
  <c r="Q197" i="2"/>
  <c r="Q224" i="2"/>
  <c r="Q381" i="2"/>
  <c r="Q467" i="2"/>
  <c r="Q221" i="2"/>
  <c r="Q232" i="2"/>
  <c r="Q414" i="2"/>
  <c r="Q475" i="2"/>
  <c r="Q44" i="2"/>
  <c r="Q256" i="2"/>
  <c r="Q416" i="2"/>
  <c r="Q46" i="2"/>
  <c r="Q228" i="2"/>
  <c r="Q323" i="2"/>
  <c r="Q244" i="2"/>
  <c r="Q339" i="2"/>
  <c r="Q48" i="2"/>
  <c r="Q335" i="2"/>
  <c r="Q316" i="2"/>
  <c r="Q411" i="2"/>
  <c r="Q120" i="2"/>
  <c r="Q407" i="2"/>
  <c r="Q241" i="2"/>
  <c r="Q421" i="2"/>
  <c r="Q217" i="2"/>
  <c r="Q140" i="2"/>
  <c r="Q235" i="2"/>
  <c r="Q49" i="2"/>
  <c r="Q231" i="2"/>
  <c r="Q212" i="2"/>
  <c r="Q307" i="2"/>
  <c r="Q156" i="2"/>
  <c r="Q251" i="2"/>
  <c r="Q65" i="2"/>
  <c r="Q247" i="2"/>
  <c r="Q350" i="2"/>
  <c r="Q468" i="2"/>
  <c r="Q305" i="2"/>
  <c r="Q163" i="2"/>
  <c r="Q303" i="2"/>
  <c r="Q344" i="2"/>
  <c r="Q450" i="2"/>
  <c r="Q24" i="2"/>
  <c r="Q191" i="2"/>
  <c r="Q264" i="2"/>
  <c r="Q349" i="2"/>
  <c r="Q132" i="2"/>
  <c r="Q71" i="2"/>
  <c r="Q445" i="2"/>
  <c r="Q201" i="2"/>
  <c r="Q172" i="2"/>
  <c r="Q95" i="2"/>
  <c r="Q478" i="2"/>
  <c r="Q246" i="2"/>
  <c r="Q196" i="2"/>
  <c r="Q111" i="2"/>
  <c r="Q486" i="2"/>
  <c r="Q262" i="2"/>
  <c r="Q236" i="2"/>
  <c r="Q127" i="2"/>
  <c r="Q38" i="2"/>
  <c r="Q288" i="2"/>
  <c r="Q260" i="2"/>
  <c r="Q135" i="2"/>
  <c r="Q145" i="2"/>
  <c r="Q297" i="2"/>
  <c r="Q300" i="2"/>
  <c r="Q159" i="2"/>
  <c r="Q177" i="2"/>
  <c r="Q325" i="2"/>
  <c r="Q292" i="2"/>
  <c r="Q387" i="2"/>
  <c r="Q308" i="2"/>
  <c r="Q403" i="2"/>
  <c r="Q112" i="2"/>
  <c r="Q85" i="2"/>
  <c r="Q26" i="2"/>
  <c r="Q50" i="2"/>
  <c r="Q184" i="2"/>
  <c r="Q54" i="2"/>
  <c r="Q337" i="2"/>
  <c r="Q483" i="2"/>
  <c r="Q94" i="2"/>
  <c r="Q204" i="2"/>
  <c r="Q299" i="2"/>
  <c r="Q113" i="2"/>
  <c r="Q295" i="2"/>
  <c r="Q276" i="2"/>
  <c r="Q131" i="2"/>
  <c r="Q147" i="2"/>
  <c r="Q143" i="2"/>
  <c r="Q219" i="2"/>
  <c r="Q215" i="2"/>
  <c r="Q402" i="2"/>
  <c r="Q165" i="2"/>
  <c r="Q130" i="2"/>
  <c r="Q237" i="2"/>
  <c r="Q53" i="2"/>
  <c r="Q315" i="2"/>
  <c r="Q55" i="2"/>
  <c r="Q102" i="2"/>
  <c r="Q413" i="2"/>
  <c r="Q266" i="2"/>
  <c r="Q469" i="2"/>
  <c r="Q464" i="2"/>
  <c r="Q415" i="2"/>
  <c r="Q454" i="2"/>
  <c r="Q459" i="2"/>
  <c r="Q273" i="2"/>
  <c r="Q285" i="2"/>
  <c r="Q351" i="2"/>
  <c r="Q353" i="2"/>
  <c r="Q74" i="2"/>
  <c r="Q317" i="2"/>
  <c r="Q457" i="2"/>
  <c r="Q367" i="2"/>
  <c r="Q390" i="2"/>
  <c r="Q98" i="2"/>
  <c r="Q334" i="2"/>
  <c r="Q434" i="2"/>
  <c r="Q391" i="2"/>
  <c r="Q396" i="2"/>
  <c r="Q61" i="2"/>
  <c r="Q77" i="2"/>
  <c r="Q42" i="2"/>
  <c r="Q149" i="2"/>
  <c r="Q114" i="2"/>
  <c r="Q286" i="2"/>
  <c r="Q269" i="2"/>
  <c r="Q268" i="2"/>
  <c r="Q72" i="2"/>
  <c r="Q21" i="2"/>
  <c r="Q245" i="2"/>
  <c r="Q443" i="2"/>
  <c r="Q311" i="2"/>
  <c r="Q437" i="2"/>
  <c r="Q489" i="2"/>
  <c r="Q47" i="2"/>
  <c r="Q425" i="2"/>
  <c r="Q203" i="2"/>
  <c r="Q479" i="2"/>
  <c r="Q296" i="2"/>
  <c r="Q40" i="2"/>
  <c r="Q485" i="2"/>
  <c r="Q32" i="2"/>
  <c r="Q125" i="2"/>
  <c r="Q141" i="2"/>
  <c r="Q106" i="2"/>
  <c r="Q213" i="2"/>
  <c r="Q178" i="2"/>
  <c r="Q385" i="2"/>
  <c r="Q384" i="2"/>
  <c r="Q332" i="2"/>
  <c r="Q136" i="2"/>
  <c r="Q29" i="2"/>
  <c r="Q220" i="2"/>
  <c r="Q146" i="2"/>
  <c r="Q375" i="2"/>
  <c r="Q185" i="2"/>
  <c r="Q393" i="2"/>
  <c r="Q399" i="2"/>
  <c r="Q417" i="2"/>
  <c r="Q451" i="2"/>
  <c r="Q336" i="2"/>
  <c r="Q440" i="2"/>
  <c r="Q199" i="2"/>
  <c r="Q476" i="2"/>
  <c r="Q267" i="2"/>
  <c r="Q78" i="2"/>
  <c r="Q341" i="2"/>
  <c r="Q239" i="2"/>
  <c r="Q86" i="2"/>
  <c r="Q331" i="2"/>
  <c r="Q233" i="2"/>
  <c r="Q378" i="2"/>
  <c r="Q263" i="2"/>
  <c r="Q238" i="2"/>
  <c r="Q395" i="2"/>
  <c r="Q301" i="2"/>
  <c r="Q401" i="2"/>
  <c r="Q36" i="2"/>
  <c r="Q52" i="2"/>
  <c r="Q234" i="2"/>
  <c r="Q124" i="2"/>
  <c r="Q306" i="2"/>
  <c r="Q294" i="2"/>
  <c r="Q209" i="2"/>
  <c r="Q43" i="2"/>
  <c r="Q39" i="2"/>
  <c r="Q115" i="2"/>
  <c r="Q284" i="2"/>
  <c r="Q210" i="2"/>
  <c r="Q439" i="2"/>
  <c r="Q280" i="2"/>
  <c r="Q432" i="2"/>
  <c r="Q169" i="2"/>
  <c r="Q110" i="2"/>
  <c r="Q154" i="2"/>
  <c r="Q346" i="2"/>
  <c r="Q436" i="2"/>
  <c r="Q327" i="2"/>
  <c r="Q318" i="2"/>
  <c r="Q58" i="2"/>
  <c r="Q302" i="2"/>
  <c r="Q304" i="2"/>
  <c r="Q359" i="2"/>
  <c r="Q357" i="2"/>
  <c r="Q90" i="2"/>
  <c r="Q330" i="2"/>
  <c r="Q370" i="2"/>
  <c r="Q383" i="2"/>
  <c r="Q394" i="2"/>
  <c r="Q122" i="2"/>
  <c r="Q342" i="2"/>
  <c r="Q329" i="2"/>
  <c r="Q100" i="2"/>
  <c r="Q116" i="2"/>
  <c r="Q298" i="2"/>
  <c r="Q188" i="2"/>
  <c r="Q97" i="2"/>
  <c r="Q377" i="2"/>
  <c r="Q376" i="2"/>
  <c r="Q107" i="2"/>
  <c r="Q103" i="2"/>
  <c r="Q179" i="2"/>
  <c r="Q22" i="2"/>
  <c r="Q129" i="2"/>
  <c r="Q358" i="2"/>
  <c r="Q392" i="2"/>
  <c r="Q68" i="2"/>
  <c r="Q360" i="2"/>
  <c r="Q277" i="2"/>
  <c r="Q137" i="2"/>
  <c r="Q477" i="2"/>
  <c r="Q472" i="2"/>
  <c r="Q423" i="2"/>
  <c r="Q382" i="2"/>
  <c r="Q41" i="2"/>
  <c r="Q373" i="2"/>
  <c r="Q366" i="2"/>
  <c r="Q447" i="2"/>
  <c r="Q388" i="2"/>
  <c r="Q73" i="2"/>
  <c r="Q410" i="2"/>
  <c r="Q461" i="2"/>
  <c r="Q463" i="2"/>
  <c r="Q446" i="2"/>
  <c r="Q105" i="2"/>
  <c r="Q433" i="2"/>
  <c r="Q368" i="2"/>
  <c r="Q240" i="2"/>
  <c r="Q408" i="2"/>
  <c r="Q194" i="2"/>
  <c r="Q123" i="2"/>
  <c r="Q460" i="2"/>
  <c r="Q272" i="2"/>
  <c r="Q314" i="2"/>
  <c r="Q474" i="2"/>
  <c r="Q484" i="2"/>
  <c r="Q214" i="2"/>
  <c r="Q255" i="2"/>
  <c r="Q355" i="2"/>
  <c r="Q380" i="2"/>
  <c r="Q261" i="2"/>
  <c r="Q31" i="2"/>
  <c r="Q34" i="2"/>
  <c r="Q153" i="2"/>
  <c r="Q109" i="2"/>
  <c r="Q88" i="2"/>
  <c r="Q405" i="2"/>
  <c r="Q480" i="2"/>
  <c r="Q27" i="2"/>
  <c r="Q322" i="2"/>
  <c r="Q482" i="2"/>
  <c r="Q142" i="2"/>
  <c r="Q424" i="2"/>
  <c r="Q104" i="2"/>
  <c r="Q139" i="2"/>
  <c r="Q270" i="2"/>
  <c r="Q33" i="2"/>
  <c r="Q248" i="2"/>
  <c r="Q229" i="2"/>
  <c r="Q435" i="2"/>
  <c r="Q426" i="2"/>
  <c r="Q144" i="2"/>
  <c r="Q319" i="2"/>
  <c r="Q364" i="2"/>
  <c r="Q431" i="2"/>
  <c r="Q57" i="2"/>
  <c r="Q397" i="2"/>
  <c r="Q409" i="2"/>
  <c r="Q412" i="2"/>
  <c r="Q118" i="2"/>
  <c r="Q207" i="2"/>
  <c r="Q363" i="2"/>
  <c r="Q152" i="2"/>
  <c r="Q420" i="2"/>
  <c r="Q290" i="2"/>
  <c r="Q386" i="2"/>
  <c r="Q75" i="2"/>
  <c r="Q428" i="2"/>
  <c r="Q249" i="2"/>
  <c r="Q283" i="2"/>
  <c r="Q45" i="2"/>
  <c r="Q418" i="2"/>
  <c r="Q69" i="2"/>
  <c r="Q369" i="2"/>
  <c r="Q291" i="2"/>
  <c r="Q455" i="2"/>
  <c r="Q230" i="2"/>
  <c r="Q195" i="2"/>
  <c r="Q279" i="2"/>
  <c r="Q371" i="2"/>
  <c r="Q338" i="2"/>
  <c r="Q206" i="2"/>
  <c r="Q64" i="2"/>
  <c r="Q422" i="2"/>
  <c r="Q193" i="2"/>
  <c r="Q326" i="2"/>
  <c r="Q25" i="2"/>
  <c r="Q62" i="2"/>
  <c r="Q181" i="2"/>
  <c r="Q419" i="2"/>
  <c r="Q310" i="2"/>
  <c r="Q223" i="2"/>
  <c r="Q406" i="2"/>
  <c r="Q161" i="2"/>
  <c r="Q128" i="2"/>
  <c r="Q176" i="2"/>
  <c r="Q379" i="2"/>
  <c r="Q227" i="2"/>
  <c r="Q374" i="2"/>
  <c r="Q449" i="2"/>
  <c r="Q87" i="2"/>
  <c r="Q309" i="2"/>
  <c r="Q328" i="2"/>
  <c r="Q174" i="2"/>
  <c r="Q430" i="2"/>
  <c r="Q138" i="2"/>
  <c r="Q389" i="2"/>
  <c r="Q99" i="2"/>
  <c r="Q37" i="2"/>
  <c r="Q313" i="2"/>
  <c r="Q126" i="2"/>
  <c r="Q81" i="2"/>
  <c r="Q427" i="2"/>
  <c r="Q438" i="2"/>
  <c r="Q35" i="2"/>
  <c r="Q265" i="2"/>
  <c r="Q84" i="2"/>
  <c r="Q96" i="2"/>
  <c r="Q59" i="2"/>
  <c r="Q190" i="2"/>
  <c r="Q119" i="2"/>
  <c r="Q287" i="2"/>
  <c r="Q160" i="2"/>
  <c r="Q448" i="2"/>
  <c r="Q466" i="2"/>
  <c r="Q23" i="2"/>
  <c r="Q487" i="2"/>
  <c r="Q211" i="2"/>
  <c r="Q80" i="2"/>
  <c r="Q91" i="2"/>
  <c r="Q134" i="2"/>
  <c r="P96" i="12"/>
  <c r="P59" i="12"/>
  <c r="P128" i="12"/>
  <c r="P91" i="12"/>
  <c r="P207" i="12"/>
  <c r="P74" i="12"/>
  <c r="P209" i="12"/>
  <c r="P265" i="12"/>
  <c r="P47" i="12"/>
  <c r="P165" i="12"/>
  <c r="P300" i="12"/>
  <c r="P106" i="12"/>
  <c r="P90" i="12"/>
  <c r="P51" i="12"/>
  <c r="P81" i="12"/>
  <c r="P125" i="12"/>
  <c r="P280" i="12"/>
  <c r="P239" i="12"/>
  <c r="P102" i="12"/>
  <c r="P244" i="12"/>
  <c r="P289" i="12"/>
  <c r="P112" i="12"/>
  <c r="P243" i="12"/>
  <c r="P260" i="12"/>
  <c r="P306" i="12"/>
  <c r="P295" i="12"/>
  <c r="P84" i="12"/>
  <c r="P301" i="12"/>
  <c r="P50" i="12"/>
  <c r="P249" i="12"/>
  <c r="P183" i="12"/>
  <c r="P318" i="12"/>
  <c r="P184" i="12"/>
  <c r="P232" i="12"/>
  <c r="P144" i="12"/>
  <c r="P134" i="12"/>
  <c r="P284" i="12"/>
  <c r="P61" i="12"/>
  <c r="P271" i="12"/>
  <c r="P167" i="12"/>
  <c r="P251" i="12"/>
  <c r="P199" i="12"/>
  <c r="P137" i="12"/>
  <c r="P35" i="12"/>
  <c r="P325" i="12"/>
  <c r="P65" i="12"/>
  <c r="P264" i="12"/>
  <c r="P78" i="12"/>
  <c r="P70" i="12"/>
  <c r="P270" i="12"/>
  <c r="P22" i="12"/>
  <c r="P72" i="12"/>
  <c r="P203" i="12"/>
  <c r="P213" i="12"/>
  <c r="P274" i="12"/>
  <c r="P202" i="12"/>
  <c r="P43" i="12"/>
  <c r="P66" i="12"/>
  <c r="P69" i="12"/>
  <c r="P272" i="12"/>
  <c r="P223" i="12"/>
  <c r="P94" i="12"/>
  <c r="P234" i="12"/>
  <c r="P281" i="12"/>
  <c r="P104" i="12"/>
  <c r="P235" i="12"/>
  <c r="P242" i="12"/>
  <c r="P26" i="12"/>
  <c r="P33" i="12"/>
  <c r="P44" i="12"/>
  <c r="P31" i="12"/>
  <c r="P140" i="12"/>
  <c r="P292" i="12"/>
  <c r="P98" i="12"/>
  <c r="P303" i="12"/>
  <c r="P131" i="12"/>
  <c r="P124" i="12"/>
  <c r="P201" i="12"/>
  <c r="P113" i="12"/>
  <c r="P86" i="12"/>
  <c r="P186" i="12"/>
  <c r="P283" i="12"/>
  <c r="P130" i="12"/>
  <c r="P63" i="12"/>
  <c r="P194" i="12"/>
  <c r="P316" i="12"/>
  <c r="P129" i="12"/>
  <c r="P279" i="12"/>
  <c r="P75" i="12"/>
  <c r="P93" i="12"/>
  <c r="P158" i="12"/>
  <c r="P296" i="12"/>
  <c r="P30" i="12"/>
  <c r="P117" i="12"/>
  <c r="P250" i="12"/>
  <c r="P305" i="12"/>
  <c r="P136" i="12"/>
  <c r="P114" i="12"/>
  <c r="P276" i="12"/>
  <c r="P322" i="12"/>
  <c r="P198" i="12"/>
  <c r="P107" i="12"/>
  <c r="P118" i="12"/>
  <c r="P176" i="12"/>
  <c r="P320" i="12"/>
  <c r="P32" i="12"/>
  <c r="P76" i="12"/>
  <c r="P64" i="12"/>
  <c r="P108" i="12"/>
  <c r="P119" i="12"/>
  <c r="P262" i="12"/>
  <c r="P142" i="12"/>
  <c r="P168" i="12"/>
  <c r="P80" i="12"/>
  <c r="P190" i="12"/>
  <c r="P28" i="12"/>
  <c r="P97" i="12"/>
  <c r="P89" i="12"/>
  <c r="P282" i="12"/>
  <c r="P55" i="12"/>
  <c r="P141" i="12"/>
  <c r="P193" i="12"/>
  <c r="P60" i="12"/>
  <c r="P166" i="12"/>
  <c r="P224" i="12"/>
  <c r="P23" i="12"/>
  <c r="P174" i="12"/>
  <c r="P218" i="12"/>
  <c r="P87" i="12"/>
  <c r="P221" i="12"/>
  <c r="P240" i="12"/>
  <c r="P237" i="12"/>
  <c r="P233" i="12"/>
  <c r="P315" i="12"/>
  <c r="P312" i="12"/>
  <c r="P195" i="12"/>
  <c r="P205" i="12"/>
  <c r="P185" i="12"/>
  <c r="P71" i="12"/>
  <c r="P115" i="12"/>
  <c r="P206" i="12"/>
  <c r="P182" i="12"/>
  <c r="P189" i="12"/>
  <c r="P143" i="12"/>
  <c r="P238" i="12"/>
  <c r="P220" i="12"/>
  <c r="P67" i="12"/>
  <c r="P291" i="12"/>
  <c r="P288" i="12"/>
  <c r="P68" i="12"/>
  <c r="P324" i="12"/>
  <c r="P297" i="12"/>
  <c r="P175" i="12"/>
  <c r="P101" i="12"/>
  <c r="P314" i="12"/>
  <c r="P48" i="12"/>
  <c r="P138" i="12"/>
  <c r="P53" i="12"/>
  <c r="P287" i="12"/>
  <c r="P254" i="12"/>
  <c r="P259" i="12"/>
  <c r="P256" i="12"/>
  <c r="P135" i="12"/>
  <c r="P161" i="12"/>
  <c r="P133" i="12"/>
  <c r="P269" i="12"/>
  <c r="P273" i="12"/>
  <c r="P52" i="12"/>
  <c r="P308" i="12"/>
  <c r="P173" i="12"/>
  <c r="P147" i="12"/>
  <c r="P42" i="12"/>
  <c r="P212" i="12"/>
  <c r="P163" i="12"/>
  <c r="P170" i="12"/>
  <c r="P156" i="12"/>
  <c r="P24" i="12"/>
  <c r="P178" i="12"/>
  <c r="P149" i="12"/>
  <c r="P95" i="12"/>
  <c r="P225" i="12"/>
  <c r="P172" i="12"/>
  <c r="P56" i="12"/>
  <c r="P326" i="12"/>
  <c r="P323" i="12"/>
  <c r="P319" i="12"/>
  <c r="P39" i="12"/>
  <c r="P38" i="12"/>
  <c r="P261" i="12"/>
  <c r="P127" i="12"/>
  <c r="P217" i="12"/>
  <c r="P105" i="12"/>
  <c r="P139" i="12"/>
  <c r="P148" i="12"/>
  <c r="P152" i="12"/>
  <c r="P294" i="12"/>
  <c r="P146" i="12"/>
  <c r="P263" i="12"/>
  <c r="P204" i="12"/>
  <c r="P248" i="12"/>
  <c r="P245" i="12"/>
  <c r="P83" i="12"/>
  <c r="P268" i="12"/>
  <c r="P228" i="12"/>
  <c r="P46" i="12"/>
  <c r="P309" i="12"/>
  <c r="P258" i="12"/>
  <c r="P111" i="12"/>
  <c r="P157" i="12"/>
  <c r="P58" i="12"/>
  <c r="P103" i="12"/>
  <c r="P155" i="12"/>
  <c r="P121" i="12"/>
  <c r="P215" i="12"/>
  <c r="P145" i="12"/>
  <c r="P210" i="12"/>
  <c r="P227" i="12"/>
  <c r="P37" i="12"/>
  <c r="P116" i="12"/>
  <c r="P196" i="12"/>
  <c r="P226" i="12"/>
  <c r="P57" i="12"/>
  <c r="P302" i="12"/>
  <c r="P299" i="12"/>
  <c r="P216" i="12"/>
  <c r="P171" i="12"/>
  <c r="P73" i="12"/>
  <c r="P160" i="12"/>
  <c r="P25" i="12"/>
  <c r="P109" i="12"/>
  <c r="P154" i="12"/>
  <c r="P191" i="12"/>
  <c r="P246" i="12"/>
  <c r="P266" i="12"/>
  <c r="P231" i="12"/>
  <c r="P219" i="12"/>
  <c r="P267" i="12"/>
  <c r="P36" i="12"/>
  <c r="P230" i="12"/>
  <c r="P241" i="12"/>
  <c r="P169" i="12"/>
  <c r="P222" i="12"/>
  <c r="P49" i="12"/>
  <c r="P285" i="12"/>
  <c r="P298" i="12"/>
  <c r="P79" i="12"/>
  <c r="P110" i="12"/>
  <c r="P45" i="12"/>
  <c r="P311" i="12"/>
  <c r="P82" i="12"/>
  <c r="P180" i="12"/>
  <c r="P304" i="12"/>
  <c r="P92" i="12"/>
  <c r="P188" i="12"/>
  <c r="P313" i="12"/>
  <c r="P54" i="12"/>
  <c r="P317" i="12"/>
  <c r="P164" i="12"/>
  <c r="P123" i="12"/>
  <c r="P229" i="12"/>
  <c r="P29" i="12"/>
  <c r="P211" i="12"/>
  <c r="P275" i="12"/>
  <c r="P41" i="12"/>
  <c r="P286" i="12"/>
  <c r="P290" i="12"/>
  <c r="P151" i="12"/>
  <c r="P85" i="12"/>
  <c r="P214" i="12"/>
  <c r="P159" i="12"/>
  <c r="P200" i="12"/>
  <c r="P236" i="12"/>
  <c r="P40" i="12"/>
  <c r="P208" i="12"/>
  <c r="P307" i="12"/>
  <c r="P255" i="12"/>
  <c r="P99" i="12"/>
  <c r="P77" i="12"/>
  <c r="P181" i="12"/>
  <c r="P27" i="12"/>
  <c r="P192" i="12"/>
  <c r="P257" i="12"/>
  <c r="P187" i="12"/>
  <c r="P62" i="12"/>
  <c r="P197" i="12"/>
  <c r="P278" i="12"/>
  <c r="P34" i="12"/>
  <c r="P88" i="12"/>
  <c r="P277" i="12"/>
  <c r="P126" i="12"/>
  <c r="P21" i="12"/>
  <c r="P153" i="12"/>
  <c r="P150" i="12"/>
  <c r="P247" i="12"/>
  <c r="P293" i="12"/>
  <c r="P132" i="12"/>
  <c r="P120" i="12"/>
  <c r="P310" i="12"/>
  <c r="P162" i="12"/>
  <c r="P177" i="12"/>
  <c r="P179" i="12"/>
  <c r="P253" i="12"/>
  <c r="P252" i="12"/>
  <c r="P100" i="12"/>
  <c r="P122" i="12"/>
  <c r="P321" i="12"/>
  <c r="O118" i="12"/>
  <c r="O26" i="12"/>
  <c r="O184" i="12"/>
  <c r="O305" i="12"/>
  <c r="O270" i="12"/>
  <c r="O29" i="12"/>
  <c r="O269" i="12"/>
  <c r="O65" i="12"/>
  <c r="O220" i="12"/>
  <c r="O127" i="12"/>
  <c r="O154" i="12"/>
  <c r="O300" i="12"/>
  <c r="O164" i="12"/>
  <c r="O241" i="12"/>
  <c r="O78" i="12"/>
  <c r="O226" i="12"/>
  <c r="O115" i="12"/>
  <c r="O265" i="12"/>
  <c r="O303" i="12"/>
  <c r="O150" i="12"/>
  <c r="O131" i="12"/>
  <c r="O215" i="12"/>
  <c r="O64" i="12"/>
  <c r="O56" i="12"/>
  <c r="O50" i="12"/>
  <c r="O155" i="12"/>
  <c r="O306" i="12"/>
  <c r="O113" i="12"/>
  <c r="O38" i="12"/>
  <c r="O186" i="12"/>
  <c r="O23" i="12"/>
  <c r="O195" i="12"/>
  <c r="O263" i="12"/>
  <c r="O174" i="12"/>
  <c r="O163" i="12"/>
  <c r="O253" i="12"/>
  <c r="O104" i="12"/>
  <c r="O310" i="12"/>
  <c r="O182" i="12"/>
  <c r="O167" i="12"/>
  <c r="O259" i="12"/>
  <c r="O105" i="12"/>
  <c r="O208" i="12"/>
  <c r="O35" i="12"/>
  <c r="O81" i="12"/>
  <c r="O197" i="12"/>
  <c r="O280" i="12"/>
  <c r="O70" i="12"/>
  <c r="O218" i="12"/>
  <c r="O88" i="12"/>
  <c r="O257" i="12"/>
  <c r="O295" i="12"/>
  <c r="O142" i="12"/>
  <c r="O120" i="12"/>
  <c r="O211" i="12"/>
  <c r="O60" i="12"/>
  <c r="O137" i="12"/>
  <c r="O214" i="12"/>
  <c r="O225" i="12"/>
  <c r="O291" i="12"/>
  <c r="O160" i="12"/>
  <c r="O87" i="12"/>
  <c r="O114" i="12"/>
  <c r="O260" i="12"/>
  <c r="O68" i="12"/>
  <c r="O179" i="12"/>
  <c r="O102" i="12"/>
  <c r="O250" i="12"/>
  <c r="O151" i="12"/>
  <c r="O289" i="12"/>
  <c r="O175" i="12"/>
  <c r="O238" i="12"/>
  <c r="O251" i="12"/>
  <c r="O315" i="12"/>
  <c r="O187" i="12"/>
  <c r="O165" i="12"/>
  <c r="O47" i="12"/>
  <c r="O202" i="12"/>
  <c r="O176" i="12"/>
  <c r="O136" i="12"/>
  <c r="O190" i="12"/>
  <c r="O213" i="12"/>
  <c r="O232" i="12"/>
  <c r="O63" i="12"/>
  <c r="O200" i="12"/>
  <c r="O246" i="12"/>
  <c r="O121" i="12"/>
  <c r="O132" i="12"/>
  <c r="O239" i="12"/>
  <c r="O146" i="12"/>
  <c r="O205" i="12"/>
  <c r="O33" i="12"/>
  <c r="O37" i="12"/>
  <c r="O111" i="12"/>
  <c r="O192" i="12"/>
  <c r="O272" i="12"/>
  <c r="O99" i="12"/>
  <c r="O267" i="12"/>
  <c r="O287" i="12"/>
  <c r="O277" i="12"/>
  <c r="O282" i="12"/>
  <c r="O204" i="12"/>
  <c r="O51" i="12"/>
  <c r="O219" i="12"/>
  <c r="O156" i="12"/>
  <c r="O48" i="12"/>
  <c r="O170" i="12"/>
  <c r="O125" i="12"/>
  <c r="O57" i="12"/>
  <c r="O61" i="12"/>
  <c r="O324" i="12"/>
  <c r="O96" i="12"/>
  <c r="O31" i="12"/>
  <c r="O161" i="12"/>
  <c r="O139" i="12"/>
  <c r="O116" i="12"/>
  <c r="O77" i="12"/>
  <c r="O188" i="12"/>
  <c r="O199" i="12"/>
  <c r="O302" i="12"/>
  <c r="O85" i="12"/>
  <c r="O73" i="12"/>
  <c r="O216" i="12"/>
  <c r="O210" i="12"/>
  <c r="O28" i="12"/>
  <c r="O134" i="12"/>
  <c r="O141" i="12"/>
  <c r="O321" i="12"/>
  <c r="O294" i="12"/>
  <c r="O98" i="12"/>
  <c r="O283" i="12"/>
  <c r="O296" i="12"/>
  <c r="O143" i="12"/>
  <c r="O293" i="12"/>
  <c r="O298" i="12"/>
  <c r="O247" i="12"/>
  <c r="O178" i="12"/>
  <c r="O244" i="12"/>
  <c r="O252" i="12"/>
  <c r="O166" i="12"/>
  <c r="O309" i="12"/>
  <c r="O314" i="12"/>
  <c r="O278" i="12"/>
  <c r="O66" i="12"/>
  <c r="O27" i="12"/>
  <c r="O264" i="12"/>
  <c r="O235" i="12"/>
  <c r="O91" i="12"/>
  <c r="O323" i="12"/>
  <c r="O279" i="12"/>
  <c r="O89" i="12"/>
  <c r="O149" i="12"/>
  <c r="O198" i="12"/>
  <c r="O217" i="12"/>
  <c r="O123" i="12"/>
  <c r="O40" i="12"/>
  <c r="O162" i="12"/>
  <c r="O80" i="12"/>
  <c r="O49" i="12"/>
  <c r="O86" i="12"/>
  <c r="O100" i="12"/>
  <c r="O52" i="12"/>
  <c r="O311" i="12"/>
  <c r="O242" i="12"/>
  <c r="O299" i="12"/>
  <c r="O312" i="12"/>
  <c r="O230" i="12"/>
  <c r="O108" i="12"/>
  <c r="O72" i="12"/>
  <c r="O140" i="12"/>
  <c r="O130" i="12"/>
  <c r="O180" i="12"/>
  <c r="O21" i="12"/>
  <c r="O318" i="12"/>
  <c r="O74" i="12"/>
  <c r="O266" i="12"/>
  <c r="O55" i="12"/>
  <c r="O196" i="12"/>
  <c r="O313" i="12"/>
  <c r="O43" i="12"/>
  <c r="O209" i="12"/>
  <c r="O224" i="12"/>
  <c r="O71" i="12"/>
  <c r="O221" i="12"/>
  <c r="O203" i="12"/>
  <c r="O173" i="12"/>
  <c r="O53" i="12"/>
  <c r="O153" i="12"/>
  <c r="O189" i="12"/>
  <c r="O30" i="12"/>
  <c r="O157" i="12"/>
  <c r="O128" i="12"/>
  <c r="O255" i="12"/>
  <c r="O69" i="12"/>
  <c r="O159" i="12"/>
  <c r="O97" i="12"/>
  <c r="O39" i="12"/>
  <c r="O194" i="12"/>
  <c r="O172" i="12"/>
  <c r="O133" i="12"/>
  <c r="O262" i="12"/>
  <c r="O138" i="12"/>
  <c r="O24" i="12"/>
  <c r="O119" i="12"/>
  <c r="O124" i="12"/>
  <c r="O112" i="12"/>
  <c r="O107" i="12"/>
  <c r="O275" i="12"/>
  <c r="O288" i="12"/>
  <c r="O135" i="12"/>
  <c r="O285" i="12"/>
  <c r="O290" i="12"/>
  <c r="O243" i="12"/>
  <c r="O59" i="12"/>
  <c r="O223" i="12"/>
  <c r="O273" i="12"/>
  <c r="O94" i="12"/>
  <c r="O227" i="12"/>
  <c r="O236" i="12"/>
  <c r="O319" i="12"/>
  <c r="O75" i="12"/>
  <c r="O268" i="12"/>
  <c r="O185" i="12"/>
  <c r="O103" i="12"/>
  <c r="O22" i="12"/>
  <c r="O258" i="12"/>
  <c r="O212" i="12"/>
  <c r="O261" i="12"/>
  <c r="O228" i="12"/>
  <c r="O62" i="12"/>
  <c r="O292" i="12"/>
  <c r="O147" i="12"/>
  <c r="O90" i="12"/>
  <c r="O76" i="12"/>
  <c r="O41" i="12"/>
  <c r="O206" i="12"/>
  <c r="O93" i="12"/>
  <c r="O44" i="12"/>
  <c r="O286" i="12"/>
  <c r="O42" i="12"/>
  <c r="O316" i="12"/>
  <c r="O249" i="12"/>
  <c r="O158" i="12"/>
  <c r="O301" i="12"/>
  <c r="O193" i="12"/>
  <c r="O254" i="12"/>
  <c r="O58" i="12"/>
  <c r="O248" i="12"/>
  <c r="O256" i="12"/>
  <c r="O46" i="12"/>
  <c r="O317" i="12"/>
  <c r="O322" i="12"/>
  <c r="O271" i="12"/>
  <c r="O325" i="12"/>
  <c r="O191" i="12"/>
  <c r="O126" i="12"/>
  <c r="O84" i="12"/>
  <c r="O237" i="12"/>
  <c r="O117" i="12"/>
  <c r="O201" i="12"/>
  <c r="O152" i="12"/>
  <c r="O45" i="12"/>
  <c r="O144" i="12"/>
  <c r="O168" i="12"/>
  <c r="O326" i="12"/>
  <c r="O106" i="12"/>
  <c r="O145" i="12"/>
  <c r="O304" i="12"/>
  <c r="O222" i="12"/>
  <c r="O101" i="12"/>
  <c r="O281" i="12"/>
  <c r="O171" i="12"/>
  <c r="O122" i="12"/>
  <c r="O307" i="12"/>
  <c r="O320" i="12"/>
  <c r="O110" i="12"/>
  <c r="O109" i="12"/>
  <c r="O129" i="12"/>
  <c r="O233" i="12"/>
  <c r="O36" i="12"/>
  <c r="O177" i="12"/>
  <c r="O83" i="12"/>
  <c r="O54" i="12"/>
  <c r="O229" i="12"/>
  <c r="O67" i="12"/>
  <c r="O276" i="12"/>
  <c r="O284" i="12"/>
  <c r="O34" i="12"/>
  <c r="O148" i="12"/>
  <c r="O297" i="12"/>
  <c r="O25" i="12"/>
  <c r="O308" i="12"/>
  <c r="O181" i="12"/>
  <c r="O169" i="12"/>
  <c r="O82" i="12"/>
  <c r="O245" i="12"/>
  <c r="O95" i="12"/>
  <c r="O274" i="12"/>
  <c r="O79" i="12"/>
  <c r="O231" i="12"/>
  <c r="O32" i="12"/>
  <c r="O234" i="12"/>
  <c r="O240" i="12"/>
  <c r="O92" i="12"/>
  <c r="O207" i="12"/>
  <c r="O183" i="12"/>
  <c r="O7" i="12"/>
  <c r="E4" i="12" s="1"/>
  <c r="Q83" i="10"/>
  <c r="Q185" i="10"/>
  <c r="Q245" i="10"/>
  <c r="Q323" i="10"/>
  <c r="Q183" i="10"/>
  <c r="Q57" i="10"/>
  <c r="Q105" i="10"/>
  <c r="Q227" i="10"/>
  <c r="Q167" i="10"/>
  <c r="Q255" i="10"/>
  <c r="Q212" i="10"/>
  <c r="Q305" i="10"/>
  <c r="Q155" i="10"/>
  <c r="Q177" i="10"/>
  <c r="Q219" i="10"/>
  <c r="Q108" i="10"/>
  <c r="Q113" i="10"/>
  <c r="Q165" i="10"/>
  <c r="Q250" i="10"/>
  <c r="Q179" i="10"/>
  <c r="Q295" i="10"/>
  <c r="Q45" i="10"/>
  <c r="Q124" i="10"/>
  <c r="Q42" i="10"/>
  <c r="Q270" i="10"/>
  <c r="Q299" i="10"/>
  <c r="Q260" i="10"/>
  <c r="Q264" i="10"/>
  <c r="Q229" i="10"/>
  <c r="Q87" i="10"/>
  <c r="Q98" i="10"/>
  <c r="Q76" i="10"/>
  <c r="Q241" i="10"/>
  <c r="Q288" i="10"/>
  <c r="Q277" i="10"/>
  <c r="Q282" i="10"/>
  <c r="Q160" i="10"/>
  <c r="Q211" i="10"/>
  <c r="Q95" i="10"/>
  <c r="Q53" i="10"/>
  <c r="Q118" i="10"/>
  <c r="Q33" i="10"/>
  <c r="Q61" i="10"/>
  <c r="Q325" i="10"/>
  <c r="Q306" i="10"/>
  <c r="Q199" i="10"/>
  <c r="Q287" i="10"/>
  <c r="Q62" i="10"/>
  <c r="Q52" i="10"/>
  <c r="Q187" i="10"/>
  <c r="Q230" i="10"/>
  <c r="Q251" i="10"/>
  <c r="Q308" i="10"/>
  <c r="Q216" i="10"/>
  <c r="Q148" i="10"/>
  <c r="Q149" i="10"/>
  <c r="Q63" i="10"/>
  <c r="Q121" i="10"/>
  <c r="Q74" i="10"/>
  <c r="Q116" i="10"/>
  <c r="Q43" i="10"/>
  <c r="Q38" i="10"/>
  <c r="Q93" i="10"/>
  <c r="Q34" i="10"/>
  <c r="Q36" i="10"/>
  <c r="Q23" i="10"/>
  <c r="Q128" i="10"/>
  <c r="Q119" i="10"/>
  <c r="Q231" i="10"/>
  <c r="Q204" i="10"/>
  <c r="Q79" i="10"/>
  <c r="Q156" i="10"/>
  <c r="Q188" i="10"/>
  <c r="Q67" i="10"/>
  <c r="Q84" i="10"/>
  <c r="Q298" i="10"/>
  <c r="Q191" i="10"/>
  <c r="Q279" i="10"/>
  <c r="Q26" i="10"/>
  <c r="Q321" i="10"/>
  <c r="Q171" i="10"/>
  <c r="Q222" i="10"/>
  <c r="Q243" i="10"/>
  <c r="Q244" i="10"/>
  <c r="Q208" i="10"/>
  <c r="Q144" i="10"/>
  <c r="Q145" i="10"/>
  <c r="Q47" i="10"/>
  <c r="Q100" i="10"/>
  <c r="Q72" i="10"/>
  <c r="Q141" i="10"/>
  <c r="Q35" i="10"/>
  <c r="Q319" i="10"/>
  <c r="Q89" i="10"/>
  <c r="Q180" i="10"/>
  <c r="Q29" i="10"/>
  <c r="Q262" i="10"/>
  <c r="Q283" i="10"/>
  <c r="Q284" i="10"/>
  <c r="Q197" i="10"/>
  <c r="Q78" i="10"/>
  <c r="Q85" i="10"/>
  <c r="Q69" i="10"/>
  <c r="Q246" i="10"/>
  <c r="Q291" i="10"/>
  <c r="Q170" i="10"/>
  <c r="Q301" i="10"/>
  <c r="Q46" i="10"/>
  <c r="Q37" i="10"/>
  <c r="Q220" i="10"/>
  <c r="Q137" i="10"/>
  <c r="Q102" i="10"/>
  <c r="Q294" i="10"/>
  <c r="Q315" i="10"/>
  <c r="Q300" i="10"/>
  <c r="Q280" i="10"/>
  <c r="Q253" i="10"/>
  <c r="Q234" i="10"/>
  <c r="Q127" i="10"/>
  <c r="Q215" i="10"/>
  <c r="Q161" i="10"/>
  <c r="Q273" i="10"/>
  <c r="Q107" i="10"/>
  <c r="Q117" i="10"/>
  <c r="Q192" i="10"/>
  <c r="Q209" i="10"/>
  <c r="Q133" i="10"/>
  <c r="Q24" i="10"/>
  <c r="Q58" i="10"/>
  <c r="Q316" i="10"/>
  <c r="Q22" i="10"/>
  <c r="Q293" i="10"/>
  <c r="Q274" i="10"/>
  <c r="Q320" i="10"/>
  <c r="Q259" i="10"/>
  <c r="Q158" i="10"/>
  <c r="Q56" i="10"/>
  <c r="Q82" i="10"/>
  <c r="Q292" i="10"/>
  <c r="Q134" i="10"/>
  <c r="Q103" i="10"/>
  <c r="Q109" i="10"/>
  <c r="Q174" i="10"/>
  <c r="Q189" i="10"/>
  <c r="Q122" i="10"/>
  <c r="Q106" i="10"/>
  <c r="Q64" i="10"/>
  <c r="Q135" i="10"/>
  <c r="Q326" i="10"/>
  <c r="Q110" i="10"/>
  <c r="Q239" i="10"/>
  <c r="Q182" i="10"/>
  <c r="Q166" i="10"/>
  <c r="Q202" i="10"/>
  <c r="Q214" i="10"/>
  <c r="Q314" i="10"/>
  <c r="Q154" i="10"/>
  <c r="Q176" i="10"/>
  <c r="Q101" i="10"/>
  <c r="Q65" i="10"/>
  <c r="Q307" i="10"/>
  <c r="Q163" i="10"/>
  <c r="Q138" i="10"/>
  <c r="Q31" i="10"/>
  <c r="Q302" i="10"/>
  <c r="Q265" i="10"/>
  <c r="Q96" i="10"/>
  <c r="Q40" i="10"/>
  <c r="Q195" i="10"/>
  <c r="Q198" i="10"/>
  <c r="Q252" i="10"/>
  <c r="Q254" i="10"/>
  <c r="Q289" i="10"/>
  <c r="Q125" i="10"/>
  <c r="Q60" i="10"/>
  <c r="Q151" i="10"/>
  <c r="Q146" i="10"/>
  <c r="Q51" i="10"/>
  <c r="Q213" i="10"/>
  <c r="Q139" i="10"/>
  <c r="Q81" i="10"/>
  <c r="Q162" i="10"/>
  <c r="Q249" i="10"/>
  <c r="Q272" i="10"/>
  <c r="Q235" i="10"/>
  <c r="Q91" i="10"/>
  <c r="Q147" i="10"/>
  <c r="Q309" i="10"/>
  <c r="Q115" i="10"/>
  <c r="Q136" i="10"/>
  <c r="Q248" i="10"/>
  <c r="Q290" i="10"/>
  <c r="Q271" i="10"/>
  <c r="Q313" i="10"/>
  <c r="Q164" i="10"/>
  <c r="Q120" i="10"/>
  <c r="Q104" i="10"/>
  <c r="Q140" i="10"/>
  <c r="Q39" i="10"/>
  <c r="Q318" i="10"/>
  <c r="Q73" i="10"/>
  <c r="Q223" i="10"/>
  <c r="Q54" i="10"/>
  <c r="Q203" i="10"/>
  <c r="Q200" i="10"/>
  <c r="Q71" i="10"/>
  <c r="Q80" i="10"/>
  <c r="Q297" i="10"/>
  <c r="Q196" i="10"/>
  <c r="Q157" i="10"/>
  <c r="Q217" i="10"/>
  <c r="Q236" i="10"/>
  <c r="Q257" i="10"/>
  <c r="Q153" i="10"/>
  <c r="Q303" i="10"/>
  <c r="Q276" i="10"/>
  <c r="Q267" i="10"/>
  <c r="Q150" i="10"/>
  <c r="Q159" i="10"/>
  <c r="Q186" i="10"/>
  <c r="Q41" i="10"/>
  <c r="Q55" i="10"/>
  <c r="Q59" i="10"/>
  <c r="Q172" i="10"/>
  <c r="Q193" i="10"/>
  <c r="Q111" i="10"/>
  <c r="Q322" i="10"/>
  <c r="Q261" i="10"/>
  <c r="Q129" i="10"/>
  <c r="Q281" i="10"/>
  <c r="Q285" i="10"/>
  <c r="Q240" i="10"/>
  <c r="Q178" i="10"/>
  <c r="Q21" i="10"/>
  <c r="Q168" i="10"/>
  <c r="Q30" i="10"/>
  <c r="Q286" i="10"/>
  <c r="Q88" i="10"/>
  <c r="Q205" i="10"/>
  <c r="Q114" i="10"/>
  <c r="Q70" i="10"/>
  <c r="Q304" i="10"/>
  <c r="Q77" i="10"/>
  <c r="Q194" i="10"/>
  <c r="Q247" i="10"/>
  <c r="Q228" i="10"/>
  <c r="Q256" i="10"/>
  <c r="Q224" i="10"/>
  <c r="Q49" i="10"/>
  <c r="Q317" i="10"/>
  <c r="Q181" i="10"/>
  <c r="Q94" i="10"/>
  <c r="Q324" i="10"/>
  <c r="Q190" i="10"/>
  <c r="Q311" i="10"/>
  <c r="Q143" i="10"/>
  <c r="Q275" i="10"/>
  <c r="Q152" i="10"/>
  <c r="Q310" i="10"/>
  <c r="Q210" i="10"/>
  <c r="Q142" i="10"/>
  <c r="Q48" i="10"/>
  <c r="Q232" i="10"/>
  <c r="Q97" i="10"/>
  <c r="Q68" i="10"/>
  <c r="Q268" i="10"/>
  <c r="Q25" i="10"/>
  <c r="Q201" i="10"/>
  <c r="Q312" i="10"/>
  <c r="Q206" i="10"/>
  <c r="Q218" i="10"/>
  <c r="Q75" i="10"/>
  <c r="Q27" i="10"/>
  <c r="Q44" i="10"/>
  <c r="Q169" i="10"/>
  <c r="Q225" i="10"/>
  <c r="Q263" i="10"/>
  <c r="Q221" i="10"/>
  <c r="Q237" i="10"/>
  <c r="Q207" i="10"/>
  <c r="Q238" i="10"/>
  <c r="Q266" i="10"/>
  <c r="Q278" i="10"/>
  <c r="Q126" i="10"/>
  <c r="Q132" i="10"/>
  <c r="Q99" i="10"/>
  <c r="Q269" i="10"/>
  <c r="Q50" i="10"/>
  <c r="Q32" i="10"/>
  <c r="Q233" i="10"/>
  <c r="Q226" i="10"/>
  <c r="Q296" i="10"/>
  <c r="Q66" i="10"/>
  <c r="Q112" i="10"/>
  <c r="Q184" i="10"/>
  <c r="Q175" i="10"/>
  <c r="Q28" i="10"/>
  <c r="Q92" i="10"/>
  <c r="Q258" i="10"/>
  <c r="Q131" i="10"/>
  <c r="Q86" i="10"/>
  <c r="Q130" i="10"/>
  <c r="Q90" i="10"/>
  <c r="Q242" i="10"/>
  <c r="Q123" i="10"/>
  <c r="Q173" i="10"/>
  <c r="P158" i="10"/>
  <c r="P23" i="10"/>
  <c r="P25" i="10"/>
  <c r="P149" i="10"/>
  <c r="P251" i="10"/>
  <c r="P98" i="10"/>
  <c r="P214" i="10"/>
  <c r="P204" i="10"/>
  <c r="P306" i="10"/>
  <c r="P320" i="10"/>
  <c r="P57" i="10"/>
  <c r="P55" i="10"/>
  <c r="P31" i="10"/>
  <c r="P180" i="10"/>
  <c r="P54" i="10"/>
  <c r="P223" i="10"/>
  <c r="P229" i="10"/>
  <c r="P219" i="10"/>
  <c r="P21" i="10"/>
  <c r="P190" i="10"/>
  <c r="P154" i="10"/>
  <c r="P270" i="10"/>
  <c r="P260" i="10"/>
  <c r="P77" i="10"/>
  <c r="P172" i="10"/>
  <c r="P125" i="10"/>
  <c r="P123" i="10"/>
  <c r="P107" i="10"/>
  <c r="P249" i="10"/>
  <c r="P110" i="10"/>
  <c r="P36" i="10"/>
  <c r="P24" i="10"/>
  <c r="P324" i="10"/>
  <c r="P155" i="10"/>
  <c r="P38" i="10"/>
  <c r="P203" i="10"/>
  <c r="P213" i="10"/>
  <c r="P196" i="10"/>
  <c r="P313" i="10"/>
  <c r="P174" i="10"/>
  <c r="P30" i="10"/>
  <c r="P199" i="10"/>
  <c r="P207" i="10"/>
  <c r="P192" i="10"/>
  <c r="P305" i="10"/>
  <c r="P166" i="10"/>
  <c r="P49" i="10"/>
  <c r="P45" i="10"/>
  <c r="P159" i="10"/>
  <c r="P256" i="10"/>
  <c r="P106" i="10"/>
  <c r="P222" i="10"/>
  <c r="P212" i="10"/>
  <c r="P314" i="10"/>
  <c r="P323" i="10"/>
  <c r="P61" i="10"/>
  <c r="P59" i="10"/>
  <c r="P33" i="10"/>
  <c r="P201" i="10"/>
  <c r="P62" i="10"/>
  <c r="P231" i="10"/>
  <c r="P119" i="10"/>
  <c r="P241" i="10"/>
  <c r="P271" i="10"/>
  <c r="P81" i="10"/>
  <c r="P42" i="10"/>
  <c r="P144" i="10"/>
  <c r="P85" i="10"/>
  <c r="P291" i="10"/>
  <c r="P287" i="10"/>
  <c r="P140" i="10"/>
  <c r="P112" i="10"/>
  <c r="P58" i="10"/>
  <c r="P238" i="10"/>
  <c r="P228" i="10"/>
  <c r="P28" i="10"/>
  <c r="P263" i="10"/>
  <c r="P60" i="10"/>
  <c r="P34" i="10"/>
  <c r="P115" i="10"/>
  <c r="P288" i="10"/>
  <c r="P53" i="10"/>
  <c r="P276" i="10"/>
  <c r="P321" i="10"/>
  <c r="P114" i="10"/>
  <c r="P148" i="10"/>
  <c r="P184" i="10"/>
  <c r="P29" i="10"/>
  <c r="P295" i="10"/>
  <c r="P301" i="10"/>
  <c r="P99" i="10"/>
  <c r="P235" i="10"/>
  <c r="P66" i="10"/>
  <c r="P177" i="10"/>
  <c r="P165" i="10"/>
  <c r="P274" i="10"/>
  <c r="P304" i="10"/>
  <c r="P138" i="10"/>
  <c r="P254" i="10"/>
  <c r="P244" i="10"/>
  <c r="P52" i="10"/>
  <c r="P129" i="10"/>
  <c r="P22" i="10"/>
  <c r="P326" i="10"/>
  <c r="P316" i="10"/>
  <c r="P151" i="10"/>
  <c r="P69" i="10"/>
  <c r="P117" i="10"/>
  <c r="P234" i="10"/>
  <c r="P162" i="10"/>
  <c r="P268" i="10"/>
  <c r="P193" i="10"/>
  <c r="P131" i="10"/>
  <c r="P128" i="10"/>
  <c r="P227" i="10"/>
  <c r="P178" i="10"/>
  <c r="P293" i="10"/>
  <c r="P258" i="10"/>
  <c r="P143" i="10"/>
  <c r="P67" i="10"/>
  <c r="P72" i="10"/>
  <c r="P188" i="10"/>
  <c r="P267" i="10"/>
  <c r="P130" i="10"/>
  <c r="P246" i="10"/>
  <c r="P236" i="10"/>
  <c r="P48" i="10"/>
  <c r="P108" i="10"/>
  <c r="P202" i="10"/>
  <c r="P318" i="10"/>
  <c r="P308" i="10"/>
  <c r="P141" i="10"/>
  <c r="P216" i="10"/>
  <c r="P100" i="10"/>
  <c r="P109" i="10"/>
  <c r="P93" i="10"/>
  <c r="P233" i="10"/>
  <c r="P195" i="10"/>
  <c r="P315" i="10"/>
  <c r="P242" i="10"/>
  <c r="P279" i="10"/>
  <c r="P250" i="10"/>
  <c r="P139" i="10"/>
  <c r="P132" i="10"/>
  <c r="P122" i="10"/>
  <c r="P237" i="10"/>
  <c r="P209" i="10"/>
  <c r="P198" i="10"/>
  <c r="P84" i="10"/>
  <c r="P39" i="10"/>
  <c r="P272" i="10"/>
  <c r="P185" i="10"/>
  <c r="P317" i="10"/>
  <c r="P282" i="10"/>
  <c r="P86" i="10"/>
  <c r="P113" i="10"/>
  <c r="P111" i="10"/>
  <c r="P37" i="10"/>
  <c r="P176" i="10"/>
  <c r="P221" i="10"/>
  <c r="P257" i="10"/>
  <c r="P152" i="10"/>
  <c r="P322" i="10"/>
  <c r="P71" i="10"/>
  <c r="P292" i="10"/>
  <c r="P133" i="10"/>
  <c r="P75" i="10"/>
  <c r="P245" i="10"/>
  <c r="P210" i="10"/>
  <c r="P32" i="10"/>
  <c r="P311" i="10"/>
  <c r="P175" i="10"/>
  <c r="P289" i="10"/>
  <c r="P35" i="10"/>
  <c r="P262" i="10"/>
  <c r="P56" i="10"/>
  <c r="P280" i="10"/>
  <c r="P94" i="10"/>
  <c r="P103" i="10"/>
  <c r="P278" i="10"/>
  <c r="P46" i="10"/>
  <c r="P47" i="10"/>
  <c r="P83" i="10"/>
  <c r="P294" i="10"/>
  <c r="P232" i="10"/>
  <c r="P156" i="10"/>
  <c r="P153" i="10"/>
  <c r="P65" i="10"/>
  <c r="P239" i="10"/>
  <c r="P76" i="10"/>
  <c r="P217" i="10"/>
  <c r="P142" i="10"/>
  <c r="P181" i="10"/>
  <c r="P167" i="10"/>
  <c r="P243" i="10"/>
  <c r="P146" i="10"/>
  <c r="P261" i="10"/>
  <c r="P226" i="10"/>
  <c r="P79" i="10"/>
  <c r="P121" i="10"/>
  <c r="P283" i="10"/>
  <c r="P26" i="10"/>
  <c r="P215" i="10"/>
  <c r="P163" i="10"/>
  <c r="P50" i="10"/>
  <c r="P284" i="10"/>
  <c r="P126" i="10"/>
  <c r="P169" i="10"/>
  <c r="P116" i="10"/>
  <c r="P134" i="10"/>
  <c r="P310" i="10"/>
  <c r="P157" i="10"/>
  <c r="P240" i="10"/>
  <c r="P96" i="10"/>
  <c r="P253" i="10"/>
  <c r="P218" i="10"/>
  <c r="P40" i="10"/>
  <c r="P319" i="10"/>
  <c r="P179" i="10"/>
  <c r="P297" i="10"/>
  <c r="P200" i="10"/>
  <c r="P224" i="10"/>
  <c r="P259" i="10"/>
  <c r="P265" i="10"/>
  <c r="P64" i="10"/>
  <c r="P164" i="10"/>
  <c r="P137" i="10"/>
  <c r="P92" i="10"/>
  <c r="P197" i="10"/>
  <c r="P187" i="10"/>
  <c r="P168" i="10"/>
  <c r="P205" i="10"/>
  <c r="P135" i="10"/>
  <c r="P182" i="10"/>
  <c r="P296" i="10"/>
  <c r="P266" i="10"/>
  <c r="P88" i="10"/>
  <c r="P104" i="10"/>
  <c r="P183" i="10"/>
  <c r="P307" i="10"/>
  <c r="P101" i="10"/>
  <c r="P312" i="10"/>
  <c r="P102" i="10"/>
  <c r="P286" i="10"/>
  <c r="P63" i="10"/>
  <c r="P186" i="10"/>
  <c r="P273" i="10"/>
  <c r="P173" i="10"/>
  <c r="P147" i="10"/>
  <c r="P97" i="10"/>
  <c r="P150" i="10"/>
  <c r="P252" i="10"/>
  <c r="P127" i="10"/>
  <c r="P285" i="10"/>
  <c r="P230" i="10"/>
  <c r="P160" i="10"/>
  <c r="P299" i="10"/>
  <c r="P309" i="10"/>
  <c r="P78" i="10"/>
  <c r="P89" i="10"/>
  <c r="P82" i="10"/>
  <c r="P171" i="10"/>
  <c r="P43" i="10"/>
  <c r="P44" i="10"/>
  <c r="P136" i="10"/>
  <c r="P51" i="10"/>
  <c r="P302" i="10"/>
  <c r="P208" i="10"/>
  <c r="P300" i="10"/>
  <c r="P206" i="10"/>
  <c r="P41" i="10"/>
  <c r="P189" i="10"/>
  <c r="P145" i="10"/>
  <c r="P90" i="10"/>
  <c r="P277" i="10"/>
  <c r="P211" i="10"/>
  <c r="P220" i="10"/>
  <c r="P80" i="10"/>
  <c r="P70" i="10"/>
  <c r="P68" i="10"/>
  <c r="P74" i="10"/>
  <c r="P124" i="10"/>
  <c r="P255" i="10"/>
  <c r="P290" i="10"/>
  <c r="P269" i="10"/>
  <c r="P87" i="10"/>
  <c r="P91" i="10"/>
  <c r="P95" i="10"/>
  <c r="P161" i="10"/>
  <c r="P194" i="10"/>
  <c r="P120" i="10"/>
  <c r="P247" i="10"/>
  <c r="P225" i="10"/>
  <c r="P191" i="10"/>
  <c r="P73" i="10"/>
  <c r="P303" i="10"/>
  <c r="P281" i="10"/>
  <c r="P105" i="10"/>
  <c r="P298" i="10"/>
  <c r="P275" i="10"/>
  <c r="P170" i="10"/>
  <c r="P325" i="10"/>
  <c r="P118" i="10"/>
  <c r="P248" i="10"/>
  <c r="P264" i="10"/>
  <c r="P27" i="10"/>
  <c r="Q18" i="2"/>
  <c r="O18" i="7"/>
  <c r="P18" i="7"/>
  <c r="Q18" i="4"/>
  <c r="O18" i="4"/>
  <c r="Q18" i="12"/>
  <c r="P18" i="2"/>
  <c r="O18" i="10"/>
  <c r="O18" i="12"/>
  <c r="P18" i="12"/>
  <c r="Q18" i="10"/>
  <c r="O18" i="2"/>
  <c r="P18" i="4"/>
  <c r="P18" i="10"/>
  <c r="Q18" i="7"/>
  <c r="Z493" i="3" l="1"/>
  <c r="AA493" i="3"/>
  <c r="AG478" i="3"/>
  <c r="Z478" i="3" s="1"/>
  <c r="AG338" i="3"/>
  <c r="AG28" i="3"/>
  <c r="AG402" i="3"/>
  <c r="AG452" i="3"/>
  <c r="AG100" i="3"/>
  <c r="AI486" i="3"/>
  <c r="AG486" i="3" s="1"/>
  <c r="AG194" i="3"/>
  <c r="AG327" i="3"/>
  <c r="AG81" i="3"/>
  <c r="AG187" i="3"/>
  <c r="AG256" i="3"/>
  <c r="AG287" i="3"/>
  <c r="AJ486" i="3"/>
  <c r="AG78" i="3"/>
  <c r="AG313" i="3"/>
  <c r="AG71" i="3"/>
  <c r="AG258" i="3"/>
  <c r="AG191" i="3"/>
  <c r="AG381" i="3"/>
  <c r="AG416" i="3"/>
  <c r="AG161" i="3"/>
  <c r="AG309" i="3"/>
  <c r="AA309" i="3" s="1"/>
  <c r="AG91" i="3"/>
  <c r="AG122" i="3"/>
  <c r="AG107" i="3"/>
  <c r="AG106" i="3"/>
  <c r="AG358" i="3"/>
  <c r="AG169" i="3"/>
  <c r="AG150" i="3"/>
  <c r="AG76" i="3"/>
  <c r="Z76" i="3" s="1"/>
  <c r="AG277" i="3"/>
  <c r="AG48" i="3"/>
  <c r="AG212" i="3"/>
  <c r="AG44" i="3"/>
  <c r="AG168" i="3"/>
  <c r="AG371" i="3"/>
  <c r="AG428" i="3"/>
  <c r="AG219" i="3"/>
  <c r="Z219" i="3" s="1"/>
  <c r="AG229" i="3"/>
  <c r="AG185" i="3"/>
  <c r="AG355" i="3"/>
  <c r="AG312" i="3"/>
  <c r="AG391" i="3"/>
  <c r="AG374" i="3"/>
  <c r="AG316" i="3"/>
  <c r="AG389" i="3"/>
  <c r="Z389" i="3" s="1"/>
  <c r="AG432" i="3"/>
  <c r="AG32" i="3"/>
  <c r="Z32" i="3" s="1"/>
  <c r="AG481" i="3"/>
  <c r="AG436" i="3"/>
  <c r="AG491" i="3"/>
  <c r="Z491" i="3" s="1"/>
  <c r="AG87" i="3"/>
  <c r="AG190" i="3"/>
  <c r="AG103" i="3"/>
  <c r="AA103" i="3" s="1"/>
  <c r="AG94" i="3"/>
  <c r="AG413" i="3"/>
  <c r="Z413" i="3" s="1"/>
  <c r="AG82" i="3"/>
  <c r="AG321" i="3"/>
  <c r="AG346" i="3"/>
  <c r="AG365" i="3"/>
  <c r="AG39" i="3"/>
  <c r="AG385" i="3"/>
  <c r="AA385" i="3" s="1"/>
  <c r="AG214" i="3"/>
  <c r="AG311" i="3"/>
  <c r="Z311" i="3" s="1"/>
  <c r="AG192" i="3"/>
  <c r="AG121" i="3"/>
  <c r="AG384" i="3"/>
  <c r="AG144" i="3"/>
  <c r="AG388" i="3"/>
  <c r="AG470" i="3"/>
  <c r="Z470" i="3" s="1"/>
  <c r="AG437" i="3"/>
  <c r="AG492" i="3"/>
  <c r="AA492" i="3" s="1"/>
  <c r="AA478" i="3"/>
  <c r="AG396" i="3"/>
  <c r="AG160" i="3"/>
  <c r="AG410" i="3"/>
  <c r="AG99" i="3"/>
  <c r="AG176" i="3"/>
  <c r="AA176" i="3" s="1"/>
  <c r="AG40" i="3"/>
  <c r="F6" i="3"/>
  <c r="F8" i="3" s="1"/>
  <c r="E5" i="4"/>
  <c r="M215" i="4" s="1"/>
  <c r="E6" i="2"/>
  <c r="E9" i="2" s="1"/>
  <c r="E10" i="2" s="1"/>
  <c r="E5" i="7"/>
  <c r="E5" i="2"/>
  <c r="E6" i="7"/>
  <c r="E9" i="7" s="1"/>
  <c r="E10" i="7" s="1"/>
  <c r="AA491" i="3"/>
  <c r="BA46" i="3"/>
  <c r="AZ46" i="3"/>
  <c r="BA15" i="3"/>
  <c r="AZ15" i="3"/>
  <c r="AH137" i="3"/>
  <c r="AJ137" i="3"/>
  <c r="AI137" i="3"/>
  <c r="AJ49" i="3"/>
  <c r="AH49" i="3"/>
  <c r="AI49" i="3"/>
  <c r="AH269" i="3"/>
  <c r="AI269" i="3"/>
  <c r="AJ269" i="3"/>
  <c r="AJ484" i="3"/>
  <c r="AI484" i="3"/>
  <c r="AH484" i="3"/>
  <c r="AJ376" i="3"/>
  <c r="AH376" i="3"/>
  <c r="AI376" i="3"/>
  <c r="AI116" i="3"/>
  <c r="AH116" i="3"/>
  <c r="AJ116" i="3"/>
  <c r="AZ38" i="3"/>
  <c r="AY38" i="3" s="1"/>
  <c r="AW38" i="3" s="1"/>
  <c r="BA38" i="3"/>
  <c r="AZ36" i="3"/>
  <c r="BA36" i="3"/>
  <c r="AH35" i="3"/>
  <c r="AI35" i="3"/>
  <c r="AJ35" i="3"/>
  <c r="BA34" i="3"/>
  <c r="AZ34" i="3"/>
  <c r="BA33" i="3"/>
  <c r="AZ33" i="3"/>
  <c r="AY33" i="3" s="1"/>
  <c r="AW33" i="3" s="1"/>
  <c r="AJ272" i="3"/>
  <c r="AI272" i="3"/>
  <c r="AH272" i="3"/>
  <c r="AI261" i="3"/>
  <c r="AH261" i="3"/>
  <c r="AG261" i="3" s="1"/>
  <c r="AJ261" i="3"/>
  <c r="AI403" i="3"/>
  <c r="AJ403" i="3"/>
  <c r="AH403" i="3"/>
  <c r="AG403" i="3" s="1"/>
  <c r="AZ25" i="3"/>
  <c r="BA25" i="3"/>
  <c r="AI206" i="3"/>
  <c r="AJ206" i="3"/>
  <c r="AH206" i="3"/>
  <c r="AG206" i="3" s="1"/>
  <c r="AI101" i="3"/>
  <c r="AJ101" i="3"/>
  <c r="AH101" i="3"/>
  <c r="AZ60" i="3"/>
  <c r="BA60" i="3"/>
  <c r="AH89" i="3"/>
  <c r="AJ89" i="3"/>
  <c r="AI89" i="3"/>
  <c r="AH362" i="3"/>
  <c r="AI362" i="3"/>
  <c r="AJ362" i="3"/>
  <c r="AZ55" i="3"/>
  <c r="BA55" i="3"/>
  <c r="AI445" i="3"/>
  <c r="AJ445" i="3"/>
  <c r="AH445" i="3"/>
  <c r="AG445" i="3" s="1"/>
  <c r="BA13" i="3"/>
  <c r="AZ13" i="3"/>
  <c r="AY13" i="3" s="1"/>
  <c r="AW13" i="3" s="1"/>
  <c r="AH330" i="3"/>
  <c r="AI330" i="3"/>
  <c r="AJ330" i="3"/>
  <c r="BA29" i="3"/>
  <c r="AZ29" i="3"/>
  <c r="AY29" i="3" s="1"/>
  <c r="AW29" i="3" s="1"/>
  <c r="AJ270" i="3"/>
  <c r="AI270" i="3"/>
  <c r="AH270" i="3"/>
  <c r="AG270" i="3" s="1"/>
  <c r="AI174" i="3"/>
  <c r="AJ174" i="3"/>
  <c r="AH174" i="3"/>
  <c r="AI421" i="3"/>
  <c r="AJ421" i="3"/>
  <c r="AH421" i="3"/>
  <c r="AG421" i="3" s="1"/>
  <c r="BA63" i="3"/>
  <c r="AZ63" i="3"/>
  <c r="AY63" i="3" s="1"/>
  <c r="AW63" i="3" s="1"/>
  <c r="AH226" i="3"/>
  <c r="AJ226" i="3"/>
  <c r="AI226" i="3"/>
  <c r="AH75" i="3"/>
  <c r="AJ75" i="3"/>
  <c r="AI75" i="3"/>
  <c r="AJ120" i="3"/>
  <c r="AH120" i="3"/>
  <c r="AI120" i="3"/>
  <c r="BA62" i="3"/>
  <c r="AZ62" i="3"/>
  <c r="AZ27" i="3"/>
  <c r="BA27" i="3"/>
  <c r="AH422" i="3"/>
  <c r="AG422" i="3" s="1"/>
  <c r="AI422" i="3"/>
  <c r="AJ422" i="3"/>
  <c r="AZ9" i="3"/>
  <c r="BA9" i="3"/>
  <c r="AI360" i="3"/>
  <c r="AH360" i="3"/>
  <c r="AJ360" i="3"/>
  <c r="AH255" i="3"/>
  <c r="AG255" i="3" s="1"/>
  <c r="AI255" i="3"/>
  <c r="AJ255" i="3"/>
  <c r="AH260" i="3"/>
  <c r="AI260" i="3"/>
  <c r="AJ260" i="3"/>
  <c r="BA75" i="3"/>
  <c r="AZ75" i="3"/>
  <c r="AY75" i="3" s="1"/>
  <c r="AW75" i="3" s="1"/>
  <c r="AI238" i="3"/>
  <c r="AH238" i="3"/>
  <c r="AJ238" i="3"/>
  <c r="AZ70" i="3"/>
  <c r="BA70" i="3"/>
  <c r="AH166" i="3"/>
  <c r="AJ166" i="3"/>
  <c r="AI166" i="3"/>
  <c r="AI95" i="3"/>
  <c r="AJ95" i="3"/>
  <c r="AH95" i="3"/>
  <c r="AJ254" i="3"/>
  <c r="AI254" i="3"/>
  <c r="AH254" i="3"/>
  <c r="AZ39" i="3"/>
  <c r="BA39" i="3"/>
  <c r="AI370" i="3"/>
  <c r="AJ370" i="3"/>
  <c r="AH370" i="3"/>
  <c r="BA10" i="3"/>
  <c r="AZ10" i="3"/>
  <c r="AJ373" i="3"/>
  <c r="AH373" i="3"/>
  <c r="AI373" i="3"/>
  <c r="AJ80" i="3"/>
  <c r="AH80" i="3"/>
  <c r="AI80" i="3"/>
  <c r="AH178" i="3"/>
  <c r="AJ178" i="3"/>
  <c r="AI178" i="3"/>
  <c r="AH466" i="3"/>
  <c r="AI466" i="3"/>
  <c r="AJ466" i="3"/>
  <c r="AI230" i="3"/>
  <c r="AJ230" i="3"/>
  <c r="AH230" i="3"/>
  <c r="AG230" i="3" s="1"/>
  <c r="AI83" i="3"/>
  <c r="AJ83" i="3"/>
  <c r="AH83" i="3"/>
  <c r="AH334" i="3"/>
  <c r="AG334" i="3" s="1"/>
  <c r="AJ334" i="3"/>
  <c r="AI334" i="3"/>
  <c r="AZ22" i="3"/>
  <c r="BA22" i="3"/>
  <c r="AH377" i="3"/>
  <c r="AI377" i="3"/>
  <c r="AJ377" i="3"/>
  <c r="AZ50" i="3"/>
  <c r="BA50" i="3"/>
  <c r="AI112" i="3"/>
  <c r="AH112" i="3"/>
  <c r="AG112" i="3" s="1"/>
  <c r="AJ112" i="3"/>
  <c r="AI345" i="3"/>
  <c r="AJ345" i="3"/>
  <c r="AH345" i="3"/>
  <c r="BA26" i="3"/>
  <c r="AZ26" i="3"/>
  <c r="BA24" i="3"/>
  <c r="AZ24" i="3"/>
  <c r="AH148" i="3"/>
  <c r="AI148" i="3"/>
  <c r="AJ148" i="3"/>
  <c r="AZ72" i="3"/>
  <c r="BA72" i="3"/>
  <c r="AH138" i="3"/>
  <c r="AI138" i="3"/>
  <c r="AJ138" i="3"/>
  <c r="AI164" i="3"/>
  <c r="AH164" i="3"/>
  <c r="AJ164" i="3"/>
  <c r="AH167" i="3"/>
  <c r="AI167" i="3"/>
  <c r="AJ167" i="3"/>
  <c r="AI329" i="3"/>
  <c r="AH329" i="3"/>
  <c r="AJ329" i="3"/>
  <c r="AZ54" i="3"/>
  <c r="BA54" i="3"/>
  <c r="AI234" i="3"/>
  <c r="AH234" i="3"/>
  <c r="AJ234" i="3"/>
  <c r="AH335" i="3"/>
  <c r="AJ335" i="3"/>
  <c r="AI335" i="3"/>
  <c r="AH253" i="3"/>
  <c r="AI253" i="3"/>
  <c r="AJ253" i="3"/>
  <c r="AH419" i="3"/>
  <c r="AJ419" i="3"/>
  <c r="AI419" i="3"/>
  <c r="AZ68" i="3"/>
  <c r="AY68" i="3" s="1"/>
  <c r="AW68" i="3" s="1"/>
  <c r="BA68" i="3"/>
  <c r="AI395" i="3"/>
  <c r="AJ395" i="3"/>
  <c r="AH395" i="3"/>
  <c r="AH285" i="3"/>
  <c r="AI285" i="3"/>
  <c r="AJ285" i="3"/>
  <c r="AJ412" i="3"/>
  <c r="AH412" i="3"/>
  <c r="AI412" i="3"/>
  <c r="BA19" i="3"/>
  <c r="AZ19" i="3"/>
  <c r="BA21" i="3"/>
  <c r="AZ21" i="3"/>
  <c r="BA64" i="3"/>
  <c r="AZ64" i="3"/>
  <c r="AI397" i="3"/>
  <c r="AJ397" i="3"/>
  <c r="AH397" i="3"/>
  <c r="AZ37" i="3"/>
  <c r="BA37" i="3"/>
  <c r="AH232" i="3"/>
  <c r="AJ232" i="3"/>
  <c r="AI232" i="3"/>
  <c r="AJ108" i="3"/>
  <c r="AH108" i="3"/>
  <c r="AI108" i="3"/>
  <c r="AI175" i="3"/>
  <c r="AH175" i="3"/>
  <c r="AJ175" i="3"/>
  <c r="AI339" i="3"/>
  <c r="AJ339" i="3"/>
  <c r="AH339" i="3"/>
  <c r="AZ67" i="3"/>
  <c r="BA67" i="3"/>
  <c r="AH133" i="3"/>
  <c r="AJ133" i="3"/>
  <c r="AI133" i="3"/>
  <c r="BA73" i="3"/>
  <c r="AZ73" i="3"/>
  <c r="AY73" i="3" s="1"/>
  <c r="AW73" i="3" s="1"/>
  <c r="BA18" i="3"/>
  <c r="AZ18" i="3"/>
  <c r="AH93" i="3"/>
  <c r="AI93" i="3"/>
  <c r="AJ93" i="3"/>
  <c r="BA71" i="3"/>
  <c r="AZ71" i="3"/>
  <c r="AH97" i="3"/>
  <c r="AG97" i="3" s="1"/>
  <c r="AI97" i="3"/>
  <c r="AJ97" i="3"/>
  <c r="AJ118" i="3"/>
  <c r="AI118" i="3"/>
  <c r="AH118" i="3"/>
  <c r="AI195" i="3"/>
  <c r="AH195" i="3"/>
  <c r="AJ195" i="3"/>
  <c r="AH245" i="3"/>
  <c r="AI245" i="3"/>
  <c r="AJ245" i="3"/>
  <c r="BA32" i="3"/>
  <c r="AZ32" i="3"/>
  <c r="AI88" i="3"/>
  <c r="AJ88" i="3"/>
  <c r="AH88" i="3"/>
  <c r="AJ306" i="3"/>
  <c r="AH306" i="3"/>
  <c r="AI306" i="3"/>
  <c r="AZ42" i="3"/>
  <c r="BA42" i="3"/>
  <c r="AH26" i="3"/>
  <c r="AI26" i="3"/>
  <c r="AJ26" i="3"/>
  <c r="AH236" i="3"/>
  <c r="AJ236" i="3"/>
  <c r="AI236" i="3"/>
  <c r="BA53" i="3"/>
  <c r="AZ53" i="3"/>
  <c r="AJ297" i="3"/>
  <c r="AH297" i="3"/>
  <c r="AI297" i="3"/>
  <c r="AI265" i="3"/>
  <c r="AJ265" i="3"/>
  <c r="AH265" i="3"/>
  <c r="AH73" i="3"/>
  <c r="AI73" i="3"/>
  <c r="AJ73" i="3"/>
  <c r="AI23" i="3"/>
  <c r="AJ23" i="3"/>
  <c r="AH23" i="3"/>
  <c r="AH268" i="3"/>
  <c r="AJ268" i="3"/>
  <c r="AI268" i="3"/>
  <c r="AH213" i="3"/>
  <c r="AI213" i="3"/>
  <c r="AJ213" i="3"/>
  <c r="AZ6" i="3"/>
  <c r="AY6" i="3" s="1"/>
  <c r="AW6" i="3" s="1"/>
  <c r="BA6" i="3"/>
  <c r="AZ74" i="3"/>
  <c r="BA74" i="3"/>
  <c r="AI135" i="3"/>
  <c r="AH135" i="3"/>
  <c r="AJ135" i="3"/>
  <c r="AZ41" i="3"/>
  <c r="BA41" i="3"/>
  <c r="AJ38" i="3"/>
  <c r="AI38" i="3"/>
  <c r="AH38" i="3"/>
  <c r="AH248" i="3"/>
  <c r="AI248" i="3"/>
  <c r="AJ248" i="3"/>
  <c r="AZ14" i="3"/>
  <c r="BA14" i="3"/>
  <c r="AZ52" i="3"/>
  <c r="BA52" i="3"/>
  <c r="AJ37" i="3"/>
  <c r="AI37" i="3"/>
  <c r="AH37" i="3"/>
  <c r="AH117" i="3"/>
  <c r="AI117" i="3"/>
  <c r="AJ117" i="3"/>
  <c r="AZ31" i="3"/>
  <c r="BA31" i="3"/>
  <c r="AH322" i="3"/>
  <c r="AI322" i="3"/>
  <c r="AJ322" i="3"/>
  <c r="AZ43" i="3"/>
  <c r="BA43" i="3"/>
  <c r="AH382" i="3"/>
  <c r="AG382" i="3" s="1"/>
  <c r="AJ382" i="3"/>
  <c r="AI382" i="3"/>
  <c r="AJ259" i="3"/>
  <c r="AI259" i="3"/>
  <c r="AH259" i="3"/>
  <c r="BA12" i="3"/>
  <c r="AZ12" i="3"/>
  <c r="AZ56" i="3"/>
  <c r="AY56" i="3" s="1"/>
  <c r="AW56" i="3" s="1"/>
  <c r="BA56" i="3"/>
  <c r="AZ45" i="3"/>
  <c r="BA45" i="3"/>
  <c r="AH405" i="3"/>
  <c r="AI405" i="3"/>
  <c r="AJ405" i="3"/>
  <c r="AH446" i="3"/>
  <c r="AJ446" i="3"/>
  <c r="AI446" i="3"/>
  <c r="AH319" i="3"/>
  <c r="AI319" i="3"/>
  <c r="AJ319" i="3"/>
  <c r="AI337" i="3"/>
  <c r="AH337" i="3"/>
  <c r="AJ337" i="3"/>
  <c r="BA49" i="3"/>
  <c r="AZ49" i="3"/>
  <c r="AH239" i="3"/>
  <c r="AI239" i="3"/>
  <c r="AJ239" i="3"/>
  <c r="AH141" i="3"/>
  <c r="AI141" i="3"/>
  <c r="AJ141" i="3"/>
  <c r="AZ8" i="3"/>
  <c r="AY8" i="3" s="1"/>
  <c r="AW8" i="3" s="1"/>
  <c r="BA8" i="3"/>
  <c r="AH242" i="3"/>
  <c r="AJ242" i="3"/>
  <c r="AI242" i="3"/>
  <c r="AI463" i="3"/>
  <c r="AJ463" i="3"/>
  <c r="AH463" i="3"/>
  <c r="AZ48" i="3"/>
  <c r="AY48" i="3" s="1"/>
  <c r="AW48" i="3" s="1"/>
  <c r="BA48" i="3"/>
  <c r="AI74" i="3"/>
  <c r="AJ74" i="3"/>
  <c r="AH74" i="3"/>
  <c r="AZ66" i="3"/>
  <c r="BA66" i="3"/>
  <c r="AZ20" i="3"/>
  <c r="BA20" i="3"/>
  <c r="AZ4" i="3"/>
  <c r="BA4" i="3"/>
  <c r="AH225" i="3"/>
  <c r="AI225" i="3"/>
  <c r="AJ225" i="3"/>
  <c r="BA58" i="3"/>
  <c r="AZ58" i="3"/>
  <c r="BA3" i="3"/>
  <c r="AZ3" i="3"/>
  <c r="AH70" i="3"/>
  <c r="AI70" i="3"/>
  <c r="AJ70" i="3"/>
  <c r="AI279" i="3"/>
  <c r="AJ279" i="3"/>
  <c r="AH279" i="3"/>
  <c r="AI151" i="3"/>
  <c r="AJ151" i="3"/>
  <c r="AH151" i="3"/>
  <c r="AI128" i="3"/>
  <c r="AJ128" i="3"/>
  <c r="AH128" i="3"/>
  <c r="AJ34" i="3"/>
  <c r="AI34" i="3"/>
  <c r="AH34" i="3"/>
  <c r="AG34" i="3" s="1"/>
  <c r="AH56" i="3"/>
  <c r="AI56" i="3"/>
  <c r="AJ56" i="3"/>
  <c r="BA5" i="3"/>
  <c r="AZ5" i="3"/>
  <c r="AJ127" i="3"/>
  <c r="AH127" i="3"/>
  <c r="AI127" i="3"/>
  <c r="AH184" i="3"/>
  <c r="AJ184" i="3"/>
  <c r="AI184" i="3"/>
  <c r="AI310" i="3"/>
  <c r="AJ310" i="3"/>
  <c r="AH310" i="3"/>
  <c r="AZ57" i="3"/>
  <c r="BA57" i="3"/>
  <c r="AZ59" i="3"/>
  <c r="BA59" i="3"/>
  <c r="BA51" i="3"/>
  <c r="AZ51" i="3"/>
  <c r="AI209" i="3"/>
  <c r="AH209" i="3"/>
  <c r="AJ209" i="3"/>
  <c r="AZ69" i="3"/>
  <c r="AY69" i="3" s="1"/>
  <c r="AW69" i="3" s="1"/>
  <c r="BA69" i="3"/>
  <c r="AI165" i="3"/>
  <c r="AH165" i="3"/>
  <c r="AJ165" i="3"/>
  <c r="AH331" i="3"/>
  <c r="AI331" i="3"/>
  <c r="AJ331" i="3"/>
  <c r="BA16" i="3"/>
  <c r="AZ16" i="3"/>
  <c r="AZ35" i="3"/>
  <c r="BA35" i="3"/>
  <c r="AI21" i="3"/>
  <c r="AH21" i="3"/>
  <c r="AJ21" i="3"/>
  <c r="AZ23" i="3"/>
  <c r="BA23" i="3"/>
  <c r="AI235" i="3"/>
  <c r="AH235" i="3"/>
  <c r="AJ235" i="3"/>
  <c r="AH431" i="3"/>
  <c r="AI431" i="3"/>
  <c r="AJ431" i="3"/>
  <c r="BA65" i="3"/>
  <c r="AZ65" i="3"/>
  <c r="AY65" i="3" s="1"/>
  <c r="AW65" i="3" s="1"/>
  <c r="AH266" i="3"/>
  <c r="AI266" i="3"/>
  <c r="AJ266" i="3"/>
  <c r="AJ249" i="3"/>
  <c r="AH249" i="3"/>
  <c r="AI249" i="3"/>
  <c r="AI292" i="3"/>
  <c r="AJ292" i="3"/>
  <c r="AH292" i="3"/>
  <c r="AH425" i="3"/>
  <c r="AI425" i="3"/>
  <c r="AJ425" i="3"/>
  <c r="AI111" i="3"/>
  <c r="AJ111" i="3"/>
  <c r="AH111" i="3"/>
  <c r="AJ434" i="3"/>
  <c r="AI434" i="3"/>
  <c r="AH434" i="3"/>
  <c r="AH72" i="3"/>
  <c r="AI72" i="3"/>
  <c r="AJ72" i="3"/>
  <c r="AJ90" i="3"/>
  <c r="AH90" i="3"/>
  <c r="AI90" i="3"/>
  <c r="BA28" i="3"/>
  <c r="AZ28" i="3"/>
  <c r="AI129" i="3"/>
  <c r="AJ129" i="3"/>
  <c r="AH129" i="3"/>
  <c r="AI348" i="3"/>
  <c r="AH348" i="3"/>
  <c r="AJ348" i="3"/>
  <c r="AI132" i="3"/>
  <c r="AJ132" i="3"/>
  <c r="AH132" i="3"/>
  <c r="AJ430" i="3"/>
  <c r="AH430" i="3"/>
  <c r="AI430" i="3"/>
  <c r="AI427" i="3"/>
  <c r="AJ427" i="3"/>
  <c r="AH427" i="3"/>
  <c r="AH24" i="3"/>
  <c r="AI24" i="3"/>
  <c r="AJ24" i="3"/>
  <c r="AJ22" i="3"/>
  <c r="AI22" i="3"/>
  <c r="AH22" i="3"/>
  <c r="AZ7" i="3"/>
  <c r="AY7" i="3" s="1"/>
  <c r="AW7" i="3" s="1"/>
  <c r="BA7" i="3"/>
  <c r="AI92" i="3"/>
  <c r="AH92" i="3"/>
  <c r="AJ92" i="3"/>
  <c r="BA30" i="3"/>
  <c r="AZ30" i="3"/>
  <c r="AZ44" i="3"/>
  <c r="BA44" i="3"/>
  <c r="AI200" i="3"/>
  <c r="AJ200" i="3"/>
  <c r="AH200" i="3"/>
  <c r="AJ186" i="3"/>
  <c r="AH186" i="3"/>
  <c r="AI186" i="3"/>
  <c r="AJ149" i="3"/>
  <c r="AH149" i="3"/>
  <c r="AG149" i="3" s="1"/>
  <c r="AI149" i="3"/>
  <c r="AZ11" i="3"/>
  <c r="BA11" i="3"/>
  <c r="AJ252" i="3"/>
  <c r="AH252" i="3"/>
  <c r="AI252" i="3"/>
  <c r="AH336" i="3"/>
  <c r="AI336" i="3"/>
  <c r="AJ336" i="3"/>
  <c r="AI104" i="3"/>
  <c r="AJ104" i="3"/>
  <c r="AH104" i="3"/>
  <c r="AJ197" i="3"/>
  <c r="AI197" i="3"/>
  <c r="AH197" i="3"/>
  <c r="AJ293" i="3"/>
  <c r="AH293" i="3"/>
  <c r="AI293" i="3"/>
  <c r="AJ58" i="3"/>
  <c r="AH58" i="3"/>
  <c r="AI58" i="3"/>
  <c r="AH183" i="3"/>
  <c r="AI183" i="3"/>
  <c r="AJ183" i="3"/>
  <c r="AI68" i="3"/>
  <c r="AH68" i="3"/>
  <c r="AJ68" i="3"/>
  <c r="AH354" i="3"/>
  <c r="AJ354" i="3"/>
  <c r="AI354" i="3"/>
  <c r="AH158" i="3"/>
  <c r="AI158" i="3"/>
  <c r="AJ158" i="3"/>
  <c r="AI467" i="3"/>
  <c r="AJ467" i="3"/>
  <c r="AH467" i="3"/>
  <c r="AH363" i="3"/>
  <c r="AI363" i="3"/>
  <c r="AJ363" i="3"/>
  <c r="AJ124" i="3"/>
  <c r="AH124" i="3"/>
  <c r="AI124" i="3"/>
  <c r="AZ2" i="3"/>
  <c r="BA2" i="3"/>
  <c r="AZ47" i="3"/>
  <c r="BA47" i="3"/>
  <c r="AJ33" i="3"/>
  <c r="AI33" i="3"/>
  <c r="AH33" i="3"/>
  <c r="AI153" i="3"/>
  <c r="AJ153" i="3"/>
  <c r="AH153" i="3"/>
  <c r="AJ172" i="3"/>
  <c r="AH172" i="3"/>
  <c r="AI172" i="3"/>
  <c r="AJ390" i="3"/>
  <c r="AH390" i="3"/>
  <c r="AI390" i="3"/>
  <c r="AJ115" i="3"/>
  <c r="AH115" i="3"/>
  <c r="AI115" i="3"/>
  <c r="AH275" i="3"/>
  <c r="AI275" i="3"/>
  <c r="AJ275" i="3"/>
  <c r="AJ102" i="3"/>
  <c r="AH102" i="3"/>
  <c r="AI102" i="3"/>
  <c r="AJ340" i="3"/>
  <c r="AH340" i="3"/>
  <c r="AI340" i="3"/>
  <c r="BA40" i="3"/>
  <c r="AZ40" i="3"/>
  <c r="AY40" i="3" s="1"/>
  <c r="AW40" i="3" s="1"/>
  <c r="AI414" i="3"/>
  <c r="AH414" i="3"/>
  <c r="AJ414" i="3"/>
  <c r="AJ60" i="3"/>
  <c r="AH60" i="3"/>
  <c r="AI60" i="3"/>
  <c r="BA17" i="3"/>
  <c r="AZ17" i="3"/>
  <c r="AY17" i="3" s="1"/>
  <c r="AW17" i="3" s="1"/>
  <c r="AJ264" i="3"/>
  <c r="AI264" i="3"/>
  <c r="AH264" i="3"/>
  <c r="AI96" i="3"/>
  <c r="AJ96" i="3"/>
  <c r="AH96" i="3"/>
  <c r="AZ61" i="3"/>
  <c r="BA61" i="3"/>
  <c r="AI480" i="3"/>
  <c r="AH480" i="3"/>
  <c r="AJ480" i="3"/>
  <c r="AI278" i="3"/>
  <c r="AJ278" i="3"/>
  <c r="AH278" i="3"/>
  <c r="AI308" i="3"/>
  <c r="AJ308" i="3"/>
  <c r="AH308" i="3"/>
  <c r="AH162" i="3"/>
  <c r="AJ162" i="3"/>
  <c r="AI162" i="3"/>
  <c r="AH417" i="3"/>
  <c r="AI417" i="3"/>
  <c r="AJ417" i="3"/>
  <c r="AI223" i="3"/>
  <c r="AJ223" i="3"/>
  <c r="AH223" i="3"/>
  <c r="AJ291" i="3"/>
  <c r="AH291" i="3"/>
  <c r="AI291" i="3"/>
  <c r="AG454" i="3"/>
  <c r="AA454" i="3" s="1"/>
  <c r="AG471" i="3"/>
  <c r="Z471" i="3" s="1"/>
  <c r="AG380" i="3"/>
  <c r="AG423" i="3"/>
  <c r="AG332" i="3"/>
  <c r="AG302" i="3"/>
  <c r="AG53" i="3"/>
  <c r="AG325" i="3"/>
  <c r="AG42" i="3"/>
  <c r="AG84" i="3"/>
  <c r="AG134" i="3"/>
  <c r="AG284" i="3"/>
  <c r="AG216" i="3"/>
  <c r="AG469" i="3"/>
  <c r="AG341" i="3"/>
  <c r="AG305" i="3"/>
  <c r="AG289" i="3"/>
  <c r="AG29" i="3"/>
  <c r="AG456" i="3"/>
  <c r="Z456" i="3" s="1"/>
  <c r="AG177" i="3"/>
  <c r="AI393" i="3"/>
  <c r="AJ393" i="3"/>
  <c r="AH393" i="3"/>
  <c r="AI196" i="3"/>
  <c r="AJ196" i="3"/>
  <c r="AH196" i="3"/>
  <c r="Z365" i="3"/>
  <c r="AA365" i="3"/>
  <c r="AA194" i="3"/>
  <c r="Z194" i="3"/>
  <c r="AJ304" i="3"/>
  <c r="AH304" i="3"/>
  <c r="AI304" i="3"/>
  <c r="AG283" i="3"/>
  <c r="AJ43" i="3"/>
  <c r="AH43" i="3"/>
  <c r="AI43" i="3"/>
  <c r="AJ85" i="3"/>
  <c r="AH85" i="3"/>
  <c r="AI85" i="3"/>
  <c r="AG163" i="3"/>
  <c r="AI244" i="3"/>
  <c r="AJ244" i="3"/>
  <c r="AH244" i="3"/>
  <c r="AG215" i="3"/>
  <c r="AG220" i="3"/>
  <c r="AA410" i="3"/>
  <c r="Z410" i="3"/>
  <c r="Z481" i="3"/>
  <c r="AA481" i="3"/>
  <c r="AH426" i="3"/>
  <c r="AI426" i="3"/>
  <c r="AJ426" i="3"/>
  <c r="AA106" i="3"/>
  <c r="Z106" i="3"/>
  <c r="AA452" i="3"/>
  <c r="Z452" i="3"/>
  <c r="Z391" i="3"/>
  <c r="AA391" i="3"/>
  <c r="AJ263" i="3"/>
  <c r="AI263" i="3"/>
  <c r="AH263" i="3"/>
  <c r="Z81" i="3"/>
  <c r="AA81" i="3"/>
  <c r="AI246" i="3"/>
  <c r="AJ246" i="3"/>
  <c r="AH246" i="3"/>
  <c r="AH301" i="3"/>
  <c r="AI301" i="3"/>
  <c r="AJ301" i="3"/>
  <c r="AG485" i="3"/>
  <c r="AA76" i="3"/>
  <c r="AH458" i="3"/>
  <c r="AJ458" i="3"/>
  <c r="AI458" i="3"/>
  <c r="AG207" i="3"/>
  <c r="Z40" i="3"/>
  <c r="AA40" i="3"/>
  <c r="AI201" i="3"/>
  <c r="AJ201" i="3"/>
  <c r="AH201" i="3"/>
  <c r="AI296" i="3"/>
  <c r="AJ296" i="3"/>
  <c r="AH296" i="3"/>
  <c r="AI193" i="3"/>
  <c r="AH193" i="3"/>
  <c r="AJ193" i="3"/>
  <c r="AI54" i="3"/>
  <c r="AJ54" i="3"/>
  <c r="AH54" i="3"/>
  <c r="AH189" i="3"/>
  <c r="AJ189" i="3"/>
  <c r="AI189" i="3"/>
  <c r="Z28" i="3"/>
  <c r="AA28" i="3"/>
  <c r="AH61" i="3"/>
  <c r="AI61" i="3"/>
  <c r="AJ61" i="3"/>
  <c r="Z355" i="3"/>
  <c r="AA355" i="3"/>
  <c r="Z48" i="3"/>
  <c r="AA48" i="3"/>
  <c r="AI50" i="3"/>
  <c r="AH50" i="3"/>
  <c r="AJ50" i="3"/>
  <c r="AH30" i="3"/>
  <c r="AJ30" i="3"/>
  <c r="AI30" i="3"/>
  <c r="AH25" i="3"/>
  <c r="AJ25" i="3"/>
  <c r="AI25" i="3"/>
  <c r="AI294" i="3"/>
  <c r="AH294" i="3"/>
  <c r="AJ294" i="3"/>
  <c r="AJ262" i="3"/>
  <c r="AH262" i="3"/>
  <c r="AI262" i="3"/>
  <c r="Z327" i="3"/>
  <c r="AA327" i="3"/>
  <c r="Z190" i="3"/>
  <c r="AA190" i="3"/>
  <c r="AJ140" i="3"/>
  <c r="AH140" i="3"/>
  <c r="AI140" i="3"/>
  <c r="AJ204" i="3"/>
  <c r="AH204" i="3"/>
  <c r="AI204" i="3"/>
  <c r="AJ326" i="3"/>
  <c r="AH326" i="3"/>
  <c r="AI326" i="3"/>
  <c r="AI217" i="3"/>
  <c r="AH217" i="3"/>
  <c r="AJ217" i="3"/>
  <c r="Z371" i="3"/>
  <c r="AA371" i="3"/>
  <c r="AA160" i="3"/>
  <c r="Z160" i="3"/>
  <c r="AI69" i="3"/>
  <c r="AH69" i="3"/>
  <c r="AJ69" i="3"/>
  <c r="Z144" i="3"/>
  <c r="AA144" i="3"/>
  <c r="AJ170" i="3"/>
  <c r="AI170" i="3"/>
  <c r="AH170" i="3"/>
  <c r="Z312" i="3"/>
  <c r="AA312" i="3"/>
  <c r="AH379" i="3"/>
  <c r="AI379" i="3"/>
  <c r="AJ379" i="3"/>
  <c r="AI415" i="3"/>
  <c r="AH415" i="3"/>
  <c r="AG415" i="3" s="1"/>
  <c r="AJ415" i="3"/>
  <c r="AH205" i="3"/>
  <c r="AJ205" i="3"/>
  <c r="AI205" i="3"/>
  <c r="Z416" i="3"/>
  <c r="AA416" i="3"/>
  <c r="Z176" i="3"/>
  <c r="AA169" i="3"/>
  <c r="Z169" i="3"/>
  <c r="AA316" i="3"/>
  <c r="Z316" i="3"/>
  <c r="AA389" i="3"/>
  <c r="AJ328" i="3"/>
  <c r="AH328" i="3"/>
  <c r="AI328" i="3"/>
  <c r="AH439" i="3"/>
  <c r="AJ439" i="3"/>
  <c r="AI439" i="3"/>
  <c r="Z103" i="3"/>
  <c r="AG288" i="3"/>
  <c r="AA288" i="3" s="1"/>
  <c r="AG114" i="3"/>
  <c r="Z114" i="3" s="1"/>
  <c r="AG473" i="3"/>
  <c r="AG182" i="3"/>
  <c r="Z182" i="3" s="1"/>
  <c r="AG41" i="3"/>
  <c r="Z41" i="3" s="1"/>
  <c r="AA91" i="3"/>
  <c r="Z91" i="3"/>
  <c r="AG142" i="3"/>
  <c r="AG125" i="3"/>
  <c r="AI136" i="3"/>
  <c r="AJ136" i="3"/>
  <c r="AH136" i="3"/>
  <c r="AI295" i="3"/>
  <c r="AH295" i="3"/>
  <c r="AJ295" i="3"/>
  <c r="AG271" i="3"/>
  <c r="AG105" i="3"/>
  <c r="AA191" i="3"/>
  <c r="Z191" i="3"/>
  <c r="AG203" i="3"/>
  <c r="Z44" i="3"/>
  <c r="AA44" i="3"/>
  <c r="AG324" i="3"/>
  <c r="AG303" i="3"/>
  <c r="AG63" i="3"/>
  <c r="AG147" i="3"/>
  <c r="AJ233" i="3"/>
  <c r="AH233" i="3"/>
  <c r="AI233" i="3"/>
  <c r="AG36" i="3"/>
  <c r="AG126" i="3"/>
  <c r="AG367" i="3"/>
  <c r="AG343" i="3"/>
  <c r="AG64" i="3"/>
  <c r="AI31" i="3"/>
  <c r="AH31" i="3"/>
  <c r="AJ31" i="3"/>
  <c r="AJ181" i="3"/>
  <c r="AH181" i="3"/>
  <c r="AI181" i="3"/>
  <c r="Z222" i="3"/>
  <c r="AA222" i="3"/>
  <c r="AI202" i="3"/>
  <c r="AH202" i="3"/>
  <c r="AJ202" i="3"/>
  <c r="AG130" i="3"/>
  <c r="AG208" i="3"/>
  <c r="AA145" i="3"/>
  <c r="Z145" i="3"/>
  <c r="AI66" i="3"/>
  <c r="AJ66" i="3"/>
  <c r="AH66" i="3"/>
  <c r="AG62" i="3"/>
  <c r="AA311" i="3"/>
  <c r="Z374" i="3"/>
  <c r="AA374" i="3"/>
  <c r="AG366" i="3"/>
  <c r="AA122" i="3"/>
  <c r="Z122" i="3"/>
  <c r="AG408" i="3"/>
  <c r="AA408" i="3" s="1"/>
  <c r="AG298" i="3"/>
  <c r="AA298" i="3" s="1"/>
  <c r="AG465" i="3"/>
  <c r="AA465" i="3" s="1"/>
  <c r="AG65" i="3"/>
  <c r="AG361" i="3"/>
  <c r="Z361" i="3" s="1"/>
  <c r="AG400" i="3"/>
  <c r="Z400" i="3" s="1"/>
  <c r="AG411" i="3"/>
  <c r="Z411" i="3" s="1"/>
  <c r="AG299" i="3"/>
  <c r="AG315" i="3"/>
  <c r="AA315" i="3" s="1"/>
  <c r="AG131" i="3"/>
  <c r="Z131" i="3" s="1"/>
  <c r="AG435" i="3"/>
  <c r="AA435" i="3" s="1"/>
  <c r="AG240" i="3"/>
  <c r="AG450" i="3"/>
  <c r="AG188" i="3"/>
  <c r="AG386" i="3"/>
  <c r="AG399" i="3"/>
  <c r="AG448" i="3"/>
  <c r="AG55" i="3"/>
  <c r="AG378" i="3"/>
  <c r="AG224" i="3"/>
  <c r="AG318" i="3"/>
  <c r="AG257" i="3"/>
  <c r="AG344" i="3"/>
  <c r="AG241" i="3"/>
  <c r="AG143" i="3"/>
  <c r="AG198" i="3"/>
  <c r="AG323" i="3"/>
  <c r="AG451" i="3"/>
  <c r="AG218" i="3"/>
  <c r="AG110" i="3"/>
  <c r="AG276" i="3"/>
  <c r="AG86" i="3"/>
  <c r="Z86" i="3" s="1"/>
  <c r="AG461" i="3"/>
  <c r="Z461" i="3" s="1"/>
  <c r="AA277" i="3"/>
  <c r="Z277" i="3"/>
  <c r="AA78" i="3"/>
  <c r="Z78" i="3"/>
  <c r="AI479" i="3"/>
  <c r="AJ479" i="3"/>
  <c r="AH479" i="3"/>
  <c r="Z338" i="3"/>
  <c r="AA338" i="3"/>
  <c r="AA94" i="3"/>
  <c r="Z94" i="3"/>
  <c r="Z187" i="3"/>
  <c r="AA187" i="3"/>
  <c r="AA121" i="3"/>
  <c r="Z121" i="3"/>
  <c r="AH98" i="3"/>
  <c r="AJ98" i="3"/>
  <c r="AI98" i="3"/>
  <c r="AJ77" i="3"/>
  <c r="AH77" i="3"/>
  <c r="AI77" i="3"/>
  <c r="Z258" i="3"/>
  <c r="AA258" i="3"/>
  <c r="Z346" i="3"/>
  <c r="AA346" i="3"/>
  <c r="Z381" i="3"/>
  <c r="AA381" i="3"/>
  <c r="AA39" i="3"/>
  <c r="Z39" i="3"/>
  <c r="AJ228" i="3"/>
  <c r="AI228" i="3"/>
  <c r="AH228" i="3"/>
  <c r="Z256" i="3"/>
  <c r="AA256" i="3"/>
  <c r="Z385" i="3"/>
  <c r="AG199" i="3"/>
  <c r="AG286" i="3"/>
  <c r="AI392" i="3"/>
  <c r="AH392" i="3"/>
  <c r="AJ392" i="3"/>
  <c r="AG159" i="3"/>
  <c r="AH274" i="3"/>
  <c r="AI274" i="3"/>
  <c r="AJ274" i="3"/>
  <c r="AA99" i="3"/>
  <c r="Z99" i="3"/>
  <c r="AH460" i="3"/>
  <c r="AI460" i="3"/>
  <c r="AJ460" i="3"/>
  <c r="Z436" i="3"/>
  <c r="AA436" i="3"/>
  <c r="AI67" i="3"/>
  <c r="AJ67" i="3"/>
  <c r="AH67" i="3"/>
  <c r="AJ368" i="3"/>
  <c r="AH368" i="3"/>
  <c r="AI368" i="3"/>
  <c r="AA437" i="3"/>
  <c r="Z437" i="3"/>
  <c r="AA192" i="3"/>
  <c r="Z192" i="3"/>
  <c r="AA100" i="3"/>
  <c r="Z100" i="3"/>
  <c r="AA229" i="3"/>
  <c r="Z229" i="3"/>
  <c r="Z109" i="3"/>
  <c r="AA109" i="3"/>
  <c r="AA313" i="3"/>
  <c r="Z313" i="3"/>
  <c r="Z161" i="3"/>
  <c r="AA161" i="3"/>
  <c r="AA82" i="3"/>
  <c r="Z82" i="3"/>
  <c r="AA185" i="3"/>
  <c r="Z185" i="3"/>
  <c r="AI113" i="3"/>
  <c r="AJ113" i="3"/>
  <c r="AH113" i="3"/>
  <c r="Z71" i="3"/>
  <c r="AA71" i="3"/>
  <c r="AJ46" i="3"/>
  <c r="AH46" i="3"/>
  <c r="AI46" i="3"/>
  <c r="Z384" i="3"/>
  <c r="AA384" i="3"/>
  <c r="Z369" i="3"/>
  <c r="AA369" i="3"/>
  <c r="Z383" i="3"/>
  <c r="AA383" i="3"/>
  <c r="AA87" i="3"/>
  <c r="Z87" i="3"/>
  <c r="AI404" i="3"/>
  <c r="AH404" i="3"/>
  <c r="AJ404" i="3"/>
  <c r="AA107" i="3"/>
  <c r="Z107" i="3"/>
  <c r="AA441" i="3"/>
  <c r="Z441" i="3"/>
  <c r="Z396" i="3"/>
  <c r="AA396" i="3"/>
  <c r="AH221" i="3"/>
  <c r="AJ221" i="3"/>
  <c r="AI221" i="3"/>
  <c r="AI154" i="3"/>
  <c r="AJ154" i="3"/>
  <c r="AH154" i="3"/>
  <c r="Z281" i="3"/>
  <c r="AA281" i="3"/>
  <c r="AJ155" i="3"/>
  <c r="AH155" i="3"/>
  <c r="AI155" i="3"/>
  <c r="AH342" i="3"/>
  <c r="AI342" i="3"/>
  <c r="AJ342" i="3"/>
  <c r="AJ394" i="3"/>
  <c r="AH394" i="3"/>
  <c r="AG394" i="3" s="1"/>
  <c r="AI394" i="3"/>
  <c r="AH251" i="3"/>
  <c r="AJ251" i="3"/>
  <c r="AI251" i="3"/>
  <c r="AH333" i="3"/>
  <c r="AI333" i="3"/>
  <c r="AJ333" i="3"/>
  <c r="AH179" i="3"/>
  <c r="AG179" i="3" s="1"/>
  <c r="AI179" i="3"/>
  <c r="AJ179" i="3"/>
  <c r="AJ173" i="3"/>
  <c r="AI173" i="3"/>
  <c r="AH173" i="3"/>
  <c r="AA214" i="3"/>
  <c r="Z214" i="3"/>
  <c r="AI320" i="3"/>
  <c r="AH320" i="3"/>
  <c r="AJ320" i="3"/>
  <c r="AA358" i="3"/>
  <c r="Z358" i="3"/>
  <c r="AI227" i="3"/>
  <c r="AJ227" i="3"/>
  <c r="AH227" i="3"/>
  <c r="AH180" i="3"/>
  <c r="AJ180" i="3"/>
  <c r="AI180" i="3"/>
  <c r="AH27" i="3"/>
  <c r="AI27" i="3"/>
  <c r="AJ27" i="3"/>
  <c r="Z424" i="3"/>
  <c r="AA424" i="3"/>
  <c r="Z432" i="3"/>
  <c r="AA432" i="3"/>
  <c r="C18" i="3"/>
  <c r="AG398" i="3"/>
  <c r="AA398" i="3" s="1"/>
  <c r="AG474" i="3"/>
  <c r="AA474" i="3" s="1"/>
  <c r="AG472" i="3"/>
  <c r="Z472" i="3" s="1"/>
  <c r="AG352" i="3"/>
  <c r="AA352" i="3" s="1"/>
  <c r="AG406" i="3"/>
  <c r="AA406" i="3" s="1"/>
  <c r="AG250" i="3"/>
  <c r="AG79" i="3"/>
  <c r="AG433" i="3"/>
  <c r="AG387" i="3"/>
  <c r="AJ307" i="3"/>
  <c r="AH307" i="3"/>
  <c r="AI307" i="3"/>
  <c r="AG267" i="3"/>
  <c r="Z212" i="3"/>
  <c r="AA212" i="3"/>
  <c r="AG487" i="3"/>
  <c r="Z402" i="3"/>
  <c r="AA402" i="3"/>
  <c r="AG349" i="3"/>
  <c r="AJ231" i="3"/>
  <c r="AH231" i="3"/>
  <c r="AI231" i="3"/>
  <c r="AG482" i="3"/>
  <c r="AI171" i="3"/>
  <c r="AJ171" i="3"/>
  <c r="AH171" i="3"/>
  <c r="AG119" i="3"/>
  <c r="AA168" i="3"/>
  <c r="Z168" i="3"/>
  <c r="AH350" i="3"/>
  <c r="AI350" i="3"/>
  <c r="AJ350" i="3"/>
  <c r="AH317" i="3"/>
  <c r="AI317" i="3"/>
  <c r="AJ317" i="3"/>
  <c r="AG52" i="3"/>
  <c r="AI237" i="3"/>
  <c r="AJ237" i="3"/>
  <c r="AH237" i="3"/>
  <c r="Z388" i="3"/>
  <c r="AA388" i="3"/>
  <c r="AA287" i="3"/>
  <c r="Z287" i="3"/>
  <c r="AG47" i="3"/>
  <c r="AA428" i="3"/>
  <c r="Z428" i="3"/>
  <c r="AG152" i="3"/>
  <c r="AA150" i="3"/>
  <c r="Z150" i="3"/>
  <c r="AG57" i="3"/>
  <c r="AG211" i="3"/>
  <c r="AG375" i="3"/>
  <c r="AJ59" i="3"/>
  <c r="AH59" i="3"/>
  <c r="AI59" i="3"/>
  <c r="AG157" i="3"/>
  <c r="AG449" i="3"/>
  <c r="AG351" i="3"/>
  <c r="AG401" i="3"/>
  <c r="AG364" i="3"/>
  <c r="AG440" i="3"/>
  <c r="AG156" i="3"/>
  <c r="AG443" i="3"/>
  <c r="AG409" i="3"/>
  <c r="AG444" i="3"/>
  <c r="AC478" i="3"/>
  <c r="AD478" i="3"/>
  <c r="AG359" i="3"/>
  <c r="AG300" i="3"/>
  <c r="AG455" i="3"/>
  <c r="AG347" i="3"/>
  <c r="AA471" i="3"/>
  <c r="AG429" i="3"/>
  <c r="AG453" i="3"/>
  <c r="AG476" i="3"/>
  <c r="AG442" i="3"/>
  <c r="AG477" i="3"/>
  <c r="AG45" i="3"/>
  <c r="AG438" i="3"/>
  <c r="AG457" i="3"/>
  <c r="AG314" i="3"/>
  <c r="AG447" i="3"/>
  <c r="AG356" i="3"/>
  <c r="AG459" i="3"/>
  <c r="AG210" i="3"/>
  <c r="AG146" i="3"/>
  <c r="AG243" i="3"/>
  <c r="AG418" i="3"/>
  <c r="AG462" i="3"/>
  <c r="AG139" i="3"/>
  <c r="AG407" i="3"/>
  <c r="AG247" i="3"/>
  <c r="AG123" i="3"/>
  <c r="AG475" i="3"/>
  <c r="AG468" i="3"/>
  <c r="Z288" i="3"/>
  <c r="AA114" i="3"/>
  <c r="AA473" i="3"/>
  <c r="Z473" i="3"/>
  <c r="AA182" i="3"/>
  <c r="Z408" i="3"/>
  <c r="Z465" i="3"/>
  <c r="AA65" i="3"/>
  <c r="Z65" i="3"/>
  <c r="AA400" i="3"/>
  <c r="AA411" i="3"/>
  <c r="AA299" i="3"/>
  <c r="Z299" i="3"/>
  <c r="Z315" i="3"/>
  <c r="Z435" i="3"/>
  <c r="AG273" i="3"/>
  <c r="AG353" i="3"/>
  <c r="AG280" i="3"/>
  <c r="AG464" i="3"/>
  <c r="AG282" i="3"/>
  <c r="AG290" i="3"/>
  <c r="AG51" i="3"/>
  <c r="AA461" i="3"/>
  <c r="AG357" i="3"/>
  <c r="AG372" i="3"/>
  <c r="AG420" i="3"/>
  <c r="Z490" i="3"/>
  <c r="AA490" i="3"/>
  <c r="Z486" i="3"/>
  <c r="AA486" i="3"/>
  <c r="AG489" i="3"/>
  <c r="Z488" i="3"/>
  <c r="AA488" i="3"/>
  <c r="AG483" i="3"/>
  <c r="E14" i="1"/>
  <c r="F18" i="1"/>
  <c r="F19" i="1" s="1"/>
  <c r="E5" i="12"/>
  <c r="E6" i="10"/>
  <c r="E9" i="10" s="1"/>
  <c r="E10" i="10" s="1"/>
  <c r="E6" i="12"/>
  <c r="E9" i="12" s="1"/>
  <c r="E10" i="12" s="1"/>
  <c r="E4" i="10"/>
  <c r="M426" i="4"/>
  <c r="M73" i="4"/>
  <c r="M353" i="4"/>
  <c r="M487" i="2" l="1"/>
  <c r="M414" i="4"/>
  <c r="M39" i="4"/>
  <c r="M161" i="4"/>
  <c r="M99" i="4"/>
  <c r="M150" i="4"/>
  <c r="M461" i="2"/>
  <c r="M355" i="4"/>
  <c r="M131" i="2"/>
  <c r="M281" i="2"/>
  <c r="M412" i="2"/>
  <c r="M350" i="2"/>
  <c r="M331" i="2"/>
  <c r="M256" i="2"/>
  <c r="M271" i="2"/>
  <c r="R271" i="2" s="1"/>
  <c r="M91" i="2"/>
  <c r="V27" i="2"/>
  <c r="M269" i="2"/>
  <c r="N269" i="2" s="1"/>
  <c r="M260" i="2"/>
  <c r="R260" i="2" s="1"/>
  <c r="M235" i="2"/>
  <c r="M196" i="2"/>
  <c r="M386" i="2"/>
  <c r="M93" i="2"/>
  <c r="N93" i="2" s="1"/>
  <c r="M409" i="2"/>
  <c r="M346" i="2"/>
  <c r="M262" i="2"/>
  <c r="M273" i="2"/>
  <c r="R273" i="2" s="1"/>
  <c r="V8" i="2"/>
  <c r="M433" i="2"/>
  <c r="M46" i="2"/>
  <c r="M97" i="2"/>
  <c r="N97" i="2" s="1"/>
  <c r="M22" i="2"/>
  <c r="M218" i="2"/>
  <c r="M251" i="2"/>
  <c r="R251" i="2" s="1"/>
  <c r="M138" i="2"/>
  <c r="N138" i="2" s="1"/>
  <c r="M451" i="2"/>
  <c r="M289" i="2"/>
  <c r="M358" i="2"/>
  <c r="M154" i="2"/>
  <c r="N154" i="2" s="1"/>
  <c r="V12" i="2"/>
  <c r="M294" i="2"/>
  <c r="M434" i="2"/>
  <c r="M448" i="2"/>
  <c r="N448" i="2" s="1"/>
  <c r="V7" i="2"/>
  <c r="M203" i="2"/>
  <c r="M188" i="2"/>
  <c r="M248" i="2"/>
  <c r="N248" i="2" s="1"/>
  <c r="M126" i="2"/>
  <c r="M485" i="2"/>
  <c r="M236" i="2"/>
  <c r="M27" i="2"/>
  <c r="N27" i="2" s="1"/>
  <c r="M104" i="2"/>
  <c r="M106" i="2"/>
  <c r="M139" i="2"/>
  <c r="M217" i="2"/>
  <c r="R217" i="2" s="1"/>
  <c r="M180" i="2"/>
  <c r="V15" i="2"/>
  <c r="M259" i="2"/>
  <c r="M393" i="2"/>
  <c r="R393" i="2" s="1"/>
  <c r="M149" i="2"/>
  <c r="M312" i="2"/>
  <c r="M181" i="2"/>
  <c r="M306" i="2"/>
  <c r="N306" i="2" s="1"/>
  <c r="M398" i="2"/>
  <c r="M200" i="2"/>
  <c r="M364" i="2"/>
  <c r="V18" i="2"/>
  <c r="V4" i="2"/>
  <c r="M363" i="2"/>
  <c r="M384" i="2"/>
  <c r="M368" i="2"/>
  <c r="N368" i="2" s="1"/>
  <c r="M153" i="2"/>
  <c r="M408" i="2"/>
  <c r="M89" i="2"/>
  <c r="M356" i="2"/>
  <c r="R356" i="2" s="1"/>
  <c r="M360" i="2"/>
  <c r="M229" i="2"/>
  <c r="V26" i="2"/>
  <c r="M261" i="2"/>
  <c r="N261" i="2" s="1"/>
  <c r="M34" i="2"/>
  <c r="M224" i="4"/>
  <c r="M228" i="2"/>
  <c r="M157" i="2"/>
  <c r="R157" i="2" s="1"/>
  <c r="M64" i="2"/>
  <c r="M318" i="2"/>
  <c r="M442" i="2"/>
  <c r="M429" i="2"/>
  <c r="N429" i="2" s="1"/>
  <c r="M292" i="2"/>
  <c r="V3" i="2"/>
  <c r="M234" i="2"/>
  <c r="R234" i="2" s="1"/>
  <c r="M472" i="2"/>
  <c r="N472" i="2" s="1"/>
  <c r="M116" i="4"/>
  <c r="M323" i="4"/>
  <c r="M210" i="2"/>
  <c r="M335" i="2"/>
  <c r="N335" i="2" s="1"/>
  <c r="M151" i="2"/>
  <c r="M118" i="2"/>
  <c r="M123" i="2"/>
  <c r="M213" i="2"/>
  <c r="R213" i="2" s="1"/>
  <c r="M111" i="2"/>
  <c r="M481" i="2"/>
  <c r="M58" i="2"/>
  <c r="M441" i="2"/>
  <c r="R441" i="2" s="1"/>
  <c r="M24" i="2"/>
  <c r="M282" i="2"/>
  <c r="M275" i="2"/>
  <c r="V22" i="2"/>
  <c r="M314" i="2"/>
  <c r="M223" i="2"/>
  <c r="V34" i="2"/>
  <c r="M152" i="2"/>
  <c r="R152" i="2" s="1"/>
  <c r="M238" i="2"/>
  <c r="M204" i="2"/>
  <c r="M182" i="2"/>
  <c r="V5" i="2"/>
  <c r="M475" i="2"/>
  <c r="M77" i="2"/>
  <c r="M337" i="2"/>
  <c r="M380" i="2"/>
  <c r="N380" i="2" s="1"/>
  <c r="M270" i="2"/>
  <c r="M55" i="2"/>
  <c r="M435" i="2"/>
  <c r="M103" i="2"/>
  <c r="R103" i="2" s="1"/>
  <c r="M80" i="2"/>
  <c r="M317" i="2"/>
  <c r="M479" i="2"/>
  <c r="M232" i="2"/>
  <c r="N232" i="2" s="1"/>
  <c r="M288" i="2"/>
  <c r="M297" i="2"/>
  <c r="R297" i="2" s="1"/>
  <c r="M45" i="2"/>
  <c r="M30" i="2"/>
  <c r="R30" i="2" s="1"/>
  <c r="M303" i="2"/>
  <c r="M136" i="2"/>
  <c r="M121" i="2"/>
  <c r="M169" i="2"/>
  <c r="N169" i="2" s="1"/>
  <c r="M57" i="2"/>
  <c r="M54" i="2"/>
  <c r="R54" i="2" s="1"/>
  <c r="M341" i="2"/>
  <c r="M72" i="2"/>
  <c r="N72" i="2" s="1"/>
  <c r="M382" i="2"/>
  <c r="M378" i="2"/>
  <c r="M450" i="2"/>
  <c r="M233" i="2"/>
  <c r="N233" i="2" s="1"/>
  <c r="M87" i="2"/>
  <c r="M322" i="2"/>
  <c r="R322" i="2" s="1"/>
  <c r="M336" i="2"/>
  <c r="M264" i="2"/>
  <c r="N264" i="2" s="1"/>
  <c r="M102" i="2"/>
  <c r="M82" i="2"/>
  <c r="M125" i="2"/>
  <c r="M124" i="2"/>
  <c r="N124" i="2" s="1"/>
  <c r="M254" i="2"/>
  <c r="M108" i="2"/>
  <c r="N108" i="2" s="1"/>
  <c r="M208" i="2"/>
  <c r="N208" i="2" s="1"/>
  <c r="M142" i="2"/>
  <c r="N142" i="2" s="1"/>
  <c r="M23" i="2"/>
  <c r="M88" i="2"/>
  <c r="M352" i="2"/>
  <c r="M68" i="2"/>
  <c r="N68" i="2" s="1"/>
  <c r="M402" i="2"/>
  <c r="M39" i="2"/>
  <c r="R39" i="2" s="1"/>
  <c r="M266" i="2"/>
  <c r="M432" i="2"/>
  <c r="R432" i="2" s="1"/>
  <c r="M133" i="2"/>
  <c r="V23" i="2"/>
  <c r="M66" i="2"/>
  <c r="M41" i="2"/>
  <c r="R41" i="2" s="1"/>
  <c r="M354" i="2"/>
  <c r="M381" i="2"/>
  <c r="N381" i="2" s="1"/>
  <c r="M445" i="2"/>
  <c r="M470" i="2"/>
  <c r="N470" i="2" s="1"/>
  <c r="M428" i="2"/>
  <c r="M59" i="2"/>
  <c r="M411" i="2"/>
  <c r="M417" i="2"/>
  <c r="R417" i="2" s="1"/>
  <c r="M202" i="2"/>
  <c r="M370" i="2"/>
  <c r="R370" i="2" s="1"/>
  <c r="M276" i="2"/>
  <c r="M165" i="2"/>
  <c r="N165" i="2" s="1"/>
  <c r="M71" i="2"/>
  <c r="M28" i="2"/>
  <c r="M443" i="2"/>
  <c r="M201" i="2"/>
  <c r="N201" i="2" s="1"/>
  <c r="M355" i="2"/>
  <c r="M183" i="2"/>
  <c r="N183" i="2" s="1"/>
  <c r="M304" i="2"/>
  <c r="R304" i="2" s="1"/>
  <c r="M374" i="2"/>
  <c r="R374" i="2" s="1"/>
  <c r="M279" i="2"/>
  <c r="M62" i="2"/>
  <c r="M26" i="2"/>
  <c r="V24" i="2"/>
  <c r="V2" i="2"/>
  <c r="M33" i="2"/>
  <c r="N33" i="2" s="1"/>
  <c r="M32" i="2"/>
  <c r="N32" i="2" s="1"/>
  <c r="M171" i="2"/>
  <c r="R171" i="2" s="1"/>
  <c r="M291" i="2"/>
  <c r="M172" i="2"/>
  <c r="V32" i="2"/>
  <c r="M343" i="2"/>
  <c r="R343" i="2" s="1"/>
  <c r="M61" i="2"/>
  <c r="M419" i="2"/>
  <c r="R419" i="2" s="1"/>
  <c r="M465" i="2"/>
  <c r="M389" i="2"/>
  <c r="R389" i="2" s="1"/>
  <c r="M51" i="2"/>
  <c r="M425" i="2"/>
  <c r="M414" i="2"/>
  <c r="M328" i="2"/>
  <c r="N328" i="2" s="1"/>
  <c r="M483" i="2"/>
  <c r="V17" i="2"/>
  <c r="M316" i="2"/>
  <c r="R316" i="2" s="1"/>
  <c r="M40" i="2"/>
  <c r="R40" i="2" s="1"/>
  <c r="M447" i="2"/>
  <c r="M96" i="2"/>
  <c r="M471" i="2"/>
  <c r="M140" i="2"/>
  <c r="N140" i="2" s="1"/>
  <c r="M100" i="2"/>
  <c r="M311" i="2"/>
  <c r="N311" i="2" s="1"/>
  <c r="M397" i="2"/>
  <c r="R397" i="2" s="1"/>
  <c r="M231" i="2"/>
  <c r="N231" i="2" s="1"/>
  <c r="M319" i="2"/>
  <c r="M164" i="2"/>
  <c r="M158" i="2"/>
  <c r="M159" i="2"/>
  <c r="N159" i="2" s="1"/>
  <c r="M128" i="2"/>
  <c r="M70" i="2"/>
  <c r="R70" i="2" s="1"/>
  <c r="M176" i="2"/>
  <c r="M280" i="2"/>
  <c r="N280" i="2" s="1"/>
  <c r="M315" i="2"/>
  <c r="V13" i="2"/>
  <c r="V33" i="2"/>
  <c r="M85" i="2"/>
  <c r="R85" i="2" s="1"/>
  <c r="M300" i="2"/>
  <c r="M410" i="2"/>
  <c r="N410" i="2" s="1"/>
  <c r="M59" i="4"/>
  <c r="M421" i="4"/>
  <c r="N421" i="4" s="1"/>
  <c r="M106" i="4"/>
  <c r="M110" i="4"/>
  <c r="V28" i="2"/>
  <c r="V10" i="2"/>
  <c r="M31" i="2"/>
  <c r="M120" i="2"/>
  <c r="R120" i="2" s="1"/>
  <c r="M372" i="2"/>
  <c r="M484" i="2"/>
  <c r="N484" i="2" s="1"/>
  <c r="M304" i="4"/>
  <c r="M292" i="4"/>
  <c r="M268" i="4"/>
  <c r="M431" i="2"/>
  <c r="N431" i="2" s="1"/>
  <c r="M404" i="2"/>
  <c r="M464" i="2"/>
  <c r="N464" i="2" s="1"/>
  <c r="M330" i="2"/>
  <c r="M329" i="2"/>
  <c r="N329" i="2" s="1"/>
  <c r="M84" i="4"/>
  <c r="M407" i="4"/>
  <c r="M361" i="4"/>
  <c r="M344" i="2"/>
  <c r="R344" i="2" s="1"/>
  <c r="M101" i="2"/>
  <c r="M37" i="2"/>
  <c r="R37" i="2" s="1"/>
  <c r="M462" i="2"/>
  <c r="M486" i="2"/>
  <c r="N486" i="2" s="1"/>
  <c r="M240" i="2"/>
  <c r="M342" i="2"/>
  <c r="M265" i="2"/>
  <c r="M313" i="2"/>
  <c r="R313" i="2" s="1"/>
  <c r="M193" i="2"/>
  <c r="M459" i="2"/>
  <c r="R459" i="2" s="1"/>
  <c r="M268" i="2"/>
  <c r="M115" i="2"/>
  <c r="R115" i="2" s="1"/>
  <c r="M156" i="2"/>
  <c r="M287" i="2"/>
  <c r="M47" i="2"/>
  <c r="M241" i="2"/>
  <c r="N241" i="2" s="1"/>
  <c r="M458" i="2"/>
  <c r="M357" i="2"/>
  <c r="N357" i="2" s="1"/>
  <c r="M189" i="2"/>
  <c r="M401" i="2"/>
  <c r="R401" i="2" s="1"/>
  <c r="M226" i="2"/>
  <c r="M286" i="2"/>
  <c r="M177" i="2"/>
  <c r="M440" i="2"/>
  <c r="N440" i="2" s="1"/>
  <c r="M75" i="2"/>
  <c r="M227" i="2"/>
  <c r="R227" i="2" s="1"/>
  <c r="M377" i="2"/>
  <c r="M127" i="2"/>
  <c r="R127" i="2" s="1"/>
  <c r="M277" i="2"/>
  <c r="V20" i="2"/>
  <c r="M192" i="2"/>
  <c r="M63" i="2"/>
  <c r="R63" i="2" s="1"/>
  <c r="M221" i="2"/>
  <c r="M247" i="2"/>
  <c r="N247" i="2" s="1"/>
  <c r="M244" i="2"/>
  <c r="R244" i="2" s="1"/>
  <c r="M293" i="2"/>
  <c r="N293" i="2" s="1"/>
  <c r="M367" i="2"/>
  <c r="M194" i="2"/>
  <c r="M43" i="2"/>
  <c r="V9" i="2"/>
  <c r="M302" i="2"/>
  <c r="M446" i="2"/>
  <c r="N446" i="2" s="1"/>
  <c r="M239" i="2"/>
  <c r="V11" i="2"/>
  <c r="M307" i="2"/>
  <c r="M245" i="2"/>
  <c r="M161" i="2"/>
  <c r="M416" i="2"/>
  <c r="N416" i="2" s="1"/>
  <c r="M391" i="2"/>
  <c r="M348" i="2"/>
  <c r="N348" i="2" s="1"/>
  <c r="M255" i="2"/>
  <c r="M56" i="2"/>
  <c r="R56" i="2" s="1"/>
  <c r="V30" i="2"/>
  <c r="M53" i="2"/>
  <c r="M243" i="2"/>
  <c r="M457" i="2"/>
  <c r="R457" i="2" s="1"/>
  <c r="M454" i="2"/>
  <c r="M361" i="2"/>
  <c r="R361" i="2" s="1"/>
  <c r="M134" i="2"/>
  <c r="N134" i="2" s="1"/>
  <c r="M197" i="2"/>
  <c r="N197" i="2" s="1"/>
  <c r="M299" i="2"/>
  <c r="M394" i="2"/>
  <c r="M143" i="2"/>
  <c r="M162" i="2"/>
  <c r="R162" i="2" s="1"/>
  <c r="M480" i="2"/>
  <c r="M206" i="2"/>
  <c r="R206" i="2" s="1"/>
  <c r="M44" i="2"/>
  <c r="M345" i="2"/>
  <c r="R345" i="2" s="1"/>
  <c r="M325" i="2"/>
  <c r="V21" i="2"/>
  <c r="M298" i="2"/>
  <c r="M132" i="2"/>
  <c r="N132" i="2" s="1"/>
  <c r="M326" i="2"/>
  <c r="M198" i="2"/>
  <c r="R198" i="2" s="1"/>
  <c r="M178" i="2"/>
  <c r="M230" i="2"/>
  <c r="N230" i="2" s="1"/>
  <c r="M295" i="2"/>
  <c r="M340" i="2"/>
  <c r="AD493" i="3"/>
  <c r="AC493" i="3"/>
  <c r="M430" i="2"/>
  <c r="M253" i="2"/>
  <c r="N253" i="2" s="1"/>
  <c r="M351" i="2"/>
  <c r="M107" i="2"/>
  <c r="R107" i="2" s="1"/>
  <c r="M141" i="2"/>
  <c r="M400" i="2"/>
  <c r="M25" i="2"/>
  <c r="M179" i="2"/>
  <c r="R179" i="2" s="1"/>
  <c r="M173" i="2"/>
  <c r="M453" i="2"/>
  <c r="N453" i="2" s="1"/>
  <c r="M90" i="2"/>
  <c r="M50" i="2"/>
  <c r="R50" i="2" s="1"/>
  <c r="M489" i="2"/>
  <c r="M369" i="2"/>
  <c r="M207" i="2"/>
  <c r="M246" i="2"/>
  <c r="N246" i="2" s="1"/>
  <c r="M79" i="2"/>
  <c r="M422" i="2"/>
  <c r="R422" i="2" s="1"/>
  <c r="M166" i="2"/>
  <c r="M81" i="2"/>
  <c r="N81" i="2" s="1"/>
  <c r="V19" i="2"/>
  <c r="M249" i="2"/>
  <c r="M395" i="2"/>
  <c r="M95" i="2"/>
  <c r="N95" i="2" s="1"/>
  <c r="M290" i="2"/>
  <c r="M74" i="2"/>
  <c r="N74" i="2" s="1"/>
  <c r="M52" i="2"/>
  <c r="M387" i="2"/>
  <c r="R387" i="2" s="1"/>
  <c r="M399" i="2"/>
  <c r="M283" i="2"/>
  <c r="M415" i="2"/>
  <c r="M285" i="2"/>
  <c r="N285" i="2" s="1"/>
  <c r="M349" i="2"/>
  <c r="M476" i="2"/>
  <c r="R476" i="2" s="1"/>
  <c r="V6" i="2"/>
  <c r="M73" i="2"/>
  <c r="R73" i="2" s="1"/>
  <c r="M301" i="2"/>
  <c r="M324" i="2"/>
  <c r="M478" i="2"/>
  <c r="M473" i="2"/>
  <c r="R473" i="2" s="1"/>
  <c r="M188" i="4"/>
  <c r="M435" i="4"/>
  <c r="N435" i="4" s="1"/>
  <c r="M65" i="4"/>
  <c r="M252" i="2"/>
  <c r="N252" i="2" s="1"/>
  <c r="M366" i="2"/>
  <c r="M466" i="2"/>
  <c r="M110" i="2"/>
  <c r="M474" i="2"/>
  <c r="N474" i="2" s="1"/>
  <c r="M444" i="2"/>
  <c r="M418" i="2"/>
  <c r="N418" i="2" s="1"/>
  <c r="M205" i="2"/>
  <c r="M129" i="2"/>
  <c r="R129" i="2" s="1"/>
  <c r="M220" i="2"/>
  <c r="M212" i="2"/>
  <c r="M21" i="2"/>
  <c r="M460" i="2"/>
  <c r="N460" i="2" s="1"/>
  <c r="M67" i="2"/>
  <c r="M187" i="2"/>
  <c r="N187" i="2" s="1"/>
  <c r="M469" i="2"/>
  <c r="M353" i="2"/>
  <c r="R353" i="2" s="1"/>
  <c r="M309" i="2"/>
  <c r="M186" i="2"/>
  <c r="M257" i="2"/>
  <c r="M467" i="2"/>
  <c r="N467" i="2" s="1"/>
  <c r="M375" i="2"/>
  <c r="M438" i="2"/>
  <c r="N438" i="2" s="1"/>
  <c r="M323" i="2"/>
  <c r="M423" i="2"/>
  <c r="N423" i="2" s="1"/>
  <c r="M76" i="2"/>
  <c r="M69" i="2"/>
  <c r="M373" i="2"/>
  <c r="M167" i="2"/>
  <c r="N167" i="2" s="1"/>
  <c r="M362" i="2"/>
  <c r="M388" i="2"/>
  <c r="N388" i="2" s="1"/>
  <c r="M449" i="2"/>
  <c r="M338" i="2"/>
  <c r="R338" i="2" s="1"/>
  <c r="M49" i="2"/>
  <c r="M437" i="2"/>
  <c r="M185" i="2"/>
  <c r="M168" i="2"/>
  <c r="N168" i="2" s="1"/>
  <c r="M211" i="2"/>
  <c r="M38" i="2"/>
  <c r="N38" i="2" s="1"/>
  <c r="M65" i="2"/>
  <c r="M216" i="2"/>
  <c r="N216" i="2" s="1"/>
  <c r="M254" i="4"/>
  <c r="M238" i="4"/>
  <c r="M159" i="4"/>
  <c r="M397" i="4"/>
  <c r="R397" i="4" s="1"/>
  <c r="M113" i="2"/>
  <c r="M150" i="2"/>
  <c r="R150" i="2" s="1"/>
  <c r="M109" i="2"/>
  <c r="M92" i="2"/>
  <c r="R92" i="2" s="1"/>
  <c r="M219" i="2"/>
  <c r="M130" i="2"/>
  <c r="M148" i="2"/>
  <c r="M379" i="2"/>
  <c r="R379" i="2" s="1"/>
  <c r="M321" i="2"/>
  <c r="M385" i="2"/>
  <c r="N385" i="2" s="1"/>
  <c r="M407" i="2"/>
  <c r="M284" i="2"/>
  <c r="N284" i="2" s="1"/>
  <c r="M146" i="2"/>
  <c r="M274" i="2"/>
  <c r="M420" i="2"/>
  <c r="M199" i="2"/>
  <c r="N199" i="2" s="1"/>
  <c r="M78" i="2"/>
  <c r="M147" i="2"/>
  <c r="R147" i="2" s="1"/>
  <c r="M98" i="2"/>
  <c r="M42" i="2"/>
  <c r="R42" i="2" s="1"/>
  <c r="M406" i="2"/>
  <c r="M214" i="2"/>
  <c r="M359" i="2"/>
  <c r="M29" i="2"/>
  <c r="R29" i="2" s="1"/>
  <c r="M48" i="2"/>
  <c r="M421" i="2"/>
  <c r="R421" i="2" s="1"/>
  <c r="M190" i="2"/>
  <c r="M332" i="2"/>
  <c r="R332" i="2" s="1"/>
  <c r="M60" i="2"/>
  <c r="M114" i="2"/>
  <c r="M209" i="2"/>
  <c r="M320" i="2"/>
  <c r="N320" i="2" s="1"/>
  <c r="M383" i="2"/>
  <c r="M155" i="2"/>
  <c r="N155" i="2" s="1"/>
  <c r="M163" i="2"/>
  <c r="M427" i="2"/>
  <c r="N427" i="2" s="1"/>
  <c r="M314" i="4"/>
  <c r="M371" i="4"/>
  <c r="M157" i="4"/>
  <c r="M58" i="4"/>
  <c r="R58" i="4" s="1"/>
  <c r="M258" i="2"/>
  <c r="M195" i="2"/>
  <c r="N195" i="2" s="1"/>
  <c r="M170" i="2"/>
  <c r="M145" i="2"/>
  <c r="N145" i="2" s="1"/>
  <c r="M263" i="2"/>
  <c r="M308" i="2"/>
  <c r="M191" i="2"/>
  <c r="M310" i="2"/>
  <c r="N310" i="2" s="1"/>
  <c r="M83" i="2"/>
  <c r="M456" i="2"/>
  <c r="R456" i="2" s="1"/>
  <c r="M137" i="2"/>
  <c r="M424" i="2"/>
  <c r="N424" i="2" s="1"/>
  <c r="M36" i="2"/>
  <c r="M267" i="2"/>
  <c r="M396" i="2"/>
  <c r="M468" i="2"/>
  <c r="N468" i="2" s="1"/>
  <c r="M439" i="2"/>
  <c r="M94" i="2"/>
  <c r="N94" i="2" s="1"/>
  <c r="M116" i="2"/>
  <c r="M339" i="2"/>
  <c r="N339" i="2" s="1"/>
  <c r="M237" i="2"/>
  <c r="M224" i="2"/>
  <c r="M371" i="2"/>
  <c r="M174" i="2"/>
  <c r="N174" i="2" s="1"/>
  <c r="M426" i="2"/>
  <c r="M99" i="2"/>
  <c r="N99" i="2" s="1"/>
  <c r="M296" i="2"/>
  <c r="M347" i="2"/>
  <c r="R347" i="2" s="1"/>
  <c r="M86" i="2"/>
  <c r="M222" i="2"/>
  <c r="M250" i="2"/>
  <c r="M463" i="2"/>
  <c r="R463" i="2" s="1"/>
  <c r="M225" i="2"/>
  <c r="M117" i="2"/>
  <c r="N117" i="2" s="1"/>
  <c r="M119" i="2"/>
  <c r="M151" i="4"/>
  <c r="N151" i="4" s="1"/>
  <c r="M223" i="4"/>
  <c r="M158" i="4"/>
  <c r="M368" i="4"/>
  <c r="AG30" i="3"/>
  <c r="AG295" i="3"/>
  <c r="AG340" i="3"/>
  <c r="AY30" i="3"/>
  <c r="AW30" i="3" s="1"/>
  <c r="AG209" i="3"/>
  <c r="AG337" i="3"/>
  <c r="AY21" i="3"/>
  <c r="AW21" i="3" s="1"/>
  <c r="AY26" i="3"/>
  <c r="AW26" i="3" s="1"/>
  <c r="AY34" i="3"/>
  <c r="AW34" i="3" s="1"/>
  <c r="AA456" i="3"/>
  <c r="AG263" i="3"/>
  <c r="AG200" i="3"/>
  <c r="AG132" i="3"/>
  <c r="AG265" i="3"/>
  <c r="AG67" i="3"/>
  <c r="AG262" i="3"/>
  <c r="M376" i="2"/>
  <c r="N376" i="2" s="1"/>
  <c r="V31" i="2"/>
  <c r="M452" i="2"/>
  <c r="N452" i="2" s="1"/>
  <c r="V14" i="2"/>
  <c r="M126" i="4"/>
  <c r="R126" i="4" s="1"/>
  <c r="M181" i="4"/>
  <c r="M169" i="4"/>
  <c r="M53" i="4"/>
  <c r="N53" i="4" s="1"/>
  <c r="M366" i="4"/>
  <c r="R366" i="4" s="1"/>
  <c r="M76" i="4"/>
  <c r="M381" i="4"/>
  <c r="N381" i="4" s="1"/>
  <c r="M455" i="2"/>
  <c r="M482" i="2"/>
  <c r="R482" i="2" s="1"/>
  <c r="M144" i="2"/>
  <c r="M427" i="4"/>
  <c r="M239" i="4"/>
  <c r="N239" i="4" s="1"/>
  <c r="M330" i="4"/>
  <c r="N330" i="4" s="1"/>
  <c r="M434" i="4"/>
  <c r="M98" i="4"/>
  <c r="N98" i="4" s="1"/>
  <c r="M430" i="4"/>
  <c r="M216" i="4"/>
  <c r="R216" i="4" s="1"/>
  <c r="M351" i="4"/>
  <c r="M438" i="4"/>
  <c r="M306" i="4"/>
  <c r="R306" i="4" s="1"/>
  <c r="M248" i="4"/>
  <c r="R248" i="4" s="1"/>
  <c r="M336" i="4"/>
  <c r="M179" i="4"/>
  <c r="R179" i="4" s="1"/>
  <c r="M359" i="4"/>
  <c r="N359" i="4" s="1"/>
  <c r="M382" i="4"/>
  <c r="R382" i="4" s="1"/>
  <c r="AA41" i="3"/>
  <c r="Z398" i="3"/>
  <c r="AG27" i="3"/>
  <c r="AG244" i="3"/>
  <c r="AG446" i="3"/>
  <c r="AA361" i="3"/>
  <c r="AA470" i="3"/>
  <c r="AG342" i="3"/>
  <c r="Z309" i="3"/>
  <c r="AA219" i="3"/>
  <c r="AG193" i="3"/>
  <c r="AG397" i="3"/>
  <c r="AG392" i="3"/>
  <c r="AG228" i="3"/>
  <c r="AG98" i="3"/>
  <c r="Z98" i="3" s="1"/>
  <c r="AG66" i="3"/>
  <c r="AG202" i="3"/>
  <c r="AG31" i="3"/>
  <c r="AG136" i="3"/>
  <c r="AG217" i="3"/>
  <c r="AG480" i="3"/>
  <c r="AG414" i="3"/>
  <c r="AG68" i="3"/>
  <c r="Z68" i="3" s="1"/>
  <c r="AY28" i="3"/>
  <c r="AW28" i="3" s="1"/>
  <c r="AG434" i="3"/>
  <c r="AG235" i="3"/>
  <c r="AY18" i="3"/>
  <c r="AW18" i="3" s="1"/>
  <c r="AG164" i="3"/>
  <c r="AG377" i="3"/>
  <c r="AY55" i="3"/>
  <c r="AW55" i="3" s="1"/>
  <c r="AY60" i="3"/>
  <c r="AW60" i="3" s="1"/>
  <c r="AY25" i="3"/>
  <c r="AW25" i="3" s="1"/>
  <c r="AG35" i="3"/>
  <c r="AG269" i="3"/>
  <c r="AA472" i="3"/>
  <c r="AG69" i="3"/>
  <c r="AY50" i="3"/>
  <c r="AW50" i="3" s="1"/>
  <c r="Z492" i="3"/>
  <c r="AG233" i="3"/>
  <c r="Z233" i="3" s="1"/>
  <c r="AG439" i="3"/>
  <c r="AG291" i="3"/>
  <c r="AG115" i="3"/>
  <c r="AG153" i="3"/>
  <c r="Z153" i="3" s="1"/>
  <c r="AG467" i="3"/>
  <c r="AG354" i="3"/>
  <c r="AG58" i="3"/>
  <c r="AG104" i="3"/>
  <c r="Z104" i="3" s="1"/>
  <c r="AG431" i="3"/>
  <c r="AY51" i="3"/>
  <c r="AW51" i="3" s="1"/>
  <c r="AG74" i="3"/>
  <c r="AG242" i="3"/>
  <c r="Z242" i="3" s="1"/>
  <c r="AG405" i="3"/>
  <c r="AG248" i="3"/>
  <c r="AG135" i="3"/>
  <c r="AG73" i="3"/>
  <c r="Z73" i="3" s="1"/>
  <c r="AY42" i="3"/>
  <c r="AW42" i="3" s="1"/>
  <c r="AG118" i="3"/>
  <c r="AG133" i="3"/>
  <c r="AY37" i="3"/>
  <c r="AW37" i="3" s="1"/>
  <c r="AY19" i="3"/>
  <c r="AW19" i="3" s="1"/>
  <c r="AG395" i="3"/>
  <c r="AG167" i="3"/>
  <c r="AY72" i="3"/>
  <c r="AW72" i="3" s="1"/>
  <c r="AG360" i="3"/>
  <c r="AG116" i="3"/>
  <c r="Z406" i="3"/>
  <c r="AG317" i="3"/>
  <c r="Z317" i="3" s="1"/>
  <c r="AA413" i="3"/>
  <c r="AG227" i="3"/>
  <c r="AG264" i="3"/>
  <c r="AG92" i="3"/>
  <c r="Z92" i="3" s="1"/>
  <c r="AG129" i="3"/>
  <c r="AG165" i="3"/>
  <c r="AG319" i="3"/>
  <c r="AG38" i="3"/>
  <c r="Z38" i="3" s="1"/>
  <c r="AG253" i="3"/>
  <c r="Z298" i="3"/>
  <c r="Z454" i="3"/>
  <c r="AA32" i="3"/>
  <c r="AA86" i="3"/>
  <c r="Z352" i="3"/>
  <c r="AG326" i="3"/>
  <c r="AG301" i="3"/>
  <c r="Z301" i="3" s="1"/>
  <c r="AG426" i="3"/>
  <c r="AG178" i="3"/>
  <c r="AY70" i="3"/>
  <c r="AW70" i="3" s="1"/>
  <c r="AG260" i="3"/>
  <c r="Z260" i="3" s="1"/>
  <c r="AY9" i="3"/>
  <c r="AW9" i="3" s="1"/>
  <c r="AG226" i="3"/>
  <c r="AG376" i="3"/>
  <c r="AY46" i="3"/>
  <c r="AW46" i="3" s="1"/>
  <c r="AG180" i="3"/>
  <c r="AG54" i="3"/>
  <c r="AG246" i="3"/>
  <c r="AG88" i="3"/>
  <c r="AA88" i="3" s="1"/>
  <c r="AA321" i="3"/>
  <c r="Z321" i="3"/>
  <c r="AA131" i="3"/>
  <c r="AG231" i="3"/>
  <c r="Z231" i="3" s="1"/>
  <c r="AG294" i="3"/>
  <c r="AG197" i="3"/>
  <c r="AG22" i="3"/>
  <c r="AG348" i="3"/>
  <c r="Z348" i="3" s="1"/>
  <c r="AG279" i="3"/>
  <c r="AY58" i="3"/>
  <c r="AW58" i="3" s="1"/>
  <c r="AG463" i="3"/>
  <c r="AY12" i="3"/>
  <c r="AW12" i="3" s="1"/>
  <c r="AG195" i="3"/>
  <c r="AY71" i="3"/>
  <c r="AW71" i="3" s="1"/>
  <c r="AG335" i="3"/>
  <c r="M436" i="2"/>
  <c r="N436" i="2" s="1"/>
  <c r="M488" i="2"/>
  <c r="N488" i="2" s="1"/>
  <c r="M122" i="2"/>
  <c r="M392" i="2"/>
  <c r="M477" i="2"/>
  <c r="R477" i="2" s="1"/>
  <c r="M334" i="2"/>
  <c r="N334" i="2" s="1"/>
  <c r="M333" i="2"/>
  <c r="M35" i="2"/>
  <c r="N35" i="2" s="1"/>
  <c r="M112" i="2"/>
  <c r="R112" i="2" s="1"/>
  <c r="M413" i="2"/>
  <c r="R413" i="2" s="1"/>
  <c r="M242" i="2"/>
  <c r="M365" i="2"/>
  <c r="V25" i="2"/>
  <c r="V29" i="2"/>
  <c r="M278" i="2"/>
  <c r="M172" i="4"/>
  <c r="R172" i="4" s="1"/>
  <c r="M133" i="4"/>
  <c r="R133" i="4" s="1"/>
  <c r="M362" i="4"/>
  <c r="R362" i="4" s="1"/>
  <c r="M195" i="4"/>
  <c r="M55" i="4"/>
  <c r="V13" i="4"/>
  <c r="M394" i="4"/>
  <c r="R394" i="4" s="1"/>
  <c r="M167" i="4"/>
  <c r="V25" i="4"/>
  <c r="M275" i="4"/>
  <c r="R275" i="4" s="1"/>
  <c r="M286" i="4"/>
  <c r="R286" i="4" s="1"/>
  <c r="M327" i="2"/>
  <c r="M215" i="2"/>
  <c r="M385" i="4"/>
  <c r="R385" i="4" s="1"/>
  <c r="M202" i="4"/>
  <c r="R202" i="4" s="1"/>
  <c r="M138" i="4"/>
  <c r="M386" i="4"/>
  <c r="R386" i="4" s="1"/>
  <c r="M431" i="4"/>
  <c r="R431" i="4" s="1"/>
  <c r="M418" i="4"/>
  <c r="N418" i="4" s="1"/>
  <c r="M436" i="4"/>
  <c r="M43" i="4"/>
  <c r="M142" i="4"/>
  <c r="R142" i="4" s="1"/>
  <c r="M139" i="4"/>
  <c r="R139" i="4" s="1"/>
  <c r="M94" i="4"/>
  <c r="M184" i="2"/>
  <c r="N184" i="2" s="1"/>
  <c r="M135" i="2"/>
  <c r="N135" i="2" s="1"/>
  <c r="V16" i="2"/>
  <c r="M390" i="2"/>
  <c r="M403" i="2"/>
  <c r="M175" i="2"/>
  <c r="N175" i="2" s="1"/>
  <c r="M405" i="2"/>
  <c r="R405" i="2" s="1"/>
  <c r="M84" i="2"/>
  <c r="M105" i="2"/>
  <c r="N105" i="2" s="1"/>
  <c r="M272" i="2"/>
  <c r="N272" i="2" s="1"/>
  <c r="M160" i="2"/>
  <c r="R160" i="2" s="1"/>
  <c r="M305" i="2"/>
  <c r="M420" i="4"/>
  <c r="V12" i="4"/>
  <c r="M373" i="4"/>
  <c r="N373" i="4" s="1"/>
  <c r="M412" i="4"/>
  <c r="V22" i="4"/>
  <c r="M291" i="4"/>
  <c r="R291" i="4" s="1"/>
  <c r="M156" i="4"/>
  <c r="N156" i="4" s="1"/>
  <c r="M252" i="4"/>
  <c r="M21" i="4"/>
  <c r="M23" i="4"/>
  <c r="R23" i="4" s="1"/>
  <c r="M297" i="4"/>
  <c r="R297" i="4" s="1"/>
  <c r="M247" i="4"/>
  <c r="M284" i="4"/>
  <c r="R284" i="4" s="1"/>
  <c r="M340" i="4"/>
  <c r="N340" i="4" s="1"/>
  <c r="M154" i="4"/>
  <c r="R154" i="4" s="1"/>
  <c r="V14" i="4"/>
  <c r="M325" i="4"/>
  <c r="M81" i="4"/>
  <c r="R81" i="4" s="1"/>
  <c r="M285" i="4"/>
  <c r="R285" i="4" s="1"/>
  <c r="M389" i="4"/>
  <c r="M384" i="4"/>
  <c r="N384" i="4" s="1"/>
  <c r="M380" i="4"/>
  <c r="N380" i="4" s="1"/>
  <c r="V9" i="4"/>
  <c r="M121" i="4"/>
  <c r="M35" i="4"/>
  <c r="M153" i="4"/>
  <c r="R153" i="4" s="1"/>
  <c r="M329" i="4"/>
  <c r="N329" i="4" s="1"/>
  <c r="M406" i="4"/>
  <c r="M56" i="4"/>
  <c r="N56" i="4" s="1"/>
  <c r="M333" i="4"/>
  <c r="N333" i="4" s="1"/>
  <c r="M428" i="4"/>
  <c r="R428" i="4" s="1"/>
  <c r="M327" i="4"/>
  <c r="M413" i="4"/>
  <c r="M152" i="4"/>
  <c r="N152" i="4" s="1"/>
  <c r="M192" i="4"/>
  <c r="N192" i="4" s="1"/>
  <c r="M309" i="4"/>
  <c r="M311" i="4"/>
  <c r="R311" i="4" s="1"/>
  <c r="M31" i="4"/>
  <c r="N31" i="4" s="1"/>
  <c r="V29" i="4"/>
  <c r="M232" i="4"/>
  <c r="M88" i="4"/>
  <c r="M109" i="4"/>
  <c r="N109" i="4" s="1"/>
  <c r="M101" i="4"/>
  <c r="N101" i="4" s="1"/>
  <c r="M376" i="4"/>
  <c r="M112" i="4"/>
  <c r="R112" i="4" s="1"/>
  <c r="M196" i="4"/>
  <c r="N196" i="4" s="1"/>
  <c r="M293" i="4"/>
  <c r="R293" i="4" s="1"/>
  <c r="M295" i="4"/>
  <c r="M41" i="4"/>
  <c r="M190" i="4"/>
  <c r="R190" i="4" s="1"/>
  <c r="M214" i="4"/>
  <c r="N214" i="4" s="1"/>
  <c r="V32" i="4"/>
  <c r="M86" i="4"/>
  <c r="R86" i="4" s="1"/>
  <c r="M52" i="4"/>
  <c r="R52" i="4" s="1"/>
  <c r="M148" i="4"/>
  <c r="N148" i="4" s="1"/>
  <c r="M415" i="4"/>
  <c r="M210" i="4"/>
  <c r="M128" i="4"/>
  <c r="N128" i="4" s="1"/>
  <c r="M24" i="4"/>
  <c r="R24" i="4" s="1"/>
  <c r="M398" i="4"/>
  <c r="M201" i="4"/>
  <c r="N201" i="4" s="1"/>
  <c r="M383" i="4"/>
  <c r="N383" i="4" s="1"/>
  <c r="M331" i="4"/>
  <c r="N331" i="4" s="1"/>
  <c r="M253" i="4"/>
  <c r="M179" i="7"/>
  <c r="R179" i="7" s="1"/>
  <c r="M37" i="4"/>
  <c r="R37" i="4" s="1"/>
  <c r="M328" i="4"/>
  <c r="R328" i="4" s="1"/>
  <c r="M140" i="4"/>
  <c r="M119" i="4"/>
  <c r="N119" i="4" s="1"/>
  <c r="M137" i="4"/>
  <c r="R137" i="4" s="1"/>
  <c r="M85" i="4"/>
  <c r="N85" i="4" s="1"/>
  <c r="M375" i="4"/>
  <c r="M243" i="4"/>
  <c r="M409" i="4"/>
  <c r="N409" i="4" s="1"/>
  <c r="M191" i="4"/>
  <c r="R191" i="4" s="1"/>
  <c r="M347" i="4"/>
  <c r="M46" i="4"/>
  <c r="N46" i="4" s="1"/>
  <c r="M164" i="4"/>
  <c r="R164" i="4" s="1"/>
  <c r="M240" i="4"/>
  <c r="N240" i="4" s="1"/>
  <c r="M302" i="4"/>
  <c r="M289" i="4"/>
  <c r="M102" i="4"/>
  <c r="R102" i="4" s="1"/>
  <c r="M67" i="4"/>
  <c r="N67" i="4" s="1"/>
  <c r="M313" i="4"/>
  <c r="M206" i="4"/>
  <c r="N206" i="4" s="1"/>
  <c r="M51" i="4"/>
  <c r="N51" i="4" s="1"/>
  <c r="M273" i="4"/>
  <c r="R273" i="4" s="1"/>
  <c r="M184" i="4"/>
  <c r="M390" i="4"/>
  <c r="M256" i="4"/>
  <c r="N256" i="4" s="1"/>
  <c r="M170" i="4"/>
  <c r="N170" i="4" s="1"/>
  <c r="M125" i="4"/>
  <c r="M391" i="4"/>
  <c r="N391" i="4" s="1"/>
  <c r="M296" i="4"/>
  <c r="N296" i="4" s="1"/>
  <c r="M242" i="4"/>
  <c r="R242" i="4" s="1"/>
  <c r="M149" i="4"/>
  <c r="M261" i="4"/>
  <c r="M143" i="4"/>
  <c r="N143" i="4" s="1"/>
  <c r="M442" i="4"/>
  <c r="R442" i="4" s="1"/>
  <c r="M75" i="4"/>
  <c r="M30" i="4"/>
  <c r="N30" i="4" s="1"/>
  <c r="V11" i="4"/>
  <c r="M319" i="4"/>
  <c r="R319" i="4" s="1"/>
  <c r="M120" i="4"/>
  <c r="M318" i="4"/>
  <c r="M61" i="4"/>
  <c r="N61" i="4" s="1"/>
  <c r="M429" i="4"/>
  <c r="R429" i="4" s="1"/>
  <c r="M115" i="4"/>
  <c r="M378" i="4"/>
  <c r="R378" i="4" s="1"/>
  <c r="M221" i="4"/>
  <c r="N221" i="4" s="1"/>
  <c r="M260" i="4"/>
  <c r="N260" i="4" s="1"/>
  <c r="M226" i="4"/>
  <c r="M377" i="4"/>
  <c r="M308" i="4"/>
  <c r="R308" i="4" s="1"/>
  <c r="M136" i="4"/>
  <c r="R136" i="4" s="1"/>
  <c r="M181" i="7"/>
  <c r="R181" i="7" s="1"/>
  <c r="M70" i="7"/>
  <c r="R70" i="7" s="1"/>
  <c r="M357" i="4"/>
  <c r="R357" i="4" s="1"/>
  <c r="M272" i="4"/>
  <c r="N272" i="4" s="1"/>
  <c r="M32" i="4"/>
  <c r="V7" i="4"/>
  <c r="M290" i="4"/>
  <c r="R290" i="4" s="1"/>
  <c r="M317" i="4"/>
  <c r="N317" i="4" s="1"/>
  <c r="M326" i="4"/>
  <c r="M130" i="4"/>
  <c r="R130" i="4" s="1"/>
  <c r="M93" i="4"/>
  <c r="R93" i="4" s="1"/>
  <c r="M352" i="4"/>
  <c r="N352" i="4" s="1"/>
  <c r="M114" i="4"/>
  <c r="M372" i="4"/>
  <c r="M401" i="4"/>
  <c r="N401" i="4" s="1"/>
  <c r="M294" i="4"/>
  <c r="N294" i="4" s="1"/>
  <c r="V34" i="4"/>
  <c r="M324" i="4"/>
  <c r="R324" i="4" s="1"/>
  <c r="M280" i="4"/>
  <c r="R280" i="4" s="1"/>
  <c r="M335" i="4"/>
  <c r="N335" i="4" s="1"/>
  <c r="M396" i="4"/>
  <c r="M433" i="4"/>
  <c r="M231" i="4"/>
  <c r="N231" i="4" s="1"/>
  <c r="M388" i="4"/>
  <c r="N388" i="4" s="1"/>
  <c r="M144" i="4"/>
  <c r="M217" i="4"/>
  <c r="R217" i="4" s="1"/>
  <c r="M122" i="4"/>
  <c r="R122" i="4" s="1"/>
  <c r="M220" i="4"/>
  <c r="R220" i="4" s="1"/>
  <c r="M279" i="4"/>
  <c r="M312" i="4"/>
  <c r="M194" i="4"/>
  <c r="N194" i="4" s="1"/>
  <c r="M316" i="4"/>
  <c r="N316" i="4" s="1"/>
  <c r="M303" i="4"/>
  <c r="M197" i="4"/>
  <c r="R197" i="4" s="1"/>
  <c r="M338" i="4"/>
  <c r="R338" i="4" s="1"/>
  <c r="M34" i="4"/>
  <c r="N34" i="4" s="1"/>
  <c r="M364" i="4"/>
  <c r="M305" i="4"/>
  <c r="V10" i="4"/>
  <c r="M163" i="4"/>
  <c r="R163" i="4" s="1"/>
  <c r="M370" i="4"/>
  <c r="V18" i="4"/>
  <c r="M299" i="4"/>
  <c r="N299" i="4" s="1"/>
  <c r="M315" i="4"/>
  <c r="N315" i="4" s="1"/>
  <c r="M437" i="4"/>
  <c r="V28" i="4"/>
  <c r="M62" i="4"/>
  <c r="R62" i="4" s="1"/>
  <c r="M346" i="4"/>
  <c r="R346" i="4" s="1"/>
  <c r="M369" i="4"/>
  <c r="M250" i="4"/>
  <c r="R250" i="4" s="1"/>
  <c r="M45" i="4"/>
  <c r="N45" i="4" s="1"/>
  <c r="M310" i="7"/>
  <c r="R310" i="7" s="1"/>
  <c r="M287" i="4"/>
  <c r="M80" i="4"/>
  <c r="M82" i="4"/>
  <c r="N82" i="4" s="1"/>
  <c r="M342" i="4"/>
  <c r="R342" i="4" s="1"/>
  <c r="M91" i="4"/>
  <c r="M209" i="4"/>
  <c r="N209" i="4" s="1"/>
  <c r="M404" i="4"/>
  <c r="R404" i="4" s="1"/>
  <c r="M141" i="4"/>
  <c r="R141" i="4" s="1"/>
  <c r="M40" i="4"/>
  <c r="M123" i="4"/>
  <c r="M358" i="4"/>
  <c r="N358" i="4" s="1"/>
  <c r="M185" i="4"/>
  <c r="R185" i="4" s="1"/>
  <c r="M356" i="4"/>
  <c r="V6" i="4"/>
  <c r="M63" i="4"/>
  <c r="N63" i="4" s="1"/>
  <c r="M387" i="4"/>
  <c r="N387" i="4" s="1"/>
  <c r="M199" i="4"/>
  <c r="V30" i="4"/>
  <c r="M134" i="4"/>
  <c r="R134" i="4" s="1"/>
  <c r="M33" i="4"/>
  <c r="R33" i="4" s="1"/>
  <c r="V31" i="4"/>
  <c r="M198" i="4"/>
  <c r="N198" i="4" s="1"/>
  <c r="M203" i="4"/>
  <c r="N203" i="4" s="1"/>
  <c r="M173" i="4"/>
  <c r="R173" i="4" s="1"/>
  <c r="M262" i="4"/>
  <c r="M341" i="4"/>
  <c r="M218" i="4"/>
  <c r="R218" i="4" s="1"/>
  <c r="M100" i="4"/>
  <c r="N100" i="4" s="1"/>
  <c r="V4" i="4"/>
  <c r="M432" i="4"/>
  <c r="R432" i="4" s="1"/>
  <c r="M90" i="4"/>
  <c r="N90" i="4" s="1"/>
  <c r="M124" i="4"/>
  <c r="N124" i="4" s="1"/>
  <c r="M182" i="4"/>
  <c r="M193" i="4"/>
  <c r="M212" i="4"/>
  <c r="R212" i="4" s="1"/>
  <c r="M440" i="4"/>
  <c r="N440" i="4" s="1"/>
  <c r="M374" i="4"/>
  <c r="M337" i="4"/>
  <c r="R337" i="4" s="1"/>
  <c r="M111" i="4"/>
  <c r="R111" i="4" s="1"/>
  <c r="M22" i="4"/>
  <c r="N22" i="4" s="1"/>
  <c r="M64" i="4"/>
  <c r="M350" i="4"/>
  <c r="M228" i="4"/>
  <c r="R228" i="4" s="1"/>
  <c r="M230" i="4"/>
  <c r="R230" i="4" s="1"/>
  <c r="V23" i="4"/>
  <c r="M354" i="4"/>
  <c r="R354" i="4" s="1"/>
  <c r="M66" i="4"/>
  <c r="N66" i="4" s="1"/>
  <c r="M257" i="4"/>
  <c r="R257" i="4" s="1"/>
  <c r="M176" i="4"/>
  <c r="M135" i="4"/>
  <c r="M29" i="4"/>
  <c r="N29" i="4" s="1"/>
  <c r="M71" i="4"/>
  <c r="N71" i="4" s="1"/>
  <c r="M367" i="4"/>
  <c r="M339" i="4"/>
  <c r="R339" i="4" s="1"/>
  <c r="M320" i="4"/>
  <c r="N320" i="4" s="1"/>
  <c r="M251" i="4"/>
  <c r="N251" i="4" s="1"/>
  <c r="M132" i="4"/>
  <c r="M207" i="4"/>
  <c r="M162" i="4"/>
  <c r="N162" i="4" s="1"/>
  <c r="M189" i="4"/>
  <c r="N189" i="4" s="1"/>
  <c r="M425" i="4"/>
  <c r="M227" i="4"/>
  <c r="R227" i="4" s="1"/>
  <c r="M400" i="4"/>
  <c r="R400" i="4" s="1"/>
  <c r="M160" i="4"/>
  <c r="R160" i="4" s="1"/>
  <c r="M222" i="4"/>
  <c r="M211" i="4"/>
  <c r="M72" i="4"/>
  <c r="N72" i="4" s="1"/>
  <c r="M146" i="4"/>
  <c r="N146" i="4" s="1"/>
  <c r="M183" i="4"/>
  <c r="M28" i="4"/>
  <c r="N28" i="4" s="1"/>
  <c r="M322" i="4"/>
  <c r="N322" i="4" s="1"/>
  <c r="M439" i="4"/>
  <c r="N439" i="4" s="1"/>
  <c r="M348" i="4"/>
  <c r="M186" i="4"/>
  <c r="M47" i="4"/>
  <c r="R47" i="4" s="1"/>
  <c r="M107" i="4"/>
  <c r="N107" i="4" s="1"/>
  <c r="M399" i="4"/>
  <c r="M105" i="4"/>
  <c r="N105" i="4" s="1"/>
  <c r="M44" i="4"/>
  <c r="R44" i="4" s="1"/>
  <c r="M74" i="4"/>
  <c r="R74" i="4" s="1"/>
  <c r="M423" i="4"/>
  <c r="M249" i="4"/>
  <c r="M267" i="4"/>
  <c r="N267" i="4" s="1"/>
  <c r="M334" i="4"/>
  <c r="R334" i="4" s="1"/>
  <c r="M410" i="4"/>
  <c r="M89" i="4"/>
  <c r="R89" i="4" s="1"/>
  <c r="M403" i="4"/>
  <c r="R403" i="4" s="1"/>
  <c r="M344" i="4"/>
  <c r="N344" i="4" s="1"/>
  <c r="M281" i="4"/>
  <c r="M402" i="4"/>
  <c r="M79" i="4"/>
  <c r="N79" i="4" s="1"/>
  <c r="V27" i="4"/>
  <c r="M175" i="4"/>
  <c r="M235" i="4"/>
  <c r="R235" i="4" s="1"/>
  <c r="M259" i="4"/>
  <c r="N259" i="4" s="1"/>
  <c r="M27" i="4"/>
  <c r="R27" i="4" s="1"/>
  <c r="M178" i="4"/>
  <c r="M38" i="4"/>
  <c r="M417" i="4"/>
  <c r="R417" i="4" s="1"/>
  <c r="M269" i="4"/>
  <c r="R269" i="4" s="1"/>
  <c r="M113" i="4"/>
  <c r="M288" i="4"/>
  <c r="N288" i="4" s="1"/>
  <c r="F7" i="3"/>
  <c r="M298" i="4"/>
  <c r="N298" i="4" s="1"/>
  <c r="V19" i="4"/>
  <c r="M95" i="4"/>
  <c r="M277" i="4"/>
  <c r="R277" i="4" s="1"/>
  <c r="M174" i="4"/>
  <c r="N174" i="4" s="1"/>
  <c r="M225" i="4"/>
  <c r="V20" i="4"/>
  <c r="M263" i="4"/>
  <c r="N263" i="4" s="1"/>
  <c r="M411" i="4"/>
  <c r="R411" i="4" s="1"/>
  <c r="M117" i="4"/>
  <c r="M87" i="4"/>
  <c r="M274" i="4"/>
  <c r="R274" i="4" s="1"/>
  <c r="V2" i="4"/>
  <c r="M349" i="4"/>
  <c r="V21" i="4"/>
  <c r="M395" i="4"/>
  <c r="R395" i="4" s="1"/>
  <c r="M266" i="4"/>
  <c r="R266" i="4" s="1"/>
  <c r="M165" i="4"/>
  <c r="M236" i="4"/>
  <c r="M57" i="4"/>
  <c r="R57" i="4" s="1"/>
  <c r="M69" i="4"/>
  <c r="R69" i="4" s="1"/>
  <c r="M276" i="4"/>
  <c r="M365" i="4"/>
  <c r="R365" i="4" s="1"/>
  <c r="M233" i="4"/>
  <c r="R233" i="4" s="1"/>
  <c r="M147" i="4"/>
  <c r="N147" i="4" s="1"/>
  <c r="M166" i="4"/>
  <c r="M187" i="4"/>
  <c r="M345" i="4"/>
  <c r="N345" i="4" s="1"/>
  <c r="M219" i="4"/>
  <c r="N219" i="4" s="1"/>
  <c r="M301" i="4"/>
  <c r="M392" i="4"/>
  <c r="R392" i="4" s="1"/>
  <c r="M129" i="4"/>
  <c r="R129" i="4" s="1"/>
  <c r="M419" i="4"/>
  <c r="N419" i="4" s="1"/>
  <c r="M60" i="4"/>
  <c r="V3" i="4"/>
  <c r="M363" i="4"/>
  <c r="N363" i="4" s="1"/>
  <c r="M307" i="4"/>
  <c r="R307" i="4" s="1"/>
  <c r="M177" i="4"/>
  <c r="M234" i="4"/>
  <c r="N234" i="4" s="1"/>
  <c r="M96" i="4"/>
  <c r="R96" i="4" s="1"/>
  <c r="M145" i="4"/>
  <c r="N145" i="4" s="1"/>
  <c r="M255" i="4"/>
  <c r="M245" i="4"/>
  <c r="M83" i="4"/>
  <c r="N83" i="4" s="1"/>
  <c r="V5" i="4"/>
  <c r="M278" i="4"/>
  <c r="M118" i="4"/>
  <c r="R118" i="4" s="1"/>
  <c r="M229" i="4"/>
  <c r="N229" i="4" s="1"/>
  <c r="M408" i="4"/>
  <c r="N408" i="4" s="1"/>
  <c r="V26" i="4"/>
  <c r="M200" i="4"/>
  <c r="V17" i="4"/>
  <c r="M205" i="4"/>
  <c r="N205" i="4" s="1"/>
  <c r="M441" i="4"/>
  <c r="M26" i="4"/>
  <c r="R26" i="4" s="1"/>
  <c r="M271" i="4"/>
  <c r="N271" i="4" s="1"/>
  <c r="M300" i="4"/>
  <c r="R300" i="4" s="1"/>
  <c r="M78" i="4"/>
  <c r="M171" i="4"/>
  <c r="M204" i="4"/>
  <c r="R204" i="4" s="1"/>
  <c r="M424" i="4"/>
  <c r="R424" i="4" s="1"/>
  <c r="M283" i="4"/>
  <c r="M246" i="4"/>
  <c r="N246" i="4" s="1"/>
  <c r="M416" i="4"/>
  <c r="R416" i="4" s="1"/>
  <c r="M180" i="4"/>
  <c r="N180" i="4" s="1"/>
  <c r="M131" i="4"/>
  <c r="M332" i="4"/>
  <c r="M50" i="4"/>
  <c r="N50" i="4" s="1"/>
  <c r="M127" i="4"/>
  <c r="R127" i="4" s="1"/>
  <c r="M217" i="7"/>
  <c r="R217" i="7" s="1"/>
  <c r="M61" i="7"/>
  <c r="N61" i="7" s="1"/>
  <c r="M208" i="4"/>
  <c r="N208" i="4" s="1"/>
  <c r="M393" i="4"/>
  <c r="N393" i="4" s="1"/>
  <c r="V8" i="4"/>
  <c r="M54" i="4"/>
  <c r="M258" i="4"/>
  <c r="N258" i="4" s="1"/>
  <c r="M237" i="4"/>
  <c r="N237" i="4" s="1"/>
  <c r="M265" i="4"/>
  <c r="M213" i="4"/>
  <c r="N213" i="4" s="1"/>
  <c r="V16" i="4"/>
  <c r="M321" i="4"/>
  <c r="R321" i="4" s="1"/>
  <c r="V24" i="4"/>
  <c r="M241" i="4"/>
  <c r="M244" i="4"/>
  <c r="N244" i="4" s="1"/>
  <c r="M42" i="4"/>
  <c r="N42" i="4" s="1"/>
  <c r="M103" i="4"/>
  <c r="M282" i="4"/>
  <c r="R282" i="4" s="1"/>
  <c r="V15" i="4"/>
  <c r="M77" i="4"/>
  <c r="N77" i="4" s="1"/>
  <c r="M25" i="4"/>
  <c r="M422" i="4"/>
  <c r="M132" i="7"/>
  <c r="R132" i="7" s="1"/>
  <c r="V26" i="7"/>
  <c r="M241" i="7"/>
  <c r="N241" i="7" s="1"/>
  <c r="M68" i="7"/>
  <c r="N68" i="7" s="1"/>
  <c r="M279" i="7"/>
  <c r="R279" i="7" s="1"/>
  <c r="M78" i="7"/>
  <c r="N78" i="7" s="1"/>
  <c r="M253" i="7"/>
  <c r="N253" i="7" s="1"/>
  <c r="M360" i="4"/>
  <c r="M108" i="4"/>
  <c r="R108" i="4" s="1"/>
  <c r="M343" i="4"/>
  <c r="N343" i="4" s="1"/>
  <c r="M92" i="4"/>
  <c r="M36" i="4"/>
  <c r="R36" i="4" s="1"/>
  <c r="M168" i="4"/>
  <c r="N168" i="4" s="1"/>
  <c r="M155" i="4"/>
  <c r="R155" i="4" s="1"/>
  <c r="M70" i="4"/>
  <c r="M48" i="4"/>
  <c r="M270" i="4"/>
  <c r="N270" i="4" s="1"/>
  <c r="M89" i="7"/>
  <c r="N89" i="7" s="1"/>
  <c r="M240" i="7"/>
  <c r="N240" i="7" s="1"/>
  <c r="M302" i="7"/>
  <c r="R302" i="7" s="1"/>
  <c r="M49" i="4"/>
  <c r="N49" i="4" s="1"/>
  <c r="V33" i="4"/>
  <c r="M264" i="4"/>
  <c r="M379" i="4"/>
  <c r="M310" i="4"/>
  <c r="R310" i="4" s="1"/>
  <c r="M97" i="4"/>
  <c r="N97" i="4" s="1"/>
  <c r="M68" i="4"/>
  <c r="M104" i="4"/>
  <c r="N104" i="4" s="1"/>
  <c r="M405" i="4"/>
  <c r="N405" i="4" s="1"/>
  <c r="M168" i="7"/>
  <c r="R168" i="7" s="1"/>
  <c r="M256" i="7"/>
  <c r="R256" i="7" s="1"/>
  <c r="M81" i="7"/>
  <c r="N81" i="7" s="1"/>
  <c r="M55" i="7"/>
  <c r="R55" i="7" s="1"/>
  <c r="M134" i="7"/>
  <c r="N134" i="7" s="1"/>
  <c r="M82" i="7"/>
  <c r="R82" i="7" s="1"/>
  <c r="V28" i="7"/>
  <c r="M23" i="7"/>
  <c r="N23" i="7" s="1"/>
  <c r="M196" i="7"/>
  <c r="N196" i="7" s="1"/>
  <c r="M250" i="7"/>
  <c r="M235" i="7"/>
  <c r="R235" i="7" s="1"/>
  <c r="M218" i="7"/>
  <c r="R218" i="7" s="1"/>
  <c r="M149" i="7"/>
  <c r="N149" i="7" s="1"/>
  <c r="M306" i="7"/>
  <c r="N306" i="7" s="1"/>
  <c r="M309" i="7"/>
  <c r="N309" i="7" s="1"/>
  <c r="M84" i="7"/>
  <c r="R84" i="7" s="1"/>
  <c r="M91" i="7"/>
  <c r="N91" i="7" s="1"/>
  <c r="M58" i="7"/>
  <c r="N58" i="7" s="1"/>
  <c r="M48" i="7"/>
  <c r="N48" i="7" s="1"/>
  <c r="M194" i="7"/>
  <c r="N194" i="7" s="1"/>
  <c r="M186" i="7"/>
  <c r="R186" i="7" s="1"/>
  <c r="M252" i="7"/>
  <c r="R252" i="7" s="1"/>
  <c r="M261" i="7"/>
  <c r="N261" i="7" s="1"/>
  <c r="M72" i="7"/>
  <c r="N72" i="7" s="1"/>
  <c r="M200" i="7"/>
  <c r="N200" i="7" s="1"/>
  <c r="M257" i="7"/>
  <c r="N257" i="7" s="1"/>
  <c r="M121" i="7"/>
  <c r="M169" i="7"/>
  <c r="N169" i="7" s="1"/>
  <c r="M237" i="7"/>
  <c r="N237" i="7" s="1"/>
  <c r="V23" i="7"/>
  <c r="M323" i="7"/>
  <c r="R323" i="7" s="1"/>
  <c r="M175" i="7"/>
  <c r="R175" i="7" s="1"/>
  <c r="M212" i="7"/>
  <c r="R212" i="7" s="1"/>
  <c r="M220" i="7"/>
  <c r="R220" i="7" s="1"/>
  <c r="V4" i="7"/>
  <c r="M219" i="7"/>
  <c r="N219" i="7" s="1"/>
  <c r="M59" i="7"/>
  <c r="R59" i="7" s="1"/>
  <c r="M239" i="7"/>
  <c r="N239" i="7" s="1"/>
  <c r="M163" i="7"/>
  <c r="N163" i="7" s="1"/>
  <c r="M195" i="7"/>
  <c r="N195" i="7" s="1"/>
  <c r="M182" i="7"/>
  <c r="R182" i="7" s="1"/>
  <c r="M24" i="7"/>
  <c r="R24" i="7" s="1"/>
  <c r="M273" i="7"/>
  <c r="R273" i="7" s="1"/>
  <c r="M251" i="7"/>
  <c r="R251" i="7" s="1"/>
  <c r="M281" i="7"/>
  <c r="N281" i="7" s="1"/>
  <c r="V17" i="7"/>
  <c r="M133" i="7"/>
  <c r="M244" i="7"/>
  <c r="N244" i="7" s="1"/>
  <c r="M295" i="7"/>
  <c r="N295" i="7" s="1"/>
  <c r="M118" i="7"/>
  <c r="N118" i="7" s="1"/>
  <c r="M216" i="7"/>
  <c r="N216" i="7" s="1"/>
  <c r="M208" i="7"/>
  <c r="R208" i="7" s="1"/>
  <c r="M139" i="7"/>
  <c r="R139" i="7" s="1"/>
  <c r="M25" i="7"/>
  <c r="N25" i="7" s="1"/>
  <c r="M228" i="7"/>
  <c r="N228" i="7" s="1"/>
  <c r="M207" i="7"/>
  <c r="N207" i="7" s="1"/>
  <c r="M100" i="7"/>
  <c r="N100" i="7" s="1"/>
  <c r="M40" i="7"/>
  <c r="N40" i="7" s="1"/>
  <c r="M69" i="7"/>
  <c r="R69" i="7" s="1"/>
  <c r="M148" i="7"/>
  <c r="N148" i="7" s="1"/>
  <c r="M153" i="7"/>
  <c r="R153" i="7" s="1"/>
  <c r="V27" i="7"/>
  <c r="M187" i="7"/>
  <c r="N187" i="7" s="1"/>
  <c r="M324" i="7"/>
  <c r="R324" i="7" s="1"/>
  <c r="M198" i="7"/>
  <c r="N198" i="7" s="1"/>
  <c r="V18" i="7"/>
  <c r="M202" i="7"/>
  <c r="N202" i="7" s="1"/>
  <c r="M230" i="7"/>
  <c r="R230" i="7" s="1"/>
  <c r="M199" i="7"/>
  <c r="N199" i="7" s="1"/>
  <c r="M214" i="7"/>
  <c r="R214" i="7" s="1"/>
  <c r="M28" i="7"/>
  <c r="R28" i="7" s="1"/>
  <c r="V13" i="7"/>
  <c r="M288" i="7"/>
  <c r="R288" i="7" s="1"/>
  <c r="M103" i="7"/>
  <c r="R103" i="7" s="1"/>
  <c r="M291" i="7"/>
  <c r="N291" i="7" s="1"/>
  <c r="M32" i="7"/>
  <c r="R32" i="7" s="1"/>
  <c r="V22" i="7"/>
  <c r="M320" i="7"/>
  <c r="N320" i="7" s="1"/>
  <c r="M170" i="7"/>
  <c r="R170" i="7" s="1"/>
  <c r="M319" i="7"/>
  <c r="R319" i="7" s="1"/>
  <c r="M79" i="7"/>
  <c r="R79" i="7" s="1"/>
  <c r="M259" i="7"/>
  <c r="N259" i="7" s="1"/>
  <c r="V15" i="7"/>
  <c r="M327" i="7"/>
  <c r="N327" i="7" s="1"/>
  <c r="M304" i="7"/>
  <c r="N304" i="7" s="1"/>
  <c r="M152" i="7"/>
  <c r="M193" i="7"/>
  <c r="N193" i="7" s="1"/>
  <c r="M90" i="7"/>
  <c r="N90" i="7" s="1"/>
  <c r="V21" i="7"/>
  <c r="M156" i="7"/>
  <c r="M270" i="7"/>
  <c r="R270" i="7" s="1"/>
  <c r="M44" i="7"/>
  <c r="R44" i="7" s="1"/>
  <c r="M232" i="7"/>
  <c r="N232" i="7" s="1"/>
  <c r="M162" i="7"/>
  <c r="R162" i="7" s="1"/>
  <c r="M234" i="7"/>
  <c r="N234" i="7" s="1"/>
  <c r="M231" i="7"/>
  <c r="R231" i="7" s="1"/>
  <c r="M180" i="7"/>
  <c r="R180" i="7" s="1"/>
  <c r="M29" i="7"/>
  <c r="N29" i="7" s="1"/>
  <c r="M299" i="7"/>
  <c r="R299" i="7" s="1"/>
  <c r="M119" i="7"/>
  <c r="N119" i="7" s="1"/>
  <c r="V3" i="7"/>
  <c r="M114" i="7"/>
  <c r="N114" i="7" s="1"/>
  <c r="M73" i="7"/>
  <c r="R73" i="7" s="1"/>
  <c r="M313" i="7"/>
  <c r="R313" i="7" s="1"/>
  <c r="M248" i="7"/>
  <c r="R248" i="7" s="1"/>
  <c r="M318" i="7"/>
  <c r="N318" i="7" s="1"/>
  <c r="M203" i="7"/>
  <c r="N203" i="7" s="1"/>
  <c r="M183" i="7"/>
  <c r="R183" i="7" s="1"/>
  <c r="M201" i="7"/>
  <c r="N201" i="7" s="1"/>
  <c r="M247" i="7"/>
  <c r="N247" i="7" s="1"/>
  <c r="M67" i="7"/>
  <c r="M315" i="7"/>
  <c r="N315" i="7" s="1"/>
  <c r="M206" i="7"/>
  <c r="N206" i="7" s="1"/>
  <c r="M178" i="7"/>
  <c r="N178" i="7" s="1"/>
  <c r="M285" i="7"/>
  <c r="N285" i="7" s="1"/>
  <c r="M301" i="7"/>
  <c r="R301" i="7" s="1"/>
  <c r="M49" i="7"/>
  <c r="N49" i="7" s="1"/>
  <c r="M164" i="7"/>
  <c r="R164" i="7" s="1"/>
  <c r="M298" i="7"/>
  <c r="R298" i="7" s="1"/>
  <c r="M210" i="7"/>
  <c r="R210" i="7" s="1"/>
  <c r="M243" i="7"/>
  <c r="N243" i="7" s="1"/>
  <c r="M113" i="7"/>
  <c r="R113" i="7" s="1"/>
  <c r="M287" i="7"/>
  <c r="N287" i="7" s="1"/>
  <c r="M99" i="7"/>
  <c r="N99" i="7" s="1"/>
  <c r="V14" i="7"/>
  <c r="M122" i="7"/>
  <c r="N122" i="7" s="1"/>
  <c r="M197" i="7"/>
  <c r="R197" i="7" s="1"/>
  <c r="M296" i="7"/>
  <c r="M106" i="7"/>
  <c r="M167" i="7"/>
  <c r="V2" i="7"/>
  <c r="V8" i="7"/>
  <c r="M321" i="7"/>
  <c r="N321" i="7" s="1"/>
  <c r="M278" i="7"/>
  <c r="R278" i="7" s="1"/>
  <c r="M225" i="7"/>
  <c r="N225" i="7" s="1"/>
  <c r="M300" i="7"/>
  <c r="R300" i="7" s="1"/>
  <c r="M93" i="7"/>
  <c r="R93" i="7" s="1"/>
  <c r="M160" i="7"/>
  <c r="R160" i="7" s="1"/>
  <c r="M143" i="7"/>
  <c r="R143" i="7" s="1"/>
  <c r="M290" i="7"/>
  <c r="M137" i="7"/>
  <c r="M265" i="7"/>
  <c r="N265" i="7" s="1"/>
  <c r="V11" i="7"/>
  <c r="M147" i="7"/>
  <c r="R147" i="7" s="1"/>
  <c r="M224" i="7"/>
  <c r="N224" i="7" s="1"/>
  <c r="M64" i="7"/>
  <c r="N64" i="7" s="1"/>
  <c r="M255" i="7"/>
  <c r="R255" i="7" s="1"/>
  <c r="M189" i="7"/>
  <c r="R189" i="7" s="1"/>
  <c r="M312" i="7"/>
  <c r="N312" i="7" s="1"/>
  <c r="M45" i="7"/>
  <c r="M294" i="7"/>
  <c r="R294" i="7" s="1"/>
  <c r="M215" i="7"/>
  <c r="R215" i="7" s="1"/>
  <c r="M188" i="7"/>
  <c r="R188" i="7" s="1"/>
  <c r="M176" i="7"/>
  <c r="R176" i="7" s="1"/>
  <c r="M127" i="7"/>
  <c r="R127" i="7" s="1"/>
  <c r="M92" i="7"/>
  <c r="N92" i="7" s="1"/>
  <c r="M258" i="7"/>
  <c r="N258" i="7" s="1"/>
  <c r="M292" i="7"/>
  <c r="N292" i="7" s="1"/>
  <c r="M280" i="7"/>
  <c r="R280" i="7" s="1"/>
  <c r="M126" i="7"/>
  <c r="M130" i="7"/>
  <c r="R130" i="7" s="1"/>
  <c r="M263" i="7"/>
  <c r="M85" i="7"/>
  <c r="N85" i="7" s="1"/>
  <c r="M154" i="7"/>
  <c r="N154" i="7" s="1"/>
  <c r="M157" i="7"/>
  <c r="N157" i="7" s="1"/>
  <c r="M56" i="7"/>
  <c r="N56" i="7" s="1"/>
  <c r="M108" i="7"/>
  <c r="R108" i="7" s="1"/>
  <c r="M282" i="7"/>
  <c r="R282" i="7" s="1"/>
  <c r="M101" i="7"/>
  <c r="N101" i="7" s="1"/>
  <c r="M128" i="7"/>
  <c r="R128" i="7" s="1"/>
  <c r="M41" i="7"/>
  <c r="N41" i="7" s="1"/>
  <c r="V29" i="7"/>
  <c r="V5" i="7"/>
  <c r="M260" i="7"/>
  <c r="R260" i="7" s="1"/>
  <c r="M51" i="7"/>
  <c r="N51" i="7" s="1"/>
  <c r="M209" i="7"/>
  <c r="N209" i="7" s="1"/>
  <c r="M116" i="7"/>
  <c r="N116" i="7" s="1"/>
  <c r="M238" i="7"/>
  <c r="R238" i="7" s="1"/>
  <c r="M222" i="7"/>
  <c r="N222" i="7" s="1"/>
  <c r="M36" i="7"/>
  <c r="R36" i="7" s="1"/>
  <c r="M66" i="7"/>
  <c r="R66" i="7" s="1"/>
  <c r="V20" i="7"/>
  <c r="M77" i="7"/>
  <c r="R77" i="7" s="1"/>
  <c r="M269" i="7"/>
  <c r="N269" i="7" s="1"/>
  <c r="M123" i="7"/>
  <c r="N123" i="7" s="1"/>
  <c r="M111" i="7"/>
  <c r="N111" i="7" s="1"/>
  <c r="M63" i="7"/>
  <c r="N63" i="7" s="1"/>
  <c r="M129" i="7"/>
  <c r="R129" i="7" s="1"/>
  <c r="M249" i="7"/>
  <c r="N249" i="7" s="1"/>
  <c r="M80" i="7"/>
  <c r="R80" i="7" s="1"/>
  <c r="M305" i="7"/>
  <c r="N305" i="7" s="1"/>
  <c r="M136" i="7"/>
  <c r="N136" i="7" s="1"/>
  <c r="M35" i="7"/>
  <c r="N35" i="7" s="1"/>
  <c r="M165" i="7"/>
  <c r="R165" i="7" s="1"/>
  <c r="M307" i="7"/>
  <c r="N307" i="7" s="1"/>
  <c r="M191" i="7"/>
  <c r="N191" i="7" s="1"/>
  <c r="M308" i="7"/>
  <c r="R308" i="7" s="1"/>
  <c r="M172" i="7"/>
  <c r="M266" i="7"/>
  <c r="R266" i="7" s="1"/>
  <c r="V24" i="7"/>
  <c r="V7" i="7"/>
  <c r="M26" i="7"/>
  <c r="M65" i="7"/>
  <c r="N65" i="7" s="1"/>
  <c r="M272" i="7"/>
  <c r="R272" i="7" s="1"/>
  <c r="M125" i="7"/>
  <c r="N125" i="7" s="1"/>
  <c r="M293" i="7"/>
  <c r="R293" i="7" s="1"/>
  <c r="V6" i="7"/>
  <c r="M97" i="7"/>
  <c r="N97" i="7" s="1"/>
  <c r="M112" i="7"/>
  <c r="R112" i="7" s="1"/>
  <c r="M268" i="7"/>
  <c r="R268" i="7" s="1"/>
  <c r="M184" i="7"/>
  <c r="M109" i="7"/>
  <c r="R109" i="7" s="1"/>
  <c r="M277" i="7"/>
  <c r="N277" i="7" s="1"/>
  <c r="M322" i="7"/>
  <c r="N322" i="7" s="1"/>
  <c r="M86" i="7"/>
  <c r="R86" i="7" s="1"/>
  <c r="M276" i="7"/>
  <c r="R276" i="7" s="1"/>
  <c r="M146" i="7"/>
  <c r="N146" i="7" s="1"/>
  <c r="M141" i="7"/>
  <c r="R141" i="7" s="1"/>
  <c r="M145" i="7"/>
  <c r="M177" i="7"/>
  <c r="N177" i="7" s="1"/>
  <c r="M74" i="7"/>
  <c r="M173" i="7"/>
  <c r="R173" i="7" s="1"/>
  <c r="M62" i="7"/>
  <c r="N62" i="7" s="1"/>
  <c r="M31" i="7"/>
  <c r="R31" i="7" s="1"/>
  <c r="M33" i="7"/>
  <c r="R33" i="7" s="1"/>
  <c r="M223" i="7"/>
  <c r="R223" i="7" s="1"/>
  <c r="M262" i="7"/>
  <c r="N262" i="7" s="1"/>
  <c r="M289" i="7"/>
  <c r="R289" i="7" s="1"/>
  <c r="M221" i="7"/>
  <c r="R221" i="7" s="1"/>
  <c r="M87" i="7"/>
  <c r="R87" i="7" s="1"/>
  <c r="M140" i="7"/>
  <c r="N140" i="7" s="1"/>
  <c r="M138" i="7"/>
  <c r="R138" i="7" s="1"/>
  <c r="V10" i="7"/>
  <c r="M110" i="7"/>
  <c r="N110" i="7" s="1"/>
  <c r="M316" i="7"/>
  <c r="N316" i="7" s="1"/>
  <c r="M227" i="7"/>
  <c r="R227" i="7" s="1"/>
  <c r="M283" i="7"/>
  <c r="R283" i="7" s="1"/>
  <c r="M151" i="7"/>
  <c r="N151" i="7" s="1"/>
  <c r="M83" i="7"/>
  <c r="R83" i="7" s="1"/>
  <c r="M185" i="7"/>
  <c r="R185" i="7" s="1"/>
  <c r="M326" i="7"/>
  <c r="R326" i="7" s="1"/>
  <c r="M52" i="7"/>
  <c r="N52" i="7" s="1"/>
  <c r="M38" i="7"/>
  <c r="N38" i="7" s="1"/>
  <c r="M135" i="7"/>
  <c r="N135" i="7" s="1"/>
  <c r="V19" i="7"/>
  <c r="M226" i="7"/>
  <c r="R226" i="7" s="1"/>
  <c r="M34" i="7"/>
  <c r="N34" i="7" s="1"/>
  <c r="M325" i="7"/>
  <c r="R325" i="7" s="1"/>
  <c r="M158" i="7"/>
  <c r="M267" i="7"/>
  <c r="R267" i="7" s="1"/>
  <c r="M174" i="7"/>
  <c r="M94" i="7"/>
  <c r="M22" i="7"/>
  <c r="N22" i="7" s="1"/>
  <c r="M71" i="7"/>
  <c r="N71" i="7" s="1"/>
  <c r="M311" i="7"/>
  <c r="R311" i="7" s="1"/>
  <c r="M245" i="7"/>
  <c r="N245" i="7" s="1"/>
  <c r="M314" i="7"/>
  <c r="R314" i="7" s="1"/>
  <c r="M88" i="7"/>
  <c r="R88" i="7" s="1"/>
  <c r="M53" i="7"/>
  <c r="R53" i="7" s="1"/>
  <c r="M171" i="7"/>
  <c r="M161" i="7"/>
  <c r="R161" i="7" s="1"/>
  <c r="M246" i="7"/>
  <c r="R246" i="7" s="1"/>
  <c r="M233" i="7"/>
  <c r="R233" i="7" s="1"/>
  <c r="M211" i="7"/>
  <c r="M75" i="7"/>
  <c r="R75" i="7" s="1"/>
  <c r="M204" i="7"/>
  <c r="N204" i="7" s="1"/>
  <c r="M271" i="7"/>
  <c r="N271" i="7" s="1"/>
  <c r="M47" i="7"/>
  <c r="R47" i="7" s="1"/>
  <c r="M39" i="7"/>
  <c r="N39" i="7" s="1"/>
  <c r="M104" i="7"/>
  <c r="R104" i="7" s="1"/>
  <c r="M124" i="7"/>
  <c r="N124" i="7" s="1"/>
  <c r="M275" i="7"/>
  <c r="N275" i="7" s="1"/>
  <c r="M254" i="7"/>
  <c r="N254" i="7" s="1"/>
  <c r="V12" i="7"/>
  <c r="M284" i="7"/>
  <c r="N284" i="7" s="1"/>
  <c r="M42" i="7"/>
  <c r="N42" i="7" s="1"/>
  <c r="M131" i="7"/>
  <c r="N131" i="7" s="1"/>
  <c r="M117" i="7"/>
  <c r="M98" i="7"/>
  <c r="R98" i="7" s="1"/>
  <c r="M37" i="7"/>
  <c r="N37" i="7" s="1"/>
  <c r="M159" i="7"/>
  <c r="R159" i="7" s="1"/>
  <c r="V9" i="7"/>
  <c r="M102" i="7"/>
  <c r="M144" i="7"/>
  <c r="M27" i="7"/>
  <c r="M142" i="7"/>
  <c r="M54" i="7"/>
  <c r="M50" i="7"/>
  <c r="M115" i="7"/>
  <c r="M30" i="7"/>
  <c r="M95" i="7"/>
  <c r="R95" i="7" s="1"/>
  <c r="M46" i="7"/>
  <c r="R46" i="7" s="1"/>
  <c r="M105" i="7"/>
  <c r="R105" i="7" s="1"/>
  <c r="M60" i="7"/>
  <c r="M213" i="7"/>
  <c r="M297" i="7"/>
  <c r="R297" i="7" s="1"/>
  <c r="M120" i="7"/>
  <c r="N120" i="7" s="1"/>
  <c r="M190" i="7"/>
  <c r="R190" i="7" s="1"/>
  <c r="M76" i="7"/>
  <c r="R76" i="7" s="1"/>
  <c r="M242" i="7"/>
  <c r="V25" i="7"/>
  <c r="M150" i="7"/>
  <c r="M264" i="7"/>
  <c r="M205" i="7"/>
  <c r="N205" i="7" s="1"/>
  <c r="M229" i="7"/>
  <c r="R229" i="7" s="1"/>
  <c r="M107" i="7"/>
  <c r="R107" i="7" s="1"/>
  <c r="M155" i="7"/>
  <c r="R155" i="7" s="1"/>
  <c r="M286" i="7"/>
  <c r="N286" i="7" s="1"/>
  <c r="M43" i="7"/>
  <c r="N43" i="7" s="1"/>
  <c r="M166" i="7"/>
  <c r="M274" i="7"/>
  <c r="M236" i="7"/>
  <c r="N236" i="7" s="1"/>
  <c r="M317" i="7"/>
  <c r="N317" i="7" s="1"/>
  <c r="V16" i="7"/>
  <c r="M57" i="7"/>
  <c r="R57" i="7" s="1"/>
  <c r="M192" i="7"/>
  <c r="R192" i="7" s="1"/>
  <c r="M303" i="7"/>
  <c r="M21" i="7"/>
  <c r="M96" i="7"/>
  <c r="AC491" i="3"/>
  <c r="AD491" i="3"/>
  <c r="AC492" i="3"/>
  <c r="AD492" i="3"/>
  <c r="N179" i="7"/>
  <c r="R29" i="7"/>
  <c r="R81" i="7"/>
  <c r="R111" i="7"/>
  <c r="R48" i="7"/>
  <c r="N273" i="7"/>
  <c r="N256" i="7"/>
  <c r="R259" i="7"/>
  <c r="R121" i="7"/>
  <c r="N121" i="7"/>
  <c r="N235" i="7"/>
  <c r="AG59" i="3"/>
  <c r="AC428" i="3"/>
  <c r="AD428" i="3"/>
  <c r="AG350" i="3"/>
  <c r="AC212" i="3"/>
  <c r="AD212" i="3"/>
  <c r="AA433" i="3"/>
  <c r="Z433" i="3"/>
  <c r="AG173" i="3"/>
  <c r="AG333" i="3"/>
  <c r="AC82" i="3"/>
  <c r="AD82" i="3"/>
  <c r="Z286" i="3"/>
  <c r="AA286" i="3"/>
  <c r="AC258" i="3"/>
  <c r="AD258" i="3"/>
  <c r="AA276" i="3"/>
  <c r="Z276" i="3"/>
  <c r="AA344" i="3"/>
  <c r="Z344" i="3"/>
  <c r="AA386" i="3"/>
  <c r="Z386" i="3"/>
  <c r="AA62" i="3"/>
  <c r="Z62" i="3"/>
  <c r="AD44" i="3"/>
  <c r="AC44" i="3"/>
  <c r="AD219" i="3"/>
  <c r="AC219" i="3"/>
  <c r="AD416" i="3"/>
  <c r="AC416" i="3"/>
  <c r="AC371" i="3"/>
  <c r="AD371" i="3"/>
  <c r="AG204" i="3"/>
  <c r="AC327" i="3"/>
  <c r="AD327" i="3"/>
  <c r="AG50" i="3"/>
  <c r="AG61" i="3"/>
  <c r="AC391" i="3"/>
  <c r="AD391" i="3"/>
  <c r="AC194" i="3"/>
  <c r="AD194" i="3"/>
  <c r="Z305" i="3"/>
  <c r="AA305" i="3"/>
  <c r="AA325" i="3"/>
  <c r="Z325" i="3"/>
  <c r="AG417" i="3"/>
  <c r="AG60" i="3"/>
  <c r="AY47" i="3"/>
  <c r="AW47" i="3" s="1"/>
  <c r="AG363" i="3"/>
  <c r="AG252" i="3"/>
  <c r="AG186" i="3"/>
  <c r="AG430" i="3"/>
  <c r="AG111" i="3"/>
  <c r="AG249" i="3"/>
  <c r="AG21" i="3"/>
  <c r="AG331" i="3"/>
  <c r="AY5" i="3"/>
  <c r="AW5" i="3" s="1"/>
  <c r="AG128" i="3"/>
  <c r="AY66" i="3"/>
  <c r="AW66" i="3" s="1"/>
  <c r="AG141" i="3"/>
  <c r="AG259" i="3"/>
  <c r="AG37" i="3"/>
  <c r="AG213" i="3"/>
  <c r="AY53" i="3"/>
  <c r="AW53" i="3" s="1"/>
  <c r="AY32" i="3"/>
  <c r="AW32" i="3" s="1"/>
  <c r="AG175" i="3"/>
  <c r="AG285" i="3"/>
  <c r="AG419" i="3"/>
  <c r="AG234" i="3"/>
  <c r="AG80" i="3"/>
  <c r="AG238" i="3"/>
  <c r="AG362" i="3"/>
  <c r="AG101" i="3"/>
  <c r="AG484" i="3"/>
  <c r="AC168" i="3"/>
  <c r="AD168" i="3"/>
  <c r="Z267" i="3"/>
  <c r="AA267" i="3"/>
  <c r="Z79" i="3"/>
  <c r="AA79" i="3"/>
  <c r="Z180" i="3"/>
  <c r="AA180" i="3"/>
  <c r="AA342" i="3"/>
  <c r="Z342" i="3"/>
  <c r="AC107" i="3"/>
  <c r="AD107" i="3"/>
  <c r="AC383" i="3"/>
  <c r="AD383" i="3"/>
  <c r="AC109" i="3"/>
  <c r="AD109" i="3"/>
  <c r="AD437" i="3"/>
  <c r="AC437" i="3"/>
  <c r="AA199" i="3"/>
  <c r="Z199" i="3"/>
  <c r="AD39" i="3"/>
  <c r="AC39" i="3"/>
  <c r="Z110" i="3"/>
  <c r="AA110" i="3"/>
  <c r="AA257" i="3"/>
  <c r="Z257" i="3"/>
  <c r="Z188" i="3"/>
  <c r="AA188" i="3"/>
  <c r="AC122" i="3"/>
  <c r="AD122" i="3"/>
  <c r="Z66" i="3"/>
  <c r="AA66" i="3"/>
  <c r="Z202" i="3"/>
  <c r="AA202" i="3"/>
  <c r="Z31" i="3"/>
  <c r="AA31" i="3"/>
  <c r="AA203" i="3"/>
  <c r="Z203" i="3"/>
  <c r="AA136" i="3"/>
  <c r="Z136" i="3"/>
  <c r="AA439" i="3"/>
  <c r="Z439" i="3"/>
  <c r="AD316" i="3"/>
  <c r="AC316" i="3"/>
  <c r="AC144" i="3"/>
  <c r="AD144" i="3"/>
  <c r="AA262" i="3"/>
  <c r="Z262" i="3"/>
  <c r="AD76" i="3"/>
  <c r="AC76" i="3"/>
  <c r="AD452" i="3"/>
  <c r="AC452" i="3"/>
  <c r="AC481" i="3"/>
  <c r="AD481" i="3"/>
  <c r="Z244" i="3"/>
  <c r="AA244" i="3"/>
  <c r="Z341" i="3"/>
  <c r="AA341" i="3"/>
  <c r="AA53" i="3"/>
  <c r="Z53" i="3"/>
  <c r="Z291" i="3"/>
  <c r="AA291" i="3"/>
  <c r="AA115" i="3"/>
  <c r="Z115" i="3"/>
  <c r="Z467" i="3"/>
  <c r="AA467" i="3"/>
  <c r="Z354" i="3"/>
  <c r="AA354" i="3"/>
  <c r="Z58" i="3"/>
  <c r="AA58" i="3"/>
  <c r="Z431" i="3"/>
  <c r="AA431" i="3"/>
  <c r="Z74" i="3"/>
  <c r="AA74" i="3"/>
  <c r="Z405" i="3"/>
  <c r="AA405" i="3"/>
  <c r="AA248" i="3"/>
  <c r="Z248" i="3"/>
  <c r="Z135" i="3"/>
  <c r="AA135" i="3"/>
  <c r="Z118" i="3"/>
  <c r="AA118" i="3"/>
  <c r="AA133" i="3"/>
  <c r="Z133" i="3"/>
  <c r="Z395" i="3"/>
  <c r="AA395" i="3"/>
  <c r="AA167" i="3"/>
  <c r="Z167" i="3"/>
  <c r="AA255" i="3"/>
  <c r="Z255" i="3"/>
  <c r="AA422" i="3"/>
  <c r="Z422" i="3"/>
  <c r="AA421" i="3"/>
  <c r="Z421" i="3"/>
  <c r="AA445" i="3"/>
  <c r="Z445" i="3"/>
  <c r="Z206" i="3"/>
  <c r="AA206" i="3"/>
  <c r="Z375" i="3"/>
  <c r="AA375" i="3"/>
  <c r="AA47" i="3"/>
  <c r="Z47" i="3"/>
  <c r="AA52" i="3"/>
  <c r="Z52" i="3"/>
  <c r="AA250" i="3"/>
  <c r="Z250" i="3"/>
  <c r="AC470" i="3"/>
  <c r="AD470" i="3"/>
  <c r="AC71" i="3"/>
  <c r="AD71" i="3"/>
  <c r="AC309" i="3"/>
  <c r="AD309" i="3"/>
  <c r="AD229" i="3"/>
  <c r="AC229" i="3"/>
  <c r="AC385" i="3"/>
  <c r="AD385" i="3"/>
  <c r="AG77" i="3"/>
  <c r="AD187" i="3"/>
  <c r="AC187" i="3"/>
  <c r="AD78" i="3"/>
  <c r="AC78" i="3"/>
  <c r="AA218" i="3"/>
  <c r="Z218" i="3"/>
  <c r="Z318" i="3"/>
  <c r="AA318" i="3"/>
  <c r="Z450" i="3"/>
  <c r="AA450" i="3"/>
  <c r="AC191" i="3"/>
  <c r="AD191" i="3"/>
  <c r="AG379" i="3"/>
  <c r="AA217" i="3"/>
  <c r="Z217" i="3"/>
  <c r="AD28" i="3"/>
  <c r="AC28" i="3"/>
  <c r="Z193" i="3"/>
  <c r="AA193" i="3"/>
  <c r="AA485" i="3"/>
  <c r="Z485" i="3"/>
  <c r="AD81" i="3"/>
  <c r="AC81" i="3"/>
  <c r="AA163" i="3"/>
  <c r="Z163" i="3"/>
  <c r="AG43" i="3"/>
  <c r="AA177" i="3"/>
  <c r="Z177" i="3"/>
  <c r="Z469" i="3"/>
  <c r="AA469" i="3"/>
  <c r="AA302" i="3"/>
  <c r="Z302" i="3"/>
  <c r="AA264" i="3"/>
  <c r="Z264" i="3"/>
  <c r="AY2" i="3"/>
  <c r="AW2" i="3" s="1"/>
  <c r="Z200" i="3"/>
  <c r="AA200" i="3"/>
  <c r="AA132" i="3"/>
  <c r="Z132" i="3"/>
  <c r="Z129" i="3"/>
  <c r="AA129" i="3"/>
  <c r="AG72" i="3"/>
  <c r="Z165" i="3"/>
  <c r="AA165" i="3"/>
  <c r="AG225" i="3"/>
  <c r="Z319" i="3"/>
  <c r="AA319" i="3"/>
  <c r="AG322" i="3"/>
  <c r="AA265" i="3"/>
  <c r="Z265" i="3"/>
  <c r="AG93" i="3"/>
  <c r="AA397" i="3"/>
  <c r="Z397" i="3"/>
  <c r="Z253" i="3"/>
  <c r="AA253" i="3"/>
  <c r="Z334" i="3"/>
  <c r="AA334" i="3"/>
  <c r="AA261" i="3"/>
  <c r="Z261" i="3"/>
  <c r="Z474" i="3"/>
  <c r="Z211" i="3"/>
  <c r="AA211" i="3"/>
  <c r="AC287" i="3"/>
  <c r="AD287" i="3"/>
  <c r="Z119" i="3"/>
  <c r="AA119" i="3"/>
  <c r="Z349" i="3"/>
  <c r="AA349" i="3"/>
  <c r="AG307" i="3"/>
  <c r="AD432" i="3"/>
  <c r="AC432" i="3"/>
  <c r="AG251" i="3"/>
  <c r="AG155" i="3"/>
  <c r="AC369" i="3"/>
  <c r="AD369" i="3"/>
  <c r="AG113" i="3"/>
  <c r="AD436" i="3"/>
  <c r="AC436" i="3"/>
  <c r="AG274" i="3"/>
  <c r="AC94" i="3"/>
  <c r="AD94" i="3"/>
  <c r="AA451" i="3"/>
  <c r="Z451" i="3"/>
  <c r="Z224" i="3"/>
  <c r="AA224" i="3"/>
  <c r="Z240" i="3"/>
  <c r="AA240" i="3"/>
  <c r="AA366" i="3"/>
  <c r="Z366" i="3"/>
  <c r="AA64" i="3"/>
  <c r="Z64" i="3"/>
  <c r="AA147" i="3"/>
  <c r="Z147" i="3"/>
  <c r="AG328" i="3"/>
  <c r="AD169" i="3"/>
  <c r="AC169" i="3"/>
  <c r="AG205" i="3"/>
  <c r="Z69" i="3"/>
  <c r="AA69" i="3"/>
  <c r="AG140" i="3"/>
  <c r="AG25" i="3"/>
  <c r="AD48" i="3"/>
  <c r="AC48" i="3"/>
  <c r="AG189" i="3"/>
  <c r="AC40" i="3"/>
  <c r="AD40" i="3"/>
  <c r="AA263" i="3"/>
  <c r="Z263" i="3"/>
  <c r="AD106" i="3"/>
  <c r="AC106" i="3"/>
  <c r="AD410" i="3"/>
  <c r="AC410" i="3"/>
  <c r="AC365" i="3"/>
  <c r="AD365" i="3"/>
  <c r="AA216" i="3"/>
  <c r="Z216" i="3"/>
  <c r="Z332" i="3"/>
  <c r="AA332" i="3"/>
  <c r="AG223" i="3"/>
  <c r="AG162" i="3"/>
  <c r="Z480" i="3"/>
  <c r="AA480" i="3"/>
  <c r="Z414" i="3"/>
  <c r="AA414" i="3"/>
  <c r="AG102" i="3"/>
  <c r="AY11" i="3"/>
  <c r="AW11" i="3" s="1"/>
  <c r="AG24" i="3"/>
  <c r="AA434" i="3"/>
  <c r="Z434" i="3"/>
  <c r="AG425" i="3"/>
  <c r="AA235" i="3"/>
  <c r="Z235" i="3"/>
  <c r="AY35" i="3"/>
  <c r="AW35" i="3" s="1"/>
  <c r="AG151" i="3"/>
  <c r="AG70" i="3"/>
  <c r="AG239" i="3"/>
  <c r="AY45" i="3"/>
  <c r="AW45" i="3" s="1"/>
  <c r="AY74" i="3"/>
  <c r="AW74" i="3" s="1"/>
  <c r="AG268" i="3"/>
  <c r="AG306" i="3"/>
  <c r="AY67" i="3"/>
  <c r="AW67" i="3" s="1"/>
  <c r="AG108" i="3"/>
  <c r="AY54" i="3"/>
  <c r="AW54" i="3" s="1"/>
  <c r="Z164" i="3"/>
  <c r="AA164" i="3"/>
  <c r="AG345" i="3"/>
  <c r="AG83" i="3"/>
  <c r="AG466" i="3"/>
  <c r="AG373" i="3"/>
  <c r="AY39" i="3"/>
  <c r="AW39" i="3" s="1"/>
  <c r="Z360" i="3"/>
  <c r="AA360" i="3"/>
  <c r="AY27" i="3"/>
  <c r="AW27" i="3" s="1"/>
  <c r="AG75" i="3"/>
  <c r="AG89" i="3"/>
  <c r="AA116" i="3"/>
  <c r="Z116" i="3"/>
  <c r="AG137" i="3"/>
  <c r="AA57" i="3"/>
  <c r="Z57" i="3"/>
  <c r="AG171" i="3"/>
  <c r="AG320" i="3"/>
  <c r="AG221" i="3"/>
  <c r="AG404" i="3"/>
  <c r="AG368" i="3"/>
  <c r="AA159" i="3"/>
  <c r="Z159" i="3"/>
  <c r="AD381" i="3"/>
  <c r="AC381" i="3"/>
  <c r="AD277" i="3"/>
  <c r="AC277" i="3"/>
  <c r="Z323" i="3"/>
  <c r="AA323" i="3"/>
  <c r="Z378" i="3"/>
  <c r="AA378" i="3"/>
  <c r="AC145" i="3"/>
  <c r="AD145" i="3"/>
  <c r="AD222" i="3"/>
  <c r="AC222" i="3"/>
  <c r="Z343" i="3"/>
  <c r="AA343" i="3"/>
  <c r="Z63" i="3"/>
  <c r="AA63" i="3"/>
  <c r="AA105" i="3"/>
  <c r="Z105" i="3"/>
  <c r="AA125" i="3"/>
  <c r="Z125" i="3"/>
  <c r="AD312" i="3"/>
  <c r="AC312" i="3"/>
  <c r="AG296" i="3"/>
  <c r="Z207" i="3"/>
  <c r="AA207" i="3"/>
  <c r="Z283" i="3"/>
  <c r="AA283" i="3"/>
  <c r="AG196" i="3"/>
  <c r="Z284" i="3"/>
  <c r="AA284" i="3"/>
  <c r="AA423" i="3"/>
  <c r="Z423" i="3"/>
  <c r="AG308" i="3"/>
  <c r="AG390" i="3"/>
  <c r="AG33" i="3"/>
  <c r="AG124" i="3"/>
  <c r="AG293" i="3"/>
  <c r="AG427" i="3"/>
  <c r="AG292" i="3"/>
  <c r="AG266" i="3"/>
  <c r="AY16" i="3"/>
  <c r="AW16" i="3" s="1"/>
  <c r="AY59" i="3"/>
  <c r="AW59" i="3" s="1"/>
  <c r="AG184" i="3"/>
  <c r="AG56" i="3"/>
  <c r="AY3" i="3"/>
  <c r="AW3" i="3" s="1"/>
  <c r="AY4" i="3"/>
  <c r="AW4" i="3" s="1"/>
  <c r="AY49" i="3"/>
  <c r="AW49" i="3" s="1"/>
  <c r="AY31" i="3"/>
  <c r="AW31" i="3" s="1"/>
  <c r="AY52" i="3"/>
  <c r="AW52" i="3" s="1"/>
  <c r="AG23" i="3"/>
  <c r="AG236" i="3"/>
  <c r="AG245" i="3"/>
  <c r="AG339" i="3"/>
  <c r="AG412" i="3"/>
  <c r="AG148" i="3"/>
  <c r="AG254" i="3"/>
  <c r="AG166" i="3"/>
  <c r="AY62" i="3"/>
  <c r="AW62" i="3" s="1"/>
  <c r="AG174" i="3"/>
  <c r="AG272" i="3"/>
  <c r="AY15" i="3"/>
  <c r="AW15" i="3" s="1"/>
  <c r="AD150" i="3"/>
  <c r="AC150" i="3"/>
  <c r="AC402" i="3"/>
  <c r="AD402" i="3"/>
  <c r="AD424" i="3"/>
  <c r="AC424" i="3"/>
  <c r="Z179" i="3"/>
  <c r="AA179" i="3"/>
  <c r="AA394" i="3"/>
  <c r="Z394" i="3"/>
  <c r="AC384" i="3"/>
  <c r="AD384" i="3"/>
  <c r="AC161" i="3"/>
  <c r="AD161" i="3"/>
  <c r="AC100" i="3"/>
  <c r="AD100" i="3"/>
  <c r="AD256" i="3"/>
  <c r="AC256" i="3"/>
  <c r="AA198" i="3"/>
  <c r="Z198" i="3"/>
  <c r="Z55" i="3"/>
  <c r="AA55" i="3"/>
  <c r="AC374" i="3"/>
  <c r="AD374" i="3"/>
  <c r="AA367" i="3"/>
  <c r="Z367" i="3"/>
  <c r="Z303" i="3"/>
  <c r="AA303" i="3"/>
  <c r="Z271" i="3"/>
  <c r="AA271" i="3"/>
  <c r="Z142" i="3"/>
  <c r="AA142" i="3"/>
  <c r="AC103" i="3"/>
  <c r="AD103" i="3"/>
  <c r="AC176" i="3"/>
  <c r="AD176" i="3"/>
  <c r="AD160" i="3"/>
  <c r="AC160" i="3"/>
  <c r="AA326" i="3"/>
  <c r="Z326" i="3"/>
  <c r="AC32" i="3"/>
  <c r="AD32" i="3"/>
  <c r="AC355" i="3"/>
  <c r="AD355" i="3"/>
  <c r="AA301" i="3"/>
  <c r="AA220" i="3"/>
  <c r="Z220" i="3"/>
  <c r="Z134" i="3"/>
  <c r="AA134" i="3"/>
  <c r="Z380" i="3"/>
  <c r="AA380" i="3"/>
  <c r="AA149" i="3"/>
  <c r="Z149" i="3"/>
  <c r="Z34" i="3"/>
  <c r="AA34" i="3"/>
  <c r="Z382" i="3"/>
  <c r="AA382" i="3"/>
  <c r="AA97" i="3"/>
  <c r="Z97" i="3"/>
  <c r="AY64" i="3"/>
  <c r="AW64" i="3" s="1"/>
  <c r="AG329" i="3"/>
  <c r="AY24" i="3"/>
  <c r="AW24" i="3" s="1"/>
  <c r="AA377" i="3"/>
  <c r="Z377" i="3"/>
  <c r="AY10" i="3"/>
  <c r="AW10" i="3" s="1"/>
  <c r="Z35" i="3"/>
  <c r="AA35" i="3"/>
  <c r="Z269" i="3"/>
  <c r="AA269" i="3"/>
  <c r="AC388" i="3"/>
  <c r="AD388" i="3"/>
  <c r="Z487" i="3"/>
  <c r="AA487" i="3"/>
  <c r="AC413" i="3"/>
  <c r="AD413" i="3"/>
  <c r="Z227" i="3"/>
  <c r="AA227" i="3"/>
  <c r="AC214" i="3"/>
  <c r="AD214" i="3"/>
  <c r="AD281" i="3"/>
  <c r="AC281" i="3"/>
  <c r="AC396" i="3"/>
  <c r="AD396" i="3"/>
  <c r="AC87" i="3"/>
  <c r="AD87" i="3"/>
  <c r="AC185" i="3"/>
  <c r="AD185" i="3"/>
  <c r="AD313" i="3"/>
  <c r="AC313" i="3"/>
  <c r="Z67" i="3"/>
  <c r="AA67" i="3"/>
  <c r="AG460" i="3"/>
  <c r="Z392" i="3"/>
  <c r="AA392" i="3"/>
  <c r="Z228" i="3"/>
  <c r="AA228" i="3"/>
  <c r="AC346" i="3"/>
  <c r="AD346" i="3"/>
  <c r="AC338" i="3"/>
  <c r="AD338" i="3"/>
  <c r="Z143" i="3"/>
  <c r="AA143" i="3"/>
  <c r="AA448" i="3"/>
  <c r="Z448" i="3"/>
  <c r="AC311" i="3"/>
  <c r="AD311" i="3"/>
  <c r="AA208" i="3"/>
  <c r="Z208" i="3"/>
  <c r="AG181" i="3"/>
  <c r="Z126" i="3"/>
  <c r="AA126" i="3"/>
  <c r="AA324" i="3"/>
  <c r="Z324" i="3"/>
  <c r="AC91" i="3"/>
  <c r="AD91" i="3"/>
  <c r="AD389" i="3"/>
  <c r="AC389" i="3"/>
  <c r="AA415" i="3"/>
  <c r="Z415" i="3"/>
  <c r="AG170" i="3"/>
  <c r="AD190" i="3"/>
  <c r="AC190" i="3"/>
  <c r="Z30" i="3"/>
  <c r="AA30" i="3"/>
  <c r="Z54" i="3"/>
  <c r="AA54" i="3"/>
  <c r="Z246" i="3"/>
  <c r="AA246" i="3"/>
  <c r="AA426" i="3"/>
  <c r="Z426" i="3"/>
  <c r="AA215" i="3"/>
  <c r="Z215" i="3"/>
  <c r="AG304" i="3"/>
  <c r="Z29" i="3"/>
  <c r="AA29" i="3"/>
  <c r="AA84" i="3"/>
  <c r="Z84" i="3"/>
  <c r="AY61" i="3"/>
  <c r="AW61" i="3" s="1"/>
  <c r="AG158" i="3"/>
  <c r="Z197" i="3"/>
  <c r="AA197" i="3"/>
  <c r="AG336" i="3"/>
  <c r="AY44" i="3"/>
  <c r="AW44" i="3" s="1"/>
  <c r="AA22" i="3"/>
  <c r="Z22" i="3"/>
  <c r="AG90" i="3"/>
  <c r="AY23" i="3"/>
  <c r="AW23" i="3" s="1"/>
  <c r="AY57" i="3"/>
  <c r="AW57" i="3" s="1"/>
  <c r="AG127" i="3"/>
  <c r="Z279" i="3"/>
  <c r="AA279" i="3"/>
  <c r="AY20" i="3"/>
  <c r="AW20" i="3" s="1"/>
  <c r="AA463" i="3"/>
  <c r="Z463" i="3"/>
  <c r="AA446" i="3"/>
  <c r="Z446" i="3"/>
  <c r="AY14" i="3"/>
  <c r="AW14" i="3" s="1"/>
  <c r="AY41" i="3"/>
  <c r="AW41" i="3" s="1"/>
  <c r="AG297" i="3"/>
  <c r="AA195" i="3"/>
  <c r="Z195" i="3"/>
  <c r="AA335" i="3"/>
  <c r="Z335" i="3"/>
  <c r="AA230" i="3"/>
  <c r="Z230" i="3"/>
  <c r="Z178" i="3"/>
  <c r="AA178" i="3"/>
  <c r="Z226" i="3"/>
  <c r="AA226" i="3"/>
  <c r="AG330" i="3"/>
  <c r="Z403" i="3"/>
  <c r="AA403" i="3"/>
  <c r="Z376" i="3"/>
  <c r="AA376" i="3"/>
  <c r="Z152" i="3"/>
  <c r="AA152" i="3"/>
  <c r="AG237" i="3"/>
  <c r="Z482" i="3"/>
  <c r="AA482" i="3"/>
  <c r="AA387" i="3"/>
  <c r="Z387" i="3"/>
  <c r="Z27" i="3"/>
  <c r="AA27" i="3"/>
  <c r="AD358" i="3"/>
  <c r="AC358" i="3"/>
  <c r="AG154" i="3"/>
  <c r="AC441" i="3"/>
  <c r="AD441" i="3"/>
  <c r="AG46" i="3"/>
  <c r="AC192" i="3"/>
  <c r="AD192" i="3"/>
  <c r="AD99" i="3"/>
  <c r="AC99" i="3"/>
  <c r="AD121" i="3"/>
  <c r="AC121" i="3"/>
  <c r="AG479" i="3"/>
  <c r="Z241" i="3"/>
  <c r="AA241" i="3"/>
  <c r="Z399" i="3"/>
  <c r="AA399" i="3"/>
  <c r="Z130" i="3"/>
  <c r="AA130" i="3"/>
  <c r="Z36" i="3"/>
  <c r="AA36" i="3"/>
  <c r="Z295" i="3"/>
  <c r="AA295" i="3"/>
  <c r="AA294" i="3"/>
  <c r="Z294" i="3"/>
  <c r="AG201" i="3"/>
  <c r="AG458" i="3"/>
  <c r="AG85" i="3"/>
  <c r="AG393" i="3"/>
  <c r="AA289" i="3"/>
  <c r="Z289" i="3"/>
  <c r="Z42" i="3"/>
  <c r="AA42" i="3"/>
  <c r="AG278" i="3"/>
  <c r="AG96" i="3"/>
  <c r="AA340" i="3"/>
  <c r="Z340" i="3"/>
  <c r="AG275" i="3"/>
  <c r="AG172" i="3"/>
  <c r="AG183" i="3"/>
  <c r="AA209" i="3"/>
  <c r="Z209" i="3"/>
  <c r="AG310" i="3"/>
  <c r="AA337" i="3"/>
  <c r="Z337" i="3"/>
  <c r="AY43" i="3"/>
  <c r="AW43" i="3" s="1"/>
  <c r="AG117" i="3"/>
  <c r="AG26" i="3"/>
  <c r="AG232" i="3"/>
  <c r="AG138" i="3"/>
  <c r="AA112" i="3"/>
  <c r="Z112" i="3"/>
  <c r="AY22" i="3"/>
  <c r="AW22" i="3" s="1"/>
  <c r="AG370" i="3"/>
  <c r="AG95" i="3"/>
  <c r="AG120" i="3"/>
  <c r="Z270" i="3"/>
  <c r="AA270" i="3"/>
  <c r="AY36" i="3"/>
  <c r="AW36" i="3" s="1"/>
  <c r="AG49" i="3"/>
  <c r="Z290" i="3"/>
  <c r="AA290" i="3"/>
  <c r="AC411" i="3"/>
  <c r="AD411" i="3"/>
  <c r="AC114" i="3"/>
  <c r="AD114" i="3"/>
  <c r="Z139" i="3"/>
  <c r="AA139" i="3"/>
  <c r="AC352" i="3"/>
  <c r="AD352" i="3"/>
  <c r="Z440" i="3"/>
  <c r="AA440" i="3"/>
  <c r="AA372" i="3"/>
  <c r="Z372" i="3"/>
  <c r="AA282" i="3"/>
  <c r="Z282" i="3"/>
  <c r="AC400" i="3"/>
  <c r="AD400" i="3"/>
  <c r="AC298" i="3"/>
  <c r="AD298" i="3"/>
  <c r="AC41" i="3"/>
  <c r="AD41" i="3"/>
  <c r="AD288" i="3"/>
  <c r="AC288" i="3"/>
  <c r="AA462" i="3"/>
  <c r="Z462" i="3"/>
  <c r="Z447" i="3"/>
  <c r="AA447" i="3"/>
  <c r="AA453" i="3"/>
  <c r="Z453" i="3"/>
  <c r="AA300" i="3"/>
  <c r="Z300" i="3"/>
  <c r="AA364" i="3"/>
  <c r="Z364" i="3"/>
  <c r="AA420" i="3"/>
  <c r="Z420" i="3"/>
  <c r="AC435" i="3"/>
  <c r="AD435" i="3"/>
  <c r="AC465" i="3"/>
  <c r="AD465" i="3"/>
  <c r="AA356" i="3"/>
  <c r="Z356" i="3"/>
  <c r="AA476" i="3"/>
  <c r="Z476" i="3"/>
  <c r="Z455" i="3"/>
  <c r="AA455" i="3"/>
  <c r="AA357" i="3"/>
  <c r="Z357" i="3"/>
  <c r="Z464" i="3"/>
  <c r="AA464" i="3"/>
  <c r="AD131" i="3"/>
  <c r="AC131" i="3"/>
  <c r="AA418" i="3"/>
  <c r="Z418" i="3"/>
  <c r="Z314" i="3"/>
  <c r="AA314" i="3"/>
  <c r="AA429" i="3"/>
  <c r="Z429" i="3"/>
  <c r="Z359" i="3"/>
  <c r="AA359" i="3"/>
  <c r="AC472" i="3"/>
  <c r="AD472" i="3"/>
  <c r="Z401" i="3"/>
  <c r="AA401" i="3"/>
  <c r="AA353" i="3"/>
  <c r="Z353" i="3"/>
  <c r="AC361" i="3"/>
  <c r="AD361" i="3"/>
  <c r="AD182" i="3"/>
  <c r="AC182" i="3"/>
  <c r="Z475" i="3"/>
  <c r="AA475" i="3"/>
  <c r="AA146" i="3"/>
  <c r="Z146" i="3"/>
  <c r="Z438" i="3"/>
  <c r="AA438" i="3"/>
  <c r="AD456" i="3"/>
  <c r="AC456" i="3"/>
  <c r="AC471" i="3"/>
  <c r="AD471" i="3"/>
  <c r="AC474" i="3"/>
  <c r="AD474" i="3"/>
  <c r="AA444" i="3"/>
  <c r="Z444" i="3"/>
  <c r="Z449" i="3"/>
  <c r="AA449" i="3"/>
  <c r="AD461" i="3"/>
  <c r="AC461" i="3"/>
  <c r="Z468" i="3"/>
  <c r="AA468" i="3"/>
  <c r="AA351" i="3"/>
  <c r="Z351" i="3"/>
  <c r="AA51" i="3"/>
  <c r="Z51" i="3"/>
  <c r="AD299" i="3"/>
  <c r="AC299" i="3"/>
  <c r="AD65" i="3"/>
  <c r="AC65" i="3"/>
  <c r="AD473" i="3"/>
  <c r="AC473" i="3"/>
  <c r="AA123" i="3"/>
  <c r="Z123" i="3"/>
  <c r="Z210" i="3"/>
  <c r="AA210" i="3"/>
  <c r="Z45" i="3"/>
  <c r="AA45" i="3"/>
  <c r="AA347" i="3"/>
  <c r="Z347" i="3"/>
  <c r="AA409" i="3"/>
  <c r="Z409" i="3"/>
  <c r="AA157" i="3"/>
  <c r="Z157" i="3"/>
  <c r="AC315" i="3"/>
  <c r="AD315" i="3"/>
  <c r="AA457" i="3"/>
  <c r="Z457" i="3"/>
  <c r="Z273" i="3"/>
  <c r="AA273" i="3"/>
  <c r="AA247" i="3"/>
  <c r="Z247" i="3"/>
  <c r="AA459" i="3"/>
  <c r="Z459" i="3"/>
  <c r="Z477" i="3"/>
  <c r="AA477" i="3"/>
  <c r="AD454" i="3"/>
  <c r="AC454" i="3"/>
  <c r="AC406" i="3"/>
  <c r="AD406" i="3"/>
  <c r="Z443" i="3"/>
  <c r="AA443" i="3"/>
  <c r="Z280" i="3"/>
  <c r="AA280" i="3"/>
  <c r="AC408" i="3"/>
  <c r="AD408" i="3"/>
  <c r="Z243" i="3"/>
  <c r="AA243" i="3"/>
  <c r="AC86" i="3"/>
  <c r="AD86" i="3"/>
  <c r="Z407" i="3"/>
  <c r="AA407" i="3"/>
  <c r="AA442" i="3"/>
  <c r="Z442" i="3"/>
  <c r="AC398" i="3"/>
  <c r="AD398" i="3"/>
  <c r="Z156" i="3"/>
  <c r="AA156" i="3"/>
  <c r="AC488" i="3"/>
  <c r="AD488" i="3"/>
  <c r="AA483" i="3"/>
  <c r="Z483" i="3"/>
  <c r="Z489" i="3"/>
  <c r="AA489" i="3"/>
  <c r="AC490" i="3"/>
  <c r="AD490" i="3"/>
  <c r="AC486" i="3"/>
  <c r="AD486" i="3"/>
  <c r="M240" i="12"/>
  <c r="N240" i="12" s="1"/>
  <c r="R287" i="2"/>
  <c r="N287" i="2"/>
  <c r="R481" i="2"/>
  <c r="N481" i="2"/>
  <c r="R186" i="2"/>
  <c r="N186" i="2"/>
  <c r="N277" i="2"/>
  <c r="R277" i="2"/>
  <c r="R86" i="2"/>
  <c r="N86" i="2"/>
  <c r="N295" i="2"/>
  <c r="R295" i="2"/>
  <c r="R304" i="4"/>
  <c r="N304" i="4"/>
  <c r="R434" i="4"/>
  <c r="N434" i="4"/>
  <c r="N179" i="4"/>
  <c r="R94" i="4"/>
  <c r="N94" i="4"/>
  <c r="V13" i="12"/>
  <c r="M128" i="12"/>
  <c r="M254" i="12"/>
  <c r="M39" i="12"/>
  <c r="M230" i="12"/>
  <c r="N22" i="2"/>
  <c r="R22" i="2"/>
  <c r="N316" i="2"/>
  <c r="N254" i="2"/>
  <c r="R254" i="2"/>
  <c r="N236" i="2"/>
  <c r="R236" i="2"/>
  <c r="N289" i="2"/>
  <c r="R289" i="2"/>
  <c r="N96" i="2"/>
  <c r="R96" i="2"/>
  <c r="R200" i="2"/>
  <c r="N200" i="2"/>
  <c r="N386" i="2"/>
  <c r="R386" i="2"/>
  <c r="N218" i="2"/>
  <c r="R218" i="2"/>
  <c r="R208" i="2"/>
  <c r="N213" i="2"/>
  <c r="R443" i="2"/>
  <c r="N443" i="2"/>
  <c r="R269" i="2"/>
  <c r="N397" i="2"/>
  <c r="N104" i="2"/>
  <c r="R104" i="2"/>
  <c r="N304" i="2"/>
  <c r="R134" i="2"/>
  <c r="N226" i="2"/>
  <c r="R226" i="2"/>
  <c r="R203" i="2"/>
  <c r="N203" i="2"/>
  <c r="N251" i="2"/>
  <c r="N77" i="2"/>
  <c r="R77" i="2"/>
  <c r="R62" i="2"/>
  <c r="N62" i="2"/>
  <c r="R75" i="2"/>
  <c r="N75" i="2"/>
  <c r="R139" i="2"/>
  <c r="N139" i="2"/>
  <c r="N24" i="2"/>
  <c r="R24" i="2"/>
  <c r="R425" i="2"/>
  <c r="N425" i="2"/>
  <c r="N181" i="2"/>
  <c r="R181" i="2"/>
  <c r="N87" i="2"/>
  <c r="R87" i="2"/>
  <c r="R32" i="2"/>
  <c r="N234" i="2"/>
  <c r="R306" i="2"/>
  <c r="R326" i="2"/>
  <c r="N326" i="2"/>
  <c r="N244" i="2"/>
  <c r="R172" i="2"/>
  <c r="N172" i="2"/>
  <c r="R60" i="2"/>
  <c r="N60" i="2"/>
  <c r="R168" i="2"/>
  <c r="R301" i="2"/>
  <c r="N301" i="2"/>
  <c r="N211" i="2"/>
  <c r="R211" i="2"/>
  <c r="R194" i="2"/>
  <c r="N194" i="2"/>
  <c r="N125" i="2"/>
  <c r="R125" i="2"/>
  <c r="R117" i="2"/>
  <c r="R144" i="2"/>
  <c r="N144" i="2"/>
  <c r="R95" i="4"/>
  <c r="N95" i="4"/>
  <c r="R225" i="4"/>
  <c r="N225" i="4"/>
  <c r="R117" i="4"/>
  <c r="N117" i="4"/>
  <c r="R87" i="4"/>
  <c r="N87" i="4"/>
  <c r="R349" i="4"/>
  <c r="N349" i="4"/>
  <c r="R165" i="4"/>
  <c r="N165" i="4"/>
  <c r="R236" i="4"/>
  <c r="N236" i="4"/>
  <c r="N276" i="4"/>
  <c r="R276" i="4"/>
  <c r="N166" i="4"/>
  <c r="R166" i="4"/>
  <c r="R187" i="4"/>
  <c r="N187" i="4"/>
  <c r="R301" i="4"/>
  <c r="N301" i="4"/>
  <c r="R60" i="4"/>
  <c r="N60" i="4"/>
  <c r="R305" i="4"/>
  <c r="N305" i="4"/>
  <c r="N350" i="4"/>
  <c r="R350" i="4"/>
  <c r="N370" i="4"/>
  <c r="R370" i="4"/>
  <c r="R210" i="4"/>
  <c r="N210" i="4"/>
  <c r="N245" i="4"/>
  <c r="R245" i="4"/>
  <c r="R278" i="4"/>
  <c r="N278" i="4"/>
  <c r="R369" i="4"/>
  <c r="N369" i="4"/>
  <c r="N332" i="4"/>
  <c r="R332" i="4"/>
  <c r="R367" i="4"/>
  <c r="N367" i="4"/>
  <c r="V23" i="10"/>
  <c r="M280" i="10"/>
  <c r="M208" i="10"/>
  <c r="M28" i="10"/>
  <c r="M111" i="10"/>
  <c r="M194" i="10"/>
  <c r="M171" i="10"/>
  <c r="M211" i="10"/>
  <c r="M294" i="10"/>
  <c r="M260" i="10"/>
  <c r="M29" i="10"/>
  <c r="M32" i="10"/>
  <c r="M118" i="10"/>
  <c r="M252" i="10"/>
  <c r="M160" i="10"/>
  <c r="M31" i="10"/>
  <c r="M265" i="10"/>
  <c r="M137" i="10"/>
  <c r="M46" i="10"/>
  <c r="M239" i="10"/>
  <c r="M244" i="10"/>
  <c r="M300" i="10"/>
  <c r="M27" i="10"/>
  <c r="M196" i="10"/>
  <c r="M112" i="10"/>
  <c r="M310" i="10"/>
  <c r="M109" i="10"/>
  <c r="M245" i="10"/>
  <c r="M233" i="10"/>
  <c r="M119" i="10"/>
  <c r="M316" i="10"/>
  <c r="M256" i="10"/>
  <c r="M34" i="10"/>
  <c r="M91" i="10"/>
  <c r="M76" i="10"/>
  <c r="M53" i="10"/>
  <c r="M170" i="10"/>
  <c r="M317" i="10"/>
  <c r="M217" i="10"/>
  <c r="M74" i="10"/>
  <c r="M120" i="10"/>
  <c r="M147" i="10"/>
  <c r="M176" i="10"/>
  <c r="M215" i="10"/>
  <c r="M149" i="10"/>
  <c r="M103" i="10"/>
  <c r="M146" i="10"/>
  <c r="M37" i="10"/>
  <c r="M48" i="10"/>
  <c r="M108" i="10"/>
  <c r="M136" i="10"/>
  <c r="M47" i="10"/>
  <c r="M188" i="10"/>
  <c r="M281" i="10"/>
  <c r="M71" i="10"/>
  <c r="M139" i="10"/>
  <c r="M107" i="10"/>
  <c r="M35" i="10"/>
  <c r="M302" i="10"/>
  <c r="M54" i="10"/>
  <c r="M154" i="10"/>
  <c r="M117" i="10"/>
  <c r="V27" i="10"/>
  <c r="M204" i="10"/>
  <c r="M175" i="10"/>
  <c r="M158" i="10"/>
  <c r="M41" i="10"/>
  <c r="M159" i="10"/>
  <c r="M70" i="10"/>
  <c r="M124" i="10"/>
  <c r="M115" i="10"/>
  <c r="M143" i="10"/>
  <c r="M100" i="10"/>
  <c r="M243" i="10"/>
  <c r="M49" i="10"/>
  <c r="M62" i="10"/>
  <c r="M289" i="10"/>
  <c r="M127" i="10"/>
  <c r="M60" i="10"/>
  <c r="M134" i="10"/>
  <c r="V12" i="10"/>
  <c r="M162" i="10"/>
  <c r="M151" i="10"/>
  <c r="M284" i="10"/>
  <c r="M216" i="10"/>
  <c r="M291" i="10"/>
  <c r="M323" i="10"/>
  <c r="M205" i="10"/>
  <c r="M155" i="10"/>
  <c r="V4" i="10"/>
  <c r="M65" i="10"/>
  <c r="M270" i="10"/>
  <c r="M314" i="10"/>
  <c r="M279" i="10"/>
  <c r="M230" i="10"/>
  <c r="M263" i="10"/>
  <c r="M301" i="10"/>
  <c r="M249" i="10"/>
  <c r="M38" i="10"/>
  <c r="M228" i="10"/>
  <c r="V24" i="10"/>
  <c r="M92" i="10"/>
  <c r="M200" i="10"/>
  <c r="M222" i="10"/>
  <c r="V2" i="10"/>
  <c r="M292" i="10"/>
  <c r="M261" i="10"/>
  <c r="M95" i="10"/>
  <c r="M116" i="10"/>
  <c r="M251" i="10"/>
  <c r="M313" i="10"/>
  <c r="M320" i="10"/>
  <c r="M325" i="10"/>
  <c r="M255" i="10"/>
  <c r="M141" i="10"/>
  <c r="M168" i="10"/>
  <c r="M55" i="10"/>
  <c r="M223" i="10"/>
  <c r="M42" i="10"/>
  <c r="M307" i="10"/>
  <c r="M304" i="10"/>
  <c r="M96" i="10"/>
  <c r="M81" i="10"/>
  <c r="M93" i="10"/>
  <c r="V20" i="10"/>
  <c r="M51" i="10"/>
  <c r="M144" i="10"/>
  <c r="M66" i="10"/>
  <c r="M39" i="10"/>
  <c r="M262" i="10"/>
  <c r="M152" i="10"/>
  <c r="M150" i="10"/>
  <c r="M190" i="10"/>
  <c r="M25" i="10"/>
  <c r="M50" i="10"/>
  <c r="M122" i="10"/>
  <c r="M214" i="10"/>
  <c r="M156" i="10"/>
  <c r="M180" i="10"/>
  <c r="M40" i="10"/>
  <c r="M84" i="10"/>
  <c r="M110" i="10"/>
  <c r="M140" i="10"/>
  <c r="M250" i="10"/>
  <c r="M258" i="10"/>
  <c r="M238" i="10"/>
  <c r="M311" i="10"/>
  <c r="M157" i="10"/>
  <c r="M102" i="10"/>
  <c r="M94" i="10"/>
  <c r="V3" i="10"/>
  <c r="V28" i="10"/>
  <c r="M59" i="10"/>
  <c r="M207" i="10"/>
  <c r="M269" i="10"/>
  <c r="M89" i="10"/>
  <c r="M322" i="10"/>
  <c r="M58" i="10"/>
  <c r="M308" i="10"/>
  <c r="M298" i="10"/>
  <c r="M246" i="10"/>
  <c r="M174" i="10"/>
  <c r="M133" i="10"/>
  <c r="M253" i="10"/>
  <c r="M56" i="10"/>
  <c r="M77" i="10"/>
  <c r="M24" i="10"/>
  <c r="V10" i="10"/>
  <c r="M272" i="10"/>
  <c r="M138" i="10"/>
  <c r="M45" i="10"/>
  <c r="M240" i="10"/>
  <c r="M192" i="10"/>
  <c r="M293" i="10"/>
  <c r="M164" i="10"/>
  <c r="M61" i="10"/>
  <c r="M87" i="10"/>
  <c r="M135" i="10"/>
  <c r="M82" i="10"/>
  <c r="M203" i="10"/>
  <c r="M178" i="10"/>
  <c r="M172" i="10"/>
  <c r="M254" i="10"/>
  <c r="M97" i="10"/>
  <c r="M167" i="10"/>
  <c r="M88" i="10"/>
  <c r="M259" i="10"/>
  <c r="M290" i="10"/>
  <c r="V7" i="10"/>
  <c r="M106" i="10"/>
  <c r="M209" i="10"/>
  <c r="V9" i="10"/>
  <c r="M299" i="10"/>
  <c r="M198" i="10"/>
  <c r="M181" i="10"/>
  <c r="M21" i="10"/>
  <c r="M132" i="10"/>
  <c r="M86" i="10"/>
  <c r="V11" i="10"/>
  <c r="V26" i="10"/>
  <c r="M166" i="10"/>
  <c r="M131" i="10"/>
  <c r="V16" i="10"/>
  <c r="M303" i="10"/>
  <c r="M165" i="10"/>
  <c r="M36" i="10"/>
  <c r="M241" i="10"/>
  <c r="M78" i="10"/>
  <c r="M305" i="10"/>
  <c r="V13" i="10"/>
  <c r="M236" i="10"/>
  <c r="M179" i="10"/>
  <c r="V19" i="10"/>
  <c r="M296" i="10"/>
  <c r="V8" i="10"/>
  <c r="M33" i="10"/>
  <c r="M128" i="10"/>
  <c r="M79" i="10"/>
  <c r="M326" i="10"/>
  <c r="V25" i="10"/>
  <c r="M183" i="10"/>
  <c r="M73" i="10"/>
  <c r="M247" i="10"/>
  <c r="M22" i="10"/>
  <c r="M268" i="10"/>
  <c r="M101" i="10"/>
  <c r="M312" i="10"/>
  <c r="M161" i="10"/>
  <c r="M319" i="10"/>
  <c r="M234" i="10"/>
  <c r="M43" i="10"/>
  <c r="M69" i="10"/>
  <c r="M213" i="10"/>
  <c r="M210" i="10"/>
  <c r="M105" i="10"/>
  <c r="M75" i="10"/>
  <c r="M271" i="10"/>
  <c r="M197" i="10"/>
  <c r="M224" i="10"/>
  <c r="M248" i="10"/>
  <c r="M221" i="10"/>
  <c r="M306" i="10"/>
  <c r="M195" i="10"/>
  <c r="M309" i="10"/>
  <c r="M114" i="10"/>
  <c r="M113" i="10"/>
  <c r="V15" i="10"/>
  <c r="V14" i="10"/>
  <c r="V22" i="10"/>
  <c r="M267" i="10"/>
  <c r="M242" i="10"/>
  <c r="M121" i="10"/>
  <c r="M218" i="10"/>
  <c r="M125" i="10"/>
  <c r="M130" i="10"/>
  <c r="M63" i="10"/>
  <c r="M287" i="10"/>
  <c r="M83" i="10"/>
  <c r="M23" i="10"/>
  <c r="M277" i="10"/>
  <c r="M274" i="10"/>
  <c r="V17" i="10"/>
  <c r="M297" i="10"/>
  <c r="V5" i="10"/>
  <c r="M235" i="10"/>
  <c r="M169" i="10"/>
  <c r="M186" i="10"/>
  <c r="M321" i="10"/>
  <c r="M191" i="10"/>
  <c r="M80" i="10"/>
  <c r="M201" i="10"/>
  <c r="M199" i="10"/>
  <c r="M282" i="10"/>
  <c r="M90" i="10"/>
  <c r="M145" i="10"/>
  <c r="M257" i="10"/>
  <c r="M67" i="10"/>
  <c r="M237" i="10"/>
  <c r="M99" i="10"/>
  <c r="M185" i="10"/>
  <c r="M26" i="10"/>
  <c r="M173" i="10"/>
  <c r="M68" i="10"/>
  <c r="M64" i="10"/>
  <c r="M104" i="10"/>
  <c r="M153" i="10"/>
  <c r="M275" i="10"/>
  <c r="M193" i="10"/>
  <c r="M52" i="10"/>
  <c r="M57" i="10"/>
  <c r="M177" i="10"/>
  <c r="M276" i="10"/>
  <c r="M212" i="10"/>
  <c r="M142" i="10"/>
  <c r="M184" i="10"/>
  <c r="M129" i="10"/>
  <c r="M44" i="10"/>
  <c r="M295" i="10"/>
  <c r="M278" i="10"/>
  <c r="M226" i="10"/>
  <c r="M225" i="10"/>
  <c r="M266" i="10"/>
  <c r="M318" i="10"/>
  <c r="M288" i="10"/>
  <c r="V18" i="10"/>
  <c r="M227" i="10"/>
  <c r="M315" i="10"/>
  <c r="M189" i="10"/>
  <c r="M285" i="10"/>
  <c r="M123" i="10"/>
  <c r="M219" i="10"/>
  <c r="M98" i="10"/>
  <c r="M187" i="10"/>
  <c r="M286" i="10"/>
  <c r="M202" i="10"/>
  <c r="M163" i="10"/>
  <c r="M231" i="10"/>
  <c r="M264" i="10"/>
  <c r="M324" i="10"/>
  <c r="M206" i="10"/>
  <c r="V21" i="10"/>
  <c r="M283" i="10"/>
  <c r="M273" i="10"/>
  <c r="M72" i="10"/>
  <c r="M220" i="10"/>
  <c r="M148" i="10"/>
  <c r="M126" i="10"/>
  <c r="M229" i="10"/>
  <c r="M30" i="10"/>
  <c r="M232" i="10"/>
  <c r="M182" i="10"/>
  <c r="M85" i="10"/>
  <c r="V6" i="10"/>
  <c r="M54" i="12"/>
  <c r="M150" i="12"/>
  <c r="M189" i="12"/>
  <c r="M282" i="12"/>
  <c r="M234" i="12"/>
  <c r="M232" i="12"/>
  <c r="M55" i="12"/>
  <c r="M91" i="12"/>
  <c r="V8" i="12"/>
  <c r="V24" i="12"/>
  <c r="V3" i="12"/>
  <c r="M176" i="12"/>
  <c r="M313" i="12"/>
  <c r="M274" i="12"/>
  <c r="M80" i="12"/>
  <c r="M140" i="12"/>
  <c r="M45" i="12"/>
  <c r="M117" i="12"/>
  <c r="M243" i="12"/>
  <c r="M191" i="12"/>
  <c r="M180" i="12"/>
  <c r="M81" i="12"/>
  <c r="M24" i="12"/>
  <c r="M281" i="12"/>
  <c r="M138" i="12"/>
  <c r="M58" i="12"/>
  <c r="M152" i="12"/>
  <c r="M26" i="12"/>
  <c r="M287" i="12"/>
  <c r="M323" i="12"/>
  <c r="M23" i="12"/>
  <c r="M31" i="12"/>
  <c r="M78" i="12"/>
  <c r="M123" i="12"/>
  <c r="M163" i="12"/>
  <c r="M76" i="12"/>
  <c r="M43" i="12"/>
  <c r="M147" i="12"/>
  <c r="M219" i="12"/>
  <c r="M65" i="12"/>
  <c r="M250" i="12"/>
  <c r="N268" i="2"/>
  <c r="R268" i="2"/>
  <c r="R469" i="2"/>
  <c r="N469" i="2"/>
  <c r="N270" i="2"/>
  <c r="R270" i="2"/>
  <c r="N102" i="2"/>
  <c r="R102" i="2"/>
  <c r="N463" i="2"/>
  <c r="N346" i="2"/>
  <c r="R346" i="2"/>
  <c r="R84" i="4"/>
  <c r="N84" i="4"/>
  <c r="N188" i="4"/>
  <c r="R188" i="4"/>
  <c r="R161" i="4"/>
  <c r="N161" i="4"/>
  <c r="R99" i="4"/>
  <c r="N99" i="4"/>
  <c r="R159" i="4"/>
  <c r="N159" i="4"/>
  <c r="R115" i="4"/>
  <c r="N115" i="4"/>
  <c r="M37" i="12"/>
  <c r="V15" i="12"/>
  <c r="M113" i="12"/>
  <c r="V7" i="12"/>
  <c r="M311" i="12"/>
  <c r="M247" i="12"/>
  <c r="V4" i="12"/>
  <c r="M52" i="12"/>
  <c r="M267" i="12"/>
  <c r="R59" i="2"/>
  <c r="N59" i="2"/>
  <c r="N317" i="2"/>
  <c r="R317" i="2"/>
  <c r="N91" i="2"/>
  <c r="R91" i="2"/>
  <c r="N202" i="2"/>
  <c r="R202" i="2"/>
  <c r="R288" i="2"/>
  <c r="N288" i="2"/>
  <c r="R118" i="2"/>
  <c r="N118" i="2"/>
  <c r="N153" i="2"/>
  <c r="R153" i="2"/>
  <c r="N433" i="2"/>
  <c r="R433" i="2"/>
  <c r="R71" i="2"/>
  <c r="N71" i="2"/>
  <c r="N204" i="2"/>
  <c r="R204" i="2"/>
  <c r="R100" i="2"/>
  <c r="N100" i="2"/>
  <c r="R364" i="2"/>
  <c r="N364" i="2"/>
  <c r="R121" i="2"/>
  <c r="N121" i="2"/>
  <c r="N89" i="2"/>
  <c r="R89" i="2"/>
  <c r="R164" i="2"/>
  <c r="N164" i="2"/>
  <c r="R475" i="2"/>
  <c r="N475" i="2"/>
  <c r="R106" i="2"/>
  <c r="N106" i="2"/>
  <c r="N66" i="2"/>
  <c r="R66" i="2"/>
  <c r="N358" i="2"/>
  <c r="R358" i="2"/>
  <c r="R394" i="2"/>
  <c r="N394" i="2"/>
  <c r="R88" i="2"/>
  <c r="N88" i="2"/>
  <c r="N188" i="2"/>
  <c r="R188" i="2"/>
  <c r="N450" i="2"/>
  <c r="R450" i="2"/>
  <c r="N487" i="2"/>
  <c r="R487" i="2"/>
  <c r="N127" i="2"/>
  <c r="R44" i="2"/>
  <c r="N44" i="2"/>
  <c r="N354" i="2"/>
  <c r="R354" i="2"/>
  <c r="N409" i="2"/>
  <c r="R409" i="2"/>
  <c r="N298" i="2"/>
  <c r="R298" i="2"/>
  <c r="R221" i="2"/>
  <c r="N221" i="2"/>
  <c r="N461" i="2"/>
  <c r="R461" i="2"/>
  <c r="R31" i="2"/>
  <c r="N31" i="2"/>
  <c r="N390" i="2"/>
  <c r="R390" i="2"/>
  <c r="N403" i="2"/>
  <c r="R403" i="2"/>
  <c r="N84" i="2"/>
  <c r="R84" i="2"/>
  <c r="N305" i="2"/>
  <c r="R305" i="2"/>
  <c r="N325" i="4"/>
  <c r="R325" i="4"/>
  <c r="N389" i="4"/>
  <c r="R389" i="4"/>
  <c r="R384" i="4"/>
  <c r="R121" i="4"/>
  <c r="N121" i="4"/>
  <c r="R35" i="4"/>
  <c r="N35" i="4"/>
  <c r="R406" i="4"/>
  <c r="N406" i="4"/>
  <c r="N327" i="4"/>
  <c r="R327" i="4"/>
  <c r="R413" i="4"/>
  <c r="N413" i="4"/>
  <c r="N309" i="4"/>
  <c r="R309" i="4"/>
  <c r="R232" i="4"/>
  <c r="N232" i="4"/>
  <c r="N88" i="4"/>
  <c r="R88" i="4"/>
  <c r="N376" i="4"/>
  <c r="R376" i="4"/>
  <c r="N295" i="4"/>
  <c r="R295" i="4"/>
  <c r="R41" i="4"/>
  <c r="N41" i="4"/>
  <c r="R177" i="4"/>
  <c r="N177" i="4"/>
  <c r="N354" i="4"/>
  <c r="N437" i="4"/>
  <c r="R437" i="4"/>
  <c r="V2" i="12"/>
  <c r="M97" i="12"/>
  <c r="M38" i="12"/>
  <c r="M159" i="12"/>
  <c r="M260" i="12"/>
  <c r="M266" i="12"/>
  <c r="M319" i="12"/>
  <c r="M312" i="12"/>
  <c r="V9" i="12"/>
  <c r="M258" i="12"/>
  <c r="M142" i="12"/>
  <c r="M225" i="12"/>
  <c r="M202" i="12"/>
  <c r="M183" i="12"/>
  <c r="M315" i="12"/>
  <c r="M178" i="12"/>
  <c r="M160" i="12"/>
  <c r="M87" i="12"/>
  <c r="M325" i="12"/>
  <c r="M302" i="12"/>
  <c r="M306" i="12"/>
  <c r="M118" i="12"/>
  <c r="M217" i="12"/>
  <c r="M264" i="12"/>
  <c r="M74" i="12"/>
  <c r="V23" i="12"/>
  <c r="M228" i="12"/>
  <c r="M145" i="12"/>
  <c r="M124" i="12"/>
  <c r="M310" i="12"/>
  <c r="V25" i="12"/>
  <c r="M187" i="12"/>
  <c r="M269" i="12"/>
  <c r="M204" i="12"/>
  <c r="M95" i="12"/>
  <c r="M164" i="12"/>
  <c r="M324" i="12"/>
  <c r="M40" i="12"/>
  <c r="M135" i="12"/>
  <c r="M173" i="12"/>
  <c r="M46" i="12"/>
  <c r="N239" i="2"/>
  <c r="R239" i="2"/>
  <c r="N45" i="2"/>
  <c r="R45" i="2"/>
  <c r="N401" i="2"/>
  <c r="N360" i="2"/>
  <c r="R360" i="2"/>
  <c r="N176" i="2"/>
  <c r="R176" i="2"/>
  <c r="R132" i="2"/>
  <c r="N82" i="2"/>
  <c r="R82" i="2"/>
  <c r="N438" i="4"/>
  <c r="R438" i="4"/>
  <c r="R239" i="4"/>
  <c r="N292" i="4"/>
  <c r="R292" i="4"/>
  <c r="N436" i="4"/>
  <c r="R436" i="4"/>
  <c r="N361" i="4"/>
  <c r="R361" i="4"/>
  <c r="R247" i="4"/>
  <c r="N247" i="4"/>
  <c r="M127" i="12"/>
  <c r="V14" i="12"/>
  <c r="M62" i="12"/>
  <c r="M285" i="12"/>
  <c r="M64" i="12"/>
  <c r="N196" i="2"/>
  <c r="R196" i="2"/>
  <c r="N483" i="2"/>
  <c r="R483" i="2"/>
  <c r="N398" i="2"/>
  <c r="R398" i="2"/>
  <c r="N40" i="2"/>
  <c r="R266" i="2"/>
  <c r="N266" i="2"/>
  <c r="N259" i="2"/>
  <c r="R259" i="2"/>
  <c r="R430" i="2"/>
  <c r="N430" i="2"/>
  <c r="N351" i="2"/>
  <c r="R351" i="2"/>
  <c r="N141" i="2"/>
  <c r="R141" i="2"/>
  <c r="R400" i="2"/>
  <c r="N400" i="2"/>
  <c r="R25" i="2"/>
  <c r="N25" i="2"/>
  <c r="N173" i="2"/>
  <c r="R173" i="2"/>
  <c r="R90" i="2"/>
  <c r="N90" i="2"/>
  <c r="N50" i="2"/>
  <c r="N489" i="2"/>
  <c r="R489" i="2"/>
  <c r="N369" i="2"/>
  <c r="R369" i="2"/>
  <c r="N113" i="2"/>
  <c r="R113" i="2"/>
  <c r="R109" i="2"/>
  <c r="N109" i="2"/>
  <c r="R219" i="2"/>
  <c r="N219" i="2"/>
  <c r="N130" i="2"/>
  <c r="R130" i="2"/>
  <c r="N148" i="2"/>
  <c r="R148" i="2"/>
  <c r="N321" i="2"/>
  <c r="R321" i="2"/>
  <c r="N407" i="2"/>
  <c r="R407" i="2"/>
  <c r="R284" i="2"/>
  <c r="R146" i="2"/>
  <c r="N146" i="2"/>
  <c r="N274" i="2"/>
  <c r="R274" i="2"/>
  <c r="N420" i="2"/>
  <c r="R420" i="2"/>
  <c r="N78" i="2"/>
  <c r="R78" i="2"/>
  <c r="N98" i="2"/>
  <c r="R98" i="2"/>
  <c r="R406" i="2"/>
  <c r="N406" i="2"/>
  <c r="R214" i="2"/>
  <c r="N214" i="2"/>
  <c r="R359" i="2"/>
  <c r="N359" i="2"/>
  <c r="R48" i="2"/>
  <c r="N48" i="2"/>
  <c r="N190" i="2"/>
  <c r="R190" i="2"/>
  <c r="N185" i="2"/>
  <c r="R185" i="2"/>
  <c r="N114" i="2"/>
  <c r="R114" i="2"/>
  <c r="N330" i="2"/>
  <c r="R330" i="2"/>
  <c r="R383" i="2"/>
  <c r="N383" i="2"/>
  <c r="R65" i="2"/>
  <c r="N65" i="2"/>
  <c r="R210" i="2"/>
  <c r="N210" i="2"/>
  <c r="N314" i="2"/>
  <c r="R314" i="2"/>
  <c r="N328" i="4"/>
  <c r="R140" i="4"/>
  <c r="N140" i="4"/>
  <c r="R375" i="4"/>
  <c r="N375" i="4"/>
  <c r="R243" i="4"/>
  <c r="N243" i="4"/>
  <c r="N191" i="4"/>
  <c r="N347" i="4"/>
  <c r="R347" i="4"/>
  <c r="R302" i="4"/>
  <c r="N302" i="4"/>
  <c r="N289" i="4"/>
  <c r="R289" i="4"/>
  <c r="R67" i="4"/>
  <c r="R313" i="4"/>
  <c r="N313" i="4"/>
  <c r="R184" i="4"/>
  <c r="N184" i="4"/>
  <c r="N390" i="4"/>
  <c r="R390" i="4"/>
  <c r="R170" i="4"/>
  <c r="R125" i="4"/>
  <c r="N125" i="4"/>
  <c r="N149" i="4"/>
  <c r="R149" i="4"/>
  <c r="N261" i="4"/>
  <c r="R261" i="4"/>
  <c r="N442" i="4"/>
  <c r="R75" i="4"/>
  <c r="N75" i="4"/>
  <c r="N281" i="4"/>
  <c r="R281" i="4"/>
  <c r="N319" i="4"/>
  <c r="N58" i="4"/>
  <c r="R368" i="4"/>
  <c r="N368" i="4"/>
  <c r="N80" i="4"/>
  <c r="R80" i="4"/>
  <c r="R381" i="4"/>
  <c r="R226" i="4"/>
  <c r="N226" i="4"/>
  <c r="R377" i="4"/>
  <c r="N377" i="4"/>
  <c r="N25" i="4"/>
  <c r="R25" i="4"/>
  <c r="R351" i="4"/>
  <c r="N351" i="4"/>
  <c r="M153" i="12"/>
  <c r="M320" i="12"/>
  <c r="M290" i="12"/>
  <c r="M50" i="12"/>
  <c r="V10" i="12"/>
  <c r="M75" i="12"/>
  <c r="M155" i="12"/>
  <c r="V20" i="12"/>
  <c r="M261" i="12"/>
  <c r="M131" i="12"/>
  <c r="M249" i="12"/>
  <c r="M210" i="12"/>
  <c r="M193" i="12"/>
  <c r="V17" i="12"/>
  <c r="M248" i="12"/>
  <c r="M197" i="12"/>
  <c r="M221" i="12"/>
  <c r="M229" i="12"/>
  <c r="M321" i="12"/>
  <c r="M201" i="12"/>
  <c r="M166" i="12"/>
  <c r="M60" i="12"/>
  <c r="M53" i="12"/>
  <c r="M174" i="12"/>
  <c r="M94" i="12"/>
  <c r="M61" i="12"/>
  <c r="M255" i="12"/>
  <c r="M208" i="12"/>
  <c r="M148" i="12"/>
  <c r="M169" i="12"/>
  <c r="M195" i="12"/>
  <c r="M196" i="12"/>
  <c r="M291" i="12"/>
  <c r="M130" i="12"/>
  <c r="M246" i="12"/>
  <c r="M41" i="12"/>
  <c r="M115" i="12"/>
  <c r="M303" i="12"/>
  <c r="V27" i="12"/>
  <c r="M192" i="12"/>
  <c r="M273" i="12"/>
  <c r="M48" i="12"/>
  <c r="R307" i="2"/>
  <c r="N307" i="2"/>
  <c r="R458" i="2"/>
  <c r="N458" i="2"/>
  <c r="R23" i="2"/>
  <c r="N23" i="2"/>
  <c r="R143" i="2"/>
  <c r="N143" i="2"/>
  <c r="N399" i="2"/>
  <c r="R399" i="2"/>
  <c r="N344" i="2"/>
  <c r="R414" i="4"/>
  <c r="N414" i="4"/>
  <c r="N138" i="4"/>
  <c r="R138" i="4"/>
  <c r="N238" i="4"/>
  <c r="R238" i="4"/>
  <c r="N157" i="4"/>
  <c r="R157" i="4"/>
  <c r="N318" i="4"/>
  <c r="R318" i="4"/>
  <c r="R178" i="4"/>
  <c r="N178" i="4"/>
  <c r="M70" i="12"/>
  <c r="M199" i="12"/>
  <c r="M220" i="12"/>
  <c r="M27" i="12"/>
  <c r="M200" i="12"/>
  <c r="V5" i="12"/>
  <c r="M253" i="12"/>
  <c r="M108" i="12"/>
  <c r="M294" i="12"/>
  <c r="M280" i="12"/>
  <c r="M157" i="12"/>
  <c r="N223" i="2"/>
  <c r="R223" i="2"/>
  <c r="N228" i="2"/>
  <c r="R228" i="2"/>
  <c r="R411" i="2"/>
  <c r="N411" i="2"/>
  <c r="N479" i="2"/>
  <c r="R479" i="2"/>
  <c r="N151" i="2"/>
  <c r="R151" i="2"/>
  <c r="N297" i="2"/>
  <c r="N64" i="2"/>
  <c r="R64" i="2"/>
  <c r="R391" i="2"/>
  <c r="N391" i="2"/>
  <c r="N123" i="2"/>
  <c r="R123" i="2"/>
  <c r="N408" i="2"/>
  <c r="R408" i="2"/>
  <c r="N136" i="2"/>
  <c r="R136" i="2"/>
  <c r="N47" i="2"/>
  <c r="R47" i="2"/>
  <c r="R133" i="2"/>
  <c r="N133" i="2"/>
  <c r="R243" i="2"/>
  <c r="N243" i="2"/>
  <c r="N355" i="2"/>
  <c r="R355" i="2"/>
  <c r="R357" i="2"/>
  <c r="R319" i="2"/>
  <c r="N319" i="2"/>
  <c r="N258" i="2"/>
  <c r="R258" i="2"/>
  <c r="R195" i="2"/>
  <c r="N170" i="2"/>
  <c r="R170" i="2"/>
  <c r="N263" i="2"/>
  <c r="R263" i="2"/>
  <c r="N308" i="2"/>
  <c r="R308" i="2"/>
  <c r="R191" i="2"/>
  <c r="N191" i="2"/>
  <c r="R83" i="2"/>
  <c r="N83" i="2"/>
  <c r="N456" i="2"/>
  <c r="R137" i="2"/>
  <c r="N137" i="2"/>
  <c r="R36" i="2"/>
  <c r="N36" i="2"/>
  <c r="R267" i="2"/>
  <c r="N267" i="2"/>
  <c r="R396" i="2"/>
  <c r="N396" i="2"/>
  <c r="R439" i="2"/>
  <c r="N439" i="2"/>
  <c r="R94" i="2"/>
  <c r="N116" i="2"/>
  <c r="R116" i="2"/>
  <c r="N237" i="2"/>
  <c r="R237" i="2"/>
  <c r="R224" i="2"/>
  <c r="N224" i="2"/>
  <c r="N371" i="2"/>
  <c r="R371" i="2"/>
  <c r="R426" i="2"/>
  <c r="N426" i="2"/>
  <c r="R99" i="2"/>
  <c r="N296" i="2"/>
  <c r="R296" i="2"/>
  <c r="R445" i="2"/>
  <c r="N445" i="2"/>
  <c r="R300" i="2"/>
  <c r="N300" i="2"/>
  <c r="R293" i="2"/>
  <c r="R222" i="2"/>
  <c r="N222" i="2"/>
  <c r="R367" i="2"/>
  <c r="N367" i="2"/>
  <c r="N372" i="2"/>
  <c r="R372" i="2"/>
  <c r="N180" i="2"/>
  <c r="R180" i="2"/>
  <c r="N225" i="2"/>
  <c r="R225" i="2"/>
  <c r="N482" i="2"/>
  <c r="N340" i="2"/>
  <c r="R340" i="2"/>
  <c r="R32" i="4"/>
  <c r="N32" i="4"/>
  <c r="N326" i="4"/>
  <c r="R326" i="4"/>
  <c r="N114" i="4"/>
  <c r="R114" i="4"/>
  <c r="N372" i="4"/>
  <c r="R372" i="4"/>
  <c r="R396" i="4"/>
  <c r="N396" i="4"/>
  <c r="R433" i="4"/>
  <c r="N433" i="4"/>
  <c r="R388" i="4"/>
  <c r="R144" i="4"/>
  <c r="N144" i="4"/>
  <c r="N279" i="4"/>
  <c r="R279" i="4"/>
  <c r="N312" i="4"/>
  <c r="R312" i="4"/>
  <c r="R316" i="4"/>
  <c r="R303" i="4"/>
  <c r="N303" i="4"/>
  <c r="N197" i="4"/>
  <c r="R200" i="4"/>
  <c r="N200" i="4"/>
  <c r="R441" i="4"/>
  <c r="N441" i="4"/>
  <c r="R78" i="4"/>
  <c r="N78" i="4"/>
  <c r="R171" i="4"/>
  <c r="N171" i="4"/>
  <c r="N283" i="4"/>
  <c r="R283" i="4"/>
  <c r="N176" i="4"/>
  <c r="R176" i="4"/>
  <c r="N398" i="4"/>
  <c r="R398" i="4"/>
  <c r="N135" i="4"/>
  <c r="R135" i="4"/>
  <c r="N131" i="4"/>
  <c r="R131" i="4"/>
  <c r="N250" i="4"/>
  <c r="N253" i="4"/>
  <c r="R253" i="4"/>
  <c r="M289" i="12"/>
  <c r="M215" i="12"/>
  <c r="M126" i="12"/>
  <c r="M257" i="12"/>
  <c r="M71" i="12"/>
  <c r="V12" i="12"/>
  <c r="M213" i="12"/>
  <c r="M33" i="12"/>
  <c r="M28" i="12"/>
  <c r="M85" i="12"/>
  <c r="M79" i="12"/>
  <c r="M186" i="12"/>
  <c r="V11" i="12"/>
  <c r="M86" i="12"/>
  <c r="M82" i="12"/>
  <c r="M98" i="12"/>
  <c r="M218" i="12"/>
  <c r="M314" i="12"/>
  <c r="M105" i="12"/>
  <c r="M116" i="12"/>
  <c r="M93" i="12"/>
  <c r="M295" i="12"/>
  <c r="M119" i="12"/>
  <c r="M101" i="12"/>
  <c r="M30" i="12"/>
  <c r="V19" i="12"/>
  <c r="M170" i="12"/>
  <c r="M133" i="12"/>
  <c r="M194" i="12"/>
  <c r="M297" i="12"/>
  <c r="M72" i="12"/>
  <c r="M88" i="12"/>
  <c r="M236" i="12"/>
  <c r="M209" i="12"/>
  <c r="M271" i="12"/>
  <c r="M134" i="12"/>
  <c r="M35" i="12"/>
  <c r="M158" i="12"/>
  <c r="M278" i="12"/>
  <c r="M141" i="12"/>
  <c r="M110" i="12"/>
  <c r="M21" i="12"/>
  <c r="N161" i="2"/>
  <c r="R161" i="2"/>
  <c r="R28" i="2"/>
  <c r="N28" i="2"/>
  <c r="N454" i="2"/>
  <c r="R454" i="2"/>
  <c r="N375" i="2"/>
  <c r="R375" i="2"/>
  <c r="N435" i="2"/>
  <c r="R435" i="2"/>
  <c r="N116" i="4"/>
  <c r="R116" i="4"/>
  <c r="N353" i="4"/>
  <c r="R353" i="4"/>
  <c r="R181" i="4"/>
  <c r="N181" i="4"/>
  <c r="N169" i="4"/>
  <c r="R169" i="4"/>
  <c r="R43" i="4"/>
  <c r="N43" i="4"/>
  <c r="N110" i="4"/>
  <c r="R110" i="4"/>
  <c r="N216" i="4"/>
  <c r="N113" i="4"/>
  <c r="R113" i="4"/>
  <c r="M112" i="12"/>
  <c r="M66" i="12"/>
  <c r="M106" i="12"/>
  <c r="M252" i="12"/>
  <c r="M279" i="12"/>
  <c r="R101" i="2"/>
  <c r="N101" i="2"/>
  <c r="N37" i="2"/>
  <c r="R462" i="2"/>
  <c r="N462" i="2"/>
  <c r="R240" i="2"/>
  <c r="N240" i="2"/>
  <c r="N342" i="2"/>
  <c r="R342" i="2"/>
  <c r="N265" i="2"/>
  <c r="R265" i="2"/>
  <c r="N193" i="2"/>
  <c r="R193" i="2"/>
  <c r="R238" i="2"/>
  <c r="N238" i="2"/>
  <c r="R140" i="2"/>
  <c r="N303" i="2"/>
  <c r="R303" i="2"/>
  <c r="N318" i="2"/>
  <c r="R318" i="2"/>
  <c r="R465" i="2"/>
  <c r="N465" i="2"/>
  <c r="R154" i="2"/>
  <c r="N111" i="2"/>
  <c r="R111" i="2"/>
  <c r="N262" i="2"/>
  <c r="R262" i="2"/>
  <c r="N149" i="2"/>
  <c r="R149" i="2"/>
  <c r="N207" i="2"/>
  <c r="R207" i="2"/>
  <c r="N46" i="2"/>
  <c r="R46" i="2"/>
  <c r="N353" i="2"/>
  <c r="R58" i="2"/>
  <c r="N58" i="2"/>
  <c r="N177" i="2"/>
  <c r="R177" i="2"/>
  <c r="N257" i="2"/>
  <c r="R257" i="2"/>
  <c r="N128" i="2"/>
  <c r="R128" i="2"/>
  <c r="R26" i="2"/>
  <c r="N26" i="2"/>
  <c r="N76" i="2"/>
  <c r="R76" i="2"/>
  <c r="R380" i="2"/>
  <c r="N52" i="2"/>
  <c r="R52" i="2"/>
  <c r="R283" i="2"/>
  <c r="N283" i="2"/>
  <c r="N449" i="2"/>
  <c r="R449" i="2"/>
  <c r="R264" i="2"/>
  <c r="N349" i="2"/>
  <c r="R349" i="2"/>
  <c r="R294" i="2"/>
  <c r="N294" i="2"/>
  <c r="N437" i="2"/>
  <c r="R437" i="2"/>
  <c r="N332" i="2"/>
  <c r="N178" i="2"/>
  <c r="R178" i="2"/>
  <c r="R209" i="2"/>
  <c r="N209" i="2"/>
  <c r="R324" i="2"/>
  <c r="N324" i="2"/>
  <c r="R478" i="2"/>
  <c r="N478" i="2"/>
  <c r="N473" i="2"/>
  <c r="R163" i="2"/>
  <c r="N163" i="2"/>
  <c r="R34" i="2"/>
  <c r="N34" i="2"/>
  <c r="R420" i="4"/>
  <c r="N420" i="4"/>
  <c r="N427" i="4"/>
  <c r="R427" i="4"/>
  <c r="N254" i="4"/>
  <c r="R254" i="4"/>
  <c r="N314" i="4"/>
  <c r="R314" i="4"/>
  <c r="R59" i="4"/>
  <c r="N59" i="4"/>
  <c r="N412" i="4"/>
  <c r="R412" i="4"/>
  <c r="N39" i="4"/>
  <c r="R39" i="4"/>
  <c r="R195" i="4"/>
  <c r="N195" i="4"/>
  <c r="N248" i="4"/>
  <c r="N371" i="4"/>
  <c r="R371" i="4"/>
  <c r="R55" i="4"/>
  <c r="N55" i="4"/>
  <c r="R223" i="4"/>
  <c r="N223" i="4"/>
  <c r="N336" i="4"/>
  <c r="R336" i="4"/>
  <c r="N150" i="4"/>
  <c r="R150" i="4"/>
  <c r="R98" i="4"/>
  <c r="N252" i="4"/>
  <c r="R252" i="4"/>
  <c r="N158" i="4"/>
  <c r="R158" i="4"/>
  <c r="N167" i="4"/>
  <c r="R167" i="4"/>
  <c r="R21" i="4"/>
  <c r="N21" i="4"/>
  <c r="N430" i="4"/>
  <c r="R430" i="4"/>
  <c r="N54" i="4"/>
  <c r="R54" i="4"/>
  <c r="R265" i="4"/>
  <c r="N265" i="4"/>
  <c r="N241" i="4"/>
  <c r="R241" i="4"/>
  <c r="N360" i="4"/>
  <c r="R360" i="4"/>
  <c r="N92" i="4"/>
  <c r="R92" i="4"/>
  <c r="R70" i="4"/>
  <c r="N70" i="4"/>
  <c r="N48" i="4"/>
  <c r="R48" i="4"/>
  <c r="M185" i="12"/>
  <c r="M190" i="12"/>
  <c r="M317" i="12"/>
  <c r="M286" i="12"/>
  <c r="M36" i="12"/>
  <c r="M214" i="12"/>
  <c r="M256" i="12"/>
  <c r="M47" i="12"/>
  <c r="M151" i="12"/>
  <c r="M211" i="12"/>
  <c r="M25" i="12"/>
  <c r="M51" i="12"/>
  <c r="M179" i="12"/>
  <c r="M304" i="12"/>
  <c r="M162" i="12"/>
  <c r="M56" i="12"/>
  <c r="M73" i="12"/>
  <c r="M156" i="12"/>
  <c r="M114" i="12"/>
  <c r="M177" i="12"/>
  <c r="M100" i="12"/>
  <c r="M283" i="12"/>
  <c r="M96" i="12"/>
  <c r="M132" i="12"/>
  <c r="M235" i="12"/>
  <c r="M207" i="12"/>
  <c r="M172" i="12"/>
  <c r="M29" i="12"/>
  <c r="M154" i="12"/>
  <c r="M104" i="12"/>
  <c r="M161" i="12"/>
  <c r="M107" i="12"/>
  <c r="M300" i="12"/>
  <c r="M32" i="12"/>
  <c r="M63" i="12"/>
  <c r="M171" i="12"/>
  <c r="V21" i="12"/>
  <c r="M224" i="12"/>
  <c r="M129" i="12"/>
  <c r="M167" i="12"/>
  <c r="M84" i="12"/>
  <c r="M144" i="12"/>
  <c r="N53" i="2"/>
  <c r="R53" i="2"/>
  <c r="N49" i="2"/>
  <c r="R49" i="2"/>
  <c r="N407" i="4"/>
  <c r="R407" i="4"/>
  <c r="N402" i="2"/>
  <c r="R402" i="2"/>
  <c r="N384" i="2"/>
  <c r="R384" i="2"/>
  <c r="R485" i="2"/>
  <c r="N485" i="2"/>
  <c r="N61" i="2"/>
  <c r="R61" i="2"/>
  <c r="N434" i="2"/>
  <c r="R434" i="2"/>
  <c r="N447" i="2"/>
  <c r="R447" i="2"/>
  <c r="N471" i="2"/>
  <c r="R471" i="2"/>
  <c r="R348" i="2"/>
  <c r="N156" i="2"/>
  <c r="R156" i="2"/>
  <c r="N256" i="2"/>
  <c r="R256" i="2"/>
  <c r="R182" i="2"/>
  <c r="N182" i="2"/>
  <c r="N442" i="2"/>
  <c r="R442" i="2"/>
  <c r="N57" i="2"/>
  <c r="R57" i="2"/>
  <c r="N189" i="2"/>
  <c r="R189" i="2"/>
  <c r="N356" i="2"/>
  <c r="R341" i="2"/>
  <c r="N341" i="2"/>
  <c r="N158" i="2"/>
  <c r="R158" i="2"/>
  <c r="R286" i="2"/>
  <c r="N286" i="2"/>
  <c r="N299" i="2"/>
  <c r="R299" i="2"/>
  <c r="R312" i="2"/>
  <c r="N312" i="2"/>
  <c r="R382" i="2"/>
  <c r="N382" i="2"/>
  <c r="R292" i="2"/>
  <c r="N292" i="2"/>
  <c r="N337" i="2"/>
  <c r="R337" i="2"/>
  <c r="N480" i="2"/>
  <c r="R480" i="2"/>
  <c r="R377" i="2"/>
  <c r="N377" i="2"/>
  <c r="R233" i="2"/>
  <c r="R280" i="2"/>
  <c r="R363" i="2"/>
  <c r="N363" i="2"/>
  <c r="N282" i="2"/>
  <c r="R282" i="2"/>
  <c r="N352" i="2"/>
  <c r="R352" i="2"/>
  <c r="N192" i="2"/>
  <c r="R192" i="2"/>
  <c r="R414" i="2"/>
  <c r="N414" i="2"/>
  <c r="N291" i="2"/>
  <c r="R291" i="2"/>
  <c r="N55" i="2"/>
  <c r="R55" i="2"/>
  <c r="N122" i="2"/>
  <c r="R122" i="2"/>
  <c r="N392" i="2"/>
  <c r="R392" i="2"/>
  <c r="R334" i="2"/>
  <c r="N333" i="2"/>
  <c r="R333" i="2"/>
  <c r="R242" i="2"/>
  <c r="N242" i="2"/>
  <c r="R365" i="2"/>
  <c r="N365" i="2"/>
  <c r="R278" i="2"/>
  <c r="N278" i="2"/>
  <c r="N91" i="4"/>
  <c r="R91" i="4"/>
  <c r="N40" i="4"/>
  <c r="R40" i="4"/>
  <c r="N123" i="4"/>
  <c r="R123" i="4"/>
  <c r="N185" i="4"/>
  <c r="N356" i="4"/>
  <c r="R356" i="4"/>
  <c r="R199" i="4"/>
  <c r="N199" i="4"/>
  <c r="N262" i="4"/>
  <c r="R262" i="4"/>
  <c r="N341" i="4"/>
  <c r="R341" i="4"/>
  <c r="N182" i="4"/>
  <c r="R182" i="4"/>
  <c r="N193" i="4"/>
  <c r="R193" i="4"/>
  <c r="N374" i="4"/>
  <c r="R374" i="4"/>
  <c r="N364" i="4"/>
  <c r="R364" i="4"/>
  <c r="R64" i="4"/>
  <c r="N64" i="4"/>
  <c r="R234" i="4"/>
  <c r="R415" i="4"/>
  <c r="N415" i="4"/>
  <c r="R255" i="4"/>
  <c r="N255" i="4"/>
  <c r="R264" i="4"/>
  <c r="N264" i="4"/>
  <c r="N379" i="4"/>
  <c r="R379" i="4"/>
  <c r="N310" i="4"/>
  <c r="R97" i="4"/>
  <c r="R68" i="4"/>
  <c r="N68" i="4"/>
  <c r="R215" i="4"/>
  <c r="N215" i="4"/>
  <c r="M241" i="12"/>
  <c r="M44" i="12"/>
  <c r="M188" i="12"/>
  <c r="M77" i="12"/>
  <c r="M309" i="12"/>
  <c r="M231" i="12"/>
  <c r="M90" i="12"/>
  <c r="M233" i="12"/>
  <c r="M42" i="12"/>
  <c r="M222" i="12"/>
  <c r="M288" i="12"/>
  <c r="M307" i="12"/>
  <c r="M136" i="12"/>
  <c r="V18" i="12"/>
  <c r="M244" i="12"/>
  <c r="M284" i="12"/>
  <c r="M262" i="12"/>
  <c r="M67" i="12"/>
  <c r="M139" i="12"/>
  <c r="M259" i="12"/>
  <c r="M89" i="12"/>
  <c r="M268" i="12"/>
  <c r="M301" i="12"/>
  <c r="M168" i="12"/>
  <c r="M298" i="12"/>
  <c r="M59" i="12"/>
  <c r="M137" i="12"/>
  <c r="M165" i="12"/>
  <c r="M216" i="12"/>
  <c r="M308" i="12"/>
  <c r="M99" i="12"/>
  <c r="M318" i="12"/>
  <c r="M143" i="12"/>
  <c r="V26" i="12"/>
  <c r="M184" i="12"/>
  <c r="M265" i="12"/>
  <c r="M263" i="12"/>
  <c r="M22" i="12"/>
  <c r="M275" i="12"/>
  <c r="M296" i="12"/>
  <c r="M293" i="12"/>
  <c r="M68" i="12"/>
  <c r="R302" i="2"/>
  <c r="N302" i="2"/>
  <c r="N245" i="2"/>
  <c r="R245" i="2"/>
  <c r="R255" i="2"/>
  <c r="N255" i="2"/>
  <c r="R281" i="2"/>
  <c r="N281" i="2"/>
  <c r="N79" i="2"/>
  <c r="R79" i="2"/>
  <c r="R395" i="2"/>
  <c r="N395" i="2"/>
  <c r="N373" i="2"/>
  <c r="R373" i="2"/>
  <c r="N455" i="2"/>
  <c r="R455" i="2"/>
  <c r="N106" i="4"/>
  <c r="R106" i="4"/>
  <c r="N224" i="4"/>
  <c r="R224" i="4"/>
  <c r="R323" i="4"/>
  <c r="N323" i="4"/>
  <c r="N268" i="4"/>
  <c r="R268" i="4"/>
  <c r="N235" i="4"/>
  <c r="R103" i="4"/>
  <c r="N103" i="4"/>
  <c r="M245" i="12"/>
  <c r="M69" i="12"/>
  <c r="M227" i="12"/>
  <c r="M122" i="12"/>
  <c r="M121" i="12"/>
  <c r="N428" i="2"/>
  <c r="R428" i="2"/>
  <c r="N80" i="2"/>
  <c r="R80" i="2"/>
  <c r="R451" i="2"/>
  <c r="N451" i="2"/>
  <c r="N131" i="2"/>
  <c r="R131" i="2"/>
  <c r="N276" i="2"/>
  <c r="R276" i="2"/>
  <c r="R366" i="2"/>
  <c r="N366" i="2"/>
  <c r="N466" i="2"/>
  <c r="R466" i="2"/>
  <c r="N110" i="2"/>
  <c r="R110" i="2"/>
  <c r="N444" i="2"/>
  <c r="R444" i="2"/>
  <c r="R205" i="2"/>
  <c r="N205" i="2"/>
  <c r="N220" i="2"/>
  <c r="R220" i="2"/>
  <c r="R212" i="2"/>
  <c r="N212" i="2"/>
  <c r="R21" i="2"/>
  <c r="N21" i="2"/>
  <c r="R67" i="2"/>
  <c r="N67" i="2"/>
  <c r="R309" i="2"/>
  <c r="N309" i="2"/>
  <c r="N279" i="2"/>
  <c r="R279" i="2"/>
  <c r="N166" i="2"/>
  <c r="R166" i="2"/>
  <c r="R51" i="2"/>
  <c r="N51" i="2"/>
  <c r="N378" i="2"/>
  <c r="R378" i="2"/>
  <c r="N249" i="2"/>
  <c r="R249" i="2"/>
  <c r="N323" i="2"/>
  <c r="R323" i="2"/>
  <c r="R229" i="2"/>
  <c r="N229" i="2"/>
  <c r="N290" i="2"/>
  <c r="R290" i="2"/>
  <c r="R412" i="2"/>
  <c r="N412" i="2"/>
  <c r="N69" i="2"/>
  <c r="R69" i="2"/>
  <c r="N315" i="2"/>
  <c r="R315" i="2"/>
  <c r="R325" i="2"/>
  <c r="N325" i="2"/>
  <c r="R362" i="2"/>
  <c r="N362" i="2"/>
  <c r="R336" i="2"/>
  <c r="N336" i="2"/>
  <c r="N415" i="2"/>
  <c r="R415" i="2"/>
  <c r="N275" i="2"/>
  <c r="R275" i="2"/>
  <c r="R404" i="2"/>
  <c r="N404" i="2"/>
  <c r="N235" i="2"/>
  <c r="R235" i="2"/>
  <c r="R126" i="2"/>
  <c r="N126" i="2"/>
  <c r="R250" i="2"/>
  <c r="N250" i="2"/>
  <c r="N350" i="2"/>
  <c r="R350" i="2"/>
  <c r="N331" i="2"/>
  <c r="R331" i="2"/>
  <c r="R43" i="2"/>
  <c r="N43" i="2"/>
  <c r="N119" i="2"/>
  <c r="R119" i="2"/>
  <c r="R327" i="2"/>
  <c r="N327" i="2"/>
  <c r="R215" i="2"/>
  <c r="N215" i="2"/>
  <c r="N339" i="4"/>
  <c r="N132" i="4"/>
  <c r="R132" i="4"/>
  <c r="R207" i="4"/>
  <c r="N207" i="4"/>
  <c r="N425" i="4"/>
  <c r="R425" i="4"/>
  <c r="R222" i="4"/>
  <c r="N222" i="4"/>
  <c r="N211" i="4"/>
  <c r="R211" i="4"/>
  <c r="N183" i="4"/>
  <c r="R183" i="4"/>
  <c r="R348" i="4"/>
  <c r="N348" i="4"/>
  <c r="R186" i="4"/>
  <c r="N186" i="4"/>
  <c r="R399" i="4"/>
  <c r="N399" i="4"/>
  <c r="R105" i="4"/>
  <c r="R423" i="4"/>
  <c r="N423" i="4"/>
  <c r="N249" i="4"/>
  <c r="R249" i="4"/>
  <c r="R410" i="4"/>
  <c r="N410" i="4"/>
  <c r="R65" i="4"/>
  <c r="N65" i="4"/>
  <c r="R402" i="4"/>
  <c r="N402" i="4"/>
  <c r="N76" i="4"/>
  <c r="R76" i="4"/>
  <c r="N120" i="4"/>
  <c r="R120" i="4"/>
  <c r="R175" i="4"/>
  <c r="N175" i="4"/>
  <c r="N429" i="4"/>
  <c r="R73" i="4"/>
  <c r="N73" i="4"/>
  <c r="N287" i="4"/>
  <c r="R287" i="4"/>
  <c r="N38" i="4"/>
  <c r="R38" i="4"/>
  <c r="R355" i="4"/>
  <c r="N355" i="4"/>
  <c r="R426" i="4"/>
  <c r="N426" i="4"/>
  <c r="N422" i="4"/>
  <c r="R422" i="4"/>
  <c r="M92" i="12"/>
  <c r="M103" i="12"/>
  <c r="M238" i="12"/>
  <c r="M120" i="12"/>
  <c r="M175" i="12"/>
  <c r="M109" i="12"/>
  <c r="M149" i="12"/>
  <c r="M316" i="12"/>
  <c r="M239" i="12"/>
  <c r="M198" i="12"/>
  <c r="M237" i="12"/>
  <c r="M272" i="12"/>
  <c r="M292" i="12"/>
  <c r="M326" i="12"/>
  <c r="M57" i="12"/>
  <c r="M146" i="12"/>
  <c r="M205" i="12"/>
  <c r="V16" i="12"/>
  <c r="V6" i="12"/>
  <c r="M182" i="12"/>
  <c r="M203" i="12"/>
  <c r="M305" i="12"/>
  <c r="M322" i="12"/>
  <c r="M49" i="12"/>
  <c r="M83" i="12"/>
  <c r="M251" i="12"/>
  <c r="M34" i="12"/>
  <c r="M242" i="12"/>
  <c r="M223" i="12"/>
  <c r="M206" i="12"/>
  <c r="M299" i="12"/>
  <c r="M276" i="12"/>
  <c r="M226" i="12"/>
  <c r="M270" i="12"/>
  <c r="M125" i="12"/>
  <c r="M102" i="12"/>
  <c r="V22" i="12"/>
  <c r="M277" i="12"/>
  <c r="M212" i="12"/>
  <c r="M111" i="12"/>
  <c r="M181" i="12"/>
  <c r="R330" i="4" l="1"/>
  <c r="R61" i="7"/>
  <c r="N220" i="7"/>
  <c r="N217" i="7"/>
  <c r="N342" i="4"/>
  <c r="R246" i="2"/>
  <c r="N136" i="4"/>
  <c r="N139" i="4"/>
  <c r="R429" i="2"/>
  <c r="R474" i="2"/>
  <c r="N85" i="2"/>
  <c r="N417" i="2"/>
  <c r="N163" i="4"/>
  <c r="R440" i="4"/>
  <c r="R241" i="2"/>
  <c r="N63" i="2"/>
  <c r="N41" i="2"/>
  <c r="R294" i="4"/>
  <c r="R317" i="4"/>
  <c r="R468" i="2"/>
  <c r="N379" i="2"/>
  <c r="N162" i="2"/>
  <c r="R159" i="2"/>
  <c r="R101" i="4"/>
  <c r="R192" i="4"/>
  <c r="R329" i="4"/>
  <c r="N346" i="4"/>
  <c r="R320" i="2"/>
  <c r="R169" i="2"/>
  <c r="N424" i="4"/>
  <c r="R261" i="2"/>
  <c r="R199" i="2"/>
  <c r="N334" i="4"/>
  <c r="R467" i="2"/>
  <c r="R460" i="2"/>
  <c r="N152" i="2"/>
  <c r="R335" i="2"/>
  <c r="N33" i="4"/>
  <c r="N457" i="2"/>
  <c r="R373" i="4"/>
  <c r="R376" i="2"/>
  <c r="R167" i="2"/>
  <c r="R205" i="4"/>
  <c r="R174" i="2"/>
  <c r="R248" i="2"/>
  <c r="N285" i="4"/>
  <c r="N405" i="2"/>
  <c r="N217" i="2"/>
  <c r="R71" i="4"/>
  <c r="N24" i="4"/>
  <c r="R124" i="2"/>
  <c r="N202" i="4"/>
  <c r="R416" i="2"/>
  <c r="N297" i="4"/>
  <c r="R107" i="4"/>
  <c r="R189" i="4"/>
  <c r="N230" i="4"/>
  <c r="R343" i="4"/>
  <c r="R237" i="4"/>
  <c r="N366" i="4"/>
  <c r="R310" i="2"/>
  <c r="R68" i="2"/>
  <c r="N179" i="2"/>
  <c r="N441" i="2"/>
  <c r="R93" i="2"/>
  <c r="N69" i="4"/>
  <c r="R42" i="4"/>
  <c r="R285" i="2"/>
  <c r="R146" i="4"/>
  <c r="R232" i="2"/>
  <c r="R100" i="4"/>
  <c r="N271" i="2"/>
  <c r="N394" i="4"/>
  <c r="R97" i="2"/>
  <c r="R95" i="2"/>
  <c r="N127" i="4"/>
  <c r="N397" i="4"/>
  <c r="R368" i="2"/>
  <c r="N343" i="2"/>
  <c r="R431" i="2"/>
  <c r="N307" i="4"/>
  <c r="R219" i="4"/>
  <c r="R328" i="2"/>
  <c r="R89" i="7"/>
  <c r="R281" i="7"/>
  <c r="R201" i="2"/>
  <c r="N313" i="2"/>
  <c r="N269" i="4"/>
  <c r="N29" i="2"/>
  <c r="R440" i="2"/>
  <c r="R214" i="4"/>
  <c r="R231" i="2"/>
  <c r="N347" i="2"/>
  <c r="R27" i="2"/>
  <c r="R470" i="2"/>
  <c r="N387" i="2"/>
  <c r="R418" i="4"/>
  <c r="R408" i="4"/>
  <c r="N171" i="2"/>
  <c r="N374" i="2"/>
  <c r="R142" i="2"/>
  <c r="N393" i="2"/>
  <c r="N273" i="2"/>
  <c r="N345" i="2"/>
  <c r="N30" i="2"/>
  <c r="N260" i="2"/>
  <c r="N115" i="2"/>
  <c r="N411" i="4"/>
  <c r="R216" i="2"/>
  <c r="R448" i="2"/>
  <c r="R145" i="2"/>
  <c r="R329" i="2"/>
  <c r="R424" i="2"/>
  <c r="N382" i="4"/>
  <c r="N73" i="2"/>
  <c r="N42" i="2"/>
  <c r="N266" i="4"/>
  <c r="R138" i="2"/>
  <c r="R486" i="2"/>
  <c r="R72" i="2"/>
  <c r="N293" i="4"/>
  <c r="N338" i="2"/>
  <c r="R197" i="2"/>
  <c r="N129" i="2"/>
  <c r="N389" i="2"/>
  <c r="N321" i="4"/>
  <c r="N126" i="4"/>
  <c r="R252" i="2"/>
  <c r="R165" i="2"/>
  <c r="R339" i="2"/>
  <c r="N273" i="4"/>
  <c r="R421" i="4"/>
  <c r="N160" i="2"/>
  <c r="R359" i="4"/>
  <c r="R230" i="2"/>
  <c r="R427" i="2"/>
  <c r="N103" i="2"/>
  <c r="R423" i="2"/>
  <c r="N432" i="2"/>
  <c r="R85" i="4"/>
  <c r="N286" i="4"/>
  <c r="R81" i="2"/>
  <c r="N257" i="4"/>
  <c r="N157" i="2"/>
  <c r="R151" i="4"/>
  <c r="R472" i="2"/>
  <c r="N56" i="2"/>
  <c r="R484" i="2"/>
  <c r="N92" i="2"/>
  <c r="N107" i="2"/>
  <c r="R439" i="4"/>
  <c r="R34" i="4"/>
  <c r="R77" i="4"/>
  <c r="R298" i="4"/>
  <c r="R239" i="7"/>
  <c r="R64" i="7"/>
  <c r="N128" i="7"/>
  <c r="R234" i="7"/>
  <c r="R464" i="2"/>
  <c r="R108" i="2"/>
  <c r="R435" i="4"/>
  <c r="N120" i="2"/>
  <c r="R74" i="2"/>
  <c r="N89" i="4"/>
  <c r="N26" i="4"/>
  <c r="R46" i="4"/>
  <c r="N419" i="2"/>
  <c r="R187" i="7"/>
  <c r="R155" i="2"/>
  <c r="R187" i="2"/>
  <c r="R418" i="2"/>
  <c r="N86" i="4"/>
  <c r="N337" i="4"/>
  <c r="R209" i="4"/>
  <c r="N70" i="2"/>
  <c r="N36" i="4"/>
  <c r="R438" i="2"/>
  <c r="N217" i="4"/>
  <c r="N370" i="2"/>
  <c r="R391" i="4"/>
  <c r="R119" i="4"/>
  <c r="R452" i="2"/>
  <c r="N421" i="2"/>
  <c r="N147" i="2"/>
  <c r="R385" i="2"/>
  <c r="N150" i="2"/>
  <c r="N386" i="4"/>
  <c r="N112" i="4"/>
  <c r="R381" i="2"/>
  <c r="N118" i="4"/>
  <c r="R105" i="2"/>
  <c r="R183" i="2"/>
  <c r="N284" i="4"/>
  <c r="R68" i="7"/>
  <c r="N198" i="2"/>
  <c r="R28" i="4"/>
  <c r="N227" i="2"/>
  <c r="N432" i="4"/>
  <c r="R198" i="4"/>
  <c r="R35" i="2"/>
  <c r="R33" i="2"/>
  <c r="N459" i="2"/>
  <c r="R213" i="4"/>
  <c r="N172" i="4"/>
  <c r="N206" i="2"/>
  <c r="N422" i="2"/>
  <c r="N324" i="4"/>
  <c r="N130" i="4"/>
  <c r="N361" i="2"/>
  <c r="N39" i="2"/>
  <c r="N311" i="4"/>
  <c r="R198" i="7"/>
  <c r="R288" i="4"/>
  <c r="R388" i="2"/>
  <c r="R246" i="4"/>
  <c r="R206" i="4"/>
  <c r="R311" i="2"/>
  <c r="R201" i="4"/>
  <c r="R184" i="2"/>
  <c r="N322" i="2"/>
  <c r="N392" i="4"/>
  <c r="R446" i="2"/>
  <c r="R30" i="4"/>
  <c r="N227" i="4"/>
  <c r="N476" i="2"/>
  <c r="R38" i="2"/>
  <c r="N54" i="2"/>
  <c r="N282" i="4"/>
  <c r="N378" i="4"/>
  <c r="R410" i="2"/>
  <c r="R453" i="2"/>
  <c r="R253" i="2"/>
  <c r="R56" i="4"/>
  <c r="N365" i="4"/>
  <c r="R247" i="2"/>
  <c r="N70" i="7"/>
  <c r="R58" i="7"/>
  <c r="R118" i="7"/>
  <c r="R257" i="7"/>
  <c r="N238" i="7"/>
  <c r="R287" i="7"/>
  <c r="N212" i="7"/>
  <c r="R203" i="7"/>
  <c r="R72" i="4"/>
  <c r="R270" i="4"/>
  <c r="N37" i="4"/>
  <c r="R29" i="4"/>
  <c r="R345" i="4"/>
  <c r="N277" i="4"/>
  <c r="R78" i="7"/>
  <c r="N212" i="4"/>
  <c r="R82" i="4"/>
  <c r="N153" i="4"/>
  <c r="N306" i="4"/>
  <c r="R83" i="4"/>
  <c r="R53" i="4"/>
  <c r="R231" i="4"/>
  <c r="R143" i="4"/>
  <c r="R79" i="4"/>
  <c r="R251" i="4"/>
  <c r="R91" i="7"/>
  <c r="N310" i="7"/>
  <c r="R335" i="4"/>
  <c r="R419" i="4"/>
  <c r="R124" i="4"/>
  <c r="N413" i="2"/>
  <c r="R393" i="4"/>
  <c r="R22" i="4"/>
  <c r="R352" i="4"/>
  <c r="R344" i="4"/>
  <c r="N154" i="4"/>
  <c r="R331" i="4"/>
  <c r="R260" i="4"/>
  <c r="N27" i="4"/>
  <c r="N74" i="4"/>
  <c r="N173" i="4"/>
  <c r="R387" i="4"/>
  <c r="N362" i="4"/>
  <c r="N220" i="4"/>
  <c r="N242" i="4"/>
  <c r="R240" i="4"/>
  <c r="R145" i="4"/>
  <c r="N160" i="4"/>
  <c r="N155" i="4"/>
  <c r="R272" i="4"/>
  <c r="R180" i="4"/>
  <c r="R436" i="2"/>
  <c r="R315" i="4"/>
  <c r="R147" i="4"/>
  <c r="N141" i="4"/>
  <c r="R156" i="4"/>
  <c r="N300" i="4"/>
  <c r="R148" i="4"/>
  <c r="N428" i="4"/>
  <c r="R200" i="7"/>
  <c r="N182" i="7"/>
  <c r="R488" i="2"/>
  <c r="R221" i="4"/>
  <c r="R295" i="7"/>
  <c r="R100" i="7"/>
  <c r="N431" i="4"/>
  <c r="R240" i="12"/>
  <c r="Z88" i="3"/>
  <c r="R318" i="7"/>
  <c r="N103" i="7"/>
  <c r="R119" i="7"/>
  <c r="N255" i="7"/>
  <c r="N112" i="2"/>
  <c r="AA260" i="3"/>
  <c r="AA348" i="3"/>
  <c r="AA73" i="3"/>
  <c r="AA233" i="3"/>
  <c r="R216" i="7"/>
  <c r="R85" i="7"/>
  <c r="AA68" i="3"/>
  <c r="R203" i="4"/>
  <c r="AA98" i="3"/>
  <c r="N324" i="7"/>
  <c r="R208" i="4"/>
  <c r="R45" i="4"/>
  <c r="N279" i="7"/>
  <c r="AA92" i="3"/>
  <c r="AA104" i="3"/>
  <c r="N93" i="4"/>
  <c r="N385" i="4"/>
  <c r="N417" i="4"/>
  <c r="R162" i="4"/>
  <c r="N190" i="4"/>
  <c r="N477" i="2"/>
  <c r="R61" i="4"/>
  <c r="N23" i="4"/>
  <c r="R256" i="4"/>
  <c r="N274" i="4"/>
  <c r="R148" i="7"/>
  <c r="N183" i="7"/>
  <c r="R128" i="4"/>
  <c r="R152" i="4"/>
  <c r="AA153" i="3"/>
  <c r="R244" i="4"/>
  <c r="N134" i="4"/>
  <c r="N204" i="4"/>
  <c r="R194" i="4"/>
  <c r="N142" i="4"/>
  <c r="R409" i="4"/>
  <c r="AA38" i="3"/>
  <c r="N208" i="7"/>
  <c r="N32" i="7"/>
  <c r="AD321" i="3"/>
  <c r="AC321" i="3"/>
  <c r="N47" i="4"/>
  <c r="R358" i="4"/>
  <c r="N290" i="4"/>
  <c r="N228" i="4"/>
  <c r="N81" i="4"/>
  <c r="AA317" i="3"/>
  <c r="N132" i="7"/>
  <c r="AA242" i="3"/>
  <c r="AA231" i="3"/>
  <c r="N270" i="7"/>
  <c r="R151" i="7"/>
  <c r="N160" i="7"/>
  <c r="N143" i="7"/>
  <c r="R267" i="4"/>
  <c r="R363" i="4"/>
  <c r="N218" i="4"/>
  <c r="R401" i="4"/>
  <c r="N102" i="4"/>
  <c r="N57" i="4"/>
  <c r="N108" i="4"/>
  <c r="R258" i="4"/>
  <c r="R50" i="4"/>
  <c r="N62" i="4"/>
  <c r="R109" i="4"/>
  <c r="R175" i="2"/>
  <c r="N308" i="4"/>
  <c r="N44" i="7"/>
  <c r="N230" i="7"/>
  <c r="N79" i="7"/>
  <c r="R116" i="7"/>
  <c r="N288" i="7"/>
  <c r="N313" i="7"/>
  <c r="R196" i="7"/>
  <c r="N155" i="7"/>
  <c r="R101" i="7"/>
  <c r="N272" i="7"/>
  <c r="R154" i="7"/>
  <c r="N168" i="7"/>
  <c r="N291" i="4"/>
  <c r="R380" i="4"/>
  <c r="R315" i="7"/>
  <c r="R195" i="7"/>
  <c r="R42" i="7"/>
  <c r="N301" i="7"/>
  <c r="N24" i="7"/>
  <c r="N268" i="7"/>
  <c r="N122" i="4"/>
  <c r="N280" i="4"/>
  <c r="N96" i="4"/>
  <c r="N395" i="4"/>
  <c r="R49" i="4"/>
  <c r="R299" i="4"/>
  <c r="R90" i="4"/>
  <c r="N404" i="4"/>
  <c r="R168" i="4"/>
  <c r="N133" i="4"/>
  <c r="R229" i="4"/>
  <c r="N338" i="4"/>
  <c r="R296" i="4"/>
  <c r="R51" i="4"/>
  <c r="N164" i="4"/>
  <c r="N137" i="4"/>
  <c r="R383" i="4"/>
  <c r="R31" i="4"/>
  <c r="R333" i="4"/>
  <c r="R135" i="2"/>
  <c r="N233" i="4"/>
  <c r="N175" i="7"/>
  <c r="R66" i="4"/>
  <c r="R63" i="4"/>
  <c r="N52" i="4"/>
  <c r="N129" i="4"/>
  <c r="N319" i="7"/>
  <c r="R269" i="7"/>
  <c r="N84" i="7"/>
  <c r="N403" i="4"/>
  <c r="N44" i="4"/>
  <c r="R322" i="4"/>
  <c r="N400" i="4"/>
  <c r="R320" i="4"/>
  <c r="R340" i="4"/>
  <c r="R259" i="4"/>
  <c r="R196" i="4"/>
  <c r="R272" i="2"/>
  <c r="N275" i="4"/>
  <c r="R206" i="7"/>
  <c r="N113" i="7"/>
  <c r="R405" i="4"/>
  <c r="R271" i="4"/>
  <c r="N357" i="4"/>
  <c r="N416" i="4"/>
  <c r="N111" i="4"/>
  <c r="R263" i="4"/>
  <c r="R244" i="7"/>
  <c r="R72" i="7"/>
  <c r="N181" i="7"/>
  <c r="N214" i="7"/>
  <c r="R240" i="7"/>
  <c r="R241" i="7"/>
  <c r="R322" i="7"/>
  <c r="N82" i="7"/>
  <c r="R306" i="7"/>
  <c r="R114" i="7"/>
  <c r="R312" i="7"/>
  <c r="N139" i="7"/>
  <c r="R178" i="7"/>
  <c r="N141" i="7"/>
  <c r="R134" i="7"/>
  <c r="N28" i="7"/>
  <c r="R99" i="7"/>
  <c r="R71" i="7"/>
  <c r="N170" i="7"/>
  <c r="R253" i="7"/>
  <c r="N294" i="7"/>
  <c r="N165" i="7"/>
  <c r="R174" i="4"/>
  <c r="R149" i="7"/>
  <c r="N73" i="7"/>
  <c r="R228" i="7"/>
  <c r="N186" i="7"/>
  <c r="N218" i="7"/>
  <c r="N298" i="7"/>
  <c r="N226" i="7"/>
  <c r="N189" i="7"/>
  <c r="R207" i="7"/>
  <c r="N147" i="7"/>
  <c r="N55" i="7"/>
  <c r="N197" i="7"/>
  <c r="N280" i="7"/>
  <c r="N59" i="7"/>
  <c r="R199" i="7"/>
  <c r="R237" i="7"/>
  <c r="N153" i="7"/>
  <c r="R193" i="7"/>
  <c r="N266" i="7"/>
  <c r="R92" i="7"/>
  <c r="N252" i="7"/>
  <c r="R225" i="7"/>
  <c r="N108" i="7"/>
  <c r="N308" i="7"/>
  <c r="R327" i="7"/>
  <c r="R104" i="4"/>
  <c r="R52" i="7"/>
  <c r="R291" i="7"/>
  <c r="N164" i="7"/>
  <c r="R122" i="7"/>
  <c r="N80" i="7"/>
  <c r="N87" i="7"/>
  <c r="N293" i="7"/>
  <c r="R262" i="7"/>
  <c r="R292" i="7"/>
  <c r="N267" i="7"/>
  <c r="R320" i="7"/>
  <c r="R204" i="7"/>
  <c r="N299" i="7"/>
  <c r="N173" i="7"/>
  <c r="N88" i="7"/>
  <c r="N69" i="7"/>
  <c r="N98" i="7"/>
  <c r="R23" i="7"/>
  <c r="N162" i="7"/>
  <c r="R110" i="7"/>
  <c r="N302" i="7"/>
  <c r="R285" i="7"/>
  <c r="N278" i="7"/>
  <c r="N323" i="7"/>
  <c r="R56" i="7"/>
  <c r="N260" i="7"/>
  <c r="R123" i="7"/>
  <c r="N112" i="7"/>
  <c r="N221" i="7"/>
  <c r="R22" i="7"/>
  <c r="N66" i="7"/>
  <c r="R40" i="7"/>
  <c r="N176" i="7"/>
  <c r="N161" i="7"/>
  <c r="N223" i="7"/>
  <c r="R131" i="7"/>
  <c r="N283" i="7"/>
  <c r="R247" i="7"/>
  <c r="R265" i="7"/>
  <c r="R261" i="7"/>
  <c r="N33" i="7"/>
  <c r="R191" i="7"/>
  <c r="R304" i="7"/>
  <c r="R245" i="7"/>
  <c r="N109" i="7"/>
  <c r="R163" i="7"/>
  <c r="R49" i="7"/>
  <c r="N325" i="7"/>
  <c r="R201" i="7"/>
  <c r="N138" i="7"/>
  <c r="R232" i="7"/>
  <c r="N36" i="7"/>
  <c r="R177" i="7"/>
  <c r="R25" i="7"/>
  <c r="N104" i="7"/>
  <c r="N250" i="7"/>
  <c r="R250" i="7"/>
  <c r="R309" i="7"/>
  <c r="N129" i="7"/>
  <c r="N185" i="7"/>
  <c r="N105" i="7"/>
  <c r="R321" i="7"/>
  <c r="R202" i="7"/>
  <c r="R243" i="7"/>
  <c r="N180" i="7"/>
  <c r="N77" i="7"/>
  <c r="N210" i="7"/>
  <c r="R224" i="7"/>
  <c r="R90" i="7"/>
  <c r="N93" i="7"/>
  <c r="N246" i="7"/>
  <c r="N289" i="7"/>
  <c r="N215" i="7"/>
  <c r="N251" i="7"/>
  <c r="N231" i="7"/>
  <c r="R136" i="7"/>
  <c r="R97" i="7"/>
  <c r="N300" i="7"/>
  <c r="N282" i="7"/>
  <c r="R209" i="7"/>
  <c r="R194" i="7"/>
  <c r="R317" i="7"/>
  <c r="R62" i="7"/>
  <c r="R284" i="7"/>
  <c r="N276" i="7"/>
  <c r="R219" i="7"/>
  <c r="N188" i="7"/>
  <c r="R236" i="7"/>
  <c r="R135" i="7"/>
  <c r="R305" i="7"/>
  <c r="N229" i="7"/>
  <c r="R169" i="7"/>
  <c r="R120" i="7"/>
  <c r="N190" i="7"/>
  <c r="R133" i="7"/>
  <c r="N133" i="7"/>
  <c r="N127" i="7"/>
  <c r="R38" i="7"/>
  <c r="R205" i="7"/>
  <c r="R43" i="7"/>
  <c r="N95" i="7"/>
  <c r="N130" i="7"/>
  <c r="R167" i="7"/>
  <c r="N167" i="7"/>
  <c r="R156" i="7"/>
  <c r="N156" i="7"/>
  <c r="R106" i="7"/>
  <c r="N106" i="7"/>
  <c r="R316" i="7"/>
  <c r="R258" i="7"/>
  <c r="R51" i="7"/>
  <c r="N107" i="7"/>
  <c r="R271" i="7"/>
  <c r="N53" i="7"/>
  <c r="N296" i="7"/>
  <c r="R296" i="7"/>
  <c r="N67" i="7"/>
  <c r="R67" i="7"/>
  <c r="N83" i="7"/>
  <c r="R140" i="7"/>
  <c r="N45" i="7"/>
  <c r="R45" i="7"/>
  <c r="N152" i="7"/>
  <c r="R152" i="7"/>
  <c r="R137" i="7"/>
  <c r="N137" i="7"/>
  <c r="N86" i="7"/>
  <c r="N227" i="7"/>
  <c r="N248" i="7"/>
  <c r="R157" i="7"/>
  <c r="R37" i="7"/>
  <c r="N290" i="7"/>
  <c r="R290" i="7"/>
  <c r="R34" i="7"/>
  <c r="R63" i="7"/>
  <c r="R124" i="7"/>
  <c r="R307" i="7"/>
  <c r="N233" i="7"/>
  <c r="R41" i="7"/>
  <c r="R222" i="7"/>
  <c r="N31" i="7"/>
  <c r="N311" i="7"/>
  <c r="R65" i="7"/>
  <c r="N263" i="7"/>
  <c r="R263" i="7"/>
  <c r="R275" i="7"/>
  <c r="N126" i="7"/>
  <c r="R126" i="7"/>
  <c r="N158" i="7"/>
  <c r="R158" i="7"/>
  <c r="N74" i="7"/>
  <c r="R74" i="7"/>
  <c r="R249" i="7"/>
  <c r="R254" i="7"/>
  <c r="R146" i="7"/>
  <c r="R211" i="7"/>
  <c r="N211" i="7"/>
  <c r="R39" i="7"/>
  <c r="N47" i="7"/>
  <c r="N57" i="7"/>
  <c r="N145" i="7"/>
  <c r="R145" i="7"/>
  <c r="N184" i="7"/>
  <c r="R184" i="7"/>
  <c r="R35" i="7"/>
  <c r="R125" i="7"/>
  <c r="N142" i="7"/>
  <c r="R142" i="7"/>
  <c r="N117" i="7"/>
  <c r="R117" i="7"/>
  <c r="R26" i="7"/>
  <c r="N26" i="7"/>
  <c r="N314" i="7"/>
  <c r="N297" i="7"/>
  <c r="N159" i="7"/>
  <c r="N27" i="7"/>
  <c r="R27" i="7"/>
  <c r="N46" i="7"/>
  <c r="N326" i="7"/>
  <c r="R277" i="7"/>
  <c r="N144" i="7"/>
  <c r="R144" i="7"/>
  <c r="R171" i="7"/>
  <c r="N171" i="7"/>
  <c r="R94" i="7"/>
  <c r="N94" i="7"/>
  <c r="N76" i="7"/>
  <c r="N102" i="7"/>
  <c r="R102" i="7"/>
  <c r="R174" i="7"/>
  <c r="N174" i="7"/>
  <c r="N75" i="7"/>
  <c r="R172" i="7"/>
  <c r="N172" i="7"/>
  <c r="R30" i="7"/>
  <c r="N30" i="7"/>
  <c r="N242" i="7"/>
  <c r="R242" i="7"/>
  <c r="R115" i="7"/>
  <c r="N115" i="7"/>
  <c r="N213" i="7"/>
  <c r="R213" i="7"/>
  <c r="R50" i="7"/>
  <c r="N50" i="7"/>
  <c r="N60" i="7"/>
  <c r="R60" i="7"/>
  <c r="N54" i="7"/>
  <c r="R54" i="7"/>
  <c r="R286" i="7"/>
  <c r="R96" i="7"/>
  <c r="N96" i="7"/>
  <c r="R274" i="7"/>
  <c r="N274" i="7"/>
  <c r="N192" i="7"/>
  <c r="R21" i="7"/>
  <c r="N21" i="7"/>
  <c r="R166" i="7"/>
  <c r="N166" i="7"/>
  <c r="R264" i="7"/>
  <c r="N264" i="7"/>
  <c r="R303" i="7"/>
  <c r="N303" i="7"/>
  <c r="N150" i="7"/>
  <c r="R150" i="7"/>
  <c r="Z95" i="3"/>
  <c r="AA95" i="3"/>
  <c r="Z117" i="3"/>
  <c r="AA117" i="3"/>
  <c r="Z172" i="3"/>
  <c r="AA172" i="3"/>
  <c r="AC289" i="3"/>
  <c r="AD289" i="3"/>
  <c r="AD27" i="3"/>
  <c r="AC27" i="3"/>
  <c r="AC260" i="3"/>
  <c r="AD260" i="3"/>
  <c r="AC348" i="3"/>
  <c r="AD348" i="3"/>
  <c r="AC426" i="3"/>
  <c r="AD426" i="3"/>
  <c r="AC208" i="3"/>
  <c r="AD208" i="3"/>
  <c r="AD382" i="3"/>
  <c r="AC382" i="3"/>
  <c r="AD134" i="3"/>
  <c r="AC134" i="3"/>
  <c r="AC303" i="3"/>
  <c r="AD303" i="3"/>
  <c r="Z23" i="3"/>
  <c r="AA23" i="3"/>
  <c r="AA390" i="3"/>
  <c r="Z390" i="3"/>
  <c r="AC283" i="3"/>
  <c r="AD283" i="3"/>
  <c r="Z368" i="3"/>
  <c r="AA368" i="3"/>
  <c r="AC360" i="3"/>
  <c r="AD360" i="3"/>
  <c r="AA70" i="3"/>
  <c r="Z70" i="3"/>
  <c r="AA24" i="3"/>
  <c r="Z24" i="3"/>
  <c r="AD480" i="3"/>
  <c r="AC480" i="3"/>
  <c r="AC64" i="3"/>
  <c r="AD64" i="3"/>
  <c r="AC451" i="3"/>
  <c r="AD451" i="3"/>
  <c r="AC349" i="3"/>
  <c r="AD349" i="3"/>
  <c r="AC261" i="3"/>
  <c r="AD261" i="3"/>
  <c r="Z93" i="3"/>
  <c r="AA93" i="3"/>
  <c r="Z225" i="3"/>
  <c r="AA225" i="3"/>
  <c r="AD450" i="3"/>
  <c r="AC450" i="3"/>
  <c r="AC47" i="3"/>
  <c r="AD47" i="3"/>
  <c r="AD421" i="3"/>
  <c r="AC421" i="3"/>
  <c r="AD203" i="3"/>
  <c r="AC203" i="3"/>
  <c r="AC342" i="3"/>
  <c r="AD342" i="3"/>
  <c r="AA80" i="3"/>
  <c r="Z80" i="3"/>
  <c r="Z37" i="3"/>
  <c r="AA37" i="3"/>
  <c r="Z249" i="3"/>
  <c r="AA249" i="3"/>
  <c r="Z417" i="3"/>
  <c r="AA417" i="3"/>
  <c r="AD433" i="3"/>
  <c r="AC433" i="3"/>
  <c r="Z370" i="3"/>
  <c r="AA370" i="3"/>
  <c r="AA275" i="3"/>
  <c r="Z275" i="3"/>
  <c r="AC295" i="3"/>
  <c r="AD295" i="3"/>
  <c r="AD241" i="3"/>
  <c r="AC241" i="3"/>
  <c r="AA46" i="3"/>
  <c r="Z46" i="3"/>
  <c r="AC387" i="3"/>
  <c r="AD387" i="3"/>
  <c r="AD376" i="3"/>
  <c r="AC376" i="3"/>
  <c r="AA297" i="3"/>
  <c r="Z297" i="3"/>
  <c r="AC22" i="3"/>
  <c r="AD22" i="3"/>
  <c r="AC84" i="3"/>
  <c r="AD84" i="3"/>
  <c r="AC30" i="3"/>
  <c r="AD30" i="3"/>
  <c r="AC392" i="3"/>
  <c r="AD392" i="3"/>
  <c r="Z329" i="3"/>
  <c r="AA329" i="3"/>
  <c r="AC367" i="3"/>
  <c r="AD367" i="3"/>
  <c r="AD394" i="3"/>
  <c r="AC394" i="3"/>
  <c r="Z166" i="3"/>
  <c r="AA166" i="3"/>
  <c r="AA308" i="3"/>
  <c r="Z308" i="3"/>
  <c r="AC343" i="3"/>
  <c r="AD343" i="3"/>
  <c r="AC323" i="3"/>
  <c r="AD323" i="3"/>
  <c r="Z137" i="3"/>
  <c r="AA137" i="3"/>
  <c r="AA108" i="3"/>
  <c r="Z108" i="3"/>
  <c r="AA151" i="3"/>
  <c r="Z151" i="3"/>
  <c r="Z162" i="3"/>
  <c r="AA162" i="3"/>
  <c r="AC69" i="3"/>
  <c r="AD69" i="3"/>
  <c r="AC265" i="3"/>
  <c r="AD265" i="3"/>
  <c r="AC92" i="3"/>
  <c r="AD92" i="3"/>
  <c r="Z77" i="3"/>
  <c r="AA77" i="3"/>
  <c r="AC395" i="3"/>
  <c r="AD395" i="3"/>
  <c r="AD135" i="3"/>
  <c r="AC135" i="3"/>
  <c r="AC74" i="3"/>
  <c r="AD74" i="3"/>
  <c r="AD354" i="3"/>
  <c r="AC354" i="3"/>
  <c r="AD291" i="3"/>
  <c r="AC291" i="3"/>
  <c r="AD66" i="3"/>
  <c r="AC66" i="3"/>
  <c r="AD110" i="3"/>
  <c r="AC110" i="3"/>
  <c r="AD231" i="3"/>
  <c r="AC231" i="3"/>
  <c r="Z234" i="3"/>
  <c r="AA234" i="3"/>
  <c r="Z259" i="3"/>
  <c r="AA259" i="3"/>
  <c r="AA111" i="3"/>
  <c r="Z111" i="3"/>
  <c r="AD325" i="3"/>
  <c r="AC325" i="3"/>
  <c r="Z61" i="3"/>
  <c r="AA61" i="3"/>
  <c r="AC337" i="3"/>
  <c r="AD337" i="3"/>
  <c r="AC340" i="3"/>
  <c r="AD340" i="3"/>
  <c r="AA393" i="3"/>
  <c r="Z393" i="3"/>
  <c r="Z479" i="3"/>
  <c r="AA479" i="3"/>
  <c r="AC178" i="3"/>
  <c r="AD178" i="3"/>
  <c r="AC279" i="3"/>
  <c r="AD279" i="3"/>
  <c r="Z460" i="3"/>
  <c r="AA460" i="3"/>
  <c r="AD227" i="3"/>
  <c r="AC227" i="3"/>
  <c r="AC269" i="3"/>
  <c r="AD269" i="3"/>
  <c r="AC34" i="3"/>
  <c r="AD34" i="3"/>
  <c r="AC317" i="3"/>
  <c r="AD317" i="3"/>
  <c r="AA254" i="3"/>
  <c r="Z254" i="3"/>
  <c r="Z266" i="3"/>
  <c r="AA266" i="3"/>
  <c r="AD423" i="3"/>
  <c r="AC423" i="3"/>
  <c r="AC125" i="3"/>
  <c r="AD125" i="3"/>
  <c r="AC116" i="3"/>
  <c r="AD116" i="3"/>
  <c r="Z373" i="3"/>
  <c r="AA373" i="3"/>
  <c r="Z223" i="3"/>
  <c r="AA223" i="3"/>
  <c r="Z205" i="3"/>
  <c r="AA205" i="3"/>
  <c r="AC366" i="3"/>
  <c r="AD366" i="3"/>
  <c r="AA155" i="3"/>
  <c r="Z155" i="3"/>
  <c r="AC119" i="3"/>
  <c r="AD119" i="3"/>
  <c r="AD165" i="3"/>
  <c r="AC165" i="3"/>
  <c r="AC469" i="3"/>
  <c r="AD469" i="3"/>
  <c r="AC217" i="3"/>
  <c r="AD217" i="3"/>
  <c r="AC318" i="3"/>
  <c r="AD318" i="3"/>
  <c r="AC422" i="3"/>
  <c r="AD422" i="3"/>
  <c r="AD133" i="3"/>
  <c r="AC133" i="3"/>
  <c r="AC248" i="3"/>
  <c r="AD248" i="3"/>
  <c r="AD53" i="3"/>
  <c r="AC53" i="3"/>
  <c r="AA419" i="3"/>
  <c r="Z419" i="3"/>
  <c r="Z141" i="3"/>
  <c r="AA141" i="3"/>
  <c r="AA430" i="3"/>
  <c r="Z430" i="3"/>
  <c r="Z50" i="3"/>
  <c r="AA50" i="3"/>
  <c r="AC386" i="3"/>
  <c r="AD386" i="3"/>
  <c r="Z49" i="3"/>
  <c r="AA49" i="3"/>
  <c r="AD112" i="3"/>
  <c r="AC112" i="3"/>
  <c r="Z85" i="3"/>
  <c r="AA85" i="3"/>
  <c r="AC36" i="3"/>
  <c r="AD36" i="3"/>
  <c r="AD403" i="3"/>
  <c r="AC403" i="3"/>
  <c r="AC230" i="3"/>
  <c r="AD230" i="3"/>
  <c r="Z127" i="3"/>
  <c r="AA127" i="3"/>
  <c r="AC324" i="3"/>
  <c r="AD324" i="3"/>
  <c r="AC98" i="3"/>
  <c r="AD98" i="3"/>
  <c r="AC97" i="3"/>
  <c r="AD97" i="3"/>
  <c r="AD149" i="3"/>
  <c r="AC149" i="3"/>
  <c r="AC220" i="3"/>
  <c r="AD220" i="3"/>
  <c r="AD326" i="3"/>
  <c r="AC326" i="3"/>
  <c r="AA148" i="3"/>
  <c r="Z148" i="3"/>
  <c r="AA292" i="3"/>
  <c r="Z292" i="3"/>
  <c r="Z404" i="3"/>
  <c r="AA404" i="3"/>
  <c r="Z466" i="3"/>
  <c r="AA466" i="3"/>
  <c r="Z306" i="3"/>
  <c r="AA306" i="3"/>
  <c r="AC235" i="3"/>
  <c r="AD235" i="3"/>
  <c r="AD68" i="3"/>
  <c r="AC68" i="3"/>
  <c r="AA189" i="3"/>
  <c r="Z189" i="3"/>
  <c r="Z251" i="3"/>
  <c r="AA251" i="3"/>
  <c r="AD334" i="3"/>
  <c r="AC334" i="3"/>
  <c r="Z72" i="3"/>
  <c r="AA72" i="3"/>
  <c r="AC200" i="3"/>
  <c r="AD200" i="3"/>
  <c r="AC177" i="3"/>
  <c r="AD177" i="3"/>
  <c r="AD218" i="3"/>
  <c r="AC218" i="3"/>
  <c r="AD375" i="3"/>
  <c r="AC375" i="3"/>
  <c r="AC431" i="3"/>
  <c r="AD431" i="3"/>
  <c r="AD467" i="3"/>
  <c r="AC467" i="3"/>
  <c r="AC233" i="3"/>
  <c r="AD233" i="3"/>
  <c r="AD180" i="3"/>
  <c r="AC180" i="3"/>
  <c r="AA285" i="3"/>
  <c r="Z285" i="3"/>
  <c r="Z186" i="3"/>
  <c r="AA186" i="3"/>
  <c r="AC286" i="3"/>
  <c r="AD286" i="3"/>
  <c r="AA310" i="3"/>
  <c r="Z310" i="3"/>
  <c r="Z96" i="3"/>
  <c r="AA96" i="3"/>
  <c r="AA458" i="3"/>
  <c r="Z458" i="3"/>
  <c r="Z154" i="3"/>
  <c r="AA154" i="3"/>
  <c r="AC482" i="3"/>
  <c r="AD482" i="3"/>
  <c r="Z330" i="3"/>
  <c r="AA330" i="3"/>
  <c r="AC446" i="3"/>
  <c r="AD446" i="3"/>
  <c r="Z336" i="3"/>
  <c r="AA336" i="3"/>
  <c r="AC29" i="3"/>
  <c r="AD29" i="3"/>
  <c r="AA170" i="3"/>
  <c r="Z170" i="3"/>
  <c r="AD448" i="3"/>
  <c r="AC448" i="3"/>
  <c r="AC67" i="3"/>
  <c r="AD67" i="3"/>
  <c r="AD35" i="3"/>
  <c r="AC35" i="3"/>
  <c r="AC142" i="3"/>
  <c r="AD142" i="3"/>
  <c r="AC179" i="3"/>
  <c r="AD179" i="3"/>
  <c r="Z412" i="3"/>
  <c r="AA412" i="3"/>
  <c r="AA427" i="3"/>
  <c r="Z427" i="3"/>
  <c r="AD207" i="3"/>
  <c r="AC207" i="3"/>
  <c r="AC105" i="3"/>
  <c r="AD105" i="3"/>
  <c r="AA221" i="3"/>
  <c r="Z221" i="3"/>
  <c r="Z89" i="3"/>
  <c r="AA89" i="3"/>
  <c r="Z83" i="3"/>
  <c r="AA83" i="3"/>
  <c r="Z268" i="3"/>
  <c r="AA268" i="3"/>
  <c r="Z102" i="3"/>
  <c r="AA102" i="3"/>
  <c r="AC332" i="3"/>
  <c r="AD332" i="3"/>
  <c r="AA274" i="3"/>
  <c r="Z274" i="3"/>
  <c r="AD38" i="3"/>
  <c r="AC38" i="3"/>
  <c r="AC485" i="3"/>
  <c r="AD485" i="3"/>
  <c r="AA379" i="3"/>
  <c r="Z379" i="3"/>
  <c r="AD250" i="3"/>
  <c r="AC250" i="3"/>
  <c r="AD255" i="3"/>
  <c r="AC255" i="3"/>
  <c r="AD439" i="3"/>
  <c r="AC439" i="3"/>
  <c r="AC199" i="3"/>
  <c r="AD199" i="3"/>
  <c r="AA484" i="3"/>
  <c r="Z484" i="3"/>
  <c r="Z175" i="3"/>
  <c r="AA175" i="3"/>
  <c r="AA128" i="3"/>
  <c r="Z128" i="3"/>
  <c r="Z252" i="3"/>
  <c r="AA252" i="3"/>
  <c r="AD305" i="3"/>
  <c r="AC305" i="3"/>
  <c r="AD344" i="3"/>
  <c r="AC344" i="3"/>
  <c r="Z350" i="3"/>
  <c r="AA350" i="3"/>
  <c r="Z138" i="3"/>
  <c r="AA138" i="3"/>
  <c r="AD209" i="3"/>
  <c r="AC209" i="3"/>
  <c r="AA278" i="3"/>
  <c r="Z278" i="3"/>
  <c r="Z201" i="3"/>
  <c r="AA201" i="3"/>
  <c r="AC130" i="3"/>
  <c r="AD130" i="3"/>
  <c r="AA237" i="3"/>
  <c r="Z237" i="3"/>
  <c r="AC335" i="3"/>
  <c r="AD335" i="3"/>
  <c r="Z304" i="3"/>
  <c r="AA304" i="3"/>
  <c r="AC246" i="3"/>
  <c r="AD246" i="3"/>
  <c r="AC415" i="3"/>
  <c r="AD415" i="3"/>
  <c r="AD301" i="3"/>
  <c r="AC301" i="3"/>
  <c r="Z339" i="3"/>
  <c r="AA339" i="3"/>
  <c r="Z293" i="3"/>
  <c r="AA293" i="3"/>
  <c r="AC284" i="3"/>
  <c r="AD284" i="3"/>
  <c r="Z296" i="3"/>
  <c r="AA296" i="3"/>
  <c r="AA320" i="3"/>
  <c r="Z320" i="3"/>
  <c r="Z75" i="3"/>
  <c r="AA75" i="3"/>
  <c r="Z345" i="3"/>
  <c r="AA345" i="3"/>
  <c r="Z425" i="3"/>
  <c r="AA425" i="3"/>
  <c r="AD216" i="3"/>
  <c r="AC216" i="3"/>
  <c r="Z328" i="3"/>
  <c r="AA328" i="3"/>
  <c r="AC240" i="3"/>
  <c r="AD240" i="3"/>
  <c r="AC253" i="3"/>
  <c r="AD253" i="3"/>
  <c r="AA322" i="3"/>
  <c r="Z322" i="3"/>
  <c r="AC129" i="3"/>
  <c r="AD129" i="3"/>
  <c r="AC264" i="3"/>
  <c r="AD264" i="3"/>
  <c r="Z43" i="3"/>
  <c r="AA43" i="3"/>
  <c r="AD206" i="3"/>
  <c r="AC206" i="3"/>
  <c r="AC118" i="3"/>
  <c r="AD118" i="3"/>
  <c r="AC405" i="3"/>
  <c r="AD405" i="3"/>
  <c r="AD104" i="3"/>
  <c r="AC104" i="3"/>
  <c r="AC153" i="3"/>
  <c r="AD153" i="3"/>
  <c r="AC341" i="3"/>
  <c r="AD341" i="3"/>
  <c r="AC31" i="3"/>
  <c r="AD31" i="3"/>
  <c r="AD188" i="3"/>
  <c r="AC188" i="3"/>
  <c r="AC79" i="3"/>
  <c r="AD79" i="3"/>
  <c r="Z101" i="3"/>
  <c r="AA101" i="3"/>
  <c r="AA363" i="3"/>
  <c r="Z363" i="3"/>
  <c r="AA204" i="3"/>
  <c r="Z204" i="3"/>
  <c r="AC270" i="3"/>
  <c r="AD270" i="3"/>
  <c r="AA232" i="3"/>
  <c r="Z232" i="3"/>
  <c r="AC294" i="3"/>
  <c r="AD294" i="3"/>
  <c r="AD226" i="3"/>
  <c r="AC226" i="3"/>
  <c r="AC463" i="3"/>
  <c r="AD463" i="3"/>
  <c r="AA90" i="3"/>
  <c r="Z90" i="3"/>
  <c r="AC197" i="3"/>
  <c r="AD197" i="3"/>
  <c r="AD215" i="3"/>
  <c r="AC215" i="3"/>
  <c r="AC126" i="3"/>
  <c r="AD126" i="3"/>
  <c r="AD487" i="3"/>
  <c r="AC487" i="3"/>
  <c r="AD377" i="3"/>
  <c r="AC377" i="3"/>
  <c r="AD88" i="3"/>
  <c r="AC88" i="3"/>
  <c r="AD380" i="3"/>
  <c r="AC380" i="3"/>
  <c r="AD271" i="3"/>
  <c r="AC271" i="3"/>
  <c r="AC55" i="3"/>
  <c r="AD55" i="3"/>
  <c r="Z272" i="3"/>
  <c r="AA272" i="3"/>
  <c r="AA245" i="3"/>
  <c r="Z245" i="3"/>
  <c r="AA56" i="3"/>
  <c r="Z56" i="3"/>
  <c r="AA124" i="3"/>
  <c r="Z124" i="3"/>
  <c r="Z196" i="3"/>
  <c r="AA196" i="3"/>
  <c r="AD159" i="3"/>
  <c r="AC159" i="3"/>
  <c r="AA171" i="3"/>
  <c r="Z171" i="3"/>
  <c r="AC434" i="3"/>
  <c r="AD434" i="3"/>
  <c r="AC414" i="3"/>
  <c r="AD414" i="3"/>
  <c r="Z25" i="3"/>
  <c r="AA25" i="3"/>
  <c r="AC147" i="3"/>
  <c r="AD147" i="3"/>
  <c r="AA307" i="3"/>
  <c r="Z307" i="3"/>
  <c r="AD211" i="3"/>
  <c r="AC211" i="3"/>
  <c r="AD397" i="3"/>
  <c r="AC397" i="3"/>
  <c r="AC132" i="3"/>
  <c r="AD132" i="3"/>
  <c r="AC163" i="3"/>
  <c r="AD163" i="3"/>
  <c r="AD52" i="3"/>
  <c r="AC52" i="3"/>
  <c r="AC445" i="3"/>
  <c r="AD445" i="3"/>
  <c r="AC167" i="3"/>
  <c r="AD167" i="3"/>
  <c r="AC115" i="3"/>
  <c r="AD115" i="3"/>
  <c r="AD262" i="3"/>
  <c r="AC262" i="3"/>
  <c r="AD136" i="3"/>
  <c r="AC136" i="3"/>
  <c r="AD257" i="3"/>
  <c r="AC257" i="3"/>
  <c r="AA362" i="3"/>
  <c r="Z362" i="3"/>
  <c r="AA331" i="3"/>
  <c r="Z331" i="3"/>
  <c r="AC62" i="3"/>
  <c r="AD62" i="3"/>
  <c r="AC276" i="3"/>
  <c r="AD276" i="3"/>
  <c r="Z333" i="3"/>
  <c r="AA333" i="3"/>
  <c r="Z120" i="3"/>
  <c r="AA120" i="3"/>
  <c r="AA26" i="3"/>
  <c r="Z26" i="3"/>
  <c r="AA183" i="3"/>
  <c r="Z183" i="3"/>
  <c r="AC42" i="3"/>
  <c r="AD42" i="3"/>
  <c r="AC399" i="3"/>
  <c r="AD399" i="3"/>
  <c r="AC152" i="3"/>
  <c r="AD152" i="3"/>
  <c r="AC195" i="3"/>
  <c r="AD195" i="3"/>
  <c r="AA158" i="3"/>
  <c r="Z158" i="3"/>
  <c r="AC54" i="3"/>
  <c r="AD54" i="3"/>
  <c r="AA181" i="3"/>
  <c r="Z181" i="3"/>
  <c r="AC143" i="3"/>
  <c r="AD143" i="3"/>
  <c r="AD228" i="3"/>
  <c r="AC228" i="3"/>
  <c r="AD198" i="3"/>
  <c r="AC198" i="3"/>
  <c r="Z174" i="3"/>
  <c r="AA174" i="3"/>
  <c r="AA236" i="3"/>
  <c r="Z236" i="3"/>
  <c r="Z184" i="3"/>
  <c r="AA184" i="3"/>
  <c r="Z33" i="3"/>
  <c r="AA33" i="3"/>
  <c r="AC63" i="3"/>
  <c r="AD63" i="3"/>
  <c r="AC378" i="3"/>
  <c r="AD378" i="3"/>
  <c r="AC57" i="3"/>
  <c r="AD57" i="3"/>
  <c r="AC164" i="3"/>
  <c r="AD164" i="3"/>
  <c r="AA239" i="3"/>
  <c r="Z239" i="3"/>
  <c r="AC263" i="3"/>
  <c r="AD263" i="3"/>
  <c r="Z140" i="3"/>
  <c r="AA140" i="3"/>
  <c r="AD224" i="3"/>
  <c r="AC224" i="3"/>
  <c r="AA113" i="3"/>
  <c r="Z113" i="3"/>
  <c r="AD319" i="3"/>
  <c r="AC319" i="3"/>
  <c r="AC302" i="3"/>
  <c r="AD302" i="3"/>
  <c r="AC193" i="3"/>
  <c r="AD193" i="3"/>
  <c r="AD73" i="3"/>
  <c r="AC73" i="3"/>
  <c r="AC242" i="3"/>
  <c r="AD242" i="3"/>
  <c r="AC58" i="3"/>
  <c r="AD58" i="3"/>
  <c r="AC244" i="3"/>
  <c r="AD244" i="3"/>
  <c r="AC202" i="3"/>
  <c r="AD202" i="3"/>
  <c r="AD267" i="3"/>
  <c r="AC267" i="3"/>
  <c r="Z238" i="3"/>
  <c r="AA238" i="3"/>
  <c r="AA213" i="3"/>
  <c r="Z213" i="3"/>
  <c r="AA21" i="3"/>
  <c r="Z21" i="3"/>
  <c r="AA60" i="3"/>
  <c r="Z60" i="3"/>
  <c r="Z173" i="3"/>
  <c r="AA173" i="3"/>
  <c r="AA59" i="3"/>
  <c r="Z59" i="3"/>
  <c r="AD247" i="3"/>
  <c r="AC247" i="3"/>
  <c r="AC157" i="3"/>
  <c r="AD157" i="3"/>
  <c r="AC357" i="3"/>
  <c r="AD357" i="3"/>
  <c r="AC300" i="3"/>
  <c r="AD300" i="3"/>
  <c r="AC282" i="3"/>
  <c r="AD282" i="3"/>
  <c r="AC139" i="3"/>
  <c r="AD139" i="3"/>
  <c r="AD442" i="3"/>
  <c r="AC442" i="3"/>
  <c r="AC409" i="3"/>
  <c r="AD409" i="3"/>
  <c r="AD123" i="3"/>
  <c r="AC123" i="3"/>
  <c r="AC51" i="3"/>
  <c r="AD51" i="3"/>
  <c r="AC418" i="3"/>
  <c r="AD418" i="3"/>
  <c r="AC453" i="3"/>
  <c r="AD453" i="3"/>
  <c r="AC372" i="3"/>
  <c r="AD372" i="3"/>
  <c r="AC210" i="3"/>
  <c r="AD210" i="3"/>
  <c r="AC273" i="3"/>
  <c r="AD273" i="3"/>
  <c r="AD449" i="3"/>
  <c r="AC449" i="3"/>
  <c r="AD455" i="3"/>
  <c r="AC455" i="3"/>
  <c r="AC243" i="3"/>
  <c r="AD243" i="3"/>
  <c r="AC475" i="3"/>
  <c r="AD475" i="3"/>
  <c r="AC401" i="3"/>
  <c r="AD401" i="3"/>
  <c r="AD314" i="3"/>
  <c r="AC314" i="3"/>
  <c r="AD457" i="3"/>
  <c r="AC457" i="3"/>
  <c r="AD347" i="3"/>
  <c r="AC347" i="3"/>
  <c r="AC351" i="3"/>
  <c r="AD351" i="3"/>
  <c r="AC444" i="3"/>
  <c r="AD444" i="3"/>
  <c r="AC476" i="3"/>
  <c r="AD476" i="3"/>
  <c r="AC420" i="3"/>
  <c r="AD420" i="3"/>
  <c r="AC407" i="3"/>
  <c r="AD407" i="3"/>
  <c r="AD280" i="3"/>
  <c r="AC280" i="3"/>
  <c r="AD477" i="3"/>
  <c r="AC477" i="3"/>
  <c r="AC438" i="3"/>
  <c r="AD438" i="3"/>
  <c r="AD359" i="3"/>
  <c r="AC359" i="3"/>
  <c r="AC447" i="3"/>
  <c r="AD447" i="3"/>
  <c r="AD440" i="3"/>
  <c r="AC440" i="3"/>
  <c r="AC459" i="3"/>
  <c r="AD459" i="3"/>
  <c r="AD146" i="3"/>
  <c r="AC146" i="3"/>
  <c r="AD353" i="3"/>
  <c r="AC353" i="3"/>
  <c r="AC429" i="3"/>
  <c r="AD429" i="3"/>
  <c r="AC356" i="3"/>
  <c r="AD356" i="3"/>
  <c r="AD364" i="3"/>
  <c r="AC364" i="3"/>
  <c r="AC462" i="3"/>
  <c r="AD462" i="3"/>
  <c r="AC156" i="3"/>
  <c r="AD156" i="3"/>
  <c r="AD443" i="3"/>
  <c r="AC443" i="3"/>
  <c r="AD45" i="3"/>
  <c r="AC45" i="3"/>
  <c r="AC468" i="3"/>
  <c r="AD468" i="3"/>
  <c r="AC464" i="3"/>
  <c r="AD464" i="3"/>
  <c r="AC290" i="3"/>
  <c r="AD290" i="3"/>
  <c r="AC489" i="3"/>
  <c r="AD489" i="3"/>
  <c r="AD483" i="3"/>
  <c r="AC483" i="3"/>
  <c r="R326" i="12"/>
  <c r="N326" i="12"/>
  <c r="N301" i="12"/>
  <c r="R301" i="12"/>
  <c r="R161" i="12"/>
  <c r="N161" i="12"/>
  <c r="R116" i="12"/>
  <c r="N116" i="12"/>
  <c r="N200" i="12"/>
  <c r="R200" i="12"/>
  <c r="N303" i="12"/>
  <c r="R303" i="12"/>
  <c r="R169" i="12"/>
  <c r="N169" i="12"/>
  <c r="N60" i="12"/>
  <c r="R60" i="12"/>
  <c r="R75" i="12"/>
  <c r="N75" i="12"/>
  <c r="R64" i="12"/>
  <c r="N64" i="12"/>
  <c r="R40" i="12"/>
  <c r="N40" i="12"/>
  <c r="R310" i="12"/>
  <c r="N310" i="12"/>
  <c r="R118" i="12"/>
  <c r="N118" i="12"/>
  <c r="R183" i="12"/>
  <c r="N183" i="12"/>
  <c r="R266" i="12"/>
  <c r="N266" i="12"/>
  <c r="N113" i="12"/>
  <c r="R113" i="12"/>
  <c r="N147" i="12"/>
  <c r="R147" i="12"/>
  <c r="N323" i="12"/>
  <c r="R323" i="12"/>
  <c r="R81" i="12"/>
  <c r="N81" i="12"/>
  <c r="N274" i="12"/>
  <c r="R274" i="12"/>
  <c r="R232" i="12"/>
  <c r="N232" i="12"/>
  <c r="N182" i="10"/>
  <c r="R182" i="10"/>
  <c r="R273" i="10"/>
  <c r="N273" i="10"/>
  <c r="N202" i="10"/>
  <c r="R202" i="10"/>
  <c r="N315" i="10"/>
  <c r="R315" i="10"/>
  <c r="R278" i="10"/>
  <c r="N278" i="10"/>
  <c r="N177" i="10"/>
  <c r="R177" i="10"/>
  <c r="N68" i="10"/>
  <c r="R68" i="10"/>
  <c r="N145" i="10"/>
  <c r="R145" i="10"/>
  <c r="R186" i="10"/>
  <c r="N186" i="10"/>
  <c r="R23" i="10"/>
  <c r="N23" i="10"/>
  <c r="R242" i="10"/>
  <c r="N242" i="10"/>
  <c r="N195" i="10"/>
  <c r="R195" i="10"/>
  <c r="N105" i="10"/>
  <c r="R105" i="10"/>
  <c r="N312" i="10"/>
  <c r="R312" i="10"/>
  <c r="R326" i="10"/>
  <c r="N326" i="10"/>
  <c r="N236" i="10"/>
  <c r="R236" i="10"/>
  <c r="N181" i="10"/>
  <c r="R181" i="10"/>
  <c r="R259" i="10"/>
  <c r="N259" i="10"/>
  <c r="N82" i="10"/>
  <c r="R82" i="10"/>
  <c r="N45" i="10"/>
  <c r="R45" i="10"/>
  <c r="R133" i="10"/>
  <c r="N133" i="10"/>
  <c r="N269" i="10"/>
  <c r="R269" i="10"/>
  <c r="R311" i="10"/>
  <c r="N311" i="10"/>
  <c r="N180" i="10"/>
  <c r="R180" i="10"/>
  <c r="R152" i="10"/>
  <c r="N152" i="10"/>
  <c r="N81" i="10"/>
  <c r="R81" i="10"/>
  <c r="N141" i="10"/>
  <c r="R141" i="10"/>
  <c r="N261" i="10"/>
  <c r="R261" i="10"/>
  <c r="N38" i="10"/>
  <c r="R38" i="10"/>
  <c r="N65" i="10"/>
  <c r="R65" i="10"/>
  <c r="R151" i="10"/>
  <c r="N151" i="10"/>
  <c r="N49" i="10"/>
  <c r="R49" i="10"/>
  <c r="N41" i="10"/>
  <c r="R41" i="10"/>
  <c r="R302" i="10"/>
  <c r="N302" i="10"/>
  <c r="R136" i="10"/>
  <c r="N136" i="10"/>
  <c r="R176" i="10"/>
  <c r="N176" i="10"/>
  <c r="N76" i="10"/>
  <c r="R76" i="10"/>
  <c r="N109" i="10"/>
  <c r="R109" i="10"/>
  <c r="R46" i="10"/>
  <c r="N46" i="10"/>
  <c r="R29" i="10"/>
  <c r="N29" i="10"/>
  <c r="N208" i="10"/>
  <c r="R208" i="10"/>
  <c r="R305" i="12"/>
  <c r="N305" i="12"/>
  <c r="R96" i="12"/>
  <c r="N96" i="12"/>
  <c r="R252" i="12"/>
  <c r="N252" i="12"/>
  <c r="R134" i="12"/>
  <c r="N134" i="12"/>
  <c r="R257" i="12"/>
  <c r="N257" i="12"/>
  <c r="N223" i="12"/>
  <c r="R223" i="12"/>
  <c r="N203" i="12"/>
  <c r="R203" i="12"/>
  <c r="N292" i="12"/>
  <c r="R292" i="12"/>
  <c r="N175" i="12"/>
  <c r="R175" i="12"/>
  <c r="R22" i="12"/>
  <c r="N22" i="12"/>
  <c r="N308" i="12"/>
  <c r="R308" i="12"/>
  <c r="N268" i="12"/>
  <c r="R268" i="12"/>
  <c r="N231" i="12"/>
  <c r="R231" i="12"/>
  <c r="N224" i="12"/>
  <c r="R224" i="12"/>
  <c r="N104" i="12"/>
  <c r="R104" i="12"/>
  <c r="R283" i="12"/>
  <c r="N283" i="12"/>
  <c r="R304" i="12"/>
  <c r="N304" i="12"/>
  <c r="N214" i="12"/>
  <c r="R214" i="12"/>
  <c r="N106" i="12"/>
  <c r="R106" i="12"/>
  <c r="N271" i="12"/>
  <c r="R271" i="12"/>
  <c r="N170" i="12"/>
  <c r="R170" i="12"/>
  <c r="N105" i="12"/>
  <c r="R105" i="12"/>
  <c r="N79" i="12"/>
  <c r="R79" i="12"/>
  <c r="N126" i="12"/>
  <c r="R126" i="12"/>
  <c r="N27" i="12"/>
  <c r="R27" i="12"/>
  <c r="R115" i="12"/>
  <c r="N115" i="12"/>
  <c r="R148" i="12"/>
  <c r="N148" i="12"/>
  <c r="R166" i="12"/>
  <c r="N166" i="12"/>
  <c r="R193" i="12"/>
  <c r="N193" i="12"/>
  <c r="N285" i="12"/>
  <c r="R285" i="12"/>
  <c r="R324" i="12"/>
  <c r="N324" i="12"/>
  <c r="N124" i="12"/>
  <c r="R124" i="12"/>
  <c r="N306" i="12"/>
  <c r="R306" i="12"/>
  <c r="N202" i="12"/>
  <c r="R202" i="12"/>
  <c r="N260" i="12"/>
  <c r="R260" i="12"/>
  <c r="N43" i="12"/>
  <c r="R43" i="12"/>
  <c r="N287" i="12"/>
  <c r="R287" i="12"/>
  <c r="R180" i="12"/>
  <c r="N180" i="12"/>
  <c r="N313" i="12"/>
  <c r="R313" i="12"/>
  <c r="R234" i="12"/>
  <c r="N234" i="12"/>
  <c r="R232" i="10"/>
  <c r="N232" i="10"/>
  <c r="R283" i="10"/>
  <c r="N283" i="10"/>
  <c r="R286" i="10"/>
  <c r="N286" i="10"/>
  <c r="N227" i="10"/>
  <c r="R227" i="10"/>
  <c r="R295" i="10"/>
  <c r="N295" i="10"/>
  <c r="R57" i="10"/>
  <c r="N57" i="10"/>
  <c r="R173" i="10"/>
  <c r="N173" i="10"/>
  <c r="N90" i="10"/>
  <c r="R90" i="10"/>
  <c r="N169" i="10"/>
  <c r="R169" i="10"/>
  <c r="R83" i="10"/>
  <c r="N83" i="10"/>
  <c r="N267" i="10"/>
  <c r="R267" i="10"/>
  <c r="N306" i="10"/>
  <c r="R306" i="10"/>
  <c r="R210" i="10"/>
  <c r="N210" i="10"/>
  <c r="N101" i="10"/>
  <c r="R101" i="10"/>
  <c r="N79" i="10"/>
  <c r="R79" i="10"/>
  <c r="R131" i="10"/>
  <c r="N131" i="10"/>
  <c r="R198" i="10"/>
  <c r="N198" i="10"/>
  <c r="N88" i="10"/>
  <c r="R88" i="10"/>
  <c r="R135" i="10"/>
  <c r="N135" i="10"/>
  <c r="N138" i="10"/>
  <c r="R138" i="10"/>
  <c r="N174" i="10"/>
  <c r="R174" i="10"/>
  <c r="N207" i="10"/>
  <c r="R207" i="10"/>
  <c r="N238" i="10"/>
  <c r="R238" i="10"/>
  <c r="R156" i="10"/>
  <c r="N156" i="10"/>
  <c r="R262" i="10"/>
  <c r="N262" i="10"/>
  <c r="N96" i="10"/>
  <c r="R96" i="10"/>
  <c r="N255" i="10"/>
  <c r="R255" i="10"/>
  <c r="N292" i="10"/>
  <c r="R292" i="10"/>
  <c r="R249" i="10"/>
  <c r="N249" i="10"/>
  <c r="R162" i="10"/>
  <c r="N162" i="10"/>
  <c r="R243" i="10"/>
  <c r="N243" i="10"/>
  <c r="N158" i="10"/>
  <c r="R158" i="10"/>
  <c r="N35" i="10"/>
  <c r="R35" i="10"/>
  <c r="R108" i="10"/>
  <c r="N108" i="10"/>
  <c r="R147" i="10"/>
  <c r="N147" i="10"/>
  <c r="N91" i="10"/>
  <c r="R91" i="10"/>
  <c r="R310" i="10"/>
  <c r="N310" i="10"/>
  <c r="N137" i="10"/>
  <c r="R137" i="10"/>
  <c r="N260" i="10"/>
  <c r="R260" i="10"/>
  <c r="R280" i="10"/>
  <c r="N280" i="10"/>
  <c r="R99" i="12"/>
  <c r="N99" i="12"/>
  <c r="R162" i="12"/>
  <c r="N162" i="12"/>
  <c r="N186" i="12"/>
  <c r="R186" i="12"/>
  <c r="N102" i="12"/>
  <c r="R102" i="12"/>
  <c r="R182" i="12"/>
  <c r="N182" i="12"/>
  <c r="N120" i="12"/>
  <c r="R120" i="12"/>
  <c r="R121" i="12"/>
  <c r="N121" i="12"/>
  <c r="R263" i="12"/>
  <c r="N263" i="12"/>
  <c r="R216" i="12"/>
  <c r="N216" i="12"/>
  <c r="R89" i="12"/>
  <c r="N89" i="12"/>
  <c r="N136" i="12"/>
  <c r="R136" i="12"/>
  <c r="R309" i="12"/>
  <c r="N309" i="12"/>
  <c r="R154" i="12"/>
  <c r="N154" i="12"/>
  <c r="N100" i="12"/>
  <c r="R100" i="12"/>
  <c r="N179" i="12"/>
  <c r="R179" i="12"/>
  <c r="R36" i="12"/>
  <c r="N36" i="12"/>
  <c r="R66" i="12"/>
  <c r="N66" i="12"/>
  <c r="N21" i="12"/>
  <c r="R21" i="12"/>
  <c r="N209" i="12"/>
  <c r="R209" i="12"/>
  <c r="R314" i="12"/>
  <c r="N314" i="12"/>
  <c r="N85" i="12"/>
  <c r="R85" i="12"/>
  <c r="R215" i="12"/>
  <c r="N215" i="12"/>
  <c r="N157" i="12"/>
  <c r="R157" i="12"/>
  <c r="N220" i="12"/>
  <c r="R220" i="12"/>
  <c r="R41" i="12"/>
  <c r="N41" i="12"/>
  <c r="R208" i="12"/>
  <c r="N208" i="12"/>
  <c r="R201" i="12"/>
  <c r="N201" i="12"/>
  <c r="N210" i="12"/>
  <c r="R210" i="12"/>
  <c r="N50" i="12"/>
  <c r="R50" i="12"/>
  <c r="R62" i="12"/>
  <c r="N62" i="12"/>
  <c r="N164" i="12"/>
  <c r="R164" i="12"/>
  <c r="N145" i="12"/>
  <c r="R145" i="12"/>
  <c r="N302" i="12"/>
  <c r="R302" i="12"/>
  <c r="N225" i="12"/>
  <c r="R225" i="12"/>
  <c r="R159" i="12"/>
  <c r="N159" i="12"/>
  <c r="R267" i="12"/>
  <c r="N267" i="12"/>
  <c r="R37" i="12"/>
  <c r="N37" i="12"/>
  <c r="N76" i="12"/>
  <c r="R76" i="12"/>
  <c r="R26" i="12"/>
  <c r="N26" i="12"/>
  <c r="N191" i="12"/>
  <c r="R191" i="12"/>
  <c r="N176" i="12"/>
  <c r="R176" i="12"/>
  <c r="N282" i="12"/>
  <c r="R282" i="12"/>
  <c r="N30" i="10"/>
  <c r="R30" i="10"/>
  <c r="N187" i="10"/>
  <c r="R187" i="10"/>
  <c r="N44" i="10"/>
  <c r="R44" i="10"/>
  <c r="R52" i="10"/>
  <c r="N52" i="10"/>
  <c r="R26" i="10"/>
  <c r="N26" i="10"/>
  <c r="R282" i="10"/>
  <c r="N282" i="10"/>
  <c r="N235" i="10"/>
  <c r="R235" i="10"/>
  <c r="N287" i="10"/>
  <c r="R287" i="10"/>
  <c r="N221" i="10"/>
  <c r="R221" i="10"/>
  <c r="R213" i="10"/>
  <c r="N213" i="10"/>
  <c r="N268" i="10"/>
  <c r="R268" i="10"/>
  <c r="N128" i="10"/>
  <c r="R128" i="10"/>
  <c r="N305" i="10"/>
  <c r="R305" i="10"/>
  <c r="R166" i="10"/>
  <c r="N166" i="10"/>
  <c r="R299" i="10"/>
  <c r="N299" i="10"/>
  <c r="N167" i="10"/>
  <c r="R167" i="10"/>
  <c r="N87" i="10"/>
  <c r="R87" i="10"/>
  <c r="N272" i="10"/>
  <c r="R272" i="10"/>
  <c r="R246" i="10"/>
  <c r="N246" i="10"/>
  <c r="R59" i="10"/>
  <c r="N59" i="10"/>
  <c r="R258" i="10"/>
  <c r="N258" i="10"/>
  <c r="R214" i="10"/>
  <c r="N214" i="10"/>
  <c r="R39" i="10"/>
  <c r="N39" i="10"/>
  <c r="N304" i="10"/>
  <c r="R304" i="10"/>
  <c r="N325" i="10"/>
  <c r="R325" i="10"/>
  <c r="R301" i="10"/>
  <c r="N301" i="10"/>
  <c r="N155" i="10"/>
  <c r="R155" i="10"/>
  <c r="R100" i="10"/>
  <c r="N100" i="10"/>
  <c r="N175" i="10"/>
  <c r="R175" i="10"/>
  <c r="N107" i="10"/>
  <c r="R107" i="10"/>
  <c r="N48" i="10"/>
  <c r="R48" i="10"/>
  <c r="N120" i="10"/>
  <c r="R120" i="10"/>
  <c r="N34" i="10"/>
  <c r="R34" i="10"/>
  <c r="N112" i="10"/>
  <c r="R112" i="10"/>
  <c r="R265" i="10"/>
  <c r="N265" i="10"/>
  <c r="R294" i="10"/>
  <c r="N294" i="10"/>
  <c r="N275" i="12"/>
  <c r="R275" i="12"/>
  <c r="N129" i="12"/>
  <c r="R129" i="12"/>
  <c r="R256" i="12"/>
  <c r="N256" i="12"/>
  <c r="R133" i="12"/>
  <c r="N133" i="12"/>
  <c r="R242" i="12"/>
  <c r="N242" i="12"/>
  <c r="N272" i="12"/>
  <c r="R272" i="12"/>
  <c r="N125" i="12"/>
  <c r="R125" i="12"/>
  <c r="R34" i="12"/>
  <c r="N34" i="12"/>
  <c r="R237" i="12"/>
  <c r="N237" i="12"/>
  <c r="N238" i="12"/>
  <c r="R238" i="12"/>
  <c r="N122" i="12"/>
  <c r="R122" i="12"/>
  <c r="N265" i="12"/>
  <c r="R265" i="12"/>
  <c r="R165" i="12"/>
  <c r="N165" i="12"/>
  <c r="R259" i="12"/>
  <c r="N259" i="12"/>
  <c r="R307" i="12"/>
  <c r="N307" i="12"/>
  <c r="R77" i="12"/>
  <c r="N77" i="12"/>
  <c r="R171" i="12"/>
  <c r="N171" i="12"/>
  <c r="R29" i="12"/>
  <c r="N29" i="12"/>
  <c r="R177" i="12"/>
  <c r="N177" i="12"/>
  <c r="N51" i="12"/>
  <c r="R51" i="12"/>
  <c r="R286" i="12"/>
  <c r="N286" i="12"/>
  <c r="N112" i="12"/>
  <c r="R112" i="12"/>
  <c r="N110" i="12"/>
  <c r="R110" i="12"/>
  <c r="R236" i="12"/>
  <c r="N236" i="12"/>
  <c r="N30" i="12"/>
  <c r="R30" i="12"/>
  <c r="R218" i="12"/>
  <c r="N218" i="12"/>
  <c r="R28" i="12"/>
  <c r="N28" i="12"/>
  <c r="R289" i="12"/>
  <c r="N289" i="12"/>
  <c r="N280" i="12"/>
  <c r="R280" i="12"/>
  <c r="N199" i="12"/>
  <c r="R199" i="12"/>
  <c r="R246" i="12"/>
  <c r="N246" i="12"/>
  <c r="N255" i="12"/>
  <c r="R255" i="12"/>
  <c r="R321" i="12"/>
  <c r="N321" i="12"/>
  <c r="N249" i="12"/>
  <c r="R249" i="12"/>
  <c r="N290" i="12"/>
  <c r="R290" i="12"/>
  <c r="R95" i="12"/>
  <c r="N95" i="12"/>
  <c r="N228" i="12"/>
  <c r="R228" i="12"/>
  <c r="N325" i="12"/>
  <c r="R325" i="12"/>
  <c r="R142" i="12"/>
  <c r="N142" i="12"/>
  <c r="R38" i="12"/>
  <c r="N38" i="12"/>
  <c r="N52" i="12"/>
  <c r="R52" i="12"/>
  <c r="N163" i="12"/>
  <c r="R163" i="12"/>
  <c r="N152" i="12"/>
  <c r="R152" i="12"/>
  <c r="R243" i="12"/>
  <c r="N243" i="12"/>
  <c r="N189" i="12"/>
  <c r="R189" i="12"/>
  <c r="R229" i="10"/>
  <c r="N229" i="10"/>
  <c r="R206" i="10"/>
  <c r="N206" i="10"/>
  <c r="R98" i="10"/>
  <c r="N98" i="10"/>
  <c r="N288" i="10"/>
  <c r="R288" i="10"/>
  <c r="R129" i="10"/>
  <c r="N129" i="10"/>
  <c r="R193" i="10"/>
  <c r="N193" i="10"/>
  <c r="N185" i="10"/>
  <c r="R185" i="10"/>
  <c r="N199" i="10"/>
  <c r="R199" i="10"/>
  <c r="R63" i="10"/>
  <c r="N63" i="10"/>
  <c r="R248" i="10"/>
  <c r="N248" i="10"/>
  <c r="R69" i="10"/>
  <c r="N69" i="10"/>
  <c r="N22" i="10"/>
  <c r="R22" i="10"/>
  <c r="N33" i="10"/>
  <c r="R33" i="10"/>
  <c r="R78" i="10"/>
  <c r="N78" i="10"/>
  <c r="N97" i="10"/>
  <c r="R97" i="10"/>
  <c r="N61" i="10"/>
  <c r="R61" i="10"/>
  <c r="N298" i="10"/>
  <c r="R298" i="10"/>
  <c r="N250" i="10"/>
  <c r="R250" i="10"/>
  <c r="R122" i="10"/>
  <c r="N122" i="10"/>
  <c r="R66" i="10"/>
  <c r="N66" i="10"/>
  <c r="R307" i="10"/>
  <c r="N307" i="10"/>
  <c r="R320" i="10"/>
  <c r="N320" i="10"/>
  <c r="R222" i="10"/>
  <c r="N222" i="10"/>
  <c r="N263" i="10"/>
  <c r="R263" i="10"/>
  <c r="N205" i="10"/>
  <c r="R205" i="10"/>
  <c r="N134" i="10"/>
  <c r="R134" i="10"/>
  <c r="N143" i="10"/>
  <c r="R143" i="10"/>
  <c r="R204" i="10"/>
  <c r="N204" i="10"/>
  <c r="R139" i="10"/>
  <c r="N139" i="10"/>
  <c r="R37" i="10"/>
  <c r="N37" i="10"/>
  <c r="R74" i="10"/>
  <c r="N74" i="10"/>
  <c r="N256" i="10"/>
  <c r="R256" i="10"/>
  <c r="R196" i="10"/>
  <c r="N196" i="10"/>
  <c r="N31" i="10"/>
  <c r="R31" i="10"/>
  <c r="R211" i="10"/>
  <c r="N211" i="10"/>
  <c r="R230" i="12"/>
  <c r="N230" i="12"/>
  <c r="N103" i="12"/>
  <c r="R103" i="12"/>
  <c r="R288" i="12"/>
  <c r="N288" i="12"/>
  <c r="N63" i="12"/>
  <c r="R63" i="12"/>
  <c r="N172" i="12"/>
  <c r="R172" i="12"/>
  <c r="N114" i="12"/>
  <c r="R114" i="12"/>
  <c r="N25" i="12"/>
  <c r="R25" i="12"/>
  <c r="N317" i="12"/>
  <c r="R317" i="12"/>
  <c r="N141" i="12"/>
  <c r="R141" i="12"/>
  <c r="R88" i="12"/>
  <c r="N88" i="12"/>
  <c r="R101" i="12"/>
  <c r="N101" i="12"/>
  <c r="R98" i="12"/>
  <c r="N98" i="12"/>
  <c r="N33" i="12"/>
  <c r="R33" i="12"/>
  <c r="N294" i="12"/>
  <c r="R294" i="12"/>
  <c r="N70" i="12"/>
  <c r="R70" i="12"/>
  <c r="N48" i="12"/>
  <c r="R48" i="12"/>
  <c r="N130" i="12"/>
  <c r="R130" i="12"/>
  <c r="N61" i="12"/>
  <c r="R61" i="12"/>
  <c r="R229" i="12"/>
  <c r="N229" i="12"/>
  <c r="N131" i="12"/>
  <c r="R131" i="12"/>
  <c r="R320" i="12"/>
  <c r="N320" i="12"/>
  <c r="N127" i="12"/>
  <c r="R127" i="12"/>
  <c r="N204" i="12"/>
  <c r="R204" i="12"/>
  <c r="R87" i="12"/>
  <c r="N87" i="12"/>
  <c r="R258" i="12"/>
  <c r="N258" i="12"/>
  <c r="R97" i="12"/>
  <c r="N97" i="12"/>
  <c r="R123" i="12"/>
  <c r="N123" i="12"/>
  <c r="R58" i="12"/>
  <c r="N58" i="12"/>
  <c r="N117" i="12"/>
  <c r="R117" i="12"/>
  <c r="N150" i="12"/>
  <c r="R150" i="12"/>
  <c r="N126" i="10"/>
  <c r="R126" i="10"/>
  <c r="N324" i="10"/>
  <c r="R324" i="10"/>
  <c r="N219" i="10"/>
  <c r="R219" i="10"/>
  <c r="N318" i="10"/>
  <c r="R318" i="10"/>
  <c r="N184" i="10"/>
  <c r="R184" i="10"/>
  <c r="N275" i="10"/>
  <c r="R275" i="10"/>
  <c r="R99" i="10"/>
  <c r="N99" i="10"/>
  <c r="N201" i="10"/>
  <c r="R201" i="10"/>
  <c r="N297" i="10"/>
  <c r="R297" i="10"/>
  <c r="N130" i="10"/>
  <c r="R130" i="10"/>
  <c r="R224" i="10"/>
  <c r="N224" i="10"/>
  <c r="N43" i="10"/>
  <c r="R43" i="10"/>
  <c r="R247" i="10"/>
  <c r="N247" i="10"/>
  <c r="R241" i="10"/>
  <c r="N241" i="10"/>
  <c r="R209" i="10"/>
  <c r="N209" i="10"/>
  <c r="R254" i="10"/>
  <c r="N254" i="10"/>
  <c r="N164" i="10"/>
  <c r="R164" i="10"/>
  <c r="R24" i="10"/>
  <c r="N24" i="10"/>
  <c r="R308" i="10"/>
  <c r="N308" i="10"/>
  <c r="N140" i="10"/>
  <c r="R140" i="10"/>
  <c r="N50" i="10"/>
  <c r="R50" i="10"/>
  <c r="R144" i="10"/>
  <c r="N144" i="10"/>
  <c r="R42" i="10"/>
  <c r="N42" i="10"/>
  <c r="N313" i="10"/>
  <c r="R313" i="10"/>
  <c r="R200" i="10"/>
  <c r="N200" i="10"/>
  <c r="N230" i="10"/>
  <c r="R230" i="10"/>
  <c r="R323" i="10"/>
  <c r="N323" i="10"/>
  <c r="N60" i="10"/>
  <c r="R60" i="10"/>
  <c r="R115" i="10"/>
  <c r="N115" i="10"/>
  <c r="R71" i="10"/>
  <c r="N71" i="10"/>
  <c r="N146" i="10"/>
  <c r="R146" i="10"/>
  <c r="N217" i="10"/>
  <c r="R217" i="10"/>
  <c r="R316" i="10"/>
  <c r="N316" i="10"/>
  <c r="R27" i="10"/>
  <c r="N27" i="10"/>
  <c r="N160" i="10"/>
  <c r="R160" i="10"/>
  <c r="R171" i="10"/>
  <c r="N171" i="10"/>
  <c r="N39" i="12"/>
  <c r="R39" i="12"/>
  <c r="N109" i="12"/>
  <c r="R109" i="12"/>
  <c r="N244" i="12"/>
  <c r="R244" i="12"/>
  <c r="N227" i="12"/>
  <c r="R227" i="12"/>
  <c r="N137" i="12"/>
  <c r="R137" i="12"/>
  <c r="N226" i="12"/>
  <c r="R226" i="12"/>
  <c r="R239" i="12"/>
  <c r="N239" i="12"/>
  <c r="R69" i="12"/>
  <c r="N69" i="12"/>
  <c r="R68" i="12"/>
  <c r="N68" i="12"/>
  <c r="N59" i="12"/>
  <c r="R59" i="12"/>
  <c r="N67" i="12"/>
  <c r="R67" i="12"/>
  <c r="N222" i="12"/>
  <c r="R222" i="12"/>
  <c r="R44" i="12"/>
  <c r="N44" i="12"/>
  <c r="N144" i="12"/>
  <c r="R144" i="12"/>
  <c r="N32" i="12"/>
  <c r="R32" i="12"/>
  <c r="N207" i="12"/>
  <c r="R207" i="12"/>
  <c r="N156" i="12"/>
  <c r="R156" i="12"/>
  <c r="N211" i="12"/>
  <c r="R211" i="12"/>
  <c r="N190" i="12"/>
  <c r="R190" i="12"/>
  <c r="R278" i="12"/>
  <c r="N278" i="12"/>
  <c r="R72" i="12"/>
  <c r="N72" i="12"/>
  <c r="N119" i="12"/>
  <c r="R119" i="12"/>
  <c r="R82" i="12"/>
  <c r="N82" i="12"/>
  <c r="R213" i="12"/>
  <c r="N213" i="12"/>
  <c r="N108" i="12"/>
  <c r="R108" i="12"/>
  <c r="N273" i="12"/>
  <c r="R273" i="12"/>
  <c r="R291" i="12"/>
  <c r="N291" i="12"/>
  <c r="N94" i="12"/>
  <c r="R94" i="12"/>
  <c r="N221" i="12"/>
  <c r="R221" i="12"/>
  <c r="N261" i="12"/>
  <c r="R261" i="12"/>
  <c r="R153" i="12"/>
  <c r="N153" i="12"/>
  <c r="N46" i="12"/>
  <c r="R46" i="12"/>
  <c r="R269" i="12"/>
  <c r="N269" i="12"/>
  <c r="N74" i="12"/>
  <c r="R74" i="12"/>
  <c r="R160" i="12"/>
  <c r="N160" i="12"/>
  <c r="N247" i="12"/>
  <c r="R247" i="12"/>
  <c r="R250" i="12"/>
  <c r="N250" i="12"/>
  <c r="N78" i="12"/>
  <c r="R78" i="12"/>
  <c r="N138" i="12"/>
  <c r="R138" i="12"/>
  <c r="N45" i="12"/>
  <c r="R45" i="12"/>
  <c r="N54" i="12"/>
  <c r="R54" i="12"/>
  <c r="R148" i="10"/>
  <c r="N148" i="10"/>
  <c r="R264" i="10"/>
  <c r="N264" i="10"/>
  <c r="N123" i="10"/>
  <c r="R123" i="10"/>
  <c r="N266" i="10"/>
  <c r="R266" i="10"/>
  <c r="R142" i="10"/>
  <c r="N142" i="10"/>
  <c r="R153" i="10"/>
  <c r="N153" i="10"/>
  <c r="R237" i="10"/>
  <c r="N237" i="10"/>
  <c r="R80" i="10"/>
  <c r="N80" i="10"/>
  <c r="N125" i="10"/>
  <c r="R125" i="10"/>
  <c r="R113" i="10"/>
  <c r="N113" i="10"/>
  <c r="N197" i="10"/>
  <c r="R197" i="10"/>
  <c r="R234" i="10"/>
  <c r="N234" i="10"/>
  <c r="R73" i="10"/>
  <c r="N73" i="10"/>
  <c r="R296" i="10"/>
  <c r="N296" i="10"/>
  <c r="N36" i="10"/>
  <c r="R36" i="10"/>
  <c r="N86" i="10"/>
  <c r="R86" i="10"/>
  <c r="N106" i="10"/>
  <c r="R106" i="10"/>
  <c r="N172" i="10"/>
  <c r="R172" i="10"/>
  <c r="R293" i="10"/>
  <c r="N293" i="10"/>
  <c r="N77" i="10"/>
  <c r="R77" i="10"/>
  <c r="R58" i="10"/>
  <c r="N58" i="10"/>
  <c r="R94" i="10"/>
  <c r="N94" i="10"/>
  <c r="R110" i="10"/>
  <c r="N110" i="10"/>
  <c r="R25" i="10"/>
  <c r="N25" i="10"/>
  <c r="R51" i="10"/>
  <c r="N51" i="10"/>
  <c r="N223" i="10"/>
  <c r="R223" i="10"/>
  <c r="N251" i="10"/>
  <c r="R251" i="10"/>
  <c r="N92" i="10"/>
  <c r="R92" i="10"/>
  <c r="N279" i="10"/>
  <c r="R279" i="10"/>
  <c r="R291" i="10"/>
  <c r="N291" i="10"/>
  <c r="R127" i="10"/>
  <c r="N127" i="10"/>
  <c r="N124" i="10"/>
  <c r="R124" i="10"/>
  <c r="R117" i="10"/>
  <c r="N117" i="10"/>
  <c r="N281" i="10"/>
  <c r="R281" i="10"/>
  <c r="N103" i="10"/>
  <c r="R103" i="10"/>
  <c r="R317" i="10"/>
  <c r="N317" i="10"/>
  <c r="R119" i="10"/>
  <c r="N119" i="10"/>
  <c r="N300" i="10"/>
  <c r="R300" i="10"/>
  <c r="R252" i="10"/>
  <c r="N252" i="10"/>
  <c r="N194" i="10"/>
  <c r="R194" i="10"/>
  <c r="R254" i="12"/>
  <c r="N254" i="12"/>
  <c r="N206" i="12"/>
  <c r="R206" i="12"/>
  <c r="N270" i="12"/>
  <c r="R270" i="12"/>
  <c r="N198" i="12"/>
  <c r="R198" i="12"/>
  <c r="N184" i="12"/>
  <c r="R184" i="12"/>
  <c r="N188" i="12"/>
  <c r="R188" i="12"/>
  <c r="R181" i="12"/>
  <c r="N181" i="12"/>
  <c r="N83" i="12"/>
  <c r="R83" i="12"/>
  <c r="R205" i="12"/>
  <c r="N205" i="12"/>
  <c r="R92" i="12"/>
  <c r="N92" i="12"/>
  <c r="N111" i="12"/>
  <c r="R111" i="12"/>
  <c r="R276" i="12"/>
  <c r="N276" i="12"/>
  <c r="R49" i="12"/>
  <c r="N49" i="12"/>
  <c r="N146" i="12"/>
  <c r="R146" i="12"/>
  <c r="R316" i="12"/>
  <c r="N316" i="12"/>
  <c r="R245" i="12"/>
  <c r="N245" i="12"/>
  <c r="N293" i="12"/>
  <c r="R293" i="12"/>
  <c r="R143" i="12"/>
  <c r="N143" i="12"/>
  <c r="N298" i="12"/>
  <c r="R298" i="12"/>
  <c r="N262" i="12"/>
  <c r="R262" i="12"/>
  <c r="R42" i="12"/>
  <c r="N42" i="12"/>
  <c r="R241" i="12"/>
  <c r="N241" i="12"/>
  <c r="R84" i="12"/>
  <c r="N84" i="12"/>
  <c r="R300" i="12"/>
  <c r="N300" i="12"/>
  <c r="N235" i="12"/>
  <c r="R235" i="12"/>
  <c r="N73" i="12"/>
  <c r="R73" i="12"/>
  <c r="R151" i="12"/>
  <c r="N151" i="12"/>
  <c r="N185" i="12"/>
  <c r="R185" i="12"/>
  <c r="R158" i="12"/>
  <c r="N158" i="12"/>
  <c r="R297" i="12"/>
  <c r="N297" i="12"/>
  <c r="N295" i="12"/>
  <c r="R295" i="12"/>
  <c r="N86" i="12"/>
  <c r="R86" i="12"/>
  <c r="N253" i="12"/>
  <c r="R253" i="12"/>
  <c r="R192" i="12"/>
  <c r="N192" i="12"/>
  <c r="R196" i="12"/>
  <c r="N196" i="12"/>
  <c r="N174" i="12"/>
  <c r="R174" i="12"/>
  <c r="N197" i="12"/>
  <c r="R197" i="12"/>
  <c r="N173" i="12"/>
  <c r="R173" i="12"/>
  <c r="R187" i="12"/>
  <c r="N187" i="12"/>
  <c r="R264" i="12"/>
  <c r="N264" i="12"/>
  <c r="R178" i="12"/>
  <c r="N178" i="12"/>
  <c r="N312" i="12"/>
  <c r="R312" i="12"/>
  <c r="N311" i="12"/>
  <c r="R311" i="12"/>
  <c r="N65" i="12"/>
  <c r="R65" i="12"/>
  <c r="N31" i="12"/>
  <c r="R31" i="12"/>
  <c r="N281" i="12"/>
  <c r="R281" i="12"/>
  <c r="N140" i="12"/>
  <c r="R140" i="12"/>
  <c r="R91" i="12"/>
  <c r="N91" i="12"/>
  <c r="R220" i="10"/>
  <c r="N220" i="10"/>
  <c r="R231" i="10"/>
  <c r="N231" i="10"/>
  <c r="N285" i="10"/>
  <c r="R285" i="10"/>
  <c r="N225" i="10"/>
  <c r="R225" i="10"/>
  <c r="R212" i="10"/>
  <c r="N212" i="10"/>
  <c r="N104" i="10"/>
  <c r="R104" i="10"/>
  <c r="R67" i="10"/>
  <c r="N67" i="10"/>
  <c r="R191" i="10"/>
  <c r="N191" i="10"/>
  <c r="R274" i="10"/>
  <c r="N274" i="10"/>
  <c r="N218" i="10"/>
  <c r="R218" i="10"/>
  <c r="R114" i="10"/>
  <c r="N114" i="10"/>
  <c r="R271" i="10"/>
  <c r="N271" i="10"/>
  <c r="R319" i="10"/>
  <c r="N319" i="10"/>
  <c r="N183" i="10"/>
  <c r="R183" i="10"/>
  <c r="N165" i="10"/>
  <c r="R165" i="10"/>
  <c r="N132" i="10"/>
  <c r="R132" i="10"/>
  <c r="R178" i="10"/>
  <c r="N178" i="10"/>
  <c r="R192" i="10"/>
  <c r="N192" i="10"/>
  <c r="N56" i="10"/>
  <c r="R56" i="10"/>
  <c r="R322" i="10"/>
  <c r="N322" i="10"/>
  <c r="R102" i="10"/>
  <c r="N102" i="10"/>
  <c r="N84" i="10"/>
  <c r="R84" i="10"/>
  <c r="R190" i="10"/>
  <c r="N190" i="10"/>
  <c r="R55" i="10"/>
  <c r="N55" i="10"/>
  <c r="N116" i="10"/>
  <c r="R116" i="10"/>
  <c r="N314" i="10"/>
  <c r="R314" i="10"/>
  <c r="N216" i="10"/>
  <c r="R216" i="10"/>
  <c r="N289" i="10"/>
  <c r="R289" i="10"/>
  <c r="N70" i="10"/>
  <c r="R70" i="10"/>
  <c r="N154" i="10"/>
  <c r="R154" i="10"/>
  <c r="R188" i="10"/>
  <c r="N188" i="10"/>
  <c r="R149" i="10"/>
  <c r="N149" i="10"/>
  <c r="R170" i="10"/>
  <c r="N170" i="10"/>
  <c r="R233" i="10"/>
  <c r="N233" i="10"/>
  <c r="R244" i="10"/>
  <c r="N244" i="10"/>
  <c r="R118" i="10"/>
  <c r="N118" i="10"/>
  <c r="R111" i="10"/>
  <c r="N111" i="10"/>
  <c r="N128" i="12"/>
  <c r="R128" i="12"/>
  <c r="N277" i="12"/>
  <c r="R277" i="12"/>
  <c r="R90" i="12"/>
  <c r="N90" i="12"/>
  <c r="N251" i="12"/>
  <c r="R251" i="12"/>
  <c r="N139" i="12"/>
  <c r="R139" i="12"/>
  <c r="R212" i="12"/>
  <c r="N212" i="12"/>
  <c r="N299" i="12"/>
  <c r="R299" i="12"/>
  <c r="R322" i="12"/>
  <c r="N322" i="12"/>
  <c r="R57" i="12"/>
  <c r="N57" i="12"/>
  <c r="N149" i="12"/>
  <c r="R149" i="12"/>
  <c r="N296" i="12"/>
  <c r="R296" i="12"/>
  <c r="N318" i="12"/>
  <c r="R318" i="12"/>
  <c r="R168" i="12"/>
  <c r="N168" i="12"/>
  <c r="R284" i="12"/>
  <c r="N284" i="12"/>
  <c r="R233" i="12"/>
  <c r="N233" i="12"/>
  <c r="N167" i="12"/>
  <c r="R167" i="12"/>
  <c r="R107" i="12"/>
  <c r="N107" i="12"/>
  <c r="R132" i="12"/>
  <c r="N132" i="12"/>
  <c r="R56" i="12"/>
  <c r="N56" i="12"/>
  <c r="N47" i="12"/>
  <c r="R47" i="12"/>
  <c r="R279" i="12"/>
  <c r="N279" i="12"/>
  <c r="R35" i="12"/>
  <c r="N35" i="12"/>
  <c r="R194" i="12"/>
  <c r="N194" i="12"/>
  <c r="N93" i="12"/>
  <c r="R93" i="12"/>
  <c r="N71" i="12"/>
  <c r="R71" i="12"/>
  <c r="N195" i="12"/>
  <c r="R195" i="12"/>
  <c r="R53" i="12"/>
  <c r="N53" i="12"/>
  <c r="N248" i="12"/>
  <c r="R248" i="12"/>
  <c r="R155" i="12"/>
  <c r="N155" i="12"/>
  <c r="N135" i="12"/>
  <c r="R135" i="12"/>
  <c r="R217" i="12"/>
  <c r="N217" i="12"/>
  <c r="N315" i="12"/>
  <c r="R315" i="12"/>
  <c r="N319" i="12"/>
  <c r="R319" i="12"/>
  <c r="R219" i="12"/>
  <c r="N219" i="12"/>
  <c r="R23" i="12"/>
  <c r="N23" i="12"/>
  <c r="R24" i="12"/>
  <c r="N24" i="12"/>
  <c r="N80" i="12"/>
  <c r="R80" i="12"/>
  <c r="N55" i="12"/>
  <c r="R55" i="12"/>
  <c r="N85" i="10"/>
  <c r="R85" i="10"/>
  <c r="R72" i="10"/>
  <c r="N72" i="10"/>
  <c r="R163" i="10"/>
  <c r="N163" i="10"/>
  <c r="N189" i="10"/>
  <c r="R189" i="10"/>
  <c r="R226" i="10"/>
  <c r="N226" i="10"/>
  <c r="N276" i="10"/>
  <c r="R276" i="10"/>
  <c r="R64" i="10"/>
  <c r="N64" i="10"/>
  <c r="N257" i="10"/>
  <c r="R257" i="10"/>
  <c r="R321" i="10"/>
  <c r="N321" i="10"/>
  <c r="R277" i="10"/>
  <c r="N277" i="10"/>
  <c r="N121" i="10"/>
  <c r="R121" i="10"/>
  <c r="N309" i="10"/>
  <c r="R309" i="10"/>
  <c r="N75" i="10"/>
  <c r="R75" i="10"/>
  <c r="N161" i="10"/>
  <c r="R161" i="10"/>
  <c r="R179" i="10"/>
  <c r="N179" i="10"/>
  <c r="R303" i="10"/>
  <c r="N303" i="10"/>
  <c r="N21" i="10"/>
  <c r="R21" i="10"/>
  <c r="N290" i="10"/>
  <c r="R290" i="10"/>
  <c r="R203" i="10"/>
  <c r="N203" i="10"/>
  <c r="N240" i="10"/>
  <c r="R240" i="10"/>
  <c r="N253" i="10"/>
  <c r="R253" i="10"/>
  <c r="R89" i="10"/>
  <c r="N89" i="10"/>
  <c r="R157" i="10"/>
  <c r="N157" i="10"/>
  <c r="N40" i="10"/>
  <c r="R40" i="10"/>
  <c r="N150" i="10"/>
  <c r="R150" i="10"/>
  <c r="R93" i="10"/>
  <c r="N93" i="10"/>
  <c r="N168" i="10"/>
  <c r="R168" i="10"/>
  <c r="R95" i="10"/>
  <c r="N95" i="10"/>
  <c r="N228" i="10"/>
  <c r="R228" i="10"/>
  <c r="N270" i="10"/>
  <c r="R270" i="10"/>
  <c r="R284" i="10"/>
  <c r="N284" i="10"/>
  <c r="N62" i="10"/>
  <c r="R62" i="10"/>
  <c r="N159" i="10"/>
  <c r="R159" i="10"/>
  <c r="R54" i="10"/>
  <c r="N54" i="10"/>
  <c r="N47" i="10"/>
  <c r="R47" i="10"/>
  <c r="R215" i="10"/>
  <c r="N215" i="10"/>
  <c r="N53" i="10"/>
  <c r="R53" i="10"/>
  <c r="N245" i="10"/>
  <c r="R245" i="10"/>
  <c r="N239" i="10"/>
  <c r="R239" i="10"/>
  <c r="N32" i="10"/>
  <c r="R32" i="10"/>
  <c r="R28" i="10"/>
  <c r="N28" i="10"/>
  <c r="N18" i="2"/>
  <c r="N18" i="4"/>
  <c r="N18" i="7"/>
  <c r="N18" i="10"/>
  <c r="N18" i="12"/>
  <c r="E7" i="2" l="1"/>
  <c r="F5" i="2" s="1"/>
  <c r="H5" i="2" s="1"/>
  <c r="E7" i="4"/>
  <c r="F6" i="4" s="1"/>
  <c r="H6" i="4" s="1"/>
  <c r="F9" i="4" s="1"/>
  <c r="F10" i="4" s="1"/>
  <c r="E7" i="7"/>
  <c r="F6" i="7" s="1"/>
  <c r="H6" i="7" s="1"/>
  <c r="F9" i="7" s="1"/>
  <c r="F10" i="7" s="1"/>
  <c r="AC173" i="3"/>
  <c r="AD173" i="3"/>
  <c r="AC238" i="3"/>
  <c r="AD238" i="3"/>
  <c r="AC140" i="3"/>
  <c r="AD140" i="3"/>
  <c r="AC184" i="3"/>
  <c r="AD184" i="3"/>
  <c r="AC333" i="3"/>
  <c r="AD333" i="3"/>
  <c r="AC345" i="3"/>
  <c r="AD345" i="3"/>
  <c r="AD83" i="3"/>
  <c r="AC83" i="3"/>
  <c r="AD330" i="3"/>
  <c r="AC330" i="3"/>
  <c r="AC96" i="3"/>
  <c r="AD96" i="3"/>
  <c r="AD466" i="3"/>
  <c r="AC466" i="3"/>
  <c r="AC49" i="3"/>
  <c r="AD49" i="3"/>
  <c r="AC141" i="3"/>
  <c r="AD141" i="3"/>
  <c r="AD479" i="3"/>
  <c r="AC479" i="3"/>
  <c r="AD61" i="3"/>
  <c r="AC61" i="3"/>
  <c r="AC234" i="3"/>
  <c r="AD234" i="3"/>
  <c r="AC137" i="3"/>
  <c r="AD137" i="3"/>
  <c r="AC166" i="3"/>
  <c r="AD166" i="3"/>
  <c r="AC368" i="3"/>
  <c r="AD368" i="3"/>
  <c r="AD60" i="3"/>
  <c r="AC60" i="3"/>
  <c r="AD236" i="3"/>
  <c r="AC236" i="3"/>
  <c r="AD183" i="3"/>
  <c r="AC183" i="3"/>
  <c r="AC171" i="3"/>
  <c r="AD171" i="3"/>
  <c r="AC56" i="3"/>
  <c r="AD56" i="3"/>
  <c r="AC90" i="3"/>
  <c r="AD90" i="3"/>
  <c r="AC232" i="3"/>
  <c r="AD232" i="3"/>
  <c r="AD379" i="3"/>
  <c r="AC379" i="3"/>
  <c r="AD427" i="3"/>
  <c r="AC427" i="3"/>
  <c r="AC310" i="3"/>
  <c r="AD310" i="3"/>
  <c r="AC419" i="3"/>
  <c r="AD419" i="3"/>
  <c r="AD393" i="3"/>
  <c r="AC393" i="3"/>
  <c r="AC24" i="3"/>
  <c r="AD24" i="3"/>
  <c r="AD101" i="3"/>
  <c r="AC101" i="3"/>
  <c r="AC328" i="3"/>
  <c r="AD328" i="3"/>
  <c r="AC75" i="3"/>
  <c r="AD75" i="3"/>
  <c r="AD293" i="3"/>
  <c r="AC293" i="3"/>
  <c r="AD138" i="3"/>
  <c r="AC138" i="3"/>
  <c r="AC252" i="3"/>
  <c r="AD252" i="3"/>
  <c r="AC89" i="3"/>
  <c r="AD89" i="3"/>
  <c r="AD72" i="3"/>
  <c r="AC72" i="3"/>
  <c r="AD404" i="3"/>
  <c r="AC404" i="3"/>
  <c r="AC205" i="3"/>
  <c r="AD205" i="3"/>
  <c r="AD460" i="3"/>
  <c r="AC460" i="3"/>
  <c r="AC77" i="3"/>
  <c r="AD77" i="3"/>
  <c r="AD162" i="3"/>
  <c r="AC162" i="3"/>
  <c r="AC417" i="3"/>
  <c r="AD417" i="3"/>
  <c r="AC172" i="3"/>
  <c r="AD172" i="3"/>
  <c r="AC21" i="3"/>
  <c r="AD21" i="3"/>
  <c r="AC113" i="3"/>
  <c r="AD113" i="3"/>
  <c r="AC239" i="3"/>
  <c r="AD239" i="3"/>
  <c r="AC181" i="3"/>
  <c r="AD181" i="3"/>
  <c r="AD26" i="3"/>
  <c r="AC26" i="3"/>
  <c r="AD245" i="3"/>
  <c r="AC245" i="3"/>
  <c r="AC322" i="3"/>
  <c r="AD322" i="3"/>
  <c r="AC320" i="3"/>
  <c r="AD320" i="3"/>
  <c r="AC128" i="3"/>
  <c r="AD128" i="3"/>
  <c r="AD221" i="3"/>
  <c r="AC221" i="3"/>
  <c r="AC292" i="3"/>
  <c r="AD292" i="3"/>
  <c r="AD111" i="3"/>
  <c r="AC111" i="3"/>
  <c r="AD151" i="3"/>
  <c r="AC151" i="3"/>
  <c r="AC275" i="3"/>
  <c r="AD275" i="3"/>
  <c r="AC70" i="3"/>
  <c r="AD70" i="3"/>
  <c r="AC390" i="3"/>
  <c r="AD390" i="3"/>
  <c r="AC174" i="3"/>
  <c r="AD174" i="3"/>
  <c r="AC25" i="3"/>
  <c r="AD25" i="3"/>
  <c r="AC339" i="3"/>
  <c r="AD339" i="3"/>
  <c r="AC304" i="3"/>
  <c r="AD304" i="3"/>
  <c r="AC201" i="3"/>
  <c r="AD201" i="3"/>
  <c r="AC350" i="3"/>
  <c r="AD350" i="3"/>
  <c r="AC102" i="3"/>
  <c r="AD102" i="3"/>
  <c r="AD412" i="3"/>
  <c r="AC412" i="3"/>
  <c r="AC336" i="3"/>
  <c r="AD336" i="3"/>
  <c r="AC154" i="3"/>
  <c r="AD154" i="3"/>
  <c r="AC127" i="3"/>
  <c r="AD127" i="3"/>
  <c r="AC85" i="3"/>
  <c r="AD85" i="3"/>
  <c r="AC50" i="3"/>
  <c r="AD50" i="3"/>
  <c r="AC223" i="3"/>
  <c r="AD223" i="3"/>
  <c r="AD249" i="3"/>
  <c r="AC249" i="3"/>
  <c r="AD225" i="3"/>
  <c r="AC225" i="3"/>
  <c r="AD117" i="3"/>
  <c r="AC117" i="3"/>
  <c r="AD59" i="3"/>
  <c r="AC59" i="3"/>
  <c r="AC213" i="3"/>
  <c r="AD213" i="3"/>
  <c r="AC331" i="3"/>
  <c r="AD331" i="3"/>
  <c r="AC204" i="3"/>
  <c r="AD204" i="3"/>
  <c r="AD278" i="3"/>
  <c r="AC278" i="3"/>
  <c r="AC458" i="3"/>
  <c r="AD458" i="3"/>
  <c r="AC148" i="3"/>
  <c r="AD148" i="3"/>
  <c r="AC430" i="3"/>
  <c r="AD430" i="3"/>
  <c r="AD155" i="3"/>
  <c r="AC155" i="3"/>
  <c r="AD108" i="3"/>
  <c r="AC108" i="3"/>
  <c r="AD308" i="3"/>
  <c r="AC308" i="3"/>
  <c r="AC46" i="3"/>
  <c r="AD46" i="3"/>
  <c r="AD33" i="3"/>
  <c r="AC33" i="3"/>
  <c r="AC120" i="3"/>
  <c r="AD120" i="3"/>
  <c r="AC196" i="3"/>
  <c r="AD196" i="3"/>
  <c r="AD272" i="3"/>
  <c r="AC272" i="3"/>
  <c r="AD43" i="3"/>
  <c r="AC43" i="3"/>
  <c r="AC425" i="3"/>
  <c r="AD425" i="3"/>
  <c r="AC296" i="3"/>
  <c r="AD296" i="3"/>
  <c r="AD175" i="3"/>
  <c r="AC175" i="3"/>
  <c r="AD268" i="3"/>
  <c r="AC268" i="3"/>
  <c r="AD186" i="3"/>
  <c r="AC186" i="3"/>
  <c r="AD251" i="3"/>
  <c r="AC251" i="3"/>
  <c r="AD306" i="3"/>
  <c r="AC306" i="3"/>
  <c r="AC373" i="3"/>
  <c r="AD373" i="3"/>
  <c r="AD266" i="3"/>
  <c r="AC266" i="3"/>
  <c r="AC259" i="3"/>
  <c r="AD259" i="3"/>
  <c r="AC329" i="3"/>
  <c r="AD329" i="3"/>
  <c r="AC370" i="3"/>
  <c r="AD370" i="3"/>
  <c r="AC37" i="3"/>
  <c r="AD37" i="3"/>
  <c r="AC93" i="3"/>
  <c r="AD93" i="3"/>
  <c r="AC23" i="3"/>
  <c r="AD23" i="3"/>
  <c r="AD95" i="3"/>
  <c r="AC95" i="3"/>
  <c r="AD158" i="3"/>
  <c r="AC158" i="3"/>
  <c r="AD362" i="3"/>
  <c r="AC362" i="3"/>
  <c r="AD307" i="3"/>
  <c r="AC307" i="3"/>
  <c r="AC124" i="3"/>
  <c r="AD124" i="3"/>
  <c r="AD363" i="3"/>
  <c r="AC363" i="3"/>
  <c r="AC237" i="3"/>
  <c r="AD237" i="3"/>
  <c r="AD484" i="3"/>
  <c r="AC484" i="3"/>
  <c r="AC274" i="3"/>
  <c r="AD274" i="3"/>
  <c r="AC170" i="3"/>
  <c r="AD170" i="3"/>
  <c r="AD285" i="3"/>
  <c r="AC285" i="3"/>
  <c r="AD189" i="3"/>
  <c r="AC189" i="3"/>
  <c r="AD254" i="3"/>
  <c r="AC254" i="3"/>
  <c r="AD297" i="3"/>
  <c r="AC297" i="3"/>
  <c r="AD80" i="3"/>
  <c r="AC80" i="3"/>
  <c r="E7" i="10"/>
  <c r="E7" i="12"/>
  <c r="F4" i="2" l="1"/>
  <c r="H4" i="2" s="1"/>
  <c r="F6" i="2"/>
  <c r="H6" i="2" s="1"/>
  <c r="F9" i="2" s="1"/>
  <c r="AB11" i="3"/>
  <c r="F5" i="4"/>
  <c r="H5" i="4" s="1"/>
  <c r="F4" i="4"/>
  <c r="H4" i="4" s="1"/>
  <c r="F5" i="7"/>
  <c r="H5" i="7" s="1"/>
  <c r="F4" i="7"/>
  <c r="H4" i="7" s="1"/>
  <c r="F4" i="12"/>
  <c r="H4" i="12" s="1"/>
  <c r="F6" i="12"/>
  <c r="H6" i="12" s="1"/>
  <c r="F9" i="12" s="1"/>
  <c r="F5" i="12"/>
  <c r="H5" i="12" s="1"/>
  <c r="F4" i="10"/>
  <c r="H4" i="10" s="1"/>
  <c r="F5" i="10"/>
  <c r="H5" i="10" s="1"/>
  <c r="F6" i="10"/>
  <c r="H6" i="10" s="1"/>
  <c r="F9" i="10" s="1"/>
  <c r="F10" i="10" l="1"/>
  <c r="H10" i="10"/>
  <c r="F10" i="12"/>
  <c r="H10" i="12"/>
  <c r="F8" i="2"/>
  <c r="F8" i="12"/>
  <c r="F8" i="7"/>
  <c r="F8" i="10"/>
  <c r="F8" i="4"/>
  <c r="G9" i="4" l="1"/>
  <c r="G9" i="10"/>
  <c r="G9" i="12"/>
  <c r="G9" i="2"/>
  <c r="G9" i="7"/>
</calcChain>
</file>

<file path=xl/sharedStrings.xml><?xml version="1.0" encoding="utf-8"?>
<sst xmlns="http://schemas.openxmlformats.org/spreadsheetml/2006/main" count="12327" uniqueCount="1531">
  <si>
    <t>V0839 Oph / GSC 01009-00264</t>
  </si>
  <si>
    <t>n</t>
  </si>
  <si>
    <t>Q. fit</t>
  </si>
  <si>
    <t>System Type:</t>
  </si>
  <si>
    <t>EW/KW</t>
  </si>
  <si>
    <t>GCVS 4 Eph.</t>
  </si>
  <si>
    <t>My time zone &gt;&gt;&gt;&gt;&gt;</t>
  </si>
  <si>
    <t>(PST=8, PDT=MDT=7, MDT=CST=6, etc.)</t>
  </si>
  <si>
    <t>--- Working ----</t>
  </si>
  <si>
    <t>Epoch =</t>
  </si>
  <si>
    <t>Period =</t>
  </si>
  <si>
    <t>Start of linear fit (row #)</t>
  </si>
  <si>
    <t>Linear</t>
  </si>
  <si>
    <t>Quadratic</t>
  </si>
  <si>
    <t>LS Intercept =</t>
  </si>
  <si>
    <t>LS Slope =</t>
  </si>
  <si>
    <t>LS Quadr term =</t>
  </si>
  <si>
    <t>na</t>
  </si>
  <si>
    <t>Sum diff² =</t>
  </si>
  <si>
    <t>New epoch =</t>
  </si>
  <si>
    <t>Add cycle</t>
  </si>
  <si>
    <t>New Period =</t>
  </si>
  <si>
    <t>JD today</t>
  </si>
  <si>
    <t># of data points:</t>
  </si>
  <si>
    <t>Old Cycle</t>
  </si>
  <si>
    <t>Linear Ephemeris =</t>
  </si>
  <si>
    <t>New Cycle</t>
  </si>
  <si>
    <t>OEJV</t>
  </si>
  <si>
    <t>Quad. Ephemeris =</t>
  </si>
  <si>
    <t>Next ToM</t>
  </si>
  <si>
    <t>BBSAG</t>
  </si>
  <si>
    <t>Source</t>
  </si>
  <si>
    <t>Typ</t>
  </si>
  <si>
    <t>ToM</t>
  </si>
  <si>
    <t>error</t>
  </si>
  <si>
    <t>n'</t>
  </si>
  <si>
    <t>O-C</t>
  </si>
  <si>
    <t>pg</t>
  </si>
  <si>
    <t>vis</t>
  </si>
  <si>
    <t>PE</t>
  </si>
  <si>
    <t>CCD</t>
  </si>
  <si>
    <t>s5</t>
  </si>
  <si>
    <t>s6</t>
  </si>
  <si>
    <t>s7</t>
  </si>
  <si>
    <t>Lin Fit</t>
  </si>
  <si>
    <t>Q. Fit</t>
  </si>
  <si>
    <t>Date</t>
  </si>
  <si>
    <t>BAD</t>
  </si>
  <si>
    <t>Wt</t>
  </si>
  <si>
    <r>
      <t>Wt*Diff</t>
    </r>
    <r>
      <rPr>
        <b/>
        <vertAlign val="superscript"/>
        <sz val="10"/>
        <rFont val="Arial"/>
        <family val="2"/>
      </rPr>
      <t>2</t>
    </r>
  </si>
  <si>
    <t>Residuals</t>
  </si>
  <si>
    <t>A&amp;ASS.125..407A</t>
  </si>
  <si>
    <t>II</t>
  </si>
  <si>
    <t>V</t>
  </si>
  <si>
    <t>I</t>
  </si>
  <si>
    <t>pe</t>
  </si>
  <si>
    <t>peB</t>
  </si>
  <si>
    <t> BRNO 6 </t>
  </si>
  <si>
    <t>IBVS 0148</t>
  </si>
  <si>
    <t>Diethelm R</t>
  </si>
  <si>
    <t>B</t>
  </si>
  <si>
    <t>BBSAG 018</t>
  </si>
  <si>
    <t>Locher K</t>
  </si>
  <si>
    <t>IBVS 0419</t>
  </si>
  <si>
    <t>GCVS 4 (IBVS 419)</t>
  </si>
  <si>
    <t>BBSAG 024</t>
  </si>
  <si>
    <t>BBSAG 025</t>
  </si>
  <si>
    <t>BBSAG 016</t>
  </si>
  <si>
    <t>v</t>
  </si>
  <si>
    <t>K</t>
  </si>
  <si>
    <t>BBSAG 017</t>
  </si>
  <si>
    <t>BBSAG 023</t>
  </si>
  <si>
    <t>BBSAG 029</t>
  </si>
  <si>
    <t>GEOS EB 13</t>
  </si>
  <si>
    <t>AN 302,54</t>
  </si>
  <si>
    <t>BBSAG 039</t>
  </si>
  <si>
    <t>BBSAG 044</t>
  </si>
  <si>
    <t>BAV-M 32</t>
  </si>
  <si>
    <t>BBSAG 056</t>
  </si>
  <si>
    <t>phe</t>
  </si>
  <si>
    <t>BRNO 26</t>
  </si>
  <si>
    <t>BAV-M 38</t>
  </si>
  <si>
    <t>peB,V</t>
  </si>
  <si>
    <t>BAAVSS 61</t>
  </si>
  <si>
    <t>BBSAG 077</t>
  </si>
  <si>
    <t>BAAVSS 64</t>
  </si>
  <si>
    <t>Ferrand S</t>
  </si>
  <si>
    <t> AOEB 10 </t>
  </si>
  <si>
    <t>IBVS 3156</t>
  </si>
  <si>
    <t>Kohl M</t>
  </si>
  <si>
    <t> BRNO 27 </t>
  </si>
  <si>
    <t>BAAVSS 67</t>
  </si>
  <si>
    <t>:</t>
  </si>
  <si>
    <t>BRNO 28</t>
  </si>
  <si>
    <t>BAAVSS 70</t>
  </si>
  <si>
    <t> VSSC 70.21 </t>
  </si>
  <si>
    <t>BRNO 30</t>
  </si>
  <si>
    <t>IBVS 3423</t>
  </si>
  <si>
    <t>IBVS 3423 </t>
  </si>
  <si>
    <t>BAV-M 56</t>
  </si>
  <si>
    <t>AsApS 125 407</t>
  </si>
  <si>
    <t>AsApS 125,407</t>
  </si>
  <si>
    <t>Paschke A</t>
  </si>
  <si>
    <t> VSSC 73 </t>
  </si>
  <si>
    <t>U</t>
  </si>
  <si>
    <t>IBVS 3615</t>
  </si>
  <si>
    <t>IBVS 3615 </t>
  </si>
  <si>
    <t>BAV-M 59</t>
  </si>
  <si>
    <t>BAVM 59 </t>
  </si>
  <si>
    <t>BRNO 31</t>
  </si>
  <si>
    <t>Blaettler E</t>
  </si>
  <si>
    <t>BBSAG 096</t>
  </si>
  <si>
    <t>BAAVSS 91,16</t>
  </si>
  <si>
    <t>BBSAG 098</t>
  </si>
  <si>
    <t>IBVS 4097</t>
  </si>
  <si>
    <t>BAV-M 62</t>
  </si>
  <si>
    <t>BAV-M 68</t>
  </si>
  <si>
    <t>OEJV 0060</t>
  </si>
  <si>
    <t>AsAPS 125,407</t>
  </si>
  <si>
    <t> BRNO 32 </t>
  </si>
  <si>
    <t>IBVS 4222</t>
  </si>
  <si>
    <t>IBVS 4126</t>
  </si>
  <si>
    <t>BAV-M 113</t>
  </si>
  <si>
    <t>Martignoni M</t>
  </si>
  <si>
    <t>IBVS 4382</t>
  </si>
  <si>
    <t>IBVS 4887</t>
  </si>
  <si>
    <t>ccd</t>
  </si>
  <si>
    <t>W. Kleikamp</t>
  </si>
  <si>
    <t>W.Kleikamp</t>
  </si>
  <si>
    <t>IBVS 4304</t>
  </si>
  <si>
    <t>BBSAG 113</t>
  </si>
  <si>
    <t>IBVS 4472</t>
  </si>
  <si>
    <t>BAV-M 111</t>
  </si>
  <si>
    <t>IBVS 4712</t>
  </si>
  <si>
    <t>IBVS 5017</t>
  </si>
  <si>
    <t>IBVS 5190</t>
  </si>
  <si>
    <t>IBVS 5296</t>
  </si>
  <si>
    <t>OEJV 0074</t>
  </si>
  <si>
    <t>IBVS 5443</t>
  </si>
  <si>
    <t>VSB 39 </t>
  </si>
  <si>
    <t>IBVS 5220</t>
  </si>
  <si>
    <t>IBVS 5662</t>
  </si>
  <si>
    <t>VSB 42 </t>
  </si>
  <si>
    <t>IBVS 5588</t>
  </si>
  <si>
    <t>OEJV 0074 </t>
  </si>
  <si>
    <t>VSB 44 </t>
  </si>
  <si>
    <t>IBVS 5649</t>
  </si>
  <si>
    <t>IBVS 5731</t>
  </si>
  <si>
    <t>IBVS 5754 </t>
  </si>
  <si>
    <t>VSB 45 </t>
  </si>
  <si>
    <t>IBVS 5746</t>
  </si>
  <si>
    <t> AOEB 12 </t>
  </si>
  <si>
    <t>IBVS 5897</t>
  </si>
  <si>
    <t>OEJV 0094 </t>
  </si>
  <si>
    <t>OEJV 0094</t>
  </si>
  <si>
    <t>VSB 46 </t>
  </si>
  <si>
    <t>IBVS 5887</t>
  </si>
  <si>
    <t>JAVSO..36..186</t>
  </si>
  <si>
    <t>IBVS 5917</t>
  </si>
  <si>
    <t>JAVSO..38...85</t>
  </si>
  <si>
    <t>IBVS 5893</t>
  </si>
  <si>
    <t>OEJV 0137</t>
  </si>
  <si>
    <t>JAVSO..39...94</t>
  </si>
  <si>
    <t>VSB 53 </t>
  </si>
  <si>
    <t>IBVS 6029</t>
  </si>
  <si>
    <t>JAVSO..41..122</t>
  </si>
  <si>
    <t>JAVSO..41..328</t>
  </si>
  <si>
    <t>IBVS 6118</t>
  </si>
  <si>
    <t>Quad Fit</t>
  </si>
  <si>
    <r>
      <t>Y = A + B.X + C.X</t>
    </r>
    <r>
      <rPr>
        <b/>
        <vertAlign val="superscript"/>
        <sz val="10"/>
        <rFont val="Arial"/>
        <family val="2"/>
      </rPr>
      <t>2</t>
    </r>
  </si>
  <si>
    <t>ZA =</t>
  </si>
  <si>
    <t>X2.X4-X3.X3</t>
  </si>
  <si>
    <t>ZA</t>
  </si>
  <si>
    <t>X</t>
  </si>
  <si>
    <t>Q.Fit</t>
  </si>
  <si>
    <t>A</t>
  </si>
  <si>
    <t xml:space="preserve">ZB = </t>
  </si>
  <si>
    <t>X1.X4-X2.X3</t>
  </si>
  <si>
    <t>ZB</t>
  </si>
  <si>
    <t>File:</t>
  </si>
  <si>
    <t>Quad_Fit.xls</t>
  </si>
  <si>
    <t>Quantity</t>
  </si>
  <si>
    <t>Error</t>
  </si>
  <si>
    <t>Power</t>
  </si>
  <si>
    <t>%</t>
  </si>
  <si>
    <t xml:space="preserve">ZC = </t>
  </si>
  <si>
    <t>X1.X3-X2.X2</t>
  </si>
  <si>
    <t>ZC</t>
  </si>
  <si>
    <t>C</t>
  </si>
  <si>
    <t>By:</t>
  </si>
  <si>
    <t>Bob Nelson</t>
  </si>
  <si>
    <t xml:space="preserve">A = </t>
  </si>
  <si>
    <t xml:space="preserve">ZD = </t>
  </si>
  <si>
    <t>N.X4-X2.X2</t>
  </si>
  <si>
    <t>ZD</t>
  </si>
  <si>
    <t>D</t>
  </si>
  <si>
    <t>Date:</t>
  </si>
  <si>
    <t xml:space="preserve">B = </t>
  </si>
  <si>
    <t xml:space="preserve">ZE = </t>
  </si>
  <si>
    <t>N.X3-X1.X2</t>
  </si>
  <si>
    <t>ZE</t>
  </si>
  <si>
    <t>E</t>
  </si>
  <si>
    <t xml:space="preserve">C = </t>
  </si>
  <si>
    <t xml:space="preserve">ZF = </t>
  </si>
  <si>
    <t>N.X2-X1.X1</t>
  </si>
  <si>
    <t>ZF</t>
  </si>
  <si>
    <t>F</t>
  </si>
  <si>
    <t xml:space="preserve">δy = </t>
  </si>
  <si>
    <t>MM =</t>
  </si>
  <si>
    <t>many terms</t>
  </si>
  <si>
    <t>G</t>
  </si>
  <si>
    <t>Start Row</t>
  </si>
  <si>
    <t xml:space="preserve">Correlation = </t>
  </si>
  <si>
    <t>H</t>
  </si>
  <si>
    <t>End Row</t>
  </si>
  <si>
    <t>dP/dt</t>
  </si>
  <si>
    <t>days/year</t>
  </si>
  <si>
    <t>J</t>
  </si>
  <si>
    <t>L</t>
  </si>
  <si>
    <t>M</t>
  </si>
  <si>
    <t>N</t>
  </si>
  <si>
    <t xml:space="preserve">N = </t>
  </si>
  <si>
    <t>O</t>
  </si>
  <si>
    <t>P</t>
  </si>
  <si>
    <t>SCALE FACTORS</t>
  </si>
  <si>
    <t>Q</t>
  </si>
  <si>
    <t>R</t>
  </si>
  <si>
    <t>DUMP DATA HERE</t>
  </si>
  <si>
    <t>X1</t>
  </si>
  <si>
    <t>Y1</t>
  </si>
  <si>
    <t>X2</t>
  </si>
  <si>
    <t>X3</t>
  </si>
  <si>
    <t>X4</t>
  </si>
  <si>
    <t>W1</t>
  </si>
  <si>
    <t>W2</t>
  </si>
  <si>
    <t>S</t>
  </si>
  <si>
    <t>Y</t>
  </si>
  <si>
    <t>w</t>
  </si>
  <si>
    <t>w*X</t>
  </si>
  <si>
    <t>w*Y</t>
  </si>
  <si>
    <r>
      <t>w*X</t>
    </r>
    <r>
      <rPr>
        <b/>
        <vertAlign val="superscript"/>
        <sz val="10"/>
        <rFont val="Arial"/>
        <family val="2"/>
      </rPr>
      <t>2</t>
    </r>
  </si>
  <si>
    <r>
      <t>w*X</t>
    </r>
    <r>
      <rPr>
        <b/>
        <vertAlign val="superscript"/>
        <sz val="10"/>
        <rFont val="Arial"/>
        <family val="2"/>
      </rPr>
      <t>3</t>
    </r>
  </si>
  <si>
    <r>
      <t>w*X</t>
    </r>
    <r>
      <rPr>
        <b/>
        <vertAlign val="superscript"/>
        <sz val="10"/>
        <rFont val="Arial"/>
        <family val="2"/>
      </rPr>
      <t>4</t>
    </r>
  </si>
  <si>
    <t>w*YX</t>
  </si>
  <si>
    <r>
      <t>w*YX</t>
    </r>
    <r>
      <rPr>
        <b/>
        <vertAlign val="superscript"/>
        <sz val="10"/>
        <rFont val="Arial"/>
        <family val="2"/>
      </rPr>
      <t>2</t>
    </r>
  </si>
  <si>
    <r>
      <t>err</t>
    </r>
    <r>
      <rPr>
        <b/>
        <vertAlign val="superscript"/>
        <sz val="10"/>
        <rFont val="Arial"/>
        <family val="2"/>
      </rPr>
      <t>2</t>
    </r>
  </si>
  <si>
    <t>for δA</t>
  </si>
  <si>
    <t>for δB</t>
  </si>
  <si>
    <t>for δC</t>
  </si>
  <si>
    <t>Dev'n</t>
  </si>
  <si>
    <t>T</t>
  </si>
  <si>
    <t>Sine + Quad fit</t>
  </si>
  <si>
    <t>Multiplier</t>
  </si>
  <si>
    <t>Power of 10</t>
  </si>
  <si>
    <t>Q.+LiTE fit</t>
  </si>
  <si>
    <t>Q fit</t>
  </si>
  <si>
    <t>LiTE fit</t>
  </si>
  <si>
    <t>1+e cos nu</t>
  </si>
  <si>
    <t>sin(nu + nu_o)</t>
  </si>
  <si>
    <t>nu</t>
  </si>
  <si>
    <t>tan (nu/2)</t>
  </si>
  <si>
    <t>B7</t>
  </si>
  <si>
    <t>B6</t>
  </si>
  <si>
    <t>B5</t>
  </si>
  <si>
    <t>B4</t>
  </si>
  <si>
    <t>B3</t>
  </si>
  <si>
    <t>B2</t>
  </si>
  <si>
    <t>B1</t>
  </si>
  <si>
    <r>
      <t>HJD</t>
    </r>
    <r>
      <rPr>
        <vertAlign val="subscript"/>
        <sz val="10"/>
        <rFont val="Arial"/>
        <family val="2"/>
      </rPr>
      <t>0</t>
    </r>
    <r>
      <rPr>
        <sz val="10"/>
        <rFont val="Arial"/>
        <family val="2"/>
      </rPr>
      <t xml:space="preserve"> =</t>
    </r>
  </si>
  <si>
    <r>
      <t>P</t>
    </r>
    <r>
      <rPr>
        <vertAlign val="subscript"/>
        <sz val="10"/>
        <rFont val="Arial"/>
        <family val="2"/>
      </rPr>
      <t>1</t>
    </r>
    <r>
      <rPr>
        <sz val="10"/>
        <rFont val="Arial"/>
        <family val="2"/>
      </rPr>
      <t xml:space="preserve"> =</t>
    </r>
  </si>
  <si>
    <t>days</t>
  </si>
  <si>
    <t>Cnst</t>
  </si>
  <si>
    <t>Slope</t>
  </si>
  <si>
    <t>Quad</t>
  </si>
  <si>
    <t xml:space="preserve">A (ampl) = </t>
  </si>
  <si>
    <t>e (eccen)</t>
  </si>
  <si>
    <r>
      <t>P</t>
    </r>
    <r>
      <rPr>
        <vertAlign val="subscript"/>
        <sz val="10"/>
        <rFont val="Arial"/>
        <family val="2"/>
      </rPr>
      <t>3</t>
    </r>
    <r>
      <rPr>
        <sz val="10"/>
        <rFont val="Arial"/>
        <family val="2"/>
      </rPr>
      <t xml:space="preserve"> =</t>
    </r>
  </si>
  <si>
    <t>years</t>
  </si>
  <si>
    <r>
      <t>ω</t>
    </r>
    <r>
      <rPr>
        <vertAlign val="subscript"/>
        <sz val="10"/>
        <rFont val="Arial"/>
        <family val="2"/>
      </rPr>
      <t xml:space="preserve">3 </t>
    </r>
    <r>
      <rPr>
        <sz val="10"/>
        <rFont val="Arial"/>
        <family val="2"/>
      </rPr>
      <t>(arg per) =</t>
    </r>
  </si>
  <si>
    <t>degrees</t>
  </si>
  <si>
    <t xml:space="preserve">To = </t>
  </si>
  <si>
    <t>HJD</t>
  </si>
  <si>
    <r>
      <t>1-e</t>
    </r>
    <r>
      <rPr>
        <vertAlign val="superscript"/>
        <sz val="10"/>
        <rFont val="Arial"/>
        <family val="2"/>
      </rPr>
      <t>2</t>
    </r>
  </si>
  <si>
    <r>
      <t>&lt;&lt; Sum(wt.diff</t>
    </r>
    <r>
      <rPr>
        <vertAlign val="superscript"/>
        <sz val="10"/>
        <rFont val="Arial"/>
        <family val="2"/>
      </rPr>
      <t>2</t>
    </r>
    <r>
      <rPr>
        <sz val="10"/>
        <rFont val="Arial"/>
        <family val="2"/>
      </rPr>
      <t>)</t>
    </r>
  </si>
  <si>
    <t>e sin nu_o</t>
  </si>
  <si>
    <r>
      <t>a</t>
    </r>
    <r>
      <rPr>
        <vertAlign val="subscript"/>
        <sz val="10"/>
        <color indexed="20"/>
        <rFont val="Arial"/>
        <family val="2"/>
      </rPr>
      <t>12</t>
    </r>
    <r>
      <rPr>
        <sz val="10"/>
        <color indexed="20"/>
        <rFont val="Arial"/>
        <family val="2"/>
      </rPr>
      <t xml:space="preserve"> sin i =</t>
    </r>
  </si>
  <si>
    <t>AU</t>
  </si>
  <si>
    <t>dP/dt =</t>
  </si>
  <si>
    <r>
      <t>n</t>
    </r>
    <r>
      <rPr>
        <vertAlign val="subscript"/>
        <sz val="10"/>
        <rFont val="Arial"/>
        <family val="2"/>
      </rPr>
      <t>0</t>
    </r>
    <r>
      <rPr>
        <sz val="10"/>
        <rFont val="Arial"/>
        <family val="2"/>
      </rPr>
      <t xml:space="preserve"> =</t>
    </r>
  </si>
  <si>
    <t>cycle #</t>
  </si>
  <si>
    <r>
      <t>P</t>
    </r>
    <r>
      <rPr>
        <vertAlign val="subscript"/>
        <sz val="10"/>
        <rFont val="Arial"/>
        <family val="2"/>
      </rPr>
      <t>3</t>
    </r>
    <r>
      <rPr>
        <sz val="10"/>
        <rFont val="Arial"/>
        <family val="2"/>
      </rPr>
      <t xml:space="preserve"> = </t>
    </r>
  </si>
  <si>
    <r>
      <t>f (m</t>
    </r>
    <r>
      <rPr>
        <vertAlign val="subscript"/>
        <sz val="10"/>
        <rFont val="Arial"/>
        <family val="2"/>
      </rPr>
      <t>3</t>
    </r>
    <r>
      <rPr>
        <sz val="10"/>
        <rFont val="Arial"/>
        <family val="2"/>
      </rPr>
      <t>) =</t>
    </r>
  </si>
  <si>
    <r>
      <t>Ang freq</t>
    </r>
    <r>
      <rPr>
        <vertAlign val="subscript"/>
        <sz val="10"/>
        <rFont val="Arial"/>
        <family val="2"/>
      </rPr>
      <t>3</t>
    </r>
    <r>
      <rPr>
        <sz val="10"/>
        <rFont val="Arial"/>
        <family val="2"/>
      </rPr>
      <t xml:space="preserve"> = </t>
    </r>
  </si>
  <si>
    <t>rad/cycle</t>
  </si>
  <si>
    <t>Quad residuals ----------------------------------------------------</t>
  </si>
  <si>
    <r>
      <t>Diff</t>
    </r>
    <r>
      <rPr>
        <b/>
        <vertAlign val="superscript"/>
        <sz val="10"/>
        <rFont val="Arial"/>
        <family val="2"/>
      </rPr>
      <t>2</t>
    </r>
  </si>
  <si>
    <t>Q+S fit</t>
  </si>
  <si>
    <t>LiTE Resid</t>
  </si>
  <si>
    <t>Q. resid</t>
  </si>
  <si>
    <t>Q+S resid</t>
  </si>
  <si>
    <r>
      <t>wt.diff</t>
    </r>
    <r>
      <rPr>
        <b/>
        <vertAlign val="superscript"/>
        <sz val="10"/>
        <rFont val="Arial"/>
        <family val="2"/>
      </rPr>
      <t>2</t>
    </r>
  </si>
  <si>
    <t>Q resid</t>
  </si>
  <si>
    <t>A.BOX</t>
  </si>
  <si>
    <t xml:space="preserve"> e sin nu</t>
  </si>
  <si>
    <t>IBVS 5754</t>
  </si>
  <si>
    <t>IBVS 6158</t>
  </si>
  <si>
    <t>IBVS 6157</t>
  </si>
  <si>
    <t>IBVS 6149</t>
  </si>
  <si>
    <t>JAVSO..43..238</t>
  </si>
  <si>
    <t>JAVSO..44..164</t>
  </si>
  <si>
    <t>JAVSO..45..121</t>
  </si>
  <si>
    <t>VSB-64</t>
  </si>
  <si>
    <t>Ic</t>
  </si>
  <si>
    <t>JAVSO..45..215</t>
  </si>
  <si>
    <t>VSB-063</t>
  </si>
  <si>
    <t>IBVS 6244</t>
  </si>
  <si>
    <t>OEJV 0191</t>
  </si>
  <si>
    <t>JAVSO..47..105</t>
  </si>
  <si>
    <t>OEJV 0203</t>
  </si>
  <si>
    <t>JAVSO..46..184</t>
  </si>
  <si>
    <t>JAVSO..47..263</t>
  </si>
  <si>
    <t>JAVSO..48…87</t>
  </si>
  <si>
    <t>JAVSO..48..256</t>
  </si>
  <si>
    <t>VSB 067</t>
  </si>
  <si>
    <t>cG</t>
  </si>
  <si>
    <t>A (ampl)</t>
  </si>
  <si>
    <r>
      <t>P</t>
    </r>
    <r>
      <rPr>
        <vertAlign val="subscript"/>
        <sz val="10"/>
        <rFont val="Arial"/>
        <family val="2"/>
      </rPr>
      <t>3</t>
    </r>
  </si>
  <si>
    <r>
      <t>ω</t>
    </r>
    <r>
      <rPr>
        <vertAlign val="subscript"/>
        <sz val="10"/>
        <rFont val="Arial"/>
        <family val="2"/>
      </rPr>
      <t xml:space="preserve">3 </t>
    </r>
    <r>
      <rPr>
        <sz val="10"/>
        <rFont val="Arial"/>
        <family val="2"/>
      </rPr>
      <t>(arg per)</t>
    </r>
  </si>
  <si>
    <t>To</t>
  </si>
  <si>
    <t>a12 sin i</t>
  </si>
  <si>
    <t>f (m3)</t>
  </si>
  <si>
    <t>COPY THIS &gt;&gt;&gt;</t>
  </si>
  <si>
    <t>rms dev'n</t>
  </si>
  <si>
    <t>&lt;&lt; FIXED VALUES</t>
  </si>
  <si>
    <t>AL</t>
  </si>
  <si>
    <t>start row</t>
  </si>
  <si>
    <t>cell</t>
  </si>
  <si>
    <t>end row</t>
  </si>
  <si>
    <t>a13 sin i</t>
  </si>
  <si>
    <t>Done &gt;&gt;</t>
  </si>
  <si>
    <r>
      <t>Σ diff</t>
    </r>
    <r>
      <rPr>
        <vertAlign val="superscript"/>
        <sz val="10"/>
        <rFont val="Arial"/>
        <family val="2"/>
      </rPr>
      <t>2</t>
    </r>
  </si>
  <si>
    <t># points</t>
  </si>
  <si>
    <t>GO TO ROW &gt;&gt;&gt;&gt;&gt;&gt;</t>
  </si>
  <si>
    <t>IN / OUT</t>
  </si>
  <si>
    <r>
      <t>diff</t>
    </r>
    <r>
      <rPr>
        <b/>
        <vertAlign val="superscript"/>
        <sz val="10"/>
        <rFont val="Arial"/>
        <family val="2"/>
      </rPr>
      <t>2</t>
    </r>
  </si>
  <si>
    <t>V839 Oph / GSC 01009-00264</t>
  </si>
  <si>
    <t>New Ephemeris =</t>
  </si>
  <si>
    <t>Or &gt;&gt;&gt;&gt;&gt;&gt;</t>
  </si>
  <si>
    <t>GCVS 4</t>
  </si>
  <si>
    <t>AsApS</t>
  </si>
  <si>
    <t>BAV</t>
  </si>
  <si>
    <t>IBVS</t>
  </si>
  <si>
    <t>Misc</t>
  </si>
  <si>
    <t>bad?</t>
  </si>
  <si>
    <t>2013JAVSO..41..122</t>
  </si>
  <si>
    <t>2013JAVSO..41..328</t>
  </si>
  <si>
    <t>W</t>
  </si>
  <si>
    <t>Z</t>
  </si>
  <si>
    <t>Analysis of Akalin and Derman 1997A+AS..125..407</t>
  </si>
  <si>
    <t>These cannot have</t>
  </si>
  <si>
    <t>been their elements</t>
  </si>
  <si>
    <t>This is not his stated period, but it is the one that works.</t>
  </si>
  <si>
    <t>Analysis of Wolf et al. 1996 IBVS 4304 1997A+AS..125..407</t>
  </si>
  <si>
    <t>Wolf et al. 1996</t>
  </si>
  <si>
    <t>Molik 2006 OEJV 23, 39</t>
  </si>
  <si>
    <t>Minima from the Lichtenknecker Database of the BAV</t>
  </si>
  <si>
    <t>http://www.bav-astro.de/LkDB/index.php?lang=en&amp;sprache_dial=en</t>
  </si>
  <si>
    <t>2444486.428 </t>
  </si>
  <si>
    <t> 03.09.1980 22:16 </t>
  </si>
  <si>
    <t> 0.004 </t>
  </si>
  <si>
    <t>V </t>
  </si>
  <si>
    <t> D.Lichtenknecker </t>
  </si>
  <si>
    <t>BAVM 32 </t>
  </si>
  <si>
    <t>2444815.480 </t>
  </si>
  <si>
    <t> 29.07.1981 23:31 </t>
  </si>
  <si>
    <t> 0.020 </t>
  </si>
  <si>
    <t>E </t>
  </si>
  <si>
    <t>?</t>
  </si>
  <si>
    <t> R.Diethelm </t>
  </si>
  <si>
    <t> BBS 56 </t>
  </si>
  <si>
    <t>2445107.503 </t>
  </si>
  <si>
    <t> 18.05.1982 00:04 </t>
  </si>
  <si>
    <t>F </t>
  </si>
  <si>
    <t> K.Carbol </t>
  </si>
  <si>
    <t> BRNO 26 </t>
  </si>
  <si>
    <t>2445115.475 </t>
  </si>
  <si>
    <t> 25.05.1982 23:24 </t>
  </si>
  <si>
    <t> 0.017 </t>
  </si>
  <si>
    <t>2445204.421 </t>
  </si>
  <si>
    <t> 22.08.1982 22:06 </t>
  </si>
  <si>
    <t> 0.006 </t>
  </si>
  <si>
    <t>2445558.424 </t>
  </si>
  <si>
    <t> 11.08.1983 22:10 </t>
  </si>
  <si>
    <t> 0.024 </t>
  </si>
  <si>
    <t> W.Braune </t>
  </si>
  <si>
    <t>BAVM 38 </t>
  </si>
  <si>
    <t>2445925.435 </t>
  </si>
  <si>
    <t> 12.08.1984 22:26 </t>
  </si>
  <si>
    <t> -0.039 </t>
  </si>
  <si>
    <t> T.Brelstaff </t>
  </si>
  <si>
    <t> VSSC 61.18 </t>
  </si>
  <si>
    <t>2445932.434 </t>
  </si>
  <si>
    <t> 19.08.1984 22:24 </t>
  </si>
  <si>
    <t> 0.007 </t>
  </si>
  <si>
    <t>2445933.459 </t>
  </si>
  <si>
    <t> 20.08.1984 23:00 </t>
  </si>
  <si>
    <t> 0.010 </t>
  </si>
  <si>
    <t>2446143.497 </t>
  </si>
  <si>
    <t> 18.03.1985 23:55 </t>
  </si>
  <si>
    <t> 0.029 </t>
  </si>
  <si>
    <t> S.Ferrand </t>
  </si>
  <si>
    <t> BBS 77 </t>
  </si>
  <si>
    <t>2446216.510 </t>
  </si>
  <si>
    <t> 31.05.1985 00:14 </t>
  </si>
  <si>
    <t> 0.036 </t>
  </si>
  <si>
    <t> VSSC 64.24 </t>
  </si>
  <si>
    <t>2446216.512 </t>
  </si>
  <si>
    <t> 31.05.1985 00:17 </t>
  </si>
  <si>
    <t> 0.038 </t>
  </si>
  <si>
    <t> I.Middlemist </t>
  </si>
  <si>
    <t>2446217.536 </t>
  </si>
  <si>
    <t> 01.06.1985 00:51 </t>
  </si>
  <si>
    <t> 0.040 </t>
  </si>
  <si>
    <t>2446218.549 </t>
  </si>
  <si>
    <t> 02.06.1985 01:10 </t>
  </si>
  <si>
    <t> 0.030 </t>
  </si>
  <si>
    <t>2446228.5744 </t>
  </si>
  <si>
    <t> 12.06.1985 01:47 </t>
  </si>
  <si>
    <t> 0.0351 </t>
  </si>
  <si>
    <t> P.G.Niarchos </t>
  </si>
  <si>
    <t>IBVS 3156 </t>
  </si>
  <si>
    <t>2446229.3928 </t>
  </si>
  <si>
    <t> 12.06.1985 21:25 </t>
  </si>
  <si>
    <t> 0.0355 </t>
  </si>
  <si>
    <t>2446230.4152 </t>
  </si>
  <si>
    <t> 13.06.1985 21:57 </t>
  </si>
  <si>
    <t>2446231.4379 </t>
  </si>
  <si>
    <t> 14.06.1985 22:30 </t>
  </si>
  <si>
    <t> 0.0357 </t>
  </si>
  <si>
    <t>2446233.4817 </t>
  </si>
  <si>
    <t> 16.06.1985 23:33 </t>
  </si>
  <si>
    <t> 0.0345 </t>
  </si>
  <si>
    <t>2446253.513 </t>
  </si>
  <si>
    <t> 07.07.1985 00:18 </t>
  </si>
  <si>
    <t> 0.025 </t>
  </si>
  <si>
    <t>2446259.452 </t>
  </si>
  <si>
    <t> 12.07.1985 22:50 </t>
  </si>
  <si>
    <t> 0.034 </t>
  </si>
  <si>
    <t> M.Kohl </t>
  </si>
  <si>
    <t>2446270.4904 </t>
  </si>
  <si>
    <t> 23.07.1985 23:46 </t>
  </si>
  <si>
    <t> 0.0291 </t>
  </si>
  <si>
    <t>2446286.456 </t>
  </si>
  <si>
    <t> 08.08.1985 22:56 </t>
  </si>
  <si>
    <t> 0.044 </t>
  </si>
  <si>
    <t>2446613.461 </t>
  </si>
  <si>
    <t> 01.07.1986 23:03 </t>
  </si>
  <si>
    <t> 0.057 </t>
  </si>
  <si>
    <t> J.Isles </t>
  </si>
  <si>
    <t> VSSC 67.10 </t>
  </si>
  <si>
    <t>2446615.499 </t>
  </si>
  <si>
    <t> 03.07.1986 23:58 </t>
  </si>
  <si>
    <t> 0.050 </t>
  </si>
  <si>
    <t>2446623.470 </t>
  </si>
  <si>
    <t> 11.07.1986 23:16 </t>
  </si>
  <si>
    <t> 0.046 </t>
  </si>
  <si>
    <t> M.Meszarosova </t>
  </si>
  <si>
    <t> BRNO 28 </t>
  </si>
  <si>
    <t>2446623.472 </t>
  </si>
  <si>
    <t> 11.07.1986 23:19 </t>
  </si>
  <si>
    <t> 0.048 </t>
  </si>
  <si>
    <t> P.Znojilova </t>
  </si>
  <si>
    <t>2446643.493 </t>
  </si>
  <si>
    <t> 31.07.1986 23:49 </t>
  </si>
  <si>
    <t> 0.028 </t>
  </si>
  <si>
    <t>2446659.442 </t>
  </si>
  <si>
    <t> 16.08.1986 22:36 </t>
  </si>
  <si>
    <t> 0.026 </t>
  </si>
  <si>
    <t>2446667.424 </t>
  </si>
  <si>
    <t> 24.08.1986 22:10 </t>
  </si>
  <si>
    <t> 0.033 </t>
  </si>
  <si>
    <t>2446677.451 </t>
  </si>
  <si>
    <t> 03.09.1986 22:49 </t>
  </si>
  <si>
    <t> 0.039 </t>
  </si>
  <si>
    <t>2446684.404 </t>
  </si>
  <si>
    <t> 10.09.1986 21:41 </t>
  </si>
  <si>
    <t>2446957.410 </t>
  </si>
  <si>
    <t> 10.06.1987 21:50 </t>
  </si>
  <si>
    <t> 0.041 </t>
  </si>
  <si>
    <t>2446958.438 </t>
  </si>
  <si>
    <t> 11.06.1987 22:30 </t>
  </si>
  <si>
    <t> 0.047 </t>
  </si>
  <si>
    <t>2446960.291 </t>
  </si>
  <si>
    <t> 13.06.1987 18:59 </t>
  </si>
  <si>
    <t> 0.059 </t>
  </si>
  <si>
    <t>2446960.471 </t>
  </si>
  <si>
    <t> 13.06.1987 23:18 </t>
  </si>
  <si>
    <t> 0.035 </t>
  </si>
  <si>
    <t>2446997.495 </t>
  </si>
  <si>
    <t> 20.07.1987 23:52 </t>
  </si>
  <si>
    <t> 0.045 </t>
  </si>
  <si>
    <t> M.Dvoracek </t>
  </si>
  <si>
    <t> BRNO 30 </t>
  </si>
  <si>
    <t>2446997.501 </t>
  </si>
  <si>
    <t> 21.07.1987 00:01 </t>
  </si>
  <si>
    <t> 0.051 </t>
  </si>
  <si>
    <t>2446997.502 </t>
  </si>
  <si>
    <t> 21.07.1987 00:02 </t>
  </si>
  <si>
    <t> 0.052 </t>
  </si>
  <si>
    <t> J.Vavrincova </t>
  </si>
  <si>
    <t>2447002.615 </t>
  </si>
  <si>
    <t> 26.07.1987 02:45 </t>
  </si>
  <si>
    <t> J.Silhan </t>
  </si>
  <si>
    <t>2447003.623 </t>
  </si>
  <si>
    <t> 27.07.1987 02:57 </t>
  </si>
  <si>
    <t>2447006.483 </t>
  </si>
  <si>
    <t> 29.07.1987 23:35 </t>
  </si>
  <si>
    <t> O.Mika </t>
  </si>
  <si>
    <t>2447006.484 </t>
  </si>
  <si>
    <t> 29.07.1987 23:36 </t>
  </si>
  <si>
    <t> R.Santler </t>
  </si>
  <si>
    <t>2447062.3199 </t>
  </si>
  <si>
    <t> 23.09.1987 19:40 </t>
  </si>
  <si>
    <t> 0.0437 </t>
  </si>
  <si>
    <t> Svoboda &amp; Hanzl </t>
  </si>
  <si>
    <t>2447290.547 </t>
  </si>
  <si>
    <t> 09.05.1988 01:07 </t>
  </si>
  <si>
    <t> O.Rehacek </t>
  </si>
  <si>
    <t>2447662.534 </t>
  </si>
  <si>
    <t> 16.05.1989 00:48 </t>
  </si>
  <si>
    <t> J.Pietz </t>
  </si>
  <si>
    <t>BAVM 56 </t>
  </si>
  <si>
    <t>2447670.492 </t>
  </si>
  <si>
    <t> 23.05.1989 23:48 </t>
  </si>
  <si>
    <t>2447724.495 </t>
  </si>
  <si>
    <t> 16.07.1989 23:52 </t>
  </si>
  <si>
    <t> 0.055 </t>
  </si>
  <si>
    <t>2448088.504 </t>
  </si>
  <si>
    <t> 16.07.1990 00:05 </t>
  </si>
  <si>
    <t> V.Simon </t>
  </si>
  <si>
    <t> BRNO 31 </t>
  </si>
  <si>
    <t>2448095.465 </t>
  </si>
  <si>
    <t> 22.07.1990 23:09 </t>
  </si>
  <si>
    <t> 0.067 </t>
  </si>
  <si>
    <t> R.Polloczek </t>
  </si>
  <si>
    <t>2448108.55 </t>
  </si>
  <si>
    <t> 05.08.1990 01:12 </t>
  </si>
  <si>
    <t> 0.06 </t>
  </si>
  <si>
    <t> A.Paschke </t>
  </si>
  <si>
    <t> BBS 96 </t>
  </si>
  <si>
    <t>2448120.411 </t>
  </si>
  <si>
    <t> 16.08.1990 21:51 </t>
  </si>
  <si>
    <t> 0.064 </t>
  </si>
  <si>
    <t>2448122.449 </t>
  </si>
  <si>
    <t> 18.08.1990 22:46 </t>
  </si>
  <si>
    <t> J.Merka </t>
  </si>
  <si>
    <t>2448122.454 </t>
  </si>
  <si>
    <t> 18.08.1990 22:53 </t>
  </si>
  <si>
    <t> 0.062 </t>
  </si>
  <si>
    <t> R.Sychra </t>
  </si>
  <si>
    <t>2448467.456 </t>
  </si>
  <si>
    <t> 29.07.1991 22:56 </t>
  </si>
  <si>
    <t> 0.076 </t>
  </si>
  <si>
    <t> T.Marek </t>
  </si>
  <si>
    <t>2448474.4055 </t>
  </si>
  <si>
    <t> 05.08.1991 21:43 </t>
  </si>
  <si>
    <t> 0.0729 </t>
  </si>
  <si>
    <t> E.Blättler </t>
  </si>
  <si>
    <t> BBS 98 </t>
  </si>
  <si>
    <t>2448476.464 </t>
  </si>
  <si>
    <t> 07.08.1991 23:08 </t>
  </si>
  <si>
    <t> 0.086 </t>
  </si>
  <si>
    <t>2448476.467 </t>
  </si>
  <si>
    <t> 07.08.1991 23:12 </t>
  </si>
  <si>
    <t> 0.089 </t>
  </si>
  <si>
    <t>2448477.474 </t>
  </si>
  <si>
    <t> 08.08.1991 23:22 </t>
  </si>
  <si>
    <t> 0.074 </t>
  </si>
  <si>
    <t>2448500.3772 </t>
  </si>
  <si>
    <t> 31.08.1991 21:03 </t>
  </si>
  <si>
    <t> 0.0734 </t>
  </si>
  <si>
    <t> D.Hanzl </t>
  </si>
  <si>
    <t>IBVS 4097 </t>
  </si>
  <si>
    <t>2448500.3775 </t>
  </si>
  <si>
    <t> 0.0737 </t>
  </si>
  <si>
    <t>2448778.5024 </t>
  </si>
  <si>
    <t> 05.06.1992 00:03 </t>
  </si>
  <si>
    <t> 0.0818 </t>
  </si>
  <si>
    <t> F.Agerer </t>
  </si>
  <si>
    <t>BAVM 62 </t>
  </si>
  <si>
    <t>2448805.4965 </t>
  </si>
  <si>
    <t> 01.07.1992 23:54 </t>
  </si>
  <si>
    <t> 0.0822 </t>
  </si>
  <si>
    <t>2448805.4980 </t>
  </si>
  <si>
    <t> 01.07.1992 23:57 </t>
  </si>
  <si>
    <t> 0.0837 </t>
  </si>
  <si>
    <t>2448832.497 </t>
  </si>
  <si>
    <t> 28.07.1992 23:55 </t>
  </si>
  <si>
    <t>2449169.5139 </t>
  </si>
  <si>
    <t> 01.07.1993 00:20 </t>
  </si>
  <si>
    <t> 0.0938 </t>
  </si>
  <si>
    <t>B;V</t>
  </si>
  <si>
    <t>BAVM 68 </t>
  </si>
  <si>
    <t>2449193.431 </t>
  </si>
  <si>
    <t> 24.07.1993 22:20 </t>
  </si>
  <si>
    <t> 0.085 </t>
  </si>
  <si>
    <t> A.Stuhl </t>
  </si>
  <si>
    <t>2449211.433 </t>
  </si>
  <si>
    <t> 11.08.1993 22:23 </t>
  </si>
  <si>
    <t> 0.091 </t>
  </si>
  <si>
    <t>2449212.451 </t>
  </si>
  <si>
    <t> 12.08.1993 22:49 </t>
  </si>
  <si>
    <t> R.Hodan </t>
  </si>
  <si>
    <t>2449486.518 </t>
  </si>
  <si>
    <t> 14.05.1994 00:25 </t>
  </si>
  <si>
    <t> 0.127 </t>
  </si>
  <si>
    <t> P.Molik </t>
  </si>
  <si>
    <t>OEJV 0060 </t>
  </si>
  <si>
    <t>2449536.393 </t>
  </si>
  <si>
    <t> 02.07.1994 21:25 </t>
  </si>
  <si>
    <t> 0.104 </t>
  </si>
  <si>
    <t>2449539.464 </t>
  </si>
  <si>
    <t> 05.07.1994 23:08 </t>
  </si>
  <si>
    <t> 0.108 </t>
  </si>
  <si>
    <t>2449543.5630 </t>
  </si>
  <si>
    <t> 10.07.1994 01:30 </t>
  </si>
  <si>
    <t> 0.1167 </t>
  </si>
  <si>
    <t>2449549.478 </t>
  </si>
  <si>
    <t> 15.07.1994 23:28 </t>
  </si>
  <si>
    <t> 0.101 </t>
  </si>
  <si>
    <t> T.Singliar </t>
  </si>
  <si>
    <t>2449556.4335 </t>
  </si>
  <si>
    <t> 22.07.1994 22:24 </t>
  </si>
  <si>
    <t> 0.1038 </t>
  </si>
  <si>
    <t>BAVM 80 </t>
  </si>
  <si>
    <t>2449556.4340 </t>
  </si>
  <si>
    <t> 0.1043 </t>
  </si>
  <si>
    <t>2449576.480 </t>
  </si>
  <si>
    <t> 11.08.1994 23:31 </t>
  </si>
  <si>
    <t> 0.110 </t>
  </si>
  <si>
    <t>2449590.3780 </t>
  </si>
  <si>
    <t> 25.08.1994 21:04 </t>
  </si>
  <si>
    <t> 0.1017 </t>
  </si>
  <si>
    <t> O.Demircan et al. </t>
  </si>
  <si>
    <t>IBVS 4126 </t>
  </si>
  <si>
    <t>2449590.3797 </t>
  </si>
  <si>
    <t> 25.08.1994 21:06 </t>
  </si>
  <si>
    <t> 0.1034 </t>
  </si>
  <si>
    <t>2449594.4800 </t>
  </si>
  <si>
    <t> 29.08.1994 23:31 </t>
  </si>
  <si>
    <t> 0.1138 </t>
  </si>
  <si>
    <t>2449596.3116 </t>
  </si>
  <si>
    <t> 31.08.1994 19:28 </t>
  </si>
  <si>
    <t> 0.1049 </t>
  </si>
  <si>
    <t>2449596.3118 </t>
  </si>
  <si>
    <t> 0.1051 </t>
  </si>
  <si>
    <t>2449598.3573 </t>
  </si>
  <si>
    <t> 02.09.1994 20:34 </t>
  </si>
  <si>
    <t> 0.1056 </t>
  </si>
  <si>
    <t>2449600.399 </t>
  </si>
  <si>
    <t> 04.09.1994 21:34 </t>
  </si>
  <si>
    <t> 0.102 </t>
  </si>
  <si>
    <t>2449612.266 </t>
  </si>
  <si>
    <t> 16.09.1994 18:23 </t>
  </si>
  <si>
    <t>2449618.3900 </t>
  </si>
  <si>
    <t> 22.09.1994 21:21 </t>
  </si>
  <si>
    <t> 0.0975 </t>
  </si>
  <si>
    <t>2449619.4170 </t>
  </si>
  <si>
    <t> 23.09.1994 22:00 </t>
  </si>
  <si>
    <t> 0.1020 </t>
  </si>
  <si>
    <t>2449624.325 </t>
  </si>
  <si>
    <t> 28.09.1994 19:48 </t>
  </si>
  <si>
    <t>2449783.632 </t>
  </si>
  <si>
    <t> 07.03.1995 03:10 </t>
  </si>
  <si>
    <t> 0.105 </t>
  </si>
  <si>
    <t>2449830.469 </t>
  </si>
  <si>
    <t> 22.04.1995 23:15 </t>
  </si>
  <si>
    <t> 0.112 </t>
  </si>
  <si>
    <t>2449840.486 </t>
  </si>
  <si>
    <t> 02.05.1995 23:39 </t>
  </si>
  <si>
    <t> 0.109 </t>
  </si>
  <si>
    <t>2449842.531 </t>
  </si>
  <si>
    <t> 05.05.1995 00:44 </t>
  </si>
  <si>
    <t>2449843.549 </t>
  </si>
  <si>
    <t> 06.05.1995 01:10 </t>
  </si>
  <si>
    <t>2449853.572 </t>
  </si>
  <si>
    <t> 16.05.1995 01:43 </t>
  </si>
  <si>
    <t> 0.107 </t>
  </si>
  <si>
    <t>2449866.457 </t>
  </si>
  <si>
    <t> 28.05.1995 22:58 </t>
  </si>
  <si>
    <t>2449872.382 </t>
  </si>
  <si>
    <t> 03.06.1995 21:10 </t>
  </si>
  <si>
    <t> 0.103 </t>
  </si>
  <si>
    <t>2449889.563 </t>
  </si>
  <si>
    <t> 21.06.1995 01:30 </t>
  </si>
  <si>
    <t>2449895.506 </t>
  </si>
  <si>
    <t> 27.06.1995 00:08 </t>
  </si>
  <si>
    <t> 0.119 </t>
  </si>
  <si>
    <t> M.Dahm </t>
  </si>
  <si>
    <t>BAVM 113 </t>
  </si>
  <si>
    <t>2449896.520 </t>
  </si>
  <si>
    <t> 28.06.1995 00:28 </t>
  </si>
  <si>
    <t> 0.111 </t>
  </si>
  <si>
    <t>2449897.544 </t>
  </si>
  <si>
    <t> 29.06.1995 01:03 </t>
  </si>
  <si>
    <t>2449898.369 </t>
  </si>
  <si>
    <t> 29.06.1995 20:51 </t>
  </si>
  <si>
    <t>2449898.561 </t>
  </si>
  <si>
    <t> 30.06.1995 01:27 </t>
  </si>
  <si>
    <t>2449899.389 </t>
  </si>
  <si>
    <t> 30.06.1995 21:20 </t>
  </si>
  <si>
    <t> 0.117 </t>
  </si>
  <si>
    <t>2449900.404 </t>
  </si>
  <si>
    <t> 01.07.1995 21:41 </t>
  </si>
  <si>
    <t>2449906.540 </t>
  </si>
  <si>
    <t> 08.07.1995 00:57 </t>
  </si>
  <si>
    <t>2449907.560 </t>
  </si>
  <si>
    <t> 09.07.1995 01:26 </t>
  </si>
  <si>
    <t>2449909.409 </t>
  </si>
  <si>
    <t> 10.07.1995 21:48 </t>
  </si>
  <si>
    <t> 0.116 </t>
  </si>
  <si>
    <t>2449912.4721 </t>
  </si>
  <si>
    <t> 13.07.1995 23:19 </t>
  </si>
  <si>
    <t> 0.1120 </t>
  </si>
  <si>
    <t>o</t>
  </si>
  <si>
    <t> W.Kleikamp </t>
  </si>
  <si>
    <t>BAVM 90 </t>
  </si>
  <si>
    <t>2449915.542 </t>
  </si>
  <si>
    <t> 17.07.1995 01:00 </t>
  </si>
  <si>
    <t> 0.114 </t>
  </si>
  <si>
    <t>2449918.411 </t>
  </si>
  <si>
    <t> 19.07.1995 21:51 </t>
  </si>
  <si>
    <t> 0.120 </t>
  </si>
  <si>
    <t>2449919.4266 </t>
  </si>
  <si>
    <t> 20.07.1995 22:14 </t>
  </si>
  <si>
    <t> 0.1136 </t>
  </si>
  <si>
    <t> J.Safar </t>
  </si>
  <si>
    <t>IBVS 4887 </t>
  </si>
  <si>
    <t>2449920.451 </t>
  </si>
  <si>
    <t> 21.07.1995 22:49 </t>
  </si>
  <si>
    <t> 0.115 </t>
  </si>
  <si>
    <t>2449923.515 </t>
  </si>
  <si>
    <t> 25.07.1995 00:21 </t>
  </si>
  <si>
    <t>2449924.538 </t>
  </si>
  <si>
    <t> 26.07.1995 00:54 </t>
  </si>
  <si>
    <t> 0.113 </t>
  </si>
  <si>
    <t>2449925.359 </t>
  </si>
  <si>
    <t> 26.07.1995 20:36 </t>
  </si>
  <si>
    <t>2449925.569 </t>
  </si>
  <si>
    <t> 27.07.1995 01:39 </t>
  </si>
  <si>
    <t> 0.121 </t>
  </si>
  <si>
    <t>2449932.522 </t>
  </si>
  <si>
    <t> 03.08.1995 00:31 </t>
  </si>
  <si>
    <t>2449934.356 </t>
  </si>
  <si>
    <t> 04.08.1995 20:32 </t>
  </si>
  <si>
    <t>2449935.375 </t>
  </si>
  <si>
    <t> 05.08.1995 21:00 </t>
  </si>
  <si>
    <t>2449936.400 </t>
  </si>
  <si>
    <t> 06.08.1995 21:36 </t>
  </si>
  <si>
    <t>2449939.463 </t>
  </si>
  <si>
    <t> 09.08.1995 23:06 </t>
  </si>
  <si>
    <t>2449941.505 </t>
  </si>
  <si>
    <t> 12.08.1995 00:07 </t>
  </si>
  <si>
    <t> 0.106 </t>
  </si>
  <si>
    <t>2449942.528 </t>
  </si>
  <si>
    <t> 13.08.1995 00:40 </t>
  </si>
  <si>
    <t>2449948.455 </t>
  </si>
  <si>
    <t> 18.08.1995 22:55 </t>
  </si>
  <si>
    <t>2449953.361 </t>
  </si>
  <si>
    <t> 23.08.1995 20:39 </t>
  </si>
  <si>
    <t>2449954.3939 </t>
  </si>
  <si>
    <t> 24.08.1995 21:27 </t>
  </si>
  <si>
    <t> 0.1118 </t>
  </si>
  <si>
    <t> M.Wolf et al. </t>
  </si>
  <si>
    <t>IBVS 4304 </t>
  </si>
  <si>
    <t>2449962.351 </t>
  </si>
  <si>
    <t> 01.09.1995 20:25 </t>
  </si>
  <si>
    <t> 0.093 </t>
  </si>
  <si>
    <t> M.Martignoni </t>
  </si>
  <si>
    <t> BBS 113 </t>
  </si>
  <si>
    <t>2449977.297 </t>
  </si>
  <si>
    <t> 16.09.1995 19:07 </t>
  </si>
  <si>
    <t>2449978.322 </t>
  </si>
  <si>
    <t> 17.09.1995 19:43 </t>
  </si>
  <si>
    <t>2449989.354 </t>
  </si>
  <si>
    <t> 28.09.1995 20:29 </t>
  </si>
  <si>
    <t>2449990.374 </t>
  </si>
  <si>
    <t> 29.09.1995 20:58 </t>
  </si>
  <si>
    <t> 0.100 </t>
  </si>
  <si>
    <t>2449995.2942 </t>
  </si>
  <si>
    <t> 04.10.1995 19:03 </t>
  </si>
  <si>
    <t> 0.1125 </t>
  </si>
  <si>
    <t>2449995.296 </t>
  </si>
  <si>
    <t> 04.10.1995 19:06 </t>
  </si>
  <si>
    <t>2450002.247 </t>
  </si>
  <si>
    <t> 11.10.1995 17:55 </t>
  </si>
  <si>
    <t>2450013.290 </t>
  </si>
  <si>
    <t> 22.10.1995 18:57 </t>
  </si>
  <si>
    <t>2450013.2907 </t>
  </si>
  <si>
    <t> 22.10.1995 18:58 </t>
  </si>
  <si>
    <t> 0.1132 </t>
  </si>
  <si>
    <t>2450180.569 </t>
  </si>
  <si>
    <t> 07.04.1996 01:39 </t>
  </si>
  <si>
    <t>2450181.591 </t>
  </si>
  <si>
    <t> 08.04.1996 02:11 </t>
  </si>
  <si>
    <t>2450189.564 </t>
  </si>
  <si>
    <t> 16.04.1996 01:32 </t>
  </si>
  <si>
    <t>2450191.613 </t>
  </si>
  <si>
    <t> 18.04.1996 02:42 </t>
  </si>
  <si>
    <t>2450195.501 </t>
  </si>
  <si>
    <t> 22.04.1996 00:01 </t>
  </si>
  <si>
    <t>2450197.541 </t>
  </si>
  <si>
    <t> 24.04.1996 00:59 </t>
  </si>
  <si>
    <t>2450242.536 </t>
  </si>
  <si>
    <t> 08.06.1996 00:51 </t>
  </si>
  <si>
    <t>2450243.555 </t>
  </si>
  <si>
    <t> 09.06.1996 01:19 </t>
  </si>
  <si>
    <t>2450244.377 </t>
  </si>
  <si>
    <t> 09.06.1996 21:02 </t>
  </si>
  <si>
    <t>2450245.400 </t>
  </si>
  <si>
    <t> 10.06.1996 21:36 </t>
  </si>
  <si>
    <t> 0.118 </t>
  </si>
  <si>
    <t>2450246.421 </t>
  </si>
  <si>
    <t> 11.06.1996 22:06 </t>
  </si>
  <si>
    <t>2450248.469 </t>
  </si>
  <si>
    <t> 13.06.1996 23:15 </t>
  </si>
  <si>
    <t>2450249.488 </t>
  </si>
  <si>
    <t> 14.06.1996 23:42 </t>
  </si>
  <si>
    <t>2450284.4612 </t>
  </si>
  <si>
    <t> 19.07.1996 23:04 </t>
  </si>
  <si>
    <t> 0.1198 </t>
  </si>
  <si>
    <t>BAVM 99 </t>
  </si>
  <si>
    <t>2450637.4307 </t>
  </si>
  <si>
    <t> 07.07.1997 22:20 </t>
  </si>
  <si>
    <t> 0.1264 </t>
  </si>
  <si>
    <t>BAVM 111 </t>
  </si>
  <si>
    <t>2450985.4927 </t>
  </si>
  <si>
    <t> 20.06.1998 23:49 </t>
  </si>
  <si>
    <t> 0.1334 </t>
  </si>
  <si>
    <t>BAVM 118 </t>
  </si>
  <si>
    <t>2451745.4208 </t>
  </si>
  <si>
    <t> 19.07.2000 22:05 </t>
  </si>
  <si>
    <t> 0.1482 </t>
  </si>
  <si>
    <t> R.Pazhouhesh et al. </t>
  </si>
  <si>
    <t>IBVS 5190 </t>
  </si>
  <si>
    <t>2451783.2533 </t>
  </si>
  <si>
    <t> 26.08.2000 18:04 </t>
  </si>
  <si>
    <t> 0.1486 </t>
  </si>
  <si>
    <t>2451787.3462 </t>
  </si>
  <si>
    <t> 30.08.2000 20:18 </t>
  </si>
  <si>
    <t> 0.1515 </t>
  </si>
  <si>
    <t>-I</t>
  </si>
  <si>
    <t>BAVM 152 </t>
  </si>
  <si>
    <t>2452143.3865 </t>
  </si>
  <si>
    <t> 21.08.2001 21:16 </t>
  </si>
  <si>
    <t>28594</t>
  </si>
  <si>
    <t> 0.1614 </t>
  </si>
  <si>
    <t> Baldinelli&amp;Maitan </t>
  </si>
  <si>
    <t>IBVS 5220 </t>
  </si>
  <si>
    <t>2452150.3345 </t>
  </si>
  <si>
    <t> 28.08.2001 20:01 </t>
  </si>
  <si>
    <t>28611</t>
  </si>
  <si>
    <t> 0.1565 </t>
  </si>
  <si>
    <t>2452444.41040 </t>
  </si>
  <si>
    <t> 18.06.2002 21:50 </t>
  </si>
  <si>
    <t>29330</t>
  </si>
  <si>
    <t> 0.16476 </t>
  </si>
  <si>
    <t>C </t>
  </si>
  <si>
    <t> R.Ehrenberger </t>
  </si>
  <si>
    <t>2452454.43066 </t>
  </si>
  <si>
    <t> 28.06.2002 22:20 </t>
  </si>
  <si>
    <t>29354.5</t>
  </si>
  <si>
    <t> 0.16464 </t>
  </si>
  <si>
    <t>2452771.4088 </t>
  </si>
  <si>
    <t> 11.05.2003 21:48 </t>
  </si>
  <si>
    <t>30129.5</t>
  </si>
  <si>
    <t> 0.1714 </t>
  </si>
  <si>
    <t> V.Bakis et al. </t>
  </si>
  <si>
    <t>IBVS 5662 </t>
  </si>
  <si>
    <t>2452813.3267 </t>
  </si>
  <si>
    <t> 22.06.2003 19:50 </t>
  </si>
  <si>
    <t>30232</t>
  </si>
  <si>
    <t> 0.1673 </t>
  </si>
  <si>
    <t>2452815.37779 </t>
  </si>
  <si>
    <t> 24.06.2003 21:04 </t>
  </si>
  <si>
    <t>30237</t>
  </si>
  <si>
    <t> 0.17340 </t>
  </si>
  <si>
    <t>2453207.4103 </t>
  </si>
  <si>
    <t> 20.07.2004 21:50 </t>
  </si>
  <si>
    <t>31195.5</t>
  </si>
  <si>
    <t> 0.1839 </t>
  </si>
  <si>
    <t> O.Aksu et al. </t>
  </si>
  <si>
    <t>IBVS 5588 </t>
  </si>
  <si>
    <t>2453223.36140 </t>
  </si>
  <si>
    <t> 05.08.2004 20:40 </t>
  </si>
  <si>
    <t>31234.5</t>
  </si>
  <si>
    <t> 0.18418 </t>
  </si>
  <si>
    <t>2453512.5330 </t>
  </si>
  <si>
    <t> 22.05.2005 00:47 </t>
  </si>
  <si>
    <t>31941.5</t>
  </si>
  <si>
    <t> 0.1961 </t>
  </si>
  <si>
    <t> B.Albayrak et al. </t>
  </si>
  <si>
    <t>IBVS 5649 </t>
  </si>
  <si>
    <t>2453520.5035 </t>
  </si>
  <si>
    <t> 30.05.2005 00:05 </t>
  </si>
  <si>
    <t>31961</t>
  </si>
  <si>
    <t> 0.1912 </t>
  </si>
  <si>
    <t>BAVM 178 </t>
  </si>
  <si>
    <t>2453538.5006 </t>
  </si>
  <si>
    <t> 17.06.2005 00:00 </t>
  </si>
  <si>
    <t>32005</t>
  </si>
  <si>
    <t> 0.1925 </t>
  </si>
  <si>
    <t>2453569.38508 </t>
  </si>
  <si>
    <t> 17.07.2005 21:14 </t>
  </si>
  <si>
    <t>32080.5</t>
  </si>
  <si>
    <t> 0.19782 </t>
  </si>
  <si>
    <t>2453959.37013 </t>
  </si>
  <si>
    <t> 11.08.2006 20:52 </t>
  </si>
  <si>
    <t>33034</t>
  </si>
  <si>
    <t> 0.20583 </t>
  </si>
  <si>
    <t>2453983.2994 </t>
  </si>
  <si>
    <t> 04.09.2006 19:11 </t>
  </si>
  <si>
    <t>33092.5</t>
  </si>
  <si>
    <t> 0.2089 </t>
  </si>
  <si>
    <t> S.Dogru et al. </t>
  </si>
  <si>
    <t>IBVS 5746 </t>
  </si>
  <si>
    <t>2454300.48388 </t>
  </si>
  <si>
    <t> 18.07.2007 23:36 </t>
  </si>
  <si>
    <t>33868</t>
  </si>
  <si>
    <t> 0.21748 </t>
  </si>
  <si>
    <t> L.Šmelcer </t>
  </si>
  <si>
    <t>2454300.48398 </t>
  </si>
  <si>
    <t> 0.21758 </t>
  </si>
  <si>
    <t>2454576.5661 </t>
  </si>
  <si>
    <t> 20.04.2008 01:35 </t>
  </si>
  <si>
    <t>34543</t>
  </si>
  <si>
    <t> 0.2279 </t>
  </si>
  <si>
    <t> Z.Terzioglu &amp; L.Kalkan </t>
  </si>
  <si>
    <t>IBVS 5887 </t>
  </si>
  <si>
    <t>2454625.4398 </t>
  </si>
  <si>
    <t> 07.06.2008 22:33 </t>
  </si>
  <si>
    <t>34662.5</t>
  </si>
  <si>
    <t> 0.2266 </t>
  </si>
  <si>
    <t> L.Kalkan &amp; S.Çaliskan </t>
  </si>
  <si>
    <t>2454628.5035 </t>
  </si>
  <si>
    <t> 11.06.2008 00:05 </t>
  </si>
  <si>
    <t>34670</t>
  </si>
  <si>
    <t> 0.2229 </t>
  </si>
  <si>
    <t> H.Bozyel &amp; B.Sivrilikaya </t>
  </si>
  <si>
    <t>2454655.5025 </t>
  </si>
  <si>
    <t> 08.07.2008 00:03 </t>
  </si>
  <si>
    <t>34736</t>
  </si>
  <si>
    <t> 0.2282 </t>
  </si>
  <si>
    <t> G.Gökay &amp; H.Gürsoytrak </t>
  </si>
  <si>
    <t>2454938.536 </t>
  </si>
  <si>
    <t> 17.04.2009 00:51 </t>
  </si>
  <si>
    <t>35428</t>
  </si>
  <si>
    <t> 0.237 </t>
  </si>
  <si>
    <t> G.Marino et al. </t>
  </si>
  <si>
    <t>IBVS 5917 </t>
  </si>
  <si>
    <t>2454993.3433 </t>
  </si>
  <si>
    <t> 10.06.2009 20:14 </t>
  </si>
  <si>
    <t>35562</t>
  </si>
  <si>
    <t> 0.2388 </t>
  </si>
  <si>
    <t>IBVS 5893 </t>
  </si>
  <si>
    <t>2455430.3655 </t>
  </si>
  <si>
    <t> 21.08.2010 20:46 </t>
  </si>
  <si>
    <t>36630.5</t>
  </si>
  <si>
    <t> 0.2495 </t>
  </si>
  <si>
    <t>OEJV 0137 </t>
  </si>
  <si>
    <t>2455430.3657 </t>
  </si>
  <si>
    <t> 0.2497 </t>
  </si>
  <si>
    <t>2455430.3658 </t>
  </si>
  <si>
    <t> 0.2498 </t>
  </si>
  <si>
    <t>2456078.8426 </t>
  </si>
  <si>
    <t> 31.05.2012 08:13 </t>
  </si>
  <si>
    <t>38216</t>
  </si>
  <si>
    <t> 0.2646 </t>
  </si>
  <si>
    <t>IBVS 6029 </t>
  </si>
  <si>
    <t>2456451.8575 </t>
  </si>
  <si>
    <t> 08.06.2013 08:34 </t>
  </si>
  <si>
    <t>39128</t>
  </si>
  <si>
    <t> 0.2757 </t>
  </si>
  <si>
    <t> G.Samolyk </t>
  </si>
  <si>
    <t> JAAVSO 41;328 </t>
  </si>
  <si>
    <t>2431587.762 </t>
  </si>
  <si>
    <t> 12.05.1945 06:17 </t>
  </si>
  <si>
    <t> R.Rigollet </t>
  </si>
  <si>
    <t> BAOP 2.13.187 </t>
  </si>
  <si>
    <t>2436361.7317 </t>
  </si>
  <si>
    <t> 07.06.1958 05:33 </t>
  </si>
  <si>
    <t> 0.0000 </t>
  </si>
  <si>
    <t> L.Binnendijk </t>
  </si>
  <si>
    <t> AJ 65.79 </t>
  </si>
  <si>
    <t>2436734.7347 </t>
  </si>
  <si>
    <t> 15.06.1959 05:37 </t>
  </si>
  <si>
    <t> -0.0007 </t>
  </si>
  <si>
    <t>2436735.7574 </t>
  </si>
  <si>
    <t> 16.06.1959 06:10 </t>
  </si>
  <si>
    <t> -0.0005 </t>
  </si>
  <si>
    <t>2437424.9153 </t>
  </si>
  <si>
    <t> 05.05.1961 09:58 </t>
  </si>
  <si>
    <t> 0.0003 </t>
  </si>
  <si>
    <t> Wilson &amp; O'Toole </t>
  </si>
  <si>
    <t> PASP 77.58 </t>
  </si>
  <si>
    <t>2438585.433 </t>
  </si>
  <si>
    <t> 08.07.1964 22:23 </t>
  </si>
  <si>
    <t> -0.006 </t>
  </si>
  <si>
    <t>2439313.4494 </t>
  </si>
  <si>
    <t> 06.07.1966 22:47 </t>
  </si>
  <si>
    <t> -0.0015 </t>
  </si>
  <si>
    <t> Minti &amp; Dinescu </t>
  </si>
  <si>
    <t>IBVS 148 </t>
  </si>
  <si>
    <t>2440344.525 </t>
  </si>
  <si>
    <t> 03.05.1969 00:36 </t>
  </si>
  <si>
    <t> -0.003 </t>
  </si>
  <si>
    <t> ORI 113 </t>
  </si>
  <si>
    <t>2440353.520 </t>
  </si>
  <si>
    <t> 12.05.1969 00:28 </t>
  </si>
  <si>
    <t> K.Locher </t>
  </si>
  <si>
    <t>2440354.550 </t>
  </si>
  <si>
    <t> 13.05.1969 01:12 </t>
  </si>
  <si>
    <t> 0.002 </t>
  </si>
  <si>
    <t>2440421.4220 </t>
  </si>
  <si>
    <t> 18.07.1969 22:07 </t>
  </si>
  <si>
    <t> 0.0028 </t>
  </si>
  <si>
    <t> H.Minti </t>
  </si>
  <si>
    <t>IBVS 419 </t>
  </si>
  <si>
    <t>2440448.4129 </t>
  </si>
  <si>
    <t> 14.08.1969 21:54 </t>
  </si>
  <si>
    <t>2440731.438 </t>
  </si>
  <si>
    <t> 24.05.1970 22:30 </t>
  </si>
  <si>
    <t> 0.000 </t>
  </si>
  <si>
    <t> ORI 119 </t>
  </si>
  <si>
    <t>2440753.513 </t>
  </si>
  <si>
    <t> 16.06.1970 00:18 </t>
  </si>
  <si>
    <t> -0.010 </t>
  </si>
  <si>
    <t> ORI 120 </t>
  </si>
  <si>
    <t>2442241.444 </t>
  </si>
  <si>
    <t> 12.07.1974 22:39 </t>
  </si>
  <si>
    <t> -0.004 </t>
  </si>
  <si>
    <t> BBS 16 </t>
  </si>
  <si>
    <t>2442251.463 </t>
  </si>
  <si>
    <t> 22.07.1974 23:06 </t>
  </si>
  <si>
    <t>2442267.406 </t>
  </si>
  <si>
    <t> 07.08.1974 21:44 </t>
  </si>
  <si>
    <t> -0.014 </t>
  </si>
  <si>
    <t> BBS 17 </t>
  </si>
  <si>
    <t>2442272.548 </t>
  </si>
  <si>
    <t> 13.08.1974 01:09 </t>
  </si>
  <si>
    <t> 0.016 </t>
  </si>
  <si>
    <t>2442275.395 </t>
  </si>
  <si>
    <t> 15.08.1974 21:28 </t>
  </si>
  <si>
    <t>2442620.383 </t>
  </si>
  <si>
    <t> 26.07.1975 21:11 </t>
  </si>
  <si>
    <t> BBS 23 </t>
  </si>
  <si>
    <t>2442621.396 </t>
  </si>
  <si>
    <t> 27.07.1975 21:30 </t>
  </si>
  <si>
    <t> -0.009 </t>
  </si>
  <si>
    <t>2442633.471 </t>
  </si>
  <si>
    <t> 08.08.1975 23:18 </t>
  </si>
  <si>
    <t> 0.001 </t>
  </si>
  <si>
    <t>2442990.520 </t>
  </si>
  <si>
    <t> 31.07.1976 00:28 </t>
  </si>
  <si>
    <t> BBS 29 </t>
  </si>
  <si>
    <t>2443369.466 </t>
  </si>
  <si>
    <t> 13.08.1977 23:11 </t>
  </si>
  <si>
    <t> 0.009 </t>
  </si>
  <si>
    <t> J.le Borgne </t>
  </si>
  <si>
    <t> GEOS 13 </t>
  </si>
  <si>
    <t>2443370.481 </t>
  </si>
  <si>
    <t> 14.08.1977 23:32 </t>
  </si>
  <si>
    <t>2443717.506 </t>
  </si>
  <si>
    <t> 28.07.1978 00:08 </t>
  </si>
  <si>
    <t>BAVM 31 </t>
  </si>
  <si>
    <t>2443749.418 </t>
  </si>
  <si>
    <t> 28.08.1978 22:01 </t>
  </si>
  <si>
    <t>2443756.363 </t>
  </si>
  <si>
    <t> 04.09.1978 20:42 </t>
  </si>
  <si>
    <t> BBS 39 </t>
  </si>
  <si>
    <t>2443765.375 </t>
  </si>
  <si>
    <t> 13.09.1978 21:00 </t>
  </si>
  <si>
    <t>2444059.429 </t>
  </si>
  <si>
    <t> 04.07.1979 22:17 </t>
  </si>
  <si>
    <t> BBS 44 </t>
  </si>
  <si>
    <t>2446217.731 </t>
  </si>
  <si>
    <t> 01.06.1985 05:32 </t>
  </si>
  <si>
    <t> D.Williams </t>
  </si>
  <si>
    <t>2446225.702 </t>
  </si>
  <si>
    <t> 09.06.1985 04:50 </t>
  </si>
  <si>
    <t>2446233.682 </t>
  </si>
  <si>
    <t> 17.06.1985 04:22 </t>
  </si>
  <si>
    <t>2446237.759 </t>
  </si>
  <si>
    <t> 21.06.1985 06:12 </t>
  </si>
  <si>
    <t>2446246.769 </t>
  </si>
  <si>
    <t> 30.06.1985 06:27 </t>
  </si>
  <si>
    <t>2446261.501 </t>
  </si>
  <si>
    <t> 15.07.1985 00:01 </t>
  </si>
  <si>
    <t>2446268.443 </t>
  </si>
  <si>
    <t> 21.07.1985 22:37 </t>
  </si>
  <si>
    <t> 0.027 </t>
  </si>
  <si>
    <t> P.Svoboda </t>
  </si>
  <si>
    <t>2446268.453 </t>
  </si>
  <si>
    <t> 21.07.1985 22:52 </t>
  </si>
  <si>
    <t> 0.037 </t>
  </si>
  <si>
    <t>2446269.679 </t>
  </si>
  <si>
    <t> 23.07.1985 04:17 </t>
  </si>
  <si>
    <t>2446270.485 </t>
  </si>
  <si>
    <t> 23.07.1985 23:38 </t>
  </si>
  <si>
    <t>2446272.537 </t>
  </si>
  <si>
    <t> 26.07.1985 00:53 </t>
  </si>
  <si>
    <t> 0.031 </t>
  </si>
  <si>
    <t>2446293.378 </t>
  </si>
  <si>
    <t> 15.08.1985 21:04 </t>
  </si>
  <si>
    <t> 0.013 </t>
  </si>
  <si>
    <t> M.Berka </t>
  </si>
  <si>
    <t>2446293.379 </t>
  </si>
  <si>
    <t> 15.08.1985 21:05 </t>
  </si>
  <si>
    <t> 0.014 </t>
  </si>
  <si>
    <t> P.Lutcha </t>
  </si>
  <si>
    <t>2446293.381 </t>
  </si>
  <si>
    <t> 15.08.1985 21:08 </t>
  </si>
  <si>
    <t> T.Cervinka </t>
  </si>
  <si>
    <t> P.Hajek </t>
  </si>
  <si>
    <t>2446293.383 </t>
  </si>
  <si>
    <t> 15.08.1985 21:11 </t>
  </si>
  <si>
    <t> 0.018 </t>
  </si>
  <si>
    <t>2446293.385 </t>
  </si>
  <si>
    <t> 15.08.1985 21:14 </t>
  </si>
  <si>
    <t> M.Varady </t>
  </si>
  <si>
    <t>2446964.534 </t>
  </si>
  <si>
    <t> 18.06.1987 00:48 </t>
  </si>
  <si>
    <t> 0.008 </t>
  </si>
  <si>
    <t>2447006.4933 </t>
  </si>
  <si>
    <t> 29.07.1987 23:50 </t>
  </si>
  <si>
    <t> 0.0449 </t>
  </si>
  <si>
    <t>2447758.441 </t>
  </si>
  <si>
    <t> 19.08.1989 22:35 </t>
  </si>
  <si>
    <t>2447761.525 </t>
  </si>
  <si>
    <t> 23.08.1989 00:36 </t>
  </si>
  <si>
    <t> 0.071 </t>
  </si>
  <si>
    <t>2447767.439 </t>
  </si>
  <si>
    <t> 28.08.1989 22:32 </t>
  </si>
  <si>
    <t>2447775.404 </t>
  </si>
  <si>
    <t> 05.09.1989 21:41 </t>
  </si>
  <si>
    <t>2447814.270 </t>
  </si>
  <si>
    <t> 14.10.1989 18:28 </t>
  </si>
  <si>
    <t> 0.056 </t>
  </si>
  <si>
    <t>2448067.4454 </t>
  </si>
  <si>
    <t> 24.06.1990 22:41 </t>
  </si>
  <si>
    <t> 0.0632 </t>
  </si>
  <si>
    <t>2448069.4907 </t>
  </si>
  <si>
    <t> 26.06.1990 23:46 </t>
  </si>
  <si>
    <t> 0.0635 </t>
  </si>
  <si>
    <t>2448120.4115 </t>
  </si>
  <si>
    <t> 16.08.1990 21:52 </t>
  </si>
  <si>
    <t> 0.0644 </t>
  </si>
  <si>
    <t>2448362.5433 </t>
  </si>
  <si>
    <t> 16.04.1991 01:02 </t>
  </si>
  <si>
    <t> 0.0710 </t>
  </si>
  <si>
    <t>2448778.5043 </t>
  </si>
  <si>
    <t> 05.06.1992 00:06 </t>
  </si>
  <si>
    <t>2449213.681 </t>
  </si>
  <si>
    <t> 14.08.1993 04:20 </t>
  </si>
  <si>
    <t>2449537.4159 </t>
  </si>
  <si>
    <t> 03.07.1994 21:58 </t>
  </si>
  <si>
    <t> 0.1045 </t>
  </si>
  <si>
    <t>2449545.3922 </t>
  </si>
  <si>
    <t> 11.07.1994 21:24 </t>
  </si>
  <si>
    <t> 0.1054 </t>
  </si>
  <si>
    <t>2449547.4373 </t>
  </si>
  <si>
    <t> 13.07.1994 22:29 </t>
  </si>
  <si>
    <t> 0.1055 </t>
  </si>
  <si>
    <t>2449548.4685 </t>
  </si>
  <si>
    <t> 14.07.1994 23:14 </t>
  </si>
  <si>
    <t> 0.1142 </t>
  </si>
  <si>
    <t>2449550.4997 </t>
  </si>
  <si>
    <t> 16.07.1994 23:59 </t>
  </si>
  <si>
    <t> 0.1005 </t>
  </si>
  <si>
    <t>2449558.4848 </t>
  </si>
  <si>
    <t> 24.07.1994 23:38 </t>
  </si>
  <si>
    <t> 0.1101 </t>
  </si>
  <si>
    <t>2449559.5008 </t>
  </si>
  <si>
    <t> 26.07.1994 00:01 </t>
  </si>
  <si>
    <t> 0.1037 </t>
  </si>
  <si>
    <t>2449562.3694 </t>
  </si>
  <si>
    <t> 28.07.1994 20:51 </t>
  </si>
  <si>
    <t> 0.1093 </t>
  </si>
  <si>
    <t>2449563.3964 </t>
  </si>
  <si>
    <t> 29.07.1994 21:30 </t>
  </si>
  <si>
    <t>2449564.4172 </t>
  </si>
  <si>
    <t> 30.07.1994 22:00 </t>
  </si>
  <si>
    <t> 0.1121 </t>
  </si>
  <si>
    <t>2449565.4359 </t>
  </si>
  <si>
    <t> 31.07.1994 22:27 </t>
  </si>
  <si>
    <t> 0.1083 </t>
  </si>
  <si>
    <t>2449567.4768 </t>
  </si>
  <si>
    <t> 02.08.1994 23:26 </t>
  </si>
  <si>
    <t> 0.1042 </t>
  </si>
  <si>
    <t>2449568.4962 </t>
  </si>
  <si>
    <t> 03.08.1994 23:54 </t>
  </si>
  <si>
    <t> 0.1012 </t>
  </si>
  <si>
    <t>2449569.5170 </t>
  </si>
  <si>
    <t> 05.08.1994 00:24 </t>
  </si>
  <si>
    <t> 0.0995 </t>
  </si>
  <si>
    <t>2449574.4299 </t>
  </si>
  <si>
    <t> 09.08.1994 22:19 </t>
  </si>
  <si>
    <t> 0.1044 </t>
  </si>
  <si>
    <t>2449580.3678 </t>
  </si>
  <si>
    <t> 15.08.1994 20:49 </t>
  </si>
  <si>
    <t> 0.1119 </t>
  </si>
  <si>
    <t>2449581.3879 </t>
  </si>
  <si>
    <t> 16.08.1994 21:18 </t>
  </si>
  <si>
    <t> 0.1095 </t>
  </si>
  <si>
    <t>2449587.3166 </t>
  </si>
  <si>
    <t> 22.08.1994 19:35 </t>
  </si>
  <si>
    <t> 0.1078 </t>
  </si>
  <si>
    <t>2449591.4039 </t>
  </si>
  <si>
    <t> 26.08.1994 21:41 </t>
  </si>
  <si>
    <t>2449592.4357 </t>
  </si>
  <si>
    <t> 27.08.1994 22:27 </t>
  </si>
  <si>
    <t> 0.1144 </t>
  </si>
  <si>
    <t>2449599.3776 </t>
  </si>
  <si>
    <t> 03.09.1994 21:03 </t>
  </si>
  <si>
    <t>2449605.3098 </t>
  </si>
  <si>
    <t> 09.09.1994 19:26 </t>
  </si>
  <si>
    <t> 0.1052 </t>
  </si>
  <si>
    <t>2449623.3097 </t>
  </si>
  <si>
    <t> 27.09.1994 19:25 </t>
  </si>
  <si>
    <t>2449625.3526 </t>
  </si>
  <si>
    <t> 29.09.1994 20:27 </t>
  </si>
  <si>
    <t> 0.1072 </t>
  </si>
  <si>
    <t>2449639.2493 </t>
  </si>
  <si>
    <t> 13.10.1994 17:58 </t>
  </si>
  <si>
    <t> 0.0981 </t>
  </si>
  <si>
    <t>2449923.5174 </t>
  </si>
  <si>
    <t> 25.07.1995 00:25 </t>
  </si>
  <si>
    <t> J.Polak </t>
  </si>
  <si>
    <t>2449928.4235 </t>
  </si>
  <si>
    <t> 29.07.1995 22:09 </t>
  </si>
  <si>
    <t> 0.1126 </t>
  </si>
  <si>
    <t> M.Rottenborn </t>
  </si>
  <si>
    <t>2449928.4395 </t>
  </si>
  <si>
    <t> 29.07.1995 22:32 </t>
  </si>
  <si>
    <t> 0.1286 </t>
  </si>
  <si>
    <t>2449929.4353 </t>
  </si>
  <si>
    <t> 30.07.1995 22:26 </t>
  </si>
  <si>
    <t> 0.1019 </t>
  </si>
  <si>
    <t>2449929.4394 </t>
  </si>
  <si>
    <t> 30.07.1995 22:32 </t>
  </si>
  <si>
    <t> 0.1060 </t>
  </si>
  <si>
    <t> M.Vetrovcova </t>
  </si>
  <si>
    <t>2449929.4443 </t>
  </si>
  <si>
    <t> 30.07.1995 22:39 </t>
  </si>
  <si>
    <t> 0.1109 </t>
  </si>
  <si>
    <t> M.Zibar </t>
  </si>
  <si>
    <t>2449929.4457 </t>
  </si>
  <si>
    <t> 30.07.1995 22:41 </t>
  </si>
  <si>
    <t> 0.1123 </t>
  </si>
  <si>
    <t>2449929.4485 </t>
  </si>
  <si>
    <t> 30.07.1995 22:45 </t>
  </si>
  <si>
    <t> 0.1151 </t>
  </si>
  <si>
    <t> A.Kratochvil </t>
  </si>
  <si>
    <t>2450237.010 </t>
  </si>
  <si>
    <t> 02.06.1996 12:14 </t>
  </si>
  <si>
    <t>ns</t>
  </si>
  <si>
    <t> S.Cook </t>
  </si>
  <si>
    <t>2450281.4087 </t>
  </si>
  <si>
    <t> 16.07.1996 21:48 </t>
  </si>
  <si>
    <t> 0.1348 </t>
  </si>
  <si>
    <t> S.Stano </t>
  </si>
  <si>
    <t>2450281.4164 </t>
  </si>
  <si>
    <t> 16.07.1996 21:59 </t>
  </si>
  <si>
    <t> 0.1425 </t>
  </si>
  <si>
    <t> M.Voloch </t>
  </si>
  <si>
    <t>2450281.4191 </t>
  </si>
  <si>
    <t> 16.07.1996 22:03 </t>
  </si>
  <si>
    <t> 0.1452 </t>
  </si>
  <si>
    <t> R.Harmanos </t>
  </si>
  <si>
    <t> D.Ruscansky </t>
  </si>
  <si>
    <t>2450282.4233 </t>
  </si>
  <si>
    <t> 17.07.1996 22:09 </t>
  </si>
  <si>
    <t> 0.1269 </t>
  </si>
  <si>
    <t>2450282.4254 </t>
  </si>
  <si>
    <t> 17.07.1996 22:12 </t>
  </si>
  <si>
    <t> 0.1290 </t>
  </si>
  <si>
    <t> R.Lenart </t>
  </si>
  <si>
    <t>2450282.4309 </t>
  </si>
  <si>
    <t> 17.07.1996 22:20 </t>
  </si>
  <si>
    <t> 0.1345 </t>
  </si>
  <si>
    <t>2450282.4330 </t>
  </si>
  <si>
    <t> 17.07.1996 22:23 </t>
  </si>
  <si>
    <t> 0.1366 </t>
  </si>
  <si>
    <t> J.Rusinko </t>
  </si>
  <si>
    <t>2450963.4023 </t>
  </si>
  <si>
    <t> 29.05.1998 21:39 </t>
  </si>
  <si>
    <t> 0.1287 </t>
  </si>
  <si>
    <t> M.Bilansky </t>
  </si>
  <si>
    <t>2450963.4079 </t>
  </si>
  <si>
    <t> 29.05.1998 21:47 </t>
  </si>
  <si>
    <t> 0.1343 </t>
  </si>
  <si>
    <t> P.Harmanos </t>
  </si>
  <si>
    <t>2451043.3885 </t>
  </si>
  <si>
    <t> 17.08.1998 21:19 </t>
  </si>
  <si>
    <t> 0.1563 </t>
  </si>
  <si>
    <t>2451390.4059 </t>
  </si>
  <si>
    <t> 30.07.1999 21:44 </t>
  </si>
  <si>
    <t> 0.1412 </t>
  </si>
  <si>
    <t>BAVM 133 </t>
  </si>
  <si>
    <t>2451390.4061 </t>
  </si>
  <si>
    <t> 0.1414 </t>
  </si>
  <si>
    <t>2451658.4997 </t>
  </si>
  <si>
    <t> 23.04.2000 23:59 </t>
  </si>
  <si>
    <t> 0.1386 </t>
  </si>
  <si>
    <t> J.Gozdal </t>
  </si>
  <si>
    <t>2452054.428 </t>
  </si>
  <si>
    <t> 24.05.2001 22:16 </t>
  </si>
  <si>
    <t>28376.5</t>
  </si>
  <si>
    <t> 0.159 </t>
  </si>
  <si>
    <t> P.Hejduk </t>
  </si>
  <si>
    <t>2452091.4297 </t>
  </si>
  <si>
    <t> 30.06.2001 22:18 </t>
  </si>
  <si>
    <t>28467</t>
  </si>
  <si>
    <t> 0.1470 </t>
  </si>
  <si>
    <t> B.Gürol et al. </t>
  </si>
  <si>
    <t>IBVS 5443 </t>
  </si>
  <si>
    <t>2452091.4311 </t>
  </si>
  <si>
    <t> 30.06.2001 22:20 </t>
  </si>
  <si>
    <t> 0.1484 </t>
  </si>
  <si>
    <t>2452091.4314 </t>
  </si>
  <si>
    <t> 30.06.2001 22:21 </t>
  </si>
  <si>
    <t> 0.1487 </t>
  </si>
  <si>
    <t>2452093.0729 </t>
  </si>
  <si>
    <t> 02.07.2001 13:44 </t>
  </si>
  <si>
    <t>28471</t>
  </si>
  <si>
    <t> 0.1542 </t>
  </si>
  <si>
    <t> Nagai </t>
  </si>
  <si>
    <t>2452437.470 </t>
  </si>
  <si>
    <t> 11.06.2002 23:16 </t>
  </si>
  <si>
    <t>29313</t>
  </si>
  <si>
    <t> 0.177 </t>
  </si>
  <si>
    <t> P.Fidler </t>
  </si>
  <si>
    <t>2452490.439 </t>
  </si>
  <si>
    <t> 03.08.2002 22:32 </t>
  </si>
  <si>
    <t>29442.5</t>
  </si>
  <si>
    <t> 0.181 </t>
  </si>
  <si>
    <t> R.Cíhal </t>
  </si>
  <si>
    <t>2452492.483 </t>
  </si>
  <si>
    <t> 05.08.2002 23:35 </t>
  </si>
  <si>
    <t>29447.5</t>
  </si>
  <si>
    <t> 0.180 </t>
  </si>
  <si>
    <t>2452508.6235 </t>
  </si>
  <si>
    <t> 22.08.2002 02:57 </t>
  </si>
  <si>
    <t>29487</t>
  </si>
  <si>
    <t> 0.1656 </t>
  </si>
  <si>
    <t> S.Dvorak </t>
  </si>
  <si>
    <t>2452816.1966 </t>
  </si>
  <si>
    <t> 25.06.2003 16:43 </t>
  </si>
  <si>
    <t>30239</t>
  </si>
  <si>
    <t> 0.1742 </t>
  </si>
  <si>
    <t> Nakajima </t>
  </si>
  <si>
    <t>2452862.0050 </t>
  </si>
  <si>
    <t> 10.08.2003 12:07 </t>
  </si>
  <si>
    <t>30351</t>
  </si>
  <si>
    <t> 0.1751 </t>
  </si>
  <si>
    <t>2453092.8878 </t>
  </si>
  <si>
    <t> 28.03.2004 09:18 </t>
  </si>
  <si>
    <t>30915.5</t>
  </si>
  <si>
    <t> 0.1801 </t>
  </si>
  <si>
    <t>2453235.398 </t>
  </si>
  <si>
    <t> 17.08.2004 21:33 </t>
  </si>
  <si>
    <t>31264</t>
  </si>
  <si>
    <t> 0.155 </t>
  </si>
  <si>
    <t> M.Hronovská </t>
  </si>
  <si>
    <t>2453429.291 </t>
  </si>
  <si>
    <t> 27.02.2005 18:59 </t>
  </si>
  <si>
    <t>31738</t>
  </si>
  <si>
    <t> 0.185 </t>
  </si>
  <si>
    <t> Kanai </t>
  </si>
  <si>
    <t>2453436.242 </t>
  </si>
  <si>
    <t> 06.03.2005 17:48 </t>
  </si>
  <si>
    <t>31755</t>
  </si>
  <si>
    <t> 0.183 </t>
  </si>
  <si>
    <t>2453447.287 </t>
  </si>
  <si>
    <t> 17.03.2005 18:53 </t>
  </si>
  <si>
    <t>31782</t>
  </si>
  <si>
    <t>2453469.7881 </t>
  </si>
  <si>
    <t> 09.04.2005 06:54 </t>
  </si>
  <si>
    <t>31837</t>
  </si>
  <si>
    <t>2453498.2107 </t>
  </si>
  <si>
    <t> 07.05.2005 17:03 </t>
  </si>
  <si>
    <t>31906.5</t>
  </si>
  <si>
    <t> 0.1886 </t>
  </si>
  <si>
    <t>2453533.3896 </t>
  </si>
  <si>
    <t> 11.06.2005 21:21 </t>
  </si>
  <si>
    <t>31992.5</t>
  </si>
  <si>
    <t> 0.1939 </t>
  </si>
  <si>
    <t> H.V.Senavci et al. </t>
  </si>
  <si>
    <t>2453538.701 </t>
  </si>
  <si>
    <t> 17.06.2005 04:49 </t>
  </si>
  <si>
    <t>32005.5</t>
  </si>
  <si>
    <t> 0.188 </t>
  </si>
  <si>
    <t>2453539.7271 </t>
  </si>
  <si>
    <t> 18.06.2005 05:27 </t>
  </si>
  <si>
    <t>32008</t>
  </si>
  <si>
    <t> 0.1920 </t>
  </si>
  <si>
    <t> C.Hesseltine </t>
  </si>
  <si>
    <t>2453954.0549 </t>
  </si>
  <si>
    <t> 06.08.2006 13:19 </t>
  </si>
  <si>
    <t>33021</t>
  </si>
  <si>
    <t> 0.2075 </t>
  </si>
  <si>
    <t> K.Nagai et al. </t>
  </si>
  <si>
    <t>2454023.5862 </t>
  </si>
  <si>
    <t> 15.10.2006 02:04 </t>
  </si>
  <si>
    <t>33191</t>
  </si>
  <si>
    <t> 0.2096 </t>
  </si>
  <si>
    <t>2454233.8168 </t>
  </si>
  <si>
    <t> 13.05.2007 07:36 </t>
  </si>
  <si>
    <t>33705</t>
  </si>
  <si>
    <t> 0.2166 </t>
  </si>
  <si>
    <t>2454249.7676 </t>
  </si>
  <si>
    <t> 29.05.2007 06:25 </t>
  </si>
  <si>
    <t>33744</t>
  </si>
  <si>
    <t> J.Bialozynski </t>
  </si>
  <si>
    <t>2454298.392 </t>
  </si>
  <si>
    <t> 16.07.2007 21:24 </t>
  </si>
  <si>
    <t>33863</t>
  </si>
  <si>
    <t> 0.171 </t>
  </si>
  <si>
    <t> J.Zuzia </t>
  </si>
  <si>
    <t>2454298.396 </t>
  </si>
  <si>
    <t> 16.07.2007 21:30 </t>
  </si>
  <si>
    <t> 0.175 </t>
  </si>
  <si>
    <t> B.Debski </t>
  </si>
  <si>
    <t>2454299.435 </t>
  </si>
  <si>
    <t> 17.07.2007 22:26 </t>
  </si>
  <si>
    <t>33865.5</t>
  </si>
  <si>
    <t> 0.191 </t>
  </si>
  <si>
    <t> P.Derylo </t>
  </si>
  <si>
    <t>2454299.446 </t>
  </si>
  <si>
    <t> 17.07.2007 22:42 </t>
  </si>
  <si>
    <t> 0.202 </t>
  </si>
  <si>
    <t> W.Pluskwa </t>
  </si>
  <si>
    <t>2454299.463 </t>
  </si>
  <si>
    <t> 17.07.2007 23:06 </t>
  </si>
  <si>
    <t> 0.219 </t>
  </si>
  <si>
    <t>2454310.7091 </t>
  </si>
  <si>
    <t> 29.07.2007 05:01 </t>
  </si>
  <si>
    <t>33893</t>
  </si>
  <si>
    <t> 0.2178 </t>
  </si>
  <si>
    <t>2454324.0016 </t>
  </si>
  <si>
    <t> 11.08.2007 12:02 </t>
  </si>
  <si>
    <t>33925.5</t>
  </si>
  <si>
    <t> 0.2180 </t>
  </si>
  <si>
    <t>Rc</t>
  </si>
  <si>
    <t> K.Nagai </t>
  </si>
  <si>
    <t>2454600.4901 </t>
  </si>
  <si>
    <t> 13.05.2008 23:45 </t>
  </si>
  <si>
    <t>34601.5</t>
  </si>
  <si>
    <t> 0.2256 </t>
  </si>
  <si>
    <t>2454600.4904 </t>
  </si>
  <si>
    <t> 13.05.2008 23:46 </t>
  </si>
  <si>
    <t> 0.2259 </t>
  </si>
  <si>
    <t>2454616.851 </t>
  </si>
  <si>
    <t> 30.05.2008 08:25 </t>
  </si>
  <si>
    <t>34641.5</t>
  </si>
  <si>
    <t> 0.227 </t>
  </si>
  <si>
    <t>JAAVSO 36(2);186 </t>
  </si>
  <si>
    <t>2454620.7381 </t>
  </si>
  <si>
    <t> 03.06.2008 05:42 </t>
  </si>
  <si>
    <t>34651</t>
  </si>
  <si>
    <t> 0.2284 </t>
  </si>
  <si>
    <t>2454681.6768 </t>
  </si>
  <si>
    <t> 03.08.2008 04:14 </t>
  </si>
  <si>
    <t>34800</t>
  </si>
  <si>
    <t> 0.2268 </t>
  </si>
  <si>
    <t>2454982.7072 </t>
  </si>
  <si>
    <t> 31.05.2009 04:58 </t>
  </si>
  <si>
    <t>35536</t>
  </si>
  <si>
    <t> 0.2366 </t>
  </si>
  <si>
    <t> JAAVSO 38;85 </t>
  </si>
  <si>
    <t>2455042.4226 </t>
  </si>
  <si>
    <t> 29.07.2009 22:08 </t>
  </si>
  <si>
    <t>35682</t>
  </si>
  <si>
    <t> 0.2387 </t>
  </si>
  <si>
    <t>2455042.4228 </t>
  </si>
  <si>
    <t> 0.2389 </t>
  </si>
  <si>
    <t>2455042.4229 </t>
  </si>
  <si>
    <t> 0.2390 </t>
  </si>
  <si>
    <t>2455303.7784 </t>
  </si>
  <si>
    <t> 17.04.2010 06:40 </t>
  </si>
  <si>
    <t>36321</t>
  </si>
  <si>
    <t> 0.2465 </t>
  </si>
  <si>
    <t> JAAVSO 39;94 </t>
  </si>
  <si>
    <t>2455353.4716 </t>
  </si>
  <si>
    <t> 05.06.2010 23:19 </t>
  </si>
  <si>
    <t>36442.5</t>
  </si>
  <si>
    <t> 0.2468 </t>
  </si>
  <si>
    <t> M.Mašek </t>
  </si>
  <si>
    <t>2455379.8546 </t>
  </si>
  <si>
    <t> 02.07.2010 08:30 </t>
  </si>
  <si>
    <t>36507</t>
  </si>
  <si>
    <t> 0.2496 </t>
  </si>
  <si>
    <t>2455752.0471 </t>
  </si>
  <si>
    <t> 09.07.2011 13:07 </t>
  </si>
  <si>
    <t>37417</t>
  </si>
  <si>
    <t> 0.2563 </t>
  </si>
  <si>
    <t>2456169.6424 </t>
  </si>
  <si>
    <t> 30.08.2012 03:25 </t>
  </si>
  <si>
    <t>38438</t>
  </si>
  <si>
    <t> 0.2674 </t>
  </si>
  <si>
    <t> JAAVSO 41;122 </t>
  </si>
  <si>
    <t>C-C Gateway</t>
  </si>
  <si>
    <t>http://var.astro.cz/ocgate/</t>
  </si>
  <si>
    <t>=VLOOKUP(C11,A!C$21:E$935,3,FALSE)</t>
  </si>
  <si>
    <t>p</t>
  </si>
  <si>
    <t>Koch</t>
  </si>
  <si>
    <t>,,D,Lich,AJ 67.462,</t>
  </si>
  <si>
    <t>JAVSO 49, 108</t>
  </si>
  <si>
    <t>JAVSO 49, 256</t>
  </si>
  <si>
    <t>JAVSO, 49, 265</t>
  </si>
  <si>
    <t>JBAV, 55</t>
  </si>
  <si>
    <t>JBAV, 60</t>
  </si>
  <si>
    <t>ii</t>
  </si>
  <si>
    <t>JAVSO, 50, 133</t>
  </si>
  <si>
    <t>JAAVSO, 50, 255</t>
  </si>
  <si>
    <t>JAAVSO, 51, 250</t>
  </si>
  <si>
    <t>JAAVSO52#1</t>
  </si>
  <si>
    <t xml:space="preserve">Mag </t>
  </si>
  <si>
    <t>Next ToM-P</t>
  </si>
  <si>
    <t>Next ToM-S</t>
  </si>
  <si>
    <t>8.80-9.39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</si>
</sst>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164" formatCode="\$#,##0_);&quot;($&quot;#,##0\)"/>
    <numFmt numFmtId="165" formatCode="0.0000E+00"/>
    <numFmt numFmtId="166" formatCode="m/d/yyyy\ h:mm"/>
    <numFmt numFmtId="167" formatCode="m/d/yyyy"/>
    <numFmt numFmtId="168" formatCode="0.E+00"/>
    <numFmt numFmtId="169" formatCode="0.0%"/>
    <numFmt numFmtId="170" formatCode="0.000E+00"/>
    <numFmt numFmtId="171" formatCode="0.0000"/>
    <numFmt numFmtId="172" formatCode="mm/dd/yy\ hh:mm\ AM/PM"/>
    <numFmt numFmtId="173" formatCode="dd/mm/yyyy"/>
    <numFmt numFmtId="174" formatCode="0.00000"/>
  </numFmts>
  <fonts count="31" x14ac:knownFonts="1">
    <font>
      <sz val="10"/>
      <name val="Arial"/>
      <family val="2"/>
    </font>
    <font>
      <sz val="16"/>
      <name val="Arial"/>
      <family val="2"/>
    </font>
    <font>
      <b/>
      <sz val="10"/>
      <name val="Arial"/>
      <family val="2"/>
    </font>
    <font>
      <sz val="10"/>
      <color indexed="8"/>
      <name val="Arial"/>
      <family val="2"/>
    </font>
    <font>
      <b/>
      <sz val="10"/>
      <color indexed="10"/>
      <name val="Arial"/>
      <family val="2"/>
    </font>
    <font>
      <b/>
      <sz val="10"/>
      <color indexed="20"/>
      <name val="Arial"/>
      <family val="2"/>
    </font>
    <font>
      <b/>
      <sz val="10"/>
      <color indexed="12"/>
      <name val="Arial"/>
      <family val="2"/>
    </font>
    <font>
      <sz val="10"/>
      <color indexed="20"/>
      <name val="Arial"/>
      <family val="2"/>
    </font>
    <font>
      <sz val="10"/>
      <color indexed="10"/>
      <name val="Arial"/>
      <family val="2"/>
    </font>
    <font>
      <sz val="10"/>
      <color indexed="12"/>
      <name val="Arial"/>
      <family val="2"/>
    </font>
    <font>
      <b/>
      <vertAlign val="superscript"/>
      <sz val="10"/>
      <name val="Arial"/>
      <family val="2"/>
    </font>
    <font>
      <b/>
      <sz val="12"/>
      <color indexed="8"/>
      <name val="Arial"/>
      <family val="2"/>
    </font>
    <font>
      <b/>
      <sz val="10"/>
      <color indexed="8"/>
      <name val="Arial"/>
      <family val="2"/>
    </font>
    <font>
      <sz val="14"/>
      <name val="Arial"/>
      <family val="2"/>
    </font>
    <font>
      <sz val="10"/>
      <color indexed="16"/>
      <name val="Arial"/>
      <family val="2"/>
    </font>
    <font>
      <i/>
      <sz val="10"/>
      <color indexed="20"/>
      <name val="Arial"/>
      <family val="2"/>
    </font>
    <font>
      <b/>
      <sz val="10"/>
      <color indexed="14"/>
      <name val="Arial"/>
      <family val="2"/>
    </font>
    <font>
      <b/>
      <sz val="10"/>
      <color indexed="17"/>
      <name val="Arial"/>
      <family val="2"/>
    </font>
    <font>
      <vertAlign val="subscript"/>
      <sz val="10"/>
      <name val="Arial"/>
      <family val="2"/>
    </font>
    <font>
      <vertAlign val="superscript"/>
      <sz val="10"/>
      <name val="Arial"/>
      <family val="2"/>
    </font>
    <font>
      <vertAlign val="subscript"/>
      <sz val="10"/>
      <color indexed="20"/>
      <name val="Arial"/>
      <family val="2"/>
    </font>
    <font>
      <b/>
      <sz val="10"/>
      <color indexed="16"/>
      <name val="Arial"/>
      <family val="2"/>
    </font>
    <font>
      <sz val="10"/>
      <color indexed="13"/>
      <name val="Arial"/>
      <family val="2"/>
    </font>
    <font>
      <b/>
      <sz val="10"/>
      <color indexed="30"/>
      <name val="Arial"/>
      <family val="2"/>
    </font>
    <font>
      <sz val="10"/>
      <color indexed="17"/>
      <name val="Arial"/>
      <family val="2"/>
    </font>
    <font>
      <sz val="10"/>
      <color indexed="14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sz val="10"/>
      <color rgb="FF00B050"/>
      <name val="Arial"/>
      <family val="2"/>
    </font>
    <font>
      <sz val="10"/>
      <color rgb="FF7030A0"/>
      <name val="Arial"/>
      <family val="2"/>
    </font>
    <font>
      <sz val="10"/>
      <color rgb="FFFF0000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indexed="43"/>
        <bgColor indexed="26"/>
      </patternFill>
    </fill>
    <fill>
      <patternFill patternType="solid">
        <fgColor indexed="31"/>
        <bgColor indexed="42"/>
      </patternFill>
    </fill>
    <fill>
      <patternFill patternType="solid">
        <fgColor indexed="42"/>
        <bgColor indexed="27"/>
      </patternFill>
    </fill>
    <fill>
      <patternFill patternType="solid">
        <fgColor indexed="8"/>
        <bgColor indexed="58"/>
      </patternFill>
    </fill>
    <fill>
      <patternFill patternType="solid">
        <fgColor indexed="49"/>
        <bgColor indexed="44"/>
      </patternFill>
    </fill>
    <fill>
      <patternFill patternType="solid">
        <fgColor indexed="9"/>
        <bgColor indexed="26"/>
      </patternFill>
    </fill>
    <fill>
      <patternFill patternType="solid">
        <fgColor indexed="23"/>
        <bgColor indexed="55"/>
      </patternFill>
    </fill>
    <fill>
      <patternFill patternType="solid">
        <fgColor theme="8" tint="0.59999389629810485"/>
        <bgColor indexed="64"/>
      </patternFill>
    </fill>
  </fills>
  <borders count="30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medium">
        <color indexed="8"/>
      </bottom>
      <diagonal/>
    </border>
    <border>
      <left style="thick">
        <color indexed="8"/>
      </left>
      <right/>
      <top style="thick">
        <color indexed="8"/>
      </top>
      <bottom style="thick">
        <color indexed="8"/>
      </bottom>
      <diagonal/>
    </border>
    <border>
      <left/>
      <right style="thick">
        <color indexed="8"/>
      </right>
      <top style="thick">
        <color indexed="8"/>
      </top>
      <bottom style="thick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/>
      <diagonal/>
    </border>
    <border>
      <left style="medium">
        <color indexed="8"/>
      </left>
      <right style="medium">
        <color indexed="8"/>
      </right>
      <top/>
      <bottom/>
      <diagonal/>
    </border>
    <border>
      <left style="medium">
        <color indexed="8"/>
      </left>
      <right style="medium">
        <color indexed="8"/>
      </right>
      <top/>
      <bottom style="medium">
        <color indexed="8"/>
      </bottom>
      <diagonal/>
    </border>
    <border>
      <left style="thick">
        <color indexed="8"/>
      </left>
      <right/>
      <top style="thick">
        <color indexed="8"/>
      </top>
      <bottom/>
      <diagonal/>
    </border>
    <border>
      <left/>
      <right style="thick">
        <color indexed="8"/>
      </right>
      <top style="thick">
        <color indexed="8"/>
      </top>
      <bottom/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/>
      <top style="medium">
        <color indexed="8"/>
      </top>
      <bottom/>
      <diagonal/>
    </border>
    <border>
      <left/>
      <right style="medium">
        <color indexed="8"/>
      </right>
      <top style="medium">
        <color indexed="8"/>
      </top>
      <bottom/>
      <diagonal/>
    </border>
    <border>
      <left style="medium">
        <color indexed="8"/>
      </left>
      <right/>
      <top/>
      <bottom/>
      <diagonal/>
    </border>
    <border>
      <left/>
      <right style="medium">
        <color indexed="8"/>
      </right>
      <top/>
      <bottom/>
      <diagonal/>
    </border>
    <border>
      <left style="medium">
        <color indexed="8"/>
      </left>
      <right/>
      <top/>
      <bottom style="medium">
        <color indexed="8"/>
      </bottom>
      <diagonal/>
    </border>
    <border>
      <left/>
      <right style="medium">
        <color indexed="8"/>
      </right>
      <top/>
      <bottom style="medium">
        <color indexed="8"/>
      </bottom>
      <diagonal/>
    </border>
    <border>
      <left style="thin">
        <color indexed="22"/>
      </left>
      <right style="thin">
        <color indexed="22"/>
      </right>
      <top/>
      <bottom style="thin">
        <color indexed="22"/>
      </bottom>
      <diagonal/>
    </border>
    <border>
      <left/>
      <right/>
      <top style="medium">
        <color indexed="8"/>
      </top>
      <bottom style="medium">
        <color indexed="8"/>
      </bottom>
      <diagonal/>
    </border>
    <border>
      <left/>
      <right/>
      <top style="medium">
        <color indexed="8"/>
      </top>
      <bottom/>
      <diagonal/>
    </border>
    <border>
      <left style="thin">
        <color indexed="22"/>
      </left>
      <right style="thin">
        <color indexed="22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/>
      <top style="thick">
        <color indexed="8"/>
      </top>
      <bottom style="thick">
        <color indexed="8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</borders>
  <cellStyleXfs count="8">
    <xf numFmtId="0" fontId="0" fillId="0" borderId="0">
      <alignment vertical="top"/>
    </xf>
    <xf numFmtId="3" fontId="27" fillId="0" borderId="0" applyFill="0" applyBorder="0" applyProtection="0">
      <alignment vertical="top"/>
    </xf>
    <xf numFmtId="164" fontId="27" fillId="0" borderId="0" applyFill="0" applyBorder="0" applyProtection="0">
      <alignment vertical="top"/>
    </xf>
    <xf numFmtId="0" fontId="27" fillId="0" borderId="0" applyFill="0" applyBorder="0" applyProtection="0">
      <alignment vertical="top"/>
    </xf>
    <xf numFmtId="2" fontId="27" fillId="0" borderId="0" applyFill="0" applyBorder="0" applyProtection="0">
      <alignment vertical="top"/>
    </xf>
    <xf numFmtId="0" fontId="26" fillId="0" borderId="0" applyNumberFormat="0" applyFill="0" applyBorder="0" applyProtection="0">
      <alignment vertical="top"/>
    </xf>
    <xf numFmtId="0" fontId="27" fillId="0" borderId="0"/>
    <xf numFmtId="0" fontId="27" fillId="0" borderId="0"/>
  </cellStyleXfs>
  <cellXfs count="288">
    <xf numFmtId="0" fontId="0" fillId="0" borderId="0" xfId="0">
      <alignment vertical="top"/>
    </xf>
    <xf numFmtId="0" fontId="0" fillId="0" borderId="0" xfId="0" applyAlignment="1"/>
    <xf numFmtId="0" fontId="0" fillId="0" borderId="0" xfId="0" applyAlignment="1">
      <alignment horizontal="left"/>
    </xf>
    <xf numFmtId="0" fontId="1" fillId="0" borderId="0" xfId="0" applyFont="1" applyAlignment="1"/>
    <xf numFmtId="0" fontId="2" fillId="0" borderId="2" xfId="0" applyFont="1" applyBorder="1" applyAlignment="1">
      <alignment horizontal="center"/>
    </xf>
    <xf numFmtId="0" fontId="3" fillId="0" borderId="1" xfId="0" applyFont="1" applyBorder="1" applyAlignment="1">
      <alignment horizontal="left"/>
    </xf>
    <xf numFmtId="0" fontId="4" fillId="0" borderId="0" xfId="0" applyFont="1" applyAlignment="1"/>
    <xf numFmtId="0" fontId="2" fillId="0" borderId="0" xfId="0" applyFont="1" applyAlignment="1"/>
    <xf numFmtId="0" fontId="0" fillId="0" borderId="3" xfId="0" applyBorder="1" applyAlignment="1"/>
    <xf numFmtId="0" fontId="0" fillId="0" borderId="4" xfId="0" applyBorder="1" applyAlignment="1"/>
    <xf numFmtId="0" fontId="5" fillId="0" borderId="0" xfId="0" applyFont="1">
      <alignment vertical="top"/>
    </xf>
    <xf numFmtId="0" fontId="6" fillId="0" borderId="0" xfId="0" applyFont="1">
      <alignment vertical="top"/>
    </xf>
    <xf numFmtId="0" fontId="5" fillId="0" borderId="0" xfId="0" applyFont="1" applyAlignment="1"/>
    <xf numFmtId="0" fontId="0" fillId="0" borderId="2" xfId="0" applyBorder="1" applyAlignment="1">
      <alignment horizontal="center"/>
    </xf>
    <xf numFmtId="0" fontId="7" fillId="0" borderId="0" xfId="0" applyFont="1" applyAlignment="1"/>
    <xf numFmtId="0" fontId="0" fillId="0" borderId="0" xfId="0" applyAlignment="1">
      <alignment horizontal="center"/>
    </xf>
    <xf numFmtId="0" fontId="0" fillId="0" borderId="5" xfId="0" applyBorder="1" applyAlignment="1"/>
    <xf numFmtId="0" fontId="0" fillId="0" borderId="6" xfId="0" applyBorder="1" applyAlignment="1"/>
    <xf numFmtId="11" fontId="0" fillId="0" borderId="0" xfId="0" applyNumberFormat="1" applyAlignment="1"/>
    <xf numFmtId="165" fontId="0" fillId="0" borderId="0" xfId="0" applyNumberFormat="1" applyAlignment="1">
      <alignment horizontal="center"/>
    </xf>
    <xf numFmtId="0" fontId="0" fillId="0" borderId="7" xfId="0" applyBorder="1" applyAlignment="1"/>
    <xf numFmtId="0" fontId="8" fillId="0" borderId="0" xfId="0" applyFont="1" applyAlignment="1">
      <alignment horizontal="center"/>
    </xf>
    <xf numFmtId="0" fontId="8" fillId="0" borderId="0" xfId="0" applyFont="1" applyAlignment="1"/>
    <xf numFmtId="0" fontId="7" fillId="0" borderId="0" xfId="0" applyFont="1">
      <alignment vertical="top"/>
    </xf>
    <xf numFmtId="0" fontId="8" fillId="0" borderId="0" xfId="0" applyFont="1" applyAlignment="1">
      <alignment horizontal="left"/>
    </xf>
    <xf numFmtId="0" fontId="8" fillId="0" borderId="0" xfId="0" applyFont="1">
      <alignment vertical="top"/>
    </xf>
    <xf numFmtId="0" fontId="2" fillId="0" borderId="8" xfId="0" applyFont="1" applyBorder="1" applyAlignment="1"/>
    <xf numFmtId="0" fontId="2" fillId="0" borderId="9" xfId="0" applyFont="1" applyBorder="1" applyAlignment="1"/>
    <xf numFmtId="0" fontId="9" fillId="0" borderId="0" xfId="0" applyFont="1" applyAlignment="1"/>
    <xf numFmtId="0" fontId="0" fillId="0" borderId="10" xfId="0" applyBorder="1" applyAlignment="1"/>
    <xf numFmtId="0" fontId="0" fillId="0" borderId="11" xfId="0" applyBorder="1" applyAlignment="1"/>
    <xf numFmtId="166" fontId="8" fillId="0" borderId="0" xfId="0" applyNumberFormat="1" applyFont="1">
      <alignment vertical="top"/>
    </xf>
    <xf numFmtId="0" fontId="0" fillId="0" borderId="2" xfId="0" applyBorder="1" applyAlignment="1">
      <alignment horizontal="left"/>
    </xf>
    <xf numFmtId="0" fontId="4" fillId="0" borderId="2" xfId="0" applyFont="1" applyBorder="1" applyAlignment="1">
      <alignment horizontal="center"/>
    </xf>
    <xf numFmtId="0" fontId="3" fillId="0" borderId="0" xfId="0" applyFont="1">
      <alignment vertical="top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left" vertical="top"/>
    </xf>
    <xf numFmtId="167" fontId="0" fillId="0" borderId="0" xfId="0" applyNumberFormat="1" applyAlignment="1"/>
    <xf numFmtId="0" fontId="8" fillId="0" borderId="0" xfId="0" applyFont="1" applyAlignment="1">
      <alignment horizontal="left" vertical="top"/>
    </xf>
    <xf numFmtId="0" fontId="3" fillId="0" borderId="0" xfId="0" applyFont="1" applyAlignment="1">
      <alignment vertical="center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left" vertical="center"/>
    </xf>
    <xf numFmtId="0" fontId="3" fillId="0" borderId="0" xfId="0" applyFont="1" applyAlignment="1"/>
    <xf numFmtId="0" fontId="3" fillId="0" borderId="0" xfId="0" applyFont="1" applyAlignment="1">
      <alignment horizontal="left"/>
    </xf>
    <xf numFmtId="0" fontId="3" fillId="0" borderId="0" xfId="0" applyFont="1" applyAlignment="1">
      <alignment horizontal="left" vertical="center" wrapText="1"/>
    </xf>
    <xf numFmtId="0" fontId="7" fillId="2" borderId="0" xfId="0" applyFont="1" applyFill="1" applyAlignment="1"/>
    <xf numFmtId="0" fontId="3" fillId="0" borderId="0" xfId="0" applyFont="1" applyAlignment="1">
      <alignment horizontal="center" wrapText="1"/>
    </xf>
    <xf numFmtId="0" fontId="3" fillId="0" borderId="0" xfId="0" applyFont="1" applyAlignment="1">
      <alignment horizontal="left" wrapText="1"/>
    </xf>
    <xf numFmtId="0" fontId="3" fillId="0" borderId="0" xfId="0" applyFont="1" applyAlignment="1">
      <alignment horizontal="center" vertical="center" wrapText="1"/>
    </xf>
    <xf numFmtId="0" fontId="3" fillId="0" borderId="0" xfId="0" applyFont="1" applyAlignment="1">
      <alignment wrapText="1"/>
    </xf>
    <xf numFmtId="0" fontId="13" fillId="0" borderId="0" xfId="0" applyFont="1">
      <alignment vertical="top"/>
    </xf>
    <xf numFmtId="0" fontId="2" fillId="0" borderId="0" xfId="0" applyFont="1">
      <alignment vertical="top"/>
    </xf>
    <xf numFmtId="0" fontId="14" fillId="0" borderId="0" xfId="0" applyFont="1">
      <alignment vertical="top"/>
    </xf>
    <xf numFmtId="0" fontId="5" fillId="0" borderId="2" xfId="0" applyFont="1" applyBorder="1" applyAlignment="1">
      <alignment horizontal="center"/>
    </xf>
    <xf numFmtId="0" fontId="2" fillId="0" borderId="0" xfId="0" applyFont="1" applyAlignment="1">
      <alignment horizontal="center"/>
    </xf>
    <xf numFmtId="0" fontId="2" fillId="0" borderId="12" xfId="0" applyFont="1" applyBorder="1">
      <alignment vertical="top"/>
    </xf>
    <xf numFmtId="0" fontId="4" fillId="0" borderId="13" xfId="0" applyFont="1" applyBorder="1">
      <alignment vertical="top"/>
    </xf>
    <xf numFmtId="0" fontId="8" fillId="0" borderId="5" xfId="0" applyFont="1" applyBorder="1">
      <alignment vertical="top"/>
    </xf>
    <xf numFmtId="168" fontId="8" fillId="0" borderId="5" xfId="0" applyNumberFormat="1" applyFont="1" applyBorder="1" applyAlignment="1">
      <alignment horizontal="center"/>
    </xf>
    <xf numFmtId="169" fontId="2" fillId="0" borderId="0" xfId="0" applyNumberFormat="1" applyFont="1">
      <alignment vertical="top"/>
    </xf>
    <xf numFmtId="167" fontId="0" fillId="0" borderId="0" xfId="0" applyNumberFormat="1">
      <alignment vertical="top"/>
    </xf>
    <xf numFmtId="0" fontId="2" fillId="0" borderId="14" xfId="0" applyFont="1" applyBorder="1">
      <alignment vertical="top"/>
    </xf>
    <xf numFmtId="0" fontId="4" fillId="0" borderId="15" xfId="0" applyFont="1" applyBorder="1">
      <alignment vertical="top"/>
    </xf>
    <xf numFmtId="0" fontId="8" fillId="0" borderId="6" xfId="0" applyFont="1" applyBorder="1">
      <alignment vertical="top"/>
    </xf>
    <xf numFmtId="168" fontId="8" fillId="0" borderId="6" xfId="0" applyNumberFormat="1" applyFont="1" applyBorder="1" applyAlignment="1">
      <alignment horizontal="center"/>
    </xf>
    <xf numFmtId="0" fontId="2" fillId="0" borderId="16" xfId="0" applyFont="1" applyBorder="1">
      <alignment vertical="top"/>
    </xf>
    <xf numFmtId="0" fontId="4" fillId="0" borderId="17" xfId="0" applyFont="1" applyBorder="1">
      <alignment vertical="top"/>
    </xf>
    <xf numFmtId="0" fontId="8" fillId="0" borderId="7" xfId="0" applyFont="1" applyBorder="1">
      <alignment vertical="top"/>
    </xf>
    <xf numFmtId="168" fontId="8" fillId="0" borderId="7" xfId="0" applyNumberFormat="1" applyFont="1" applyBorder="1" applyAlignment="1">
      <alignment horizontal="center"/>
    </xf>
    <xf numFmtId="0" fontId="14" fillId="0" borderId="2" xfId="0" applyFont="1" applyBorder="1">
      <alignment vertical="top"/>
    </xf>
    <xf numFmtId="0" fontId="0" fillId="0" borderId="2" xfId="0" applyBorder="1">
      <alignment vertical="top"/>
    </xf>
    <xf numFmtId="0" fontId="4" fillId="0" borderId="0" xfId="0" applyFont="1">
      <alignment vertical="top"/>
    </xf>
    <xf numFmtId="168" fontId="8" fillId="0" borderId="0" xfId="0" applyNumberFormat="1" applyFont="1" applyAlignment="1">
      <alignment horizontal="center"/>
    </xf>
    <xf numFmtId="0" fontId="6" fillId="0" borderId="0" xfId="0" applyFont="1" applyAlignment="1" applyProtection="1">
      <alignment horizontal="left"/>
      <protection locked="0"/>
    </xf>
    <xf numFmtId="10" fontId="2" fillId="0" borderId="0" xfId="0" applyNumberFormat="1" applyFont="1">
      <alignment vertical="top"/>
    </xf>
    <xf numFmtId="165" fontId="12" fillId="0" borderId="0" xfId="0" applyNumberFormat="1" applyFont="1">
      <alignment vertical="top"/>
    </xf>
    <xf numFmtId="169" fontId="12" fillId="0" borderId="0" xfId="0" applyNumberFormat="1" applyFont="1">
      <alignment vertical="top"/>
    </xf>
    <xf numFmtId="10" fontId="12" fillId="0" borderId="0" xfId="0" applyNumberFormat="1" applyFont="1">
      <alignment vertical="top"/>
    </xf>
    <xf numFmtId="0" fontId="6" fillId="0" borderId="0" xfId="0" applyFont="1" applyAlignment="1">
      <alignment horizontal="center"/>
    </xf>
    <xf numFmtId="0" fontId="15" fillId="0" borderId="0" xfId="0" applyFont="1">
      <alignment vertical="top"/>
    </xf>
    <xf numFmtId="0" fontId="16" fillId="0" borderId="0" xfId="0" applyFont="1">
      <alignment vertical="top"/>
    </xf>
    <xf numFmtId="0" fontId="14" fillId="0" borderId="0" xfId="0" applyFont="1" applyAlignment="1">
      <alignment horizontal="center"/>
    </xf>
    <xf numFmtId="0" fontId="6" fillId="3" borderId="1" xfId="0" applyFont="1" applyFill="1" applyBorder="1">
      <alignment vertical="top"/>
    </xf>
    <xf numFmtId="0" fontId="8" fillId="0" borderId="18" xfId="0" applyFont="1" applyBorder="1">
      <alignment vertical="top"/>
    </xf>
    <xf numFmtId="0" fontId="6" fillId="3" borderId="0" xfId="0" applyFont="1" applyFill="1">
      <alignment vertical="top"/>
    </xf>
    <xf numFmtId="0" fontId="2" fillId="0" borderId="10" xfId="0" applyFont="1" applyBorder="1" applyAlignment="1"/>
    <xf numFmtId="0" fontId="0" fillId="0" borderId="19" xfId="0" applyBorder="1" applyAlignment="1"/>
    <xf numFmtId="0" fontId="2" fillId="0" borderId="19" xfId="0" applyFont="1" applyBorder="1" applyAlignment="1">
      <alignment horizontal="center"/>
    </xf>
    <xf numFmtId="0" fontId="2" fillId="0" borderId="19" xfId="0" applyFont="1" applyBorder="1" applyAlignment="1">
      <alignment horizontal="left"/>
    </xf>
    <xf numFmtId="0" fontId="6" fillId="0" borderId="2" xfId="0" applyFont="1" applyBorder="1" applyAlignment="1">
      <alignment horizontal="center"/>
    </xf>
    <xf numFmtId="0" fontId="17" fillId="0" borderId="2" xfId="0" applyFont="1" applyBorder="1" applyAlignment="1">
      <alignment horizontal="center"/>
    </xf>
    <xf numFmtId="0" fontId="0" fillId="0" borderId="12" xfId="0" applyBorder="1" applyAlignment="1"/>
    <xf numFmtId="0" fontId="8" fillId="0" borderId="20" xfId="0" applyFont="1" applyBorder="1" applyAlignment="1"/>
    <xf numFmtId="0" fontId="0" fillId="0" borderId="20" xfId="0" applyBorder="1" applyAlignment="1">
      <alignment horizontal="right"/>
    </xf>
    <xf numFmtId="0" fontId="0" fillId="0" borderId="13" xfId="0" applyBorder="1" applyAlignment="1"/>
    <xf numFmtId="0" fontId="0" fillId="2" borderId="12" xfId="0" applyFill="1" applyBorder="1" applyAlignment="1"/>
    <xf numFmtId="0" fontId="0" fillId="2" borderId="13" xfId="0" applyFill="1" applyBorder="1" applyAlignment="1"/>
    <xf numFmtId="0" fontId="9" fillId="0" borderId="5" xfId="0" applyFont="1" applyBorder="1" applyAlignment="1"/>
    <xf numFmtId="0" fontId="0" fillId="0" borderId="15" xfId="0" applyBorder="1" applyAlignment="1"/>
    <xf numFmtId="0" fontId="0" fillId="2" borderId="14" xfId="0" applyFill="1" applyBorder="1" applyAlignment="1"/>
    <xf numFmtId="0" fontId="0" fillId="2" borderId="15" xfId="0" applyFill="1" applyBorder="1" applyAlignment="1"/>
    <xf numFmtId="0" fontId="9" fillId="0" borderId="6" xfId="0" applyFont="1" applyBorder="1" applyAlignment="1"/>
    <xf numFmtId="0" fontId="0" fillId="2" borderId="16" xfId="0" applyFill="1" applyBorder="1" applyAlignment="1"/>
    <xf numFmtId="0" fontId="0" fillId="2" borderId="17" xfId="0" applyFill="1" applyBorder="1" applyAlignment="1"/>
    <xf numFmtId="0" fontId="9" fillId="0" borderId="7" xfId="0" applyFont="1" applyBorder="1" applyAlignment="1"/>
    <xf numFmtId="0" fontId="0" fillId="0" borderId="14" xfId="0" applyBorder="1" applyAlignment="1"/>
    <xf numFmtId="0" fontId="0" fillId="0" borderId="14" xfId="0" applyBorder="1" applyAlignment="1">
      <alignment horizontal="left"/>
    </xf>
    <xf numFmtId="0" fontId="7" fillId="0" borderId="14" xfId="0" applyFont="1" applyBorder="1" applyAlignment="1"/>
    <xf numFmtId="2" fontId="8" fillId="0" borderId="0" xfId="0" applyNumberFormat="1" applyFont="1" applyAlignment="1"/>
    <xf numFmtId="1" fontId="8" fillId="0" borderId="0" xfId="0" applyNumberFormat="1" applyFont="1" applyAlignment="1"/>
    <xf numFmtId="170" fontId="8" fillId="0" borderId="0" xfId="0" applyNumberFormat="1" applyFont="1" applyAlignment="1"/>
    <xf numFmtId="0" fontId="0" fillId="0" borderId="16" xfId="0" applyBorder="1" applyAlignment="1"/>
    <xf numFmtId="0" fontId="21" fillId="2" borderId="2" xfId="0" applyFont="1" applyFill="1" applyBorder="1" applyAlignment="1"/>
    <xf numFmtId="0" fontId="0" fillId="0" borderId="2" xfId="0" applyBorder="1" applyAlignment="1"/>
    <xf numFmtId="0" fontId="0" fillId="0" borderId="17" xfId="0" applyBorder="1" applyAlignment="1"/>
    <xf numFmtId="0" fontId="22" fillId="0" borderId="0" xfId="0" applyFont="1" applyAlignment="1">
      <alignment horizontal="left"/>
    </xf>
    <xf numFmtId="0" fontId="4" fillId="0" borderId="0" xfId="0" applyFont="1" applyAlignment="1">
      <alignment horizontal="center"/>
    </xf>
    <xf numFmtId="0" fontId="7" fillId="0" borderId="0" xfId="0" applyFont="1" applyAlignment="1">
      <alignment horizontal="center"/>
    </xf>
    <xf numFmtId="0" fontId="23" fillId="0" borderId="0" xfId="7" applyFont="1" applyAlignment="1">
      <alignment horizontal="left" vertical="center"/>
    </xf>
    <xf numFmtId="0" fontId="23" fillId="0" borderId="0" xfId="7" applyFont="1" applyAlignment="1">
      <alignment horizontal="center" vertical="center"/>
    </xf>
    <xf numFmtId="0" fontId="9" fillId="4" borderId="0" xfId="0" applyFont="1" applyFill="1" applyAlignment="1"/>
    <xf numFmtId="0" fontId="23" fillId="0" borderId="0" xfId="6" applyFont="1" applyAlignment="1">
      <alignment horizontal="left" vertical="center"/>
    </xf>
    <xf numFmtId="0" fontId="23" fillId="0" borderId="0" xfId="6" applyFont="1" applyAlignment="1">
      <alignment horizontal="center" vertical="center"/>
    </xf>
    <xf numFmtId="0" fontId="24" fillId="0" borderId="0" xfId="0" applyFont="1" applyAlignment="1"/>
    <xf numFmtId="0" fontId="24" fillId="0" borderId="0" xfId="0" applyFont="1" applyAlignment="1">
      <alignment horizontal="center"/>
    </xf>
    <xf numFmtId="0" fontId="24" fillId="0" borderId="0" xfId="0" applyFont="1" applyAlignment="1">
      <alignment horizontal="left"/>
    </xf>
    <xf numFmtId="0" fontId="0" fillId="2" borderId="16" xfId="0" applyFill="1" applyBorder="1" applyAlignment="1">
      <alignment horizontal="center"/>
    </xf>
    <xf numFmtId="0" fontId="0" fillId="2" borderId="2" xfId="0" applyFill="1" applyBorder="1" applyAlignment="1">
      <alignment horizontal="center"/>
    </xf>
    <xf numFmtId="0" fontId="3" fillId="0" borderId="5" xfId="0" applyFont="1" applyBorder="1" applyAlignment="1"/>
    <xf numFmtId="0" fontId="3" fillId="0" borderId="6" xfId="0" applyFont="1" applyBorder="1" applyAlignment="1"/>
    <xf numFmtId="0" fontId="4" fillId="0" borderId="0" xfId="0" applyFont="1" applyAlignment="1">
      <alignment horizontal="left"/>
    </xf>
    <xf numFmtId="0" fontId="5" fillId="0" borderId="0" xfId="0" applyFont="1" applyAlignment="1">
      <alignment horizontal="left"/>
    </xf>
    <xf numFmtId="0" fontId="22" fillId="5" borderId="0" xfId="0" applyFont="1" applyFill="1" applyAlignment="1"/>
    <xf numFmtId="1" fontId="0" fillId="0" borderId="0" xfId="0" applyNumberFormat="1" applyAlignment="1"/>
    <xf numFmtId="0" fontId="3" fillId="0" borderId="7" xfId="0" applyFont="1" applyBorder="1" applyAlignment="1"/>
    <xf numFmtId="172" fontId="8" fillId="0" borderId="0" xfId="0" applyNumberFormat="1" applyFont="1">
      <alignment vertical="top"/>
    </xf>
    <xf numFmtId="0" fontId="5" fillId="0" borderId="10" xfId="0" applyFont="1" applyBorder="1" applyAlignment="1">
      <alignment horizontal="left"/>
    </xf>
    <xf numFmtId="0" fontId="5" fillId="0" borderId="19" xfId="0" applyFont="1" applyBorder="1" applyAlignment="1"/>
    <xf numFmtId="0" fontId="5" fillId="0" borderId="11" xfId="0" applyFont="1" applyBorder="1" applyAlignment="1"/>
    <xf numFmtId="10" fontId="0" fillId="0" borderId="0" xfId="0" applyNumberFormat="1" applyAlignment="1">
      <alignment horizontal="center"/>
    </xf>
    <xf numFmtId="0" fontId="0" fillId="6" borderId="0" xfId="0" applyFill="1" applyAlignment="1">
      <alignment horizontal="left" vertical="center"/>
    </xf>
    <xf numFmtId="0" fontId="0" fillId="6" borderId="0" xfId="0" applyFill="1" applyAlignment="1"/>
    <xf numFmtId="10" fontId="8" fillId="0" borderId="0" xfId="0" applyNumberFormat="1" applyFont="1" applyAlignment="1">
      <alignment horizontal="center"/>
    </xf>
    <xf numFmtId="0" fontId="7" fillId="2" borderId="0" xfId="0" applyFont="1" applyFill="1" applyAlignment="1">
      <alignment horizontal="left"/>
    </xf>
    <xf numFmtId="0" fontId="7" fillId="2" borderId="0" xfId="0" applyFont="1" applyFill="1" applyAlignment="1">
      <alignment horizontal="center"/>
    </xf>
    <xf numFmtId="0" fontId="4" fillId="0" borderId="10" xfId="0" applyFont="1" applyBorder="1" applyAlignment="1">
      <alignment horizontal="left"/>
    </xf>
    <xf numFmtId="0" fontId="4" fillId="0" borderId="19" xfId="0" applyFont="1" applyBorder="1" applyAlignment="1"/>
    <xf numFmtId="0" fontId="0" fillId="0" borderId="19" xfId="0" applyBorder="1" applyAlignment="1">
      <alignment horizontal="center"/>
    </xf>
    <xf numFmtId="1" fontId="4" fillId="0" borderId="11" xfId="0" applyNumberFormat="1" applyFont="1" applyBorder="1" applyAlignment="1">
      <alignment horizontal="center"/>
    </xf>
    <xf numFmtId="0" fontId="4" fillId="4" borderId="21" xfId="0" applyFont="1" applyFill="1" applyBorder="1" applyAlignment="1">
      <alignment horizontal="center"/>
    </xf>
    <xf numFmtId="0" fontId="7" fillId="4" borderId="18" xfId="0" applyFont="1" applyFill="1" applyBorder="1" applyAlignment="1">
      <alignment horizontal="center"/>
    </xf>
    <xf numFmtId="0" fontId="7" fillId="4" borderId="1" xfId="0" applyFont="1" applyFill="1" applyBorder="1" applyAlignment="1">
      <alignment horizontal="center"/>
    </xf>
    <xf numFmtId="0" fontId="0" fillId="4" borderId="1" xfId="0" applyFill="1" applyBorder="1" applyAlignment="1">
      <alignment horizontal="center"/>
    </xf>
    <xf numFmtId="0" fontId="25" fillId="0" borderId="0" xfId="0" applyFont="1">
      <alignment vertical="top"/>
    </xf>
    <xf numFmtId="0" fontId="25" fillId="0" borderId="0" xfId="0" applyFont="1" applyAlignment="1">
      <alignment horizontal="center"/>
    </xf>
    <xf numFmtId="0" fontId="25" fillId="0" borderId="0" xfId="0" applyFont="1" applyAlignment="1">
      <alignment horizontal="left" vertical="top"/>
    </xf>
    <xf numFmtId="0" fontId="8" fillId="0" borderId="0" xfId="0" applyFont="1" applyAlignment="1">
      <alignment horizontal="left" vertical="center" wrapText="1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left" vertical="center"/>
    </xf>
    <xf numFmtId="0" fontId="24" fillId="0" borderId="0" xfId="0" applyFont="1" applyAlignment="1">
      <alignment horizontal="center" wrapText="1"/>
    </xf>
    <xf numFmtId="0" fontId="24" fillId="0" borderId="0" xfId="0" applyFont="1" applyAlignment="1">
      <alignment horizontal="left" wrapText="1"/>
    </xf>
    <xf numFmtId="0" fontId="0" fillId="0" borderId="0" xfId="0" applyAlignment="1">
      <alignment horizontal="left" vertical="center" wrapText="1"/>
    </xf>
    <xf numFmtId="0" fontId="8" fillId="0" borderId="0" xfId="0" applyFont="1" applyAlignment="1">
      <alignment horizontal="left" vertical="center"/>
    </xf>
    <xf numFmtId="0" fontId="9" fillId="0" borderId="0" xfId="0" applyFont="1" applyAlignment="1">
      <alignment horizontal="left" vertical="center"/>
    </xf>
    <xf numFmtId="0" fontId="0" fillId="0" borderId="0" xfId="0" applyAlignment="1">
      <alignment horizontal="center" vertical="center" wrapText="1"/>
    </xf>
    <xf numFmtId="0" fontId="9" fillId="0" borderId="0" xfId="0" applyFont="1" applyAlignment="1">
      <alignment horizontal="center" vertical="center"/>
    </xf>
    <xf numFmtId="0" fontId="24" fillId="0" borderId="0" xfId="0" applyFont="1" applyAlignment="1">
      <alignment horizontal="left" vertical="center"/>
    </xf>
    <xf numFmtId="0" fontId="24" fillId="0" borderId="0" xfId="0" applyFont="1" applyAlignment="1">
      <alignment horizontal="center" vertical="center"/>
    </xf>
    <xf numFmtId="0" fontId="24" fillId="0" borderId="0" xfId="0" applyFont="1">
      <alignment vertical="top"/>
    </xf>
    <xf numFmtId="0" fontId="7" fillId="0" borderId="0" xfId="0" applyFont="1" applyAlignment="1">
      <alignment horizontal="left"/>
    </xf>
    <xf numFmtId="0" fontId="25" fillId="0" borderId="0" xfId="0" applyFont="1" applyAlignment="1">
      <alignment horizontal="left"/>
    </xf>
    <xf numFmtId="0" fontId="6" fillId="3" borderId="18" xfId="0" applyFont="1" applyFill="1" applyBorder="1">
      <alignment vertical="top"/>
    </xf>
    <xf numFmtId="0" fontId="21" fillId="0" borderId="0" xfId="0" applyFont="1" applyAlignment="1"/>
    <xf numFmtId="0" fontId="0" fillId="5" borderId="0" xfId="0" applyFill="1" applyAlignment="1"/>
    <xf numFmtId="0" fontId="0" fillId="4" borderId="0" xfId="0" applyFill="1" applyAlignment="1"/>
    <xf numFmtId="0" fontId="16" fillId="0" borderId="0" xfId="0" applyFont="1" applyAlignment="1"/>
    <xf numFmtId="0" fontId="8" fillId="4" borderId="0" xfId="0" applyFont="1" applyFill="1" applyAlignment="1"/>
    <xf numFmtId="0" fontId="12" fillId="0" borderId="0" xfId="0" applyFont="1" applyAlignment="1">
      <alignment horizontal="center"/>
    </xf>
    <xf numFmtId="0" fontId="8" fillId="0" borderId="0" xfId="0" applyFont="1" applyAlignment="1">
      <alignment vertical="center"/>
    </xf>
    <xf numFmtId="0" fontId="11" fillId="0" borderId="0" xfId="0" applyFont="1" applyAlignment="1">
      <alignment horizontal="left"/>
    </xf>
    <xf numFmtId="0" fontId="0" fillId="0" borderId="12" xfId="0" applyBorder="1" applyAlignment="1">
      <alignment horizontal="center"/>
    </xf>
    <xf numFmtId="0" fontId="0" fillId="0" borderId="13" xfId="0" applyBorder="1">
      <alignment vertical="top"/>
    </xf>
    <xf numFmtId="0" fontId="0" fillId="0" borderId="14" xfId="0" applyBorder="1" applyAlignment="1">
      <alignment horizontal="center"/>
    </xf>
    <xf numFmtId="0" fontId="0" fillId="0" borderId="15" xfId="0" applyBorder="1">
      <alignment vertical="top"/>
    </xf>
    <xf numFmtId="0" fontId="26" fillId="0" borderId="0" xfId="5" applyNumberFormat="1" applyFill="1" applyBorder="1" applyAlignment="1" applyProtection="1">
      <alignment horizontal="left"/>
    </xf>
    <xf numFmtId="0" fontId="0" fillId="0" borderId="16" xfId="0" applyBorder="1" applyAlignment="1">
      <alignment horizontal="center"/>
    </xf>
    <xf numFmtId="0" fontId="0" fillId="0" borderId="17" xfId="0" applyBorder="1">
      <alignment vertical="top"/>
    </xf>
    <xf numFmtId="0" fontId="3" fillId="7" borderId="22" xfId="0" applyFont="1" applyFill="1" applyBorder="1" applyAlignment="1">
      <alignment horizontal="left" vertical="top" wrapText="1" indent="1"/>
    </xf>
    <xf numFmtId="0" fontId="3" fillId="7" borderId="22" xfId="0" applyFont="1" applyFill="1" applyBorder="1" applyAlignment="1">
      <alignment horizontal="center" vertical="top" wrapText="1"/>
    </xf>
    <xf numFmtId="0" fontId="3" fillId="7" borderId="22" xfId="0" applyFont="1" applyFill="1" applyBorder="1" applyAlignment="1">
      <alignment horizontal="right" vertical="top" wrapText="1"/>
    </xf>
    <xf numFmtId="0" fontId="26" fillId="7" borderId="22" xfId="5" applyNumberFormat="1" applyFill="1" applyBorder="1" applyAlignment="1" applyProtection="1">
      <alignment horizontal="right" vertical="top" wrapText="1"/>
    </xf>
    <xf numFmtId="0" fontId="0" fillId="8" borderId="0" xfId="0" applyFill="1">
      <alignment vertical="top"/>
    </xf>
    <xf numFmtId="0" fontId="13" fillId="0" borderId="0" xfId="0" applyFont="1" applyAlignment="1">
      <alignment horizontal="left"/>
    </xf>
    <xf numFmtId="0" fontId="9" fillId="0" borderId="0" xfId="0" applyFont="1" applyAlignment="1">
      <alignment wrapText="1"/>
    </xf>
    <xf numFmtId="0" fontId="9" fillId="0" borderId="0" xfId="0" applyFont="1" applyAlignment="1">
      <alignment horizontal="center" wrapText="1"/>
    </xf>
    <xf numFmtId="0" fontId="9" fillId="0" borderId="0" xfId="0" applyFont="1" applyAlignment="1">
      <alignment horizontal="left"/>
    </xf>
    <xf numFmtId="0" fontId="9" fillId="0" borderId="0" xfId="0" applyFont="1" applyAlignment="1">
      <alignment horizontal="left" wrapText="1"/>
    </xf>
    <xf numFmtId="0" fontId="28" fillId="0" borderId="0" xfId="0" applyFont="1" applyAlignment="1">
      <alignment horizontal="left" vertical="center" wrapText="1"/>
    </xf>
    <xf numFmtId="0" fontId="28" fillId="0" borderId="0" xfId="0" applyFont="1" applyAlignment="1">
      <alignment horizontal="center" vertical="center" wrapText="1"/>
    </xf>
    <xf numFmtId="0" fontId="28" fillId="0" borderId="0" xfId="0" applyFont="1" applyAlignment="1">
      <alignment vertical="center" wrapText="1"/>
    </xf>
    <xf numFmtId="0" fontId="0" fillId="0" borderId="0" xfId="0" applyAlignment="1">
      <alignment vertical="center"/>
    </xf>
    <xf numFmtId="0" fontId="3" fillId="0" borderId="1" xfId="0" applyFont="1" applyBorder="1" applyAlignment="1">
      <alignment horizontal="left" vertical="center"/>
    </xf>
    <xf numFmtId="0" fontId="4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0" fontId="0" fillId="0" borderId="3" xfId="0" applyBorder="1" applyAlignment="1">
      <alignment vertical="center"/>
    </xf>
    <xf numFmtId="0" fontId="0" fillId="0" borderId="4" xfId="0" applyBorder="1" applyAlignment="1">
      <alignment vertical="center"/>
    </xf>
    <xf numFmtId="0" fontId="5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0" fillId="0" borderId="2" xfId="0" applyBorder="1" applyAlignment="1">
      <alignment horizontal="center" vertical="center"/>
    </xf>
    <xf numFmtId="0" fontId="7" fillId="0" borderId="0" xfId="0" applyFont="1" applyAlignment="1">
      <alignment vertical="center"/>
    </xf>
    <xf numFmtId="0" fontId="0" fillId="0" borderId="5" xfId="0" applyBorder="1" applyAlignment="1">
      <alignment vertical="center"/>
    </xf>
    <xf numFmtId="0" fontId="0" fillId="0" borderId="6" xfId="0" applyBorder="1" applyAlignment="1">
      <alignment vertical="center"/>
    </xf>
    <xf numFmtId="11" fontId="0" fillId="0" borderId="0" xfId="0" applyNumberFormat="1" applyAlignment="1">
      <alignment vertical="center"/>
    </xf>
    <xf numFmtId="165" fontId="0" fillId="0" borderId="0" xfId="0" applyNumberFormat="1" applyAlignment="1">
      <alignment horizontal="center" vertical="center"/>
    </xf>
    <xf numFmtId="0" fontId="0" fillId="0" borderId="7" xfId="0" applyBorder="1" applyAlignment="1">
      <alignment vertical="center"/>
    </xf>
    <xf numFmtId="0" fontId="8" fillId="0" borderId="0" xfId="0" applyFont="1" applyAlignment="1">
      <alignment horizontal="center" vertical="center"/>
    </xf>
    <xf numFmtId="172" fontId="8" fillId="0" borderId="0" xfId="0" applyNumberFormat="1" applyFont="1" applyAlignment="1">
      <alignment vertical="center"/>
    </xf>
    <xf numFmtId="0" fontId="9" fillId="0" borderId="0" xfId="0" applyFont="1" applyAlignment="1">
      <alignment vertical="center"/>
    </xf>
    <xf numFmtId="0" fontId="2" fillId="0" borderId="8" xfId="0" applyFont="1" applyBorder="1" applyAlignment="1">
      <alignment vertical="center"/>
    </xf>
    <xf numFmtId="0" fontId="2" fillId="0" borderId="9" xfId="0" applyFont="1" applyBorder="1" applyAlignment="1">
      <alignment vertical="center"/>
    </xf>
    <xf numFmtId="0" fontId="0" fillId="0" borderId="10" xfId="0" applyBorder="1" applyAlignment="1">
      <alignment vertical="center"/>
    </xf>
    <xf numFmtId="0" fontId="0" fillId="0" borderId="11" xfId="0" applyBorder="1" applyAlignment="1">
      <alignment vertical="center"/>
    </xf>
    <xf numFmtId="166" fontId="8" fillId="0" borderId="0" xfId="0" applyNumberFormat="1" applyFont="1" applyAlignment="1">
      <alignment vertical="center"/>
    </xf>
    <xf numFmtId="0" fontId="0" fillId="0" borderId="2" xfId="0" applyBorder="1" applyAlignment="1">
      <alignment horizontal="left" vertical="center"/>
    </xf>
    <xf numFmtId="0" fontId="2" fillId="0" borderId="2" xfId="0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0" fontId="8" fillId="6" borderId="0" xfId="0" applyFont="1" applyFill="1" applyAlignment="1">
      <alignment vertical="center"/>
    </xf>
    <xf numFmtId="173" fontId="0" fillId="0" borderId="0" xfId="0" applyNumberFormat="1" applyAlignment="1">
      <alignment vertical="center"/>
    </xf>
    <xf numFmtId="0" fontId="7" fillId="2" borderId="0" xfId="0" applyFont="1" applyFill="1" applyAlignment="1">
      <alignment vertical="center"/>
    </xf>
    <xf numFmtId="0" fontId="3" fillId="0" borderId="0" xfId="0" applyFont="1" applyAlignment="1">
      <alignment vertical="center" wrapText="1"/>
    </xf>
    <xf numFmtId="0" fontId="24" fillId="0" borderId="0" xfId="6" applyFont="1" applyAlignment="1">
      <alignment horizontal="left" vertical="center"/>
    </xf>
    <xf numFmtId="0" fontId="24" fillId="0" borderId="0" xfId="6" applyFont="1" applyAlignment="1">
      <alignment horizontal="center" vertical="center"/>
    </xf>
    <xf numFmtId="0" fontId="24" fillId="0" borderId="0" xfId="6" applyFont="1" applyAlignment="1">
      <alignment horizontal="center" vertical="center" wrapText="1"/>
    </xf>
    <xf numFmtId="0" fontId="24" fillId="0" borderId="0" xfId="6" applyFont="1" applyAlignment="1">
      <alignment horizontal="left" vertical="center" wrapText="1"/>
    </xf>
    <xf numFmtId="0" fontId="23" fillId="0" borderId="0" xfId="7" applyFont="1" applyAlignment="1">
      <alignment vertical="center"/>
    </xf>
    <xf numFmtId="171" fontId="23" fillId="0" borderId="0" xfId="7" applyNumberFormat="1" applyFont="1" applyAlignment="1">
      <alignment horizontal="left" vertical="center"/>
    </xf>
    <xf numFmtId="0" fontId="24" fillId="0" borderId="0" xfId="0" applyFont="1" applyAlignment="1">
      <alignment vertical="center"/>
    </xf>
    <xf numFmtId="0" fontId="9" fillId="0" borderId="0" xfId="6" applyFont="1" applyAlignment="1">
      <alignment horizontal="left" vertical="center"/>
    </xf>
    <xf numFmtId="0" fontId="9" fillId="0" borderId="0" xfId="6" applyFont="1" applyAlignment="1">
      <alignment horizontal="center" vertical="center" wrapText="1"/>
    </xf>
    <xf numFmtId="0" fontId="9" fillId="0" borderId="0" xfId="6" applyFont="1" applyAlignment="1">
      <alignment horizontal="left" vertical="center" wrapText="1"/>
    </xf>
    <xf numFmtId="0" fontId="8" fillId="0" borderId="0" xfId="6" applyFont="1" applyAlignment="1">
      <alignment horizontal="left" vertical="center"/>
    </xf>
    <xf numFmtId="0" fontId="8" fillId="0" borderId="0" xfId="6" applyFont="1" applyAlignment="1">
      <alignment horizontal="center" vertical="center"/>
    </xf>
    <xf numFmtId="0" fontId="24" fillId="0" borderId="0" xfId="6" applyFont="1" applyAlignment="1">
      <alignment vertical="center"/>
    </xf>
    <xf numFmtId="0" fontId="28" fillId="0" borderId="0" xfId="0" applyFont="1" applyAlignment="1" applyProtection="1">
      <alignment vertical="center"/>
      <protection locked="0"/>
    </xf>
    <xf numFmtId="0" fontId="28" fillId="0" borderId="0" xfId="0" applyFont="1" applyAlignment="1" applyProtection="1">
      <alignment horizontal="center" vertical="center"/>
      <protection locked="0"/>
    </xf>
    <xf numFmtId="167" fontId="0" fillId="0" borderId="0" xfId="0" applyNumberFormat="1" applyAlignment="1">
      <alignment vertical="center"/>
    </xf>
    <xf numFmtId="174" fontId="28" fillId="0" borderId="0" xfId="0" applyNumberFormat="1" applyFont="1" applyAlignment="1">
      <alignment horizontal="left" vertical="center" wrapText="1"/>
    </xf>
    <xf numFmtId="0" fontId="7" fillId="0" borderId="0" xfId="0" applyFont="1" applyAlignment="1">
      <alignment horizontal="center" vertical="center"/>
    </xf>
    <xf numFmtId="0" fontId="9" fillId="4" borderId="0" xfId="0" applyFont="1" applyFill="1" applyAlignment="1">
      <alignment vertical="center"/>
    </xf>
    <xf numFmtId="0" fontId="28" fillId="0" borderId="0" xfId="0" applyFont="1" applyAlignment="1" applyProtection="1">
      <alignment horizontal="left" vertical="center" wrapText="1"/>
      <protection locked="0"/>
    </xf>
    <xf numFmtId="0" fontId="28" fillId="0" borderId="0" xfId="0" applyFont="1" applyAlignment="1">
      <alignment horizontal="left"/>
    </xf>
    <xf numFmtId="0" fontId="29" fillId="0" borderId="26" xfId="0" applyFont="1" applyBorder="1" applyAlignment="1">
      <alignment horizontal="right" vertical="center"/>
    </xf>
    <xf numFmtId="0" fontId="29" fillId="0" borderId="28" xfId="0" applyFont="1" applyBorder="1" applyAlignment="1">
      <alignment horizontal="right" vertical="center"/>
    </xf>
    <xf numFmtId="0" fontId="0" fillId="9" borderId="24" xfId="0" applyFont="1" applyFill="1" applyBorder="1" applyAlignment="1">
      <alignment horizontal="right" vertical="center"/>
    </xf>
    <xf numFmtId="0" fontId="0" fillId="9" borderId="25" xfId="0" applyFont="1" applyFill="1" applyBorder="1" applyAlignment="1">
      <alignment horizontal="center" vertical="center"/>
    </xf>
    <xf numFmtId="0" fontId="2" fillId="0" borderId="27" xfId="0" applyFont="1" applyBorder="1" applyAlignment="1">
      <alignment horizontal="right" vertical="center"/>
    </xf>
    <xf numFmtId="0" fontId="30" fillId="0" borderId="27" xfId="0" applyFont="1" applyBorder="1" applyAlignment="1">
      <alignment horizontal="right" vertical="center"/>
    </xf>
    <xf numFmtId="22" fontId="30" fillId="0" borderId="27" xfId="0" applyNumberFormat="1" applyFont="1" applyBorder="1" applyAlignment="1">
      <alignment horizontal="right" vertical="center"/>
    </xf>
    <xf numFmtId="22" fontId="30" fillId="0" borderId="29" xfId="0" applyNumberFormat="1" applyFont="1" applyBorder="1" applyAlignment="1">
      <alignment horizontal="right" vertical="center"/>
    </xf>
    <xf numFmtId="14" fontId="0" fillId="0" borderId="0" xfId="0" applyNumberFormat="1" applyAlignment="1"/>
    <xf numFmtId="14" fontId="0" fillId="0" borderId="0" xfId="0" applyNumberFormat="1" applyAlignment="1">
      <alignment vertical="center"/>
    </xf>
    <xf numFmtId="0" fontId="0" fillId="0" borderId="12" xfId="0" applyBorder="1" applyAlignment="1">
      <alignment vertical="center"/>
    </xf>
    <xf numFmtId="0" fontId="8" fillId="0" borderId="20" xfId="0" applyFont="1" applyBorder="1" applyAlignment="1">
      <alignment vertical="center"/>
    </xf>
    <xf numFmtId="0" fontId="0" fillId="0" borderId="20" xfId="0" applyBorder="1" applyAlignment="1">
      <alignment horizontal="right" vertical="center"/>
    </xf>
    <xf numFmtId="0" fontId="0" fillId="0" borderId="13" xfId="0" applyBorder="1" applyAlignment="1">
      <alignment vertical="center"/>
    </xf>
    <xf numFmtId="0" fontId="0" fillId="2" borderId="12" xfId="0" applyFill="1" applyBorder="1" applyAlignment="1">
      <alignment vertical="center"/>
    </xf>
    <xf numFmtId="0" fontId="0" fillId="2" borderId="13" xfId="0" applyFill="1" applyBorder="1" applyAlignment="1">
      <alignment vertical="center"/>
    </xf>
    <xf numFmtId="0" fontId="9" fillId="0" borderId="5" xfId="0" applyFont="1" applyBorder="1" applyAlignment="1">
      <alignment vertical="center"/>
    </xf>
    <xf numFmtId="0" fontId="0" fillId="0" borderId="15" xfId="0" applyBorder="1" applyAlignment="1">
      <alignment vertical="center"/>
    </xf>
    <xf numFmtId="0" fontId="0" fillId="0" borderId="23" xfId="0" applyBorder="1" applyAlignment="1">
      <alignment vertical="center"/>
    </xf>
    <xf numFmtId="0" fontId="0" fillId="2" borderId="14" xfId="0" applyFill="1" applyBorder="1" applyAlignment="1">
      <alignment vertical="center"/>
    </xf>
    <xf numFmtId="0" fontId="0" fillId="2" borderId="15" xfId="0" applyFill="1" applyBorder="1" applyAlignment="1">
      <alignment vertical="center"/>
    </xf>
    <xf numFmtId="0" fontId="9" fillId="0" borderId="6" xfId="0" applyFont="1" applyBorder="1" applyAlignment="1">
      <alignment vertical="center"/>
    </xf>
    <xf numFmtId="0" fontId="0" fillId="2" borderId="16" xfId="0" applyFill="1" applyBorder="1" applyAlignment="1">
      <alignment vertical="center"/>
    </xf>
    <xf numFmtId="0" fontId="0" fillId="2" borderId="17" xfId="0" applyFill="1" applyBorder="1" applyAlignment="1">
      <alignment vertical="center"/>
    </xf>
    <xf numFmtId="0" fontId="9" fillId="0" borderId="7" xfId="0" applyFont="1" applyBorder="1" applyAlignment="1">
      <alignment vertical="center"/>
    </xf>
    <xf numFmtId="0" fontId="0" fillId="0" borderId="14" xfId="0" applyBorder="1" applyAlignment="1">
      <alignment vertical="center"/>
    </xf>
    <xf numFmtId="0" fontId="0" fillId="0" borderId="14" xfId="0" applyBorder="1" applyAlignment="1">
      <alignment horizontal="left" vertical="center"/>
    </xf>
    <xf numFmtId="0" fontId="7" fillId="0" borderId="14" xfId="0" applyFont="1" applyBorder="1" applyAlignment="1">
      <alignment vertical="center"/>
    </xf>
    <xf numFmtId="2" fontId="8" fillId="0" borderId="0" xfId="0" applyNumberFormat="1" applyFont="1" applyAlignment="1">
      <alignment vertical="center"/>
    </xf>
    <xf numFmtId="1" fontId="8" fillId="0" borderId="0" xfId="0" applyNumberFormat="1" applyFont="1" applyAlignment="1">
      <alignment vertical="center"/>
    </xf>
    <xf numFmtId="170" fontId="8" fillId="0" borderId="0" xfId="0" applyNumberFormat="1" applyFont="1" applyAlignment="1">
      <alignment vertical="center"/>
    </xf>
    <xf numFmtId="0" fontId="0" fillId="0" borderId="16" xfId="0" applyBorder="1" applyAlignment="1">
      <alignment vertical="center"/>
    </xf>
    <xf numFmtId="0" fontId="21" fillId="2" borderId="2" xfId="0" applyFont="1" applyFill="1" applyBorder="1" applyAlignment="1">
      <alignment vertical="center"/>
    </xf>
    <xf numFmtId="0" fontId="0" fillId="0" borderId="2" xfId="0" applyBorder="1" applyAlignment="1">
      <alignment vertical="center"/>
    </xf>
    <xf numFmtId="0" fontId="0" fillId="0" borderId="17" xfId="0" applyBorder="1" applyAlignment="1">
      <alignment vertical="center"/>
    </xf>
    <xf numFmtId="0" fontId="22" fillId="0" borderId="0" xfId="0" applyFont="1" applyAlignment="1">
      <alignment horizontal="left" vertical="center"/>
    </xf>
    <xf numFmtId="0" fontId="4" fillId="0" borderId="0" xfId="0" applyFont="1" applyAlignment="1">
      <alignment horizontal="center" vertical="center"/>
    </xf>
  </cellXfs>
  <cellStyles count="8">
    <cellStyle name="Comma0" xfId="1" xr:uid="{00000000-0005-0000-0000-000000000000}"/>
    <cellStyle name="Currency0" xfId="2" xr:uid="{00000000-0005-0000-0000-000001000000}"/>
    <cellStyle name="Date" xfId="3" xr:uid="{00000000-0005-0000-0000-000002000000}"/>
    <cellStyle name="Fixed" xfId="4" xr:uid="{00000000-0005-0000-0000-000003000000}"/>
    <cellStyle name="Hyperlink" xfId="5" builtinId="8"/>
    <cellStyle name="Normal" xfId="0" builtinId="0"/>
    <cellStyle name="Normal_A" xfId="6" xr:uid="{00000000-0005-0000-0000-000006000000}"/>
    <cellStyle name="Normal_A (all) (LiTE)" xfId="7" xr:uid="{00000000-0005-0000-0000-000007000000}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80C0"/>
      <rgbColor rgb="00E3E3E3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A6CAF0"/>
      <rgbColor rgb="00FF99CC"/>
      <rgbColor rgb="00CC99FF"/>
      <rgbColor rgb="00FFCC99"/>
      <rgbColor rgb="003366FF"/>
      <rgbColor rgb="0069FFFF"/>
      <rgbColor rgb="0099CC00"/>
      <rgbColor rgb="00FFCC00"/>
      <rgbColor rgb="00FF9900"/>
      <rgbColor rgb="00FF6600"/>
      <rgbColor rgb="00996666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V839 Oph - O-C Diagr.</a:t>
            </a:r>
          </a:p>
        </c:rich>
      </c:tx>
      <c:layout>
        <c:manualLayout>
          <c:xMode val="edge"/>
          <c:yMode val="edge"/>
          <c:x val="0.36432926829268292"/>
          <c:y val="4.132231404958677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329268292682926"/>
          <c:y val="0.22038626782634896"/>
          <c:w val="0.80640243902439024"/>
          <c:h val="0.60881706487028897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1'!$H$20:$H$20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xVal>
            <c:numRef>
              <c:f>'Active 1'!$F$21:$F$479</c:f>
              <c:numCache>
                <c:formatCode>General</c:formatCode>
                <c:ptCount val="459"/>
                <c:pt idx="0">
                  <c:v>-21664.5</c:v>
                </c:pt>
                <c:pt idx="1">
                  <c:v>-9992</c:v>
                </c:pt>
                <c:pt idx="2">
                  <c:v>-9080</c:v>
                </c:pt>
                <c:pt idx="3">
                  <c:v>-9077.5</c:v>
                </c:pt>
                <c:pt idx="4">
                  <c:v>-7392.5</c:v>
                </c:pt>
                <c:pt idx="5">
                  <c:v>-4555</c:v>
                </c:pt>
                <c:pt idx="6">
                  <c:v>-2775</c:v>
                </c:pt>
                <c:pt idx="7">
                  <c:v>-254</c:v>
                </c:pt>
                <c:pt idx="8">
                  <c:v>-232</c:v>
                </c:pt>
                <c:pt idx="9">
                  <c:v>-229.5</c:v>
                </c:pt>
                <c:pt idx="10">
                  <c:v>-66</c:v>
                </c:pt>
                <c:pt idx="11">
                  <c:v>0</c:v>
                </c:pt>
                <c:pt idx="12">
                  <c:v>692</c:v>
                </c:pt>
                <c:pt idx="13">
                  <c:v>746</c:v>
                </c:pt>
                <c:pt idx="14">
                  <c:v>4384</c:v>
                </c:pt>
                <c:pt idx="15">
                  <c:v>4408.5</c:v>
                </c:pt>
                <c:pt idx="16">
                  <c:v>4447.5</c:v>
                </c:pt>
                <c:pt idx="17">
                  <c:v>4460</c:v>
                </c:pt>
                <c:pt idx="18">
                  <c:v>4467</c:v>
                </c:pt>
                <c:pt idx="19">
                  <c:v>5310.5</c:v>
                </c:pt>
                <c:pt idx="20">
                  <c:v>5313</c:v>
                </c:pt>
                <c:pt idx="21">
                  <c:v>5342.5</c:v>
                </c:pt>
                <c:pt idx="22">
                  <c:v>6215.5</c:v>
                </c:pt>
                <c:pt idx="23">
                  <c:v>7142</c:v>
                </c:pt>
                <c:pt idx="24">
                  <c:v>7144.5</c:v>
                </c:pt>
                <c:pt idx="25">
                  <c:v>7993</c:v>
                </c:pt>
                <c:pt idx="26">
                  <c:v>8071</c:v>
                </c:pt>
                <c:pt idx="27">
                  <c:v>8088</c:v>
                </c:pt>
                <c:pt idx="28">
                  <c:v>8110</c:v>
                </c:pt>
                <c:pt idx="29">
                  <c:v>8829</c:v>
                </c:pt>
                <c:pt idx="30">
                  <c:v>9873</c:v>
                </c:pt>
                <c:pt idx="31">
                  <c:v>10677.5</c:v>
                </c:pt>
                <c:pt idx="32">
                  <c:v>11391.5</c:v>
                </c:pt>
                <c:pt idx="33">
                  <c:v>11411</c:v>
                </c:pt>
                <c:pt idx="34">
                  <c:v>11628.5</c:v>
                </c:pt>
                <c:pt idx="35">
                  <c:v>12494</c:v>
                </c:pt>
                <c:pt idx="36">
                  <c:v>12545</c:v>
                </c:pt>
                <c:pt idx="37">
                  <c:v>12547.5</c:v>
                </c:pt>
                <c:pt idx="38">
                  <c:v>12550</c:v>
                </c:pt>
                <c:pt idx="39">
                  <c:v>13408.5</c:v>
                </c:pt>
                <c:pt idx="40">
                  <c:v>13411</c:v>
                </c:pt>
                <c:pt idx="41">
                  <c:v>13924.5</c:v>
                </c:pt>
                <c:pt idx="42">
                  <c:v>14103</c:v>
                </c:pt>
                <c:pt idx="43">
                  <c:v>14103</c:v>
                </c:pt>
                <c:pt idx="44">
                  <c:v>14105.5</c:v>
                </c:pt>
                <c:pt idx="45">
                  <c:v>14106</c:v>
                </c:pt>
                <c:pt idx="46">
                  <c:v>14108</c:v>
                </c:pt>
                <c:pt idx="47">
                  <c:v>14125.5</c:v>
                </c:pt>
                <c:pt idx="48">
                  <c:v>14132.5</c:v>
                </c:pt>
                <c:pt idx="49">
                  <c:v>14134.5</c:v>
                </c:pt>
                <c:pt idx="50">
                  <c:v>14137</c:v>
                </c:pt>
                <c:pt idx="51">
                  <c:v>14139.5</c:v>
                </c:pt>
                <c:pt idx="52">
                  <c:v>14144.5</c:v>
                </c:pt>
                <c:pt idx="53">
                  <c:v>14145</c:v>
                </c:pt>
                <c:pt idx="54">
                  <c:v>14155</c:v>
                </c:pt>
                <c:pt idx="55">
                  <c:v>14177</c:v>
                </c:pt>
                <c:pt idx="56">
                  <c:v>14193.5</c:v>
                </c:pt>
                <c:pt idx="57">
                  <c:v>14208</c:v>
                </c:pt>
                <c:pt idx="58">
                  <c:v>14213</c:v>
                </c:pt>
                <c:pt idx="59">
                  <c:v>14230</c:v>
                </c:pt>
                <c:pt idx="60">
                  <c:v>14230</c:v>
                </c:pt>
                <c:pt idx="61">
                  <c:v>14233</c:v>
                </c:pt>
                <c:pt idx="62">
                  <c:v>14235</c:v>
                </c:pt>
                <c:pt idx="63">
                  <c:v>14235</c:v>
                </c:pt>
                <c:pt idx="64">
                  <c:v>14240</c:v>
                </c:pt>
                <c:pt idx="65">
                  <c:v>14274</c:v>
                </c:pt>
                <c:pt idx="66">
                  <c:v>14291</c:v>
                </c:pt>
                <c:pt idx="67">
                  <c:v>14291</c:v>
                </c:pt>
                <c:pt idx="68">
                  <c:v>14291</c:v>
                </c:pt>
                <c:pt idx="69">
                  <c:v>14291</c:v>
                </c:pt>
                <c:pt idx="70">
                  <c:v>14291</c:v>
                </c:pt>
                <c:pt idx="71">
                  <c:v>14291</c:v>
                </c:pt>
                <c:pt idx="72">
                  <c:v>14291</c:v>
                </c:pt>
                <c:pt idx="73">
                  <c:v>14291</c:v>
                </c:pt>
                <c:pt idx="74">
                  <c:v>15073.5</c:v>
                </c:pt>
                <c:pt idx="75">
                  <c:v>15078.5</c:v>
                </c:pt>
                <c:pt idx="76">
                  <c:v>15098</c:v>
                </c:pt>
                <c:pt idx="77">
                  <c:v>15098</c:v>
                </c:pt>
                <c:pt idx="78">
                  <c:v>15147</c:v>
                </c:pt>
                <c:pt idx="79">
                  <c:v>15186</c:v>
                </c:pt>
                <c:pt idx="80">
                  <c:v>15205.5</c:v>
                </c:pt>
                <c:pt idx="81">
                  <c:v>15230</c:v>
                </c:pt>
                <c:pt idx="82">
                  <c:v>15247</c:v>
                </c:pt>
                <c:pt idx="83">
                  <c:v>15914.5</c:v>
                </c:pt>
                <c:pt idx="84">
                  <c:v>15917</c:v>
                </c:pt>
                <c:pt idx="85">
                  <c:v>15921.5</c:v>
                </c:pt>
                <c:pt idx="86">
                  <c:v>15922</c:v>
                </c:pt>
                <c:pt idx="87">
                  <c:v>15932</c:v>
                </c:pt>
                <c:pt idx="88">
                  <c:v>16012.5</c:v>
                </c:pt>
                <c:pt idx="89">
                  <c:v>16012.5</c:v>
                </c:pt>
                <c:pt idx="90">
                  <c:v>16012.5</c:v>
                </c:pt>
                <c:pt idx="91">
                  <c:v>16025</c:v>
                </c:pt>
                <c:pt idx="92">
                  <c:v>16027.5</c:v>
                </c:pt>
                <c:pt idx="93">
                  <c:v>16034.5</c:v>
                </c:pt>
                <c:pt idx="94">
                  <c:v>16034.5</c:v>
                </c:pt>
                <c:pt idx="95">
                  <c:v>16034.5</c:v>
                </c:pt>
                <c:pt idx="96">
                  <c:v>16034.5</c:v>
                </c:pt>
                <c:pt idx="97">
                  <c:v>16034.5</c:v>
                </c:pt>
                <c:pt idx="98">
                  <c:v>16171</c:v>
                </c:pt>
                <c:pt idx="99">
                  <c:v>16729</c:v>
                </c:pt>
                <c:pt idx="100">
                  <c:v>17638.5</c:v>
                </c:pt>
                <c:pt idx="101">
                  <c:v>17658</c:v>
                </c:pt>
                <c:pt idx="102">
                  <c:v>17738.5</c:v>
                </c:pt>
                <c:pt idx="103">
                  <c:v>17738.5</c:v>
                </c:pt>
                <c:pt idx="104">
                  <c:v>17772.5</c:v>
                </c:pt>
                <c:pt idx="105">
                  <c:v>17772.5</c:v>
                </c:pt>
                <c:pt idx="106">
                  <c:v>17790</c:v>
                </c:pt>
                <c:pt idx="107">
                  <c:v>17814</c:v>
                </c:pt>
                <c:pt idx="108">
                  <c:v>17814</c:v>
                </c:pt>
                <c:pt idx="109">
                  <c:v>17819</c:v>
                </c:pt>
                <c:pt idx="110">
                  <c:v>17873</c:v>
                </c:pt>
                <c:pt idx="111">
                  <c:v>17880.5</c:v>
                </c:pt>
                <c:pt idx="112">
                  <c:v>17895</c:v>
                </c:pt>
                <c:pt idx="113">
                  <c:v>17914.5</c:v>
                </c:pt>
                <c:pt idx="114">
                  <c:v>18009.5</c:v>
                </c:pt>
                <c:pt idx="115">
                  <c:v>18628.5</c:v>
                </c:pt>
                <c:pt idx="116">
                  <c:v>18628.5</c:v>
                </c:pt>
                <c:pt idx="117">
                  <c:v>18628.5</c:v>
                </c:pt>
                <c:pt idx="118">
                  <c:v>18633.5</c:v>
                </c:pt>
                <c:pt idx="119">
                  <c:v>18633.5</c:v>
                </c:pt>
                <c:pt idx="120">
                  <c:v>18633.5</c:v>
                </c:pt>
                <c:pt idx="121">
                  <c:v>18640.5</c:v>
                </c:pt>
                <c:pt idx="122">
                  <c:v>18640.5</c:v>
                </c:pt>
                <c:pt idx="123">
                  <c:v>18643</c:v>
                </c:pt>
                <c:pt idx="124">
                  <c:v>18643</c:v>
                </c:pt>
                <c:pt idx="125">
                  <c:v>18680</c:v>
                </c:pt>
                <c:pt idx="126">
                  <c:v>18682</c:v>
                </c:pt>
                <c:pt idx="127">
                  <c:v>18682</c:v>
                </c:pt>
                <c:pt idx="128">
                  <c:v>18684.5</c:v>
                </c:pt>
                <c:pt idx="129">
                  <c:v>18684.5</c:v>
                </c:pt>
                <c:pt idx="130">
                  <c:v>18687</c:v>
                </c:pt>
                <c:pt idx="131">
                  <c:v>18687</c:v>
                </c:pt>
                <c:pt idx="132">
                  <c:v>18689.5</c:v>
                </c:pt>
                <c:pt idx="133">
                  <c:v>18689.5</c:v>
                </c:pt>
                <c:pt idx="134">
                  <c:v>18697</c:v>
                </c:pt>
                <c:pt idx="135">
                  <c:v>18729</c:v>
                </c:pt>
                <c:pt idx="136">
                  <c:v>18758</c:v>
                </c:pt>
                <c:pt idx="137">
                  <c:v>18758</c:v>
                </c:pt>
                <c:pt idx="138">
                  <c:v>18758</c:v>
                </c:pt>
                <c:pt idx="139">
                  <c:v>18758</c:v>
                </c:pt>
                <c:pt idx="140">
                  <c:v>18758</c:v>
                </c:pt>
                <c:pt idx="141">
                  <c:v>18763</c:v>
                </c:pt>
                <c:pt idx="142">
                  <c:v>18763</c:v>
                </c:pt>
                <c:pt idx="143">
                  <c:v>18780</c:v>
                </c:pt>
                <c:pt idx="144">
                  <c:v>19350</c:v>
                </c:pt>
                <c:pt idx="145">
                  <c:v>19350</c:v>
                </c:pt>
                <c:pt idx="146">
                  <c:v>19538</c:v>
                </c:pt>
                <c:pt idx="147">
                  <c:v>19538</c:v>
                </c:pt>
                <c:pt idx="148">
                  <c:v>19540.5</c:v>
                </c:pt>
                <c:pt idx="149">
                  <c:v>19540.5</c:v>
                </c:pt>
                <c:pt idx="150">
                  <c:v>19577</c:v>
                </c:pt>
                <c:pt idx="151">
                  <c:v>19577</c:v>
                </c:pt>
                <c:pt idx="152">
                  <c:v>19579.5</c:v>
                </c:pt>
                <c:pt idx="153">
                  <c:v>19579.5</c:v>
                </c:pt>
                <c:pt idx="154">
                  <c:v>19606.5</c:v>
                </c:pt>
                <c:pt idx="155">
                  <c:v>19623.5</c:v>
                </c:pt>
                <c:pt idx="156">
                  <c:v>19628.5</c:v>
                </c:pt>
                <c:pt idx="157">
                  <c:v>19628.5</c:v>
                </c:pt>
                <c:pt idx="158">
                  <c:v>19631</c:v>
                </c:pt>
                <c:pt idx="159">
                  <c:v>19638</c:v>
                </c:pt>
                <c:pt idx="160">
                  <c:v>19638</c:v>
                </c:pt>
                <c:pt idx="161">
                  <c:v>19687</c:v>
                </c:pt>
                <c:pt idx="162">
                  <c:v>19687</c:v>
                </c:pt>
                <c:pt idx="163">
                  <c:v>20367</c:v>
                </c:pt>
                <c:pt idx="164">
                  <c:v>20367</c:v>
                </c:pt>
                <c:pt idx="165">
                  <c:v>20433</c:v>
                </c:pt>
                <c:pt idx="166">
                  <c:v>20433</c:v>
                </c:pt>
                <c:pt idx="167">
                  <c:v>20491.5</c:v>
                </c:pt>
                <c:pt idx="168">
                  <c:v>20491.5</c:v>
                </c:pt>
                <c:pt idx="169">
                  <c:v>20491.5</c:v>
                </c:pt>
                <c:pt idx="170">
                  <c:v>20499</c:v>
                </c:pt>
                <c:pt idx="171">
                  <c:v>20506</c:v>
                </c:pt>
                <c:pt idx="172">
                  <c:v>20506</c:v>
                </c:pt>
                <c:pt idx="173">
                  <c:v>20506</c:v>
                </c:pt>
                <c:pt idx="174">
                  <c:v>21278.5</c:v>
                </c:pt>
                <c:pt idx="175">
                  <c:v>21278.5</c:v>
                </c:pt>
                <c:pt idx="176">
                  <c:v>21278.5</c:v>
                </c:pt>
                <c:pt idx="177">
                  <c:v>21279</c:v>
                </c:pt>
                <c:pt idx="178">
                  <c:v>21279</c:v>
                </c:pt>
                <c:pt idx="179">
                  <c:v>21279</c:v>
                </c:pt>
                <c:pt idx="180">
                  <c:v>21323</c:v>
                </c:pt>
                <c:pt idx="181">
                  <c:v>21323</c:v>
                </c:pt>
                <c:pt idx="182">
                  <c:v>21381.5</c:v>
                </c:pt>
                <c:pt idx="183">
                  <c:v>21425.5</c:v>
                </c:pt>
                <c:pt idx="184">
                  <c:v>21428</c:v>
                </c:pt>
                <c:pt idx="185">
                  <c:v>21431</c:v>
                </c:pt>
                <c:pt idx="186">
                  <c:v>22098</c:v>
                </c:pt>
                <c:pt idx="187">
                  <c:v>22168.5</c:v>
                </c:pt>
                <c:pt idx="188">
                  <c:v>22168.5</c:v>
                </c:pt>
                <c:pt idx="189">
                  <c:v>22168.5</c:v>
                </c:pt>
                <c:pt idx="190">
                  <c:v>22186</c:v>
                </c:pt>
                <c:pt idx="191">
                  <c:v>22186</c:v>
                </c:pt>
                <c:pt idx="192">
                  <c:v>22186</c:v>
                </c:pt>
                <c:pt idx="193">
                  <c:v>22220</c:v>
                </c:pt>
                <c:pt idx="194">
                  <c:v>22220</c:v>
                </c:pt>
                <c:pt idx="195">
                  <c:v>22220</c:v>
                </c:pt>
                <c:pt idx="196">
                  <c:v>22220</c:v>
                </c:pt>
                <c:pt idx="197">
                  <c:v>22222.5</c:v>
                </c:pt>
                <c:pt idx="198">
                  <c:v>22227.5</c:v>
                </c:pt>
                <c:pt idx="199">
                  <c:v>22237.5</c:v>
                </c:pt>
                <c:pt idx="200">
                  <c:v>22242</c:v>
                </c:pt>
                <c:pt idx="201">
                  <c:v>22247</c:v>
                </c:pt>
                <c:pt idx="202">
                  <c:v>22249.5</c:v>
                </c:pt>
                <c:pt idx="203">
                  <c:v>22252</c:v>
                </c:pt>
                <c:pt idx="204">
                  <c:v>22254.5</c:v>
                </c:pt>
                <c:pt idx="205">
                  <c:v>22269</c:v>
                </c:pt>
                <c:pt idx="206">
                  <c:v>22269</c:v>
                </c:pt>
                <c:pt idx="207">
                  <c:v>22274</c:v>
                </c:pt>
                <c:pt idx="208">
                  <c:v>22276.5</c:v>
                </c:pt>
                <c:pt idx="209">
                  <c:v>22283.5</c:v>
                </c:pt>
                <c:pt idx="210">
                  <c:v>22286</c:v>
                </c:pt>
                <c:pt idx="211">
                  <c:v>22288.5</c:v>
                </c:pt>
                <c:pt idx="212">
                  <c:v>22291</c:v>
                </c:pt>
                <c:pt idx="213">
                  <c:v>22296</c:v>
                </c:pt>
                <c:pt idx="214">
                  <c:v>22298.5</c:v>
                </c:pt>
                <c:pt idx="215">
                  <c:v>22301</c:v>
                </c:pt>
                <c:pt idx="216">
                  <c:v>22313</c:v>
                </c:pt>
                <c:pt idx="217">
                  <c:v>22318</c:v>
                </c:pt>
                <c:pt idx="218">
                  <c:v>22327.5</c:v>
                </c:pt>
                <c:pt idx="219">
                  <c:v>22330</c:v>
                </c:pt>
                <c:pt idx="220">
                  <c:v>22344.5</c:v>
                </c:pt>
                <c:pt idx="221">
                  <c:v>22352</c:v>
                </c:pt>
                <c:pt idx="222">
                  <c:v>22352</c:v>
                </c:pt>
                <c:pt idx="223">
                  <c:v>22354.5</c:v>
                </c:pt>
                <c:pt idx="224">
                  <c:v>22357</c:v>
                </c:pt>
                <c:pt idx="225">
                  <c:v>22362</c:v>
                </c:pt>
                <c:pt idx="226">
                  <c:v>22366.5</c:v>
                </c:pt>
                <c:pt idx="227">
                  <c:v>22366.5</c:v>
                </c:pt>
                <c:pt idx="228">
                  <c:v>22371.5</c:v>
                </c:pt>
                <c:pt idx="229">
                  <c:v>22374</c:v>
                </c:pt>
                <c:pt idx="230">
                  <c:v>22376.5</c:v>
                </c:pt>
                <c:pt idx="231">
                  <c:v>22388.5</c:v>
                </c:pt>
                <c:pt idx="232">
                  <c:v>22405.5</c:v>
                </c:pt>
                <c:pt idx="233">
                  <c:v>22432.5</c:v>
                </c:pt>
                <c:pt idx="234">
                  <c:v>22437.5</c:v>
                </c:pt>
                <c:pt idx="235">
                  <c:v>22471.5</c:v>
                </c:pt>
                <c:pt idx="236">
                  <c:v>22824.5</c:v>
                </c:pt>
                <c:pt idx="237">
                  <c:v>22939</c:v>
                </c:pt>
                <c:pt idx="238">
                  <c:v>22963.5</c:v>
                </c:pt>
                <c:pt idx="239">
                  <c:v>22968.5</c:v>
                </c:pt>
                <c:pt idx="240">
                  <c:v>22971</c:v>
                </c:pt>
                <c:pt idx="241">
                  <c:v>22995.5</c:v>
                </c:pt>
                <c:pt idx="242">
                  <c:v>23027</c:v>
                </c:pt>
                <c:pt idx="243">
                  <c:v>23041.5</c:v>
                </c:pt>
                <c:pt idx="244">
                  <c:v>23083.5</c:v>
                </c:pt>
                <c:pt idx="245">
                  <c:v>23098</c:v>
                </c:pt>
                <c:pt idx="246">
                  <c:v>23100.5</c:v>
                </c:pt>
                <c:pt idx="247">
                  <c:v>23103</c:v>
                </c:pt>
                <c:pt idx="248">
                  <c:v>23105</c:v>
                </c:pt>
                <c:pt idx="249">
                  <c:v>23105.5</c:v>
                </c:pt>
                <c:pt idx="250">
                  <c:v>23107.5</c:v>
                </c:pt>
                <c:pt idx="251">
                  <c:v>23110</c:v>
                </c:pt>
                <c:pt idx="252">
                  <c:v>23125</c:v>
                </c:pt>
                <c:pt idx="253">
                  <c:v>23127.5</c:v>
                </c:pt>
                <c:pt idx="254">
                  <c:v>23132</c:v>
                </c:pt>
                <c:pt idx="255">
                  <c:v>23139.5</c:v>
                </c:pt>
                <c:pt idx="256">
                  <c:v>23147</c:v>
                </c:pt>
                <c:pt idx="257">
                  <c:v>23154</c:v>
                </c:pt>
                <c:pt idx="258">
                  <c:v>23156.5</c:v>
                </c:pt>
                <c:pt idx="259">
                  <c:v>23159</c:v>
                </c:pt>
                <c:pt idx="260">
                  <c:v>23166.5</c:v>
                </c:pt>
                <c:pt idx="261">
                  <c:v>23169</c:v>
                </c:pt>
                <c:pt idx="262">
                  <c:v>23171</c:v>
                </c:pt>
                <c:pt idx="263">
                  <c:v>23171.5</c:v>
                </c:pt>
                <c:pt idx="264">
                  <c:v>23178.5</c:v>
                </c:pt>
                <c:pt idx="265">
                  <c:v>23178.5</c:v>
                </c:pt>
                <c:pt idx="266">
                  <c:v>23181</c:v>
                </c:pt>
                <c:pt idx="267">
                  <c:v>23181</c:v>
                </c:pt>
                <c:pt idx="268">
                  <c:v>23181</c:v>
                </c:pt>
                <c:pt idx="269">
                  <c:v>23181</c:v>
                </c:pt>
                <c:pt idx="270">
                  <c:v>23181</c:v>
                </c:pt>
                <c:pt idx="271">
                  <c:v>23188.5</c:v>
                </c:pt>
                <c:pt idx="272">
                  <c:v>23193</c:v>
                </c:pt>
                <c:pt idx="273">
                  <c:v>23195.5</c:v>
                </c:pt>
                <c:pt idx="274">
                  <c:v>23198</c:v>
                </c:pt>
                <c:pt idx="275">
                  <c:v>23205.5</c:v>
                </c:pt>
                <c:pt idx="276">
                  <c:v>23210.5</c:v>
                </c:pt>
                <c:pt idx="277">
                  <c:v>23213</c:v>
                </c:pt>
                <c:pt idx="278">
                  <c:v>23227.5</c:v>
                </c:pt>
                <c:pt idx="279">
                  <c:v>23242</c:v>
                </c:pt>
                <c:pt idx="280">
                  <c:v>23261.5</c:v>
                </c:pt>
                <c:pt idx="281">
                  <c:v>23298</c:v>
                </c:pt>
                <c:pt idx="282">
                  <c:v>23300.5</c:v>
                </c:pt>
                <c:pt idx="283">
                  <c:v>23327.5</c:v>
                </c:pt>
                <c:pt idx="284">
                  <c:v>23330</c:v>
                </c:pt>
                <c:pt idx="285">
                  <c:v>23342</c:v>
                </c:pt>
                <c:pt idx="286">
                  <c:v>23342</c:v>
                </c:pt>
                <c:pt idx="287">
                  <c:v>23359</c:v>
                </c:pt>
                <c:pt idx="288">
                  <c:v>23386</c:v>
                </c:pt>
                <c:pt idx="289">
                  <c:v>23386</c:v>
                </c:pt>
                <c:pt idx="290">
                  <c:v>23795</c:v>
                </c:pt>
                <c:pt idx="291">
                  <c:v>23797.5</c:v>
                </c:pt>
                <c:pt idx="292">
                  <c:v>23817</c:v>
                </c:pt>
                <c:pt idx="293">
                  <c:v>23822</c:v>
                </c:pt>
                <c:pt idx="294">
                  <c:v>23831.5</c:v>
                </c:pt>
                <c:pt idx="295">
                  <c:v>23836.5</c:v>
                </c:pt>
                <c:pt idx="296">
                  <c:v>23933</c:v>
                </c:pt>
                <c:pt idx="297">
                  <c:v>23946.5</c:v>
                </c:pt>
                <c:pt idx="298">
                  <c:v>23949</c:v>
                </c:pt>
                <c:pt idx="299">
                  <c:v>23951</c:v>
                </c:pt>
                <c:pt idx="300">
                  <c:v>23953.5</c:v>
                </c:pt>
                <c:pt idx="301">
                  <c:v>23956</c:v>
                </c:pt>
                <c:pt idx="302">
                  <c:v>23961</c:v>
                </c:pt>
                <c:pt idx="303">
                  <c:v>23963.5</c:v>
                </c:pt>
                <c:pt idx="304">
                  <c:v>24041.5</c:v>
                </c:pt>
                <c:pt idx="305">
                  <c:v>24041.5</c:v>
                </c:pt>
                <c:pt idx="306">
                  <c:v>24041.5</c:v>
                </c:pt>
                <c:pt idx="307">
                  <c:v>24041.5</c:v>
                </c:pt>
                <c:pt idx="308">
                  <c:v>24044</c:v>
                </c:pt>
                <c:pt idx="309">
                  <c:v>24044</c:v>
                </c:pt>
                <c:pt idx="310">
                  <c:v>24044</c:v>
                </c:pt>
                <c:pt idx="311">
                  <c:v>24044</c:v>
                </c:pt>
                <c:pt idx="312">
                  <c:v>24044</c:v>
                </c:pt>
                <c:pt idx="313">
                  <c:v>24049</c:v>
                </c:pt>
                <c:pt idx="314">
                  <c:v>24912</c:v>
                </c:pt>
                <c:pt idx="315">
                  <c:v>25709</c:v>
                </c:pt>
                <c:pt idx="316">
                  <c:v>25709</c:v>
                </c:pt>
                <c:pt idx="317">
                  <c:v>25763</c:v>
                </c:pt>
                <c:pt idx="318">
                  <c:v>25904.5</c:v>
                </c:pt>
                <c:pt idx="319">
                  <c:v>26753</c:v>
                </c:pt>
                <c:pt idx="320">
                  <c:v>27408.5</c:v>
                </c:pt>
                <c:pt idx="321">
                  <c:v>27621</c:v>
                </c:pt>
                <c:pt idx="322">
                  <c:v>27713.5</c:v>
                </c:pt>
                <c:pt idx="323">
                  <c:v>27723.5</c:v>
                </c:pt>
                <c:pt idx="324">
                  <c:v>28376.5</c:v>
                </c:pt>
                <c:pt idx="325">
                  <c:v>28467</c:v>
                </c:pt>
                <c:pt idx="326">
                  <c:v>28467</c:v>
                </c:pt>
                <c:pt idx="327">
                  <c:v>28467</c:v>
                </c:pt>
                <c:pt idx="328">
                  <c:v>28471</c:v>
                </c:pt>
                <c:pt idx="329">
                  <c:v>28594</c:v>
                </c:pt>
                <c:pt idx="330">
                  <c:v>28611</c:v>
                </c:pt>
                <c:pt idx="331">
                  <c:v>29313</c:v>
                </c:pt>
                <c:pt idx="332">
                  <c:v>29330</c:v>
                </c:pt>
                <c:pt idx="333">
                  <c:v>29354.5</c:v>
                </c:pt>
                <c:pt idx="334">
                  <c:v>29442.5</c:v>
                </c:pt>
                <c:pt idx="335">
                  <c:v>29442.5</c:v>
                </c:pt>
                <c:pt idx="336">
                  <c:v>29447.5</c:v>
                </c:pt>
                <c:pt idx="337">
                  <c:v>29487</c:v>
                </c:pt>
                <c:pt idx="338">
                  <c:v>30129.5</c:v>
                </c:pt>
                <c:pt idx="339">
                  <c:v>30232</c:v>
                </c:pt>
                <c:pt idx="340">
                  <c:v>30237</c:v>
                </c:pt>
                <c:pt idx="341">
                  <c:v>30239</c:v>
                </c:pt>
                <c:pt idx="342">
                  <c:v>30351</c:v>
                </c:pt>
                <c:pt idx="343">
                  <c:v>30915.5</c:v>
                </c:pt>
                <c:pt idx="344">
                  <c:v>31063.5</c:v>
                </c:pt>
                <c:pt idx="345">
                  <c:v>31066</c:v>
                </c:pt>
                <c:pt idx="346">
                  <c:v>31085.5</c:v>
                </c:pt>
                <c:pt idx="347">
                  <c:v>31095.5</c:v>
                </c:pt>
                <c:pt idx="348">
                  <c:v>31100.5</c:v>
                </c:pt>
                <c:pt idx="349">
                  <c:v>31161.5</c:v>
                </c:pt>
                <c:pt idx="350">
                  <c:v>31163.5</c:v>
                </c:pt>
                <c:pt idx="351">
                  <c:v>31164</c:v>
                </c:pt>
                <c:pt idx="352">
                  <c:v>31166</c:v>
                </c:pt>
                <c:pt idx="353">
                  <c:v>31166.5</c:v>
                </c:pt>
                <c:pt idx="354">
                  <c:v>31195.5</c:v>
                </c:pt>
                <c:pt idx="355">
                  <c:v>31234.5</c:v>
                </c:pt>
                <c:pt idx="356">
                  <c:v>31264</c:v>
                </c:pt>
                <c:pt idx="357">
                  <c:v>31738</c:v>
                </c:pt>
                <c:pt idx="358">
                  <c:v>31755</c:v>
                </c:pt>
                <c:pt idx="359">
                  <c:v>31782</c:v>
                </c:pt>
                <c:pt idx="360">
                  <c:v>31837</c:v>
                </c:pt>
                <c:pt idx="361">
                  <c:v>31906.5</c:v>
                </c:pt>
                <c:pt idx="362">
                  <c:v>31941.5</c:v>
                </c:pt>
                <c:pt idx="363">
                  <c:v>31961</c:v>
                </c:pt>
                <c:pt idx="364">
                  <c:v>31992.5</c:v>
                </c:pt>
                <c:pt idx="365">
                  <c:v>32005</c:v>
                </c:pt>
                <c:pt idx="366">
                  <c:v>32005.5</c:v>
                </c:pt>
                <c:pt idx="367">
                  <c:v>32008</c:v>
                </c:pt>
                <c:pt idx="368">
                  <c:v>32080.5</c:v>
                </c:pt>
                <c:pt idx="369">
                  <c:v>33021</c:v>
                </c:pt>
                <c:pt idx="370">
                  <c:v>33034</c:v>
                </c:pt>
                <c:pt idx="371">
                  <c:v>33092.5</c:v>
                </c:pt>
                <c:pt idx="372">
                  <c:v>33191</c:v>
                </c:pt>
                <c:pt idx="373">
                  <c:v>33705</c:v>
                </c:pt>
                <c:pt idx="374">
                  <c:v>33744</c:v>
                </c:pt>
                <c:pt idx="375">
                  <c:v>33775</c:v>
                </c:pt>
                <c:pt idx="376">
                  <c:v>33777.5</c:v>
                </c:pt>
                <c:pt idx="377">
                  <c:v>33789.5</c:v>
                </c:pt>
                <c:pt idx="378">
                  <c:v>33792</c:v>
                </c:pt>
                <c:pt idx="379">
                  <c:v>33836</c:v>
                </c:pt>
                <c:pt idx="380">
                  <c:v>33838.5</c:v>
                </c:pt>
                <c:pt idx="381">
                  <c:v>33863</c:v>
                </c:pt>
                <c:pt idx="382">
                  <c:v>33863</c:v>
                </c:pt>
                <c:pt idx="383">
                  <c:v>33865.5</c:v>
                </c:pt>
                <c:pt idx="384">
                  <c:v>33865.5</c:v>
                </c:pt>
                <c:pt idx="385">
                  <c:v>33865.5</c:v>
                </c:pt>
                <c:pt idx="386">
                  <c:v>33865.5</c:v>
                </c:pt>
                <c:pt idx="387">
                  <c:v>33865.5</c:v>
                </c:pt>
                <c:pt idx="388">
                  <c:v>33868</c:v>
                </c:pt>
                <c:pt idx="389">
                  <c:v>33868</c:v>
                </c:pt>
                <c:pt idx="390">
                  <c:v>33868</c:v>
                </c:pt>
                <c:pt idx="391">
                  <c:v>33868</c:v>
                </c:pt>
                <c:pt idx="392">
                  <c:v>33893</c:v>
                </c:pt>
                <c:pt idx="393">
                  <c:v>33904.5</c:v>
                </c:pt>
                <c:pt idx="394">
                  <c:v>33907</c:v>
                </c:pt>
                <c:pt idx="395">
                  <c:v>33925.5</c:v>
                </c:pt>
                <c:pt idx="396">
                  <c:v>34543</c:v>
                </c:pt>
                <c:pt idx="397">
                  <c:v>34601.5</c:v>
                </c:pt>
                <c:pt idx="398">
                  <c:v>34601.5</c:v>
                </c:pt>
                <c:pt idx="399">
                  <c:v>34601.5</c:v>
                </c:pt>
                <c:pt idx="400">
                  <c:v>34641.5</c:v>
                </c:pt>
                <c:pt idx="401">
                  <c:v>34651</c:v>
                </c:pt>
                <c:pt idx="402">
                  <c:v>34662.5</c:v>
                </c:pt>
                <c:pt idx="403">
                  <c:v>34670</c:v>
                </c:pt>
                <c:pt idx="404">
                  <c:v>34733.5</c:v>
                </c:pt>
                <c:pt idx="405">
                  <c:v>34736</c:v>
                </c:pt>
                <c:pt idx="406">
                  <c:v>34736</c:v>
                </c:pt>
                <c:pt idx="407">
                  <c:v>34762.5</c:v>
                </c:pt>
                <c:pt idx="408">
                  <c:v>34765</c:v>
                </c:pt>
                <c:pt idx="409">
                  <c:v>34800</c:v>
                </c:pt>
                <c:pt idx="410">
                  <c:v>34809</c:v>
                </c:pt>
                <c:pt idx="411">
                  <c:v>34811.5</c:v>
                </c:pt>
                <c:pt idx="412">
                  <c:v>35428</c:v>
                </c:pt>
                <c:pt idx="413">
                  <c:v>35536</c:v>
                </c:pt>
                <c:pt idx="414">
                  <c:v>35542.5</c:v>
                </c:pt>
                <c:pt idx="415">
                  <c:v>35562</c:v>
                </c:pt>
                <c:pt idx="416">
                  <c:v>35572</c:v>
                </c:pt>
                <c:pt idx="417">
                  <c:v>35574.5</c:v>
                </c:pt>
                <c:pt idx="418">
                  <c:v>35682</c:v>
                </c:pt>
                <c:pt idx="419">
                  <c:v>35682</c:v>
                </c:pt>
                <c:pt idx="420">
                  <c:v>35682</c:v>
                </c:pt>
                <c:pt idx="421">
                  <c:v>36321</c:v>
                </c:pt>
                <c:pt idx="422">
                  <c:v>36442.5</c:v>
                </c:pt>
                <c:pt idx="423">
                  <c:v>36507</c:v>
                </c:pt>
                <c:pt idx="424">
                  <c:v>36630.5</c:v>
                </c:pt>
                <c:pt idx="425">
                  <c:v>36630.5</c:v>
                </c:pt>
                <c:pt idx="426">
                  <c:v>36630.5</c:v>
                </c:pt>
                <c:pt idx="427">
                  <c:v>37417</c:v>
                </c:pt>
                <c:pt idx="428">
                  <c:v>38216</c:v>
                </c:pt>
                <c:pt idx="429">
                  <c:v>38438</c:v>
                </c:pt>
                <c:pt idx="430">
                  <c:v>39128</c:v>
                </c:pt>
                <c:pt idx="431">
                  <c:v>39198</c:v>
                </c:pt>
                <c:pt idx="432">
                  <c:v>39934</c:v>
                </c:pt>
                <c:pt idx="433">
                  <c:v>40014.5</c:v>
                </c:pt>
                <c:pt idx="434">
                  <c:v>40810</c:v>
                </c:pt>
                <c:pt idx="435">
                  <c:v>40970.5</c:v>
                </c:pt>
                <c:pt idx="436">
                  <c:v>41015</c:v>
                </c:pt>
                <c:pt idx="437">
                  <c:v>41137</c:v>
                </c:pt>
                <c:pt idx="438">
                  <c:v>41651.5</c:v>
                </c:pt>
                <c:pt idx="439">
                  <c:v>41766</c:v>
                </c:pt>
                <c:pt idx="440">
                  <c:v>41927</c:v>
                </c:pt>
                <c:pt idx="441">
                  <c:v>41971</c:v>
                </c:pt>
                <c:pt idx="442">
                  <c:v>42682</c:v>
                </c:pt>
                <c:pt idx="443">
                  <c:v>42717.5</c:v>
                </c:pt>
                <c:pt idx="444">
                  <c:v>42717.5</c:v>
                </c:pt>
                <c:pt idx="445">
                  <c:v>42717.5</c:v>
                </c:pt>
                <c:pt idx="446">
                  <c:v>42790</c:v>
                </c:pt>
                <c:pt idx="447">
                  <c:v>43533</c:v>
                </c:pt>
                <c:pt idx="448">
                  <c:v>43533</c:v>
                </c:pt>
                <c:pt idx="449">
                  <c:v>43618.5</c:v>
                </c:pt>
                <c:pt idx="450">
                  <c:v>43665</c:v>
                </c:pt>
                <c:pt idx="451">
                  <c:v>43702</c:v>
                </c:pt>
                <c:pt idx="452">
                  <c:v>43709</c:v>
                </c:pt>
                <c:pt idx="453">
                  <c:v>43822</c:v>
                </c:pt>
                <c:pt idx="454">
                  <c:v>44417</c:v>
                </c:pt>
                <c:pt idx="455">
                  <c:v>44497.5</c:v>
                </c:pt>
                <c:pt idx="456">
                  <c:v>44530.5</c:v>
                </c:pt>
                <c:pt idx="457">
                  <c:v>44584</c:v>
                </c:pt>
                <c:pt idx="458">
                  <c:v>44636</c:v>
                </c:pt>
              </c:numCache>
            </c:numRef>
          </c:xVal>
          <c:yVal>
            <c:numRef>
              <c:f>'Active 1'!$H$21:$H$479</c:f>
              <c:numCache>
                <c:formatCode>General</c:formatCode>
                <c:ptCount val="459"/>
                <c:pt idx="11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570-439B-B48A-190C1D8C4153}"/>
            </c:ext>
          </c:extLst>
        </c:ser>
        <c:ser>
          <c:idx val="1"/>
          <c:order val="1"/>
          <c:tx>
            <c:strRef>
              <c:f>'Active 1'!$I$20:$I$20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xVal>
            <c:numRef>
              <c:f>'Active 1'!$F$21:$F$479</c:f>
              <c:numCache>
                <c:formatCode>General</c:formatCode>
                <c:ptCount val="459"/>
                <c:pt idx="0">
                  <c:v>-21664.5</c:v>
                </c:pt>
                <c:pt idx="1">
                  <c:v>-9992</c:v>
                </c:pt>
                <c:pt idx="2">
                  <c:v>-9080</c:v>
                </c:pt>
                <c:pt idx="3">
                  <c:v>-9077.5</c:v>
                </c:pt>
                <c:pt idx="4">
                  <c:v>-7392.5</c:v>
                </c:pt>
                <c:pt idx="5">
                  <c:v>-4555</c:v>
                </c:pt>
                <c:pt idx="6">
                  <c:v>-2775</c:v>
                </c:pt>
                <c:pt idx="7">
                  <c:v>-254</c:v>
                </c:pt>
                <c:pt idx="8">
                  <c:v>-232</c:v>
                </c:pt>
                <c:pt idx="9">
                  <c:v>-229.5</c:v>
                </c:pt>
                <c:pt idx="10">
                  <c:v>-66</c:v>
                </c:pt>
                <c:pt idx="11">
                  <c:v>0</c:v>
                </c:pt>
                <c:pt idx="12">
                  <c:v>692</c:v>
                </c:pt>
                <c:pt idx="13">
                  <c:v>746</c:v>
                </c:pt>
                <c:pt idx="14">
                  <c:v>4384</c:v>
                </c:pt>
                <c:pt idx="15">
                  <c:v>4408.5</c:v>
                </c:pt>
                <c:pt idx="16">
                  <c:v>4447.5</c:v>
                </c:pt>
                <c:pt idx="17">
                  <c:v>4460</c:v>
                </c:pt>
                <c:pt idx="18">
                  <c:v>4467</c:v>
                </c:pt>
                <c:pt idx="19">
                  <c:v>5310.5</c:v>
                </c:pt>
                <c:pt idx="20">
                  <c:v>5313</c:v>
                </c:pt>
                <c:pt idx="21">
                  <c:v>5342.5</c:v>
                </c:pt>
                <c:pt idx="22">
                  <c:v>6215.5</c:v>
                </c:pt>
                <c:pt idx="23">
                  <c:v>7142</c:v>
                </c:pt>
                <c:pt idx="24">
                  <c:v>7144.5</c:v>
                </c:pt>
                <c:pt idx="25">
                  <c:v>7993</c:v>
                </c:pt>
                <c:pt idx="26">
                  <c:v>8071</c:v>
                </c:pt>
                <c:pt idx="27">
                  <c:v>8088</c:v>
                </c:pt>
                <c:pt idx="28">
                  <c:v>8110</c:v>
                </c:pt>
                <c:pt idx="29">
                  <c:v>8829</c:v>
                </c:pt>
                <c:pt idx="30">
                  <c:v>9873</c:v>
                </c:pt>
                <c:pt idx="31">
                  <c:v>10677.5</c:v>
                </c:pt>
                <c:pt idx="32">
                  <c:v>11391.5</c:v>
                </c:pt>
                <c:pt idx="33">
                  <c:v>11411</c:v>
                </c:pt>
                <c:pt idx="34">
                  <c:v>11628.5</c:v>
                </c:pt>
                <c:pt idx="35">
                  <c:v>12494</c:v>
                </c:pt>
                <c:pt idx="36">
                  <c:v>12545</c:v>
                </c:pt>
                <c:pt idx="37">
                  <c:v>12547.5</c:v>
                </c:pt>
                <c:pt idx="38">
                  <c:v>12550</c:v>
                </c:pt>
                <c:pt idx="39">
                  <c:v>13408.5</c:v>
                </c:pt>
                <c:pt idx="40">
                  <c:v>13411</c:v>
                </c:pt>
                <c:pt idx="41">
                  <c:v>13924.5</c:v>
                </c:pt>
                <c:pt idx="42">
                  <c:v>14103</c:v>
                </c:pt>
                <c:pt idx="43">
                  <c:v>14103</c:v>
                </c:pt>
                <c:pt idx="44">
                  <c:v>14105.5</c:v>
                </c:pt>
                <c:pt idx="45">
                  <c:v>14106</c:v>
                </c:pt>
                <c:pt idx="46">
                  <c:v>14108</c:v>
                </c:pt>
                <c:pt idx="47">
                  <c:v>14125.5</c:v>
                </c:pt>
                <c:pt idx="48">
                  <c:v>14132.5</c:v>
                </c:pt>
                <c:pt idx="49">
                  <c:v>14134.5</c:v>
                </c:pt>
                <c:pt idx="50">
                  <c:v>14137</c:v>
                </c:pt>
                <c:pt idx="51">
                  <c:v>14139.5</c:v>
                </c:pt>
                <c:pt idx="52">
                  <c:v>14144.5</c:v>
                </c:pt>
                <c:pt idx="53">
                  <c:v>14145</c:v>
                </c:pt>
                <c:pt idx="54">
                  <c:v>14155</c:v>
                </c:pt>
                <c:pt idx="55">
                  <c:v>14177</c:v>
                </c:pt>
                <c:pt idx="56">
                  <c:v>14193.5</c:v>
                </c:pt>
                <c:pt idx="57">
                  <c:v>14208</c:v>
                </c:pt>
                <c:pt idx="58">
                  <c:v>14213</c:v>
                </c:pt>
                <c:pt idx="59">
                  <c:v>14230</c:v>
                </c:pt>
                <c:pt idx="60">
                  <c:v>14230</c:v>
                </c:pt>
                <c:pt idx="61">
                  <c:v>14233</c:v>
                </c:pt>
                <c:pt idx="62">
                  <c:v>14235</c:v>
                </c:pt>
                <c:pt idx="63">
                  <c:v>14235</c:v>
                </c:pt>
                <c:pt idx="64">
                  <c:v>14240</c:v>
                </c:pt>
                <c:pt idx="65">
                  <c:v>14274</c:v>
                </c:pt>
                <c:pt idx="66">
                  <c:v>14291</c:v>
                </c:pt>
                <c:pt idx="67">
                  <c:v>14291</c:v>
                </c:pt>
                <c:pt idx="68">
                  <c:v>14291</c:v>
                </c:pt>
                <c:pt idx="69">
                  <c:v>14291</c:v>
                </c:pt>
                <c:pt idx="70">
                  <c:v>14291</c:v>
                </c:pt>
                <c:pt idx="71">
                  <c:v>14291</c:v>
                </c:pt>
                <c:pt idx="72">
                  <c:v>14291</c:v>
                </c:pt>
                <c:pt idx="73">
                  <c:v>14291</c:v>
                </c:pt>
                <c:pt idx="74">
                  <c:v>15073.5</c:v>
                </c:pt>
                <c:pt idx="75">
                  <c:v>15078.5</c:v>
                </c:pt>
                <c:pt idx="76">
                  <c:v>15098</c:v>
                </c:pt>
                <c:pt idx="77">
                  <c:v>15098</c:v>
                </c:pt>
                <c:pt idx="78">
                  <c:v>15147</c:v>
                </c:pt>
                <c:pt idx="79">
                  <c:v>15186</c:v>
                </c:pt>
                <c:pt idx="80">
                  <c:v>15205.5</c:v>
                </c:pt>
                <c:pt idx="81">
                  <c:v>15230</c:v>
                </c:pt>
                <c:pt idx="82">
                  <c:v>15247</c:v>
                </c:pt>
                <c:pt idx="83">
                  <c:v>15914.5</c:v>
                </c:pt>
                <c:pt idx="84">
                  <c:v>15917</c:v>
                </c:pt>
                <c:pt idx="85">
                  <c:v>15921.5</c:v>
                </c:pt>
                <c:pt idx="86">
                  <c:v>15922</c:v>
                </c:pt>
                <c:pt idx="87">
                  <c:v>15932</c:v>
                </c:pt>
                <c:pt idx="88">
                  <c:v>16012.5</c:v>
                </c:pt>
                <c:pt idx="89">
                  <c:v>16012.5</c:v>
                </c:pt>
                <c:pt idx="90">
                  <c:v>16012.5</c:v>
                </c:pt>
                <c:pt idx="91">
                  <c:v>16025</c:v>
                </c:pt>
                <c:pt idx="92">
                  <c:v>16027.5</c:v>
                </c:pt>
                <c:pt idx="93">
                  <c:v>16034.5</c:v>
                </c:pt>
                <c:pt idx="94">
                  <c:v>16034.5</c:v>
                </c:pt>
                <c:pt idx="95">
                  <c:v>16034.5</c:v>
                </c:pt>
                <c:pt idx="96">
                  <c:v>16034.5</c:v>
                </c:pt>
                <c:pt idx="97">
                  <c:v>16034.5</c:v>
                </c:pt>
                <c:pt idx="98">
                  <c:v>16171</c:v>
                </c:pt>
                <c:pt idx="99">
                  <c:v>16729</c:v>
                </c:pt>
                <c:pt idx="100">
                  <c:v>17638.5</c:v>
                </c:pt>
                <c:pt idx="101">
                  <c:v>17658</c:v>
                </c:pt>
                <c:pt idx="102">
                  <c:v>17738.5</c:v>
                </c:pt>
                <c:pt idx="103">
                  <c:v>17738.5</c:v>
                </c:pt>
                <c:pt idx="104">
                  <c:v>17772.5</c:v>
                </c:pt>
                <c:pt idx="105">
                  <c:v>17772.5</c:v>
                </c:pt>
                <c:pt idx="106">
                  <c:v>17790</c:v>
                </c:pt>
                <c:pt idx="107">
                  <c:v>17814</c:v>
                </c:pt>
                <c:pt idx="108">
                  <c:v>17814</c:v>
                </c:pt>
                <c:pt idx="109">
                  <c:v>17819</c:v>
                </c:pt>
                <c:pt idx="110">
                  <c:v>17873</c:v>
                </c:pt>
                <c:pt idx="111">
                  <c:v>17880.5</c:v>
                </c:pt>
                <c:pt idx="112">
                  <c:v>17895</c:v>
                </c:pt>
                <c:pt idx="113">
                  <c:v>17914.5</c:v>
                </c:pt>
                <c:pt idx="114">
                  <c:v>18009.5</c:v>
                </c:pt>
                <c:pt idx="115">
                  <c:v>18628.5</c:v>
                </c:pt>
                <c:pt idx="116">
                  <c:v>18628.5</c:v>
                </c:pt>
                <c:pt idx="117">
                  <c:v>18628.5</c:v>
                </c:pt>
                <c:pt idx="118">
                  <c:v>18633.5</c:v>
                </c:pt>
                <c:pt idx="119">
                  <c:v>18633.5</c:v>
                </c:pt>
                <c:pt idx="120">
                  <c:v>18633.5</c:v>
                </c:pt>
                <c:pt idx="121">
                  <c:v>18640.5</c:v>
                </c:pt>
                <c:pt idx="122">
                  <c:v>18640.5</c:v>
                </c:pt>
                <c:pt idx="123">
                  <c:v>18643</c:v>
                </c:pt>
                <c:pt idx="124">
                  <c:v>18643</c:v>
                </c:pt>
                <c:pt idx="125">
                  <c:v>18680</c:v>
                </c:pt>
                <c:pt idx="126">
                  <c:v>18682</c:v>
                </c:pt>
                <c:pt idx="127">
                  <c:v>18682</c:v>
                </c:pt>
                <c:pt idx="128">
                  <c:v>18684.5</c:v>
                </c:pt>
                <c:pt idx="129">
                  <c:v>18684.5</c:v>
                </c:pt>
                <c:pt idx="130">
                  <c:v>18687</c:v>
                </c:pt>
                <c:pt idx="131">
                  <c:v>18687</c:v>
                </c:pt>
                <c:pt idx="132">
                  <c:v>18689.5</c:v>
                </c:pt>
                <c:pt idx="133">
                  <c:v>18689.5</c:v>
                </c:pt>
                <c:pt idx="134">
                  <c:v>18697</c:v>
                </c:pt>
                <c:pt idx="135">
                  <c:v>18729</c:v>
                </c:pt>
                <c:pt idx="136">
                  <c:v>18758</c:v>
                </c:pt>
                <c:pt idx="137">
                  <c:v>18758</c:v>
                </c:pt>
                <c:pt idx="138">
                  <c:v>18758</c:v>
                </c:pt>
                <c:pt idx="139">
                  <c:v>18758</c:v>
                </c:pt>
                <c:pt idx="140">
                  <c:v>18758</c:v>
                </c:pt>
                <c:pt idx="141">
                  <c:v>18763</c:v>
                </c:pt>
                <c:pt idx="142">
                  <c:v>18763</c:v>
                </c:pt>
                <c:pt idx="143">
                  <c:v>18780</c:v>
                </c:pt>
                <c:pt idx="144">
                  <c:v>19350</c:v>
                </c:pt>
                <c:pt idx="145">
                  <c:v>19350</c:v>
                </c:pt>
                <c:pt idx="146">
                  <c:v>19538</c:v>
                </c:pt>
                <c:pt idx="147">
                  <c:v>19538</c:v>
                </c:pt>
                <c:pt idx="148">
                  <c:v>19540.5</c:v>
                </c:pt>
                <c:pt idx="149">
                  <c:v>19540.5</c:v>
                </c:pt>
                <c:pt idx="150">
                  <c:v>19577</c:v>
                </c:pt>
                <c:pt idx="151">
                  <c:v>19577</c:v>
                </c:pt>
                <c:pt idx="152">
                  <c:v>19579.5</c:v>
                </c:pt>
                <c:pt idx="153">
                  <c:v>19579.5</c:v>
                </c:pt>
                <c:pt idx="154">
                  <c:v>19606.5</c:v>
                </c:pt>
                <c:pt idx="155">
                  <c:v>19623.5</c:v>
                </c:pt>
                <c:pt idx="156">
                  <c:v>19628.5</c:v>
                </c:pt>
                <c:pt idx="157">
                  <c:v>19628.5</c:v>
                </c:pt>
                <c:pt idx="158">
                  <c:v>19631</c:v>
                </c:pt>
                <c:pt idx="159">
                  <c:v>19638</c:v>
                </c:pt>
                <c:pt idx="160">
                  <c:v>19638</c:v>
                </c:pt>
                <c:pt idx="161">
                  <c:v>19687</c:v>
                </c:pt>
                <c:pt idx="162">
                  <c:v>19687</c:v>
                </c:pt>
                <c:pt idx="163">
                  <c:v>20367</c:v>
                </c:pt>
                <c:pt idx="164">
                  <c:v>20367</c:v>
                </c:pt>
                <c:pt idx="165">
                  <c:v>20433</c:v>
                </c:pt>
                <c:pt idx="166">
                  <c:v>20433</c:v>
                </c:pt>
                <c:pt idx="167">
                  <c:v>20491.5</c:v>
                </c:pt>
                <c:pt idx="168">
                  <c:v>20491.5</c:v>
                </c:pt>
                <c:pt idx="169">
                  <c:v>20491.5</c:v>
                </c:pt>
                <c:pt idx="170">
                  <c:v>20499</c:v>
                </c:pt>
                <c:pt idx="171">
                  <c:v>20506</c:v>
                </c:pt>
                <c:pt idx="172">
                  <c:v>20506</c:v>
                </c:pt>
                <c:pt idx="173">
                  <c:v>20506</c:v>
                </c:pt>
                <c:pt idx="174">
                  <c:v>21278.5</c:v>
                </c:pt>
                <c:pt idx="175">
                  <c:v>21278.5</c:v>
                </c:pt>
                <c:pt idx="176">
                  <c:v>21278.5</c:v>
                </c:pt>
                <c:pt idx="177">
                  <c:v>21279</c:v>
                </c:pt>
                <c:pt idx="178">
                  <c:v>21279</c:v>
                </c:pt>
                <c:pt idx="179">
                  <c:v>21279</c:v>
                </c:pt>
                <c:pt idx="180">
                  <c:v>21323</c:v>
                </c:pt>
                <c:pt idx="181">
                  <c:v>21323</c:v>
                </c:pt>
                <c:pt idx="182">
                  <c:v>21381.5</c:v>
                </c:pt>
                <c:pt idx="183">
                  <c:v>21425.5</c:v>
                </c:pt>
                <c:pt idx="184">
                  <c:v>21428</c:v>
                </c:pt>
                <c:pt idx="185">
                  <c:v>21431</c:v>
                </c:pt>
                <c:pt idx="186">
                  <c:v>22098</c:v>
                </c:pt>
                <c:pt idx="187">
                  <c:v>22168.5</c:v>
                </c:pt>
                <c:pt idx="188">
                  <c:v>22168.5</c:v>
                </c:pt>
                <c:pt idx="189">
                  <c:v>22168.5</c:v>
                </c:pt>
                <c:pt idx="190">
                  <c:v>22186</c:v>
                </c:pt>
                <c:pt idx="191">
                  <c:v>22186</c:v>
                </c:pt>
                <c:pt idx="192">
                  <c:v>22186</c:v>
                </c:pt>
                <c:pt idx="193">
                  <c:v>22220</c:v>
                </c:pt>
                <c:pt idx="194">
                  <c:v>22220</c:v>
                </c:pt>
                <c:pt idx="195">
                  <c:v>22220</c:v>
                </c:pt>
                <c:pt idx="196">
                  <c:v>22220</c:v>
                </c:pt>
                <c:pt idx="197">
                  <c:v>22222.5</c:v>
                </c:pt>
                <c:pt idx="198">
                  <c:v>22227.5</c:v>
                </c:pt>
                <c:pt idx="199">
                  <c:v>22237.5</c:v>
                </c:pt>
                <c:pt idx="200">
                  <c:v>22242</c:v>
                </c:pt>
                <c:pt idx="201">
                  <c:v>22247</c:v>
                </c:pt>
                <c:pt idx="202">
                  <c:v>22249.5</c:v>
                </c:pt>
                <c:pt idx="203">
                  <c:v>22252</c:v>
                </c:pt>
                <c:pt idx="204">
                  <c:v>22254.5</c:v>
                </c:pt>
                <c:pt idx="205">
                  <c:v>22269</c:v>
                </c:pt>
                <c:pt idx="206">
                  <c:v>22269</c:v>
                </c:pt>
                <c:pt idx="207">
                  <c:v>22274</c:v>
                </c:pt>
                <c:pt idx="208">
                  <c:v>22276.5</c:v>
                </c:pt>
                <c:pt idx="209">
                  <c:v>22283.5</c:v>
                </c:pt>
                <c:pt idx="210">
                  <c:v>22286</c:v>
                </c:pt>
                <c:pt idx="211">
                  <c:v>22288.5</c:v>
                </c:pt>
                <c:pt idx="212">
                  <c:v>22291</c:v>
                </c:pt>
                <c:pt idx="213">
                  <c:v>22296</c:v>
                </c:pt>
                <c:pt idx="214">
                  <c:v>22298.5</c:v>
                </c:pt>
                <c:pt idx="215">
                  <c:v>22301</c:v>
                </c:pt>
                <c:pt idx="216">
                  <c:v>22313</c:v>
                </c:pt>
                <c:pt idx="217">
                  <c:v>22318</c:v>
                </c:pt>
                <c:pt idx="218">
                  <c:v>22327.5</c:v>
                </c:pt>
                <c:pt idx="219">
                  <c:v>22330</c:v>
                </c:pt>
                <c:pt idx="220">
                  <c:v>22344.5</c:v>
                </c:pt>
                <c:pt idx="221">
                  <c:v>22352</c:v>
                </c:pt>
                <c:pt idx="222">
                  <c:v>22352</c:v>
                </c:pt>
                <c:pt idx="223">
                  <c:v>22354.5</c:v>
                </c:pt>
                <c:pt idx="224">
                  <c:v>22357</c:v>
                </c:pt>
                <c:pt idx="225">
                  <c:v>22362</c:v>
                </c:pt>
                <c:pt idx="226">
                  <c:v>22366.5</c:v>
                </c:pt>
                <c:pt idx="227">
                  <c:v>22366.5</c:v>
                </c:pt>
                <c:pt idx="228">
                  <c:v>22371.5</c:v>
                </c:pt>
                <c:pt idx="229">
                  <c:v>22374</c:v>
                </c:pt>
                <c:pt idx="230">
                  <c:v>22376.5</c:v>
                </c:pt>
                <c:pt idx="231">
                  <c:v>22388.5</c:v>
                </c:pt>
                <c:pt idx="232">
                  <c:v>22405.5</c:v>
                </c:pt>
                <c:pt idx="233">
                  <c:v>22432.5</c:v>
                </c:pt>
                <c:pt idx="234">
                  <c:v>22437.5</c:v>
                </c:pt>
                <c:pt idx="235">
                  <c:v>22471.5</c:v>
                </c:pt>
                <c:pt idx="236">
                  <c:v>22824.5</c:v>
                </c:pt>
                <c:pt idx="237">
                  <c:v>22939</c:v>
                </c:pt>
                <c:pt idx="238">
                  <c:v>22963.5</c:v>
                </c:pt>
                <c:pt idx="239">
                  <c:v>22968.5</c:v>
                </c:pt>
                <c:pt idx="240">
                  <c:v>22971</c:v>
                </c:pt>
                <c:pt idx="241">
                  <c:v>22995.5</c:v>
                </c:pt>
                <c:pt idx="242">
                  <c:v>23027</c:v>
                </c:pt>
                <c:pt idx="243">
                  <c:v>23041.5</c:v>
                </c:pt>
                <c:pt idx="244">
                  <c:v>23083.5</c:v>
                </c:pt>
                <c:pt idx="245">
                  <c:v>23098</c:v>
                </c:pt>
                <c:pt idx="246">
                  <c:v>23100.5</c:v>
                </c:pt>
                <c:pt idx="247">
                  <c:v>23103</c:v>
                </c:pt>
                <c:pt idx="248">
                  <c:v>23105</c:v>
                </c:pt>
                <c:pt idx="249">
                  <c:v>23105.5</c:v>
                </c:pt>
                <c:pt idx="250">
                  <c:v>23107.5</c:v>
                </c:pt>
                <c:pt idx="251">
                  <c:v>23110</c:v>
                </c:pt>
                <c:pt idx="252">
                  <c:v>23125</c:v>
                </c:pt>
                <c:pt idx="253">
                  <c:v>23127.5</c:v>
                </c:pt>
                <c:pt idx="254">
                  <c:v>23132</c:v>
                </c:pt>
                <c:pt idx="255">
                  <c:v>23139.5</c:v>
                </c:pt>
                <c:pt idx="256">
                  <c:v>23147</c:v>
                </c:pt>
                <c:pt idx="257">
                  <c:v>23154</c:v>
                </c:pt>
                <c:pt idx="258">
                  <c:v>23156.5</c:v>
                </c:pt>
                <c:pt idx="259">
                  <c:v>23159</c:v>
                </c:pt>
                <c:pt idx="260">
                  <c:v>23166.5</c:v>
                </c:pt>
                <c:pt idx="261">
                  <c:v>23169</c:v>
                </c:pt>
                <c:pt idx="262">
                  <c:v>23171</c:v>
                </c:pt>
                <c:pt idx="263">
                  <c:v>23171.5</c:v>
                </c:pt>
                <c:pt idx="264">
                  <c:v>23178.5</c:v>
                </c:pt>
                <c:pt idx="265">
                  <c:v>23178.5</c:v>
                </c:pt>
                <c:pt idx="266">
                  <c:v>23181</c:v>
                </c:pt>
                <c:pt idx="267">
                  <c:v>23181</c:v>
                </c:pt>
                <c:pt idx="268">
                  <c:v>23181</c:v>
                </c:pt>
                <c:pt idx="269">
                  <c:v>23181</c:v>
                </c:pt>
                <c:pt idx="270">
                  <c:v>23181</c:v>
                </c:pt>
                <c:pt idx="271">
                  <c:v>23188.5</c:v>
                </c:pt>
                <c:pt idx="272">
                  <c:v>23193</c:v>
                </c:pt>
                <c:pt idx="273">
                  <c:v>23195.5</c:v>
                </c:pt>
                <c:pt idx="274">
                  <c:v>23198</c:v>
                </c:pt>
                <c:pt idx="275">
                  <c:v>23205.5</c:v>
                </c:pt>
                <c:pt idx="276">
                  <c:v>23210.5</c:v>
                </c:pt>
                <c:pt idx="277">
                  <c:v>23213</c:v>
                </c:pt>
                <c:pt idx="278">
                  <c:v>23227.5</c:v>
                </c:pt>
                <c:pt idx="279">
                  <c:v>23242</c:v>
                </c:pt>
                <c:pt idx="280">
                  <c:v>23261.5</c:v>
                </c:pt>
                <c:pt idx="281">
                  <c:v>23298</c:v>
                </c:pt>
                <c:pt idx="282">
                  <c:v>23300.5</c:v>
                </c:pt>
                <c:pt idx="283">
                  <c:v>23327.5</c:v>
                </c:pt>
                <c:pt idx="284">
                  <c:v>23330</c:v>
                </c:pt>
                <c:pt idx="285">
                  <c:v>23342</c:v>
                </c:pt>
                <c:pt idx="286">
                  <c:v>23342</c:v>
                </c:pt>
                <c:pt idx="287">
                  <c:v>23359</c:v>
                </c:pt>
                <c:pt idx="288">
                  <c:v>23386</c:v>
                </c:pt>
                <c:pt idx="289">
                  <c:v>23386</c:v>
                </c:pt>
                <c:pt idx="290">
                  <c:v>23795</c:v>
                </c:pt>
                <c:pt idx="291">
                  <c:v>23797.5</c:v>
                </c:pt>
                <c:pt idx="292">
                  <c:v>23817</c:v>
                </c:pt>
                <c:pt idx="293">
                  <c:v>23822</c:v>
                </c:pt>
                <c:pt idx="294">
                  <c:v>23831.5</c:v>
                </c:pt>
                <c:pt idx="295">
                  <c:v>23836.5</c:v>
                </c:pt>
                <c:pt idx="296">
                  <c:v>23933</c:v>
                </c:pt>
                <c:pt idx="297">
                  <c:v>23946.5</c:v>
                </c:pt>
                <c:pt idx="298">
                  <c:v>23949</c:v>
                </c:pt>
                <c:pt idx="299">
                  <c:v>23951</c:v>
                </c:pt>
                <c:pt idx="300">
                  <c:v>23953.5</c:v>
                </c:pt>
                <c:pt idx="301">
                  <c:v>23956</c:v>
                </c:pt>
                <c:pt idx="302">
                  <c:v>23961</c:v>
                </c:pt>
                <c:pt idx="303">
                  <c:v>23963.5</c:v>
                </c:pt>
                <c:pt idx="304">
                  <c:v>24041.5</c:v>
                </c:pt>
                <c:pt idx="305">
                  <c:v>24041.5</c:v>
                </c:pt>
                <c:pt idx="306">
                  <c:v>24041.5</c:v>
                </c:pt>
                <c:pt idx="307">
                  <c:v>24041.5</c:v>
                </c:pt>
                <c:pt idx="308">
                  <c:v>24044</c:v>
                </c:pt>
                <c:pt idx="309">
                  <c:v>24044</c:v>
                </c:pt>
                <c:pt idx="310">
                  <c:v>24044</c:v>
                </c:pt>
                <c:pt idx="311">
                  <c:v>24044</c:v>
                </c:pt>
                <c:pt idx="312">
                  <c:v>24044</c:v>
                </c:pt>
                <c:pt idx="313">
                  <c:v>24049</c:v>
                </c:pt>
                <c:pt idx="314">
                  <c:v>24912</c:v>
                </c:pt>
                <c:pt idx="315">
                  <c:v>25709</c:v>
                </c:pt>
                <c:pt idx="316">
                  <c:v>25709</c:v>
                </c:pt>
                <c:pt idx="317">
                  <c:v>25763</c:v>
                </c:pt>
                <c:pt idx="318">
                  <c:v>25904.5</c:v>
                </c:pt>
                <c:pt idx="319">
                  <c:v>26753</c:v>
                </c:pt>
                <c:pt idx="320">
                  <c:v>27408.5</c:v>
                </c:pt>
                <c:pt idx="321">
                  <c:v>27621</c:v>
                </c:pt>
                <c:pt idx="322">
                  <c:v>27713.5</c:v>
                </c:pt>
                <c:pt idx="323">
                  <c:v>27723.5</c:v>
                </c:pt>
                <c:pt idx="324">
                  <c:v>28376.5</c:v>
                </c:pt>
                <c:pt idx="325">
                  <c:v>28467</c:v>
                </c:pt>
                <c:pt idx="326">
                  <c:v>28467</c:v>
                </c:pt>
                <c:pt idx="327">
                  <c:v>28467</c:v>
                </c:pt>
                <c:pt idx="328">
                  <c:v>28471</c:v>
                </c:pt>
                <c:pt idx="329">
                  <c:v>28594</c:v>
                </c:pt>
                <c:pt idx="330">
                  <c:v>28611</c:v>
                </c:pt>
                <c:pt idx="331">
                  <c:v>29313</c:v>
                </c:pt>
                <c:pt idx="332">
                  <c:v>29330</c:v>
                </c:pt>
                <c:pt idx="333">
                  <c:v>29354.5</c:v>
                </c:pt>
                <c:pt idx="334">
                  <c:v>29442.5</c:v>
                </c:pt>
                <c:pt idx="335">
                  <c:v>29442.5</c:v>
                </c:pt>
                <c:pt idx="336">
                  <c:v>29447.5</c:v>
                </c:pt>
                <c:pt idx="337">
                  <c:v>29487</c:v>
                </c:pt>
                <c:pt idx="338">
                  <c:v>30129.5</c:v>
                </c:pt>
                <c:pt idx="339">
                  <c:v>30232</c:v>
                </c:pt>
                <c:pt idx="340">
                  <c:v>30237</c:v>
                </c:pt>
                <c:pt idx="341">
                  <c:v>30239</c:v>
                </c:pt>
                <c:pt idx="342">
                  <c:v>30351</c:v>
                </c:pt>
                <c:pt idx="343">
                  <c:v>30915.5</c:v>
                </c:pt>
                <c:pt idx="344">
                  <c:v>31063.5</c:v>
                </c:pt>
                <c:pt idx="345">
                  <c:v>31066</c:v>
                </c:pt>
                <c:pt idx="346">
                  <c:v>31085.5</c:v>
                </c:pt>
                <c:pt idx="347">
                  <c:v>31095.5</c:v>
                </c:pt>
                <c:pt idx="348">
                  <c:v>31100.5</c:v>
                </c:pt>
                <c:pt idx="349">
                  <c:v>31161.5</c:v>
                </c:pt>
                <c:pt idx="350">
                  <c:v>31163.5</c:v>
                </c:pt>
                <c:pt idx="351">
                  <c:v>31164</c:v>
                </c:pt>
                <c:pt idx="352">
                  <c:v>31166</c:v>
                </c:pt>
                <c:pt idx="353">
                  <c:v>31166.5</c:v>
                </c:pt>
                <c:pt idx="354">
                  <c:v>31195.5</c:v>
                </c:pt>
                <c:pt idx="355">
                  <c:v>31234.5</c:v>
                </c:pt>
                <c:pt idx="356">
                  <c:v>31264</c:v>
                </c:pt>
                <c:pt idx="357">
                  <c:v>31738</c:v>
                </c:pt>
                <c:pt idx="358">
                  <c:v>31755</c:v>
                </c:pt>
                <c:pt idx="359">
                  <c:v>31782</c:v>
                </c:pt>
                <c:pt idx="360">
                  <c:v>31837</c:v>
                </c:pt>
                <c:pt idx="361">
                  <c:v>31906.5</c:v>
                </c:pt>
                <c:pt idx="362">
                  <c:v>31941.5</c:v>
                </c:pt>
                <c:pt idx="363">
                  <c:v>31961</c:v>
                </c:pt>
                <c:pt idx="364">
                  <c:v>31992.5</c:v>
                </c:pt>
                <c:pt idx="365">
                  <c:v>32005</c:v>
                </c:pt>
                <c:pt idx="366">
                  <c:v>32005.5</c:v>
                </c:pt>
                <c:pt idx="367">
                  <c:v>32008</c:v>
                </c:pt>
                <c:pt idx="368">
                  <c:v>32080.5</c:v>
                </c:pt>
                <c:pt idx="369">
                  <c:v>33021</c:v>
                </c:pt>
                <c:pt idx="370">
                  <c:v>33034</c:v>
                </c:pt>
                <c:pt idx="371">
                  <c:v>33092.5</c:v>
                </c:pt>
                <c:pt idx="372">
                  <c:v>33191</c:v>
                </c:pt>
                <c:pt idx="373">
                  <c:v>33705</c:v>
                </c:pt>
                <c:pt idx="374">
                  <c:v>33744</c:v>
                </c:pt>
                <c:pt idx="375">
                  <c:v>33775</c:v>
                </c:pt>
                <c:pt idx="376">
                  <c:v>33777.5</c:v>
                </c:pt>
                <c:pt idx="377">
                  <c:v>33789.5</c:v>
                </c:pt>
                <c:pt idx="378">
                  <c:v>33792</c:v>
                </c:pt>
                <c:pt idx="379">
                  <c:v>33836</c:v>
                </c:pt>
                <c:pt idx="380">
                  <c:v>33838.5</c:v>
                </c:pt>
                <c:pt idx="381">
                  <c:v>33863</c:v>
                </c:pt>
                <c:pt idx="382">
                  <c:v>33863</c:v>
                </c:pt>
                <c:pt idx="383">
                  <c:v>33865.5</c:v>
                </c:pt>
                <c:pt idx="384">
                  <c:v>33865.5</c:v>
                </c:pt>
                <c:pt idx="385">
                  <c:v>33865.5</c:v>
                </c:pt>
                <c:pt idx="386">
                  <c:v>33865.5</c:v>
                </c:pt>
                <c:pt idx="387">
                  <c:v>33865.5</c:v>
                </c:pt>
                <c:pt idx="388">
                  <c:v>33868</c:v>
                </c:pt>
                <c:pt idx="389">
                  <c:v>33868</c:v>
                </c:pt>
                <c:pt idx="390">
                  <c:v>33868</c:v>
                </c:pt>
                <c:pt idx="391">
                  <c:v>33868</c:v>
                </c:pt>
                <c:pt idx="392">
                  <c:v>33893</c:v>
                </c:pt>
                <c:pt idx="393">
                  <c:v>33904.5</c:v>
                </c:pt>
                <c:pt idx="394">
                  <c:v>33907</c:v>
                </c:pt>
                <c:pt idx="395">
                  <c:v>33925.5</c:v>
                </c:pt>
                <c:pt idx="396">
                  <c:v>34543</c:v>
                </c:pt>
                <c:pt idx="397">
                  <c:v>34601.5</c:v>
                </c:pt>
                <c:pt idx="398">
                  <c:v>34601.5</c:v>
                </c:pt>
                <c:pt idx="399">
                  <c:v>34601.5</c:v>
                </c:pt>
                <c:pt idx="400">
                  <c:v>34641.5</c:v>
                </c:pt>
                <c:pt idx="401">
                  <c:v>34651</c:v>
                </c:pt>
                <c:pt idx="402">
                  <c:v>34662.5</c:v>
                </c:pt>
                <c:pt idx="403">
                  <c:v>34670</c:v>
                </c:pt>
                <c:pt idx="404">
                  <c:v>34733.5</c:v>
                </c:pt>
                <c:pt idx="405">
                  <c:v>34736</c:v>
                </c:pt>
                <c:pt idx="406">
                  <c:v>34736</c:v>
                </c:pt>
                <c:pt idx="407">
                  <c:v>34762.5</c:v>
                </c:pt>
                <c:pt idx="408">
                  <c:v>34765</c:v>
                </c:pt>
                <c:pt idx="409">
                  <c:v>34800</c:v>
                </c:pt>
                <c:pt idx="410">
                  <c:v>34809</c:v>
                </c:pt>
                <c:pt idx="411">
                  <c:v>34811.5</c:v>
                </c:pt>
                <c:pt idx="412">
                  <c:v>35428</c:v>
                </c:pt>
                <c:pt idx="413">
                  <c:v>35536</c:v>
                </c:pt>
                <c:pt idx="414">
                  <c:v>35542.5</c:v>
                </c:pt>
                <c:pt idx="415">
                  <c:v>35562</c:v>
                </c:pt>
                <c:pt idx="416">
                  <c:v>35572</c:v>
                </c:pt>
                <c:pt idx="417">
                  <c:v>35574.5</c:v>
                </c:pt>
                <c:pt idx="418">
                  <c:v>35682</c:v>
                </c:pt>
                <c:pt idx="419">
                  <c:v>35682</c:v>
                </c:pt>
                <c:pt idx="420">
                  <c:v>35682</c:v>
                </c:pt>
                <c:pt idx="421">
                  <c:v>36321</c:v>
                </c:pt>
                <c:pt idx="422">
                  <c:v>36442.5</c:v>
                </c:pt>
                <c:pt idx="423">
                  <c:v>36507</c:v>
                </c:pt>
                <c:pt idx="424">
                  <c:v>36630.5</c:v>
                </c:pt>
                <c:pt idx="425">
                  <c:v>36630.5</c:v>
                </c:pt>
                <c:pt idx="426">
                  <c:v>36630.5</c:v>
                </c:pt>
                <c:pt idx="427">
                  <c:v>37417</c:v>
                </c:pt>
                <c:pt idx="428">
                  <c:v>38216</c:v>
                </c:pt>
                <c:pt idx="429">
                  <c:v>38438</c:v>
                </c:pt>
                <c:pt idx="430">
                  <c:v>39128</c:v>
                </c:pt>
                <c:pt idx="431">
                  <c:v>39198</c:v>
                </c:pt>
                <c:pt idx="432">
                  <c:v>39934</c:v>
                </c:pt>
                <c:pt idx="433">
                  <c:v>40014.5</c:v>
                </c:pt>
                <c:pt idx="434">
                  <c:v>40810</c:v>
                </c:pt>
                <c:pt idx="435">
                  <c:v>40970.5</c:v>
                </c:pt>
                <c:pt idx="436">
                  <c:v>41015</c:v>
                </c:pt>
                <c:pt idx="437">
                  <c:v>41137</c:v>
                </c:pt>
                <c:pt idx="438">
                  <c:v>41651.5</c:v>
                </c:pt>
                <c:pt idx="439">
                  <c:v>41766</c:v>
                </c:pt>
                <c:pt idx="440">
                  <c:v>41927</c:v>
                </c:pt>
                <c:pt idx="441">
                  <c:v>41971</c:v>
                </c:pt>
                <c:pt idx="442">
                  <c:v>42682</c:v>
                </c:pt>
                <c:pt idx="443">
                  <c:v>42717.5</c:v>
                </c:pt>
                <c:pt idx="444">
                  <c:v>42717.5</c:v>
                </c:pt>
                <c:pt idx="445">
                  <c:v>42717.5</c:v>
                </c:pt>
                <c:pt idx="446">
                  <c:v>42790</c:v>
                </c:pt>
                <c:pt idx="447">
                  <c:v>43533</c:v>
                </c:pt>
                <c:pt idx="448">
                  <c:v>43533</c:v>
                </c:pt>
                <c:pt idx="449">
                  <c:v>43618.5</c:v>
                </c:pt>
                <c:pt idx="450">
                  <c:v>43665</c:v>
                </c:pt>
                <c:pt idx="451">
                  <c:v>43702</c:v>
                </c:pt>
                <c:pt idx="452">
                  <c:v>43709</c:v>
                </c:pt>
                <c:pt idx="453">
                  <c:v>43822</c:v>
                </c:pt>
                <c:pt idx="454">
                  <c:v>44417</c:v>
                </c:pt>
                <c:pt idx="455">
                  <c:v>44497.5</c:v>
                </c:pt>
                <c:pt idx="456">
                  <c:v>44530.5</c:v>
                </c:pt>
                <c:pt idx="457">
                  <c:v>44584</c:v>
                </c:pt>
                <c:pt idx="458">
                  <c:v>44636</c:v>
                </c:pt>
              </c:numCache>
            </c:numRef>
          </c:xVal>
          <c:yVal>
            <c:numRef>
              <c:f>'Active 1'!$I$21:$I$479</c:f>
              <c:numCache>
                <c:formatCode>General</c:formatCode>
                <c:ptCount val="459"/>
                <c:pt idx="5">
                  <c:v>-6.2174000049708411E-3</c:v>
                </c:pt>
                <c:pt idx="7">
                  <c:v>-3.0887200045981444E-3</c:v>
                </c:pt>
                <c:pt idx="8">
                  <c:v>-5.9857600062969141E-3</c:v>
                </c:pt>
                <c:pt idx="9">
                  <c:v>1.5259400024660863E-3</c:v>
                </c:pt>
                <c:pt idx="12">
                  <c:v>3.385599993634969E-4</c:v>
                </c:pt>
                <c:pt idx="13">
                  <c:v>-1.0408720001578331E-2</c:v>
                </c:pt>
                <c:pt idx="14">
                  <c:v>-4.382879997137934E-3</c:v>
                </c:pt>
                <c:pt idx="15">
                  <c:v>-5.7682199985720217E-3</c:v>
                </c:pt>
                <c:pt idx="16">
                  <c:v>-1.3585699998657219E-2</c:v>
                </c:pt>
                <c:pt idx="17">
                  <c:v>1.5972799999872223E-2</c:v>
                </c:pt>
                <c:pt idx="18">
                  <c:v>5.5599957704544067E-6</c:v>
                </c:pt>
                <c:pt idx="19">
                  <c:v>4.5313999726204202E-4</c:v>
                </c:pt>
                <c:pt idx="20">
                  <c:v>-9.0351600010762922E-3</c:v>
                </c:pt>
                <c:pt idx="21">
                  <c:v>6.0289999237284064E-4</c:v>
                </c:pt>
                <c:pt idx="22">
                  <c:v>-3.3114600082626566E-3</c:v>
                </c:pt>
                <c:pt idx="23">
                  <c:v>8.5245599984773435E-3</c:v>
                </c:pt>
                <c:pt idx="24">
                  <c:v>1.0362600005464628E-3</c:v>
                </c:pt>
                <c:pt idx="25">
                  <c:v>-6.4927600033115596E-3</c:v>
                </c:pt>
                <c:pt idx="26">
                  <c:v>3.8722799945389852E-3</c:v>
                </c:pt>
                <c:pt idx="27">
                  <c:v>-4.0481600080966018E-3</c:v>
                </c:pt>
                <c:pt idx="28">
                  <c:v>1.0054799997305963E-2</c:v>
                </c:pt>
                <c:pt idx="29">
                  <c:v>-3.5802800048259087E-3</c:v>
                </c:pt>
                <c:pt idx="31">
                  <c:v>1.9570700002077501E-2</c:v>
                </c:pt>
                <c:pt idx="32">
                  <c:v>1.9912219991965685E-2</c:v>
                </c:pt>
                <c:pt idx="33">
                  <c:v>1.6503479993843939E-2</c:v>
                </c:pt>
                <c:pt idx="34">
                  <c:v>6.0213800024939701E-3</c:v>
                </c:pt>
                <c:pt idx="39">
                  <c:v>7.3517799974069931E-3</c:v>
                </c:pt>
                <c:pt idx="40">
                  <c:v>9.8634800015133806E-3</c:v>
                </c:pt>
                <c:pt idx="41">
                  <c:v>2.8766659997927491E-2</c:v>
                </c:pt>
                <c:pt idx="42">
                  <c:v>3.6102040001424029E-2</c:v>
                </c:pt>
                <c:pt idx="43">
                  <c:v>3.8102040001831483E-2</c:v>
                </c:pt>
                <c:pt idx="44">
                  <c:v>3.9613739994820207E-2</c:v>
                </c:pt>
                <c:pt idx="45">
                  <c:v>3.0116080000880174E-2</c:v>
                </c:pt>
                <c:pt idx="46">
                  <c:v>3.0125439996481873E-2</c:v>
                </c:pt>
                <c:pt idx="47">
                  <c:v>2.5707339991640765E-2</c:v>
                </c:pt>
                <c:pt idx="53">
                  <c:v>3.0298599995148834E-2</c:v>
                </c:pt>
                <c:pt idx="54">
                  <c:v>1.7345399995974731E-2</c:v>
                </c:pt>
                <c:pt idx="55">
                  <c:v>2.9448360000969842E-2</c:v>
                </c:pt>
                <c:pt idx="56">
                  <c:v>2.5025579998327885E-2</c:v>
                </c:pt>
                <c:pt idx="57">
                  <c:v>3.3593439991818741E-2</c:v>
                </c:pt>
                <c:pt idx="58">
                  <c:v>3.761683999618981E-2</c:v>
                </c:pt>
                <c:pt idx="59">
                  <c:v>2.6696399996581022E-2</c:v>
                </c:pt>
                <c:pt idx="60">
                  <c:v>3.669639999861829E-2</c:v>
                </c:pt>
                <c:pt idx="61">
                  <c:v>3.571043999545509E-2</c:v>
                </c:pt>
                <c:pt idx="62">
                  <c:v>2.3719799995888025E-2</c:v>
                </c:pt>
                <c:pt idx="64">
                  <c:v>3.0743199997232296E-2</c:v>
                </c:pt>
                <c:pt idx="65">
                  <c:v>4.390231999423122E-2</c:v>
                </c:pt>
                <c:pt idx="66">
                  <c:v>1.2981879990547895E-2</c:v>
                </c:pt>
                <c:pt idx="67">
                  <c:v>1.3981879994389601E-2</c:v>
                </c:pt>
                <c:pt idx="68">
                  <c:v>1.5981879994797055E-2</c:v>
                </c:pt>
                <c:pt idx="69">
                  <c:v>1.5981879994797055E-2</c:v>
                </c:pt>
                <c:pt idx="70">
                  <c:v>1.7981879995204508E-2</c:v>
                </c:pt>
                <c:pt idx="71">
                  <c:v>1.7981879995204508E-2</c:v>
                </c:pt>
                <c:pt idx="72">
                  <c:v>1.9981879995611962E-2</c:v>
                </c:pt>
                <c:pt idx="73">
                  <c:v>1.9981879995611962E-2</c:v>
                </c:pt>
                <c:pt idx="74">
                  <c:v>5.7143979996908456E-2</c:v>
                </c:pt>
                <c:pt idx="75">
                  <c:v>5.0167380002676509E-2</c:v>
                </c:pt>
                <c:pt idx="76">
                  <c:v>4.5758640000713058E-2</c:v>
                </c:pt>
                <c:pt idx="77">
                  <c:v>4.7758640001120511E-2</c:v>
                </c:pt>
                <c:pt idx="78">
                  <c:v>2.7987959998426959E-2</c:v>
                </c:pt>
                <c:pt idx="79">
                  <c:v>2.6170479999564122E-2</c:v>
                </c:pt>
                <c:pt idx="80">
                  <c:v>3.2761739996203687E-2</c:v>
                </c:pt>
                <c:pt idx="81">
                  <c:v>3.9376399996399414E-2</c:v>
                </c:pt>
                <c:pt idx="82">
                  <c:v>3.9455960002669599E-2</c:v>
                </c:pt>
                <c:pt idx="83">
                  <c:v>4.1079859998717438E-2</c:v>
                </c:pt>
                <c:pt idx="84">
                  <c:v>4.6591559999797028E-2</c:v>
                </c:pt>
                <c:pt idx="85">
                  <c:v>5.9112619994266424E-2</c:v>
                </c:pt>
                <c:pt idx="86">
                  <c:v>3.461495999363251E-2</c:v>
                </c:pt>
                <c:pt idx="87">
                  <c:v>7.6617599988821894E-3</c:v>
                </c:pt>
                <c:pt idx="88">
                  <c:v>4.4538499998452608E-2</c:v>
                </c:pt>
                <c:pt idx="89">
                  <c:v>5.0538499992399011E-2</c:v>
                </c:pt>
                <c:pt idx="90">
                  <c:v>5.1538499996240716E-2</c:v>
                </c:pt>
                <c:pt idx="91">
                  <c:v>5.2096999992500059E-2</c:v>
                </c:pt>
                <c:pt idx="92">
                  <c:v>3.760869999678107E-2</c:v>
                </c:pt>
                <c:pt idx="93">
                  <c:v>3.4641459998965729E-2</c:v>
                </c:pt>
                <c:pt idx="94">
                  <c:v>3.5641459995531477E-2</c:v>
                </c:pt>
                <c:pt idx="99">
                  <c:v>5.1391719993262086E-2</c:v>
                </c:pt>
                <c:pt idx="100">
                  <c:v>5.7148179999785498E-2</c:v>
                </c:pt>
                <c:pt idx="101">
                  <c:v>3.9739439991535619E-2</c:v>
                </c:pt>
                <c:pt idx="106">
                  <c:v>5.5357199998979922E-2</c:v>
                </c:pt>
                <c:pt idx="110">
                  <c:v>5.4745639994507656E-2</c:v>
                </c:pt>
                <c:pt idx="111">
                  <c:v>7.1280739997746423E-2</c:v>
                </c:pt>
                <c:pt idx="112">
                  <c:v>5.4848599997058045E-2</c:v>
                </c:pt>
                <c:pt idx="113">
                  <c:v>4.443986000114819E-2</c:v>
                </c:pt>
                <c:pt idx="114">
                  <c:v>5.5884459994558711E-2</c:v>
                </c:pt>
                <c:pt idx="121">
                  <c:v>6.2237539998022839E-2</c:v>
                </c:pt>
                <c:pt idx="122">
                  <c:v>6.2937539994891267E-2</c:v>
                </c:pt>
                <c:pt idx="123">
                  <c:v>5.9349240000301506E-2</c:v>
                </c:pt>
                <c:pt idx="124">
                  <c:v>6.0649239996564575E-2</c:v>
                </c:pt>
                <c:pt idx="125">
                  <c:v>5.8522399995126761E-2</c:v>
                </c:pt>
                <c:pt idx="126">
                  <c:v>6.2331759996595792E-2</c:v>
                </c:pt>
                <c:pt idx="127">
                  <c:v>6.3031760000740178E-2</c:v>
                </c:pt>
                <c:pt idx="128">
                  <c:v>6.8443459997070022E-2</c:v>
                </c:pt>
                <c:pt idx="129">
                  <c:v>6.9243459998688195E-2</c:v>
                </c:pt>
                <c:pt idx="130">
                  <c:v>6.255515999509953E-2</c:v>
                </c:pt>
                <c:pt idx="131">
                  <c:v>6.4455159998033196E-2</c:v>
                </c:pt>
                <c:pt idx="132">
                  <c:v>6.3966859997890424E-2</c:v>
                </c:pt>
                <c:pt idx="133">
                  <c:v>6.586686000082409E-2</c:v>
                </c:pt>
                <c:pt idx="134">
                  <c:v>6.6601959995750804E-2</c:v>
                </c:pt>
                <c:pt idx="136">
                  <c:v>6.3887439995596651E-2</c:v>
                </c:pt>
                <c:pt idx="141">
                  <c:v>5.6910840001364704E-2</c:v>
                </c:pt>
                <c:pt idx="142">
                  <c:v>6.1910839998745359E-2</c:v>
                </c:pt>
                <c:pt idx="146">
                  <c:v>7.1337839995976537E-2</c:v>
                </c:pt>
                <c:pt idx="147">
                  <c:v>7.1937839995371178E-2</c:v>
                </c:pt>
                <c:pt idx="148">
                  <c:v>7.2749539998767432E-2</c:v>
                </c:pt>
                <c:pt idx="149">
                  <c:v>7.2849539996241219E-2</c:v>
                </c:pt>
                <c:pt idx="152">
                  <c:v>6.9132059994444717E-2</c:v>
                </c:pt>
                <c:pt idx="153">
                  <c:v>7.2132059998693876E-2</c:v>
                </c:pt>
                <c:pt idx="154">
                  <c:v>7.6358419995813165E-2</c:v>
                </c:pt>
                <c:pt idx="156">
                  <c:v>8.6461380000400823E-2</c:v>
                </c:pt>
                <c:pt idx="157">
                  <c:v>8.9461379997374024E-2</c:v>
                </c:pt>
                <c:pt idx="158">
                  <c:v>7.3973079997813329E-2</c:v>
                </c:pt>
                <c:pt idx="167">
                  <c:v>8.4400219995586667E-2</c:v>
                </c:pt>
                <c:pt idx="168">
                  <c:v>8.5600219994375948E-2</c:v>
                </c:pt>
                <c:pt idx="169">
                  <c:v>8.6600219998217653E-2</c:v>
                </c:pt>
                <c:pt idx="170">
                  <c:v>8.9035320001130458E-2</c:v>
                </c:pt>
                <c:pt idx="171">
                  <c:v>8.4668080002302304E-2</c:v>
                </c:pt>
                <c:pt idx="172">
                  <c:v>8.5368079999170732E-2</c:v>
                </c:pt>
                <c:pt idx="173">
                  <c:v>8.5668079998868052E-2</c:v>
                </c:pt>
                <c:pt idx="174">
                  <c:v>9.2983379996439908E-2</c:v>
                </c:pt>
                <c:pt idx="175">
                  <c:v>9.3283379996137228E-2</c:v>
                </c:pt>
                <c:pt idx="176">
                  <c:v>9.5383379994018469E-2</c:v>
                </c:pt>
                <c:pt idx="177">
                  <c:v>9.3185719997563865E-2</c:v>
                </c:pt>
                <c:pt idx="178">
                  <c:v>9.338571999251144E-2</c:v>
                </c:pt>
                <c:pt idx="179">
                  <c:v>9.4785719993524253E-2</c:v>
                </c:pt>
                <c:pt idx="182">
                  <c:v>8.4665419992234092E-2</c:v>
                </c:pt>
                <c:pt idx="183">
                  <c:v>9.0871339991281275E-2</c:v>
                </c:pt>
                <c:pt idx="184">
                  <c:v>8.6383039997599553E-2</c:v>
                </c:pt>
                <c:pt idx="185">
                  <c:v>8.9397079995251261E-2</c:v>
                </c:pt>
                <c:pt idx="186">
                  <c:v>0.12651863999781199</c:v>
                </c:pt>
                <c:pt idx="187">
                  <c:v>9.8948579994612373E-2</c:v>
                </c:pt>
                <c:pt idx="188">
                  <c:v>0.10134857999219093</c:v>
                </c:pt>
                <c:pt idx="189">
                  <c:v>0.10294857999542728</c:v>
                </c:pt>
                <c:pt idx="190">
                  <c:v>0.10233047999645351</c:v>
                </c:pt>
                <c:pt idx="191">
                  <c:v>0.10253047999867704</c:v>
                </c:pt>
                <c:pt idx="192">
                  <c:v>0.10333048000029521</c:v>
                </c:pt>
                <c:pt idx="193">
                  <c:v>0.10168959999282379</c:v>
                </c:pt>
                <c:pt idx="194">
                  <c:v>0.1030895999938366</c:v>
                </c:pt>
                <c:pt idx="195">
                  <c:v>0.10318959999131039</c:v>
                </c:pt>
                <c:pt idx="196">
                  <c:v>0.10408959999040235</c:v>
                </c:pt>
                <c:pt idx="197">
                  <c:v>0.10460129999410128</c:v>
                </c:pt>
                <c:pt idx="198">
                  <c:v>0.10762469999463065</c:v>
                </c:pt>
                <c:pt idx="199">
                  <c:v>0.11667149999993853</c:v>
                </c:pt>
                <c:pt idx="200">
                  <c:v>0.10619255999336019</c:v>
                </c:pt>
                <c:pt idx="201">
                  <c:v>0.10521595999307465</c:v>
                </c:pt>
                <c:pt idx="202">
                  <c:v>0.11472765999496914</c:v>
                </c:pt>
                <c:pt idx="203">
                  <c:v>0.1012393599958159</c:v>
                </c:pt>
                <c:pt idx="204">
                  <c:v>0.10045105999597581</c:v>
                </c:pt>
                <c:pt idx="207">
                  <c:v>0.11034231999656186</c:v>
                </c:pt>
                <c:pt idx="208">
                  <c:v>0.10485401999903843</c:v>
                </c:pt>
                <c:pt idx="209">
                  <c:v>0.11088677999214269</c:v>
                </c:pt>
                <c:pt idx="210">
                  <c:v>0.11339847999624908</c:v>
                </c:pt>
                <c:pt idx="211">
                  <c:v>0.11291017999610631</c:v>
                </c:pt>
                <c:pt idx="212">
                  <c:v>0.10842187999514863</c:v>
                </c:pt>
                <c:pt idx="213">
                  <c:v>0.10344528000132414</c:v>
                </c:pt>
                <c:pt idx="214">
                  <c:v>0.10115697999572149</c:v>
                </c:pt>
                <c:pt idx="215">
                  <c:v>9.9468679996789433E-2</c:v>
                </c:pt>
                <c:pt idx="216">
                  <c:v>0.10452483999688411</c:v>
                </c:pt>
                <c:pt idx="217">
                  <c:v>0.10954823999782093</c:v>
                </c:pt>
                <c:pt idx="218">
                  <c:v>0.11209270000108518</c:v>
                </c:pt>
                <c:pt idx="219">
                  <c:v>0.10760439999285154</c:v>
                </c:pt>
                <c:pt idx="220">
                  <c:v>0.10917225999583025</c:v>
                </c:pt>
                <c:pt idx="223">
                  <c:v>0.10421905999101</c:v>
                </c:pt>
                <c:pt idx="224">
                  <c:v>0.1137307599929045</c:v>
                </c:pt>
                <c:pt idx="225">
                  <c:v>0.11375415999646066</c:v>
                </c:pt>
                <c:pt idx="229">
                  <c:v>0.10281032000057166</c:v>
                </c:pt>
                <c:pt idx="230">
                  <c:v>0.10232201999315294</c:v>
                </c:pt>
                <c:pt idx="231">
                  <c:v>0.10437817999627441</c:v>
                </c:pt>
                <c:pt idx="232">
                  <c:v>0.1084577400033595</c:v>
                </c:pt>
                <c:pt idx="233">
                  <c:v>0.10858409999491414</c:v>
                </c:pt>
                <c:pt idx="234">
                  <c:v>0.10660749999806285</c:v>
                </c:pt>
                <c:pt idx="235">
                  <c:v>9.8066619997553062E-2</c:v>
                </c:pt>
                <c:pt idx="236">
                  <c:v>0.10541865999402944</c:v>
                </c:pt>
                <c:pt idx="237">
                  <c:v>0.11245451999275247</c:v>
                </c:pt>
                <c:pt idx="238">
                  <c:v>0.10906917999818688</c:v>
                </c:pt>
                <c:pt idx="239">
                  <c:v>0.10909258000174304</c:v>
                </c:pt>
                <c:pt idx="240">
                  <c:v>0.10460427999350941</c:v>
                </c:pt>
                <c:pt idx="241">
                  <c:v>0.10721894000016619</c:v>
                </c:pt>
                <c:pt idx="242">
                  <c:v>0.10886636000213912</c:v>
                </c:pt>
                <c:pt idx="243">
                  <c:v>0.1034342199927778</c:v>
                </c:pt>
                <c:pt idx="244">
                  <c:v>0.10663077999925008</c:v>
                </c:pt>
                <c:pt idx="246">
                  <c:v>0.11071033999178326</c:v>
                </c:pt>
                <c:pt idx="247">
                  <c:v>0.1122220399993239</c:v>
                </c:pt>
                <c:pt idx="248">
                  <c:v>0.11923139999998966</c:v>
                </c:pt>
                <c:pt idx="249">
                  <c:v>0.10673374000180047</c:v>
                </c:pt>
                <c:pt idx="250">
                  <c:v>0.11674309999943944</c:v>
                </c:pt>
                <c:pt idx="251">
                  <c:v>0.10925480000150856</c:v>
                </c:pt>
                <c:pt idx="252">
                  <c:v>0.11032499999419088</c:v>
                </c:pt>
                <c:pt idx="253">
                  <c:v>0.10783669999364065</c:v>
                </c:pt>
                <c:pt idx="254">
                  <c:v>0.1163577599945711</c:v>
                </c:pt>
                <c:pt idx="256">
                  <c:v>0.11442795999755617</c:v>
                </c:pt>
                <c:pt idx="257">
                  <c:v>0.12046071999793639</c:v>
                </c:pt>
                <c:pt idx="259">
                  <c:v>0.11548411999683594</c:v>
                </c:pt>
                <c:pt idx="260">
                  <c:v>0.11201921999600017</c:v>
                </c:pt>
                <c:pt idx="261">
                  <c:v>0.11253091999969911</c:v>
                </c:pt>
                <c:pt idx="262">
                  <c:v>0.11554027999227401</c:v>
                </c:pt>
                <c:pt idx="263">
                  <c:v>0.1210426199977519</c:v>
                </c:pt>
                <c:pt idx="264">
                  <c:v>0.11257537999335909</c:v>
                </c:pt>
                <c:pt idx="265">
                  <c:v>0.12857537999661872</c:v>
                </c:pt>
                <c:pt idx="266">
                  <c:v>0.10188707999623148</c:v>
                </c:pt>
                <c:pt idx="267">
                  <c:v>0.10598708000179613</c:v>
                </c:pt>
                <c:pt idx="268">
                  <c:v>0.110887080001703</c:v>
                </c:pt>
                <c:pt idx="269">
                  <c:v>0.11228707999543985</c:v>
                </c:pt>
                <c:pt idx="270">
                  <c:v>0.11508707999746548</c:v>
                </c:pt>
                <c:pt idx="271">
                  <c:v>0.12112217999674613</c:v>
                </c:pt>
                <c:pt idx="272">
                  <c:v>0.11464323999825865</c:v>
                </c:pt>
                <c:pt idx="273">
                  <c:v>0.11115493999386672</c:v>
                </c:pt>
                <c:pt idx="274">
                  <c:v>0.11366663999797311</c:v>
                </c:pt>
                <c:pt idx="275">
                  <c:v>0.10920174000057159</c:v>
                </c:pt>
                <c:pt idx="276">
                  <c:v>0.10622513999260264</c:v>
                </c:pt>
                <c:pt idx="277">
                  <c:v>0.10673683999630157</c:v>
                </c:pt>
                <c:pt idx="278">
                  <c:v>0.10330469999462366</c:v>
                </c:pt>
                <c:pt idx="281">
                  <c:v>0.11113463999208761</c:v>
                </c:pt>
                <c:pt idx="282">
                  <c:v>0.113646339996194</c:v>
                </c:pt>
                <c:pt idx="286">
                  <c:v>0.11434056000143755</c:v>
                </c:pt>
                <c:pt idx="287">
                  <c:v>0.11242012000002433</c:v>
                </c:pt>
                <c:pt idx="288">
                  <c:v>0.11254647999885492</c:v>
                </c:pt>
                <c:pt idx="290">
                  <c:v>0.11246060000121361</c:v>
                </c:pt>
                <c:pt idx="291">
                  <c:v>0.11197230000107083</c:v>
                </c:pt>
                <c:pt idx="292">
                  <c:v>0.10956355999223888</c:v>
                </c:pt>
                <c:pt idx="293">
                  <c:v>0.11358695999660995</c:v>
                </c:pt>
                <c:pt idx="294">
                  <c:v>0.11613141999259824</c:v>
                </c:pt>
                <c:pt idx="295">
                  <c:v>0.11115481999877375</c:v>
                </c:pt>
                <c:pt idx="296">
                  <c:v>0.11210643999947933</c:v>
                </c:pt>
                <c:pt idx="297">
                  <c:v>0.11666962000163039</c:v>
                </c:pt>
                <c:pt idx="298">
                  <c:v>0.11318131999723846</c:v>
                </c:pt>
                <c:pt idx="299">
                  <c:v>0.11719067999365507</c:v>
                </c:pt>
                <c:pt idx="300">
                  <c:v>0.117702379997354</c:v>
                </c:pt>
                <c:pt idx="301">
                  <c:v>0.11621408000064548</c:v>
                </c:pt>
                <c:pt idx="302">
                  <c:v>0.11923747999389889</c:v>
                </c:pt>
                <c:pt idx="303">
                  <c:v>0.11574917999678291</c:v>
                </c:pt>
                <c:pt idx="304">
                  <c:v>0.13481422000040766</c:v>
                </c:pt>
                <c:pt idx="305">
                  <c:v>0.14251422000234015</c:v>
                </c:pt>
                <c:pt idx="306">
                  <c:v>0.14521421999961603</c:v>
                </c:pt>
                <c:pt idx="307">
                  <c:v>0.14521421999961603</c:v>
                </c:pt>
                <c:pt idx="308">
                  <c:v>0.12692591999802971</c:v>
                </c:pt>
                <c:pt idx="309">
                  <c:v>0.12902591999591095</c:v>
                </c:pt>
                <c:pt idx="310">
                  <c:v>0.13452591999521246</c:v>
                </c:pt>
                <c:pt idx="311">
                  <c:v>0.13452591999521246</c:v>
                </c:pt>
                <c:pt idx="312">
                  <c:v>0.1366259199930937</c:v>
                </c:pt>
                <c:pt idx="315">
                  <c:v>0.1287181200023042</c:v>
                </c:pt>
                <c:pt idx="316">
                  <c:v>0.1343181199990795</c:v>
                </c:pt>
                <c:pt idx="318">
                  <c:v>0.15633305999654112</c:v>
                </c:pt>
                <c:pt idx="320">
                  <c:v>0.13857178000034764</c:v>
                </c:pt>
                <c:pt idx="328">
                  <c:v>0.1542442799982382</c:v>
                </c:pt>
                <c:pt idx="337">
                  <c:v>0.16559915999823716</c:v>
                </c:pt>
                <c:pt idx="341">
                  <c:v>0.17421851999824867</c:v>
                </c:pt>
                <c:pt idx="342">
                  <c:v>0.17514267999649746</c:v>
                </c:pt>
                <c:pt idx="343">
                  <c:v>0.18008453999209451</c:v>
                </c:pt>
                <c:pt idx="356">
                  <c:v>0.15541551999922376</c:v>
                </c:pt>
                <c:pt idx="357">
                  <c:v>0.18463383999187499</c:v>
                </c:pt>
                <c:pt idx="358">
                  <c:v>0.18271339999773772</c:v>
                </c:pt>
                <c:pt idx="359">
                  <c:v>0.18483975999697577</c:v>
                </c:pt>
                <c:pt idx="360">
                  <c:v>0.19119715999840992</c:v>
                </c:pt>
                <c:pt idx="361">
                  <c:v>0.18862241999886464</c:v>
                </c:pt>
                <c:pt idx="366">
                  <c:v>0.18838573999528307</c:v>
                </c:pt>
                <c:pt idx="367">
                  <c:v>0.191997439993429</c:v>
                </c:pt>
                <c:pt idx="369">
                  <c:v>0.20753827999578789</c:v>
                </c:pt>
                <c:pt idx="372">
                  <c:v>0.20963387999654515</c:v>
                </c:pt>
                <c:pt idx="373">
                  <c:v>0.21663939999416471</c:v>
                </c:pt>
                <c:pt idx="374">
                  <c:v>0.21662191999348579</c:v>
                </c:pt>
                <c:pt idx="381">
                  <c:v>0.17057883999950718</c:v>
                </c:pt>
                <c:pt idx="382">
                  <c:v>0.17457884000032209</c:v>
                </c:pt>
                <c:pt idx="383">
                  <c:v>0.19109053999272874</c:v>
                </c:pt>
                <c:pt idx="384">
                  <c:v>0.20209053999860771</c:v>
                </c:pt>
                <c:pt idx="392">
                  <c:v>0.21781923999515129</c:v>
                </c:pt>
                <c:pt idx="395">
                  <c:v>0.21797133999643847</c:v>
                </c:pt>
                <c:pt idx="427">
                  <c:v>0.25631155999872135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570-439B-B48A-190C1D8C4153}"/>
            </c:ext>
          </c:extLst>
        </c:ser>
        <c:ser>
          <c:idx val="2"/>
          <c:order val="2"/>
          <c:tx>
            <c:strRef>
              <c:f>'Active 1'!$J$20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'Active 1'!$F$21:$F$479</c:f>
              <c:numCache>
                <c:formatCode>General</c:formatCode>
                <c:ptCount val="459"/>
                <c:pt idx="0">
                  <c:v>-21664.5</c:v>
                </c:pt>
                <c:pt idx="1">
                  <c:v>-9992</c:v>
                </c:pt>
                <c:pt idx="2">
                  <c:v>-9080</c:v>
                </c:pt>
                <c:pt idx="3">
                  <c:v>-9077.5</c:v>
                </c:pt>
                <c:pt idx="4">
                  <c:v>-7392.5</c:v>
                </c:pt>
                <c:pt idx="5">
                  <c:v>-4555</c:v>
                </c:pt>
                <c:pt idx="6">
                  <c:v>-2775</c:v>
                </c:pt>
                <c:pt idx="7">
                  <c:v>-254</c:v>
                </c:pt>
                <c:pt idx="8">
                  <c:v>-232</c:v>
                </c:pt>
                <c:pt idx="9">
                  <c:v>-229.5</c:v>
                </c:pt>
                <c:pt idx="10">
                  <c:v>-66</c:v>
                </c:pt>
                <c:pt idx="11">
                  <c:v>0</c:v>
                </c:pt>
                <c:pt idx="12">
                  <c:v>692</c:v>
                </c:pt>
                <c:pt idx="13">
                  <c:v>746</c:v>
                </c:pt>
                <c:pt idx="14">
                  <c:v>4384</c:v>
                </c:pt>
                <c:pt idx="15">
                  <c:v>4408.5</c:v>
                </c:pt>
                <c:pt idx="16">
                  <c:v>4447.5</c:v>
                </c:pt>
                <c:pt idx="17">
                  <c:v>4460</c:v>
                </c:pt>
                <c:pt idx="18">
                  <c:v>4467</c:v>
                </c:pt>
                <c:pt idx="19">
                  <c:v>5310.5</c:v>
                </c:pt>
                <c:pt idx="20">
                  <c:v>5313</c:v>
                </c:pt>
                <c:pt idx="21">
                  <c:v>5342.5</c:v>
                </c:pt>
                <c:pt idx="22">
                  <c:v>6215.5</c:v>
                </c:pt>
                <c:pt idx="23">
                  <c:v>7142</c:v>
                </c:pt>
                <c:pt idx="24">
                  <c:v>7144.5</c:v>
                </c:pt>
                <c:pt idx="25">
                  <c:v>7993</c:v>
                </c:pt>
                <c:pt idx="26">
                  <c:v>8071</c:v>
                </c:pt>
                <c:pt idx="27">
                  <c:v>8088</c:v>
                </c:pt>
                <c:pt idx="28">
                  <c:v>8110</c:v>
                </c:pt>
                <c:pt idx="29">
                  <c:v>8829</c:v>
                </c:pt>
                <c:pt idx="30">
                  <c:v>9873</c:v>
                </c:pt>
                <c:pt idx="31">
                  <c:v>10677.5</c:v>
                </c:pt>
                <c:pt idx="32">
                  <c:v>11391.5</c:v>
                </c:pt>
                <c:pt idx="33">
                  <c:v>11411</c:v>
                </c:pt>
                <c:pt idx="34">
                  <c:v>11628.5</c:v>
                </c:pt>
                <c:pt idx="35">
                  <c:v>12494</c:v>
                </c:pt>
                <c:pt idx="36">
                  <c:v>12545</c:v>
                </c:pt>
                <c:pt idx="37">
                  <c:v>12547.5</c:v>
                </c:pt>
                <c:pt idx="38">
                  <c:v>12550</c:v>
                </c:pt>
                <c:pt idx="39">
                  <c:v>13408.5</c:v>
                </c:pt>
                <c:pt idx="40">
                  <c:v>13411</c:v>
                </c:pt>
                <c:pt idx="41">
                  <c:v>13924.5</c:v>
                </c:pt>
                <c:pt idx="42">
                  <c:v>14103</c:v>
                </c:pt>
                <c:pt idx="43">
                  <c:v>14103</c:v>
                </c:pt>
                <c:pt idx="44">
                  <c:v>14105.5</c:v>
                </c:pt>
                <c:pt idx="45">
                  <c:v>14106</c:v>
                </c:pt>
                <c:pt idx="46">
                  <c:v>14108</c:v>
                </c:pt>
                <c:pt idx="47">
                  <c:v>14125.5</c:v>
                </c:pt>
                <c:pt idx="48">
                  <c:v>14132.5</c:v>
                </c:pt>
                <c:pt idx="49">
                  <c:v>14134.5</c:v>
                </c:pt>
                <c:pt idx="50">
                  <c:v>14137</c:v>
                </c:pt>
                <c:pt idx="51">
                  <c:v>14139.5</c:v>
                </c:pt>
                <c:pt idx="52">
                  <c:v>14144.5</c:v>
                </c:pt>
                <c:pt idx="53">
                  <c:v>14145</c:v>
                </c:pt>
                <c:pt idx="54">
                  <c:v>14155</c:v>
                </c:pt>
                <c:pt idx="55">
                  <c:v>14177</c:v>
                </c:pt>
                <c:pt idx="56">
                  <c:v>14193.5</c:v>
                </c:pt>
                <c:pt idx="57">
                  <c:v>14208</c:v>
                </c:pt>
                <c:pt idx="58">
                  <c:v>14213</c:v>
                </c:pt>
                <c:pt idx="59">
                  <c:v>14230</c:v>
                </c:pt>
                <c:pt idx="60">
                  <c:v>14230</c:v>
                </c:pt>
                <c:pt idx="61">
                  <c:v>14233</c:v>
                </c:pt>
                <c:pt idx="62">
                  <c:v>14235</c:v>
                </c:pt>
                <c:pt idx="63">
                  <c:v>14235</c:v>
                </c:pt>
                <c:pt idx="64">
                  <c:v>14240</c:v>
                </c:pt>
                <c:pt idx="65">
                  <c:v>14274</c:v>
                </c:pt>
                <c:pt idx="66">
                  <c:v>14291</c:v>
                </c:pt>
                <c:pt idx="67">
                  <c:v>14291</c:v>
                </c:pt>
                <c:pt idx="68">
                  <c:v>14291</c:v>
                </c:pt>
                <c:pt idx="69">
                  <c:v>14291</c:v>
                </c:pt>
                <c:pt idx="70">
                  <c:v>14291</c:v>
                </c:pt>
                <c:pt idx="71">
                  <c:v>14291</c:v>
                </c:pt>
                <c:pt idx="72">
                  <c:v>14291</c:v>
                </c:pt>
                <c:pt idx="73">
                  <c:v>14291</c:v>
                </c:pt>
                <c:pt idx="74">
                  <c:v>15073.5</c:v>
                </c:pt>
                <c:pt idx="75">
                  <c:v>15078.5</c:v>
                </c:pt>
                <c:pt idx="76">
                  <c:v>15098</c:v>
                </c:pt>
                <c:pt idx="77">
                  <c:v>15098</c:v>
                </c:pt>
                <c:pt idx="78">
                  <c:v>15147</c:v>
                </c:pt>
                <c:pt idx="79">
                  <c:v>15186</c:v>
                </c:pt>
                <c:pt idx="80">
                  <c:v>15205.5</c:v>
                </c:pt>
                <c:pt idx="81">
                  <c:v>15230</c:v>
                </c:pt>
                <c:pt idx="82">
                  <c:v>15247</c:v>
                </c:pt>
                <c:pt idx="83">
                  <c:v>15914.5</c:v>
                </c:pt>
                <c:pt idx="84">
                  <c:v>15917</c:v>
                </c:pt>
                <c:pt idx="85">
                  <c:v>15921.5</c:v>
                </c:pt>
                <c:pt idx="86">
                  <c:v>15922</c:v>
                </c:pt>
                <c:pt idx="87">
                  <c:v>15932</c:v>
                </c:pt>
                <c:pt idx="88">
                  <c:v>16012.5</c:v>
                </c:pt>
                <c:pt idx="89">
                  <c:v>16012.5</c:v>
                </c:pt>
                <c:pt idx="90">
                  <c:v>16012.5</c:v>
                </c:pt>
                <c:pt idx="91">
                  <c:v>16025</c:v>
                </c:pt>
                <c:pt idx="92">
                  <c:v>16027.5</c:v>
                </c:pt>
                <c:pt idx="93">
                  <c:v>16034.5</c:v>
                </c:pt>
                <c:pt idx="94">
                  <c:v>16034.5</c:v>
                </c:pt>
                <c:pt idx="95">
                  <c:v>16034.5</c:v>
                </c:pt>
                <c:pt idx="96">
                  <c:v>16034.5</c:v>
                </c:pt>
                <c:pt idx="97">
                  <c:v>16034.5</c:v>
                </c:pt>
                <c:pt idx="98">
                  <c:v>16171</c:v>
                </c:pt>
                <c:pt idx="99">
                  <c:v>16729</c:v>
                </c:pt>
                <c:pt idx="100">
                  <c:v>17638.5</c:v>
                </c:pt>
                <c:pt idx="101">
                  <c:v>17658</c:v>
                </c:pt>
                <c:pt idx="102">
                  <c:v>17738.5</c:v>
                </c:pt>
                <c:pt idx="103">
                  <c:v>17738.5</c:v>
                </c:pt>
                <c:pt idx="104">
                  <c:v>17772.5</c:v>
                </c:pt>
                <c:pt idx="105">
                  <c:v>17772.5</c:v>
                </c:pt>
                <c:pt idx="106">
                  <c:v>17790</c:v>
                </c:pt>
                <c:pt idx="107">
                  <c:v>17814</c:v>
                </c:pt>
                <c:pt idx="108">
                  <c:v>17814</c:v>
                </c:pt>
                <c:pt idx="109">
                  <c:v>17819</c:v>
                </c:pt>
                <c:pt idx="110">
                  <c:v>17873</c:v>
                </c:pt>
                <c:pt idx="111">
                  <c:v>17880.5</c:v>
                </c:pt>
                <c:pt idx="112">
                  <c:v>17895</c:v>
                </c:pt>
                <c:pt idx="113">
                  <c:v>17914.5</c:v>
                </c:pt>
                <c:pt idx="114">
                  <c:v>18009.5</c:v>
                </c:pt>
                <c:pt idx="115">
                  <c:v>18628.5</c:v>
                </c:pt>
                <c:pt idx="116">
                  <c:v>18628.5</c:v>
                </c:pt>
                <c:pt idx="117">
                  <c:v>18628.5</c:v>
                </c:pt>
                <c:pt idx="118">
                  <c:v>18633.5</c:v>
                </c:pt>
                <c:pt idx="119">
                  <c:v>18633.5</c:v>
                </c:pt>
                <c:pt idx="120">
                  <c:v>18633.5</c:v>
                </c:pt>
                <c:pt idx="121">
                  <c:v>18640.5</c:v>
                </c:pt>
                <c:pt idx="122">
                  <c:v>18640.5</c:v>
                </c:pt>
                <c:pt idx="123">
                  <c:v>18643</c:v>
                </c:pt>
                <c:pt idx="124">
                  <c:v>18643</c:v>
                </c:pt>
                <c:pt idx="125">
                  <c:v>18680</c:v>
                </c:pt>
                <c:pt idx="126">
                  <c:v>18682</c:v>
                </c:pt>
                <c:pt idx="127">
                  <c:v>18682</c:v>
                </c:pt>
                <c:pt idx="128">
                  <c:v>18684.5</c:v>
                </c:pt>
                <c:pt idx="129">
                  <c:v>18684.5</c:v>
                </c:pt>
                <c:pt idx="130">
                  <c:v>18687</c:v>
                </c:pt>
                <c:pt idx="131">
                  <c:v>18687</c:v>
                </c:pt>
                <c:pt idx="132">
                  <c:v>18689.5</c:v>
                </c:pt>
                <c:pt idx="133">
                  <c:v>18689.5</c:v>
                </c:pt>
                <c:pt idx="134">
                  <c:v>18697</c:v>
                </c:pt>
                <c:pt idx="135">
                  <c:v>18729</c:v>
                </c:pt>
                <c:pt idx="136">
                  <c:v>18758</c:v>
                </c:pt>
                <c:pt idx="137">
                  <c:v>18758</c:v>
                </c:pt>
                <c:pt idx="138">
                  <c:v>18758</c:v>
                </c:pt>
                <c:pt idx="139">
                  <c:v>18758</c:v>
                </c:pt>
                <c:pt idx="140">
                  <c:v>18758</c:v>
                </c:pt>
                <c:pt idx="141">
                  <c:v>18763</c:v>
                </c:pt>
                <c:pt idx="142">
                  <c:v>18763</c:v>
                </c:pt>
                <c:pt idx="143">
                  <c:v>18780</c:v>
                </c:pt>
                <c:pt idx="144">
                  <c:v>19350</c:v>
                </c:pt>
                <c:pt idx="145">
                  <c:v>19350</c:v>
                </c:pt>
                <c:pt idx="146">
                  <c:v>19538</c:v>
                </c:pt>
                <c:pt idx="147">
                  <c:v>19538</c:v>
                </c:pt>
                <c:pt idx="148">
                  <c:v>19540.5</c:v>
                </c:pt>
                <c:pt idx="149">
                  <c:v>19540.5</c:v>
                </c:pt>
                <c:pt idx="150">
                  <c:v>19577</c:v>
                </c:pt>
                <c:pt idx="151">
                  <c:v>19577</c:v>
                </c:pt>
                <c:pt idx="152">
                  <c:v>19579.5</c:v>
                </c:pt>
                <c:pt idx="153">
                  <c:v>19579.5</c:v>
                </c:pt>
                <c:pt idx="154">
                  <c:v>19606.5</c:v>
                </c:pt>
                <c:pt idx="155">
                  <c:v>19623.5</c:v>
                </c:pt>
                <c:pt idx="156">
                  <c:v>19628.5</c:v>
                </c:pt>
                <c:pt idx="157">
                  <c:v>19628.5</c:v>
                </c:pt>
                <c:pt idx="158">
                  <c:v>19631</c:v>
                </c:pt>
                <c:pt idx="159">
                  <c:v>19638</c:v>
                </c:pt>
                <c:pt idx="160">
                  <c:v>19638</c:v>
                </c:pt>
                <c:pt idx="161">
                  <c:v>19687</c:v>
                </c:pt>
                <c:pt idx="162">
                  <c:v>19687</c:v>
                </c:pt>
                <c:pt idx="163">
                  <c:v>20367</c:v>
                </c:pt>
                <c:pt idx="164">
                  <c:v>20367</c:v>
                </c:pt>
                <c:pt idx="165">
                  <c:v>20433</c:v>
                </c:pt>
                <c:pt idx="166">
                  <c:v>20433</c:v>
                </c:pt>
                <c:pt idx="167">
                  <c:v>20491.5</c:v>
                </c:pt>
                <c:pt idx="168">
                  <c:v>20491.5</c:v>
                </c:pt>
                <c:pt idx="169">
                  <c:v>20491.5</c:v>
                </c:pt>
                <c:pt idx="170">
                  <c:v>20499</c:v>
                </c:pt>
                <c:pt idx="171">
                  <c:v>20506</c:v>
                </c:pt>
                <c:pt idx="172">
                  <c:v>20506</c:v>
                </c:pt>
                <c:pt idx="173">
                  <c:v>20506</c:v>
                </c:pt>
                <c:pt idx="174">
                  <c:v>21278.5</c:v>
                </c:pt>
                <c:pt idx="175">
                  <c:v>21278.5</c:v>
                </c:pt>
                <c:pt idx="176">
                  <c:v>21278.5</c:v>
                </c:pt>
                <c:pt idx="177">
                  <c:v>21279</c:v>
                </c:pt>
                <c:pt idx="178">
                  <c:v>21279</c:v>
                </c:pt>
                <c:pt idx="179">
                  <c:v>21279</c:v>
                </c:pt>
                <c:pt idx="180">
                  <c:v>21323</c:v>
                </c:pt>
                <c:pt idx="181">
                  <c:v>21323</c:v>
                </c:pt>
                <c:pt idx="182">
                  <c:v>21381.5</c:v>
                </c:pt>
                <c:pt idx="183">
                  <c:v>21425.5</c:v>
                </c:pt>
                <c:pt idx="184">
                  <c:v>21428</c:v>
                </c:pt>
                <c:pt idx="185">
                  <c:v>21431</c:v>
                </c:pt>
                <c:pt idx="186">
                  <c:v>22098</c:v>
                </c:pt>
                <c:pt idx="187">
                  <c:v>22168.5</c:v>
                </c:pt>
                <c:pt idx="188">
                  <c:v>22168.5</c:v>
                </c:pt>
                <c:pt idx="189">
                  <c:v>22168.5</c:v>
                </c:pt>
                <c:pt idx="190">
                  <c:v>22186</c:v>
                </c:pt>
                <c:pt idx="191">
                  <c:v>22186</c:v>
                </c:pt>
                <c:pt idx="192">
                  <c:v>22186</c:v>
                </c:pt>
                <c:pt idx="193">
                  <c:v>22220</c:v>
                </c:pt>
                <c:pt idx="194">
                  <c:v>22220</c:v>
                </c:pt>
                <c:pt idx="195">
                  <c:v>22220</c:v>
                </c:pt>
                <c:pt idx="196">
                  <c:v>22220</c:v>
                </c:pt>
                <c:pt idx="197">
                  <c:v>22222.5</c:v>
                </c:pt>
                <c:pt idx="198">
                  <c:v>22227.5</c:v>
                </c:pt>
                <c:pt idx="199">
                  <c:v>22237.5</c:v>
                </c:pt>
                <c:pt idx="200">
                  <c:v>22242</c:v>
                </c:pt>
                <c:pt idx="201">
                  <c:v>22247</c:v>
                </c:pt>
                <c:pt idx="202">
                  <c:v>22249.5</c:v>
                </c:pt>
                <c:pt idx="203">
                  <c:v>22252</c:v>
                </c:pt>
                <c:pt idx="204">
                  <c:v>22254.5</c:v>
                </c:pt>
                <c:pt idx="205">
                  <c:v>22269</c:v>
                </c:pt>
                <c:pt idx="206">
                  <c:v>22269</c:v>
                </c:pt>
                <c:pt idx="207">
                  <c:v>22274</c:v>
                </c:pt>
                <c:pt idx="208">
                  <c:v>22276.5</c:v>
                </c:pt>
                <c:pt idx="209">
                  <c:v>22283.5</c:v>
                </c:pt>
                <c:pt idx="210">
                  <c:v>22286</c:v>
                </c:pt>
                <c:pt idx="211">
                  <c:v>22288.5</c:v>
                </c:pt>
                <c:pt idx="212">
                  <c:v>22291</c:v>
                </c:pt>
                <c:pt idx="213">
                  <c:v>22296</c:v>
                </c:pt>
                <c:pt idx="214">
                  <c:v>22298.5</c:v>
                </c:pt>
                <c:pt idx="215">
                  <c:v>22301</c:v>
                </c:pt>
                <c:pt idx="216">
                  <c:v>22313</c:v>
                </c:pt>
                <c:pt idx="217">
                  <c:v>22318</c:v>
                </c:pt>
                <c:pt idx="218">
                  <c:v>22327.5</c:v>
                </c:pt>
                <c:pt idx="219">
                  <c:v>22330</c:v>
                </c:pt>
                <c:pt idx="220">
                  <c:v>22344.5</c:v>
                </c:pt>
                <c:pt idx="221">
                  <c:v>22352</c:v>
                </c:pt>
                <c:pt idx="222">
                  <c:v>22352</c:v>
                </c:pt>
                <c:pt idx="223">
                  <c:v>22354.5</c:v>
                </c:pt>
                <c:pt idx="224">
                  <c:v>22357</c:v>
                </c:pt>
                <c:pt idx="225">
                  <c:v>22362</c:v>
                </c:pt>
                <c:pt idx="226">
                  <c:v>22366.5</c:v>
                </c:pt>
                <c:pt idx="227">
                  <c:v>22366.5</c:v>
                </c:pt>
                <c:pt idx="228">
                  <c:v>22371.5</c:v>
                </c:pt>
                <c:pt idx="229">
                  <c:v>22374</c:v>
                </c:pt>
                <c:pt idx="230">
                  <c:v>22376.5</c:v>
                </c:pt>
                <c:pt idx="231">
                  <c:v>22388.5</c:v>
                </c:pt>
                <c:pt idx="232">
                  <c:v>22405.5</c:v>
                </c:pt>
                <c:pt idx="233">
                  <c:v>22432.5</c:v>
                </c:pt>
                <c:pt idx="234">
                  <c:v>22437.5</c:v>
                </c:pt>
                <c:pt idx="235">
                  <c:v>22471.5</c:v>
                </c:pt>
                <c:pt idx="236">
                  <c:v>22824.5</c:v>
                </c:pt>
                <c:pt idx="237">
                  <c:v>22939</c:v>
                </c:pt>
                <c:pt idx="238">
                  <c:v>22963.5</c:v>
                </c:pt>
                <c:pt idx="239">
                  <c:v>22968.5</c:v>
                </c:pt>
                <c:pt idx="240">
                  <c:v>22971</c:v>
                </c:pt>
                <c:pt idx="241">
                  <c:v>22995.5</c:v>
                </c:pt>
                <c:pt idx="242">
                  <c:v>23027</c:v>
                </c:pt>
                <c:pt idx="243">
                  <c:v>23041.5</c:v>
                </c:pt>
                <c:pt idx="244">
                  <c:v>23083.5</c:v>
                </c:pt>
                <c:pt idx="245">
                  <c:v>23098</c:v>
                </c:pt>
                <c:pt idx="246">
                  <c:v>23100.5</c:v>
                </c:pt>
                <c:pt idx="247">
                  <c:v>23103</c:v>
                </c:pt>
                <c:pt idx="248">
                  <c:v>23105</c:v>
                </c:pt>
                <c:pt idx="249">
                  <c:v>23105.5</c:v>
                </c:pt>
                <c:pt idx="250">
                  <c:v>23107.5</c:v>
                </c:pt>
                <c:pt idx="251">
                  <c:v>23110</c:v>
                </c:pt>
                <c:pt idx="252">
                  <c:v>23125</c:v>
                </c:pt>
                <c:pt idx="253">
                  <c:v>23127.5</c:v>
                </c:pt>
                <c:pt idx="254">
                  <c:v>23132</c:v>
                </c:pt>
                <c:pt idx="255">
                  <c:v>23139.5</c:v>
                </c:pt>
                <c:pt idx="256">
                  <c:v>23147</c:v>
                </c:pt>
                <c:pt idx="257">
                  <c:v>23154</c:v>
                </c:pt>
                <c:pt idx="258">
                  <c:v>23156.5</c:v>
                </c:pt>
                <c:pt idx="259">
                  <c:v>23159</c:v>
                </c:pt>
                <c:pt idx="260">
                  <c:v>23166.5</c:v>
                </c:pt>
                <c:pt idx="261">
                  <c:v>23169</c:v>
                </c:pt>
                <c:pt idx="262">
                  <c:v>23171</c:v>
                </c:pt>
                <c:pt idx="263">
                  <c:v>23171.5</c:v>
                </c:pt>
                <c:pt idx="264">
                  <c:v>23178.5</c:v>
                </c:pt>
                <c:pt idx="265">
                  <c:v>23178.5</c:v>
                </c:pt>
                <c:pt idx="266">
                  <c:v>23181</c:v>
                </c:pt>
                <c:pt idx="267">
                  <c:v>23181</c:v>
                </c:pt>
                <c:pt idx="268">
                  <c:v>23181</c:v>
                </c:pt>
                <c:pt idx="269">
                  <c:v>23181</c:v>
                </c:pt>
                <c:pt idx="270">
                  <c:v>23181</c:v>
                </c:pt>
                <c:pt idx="271">
                  <c:v>23188.5</c:v>
                </c:pt>
                <c:pt idx="272">
                  <c:v>23193</c:v>
                </c:pt>
                <c:pt idx="273">
                  <c:v>23195.5</c:v>
                </c:pt>
                <c:pt idx="274">
                  <c:v>23198</c:v>
                </c:pt>
                <c:pt idx="275">
                  <c:v>23205.5</c:v>
                </c:pt>
                <c:pt idx="276">
                  <c:v>23210.5</c:v>
                </c:pt>
                <c:pt idx="277">
                  <c:v>23213</c:v>
                </c:pt>
                <c:pt idx="278">
                  <c:v>23227.5</c:v>
                </c:pt>
                <c:pt idx="279">
                  <c:v>23242</c:v>
                </c:pt>
                <c:pt idx="280">
                  <c:v>23261.5</c:v>
                </c:pt>
                <c:pt idx="281">
                  <c:v>23298</c:v>
                </c:pt>
                <c:pt idx="282">
                  <c:v>23300.5</c:v>
                </c:pt>
                <c:pt idx="283">
                  <c:v>23327.5</c:v>
                </c:pt>
                <c:pt idx="284">
                  <c:v>23330</c:v>
                </c:pt>
                <c:pt idx="285">
                  <c:v>23342</c:v>
                </c:pt>
                <c:pt idx="286">
                  <c:v>23342</c:v>
                </c:pt>
                <c:pt idx="287">
                  <c:v>23359</c:v>
                </c:pt>
                <c:pt idx="288">
                  <c:v>23386</c:v>
                </c:pt>
                <c:pt idx="289">
                  <c:v>23386</c:v>
                </c:pt>
                <c:pt idx="290">
                  <c:v>23795</c:v>
                </c:pt>
                <c:pt idx="291">
                  <c:v>23797.5</c:v>
                </c:pt>
                <c:pt idx="292">
                  <c:v>23817</c:v>
                </c:pt>
                <c:pt idx="293">
                  <c:v>23822</c:v>
                </c:pt>
                <c:pt idx="294">
                  <c:v>23831.5</c:v>
                </c:pt>
                <c:pt idx="295">
                  <c:v>23836.5</c:v>
                </c:pt>
                <c:pt idx="296">
                  <c:v>23933</c:v>
                </c:pt>
                <c:pt idx="297">
                  <c:v>23946.5</c:v>
                </c:pt>
                <c:pt idx="298">
                  <c:v>23949</c:v>
                </c:pt>
                <c:pt idx="299">
                  <c:v>23951</c:v>
                </c:pt>
                <c:pt idx="300">
                  <c:v>23953.5</c:v>
                </c:pt>
                <c:pt idx="301">
                  <c:v>23956</c:v>
                </c:pt>
                <c:pt idx="302">
                  <c:v>23961</c:v>
                </c:pt>
                <c:pt idx="303">
                  <c:v>23963.5</c:v>
                </c:pt>
                <c:pt idx="304">
                  <c:v>24041.5</c:v>
                </c:pt>
                <c:pt idx="305">
                  <c:v>24041.5</c:v>
                </c:pt>
                <c:pt idx="306">
                  <c:v>24041.5</c:v>
                </c:pt>
                <c:pt idx="307">
                  <c:v>24041.5</c:v>
                </c:pt>
                <c:pt idx="308">
                  <c:v>24044</c:v>
                </c:pt>
                <c:pt idx="309">
                  <c:v>24044</c:v>
                </c:pt>
                <c:pt idx="310">
                  <c:v>24044</c:v>
                </c:pt>
                <c:pt idx="311">
                  <c:v>24044</c:v>
                </c:pt>
                <c:pt idx="312">
                  <c:v>24044</c:v>
                </c:pt>
                <c:pt idx="313">
                  <c:v>24049</c:v>
                </c:pt>
                <c:pt idx="314">
                  <c:v>24912</c:v>
                </c:pt>
                <c:pt idx="315">
                  <c:v>25709</c:v>
                </c:pt>
                <c:pt idx="316">
                  <c:v>25709</c:v>
                </c:pt>
                <c:pt idx="317">
                  <c:v>25763</c:v>
                </c:pt>
                <c:pt idx="318">
                  <c:v>25904.5</c:v>
                </c:pt>
                <c:pt idx="319">
                  <c:v>26753</c:v>
                </c:pt>
                <c:pt idx="320">
                  <c:v>27408.5</c:v>
                </c:pt>
                <c:pt idx="321">
                  <c:v>27621</c:v>
                </c:pt>
                <c:pt idx="322">
                  <c:v>27713.5</c:v>
                </c:pt>
                <c:pt idx="323">
                  <c:v>27723.5</c:v>
                </c:pt>
                <c:pt idx="324">
                  <c:v>28376.5</c:v>
                </c:pt>
                <c:pt idx="325">
                  <c:v>28467</c:v>
                </c:pt>
                <c:pt idx="326">
                  <c:v>28467</c:v>
                </c:pt>
                <c:pt idx="327">
                  <c:v>28467</c:v>
                </c:pt>
                <c:pt idx="328">
                  <c:v>28471</c:v>
                </c:pt>
                <c:pt idx="329">
                  <c:v>28594</c:v>
                </c:pt>
                <c:pt idx="330">
                  <c:v>28611</c:v>
                </c:pt>
                <c:pt idx="331">
                  <c:v>29313</c:v>
                </c:pt>
                <c:pt idx="332">
                  <c:v>29330</c:v>
                </c:pt>
                <c:pt idx="333">
                  <c:v>29354.5</c:v>
                </c:pt>
                <c:pt idx="334">
                  <c:v>29442.5</c:v>
                </c:pt>
                <c:pt idx="335">
                  <c:v>29442.5</c:v>
                </c:pt>
                <c:pt idx="336">
                  <c:v>29447.5</c:v>
                </c:pt>
                <c:pt idx="337">
                  <c:v>29487</c:v>
                </c:pt>
                <c:pt idx="338">
                  <c:v>30129.5</c:v>
                </c:pt>
                <c:pt idx="339">
                  <c:v>30232</c:v>
                </c:pt>
                <c:pt idx="340">
                  <c:v>30237</c:v>
                </c:pt>
                <c:pt idx="341">
                  <c:v>30239</c:v>
                </c:pt>
                <c:pt idx="342">
                  <c:v>30351</c:v>
                </c:pt>
                <c:pt idx="343">
                  <c:v>30915.5</c:v>
                </c:pt>
                <c:pt idx="344">
                  <c:v>31063.5</c:v>
                </c:pt>
                <c:pt idx="345">
                  <c:v>31066</c:v>
                </c:pt>
                <c:pt idx="346">
                  <c:v>31085.5</c:v>
                </c:pt>
                <c:pt idx="347">
                  <c:v>31095.5</c:v>
                </c:pt>
                <c:pt idx="348">
                  <c:v>31100.5</c:v>
                </c:pt>
                <c:pt idx="349">
                  <c:v>31161.5</c:v>
                </c:pt>
                <c:pt idx="350">
                  <c:v>31163.5</c:v>
                </c:pt>
                <c:pt idx="351">
                  <c:v>31164</c:v>
                </c:pt>
                <c:pt idx="352">
                  <c:v>31166</c:v>
                </c:pt>
                <c:pt idx="353">
                  <c:v>31166.5</c:v>
                </c:pt>
                <c:pt idx="354">
                  <c:v>31195.5</c:v>
                </c:pt>
                <c:pt idx="355">
                  <c:v>31234.5</c:v>
                </c:pt>
                <c:pt idx="356">
                  <c:v>31264</c:v>
                </c:pt>
                <c:pt idx="357">
                  <c:v>31738</c:v>
                </c:pt>
                <c:pt idx="358">
                  <c:v>31755</c:v>
                </c:pt>
                <c:pt idx="359">
                  <c:v>31782</c:v>
                </c:pt>
                <c:pt idx="360">
                  <c:v>31837</c:v>
                </c:pt>
                <c:pt idx="361">
                  <c:v>31906.5</c:v>
                </c:pt>
                <c:pt idx="362">
                  <c:v>31941.5</c:v>
                </c:pt>
                <c:pt idx="363">
                  <c:v>31961</c:v>
                </c:pt>
                <c:pt idx="364">
                  <c:v>31992.5</c:v>
                </c:pt>
                <c:pt idx="365">
                  <c:v>32005</c:v>
                </c:pt>
                <c:pt idx="366">
                  <c:v>32005.5</c:v>
                </c:pt>
                <c:pt idx="367">
                  <c:v>32008</c:v>
                </c:pt>
                <c:pt idx="368">
                  <c:v>32080.5</c:v>
                </c:pt>
                <c:pt idx="369">
                  <c:v>33021</c:v>
                </c:pt>
                <c:pt idx="370">
                  <c:v>33034</c:v>
                </c:pt>
                <c:pt idx="371">
                  <c:v>33092.5</c:v>
                </c:pt>
                <c:pt idx="372">
                  <c:v>33191</c:v>
                </c:pt>
                <c:pt idx="373">
                  <c:v>33705</c:v>
                </c:pt>
                <c:pt idx="374">
                  <c:v>33744</c:v>
                </c:pt>
                <c:pt idx="375">
                  <c:v>33775</c:v>
                </c:pt>
                <c:pt idx="376">
                  <c:v>33777.5</c:v>
                </c:pt>
                <c:pt idx="377">
                  <c:v>33789.5</c:v>
                </c:pt>
                <c:pt idx="378">
                  <c:v>33792</c:v>
                </c:pt>
                <c:pt idx="379">
                  <c:v>33836</c:v>
                </c:pt>
                <c:pt idx="380">
                  <c:v>33838.5</c:v>
                </c:pt>
                <c:pt idx="381">
                  <c:v>33863</c:v>
                </c:pt>
                <c:pt idx="382">
                  <c:v>33863</c:v>
                </c:pt>
                <c:pt idx="383">
                  <c:v>33865.5</c:v>
                </c:pt>
                <c:pt idx="384">
                  <c:v>33865.5</c:v>
                </c:pt>
                <c:pt idx="385">
                  <c:v>33865.5</c:v>
                </c:pt>
                <c:pt idx="386">
                  <c:v>33865.5</c:v>
                </c:pt>
                <c:pt idx="387">
                  <c:v>33865.5</c:v>
                </c:pt>
                <c:pt idx="388">
                  <c:v>33868</c:v>
                </c:pt>
                <c:pt idx="389">
                  <c:v>33868</c:v>
                </c:pt>
                <c:pt idx="390">
                  <c:v>33868</c:v>
                </c:pt>
                <c:pt idx="391">
                  <c:v>33868</c:v>
                </c:pt>
                <c:pt idx="392">
                  <c:v>33893</c:v>
                </c:pt>
                <c:pt idx="393">
                  <c:v>33904.5</c:v>
                </c:pt>
                <c:pt idx="394">
                  <c:v>33907</c:v>
                </c:pt>
                <c:pt idx="395">
                  <c:v>33925.5</c:v>
                </c:pt>
                <c:pt idx="396">
                  <c:v>34543</c:v>
                </c:pt>
                <c:pt idx="397">
                  <c:v>34601.5</c:v>
                </c:pt>
                <c:pt idx="398">
                  <c:v>34601.5</c:v>
                </c:pt>
                <c:pt idx="399">
                  <c:v>34601.5</c:v>
                </c:pt>
                <c:pt idx="400">
                  <c:v>34641.5</c:v>
                </c:pt>
                <c:pt idx="401">
                  <c:v>34651</c:v>
                </c:pt>
                <c:pt idx="402">
                  <c:v>34662.5</c:v>
                </c:pt>
                <c:pt idx="403">
                  <c:v>34670</c:v>
                </c:pt>
                <c:pt idx="404">
                  <c:v>34733.5</c:v>
                </c:pt>
                <c:pt idx="405">
                  <c:v>34736</c:v>
                </c:pt>
                <c:pt idx="406">
                  <c:v>34736</c:v>
                </c:pt>
                <c:pt idx="407">
                  <c:v>34762.5</c:v>
                </c:pt>
                <c:pt idx="408">
                  <c:v>34765</c:v>
                </c:pt>
                <c:pt idx="409">
                  <c:v>34800</c:v>
                </c:pt>
                <c:pt idx="410">
                  <c:v>34809</c:v>
                </c:pt>
                <c:pt idx="411">
                  <c:v>34811.5</c:v>
                </c:pt>
                <c:pt idx="412">
                  <c:v>35428</c:v>
                </c:pt>
                <c:pt idx="413">
                  <c:v>35536</c:v>
                </c:pt>
                <c:pt idx="414">
                  <c:v>35542.5</c:v>
                </c:pt>
                <c:pt idx="415">
                  <c:v>35562</c:v>
                </c:pt>
                <c:pt idx="416">
                  <c:v>35572</c:v>
                </c:pt>
                <c:pt idx="417">
                  <c:v>35574.5</c:v>
                </c:pt>
                <c:pt idx="418">
                  <c:v>35682</c:v>
                </c:pt>
                <c:pt idx="419">
                  <c:v>35682</c:v>
                </c:pt>
                <c:pt idx="420">
                  <c:v>35682</c:v>
                </c:pt>
                <c:pt idx="421">
                  <c:v>36321</c:v>
                </c:pt>
                <c:pt idx="422">
                  <c:v>36442.5</c:v>
                </c:pt>
                <c:pt idx="423">
                  <c:v>36507</c:v>
                </c:pt>
                <c:pt idx="424">
                  <c:v>36630.5</c:v>
                </c:pt>
                <c:pt idx="425">
                  <c:v>36630.5</c:v>
                </c:pt>
                <c:pt idx="426">
                  <c:v>36630.5</c:v>
                </c:pt>
                <c:pt idx="427">
                  <c:v>37417</c:v>
                </c:pt>
                <c:pt idx="428">
                  <c:v>38216</c:v>
                </c:pt>
                <c:pt idx="429">
                  <c:v>38438</c:v>
                </c:pt>
                <c:pt idx="430">
                  <c:v>39128</c:v>
                </c:pt>
                <c:pt idx="431">
                  <c:v>39198</c:v>
                </c:pt>
                <c:pt idx="432">
                  <c:v>39934</c:v>
                </c:pt>
                <c:pt idx="433">
                  <c:v>40014.5</c:v>
                </c:pt>
                <c:pt idx="434">
                  <c:v>40810</c:v>
                </c:pt>
                <c:pt idx="435">
                  <c:v>40970.5</c:v>
                </c:pt>
                <c:pt idx="436">
                  <c:v>41015</c:v>
                </c:pt>
                <c:pt idx="437">
                  <c:v>41137</c:v>
                </c:pt>
                <c:pt idx="438">
                  <c:v>41651.5</c:v>
                </c:pt>
                <c:pt idx="439">
                  <c:v>41766</c:v>
                </c:pt>
                <c:pt idx="440">
                  <c:v>41927</c:v>
                </c:pt>
                <c:pt idx="441">
                  <c:v>41971</c:v>
                </c:pt>
                <c:pt idx="442">
                  <c:v>42682</c:v>
                </c:pt>
                <c:pt idx="443">
                  <c:v>42717.5</c:v>
                </c:pt>
                <c:pt idx="444">
                  <c:v>42717.5</c:v>
                </c:pt>
                <c:pt idx="445">
                  <c:v>42717.5</c:v>
                </c:pt>
                <c:pt idx="446">
                  <c:v>42790</c:v>
                </c:pt>
                <c:pt idx="447">
                  <c:v>43533</c:v>
                </c:pt>
                <c:pt idx="448">
                  <c:v>43533</c:v>
                </c:pt>
                <c:pt idx="449">
                  <c:v>43618.5</c:v>
                </c:pt>
                <c:pt idx="450">
                  <c:v>43665</c:v>
                </c:pt>
                <c:pt idx="451">
                  <c:v>43702</c:v>
                </c:pt>
                <c:pt idx="452">
                  <c:v>43709</c:v>
                </c:pt>
                <c:pt idx="453">
                  <c:v>43822</c:v>
                </c:pt>
                <c:pt idx="454">
                  <c:v>44417</c:v>
                </c:pt>
                <c:pt idx="455">
                  <c:v>44497.5</c:v>
                </c:pt>
                <c:pt idx="456">
                  <c:v>44530.5</c:v>
                </c:pt>
                <c:pt idx="457">
                  <c:v>44584</c:v>
                </c:pt>
                <c:pt idx="458">
                  <c:v>44636</c:v>
                </c:pt>
              </c:numCache>
            </c:numRef>
          </c:xVal>
          <c:yVal>
            <c:numRef>
              <c:f>'Active 1'!$J$21:$J$479</c:f>
              <c:numCache>
                <c:formatCode>General</c:formatCode>
                <c:ptCount val="459"/>
                <c:pt idx="0">
                  <c:v>2.7910139997402439E-2</c:v>
                </c:pt>
                <c:pt idx="1">
                  <c:v>3.7439996958710253E-5</c:v>
                </c:pt>
                <c:pt idx="2">
                  <c:v>-6.9440000515896827E-4</c:v>
                </c:pt>
                <c:pt idx="3">
                  <c:v>-4.8270000115735456E-4</c:v>
                </c:pt>
                <c:pt idx="4">
                  <c:v>-2.9690000519622117E-4</c:v>
                </c:pt>
                <c:pt idx="6">
                  <c:v>-1.4870000086375512E-3</c:v>
                </c:pt>
                <c:pt idx="10">
                  <c:v>2.7911199940717779E-3</c:v>
                </c:pt>
                <c:pt idx="30">
                  <c:v>4.3056399954366498E-3</c:v>
                </c:pt>
                <c:pt idx="35">
                  <c:v>2.3571919999085367E-2</c:v>
                </c:pt>
                <c:pt idx="36">
                  <c:v>2.4510599992936477E-2</c:v>
                </c:pt>
                <c:pt idx="37">
                  <c:v>2.5322299996332731E-2</c:v>
                </c:pt>
                <c:pt idx="38">
                  <c:v>2.54339999955846E-2</c:v>
                </c:pt>
                <c:pt idx="48">
                  <c:v>3.5140099993441254E-2</c:v>
                </c:pt>
                <c:pt idx="49">
                  <c:v>3.5549460000765976E-2</c:v>
                </c:pt>
                <c:pt idx="50">
                  <c:v>3.5461159997794311E-2</c:v>
                </c:pt>
                <c:pt idx="51">
                  <c:v>3.5672859994519968E-2</c:v>
                </c:pt>
                <c:pt idx="52">
                  <c:v>3.4496259992010891E-2</c:v>
                </c:pt>
                <c:pt idx="63">
                  <c:v>2.9119799997715745E-2</c:v>
                </c:pt>
                <c:pt idx="95">
                  <c:v>4.4541459996253252E-2</c:v>
                </c:pt>
                <c:pt idx="96">
                  <c:v>4.4941460000700317E-2</c:v>
                </c:pt>
                <c:pt idx="97">
                  <c:v>4.5241460000397637E-2</c:v>
                </c:pt>
                <c:pt idx="98">
                  <c:v>4.3680279995896854E-2</c:v>
                </c:pt>
                <c:pt idx="102">
                  <c:v>5.5816179999965243E-2</c:v>
                </c:pt>
                <c:pt idx="103">
                  <c:v>5.6216179997136351E-2</c:v>
                </c:pt>
                <c:pt idx="104">
                  <c:v>5.527530000108527E-2</c:v>
                </c:pt>
                <c:pt idx="105">
                  <c:v>5.7975299998361152E-2</c:v>
                </c:pt>
                <c:pt idx="107">
                  <c:v>5.5769519996829331E-2</c:v>
                </c:pt>
                <c:pt idx="108">
                  <c:v>5.6169519994000439E-2</c:v>
                </c:pt>
                <c:pt idx="109">
                  <c:v>5.0092919998860452E-2</c:v>
                </c:pt>
                <c:pt idx="115">
                  <c:v>6.2981379996926989E-2</c:v>
                </c:pt>
                <c:pt idx="116">
                  <c:v>6.3181379991874564E-2</c:v>
                </c:pt>
                <c:pt idx="117">
                  <c:v>6.3681379993795417E-2</c:v>
                </c:pt>
                <c:pt idx="118">
                  <c:v>6.3404779990378302E-2</c:v>
                </c:pt>
                <c:pt idx="119">
                  <c:v>6.3504779995128047E-2</c:v>
                </c:pt>
                <c:pt idx="120">
                  <c:v>6.3704779990075622E-2</c:v>
                </c:pt>
                <c:pt idx="137">
                  <c:v>6.4187439995293971E-2</c:v>
                </c:pt>
                <c:pt idx="138">
                  <c:v>6.4187439995293971E-2</c:v>
                </c:pt>
                <c:pt idx="139">
                  <c:v>6.4187439995293971E-2</c:v>
                </c:pt>
                <c:pt idx="140">
                  <c:v>6.4887439992162399E-2</c:v>
                </c:pt>
                <c:pt idx="143">
                  <c:v>6.6990399995120242E-2</c:v>
                </c:pt>
                <c:pt idx="144">
                  <c:v>6.9958000000042375E-2</c:v>
                </c:pt>
                <c:pt idx="145">
                  <c:v>7.2057999997923616E-2</c:v>
                </c:pt>
                <c:pt idx="150">
                  <c:v>7.3420359993178863E-2</c:v>
                </c:pt>
                <c:pt idx="151">
                  <c:v>7.5220359991362784E-2</c:v>
                </c:pt>
                <c:pt idx="155">
                  <c:v>7.2937979995913338E-2</c:v>
                </c:pt>
                <c:pt idx="159">
                  <c:v>7.3505839995050337E-2</c:v>
                </c:pt>
                <c:pt idx="160">
                  <c:v>7.400583999697119E-2</c:v>
                </c:pt>
                <c:pt idx="161">
                  <c:v>7.3435159996734001E-2</c:v>
                </c:pt>
                <c:pt idx="162">
                  <c:v>7.3735159996431321E-2</c:v>
                </c:pt>
                <c:pt idx="163">
                  <c:v>8.1717559995013289E-2</c:v>
                </c:pt>
                <c:pt idx="164">
                  <c:v>8.1817559992487077E-2</c:v>
                </c:pt>
                <c:pt idx="165">
                  <c:v>8.2226439997612033E-2</c:v>
                </c:pt>
                <c:pt idx="166">
                  <c:v>8.3726439996098634E-2</c:v>
                </c:pt>
                <c:pt idx="180">
                  <c:v>9.3791639992559794E-2</c:v>
                </c:pt>
                <c:pt idx="181">
                  <c:v>9.3791639992559794E-2</c:v>
                </c:pt>
                <c:pt idx="205">
                  <c:v>0.10381891999713844</c:v>
                </c:pt>
                <c:pt idx="206">
                  <c:v>0.10431891999905929</c:v>
                </c:pt>
                <c:pt idx="221">
                  <c:v>0.10170735999417957</c:v>
                </c:pt>
                <c:pt idx="222">
                  <c:v>0.1034073599948897</c:v>
                </c:pt>
                <c:pt idx="226">
                  <c:v>0.10487522000039462</c:v>
                </c:pt>
                <c:pt idx="227">
                  <c:v>0.10507522000261815</c:v>
                </c:pt>
                <c:pt idx="228">
                  <c:v>0.10559862000081921</c:v>
                </c:pt>
                <c:pt idx="245">
                  <c:v>0.1191986400008318</c:v>
                </c:pt>
                <c:pt idx="255">
                  <c:v>0.11199285999464337</c:v>
                </c:pt>
                <c:pt idx="280">
                  <c:v>9.3463819997850806E-2</c:v>
                </c:pt>
                <c:pt idx="283">
                  <c:v>0.10277269999642158</c:v>
                </c:pt>
                <c:pt idx="284">
                  <c:v>0.10028440000314731</c:v>
                </c:pt>
                <c:pt idx="313">
                  <c:v>0.11984931999904802</c:v>
                </c:pt>
                <c:pt idx="314">
                  <c:v>0.12638815999525832</c:v>
                </c:pt>
                <c:pt idx="317">
                  <c:v>0.13337083999795141</c:v>
                </c:pt>
                <c:pt idx="319">
                  <c:v>0.1413040400002501</c:v>
                </c:pt>
                <c:pt idx="321">
                  <c:v>0.14816627999971388</c:v>
                </c:pt>
                <c:pt idx="322">
                  <c:v>0.1485991799927433</c:v>
                </c:pt>
                <c:pt idx="323">
                  <c:v>0.15154597999935504</c:v>
                </c:pt>
                <c:pt idx="325">
                  <c:v>0.14700556000025244</c:v>
                </c:pt>
                <c:pt idx="326">
                  <c:v>0.14845555999636417</c:v>
                </c:pt>
                <c:pt idx="327">
                  <c:v>0.14867555999808246</c:v>
                </c:pt>
                <c:pt idx="354">
                  <c:v>0.18389493999711704</c:v>
                </c:pt>
                <c:pt idx="362">
                  <c:v>0.19608621999941533</c:v>
                </c:pt>
                <c:pt idx="363">
                  <c:v>0.19117747999553103</c:v>
                </c:pt>
                <c:pt idx="364">
                  <c:v>0.19392489999881946</c:v>
                </c:pt>
                <c:pt idx="365">
                  <c:v>0.19248339999467134</c:v>
                </c:pt>
                <c:pt idx="396">
                  <c:v>0.22786123999685515</c:v>
                </c:pt>
                <c:pt idx="400">
                  <c:v>0.22672221999528119</c:v>
                </c:pt>
                <c:pt idx="401">
                  <c:v>0.22836667999945348</c:v>
                </c:pt>
                <c:pt idx="402">
                  <c:v>0.2266204999978072</c:v>
                </c:pt>
                <c:pt idx="403">
                  <c:v>0.22285559999727411</c:v>
                </c:pt>
                <c:pt idx="406">
                  <c:v>0.22816447999502998</c:v>
                </c:pt>
                <c:pt idx="409">
                  <c:v>0.22676399999909336</c:v>
                </c:pt>
                <c:pt idx="413">
                  <c:v>0.23660847999417456</c:v>
                </c:pt>
                <c:pt idx="421">
                  <c:v>0.24648228000296513</c:v>
                </c:pt>
                <c:pt idx="423">
                  <c:v>0.24955275999673177</c:v>
                </c:pt>
                <c:pt idx="429">
                  <c:v>0.26748984000005294</c:v>
                </c:pt>
                <c:pt idx="430">
                  <c:v>0.27571903999341885</c:v>
                </c:pt>
                <c:pt idx="431">
                  <c:v>0.27744663999328623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3570-439B-B48A-190C1D8C4153}"/>
            </c:ext>
          </c:extLst>
        </c:ser>
        <c:ser>
          <c:idx val="3"/>
          <c:order val="3"/>
          <c:tx>
            <c:strRef>
              <c:f>'Active 1'!$K$20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1'!$F$21:$F$644</c:f>
              <c:numCache>
                <c:formatCode>General</c:formatCode>
                <c:ptCount val="624"/>
                <c:pt idx="0">
                  <c:v>-21664.5</c:v>
                </c:pt>
                <c:pt idx="1">
                  <c:v>-9992</c:v>
                </c:pt>
                <c:pt idx="2">
                  <c:v>-9080</c:v>
                </c:pt>
                <c:pt idx="3">
                  <c:v>-9077.5</c:v>
                </c:pt>
                <c:pt idx="4">
                  <c:v>-7392.5</c:v>
                </c:pt>
                <c:pt idx="5">
                  <c:v>-4555</c:v>
                </c:pt>
                <c:pt idx="6">
                  <c:v>-2775</c:v>
                </c:pt>
                <c:pt idx="7">
                  <c:v>-254</c:v>
                </c:pt>
                <c:pt idx="8">
                  <c:v>-232</c:v>
                </c:pt>
                <c:pt idx="9">
                  <c:v>-229.5</c:v>
                </c:pt>
                <c:pt idx="10">
                  <c:v>-66</c:v>
                </c:pt>
                <c:pt idx="11">
                  <c:v>0</c:v>
                </c:pt>
                <c:pt idx="12">
                  <c:v>692</c:v>
                </c:pt>
                <c:pt idx="13">
                  <c:v>746</c:v>
                </c:pt>
                <c:pt idx="14">
                  <c:v>4384</c:v>
                </c:pt>
                <c:pt idx="15">
                  <c:v>4408.5</c:v>
                </c:pt>
                <c:pt idx="16">
                  <c:v>4447.5</c:v>
                </c:pt>
                <c:pt idx="17">
                  <c:v>4460</c:v>
                </c:pt>
                <c:pt idx="18">
                  <c:v>4467</c:v>
                </c:pt>
                <c:pt idx="19">
                  <c:v>5310.5</c:v>
                </c:pt>
                <c:pt idx="20">
                  <c:v>5313</c:v>
                </c:pt>
                <c:pt idx="21">
                  <c:v>5342.5</c:v>
                </c:pt>
                <c:pt idx="22">
                  <c:v>6215.5</c:v>
                </c:pt>
                <c:pt idx="23">
                  <c:v>7142</c:v>
                </c:pt>
                <c:pt idx="24">
                  <c:v>7144.5</c:v>
                </c:pt>
                <c:pt idx="25">
                  <c:v>7993</c:v>
                </c:pt>
                <c:pt idx="26">
                  <c:v>8071</c:v>
                </c:pt>
                <c:pt idx="27">
                  <c:v>8088</c:v>
                </c:pt>
                <c:pt idx="28">
                  <c:v>8110</c:v>
                </c:pt>
                <c:pt idx="29">
                  <c:v>8829</c:v>
                </c:pt>
                <c:pt idx="30">
                  <c:v>9873</c:v>
                </c:pt>
                <c:pt idx="31">
                  <c:v>10677.5</c:v>
                </c:pt>
                <c:pt idx="32">
                  <c:v>11391.5</c:v>
                </c:pt>
                <c:pt idx="33">
                  <c:v>11411</c:v>
                </c:pt>
                <c:pt idx="34">
                  <c:v>11628.5</c:v>
                </c:pt>
                <c:pt idx="35">
                  <c:v>12494</c:v>
                </c:pt>
                <c:pt idx="36">
                  <c:v>12545</c:v>
                </c:pt>
                <c:pt idx="37">
                  <c:v>12547.5</c:v>
                </c:pt>
                <c:pt idx="38">
                  <c:v>12550</c:v>
                </c:pt>
                <c:pt idx="39">
                  <c:v>13408.5</c:v>
                </c:pt>
                <c:pt idx="40">
                  <c:v>13411</c:v>
                </c:pt>
                <c:pt idx="41">
                  <c:v>13924.5</c:v>
                </c:pt>
                <c:pt idx="42">
                  <c:v>14103</c:v>
                </c:pt>
                <c:pt idx="43">
                  <c:v>14103</c:v>
                </c:pt>
                <c:pt idx="44">
                  <c:v>14105.5</c:v>
                </c:pt>
                <c:pt idx="45">
                  <c:v>14106</c:v>
                </c:pt>
                <c:pt idx="46">
                  <c:v>14108</c:v>
                </c:pt>
                <c:pt idx="47">
                  <c:v>14125.5</c:v>
                </c:pt>
                <c:pt idx="48">
                  <c:v>14132.5</c:v>
                </c:pt>
                <c:pt idx="49">
                  <c:v>14134.5</c:v>
                </c:pt>
                <c:pt idx="50">
                  <c:v>14137</c:v>
                </c:pt>
                <c:pt idx="51">
                  <c:v>14139.5</c:v>
                </c:pt>
                <c:pt idx="52">
                  <c:v>14144.5</c:v>
                </c:pt>
                <c:pt idx="53">
                  <c:v>14145</c:v>
                </c:pt>
                <c:pt idx="54">
                  <c:v>14155</c:v>
                </c:pt>
                <c:pt idx="55">
                  <c:v>14177</c:v>
                </c:pt>
                <c:pt idx="56">
                  <c:v>14193.5</c:v>
                </c:pt>
                <c:pt idx="57">
                  <c:v>14208</c:v>
                </c:pt>
                <c:pt idx="58">
                  <c:v>14213</c:v>
                </c:pt>
                <c:pt idx="59">
                  <c:v>14230</c:v>
                </c:pt>
                <c:pt idx="60">
                  <c:v>14230</c:v>
                </c:pt>
                <c:pt idx="61">
                  <c:v>14233</c:v>
                </c:pt>
                <c:pt idx="62">
                  <c:v>14235</c:v>
                </c:pt>
                <c:pt idx="63">
                  <c:v>14235</c:v>
                </c:pt>
                <c:pt idx="64">
                  <c:v>14240</c:v>
                </c:pt>
                <c:pt idx="65">
                  <c:v>14274</c:v>
                </c:pt>
                <c:pt idx="66">
                  <c:v>14291</c:v>
                </c:pt>
                <c:pt idx="67">
                  <c:v>14291</c:v>
                </c:pt>
                <c:pt idx="68">
                  <c:v>14291</c:v>
                </c:pt>
                <c:pt idx="69">
                  <c:v>14291</c:v>
                </c:pt>
                <c:pt idx="70">
                  <c:v>14291</c:v>
                </c:pt>
                <c:pt idx="71">
                  <c:v>14291</c:v>
                </c:pt>
                <c:pt idx="72">
                  <c:v>14291</c:v>
                </c:pt>
                <c:pt idx="73">
                  <c:v>14291</c:v>
                </c:pt>
                <c:pt idx="74">
                  <c:v>15073.5</c:v>
                </c:pt>
                <c:pt idx="75">
                  <c:v>15078.5</c:v>
                </c:pt>
                <c:pt idx="76">
                  <c:v>15098</c:v>
                </c:pt>
                <c:pt idx="77">
                  <c:v>15098</c:v>
                </c:pt>
                <c:pt idx="78">
                  <c:v>15147</c:v>
                </c:pt>
                <c:pt idx="79">
                  <c:v>15186</c:v>
                </c:pt>
                <c:pt idx="80">
                  <c:v>15205.5</c:v>
                </c:pt>
                <c:pt idx="81">
                  <c:v>15230</c:v>
                </c:pt>
                <c:pt idx="82">
                  <c:v>15247</c:v>
                </c:pt>
                <c:pt idx="83">
                  <c:v>15914.5</c:v>
                </c:pt>
                <c:pt idx="84">
                  <c:v>15917</c:v>
                </c:pt>
                <c:pt idx="85">
                  <c:v>15921.5</c:v>
                </c:pt>
                <c:pt idx="86">
                  <c:v>15922</c:v>
                </c:pt>
                <c:pt idx="87">
                  <c:v>15932</c:v>
                </c:pt>
                <c:pt idx="88">
                  <c:v>16012.5</c:v>
                </c:pt>
                <c:pt idx="89">
                  <c:v>16012.5</c:v>
                </c:pt>
                <c:pt idx="90">
                  <c:v>16012.5</c:v>
                </c:pt>
                <c:pt idx="91">
                  <c:v>16025</c:v>
                </c:pt>
                <c:pt idx="92">
                  <c:v>16027.5</c:v>
                </c:pt>
                <c:pt idx="93">
                  <c:v>16034.5</c:v>
                </c:pt>
                <c:pt idx="94">
                  <c:v>16034.5</c:v>
                </c:pt>
                <c:pt idx="95">
                  <c:v>16034.5</c:v>
                </c:pt>
                <c:pt idx="96">
                  <c:v>16034.5</c:v>
                </c:pt>
                <c:pt idx="97">
                  <c:v>16034.5</c:v>
                </c:pt>
                <c:pt idx="98">
                  <c:v>16171</c:v>
                </c:pt>
                <c:pt idx="99">
                  <c:v>16729</c:v>
                </c:pt>
                <c:pt idx="100">
                  <c:v>17638.5</c:v>
                </c:pt>
                <c:pt idx="101">
                  <c:v>17658</c:v>
                </c:pt>
                <c:pt idx="102">
                  <c:v>17738.5</c:v>
                </c:pt>
                <c:pt idx="103">
                  <c:v>17738.5</c:v>
                </c:pt>
                <c:pt idx="104">
                  <c:v>17772.5</c:v>
                </c:pt>
                <c:pt idx="105">
                  <c:v>17772.5</c:v>
                </c:pt>
                <c:pt idx="106">
                  <c:v>17790</c:v>
                </c:pt>
                <c:pt idx="107">
                  <c:v>17814</c:v>
                </c:pt>
                <c:pt idx="108">
                  <c:v>17814</c:v>
                </c:pt>
                <c:pt idx="109">
                  <c:v>17819</c:v>
                </c:pt>
                <c:pt idx="110">
                  <c:v>17873</c:v>
                </c:pt>
                <c:pt idx="111">
                  <c:v>17880.5</c:v>
                </c:pt>
                <c:pt idx="112">
                  <c:v>17895</c:v>
                </c:pt>
                <c:pt idx="113">
                  <c:v>17914.5</c:v>
                </c:pt>
                <c:pt idx="114">
                  <c:v>18009.5</c:v>
                </c:pt>
                <c:pt idx="115">
                  <c:v>18628.5</c:v>
                </c:pt>
                <c:pt idx="116">
                  <c:v>18628.5</c:v>
                </c:pt>
                <c:pt idx="117">
                  <c:v>18628.5</c:v>
                </c:pt>
                <c:pt idx="118">
                  <c:v>18633.5</c:v>
                </c:pt>
                <c:pt idx="119">
                  <c:v>18633.5</c:v>
                </c:pt>
                <c:pt idx="120">
                  <c:v>18633.5</c:v>
                </c:pt>
                <c:pt idx="121">
                  <c:v>18640.5</c:v>
                </c:pt>
                <c:pt idx="122">
                  <c:v>18640.5</c:v>
                </c:pt>
                <c:pt idx="123">
                  <c:v>18643</c:v>
                </c:pt>
                <c:pt idx="124">
                  <c:v>18643</c:v>
                </c:pt>
                <c:pt idx="125">
                  <c:v>18680</c:v>
                </c:pt>
                <c:pt idx="126">
                  <c:v>18682</c:v>
                </c:pt>
                <c:pt idx="127">
                  <c:v>18682</c:v>
                </c:pt>
                <c:pt idx="128">
                  <c:v>18684.5</c:v>
                </c:pt>
                <c:pt idx="129">
                  <c:v>18684.5</c:v>
                </c:pt>
                <c:pt idx="130">
                  <c:v>18687</c:v>
                </c:pt>
                <c:pt idx="131">
                  <c:v>18687</c:v>
                </c:pt>
                <c:pt idx="132">
                  <c:v>18689.5</c:v>
                </c:pt>
                <c:pt idx="133">
                  <c:v>18689.5</c:v>
                </c:pt>
                <c:pt idx="134">
                  <c:v>18697</c:v>
                </c:pt>
                <c:pt idx="135">
                  <c:v>18729</c:v>
                </c:pt>
                <c:pt idx="136">
                  <c:v>18758</c:v>
                </c:pt>
                <c:pt idx="137">
                  <c:v>18758</c:v>
                </c:pt>
                <c:pt idx="138">
                  <c:v>18758</c:v>
                </c:pt>
                <c:pt idx="139">
                  <c:v>18758</c:v>
                </c:pt>
                <c:pt idx="140">
                  <c:v>18758</c:v>
                </c:pt>
                <c:pt idx="141">
                  <c:v>18763</c:v>
                </c:pt>
                <c:pt idx="142">
                  <c:v>18763</c:v>
                </c:pt>
                <c:pt idx="143">
                  <c:v>18780</c:v>
                </c:pt>
                <c:pt idx="144">
                  <c:v>19350</c:v>
                </c:pt>
                <c:pt idx="145">
                  <c:v>19350</c:v>
                </c:pt>
                <c:pt idx="146">
                  <c:v>19538</c:v>
                </c:pt>
                <c:pt idx="147">
                  <c:v>19538</c:v>
                </c:pt>
                <c:pt idx="148">
                  <c:v>19540.5</c:v>
                </c:pt>
                <c:pt idx="149">
                  <c:v>19540.5</c:v>
                </c:pt>
                <c:pt idx="150">
                  <c:v>19577</c:v>
                </c:pt>
                <c:pt idx="151">
                  <c:v>19577</c:v>
                </c:pt>
                <c:pt idx="152">
                  <c:v>19579.5</c:v>
                </c:pt>
                <c:pt idx="153">
                  <c:v>19579.5</c:v>
                </c:pt>
                <c:pt idx="154">
                  <c:v>19606.5</c:v>
                </c:pt>
                <c:pt idx="155">
                  <c:v>19623.5</c:v>
                </c:pt>
                <c:pt idx="156">
                  <c:v>19628.5</c:v>
                </c:pt>
                <c:pt idx="157">
                  <c:v>19628.5</c:v>
                </c:pt>
                <c:pt idx="158">
                  <c:v>19631</c:v>
                </c:pt>
                <c:pt idx="159">
                  <c:v>19638</c:v>
                </c:pt>
                <c:pt idx="160">
                  <c:v>19638</c:v>
                </c:pt>
                <c:pt idx="161">
                  <c:v>19687</c:v>
                </c:pt>
                <c:pt idx="162">
                  <c:v>19687</c:v>
                </c:pt>
                <c:pt idx="163">
                  <c:v>20367</c:v>
                </c:pt>
                <c:pt idx="164">
                  <c:v>20367</c:v>
                </c:pt>
                <c:pt idx="165">
                  <c:v>20433</c:v>
                </c:pt>
                <c:pt idx="166">
                  <c:v>20433</c:v>
                </c:pt>
                <c:pt idx="167">
                  <c:v>20491.5</c:v>
                </c:pt>
                <c:pt idx="168">
                  <c:v>20491.5</c:v>
                </c:pt>
                <c:pt idx="169">
                  <c:v>20491.5</c:v>
                </c:pt>
                <c:pt idx="170">
                  <c:v>20499</c:v>
                </c:pt>
                <c:pt idx="171">
                  <c:v>20506</c:v>
                </c:pt>
                <c:pt idx="172">
                  <c:v>20506</c:v>
                </c:pt>
                <c:pt idx="173">
                  <c:v>20506</c:v>
                </c:pt>
                <c:pt idx="174">
                  <c:v>21278.5</c:v>
                </c:pt>
                <c:pt idx="175">
                  <c:v>21278.5</c:v>
                </c:pt>
                <c:pt idx="176">
                  <c:v>21278.5</c:v>
                </c:pt>
                <c:pt idx="177">
                  <c:v>21279</c:v>
                </c:pt>
                <c:pt idx="178">
                  <c:v>21279</c:v>
                </c:pt>
                <c:pt idx="179">
                  <c:v>21279</c:v>
                </c:pt>
                <c:pt idx="180">
                  <c:v>21323</c:v>
                </c:pt>
                <c:pt idx="181">
                  <c:v>21323</c:v>
                </c:pt>
                <c:pt idx="182">
                  <c:v>21381.5</c:v>
                </c:pt>
                <c:pt idx="183">
                  <c:v>21425.5</c:v>
                </c:pt>
                <c:pt idx="184">
                  <c:v>21428</c:v>
                </c:pt>
                <c:pt idx="185">
                  <c:v>21431</c:v>
                </c:pt>
                <c:pt idx="186">
                  <c:v>22098</c:v>
                </c:pt>
                <c:pt idx="187">
                  <c:v>22168.5</c:v>
                </c:pt>
                <c:pt idx="188">
                  <c:v>22168.5</c:v>
                </c:pt>
                <c:pt idx="189">
                  <c:v>22168.5</c:v>
                </c:pt>
                <c:pt idx="190">
                  <c:v>22186</c:v>
                </c:pt>
                <c:pt idx="191">
                  <c:v>22186</c:v>
                </c:pt>
                <c:pt idx="192">
                  <c:v>22186</c:v>
                </c:pt>
                <c:pt idx="193">
                  <c:v>22220</c:v>
                </c:pt>
                <c:pt idx="194">
                  <c:v>22220</c:v>
                </c:pt>
                <c:pt idx="195">
                  <c:v>22220</c:v>
                </c:pt>
                <c:pt idx="196">
                  <c:v>22220</c:v>
                </c:pt>
                <c:pt idx="197">
                  <c:v>22222.5</c:v>
                </c:pt>
                <c:pt idx="198">
                  <c:v>22227.5</c:v>
                </c:pt>
                <c:pt idx="199">
                  <c:v>22237.5</c:v>
                </c:pt>
                <c:pt idx="200">
                  <c:v>22242</c:v>
                </c:pt>
                <c:pt idx="201">
                  <c:v>22247</c:v>
                </c:pt>
                <c:pt idx="202">
                  <c:v>22249.5</c:v>
                </c:pt>
                <c:pt idx="203">
                  <c:v>22252</c:v>
                </c:pt>
                <c:pt idx="204">
                  <c:v>22254.5</c:v>
                </c:pt>
                <c:pt idx="205">
                  <c:v>22269</c:v>
                </c:pt>
                <c:pt idx="206">
                  <c:v>22269</c:v>
                </c:pt>
                <c:pt idx="207">
                  <c:v>22274</c:v>
                </c:pt>
                <c:pt idx="208">
                  <c:v>22276.5</c:v>
                </c:pt>
                <c:pt idx="209">
                  <c:v>22283.5</c:v>
                </c:pt>
                <c:pt idx="210">
                  <c:v>22286</c:v>
                </c:pt>
                <c:pt idx="211">
                  <c:v>22288.5</c:v>
                </c:pt>
                <c:pt idx="212">
                  <c:v>22291</c:v>
                </c:pt>
                <c:pt idx="213">
                  <c:v>22296</c:v>
                </c:pt>
                <c:pt idx="214">
                  <c:v>22298.5</c:v>
                </c:pt>
                <c:pt idx="215">
                  <c:v>22301</c:v>
                </c:pt>
                <c:pt idx="216">
                  <c:v>22313</c:v>
                </c:pt>
                <c:pt idx="217">
                  <c:v>22318</c:v>
                </c:pt>
                <c:pt idx="218">
                  <c:v>22327.5</c:v>
                </c:pt>
                <c:pt idx="219">
                  <c:v>22330</c:v>
                </c:pt>
                <c:pt idx="220">
                  <c:v>22344.5</c:v>
                </c:pt>
                <c:pt idx="221">
                  <c:v>22352</c:v>
                </c:pt>
                <c:pt idx="222">
                  <c:v>22352</c:v>
                </c:pt>
                <c:pt idx="223">
                  <c:v>22354.5</c:v>
                </c:pt>
                <c:pt idx="224">
                  <c:v>22357</c:v>
                </c:pt>
                <c:pt idx="225">
                  <c:v>22362</c:v>
                </c:pt>
                <c:pt idx="226">
                  <c:v>22366.5</c:v>
                </c:pt>
                <c:pt idx="227">
                  <c:v>22366.5</c:v>
                </c:pt>
                <c:pt idx="228">
                  <c:v>22371.5</c:v>
                </c:pt>
                <c:pt idx="229">
                  <c:v>22374</c:v>
                </c:pt>
                <c:pt idx="230">
                  <c:v>22376.5</c:v>
                </c:pt>
                <c:pt idx="231">
                  <c:v>22388.5</c:v>
                </c:pt>
                <c:pt idx="232">
                  <c:v>22405.5</c:v>
                </c:pt>
                <c:pt idx="233">
                  <c:v>22432.5</c:v>
                </c:pt>
                <c:pt idx="234">
                  <c:v>22437.5</c:v>
                </c:pt>
                <c:pt idx="235">
                  <c:v>22471.5</c:v>
                </c:pt>
                <c:pt idx="236">
                  <c:v>22824.5</c:v>
                </c:pt>
                <c:pt idx="237">
                  <c:v>22939</c:v>
                </c:pt>
                <c:pt idx="238">
                  <c:v>22963.5</c:v>
                </c:pt>
                <c:pt idx="239">
                  <c:v>22968.5</c:v>
                </c:pt>
                <c:pt idx="240">
                  <c:v>22971</c:v>
                </c:pt>
                <c:pt idx="241">
                  <c:v>22995.5</c:v>
                </c:pt>
                <c:pt idx="242">
                  <c:v>23027</c:v>
                </c:pt>
                <c:pt idx="243">
                  <c:v>23041.5</c:v>
                </c:pt>
                <c:pt idx="244">
                  <c:v>23083.5</c:v>
                </c:pt>
                <c:pt idx="245">
                  <c:v>23098</c:v>
                </c:pt>
                <c:pt idx="246">
                  <c:v>23100.5</c:v>
                </c:pt>
                <c:pt idx="247">
                  <c:v>23103</c:v>
                </c:pt>
                <c:pt idx="248">
                  <c:v>23105</c:v>
                </c:pt>
                <c:pt idx="249">
                  <c:v>23105.5</c:v>
                </c:pt>
                <c:pt idx="250">
                  <c:v>23107.5</c:v>
                </c:pt>
                <c:pt idx="251">
                  <c:v>23110</c:v>
                </c:pt>
                <c:pt idx="252">
                  <c:v>23125</c:v>
                </c:pt>
                <c:pt idx="253">
                  <c:v>23127.5</c:v>
                </c:pt>
                <c:pt idx="254">
                  <c:v>23132</c:v>
                </c:pt>
                <c:pt idx="255">
                  <c:v>23139.5</c:v>
                </c:pt>
                <c:pt idx="256">
                  <c:v>23147</c:v>
                </c:pt>
                <c:pt idx="257">
                  <c:v>23154</c:v>
                </c:pt>
                <c:pt idx="258">
                  <c:v>23156.5</c:v>
                </c:pt>
                <c:pt idx="259">
                  <c:v>23159</c:v>
                </c:pt>
                <c:pt idx="260">
                  <c:v>23166.5</c:v>
                </c:pt>
                <c:pt idx="261">
                  <c:v>23169</c:v>
                </c:pt>
                <c:pt idx="262">
                  <c:v>23171</c:v>
                </c:pt>
                <c:pt idx="263">
                  <c:v>23171.5</c:v>
                </c:pt>
                <c:pt idx="264">
                  <c:v>23178.5</c:v>
                </c:pt>
                <c:pt idx="265">
                  <c:v>23178.5</c:v>
                </c:pt>
                <c:pt idx="266">
                  <c:v>23181</c:v>
                </c:pt>
                <c:pt idx="267">
                  <c:v>23181</c:v>
                </c:pt>
                <c:pt idx="268">
                  <c:v>23181</c:v>
                </c:pt>
                <c:pt idx="269">
                  <c:v>23181</c:v>
                </c:pt>
                <c:pt idx="270">
                  <c:v>23181</c:v>
                </c:pt>
                <c:pt idx="271">
                  <c:v>23188.5</c:v>
                </c:pt>
                <c:pt idx="272">
                  <c:v>23193</c:v>
                </c:pt>
                <c:pt idx="273">
                  <c:v>23195.5</c:v>
                </c:pt>
                <c:pt idx="274">
                  <c:v>23198</c:v>
                </c:pt>
                <c:pt idx="275">
                  <c:v>23205.5</c:v>
                </c:pt>
                <c:pt idx="276">
                  <c:v>23210.5</c:v>
                </c:pt>
                <c:pt idx="277">
                  <c:v>23213</c:v>
                </c:pt>
                <c:pt idx="278">
                  <c:v>23227.5</c:v>
                </c:pt>
                <c:pt idx="279">
                  <c:v>23242</c:v>
                </c:pt>
                <c:pt idx="280">
                  <c:v>23261.5</c:v>
                </c:pt>
                <c:pt idx="281">
                  <c:v>23298</c:v>
                </c:pt>
                <c:pt idx="282">
                  <c:v>23300.5</c:v>
                </c:pt>
                <c:pt idx="283">
                  <c:v>23327.5</c:v>
                </c:pt>
                <c:pt idx="284">
                  <c:v>23330</c:v>
                </c:pt>
                <c:pt idx="285">
                  <c:v>23342</c:v>
                </c:pt>
                <c:pt idx="286">
                  <c:v>23342</c:v>
                </c:pt>
                <c:pt idx="287">
                  <c:v>23359</c:v>
                </c:pt>
                <c:pt idx="288">
                  <c:v>23386</c:v>
                </c:pt>
                <c:pt idx="289">
                  <c:v>23386</c:v>
                </c:pt>
                <c:pt idx="290">
                  <c:v>23795</c:v>
                </c:pt>
                <c:pt idx="291">
                  <c:v>23797.5</c:v>
                </c:pt>
                <c:pt idx="292">
                  <c:v>23817</c:v>
                </c:pt>
                <c:pt idx="293">
                  <c:v>23822</c:v>
                </c:pt>
                <c:pt idx="294">
                  <c:v>23831.5</c:v>
                </c:pt>
                <c:pt idx="295">
                  <c:v>23836.5</c:v>
                </c:pt>
                <c:pt idx="296">
                  <c:v>23933</c:v>
                </c:pt>
                <c:pt idx="297">
                  <c:v>23946.5</c:v>
                </c:pt>
                <c:pt idx="298">
                  <c:v>23949</c:v>
                </c:pt>
                <c:pt idx="299">
                  <c:v>23951</c:v>
                </c:pt>
                <c:pt idx="300">
                  <c:v>23953.5</c:v>
                </c:pt>
                <c:pt idx="301">
                  <c:v>23956</c:v>
                </c:pt>
                <c:pt idx="302">
                  <c:v>23961</c:v>
                </c:pt>
                <c:pt idx="303">
                  <c:v>23963.5</c:v>
                </c:pt>
                <c:pt idx="304">
                  <c:v>24041.5</c:v>
                </c:pt>
                <c:pt idx="305">
                  <c:v>24041.5</c:v>
                </c:pt>
                <c:pt idx="306">
                  <c:v>24041.5</c:v>
                </c:pt>
                <c:pt idx="307">
                  <c:v>24041.5</c:v>
                </c:pt>
                <c:pt idx="308">
                  <c:v>24044</c:v>
                </c:pt>
                <c:pt idx="309">
                  <c:v>24044</c:v>
                </c:pt>
                <c:pt idx="310">
                  <c:v>24044</c:v>
                </c:pt>
                <c:pt idx="311">
                  <c:v>24044</c:v>
                </c:pt>
                <c:pt idx="312">
                  <c:v>24044</c:v>
                </c:pt>
                <c:pt idx="313">
                  <c:v>24049</c:v>
                </c:pt>
                <c:pt idx="314">
                  <c:v>24912</c:v>
                </c:pt>
                <c:pt idx="315">
                  <c:v>25709</c:v>
                </c:pt>
                <c:pt idx="316">
                  <c:v>25709</c:v>
                </c:pt>
                <c:pt idx="317">
                  <c:v>25763</c:v>
                </c:pt>
                <c:pt idx="318">
                  <c:v>25904.5</c:v>
                </c:pt>
                <c:pt idx="319">
                  <c:v>26753</c:v>
                </c:pt>
                <c:pt idx="320">
                  <c:v>27408.5</c:v>
                </c:pt>
                <c:pt idx="321">
                  <c:v>27621</c:v>
                </c:pt>
                <c:pt idx="322">
                  <c:v>27713.5</c:v>
                </c:pt>
                <c:pt idx="323">
                  <c:v>27723.5</c:v>
                </c:pt>
                <c:pt idx="324">
                  <c:v>28376.5</c:v>
                </c:pt>
                <c:pt idx="325">
                  <c:v>28467</c:v>
                </c:pt>
                <c:pt idx="326">
                  <c:v>28467</c:v>
                </c:pt>
                <c:pt idx="327">
                  <c:v>28467</c:v>
                </c:pt>
                <c:pt idx="328">
                  <c:v>28471</c:v>
                </c:pt>
                <c:pt idx="329">
                  <c:v>28594</c:v>
                </c:pt>
                <c:pt idx="330">
                  <c:v>28611</c:v>
                </c:pt>
                <c:pt idx="331">
                  <c:v>29313</c:v>
                </c:pt>
                <c:pt idx="332">
                  <c:v>29330</c:v>
                </c:pt>
                <c:pt idx="333">
                  <c:v>29354.5</c:v>
                </c:pt>
                <c:pt idx="334">
                  <c:v>29442.5</c:v>
                </c:pt>
                <c:pt idx="335">
                  <c:v>29442.5</c:v>
                </c:pt>
                <c:pt idx="336">
                  <c:v>29447.5</c:v>
                </c:pt>
                <c:pt idx="337">
                  <c:v>29487</c:v>
                </c:pt>
                <c:pt idx="338">
                  <c:v>30129.5</c:v>
                </c:pt>
                <c:pt idx="339">
                  <c:v>30232</c:v>
                </c:pt>
                <c:pt idx="340">
                  <c:v>30237</c:v>
                </c:pt>
                <c:pt idx="341">
                  <c:v>30239</c:v>
                </c:pt>
                <c:pt idx="342">
                  <c:v>30351</c:v>
                </c:pt>
                <c:pt idx="343">
                  <c:v>30915.5</c:v>
                </c:pt>
                <c:pt idx="344">
                  <c:v>31063.5</c:v>
                </c:pt>
                <c:pt idx="345">
                  <c:v>31066</c:v>
                </c:pt>
                <c:pt idx="346">
                  <c:v>31085.5</c:v>
                </c:pt>
                <c:pt idx="347">
                  <c:v>31095.5</c:v>
                </c:pt>
                <c:pt idx="348">
                  <c:v>31100.5</c:v>
                </c:pt>
                <c:pt idx="349">
                  <c:v>31161.5</c:v>
                </c:pt>
                <c:pt idx="350">
                  <c:v>31163.5</c:v>
                </c:pt>
                <c:pt idx="351">
                  <c:v>31164</c:v>
                </c:pt>
                <c:pt idx="352">
                  <c:v>31166</c:v>
                </c:pt>
                <c:pt idx="353">
                  <c:v>31166.5</c:v>
                </c:pt>
                <c:pt idx="354">
                  <c:v>31195.5</c:v>
                </c:pt>
                <c:pt idx="355">
                  <c:v>31234.5</c:v>
                </c:pt>
                <c:pt idx="356">
                  <c:v>31264</c:v>
                </c:pt>
                <c:pt idx="357">
                  <c:v>31738</c:v>
                </c:pt>
                <c:pt idx="358">
                  <c:v>31755</c:v>
                </c:pt>
                <c:pt idx="359">
                  <c:v>31782</c:v>
                </c:pt>
                <c:pt idx="360">
                  <c:v>31837</c:v>
                </c:pt>
                <c:pt idx="361">
                  <c:v>31906.5</c:v>
                </c:pt>
                <c:pt idx="362">
                  <c:v>31941.5</c:v>
                </c:pt>
                <c:pt idx="363">
                  <c:v>31961</c:v>
                </c:pt>
                <c:pt idx="364">
                  <c:v>31992.5</c:v>
                </c:pt>
                <c:pt idx="365">
                  <c:v>32005</c:v>
                </c:pt>
                <c:pt idx="366">
                  <c:v>32005.5</c:v>
                </c:pt>
                <c:pt idx="367">
                  <c:v>32008</c:v>
                </c:pt>
                <c:pt idx="368">
                  <c:v>32080.5</c:v>
                </c:pt>
                <c:pt idx="369">
                  <c:v>33021</c:v>
                </c:pt>
                <c:pt idx="370">
                  <c:v>33034</c:v>
                </c:pt>
                <c:pt idx="371">
                  <c:v>33092.5</c:v>
                </c:pt>
                <c:pt idx="372">
                  <c:v>33191</c:v>
                </c:pt>
                <c:pt idx="373">
                  <c:v>33705</c:v>
                </c:pt>
                <c:pt idx="374">
                  <c:v>33744</c:v>
                </c:pt>
                <c:pt idx="375">
                  <c:v>33775</c:v>
                </c:pt>
                <c:pt idx="376">
                  <c:v>33777.5</c:v>
                </c:pt>
                <c:pt idx="377">
                  <c:v>33789.5</c:v>
                </c:pt>
                <c:pt idx="378">
                  <c:v>33792</c:v>
                </c:pt>
                <c:pt idx="379">
                  <c:v>33836</c:v>
                </c:pt>
                <c:pt idx="380">
                  <c:v>33838.5</c:v>
                </c:pt>
                <c:pt idx="381">
                  <c:v>33863</c:v>
                </c:pt>
                <c:pt idx="382">
                  <c:v>33863</c:v>
                </c:pt>
                <c:pt idx="383">
                  <c:v>33865.5</c:v>
                </c:pt>
                <c:pt idx="384">
                  <c:v>33865.5</c:v>
                </c:pt>
                <c:pt idx="385">
                  <c:v>33865.5</c:v>
                </c:pt>
                <c:pt idx="386">
                  <c:v>33865.5</c:v>
                </c:pt>
                <c:pt idx="387">
                  <c:v>33865.5</c:v>
                </c:pt>
                <c:pt idx="388">
                  <c:v>33868</c:v>
                </c:pt>
                <c:pt idx="389">
                  <c:v>33868</c:v>
                </c:pt>
                <c:pt idx="390">
                  <c:v>33868</c:v>
                </c:pt>
                <c:pt idx="391">
                  <c:v>33868</c:v>
                </c:pt>
                <c:pt idx="392">
                  <c:v>33893</c:v>
                </c:pt>
                <c:pt idx="393">
                  <c:v>33904.5</c:v>
                </c:pt>
                <c:pt idx="394">
                  <c:v>33907</c:v>
                </c:pt>
                <c:pt idx="395">
                  <c:v>33925.5</c:v>
                </c:pt>
                <c:pt idx="396">
                  <c:v>34543</c:v>
                </c:pt>
                <c:pt idx="397">
                  <c:v>34601.5</c:v>
                </c:pt>
                <c:pt idx="398">
                  <c:v>34601.5</c:v>
                </c:pt>
                <c:pt idx="399">
                  <c:v>34601.5</c:v>
                </c:pt>
                <c:pt idx="400">
                  <c:v>34641.5</c:v>
                </c:pt>
                <c:pt idx="401">
                  <c:v>34651</c:v>
                </c:pt>
                <c:pt idx="402">
                  <c:v>34662.5</c:v>
                </c:pt>
                <c:pt idx="403">
                  <c:v>34670</c:v>
                </c:pt>
                <c:pt idx="404">
                  <c:v>34733.5</c:v>
                </c:pt>
                <c:pt idx="405">
                  <c:v>34736</c:v>
                </c:pt>
                <c:pt idx="406">
                  <c:v>34736</c:v>
                </c:pt>
                <c:pt idx="407">
                  <c:v>34762.5</c:v>
                </c:pt>
                <c:pt idx="408">
                  <c:v>34765</c:v>
                </c:pt>
                <c:pt idx="409">
                  <c:v>34800</c:v>
                </c:pt>
                <c:pt idx="410">
                  <c:v>34809</c:v>
                </c:pt>
                <c:pt idx="411">
                  <c:v>34811.5</c:v>
                </c:pt>
                <c:pt idx="412">
                  <c:v>35428</c:v>
                </c:pt>
                <c:pt idx="413">
                  <c:v>35536</c:v>
                </c:pt>
                <c:pt idx="414">
                  <c:v>35542.5</c:v>
                </c:pt>
                <c:pt idx="415">
                  <c:v>35562</c:v>
                </c:pt>
                <c:pt idx="416">
                  <c:v>35572</c:v>
                </c:pt>
                <c:pt idx="417">
                  <c:v>35574.5</c:v>
                </c:pt>
                <c:pt idx="418">
                  <c:v>35682</c:v>
                </c:pt>
                <c:pt idx="419">
                  <c:v>35682</c:v>
                </c:pt>
                <c:pt idx="420">
                  <c:v>35682</c:v>
                </c:pt>
                <c:pt idx="421">
                  <c:v>36321</c:v>
                </c:pt>
                <c:pt idx="422">
                  <c:v>36442.5</c:v>
                </c:pt>
                <c:pt idx="423">
                  <c:v>36507</c:v>
                </c:pt>
                <c:pt idx="424">
                  <c:v>36630.5</c:v>
                </c:pt>
                <c:pt idx="425">
                  <c:v>36630.5</c:v>
                </c:pt>
                <c:pt idx="426">
                  <c:v>36630.5</c:v>
                </c:pt>
                <c:pt idx="427">
                  <c:v>37417</c:v>
                </c:pt>
                <c:pt idx="428">
                  <c:v>38216</c:v>
                </c:pt>
                <c:pt idx="429">
                  <c:v>38438</c:v>
                </c:pt>
                <c:pt idx="430">
                  <c:v>39128</c:v>
                </c:pt>
                <c:pt idx="431">
                  <c:v>39198</c:v>
                </c:pt>
                <c:pt idx="432">
                  <c:v>39934</c:v>
                </c:pt>
                <c:pt idx="433">
                  <c:v>40014.5</c:v>
                </c:pt>
                <c:pt idx="434">
                  <c:v>40810</c:v>
                </c:pt>
                <c:pt idx="435">
                  <c:v>40970.5</c:v>
                </c:pt>
                <c:pt idx="436">
                  <c:v>41015</c:v>
                </c:pt>
                <c:pt idx="437">
                  <c:v>41137</c:v>
                </c:pt>
                <c:pt idx="438">
                  <c:v>41651.5</c:v>
                </c:pt>
                <c:pt idx="439">
                  <c:v>41766</c:v>
                </c:pt>
                <c:pt idx="440">
                  <c:v>41927</c:v>
                </c:pt>
                <c:pt idx="441">
                  <c:v>41971</c:v>
                </c:pt>
                <c:pt idx="442">
                  <c:v>42682</c:v>
                </c:pt>
                <c:pt idx="443">
                  <c:v>42717.5</c:v>
                </c:pt>
                <c:pt idx="444">
                  <c:v>42717.5</c:v>
                </c:pt>
                <c:pt idx="445">
                  <c:v>42717.5</c:v>
                </c:pt>
                <c:pt idx="446">
                  <c:v>42790</c:v>
                </c:pt>
                <c:pt idx="447">
                  <c:v>43533</c:v>
                </c:pt>
                <c:pt idx="448">
                  <c:v>43533</c:v>
                </c:pt>
                <c:pt idx="449">
                  <c:v>43618.5</c:v>
                </c:pt>
                <c:pt idx="450">
                  <c:v>43665</c:v>
                </c:pt>
                <c:pt idx="451">
                  <c:v>43702</c:v>
                </c:pt>
                <c:pt idx="452">
                  <c:v>43709</c:v>
                </c:pt>
                <c:pt idx="453">
                  <c:v>43822</c:v>
                </c:pt>
                <c:pt idx="454">
                  <c:v>44417</c:v>
                </c:pt>
                <c:pt idx="455">
                  <c:v>44497.5</c:v>
                </c:pt>
                <c:pt idx="456">
                  <c:v>44530.5</c:v>
                </c:pt>
                <c:pt idx="457">
                  <c:v>44584</c:v>
                </c:pt>
                <c:pt idx="458">
                  <c:v>44636</c:v>
                </c:pt>
                <c:pt idx="459">
                  <c:v>45484</c:v>
                </c:pt>
                <c:pt idx="460">
                  <c:v>45648</c:v>
                </c:pt>
                <c:pt idx="461">
                  <c:v>46145</c:v>
                </c:pt>
                <c:pt idx="462">
                  <c:v>46176</c:v>
                </c:pt>
                <c:pt idx="463">
                  <c:v>46211</c:v>
                </c:pt>
                <c:pt idx="464">
                  <c:v>46284</c:v>
                </c:pt>
                <c:pt idx="465">
                  <c:v>46288.5</c:v>
                </c:pt>
                <c:pt idx="466">
                  <c:v>46361.5</c:v>
                </c:pt>
                <c:pt idx="467">
                  <c:v>46477</c:v>
                </c:pt>
                <c:pt idx="468">
                  <c:v>47101</c:v>
                </c:pt>
                <c:pt idx="469">
                  <c:v>47259</c:v>
                </c:pt>
                <c:pt idx="470">
                  <c:v>48086</c:v>
                </c:pt>
                <c:pt idx="471">
                  <c:v>48166</c:v>
                </c:pt>
                <c:pt idx="472">
                  <c:v>48274</c:v>
                </c:pt>
              </c:numCache>
            </c:numRef>
          </c:xVal>
          <c:yVal>
            <c:numRef>
              <c:f>'Active 1'!$K$21:$K$643</c:f>
              <c:numCache>
                <c:formatCode>General</c:formatCode>
                <c:ptCount val="623"/>
                <c:pt idx="135">
                  <c:v>6.3751720001164358E-2</c:v>
                </c:pt>
                <c:pt idx="258">
                  <c:v>0.1135724199921242</c:v>
                </c:pt>
                <c:pt idx="279">
                  <c:v>0.11177255999791669</c:v>
                </c:pt>
                <c:pt idx="285">
                  <c:v>0.11254055999597767</c:v>
                </c:pt>
                <c:pt idx="289">
                  <c:v>0.11324647999572335</c:v>
                </c:pt>
                <c:pt idx="324">
                  <c:v>0.15996201999951154</c:v>
                </c:pt>
                <c:pt idx="329">
                  <c:v>0.1614199199975701</c:v>
                </c:pt>
                <c:pt idx="330">
                  <c:v>0.15649947999190772</c:v>
                </c:pt>
                <c:pt idx="331">
                  <c:v>0.17798483999649761</c:v>
                </c:pt>
                <c:pt idx="332">
                  <c:v>0.16476439999678405</c:v>
                </c:pt>
                <c:pt idx="333">
                  <c:v>0.16463905999262352</c:v>
                </c:pt>
                <c:pt idx="334">
                  <c:v>0.18167089999769814</c:v>
                </c:pt>
                <c:pt idx="335">
                  <c:v>0.18236089999845717</c:v>
                </c:pt>
                <c:pt idx="336">
                  <c:v>0.18103429999609943</c:v>
                </c:pt>
                <c:pt idx="338">
                  <c:v>0.17140605999884428</c:v>
                </c:pt>
                <c:pt idx="339">
                  <c:v>0.16728575999877648</c:v>
                </c:pt>
                <c:pt idx="340">
                  <c:v>0.17339915999764344</c:v>
                </c:pt>
                <c:pt idx="344">
                  <c:v>0.18207717999757733</c:v>
                </c:pt>
                <c:pt idx="345">
                  <c:v>0.18188887999713188</c:v>
                </c:pt>
                <c:pt idx="346">
                  <c:v>0.18208013999537798</c:v>
                </c:pt>
                <c:pt idx="347">
                  <c:v>0.18252693999966141</c:v>
                </c:pt>
                <c:pt idx="348">
                  <c:v>0.18255033999594161</c:v>
                </c:pt>
                <c:pt idx="349">
                  <c:v>0.18303581999498419</c:v>
                </c:pt>
                <c:pt idx="350">
                  <c:v>0.18314517999533564</c:v>
                </c:pt>
                <c:pt idx="351">
                  <c:v>0.18284751999453874</c:v>
                </c:pt>
                <c:pt idx="352">
                  <c:v>0.18245688000024529</c:v>
                </c:pt>
                <c:pt idx="353">
                  <c:v>0.18325921999348793</c:v>
                </c:pt>
                <c:pt idx="355">
                  <c:v>0.18417745999613544</c:v>
                </c:pt>
                <c:pt idx="368">
                  <c:v>0.19781674000114435</c:v>
                </c:pt>
                <c:pt idx="370">
                  <c:v>0.20582912000099896</c:v>
                </c:pt>
                <c:pt idx="371">
                  <c:v>0.20887290000246139</c:v>
                </c:pt>
                <c:pt idx="375">
                  <c:v>0.21616699999867706</c:v>
                </c:pt>
                <c:pt idx="376">
                  <c:v>0.21717869999702089</c:v>
                </c:pt>
                <c:pt idx="377">
                  <c:v>0.2177348599943798</c:v>
                </c:pt>
                <c:pt idx="378">
                  <c:v>0.21614655999292154</c:v>
                </c:pt>
                <c:pt idx="379">
                  <c:v>0.21595248000085121</c:v>
                </c:pt>
                <c:pt idx="380">
                  <c:v>0.21816417999070836</c:v>
                </c:pt>
                <c:pt idx="385">
                  <c:v>0.20230053999694064</c:v>
                </c:pt>
                <c:pt idx="386">
                  <c:v>0.21799053999711759</c:v>
                </c:pt>
                <c:pt idx="387">
                  <c:v>0.21960053999646334</c:v>
                </c:pt>
                <c:pt idx="388">
                  <c:v>0.21730223999475129</c:v>
                </c:pt>
                <c:pt idx="389">
                  <c:v>0.21748223999748006</c:v>
                </c:pt>
                <c:pt idx="390">
                  <c:v>0.21748223999748006</c:v>
                </c:pt>
                <c:pt idx="391">
                  <c:v>0.21758223999495385</c:v>
                </c:pt>
                <c:pt idx="393">
                  <c:v>0.21817305999866221</c:v>
                </c:pt>
                <c:pt idx="394">
                  <c:v>0.21828475999791408</c:v>
                </c:pt>
                <c:pt idx="397">
                  <c:v>0.22567501999583328</c:v>
                </c:pt>
                <c:pt idx="398">
                  <c:v>0.22567501999583328</c:v>
                </c:pt>
                <c:pt idx="399">
                  <c:v>0.2259750199955306</c:v>
                </c:pt>
                <c:pt idx="404">
                  <c:v>0.22825277999800164</c:v>
                </c:pt>
                <c:pt idx="405">
                  <c:v>0.22756447999563534</c:v>
                </c:pt>
                <c:pt idx="407">
                  <c:v>0.22848849999718368</c:v>
                </c:pt>
                <c:pt idx="408">
                  <c:v>0.22730020000017248</c:v>
                </c:pt>
                <c:pt idx="410">
                  <c:v>0.22760611999547109</c:v>
                </c:pt>
                <c:pt idx="411">
                  <c:v>0.22901781999826198</c:v>
                </c:pt>
                <c:pt idx="412">
                  <c:v>0.2369030399931944</c:v>
                </c:pt>
                <c:pt idx="414">
                  <c:v>0.23783890000049723</c:v>
                </c:pt>
                <c:pt idx="415">
                  <c:v>0.23883015999308554</c:v>
                </c:pt>
                <c:pt idx="416">
                  <c:v>0.23787695999635616</c:v>
                </c:pt>
                <c:pt idx="417">
                  <c:v>0.23848865999752888</c:v>
                </c:pt>
                <c:pt idx="418">
                  <c:v>0.23875175999273779</c:v>
                </c:pt>
                <c:pt idx="419">
                  <c:v>0.23895175999496132</c:v>
                </c:pt>
                <c:pt idx="420">
                  <c:v>0.23905175999971107</c:v>
                </c:pt>
                <c:pt idx="422">
                  <c:v>0.24682089999259915</c:v>
                </c:pt>
                <c:pt idx="424">
                  <c:v>0.24953073999495246</c:v>
                </c:pt>
                <c:pt idx="425">
                  <c:v>0.24973073999717599</c:v>
                </c:pt>
                <c:pt idx="426">
                  <c:v>0.24983073999464978</c:v>
                </c:pt>
                <c:pt idx="428">
                  <c:v>0.26455088000511751</c:v>
                </c:pt>
                <c:pt idx="432">
                  <c:v>0.28389111999422312</c:v>
                </c:pt>
                <c:pt idx="433">
                  <c:v>0.28546785999787971</c:v>
                </c:pt>
                <c:pt idx="434">
                  <c:v>0.29299080000055255</c:v>
                </c:pt>
                <c:pt idx="435">
                  <c:v>0.29624193999916315</c:v>
                </c:pt>
                <c:pt idx="436">
                  <c:v>0.29355019999638898</c:v>
                </c:pt>
                <c:pt idx="437">
                  <c:v>0.29582115999801317</c:v>
                </c:pt>
                <c:pt idx="439">
                  <c:v>0.30386487999930978</c:v>
                </c:pt>
                <c:pt idx="440">
                  <c:v>0.30451835999701871</c:v>
                </c:pt>
                <c:pt idx="441">
                  <c:v>0.30422427999292267</c:v>
                </c:pt>
                <c:pt idx="442">
                  <c:v>0.31225175999861676</c:v>
                </c:pt>
                <c:pt idx="443">
                  <c:v>0.31451789999846369</c:v>
                </c:pt>
                <c:pt idx="444">
                  <c:v>0.31451789999846369</c:v>
                </c:pt>
                <c:pt idx="445">
                  <c:v>0.3159178999994765</c:v>
                </c:pt>
                <c:pt idx="446">
                  <c:v>0.31445719999464927</c:v>
                </c:pt>
                <c:pt idx="447">
                  <c:v>0.32244443999661598</c:v>
                </c:pt>
                <c:pt idx="448">
                  <c:v>0.32244443999661598</c:v>
                </c:pt>
                <c:pt idx="449">
                  <c:v>0.32243457999720704</c:v>
                </c:pt>
                <c:pt idx="450">
                  <c:v>0.32145219999802066</c:v>
                </c:pt>
                <c:pt idx="451">
                  <c:v>0.32422535999648971</c:v>
                </c:pt>
                <c:pt idx="452">
                  <c:v>0.32415811999817379</c:v>
                </c:pt>
                <c:pt idx="453">
                  <c:v>0.32468695998977637</c:v>
                </c:pt>
                <c:pt idx="454">
                  <c:v>0.33567155999480747</c:v>
                </c:pt>
                <c:pt idx="455">
                  <c:v>0.33644829999684589</c:v>
                </c:pt>
                <c:pt idx="456">
                  <c:v>0.33270274000096833</c:v>
                </c:pt>
                <c:pt idx="457">
                  <c:v>0.33265311999275582</c:v>
                </c:pt>
                <c:pt idx="458">
                  <c:v>0.33239648000017041</c:v>
                </c:pt>
                <c:pt idx="459">
                  <c:v>0.34026512000127696</c:v>
                </c:pt>
                <c:pt idx="460">
                  <c:v>0.34063263999996707</c:v>
                </c:pt>
                <c:pt idx="461">
                  <c:v>0.3455586000054609</c:v>
                </c:pt>
                <c:pt idx="462">
                  <c:v>0.34320368020416936</c:v>
                </c:pt>
                <c:pt idx="463">
                  <c:v>0.34586747999856016</c:v>
                </c:pt>
                <c:pt idx="464">
                  <c:v>0.34690911999496166</c:v>
                </c:pt>
                <c:pt idx="465">
                  <c:v>0.34593017999577569</c:v>
                </c:pt>
                <c:pt idx="466">
                  <c:v>0.34827181999571621</c:v>
                </c:pt>
                <c:pt idx="467">
                  <c:v>0.34941235999576747</c:v>
                </c:pt>
                <c:pt idx="468">
                  <c:v>0.3541326799968374</c:v>
                </c:pt>
                <c:pt idx="469">
                  <c:v>0.35527211999578867</c:v>
                </c:pt>
                <c:pt idx="470">
                  <c:v>0.36194247999810614</c:v>
                </c:pt>
                <c:pt idx="471">
                  <c:v>0.3625168799990206</c:v>
                </c:pt>
                <c:pt idx="472">
                  <c:v>0.36302231999434298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3570-439B-B48A-190C1D8C4153}"/>
            </c:ext>
          </c:extLst>
        </c:ser>
        <c:ser>
          <c:idx val="4"/>
          <c:order val="4"/>
          <c:tx>
            <c:strRef>
              <c:f>'Active 1'!$L$20</c:f>
              <c:strCache>
                <c:ptCount val="1"/>
                <c:pt idx="0">
                  <c:v>s5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xVal>
            <c:numRef>
              <c:f>'Active 1'!$F$21:$F$479</c:f>
              <c:numCache>
                <c:formatCode>General</c:formatCode>
                <c:ptCount val="459"/>
                <c:pt idx="0">
                  <c:v>-21664.5</c:v>
                </c:pt>
                <c:pt idx="1">
                  <c:v>-9992</c:v>
                </c:pt>
                <c:pt idx="2">
                  <c:v>-9080</c:v>
                </c:pt>
                <c:pt idx="3">
                  <c:v>-9077.5</c:v>
                </c:pt>
                <c:pt idx="4">
                  <c:v>-7392.5</c:v>
                </c:pt>
                <c:pt idx="5">
                  <c:v>-4555</c:v>
                </c:pt>
                <c:pt idx="6">
                  <c:v>-2775</c:v>
                </c:pt>
                <c:pt idx="7">
                  <c:v>-254</c:v>
                </c:pt>
                <c:pt idx="8">
                  <c:v>-232</c:v>
                </c:pt>
                <c:pt idx="9">
                  <c:v>-229.5</c:v>
                </c:pt>
                <c:pt idx="10">
                  <c:v>-66</c:v>
                </c:pt>
                <c:pt idx="11">
                  <c:v>0</c:v>
                </c:pt>
                <c:pt idx="12">
                  <c:v>692</c:v>
                </c:pt>
                <c:pt idx="13">
                  <c:v>746</c:v>
                </c:pt>
                <c:pt idx="14">
                  <c:v>4384</c:v>
                </c:pt>
                <c:pt idx="15">
                  <c:v>4408.5</c:v>
                </c:pt>
                <c:pt idx="16">
                  <c:v>4447.5</c:v>
                </c:pt>
                <c:pt idx="17">
                  <c:v>4460</c:v>
                </c:pt>
                <c:pt idx="18">
                  <c:v>4467</c:v>
                </c:pt>
                <c:pt idx="19">
                  <c:v>5310.5</c:v>
                </c:pt>
                <c:pt idx="20">
                  <c:v>5313</c:v>
                </c:pt>
                <c:pt idx="21">
                  <c:v>5342.5</c:v>
                </c:pt>
                <c:pt idx="22">
                  <c:v>6215.5</c:v>
                </c:pt>
                <c:pt idx="23">
                  <c:v>7142</c:v>
                </c:pt>
                <c:pt idx="24">
                  <c:v>7144.5</c:v>
                </c:pt>
                <c:pt idx="25">
                  <c:v>7993</c:v>
                </c:pt>
                <c:pt idx="26">
                  <c:v>8071</c:v>
                </c:pt>
                <c:pt idx="27">
                  <c:v>8088</c:v>
                </c:pt>
                <c:pt idx="28">
                  <c:v>8110</c:v>
                </c:pt>
                <c:pt idx="29">
                  <c:v>8829</c:v>
                </c:pt>
                <c:pt idx="30">
                  <c:v>9873</c:v>
                </c:pt>
                <c:pt idx="31">
                  <c:v>10677.5</c:v>
                </c:pt>
                <c:pt idx="32">
                  <c:v>11391.5</c:v>
                </c:pt>
                <c:pt idx="33">
                  <c:v>11411</c:v>
                </c:pt>
                <c:pt idx="34">
                  <c:v>11628.5</c:v>
                </c:pt>
                <c:pt idx="35">
                  <c:v>12494</c:v>
                </c:pt>
                <c:pt idx="36">
                  <c:v>12545</c:v>
                </c:pt>
                <c:pt idx="37">
                  <c:v>12547.5</c:v>
                </c:pt>
                <c:pt idx="38">
                  <c:v>12550</c:v>
                </c:pt>
                <c:pt idx="39">
                  <c:v>13408.5</c:v>
                </c:pt>
                <c:pt idx="40">
                  <c:v>13411</c:v>
                </c:pt>
                <c:pt idx="41">
                  <c:v>13924.5</c:v>
                </c:pt>
                <c:pt idx="42">
                  <c:v>14103</c:v>
                </c:pt>
                <c:pt idx="43">
                  <c:v>14103</c:v>
                </c:pt>
                <c:pt idx="44">
                  <c:v>14105.5</c:v>
                </c:pt>
                <c:pt idx="45">
                  <c:v>14106</c:v>
                </c:pt>
                <c:pt idx="46">
                  <c:v>14108</c:v>
                </c:pt>
                <c:pt idx="47">
                  <c:v>14125.5</c:v>
                </c:pt>
                <c:pt idx="48">
                  <c:v>14132.5</c:v>
                </c:pt>
                <c:pt idx="49">
                  <c:v>14134.5</c:v>
                </c:pt>
                <c:pt idx="50">
                  <c:v>14137</c:v>
                </c:pt>
                <c:pt idx="51">
                  <c:v>14139.5</c:v>
                </c:pt>
                <c:pt idx="52">
                  <c:v>14144.5</c:v>
                </c:pt>
                <c:pt idx="53">
                  <c:v>14145</c:v>
                </c:pt>
                <c:pt idx="54">
                  <c:v>14155</c:v>
                </c:pt>
                <c:pt idx="55">
                  <c:v>14177</c:v>
                </c:pt>
                <c:pt idx="56">
                  <c:v>14193.5</c:v>
                </c:pt>
                <c:pt idx="57">
                  <c:v>14208</c:v>
                </c:pt>
                <c:pt idx="58">
                  <c:v>14213</c:v>
                </c:pt>
                <c:pt idx="59">
                  <c:v>14230</c:v>
                </c:pt>
                <c:pt idx="60">
                  <c:v>14230</c:v>
                </c:pt>
                <c:pt idx="61">
                  <c:v>14233</c:v>
                </c:pt>
                <c:pt idx="62">
                  <c:v>14235</c:v>
                </c:pt>
                <c:pt idx="63">
                  <c:v>14235</c:v>
                </c:pt>
                <c:pt idx="64">
                  <c:v>14240</c:v>
                </c:pt>
                <c:pt idx="65">
                  <c:v>14274</c:v>
                </c:pt>
                <c:pt idx="66">
                  <c:v>14291</c:v>
                </c:pt>
                <c:pt idx="67">
                  <c:v>14291</c:v>
                </c:pt>
                <c:pt idx="68">
                  <c:v>14291</c:v>
                </c:pt>
                <c:pt idx="69">
                  <c:v>14291</c:v>
                </c:pt>
                <c:pt idx="70">
                  <c:v>14291</c:v>
                </c:pt>
                <c:pt idx="71">
                  <c:v>14291</c:v>
                </c:pt>
                <c:pt idx="72">
                  <c:v>14291</c:v>
                </c:pt>
                <c:pt idx="73">
                  <c:v>14291</c:v>
                </c:pt>
                <c:pt idx="74">
                  <c:v>15073.5</c:v>
                </c:pt>
                <c:pt idx="75">
                  <c:v>15078.5</c:v>
                </c:pt>
                <c:pt idx="76">
                  <c:v>15098</c:v>
                </c:pt>
                <c:pt idx="77">
                  <c:v>15098</c:v>
                </c:pt>
                <c:pt idx="78">
                  <c:v>15147</c:v>
                </c:pt>
                <c:pt idx="79">
                  <c:v>15186</c:v>
                </c:pt>
                <c:pt idx="80">
                  <c:v>15205.5</c:v>
                </c:pt>
                <c:pt idx="81">
                  <c:v>15230</c:v>
                </c:pt>
                <c:pt idx="82">
                  <c:v>15247</c:v>
                </c:pt>
                <c:pt idx="83">
                  <c:v>15914.5</c:v>
                </c:pt>
                <c:pt idx="84">
                  <c:v>15917</c:v>
                </c:pt>
                <c:pt idx="85">
                  <c:v>15921.5</c:v>
                </c:pt>
                <c:pt idx="86">
                  <c:v>15922</c:v>
                </c:pt>
                <c:pt idx="87">
                  <c:v>15932</c:v>
                </c:pt>
                <c:pt idx="88">
                  <c:v>16012.5</c:v>
                </c:pt>
                <c:pt idx="89">
                  <c:v>16012.5</c:v>
                </c:pt>
                <c:pt idx="90">
                  <c:v>16012.5</c:v>
                </c:pt>
                <c:pt idx="91">
                  <c:v>16025</c:v>
                </c:pt>
                <c:pt idx="92">
                  <c:v>16027.5</c:v>
                </c:pt>
                <c:pt idx="93">
                  <c:v>16034.5</c:v>
                </c:pt>
                <c:pt idx="94">
                  <c:v>16034.5</c:v>
                </c:pt>
                <c:pt idx="95">
                  <c:v>16034.5</c:v>
                </c:pt>
                <c:pt idx="96">
                  <c:v>16034.5</c:v>
                </c:pt>
                <c:pt idx="97">
                  <c:v>16034.5</c:v>
                </c:pt>
                <c:pt idx="98">
                  <c:v>16171</c:v>
                </c:pt>
                <c:pt idx="99">
                  <c:v>16729</c:v>
                </c:pt>
                <c:pt idx="100">
                  <c:v>17638.5</c:v>
                </c:pt>
                <c:pt idx="101">
                  <c:v>17658</c:v>
                </c:pt>
                <c:pt idx="102">
                  <c:v>17738.5</c:v>
                </c:pt>
                <c:pt idx="103">
                  <c:v>17738.5</c:v>
                </c:pt>
                <c:pt idx="104">
                  <c:v>17772.5</c:v>
                </c:pt>
                <c:pt idx="105">
                  <c:v>17772.5</c:v>
                </c:pt>
                <c:pt idx="106">
                  <c:v>17790</c:v>
                </c:pt>
                <c:pt idx="107">
                  <c:v>17814</c:v>
                </c:pt>
                <c:pt idx="108">
                  <c:v>17814</c:v>
                </c:pt>
                <c:pt idx="109">
                  <c:v>17819</c:v>
                </c:pt>
                <c:pt idx="110">
                  <c:v>17873</c:v>
                </c:pt>
                <c:pt idx="111">
                  <c:v>17880.5</c:v>
                </c:pt>
                <c:pt idx="112">
                  <c:v>17895</c:v>
                </c:pt>
                <c:pt idx="113">
                  <c:v>17914.5</c:v>
                </c:pt>
                <c:pt idx="114">
                  <c:v>18009.5</c:v>
                </c:pt>
                <c:pt idx="115">
                  <c:v>18628.5</c:v>
                </c:pt>
                <c:pt idx="116">
                  <c:v>18628.5</c:v>
                </c:pt>
                <c:pt idx="117">
                  <c:v>18628.5</c:v>
                </c:pt>
                <c:pt idx="118">
                  <c:v>18633.5</c:v>
                </c:pt>
                <c:pt idx="119">
                  <c:v>18633.5</c:v>
                </c:pt>
                <c:pt idx="120">
                  <c:v>18633.5</c:v>
                </c:pt>
                <c:pt idx="121">
                  <c:v>18640.5</c:v>
                </c:pt>
                <c:pt idx="122">
                  <c:v>18640.5</c:v>
                </c:pt>
                <c:pt idx="123">
                  <c:v>18643</c:v>
                </c:pt>
                <c:pt idx="124">
                  <c:v>18643</c:v>
                </c:pt>
                <c:pt idx="125">
                  <c:v>18680</c:v>
                </c:pt>
                <c:pt idx="126">
                  <c:v>18682</c:v>
                </c:pt>
                <c:pt idx="127">
                  <c:v>18682</c:v>
                </c:pt>
                <c:pt idx="128">
                  <c:v>18684.5</c:v>
                </c:pt>
                <c:pt idx="129">
                  <c:v>18684.5</c:v>
                </c:pt>
                <c:pt idx="130">
                  <c:v>18687</c:v>
                </c:pt>
                <c:pt idx="131">
                  <c:v>18687</c:v>
                </c:pt>
                <c:pt idx="132">
                  <c:v>18689.5</c:v>
                </c:pt>
                <c:pt idx="133">
                  <c:v>18689.5</c:v>
                </c:pt>
                <c:pt idx="134">
                  <c:v>18697</c:v>
                </c:pt>
                <c:pt idx="135">
                  <c:v>18729</c:v>
                </c:pt>
                <c:pt idx="136">
                  <c:v>18758</c:v>
                </c:pt>
                <c:pt idx="137">
                  <c:v>18758</c:v>
                </c:pt>
                <c:pt idx="138">
                  <c:v>18758</c:v>
                </c:pt>
                <c:pt idx="139">
                  <c:v>18758</c:v>
                </c:pt>
                <c:pt idx="140">
                  <c:v>18758</c:v>
                </c:pt>
                <c:pt idx="141">
                  <c:v>18763</c:v>
                </c:pt>
                <c:pt idx="142">
                  <c:v>18763</c:v>
                </c:pt>
                <c:pt idx="143">
                  <c:v>18780</c:v>
                </c:pt>
                <c:pt idx="144">
                  <c:v>19350</c:v>
                </c:pt>
                <c:pt idx="145">
                  <c:v>19350</c:v>
                </c:pt>
                <c:pt idx="146">
                  <c:v>19538</c:v>
                </c:pt>
                <c:pt idx="147">
                  <c:v>19538</c:v>
                </c:pt>
                <c:pt idx="148">
                  <c:v>19540.5</c:v>
                </c:pt>
                <c:pt idx="149">
                  <c:v>19540.5</c:v>
                </c:pt>
                <c:pt idx="150">
                  <c:v>19577</c:v>
                </c:pt>
                <c:pt idx="151">
                  <c:v>19577</c:v>
                </c:pt>
                <c:pt idx="152">
                  <c:v>19579.5</c:v>
                </c:pt>
                <c:pt idx="153">
                  <c:v>19579.5</c:v>
                </c:pt>
                <c:pt idx="154">
                  <c:v>19606.5</c:v>
                </c:pt>
                <c:pt idx="155">
                  <c:v>19623.5</c:v>
                </c:pt>
                <c:pt idx="156">
                  <c:v>19628.5</c:v>
                </c:pt>
                <c:pt idx="157">
                  <c:v>19628.5</c:v>
                </c:pt>
                <c:pt idx="158">
                  <c:v>19631</c:v>
                </c:pt>
                <c:pt idx="159">
                  <c:v>19638</c:v>
                </c:pt>
                <c:pt idx="160">
                  <c:v>19638</c:v>
                </c:pt>
                <c:pt idx="161">
                  <c:v>19687</c:v>
                </c:pt>
                <c:pt idx="162">
                  <c:v>19687</c:v>
                </c:pt>
                <c:pt idx="163">
                  <c:v>20367</c:v>
                </c:pt>
                <c:pt idx="164">
                  <c:v>20367</c:v>
                </c:pt>
                <c:pt idx="165">
                  <c:v>20433</c:v>
                </c:pt>
                <c:pt idx="166">
                  <c:v>20433</c:v>
                </c:pt>
                <c:pt idx="167">
                  <c:v>20491.5</c:v>
                </c:pt>
                <c:pt idx="168">
                  <c:v>20491.5</c:v>
                </c:pt>
                <c:pt idx="169">
                  <c:v>20491.5</c:v>
                </c:pt>
                <c:pt idx="170">
                  <c:v>20499</c:v>
                </c:pt>
                <c:pt idx="171">
                  <c:v>20506</c:v>
                </c:pt>
                <c:pt idx="172">
                  <c:v>20506</c:v>
                </c:pt>
                <c:pt idx="173">
                  <c:v>20506</c:v>
                </c:pt>
                <c:pt idx="174">
                  <c:v>21278.5</c:v>
                </c:pt>
                <c:pt idx="175">
                  <c:v>21278.5</c:v>
                </c:pt>
                <c:pt idx="176">
                  <c:v>21278.5</c:v>
                </c:pt>
                <c:pt idx="177">
                  <c:v>21279</c:v>
                </c:pt>
                <c:pt idx="178">
                  <c:v>21279</c:v>
                </c:pt>
                <c:pt idx="179">
                  <c:v>21279</c:v>
                </c:pt>
                <c:pt idx="180">
                  <c:v>21323</c:v>
                </c:pt>
                <c:pt idx="181">
                  <c:v>21323</c:v>
                </c:pt>
                <c:pt idx="182">
                  <c:v>21381.5</c:v>
                </c:pt>
                <c:pt idx="183">
                  <c:v>21425.5</c:v>
                </c:pt>
                <c:pt idx="184">
                  <c:v>21428</c:v>
                </c:pt>
                <c:pt idx="185">
                  <c:v>21431</c:v>
                </c:pt>
                <c:pt idx="186">
                  <c:v>22098</c:v>
                </c:pt>
                <c:pt idx="187">
                  <c:v>22168.5</c:v>
                </c:pt>
                <c:pt idx="188">
                  <c:v>22168.5</c:v>
                </c:pt>
                <c:pt idx="189">
                  <c:v>22168.5</c:v>
                </c:pt>
                <c:pt idx="190">
                  <c:v>22186</c:v>
                </c:pt>
                <c:pt idx="191">
                  <c:v>22186</c:v>
                </c:pt>
                <c:pt idx="192">
                  <c:v>22186</c:v>
                </c:pt>
                <c:pt idx="193">
                  <c:v>22220</c:v>
                </c:pt>
                <c:pt idx="194">
                  <c:v>22220</c:v>
                </c:pt>
                <c:pt idx="195">
                  <c:v>22220</c:v>
                </c:pt>
                <c:pt idx="196">
                  <c:v>22220</c:v>
                </c:pt>
                <c:pt idx="197">
                  <c:v>22222.5</c:v>
                </c:pt>
                <c:pt idx="198">
                  <c:v>22227.5</c:v>
                </c:pt>
                <c:pt idx="199">
                  <c:v>22237.5</c:v>
                </c:pt>
                <c:pt idx="200">
                  <c:v>22242</c:v>
                </c:pt>
                <c:pt idx="201">
                  <c:v>22247</c:v>
                </c:pt>
                <c:pt idx="202">
                  <c:v>22249.5</c:v>
                </c:pt>
                <c:pt idx="203">
                  <c:v>22252</c:v>
                </c:pt>
                <c:pt idx="204">
                  <c:v>22254.5</c:v>
                </c:pt>
                <c:pt idx="205">
                  <c:v>22269</c:v>
                </c:pt>
                <c:pt idx="206">
                  <c:v>22269</c:v>
                </c:pt>
                <c:pt idx="207">
                  <c:v>22274</c:v>
                </c:pt>
                <c:pt idx="208">
                  <c:v>22276.5</c:v>
                </c:pt>
                <c:pt idx="209">
                  <c:v>22283.5</c:v>
                </c:pt>
                <c:pt idx="210">
                  <c:v>22286</c:v>
                </c:pt>
                <c:pt idx="211">
                  <c:v>22288.5</c:v>
                </c:pt>
                <c:pt idx="212">
                  <c:v>22291</c:v>
                </c:pt>
                <c:pt idx="213">
                  <c:v>22296</c:v>
                </c:pt>
                <c:pt idx="214">
                  <c:v>22298.5</c:v>
                </c:pt>
                <c:pt idx="215">
                  <c:v>22301</c:v>
                </c:pt>
                <c:pt idx="216">
                  <c:v>22313</c:v>
                </c:pt>
                <c:pt idx="217">
                  <c:v>22318</c:v>
                </c:pt>
                <c:pt idx="218">
                  <c:v>22327.5</c:v>
                </c:pt>
                <c:pt idx="219">
                  <c:v>22330</c:v>
                </c:pt>
                <c:pt idx="220">
                  <c:v>22344.5</c:v>
                </c:pt>
                <c:pt idx="221">
                  <c:v>22352</c:v>
                </c:pt>
                <c:pt idx="222">
                  <c:v>22352</c:v>
                </c:pt>
                <c:pt idx="223">
                  <c:v>22354.5</c:v>
                </c:pt>
                <c:pt idx="224">
                  <c:v>22357</c:v>
                </c:pt>
                <c:pt idx="225">
                  <c:v>22362</c:v>
                </c:pt>
                <c:pt idx="226">
                  <c:v>22366.5</c:v>
                </c:pt>
                <c:pt idx="227">
                  <c:v>22366.5</c:v>
                </c:pt>
                <c:pt idx="228">
                  <c:v>22371.5</c:v>
                </c:pt>
                <c:pt idx="229">
                  <c:v>22374</c:v>
                </c:pt>
                <c:pt idx="230">
                  <c:v>22376.5</c:v>
                </c:pt>
                <c:pt idx="231">
                  <c:v>22388.5</c:v>
                </c:pt>
                <c:pt idx="232">
                  <c:v>22405.5</c:v>
                </c:pt>
                <c:pt idx="233">
                  <c:v>22432.5</c:v>
                </c:pt>
                <c:pt idx="234">
                  <c:v>22437.5</c:v>
                </c:pt>
                <c:pt idx="235">
                  <c:v>22471.5</c:v>
                </c:pt>
                <c:pt idx="236">
                  <c:v>22824.5</c:v>
                </c:pt>
                <c:pt idx="237">
                  <c:v>22939</c:v>
                </c:pt>
                <c:pt idx="238">
                  <c:v>22963.5</c:v>
                </c:pt>
                <c:pt idx="239">
                  <c:v>22968.5</c:v>
                </c:pt>
                <c:pt idx="240">
                  <c:v>22971</c:v>
                </c:pt>
                <c:pt idx="241">
                  <c:v>22995.5</c:v>
                </c:pt>
                <c:pt idx="242">
                  <c:v>23027</c:v>
                </c:pt>
                <c:pt idx="243">
                  <c:v>23041.5</c:v>
                </c:pt>
                <c:pt idx="244">
                  <c:v>23083.5</c:v>
                </c:pt>
                <c:pt idx="245">
                  <c:v>23098</c:v>
                </c:pt>
                <c:pt idx="246">
                  <c:v>23100.5</c:v>
                </c:pt>
                <c:pt idx="247">
                  <c:v>23103</c:v>
                </c:pt>
                <c:pt idx="248">
                  <c:v>23105</c:v>
                </c:pt>
                <c:pt idx="249">
                  <c:v>23105.5</c:v>
                </c:pt>
                <c:pt idx="250">
                  <c:v>23107.5</c:v>
                </c:pt>
                <c:pt idx="251">
                  <c:v>23110</c:v>
                </c:pt>
                <c:pt idx="252">
                  <c:v>23125</c:v>
                </c:pt>
                <c:pt idx="253">
                  <c:v>23127.5</c:v>
                </c:pt>
                <c:pt idx="254">
                  <c:v>23132</c:v>
                </c:pt>
                <c:pt idx="255">
                  <c:v>23139.5</c:v>
                </c:pt>
                <c:pt idx="256">
                  <c:v>23147</c:v>
                </c:pt>
                <c:pt idx="257">
                  <c:v>23154</c:v>
                </c:pt>
                <c:pt idx="258">
                  <c:v>23156.5</c:v>
                </c:pt>
                <c:pt idx="259">
                  <c:v>23159</c:v>
                </c:pt>
                <c:pt idx="260">
                  <c:v>23166.5</c:v>
                </c:pt>
                <c:pt idx="261">
                  <c:v>23169</c:v>
                </c:pt>
                <c:pt idx="262">
                  <c:v>23171</c:v>
                </c:pt>
                <c:pt idx="263">
                  <c:v>23171.5</c:v>
                </c:pt>
                <c:pt idx="264">
                  <c:v>23178.5</c:v>
                </c:pt>
                <c:pt idx="265">
                  <c:v>23178.5</c:v>
                </c:pt>
                <c:pt idx="266">
                  <c:v>23181</c:v>
                </c:pt>
                <c:pt idx="267">
                  <c:v>23181</c:v>
                </c:pt>
                <c:pt idx="268">
                  <c:v>23181</c:v>
                </c:pt>
                <c:pt idx="269">
                  <c:v>23181</c:v>
                </c:pt>
                <c:pt idx="270">
                  <c:v>23181</c:v>
                </c:pt>
                <c:pt idx="271">
                  <c:v>23188.5</c:v>
                </c:pt>
                <c:pt idx="272">
                  <c:v>23193</c:v>
                </c:pt>
                <c:pt idx="273">
                  <c:v>23195.5</c:v>
                </c:pt>
                <c:pt idx="274">
                  <c:v>23198</c:v>
                </c:pt>
                <c:pt idx="275">
                  <c:v>23205.5</c:v>
                </c:pt>
                <c:pt idx="276">
                  <c:v>23210.5</c:v>
                </c:pt>
                <c:pt idx="277">
                  <c:v>23213</c:v>
                </c:pt>
                <c:pt idx="278">
                  <c:v>23227.5</c:v>
                </c:pt>
                <c:pt idx="279">
                  <c:v>23242</c:v>
                </c:pt>
                <c:pt idx="280">
                  <c:v>23261.5</c:v>
                </c:pt>
                <c:pt idx="281">
                  <c:v>23298</c:v>
                </c:pt>
                <c:pt idx="282">
                  <c:v>23300.5</c:v>
                </c:pt>
                <c:pt idx="283">
                  <c:v>23327.5</c:v>
                </c:pt>
                <c:pt idx="284">
                  <c:v>23330</c:v>
                </c:pt>
                <c:pt idx="285">
                  <c:v>23342</c:v>
                </c:pt>
                <c:pt idx="286">
                  <c:v>23342</c:v>
                </c:pt>
                <c:pt idx="287">
                  <c:v>23359</c:v>
                </c:pt>
                <c:pt idx="288">
                  <c:v>23386</c:v>
                </c:pt>
                <c:pt idx="289">
                  <c:v>23386</c:v>
                </c:pt>
                <c:pt idx="290">
                  <c:v>23795</c:v>
                </c:pt>
                <c:pt idx="291">
                  <c:v>23797.5</c:v>
                </c:pt>
                <c:pt idx="292">
                  <c:v>23817</c:v>
                </c:pt>
                <c:pt idx="293">
                  <c:v>23822</c:v>
                </c:pt>
                <c:pt idx="294">
                  <c:v>23831.5</c:v>
                </c:pt>
                <c:pt idx="295">
                  <c:v>23836.5</c:v>
                </c:pt>
                <c:pt idx="296">
                  <c:v>23933</c:v>
                </c:pt>
                <c:pt idx="297">
                  <c:v>23946.5</c:v>
                </c:pt>
                <c:pt idx="298">
                  <c:v>23949</c:v>
                </c:pt>
                <c:pt idx="299">
                  <c:v>23951</c:v>
                </c:pt>
                <c:pt idx="300">
                  <c:v>23953.5</c:v>
                </c:pt>
                <c:pt idx="301">
                  <c:v>23956</c:v>
                </c:pt>
                <c:pt idx="302">
                  <c:v>23961</c:v>
                </c:pt>
                <c:pt idx="303">
                  <c:v>23963.5</c:v>
                </c:pt>
                <c:pt idx="304">
                  <c:v>24041.5</c:v>
                </c:pt>
                <c:pt idx="305">
                  <c:v>24041.5</c:v>
                </c:pt>
                <c:pt idx="306">
                  <c:v>24041.5</c:v>
                </c:pt>
                <c:pt idx="307">
                  <c:v>24041.5</c:v>
                </c:pt>
                <c:pt idx="308">
                  <c:v>24044</c:v>
                </c:pt>
                <c:pt idx="309">
                  <c:v>24044</c:v>
                </c:pt>
                <c:pt idx="310">
                  <c:v>24044</c:v>
                </c:pt>
                <c:pt idx="311">
                  <c:v>24044</c:v>
                </c:pt>
                <c:pt idx="312">
                  <c:v>24044</c:v>
                </c:pt>
                <c:pt idx="313">
                  <c:v>24049</c:v>
                </c:pt>
                <c:pt idx="314">
                  <c:v>24912</c:v>
                </c:pt>
                <c:pt idx="315">
                  <c:v>25709</c:v>
                </c:pt>
                <c:pt idx="316">
                  <c:v>25709</c:v>
                </c:pt>
                <c:pt idx="317">
                  <c:v>25763</c:v>
                </c:pt>
                <c:pt idx="318">
                  <c:v>25904.5</c:v>
                </c:pt>
                <c:pt idx="319">
                  <c:v>26753</c:v>
                </c:pt>
                <c:pt idx="320">
                  <c:v>27408.5</c:v>
                </c:pt>
                <c:pt idx="321">
                  <c:v>27621</c:v>
                </c:pt>
                <c:pt idx="322">
                  <c:v>27713.5</c:v>
                </c:pt>
                <c:pt idx="323">
                  <c:v>27723.5</c:v>
                </c:pt>
                <c:pt idx="324">
                  <c:v>28376.5</c:v>
                </c:pt>
                <c:pt idx="325">
                  <c:v>28467</c:v>
                </c:pt>
                <c:pt idx="326">
                  <c:v>28467</c:v>
                </c:pt>
                <c:pt idx="327">
                  <c:v>28467</c:v>
                </c:pt>
                <c:pt idx="328">
                  <c:v>28471</c:v>
                </c:pt>
                <c:pt idx="329">
                  <c:v>28594</c:v>
                </c:pt>
                <c:pt idx="330">
                  <c:v>28611</c:v>
                </c:pt>
                <c:pt idx="331">
                  <c:v>29313</c:v>
                </c:pt>
                <c:pt idx="332">
                  <c:v>29330</c:v>
                </c:pt>
                <c:pt idx="333">
                  <c:v>29354.5</c:v>
                </c:pt>
                <c:pt idx="334">
                  <c:v>29442.5</c:v>
                </c:pt>
                <c:pt idx="335">
                  <c:v>29442.5</c:v>
                </c:pt>
                <c:pt idx="336">
                  <c:v>29447.5</c:v>
                </c:pt>
                <c:pt idx="337">
                  <c:v>29487</c:v>
                </c:pt>
                <c:pt idx="338">
                  <c:v>30129.5</c:v>
                </c:pt>
                <c:pt idx="339">
                  <c:v>30232</c:v>
                </c:pt>
                <c:pt idx="340">
                  <c:v>30237</c:v>
                </c:pt>
                <c:pt idx="341">
                  <c:v>30239</c:v>
                </c:pt>
                <c:pt idx="342">
                  <c:v>30351</c:v>
                </c:pt>
                <c:pt idx="343">
                  <c:v>30915.5</c:v>
                </c:pt>
                <c:pt idx="344">
                  <c:v>31063.5</c:v>
                </c:pt>
                <c:pt idx="345">
                  <c:v>31066</c:v>
                </c:pt>
                <c:pt idx="346">
                  <c:v>31085.5</c:v>
                </c:pt>
                <c:pt idx="347">
                  <c:v>31095.5</c:v>
                </c:pt>
                <c:pt idx="348">
                  <c:v>31100.5</c:v>
                </c:pt>
                <c:pt idx="349">
                  <c:v>31161.5</c:v>
                </c:pt>
                <c:pt idx="350">
                  <c:v>31163.5</c:v>
                </c:pt>
                <c:pt idx="351">
                  <c:v>31164</c:v>
                </c:pt>
                <c:pt idx="352">
                  <c:v>31166</c:v>
                </c:pt>
                <c:pt idx="353">
                  <c:v>31166.5</c:v>
                </c:pt>
                <c:pt idx="354">
                  <c:v>31195.5</c:v>
                </c:pt>
                <c:pt idx="355">
                  <c:v>31234.5</c:v>
                </c:pt>
                <c:pt idx="356">
                  <c:v>31264</c:v>
                </c:pt>
                <c:pt idx="357">
                  <c:v>31738</c:v>
                </c:pt>
                <c:pt idx="358">
                  <c:v>31755</c:v>
                </c:pt>
                <c:pt idx="359">
                  <c:v>31782</c:v>
                </c:pt>
                <c:pt idx="360">
                  <c:v>31837</c:v>
                </c:pt>
                <c:pt idx="361">
                  <c:v>31906.5</c:v>
                </c:pt>
                <c:pt idx="362">
                  <c:v>31941.5</c:v>
                </c:pt>
                <c:pt idx="363">
                  <c:v>31961</c:v>
                </c:pt>
                <c:pt idx="364">
                  <c:v>31992.5</c:v>
                </c:pt>
                <c:pt idx="365">
                  <c:v>32005</c:v>
                </c:pt>
                <c:pt idx="366">
                  <c:v>32005.5</c:v>
                </c:pt>
                <c:pt idx="367">
                  <c:v>32008</c:v>
                </c:pt>
                <c:pt idx="368">
                  <c:v>32080.5</c:v>
                </c:pt>
                <c:pt idx="369">
                  <c:v>33021</c:v>
                </c:pt>
                <c:pt idx="370">
                  <c:v>33034</c:v>
                </c:pt>
                <c:pt idx="371">
                  <c:v>33092.5</c:v>
                </c:pt>
                <c:pt idx="372">
                  <c:v>33191</c:v>
                </c:pt>
                <c:pt idx="373">
                  <c:v>33705</c:v>
                </c:pt>
                <c:pt idx="374">
                  <c:v>33744</c:v>
                </c:pt>
                <c:pt idx="375">
                  <c:v>33775</c:v>
                </c:pt>
                <c:pt idx="376">
                  <c:v>33777.5</c:v>
                </c:pt>
                <c:pt idx="377">
                  <c:v>33789.5</c:v>
                </c:pt>
                <c:pt idx="378">
                  <c:v>33792</c:v>
                </c:pt>
                <c:pt idx="379">
                  <c:v>33836</c:v>
                </c:pt>
                <c:pt idx="380">
                  <c:v>33838.5</c:v>
                </c:pt>
                <c:pt idx="381">
                  <c:v>33863</c:v>
                </c:pt>
                <c:pt idx="382">
                  <c:v>33863</c:v>
                </c:pt>
                <c:pt idx="383">
                  <c:v>33865.5</c:v>
                </c:pt>
                <c:pt idx="384">
                  <c:v>33865.5</c:v>
                </c:pt>
                <c:pt idx="385">
                  <c:v>33865.5</c:v>
                </c:pt>
                <c:pt idx="386">
                  <c:v>33865.5</c:v>
                </c:pt>
                <c:pt idx="387">
                  <c:v>33865.5</c:v>
                </c:pt>
                <c:pt idx="388">
                  <c:v>33868</c:v>
                </c:pt>
                <c:pt idx="389">
                  <c:v>33868</c:v>
                </c:pt>
                <c:pt idx="390">
                  <c:v>33868</c:v>
                </c:pt>
                <c:pt idx="391">
                  <c:v>33868</c:v>
                </c:pt>
                <c:pt idx="392">
                  <c:v>33893</c:v>
                </c:pt>
                <c:pt idx="393">
                  <c:v>33904.5</c:v>
                </c:pt>
                <c:pt idx="394">
                  <c:v>33907</c:v>
                </c:pt>
                <c:pt idx="395">
                  <c:v>33925.5</c:v>
                </c:pt>
                <c:pt idx="396">
                  <c:v>34543</c:v>
                </c:pt>
                <c:pt idx="397">
                  <c:v>34601.5</c:v>
                </c:pt>
                <c:pt idx="398">
                  <c:v>34601.5</c:v>
                </c:pt>
                <c:pt idx="399">
                  <c:v>34601.5</c:v>
                </c:pt>
                <c:pt idx="400">
                  <c:v>34641.5</c:v>
                </c:pt>
                <c:pt idx="401">
                  <c:v>34651</c:v>
                </c:pt>
                <c:pt idx="402">
                  <c:v>34662.5</c:v>
                </c:pt>
                <c:pt idx="403">
                  <c:v>34670</c:v>
                </c:pt>
                <c:pt idx="404">
                  <c:v>34733.5</c:v>
                </c:pt>
                <c:pt idx="405">
                  <c:v>34736</c:v>
                </c:pt>
                <c:pt idx="406">
                  <c:v>34736</c:v>
                </c:pt>
                <c:pt idx="407">
                  <c:v>34762.5</c:v>
                </c:pt>
                <c:pt idx="408">
                  <c:v>34765</c:v>
                </c:pt>
                <c:pt idx="409">
                  <c:v>34800</c:v>
                </c:pt>
                <c:pt idx="410">
                  <c:v>34809</c:v>
                </c:pt>
                <c:pt idx="411">
                  <c:v>34811.5</c:v>
                </c:pt>
                <c:pt idx="412">
                  <c:v>35428</c:v>
                </c:pt>
                <c:pt idx="413">
                  <c:v>35536</c:v>
                </c:pt>
                <c:pt idx="414">
                  <c:v>35542.5</c:v>
                </c:pt>
                <c:pt idx="415">
                  <c:v>35562</c:v>
                </c:pt>
                <c:pt idx="416">
                  <c:v>35572</c:v>
                </c:pt>
                <c:pt idx="417">
                  <c:v>35574.5</c:v>
                </c:pt>
                <c:pt idx="418">
                  <c:v>35682</c:v>
                </c:pt>
                <c:pt idx="419">
                  <c:v>35682</c:v>
                </c:pt>
                <c:pt idx="420">
                  <c:v>35682</c:v>
                </c:pt>
                <c:pt idx="421">
                  <c:v>36321</c:v>
                </c:pt>
                <c:pt idx="422">
                  <c:v>36442.5</c:v>
                </c:pt>
                <c:pt idx="423">
                  <c:v>36507</c:v>
                </c:pt>
                <c:pt idx="424">
                  <c:v>36630.5</c:v>
                </c:pt>
                <c:pt idx="425">
                  <c:v>36630.5</c:v>
                </c:pt>
                <c:pt idx="426">
                  <c:v>36630.5</c:v>
                </c:pt>
                <c:pt idx="427">
                  <c:v>37417</c:v>
                </c:pt>
                <c:pt idx="428">
                  <c:v>38216</c:v>
                </c:pt>
                <c:pt idx="429">
                  <c:v>38438</c:v>
                </c:pt>
                <c:pt idx="430">
                  <c:v>39128</c:v>
                </c:pt>
                <c:pt idx="431">
                  <c:v>39198</c:v>
                </c:pt>
                <c:pt idx="432">
                  <c:v>39934</c:v>
                </c:pt>
                <c:pt idx="433">
                  <c:v>40014.5</c:v>
                </c:pt>
                <c:pt idx="434">
                  <c:v>40810</c:v>
                </c:pt>
                <c:pt idx="435">
                  <c:v>40970.5</c:v>
                </c:pt>
                <c:pt idx="436">
                  <c:v>41015</c:v>
                </c:pt>
                <c:pt idx="437">
                  <c:v>41137</c:v>
                </c:pt>
                <c:pt idx="438">
                  <c:v>41651.5</c:v>
                </c:pt>
                <c:pt idx="439">
                  <c:v>41766</c:v>
                </c:pt>
                <c:pt idx="440">
                  <c:v>41927</c:v>
                </c:pt>
                <c:pt idx="441">
                  <c:v>41971</c:v>
                </c:pt>
                <c:pt idx="442">
                  <c:v>42682</c:v>
                </c:pt>
                <c:pt idx="443">
                  <c:v>42717.5</c:v>
                </c:pt>
                <c:pt idx="444">
                  <c:v>42717.5</c:v>
                </c:pt>
                <c:pt idx="445">
                  <c:v>42717.5</c:v>
                </c:pt>
                <c:pt idx="446">
                  <c:v>42790</c:v>
                </c:pt>
                <c:pt idx="447">
                  <c:v>43533</c:v>
                </c:pt>
                <c:pt idx="448">
                  <c:v>43533</c:v>
                </c:pt>
                <c:pt idx="449">
                  <c:v>43618.5</c:v>
                </c:pt>
                <c:pt idx="450">
                  <c:v>43665</c:v>
                </c:pt>
                <c:pt idx="451">
                  <c:v>43702</c:v>
                </c:pt>
                <c:pt idx="452">
                  <c:v>43709</c:v>
                </c:pt>
                <c:pt idx="453">
                  <c:v>43822</c:v>
                </c:pt>
                <c:pt idx="454">
                  <c:v>44417</c:v>
                </c:pt>
                <c:pt idx="455">
                  <c:v>44497.5</c:v>
                </c:pt>
                <c:pt idx="456">
                  <c:v>44530.5</c:v>
                </c:pt>
                <c:pt idx="457">
                  <c:v>44584</c:v>
                </c:pt>
                <c:pt idx="458">
                  <c:v>44636</c:v>
                </c:pt>
              </c:numCache>
            </c:numRef>
          </c:xVal>
          <c:yVal>
            <c:numRef>
              <c:f>'Active 1'!$L$21:$L$479</c:f>
              <c:numCache>
                <c:formatCode>General</c:formatCode>
                <c:ptCount val="459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3570-439B-B48A-190C1D8C4153}"/>
            </c:ext>
          </c:extLst>
        </c:ser>
        <c:ser>
          <c:idx val="5"/>
          <c:order val="5"/>
          <c:tx>
            <c:strRef>
              <c:f>'Active 1'!$M$20</c:f>
              <c:strCache>
                <c:ptCount val="1"/>
                <c:pt idx="0">
                  <c:v>s6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3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'Active 1'!$F$21:$F$479</c:f>
              <c:numCache>
                <c:formatCode>General</c:formatCode>
                <c:ptCount val="459"/>
                <c:pt idx="0">
                  <c:v>-21664.5</c:v>
                </c:pt>
                <c:pt idx="1">
                  <c:v>-9992</c:v>
                </c:pt>
                <c:pt idx="2">
                  <c:v>-9080</c:v>
                </c:pt>
                <c:pt idx="3">
                  <c:v>-9077.5</c:v>
                </c:pt>
                <c:pt idx="4">
                  <c:v>-7392.5</c:v>
                </c:pt>
                <c:pt idx="5">
                  <c:v>-4555</c:v>
                </c:pt>
                <c:pt idx="6">
                  <c:v>-2775</c:v>
                </c:pt>
                <c:pt idx="7">
                  <c:v>-254</c:v>
                </c:pt>
                <c:pt idx="8">
                  <c:v>-232</c:v>
                </c:pt>
                <c:pt idx="9">
                  <c:v>-229.5</c:v>
                </c:pt>
                <c:pt idx="10">
                  <c:v>-66</c:v>
                </c:pt>
                <c:pt idx="11">
                  <c:v>0</c:v>
                </c:pt>
                <c:pt idx="12">
                  <c:v>692</c:v>
                </c:pt>
                <c:pt idx="13">
                  <c:v>746</c:v>
                </c:pt>
                <c:pt idx="14">
                  <c:v>4384</c:v>
                </c:pt>
                <c:pt idx="15">
                  <c:v>4408.5</c:v>
                </c:pt>
                <c:pt idx="16">
                  <c:v>4447.5</c:v>
                </c:pt>
                <c:pt idx="17">
                  <c:v>4460</c:v>
                </c:pt>
                <c:pt idx="18">
                  <c:v>4467</c:v>
                </c:pt>
                <c:pt idx="19">
                  <c:v>5310.5</c:v>
                </c:pt>
                <c:pt idx="20">
                  <c:v>5313</c:v>
                </c:pt>
                <c:pt idx="21">
                  <c:v>5342.5</c:v>
                </c:pt>
                <c:pt idx="22">
                  <c:v>6215.5</c:v>
                </c:pt>
                <c:pt idx="23">
                  <c:v>7142</c:v>
                </c:pt>
                <c:pt idx="24">
                  <c:v>7144.5</c:v>
                </c:pt>
                <c:pt idx="25">
                  <c:v>7993</c:v>
                </c:pt>
                <c:pt idx="26">
                  <c:v>8071</c:v>
                </c:pt>
                <c:pt idx="27">
                  <c:v>8088</c:v>
                </c:pt>
                <c:pt idx="28">
                  <c:v>8110</c:v>
                </c:pt>
                <c:pt idx="29">
                  <c:v>8829</c:v>
                </c:pt>
                <c:pt idx="30">
                  <c:v>9873</c:v>
                </c:pt>
                <c:pt idx="31">
                  <c:v>10677.5</c:v>
                </c:pt>
                <c:pt idx="32">
                  <c:v>11391.5</c:v>
                </c:pt>
                <c:pt idx="33">
                  <c:v>11411</c:v>
                </c:pt>
                <c:pt idx="34">
                  <c:v>11628.5</c:v>
                </c:pt>
                <c:pt idx="35">
                  <c:v>12494</c:v>
                </c:pt>
                <c:pt idx="36">
                  <c:v>12545</c:v>
                </c:pt>
                <c:pt idx="37">
                  <c:v>12547.5</c:v>
                </c:pt>
                <c:pt idx="38">
                  <c:v>12550</c:v>
                </c:pt>
                <c:pt idx="39">
                  <c:v>13408.5</c:v>
                </c:pt>
                <c:pt idx="40">
                  <c:v>13411</c:v>
                </c:pt>
                <c:pt idx="41">
                  <c:v>13924.5</c:v>
                </c:pt>
                <c:pt idx="42">
                  <c:v>14103</c:v>
                </c:pt>
                <c:pt idx="43">
                  <c:v>14103</c:v>
                </c:pt>
                <c:pt idx="44">
                  <c:v>14105.5</c:v>
                </c:pt>
                <c:pt idx="45">
                  <c:v>14106</c:v>
                </c:pt>
                <c:pt idx="46">
                  <c:v>14108</c:v>
                </c:pt>
                <c:pt idx="47">
                  <c:v>14125.5</c:v>
                </c:pt>
                <c:pt idx="48">
                  <c:v>14132.5</c:v>
                </c:pt>
                <c:pt idx="49">
                  <c:v>14134.5</c:v>
                </c:pt>
                <c:pt idx="50">
                  <c:v>14137</c:v>
                </c:pt>
                <c:pt idx="51">
                  <c:v>14139.5</c:v>
                </c:pt>
                <c:pt idx="52">
                  <c:v>14144.5</c:v>
                </c:pt>
                <c:pt idx="53">
                  <c:v>14145</c:v>
                </c:pt>
                <c:pt idx="54">
                  <c:v>14155</c:v>
                </c:pt>
                <c:pt idx="55">
                  <c:v>14177</c:v>
                </c:pt>
                <c:pt idx="56">
                  <c:v>14193.5</c:v>
                </c:pt>
                <c:pt idx="57">
                  <c:v>14208</c:v>
                </c:pt>
                <c:pt idx="58">
                  <c:v>14213</c:v>
                </c:pt>
                <c:pt idx="59">
                  <c:v>14230</c:v>
                </c:pt>
                <c:pt idx="60">
                  <c:v>14230</c:v>
                </c:pt>
                <c:pt idx="61">
                  <c:v>14233</c:v>
                </c:pt>
                <c:pt idx="62">
                  <c:v>14235</c:v>
                </c:pt>
                <c:pt idx="63">
                  <c:v>14235</c:v>
                </c:pt>
                <c:pt idx="64">
                  <c:v>14240</c:v>
                </c:pt>
                <c:pt idx="65">
                  <c:v>14274</c:v>
                </c:pt>
                <c:pt idx="66">
                  <c:v>14291</c:v>
                </c:pt>
                <c:pt idx="67">
                  <c:v>14291</c:v>
                </c:pt>
                <c:pt idx="68">
                  <c:v>14291</c:v>
                </c:pt>
                <c:pt idx="69">
                  <c:v>14291</c:v>
                </c:pt>
                <c:pt idx="70">
                  <c:v>14291</c:v>
                </c:pt>
                <c:pt idx="71">
                  <c:v>14291</c:v>
                </c:pt>
                <c:pt idx="72">
                  <c:v>14291</c:v>
                </c:pt>
                <c:pt idx="73">
                  <c:v>14291</c:v>
                </c:pt>
                <c:pt idx="74">
                  <c:v>15073.5</c:v>
                </c:pt>
                <c:pt idx="75">
                  <c:v>15078.5</c:v>
                </c:pt>
                <c:pt idx="76">
                  <c:v>15098</c:v>
                </c:pt>
                <c:pt idx="77">
                  <c:v>15098</c:v>
                </c:pt>
                <c:pt idx="78">
                  <c:v>15147</c:v>
                </c:pt>
                <c:pt idx="79">
                  <c:v>15186</c:v>
                </c:pt>
                <c:pt idx="80">
                  <c:v>15205.5</c:v>
                </c:pt>
                <c:pt idx="81">
                  <c:v>15230</c:v>
                </c:pt>
                <c:pt idx="82">
                  <c:v>15247</c:v>
                </c:pt>
                <c:pt idx="83">
                  <c:v>15914.5</c:v>
                </c:pt>
                <c:pt idx="84">
                  <c:v>15917</c:v>
                </c:pt>
                <c:pt idx="85">
                  <c:v>15921.5</c:v>
                </c:pt>
                <c:pt idx="86">
                  <c:v>15922</c:v>
                </c:pt>
                <c:pt idx="87">
                  <c:v>15932</c:v>
                </c:pt>
                <c:pt idx="88">
                  <c:v>16012.5</c:v>
                </c:pt>
                <c:pt idx="89">
                  <c:v>16012.5</c:v>
                </c:pt>
                <c:pt idx="90">
                  <c:v>16012.5</c:v>
                </c:pt>
                <c:pt idx="91">
                  <c:v>16025</c:v>
                </c:pt>
                <c:pt idx="92">
                  <c:v>16027.5</c:v>
                </c:pt>
                <c:pt idx="93">
                  <c:v>16034.5</c:v>
                </c:pt>
                <c:pt idx="94">
                  <c:v>16034.5</c:v>
                </c:pt>
                <c:pt idx="95">
                  <c:v>16034.5</c:v>
                </c:pt>
                <c:pt idx="96">
                  <c:v>16034.5</c:v>
                </c:pt>
                <c:pt idx="97">
                  <c:v>16034.5</c:v>
                </c:pt>
                <c:pt idx="98">
                  <c:v>16171</c:v>
                </c:pt>
                <c:pt idx="99">
                  <c:v>16729</c:v>
                </c:pt>
                <c:pt idx="100">
                  <c:v>17638.5</c:v>
                </c:pt>
                <c:pt idx="101">
                  <c:v>17658</c:v>
                </c:pt>
                <c:pt idx="102">
                  <c:v>17738.5</c:v>
                </c:pt>
                <c:pt idx="103">
                  <c:v>17738.5</c:v>
                </c:pt>
                <c:pt idx="104">
                  <c:v>17772.5</c:v>
                </c:pt>
                <c:pt idx="105">
                  <c:v>17772.5</c:v>
                </c:pt>
                <c:pt idx="106">
                  <c:v>17790</c:v>
                </c:pt>
                <c:pt idx="107">
                  <c:v>17814</c:v>
                </c:pt>
                <c:pt idx="108">
                  <c:v>17814</c:v>
                </c:pt>
                <c:pt idx="109">
                  <c:v>17819</c:v>
                </c:pt>
                <c:pt idx="110">
                  <c:v>17873</c:v>
                </c:pt>
                <c:pt idx="111">
                  <c:v>17880.5</c:v>
                </c:pt>
                <c:pt idx="112">
                  <c:v>17895</c:v>
                </c:pt>
                <c:pt idx="113">
                  <c:v>17914.5</c:v>
                </c:pt>
                <c:pt idx="114">
                  <c:v>18009.5</c:v>
                </c:pt>
                <c:pt idx="115">
                  <c:v>18628.5</c:v>
                </c:pt>
                <c:pt idx="116">
                  <c:v>18628.5</c:v>
                </c:pt>
                <c:pt idx="117">
                  <c:v>18628.5</c:v>
                </c:pt>
                <c:pt idx="118">
                  <c:v>18633.5</c:v>
                </c:pt>
                <c:pt idx="119">
                  <c:v>18633.5</c:v>
                </c:pt>
                <c:pt idx="120">
                  <c:v>18633.5</c:v>
                </c:pt>
                <c:pt idx="121">
                  <c:v>18640.5</c:v>
                </c:pt>
                <c:pt idx="122">
                  <c:v>18640.5</c:v>
                </c:pt>
                <c:pt idx="123">
                  <c:v>18643</c:v>
                </c:pt>
                <c:pt idx="124">
                  <c:v>18643</c:v>
                </c:pt>
                <c:pt idx="125">
                  <c:v>18680</c:v>
                </c:pt>
                <c:pt idx="126">
                  <c:v>18682</c:v>
                </c:pt>
                <c:pt idx="127">
                  <c:v>18682</c:v>
                </c:pt>
                <c:pt idx="128">
                  <c:v>18684.5</c:v>
                </c:pt>
                <c:pt idx="129">
                  <c:v>18684.5</c:v>
                </c:pt>
                <c:pt idx="130">
                  <c:v>18687</c:v>
                </c:pt>
                <c:pt idx="131">
                  <c:v>18687</c:v>
                </c:pt>
                <c:pt idx="132">
                  <c:v>18689.5</c:v>
                </c:pt>
                <c:pt idx="133">
                  <c:v>18689.5</c:v>
                </c:pt>
                <c:pt idx="134">
                  <c:v>18697</c:v>
                </c:pt>
                <c:pt idx="135">
                  <c:v>18729</c:v>
                </c:pt>
                <c:pt idx="136">
                  <c:v>18758</c:v>
                </c:pt>
                <c:pt idx="137">
                  <c:v>18758</c:v>
                </c:pt>
                <c:pt idx="138">
                  <c:v>18758</c:v>
                </c:pt>
                <c:pt idx="139">
                  <c:v>18758</c:v>
                </c:pt>
                <c:pt idx="140">
                  <c:v>18758</c:v>
                </c:pt>
                <c:pt idx="141">
                  <c:v>18763</c:v>
                </c:pt>
                <c:pt idx="142">
                  <c:v>18763</c:v>
                </c:pt>
                <c:pt idx="143">
                  <c:v>18780</c:v>
                </c:pt>
                <c:pt idx="144">
                  <c:v>19350</c:v>
                </c:pt>
                <c:pt idx="145">
                  <c:v>19350</c:v>
                </c:pt>
                <c:pt idx="146">
                  <c:v>19538</c:v>
                </c:pt>
                <c:pt idx="147">
                  <c:v>19538</c:v>
                </c:pt>
                <c:pt idx="148">
                  <c:v>19540.5</c:v>
                </c:pt>
                <c:pt idx="149">
                  <c:v>19540.5</c:v>
                </c:pt>
                <c:pt idx="150">
                  <c:v>19577</c:v>
                </c:pt>
                <c:pt idx="151">
                  <c:v>19577</c:v>
                </c:pt>
                <c:pt idx="152">
                  <c:v>19579.5</c:v>
                </c:pt>
                <c:pt idx="153">
                  <c:v>19579.5</c:v>
                </c:pt>
                <c:pt idx="154">
                  <c:v>19606.5</c:v>
                </c:pt>
                <c:pt idx="155">
                  <c:v>19623.5</c:v>
                </c:pt>
                <c:pt idx="156">
                  <c:v>19628.5</c:v>
                </c:pt>
                <c:pt idx="157">
                  <c:v>19628.5</c:v>
                </c:pt>
                <c:pt idx="158">
                  <c:v>19631</c:v>
                </c:pt>
                <c:pt idx="159">
                  <c:v>19638</c:v>
                </c:pt>
                <c:pt idx="160">
                  <c:v>19638</c:v>
                </c:pt>
                <c:pt idx="161">
                  <c:v>19687</c:v>
                </c:pt>
                <c:pt idx="162">
                  <c:v>19687</c:v>
                </c:pt>
                <c:pt idx="163">
                  <c:v>20367</c:v>
                </c:pt>
                <c:pt idx="164">
                  <c:v>20367</c:v>
                </c:pt>
                <c:pt idx="165">
                  <c:v>20433</c:v>
                </c:pt>
                <c:pt idx="166">
                  <c:v>20433</c:v>
                </c:pt>
                <c:pt idx="167">
                  <c:v>20491.5</c:v>
                </c:pt>
                <c:pt idx="168">
                  <c:v>20491.5</c:v>
                </c:pt>
                <c:pt idx="169">
                  <c:v>20491.5</c:v>
                </c:pt>
                <c:pt idx="170">
                  <c:v>20499</c:v>
                </c:pt>
                <c:pt idx="171">
                  <c:v>20506</c:v>
                </c:pt>
                <c:pt idx="172">
                  <c:v>20506</c:v>
                </c:pt>
                <c:pt idx="173">
                  <c:v>20506</c:v>
                </c:pt>
                <c:pt idx="174">
                  <c:v>21278.5</c:v>
                </c:pt>
                <c:pt idx="175">
                  <c:v>21278.5</c:v>
                </c:pt>
                <c:pt idx="176">
                  <c:v>21278.5</c:v>
                </c:pt>
                <c:pt idx="177">
                  <c:v>21279</c:v>
                </c:pt>
                <c:pt idx="178">
                  <c:v>21279</c:v>
                </c:pt>
                <c:pt idx="179">
                  <c:v>21279</c:v>
                </c:pt>
                <c:pt idx="180">
                  <c:v>21323</c:v>
                </c:pt>
                <c:pt idx="181">
                  <c:v>21323</c:v>
                </c:pt>
                <c:pt idx="182">
                  <c:v>21381.5</c:v>
                </c:pt>
                <c:pt idx="183">
                  <c:v>21425.5</c:v>
                </c:pt>
                <c:pt idx="184">
                  <c:v>21428</c:v>
                </c:pt>
                <c:pt idx="185">
                  <c:v>21431</c:v>
                </c:pt>
                <c:pt idx="186">
                  <c:v>22098</c:v>
                </c:pt>
                <c:pt idx="187">
                  <c:v>22168.5</c:v>
                </c:pt>
                <c:pt idx="188">
                  <c:v>22168.5</c:v>
                </c:pt>
                <c:pt idx="189">
                  <c:v>22168.5</c:v>
                </c:pt>
                <c:pt idx="190">
                  <c:v>22186</c:v>
                </c:pt>
                <c:pt idx="191">
                  <c:v>22186</c:v>
                </c:pt>
                <c:pt idx="192">
                  <c:v>22186</c:v>
                </c:pt>
                <c:pt idx="193">
                  <c:v>22220</c:v>
                </c:pt>
                <c:pt idx="194">
                  <c:v>22220</c:v>
                </c:pt>
                <c:pt idx="195">
                  <c:v>22220</c:v>
                </c:pt>
                <c:pt idx="196">
                  <c:v>22220</c:v>
                </c:pt>
                <c:pt idx="197">
                  <c:v>22222.5</c:v>
                </c:pt>
                <c:pt idx="198">
                  <c:v>22227.5</c:v>
                </c:pt>
                <c:pt idx="199">
                  <c:v>22237.5</c:v>
                </c:pt>
                <c:pt idx="200">
                  <c:v>22242</c:v>
                </c:pt>
                <c:pt idx="201">
                  <c:v>22247</c:v>
                </c:pt>
                <c:pt idx="202">
                  <c:v>22249.5</c:v>
                </c:pt>
                <c:pt idx="203">
                  <c:v>22252</c:v>
                </c:pt>
                <c:pt idx="204">
                  <c:v>22254.5</c:v>
                </c:pt>
                <c:pt idx="205">
                  <c:v>22269</c:v>
                </c:pt>
                <c:pt idx="206">
                  <c:v>22269</c:v>
                </c:pt>
                <c:pt idx="207">
                  <c:v>22274</c:v>
                </c:pt>
                <c:pt idx="208">
                  <c:v>22276.5</c:v>
                </c:pt>
                <c:pt idx="209">
                  <c:v>22283.5</c:v>
                </c:pt>
                <c:pt idx="210">
                  <c:v>22286</c:v>
                </c:pt>
                <c:pt idx="211">
                  <c:v>22288.5</c:v>
                </c:pt>
                <c:pt idx="212">
                  <c:v>22291</c:v>
                </c:pt>
                <c:pt idx="213">
                  <c:v>22296</c:v>
                </c:pt>
                <c:pt idx="214">
                  <c:v>22298.5</c:v>
                </c:pt>
                <c:pt idx="215">
                  <c:v>22301</c:v>
                </c:pt>
                <c:pt idx="216">
                  <c:v>22313</c:v>
                </c:pt>
                <c:pt idx="217">
                  <c:v>22318</c:v>
                </c:pt>
                <c:pt idx="218">
                  <c:v>22327.5</c:v>
                </c:pt>
                <c:pt idx="219">
                  <c:v>22330</c:v>
                </c:pt>
                <c:pt idx="220">
                  <c:v>22344.5</c:v>
                </c:pt>
                <c:pt idx="221">
                  <c:v>22352</c:v>
                </c:pt>
                <c:pt idx="222">
                  <c:v>22352</c:v>
                </c:pt>
                <c:pt idx="223">
                  <c:v>22354.5</c:v>
                </c:pt>
                <c:pt idx="224">
                  <c:v>22357</c:v>
                </c:pt>
                <c:pt idx="225">
                  <c:v>22362</c:v>
                </c:pt>
                <c:pt idx="226">
                  <c:v>22366.5</c:v>
                </c:pt>
                <c:pt idx="227">
                  <c:v>22366.5</c:v>
                </c:pt>
                <c:pt idx="228">
                  <c:v>22371.5</c:v>
                </c:pt>
                <c:pt idx="229">
                  <c:v>22374</c:v>
                </c:pt>
                <c:pt idx="230">
                  <c:v>22376.5</c:v>
                </c:pt>
                <c:pt idx="231">
                  <c:v>22388.5</c:v>
                </c:pt>
                <c:pt idx="232">
                  <c:v>22405.5</c:v>
                </c:pt>
                <c:pt idx="233">
                  <c:v>22432.5</c:v>
                </c:pt>
                <c:pt idx="234">
                  <c:v>22437.5</c:v>
                </c:pt>
                <c:pt idx="235">
                  <c:v>22471.5</c:v>
                </c:pt>
                <c:pt idx="236">
                  <c:v>22824.5</c:v>
                </c:pt>
                <c:pt idx="237">
                  <c:v>22939</c:v>
                </c:pt>
                <c:pt idx="238">
                  <c:v>22963.5</c:v>
                </c:pt>
                <c:pt idx="239">
                  <c:v>22968.5</c:v>
                </c:pt>
                <c:pt idx="240">
                  <c:v>22971</c:v>
                </c:pt>
                <c:pt idx="241">
                  <c:v>22995.5</c:v>
                </c:pt>
                <c:pt idx="242">
                  <c:v>23027</c:v>
                </c:pt>
                <c:pt idx="243">
                  <c:v>23041.5</c:v>
                </c:pt>
                <c:pt idx="244">
                  <c:v>23083.5</c:v>
                </c:pt>
                <c:pt idx="245">
                  <c:v>23098</c:v>
                </c:pt>
                <c:pt idx="246">
                  <c:v>23100.5</c:v>
                </c:pt>
                <c:pt idx="247">
                  <c:v>23103</c:v>
                </c:pt>
                <c:pt idx="248">
                  <c:v>23105</c:v>
                </c:pt>
                <c:pt idx="249">
                  <c:v>23105.5</c:v>
                </c:pt>
                <c:pt idx="250">
                  <c:v>23107.5</c:v>
                </c:pt>
                <c:pt idx="251">
                  <c:v>23110</c:v>
                </c:pt>
                <c:pt idx="252">
                  <c:v>23125</c:v>
                </c:pt>
                <c:pt idx="253">
                  <c:v>23127.5</c:v>
                </c:pt>
                <c:pt idx="254">
                  <c:v>23132</c:v>
                </c:pt>
                <c:pt idx="255">
                  <c:v>23139.5</c:v>
                </c:pt>
                <c:pt idx="256">
                  <c:v>23147</c:v>
                </c:pt>
                <c:pt idx="257">
                  <c:v>23154</c:v>
                </c:pt>
                <c:pt idx="258">
                  <c:v>23156.5</c:v>
                </c:pt>
                <c:pt idx="259">
                  <c:v>23159</c:v>
                </c:pt>
                <c:pt idx="260">
                  <c:v>23166.5</c:v>
                </c:pt>
                <c:pt idx="261">
                  <c:v>23169</c:v>
                </c:pt>
                <c:pt idx="262">
                  <c:v>23171</c:v>
                </c:pt>
                <c:pt idx="263">
                  <c:v>23171.5</c:v>
                </c:pt>
                <c:pt idx="264">
                  <c:v>23178.5</c:v>
                </c:pt>
                <c:pt idx="265">
                  <c:v>23178.5</c:v>
                </c:pt>
                <c:pt idx="266">
                  <c:v>23181</c:v>
                </c:pt>
                <c:pt idx="267">
                  <c:v>23181</c:v>
                </c:pt>
                <c:pt idx="268">
                  <c:v>23181</c:v>
                </c:pt>
                <c:pt idx="269">
                  <c:v>23181</c:v>
                </c:pt>
                <c:pt idx="270">
                  <c:v>23181</c:v>
                </c:pt>
                <c:pt idx="271">
                  <c:v>23188.5</c:v>
                </c:pt>
                <c:pt idx="272">
                  <c:v>23193</c:v>
                </c:pt>
                <c:pt idx="273">
                  <c:v>23195.5</c:v>
                </c:pt>
                <c:pt idx="274">
                  <c:v>23198</c:v>
                </c:pt>
                <c:pt idx="275">
                  <c:v>23205.5</c:v>
                </c:pt>
                <c:pt idx="276">
                  <c:v>23210.5</c:v>
                </c:pt>
                <c:pt idx="277">
                  <c:v>23213</c:v>
                </c:pt>
                <c:pt idx="278">
                  <c:v>23227.5</c:v>
                </c:pt>
                <c:pt idx="279">
                  <c:v>23242</c:v>
                </c:pt>
                <c:pt idx="280">
                  <c:v>23261.5</c:v>
                </c:pt>
                <c:pt idx="281">
                  <c:v>23298</c:v>
                </c:pt>
                <c:pt idx="282">
                  <c:v>23300.5</c:v>
                </c:pt>
                <c:pt idx="283">
                  <c:v>23327.5</c:v>
                </c:pt>
                <c:pt idx="284">
                  <c:v>23330</c:v>
                </c:pt>
                <c:pt idx="285">
                  <c:v>23342</c:v>
                </c:pt>
                <c:pt idx="286">
                  <c:v>23342</c:v>
                </c:pt>
                <c:pt idx="287">
                  <c:v>23359</c:v>
                </c:pt>
                <c:pt idx="288">
                  <c:v>23386</c:v>
                </c:pt>
                <c:pt idx="289">
                  <c:v>23386</c:v>
                </c:pt>
                <c:pt idx="290">
                  <c:v>23795</c:v>
                </c:pt>
                <c:pt idx="291">
                  <c:v>23797.5</c:v>
                </c:pt>
                <c:pt idx="292">
                  <c:v>23817</c:v>
                </c:pt>
                <c:pt idx="293">
                  <c:v>23822</c:v>
                </c:pt>
                <c:pt idx="294">
                  <c:v>23831.5</c:v>
                </c:pt>
                <c:pt idx="295">
                  <c:v>23836.5</c:v>
                </c:pt>
                <c:pt idx="296">
                  <c:v>23933</c:v>
                </c:pt>
                <c:pt idx="297">
                  <c:v>23946.5</c:v>
                </c:pt>
                <c:pt idx="298">
                  <c:v>23949</c:v>
                </c:pt>
                <c:pt idx="299">
                  <c:v>23951</c:v>
                </c:pt>
                <c:pt idx="300">
                  <c:v>23953.5</c:v>
                </c:pt>
                <c:pt idx="301">
                  <c:v>23956</c:v>
                </c:pt>
                <c:pt idx="302">
                  <c:v>23961</c:v>
                </c:pt>
                <c:pt idx="303">
                  <c:v>23963.5</c:v>
                </c:pt>
                <c:pt idx="304">
                  <c:v>24041.5</c:v>
                </c:pt>
                <c:pt idx="305">
                  <c:v>24041.5</c:v>
                </c:pt>
                <c:pt idx="306">
                  <c:v>24041.5</c:v>
                </c:pt>
                <c:pt idx="307">
                  <c:v>24041.5</c:v>
                </c:pt>
                <c:pt idx="308">
                  <c:v>24044</c:v>
                </c:pt>
                <c:pt idx="309">
                  <c:v>24044</c:v>
                </c:pt>
                <c:pt idx="310">
                  <c:v>24044</c:v>
                </c:pt>
                <c:pt idx="311">
                  <c:v>24044</c:v>
                </c:pt>
                <c:pt idx="312">
                  <c:v>24044</c:v>
                </c:pt>
                <c:pt idx="313">
                  <c:v>24049</c:v>
                </c:pt>
                <c:pt idx="314">
                  <c:v>24912</c:v>
                </c:pt>
                <c:pt idx="315">
                  <c:v>25709</c:v>
                </c:pt>
                <c:pt idx="316">
                  <c:v>25709</c:v>
                </c:pt>
                <c:pt idx="317">
                  <c:v>25763</c:v>
                </c:pt>
                <c:pt idx="318">
                  <c:v>25904.5</c:v>
                </c:pt>
                <c:pt idx="319">
                  <c:v>26753</c:v>
                </c:pt>
                <c:pt idx="320">
                  <c:v>27408.5</c:v>
                </c:pt>
                <c:pt idx="321">
                  <c:v>27621</c:v>
                </c:pt>
                <c:pt idx="322">
                  <c:v>27713.5</c:v>
                </c:pt>
                <c:pt idx="323">
                  <c:v>27723.5</c:v>
                </c:pt>
                <c:pt idx="324">
                  <c:v>28376.5</c:v>
                </c:pt>
                <c:pt idx="325">
                  <c:v>28467</c:v>
                </c:pt>
                <c:pt idx="326">
                  <c:v>28467</c:v>
                </c:pt>
                <c:pt idx="327">
                  <c:v>28467</c:v>
                </c:pt>
                <c:pt idx="328">
                  <c:v>28471</c:v>
                </c:pt>
                <c:pt idx="329">
                  <c:v>28594</c:v>
                </c:pt>
                <c:pt idx="330">
                  <c:v>28611</c:v>
                </c:pt>
                <c:pt idx="331">
                  <c:v>29313</c:v>
                </c:pt>
                <c:pt idx="332">
                  <c:v>29330</c:v>
                </c:pt>
                <c:pt idx="333">
                  <c:v>29354.5</c:v>
                </c:pt>
                <c:pt idx="334">
                  <c:v>29442.5</c:v>
                </c:pt>
                <c:pt idx="335">
                  <c:v>29442.5</c:v>
                </c:pt>
                <c:pt idx="336">
                  <c:v>29447.5</c:v>
                </c:pt>
                <c:pt idx="337">
                  <c:v>29487</c:v>
                </c:pt>
                <c:pt idx="338">
                  <c:v>30129.5</c:v>
                </c:pt>
                <c:pt idx="339">
                  <c:v>30232</c:v>
                </c:pt>
                <c:pt idx="340">
                  <c:v>30237</c:v>
                </c:pt>
                <c:pt idx="341">
                  <c:v>30239</c:v>
                </c:pt>
                <c:pt idx="342">
                  <c:v>30351</c:v>
                </c:pt>
                <c:pt idx="343">
                  <c:v>30915.5</c:v>
                </c:pt>
                <c:pt idx="344">
                  <c:v>31063.5</c:v>
                </c:pt>
                <c:pt idx="345">
                  <c:v>31066</c:v>
                </c:pt>
                <c:pt idx="346">
                  <c:v>31085.5</c:v>
                </c:pt>
                <c:pt idx="347">
                  <c:v>31095.5</c:v>
                </c:pt>
                <c:pt idx="348">
                  <c:v>31100.5</c:v>
                </c:pt>
                <c:pt idx="349">
                  <c:v>31161.5</c:v>
                </c:pt>
                <c:pt idx="350">
                  <c:v>31163.5</c:v>
                </c:pt>
                <c:pt idx="351">
                  <c:v>31164</c:v>
                </c:pt>
                <c:pt idx="352">
                  <c:v>31166</c:v>
                </c:pt>
                <c:pt idx="353">
                  <c:v>31166.5</c:v>
                </c:pt>
                <c:pt idx="354">
                  <c:v>31195.5</c:v>
                </c:pt>
                <c:pt idx="355">
                  <c:v>31234.5</c:v>
                </c:pt>
                <c:pt idx="356">
                  <c:v>31264</c:v>
                </c:pt>
                <c:pt idx="357">
                  <c:v>31738</c:v>
                </c:pt>
                <c:pt idx="358">
                  <c:v>31755</c:v>
                </c:pt>
                <c:pt idx="359">
                  <c:v>31782</c:v>
                </c:pt>
                <c:pt idx="360">
                  <c:v>31837</c:v>
                </c:pt>
                <c:pt idx="361">
                  <c:v>31906.5</c:v>
                </c:pt>
                <c:pt idx="362">
                  <c:v>31941.5</c:v>
                </c:pt>
                <c:pt idx="363">
                  <c:v>31961</c:v>
                </c:pt>
                <c:pt idx="364">
                  <c:v>31992.5</c:v>
                </c:pt>
                <c:pt idx="365">
                  <c:v>32005</c:v>
                </c:pt>
                <c:pt idx="366">
                  <c:v>32005.5</c:v>
                </c:pt>
                <c:pt idx="367">
                  <c:v>32008</c:v>
                </c:pt>
                <c:pt idx="368">
                  <c:v>32080.5</c:v>
                </c:pt>
                <c:pt idx="369">
                  <c:v>33021</c:v>
                </c:pt>
                <c:pt idx="370">
                  <c:v>33034</c:v>
                </c:pt>
                <c:pt idx="371">
                  <c:v>33092.5</c:v>
                </c:pt>
                <c:pt idx="372">
                  <c:v>33191</c:v>
                </c:pt>
                <c:pt idx="373">
                  <c:v>33705</c:v>
                </c:pt>
                <c:pt idx="374">
                  <c:v>33744</c:v>
                </c:pt>
                <c:pt idx="375">
                  <c:v>33775</c:v>
                </c:pt>
                <c:pt idx="376">
                  <c:v>33777.5</c:v>
                </c:pt>
                <c:pt idx="377">
                  <c:v>33789.5</c:v>
                </c:pt>
                <c:pt idx="378">
                  <c:v>33792</c:v>
                </c:pt>
                <c:pt idx="379">
                  <c:v>33836</c:v>
                </c:pt>
                <c:pt idx="380">
                  <c:v>33838.5</c:v>
                </c:pt>
                <c:pt idx="381">
                  <c:v>33863</c:v>
                </c:pt>
                <c:pt idx="382">
                  <c:v>33863</c:v>
                </c:pt>
                <c:pt idx="383">
                  <c:v>33865.5</c:v>
                </c:pt>
                <c:pt idx="384">
                  <c:v>33865.5</c:v>
                </c:pt>
                <c:pt idx="385">
                  <c:v>33865.5</c:v>
                </c:pt>
                <c:pt idx="386">
                  <c:v>33865.5</c:v>
                </c:pt>
                <c:pt idx="387">
                  <c:v>33865.5</c:v>
                </c:pt>
                <c:pt idx="388">
                  <c:v>33868</c:v>
                </c:pt>
                <c:pt idx="389">
                  <c:v>33868</c:v>
                </c:pt>
                <c:pt idx="390">
                  <c:v>33868</c:v>
                </c:pt>
                <c:pt idx="391">
                  <c:v>33868</c:v>
                </c:pt>
                <c:pt idx="392">
                  <c:v>33893</c:v>
                </c:pt>
                <c:pt idx="393">
                  <c:v>33904.5</c:v>
                </c:pt>
                <c:pt idx="394">
                  <c:v>33907</c:v>
                </c:pt>
                <c:pt idx="395">
                  <c:v>33925.5</c:v>
                </c:pt>
                <c:pt idx="396">
                  <c:v>34543</c:v>
                </c:pt>
                <c:pt idx="397">
                  <c:v>34601.5</c:v>
                </c:pt>
                <c:pt idx="398">
                  <c:v>34601.5</c:v>
                </c:pt>
                <c:pt idx="399">
                  <c:v>34601.5</c:v>
                </c:pt>
                <c:pt idx="400">
                  <c:v>34641.5</c:v>
                </c:pt>
                <c:pt idx="401">
                  <c:v>34651</c:v>
                </c:pt>
                <c:pt idx="402">
                  <c:v>34662.5</c:v>
                </c:pt>
                <c:pt idx="403">
                  <c:v>34670</c:v>
                </c:pt>
                <c:pt idx="404">
                  <c:v>34733.5</c:v>
                </c:pt>
                <c:pt idx="405">
                  <c:v>34736</c:v>
                </c:pt>
                <c:pt idx="406">
                  <c:v>34736</c:v>
                </c:pt>
                <c:pt idx="407">
                  <c:v>34762.5</c:v>
                </c:pt>
                <c:pt idx="408">
                  <c:v>34765</c:v>
                </c:pt>
                <c:pt idx="409">
                  <c:v>34800</c:v>
                </c:pt>
                <c:pt idx="410">
                  <c:v>34809</c:v>
                </c:pt>
                <c:pt idx="411">
                  <c:v>34811.5</c:v>
                </c:pt>
                <c:pt idx="412">
                  <c:v>35428</c:v>
                </c:pt>
                <c:pt idx="413">
                  <c:v>35536</c:v>
                </c:pt>
                <c:pt idx="414">
                  <c:v>35542.5</c:v>
                </c:pt>
                <c:pt idx="415">
                  <c:v>35562</c:v>
                </c:pt>
                <c:pt idx="416">
                  <c:v>35572</c:v>
                </c:pt>
                <c:pt idx="417">
                  <c:v>35574.5</c:v>
                </c:pt>
                <c:pt idx="418">
                  <c:v>35682</c:v>
                </c:pt>
                <c:pt idx="419">
                  <c:v>35682</c:v>
                </c:pt>
                <c:pt idx="420">
                  <c:v>35682</c:v>
                </c:pt>
                <c:pt idx="421">
                  <c:v>36321</c:v>
                </c:pt>
                <c:pt idx="422">
                  <c:v>36442.5</c:v>
                </c:pt>
                <c:pt idx="423">
                  <c:v>36507</c:v>
                </c:pt>
                <c:pt idx="424">
                  <c:v>36630.5</c:v>
                </c:pt>
                <c:pt idx="425">
                  <c:v>36630.5</c:v>
                </c:pt>
                <c:pt idx="426">
                  <c:v>36630.5</c:v>
                </c:pt>
                <c:pt idx="427">
                  <c:v>37417</c:v>
                </c:pt>
                <c:pt idx="428">
                  <c:v>38216</c:v>
                </c:pt>
                <c:pt idx="429">
                  <c:v>38438</c:v>
                </c:pt>
                <c:pt idx="430">
                  <c:v>39128</c:v>
                </c:pt>
                <c:pt idx="431">
                  <c:v>39198</c:v>
                </c:pt>
                <c:pt idx="432">
                  <c:v>39934</c:v>
                </c:pt>
                <c:pt idx="433">
                  <c:v>40014.5</c:v>
                </c:pt>
                <c:pt idx="434">
                  <c:v>40810</c:v>
                </c:pt>
                <c:pt idx="435">
                  <c:v>40970.5</c:v>
                </c:pt>
                <c:pt idx="436">
                  <c:v>41015</c:v>
                </c:pt>
                <c:pt idx="437">
                  <c:v>41137</c:v>
                </c:pt>
                <c:pt idx="438">
                  <c:v>41651.5</c:v>
                </c:pt>
                <c:pt idx="439">
                  <c:v>41766</c:v>
                </c:pt>
                <c:pt idx="440">
                  <c:v>41927</c:v>
                </c:pt>
                <c:pt idx="441">
                  <c:v>41971</c:v>
                </c:pt>
                <c:pt idx="442">
                  <c:v>42682</c:v>
                </c:pt>
                <c:pt idx="443">
                  <c:v>42717.5</c:v>
                </c:pt>
                <c:pt idx="444">
                  <c:v>42717.5</c:v>
                </c:pt>
                <c:pt idx="445">
                  <c:v>42717.5</c:v>
                </c:pt>
                <c:pt idx="446">
                  <c:v>42790</c:v>
                </c:pt>
                <c:pt idx="447">
                  <c:v>43533</c:v>
                </c:pt>
                <c:pt idx="448">
                  <c:v>43533</c:v>
                </c:pt>
                <c:pt idx="449">
                  <c:v>43618.5</c:v>
                </c:pt>
                <c:pt idx="450">
                  <c:v>43665</c:v>
                </c:pt>
                <c:pt idx="451">
                  <c:v>43702</c:v>
                </c:pt>
                <c:pt idx="452">
                  <c:v>43709</c:v>
                </c:pt>
                <c:pt idx="453">
                  <c:v>43822</c:v>
                </c:pt>
                <c:pt idx="454">
                  <c:v>44417</c:v>
                </c:pt>
                <c:pt idx="455">
                  <c:v>44497.5</c:v>
                </c:pt>
                <c:pt idx="456">
                  <c:v>44530.5</c:v>
                </c:pt>
                <c:pt idx="457">
                  <c:v>44584</c:v>
                </c:pt>
                <c:pt idx="458">
                  <c:v>44636</c:v>
                </c:pt>
              </c:numCache>
            </c:numRef>
          </c:xVal>
          <c:yVal>
            <c:numRef>
              <c:f>'Active 1'!$M$21:$M$479</c:f>
              <c:numCache>
                <c:formatCode>General</c:formatCode>
                <c:ptCount val="459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3570-439B-B48A-190C1D8C4153}"/>
            </c:ext>
          </c:extLst>
        </c:ser>
        <c:ser>
          <c:idx val="6"/>
          <c:order val="6"/>
          <c:tx>
            <c:strRef>
              <c:f>'Active 1'!$N$20</c:f>
              <c:strCache>
                <c:ptCount val="1"/>
                <c:pt idx="0">
                  <c:v>s7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xVal>
            <c:numRef>
              <c:f>'Active 1'!$F$21:$F$479</c:f>
              <c:numCache>
                <c:formatCode>General</c:formatCode>
                <c:ptCount val="459"/>
                <c:pt idx="0">
                  <c:v>-21664.5</c:v>
                </c:pt>
                <c:pt idx="1">
                  <c:v>-9992</c:v>
                </c:pt>
                <c:pt idx="2">
                  <c:v>-9080</c:v>
                </c:pt>
                <c:pt idx="3">
                  <c:v>-9077.5</c:v>
                </c:pt>
                <c:pt idx="4">
                  <c:v>-7392.5</c:v>
                </c:pt>
                <c:pt idx="5">
                  <c:v>-4555</c:v>
                </c:pt>
                <c:pt idx="6">
                  <c:v>-2775</c:v>
                </c:pt>
                <c:pt idx="7">
                  <c:v>-254</c:v>
                </c:pt>
                <c:pt idx="8">
                  <c:v>-232</c:v>
                </c:pt>
                <c:pt idx="9">
                  <c:v>-229.5</c:v>
                </c:pt>
                <c:pt idx="10">
                  <c:v>-66</c:v>
                </c:pt>
                <c:pt idx="11">
                  <c:v>0</c:v>
                </c:pt>
                <c:pt idx="12">
                  <c:v>692</c:v>
                </c:pt>
                <c:pt idx="13">
                  <c:v>746</c:v>
                </c:pt>
                <c:pt idx="14">
                  <c:v>4384</c:v>
                </c:pt>
                <c:pt idx="15">
                  <c:v>4408.5</c:v>
                </c:pt>
                <c:pt idx="16">
                  <c:v>4447.5</c:v>
                </c:pt>
                <c:pt idx="17">
                  <c:v>4460</c:v>
                </c:pt>
                <c:pt idx="18">
                  <c:v>4467</c:v>
                </c:pt>
                <c:pt idx="19">
                  <c:v>5310.5</c:v>
                </c:pt>
                <c:pt idx="20">
                  <c:v>5313</c:v>
                </c:pt>
                <c:pt idx="21">
                  <c:v>5342.5</c:v>
                </c:pt>
                <c:pt idx="22">
                  <c:v>6215.5</c:v>
                </c:pt>
                <c:pt idx="23">
                  <c:v>7142</c:v>
                </c:pt>
                <c:pt idx="24">
                  <c:v>7144.5</c:v>
                </c:pt>
                <c:pt idx="25">
                  <c:v>7993</c:v>
                </c:pt>
                <c:pt idx="26">
                  <c:v>8071</c:v>
                </c:pt>
                <c:pt idx="27">
                  <c:v>8088</c:v>
                </c:pt>
                <c:pt idx="28">
                  <c:v>8110</c:v>
                </c:pt>
                <c:pt idx="29">
                  <c:v>8829</c:v>
                </c:pt>
                <c:pt idx="30">
                  <c:v>9873</c:v>
                </c:pt>
                <c:pt idx="31">
                  <c:v>10677.5</c:v>
                </c:pt>
                <c:pt idx="32">
                  <c:v>11391.5</c:v>
                </c:pt>
                <c:pt idx="33">
                  <c:v>11411</c:v>
                </c:pt>
                <c:pt idx="34">
                  <c:v>11628.5</c:v>
                </c:pt>
                <c:pt idx="35">
                  <c:v>12494</c:v>
                </c:pt>
                <c:pt idx="36">
                  <c:v>12545</c:v>
                </c:pt>
                <c:pt idx="37">
                  <c:v>12547.5</c:v>
                </c:pt>
                <c:pt idx="38">
                  <c:v>12550</c:v>
                </c:pt>
                <c:pt idx="39">
                  <c:v>13408.5</c:v>
                </c:pt>
                <c:pt idx="40">
                  <c:v>13411</c:v>
                </c:pt>
                <c:pt idx="41">
                  <c:v>13924.5</c:v>
                </c:pt>
                <c:pt idx="42">
                  <c:v>14103</c:v>
                </c:pt>
                <c:pt idx="43">
                  <c:v>14103</c:v>
                </c:pt>
                <c:pt idx="44">
                  <c:v>14105.5</c:v>
                </c:pt>
                <c:pt idx="45">
                  <c:v>14106</c:v>
                </c:pt>
                <c:pt idx="46">
                  <c:v>14108</c:v>
                </c:pt>
                <c:pt idx="47">
                  <c:v>14125.5</c:v>
                </c:pt>
                <c:pt idx="48">
                  <c:v>14132.5</c:v>
                </c:pt>
                <c:pt idx="49">
                  <c:v>14134.5</c:v>
                </c:pt>
                <c:pt idx="50">
                  <c:v>14137</c:v>
                </c:pt>
                <c:pt idx="51">
                  <c:v>14139.5</c:v>
                </c:pt>
                <c:pt idx="52">
                  <c:v>14144.5</c:v>
                </c:pt>
                <c:pt idx="53">
                  <c:v>14145</c:v>
                </c:pt>
                <c:pt idx="54">
                  <c:v>14155</c:v>
                </c:pt>
                <c:pt idx="55">
                  <c:v>14177</c:v>
                </c:pt>
                <c:pt idx="56">
                  <c:v>14193.5</c:v>
                </c:pt>
                <c:pt idx="57">
                  <c:v>14208</c:v>
                </c:pt>
                <c:pt idx="58">
                  <c:v>14213</c:v>
                </c:pt>
                <c:pt idx="59">
                  <c:v>14230</c:v>
                </c:pt>
                <c:pt idx="60">
                  <c:v>14230</c:v>
                </c:pt>
                <c:pt idx="61">
                  <c:v>14233</c:v>
                </c:pt>
                <c:pt idx="62">
                  <c:v>14235</c:v>
                </c:pt>
                <c:pt idx="63">
                  <c:v>14235</c:v>
                </c:pt>
                <c:pt idx="64">
                  <c:v>14240</c:v>
                </c:pt>
                <c:pt idx="65">
                  <c:v>14274</c:v>
                </c:pt>
                <c:pt idx="66">
                  <c:v>14291</c:v>
                </c:pt>
                <c:pt idx="67">
                  <c:v>14291</c:v>
                </c:pt>
                <c:pt idx="68">
                  <c:v>14291</c:v>
                </c:pt>
                <c:pt idx="69">
                  <c:v>14291</c:v>
                </c:pt>
                <c:pt idx="70">
                  <c:v>14291</c:v>
                </c:pt>
                <c:pt idx="71">
                  <c:v>14291</c:v>
                </c:pt>
                <c:pt idx="72">
                  <c:v>14291</c:v>
                </c:pt>
                <c:pt idx="73">
                  <c:v>14291</c:v>
                </c:pt>
                <c:pt idx="74">
                  <c:v>15073.5</c:v>
                </c:pt>
                <c:pt idx="75">
                  <c:v>15078.5</c:v>
                </c:pt>
                <c:pt idx="76">
                  <c:v>15098</c:v>
                </c:pt>
                <c:pt idx="77">
                  <c:v>15098</c:v>
                </c:pt>
                <c:pt idx="78">
                  <c:v>15147</c:v>
                </c:pt>
                <c:pt idx="79">
                  <c:v>15186</c:v>
                </c:pt>
                <c:pt idx="80">
                  <c:v>15205.5</c:v>
                </c:pt>
                <c:pt idx="81">
                  <c:v>15230</c:v>
                </c:pt>
                <c:pt idx="82">
                  <c:v>15247</c:v>
                </c:pt>
                <c:pt idx="83">
                  <c:v>15914.5</c:v>
                </c:pt>
                <c:pt idx="84">
                  <c:v>15917</c:v>
                </c:pt>
                <c:pt idx="85">
                  <c:v>15921.5</c:v>
                </c:pt>
                <c:pt idx="86">
                  <c:v>15922</c:v>
                </c:pt>
                <c:pt idx="87">
                  <c:v>15932</c:v>
                </c:pt>
                <c:pt idx="88">
                  <c:v>16012.5</c:v>
                </c:pt>
                <c:pt idx="89">
                  <c:v>16012.5</c:v>
                </c:pt>
                <c:pt idx="90">
                  <c:v>16012.5</c:v>
                </c:pt>
                <c:pt idx="91">
                  <c:v>16025</c:v>
                </c:pt>
                <c:pt idx="92">
                  <c:v>16027.5</c:v>
                </c:pt>
                <c:pt idx="93">
                  <c:v>16034.5</c:v>
                </c:pt>
                <c:pt idx="94">
                  <c:v>16034.5</c:v>
                </c:pt>
                <c:pt idx="95">
                  <c:v>16034.5</c:v>
                </c:pt>
                <c:pt idx="96">
                  <c:v>16034.5</c:v>
                </c:pt>
                <c:pt idx="97">
                  <c:v>16034.5</c:v>
                </c:pt>
                <c:pt idx="98">
                  <c:v>16171</c:v>
                </c:pt>
                <c:pt idx="99">
                  <c:v>16729</c:v>
                </c:pt>
                <c:pt idx="100">
                  <c:v>17638.5</c:v>
                </c:pt>
                <c:pt idx="101">
                  <c:v>17658</c:v>
                </c:pt>
                <c:pt idx="102">
                  <c:v>17738.5</c:v>
                </c:pt>
                <c:pt idx="103">
                  <c:v>17738.5</c:v>
                </c:pt>
                <c:pt idx="104">
                  <c:v>17772.5</c:v>
                </c:pt>
                <c:pt idx="105">
                  <c:v>17772.5</c:v>
                </c:pt>
                <c:pt idx="106">
                  <c:v>17790</c:v>
                </c:pt>
                <c:pt idx="107">
                  <c:v>17814</c:v>
                </c:pt>
                <c:pt idx="108">
                  <c:v>17814</c:v>
                </c:pt>
                <c:pt idx="109">
                  <c:v>17819</c:v>
                </c:pt>
                <c:pt idx="110">
                  <c:v>17873</c:v>
                </c:pt>
                <c:pt idx="111">
                  <c:v>17880.5</c:v>
                </c:pt>
                <c:pt idx="112">
                  <c:v>17895</c:v>
                </c:pt>
                <c:pt idx="113">
                  <c:v>17914.5</c:v>
                </c:pt>
                <c:pt idx="114">
                  <c:v>18009.5</c:v>
                </c:pt>
                <c:pt idx="115">
                  <c:v>18628.5</c:v>
                </c:pt>
                <c:pt idx="116">
                  <c:v>18628.5</c:v>
                </c:pt>
                <c:pt idx="117">
                  <c:v>18628.5</c:v>
                </c:pt>
                <c:pt idx="118">
                  <c:v>18633.5</c:v>
                </c:pt>
                <c:pt idx="119">
                  <c:v>18633.5</c:v>
                </c:pt>
                <c:pt idx="120">
                  <c:v>18633.5</c:v>
                </c:pt>
                <c:pt idx="121">
                  <c:v>18640.5</c:v>
                </c:pt>
                <c:pt idx="122">
                  <c:v>18640.5</c:v>
                </c:pt>
                <c:pt idx="123">
                  <c:v>18643</c:v>
                </c:pt>
                <c:pt idx="124">
                  <c:v>18643</c:v>
                </c:pt>
                <c:pt idx="125">
                  <c:v>18680</c:v>
                </c:pt>
                <c:pt idx="126">
                  <c:v>18682</c:v>
                </c:pt>
                <c:pt idx="127">
                  <c:v>18682</c:v>
                </c:pt>
                <c:pt idx="128">
                  <c:v>18684.5</c:v>
                </c:pt>
                <c:pt idx="129">
                  <c:v>18684.5</c:v>
                </c:pt>
                <c:pt idx="130">
                  <c:v>18687</c:v>
                </c:pt>
                <c:pt idx="131">
                  <c:v>18687</c:v>
                </c:pt>
                <c:pt idx="132">
                  <c:v>18689.5</c:v>
                </c:pt>
                <c:pt idx="133">
                  <c:v>18689.5</c:v>
                </c:pt>
                <c:pt idx="134">
                  <c:v>18697</c:v>
                </c:pt>
                <c:pt idx="135">
                  <c:v>18729</c:v>
                </c:pt>
                <c:pt idx="136">
                  <c:v>18758</c:v>
                </c:pt>
                <c:pt idx="137">
                  <c:v>18758</c:v>
                </c:pt>
                <c:pt idx="138">
                  <c:v>18758</c:v>
                </c:pt>
                <c:pt idx="139">
                  <c:v>18758</c:v>
                </c:pt>
                <c:pt idx="140">
                  <c:v>18758</c:v>
                </c:pt>
                <c:pt idx="141">
                  <c:v>18763</c:v>
                </c:pt>
                <c:pt idx="142">
                  <c:v>18763</c:v>
                </c:pt>
                <c:pt idx="143">
                  <c:v>18780</c:v>
                </c:pt>
                <c:pt idx="144">
                  <c:v>19350</c:v>
                </c:pt>
                <c:pt idx="145">
                  <c:v>19350</c:v>
                </c:pt>
                <c:pt idx="146">
                  <c:v>19538</c:v>
                </c:pt>
                <c:pt idx="147">
                  <c:v>19538</c:v>
                </c:pt>
                <c:pt idx="148">
                  <c:v>19540.5</c:v>
                </c:pt>
                <c:pt idx="149">
                  <c:v>19540.5</c:v>
                </c:pt>
                <c:pt idx="150">
                  <c:v>19577</c:v>
                </c:pt>
                <c:pt idx="151">
                  <c:v>19577</c:v>
                </c:pt>
                <c:pt idx="152">
                  <c:v>19579.5</c:v>
                </c:pt>
                <c:pt idx="153">
                  <c:v>19579.5</c:v>
                </c:pt>
                <c:pt idx="154">
                  <c:v>19606.5</c:v>
                </c:pt>
                <c:pt idx="155">
                  <c:v>19623.5</c:v>
                </c:pt>
                <c:pt idx="156">
                  <c:v>19628.5</c:v>
                </c:pt>
                <c:pt idx="157">
                  <c:v>19628.5</c:v>
                </c:pt>
                <c:pt idx="158">
                  <c:v>19631</c:v>
                </c:pt>
                <c:pt idx="159">
                  <c:v>19638</c:v>
                </c:pt>
                <c:pt idx="160">
                  <c:v>19638</c:v>
                </c:pt>
                <c:pt idx="161">
                  <c:v>19687</c:v>
                </c:pt>
                <c:pt idx="162">
                  <c:v>19687</c:v>
                </c:pt>
                <c:pt idx="163">
                  <c:v>20367</c:v>
                </c:pt>
                <c:pt idx="164">
                  <c:v>20367</c:v>
                </c:pt>
                <c:pt idx="165">
                  <c:v>20433</c:v>
                </c:pt>
                <c:pt idx="166">
                  <c:v>20433</c:v>
                </c:pt>
                <c:pt idx="167">
                  <c:v>20491.5</c:v>
                </c:pt>
                <c:pt idx="168">
                  <c:v>20491.5</c:v>
                </c:pt>
                <c:pt idx="169">
                  <c:v>20491.5</c:v>
                </c:pt>
                <c:pt idx="170">
                  <c:v>20499</c:v>
                </c:pt>
                <c:pt idx="171">
                  <c:v>20506</c:v>
                </c:pt>
                <c:pt idx="172">
                  <c:v>20506</c:v>
                </c:pt>
                <c:pt idx="173">
                  <c:v>20506</c:v>
                </c:pt>
                <c:pt idx="174">
                  <c:v>21278.5</c:v>
                </c:pt>
                <c:pt idx="175">
                  <c:v>21278.5</c:v>
                </c:pt>
                <c:pt idx="176">
                  <c:v>21278.5</c:v>
                </c:pt>
                <c:pt idx="177">
                  <c:v>21279</c:v>
                </c:pt>
                <c:pt idx="178">
                  <c:v>21279</c:v>
                </c:pt>
                <c:pt idx="179">
                  <c:v>21279</c:v>
                </c:pt>
                <c:pt idx="180">
                  <c:v>21323</c:v>
                </c:pt>
                <c:pt idx="181">
                  <c:v>21323</c:v>
                </c:pt>
                <c:pt idx="182">
                  <c:v>21381.5</c:v>
                </c:pt>
                <c:pt idx="183">
                  <c:v>21425.5</c:v>
                </c:pt>
                <c:pt idx="184">
                  <c:v>21428</c:v>
                </c:pt>
                <c:pt idx="185">
                  <c:v>21431</c:v>
                </c:pt>
                <c:pt idx="186">
                  <c:v>22098</c:v>
                </c:pt>
                <c:pt idx="187">
                  <c:v>22168.5</c:v>
                </c:pt>
                <c:pt idx="188">
                  <c:v>22168.5</c:v>
                </c:pt>
                <c:pt idx="189">
                  <c:v>22168.5</c:v>
                </c:pt>
                <c:pt idx="190">
                  <c:v>22186</c:v>
                </c:pt>
                <c:pt idx="191">
                  <c:v>22186</c:v>
                </c:pt>
                <c:pt idx="192">
                  <c:v>22186</c:v>
                </c:pt>
                <c:pt idx="193">
                  <c:v>22220</c:v>
                </c:pt>
                <c:pt idx="194">
                  <c:v>22220</c:v>
                </c:pt>
                <c:pt idx="195">
                  <c:v>22220</c:v>
                </c:pt>
                <c:pt idx="196">
                  <c:v>22220</c:v>
                </c:pt>
                <c:pt idx="197">
                  <c:v>22222.5</c:v>
                </c:pt>
                <c:pt idx="198">
                  <c:v>22227.5</c:v>
                </c:pt>
                <c:pt idx="199">
                  <c:v>22237.5</c:v>
                </c:pt>
                <c:pt idx="200">
                  <c:v>22242</c:v>
                </c:pt>
                <c:pt idx="201">
                  <c:v>22247</c:v>
                </c:pt>
                <c:pt idx="202">
                  <c:v>22249.5</c:v>
                </c:pt>
                <c:pt idx="203">
                  <c:v>22252</c:v>
                </c:pt>
                <c:pt idx="204">
                  <c:v>22254.5</c:v>
                </c:pt>
                <c:pt idx="205">
                  <c:v>22269</c:v>
                </c:pt>
                <c:pt idx="206">
                  <c:v>22269</c:v>
                </c:pt>
                <c:pt idx="207">
                  <c:v>22274</c:v>
                </c:pt>
                <c:pt idx="208">
                  <c:v>22276.5</c:v>
                </c:pt>
                <c:pt idx="209">
                  <c:v>22283.5</c:v>
                </c:pt>
                <c:pt idx="210">
                  <c:v>22286</c:v>
                </c:pt>
                <c:pt idx="211">
                  <c:v>22288.5</c:v>
                </c:pt>
                <c:pt idx="212">
                  <c:v>22291</c:v>
                </c:pt>
                <c:pt idx="213">
                  <c:v>22296</c:v>
                </c:pt>
                <c:pt idx="214">
                  <c:v>22298.5</c:v>
                </c:pt>
                <c:pt idx="215">
                  <c:v>22301</c:v>
                </c:pt>
                <c:pt idx="216">
                  <c:v>22313</c:v>
                </c:pt>
                <c:pt idx="217">
                  <c:v>22318</c:v>
                </c:pt>
                <c:pt idx="218">
                  <c:v>22327.5</c:v>
                </c:pt>
                <c:pt idx="219">
                  <c:v>22330</c:v>
                </c:pt>
                <c:pt idx="220">
                  <c:v>22344.5</c:v>
                </c:pt>
                <c:pt idx="221">
                  <c:v>22352</c:v>
                </c:pt>
                <c:pt idx="222">
                  <c:v>22352</c:v>
                </c:pt>
                <c:pt idx="223">
                  <c:v>22354.5</c:v>
                </c:pt>
                <c:pt idx="224">
                  <c:v>22357</c:v>
                </c:pt>
                <c:pt idx="225">
                  <c:v>22362</c:v>
                </c:pt>
                <c:pt idx="226">
                  <c:v>22366.5</c:v>
                </c:pt>
                <c:pt idx="227">
                  <c:v>22366.5</c:v>
                </c:pt>
                <c:pt idx="228">
                  <c:v>22371.5</c:v>
                </c:pt>
                <c:pt idx="229">
                  <c:v>22374</c:v>
                </c:pt>
                <c:pt idx="230">
                  <c:v>22376.5</c:v>
                </c:pt>
                <c:pt idx="231">
                  <c:v>22388.5</c:v>
                </c:pt>
                <c:pt idx="232">
                  <c:v>22405.5</c:v>
                </c:pt>
                <c:pt idx="233">
                  <c:v>22432.5</c:v>
                </c:pt>
                <c:pt idx="234">
                  <c:v>22437.5</c:v>
                </c:pt>
                <c:pt idx="235">
                  <c:v>22471.5</c:v>
                </c:pt>
                <c:pt idx="236">
                  <c:v>22824.5</c:v>
                </c:pt>
                <c:pt idx="237">
                  <c:v>22939</c:v>
                </c:pt>
                <c:pt idx="238">
                  <c:v>22963.5</c:v>
                </c:pt>
                <c:pt idx="239">
                  <c:v>22968.5</c:v>
                </c:pt>
                <c:pt idx="240">
                  <c:v>22971</c:v>
                </c:pt>
                <c:pt idx="241">
                  <c:v>22995.5</c:v>
                </c:pt>
                <c:pt idx="242">
                  <c:v>23027</c:v>
                </c:pt>
                <c:pt idx="243">
                  <c:v>23041.5</c:v>
                </c:pt>
                <c:pt idx="244">
                  <c:v>23083.5</c:v>
                </c:pt>
                <c:pt idx="245">
                  <c:v>23098</c:v>
                </c:pt>
                <c:pt idx="246">
                  <c:v>23100.5</c:v>
                </c:pt>
                <c:pt idx="247">
                  <c:v>23103</c:v>
                </c:pt>
                <c:pt idx="248">
                  <c:v>23105</c:v>
                </c:pt>
                <c:pt idx="249">
                  <c:v>23105.5</c:v>
                </c:pt>
                <c:pt idx="250">
                  <c:v>23107.5</c:v>
                </c:pt>
                <c:pt idx="251">
                  <c:v>23110</c:v>
                </c:pt>
                <c:pt idx="252">
                  <c:v>23125</c:v>
                </c:pt>
                <c:pt idx="253">
                  <c:v>23127.5</c:v>
                </c:pt>
                <c:pt idx="254">
                  <c:v>23132</c:v>
                </c:pt>
                <c:pt idx="255">
                  <c:v>23139.5</c:v>
                </c:pt>
                <c:pt idx="256">
                  <c:v>23147</c:v>
                </c:pt>
                <c:pt idx="257">
                  <c:v>23154</c:v>
                </c:pt>
                <c:pt idx="258">
                  <c:v>23156.5</c:v>
                </c:pt>
                <c:pt idx="259">
                  <c:v>23159</c:v>
                </c:pt>
                <c:pt idx="260">
                  <c:v>23166.5</c:v>
                </c:pt>
                <c:pt idx="261">
                  <c:v>23169</c:v>
                </c:pt>
                <c:pt idx="262">
                  <c:v>23171</c:v>
                </c:pt>
                <c:pt idx="263">
                  <c:v>23171.5</c:v>
                </c:pt>
                <c:pt idx="264">
                  <c:v>23178.5</c:v>
                </c:pt>
                <c:pt idx="265">
                  <c:v>23178.5</c:v>
                </c:pt>
                <c:pt idx="266">
                  <c:v>23181</c:v>
                </c:pt>
                <c:pt idx="267">
                  <c:v>23181</c:v>
                </c:pt>
                <c:pt idx="268">
                  <c:v>23181</c:v>
                </c:pt>
                <c:pt idx="269">
                  <c:v>23181</c:v>
                </c:pt>
                <c:pt idx="270">
                  <c:v>23181</c:v>
                </c:pt>
                <c:pt idx="271">
                  <c:v>23188.5</c:v>
                </c:pt>
                <c:pt idx="272">
                  <c:v>23193</c:v>
                </c:pt>
                <c:pt idx="273">
                  <c:v>23195.5</c:v>
                </c:pt>
                <c:pt idx="274">
                  <c:v>23198</c:v>
                </c:pt>
                <c:pt idx="275">
                  <c:v>23205.5</c:v>
                </c:pt>
                <c:pt idx="276">
                  <c:v>23210.5</c:v>
                </c:pt>
                <c:pt idx="277">
                  <c:v>23213</c:v>
                </c:pt>
                <c:pt idx="278">
                  <c:v>23227.5</c:v>
                </c:pt>
                <c:pt idx="279">
                  <c:v>23242</c:v>
                </c:pt>
                <c:pt idx="280">
                  <c:v>23261.5</c:v>
                </c:pt>
                <c:pt idx="281">
                  <c:v>23298</c:v>
                </c:pt>
                <c:pt idx="282">
                  <c:v>23300.5</c:v>
                </c:pt>
                <c:pt idx="283">
                  <c:v>23327.5</c:v>
                </c:pt>
                <c:pt idx="284">
                  <c:v>23330</c:v>
                </c:pt>
                <c:pt idx="285">
                  <c:v>23342</c:v>
                </c:pt>
                <c:pt idx="286">
                  <c:v>23342</c:v>
                </c:pt>
                <c:pt idx="287">
                  <c:v>23359</c:v>
                </c:pt>
                <c:pt idx="288">
                  <c:v>23386</c:v>
                </c:pt>
                <c:pt idx="289">
                  <c:v>23386</c:v>
                </c:pt>
                <c:pt idx="290">
                  <c:v>23795</c:v>
                </c:pt>
                <c:pt idx="291">
                  <c:v>23797.5</c:v>
                </c:pt>
                <c:pt idx="292">
                  <c:v>23817</c:v>
                </c:pt>
                <c:pt idx="293">
                  <c:v>23822</c:v>
                </c:pt>
                <c:pt idx="294">
                  <c:v>23831.5</c:v>
                </c:pt>
                <c:pt idx="295">
                  <c:v>23836.5</c:v>
                </c:pt>
                <c:pt idx="296">
                  <c:v>23933</c:v>
                </c:pt>
                <c:pt idx="297">
                  <c:v>23946.5</c:v>
                </c:pt>
                <c:pt idx="298">
                  <c:v>23949</c:v>
                </c:pt>
                <c:pt idx="299">
                  <c:v>23951</c:v>
                </c:pt>
                <c:pt idx="300">
                  <c:v>23953.5</c:v>
                </c:pt>
                <c:pt idx="301">
                  <c:v>23956</c:v>
                </c:pt>
                <c:pt idx="302">
                  <c:v>23961</c:v>
                </c:pt>
                <c:pt idx="303">
                  <c:v>23963.5</c:v>
                </c:pt>
                <c:pt idx="304">
                  <c:v>24041.5</c:v>
                </c:pt>
                <c:pt idx="305">
                  <c:v>24041.5</c:v>
                </c:pt>
                <c:pt idx="306">
                  <c:v>24041.5</c:v>
                </c:pt>
                <c:pt idx="307">
                  <c:v>24041.5</c:v>
                </c:pt>
                <c:pt idx="308">
                  <c:v>24044</c:v>
                </c:pt>
                <c:pt idx="309">
                  <c:v>24044</c:v>
                </c:pt>
                <c:pt idx="310">
                  <c:v>24044</c:v>
                </c:pt>
                <c:pt idx="311">
                  <c:v>24044</c:v>
                </c:pt>
                <c:pt idx="312">
                  <c:v>24044</c:v>
                </c:pt>
                <c:pt idx="313">
                  <c:v>24049</c:v>
                </c:pt>
                <c:pt idx="314">
                  <c:v>24912</c:v>
                </c:pt>
                <c:pt idx="315">
                  <c:v>25709</c:v>
                </c:pt>
                <c:pt idx="316">
                  <c:v>25709</c:v>
                </c:pt>
                <c:pt idx="317">
                  <c:v>25763</c:v>
                </c:pt>
                <c:pt idx="318">
                  <c:v>25904.5</c:v>
                </c:pt>
                <c:pt idx="319">
                  <c:v>26753</c:v>
                </c:pt>
                <c:pt idx="320">
                  <c:v>27408.5</c:v>
                </c:pt>
                <c:pt idx="321">
                  <c:v>27621</c:v>
                </c:pt>
                <c:pt idx="322">
                  <c:v>27713.5</c:v>
                </c:pt>
                <c:pt idx="323">
                  <c:v>27723.5</c:v>
                </c:pt>
                <c:pt idx="324">
                  <c:v>28376.5</c:v>
                </c:pt>
                <c:pt idx="325">
                  <c:v>28467</c:v>
                </c:pt>
                <c:pt idx="326">
                  <c:v>28467</c:v>
                </c:pt>
                <c:pt idx="327">
                  <c:v>28467</c:v>
                </c:pt>
                <c:pt idx="328">
                  <c:v>28471</c:v>
                </c:pt>
                <c:pt idx="329">
                  <c:v>28594</c:v>
                </c:pt>
                <c:pt idx="330">
                  <c:v>28611</c:v>
                </c:pt>
                <c:pt idx="331">
                  <c:v>29313</c:v>
                </c:pt>
                <c:pt idx="332">
                  <c:v>29330</c:v>
                </c:pt>
                <c:pt idx="333">
                  <c:v>29354.5</c:v>
                </c:pt>
                <c:pt idx="334">
                  <c:v>29442.5</c:v>
                </c:pt>
                <c:pt idx="335">
                  <c:v>29442.5</c:v>
                </c:pt>
                <c:pt idx="336">
                  <c:v>29447.5</c:v>
                </c:pt>
                <c:pt idx="337">
                  <c:v>29487</c:v>
                </c:pt>
                <c:pt idx="338">
                  <c:v>30129.5</c:v>
                </c:pt>
                <c:pt idx="339">
                  <c:v>30232</c:v>
                </c:pt>
                <c:pt idx="340">
                  <c:v>30237</c:v>
                </c:pt>
                <c:pt idx="341">
                  <c:v>30239</c:v>
                </c:pt>
                <c:pt idx="342">
                  <c:v>30351</c:v>
                </c:pt>
                <c:pt idx="343">
                  <c:v>30915.5</c:v>
                </c:pt>
                <c:pt idx="344">
                  <c:v>31063.5</c:v>
                </c:pt>
                <c:pt idx="345">
                  <c:v>31066</c:v>
                </c:pt>
                <c:pt idx="346">
                  <c:v>31085.5</c:v>
                </c:pt>
                <c:pt idx="347">
                  <c:v>31095.5</c:v>
                </c:pt>
                <c:pt idx="348">
                  <c:v>31100.5</c:v>
                </c:pt>
                <c:pt idx="349">
                  <c:v>31161.5</c:v>
                </c:pt>
                <c:pt idx="350">
                  <c:v>31163.5</c:v>
                </c:pt>
                <c:pt idx="351">
                  <c:v>31164</c:v>
                </c:pt>
                <c:pt idx="352">
                  <c:v>31166</c:v>
                </c:pt>
                <c:pt idx="353">
                  <c:v>31166.5</c:v>
                </c:pt>
                <c:pt idx="354">
                  <c:v>31195.5</c:v>
                </c:pt>
                <c:pt idx="355">
                  <c:v>31234.5</c:v>
                </c:pt>
                <c:pt idx="356">
                  <c:v>31264</c:v>
                </c:pt>
                <c:pt idx="357">
                  <c:v>31738</c:v>
                </c:pt>
                <c:pt idx="358">
                  <c:v>31755</c:v>
                </c:pt>
                <c:pt idx="359">
                  <c:v>31782</c:v>
                </c:pt>
                <c:pt idx="360">
                  <c:v>31837</c:v>
                </c:pt>
                <c:pt idx="361">
                  <c:v>31906.5</c:v>
                </c:pt>
                <c:pt idx="362">
                  <c:v>31941.5</c:v>
                </c:pt>
                <c:pt idx="363">
                  <c:v>31961</c:v>
                </c:pt>
                <c:pt idx="364">
                  <c:v>31992.5</c:v>
                </c:pt>
                <c:pt idx="365">
                  <c:v>32005</c:v>
                </c:pt>
                <c:pt idx="366">
                  <c:v>32005.5</c:v>
                </c:pt>
                <c:pt idx="367">
                  <c:v>32008</c:v>
                </c:pt>
                <c:pt idx="368">
                  <c:v>32080.5</c:v>
                </c:pt>
                <c:pt idx="369">
                  <c:v>33021</c:v>
                </c:pt>
                <c:pt idx="370">
                  <c:v>33034</c:v>
                </c:pt>
                <c:pt idx="371">
                  <c:v>33092.5</c:v>
                </c:pt>
                <c:pt idx="372">
                  <c:v>33191</c:v>
                </c:pt>
                <c:pt idx="373">
                  <c:v>33705</c:v>
                </c:pt>
                <c:pt idx="374">
                  <c:v>33744</c:v>
                </c:pt>
                <c:pt idx="375">
                  <c:v>33775</c:v>
                </c:pt>
                <c:pt idx="376">
                  <c:v>33777.5</c:v>
                </c:pt>
                <c:pt idx="377">
                  <c:v>33789.5</c:v>
                </c:pt>
                <c:pt idx="378">
                  <c:v>33792</c:v>
                </c:pt>
                <c:pt idx="379">
                  <c:v>33836</c:v>
                </c:pt>
                <c:pt idx="380">
                  <c:v>33838.5</c:v>
                </c:pt>
                <c:pt idx="381">
                  <c:v>33863</c:v>
                </c:pt>
                <c:pt idx="382">
                  <c:v>33863</c:v>
                </c:pt>
                <c:pt idx="383">
                  <c:v>33865.5</c:v>
                </c:pt>
                <c:pt idx="384">
                  <c:v>33865.5</c:v>
                </c:pt>
                <c:pt idx="385">
                  <c:v>33865.5</c:v>
                </c:pt>
                <c:pt idx="386">
                  <c:v>33865.5</c:v>
                </c:pt>
                <c:pt idx="387">
                  <c:v>33865.5</c:v>
                </c:pt>
                <c:pt idx="388">
                  <c:v>33868</c:v>
                </c:pt>
                <c:pt idx="389">
                  <c:v>33868</c:v>
                </c:pt>
                <c:pt idx="390">
                  <c:v>33868</c:v>
                </c:pt>
                <c:pt idx="391">
                  <c:v>33868</c:v>
                </c:pt>
                <c:pt idx="392">
                  <c:v>33893</c:v>
                </c:pt>
                <c:pt idx="393">
                  <c:v>33904.5</c:v>
                </c:pt>
                <c:pt idx="394">
                  <c:v>33907</c:v>
                </c:pt>
                <c:pt idx="395">
                  <c:v>33925.5</c:v>
                </c:pt>
                <c:pt idx="396">
                  <c:v>34543</c:v>
                </c:pt>
                <c:pt idx="397">
                  <c:v>34601.5</c:v>
                </c:pt>
                <c:pt idx="398">
                  <c:v>34601.5</c:v>
                </c:pt>
                <c:pt idx="399">
                  <c:v>34601.5</c:v>
                </c:pt>
                <c:pt idx="400">
                  <c:v>34641.5</c:v>
                </c:pt>
                <c:pt idx="401">
                  <c:v>34651</c:v>
                </c:pt>
                <c:pt idx="402">
                  <c:v>34662.5</c:v>
                </c:pt>
                <c:pt idx="403">
                  <c:v>34670</c:v>
                </c:pt>
                <c:pt idx="404">
                  <c:v>34733.5</c:v>
                </c:pt>
                <c:pt idx="405">
                  <c:v>34736</c:v>
                </c:pt>
                <c:pt idx="406">
                  <c:v>34736</c:v>
                </c:pt>
                <c:pt idx="407">
                  <c:v>34762.5</c:v>
                </c:pt>
                <c:pt idx="408">
                  <c:v>34765</c:v>
                </c:pt>
                <c:pt idx="409">
                  <c:v>34800</c:v>
                </c:pt>
                <c:pt idx="410">
                  <c:v>34809</c:v>
                </c:pt>
                <c:pt idx="411">
                  <c:v>34811.5</c:v>
                </c:pt>
                <c:pt idx="412">
                  <c:v>35428</c:v>
                </c:pt>
                <c:pt idx="413">
                  <c:v>35536</c:v>
                </c:pt>
                <c:pt idx="414">
                  <c:v>35542.5</c:v>
                </c:pt>
                <c:pt idx="415">
                  <c:v>35562</c:v>
                </c:pt>
                <c:pt idx="416">
                  <c:v>35572</c:v>
                </c:pt>
                <c:pt idx="417">
                  <c:v>35574.5</c:v>
                </c:pt>
                <c:pt idx="418">
                  <c:v>35682</c:v>
                </c:pt>
                <c:pt idx="419">
                  <c:v>35682</c:v>
                </c:pt>
                <c:pt idx="420">
                  <c:v>35682</c:v>
                </c:pt>
                <c:pt idx="421">
                  <c:v>36321</c:v>
                </c:pt>
                <c:pt idx="422">
                  <c:v>36442.5</c:v>
                </c:pt>
                <c:pt idx="423">
                  <c:v>36507</c:v>
                </c:pt>
                <c:pt idx="424">
                  <c:v>36630.5</c:v>
                </c:pt>
                <c:pt idx="425">
                  <c:v>36630.5</c:v>
                </c:pt>
                <c:pt idx="426">
                  <c:v>36630.5</c:v>
                </c:pt>
                <c:pt idx="427">
                  <c:v>37417</c:v>
                </c:pt>
                <c:pt idx="428">
                  <c:v>38216</c:v>
                </c:pt>
                <c:pt idx="429">
                  <c:v>38438</c:v>
                </c:pt>
                <c:pt idx="430">
                  <c:v>39128</c:v>
                </c:pt>
                <c:pt idx="431">
                  <c:v>39198</c:v>
                </c:pt>
                <c:pt idx="432">
                  <c:v>39934</c:v>
                </c:pt>
                <c:pt idx="433">
                  <c:v>40014.5</c:v>
                </c:pt>
                <c:pt idx="434">
                  <c:v>40810</c:v>
                </c:pt>
                <c:pt idx="435">
                  <c:v>40970.5</c:v>
                </c:pt>
                <c:pt idx="436">
                  <c:v>41015</c:v>
                </c:pt>
                <c:pt idx="437">
                  <c:v>41137</c:v>
                </c:pt>
                <c:pt idx="438">
                  <c:v>41651.5</c:v>
                </c:pt>
                <c:pt idx="439">
                  <c:v>41766</c:v>
                </c:pt>
                <c:pt idx="440">
                  <c:v>41927</c:v>
                </c:pt>
                <c:pt idx="441">
                  <c:v>41971</c:v>
                </c:pt>
                <c:pt idx="442">
                  <c:v>42682</c:v>
                </c:pt>
                <c:pt idx="443">
                  <c:v>42717.5</c:v>
                </c:pt>
                <c:pt idx="444">
                  <c:v>42717.5</c:v>
                </c:pt>
                <c:pt idx="445">
                  <c:v>42717.5</c:v>
                </c:pt>
                <c:pt idx="446">
                  <c:v>42790</c:v>
                </c:pt>
                <c:pt idx="447">
                  <c:v>43533</c:v>
                </c:pt>
                <c:pt idx="448">
                  <c:v>43533</c:v>
                </c:pt>
                <c:pt idx="449">
                  <c:v>43618.5</c:v>
                </c:pt>
                <c:pt idx="450">
                  <c:v>43665</c:v>
                </c:pt>
                <c:pt idx="451">
                  <c:v>43702</c:v>
                </c:pt>
                <c:pt idx="452">
                  <c:v>43709</c:v>
                </c:pt>
                <c:pt idx="453">
                  <c:v>43822</c:v>
                </c:pt>
                <c:pt idx="454">
                  <c:v>44417</c:v>
                </c:pt>
                <c:pt idx="455">
                  <c:v>44497.5</c:v>
                </c:pt>
                <c:pt idx="456">
                  <c:v>44530.5</c:v>
                </c:pt>
                <c:pt idx="457">
                  <c:v>44584</c:v>
                </c:pt>
                <c:pt idx="458">
                  <c:v>44636</c:v>
                </c:pt>
              </c:numCache>
            </c:numRef>
          </c:xVal>
          <c:yVal>
            <c:numRef>
              <c:f>'Active 1'!$N$21:$N$479</c:f>
              <c:numCache>
                <c:formatCode>General</c:formatCode>
                <c:ptCount val="459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3570-439B-B48A-190C1D8C4153}"/>
            </c:ext>
          </c:extLst>
        </c:ser>
        <c:ser>
          <c:idx val="7"/>
          <c:order val="7"/>
          <c:tx>
            <c:strRef>
              <c:f>'Active 1'!$AW$1</c:f>
              <c:strCache>
                <c:ptCount val="1"/>
                <c:pt idx="0">
                  <c:v>Q.+LiTE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1'!$AV$2:$AV$72</c:f>
              <c:numCache>
                <c:formatCode>General</c:formatCode>
                <c:ptCount val="71"/>
                <c:pt idx="0">
                  <c:v>-30000</c:v>
                </c:pt>
                <c:pt idx="1">
                  <c:v>-29000</c:v>
                </c:pt>
                <c:pt idx="2">
                  <c:v>-28000</c:v>
                </c:pt>
                <c:pt idx="3">
                  <c:v>-27000</c:v>
                </c:pt>
                <c:pt idx="4">
                  <c:v>-26000</c:v>
                </c:pt>
                <c:pt idx="5">
                  <c:v>-25000</c:v>
                </c:pt>
                <c:pt idx="6">
                  <c:v>-24000</c:v>
                </c:pt>
                <c:pt idx="7">
                  <c:v>-23000</c:v>
                </c:pt>
                <c:pt idx="8">
                  <c:v>-22000</c:v>
                </c:pt>
                <c:pt idx="9">
                  <c:v>-21000</c:v>
                </c:pt>
                <c:pt idx="10">
                  <c:v>-20000</c:v>
                </c:pt>
                <c:pt idx="11">
                  <c:v>-19000</c:v>
                </c:pt>
                <c:pt idx="12">
                  <c:v>-18000</c:v>
                </c:pt>
                <c:pt idx="13">
                  <c:v>-17000</c:v>
                </c:pt>
                <c:pt idx="14">
                  <c:v>-16000</c:v>
                </c:pt>
                <c:pt idx="15">
                  <c:v>-15000</c:v>
                </c:pt>
                <c:pt idx="16">
                  <c:v>-14000</c:v>
                </c:pt>
                <c:pt idx="17">
                  <c:v>-13000</c:v>
                </c:pt>
                <c:pt idx="18">
                  <c:v>-12000</c:v>
                </c:pt>
                <c:pt idx="19">
                  <c:v>-11000</c:v>
                </c:pt>
                <c:pt idx="20">
                  <c:v>-10000</c:v>
                </c:pt>
                <c:pt idx="21">
                  <c:v>-9000</c:v>
                </c:pt>
                <c:pt idx="22">
                  <c:v>-8000</c:v>
                </c:pt>
                <c:pt idx="23">
                  <c:v>-7000</c:v>
                </c:pt>
                <c:pt idx="24">
                  <c:v>-6000</c:v>
                </c:pt>
                <c:pt idx="25">
                  <c:v>-5000</c:v>
                </c:pt>
                <c:pt idx="26">
                  <c:v>-4000</c:v>
                </c:pt>
                <c:pt idx="27">
                  <c:v>-3000</c:v>
                </c:pt>
                <c:pt idx="28">
                  <c:v>-2000</c:v>
                </c:pt>
                <c:pt idx="29">
                  <c:v>-1000</c:v>
                </c:pt>
                <c:pt idx="30">
                  <c:v>0</c:v>
                </c:pt>
                <c:pt idx="31">
                  <c:v>1000</c:v>
                </c:pt>
                <c:pt idx="32">
                  <c:v>2000</c:v>
                </c:pt>
                <c:pt idx="33">
                  <c:v>3000</c:v>
                </c:pt>
                <c:pt idx="34">
                  <c:v>4000</c:v>
                </c:pt>
                <c:pt idx="35">
                  <c:v>5000</c:v>
                </c:pt>
                <c:pt idx="36">
                  <c:v>6000</c:v>
                </c:pt>
                <c:pt idx="37">
                  <c:v>7000</c:v>
                </c:pt>
                <c:pt idx="38">
                  <c:v>8000</c:v>
                </c:pt>
                <c:pt idx="39">
                  <c:v>9000</c:v>
                </c:pt>
                <c:pt idx="40">
                  <c:v>10000</c:v>
                </c:pt>
                <c:pt idx="41">
                  <c:v>11000</c:v>
                </c:pt>
                <c:pt idx="42">
                  <c:v>12000</c:v>
                </c:pt>
                <c:pt idx="43">
                  <c:v>13000</c:v>
                </c:pt>
                <c:pt idx="44">
                  <c:v>14000</c:v>
                </c:pt>
                <c:pt idx="45">
                  <c:v>15000</c:v>
                </c:pt>
                <c:pt idx="46">
                  <c:v>16000</c:v>
                </c:pt>
                <c:pt idx="47">
                  <c:v>17000</c:v>
                </c:pt>
                <c:pt idx="48">
                  <c:v>18000</c:v>
                </c:pt>
                <c:pt idx="49">
                  <c:v>19000</c:v>
                </c:pt>
                <c:pt idx="50">
                  <c:v>20000</c:v>
                </c:pt>
                <c:pt idx="51">
                  <c:v>21000</c:v>
                </c:pt>
                <c:pt idx="52">
                  <c:v>22000</c:v>
                </c:pt>
                <c:pt idx="53">
                  <c:v>23000</c:v>
                </c:pt>
                <c:pt idx="54">
                  <c:v>24000</c:v>
                </c:pt>
                <c:pt idx="55">
                  <c:v>25000</c:v>
                </c:pt>
                <c:pt idx="56">
                  <c:v>26000</c:v>
                </c:pt>
                <c:pt idx="57">
                  <c:v>27000</c:v>
                </c:pt>
                <c:pt idx="58">
                  <c:v>28000</c:v>
                </c:pt>
                <c:pt idx="59">
                  <c:v>29000</c:v>
                </c:pt>
                <c:pt idx="60">
                  <c:v>30000</c:v>
                </c:pt>
                <c:pt idx="61">
                  <c:v>31000</c:v>
                </c:pt>
                <c:pt idx="62">
                  <c:v>32000</c:v>
                </c:pt>
                <c:pt idx="63">
                  <c:v>33000</c:v>
                </c:pt>
                <c:pt idx="64">
                  <c:v>34000</c:v>
                </c:pt>
                <c:pt idx="65">
                  <c:v>35000</c:v>
                </c:pt>
                <c:pt idx="66">
                  <c:v>36000</c:v>
                </c:pt>
                <c:pt idx="67">
                  <c:v>37000</c:v>
                </c:pt>
                <c:pt idx="68">
                  <c:v>38000</c:v>
                </c:pt>
                <c:pt idx="69">
                  <c:v>39000</c:v>
                </c:pt>
                <c:pt idx="70">
                  <c:v>40000</c:v>
                </c:pt>
              </c:numCache>
            </c:numRef>
          </c:xVal>
          <c:yVal>
            <c:numRef>
              <c:f>'Active 1'!$AW$2:$AW$72</c:f>
              <c:numCache>
                <c:formatCode>General</c:formatCode>
                <c:ptCount val="71"/>
                <c:pt idx="0">
                  <c:v>6.4370933004291087E-2</c:v>
                </c:pt>
                <c:pt idx="1">
                  <c:v>5.6748520578429038E-2</c:v>
                </c:pt>
                <c:pt idx="2">
                  <c:v>4.9635916996764028E-2</c:v>
                </c:pt>
                <c:pt idx="3">
                  <c:v>4.3197098520642338E-2</c:v>
                </c:pt>
                <c:pt idx="4">
                  <c:v>3.7753877641482608E-2</c:v>
                </c:pt>
                <c:pt idx="5">
                  <c:v>3.3832335948726887E-2</c:v>
                </c:pt>
                <c:pt idx="6">
                  <c:v>3.1655418732777885E-2</c:v>
                </c:pt>
                <c:pt idx="7">
                  <c:v>3.0348499081575612E-2</c:v>
                </c:pt>
                <c:pt idx="8">
                  <c:v>2.8830120525169887E-2</c:v>
                </c:pt>
                <c:pt idx="9">
                  <c:v>2.6836116481630277E-2</c:v>
                </c:pt>
                <c:pt idx="10">
                  <c:v>2.4511048173441248E-2</c:v>
                </c:pt>
                <c:pt idx="11">
                  <c:v>2.2008920319197534E-2</c:v>
                </c:pt>
                <c:pt idx="12">
                  <c:v>1.9433893460795992E-2</c:v>
                </c:pt>
                <c:pt idx="13">
                  <c:v>1.6857055260289248E-2</c:v>
                </c:pt>
                <c:pt idx="14">
                  <c:v>1.432912004455158E-2</c:v>
                </c:pt>
                <c:pt idx="15">
                  <c:v>1.188743578433336E-2</c:v>
                </c:pt>
                <c:pt idx="16">
                  <c:v>9.5602803126041188E-3</c:v>
                </c:pt>
                <c:pt idx="17">
                  <c:v>7.3693714160135131E-3</c:v>
                </c:pt>
                <c:pt idx="18">
                  <c:v>5.3313804217360351E-3</c:v>
                </c:pt>
                <c:pt idx="19">
                  <c:v>3.4592312309036592E-3</c:v>
                </c:pt>
                <c:pt idx="20">
                  <c:v>1.7635269475975227E-3</c:v>
                </c:pt>
                <c:pt idx="21">
                  <c:v>2.5393841178703372E-4</c:v>
                </c:pt>
                <c:pt idx="22">
                  <c:v>-1.0598531674150362E-3</c:v>
                </c:pt>
                <c:pt idx="23">
                  <c:v>-2.167976479064037E-3</c:v>
                </c:pt>
                <c:pt idx="24">
                  <c:v>-3.0609647559905698E-3</c:v>
                </c:pt>
                <c:pt idx="25">
                  <c:v>-3.7308033556660292E-3</c:v>
                </c:pt>
                <c:pt idx="26">
                  <c:v>-4.1719141932076084E-3</c:v>
                </c:pt>
                <c:pt idx="27">
                  <c:v>-4.3815867300273353E-3</c:v>
                </c:pt>
                <c:pt idx="28">
                  <c:v>-4.3595894759801621E-3</c:v>
                </c:pt>
                <c:pt idx="29">
                  <c:v>-4.1070181928413172E-3</c:v>
                </c:pt>
                <c:pt idx="30">
                  <c:v>-3.6247308010756004E-3</c:v>
                </c:pt>
                <c:pt idx="31">
                  <c:v>-2.9118809485050566E-3</c:v>
                </c:pt>
                <c:pt idx="32">
                  <c:v>-1.9650383115274055E-3</c:v>
                </c:pt>
                <c:pt idx="33">
                  <c:v>-7.7817708639177407E-4</c:v>
                </c:pt>
                <c:pt idx="34">
                  <c:v>6.5651455817315079E-4</c:v>
                </c:pt>
                <c:pt idx="35">
                  <c:v>2.3473906506774377E-3</c:v>
                </c:pt>
                <c:pt idx="36">
                  <c:v>4.3022696507085505E-3</c:v>
                </c:pt>
                <c:pt idx="37">
                  <c:v>6.5281010801475498E-3</c:v>
                </c:pt>
                <c:pt idx="38">
                  <c:v>9.0316731064899822E-3</c:v>
                </c:pt>
                <c:pt idx="39">
                  <c:v>1.1821227251368548E-2</c:v>
                </c:pt>
                <c:pt idx="40">
                  <c:v>1.4908525812884767E-2</c:v>
                </c:pt>
                <c:pt idx="41">
                  <c:v>1.8311049742068562E-2</c:v>
                </c:pt>
                <c:pt idx="42">
                  <c:v>2.2054805003160052E-2</c:v>
                </c:pt>
                <c:pt idx="43">
                  <c:v>2.6179449388396926E-2</c:v>
                </c:pt>
                <c:pt idx="44">
                  <c:v>3.0748646005250561E-2</c:v>
                </c:pt>
                <c:pt idx="45">
                  <c:v>3.5871472352301877E-2</c:v>
                </c:pt>
                <c:pt idx="46">
                  <c:v>4.1752734516212302E-2</c:v>
                </c:pt>
                <c:pt idx="47">
                  <c:v>4.8789765694066144E-2</c:v>
                </c:pt>
                <c:pt idx="48">
                  <c:v>5.7508835288720445E-2</c:v>
                </c:pt>
                <c:pt idx="49">
                  <c:v>6.780190177053412E-2</c:v>
                </c:pt>
                <c:pt idx="50">
                  <c:v>7.8540038886220701E-2</c:v>
                </c:pt>
                <c:pt idx="51">
                  <c:v>8.8890805577479207E-2</c:v>
                </c:pt>
                <c:pt idx="52">
                  <c:v>9.8798903025099777E-2</c:v>
                </c:pt>
                <c:pt idx="53">
                  <c:v>0.10843324074539602</c:v>
                </c:pt>
                <c:pt idx="54">
                  <c:v>0.1179302962682688</c:v>
                </c:pt>
                <c:pt idx="55">
                  <c:v>0.12738117835793</c:v>
                </c:pt>
                <c:pt idx="56">
                  <c:v>0.13684910746595397</c:v>
                </c:pt>
                <c:pt idx="57">
                  <c:v>0.14637969852119392</c:v>
                </c:pt>
                <c:pt idx="58">
                  <c:v>0.15600688080956027</c:v>
                </c:pt>
                <c:pt idx="59">
                  <c:v>0.16575652001789165</c:v>
                </c:pt>
                <c:pt idx="60">
                  <c:v>0.17564849659466164</c:v>
                </c:pt>
                <c:pt idx="61">
                  <c:v>0.18569807541693298</c:v>
                </c:pt>
                <c:pt idx="62">
                  <c:v>0.19591723762631441</c:v>
                </c:pt>
                <c:pt idx="63">
                  <c:v>0.20631613217273009</c:v>
                </c:pt>
                <c:pt idx="64">
                  <c:v>0.21690436200920263</c:v>
                </c:pt>
                <c:pt idx="65">
                  <c:v>0.22769169373915876</c:v>
                </c:pt>
                <c:pt idx="66">
                  <c:v>0.23868796110793153</c:v>
                </c:pt>
                <c:pt idx="67">
                  <c:v>0.24990226887112379</c:v>
                </c:pt>
                <c:pt idx="68">
                  <c:v>0.26134190538138252</c:v>
                </c:pt>
                <c:pt idx="69">
                  <c:v>0.27301149688951132</c:v>
                </c:pt>
                <c:pt idx="70">
                  <c:v>0.28491283694351138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3570-439B-B48A-190C1D8C41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13579208"/>
        <c:axId val="1"/>
      </c:scatterChart>
      <c:valAx>
        <c:axId val="513579208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1829268292682928"/>
              <c:y val="0.9035835809779976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0.4"/>
          <c:min val="-0.0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7926829268292686E-2"/>
              <c:y val="0.4407725067424423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13579208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0579268292682926"/>
          <c:y val="0.90909322285127581"/>
          <c:w val="0.65091463414634143"/>
          <c:h val="5.509670795282817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V839 Oph - Residuals</a:t>
            </a:r>
          </a:p>
        </c:rich>
      </c:tx>
      <c:layout>
        <c:manualLayout>
          <c:xMode val="edge"/>
          <c:yMode val="edge"/>
          <c:x val="0.37026239067055394"/>
          <c:y val="4.950495049504950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702623906705538"/>
          <c:y val="0.25742657225457743"/>
          <c:w val="0.814868804664723"/>
          <c:h val="0.53795552919866829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2'!$W$20</c:f>
              <c:strCache>
                <c:ptCount val="1"/>
                <c:pt idx="0">
                  <c:v>Residuals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'Active 2'!$F$21:$F$4043</c:f>
              <c:numCache>
                <c:formatCode>General</c:formatCode>
                <c:ptCount val="4023"/>
                <c:pt idx="0">
                  <c:v>-21664.5</c:v>
                </c:pt>
                <c:pt idx="1">
                  <c:v>-9992</c:v>
                </c:pt>
                <c:pt idx="2">
                  <c:v>-9080</c:v>
                </c:pt>
                <c:pt idx="3">
                  <c:v>-9077.5</c:v>
                </c:pt>
                <c:pt idx="4">
                  <c:v>-7392.5</c:v>
                </c:pt>
                <c:pt idx="5">
                  <c:v>-4555</c:v>
                </c:pt>
                <c:pt idx="6">
                  <c:v>-2775</c:v>
                </c:pt>
                <c:pt idx="7">
                  <c:v>-254</c:v>
                </c:pt>
                <c:pt idx="8">
                  <c:v>-232</c:v>
                </c:pt>
                <c:pt idx="9">
                  <c:v>-229.5</c:v>
                </c:pt>
                <c:pt idx="10">
                  <c:v>-66</c:v>
                </c:pt>
                <c:pt idx="11">
                  <c:v>0</c:v>
                </c:pt>
                <c:pt idx="12">
                  <c:v>692</c:v>
                </c:pt>
                <c:pt idx="13">
                  <c:v>746</c:v>
                </c:pt>
                <c:pt idx="14">
                  <c:v>4384</c:v>
                </c:pt>
                <c:pt idx="15">
                  <c:v>4408.5</c:v>
                </c:pt>
                <c:pt idx="16">
                  <c:v>4447.5</c:v>
                </c:pt>
                <c:pt idx="17">
                  <c:v>4460</c:v>
                </c:pt>
                <c:pt idx="18">
                  <c:v>4467</c:v>
                </c:pt>
                <c:pt idx="19">
                  <c:v>5310.5</c:v>
                </c:pt>
                <c:pt idx="20">
                  <c:v>5313</c:v>
                </c:pt>
                <c:pt idx="21">
                  <c:v>5342.5</c:v>
                </c:pt>
                <c:pt idx="22">
                  <c:v>6215.5</c:v>
                </c:pt>
                <c:pt idx="23">
                  <c:v>7142</c:v>
                </c:pt>
                <c:pt idx="24">
                  <c:v>7144.5</c:v>
                </c:pt>
                <c:pt idx="25">
                  <c:v>7993</c:v>
                </c:pt>
                <c:pt idx="26">
                  <c:v>8071</c:v>
                </c:pt>
                <c:pt idx="27">
                  <c:v>8088</c:v>
                </c:pt>
                <c:pt idx="28">
                  <c:v>8110</c:v>
                </c:pt>
                <c:pt idx="29">
                  <c:v>8829</c:v>
                </c:pt>
                <c:pt idx="30">
                  <c:v>9873</c:v>
                </c:pt>
                <c:pt idx="31">
                  <c:v>10677.5</c:v>
                </c:pt>
                <c:pt idx="32">
                  <c:v>11391.5</c:v>
                </c:pt>
                <c:pt idx="33">
                  <c:v>11411</c:v>
                </c:pt>
                <c:pt idx="34">
                  <c:v>11628.5</c:v>
                </c:pt>
                <c:pt idx="35">
                  <c:v>12494</c:v>
                </c:pt>
                <c:pt idx="36">
                  <c:v>12545</c:v>
                </c:pt>
                <c:pt idx="37">
                  <c:v>12547.5</c:v>
                </c:pt>
                <c:pt idx="38">
                  <c:v>12550</c:v>
                </c:pt>
                <c:pt idx="39">
                  <c:v>13408.5</c:v>
                </c:pt>
                <c:pt idx="40">
                  <c:v>13411</c:v>
                </c:pt>
                <c:pt idx="41">
                  <c:v>13924.5</c:v>
                </c:pt>
                <c:pt idx="42">
                  <c:v>14103</c:v>
                </c:pt>
                <c:pt idx="43">
                  <c:v>14103</c:v>
                </c:pt>
                <c:pt idx="44">
                  <c:v>14105.5</c:v>
                </c:pt>
                <c:pt idx="45">
                  <c:v>14106</c:v>
                </c:pt>
                <c:pt idx="46">
                  <c:v>14108</c:v>
                </c:pt>
                <c:pt idx="47">
                  <c:v>14125.5</c:v>
                </c:pt>
                <c:pt idx="48">
                  <c:v>14132.5</c:v>
                </c:pt>
                <c:pt idx="49">
                  <c:v>14134.5</c:v>
                </c:pt>
                <c:pt idx="50">
                  <c:v>14137</c:v>
                </c:pt>
                <c:pt idx="51">
                  <c:v>14139.5</c:v>
                </c:pt>
                <c:pt idx="52">
                  <c:v>14144.5</c:v>
                </c:pt>
                <c:pt idx="53">
                  <c:v>14145</c:v>
                </c:pt>
                <c:pt idx="54">
                  <c:v>14155</c:v>
                </c:pt>
                <c:pt idx="55">
                  <c:v>14177</c:v>
                </c:pt>
                <c:pt idx="56">
                  <c:v>14193.5</c:v>
                </c:pt>
                <c:pt idx="57">
                  <c:v>14208</c:v>
                </c:pt>
                <c:pt idx="58">
                  <c:v>14213</c:v>
                </c:pt>
                <c:pt idx="59">
                  <c:v>14230</c:v>
                </c:pt>
                <c:pt idx="60">
                  <c:v>14230</c:v>
                </c:pt>
                <c:pt idx="61">
                  <c:v>14233</c:v>
                </c:pt>
                <c:pt idx="62">
                  <c:v>14235</c:v>
                </c:pt>
                <c:pt idx="63">
                  <c:v>14235</c:v>
                </c:pt>
                <c:pt idx="64">
                  <c:v>14235</c:v>
                </c:pt>
                <c:pt idx="65">
                  <c:v>14240</c:v>
                </c:pt>
                <c:pt idx="66">
                  <c:v>14274</c:v>
                </c:pt>
                <c:pt idx="67">
                  <c:v>14291</c:v>
                </c:pt>
                <c:pt idx="68">
                  <c:v>14291</c:v>
                </c:pt>
                <c:pt idx="69">
                  <c:v>14291</c:v>
                </c:pt>
                <c:pt idx="70">
                  <c:v>14291</c:v>
                </c:pt>
                <c:pt idx="71">
                  <c:v>14291</c:v>
                </c:pt>
                <c:pt idx="72">
                  <c:v>14291</c:v>
                </c:pt>
                <c:pt idx="73">
                  <c:v>14291</c:v>
                </c:pt>
                <c:pt idx="74">
                  <c:v>14291</c:v>
                </c:pt>
                <c:pt idx="75">
                  <c:v>15073.5</c:v>
                </c:pt>
                <c:pt idx="76">
                  <c:v>15078.5</c:v>
                </c:pt>
                <c:pt idx="77">
                  <c:v>15098</c:v>
                </c:pt>
                <c:pt idx="78">
                  <c:v>15098</c:v>
                </c:pt>
                <c:pt idx="79">
                  <c:v>15147</c:v>
                </c:pt>
                <c:pt idx="80">
                  <c:v>15186</c:v>
                </c:pt>
                <c:pt idx="81">
                  <c:v>15205.5</c:v>
                </c:pt>
                <c:pt idx="82">
                  <c:v>15230</c:v>
                </c:pt>
                <c:pt idx="83">
                  <c:v>15247</c:v>
                </c:pt>
                <c:pt idx="84">
                  <c:v>15914.5</c:v>
                </c:pt>
                <c:pt idx="85">
                  <c:v>15917</c:v>
                </c:pt>
                <c:pt idx="86">
                  <c:v>15921.5</c:v>
                </c:pt>
                <c:pt idx="87">
                  <c:v>15922</c:v>
                </c:pt>
                <c:pt idx="88">
                  <c:v>15932</c:v>
                </c:pt>
                <c:pt idx="89">
                  <c:v>16012.5</c:v>
                </c:pt>
                <c:pt idx="90">
                  <c:v>16012.5</c:v>
                </c:pt>
                <c:pt idx="91">
                  <c:v>16012.5</c:v>
                </c:pt>
                <c:pt idx="92">
                  <c:v>16025</c:v>
                </c:pt>
                <c:pt idx="93">
                  <c:v>16027.5</c:v>
                </c:pt>
                <c:pt idx="94">
                  <c:v>16034.5</c:v>
                </c:pt>
                <c:pt idx="95">
                  <c:v>16034.5</c:v>
                </c:pt>
                <c:pt idx="96">
                  <c:v>16034.5</c:v>
                </c:pt>
                <c:pt idx="97">
                  <c:v>16034.5</c:v>
                </c:pt>
                <c:pt idx="98">
                  <c:v>16034.5</c:v>
                </c:pt>
                <c:pt idx="99">
                  <c:v>16171</c:v>
                </c:pt>
                <c:pt idx="100">
                  <c:v>16729</c:v>
                </c:pt>
                <c:pt idx="101">
                  <c:v>17638.5</c:v>
                </c:pt>
                <c:pt idx="102">
                  <c:v>17658</c:v>
                </c:pt>
                <c:pt idx="103">
                  <c:v>17738.5</c:v>
                </c:pt>
                <c:pt idx="104">
                  <c:v>17738.5</c:v>
                </c:pt>
                <c:pt idx="105">
                  <c:v>17772.5</c:v>
                </c:pt>
                <c:pt idx="106">
                  <c:v>17772.5</c:v>
                </c:pt>
                <c:pt idx="107">
                  <c:v>17790</c:v>
                </c:pt>
                <c:pt idx="108">
                  <c:v>17814</c:v>
                </c:pt>
                <c:pt idx="109">
                  <c:v>17814</c:v>
                </c:pt>
                <c:pt idx="110">
                  <c:v>17819</c:v>
                </c:pt>
                <c:pt idx="111">
                  <c:v>17873</c:v>
                </c:pt>
                <c:pt idx="112">
                  <c:v>17880.5</c:v>
                </c:pt>
                <c:pt idx="113">
                  <c:v>17895</c:v>
                </c:pt>
                <c:pt idx="114">
                  <c:v>17914.5</c:v>
                </c:pt>
                <c:pt idx="115">
                  <c:v>18009.5</c:v>
                </c:pt>
                <c:pt idx="116">
                  <c:v>18628.5</c:v>
                </c:pt>
                <c:pt idx="117">
                  <c:v>18628.5</c:v>
                </c:pt>
                <c:pt idx="118">
                  <c:v>18628.5</c:v>
                </c:pt>
                <c:pt idx="119">
                  <c:v>18633.5</c:v>
                </c:pt>
                <c:pt idx="120">
                  <c:v>18633.5</c:v>
                </c:pt>
                <c:pt idx="121">
                  <c:v>18633.5</c:v>
                </c:pt>
                <c:pt idx="122">
                  <c:v>18640.5</c:v>
                </c:pt>
                <c:pt idx="123">
                  <c:v>18640.5</c:v>
                </c:pt>
                <c:pt idx="124">
                  <c:v>18643</c:v>
                </c:pt>
                <c:pt idx="125">
                  <c:v>18643</c:v>
                </c:pt>
                <c:pt idx="126">
                  <c:v>18680</c:v>
                </c:pt>
                <c:pt idx="127">
                  <c:v>18682</c:v>
                </c:pt>
                <c:pt idx="128">
                  <c:v>18682</c:v>
                </c:pt>
                <c:pt idx="129">
                  <c:v>18684.5</c:v>
                </c:pt>
                <c:pt idx="130">
                  <c:v>18684.5</c:v>
                </c:pt>
                <c:pt idx="131">
                  <c:v>18687</c:v>
                </c:pt>
                <c:pt idx="132">
                  <c:v>18687</c:v>
                </c:pt>
                <c:pt idx="133">
                  <c:v>18689.5</c:v>
                </c:pt>
                <c:pt idx="134">
                  <c:v>18689.5</c:v>
                </c:pt>
                <c:pt idx="135">
                  <c:v>18697</c:v>
                </c:pt>
                <c:pt idx="136">
                  <c:v>18729</c:v>
                </c:pt>
                <c:pt idx="137">
                  <c:v>18758</c:v>
                </c:pt>
                <c:pt idx="138">
                  <c:v>18758</c:v>
                </c:pt>
                <c:pt idx="139">
                  <c:v>18758</c:v>
                </c:pt>
                <c:pt idx="140">
                  <c:v>18758</c:v>
                </c:pt>
                <c:pt idx="141">
                  <c:v>18758</c:v>
                </c:pt>
                <c:pt idx="142">
                  <c:v>18763</c:v>
                </c:pt>
                <c:pt idx="143">
                  <c:v>18763</c:v>
                </c:pt>
                <c:pt idx="144">
                  <c:v>18780</c:v>
                </c:pt>
                <c:pt idx="145">
                  <c:v>19350</c:v>
                </c:pt>
                <c:pt idx="146">
                  <c:v>19350</c:v>
                </c:pt>
                <c:pt idx="147">
                  <c:v>19538</c:v>
                </c:pt>
                <c:pt idx="148">
                  <c:v>19538</c:v>
                </c:pt>
                <c:pt idx="149">
                  <c:v>19540.5</c:v>
                </c:pt>
                <c:pt idx="150">
                  <c:v>19540.5</c:v>
                </c:pt>
                <c:pt idx="151">
                  <c:v>19577</c:v>
                </c:pt>
                <c:pt idx="152">
                  <c:v>19577</c:v>
                </c:pt>
                <c:pt idx="153">
                  <c:v>19579.5</c:v>
                </c:pt>
                <c:pt idx="154">
                  <c:v>19579.5</c:v>
                </c:pt>
                <c:pt idx="155">
                  <c:v>19606.5</c:v>
                </c:pt>
                <c:pt idx="156">
                  <c:v>19623.5</c:v>
                </c:pt>
                <c:pt idx="157">
                  <c:v>19628.5</c:v>
                </c:pt>
                <c:pt idx="158">
                  <c:v>19628.5</c:v>
                </c:pt>
                <c:pt idx="159">
                  <c:v>19631</c:v>
                </c:pt>
                <c:pt idx="160">
                  <c:v>19638</c:v>
                </c:pt>
                <c:pt idx="161">
                  <c:v>19638</c:v>
                </c:pt>
                <c:pt idx="162">
                  <c:v>19687</c:v>
                </c:pt>
                <c:pt idx="163">
                  <c:v>19687</c:v>
                </c:pt>
                <c:pt idx="164">
                  <c:v>20367</c:v>
                </c:pt>
                <c:pt idx="165">
                  <c:v>20367</c:v>
                </c:pt>
                <c:pt idx="166">
                  <c:v>20433</c:v>
                </c:pt>
                <c:pt idx="167">
                  <c:v>20433</c:v>
                </c:pt>
                <c:pt idx="168">
                  <c:v>20491.5</c:v>
                </c:pt>
                <c:pt idx="169">
                  <c:v>20491.5</c:v>
                </c:pt>
                <c:pt idx="170">
                  <c:v>20491.5</c:v>
                </c:pt>
                <c:pt idx="171">
                  <c:v>20499</c:v>
                </c:pt>
                <c:pt idx="172">
                  <c:v>20506</c:v>
                </c:pt>
                <c:pt idx="173">
                  <c:v>20506</c:v>
                </c:pt>
                <c:pt idx="174">
                  <c:v>20506</c:v>
                </c:pt>
                <c:pt idx="175">
                  <c:v>21278.5</c:v>
                </c:pt>
                <c:pt idx="176">
                  <c:v>21278.5</c:v>
                </c:pt>
                <c:pt idx="177">
                  <c:v>21278.5</c:v>
                </c:pt>
                <c:pt idx="178">
                  <c:v>21279</c:v>
                </c:pt>
                <c:pt idx="179">
                  <c:v>21279</c:v>
                </c:pt>
                <c:pt idx="180">
                  <c:v>21279</c:v>
                </c:pt>
                <c:pt idx="181">
                  <c:v>21323</c:v>
                </c:pt>
                <c:pt idx="182">
                  <c:v>21323</c:v>
                </c:pt>
                <c:pt idx="183">
                  <c:v>21381.5</c:v>
                </c:pt>
                <c:pt idx="184">
                  <c:v>21425.5</c:v>
                </c:pt>
                <c:pt idx="185">
                  <c:v>21428</c:v>
                </c:pt>
                <c:pt idx="186">
                  <c:v>21431</c:v>
                </c:pt>
                <c:pt idx="187">
                  <c:v>22098</c:v>
                </c:pt>
                <c:pt idx="188">
                  <c:v>22168.5</c:v>
                </c:pt>
                <c:pt idx="189">
                  <c:v>22168.5</c:v>
                </c:pt>
                <c:pt idx="190">
                  <c:v>22168.5</c:v>
                </c:pt>
                <c:pt idx="191">
                  <c:v>22186</c:v>
                </c:pt>
                <c:pt idx="192">
                  <c:v>22186</c:v>
                </c:pt>
                <c:pt idx="193">
                  <c:v>22186</c:v>
                </c:pt>
                <c:pt idx="194">
                  <c:v>22220</c:v>
                </c:pt>
                <c:pt idx="195">
                  <c:v>22220</c:v>
                </c:pt>
                <c:pt idx="196">
                  <c:v>22220</c:v>
                </c:pt>
                <c:pt idx="197">
                  <c:v>22220</c:v>
                </c:pt>
                <c:pt idx="198">
                  <c:v>22222.5</c:v>
                </c:pt>
                <c:pt idx="199">
                  <c:v>22227.5</c:v>
                </c:pt>
                <c:pt idx="200">
                  <c:v>22237.5</c:v>
                </c:pt>
                <c:pt idx="201">
                  <c:v>22242</c:v>
                </c:pt>
                <c:pt idx="202">
                  <c:v>22247</c:v>
                </c:pt>
                <c:pt idx="203">
                  <c:v>22249.5</c:v>
                </c:pt>
                <c:pt idx="204">
                  <c:v>22252</c:v>
                </c:pt>
                <c:pt idx="205">
                  <c:v>22254.5</c:v>
                </c:pt>
                <c:pt idx="206">
                  <c:v>22269</c:v>
                </c:pt>
                <c:pt idx="207">
                  <c:v>22269</c:v>
                </c:pt>
                <c:pt idx="208">
                  <c:v>22274</c:v>
                </c:pt>
                <c:pt idx="209">
                  <c:v>22276.5</c:v>
                </c:pt>
                <c:pt idx="210">
                  <c:v>22283.5</c:v>
                </c:pt>
                <c:pt idx="211">
                  <c:v>22286</c:v>
                </c:pt>
                <c:pt idx="212">
                  <c:v>22288.5</c:v>
                </c:pt>
                <c:pt idx="213">
                  <c:v>22291</c:v>
                </c:pt>
                <c:pt idx="214">
                  <c:v>22296</c:v>
                </c:pt>
                <c:pt idx="215">
                  <c:v>22298.5</c:v>
                </c:pt>
                <c:pt idx="216">
                  <c:v>22301</c:v>
                </c:pt>
                <c:pt idx="217">
                  <c:v>22313</c:v>
                </c:pt>
                <c:pt idx="218">
                  <c:v>22318</c:v>
                </c:pt>
                <c:pt idx="219">
                  <c:v>22327.5</c:v>
                </c:pt>
                <c:pt idx="220">
                  <c:v>22330</c:v>
                </c:pt>
                <c:pt idx="221">
                  <c:v>22344.5</c:v>
                </c:pt>
                <c:pt idx="222">
                  <c:v>22352</c:v>
                </c:pt>
                <c:pt idx="223">
                  <c:v>22352</c:v>
                </c:pt>
                <c:pt idx="224">
                  <c:v>22354.5</c:v>
                </c:pt>
                <c:pt idx="225">
                  <c:v>22357</c:v>
                </c:pt>
                <c:pt idx="226">
                  <c:v>22362</c:v>
                </c:pt>
                <c:pt idx="227">
                  <c:v>22366.5</c:v>
                </c:pt>
                <c:pt idx="228">
                  <c:v>22366.5</c:v>
                </c:pt>
                <c:pt idx="229">
                  <c:v>22371.5</c:v>
                </c:pt>
                <c:pt idx="230">
                  <c:v>22374</c:v>
                </c:pt>
                <c:pt idx="231">
                  <c:v>22376.5</c:v>
                </c:pt>
                <c:pt idx="232">
                  <c:v>22388.5</c:v>
                </c:pt>
                <c:pt idx="233">
                  <c:v>22405.5</c:v>
                </c:pt>
                <c:pt idx="234">
                  <c:v>22432.5</c:v>
                </c:pt>
                <c:pt idx="235">
                  <c:v>22437.5</c:v>
                </c:pt>
                <c:pt idx="236">
                  <c:v>22471.5</c:v>
                </c:pt>
                <c:pt idx="237">
                  <c:v>22824.5</c:v>
                </c:pt>
                <c:pt idx="238">
                  <c:v>22939</c:v>
                </c:pt>
                <c:pt idx="239">
                  <c:v>22963.5</c:v>
                </c:pt>
                <c:pt idx="240">
                  <c:v>22968.5</c:v>
                </c:pt>
                <c:pt idx="241">
                  <c:v>22971</c:v>
                </c:pt>
                <c:pt idx="242">
                  <c:v>22995.5</c:v>
                </c:pt>
                <c:pt idx="243">
                  <c:v>23027</c:v>
                </c:pt>
                <c:pt idx="244">
                  <c:v>23041.5</c:v>
                </c:pt>
                <c:pt idx="245">
                  <c:v>23083.5</c:v>
                </c:pt>
                <c:pt idx="246">
                  <c:v>23098</c:v>
                </c:pt>
                <c:pt idx="247">
                  <c:v>23100.5</c:v>
                </c:pt>
                <c:pt idx="248">
                  <c:v>23103</c:v>
                </c:pt>
                <c:pt idx="249">
                  <c:v>23105</c:v>
                </c:pt>
                <c:pt idx="250">
                  <c:v>23105.5</c:v>
                </c:pt>
                <c:pt idx="251">
                  <c:v>23107.5</c:v>
                </c:pt>
                <c:pt idx="252">
                  <c:v>23110</c:v>
                </c:pt>
                <c:pt idx="253">
                  <c:v>23125</c:v>
                </c:pt>
                <c:pt idx="254">
                  <c:v>23127.5</c:v>
                </c:pt>
                <c:pt idx="255">
                  <c:v>23132</c:v>
                </c:pt>
                <c:pt idx="256">
                  <c:v>23139.5</c:v>
                </c:pt>
                <c:pt idx="257">
                  <c:v>23147</c:v>
                </c:pt>
                <c:pt idx="258">
                  <c:v>23154</c:v>
                </c:pt>
                <c:pt idx="259">
                  <c:v>23156.5</c:v>
                </c:pt>
                <c:pt idx="260">
                  <c:v>23159</c:v>
                </c:pt>
                <c:pt idx="261">
                  <c:v>23166.5</c:v>
                </c:pt>
                <c:pt idx="262">
                  <c:v>23169</c:v>
                </c:pt>
                <c:pt idx="263">
                  <c:v>23171</c:v>
                </c:pt>
                <c:pt idx="264">
                  <c:v>23171.5</c:v>
                </c:pt>
                <c:pt idx="265">
                  <c:v>23178.5</c:v>
                </c:pt>
                <c:pt idx="266">
                  <c:v>23178.5</c:v>
                </c:pt>
                <c:pt idx="267">
                  <c:v>23181</c:v>
                </c:pt>
                <c:pt idx="268">
                  <c:v>23181</c:v>
                </c:pt>
                <c:pt idx="269">
                  <c:v>23181</c:v>
                </c:pt>
                <c:pt idx="270">
                  <c:v>23181</c:v>
                </c:pt>
                <c:pt idx="271">
                  <c:v>23181</c:v>
                </c:pt>
                <c:pt idx="272">
                  <c:v>23188.5</c:v>
                </c:pt>
                <c:pt idx="273">
                  <c:v>23193</c:v>
                </c:pt>
                <c:pt idx="274">
                  <c:v>23195.5</c:v>
                </c:pt>
                <c:pt idx="275">
                  <c:v>23198</c:v>
                </c:pt>
                <c:pt idx="276">
                  <c:v>23205.5</c:v>
                </c:pt>
                <c:pt idx="277">
                  <c:v>23210.5</c:v>
                </c:pt>
                <c:pt idx="278">
                  <c:v>23213</c:v>
                </c:pt>
                <c:pt idx="279">
                  <c:v>23227.5</c:v>
                </c:pt>
                <c:pt idx="280">
                  <c:v>23242</c:v>
                </c:pt>
                <c:pt idx="281">
                  <c:v>23261.5</c:v>
                </c:pt>
                <c:pt idx="282">
                  <c:v>23298</c:v>
                </c:pt>
                <c:pt idx="283">
                  <c:v>23300.5</c:v>
                </c:pt>
                <c:pt idx="284">
                  <c:v>23327.5</c:v>
                </c:pt>
                <c:pt idx="285">
                  <c:v>23330</c:v>
                </c:pt>
                <c:pt idx="286">
                  <c:v>23342</c:v>
                </c:pt>
                <c:pt idx="287">
                  <c:v>23342</c:v>
                </c:pt>
                <c:pt idx="288">
                  <c:v>23359</c:v>
                </c:pt>
                <c:pt idx="289">
                  <c:v>23386</c:v>
                </c:pt>
                <c:pt idx="290">
                  <c:v>23386</c:v>
                </c:pt>
                <c:pt idx="291">
                  <c:v>23795</c:v>
                </c:pt>
                <c:pt idx="292">
                  <c:v>23797.5</c:v>
                </c:pt>
                <c:pt idx="293">
                  <c:v>23817</c:v>
                </c:pt>
                <c:pt idx="294">
                  <c:v>23822</c:v>
                </c:pt>
                <c:pt idx="295">
                  <c:v>23831.5</c:v>
                </c:pt>
                <c:pt idx="296">
                  <c:v>23836.5</c:v>
                </c:pt>
                <c:pt idx="297">
                  <c:v>23933</c:v>
                </c:pt>
                <c:pt idx="298">
                  <c:v>23946.5</c:v>
                </c:pt>
                <c:pt idx="299">
                  <c:v>23949</c:v>
                </c:pt>
                <c:pt idx="300">
                  <c:v>23951</c:v>
                </c:pt>
                <c:pt idx="301">
                  <c:v>23953.5</c:v>
                </c:pt>
                <c:pt idx="302">
                  <c:v>23956</c:v>
                </c:pt>
                <c:pt idx="303">
                  <c:v>23961</c:v>
                </c:pt>
                <c:pt idx="304">
                  <c:v>23963.5</c:v>
                </c:pt>
                <c:pt idx="305">
                  <c:v>24041.5</c:v>
                </c:pt>
                <c:pt idx="306">
                  <c:v>24041.5</c:v>
                </c:pt>
                <c:pt idx="307">
                  <c:v>24041.5</c:v>
                </c:pt>
                <c:pt idx="308">
                  <c:v>24041.5</c:v>
                </c:pt>
                <c:pt idx="309">
                  <c:v>24044</c:v>
                </c:pt>
                <c:pt idx="310">
                  <c:v>24044</c:v>
                </c:pt>
                <c:pt idx="311">
                  <c:v>24044</c:v>
                </c:pt>
                <c:pt idx="312">
                  <c:v>24044</c:v>
                </c:pt>
                <c:pt idx="313">
                  <c:v>24044</c:v>
                </c:pt>
                <c:pt idx="314">
                  <c:v>24049</c:v>
                </c:pt>
                <c:pt idx="315">
                  <c:v>24912</c:v>
                </c:pt>
                <c:pt idx="316">
                  <c:v>25709</c:v>
                </c:pt>
                <c:pt idx="317">
                  <c:v>25709</c:v>
                </c:pt>
                <c:pt idx="318">
                  <c:v>25763</c:v>
                </c:pt>
                <c:pt idx="319">
                  <c:v>25904.5</c:v>
                </c:pt>
                <c:pt idx="320">
                  <c:v>26753</c:v>
                </c:pt>
                <c:pt idx="321">
                  <c:v>27408.5</c:v>
                </c:pt>
                <c:pt idx="322">
                  <c:v>27621</c:v>
                </c:pt>
                <c:pt idx="323">
                  <c:v>27713.5</c:v>
                </c:pt>
                <c:pt idx="324">
                  <c:v>27723.5</c:v>
                </c:pt>
                <c:pt idx="325">
                  <c:v>28376.5</c:v>
                </c:pt>
                <c:pt idx="326">
                  <c:v>28467</c:v>
                </c:pt>
                <c:pt idx="327">
                  <c:v>28467</c:v>
                </c:pt>
                <c:pt idx="328">
                  <c:v>28467</c:v>
                </c:pt>
                <c:pt idx="329">
                  <c:v>28471</c:v>
                </c:pt>
                <c:pt idx="330">
                  <c:v>28594</c:v>
                </c:pt>
                <c:pt idx="331">
                  <c:v>28611</c:v>
                </c:pt>
                <c:pt idx="332">
                  <c:v>29313</c:v>
                </c:pt>
                <c:pt idx="333">
                  <c:v>29330</c:v>
                </c:pt>
                <c:pt idx="334">
                  <c:v>29354.5</c:v>
                </c:pt>
                <c:pt idx="335">
                  <c:v>29442.5</c:v>
                </c:pt>
                <c:pt idx="336">
                  <c:v>29442.5</c:v>
                </c:pt>
                <c:pt idx="337">
                  <c:v>29447.5</c:v>
                </c:pt>
                <c:pt idx="338">
                  <c:v>29487</c:v>
                </c:pt>
                <c:pt idx="339">
                  <c:v>30129.5</c:v>
                </c:pt>
                <c:pt idx="340">
                  <c:v>30232</c:v>
                </c:pt>
                <c:pt idx="341">
                  <c:v>30237</c:v>
                </c:pt>
                <c:pt idx="342">
                  <c:v>30239</c:v>
                </c:pt>
                <c:pt idx="343">
                  <c:v>30351</c:v>
                </c:pt>
                <c:pt idx="344">
                  <c:v>30915.5</c:v>
                </c:pt>
                <c:pt idx="345">
                  <c:v>31195.5</c:v>
                </c:pt>
                <c:pt idx="346">
                  <c:v>31234.5</c:v>
                </c:pt>
                <c:pt idx="347">
                  <c:v>31264</c:v>
                </c:pt>
                <c:pt idx="348">
                  <c:v>31738</c:v>
                </c:pt>
                <c:pt idx="349">
                  <c:v>31755</c:v>
                </c:pt>
                <c:pt idx="350">
                  <c:v>31782</c:v>
                </c:pt>
                <c:pt idx="351">
                  <c:v>31837</c:v>
                </c:pt>
                <c:pt idx="352">
                  <c:v>31906.5</c:v>
                </c:pt>
                <c:pt idx="353">
                  <c:v>31941.5</c:v>
                </c:pt>
                <c:pt idx="354">
                  <c:v>31961</c:v>
                </c:pt>
                <c:pt idx="355">
                  <c:v>31992.5</c:v>
                </c:pt>
                <c:pt idx="356">
                  <c:v>32005</c:v>
                </c:pt>
                <c:pt idx="357">
                  <c:v>32005.5</c:v>
                </c:pt>
                <c:pt idx="358">
                  <c:v>32008</c:v>
                </c:pt>
                <c:pt idx="359">
                  <c:v>32080.5</c:v>
                </c:pt>
                <c:pt idx="360">
                  <c:v>33021</c:v>
                </c:pt>
                <c:pt idx="361">
                  <c:v>33034</c:v>
                </c:pt>
                <c:pt idx="362">
                  <c:v>33092.5</c:v>
                </c:pt>
                <c:pt idx="363">
                  <c:v>33191</c:v>
                </c:pt>
                <c:pt idx="364">
                  <c:v>33705</c:v>
                </c:pt>
                <c:pt idx="365">
                  <c:v>33744</c:v>
                </c:pt>
                <c:pt idx="366">
                  <c:v>33775</c:v>
                </c:pt>
                <c:pt idx="367">
                  <c:v>33777.5</c:v>
                </c:pt>
                <c:pt idx="368">
                  <c:v>33789.5</c:v>
                </c:pt>
                <c:pt idx="369">
                  <c:v>33792</c:v>
                </c:pt>
                <c:pt idx="370">
                  <c:v>33836</c:v>
                </c:pt>
                <c:pt idx="371">
                  <c:v>33838.5</c:v>
                </c:pt>
                <c:pt idx="372">
                  <c:v>33863</c:v>
                </c:pt>
                <c:pt idx="373">
                  <c:v>33863</c:v>
                </c:pt>
                <c:pt idx="374">
                  <c:v>33865.5</c:v>
                </c:pt>
                <c:pt idx="375">
                  <c:v>33865.5</c:v>
                </c:pt>
                <c:pt idx="376">
                  <c:v>33865.5</c:v>
                </c:pt>
                <c:pt idx="377">
                  <c:v>33865.5</c:v>
                </c:pt>
                <c:pt idx="378">
                  <c:v>33865.5</c:v>
                </c:pt>
                <c:pt idx="379">
                  <c:v>33868</c:v>
                </c:pt>
                <c:pt idx="380">
                  <c:v>33868</c:v>
                </c:pt>
                <c:pt idx="381">
                  <c:v>33868</c:v>
                </c:pt>
                <c:pt idx="382">
                  <c:v>33868</c:v>
                </c:pt>
                <c:pt idx="383">
                  <c:v>33893</c:v>
                </c:pt>
                <c:pt idx="384">
                  <c:v>33904.5</c:v>
                </c:pt>
                <c:pt idx="385">
                  <c:v>33907</c:v>
                </c:pt>
                <c:pt idx="386">
                  <c:v>33925.5</c:v>
                </c:pt>
                <c:pt idx="387">
                  <c:v>34543</c:v>
                </c:pt>
                <c:pt idx="388">
                  <c:v>34601.5</c:v>
                </c:pt>
                <c:pt idx="389">
                  <c:v>34601.5</c:v>
                </c:pt>
                <c:pt idx="390">
                  <c:v>34601.5</c:v>
                </c:pt>
                <c:pt idx="391">
                  <c:v>34641.5</c:v>
                </c:pt>
                <c:pt idx="392">
                  <c:v>34651</c:v>
                </c:pt>
                <c:pt idx="393">
                  <c:v>34662.5</c:v>
                </c:pt>
                <c:pt idx="394">
                  <c:v>34670</c:v>
                </c:pt>
                <c:pt idx="395">
                  <c:v>34733.5</c:v>
                </c:pt>
                <c:pt idx="396">
                  <c:v>34736</c:v>
                </c:pt>
                <c:pt idx="397">
                  <c:v>34736</c:v>
                </c:pt>
                <c:pt idx="398">
                  <c:v>34762.5</c:v>
                </c:pt>
                <c:pt idx="399">
                  <c:v>34765</c:v>
                </c:pt>
                <c:pt idx="400">
                  <c:v>34800</c:v>
                </c:pt>
                <c:pt idx="401">
                  <c:v>34809</c:v>
                </c:pt>
                <c:pt idx="402">
                  <c:v>34811.5</c:v>
                </c:pt>
                <c:pt idx="403">
                  <c:v>35428</c:v>
                </c:pt>
                <c:pt idx="404">
                  <c:v>35536</c:v>
                </c:pt>
                <c:pt idx="405">
                  <c:v>35542.5</c:v>
                </c:pt>
                <c:pt idx="406">
                  <c:v>35562</c:v>
                </c:pt>
                <c:pt idx="407">
                  <c:v>35572</c:v>
                </c:pt>
                <c:pt idx="408">
                  <c:v>35574.5</c:v>
                </c:pt>
                <c:pt idx="409">
                  <c:v>35682</c:v>
                </c:pt>
                <c:pt idx="410">
                  <c:v>35682</c:v>
                </c:pt>
                <c:pt idx="411">
                  <c:v>35682</c:v>
                </c:pt>
                <c:pt idx="412">
                  <c:v>36321</c:v>
                </c:pt>
                <c:pt idx="413">
                  <c:v>36442.5</c:v>
                </c:pt>
                <c:pt idx="414">
                  <c:v>36507</c:v>
                </c:pt>
                <c:pt idx="415">
                  <c:v>36630.5</c:v>
                </c:pt>
                <c:pt idx="416">
                  <c:v>36630.5</c:v>
                </c:pt>
                <c:pt idx="417">
                  <c:v>36630.5</c:v>
                </c:pt>
                <c:pt idx="418">
                  <c:v>37417</c:v>
                </c:pt>
                <c:pt idx="419">
                  <c:v>38216</c:v>
                </c:pt>
                <c:pt idx="420">
                  <c:v>38438</c:v>
                </c:pt>
                <c:pt idx="421">
                  <c:v>39128</c:v>
                </c:pt>
                <c:pt idx="422">
                  <c:v>39198</c:v>
                </c:pt>
                <c:pt idx="423">
                  <c:v>39934</c:v>
                </c:pt>
                <c:pt idx="424">
                  <c:v>40014.5</c:v>
                </c:pt>
                <c:pt idx="425">
                  <c:v>40810</c:v>
                </c:pt>
                <c:pt idx="426">
                  <c:v>40970.5</c:v>
                </c:pt>
                <c:pt idx="427">
                  <c:v>41015</c:v>
                </c:pt>
                <c:pt idx="428">
                  <c:v>41137</c:v>
                </c:pt>
                <c:pt idx="429">
                  <c:v>41652</c:v>
                </c:pt>
                <c:pt idx="430">
                  <c:v>41766</c:v>
                </c:pt>
                <c:pt idx="431">
                  <c:v>41927</c:v>
                </c:pt>
                <c:pt idx="432">
                  <c:v>41971</c:v>
                </c:pt>
                <c:pt idx="433">
                  <c:v>42682.5</c:v>
                </c:pt>
                <c:pt idx="434">
                  <c:v>42718</c:v>
                </c:pt>
                <c:pt idx="435">
                  <c:v>42718</c:v>
                </c:pt>
                <c:pt idx="436">
                  <c:v>42718</c:v>
                </c:pt>
                <c:pt idx="437">
                  <c:v>42790.5</c:v>
                </c:pt>
                <c:pt idx="438">
                  <c:v>43533.5</c:v>
                </c:pt>
                <c:pt idx="439">
                  <c:v>43533.5</c:v>
                </c:pt>
                <c:pt idx="440">
                  <c:v>43619</c:v>
                </c:pt>
                <c:pt idx="441">
                  <c:v>43665.5</c:v>
                </c:pt>
                <c:pt idx="442">
                  <c:v>43702.5</c:v>
                </c:pt>
                <c:pt idx="443">
                  <c:v>43709.5</c:v>
                </c:pt>
                <c:pt idx="444">
                  <c:v>43822.5</c:v>
                </c:pt>
                <c:pt idx="445">
                  <c:v>44417.5</c:v>
                </c:pt>
                <c:pt idx="446">
                  <c:v>44498</c:v>
                </c:pt>
                <c:pt idx="447">
                  <c:v>44531</c:v>
                </c:pt>
                <c:pt idx="448">
                  <c:v>44584.5</c:v>
                </c:pt>
                <c:pt idx="449">
                  <c:v>44636.5</c:v>
                </c:pt>
                <c:pt idx="450">
                  <c:v>45484.5</c:v>
                </c:pt>
                <c:pt idx="451">
                  <c:v>45648.5</c:v>
                </c:pt>
                <c:pt idx="452">
                  <c:v>46145.5</c:v>
                </c:pt>
                <c:pt idx="453">
                  <c:v>46211.5</c:v>
                </c:pt>
                <c:pt idx="454">
                  <c:v>46284.5</c:v>
                </c:pt>
                <c:pt idx="455">
                  <c:v>46289</c:v>
                </c:pt>
                <c:pt idx="456">
                  <c:v>46362</c:v>
                </c:pt>
                <c:pt idx="457">
                  <c:v>46362</c:v>
                </c:pt>
                <c:pt idx="458">
                  <c:v>46477.5</c:v>
                </c:pt>
                <c:pt idx="459">
                  <c:v>47101.5</c:v>
                </c:pt>
                <c:pt idx="460">
                  <c:v>47259.5</c:v>
                </c:pt>
                <c:pt idx="461">
                  <c:v>48086.5</c:v>
                </c:pt>
                <c:pt idx="462">
                  <c:v>48166.5</c:v>
                </c:pt>
                <c:pt idx="463">
                  <c:v>48274.5</c:v>
                </c:pt>
              </c:numCache>
            </c:numRef>
          </c:xVal>
          <c:yVal>
            <c:numRef>
              <c:f>'Active 2'!$W$21:$W$4043</c:f>
              <c:numCache>
                <c:formatCode>General</c:formatCode>
                <c:ptCount val="4023"/>
                <c:pt idx="0">
                  <c:v>-1.8643678633189678E-2</c:v>
                </c:pt>
                <c:pt idx="1">
                  <c:v>3.0639110848559026E-3</c:v>
                </c:pt>
                <c:pt idx="2">
                  <c:v>4.2925982850955634E-3</c:v>
                </c:pt>
                <c:pt idx="3">
                  <c:v>4.5092914092001099E-3</c:v>
                </c:pt>
                <c:pt idx="4">
                  <c:v>7.5864356358180448E-3</c:v>
                </c:pt>
                <c:pt idx="5">
                  <c:v>4.3956174805427975E-3</c:v>
                </c:pt>
                <c:pt idx="6">
                  <c:v>9.468198338679382E-3</c:v>
                </c:pt>
                <c:pt idx="7">
                  <c:v>6.5435406980191638E-3</c:v>
                </c:pt>
                <c:pt idx="8">
                  <c:v>3.6256292757819199E-3</c:v>
                </c:pt>
                <c:pt idx="9">
                  <c:v>1.1134947321455001E-2</c:v>
                </c:pt>
                <c:pt idx="10">
                  <c:v>1.2239822353450596E-2</c:v>
                </c:pt>
                <c:pt idx="11">
                  <c:v>9.3814670013324351E-3</c:v>
                </c:pt>
                <c:pt idx="12">
                  <c:v>8.9276310447033887E-3</c:v>
                </c:pt>
                <c:pt idx="13">
                  <c:v>-1.888198916131267E-3</c:v>
                </c:pt>
                <c:pt idx="14">
                  <c:v>-2.7197090317381575E-3</c:v>
                </c:pt>
                <c:pt idx="15">
                  <c:v>-4.1661884058732919E-3</c:v>
                </c:pt>
                <c:pt idx="16">
                  <c:v>-1.2081405153315107E-2</c:v>
                </c:pt>
                <c:pt idx="17">
                  <c:v>1.7445661647521898E-2</c:v>
                </c:pt>
                <c:pt idx="18">
                  <c:v>1.460796297313275E-3</c:v>
                </c:pt>
                <c:pt idx="19">
                  <c:v>-3.3507240782922922E-4</c:v>
                </c:pt>
                <c:pt idx="20">
                  <c:v>-9.830374215391794E-3</c:v>
                </c:pt>
                <c:pt idx="21">
                  <c:v>-2.7509294146070389E-4</c:v>
                </c:pt>
                <c:pt idx="22">
                  <c:v>-6.7704867419087758E-3</c:v>
                </c:pt>
                <c:pt idx="23">
                  <c:v>2.0483874079055492E-3</c:v>
                </c:pt>
                <c:pt idx="24">
                  <c:v>-5.448441011463365E-3</c:v>
                </c:pt>
                <c:pt idx="25">
                  <c:v>-1.5992381395464137E-2</c:v>
                </c:pt>
                <c:pt idx="26">
                  <c:v>-5.9165411304149557E-3</c:v>
                </c:pt>
                <c:pt idx="27">
                  <c:v>-1.3900281074591743E-2</c:v>
                </c:pt>
                <c:pt idx="28">
                  <c:v>1.2061832546741286E-4</c:v>
                </c:pt>
                <c:pt idx="29">
                  <c:v>-1.6285169033814571E-2</c:v>
                </c:pt>
                <c:pt idx="30">
                  <c:v>-1.2729197160408014E-2</c:v>
                </c:pt>
                <c:pt idx="31">
                  <c:v>-1.0486804994036952E-3</c:v>
                </c:pt>
                <c:pt idx="32">
                  <c:v>-4.0692149609414877E-3</c:v>
                </c:pt>
                <c:pt idx="33">
                  <c:v>-7.5721602146608044E-3</c:v>
                </c:pt>
                <c:pt idx="34">
                  <c:v>-1.9113604422728612E-2</c:v>
                </c:pt>
                <c:pt idx="35">
                  <c:v>-5.9347836516636943E-3</c:v>
                </c:pt>
                <c:pt idx="36">
                  <c:v>-5.2615013955550696E-3</c:v>
                </c:pt>
                <c:pt idx="37">
                  <c:v>-4.4628333821423935E-3</c:v>
                </c:pt>
                <c:pt idx="38">
                  <c:v>-4.364167456701859E-3</c:v>
                </c:pt>
                <c:pt idx="39">
                  <c:v>-2.7045512388604594E-2</c:v>
                </c:pt>
                <c:pt idx="40">
                  <c:v>-2.4547564128588592E-2</c:v>
                </c:pt>
                <c:pt idx="41">
                  <c:v>-8.5131638487482078E-3</c:v>
                </c:pt>
                <c:pt idx="42">
                  <c:v>-2.1956049022090682E-3</c:v>
                </c:pt>
                <c:pt idx="43">
                  <c:v>-1.9560490180161455E-4</c:v>
                </c:pt>
                <c:pt idx="44">
                  <c:v>1.3017644597462033E-3</c:v>
                </c:pt>
                <c:pt idx="45">
                  <c:v>-8.1987619105413426E-3</c:v>
                </c:pt>
                <c:pt idx="46">
                  <c:v>-8.2008682538607935E-3</c:v>
                </c:pt>
                <c:pt idx="47">
                  <c:v>-1.271935561275972E-2</c:v>
                </c:pt>
                <c:pt idx="48">
                  <c:v>-3.32677914269916E-3</c:v>
                </c:pt>
                <c:pt idx="49">
                  <c:v>-2.928903145154961E-3</c:v>
                </c:pt>
                <c:pt idx="50">
                  <c:v>-3.0315600357972566E-3</c:v>
                </c:pt>
                <c:pt idx="51">
                  <c:v>-2.8342190105699883E-3</c:v>
                </c:pt>
                <c:pt idx="52">
                  <c:v>-4.0395432075591015E-3</c:v>
                </c:pt>
                <c:pt idx="53">
                  <c:v>-8.2400760823112679E-3</c:v>
                </c:pt>
                <c:pt idx="54">
                  <c:v>-2.125075114344073E-2</c:v>
                </c:pt>
                <c:pt idx="55">
                  <c:v>-9.2743536359265882E-3</c:v>
                </c:pt>
                <c:pt idx="56">
                  <c:v>-1.3792161411805816E-2</c:v>
                </c:pt>
                <c:pt idx="57">
                  <c:v>-5.3078856080301731E-3</c:v>
                </c:pt>
                <c:pt idx="58">
                  <c:v>-1.3133239919001505E-3</c:v>
                </c:pt>
                <c:pt idx="59">
                  <c:v>-1.2331876859654957E-2</c:v>
                </c:pt>
                <c:pt idx="60">
                  <c:v>-2.3318768576176888E-3</c:v>
                </c:pt>
                <c:pt idx="61">
                  <c:v>-3.3351608987092982E-3</c:v>
                </c:pt>
                <c:pt idx="62">
                  <c:v>-1.5337351923957507E-2</c:v>
                </c:pt>
                <c:pt idx="63">
                  <c:v>-9.9373519221297862E-3</c:v>
                </c:pt>
                <c:pt idx="64">
                  <c:v>-9.9373519221297862E-3</c:v>
                </c:pt>
                <c:pt idx="65">
                  <c:v>-8.3428353215337994E-3</c:v>
                </c:pt>
                <c:pt idx="66">
                  <c:v>4.6196565103569023E-3</c:v>
                </c:pt>
                <c:pt idx="67">
                  <c:v>-2.6399242110173658E-2</c:v>
                </c:pt>
                <c:pt idx="68">
                  <c:v>-2.5399242106331953E-2</c:v>
                </c:pt>
                <c:pt idx="69">
                  <c:v>-2.3399242105924499E-2</c:v>
                </c:pt>
                <c:pt idx="70">
                  <c:v>-2.3399242105924499E-2</c:v>
                </c:pt>
                <c:pt idx="71">
                  <c:v>-2.1399242105517045E-2</c:v>
                </c:pt>
                <c:pt idx="72">
                  <c:v>-2.1399242105517045E-2</c:v>
                </c:pt>
                <c:pt idx="73">
                  <c:v>-1.9399242105109592E-2</c:v>
                </c:pt>
                <c:pt idx="74">
                  <c:v>-1.9399242105109592E-2</c:v>
                </c:pt>
                <c:pt idx="75">
                  <c:v>1.3126572809346912E-2</c:v>
                </c:pt>
                <c:pt idx="76">
                  <c:v>6.1196915845358885E-3</c:v>
                </c:pt>
                <c:pt idx="77">
                  <c:v>1.5927751394172393E-3</c:v>
                </c:pt>
                <c:pt idx="78">
                  <c:v>3.5927751398246929E-3</c:v>
                </c:pt>
                <c:pt idx="79">
                  <c:v>-1.6475420602790385E-2</c:v>
                </c:pt>
                <c:pt idx="80">
                  <c:v>-1.8530270979380169E-2</c:v>
                </c:pt>
                <c:pt idx="81">
                  <c:v>-1.2057886341725069E-2</c:v>
                </c:pt>
                <c:pt idx="82">
                  <c:v>-5.5927622710975067E-3</c:v>
                </c:pt>
                <c:pt idx="83">
                  <c:v>-5.6170795006641738E-3</c:v>
                </c:pt>
                <c:pt idx="84">
                  <c:v>-8.1480573148956029E-3</c:v>
                </c:pt>
                <c:pt idx="85">
                  <c:v>-2.6521978868486729E-3</c:v>
                </c:pt>
                <c:pt idx="86">
                  <c:v>9.8403438249159841E-3</c:v>
                </c:pt>
                <c:pt idx="87">
                  <c:v>-1.4660485290561798E-2</c:v>
                </c:pt>
                <c:pt idx="88">
                  <c:v>-4.1677085086342373E-2</c:v>
                </c:pt>
                <c:pt idx="89">
                  <c:v>-5.3119279815581205E-3</c:v>
                </c:pt>
                <c:pt idx="90">
                  <c:v>6.8807201238828275E-4</c:v>
                </c:pt>
                <c:pt idx="91">
                  <c:v>1.6880720162299884E-3</c:v>
                </c:pt>
                <c:pt idx="92">
                  <c:v>2.1669398788083521E-3</c:v>
                </c:pt>
                <c:pt idx="93">
                  <c:v>-1.2337292795130107E-2</c:v>
                </c:pt>
                <c:pt idx="94">
                  <c:v>-1.5349155377923612E-2</c:v>
                </c:pt>
                <c:pt idx="95">
                  <c:v>-1.4349155381357864E-2</c:v>
                </c:pt>
                <c:pt idx="96">
                  <c:v>-5.4491553806360893E-3</c:v>
                </c:pt>
                <c:pt idx="97">
                  <c:v>-5.049155376189024E-3</c:v>
                </c:pt>
                <c:pt idx="98">
                  <c:v>-4.7491553764917038E-3</c:v>
                </c:pt>
                <c:pt idx="99">
                  <c:v>-7.1837411878363372E-3</c:v>
                </c:pt>
                <c:pt idx="100">
                  <c:v>-3.1073111742392079E-3</c:v>
                </c:pt>
                <c:pt idx="101">
                  <c:v>-3.4981582008249551E-3</c:v>
                </c:pt>
                <c:pt idx="102">
                  <c:v>-2.1041718601280096E-2</c:v>
                </c:pt>
                <c:pt idx="103">
                  <c:v>-5.5228868124135161E-3</c:v>
                </c:pt>
                <c:pt idx="104">
                  <c:v>-5.1228868152424084E-3</c:v>
                </c:pt>
                <c:pt idx="105">
                  <c:v>-6.3000540528350968E-3</c:v>
                </c:pt>
                <c:pt idx="106">
                  <c:v>-3.6000540555592153E-3</c:v>
                </c:pt>
                <c:pt idx="107">
                  <c:v>-6.3399227320680429E-3</c:v>
                </c:pt>
                <c:pt idx="108">
                  <c:v>-6.0947658165320523E-3</c:v>
                </c:pt>
                <c:pt idx="109">
                  <c:v>-5.6947658193609446E-3</c:v>
                </c:pt>
                <c:pt idx="110">
                  <c:v>-1.1806215629051528E-2</c:v>
                </c:pt>
                <c:pt idx="111">
                  <c:v>-7.5304047565691173E-3</c:v>
                </c:pt>
                <c:pt idx="112">
                  <c:v>8.952269864097015E-3</c:v>
                </c:pt>
                <c:pt idx="113">
                  <c:v>-7.5812790555161019E-3</c:v>
                </c:pt>
                <c:pt idx="114">
                  <c:v>-1.812650708930752E-2</c:v>
                </c:pt>
                <c:pt idx="115">
                  <c:v>-7.3486621658227363E-3</c:v>
                </c:pt>
                <c:pt idx="116">
                  <c:v>-4.6698563110310343E-3</c:v>
                </c:pt>
                <c:pt idx="117">
                  <c:v>-4.4698563160834592E-3</c:v>
                </c:pt>
                <c:pt idx="118">
                  <c:v>-3.9698563141626064E-3</c:v>
                </c:pt>
                <c:pt idx="119">
                  <c:v>-4.2826639542959122E-3</c:v>
                </c:pt>
                <c:pt idx="120">
                  <c:v>-4.182663949546167E-3</c:v>
                </c:pt>
                <c:pt idx="121">
                  <c:v>-3.982663954598592E-3</c:v>
                </c:pt>
                <c:pt idx="122">
                  <c:v>-5.5006086413765531E-3</c:v>
                </c:pt>
                <c:pt idx="123">
                  <c:v>-4.8006086445081253E-3</c:v>
                </c:pt>
                <c:pt idx="124">
                  <c:v>-8.4070214179153419E-3</c:v>
                </c:pt>
                <c:pt idx="125">
                  <c:v>-7.1070214216522737E-3</c:v>
                </c:pt>
                <c:pt idx="126">
                  <c:v>-9.5021741907294205E-3</c:v>
                </c:pt>
                <c:pt idx="127">
                  <c:v>-5.7073305851909617E-3</c:v>
                </c:pt>
                <c:pt idx="128">
                  <c:v>-5.0073305810465762E-3</c:v>
                </c:pt>
                <c:pt idx="129">
                  <c:v>3.8622204492508305E-4</c:v>
                </c:pt>
                <c:pt idx="130">
                  <c:v>1.186222046543256E-3</c:v>
                </c:pt>
                <c:pt idx="131">
                  <c:v>-5.5202274112313432E-3</c:v>
                </c:pt>
                <c:pt idx="132">
                  <c:v>-3.6202274082976771E-3</c:v>
                </c:pt>
                <c:pt idx="133">
                  <c:v>-4.1266789464541598E-3</c:v>
                </c:pt>
                <c:pt idx="134">
                  <c:v>-2.2266789435204937E-3</c:v>
                </c:pt>
                <c:pt idx="135">
                  <c:v>-1.5460460656014086E-3</c:v>
                </c:pt>
                <c:pt idx="136">
                  <c:v>-4.6288898094163922E-3</c:v>
                </c:pt>
                <c:pt idx="137">
                  <c:v>-4.7042618660264324E-3</c:v>
                </c:pt>
                <c:pt idx="138">
                  <c:v>-4.4042618663291122E-3</c:v>
                </c:pt>
                <c:pt idx="139">
                  <c:v>-4.4042618663291122E-3</c:v>
                </c:pt>
                <c:pt idx="140">
                  <c:v>-4.4042618663291122E-3</c:v>
                </c:pt>
                <c:pt idx="141">
                  <c:v>-3.7042618694606844E-3</c:v>
                </c:pt>
                <c:pt idx="142">
                  <c:v>-1.1717285381530065E-2</c:v>
                </c:pt>
                <c:pt idx="143">
                  <c:v>-6.7172853841494101E-3</c:v>
                </c:pt>
                <c:pt idx="144">
                  <c:v>-1.7616277082246612E-3</c:v>
                </c:pt>
                <c:pt idx="145">
                  <c:v>-3.0041778585793433E-3</c:v>
                </c:pt>
                <c:pt idx="146">
                  <c:v>-9.0417786069810213E-4</c:v>
                </c:pt>
                <c:pt idx="147">
                  <c:v>-3.0367050942917417E-3</c:v>
                </c:pt>
                <c:pt idx="148">
                  <c:v>-2.4367050948971014E-3</c:v>
                </c:pt>
                <c:pt idx="149">
                  <c:v>-1.6438659644825854E-3</c:v>
                </c:pt>
                <c:pt idx="150">
                  <c:v>-1.5438659670087979E-3</c:v>
                </c:pt>
                <c:pt idx="151">
                  <c:v>-1.2486520219091857E-3</c:v>
                </c:pt>
                <c:pt idx="152">
                  <c:v>5.5134797627473531E-4</c:v>
                </c:pt>
                <c:pt idx="153">
                  <c:v>-5.5558454013380498E-3</c:v>
                </c:pt>
                <c:pt idx="154">
                  <c:v>-2.5558453970888906E-3</c:v>
                </c:pt>
                <c:pt idx="155">
                  <c:v>1.4663333070228934E-3</c:v>
                </c:pt>
                <c:pt idx="156">
                  <c:v>-2.0827899810234723E-3</c:v>
                </c:pt>
                <c:pt idx="157">
                  <c:v>1.1402743659854331E-2</c:v>
                </c:pt>
                <c:pt idx="158">
                  <c:v>1.4402743656827532E-2</c:v>
                </c:pt>
                <c:pt idx="159">
                  <c:v>-1.1044926502796482E-3</c:v>
                </c:pt>
                <c:pt idx="160">
                  <c:v>-1.624765400136452E-3</c:v>
                </c:pt>
                <c:pt idx="161">
                  <c:v>-1.1247653982155992E-3</c:v>
                </c:pt>
                <c:pt idx="162">
                  <c:v>-2.0671320699783835E-3</c:v>
                </c:pt>
                <c:pt idx="163">
                  <c:v>-1.7671320702810633E-3</c:v>
                </c:pt>
                <c:pt idx="164">
                  <c:v>9.7452757299565373E-4</c:v>
                </c:pt>
                <c:pt idx="165">
                  <c:v>1.0745275704694413E-3</c:v>
                </c:pt>
                <c:pt idx="166">
                  <c:v>9.6653953481511123E-4</c:v>
                </c:pt>
                <c:pt idx="167">
                  <c:v>2.4665395333017121E-3</c:v>
                </c:pt>
                <c:pt idx="168">
                  <c:v>2.6809723335643604E-3</c:v>
                </c:pt>
                <c:pt idx="169">
                  <c:v>3.880972332353641E-3</c:v>
                </c:pt>
                <c:pt idx="170">
                  <c:v>4.8809723361953467E-3</c:v>
                </c:pt>
                <c:pt idx="171">
                  <c:v>7.2570991529616741E-3</c:v>
                </c:pt>
                <c:pt idx="172">
                  <c:v>2.8348005930487613E-3</c:v>
                </c:pt>
                <c:pt idx="173">
                  <c:v>3.5348005899171892E-3</c:v>
                </c:pt>
                <c:pt idx="174">
                  <c:v>3.8348005896145093E-3</c:v>
                </c:pt>
                <c:pt idx="175">
                  <c:v>4.9736106531904495E-3</c:v>
                </c:pt>
                <c:pt idx="176">
                  <c:v>5.2736106528877696E-3</c:v>
                </c:pt>
                <c:pt idx="177">
                  <c:v>7.3736106507690108E-3</c:v>
                </c:pt>
                <c:pt idx="178">
                  <c:v>5.1718884942475868E-3</c:v>
                </c:pt>
                <c:pt idx="179">
                  <c:v>5.3718884891951618E-3</c:v>
                </c:pt>
                <c:pt idx="180">
                  <c:v>6.7718884902079751E-3</c:v>
                </c:pt>
                <c:pt idx="181">
                  <c:v>5.4200119925833651E-3</c:v>
                </c:pt>
                <c:pt idx="182">
                  <c:v>5.4200119925833651E-3</c:v>
                </c:pt>
                <c:pt idx="183">
                  <c:v>-4.1829143257035156E-3</c:v>
                </c:pt>
                <c:pt idx="184">
                  <c:v>1.6637054865750178E-3</c:v>
                </c:pt>
                <c:pt idx="185">
                  <c:v>-2.8450286700439642E-3</c:v>
                </c:pt>
                <c:pt idx="186">
                  <c:v>1.4448758143040252E-4</c:v>
                </c:pt>
                <c:pt idx="188">
                  <c:v>3.5761919194634284E-3</c:v>
                </c:pt>
                <c:pt idx="189">
                  <c:v>5.9761919170419897E-3</c:v>
                </c:pt>
                <c:pt idx="190">
                  <c:v>7.5761919202783357E-3</c:v>
                </c:pt>
                <c:pt idx="191">
                  <c:v>6.810673825098007E-3</c:v>
                </c:pt>
                <c:pt idx="192">
                  <c:v>7.0106738273215397E-3</c:v>
                </c:pt>
                <c:pt idx="193">
                  <c:v>7.8106738289397126E-3</c:v>
                </c:pt>
                <c:pt idx="194">
                  <c:v>5.8830896176750025E-3</c:v>
                </c:pt>
                <c:pt idx="195">
                  <c:v>7.2830896186878158E-3</c:v>
                </c:pt>
                <c:pt idx="196">
                  <c:v>7.3830896161616033E-3</c:v>
                </c:pt>
                <c:pt idx="204">
                  <c:v>5.1626582865005322E-3</c:v>
                </c:pt>
                <c:pt idx="205">
                  <c:v>4.3532352102671756E-3</c:v>
                </c:pt>
                <c:pt idx="206">
                  <c:v>7.5985402752654363E-3</c:v>
                </c:pt>
                <c:pt idx="207">
                  <c:v>8.0985402771862891E-3</c:v>
                </c:pt>
                <c:pt idx="215">
                  <c:v>4.6870479845640967E-3</c:v>
                </c:pt>
                <c:pt idx="216">
                  <c:v>2.9775861500425105E-3</c:v>
                </c:pt>
                <c:pt idx="222">
                  <c:v>4.7841098434836526E-3</c:v>
                </c:pt>
                <c:pt idx="223">
                  <c:v>6.4841098441937861E-3</c:v>
                </c:pt>
                <c:pt idx="227">
                  <c:v>7.8289435516960271E-3</c:v>
                </c:pt>
                <c:pt idx="228">
                  <c:v>8.0289435539195597E-3</c:v>
                </c:pt>
                <c:pt idx="229">
                  <c:v>8.5099044368838889E-3</c:v>
                </c:pt>
                <c:pt idx="236">
                  <c:v>1.273717135683583E-4</c:v>
                </c:pt>
                <c:pt idx="246">
                  <c:v>1.5854927514409423E-2</c:v>
                </c:pt>
                <c:pt idx="256">
                  <c:v>8.2865288486869831E-3</c:v>
                </c:pt>
                <c:pt idx="259">
                  <c:v>9.7173804734080049E-3</c:v>
                </c:pt>
                <c:pt idx="265">
                  <c:v>8.5277513112518716E-3</c:v>
                </c:pt>
                <c:pt idx="266">
                  <c:v>2.4527751314511501E-2</c:v>
                </c:pt>
                <c:pt idx="267">
                  <c:v>-2.1824440288352731E-3</c:v>
                </c:pt>
                <c:pt idx="268">
                  <c:v>1.9175559767293793E-3</c:v>
                </c:pt>
                <c:pt idx="269">
                  <c:v>6.817555976636247E-3</c:v>
                </c:pt>
                <c:pt idx="270">
                  <c:v>8.2175559703731027E-3</c:v>
                </c:pt>
                <c:pt idx="271">
                  <c:v>1.1017555972398729E-2</c:v>
                </c:pt>
                <c:pt idx="280">
                  <c:v>7.1681438680925302E-3</c:v>
                </c:pt>
                <c:pt idx="281">
                  <c:v>-1.1311847918124687E-2</c:v>
                </c:pt>
                <c:pt idx="284">
                  <c:v>-2.583530072806664E-3</c:v>
                </c:pt>
                <c:pt idx="285">
                  <c:v>-5.0938496051746995E-3</c:v>
                </c:pt>
                <c:pt idx="286">
                  <c:v>7.0565875931232203E-3</c:v>
                </c:pt>
                <c:pt idx="290">
                  <c:v>7.3744465821227734E-3</c:v>
                </c:pt>
                <c:pt idx="297">
                  <c:v>1.3562103700009154E-3</c:v>
                </c:pt>
                <c:pt idx="305">
                  <c:v>2.3084520972241229E-2</c:v>
                </c:pt>
                <c:pt idx="306">
                  <c:v>3.0784520974173724E-2</c:v>
                </c:pt>
                <c:pt idx="307">
                  <c:v>3.3484520971449605E-2</c:v>
                </c:pt>
                <c:pt idx="308">
                  <c:v>3.3484520971449605E-2</c:v>
                </c:pt>
                <c:pt idx="309">
                  <c:v>1.5173606289562505E-2</c:v>
                </c:pt>
                <c:pt idx="310">
                  <c:v>1.7273606287443746E-2</c:v>
                </c:pt>
                <c:pt idx="311">
                  <c:v>2.2773606286745254E-2</c:v>
                </c:pt>
                <c:pt idx="312">
                  <c:v>2.2773606286745254E-2</c:v>
                </c:pt>
                <c:pt idx="313">
                  <c:v>2.4873606284626495E-2</c:v>
                </c:pt>
                <c:pt idx="314">
                  <c:v>8.0517706784959953E-3</c:v>
                </c:pt>
                <c:pt idx="315">
                  <c:v>6.6580670664217745E-3</c:v>
                </c:pt>
                <c:pt idx="316">
                  <c:v>1.4415881468761715E-3</c:v>
                </c:pt>
                <c:pt idx="317">
                  <c:v>7.0415881436514671E-3</c:v>
                </c:pt>
                <c:pt idx="318">
                  <c:v>5.5753453147859566E-3</c:v>
                </c:pt>
                <c:pt idx="319">
                  <c:v>2.7173078860395883E-2</c:v>
                </c:pt>
                <c:pt idx="320">
                  <c:v>3.8219259273531425E-3</c:v>
                </c:pt>
                <c:pt idx="321">
                  <c:v>-5.5038637829481762E-3</c:v>
                </c:pt>
                <c:pt idx="322">
                  <c:v>1.9223966919505731E-3</c:v>
                </c:pt>
                <c:pt idx="323">
                  <c:v>1.4067715750848697E-3</c:v>
                </c:pt>
                <c:pt idx="324">
                  <c:v>4.2508574526968768E-3</c:v>
                </c:pt>
                <c:pt idx="326">
                  <c:v>-8.0197514049802077E-3</c:v>
                </c:pt>
                <c:pt idx="327">
                  <c:v>-6.5697514088684794E-3</c:v>
                </c:pt>
                <c:pt idx="328">
                  <c:v>-6.3497514071501893E-3</c:v>
                </c:pt>
                <c:pt idx="329">
                  <c:v>-8.2311796274198157E-4</c:v>
                </c:pt>
                <c:pt idx="330">
                  <c:v>5.0557563294844621E-3</c:v>
                </c:pt>
                <c:pt idx="331">
                  <c:v>-4.4308217639454917E-5</c:v>
                </c:pt>
                <c:pt idx="333">
                  <c:v>5.3533203379943495E-4</c:v>
                </c:pt>
                <c:pt idx="334">
                  <c:v>1.4507864154189587E-4</c:v>
                </c:pt>
                <c:pt idx="335">
                  <c:v>1.6223742616155029E-2</c:v>
                </c:pt>
                <c:pt idx="336">
                  <c:v>1.6913742616914057E-2</c:v>
                </c:pt>
                <c:pt idx="337">
                  <c:v>1.5532907367160287E-2</c:v>
                </c:pt>
                <c:pt idx="338">
                  <c:v>-3.3098411298942976E-4</c:v>
                </c:pt>
                <c:pt idx="339">
                  <c:v>-1.5711279072038176E-3</c:v>
                </c:pt>
                <c:pt idx="340">
                  <c:v>-6.8283945697379111E-3</c:v>
                </c:pt>
                <c:pt idx="341">
                  <c:v>-7.7054596387746144E-4</c:v>
                </c:pt>
                <c:pt idx="342">
                  <c:v>2.6591145638077407E-5</c:v>
                </c:pt>
                <c:pt idx="343">
                  <c:v>-2.9585926215794367E-4</c:v>
                </c:pt>
                <c:pt idx="344">
                  <c:v>-1.7008008019960275E-3</c:v>
                </c:pt>
                <c:pt idx="345">
                  <c:v>-1.0779236572521778E-3</c:v>
                </c:pt>
                <c:pt idx="346">
                  <c:v>-1.2414540487183934E-3</c:v>
                </c:pt>
                <c:pt idx="347">
                  <c:v>-3.0341128007463442E-2</c:v>
                </c:pt>
                <c:pt idx="348">
                  <c:v>-6.5892345617643566E-3</c:v>
                </c:pt>
                <c:pt idx="349">
                  <c:v>-8.7071193255047474E-3</c:v>
                </c:pt>
                <c:pt idx="350">
                  <c:v>-6.8945461249791673E-3</c:v>
                </c:pt>
                <c:pt idx="351">
                  <c:v>-1.1770932993098726E-3</c:v>
                </c:pt>
                <c:pt idx="352">
                  <c:v>-4.5619362882070302E-3</c:v>
                </c:pt>
                <c:pt idx="353">
                  <c:v>2.4932884501363828E-3</c:v>
                </c:pt>
                <c:pt idx="354">
                  <c:v>-2.6432635097277946E-3</c:v>
                </c:pt>
                <c:pt idx="355">
                  <c:v>-2.6411524887307025E-4</c:v>
                </c:pt>
                <c:pt idx="356">
                  <c:v>-1.8518465217732538E-3</c:v>
                </c:pt>
                <c:pt idx="357">
                  <c:v>-5.9553568555020253E-3</c:v>
                </c:pt>
                <c:pt idx="358">
                  <c:v>-2.3729097793553366E-3</c:v>
                </c:pt>
                <c:pt idx="359">
                  <c:v>2.5971490253085261E-3</c:v>
                </c:pt>
                <c:pt idx="360">
                  <c:v>1.1431552898744646E-3</c:v>
                </c:pt>
                <c:pt idx="361">
                  <c:v>-7.2254419904818623E-4</c:v>
                </c:pt>
                <c:pt idx="362">
                  <c:v>1.6161107883688186E-3</c:v>
                </c:pt>
                <c:pt idx="363">
                  <c:v>1.1872509783205087E-3</c:v>
                </c:pt>
                <c:pt idx="364">
                  <c:v>1.9313774431429509E-3</c:v>
                </c:pt>
                <c:pt idx="365">
                  <c:v>1.4352158096816725E-3</c:v>
                </c:pt>
                <c:pt idx="366">
                  <c:v>5.9944353375265824E-4</c:v>
                </c:pt>
                <c:pt idx="367">
                  <c:v>1.5804156768118305E-3</c:v>
                </c:pt>
                <c:pt idx="368">
                  <c:v>1.9890529619218666E-3</c:v>
                </c:pt>
                <c:pt idx="369">
                  <c:v>3.7001301897790495E-4</c:v>
                </c:pt>
                <c:pt idx="370">
                  <c:v>-3.6543102416738971E-4</c:v>
                </c:pt>
                <c:pt idx="371">
                  <c:v>1.8154902650078519E-3</c:v>
                </c:pt>
                <c:pt idx="372">
                  <c:v>-4.607159126904109E-2</c:v>
                </c:pt>
                <c:pt idx="373">
                  <c:v>-4.2071591268226183E-2</c:v>
                </c:pt>
                <c:pt idx="374">
                  <c:v>-2.5590692481841232E-2</c:v>
                </c:pt>
                <c:pt idx="375">
                  <c:v>-1.4590692475962258E-2</c:v>
                </c:pt>
                <c:pt idx="377">
                  <c:v>1.3093075225476258E-3</c:v>
                </c:pt>
                <c:pt idx="378">
                  <c:v>2.9193075218933717E-3</c:v>
                </c:pt>
                <c:pt idx="379">
                  <c:v>5.9020423033184777E-4</c:v>
                </c:pt>
                <c:pt idx="380">
                  <c:v>7.7020423306062291E-4</c:v>
                </c:pt>
                <c:pt idx="381">
                  <c:v>7.7020423306062291E-4</c:v>
                </c:pt>
                <c:pt idx="382">
                  <c:v>8.7020423053441043E-4</c:v>
                </c:pt>
                <c:pt idx="383">
                  <c:v>7.9905672171079467E-4</c:v>
                </c:pt>
                <c:pt idx="384">
                  <c:v>1.0110588961359801E-3</c:v>
                </c:pt>
                <c:pt idx="385">
                  <c:v>1.0919230978254368E-3</c:v>
                </c:pt>
                <c:pt idx="386">
                  <c:v>5.5025342902112473E-4</c:v>
                </c:pt>
                <c:pt idx="387">
                  <c:v>2.7560791346434022E-3</c:v>
                </c:pt>
                <c:pt idx="388">
                  <c:v>-1.6469836376356572E-4</c:v>
                </c:pt>
                <c:pt idx="389">
                  <c:v>-1.6469836376356572E-4</c:v>
                </c:pt>
                <c:pt idx="390">
                  <c:v>1.3530163593375444E-4</c:v>
                </c:pt>
                <c:pt idx="391">
                  <c:v>3.7958327650217116E-4</c:v>
                </c:pt>
                <c:pt idx="392">
                  <c:v>1.9045217767685585E-3</c:v>
                </c:pt>
                <c:pt idx="393">
                  <c:v>1.3617589789155504E-5</c:v>
                </c:pt>
                <c:pt idx="394">
                  <c:v>-3.8456915046410356E-3</c:v>
                </c:pt>
                <c:pt idx="395">
                  <c:v>7.5140657276248635E-4</c:v>
                </c:pt>
                <c:pt idx="396">
                  <c:v>3.1579775549961386E-5</c:v>
                </c:pt>
                <c:pt idx="397">
                  <c:v>6.3157977494460171E-4</c:v>
                </c:pt>
                <c:pt idx="398">
                  <c:v>6.2128763799801368E-4</c:v>
                </c:pt>
                <c:pt idx="399">
                  <c:v>-5.9856332626137543E-4</c:v>
                </c:pt>
                <c:pt idx="400">
                  <c:v>-1.5766956707294055E-3</c:v>
                </c:pt>
                <c:pt idx="401">
                  <c:v>-8.4828143545781498E-4</c:v>
                </c:pt>
                <c:pt idx="402">
                  <c:v>5.3182884088864846E-4</c:v>
                </c:pt>
                <c:pt idx="403">
                  <c:v>5.6340495036383276E-4</c:v>
                </c:pt>
                <c:pt idx="404">
                  <c:v>-1.120019970231062E-3</c:v>
                </c:pt>
                <c:pt idx="405">
                  <c:v>2.6686872484860125E-5</c:v>
                </c:pt>
                <c:pt idx="406">
                  <c:v>7.6672285419907005E-4</c:v>
                </c:pt>
                <c:pt idx="407">
                  <c:v>-3.1535914695460243E-4</c:v>
                </c:pt>
                <c:pt idx="408">
                  <c:v>2.6411514354263144E-4</c:v>
                </c:pt>
                <c:pt idx="409">
                  <c:v>-8.6046172135040289E-4</c:v>
                </c:pt>
                <c:pt idx="410">
                  <c:v>-6.6046171912687024E-4</c:v>
                </c:pt>
                <c:pt idx="411">
                  <c:v>-5.6046171437712511E-4</c:v>
                </c:pt>
                <c:pt idx="412">
                  <c:v>-1.4580722576982008E-3</c:v>
                </c:pt>
                <c:pt idx="413">
                  <c:v>-2.7183738278463432E-3</c:v>
                </c:pt>
                <c:pt idx="414">
                  <c:v>-8.373240089890599E-4</c:v>
                </c:pt>
                <c:pt idx="415">
                  <c:v>-2.4922852606243384E-3</c:v>
                </c:pt>
                <c:pt idx="416">
                  <c:v>-2.2922852584008058E-3</c:v>
                </c:pt>
                <c:pt idx="417">
                  <c:v>-2.1922852609270183E-3</c:v>
                </c:pt>
                <c:pt idx="418">
                  <c:v>-6.2300368327205535E-3</c:v>
                </c:pt>
                <c:pt idx="419">
                  <c:v>-8.8876479971964351E-3</c:v>
                </c:pt>
                <c:pt idx="420">
                  <c:v>-9.0141569712730019E-3</c:v>
                </c:pt>
                <c:pt idx="421">
                  <c:v>-1.0417670826053826E-2</c:v>
                </c:pt>
                <c:pt idx="422">
                  <c:v>-9.6761714367816221E-3</c:v>
                </c:pt>
                <c:pt idx="423">
                  <c:v>-1.3698727795946386E-2</c:v>
                </c:pt>
                <c:pt idx="424">
                  <c:v>-1.3277777202310437E-2</c:v>
                </c:pt>
                <c:pt idx="425">
                  <c:v>-1.7292504355201688E-2</c:v>
                </c:pt>
                <c:pt idx="426">
                  <c:v>-1.6394781990658192E-2</c:v>
                </c:pt>
                <c:pt idx="427">
                  <c:v>-1.974054797165109E-2</c:v>
                </c:pt>
                <c:pt idx="428">
                  <c:v>-1.9266034258711928E-2</c:v>
                </c:pt>
                <c:pt idx="429">
                  <c:v>-2.209388240118082E-2</c:v>
                </c:pt>
                <c:pt idx="430">
                  <c:v>-2.0563068640560178E-2</c:v>
                </c:pt>
                <c:pt idx="431">
                  <c:v>-2.2321668725133026E-2</c:v>
                </c:pt>
                <c:pt idx="432">
                  <c:v>-2.3276454429402071E-2</c:v>
                </c:pt>
                <c:pt idx="433">
                  <c:v>-0.23052015688721067</c:v>
                </c:pt>
                <c:pt idx="434">
                  <c:v>-0.22879597816051045</c:v>
                </c:pt>
                <c:pt idx="435">
                  <c:v>-0.22879597816051045</c:v>
                </c:pt>
                <c:pt idx="436">
                  <c:v>-0.22739597815949764</c:v>
                </c:pt>
                <c:pt idx="437">
                  <c:v>-0.22996480579242934</c:v>
                </c:pt>
                <c:pt idx="438">
                  <c:v>-0.23343497345600611</c:v>
                </c:pt>
                <c:pt idx="439">
                  <c:v>-0.23343497345600611</c:v>
                </c:pt>
                <c:pt idx="440">
                  <c:v>-0.2347750923976632</c:v>
                </c:pt>
                <c:pt idx="441">
                  <c:v>-0.23648196979724712</c:v>
                </c:pt>
                <c:pt idx="442">
                  <c:v>-0.23428580664011306</c:v>
                </c:pt>
                <c:pt idx="443">
                  <c:v>-0.23446225954852173</c:v>
                </c:pt>
                <c:pt idx="444">
                  <c:v>-0.23569868849177611</c:v>
                </c:pt>
                <c:pt idx="445">
                  <c:v>-0.23407931533847642</c:v>
                </c:pt>
                <c:pt idx="446">
                  <c:v>-0.23457870054810237</c:v>
                </c:pt>
                <c:pt idx="447">
                  <c:v>-0.23884801701647557</c:v>
                </c:pt>
                <c:pt idx="448">
                  <c:v>-0.23974752884117295</c:v>
                </c:pt>
                <c:pt idx="449">
                  <c:v>-0.24083114645805037</c:v>
                </c:pt>
                <c:pt idx="450">
                  <c:v>-0.24657583328669436</c:v>
                </c:pt>
                <c:pt idx="451">
                  <c:v>-0.24886874722382957</c:v>
                </c:pt>
                <c:pt idx="452">
                  <c:v>-0.25205996564396271</c:v>
                </c:pt>
                <c:pt idx="453">
                  <c:v>-0.25283521528376474</c:v>
                </c:pt>
                <c:pt idx="454">
                  <c:v>-0.25299437992692131</c:v>
                </c:pt>
                <c:pt idx="455">
                  <c:v>-0.25404740027643452</c:v>
                </c:pt>
                <c:pt idx="456">
                  <c:v>-0.25290845120421251</c:v>
                </c:pt>
                <c:pt idx="457">
                  <c:v>-0.25290845120421251</c:v>
                </c:pt>
                <c:pt idx="458">
                  <c:v>-0.25367442839102161</c:v>
                </c:pt>
                <c:pt idx="459">
                  <c:v>-0.25933117944370687</c:v>
                </c:pt>
                <c:pt idx="460">
                  <c:v>-0.26083986460508968</c:v>
                </c:pt>
                <c:pt idx="461">
                  <c:v>-0.26816605903361418</c:v>
                </c:pt>
                <c:pt idx="462">
                  <c:v>-0.26895771454494355</c:v>
                </c:pt>
                <c:pt idx="463">
                  <c:v>-0.27029983430407289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D30-43E7-B85E-A9E26FA354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13598888"/>
        <c:axId val="1"/>
      </c:scatterChart>
      <c:valAx>
        <c:axId val="513598888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1749271137026243"/>
              <c:y val="0.8844912207756209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5393586005830907E-2"/>
              <c:y val="0.4257439602227939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13598888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9562682215743442"/>
          <c:y val="0.89109188084162749"/>
          <c:w val="9.4752186588921317E-2"/>
          <c:h val="6.600694715140809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V0839 Oph   [40448.4129, 0.40899532]</a:t>
            </a:r>
          </a:p>
        </c:rich>
      </c:tx>
      <c:layout>
        <c:manualLayout>
          <c:xMode val="edge"/>
          <c:yMode val="edge"/>
          <c:x val="0.22080723985934878"/>
          <c:y val="4.032258064516128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615733263114681"/>
          <c:y val="0.26209677419354838"/>
          <c:w val="0.84076607443868279"/>
          <c:h val="0.59677419354838712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2'!$G$20</c:f>
              <c:strCache>
                <c:ptCount val="1"/>
                <c:pt idx="0">
                  <c:v>O-C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'Active 2'!$F$21:$F$600</c:f>
              <c:numCache>
                <c:formatCode>General</c:formatCode>
                <c:ptCount val="580"/>
                <c:pt idx="0">
                  <c:v>-21664.5</c:v>
                </c:pt>
                <c:pt idx="1">
                  <c:v>-9992</c:v>
                </c:pt>
                <c:pt idx="2">
                  <c:v>-9080</c:v>
                </c:pt>
                <c:pt idx="3">
                  <c:v>-9077.5</c:v>
                </c:pt>
                <c:pt idx="4">
                  <c:v>-7392.5</c:v>
                </c:pt>
                <c:pt idx="5">
                  <c:v>-4555</c:v>
                </c:pt>
                <c:pt idx="6">
                  <c:v>-2775</c:v>
                </c:pt>
                <c:pt idx="7">
                  <c:v>-254</c:v>
                </c:pt>
                <c:pt idx="8">
                  <c:v>-232</c:v>
                </c:pt>
                <c:pt idx="9">
                  <c:v>-229.5</c:v>
                </c:pt>
                <c:pt idx="10">
                  <c:v>-66</c:v>
                </c:pt>
                <c:pt idx="11">
                  <c:v>0</c:v>
                </c:pt>
                <c:pt idx="12">
                  <c:v>692</c:v>
                </c:pt>
                <c:pt idx="13">
                  <c:v>746</c:v>
                </c:pt>
                <c:pt idx="14">
                  <c:v>4384</c:v>
                </c:pt>
                <c:pt idx="15">
                  <c:v>4408.5</c:v>
                </c:pt>
                <c:pt idx="16">
                  <c:v>4447.5</c:v>
                </c:pt>
                <c:pt idx="17">
                  <c:v>4460</c:v>
                </c:pt>
                <c:pt idx="18">
                  <c:v>4467</c:v>
                </c:pt>
                <c:pt idx="19">
                  <c:v>5310.5</c:v>
                </c:pt>
                <c:pt idx="20">
                  <c:v>5313</c:v>
                </c:pt>
                <c:pt idx="21">
                  <c:v>5342.5</c:v>
                </c:pt>
                <c:pt idx="22">
                  <c:v>6215.5</c:v>
                </c:pt>
                <c:pt idx="23">
                  <c:v>7142</c:v>
                </c:pt>
                <c:pt idx="24">
                  <c:v>7144.5</c:v>
                </c:pt>
                <c:pt idx="25">
                  <c:v>7993</c:v>
                </c:pt>
                <c:pt idx="26">
                  <c:v>8071</c:v>
                </c:pt>
                <c:pt idx="27">
                  <c:v>8088</c:v>
                </c:pt>
                <c:pt idx="28">
                  <c:v>8110</c:v>
                </c:pt>
                <c:pt idx="29">
                  <c:v>8829</c:v>
                </c:pt>
                <c:pt idx="30">
                  <c:v>9873</c:v>
                </c:pt>
                <c:pt idx="31">
                  <c:v>10677.5</c:v>
                </c:pt>
                <c:pt idx="32">
                  <c:v>11391.5</c:v>
                </c:pt>
                <c:pt idx="33">
                  <c:v>11411</c:v>
                </c:pt>
                <c:pt idx="34">
                  <c:v>11628.5</c:v>
                </c:pt>
                <c:pt idx="35">
                  <c:v>12494</c:v>
                </c:pt>
                <c:pt idx="36">
                  <c:v>12545</c:v>
                </c:pt>
                <c:pt idx="37">
                  <c:v>12547.5</c:v>
                </c:pt>
                <c:pt idx="38">
                  <c:v>12550</c:v>
                </c:pt>
                <c:pt idx="39">
                  <c:v>13408.5</c:v>
                </c:pt>
                <c:pt idx="40">
                  <c:v>13411</c:v>
                </c:pt>
                <c:pt idx="41">
                  <c:v>13924.5</c:v>
                </c:pt>
                <c:pt idx="42">
                  <c:v>14103</c:v>
                </c:pt>
                <c:pt idx="43">
                  <c:v>14103</c:v>
                </c:pt>
                <c:pt idx="44">
                  <c:v>14105.5</c:v>
                </c:pt>
                <c:pt idx="45">
                  <c:v>14106</c:v>
                </c:pt>
                <c:pt idx="46">
                  <c:v>14108</c:v>
                </c:pt>
                <c:pt idx="47">
                  <c:v>14125.5</c:v>
                </c:pt>
                <c:pt idx="48">
                  <c:v>14132.5</c:v>
                </c:pt>
                <c:pt idx="49">
                  <c:v>14134.5</c:v>
                </c:pt>
                <c:pt idx="50">
                  <c:v>14137</c:v>
                </c:pt>
                <c:pt idx="51">
                  <c:v>14139.5</c:v>
                </c:pt>
                <c:pt idx="52">
                  <c:v>14144.5</c:v>
                </c:pt>
                <c:pt idx="53">
                  <c:v>14145</c:v>
                </c:pt>
                <c:pt idx="54">
                  <c:v>14155</c:v>
                </c:pt>
                <c:pt idx="55">
                  <c:v>14177</c:v>
                </c:pt>
                <c:pt idx="56">
                  <c:v>14193.5</c:v>
                </c:pt>
                <c:pt idx="57">
                  <c:v>14208</c:v>
                </c:pt>
                <c:pt idx="58">
                  <c:v>14213</c:v>
                </c:pt>
                <c:pt idx="59">
                  <c:v>14230</c:v>
                </c:pt>
                <c:pt idx="60">
                  <c:v>14230</c:v>
                </c:pt>
                <c:pt idx="61">
                  <c:v>14233</c:v>
                </c:pt>
                <c:pt idx="62">
                  <c:v>14235</c:v>
                </c:pt>
                <c:pt idx="63">
                  <c:v>14235</c:v>
                </c:pt>
                <c:pt idx="64">
                  <c:v>14235</c:v>
                </c:pt>
                <c:pt idx="65">
                  <c:v>14240</c:v>
                </c:pt>
                <c:pt idx="66">
                  <c:v>14274</c:v>
                </c:pt>
                <c:pt idx="67">
                  <c:v>14291</c:v>
                </c:pt>
                <c:pt idx="68">
                  <c:v>14291</c:v>
                </c:pt>
                <c:pt idx="69">
                  <c:v>14291</c:v>
                </c:pt>
                <c:pt idx="70">
                  <c:v>14291</c:v>
                </c:pt>
                <c:pt idx="71">
                  <c:v>14291</c:v>
                </c:pt>
                <c:pt idx="72">
                  <c:v>14291</c:v>
                </c:pt>
                <c:pt idx="73">
                  <c:v>14291</c:v>
                </c:pt>
                <c:pt idx="74">
                  <c:v>14291</c:v>
                </c:pt>
                <c:pt idx="75">
                  <c:v>15073.5</c:v>
                </c:pt>
                <c:pt idx="76">
                  <c:v>15078.5</c:v>
                </c:pt>
                <c:pt idx="77">
                  <c:v>15098</c:v>
                </c:pt>
                <c:pt idx="78">
                  <c:v>15098</c:v>
                </c:pt>
                <c:pt idx="79">
                  <c:v>15147</c:v>
                </c:pt>
                <c:pt idx="80">
                  <c:v>15186</c:v>
                </c:pt>
                <c:pt idx="81">
                  <c:v>15205.5</c:v>
                </c:pt>
                <c:pt idx="82">
                  <c:v>15230</c:v>
                </c:pt>
                <c:pt idx="83">
                  <c:v>15247</c:v>
                </c:pt>
                <c:pt idx="84">
                  <c:v>15914.5</c:v>
                </c:pt>
                <c:pt idx="85">
                  <c:v>15917</c:v>
                </c:pt>
                <c:pt idx="86">
                  <c:v>15921.5</c:v>
                </c:pt>
                <c:pt idx="87">
                  <c:v>15922</c:v>
                </c:pt>
                <c:pt idx="88">
                  <c:v>15932</c:v>
                </c:pt>
                <c:pt idx="89">
                  <c:v>16012.5</c:v>
                </c:pt>
                <c:pt idx="90">
                  <c:v>16012.5</c:v>
                </c:pt>
                <c:pt idx="91">
                  <c:v>16012.5</c:v>
                </c:pt>
                <c:pt idx="92">
                  <c:v>16025</c:v>
                </c:pt>
                <c:pt idx="93">
                  <c:v>16027.5</c:v>
                </c:pt>
                <c:pt idx="94">
                  <c:v>16034.5</c:v>
                </c:pt>
                <c:pt idx="95">
                  <c:v>16034.5</c:v>
                </c:pt>
                <c:pt idx="96">
                  <c:v>16034.5</c:v>
                </c:pt>
                <c:pt idx="97">
                  <c:v>16034.5</c:v>
                </c:pt>
                <c:pt idx="98">
                  <c:v>16034.5</c:v>
                </c:pt>
                <c:pt idx="99">
                  <c:v>16171</c:v>
                </c:pt>
                <c:pt idx="100">
                  <c:v>16729</c:v>
                </c:pt>
                <c:pt idx="101">
                  <c:v>17638.5</c:v>
                </c:pt>
                <c:pt idx="102">
                  <c:v>17658</c:v>
                </c:pt>
                <c:pt idx="103">
                  <c:v>17738.5</c:v>
                </c:pt>
                <c:pt idx="104">
                  <c:v>17738.5</c:v>
                </c:pt>
                <c:pt idx="105">
                  <c:v>17772.5</c:v>
                </c:pt>
                <c:pt idx="106">
                  <c:v>17772.5</c:v>
                </c:pt>
                <c:pt idx="107">
                  <c:v>17790</c:v>
                </c:pt>
                <c:pt idx="108">
                  <c:v>17814</c:v>
                </c:pt>
                <c:pt idx="109">
                  <c:v>17814</c:v>
                </c:pt>
                <c:pt idx="110">
                  <c:v>17819</c:v>
                </c:pt>
                <c:pt idx="111">
                  <c:v>17873</c:v>
                </c:pt>
                <c:pt idx="112">
                  <c:v>17880.5</c:v>
                </c:pt>
                <c:pt idx="113">
                  <c:v>17895</c:v>
                </c:pt>
                <c:pt idx="114">
                  <c:v>17914.5</c:v>
                </c:pt>
                <c:pt idx="115">
                  <c:v>18009.5</c:v>
                </c:pt>
                <c:pt idx="116">
                  <c:v>18628.5</c:v>
                </c:pt>
                <c:pt idx="117">
                  <c:v>18628.5</c:v>
                </c:pt>
                <c:pt idx="118">
                  <c:v>18628.5</c:v>
                </c:pt>
                <c:pt idx="119">
                  <c:v>18633.5</c:v>
                </c:pt>
                <c:pt idx="120">
                  <c:v>18633.5</c:v>
                </c:pt>
                <c:pt idx="121">
                  <c:v>18633.5</c:v>
                </c:pt>
                <c:pt idx="122">
                  <c:v>18640.5</c:v>
                </c:pt>
                <c:pt idx="123">
                  <c:v>18640.5</c:v>
                </c:pt>
                <c:pt idx="124">
                  <c:v>18643</c:v>
                </c:pt>
                <c:pt idx="125">
                  <c:v>18643</c:v>
                </c:pt>
                <c:pt idx="126">
                  <c:v>18680</c:v>
                </c:pt>
                <c:pt idx="127">
                  <c:v>18682</c:v>
                </c:pt>
                <c:pt idx="128">
                  <c:v>18682</c:v>
                </c:pt>
                <c:pt idx="129">
                  <c:v>18684.5</c:v>
                </c:pt>
                <c:pt idx="130">
                  <c:v>18684.5</c:v>
                </c:pt>
                <c:pt idx="131">
                  <c:v>18687</c:v>
                </c:pt>
                <c:pt idx="132">
                  <c:v>18687</c:v>
                </c:pt>
                <c:pt idx="133">
                  <c:v>18689.5</c:v>
                </c:pt>
                <c:pt idx="134">
                  <c:v>18689.5</c:v>
                </c:pt>
                <c:pt idx="135">
                  <c:v>18697</c:v>
                </c:pt>
                <c:pt idx="136">
                  <c:v>18729</c:v>
                </c:pt>
                <c:pt idx="137">
                  <c:v>18758</c:v>
                </c:pt>
                <c:pt idx="138">
                  <c:v>18758</c:v>
                </c:pt>
                <c:pt idx="139">
                  <c:v>18758</c:v>
                </c:pt>
                <c:pt idx="140">
                  <c:v>18758</c:v>
                </c:pt>
                <c:pt idx="141">
                  <c:v>18758</c:v>
                </c:pt>
                <c:pt idx="142">
                  <c:v>18763</c:v>
                </c:pt>
                <c:pt idx="143">
                  <c:v>18763</c:v>
                </c:pt>
                <c:pt idx="144">
                  <c:v>18780</c:v>
                </c:pt>
                <c:pt idx="145">
                  <c:v>19350</c:v>
                </c:pt>
                <c:pt idx="146">
                  <c:v>19350</c:v>
                </c:pt>
                <c:pt idx="147">
                  <c:v>19538</c:v>
                </c:pt>
                <c:pt idx="148">
                  <c:v>19538</c:v>
                </c:pt>
                <c:pt idx="149">
                  <c:v>19540.5</c:v>
                </c:pt>
                <c:pt idx="150">
                  <c:v>19540.5</c:v>
                </c:pt>
                <c:pt idx="151">
                  <c:v>19577</c:v>
                </c:pt>
                <c:pt idx="152">
                  <c:v>19577</c:v>
                </c:pt>
                <c:pt idx="153">
                  <c:v>19579.5</c:v>
                </c:pt>
                <c:pt idx="154">
                  <c:v>19579.5</c:v>
                </c:pt>
                <c:pt idx="155">
                  <c:v>19606.5</c:v>
                </c:pt>
                <c:pt idx="156">
                  <c:v>19623.5</c:v>
                </c:pt>
                <c:pt idx="157">
                  <c:v>19628.5</c:v>
                </c:pt>
                <c:pt idx="158">
                  <c:v>19628.5</c:v>
                </c:pt>
                <c:pt idx="159">
                  <c:v>19631</c:v>
                </c:pt>
                <c:pt idx="160">
                  <c:v>19638</c:v>
                </c:pt>
                <c:pt idx="161">
                  <c:v>19638</c:v>
                </c:pt>
                <c:pt idx="162">
                  <c:v>19687</c:v>
                </c:pt>
                <c:pt idx="163">
                  <c:v>19687</c:v>
                </c:pt>
                <c:pt idx="164">
                  <c:v>20367</c:v>
                </c:pt>
                <c:pt idx="165">
                  <c:v>20367</c:v>
                </c:pt>
                <c:pt idx="166">
                  <c:v>20433</c:v>
                </c:pt>
                <c:pt idx="167">
                  <c:v>20433</c:v>
                </c:pt>
                <c:pt idx="168">
                  <c:v>20491.5</c:v>
                </c:pt>
                <c:pt idx="169">
                  <c:v>20491.5</c:v>
                </c:pt>
                <c:pt idx="170">
                  <c:v>20491.5</c:v>
                </c:pt>
                <c:pt idx="171">
                  <c:v>20499</c:v>
                </c:pt>
                <c:pt idx="172">
                  <c:v>20506</c:v>
                </c:pt>
                <c:pt idx="173">
                  <c:v>20506</c:v>
                </c:pt>
                <c:pt idx="174">
                  <c:v>20506</c:v>
                </c:pt>
                <c:pt idx="175">
                  <c:v>21278.5</c:v>
                </c:pt>
                <c:pt idx="176">
                  <c:v>21278.5</c:v>
                </c:pt>
                <c:pt idx="177">
                  <c:v>21278.5</c:v>
                </c:pt>
                <c:pt idx="178">
                  <c:v>21279</c:v>
                </c:pt>
                <c:pt idx="179">
                  <c:v>21279</c:v>
                </c:pt>
                <c:pt idx="180">
                  <c:v>21279</c:v>
                </c:pt>
                <c:pt idx="181">
                  <c:v>21323</c:v>
                </c:pt>
                <c:pt idx="182">
                  <c:v>21323</c:v>
                </c:pt>
                <c:pt idx="183">
                  <c:v>21381.5</c:v>
                </c:pt>
                <c:pt idx="184">
                  <c:v>21425.5</c:v>
                </c:pt>
                <c:pt idx="185">
                  <c:v>21428</c:v>
                </c:pt>
                <c:pt idx="186">
                  <c:v>21431</c:v>
                </c:pt>
                <c:pt idx="187">
                  <c:v>22098</c:v>
                </c:pt>
                <c:pt idx="188">
                  <c:v>22168.5</c:v>
                </c:pt>
                <c:pt idx="189">
                  <c:v>22168.5</c:v>
                </c:pt>
                <c:pt idx="190">
                  <c:v>22168.5</c:v>
                </c:pt>
                <c:pt idx="191">
                  <c:v>22186</c:v>
                </c:pt>
                <c:pt idx="192">
                  <c:v>22186</c:v>
                </c:pt>
                <c:pt idx="193">
                  <c:v>22186</c:v>
                </c:pt>
                <c:pt idx="194">
                  <c:v>22220</c:v>
                </c:pt>
                <c:pt idx="195">
                  <c:v>22220</c:v>
                </c:pt>
                <c:pt idx="196">
                  <c:v>22220</c:v>
                </c:pt>
                <c:pt idx="197">
                  <c:v>22220</c:v>
                </c:pt>
                <c:pt idx="198">
                  <c:v>22222.5</c:v>
                </c:pt>
                <c:pt idx="199">
                  <c:v>22227.5</c:v>
                </c:pt>
                <c:pt idx="200">
                  <c:v>22237.5</c:v>
                </c:pt>
                <c:pt idx="201">
                  <c:v>22242</c:v>
                </c:pt>
                <c:pt idx="202">
                  <c:v>22247</c:v>
                </c:pt>
                <c:pt idx="203">
                  <c:v>22249.5</c:v>
                </c:pt>
                <c:pt idx="204">
                  <c:v>22252</c:v>
                </c:pt>
                <c:pt idx="205">
                  <c:v>22254.5</c:v>
                </c:pt>
                <c:pt idx="206">
                  <c:v>22269</c:v>
                </c:pt>
                <c:pt idx="207">
                  <c:v>22269</c:v>
                </c:pt>
                <c:pt idx="208">
                  <c:v>22274</c:v>
                </c:pt>
                <c:pt idx="209">
                  <c:v>22276.5</c:v>
                </c:pt>
                <c:pt idx="210">
                  <c:v>22283.5</c:v>
                </c:pt>
                <c:pt idx="211">
                  <c:v>22286</c:v>
                </c:pt>
                <c:pt idx="212">
                  <c:v>22288.5</c:v>
                </c:pt>
                <c:pt idx="213">
                  <c:v>22291</c:v>
                </c:pt>
                <c:pt idx="214">
                  <c:v>22296</c:v>
                </c:pt>
                <c:pt idx="215">
                  <c:v>22298.5</c:v>
                </c:pt>
                <c:pt idx="216">
                  <c:v>22301</c:v>
                </c:pt>
                <c:pt idx="217">
                  <c:v>22313</c:v>
                </c:pt>
                <c:pt idx="218">
                  <c:v>22318</c:v>
                </c:pt>
                <c:pt idx="219">
                  <c:v>22327.5</c:v>
                </c:pt>
                <c:pt idx="220">
                  <c:v>22330</c:v>
                </c:pt>
                <c:pt idx="221">
                  <c:v>22344.5</c:v>
                </c:pt>
                <c:pt idx="222">
                  <c:v>22352</c:v>
                </c:pt>
                <c:pt idx="223">
                  <c:v>22352</c:v>
                </c:pt>
                <c:pt idx="224">
                  <c:v>22354.5</c:v>
                </c:pt>
                <c:pt idx="225">
                  <c:v>22357</c:v>
                </c:pt>
                <c:pt idx="226">
                  <c:v>22362</c:v>
                </c:pt>
                <c:pt idx="227">
                  <c:v>22366.5</c:v>
                </c:pt>
                <c:pt idx="228">
                  <c:v>22366.5</c:v>
                </c:pt>
                <c:pt idx="229">
                  <c:v>22371.5</c:v>
                </c:pt>
                <c:pt idx="230">
                  <c:v>22374</c:v>
                </c:pt>
                <c:pt idx="231">
                  <c:v>22376.5</c:v>
                </c:pt>
                <c:pt idx="232">
                  <c:v>22388.5</c:v>
                </c:pt>
                <c:pt idx="233">
                  <c:v>22405.5</c:v>
                </c:pt>
                <c:pt idx="234">
                  <c:v>22432.5</c:v>
                </c:pt>
                <c:pt idx="235">
                  <c:v>22437.5</c:v>
                </c:pt>
                <c:pt idx="236">
                  <c:v>22471.5</c:v>
                </c:pt>
                <c:pt idx="237">
                  <c:v>22824.5</c:v>
                </c:pt>
                <c:pt idx="238">
                  <c:v>22939</c:v>
                </c:pt>
                <c:pt idx="239">
                  <c:v>22963.5</c:v>
                </c:pt>
                <c:pt idx="240">
                  <c:v>22968.5</c:v>
                </c:pt>
                <c:pt idx="241">
                  <c:v>22971</c:v>
                </c:pt>
                <c:pt idx="242">
                  <c:v>22995.5</c:v>
                </c:pt>
                <c:pt idx="243">
                  <c:v>23027</c:v>
                </c:pt>
                <c:pt idx="244">
                  <c:v>23041.5</c:v>
                </c:pt>
                <c:pt idx="245">
                  <c:v>23083.5</c:v>
                </c:pt>
                <c:pt idx="246">
                  <c:v>23098</c:v>
                </c:pt>
                <c:pt idx="247">
                  <c:v>23100.5</c:v>
                </c:pt>
                <c:pt idx="248">
                  <c:v>23103</c:v>
                </c:pt>
                <c:pt idx="249">
                  <c:v>23105</c:v>
                </c:pt>
                <c:pt idx="250">
                  <c:v>23105.5</c:v>
                </c:pt>
                <c:pt idx="251">
                  <c:v>23107.5</c:v>
                </c:pt>
                <c:pt idx="252">
                  <c:v>23110</c:v>
                </c:pt>
                <c:pt idx="253">
                  <c:v>23125</c:v>
                </c:pt>
                <c:pt idx="254">
                  <c:v>23127.5</c:v>
                </c:pt>
                <c:pt idx="255">
                  <c:v>23132</c:v>
                </c:pt>
                <c:pt idx="256">
                  <c:v>23139.5</c:v>
                </c:pt>
                <c:pt idx="257">
                  <c:v>23147</c:v>
                </c:pt>
                <c:pt idx="258">
                  <c:v>23154</c:v>
                </c:pt>
                <c:pt idx="259">
                  <c:v>23156.5</c:v>
                </c:pt>
                <c:pt idx="260">
                  <c:v>23159</c:v>
                </c:pt>
                <c:pt idx="261">
                  <c:v>23166.5</c:v>
                </c:pt>
                <c:pt idx="262">
                  <c:v>23169</c:v>
                </c:pt>
                <c:pt idx="263">
                  <c:v>23171</c:v>
                </c:pt>
                <c:pt idx="264">
                  <c:v>23171.5</c:v>
                </c:pt>
                <c:pt idx="265">
                  <c:v>23178.5</c:v>
                </c:pt>
                <c:pt idx="266">
                  <c:v>23178.5</c:v>
                </c:pt>
                <c:pt idx="267">
                  <c:v>23181</c:v>
                </c:pt>
                <c:pt idx="268">
                  <c:v>23181</c:v>
                </c:pt>
                <c:pt idx="269">
                  <c:v>23181</c:v>
                </c:pt>
                <c:pt idx="270">
                  <c:v>23181</c:v>
                </c:pt>
                <c:pt idx="271">
                  <c:v>23181</c:v>
                </c:pt>
                <c:pt idx="272">
                  <c:v>23188.5</c:v>
                </c:pt>
                <c:pt idx="273">
                  <c:v>23193</c:v>
                </c:pt>
                <c:pt idx="274">
                  <c:v>23195.5</c:v>
                </c:pt>
                <c:pt idx="275">
                  <c:v>23198</c:v>
                </c:pt>
                <c:pt idx="276">
                  <c:v>23205.5</c:v>
                </c:pt>
                <c:pt idx="277">
                  <c:v>23210.5</c:v>
                </c:pt>
                <c:pt idx="278">
                  <c:v>23213</c:v>
                </c:pt>
                <c:pt idx="279">
                  <c:v>23227.5</c:v>
                </c:pt>
                <c:pt idx="280">
                  <c:v>23242</c:v>
                </c:pt>
                <c:pt idx="281">
                  <c:v>23261.5</c:v>
                </c:pt>
                <c:pt idx="282">
                  <c:v>23298</c:v>
                </c:pt>
                <c:pt idx="283">
                  <c:v>23300.5</c:v>
                </c:pt>
                <c:pt idx="284">
                  <c:v>23327.5</c:v>
                </c:pt>
                <c:pt idx="285">
                  <c:v>23330</c:v>
                </c:pt>
                <c:pt idx="286">
                  <c:v>23342</c:v>
                </c:pt>
                <c:pt idx="287">
                  <c:v>23342</c:v>
                </c:pt>
                <c:pt idx="288">
                  <c:v>23359</c:v>
                </c:pt>
                <c:pt idx="289">
                  <c:v>23386</c:v>
                </c:pt>
                <c:pt idx="290">
                  <c:v>23386</c:v>
                </c:pt>
                <c:pt idx="291">
                  <c:v>23795</c:v>
                </c:pt>
                <c:pt idx="292">
                  <c:v>23797.5</c:v>
                </c:pt>
                <c:pt idx="293">
                  <c:v>23817</c:v>
                </c:pt>
                <c:pt idx="294">
                  <c:v>23822</c:v>
                </c:pt>
                <c:pt idx="295">
                  <c:v>23831.5</c:v>
                </c:pt>
                <c:pt idx="296">
                  <c:v>23836.5</c:v>
                </c:pt>
                <c:pt idx="297">
                  <c:v>23933</c:v>
                </c:pt>
                <c:pt idx="298">
                  <c:v>23946.5</c:v>
                </c:pt>
                <c:pt idx="299">
                  <c:v>23949</c:v>
                </c:pt>
                <c:pt idx="300">
                  <c:v>23951</c:v>
                </c:pt>
                <c:pt idx="301">
                  <c:v>23953.5</c:v>
                </c:pt>
                <c:pt idx="302">
                  <c:v>23956</c:v>
                </c:pt>
                <c:pt idx="303">
                  <c:v>23961</c:v>
                </c:pt>
                <c:pt idx="304">
                  <c:v>23963.5</c:v>
                </c:pt>
                <c:pt idx="305">
                  <c:v>24041.5</c:v>
                </c:pt>
                <c:pt idx="306">
                  <c:v>24041.5</c:v>
                </c:pt>
                <c:pt idx="307">
                  <c:v>24041.5</c:v>
                </c:pt>
                <c:pt idx="308">
                  <c:v>24041.5</c:v>
                </c:pt>
                <c:pt idx="309">
                  <c:v>24044</c:v>
                </c:pt>
                <c:pt idx="310">
                  <c:v>24044</c:v>
                </c:pt>
                <c:pt idx="311">
                  <c:v>24044</c:v>
                </c:pt>
                <c:pt idx="312">
                  <c:v>24044</c:v>
                </c:pt>
                <c:pt idx="313">
                  <c:v>24044</c:v>
                </c:pt>
                <c:pt idx="314">
                  <c:v>24049</c:v>
                </c:pt>
                <c:pt idx="315">
                  <c:v>24912</c:v>
                </c:pt>
                <c:pt idx="316">
                  <c:v>25709</c:v>
                </c:pt>
                <c:pt idx="317">
                  <c:v>25709</c:v>
                </c:pt>
                <c:pt idx="318">
                  <c:v>25763</c:v>
                </c:pt>
                <c:pt idx="319">
                  <c:v>25904.5</c:v>
                </c:pt>
                <c:pt idx="320">
                  <c:v>26753</c:v>
                </c:pt>
                <c:pt idx="321">
                  <c:v>27408.5</c:v>
                </c:pt>
                <c:pt idx="322">
                  <c:v>27621</c:v>
                </c:pt>
                <c:pt idx="323">
                  <c:v>27713.5</c:v>
                </c:pt>
                <c:pt idx="324">
                  <c:v>27723.5</c:v>
                </c:pt>
                <c:pt idx="325">
                  <c:v>28376.5</c:v>
                </c:pt>
                <c:pt idx="326">
                  <c:v>28467</c:v>
                </c:pt>
                <c:pt idx="327">
                  <c:v>28467</c:v>
                </c:pt>
                <c:pt idx="328">
                  <c:v>28467</c:v>
                </c:pt>
                <c:pt idx="329">
                  <c:v>28471</c:v>
                </c:pt>
                <c:pt idx="330">
                  <c:v>28594</c:v>
                </c:pt>
                <c:pt idx="331">
                  <c:v>28611</c:v>
                </c:pt>
                <c:pt idx="332">
                  <c:v>29313</c:v>
                </c:pt>
                <c:pt idx="333">
                  <c:v>29330</c:v>
                </c:pt>
                <c:pt idx="334">
                  <c:v>29354.5</c:v>
                </c:pt>
                <c:pt idx="335">
                  <c:v>29442.5</c:v>
                </c:pt>
                <c:pt idx="336">
                  <c:v>29442.5</c:v>
                </c:pt>
                <c:pt idx="337">
                  <c:v>29447.5</c:v>
                </c:pt>
                <c:pt idx="338">
                  <c:v>29487</c:v>
                </c:pt>
                <c:pt idx="339">
                  <c:v>30129.5</c:v>
                </c:pt>
                <c:pt idx="340">
                  <c:v>30232</c:v>
                </c:pt>
                <c:pt idx="341">
                  <c:v>30237</c:v>
                </c:pt>
                <c:pt idx="342">
                  <c:v>30239</c:v>
                </c:pt>
                <c:pt idx="343">
                  <c:v>30351</c:v>
                </c:pt>
                <c:pt idx="344">
                  <c:v>30915.5</c:v>
                </c:pt>
                <c:pt idx="345">
                  <c:v>31195.5</c:v>
                </c:pt>
                <c:pt idx="346">
                  <c:v>31234.5</c:v>
                </c:pt>
                <c:pt idx="347">
                  <c:v>31264</c:v>
                </c:pt>
                <c:pt idx="348">
                  <c:v>31738</c:v>
                </c:pt>
                <c:pt idx="349">
                  <c:v>31755</c:v>
                </c:pt>
                <c:pt idx="350">
                  <c:v>31782</c:v>
                </c:pt>
                <c:pt idx="351">
                  <c:v>31837</c:v>
                </c:pt>
                <c:pt idx="352">
                  <c:v>31906.5</c:v>
                </c:pt>
                <c:pt idx="353">
                  <c:v>31941.5</c:v>
                </c:pt>
                <c:pt idx="354">
                  <c:v>31961</c:v>
                </c:pt>
                <c:pt idx="355">
                  <c:v>31992.5</c:v>
                </c:pt>
                <c:pt idx="356">
                  <c:v>32005</c:v>
                </c:pt>
                <c:pt idx="357">
                  <c:v>32005.5</c:v>
                </c:pt>
                <c:pt idx="358">
                  <c:v>32008</c:v>
                </c:pt>
                <c:pt idx="359">
                  <c:v>32080.5</c:v>
                </c:pt>
                <c:pt idx="360">
                  <c:v>33021</c:v>
                </c:pt>
                <c:pt idx="361">
                  <c:v>33034</c:v>
                </c:pt>
                <c:pt idx="362">
                  <c:v>33092.5</c:v>
                </c:pt>
                <c:pt idx="363">
                  <c:v>33191</c:v>
                </c:pt>
                <c:pt idx="364">
                  <c:v>33705</c:v>
                </c:pt>
                <c:pt idx="365">
                  <c:v>33744</c:v>
                </c:pt>
                <c:pt idx="366">
                  <c:v>33775</c:v>
                </c:pt>
                <c:pt idx="367">
                  <c:v>33777.5</c:v>
                </c:pt>
                <c:pt idx="368">
                  <c:v>33789.5</c:v>
                </c:pt>
                <c:pt idx="369">
                  <c:v>33792</c:v>
                </c:pt>
                <c:pt idx="370">
                  <c:v>33836</c:v>
                </c:pt>
                <c:pt idx="371">
                  <c:v>33838.5</c:v>
                </c:pt>
                <c:pt idx="372">
                  <c:v>33863</c:v>
                </c:pt>
                <c:pt idx="373">
                  <c:v>33863</c:v>
                </c:pt>
                <c:pt idx="374">
                  <c:v>33865.5</c:v>
                </c:pt>
                <c:pt idx="375">
                  <c:v>33865.5</c:v>
                </c:pt>
                <c:pt idx="376">
                  <c:v>33865.5</c:v>
                </c:pt>
                <c:pt idx="377">
                  <c:v>33865.5</c:v>
                </c:pt>
                <c:pt idx="378">
                  <c:v>33865.5</c:v>
                </c:pt>
                <c:pt idx="379">
                  <c:v>33868</c:v>
                </c:pt>
                <c:pt idx="380">
                  <c:v>33868</c:v>
                </c:pt>
                <c:pt idx="381">
                  <c:v>33868</c:v>
                </c:pt>
                <c:pt idx="382">
                  <c:v>33868</c:v>
                </c:pt>
                <c:pt idx="383">
                  <c:v>33893</c:v>
                </c:pt>
                <c:pt idx="384">
                  <c:v>33904.5</c:v>
                </c:pt>
                <c:pt idx="385">
                  <c:v>33907</c:v>
                </c:pt>
                <c:pt idx="386">
                  <c:v>33925.5</c:v>
                </c:pt>
                <c:pt idx="387">
                  <c:v>34543</c:v>
                </c:pt>
                <c:pt idx="388">
                  <c:v>34601.5</c:v>
                </c:pt>
                <c:pt idx="389">
                  <c:v>34601.5</c:v>
                </c:pt>
                <c:pt idx="390">
                  <c:v>34601.5</c:v>
                </c:pt>
                <c:pt idx="391">
                  <c:v>34641.5</c:v>
                </c:pt>
                <c:pt idx="392">
                  <c:v>34651</c:v>
                </c:pt>
                <c:pt idx="393">
                  <c:v>34662.5</c:v>
                </c:pt>
                <c:pt idx="394">
                  <c:v>34670</c:v>
                </c:pt>
                <c:pt idx="395">
                  <c:v>34733.5</c:v>
                </c:pt>
                <c:pt idx="396">
                  <c:v>34736</c:v>
                </c:pt>
                <c:pt idx="397">
                  <c:v>34736</c:v>
                </c:pt>
                <c:pt idx="398">
                  <c:v>34762.5</c:v>
                </c:pt>
                <c:pt idx="399">
                  <c:v>34765</c:v>
                </c:pt>
                <c:pt idx="400">
                  <c:v>34800</c:v>
                </c:pt>
                <c:pt idx="401">
                  <c:v>34809</c:v>
                </c:pt>
                <c:pt idx="402">
                  <c:v>34811.5</c:v>
                </c:pt>
                <c:pt idx="403">
                  <c:v>35428</c:v>
                </c:pt>
                <c:pt idx="404">
                  <c:v>35536</c:v>
                </c:pt>
                <c:pt idx="405">
                  <c:v>35542.5</c:v>
                </c:pt>
                <c:pt idx="406">
                  <c:v>35562</c:v>
                </c:pt>
                <c:pt idx="407">
                  <c:v>35572</c:v>
                </c:pt>
                <c:pt idx="408">
                  <c:v>35574.5</c:v>
                </c:pt>
                <c:pt idx="409">
                  <c:v>35682</c:v>
                </c:pt>
                <c:pt idx="410">
                  <c:v>35682</c:v>
                </c:pt>
                <c:pt idx="411">
                  <c:v>35682</c:v>
                </c:pt>
                <c:pt idx="412">
                  <c:v>36321</c:v>
                </c:pt>
                <c:pt idx="413">
                  <c:v>36442.5</c:v>
                </c:pt>
                <c:pt idx="414">
                  <c:v>36507</c:v>
                </c:pt>
                <c:pt idx="415">
                  <c:v>36630.5</c:v>
                </c:pt>
                <c:pt idx="416">
                  <c:v>36630.5</c:v>
                </c:pt>
                <c:pt idx="417">
                  <c:v>36630.5</c:v>
                </c:pt>
                <c:pt idx="418">
                  <c:v>37417</c:v>
                </c:pt>
                <c:pt idx="419">
                  <c:v>38216</c:v>
                </c:pt>
                <c:pt idx="420">
                  <c:v>38438</c:v>
                </c:pt>
                <c:pt idx="421">
                  <c:v>39128</c:v>
                </c:pt>
                <c:pt idx="422">
                  <c:v>39198</c:v>
                </c:pt>
                <c:pt idx="423">
                  <c:v>39934</c:v>
                </c:pt>
                <c:pt idx="424">
                  <c:v>40014.5</c:v>
                </c:pt>
                <c:pt idx="425">
                  <c:v>40810</c:v>
                </c:pt>
                <c:pt idx="426">
                  <c:v>40970.5</c:v>
                </c:pt>
                <c:pt idx="427">
                  <c:v>41015</c:v>
                </c:pt>
                <c:pt idx="428">
                  <c:v>41137</c:v>
                </c:pt>
                <c:pt idx="429">
                  <c:v>41652</c:v>
                </c:pt>
                <c:pt idx="430">
                  <c:v>41766</c:v>
                </c:pt>
                <c:pt idx="431">
                  <c:v>41927</c:v>
                </c:pt>
                <c:pt idx="432">
                  <c:v>41971</c:v>
                </c:pt>
                <c:pt idx="433">
                  <c:v>42682.5</c:v>
                </c:pt>
                <c:pt idx="434">
                  <c:v>42718</c:v>
                </c:pt>
                <c:pt idx="435">
                  <c:v>42718</c:v>
                </c:pt>
                <c:pt idx="436">
                  <c:v>42718</c:v>
                </c:pt>
                <c:pt idx="437">
                  <c:v>42790.5</c:v>
                </c:pt>
                <c:pt idx="438">
                  <c:v>43533.5</c:v>
                </c:pt>
                <c:pt idx="439">
                  <c:v>43533.5</c:v>
                </c:pt>
                <c:pt idx="440">
                  <c:v>43619</c:v>
                </c:pt>
                <c:pt idx="441">
                  <c:v>43665.5</c:v>
                </c:pt>
                <c:pt idx="442">
                  <c:v>43702.5</c:v>
                </c:pt>
                <c:pt idx="443">
                  <c:v>43709.5</c:v>
                </c:pt>
                <c:pt idx="444">
                  <c:v>43822.5</c:v>
                </c:pt>
                <c:pt idx="445">
                  <c:v>44417.5</c:v>
                </c:pt>
                <c:pt idx="446">
                  <c:v>44498</c:v>
                </c:pt>
                <c:pt idx="447">
                  <c:v>44531</c:v>
                </c:pt>
                <c:pt idx="448">
                  <c:v>44584.5</c:v>
                </c:pt>
                <c:pt idx="449">
                  <c:v>44636.5</c:v>
                </c:pt>
                <c:pt idx="450">
                  <c:v>45484.5</c:v>
                </c:pt>
                <c:pt idx="451">
                  <c:v>45648.5</c:v>
                </c:pt>
                <c:pt idx="452">
                  <c:v>46145.5</c:v>
                </c:pt>
                <c:pt idx="453">
                  <c:v>46211.5</c:v>
                </c:pt>
                <c:pt idx="454">
                  <c:v>46284.5</c:v>
                </c:pt>
                <c:pt idx="455">
                  <c:v>46289</c:v>
                </c:pt>
                <c:pt idx="456">
                  <c:v>46362</c:v>
                </c:pt>
                <c:pt idx="457">
                  <c:v>46362</c:v>
                </c:pt>
                <c:pt idx="458">
                  <c:v>46477.5</c:v>
                </c:pt>
                <c:pt idx="459">
                  <c:v>47101.5</c:v>
                </c:pt>
                <c:pt idx="460">
                  <c:v>47259.5</c:v>
                </c:pt>
                <c:pt idx="461">
                  <c:v>48086.5</c:v>
                </c:pt>
                <c:pt idx="462">
                  <c:v>48166.5</c:v>
                </c:pt>
                <c:pt idx="463">
                  <c:v>48274.5</c:v>
                </c:pt>
              </c:numCache>
            </c:numRef>
          </c:xVal>
          <c:yVal>
            <c:numRef>
              <c:f>'Active 2'!$G$21:$G$600</c:f>
              <c:numCache>
                <c:formatCode>General</c:formatCode>
                <c:ptCount val="580"/>
                <c:pt idx="0">
                  <c:v>2.7910139997402439E-2</c:v>
                </c:pt>
                <c:pt idx="1">
                  <c:v>3.7439996958710253E-5</c:v>
                </c:pt>
                <c:pt idx="2">
                  <c:v>-6.9440000515896827E-4</c:v>
                </c:pt>
                <c:pt idx="3">
                  <c:v>-4.8270000115735456E-4</c:v>
                </c:pt>
                <c:pt idx="4">
                  <c:v>-2.9690000519622117E-4</c:v>
                </c:pt>
                <c:pt idx="5">
                  <c:v>-6.2174000049708411E-3</c:v>
                </c:pt>
                <c:pt idx="6">
                  <c:v>-1.4870000086375512E-3</c:v>
                </c:pt>
                <c:pt idx="7">
                  <c:v>-3.0887200045981444E-3</c:v>
                </c:pt>
                <c:pt idx="8">
                  <c:v>-5.9857600062969141E-3</c:v>
                </c:pt>
                <c:pt idx="9">
                  <c:v>1.5259400024660863E-3</c:v>
                </c:pt>
                <c:pt idx="10">
                  <c:v>2.7911199940717779E-3</c:v>
                </c:pt>
                <c:pt idx="11">
                  <c:v>0</c:v>
                </c:pt>
                <c:pt idx="12">
                  <c:v>3.385599993634969E-4</c:v>
                </c:pt>
                <c:pt idx="13">
                  <c:v>-1.0408720001578331E-2</c:v>
                </c:pt>
                <c:pt idx="14">
                  <c:v>-4.382879997137934E-3</c:v>
                </c:pt>
                <c:pt idx="15">
                  <c:v>-5.7682199985720217E-3</c:v>
                </c:pt>
                <c:pt idx="16">
                  <c:v>-1.3585699998657219E-2</c:v>
                </c:pt>
                <c:pt idx="17">
                  <c:v>1.5972799999872223E-2</c:v>
                </c:pt>
                <c:pt idx="18">
                  <c:v>5.5599957704544067E-6</c:v>
                </c:pt>
                <c:pt idx="19">
                  <c:v>4.5313999726204202E-4</c:v>
                </c:pt>
                <c:pt idx="20">
                  <c:v>-9.0351600010762922E-3</c:v>
                </c:pt>
                <c:pt idx="21">
                  <c:v>6.0289999237284064E-4</c:v>
                </c:pt>
                <c:pt idx="22">
                  <c:v>-3.3114600082626566E-3</c:v>
                </c:pt>
                <c:pt idx="23">
                  <c:v>8.5245599984773435E-3</c:v>
                </c:pt>
                <c:pt idx="24">
                  <c:v>1.0362600005464628E-3</c:v>
                </c:pt>
                <c:pt idx="25">
                  <c:v>-6.4927600033115596E-3</c:v>
                </c:pt>
                <c:pt idx="26">
                  <c:v>3.8722799945389852E-3</c:v>
                </c:pt>
                <c:pt idx="27">
                  <c:v>-4.0481600080966018E-3</c:v>
                </c:pt>
                <c:pt idx="28">
                  <c:v>1.0054799997305963E-2</c:v>
                </c:pt>
                <c:pt idx="29">
                  <c:v>-3.5802800048259087E-3</c:v>
                </c:pt>
                <c:pt idx="30">
                  <c:v>4.3056399954366498E-3</c:v>
                </c:pt>
                <c:pt idx="31">
                  <c:v>1.9570700002077501E-2</c:v>
                </c:pt>
                <c:pt idx="32">
                  <c:v>1.9912219991965685E-2</c:v>
                </c:pt>
                <c:pt idx="33">
                  <c:v>1.6503479993843939E-2</c:v>
                </c:pt>
                <c:pt idx="34">
                  <c:v>6.0213800024939701E-3</c:v>
                </c:pt>
                <c:pt idx="35">
                  <c:v>2.3571919999085367E-2</c:v>
                </c:pt>
                <c:pt idx="36">
                  <c:v>2.4510599992936477E-2</c:v>
                </c:pt>
                <c:pt idx="37">
                  <c:v>2.5322299996332731E-2</c:v>
                </c:pt>
                <c:pt idx="38">
                  <c:v>2.54339999955846E-2</c:v>
                </c:pt>
                <c:pt idx="39">
                  <c:v>7.3517799974069931E-3</c:v>
                </c:pt>
                <c:pt idx="40">
                  <c:v>9.8634800015133806E-3</c:v>
                </c:pt>
                <c:pt idx="41">
                  <c:v>2.8766659997927491E-2</c:v>
                </c:pt>
                <c:pt idx="42">
                  <c:v>3.6102040001424029E-2</c:v>
                </c:pt>
                <c:pt idx="43">
                  <c:v>3.8102040001831483E-2</c:v>
                </c:pt>
                <c:pt idx="44">
                  <c:v>3.9613739994820207E-2</c:v>
                </c:pt>
                <c:pt idx="45">
                  <c:v>3.0116080000880174E-2</c:v>
                </c:pt>
                <c:pt idx="46">
                  <c:v>3.0125439996481873E-2</c:v>
                </c:pt>
                <c:pt idx="47">
                  <c:v>2.5707339991640765E-2</c:v>
                </c:pt>
                <c:pt idx="48">
                  <c:v>3.5140099993441254E-2</c:v>
                </c:pt>
                <c:pt idx="49">
                  <c:v>3.5549460000765976E-2</c:v>
                </c:pt>
                <c:pt idx="50">
                  <c:v>3.5461159997794311E-2</c:v>
                </c:pt>
                <c:pt idx="51">
                  <c:v>3.5672859994519968E-2</c:v>
                </c:pt>
                <c:pt idx="52">
                  <c:v>3.4496259992010891E-2</c:v>
                </c:pt>
                <c:pt idx="53">
                  <c:v>3.0298599995148834E-2</c:v>
                </c:pt>
                <c:pt idx="54">
                  <c:v>1.7345399995974731E-2</c:v>
                </c:pt>
                <c:pt idx="55">
                  <c:v>2.9448360000969842E-2</c:v>
                </c:pt>
                <c:pt idx="56">
                  <c:v>2.5025579998327885E-2</c:v>
                </c:pt>
                <c:pt idx="57">
                  <c:v>3.3593439991818741E-2</c:v>
                </c:pt>
                <c:pt idx="58">
                  <c:v>3.761683999618981E-2</c:v>
                </c:pt>
                <c:pt idx="59">
                  <c:v>2.6696399996581022E-2</c:v>
                </c:pt>
                <c:pt idx="60">
                  <c:v>3.669639999861829E-2</c:v>
                </c:pt>
                <c:pt idx="61">
                  <c:v>3.571043999545509E-2</c:v>
                </c:pt>
                <c:pt idx="62">
                  <c:v>2.3719799995888025E-2</c:v>
                </c:pt>
                <c:pt idx="63">
                  <c:v>2.9119799997715745E-2</c:v>
                </c:pt>
                <c:pt idx="64">
                  <c:v>2.9119799997715745E-2</c:v>
                </c:pt>
                <c:pt idx="65">
                  <c:v>3.0743199997232296E-2</c:v>
                </c:pt>
                <c:pt idx="66">
                  <c:v>4.390231999423122E-2</c:v>
                </c:pt>
                <c:pt idx="67">
                  <c:v>1.2981879990547895E-2</c:v>
                </c:pt>
                <c:pt idx="68">
                  <c:v>1.3981879994389601E-2</c:v>
                </c:pt>
                <c:pt idx="69">
                  <c:v>1.5981879994797055E-2</c:v>
                </c:pt>
                <c:pt idx="70">
                  <c:v>1.5981879994797055E-2</c:v>
                </c:pt>
                <c:pt idx="71">
                  <c:v>1.7981879995204508E-2</c:v>
                </c:pt>
                <c:pt idx="72">
                  <c:v>1.7981879995204508E-2</c:v>
                </c:pt>
                <c:pt idx="73">
                  <c:v>1.9981879995611962E-2</c:v>
                </c:pt>
                <c:pt idx="74">
                  <c:v>1.9981879995611962E-2</c:v>
                </c:pt>
                <c:pt idx="75">
                  <c:v>5.7143979996908456E-2</c:v>
                </c:pt>
                <c:pt idx="76">
                  <c:v>5.0167380002676509E-2</c:v>
                </c:pt>
                <c:pt idx="77">
                  <c:v>4.5758640000713058E-2</c:v>
                </c:pt>
                <c:pt idx="78">
                  <c:v>4.7758640001120511E-2</c:v>
                </c:pt>
                <c:pt idx="79">
                  <c:v>2.7987959998426959E-2</c:v>
                </c:pt>
                <c:pt idx="80">
                  <c:v>2.6170479999564122E-2</c:v>
                </c:pt>
                <c:pt idx="81">
                  <c:v>3.2761739996203687E-2</c:v>
                </c:pt>
                <c:pt idx="82">
                  <c:v>3.9376399996399414E-2</c:v>
                </c:pt>
                <c:pt idx="83">
                  <c:v>3.9455960002669599E-2</c:v>
                </c:pt>
                <c:pt idx="84">
                  <c:v>4.1079859998717438E-2</c:v>
                </c:pt>
                <c:pt idx="85">
                  <c:v>4.6591559999797028E-2</c:v>
                </c:pt>
                <c:pt idx="86">
                  <c:v>5.9112619994266424E-2</c:v>
                </c:pt>
                <c:pt idx="87">
                  <c:v>3.461495999363251E-2</c:v>
                </c:pt>
                <c:pt idx="88">
                  <c:v>7.6617599988821894E-3</c:v>
                </c:pt>
                <c:pt idx="89">
                  <c:v>4.4538499998452608E-2</c:v>
                </c:pt>
                <c:pt idx="90">
                  <c:v>5.0538499992399011E-2</c:v>
                </c:pt>
                <c:pt idx="91">
                  <c:v>5.1538499996240716E-2</c:v>
                </c:pt>
                <c:pt idx="92">
                  <c:v>5.2096999992500059E-2</c:v>
                </c:pt>
                <c:pt idx="93">
                  <c:v>3.760869999678107E-2</c:v>
                </c:pt>
                <c:pt idx="94">
                  <c:v>3.4641459998965729E-2</c:v>
                </c:pt>
                <c:pt idx="95">
                  <c:v>3.5641459995531477E-2</c:v>
                </c:pt>
                <c:pt idx="96">
                  <c:v>4.4541459996253252E-2</c:v>
                </c:pt>
                <c:pt idx="97">
                  <c:v>4.4941460000700317E-2</c:v>
                </c:pt>
                <c:pt idx="98">
                  <c:v>4.5241460000397637E-2</c:v>
                </c:pt>
                <c:pt idx="99">
                  <c:v>4.3680279995896854E-2</c:v>
                </c:pt>
                <c:pt idx="100">
                  <c:v>5.1391719993262086E-2</c:v>
                </c:pt>
                <c:pt idx="101">
                  <c:v>5.7148179999785498E-2</c:v>
                </c:pt>
                <c:pt idx="102">
                  <c:v>3.9739439991535619E-2</c:v>
                </c:pt>
                <c:pt idx="103">
                  <c:v>5.5816179999965243E-2</c:v>
                </c:pt>
                <c:pt idx="104">
                  <c:v>5.6216179997136351E-2</c:v>
                </c:pt>
                <c:pt idx="105">
                  <c:v>5.527530000108527E-2</c:v>
                </c:pt>
                <c:pt idx="106">
                  <c:v>5.7975299998361152E-2</c:v>
                </c:pt>
                <c:pt idx="107">
                  <c:v>5.5357199998979922E-2</c:v>
                </c:pt>
                <c:pt idx="108">
                  <c:v>5.5769519996829331E-2</c:v>
                </c:pt>
                <c:pt idx="109">
                  <c:v>5.6169519994000439E-2</c:v>
                </c:pt>
                <c:pt idx="110">
                  <c:v>5.0092919998860452E-2</c:v>
                </c:pt>
                <c:pt idx="111">
                  <c:v>5.4745639994507656E-2</c:v>
                </c:pt>
                <c:pt idx="112">
                  <c:v>7.1280739997746423E-2</c:v>
                </c:pt>
                <c:pt idx="113">
                  <c:v>5.4848599997058045E-2</c:v>
                </c:pt>
                <c:pt idx="114">
                  <c:v>4.443986000114819E-2</c:v>
                </c:pt>
                <c:pt idx="115">
                  <c:v>5.5884459994558711E-2</c:v>
                </c:pt>
                <c:pt idx="116">
                  <c:v>6.2981379996926989E-2</c:v>
                </c:pt>
                <c:pt idx="117">
                  <c:v>6.3181379991874564E-2</c:v>
                </c:pt>
                <c:pt idx="118">
                  <c:v>6.3681379993795417E-2</c:v>
                </c:pt>
                <c:pt idx="119">
                  <c:v>6.3404779990378302E-2</c:v>
                </c:pt>
                <c:pt idx="120">
                  <c:v>6.3504779995128047E-2</c:v>
                </c:pt>
                <c:pt idx="121">
                  <c:v>6.3704779990075622E-2</c:v>
                </c:pt>
                <c:pt idx="122">
                  <c:v>6.2237539998022839E-2</c:v>
                </c:pt>
                <c:pt idx="123">
                  <c:v>6.2937539994891267E-2</c:v>
                </c:pt>
                <c:pt idx="124">
                  <c:v>5.9349240000301506E-2</c:v>
                </c:pt>
                <c:pt idx="125">
                  <c:v>6.0649239996564575E-2</c:v>
                </c:pt>
                <c:pt idx="126">
                  <c:v>5.8522399995126761E-2</c:v>
                </c:pt>
                <c:pt idx="127">
                  <c:v>6.2331759996595792E-2</c:v>
                </c:pt>
                <c:pt idx="128">
                  <c:v>6.3031760000740178E-2</c:v>
                </c:pt>
                <c:pt idx="129">
                  <c:v>6.8443459997070022E-2</c:v>
                </c:pt>
                <c:pt idx="130">
                  <c:v>6.9243459998688195E-2</c:v>
                </c:pt>
                <c:pt idx="131">
                  <c:v>6.255515999509953E-2</c:v>
                </c:pt>
                <c:pt idx="132">
                  <c:v>6.4455159998033196E-2</c:v>
                </c:pt>
                <c:pt idx="133">
                  <c:v>6.3966859997890424E-2</c:v>
                </c:pt>
                <c:pt idx="134">
                  <c:v>6.586686000082409E-2</c:v>
                </c:pt>
                <c:pt idx="135">
                  <c:v>6.6601959995750804E-2</c:v>
                </c:pt>
                <c:pt idx="136">
                  <c:v>6.3751720001164358E-2</c:v>
                </c:pt>
                <c:pt idx="137">
                  <c:v>6.3887439995596651E-2</c:v>
                </c:pt>
                <c:pt idx="138">
                  <c:v>6.4187439995293971E-2</c:v>
                </c:pt>
                <c:pt idx="139">
                  <c:v>6.4187439995293971E-2</c:v>
                </c:pt>
                <c:pt idx="140">
                  <c:v>6.4187439995293971E-2</c:v>
                </c:pt>
                <c:pt idx="141">
                  <c:v>6.4887439992162399E-2</c:v>
                </c:pt>
                <c:pt idx="142">
                  <c:v>5.6910840001364704E-2</c:v>
                </c:pt>
                <c:pt idx="143">
                  <c:v>6.1910839998745359E-2</c:v>
                </c:pt>
                <c:pt idx="144">
                  <c:v>6.6990399995120242E-2</c:v>
                </c:pt>
                <c:pt idx="145">
                  <c:v>6.9958000000042375E-2</c:v>
                </c:pt>
                <c:pt idx="146">
                  <c:v>7.2057999997923616E-2</c:v>
                </c:pt>
                <c:pt idx="147">
                  <c:v>7.1337839995976537E-2</c:v>
                </c:pt>
                <c:pt idx="148">
                  <c:v>7.1937839995371178E-2</c:v>
                </c:pt>
                <c:pt idx="149">
                  <c:v>7.2749539998767432E-2</c:v>
                </c:pt>
                <c:pt idx="150">
                  <c:v>7.2849539996241219E-2</c:v>
                </c:pt>
                <c:pt idx="151">
                  <c:v>7.3420359993178863E-2</c:v>
                </c:pt>
                <c:pt idx="152">
                  <c:v>7.5220359991362784E-2</c:v>
                </c:pt>
                <c:pt idx="153">
                  <c:v>6.9132059994444717E-2</c:v>
                </c:pt>
                <c:pt idx="154">
                  <c:v>7.2132059998693876E-2</c:v>
                </c:pt>
                <c:pt idx="155">
                  <c:v>7.6358419995813165E-2</c:v>
                </c:pt>
                <c:pt idx="156">
                  <c:v>7.2937979995913338E-2</c:v>
                </c:pt>
                <c:pt idx="157">
                  <c:v>8.6461380000400823E-2</c:v>
                </c:pt>
                <c:pt idx="158">
                  <c:v>8.9461379997374024E-2</c:v>
                </c:pt>
                <c:pt idx="159">
                  <c:v>7.3973079997813329E-2</c:v>
                </c:pt>
                <c:pt idx="160">
                  <c:v>7.3505839995050337E-2</c:v>
                </c:pt>
                <c:pt idx="161">
                  <c:v>7.400583999697119E-2</c:v>
                </c:pt>
                <c:pt idx="162">
                  <c:v>7.3435159996734001E-2</c:v>
                </c:pt>
                <c:pt idx="163">
                  <c:v>7.3735159996431321E-2</c:v>
                </c:pt>
                <c:pt idx="164">
                  <c:v>8.1717559995013289E-2</c:v>
                </c:pt>
                <c:pt idx="165">
                  <c:v>8.1817559992487077E-2</c:v>
                </c:pt>
                <c:pt idx="166">
                  <c:v>8.2226439997612033E-2</c:v>
                </c:pt>
                <c:pt idx="167">
                  <c:v>8.3726439996098634E-2</c:v>
                </c:pt>
                <c:pt idx="168">
                  <c:v>8.4400219995586667E-2</c:v>
                </c:pt>
                <c:pt idx="169">
                  <c:v>8.5600219994375948E-2</c:v>
                </c:pt>
                <c:pt idx="170">
                  <c:v>8.6600219998217653E-2</c:v>
                </c:pt>
                <c:pt idx="171">
                  <c:v>8.9035320001130458E-2</c:v>
                </c:pt>
                <c:pt idx="172">
                  <c:v>8.4668080002302304E-2</c:v>
                </c:pt>
                <c:pt idx="173">
                  <c:v>8.5368079999170732E-2</c:v>
                </c:pt>
                <c:pt idx="174">
                  <c:v>8.5668079998868052E-2</c:v>
                </c:pt>
                <c:pt idx="175">
                  <c:v>9.2983379996439908E-2</c:v>
                </c:pt>
                <c:pt idx="176">
                  <c:v>9.3283379996137228E-2</c:v>
                </c:pt>
                <c:pt idx="177">
                  <c:v>9.5383379994018469E-2</c:v>
                </c:pt>
                <c:pt idx="178">
                  <c:v>9.3185719997563865E-2</c:v>
                </c:pt>
                <c:pt idx="179">
                  <c:v>9.338571999251144E-2</c:v>
                </c:pt>
                <c:pt idx="180">
                  <c:v>9.4785719993524253E-2</c:v>
                </c:pt>
                <c:pt idx="181">
                  <c:v>9.3791639992559794E-2</c:v>
                </c:pt>
                <c:pt idx="182">
                  <c:v>9.3791639992559794E-2</c:v>
                </c:pt>
                <c:pt idx="183">
                  <c:v>8.4665419992234092E-2</c:v>
                </c:pt>
                <c:pt idx="184">
                  <c:v>9.0871339991281275E-2</c:v>
                </c:pt>
                <c:pt idx="185">
                  <c:v>8.6383039997599553E-2</c:v>
                </c:pt>
                <c:pt idx="186">
                  <c:v>8.9397079995251261E-2</c:v>
                </c:pt>
                <c:pt idx="187">
                  <c:v>0.12651863999781199</c:v>
                </c:pt>
                <c:pt idx="188">
                  <c:v>9.8948579994612373E-2</c:v>
                </c:pt>
                <c:pt idx="189">
                  <c:v>0.10134857999219093</c:v>
                </c:pt>
                <c:pt idx="190">
                  <c:v>0.10294857999542728</c:v>
                </c:pt>
                <c:pt idx="191">
                  <c:v>0.10233047999645351</c:v>
                </c:pt>
                <c:pt idx="192">
                  <c:v>0.10253047999867704</c:v>
                </c:pt>
                <c:pt idx="193">
                  <c:v>0.10333048000029521</c:v>
                </c:pt>
                <c:pt idx="194">
                  <c:v>0.10168959999282379</c:v>
                </c:pt>
                <c:pt idx="195">
                  <c:v>0.1030895999938366</c:v>
                </c:pt>
                <c:pt idx="196">
                  <c:v>0.10318959999131039</c:v>
                </c:pt>
                <c:pt idx="197">
                  <c:v>0.10408959999040235</c:v>
                </c:pt>
                <c:pt idx="198">
                  <c:v>0.10460129999410128</c:v>
                </c:pt>
                <c:pt idx="199">
                  <c:v>0.10762469999463065</c:v>
                </c:pt>
                <c:pt idx="200">
                  <c:v>0.11667149999993853</c:v>
                </c:pt>
                <c:pt idx="201">
                  <c:v>0.10619255999336019</c:v>
                </c:pt>
                <c:pt idx="202">
                  <c:v>0.10521595999307465</c:v>
                </c:pt>
                <c:pt idx="203">
                  <c:v>0.11472765999496914</c:v>
                </c:pt>
                <c:pt idx="204">
                  <c:v>0.1012393599958159</c:v>
                </c:pt>
                <c:pt idx="205">
                  <c:v>0.10045105999597581</c:v>
                </c:pt>
                <c:pt idx="206">
                  <c:v>0.10381891999713844</c:v>
                </c:pt>
                <c:pt idx="207">
                  <c:v>0.10431891999905929</c:v>
                </c:pt>
                <c:pt idx="208">
                  <c:v>0.11034231999656186</c:v>
                </c:pt>
                <c:pt idx="209">
                  <c:v>0.10485401999903843</c:v>
                </c:pt>
                <c:pt idx="210">
                  <c:v>0.11088677999214269</c:v>
                </c:pt>
                <c:pt idx="211">
                  <c:v>0.11339847999624908</c:v>
                </c:pt>
                <c:pt idx="212">
                  <c:v>0.11291017999610631</c:v>
                </c:pt>
                <c:pt idx="213">
                  <c:v>0.10842187999514863</c:v>
                </c:pt>
                <c:pt idx="214">
                  <c:v>0.10344528000132414</c:v>
                </c:pt>
                <c:pt idx="215">
                  <c:v>0.10115697999572149</c:v>
                </c:pt>
                <c:pt idx="216">
                  <c:v>9.9468679996789433E-2</c:v>
                </c:pt>
                <c:pt idx="217">
                  <c:v>0.10452483999688411</c:v>
                </c:pt>
                <c:pt idx="218">
                  <c:v>0.10954823999782093</c:v>
                </c:pt>
                <c:pt idx="219">
                  <c:v>0.11209270000108518</c:v>
                </c:pt>
                <c:pt idx="220">
                  <c:v>0.10760439999285154</c:v>
                </c:pt>
                <c:pt idx="221">
                  <c:v>0.10917225999583025</c:v>
                </c:pt>
                <c:pt idx="222">
                  <c:v>0.10170735999417957</c:v>
                </c:pt>
                <c:pt idx="223">
                  <c:v>0.1034073599948897</c:v>
                </c:pt>
                <c:pt idx="224">
                  <c:v>0.10421905999101</c:v>
                </c:pt>
                <c:pt idx="225">
                  <c:v>0.1137307599929045</c:v>
                </c:pt>
                <c:pt idx="226">
                  <c:v>0.11375415999646066</c:v>
                </c:pt>
                <c:pt idx="227">
                  <c:v>0.10487522000039462</c:v>
                </c:pt>
                <c:pt idx="228">
                  <c:v>0.10507522000261815</c:v>
                </c:pt>
                <c:pt idx="229">
                  <c:v>0.10559862000081921</c:v>
                </c:pt>
                <c:pt idx="230">
                  <c:v>0.10281032000057166</c:v>
                </c:pt>
                <c:pt idx="231">
                  <c:v>0.10232201999315294</c:v>
                </c:pt>
                <c:pt idx="232">
                  <c:v>0.10437817999627441</c:v>
                </c:pt>
                <c:pt idx="233">
                  <c:v>0.1084577400033595</c:v>
                </c:pt>
                <c:pt idx="234">
                  <c:v>0.10858409999491414</c:v>
                </c:pt>
                <c:pt idx="235">
                  <c:v>0.10660749999806285</c:v>
                </c:pt>
                <c:pt idx="236">
                  <c:v>9.8066619997553062E-2</c:v>
                </c:pt>
                <c:pt idx="237">
                  <c:v>0.10541865999402944</c:v>
                </c:pt>
                <c:pt idx="238">
                  <c:v>0.11245451999275247</c:v>
                </c:pt>
                <c:pt idx="239">
                  <c:v>0.10906917999818688</c:v>
                </c:pt>
                <c:pt idx="240">
                  <c:v>0.10909258000174304</c:v>
                </c:pt>
                <c:pt idx="241">
                  <c:v>0.10460427999350941</c:v>
                </c:pt>
                <c:pt idx="242">
                  <c:v>0.10721894000016619</c:v>
                </c:pt>
                <c:pt idx="243">
                  <c:v>0.10886636000213912</c:v>
                </c:pt>
                <c:pt idx="244">
                  <c:v>0.1034342199927778</c:v>
                </c:pt>
                <c:pt idx="245">
                  <c:v>0.10663077999925008</c:v>
                </c:pt>
                <c:pt idx="246">
                  <c:v>0.1191986400008318</c:v>
                </c:pt>
                <c:pt idx="247">
                  <c:v>0.11071033999178326</c:v>
                </c:pt>
                <c:pt idx="248">
                  <c:v>0.1122220399993239</c:v>
                </c:pt>
                <c:pt idx="249">
                  <c:v>0.11923139999998966</c:v>
                </c:pt>
                <c:pt idx="250">
                  <c:v>0.10673374000180047</c:v>
                </c:pt>
                <c:pt idx="251">
                  <c:v>0.11674309999943944</c:v>
                </c:pt>
                <c:pt idx="252">
                  <c:v>0.10925480000150856</c:v>
                </c:pt>
                <c:pt idx="253">
                  <c:v>0.11032499999419088</c:v>
                </c:pt>
                <c:pt idx="254">
                  <c:v>0.10783669999364065</c:v>
                </c:pt>
                <c:pt idx="255">
                  <c:v>0.1163577599945711</c:v>
                </c:pt>
                <c:pt idx="256">
                  <c:v>0.11199285999464337</c:v>
                </c:pt>
                <c:pt idx="257">
                  <c:v>0.11442795999755617</c:v>
                </c:pt>
                <c:pt idx="258">
                  <c:v>0.12046071999793639</c:v>
                </c:pt>
                <c:pt idx="259">
                  <c:v>0.1135724199921242</c:v>
                </c:pt>
                <c:pt idx="260">
                  <c:v>0.11548411999683594</c:v>
                </c:pt>
                <c:pt idx="261">
                  <c:v>0.11201921999600017</c:v>
                </c:pt>
                <c:pt idx="262">
                  <c:v>0.11253091999969911</c:v>
                </c:pt>
                <c:pt idx="263">
                  <c:v>0.11554027999227401</c:v>
                </c:pt>
                <c:pt idx="264">
                  <c:v>0.1210426199977519</c:v>
                </c:pt>
                <c:pt idx="265">
                  <c:v>0.11257537999335909</c:v>
                </c:pt>
                <c:pt idx="266">
                  <c:v>0.12857537999661872</c:v>
                </c:pt>
                <c:pt idx="267">
                  <c:v>0.10188707999623148</c:v>
                </c:pt>
                <c:pt idx="268">
                  <c:v>0.10598708000179613</c:v>
                </c:pt>
                <c:pt idx="269">
                  <c:v>0.110887080001703</c:v>
                </c:pt>
                <c:pt idx="270">
                  <c:v>0.11228707999543985</c:v>
                </c:pt>
                <c:pt idx="271">
                  <c:v>0.11508707999746548</c:v>
                </c:pt>
                <c:pt idx="272">
                  <c:v>0.12112217999674613</c:v>
                </c:pt>
                <c:pt idx="273">
                  <c:v>0.11464323999825865</c:v>
                </c:pt>
                <c:pt idx="274">
                  <c:v>0.11115493999386672</c:v>
                </c:pt>
                <c:pt idx="275">
                  <c:v>0.11366663999797311</c:v>
                </c:pt>
                <c:pt idx="276">
                  <c:v>0.10920174000057159</c:v>
                </c:pt>
                <c:pt idx="277">
                  <c:v>0.10622513999260264</c:v>
                </c:pt>
                <c:pt idx="278">
                  <c:v>0.10673683999630157</c:v>
                </c:pt>
                <c:pt idx="279">
                  <c:v>0.10330469999462366</c:v>
                </c:pt>
                <c:pt idx="280">
                  <c:v>0.11177255999791669</c:v>
                </c:pt>
                <c:pt idx="281">
                  <c:v>9.3463819997850806E-2</c:v>
                </c:pt>
                <c:pt idx="282">
                  <c:v>0.11113463999208761</c:v>
                </c:pt>
                <c:pt idx="283">
                  <c:v>0.113646339996194</c:v>
                </c:pt>
                <c:pt idx="284">
                  <c:v>0.10277269999642158</c:v>
                </c:pt>
                <c:pt idx="285">
                  <c:v>0.10028440000314731</c:v>
                </c:pt>
                <c:pt idx="286">
                  <c:v>0.11254055999597767</c:v>
                </c:pt>
                <c:pt idx="287">
                  <c:v>0.11434056000143755</c:v>
                </c:pt>
                <c:pt idx="288">
                  <c:v>0.11242012000002433</c:v>
                </c:pt>
                <c:pt idx="289">
                  <c:v>0.11254647999885492</c:v>
                </c:pt>
                <c:pt idx="290">
                  <c:v>0.11324647999572335</c:v>
                </c:pt>
                <c:pt idx="291">
                  <c:v>0.11246060000121361</c:v>
                </c:pt>
                <c:pt idx="292">
                  <c:v>0.11197230000107083</c:v>
                </c:pt>
                <c:pt idx="293">
                  <c:v>0.10956355999223888</c:v>
                </c:pt>
                <c:pt idx="294">
                  <c:v>0.11358695999660995</c:v>
                </c:pt>
                <c:pt idx="295">
                  <c:v>0.11613141999259824</c:v>
                </c:pt>
                <c:pt idx="296">
                  <c:v>0.11115481999877375</c:v>
                </c:pt>
                <c:pt idx="297">
                  <c:v>0.11210643999947933</c:v>
                </c:pt>
                <c:pt idx="298">
                  <c:v>0.11666962000163039</c:v>
                </c:pt>
                <c:pt idx="299">
                  <c:v>0.11318131999723846</c:v>
                </c:pt>
                <c:pt idx="300">
                  <c:v>0.11719067999365507</c:v>
                </c:pt>
                <c:pt idx="301">
                  <c:v>0.117702379997354</c:v>
                </c:pt>
                <c:pt idx="302">
                  <c:v>0.11621408000064548</c:v>
                </c:pt>
                <c:pt idx="303">
                  <c:v>0.11923747999389889</c:v>
                </c:pt>
                <c:pt idx="304">
                  <c:v>0.11574917999678291</c:v>
                </c:pt>
                <c:pt idx="305">
                  <c:v>0.13481422000040766</c:v>
                </c:pt>
                <c:pt idx="306">
                  <c:v>0.14251422000234015</c:v>
                </c:pt>
                <c:pt idx="307">
                  <c:v>0.14521421999961603</c:v>
                </c:pt>
                <c:pt idx="308">
                  <c:v>0.14521421999961603</c:v>
                </c:pt>
                <c:pt idx="309">
                  <c:v>0.12692591999802971</c:v>
                </c:pt>
                <c:pt idx="310">
                  <c:v>0.12902591999591095</c:v>
                </c:pt>
                <c:pt idx="311">
                  <c:v>0.13452591999521246</c:v>
                </c:pt>
                <c:pt idx="312">
                  <c:v>0.13452591999521246</c:v>
                </c:pt>
                <c:pt idx="313">
                  <c:v>0.1366259199930937</c:v>
                </c:pt>
                <c:pt idx="314">
                  <c:v>0.11984931999904802</c:v>
                </c:pt>
                <c:pt idx="315">
                  <c:v>0.12638815999525832</c:v>
                </c:pt>
                <c:pt idx="316">
                  <c:v>0.1287181200023042</c:v>
                </c:pt>
                <c:pt idx="317">
                  <c:v>0.1343181199990795</c:v>
                </c:pt>
                <c:pt idx="318">
                  <c:v>0.13337083999795141</c:v>
                </c:pt>
                <c:pt idx="319">
                  <c:v>0.15633305999654112</c:v>
                </c:pt>
                <c:pt idx="320">
                  <c:v>0.1413040400002501</c:v>
                </c:pt>
                <c:pt idx="321">
                  <c:v>0.13857178000034764</c:v>
                </c:pt>
                <c:pt idx="322">
                  <c:v>0.14816627999971388</c:v>
                </c:pt>
                <c:pt idx="323">
                  <c:v>0.1485991799927433</c:v>
                </c:pt>
                <c:pt idx="324">
                  <c:v>0.15154597999935504</c:v>
                </c:pt>
                <c:pt idx="325">
                  <c:v>0.15996201999951154</c:v>
                </c:pt>
                <c:pt idx="326">
                  <c:v>0.14700556000025244</c:v>
                </c:pt>
                <c:pt idx="327">
                  <c:v>0.14845555999636417</c:v>
                </c:pt>
                <c:pt idx="328">
                  <c:v>0.14867555999808246</c:v>
                </c:pt>
                <c:pt idx="329">
                  <c:v>0.1542442799982382</c:v>
                </c:pt>
                <c:pt idx="330">
                  <c:v>0.1614199199975701</c:v>
                </c:pt>
                <c:pt idx="331">
                  <c:v>0.15649947999190772</c:v>
                </c:pt>
                <c:pt idx="332">
                  <c:v>0.17798483999649761</c:v>
                </c:pt>
                <c:pt idx="333">
                  <c:v>0.16476439999678405</c:v>
                </c:pt>
                <c:pt idx="334">
                  <c:v>0.16463905999262352</c:v>
                </c:pt>
                <c:pt idx="335">
                  <c:v>0.18167089999769814</c:v>
                </c:pt>
                <c:pt idx="336">
                  <c:v>0.18236089999845717</c:v>
                </c:pt>
                <c:pt idx="337">
                  <c:v>0.18103429999609943</c:v>
                </c:pt>
                <c:pt idx="338">
                  <c:v>0.16559915999823716</c:v>
                </c:pt>
                <c:pt idx="339">
                  <c:v>0.17140605999884428</c:v>
                </c:pt>
                <c:pt idx="340">
                  <c:v>0.16728575999877648</c:v>
                </c:pt>
                <c:pt idx="341">
                  <c:v>0.17339915999764344</c:v>
                </c:pt>
                <c:pt idx="342">
                  <c:v>0.17421851999824867</c:v>
                </c:pt>
                <c:pt idx="343">
                  <c:v>0.17514267999649746</c:v>
                </c:pt>
                <c:pt idx="344">
                  <c:v>0.18008453999209451</c:v>
                </c:pt>
                <c:pt idx="345">
                  <c:v>0.18389493999711704</c:v>
                </c:pt>
                <c:pt idx="346">
                  <c:v>0.18417745999613544</c:v>
                </c:pt>
                <c:pt idx="347">
                  <c:v>0.15541551999922376</c:v>
                </c:pt>
                <c:pt idx="348">
                  <c:v>0.18463383999187499</c:v>
                </c:pt>
                <c:pt idx="349">
                  <c:v>0.18271339999773772</c:v>
                </c:pt>
                <c:pt idx="350">
                  <c:v>0.18483975999697577</c:v>
                </c:pt>
                <c:pt idx="351">
                  <c:v>0.19119715999840992</c:v>
                </c:pt>
                <c:pt idx="352">
                  <c:v>0.18862241999886464</c:v>
                </c:pt>
                <c:pt idx="353">
                  <c:v>0.19608621999941533</c:v>
                </c:pt>
                <c:pt idx="354">
                  <c:v>0.19117747999553103</c:v>
                </c:pt>
                <c:pt idx="355">
                  <c:v>0.19392489999881946</c:v>
                </c:pt>
                <c:pt idx="356">
                  <c:v>0.19248339999467134</c:v>
                </c:pt>
                <c:pt idx="357">
                  <c:v>0.18838573999528307</c:v>
                </c:pt>
                <c:pt idx="358">
                  <c:v>0.191997439993429</c:v>
                </c:pt>
                <c:pt idx="359">
                  <c:v>0.19781674000114435</c:v>
                </c:pt>
                <c:pt idx="360">
                  <c:v>0.20753827999578789</c:v>
                </c:pt>
                <c:pt idx="361">
                  <c:v>0.20582912000099896</c:v>
                </c:pt>
                <c:pt idx="362">
                  <c:v>0.20887290000246139</c:v>
                </c:pt>
                <c:pt idx="363">
                  <c:v>0.20963387999654515</c:v>
                </c:pt>
                <c:pt idx="364">
                  <c:v>0.21663939999416471</c:v>
                </c:pt>
                <c:pt idx="365">
                  <c:v>0.21662191999348579</c:v>
                </c:pt>
                <c:pt idx="366">
                  <c:v>0.21616699999867706</c:v>
                </c:pt>
                <c:pt idx="367">
                  <c:v>0.21717869999702089</c:v>
                </c:pt>
                <c:pt idx="368">
                  <c:v>0.2177348599943798</c:v>
                </c:pt>
                <c:pt idx="369">
                  <c:v>0.21614655999292154</c:v>
                </c:pt>
                <c:pt idx="370">
                  <c:v>0.21595248000085121</c:v>
                </c:pt>
                <c:pt idx="371">
                  <c:v>0.21816417999070836</c:v>
                </c:pt>
                <c:pt idx="372">
                  <c:v>0.17057883999950718</c:v>
                </c:pt>
                <c:pt idx="373">
                  <c:v>0.17457884000032209</c:v>
                </c:pt>
                <c:pt idx="374">
                  <c:v>0.19109053999272874</c:v>
                </c:pt>
                <c:pt idx="375">
                  <c:v>0.20209053999860771</c:v>
                </c:pt>
                <c:pt idx="376">
                  <c:v>0.20230053999694064</c:v>
                </c:pt>
                <c:pt idx="377">
                  <c:v>0.21799053999711759</c:v>
                </c:pt>
                <c:pt idx="378">
                  <c:v>0.21960053999646334</c:v>
                </c:pt>
                <c:pt idx="379">
                  <c:v>0.21730223999475129</c:v>
                </c:pt>
                <c:pt idx="380">
                  <c:v>0.21748223999748006</c:v>
                </c:pt>
                <c:pt idx="381">
                  <c:v>0.21748223999748006</c:v>
                </c:pt>
                <c:pt idx="382">
                  <c:v>0.21758223999495385</c:v>
                </c:pt>
                <c:pt idx="383">
                  <c:v>0.21781923999515129</c:v>
                </c:pt>
                <c:pt idx="384">
                  <c:v>0.21817305999866221</c:v>
                </c:pt>
                <c:pt idx="385">
                  <c:v>0.21828475999791408</c:v>
                </c:pt>
                <c:pt idx="386">
                  <c:v>0.21797133999643847</c:v>
                </c:pt>
                <c:pt idx="387">
                  <c:v>0.22786123999685515</c:v>
                </c:pt>
                <c:pt idx="388">
                  <c:v>0.22567501999583328</c:v>
                </c:pt>
                <c:pt idx="389">
                  <c:v>0.22567501999583328</c:v>
                </c:pt>
                <c:pt idx="390">
                  <c:v>0.2259750199955306</c:v>
                </c:pt>
                <c:pt idx="391">
                  <c:v>0.22672221999528119</c:v>
                </c:pt>
                <c:pt idx="392">
                  <c:v>0.22836667999945348</c:v>
                </c:pt>
                <c:pt idx="393">
                  <c:v>0.2266204999978072</c:v>
                </c:pt>
                <c:pt idx="394">
                  <c:v>0.22285559999727411</c:v>
                </c:pt>
                <c:pt idx="395">
                  <c:v>0.22825277999800164</c:v>
                </c:pt>
                <c:pt idx="396">
                  <c:v>0.22756447999563534</c:v>
                </c:pt>
                <c:pt idx="397">
                  <c:v>0.22816447999502998</c:v>
                </c:pt>
                <c:pt idx="398">
                  <c:v>0.22848849999718368</c:v>
                </c:pt>
                <c:pt idx="399">
                  <c:v>0.22730020000017248</c:v>
                </c:pt>
                <c:pt idx="400">
                  <c:v>0.22676399999909336</c:v>
                </c:pt>
                <c:pt idx="401">
                  <c:v>0.22760611999547109</c:v>
                </c:pt>
                <c:pt idx="402">
                  <c:v>0.22901781999826198</c:v>
                </c:pt>
                <c:pt idx="403">
                  <c:v>0.2369030399931944</c:v>
                </c:pt>
                <c:pt idx="404">
                  <c:v>0.23660847999417456</c:v>
                </c:pt>
                <c:pt idx="405">
                  <c:v>0.23783890000049723</c:v>
                </c:pt>
                <c:pt idx="406">
                  <c:v>0.23883015999308554</c:v>
                </c:pt>
                <c:pt idx="407">
                  <c:v>0.23787695999635616</c:v>
                </c:pt>
                <c:pt idx="408">
                  <c:v>0.23848865999752888</c:v>
                </c:pt>
                <c:pt idx="409">
                  <c:v>0.23875175999273779</c:v>
                </c:pt>
                <c:pt idx="410">
                  <c:v>0.23895175999496132</c:v>
                </c:pt>
                <c:pt idx="411">
                  <c:v>0.23905175999971107</c:v>
                </c:pt>
                <c:pt idx="412">
                  <c:v>0.24648228000296513</c:v>
                </c:pt>
                <c:pt idx="413">
                  <c:v>0.24682089999259915</c:v>
                </c:pt>
                <c:pt idx="414">
                  <c:v>0.24955275999673177</c:v>
                </c:pt>
                <c:pt idx="415">
                  <c:v>0.24953073999495246</c:v>
                </c:pt>
                <c:pt idx="416">
                  <c:v>0.24973073999717599</c:v>
                </c:pt>
                <c:pt idx="417">
                  <c:v>0.24983073999464978</c:v>
                </c:pt>
                <c:pt idx="418">
                  <c:v>0.25631155999872135</c:v>
                </c:pt>
                <c:pt idx="419">
                  <c:v>0.26455088000511751</c:v>
                </c:pt>
                <c:pt idx="420">
                  <c:v>0.26748984000005294</c:v>
                </c:pt>
                <c:pt idx="421">
                  <c:v>0.27571903999341885</c:v>
                </c:pt>
                <c:pt idx="422">
                  <c:v>0.27744663999328623</c:v>
                </c:pt>
                <c:pt idx="423">
                  <c:v>0.28389111999422312</c:v>
                </c:pt>
                <c:pt idx="424">
                  <c:v>0.28546785999787971</c:v>
                </c:pt>
                <c:pt idx="425">
                  <c:v>0.29299080000055255</c:v>
                </c:pt>
                <c:pt idx="426">
                  <c:v>0.29624193999916315</c:v>
                </c:pt>
                <c:pt idx="427">
                  <c:v>0.29355019999638898</c:v>
                </c:pt>
                <c:pt idx="428">
                  <c:v>0.29582115999801317</c:v>
                </c:pt>
                <c:pt idx="429">
                  <c:v>0.30063135999807855</c:v>
                </c:pt>
                <c:pt idx="430">
                  <c:v>0.30386487999930978</c:v>
                </c:pt>
                <c:pt idx="431">
                  <c:v>0.30451835999701871</c:v>
                </c:pt>
                <c:pt idx="432">
                  <c:v>0.30422427999292267</c:v>
                </c:pt>
                <c:pt idx="433">
                  <c:v>0.10775409999769181</c:v>
                </c:pt>
                <c:pt idx="434">
                  <c:v>0.11002023999753874</c:v>
                </c:pt>
                <c:pt idx="435">
                  <c:v>0.11002023999753874</c:v>
                </c:pt>
                <c:pt idx="436">
                  <c:v>0.11142023999855155</c:v>
                </c:pt>
                <c:pt idx="437">
                  <c:v>0.10995953999372432</c:v>
                </c:pt>
                <c:pt idx="438">
                  <c:v>0.11794678000296699</c:v>
                </c:pt>
                <c:pt idx="439">
                  <c:v>0.11794678000296699</c:v>
                </c:pt>
                <c:pt idx="440">
                  <c:v>0.11793691999628209</c:v>
                </c:pt>
                <c:pt idx="441">
                  <c:v>0.11695453999709571</c:v>
                </c:pt>
                <c:pt idx="442">
                  <c:v>0.11972769999556476</c:v>
                </c:pt>
                <c:pt idx="443">
                  <c:v>0.11966045999724884</c:v>
                </c:pt>
                <c:pt idx="444">
                  <c:v>0.12018929999612737</c:v>
                </c:pt>
                <c:pt idx="445">
                  <c:v>0.13117389999388251</c:v>
                </c:pt>
                <c:pt idx="446">
                  <c:v>0.13195063999592094</c:v>
                </c:pt>
                <c:pt idx="447">
                  <c:v>0.12820508000004338</c:v>
                </c:pt>
                <c:pt idx="448">
                  <c:v>0.12815545999183087</c:v>
                </c:pt>
                <c:pt idx="449">
                  <c:v>0.12789881999924546</c:v>
                </c:pt>
                <c:pt idx="450">
                  <c:v>0.135767460000352</c:v>
                </c:pt>
                <c:pt idx="451">
                  <c:v>0.13613497999904212</c:v>
                </c:pt>
                <c:pt idx="452">
                  <c:v>0.14106094000453595</c:v>
                </c:pt>
                <c:pt idx="453">
                  <c:v>0.1413698199976352</c:v>
                </c:pt>
                <c:pt idx="454">
                  <c:v>0.14241146000131266</c:v>
                </c:pt>
                <c:pt idx="455">
                  <c:v>0.14143251999485074</c:v>
                </c:pt>
                <c:pt idx="456">
                  <c:v>0.14377415999479126</c:v>
                </c:pt>
                <c:pt idx="457">
                  <c:v>0.14377415999479126</c:v>
                </c:pt>
                <c:pt idx="458">
                  <c:v>0.14491469999484252</c:v>
                </c:pt>
                <c:pt idx="459">
                  <c:v>0.14963501999591244</c:v>
                </c:pt>
                <c:pt idx="460">
                  <c:v>0.15077445999486372</c:v>
                </c:pt>
                <c:pt idx="461">
                  <c:v>0.15744481999718118</c:v>
                </c:pt>
                <c:pt idx="462">
                  <c:v>0.15801922000537161</c:v>
                </c:pt>
                <c:pt idx="463">
                  <c:v>0.15852466000069398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9ED-438D-ABA2-41979988AAA5}"/>
            </c:ext>
          </c:extLst>
        </c:ser>
        <c:ser>
          <c:idx val="1"/>
          <c:order val="1"/>
          <c:tx>
            <c:strRef>
              <c:f>'Active 2'!$AB$1</c:f>
              <c:strCache>
                <c:ptCount val="1"/>
                <c:pt idx="0">
                  <c:v>Q.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2'!$AA$2:$AA$23</c:f>
              <c:numCache>
                <c:formatCode>General</c:formatCode>
                <c:ptCount val="22"/>
                <c:pt idx="0">
                  <c:v>-24000</c:v>
                </c:pt>
                <c:pt idx="1">
                  <c:v>-21000</c:v>
                </c:pt>
                <c:pt idx="2">
                  <c:v>-18000</c:v>
                </c:pt>
                <c:pt idx="3">
                  <c:v>-15000</c:v>
                </c:pt>
                <c:pt idx="4">
                  <c:v>-12000</c:v>
                </c:pt>
                <c:pt idx="5">
                  <c:v>-9000</c:v>
                </c:pt>
                <c:pt idx="6">
                  <c:v>-6000</c:v>
                </c:pt>
                <c:pt idx="7">
                  <c:v>-3000</c:v>
                </c:pt>
                <c:pt idx="8">
                  <c:v>0</c:v>
                </c:pt>
                <c:pt idx="9">
                  <c:v>3000</c:v>
                </c:pt>
                <c:pt idx="10">
                  <c:v>6000</c:v>
                </c:pt>
                <c:pt idx="11">
                  <c:v>9000</c:v>
                </c:pt>
                <c:pt idx="12">
                  <c:v>12000</c:v>
                </c:pt>
                <c:pt idx="13">
                  <c:v>15000</c:v>
                </c:pt>
                <c:pt idx="14">
                  <c:v>18000</c:v>
                </c:pt>
                <c:pt idx="15">
                  <c:v>21000</c:v>
                </c:pt>
                <c:pt idx="16">
                  <c:v>24000</c:v>
                </c:pt>
                <c:pt idx="17">
                  <c:v>27000</c:v>
                </c:pt>
                <c:pt idx="18">
                  <c:v>30000</c:v>
                </c:pt>
                <c:pt idx="19">
                  <c:v>33000</c:v>
                </c:pt>
                <c:pt idx="20">
                  <c:v>36000</c:v>
                </c:pt>
                <c:pt idx="21">
                  <c:v>39000</c:v>
                </c:pt>
              </c:numCache>
            </c:numRef>
          </c:xVal>
          <c:yVal>
            <c:numRef>
              <c:f>'Active 2'!$AB$2:$AB$23</c:f>
              <c:numCache>
                <c:formatCode>General</c:formatCode>
                <c:ptCount val="22"/>
                <c:pt idx="0">
                  <c:v>6.1928032218784984E-2</c:v>
                </c:pt>
                <c:pt idx="1">
                  <c:v>4.2511852927713492E-2</c:v>
                </c:pt>
                <c:pt idx="2">
                  <c:v>2.6096385604801087E-2</c:v>
                </c:pt>
                <c:pt idx="3">
                  <c:v>1.2681630250047777E-2</c:v>
                </c:pt>
                <c:pt idx="4">
                  <c:v>2.2675868634535502E-3</c:v>
                </c:pt>
                <c:pt idx="5">
                  <c:v>-5.1457445549815822E-3</c:v>
                </c:pt>
                <c:pt idx="6">
                  <c:v>-9.5583640052576239E-3</c:v>
                </c:pt>
                <c:pt idx="7">
                  <c:v>-1.0970271487374575E-2</c:v>
                </c:pt>
                <c:pt idx="8">
                  <c:v>-9.3814670013324351E-3</c:v>
                </c:pt>
                <c:pt idx="9">
                  <c:v>-4.7919505471312046E-3</c:v>
                </c:pt>
                <c:pt idx="10">
                  <c:v>2.7982778752291167E-3</c:v>
                </c:pt>
                <c:pt idx="11">
                  <c:v>1.3389218265748529E-2</c:v>
                </c:pt>
                <c:pt idx="12">
                  <c:v>2.6980870624427031E-2</c:v>
                </c:pt>
                <c:pt idx="13">
                  <c:v>4.3573234951264625E-2</c:v>
                </c:pt>
                <c:pt idx="14">
                  <c:v>6.3166311246261306E-2</c:v>
                </c:pt>
                <c:pt idx="15">
                  <c:v>8.5760099509417084E-2</c:v>
                </c:pt>
                <c:pt idx="16">
                  <c:v>0.11135459974073195</c:v>
                </c:pt>
                <c:pt idx="17">
                  <c:v>0.13994981194020592</c:v>
                </c:pt>
                <c:pt idx="18">
                  <c:v>0.17154573610783896</c:v>
                </c:pt>
                <c:pt idx="19">
                  <c:v>0.20614237224363111</c:v>
                </c:pt>
                <c:pt idx="20">
                  <c:v>0.24373972034758232</c:v>
                </c:pt>
                <c:pt idx="21">
                  <c:v>0.28433778041969265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9ED-438D-ABA2-41979988AA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13608072"/>
        <c:axId val="1"/>
      </c:scatterChart>
      <c:valAx>
        <c:axId val="513608072"/>
        <c:scaling>
          <c:orientation val="minMax"/>
          <c:max val="50000"/>
          <c:min val="-1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969696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13608072"/>
        <c:crossesAt val="0"/>
        <c:crossBetween val="midCat"/>
      </c:valAx>
      <c:spPr>
        <a:noFill/>
        <a:ln w="25400">
          <a:solidFill>
            <a:srgbClr val="000000"/>
          </a:solidFill>
          <a:prstDash val="solid"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V0839 Oph   [40448.4129, 0.40899532]</a:t>
            </a:r>
          </a:p>
        </c:rich>
      </c:tx>
      <c:layout>
        <c:manualLayout>
          <c:xMode val="edge"/>
          <c:yMode val="edge"/>
          <c:x val="0.21551724137931033"/>
          <c:y val="4.016064257028112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775862068965517"/>
          <c:y val="0.26104520050985391"/>
          <c:w val="0.83836206896551724"/>
          <c:h val="0.59839592116874207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2'!$G$20</c:f>
              <c:strCache>
                <c:ptCount val="1"/>
                <c:pt idx="0">
                  <c:v>O-C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3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2'!$F$21:$F$600</c:f>
              <c:numCache>
                <c:formatCode>General</c:formatCode>
                <c:ptCount val="580"/>
                <c:pt idx="0">
                  <c:v>-21664.5</c:v>
                </c:pt>
                <c:pt idx="1">
                  <c:v>-9992</c:v>
                </c:pt>
                <c:pt idx="2">
                  <c:v>-9080</c:v>
                </c:pt>
                <c:pt idx="3">
                  <c:v>-9077.5</c:v>
                </c:pt>
                <c:pt idx="4">
                  <c:v>-7392.5</c:v>
                </c:pt>
                <c:pt idx="5">
                  <c:v>-4555</c:v>
                </c:pt>
                <c:pt idx="6">
                  <c:v>-2775</c:v>
                </c:pt>
                <c:pt idx="7">
                  <c:v>-254</c:v>
                </c:pt>
                <c:pt idx="8">
                  <c:v>-232</c:v>
                </c:pt>
                <c:pt idx="9">
                  <c:v>-229.5</c:v>
                </c:pt>
                <c:pt idx="10">
                  <c:v>-66</c:v>
                </c:pt>
                <c:pt idx="11">
                  <c:v>0</c:v>
                </c:pt>
                <c:pt idx="12">
                  <c:v>692</c:v>
                </c:pt>
                <c:pt idx="13">
                  <c:v>746</c:v>
                </c:pt>
                <c:pt idx="14">
                  <c:v>4384</c:v>
                </c:pt>
                <c:pt idx="15">
                  <c:v>4408.5</c:v>
                </c:pt>
                <c:pt idx="16">
                  <c:v>4447.5</c:v>
                </c:pt>
                <c:pt idx="17">
                  <c:v>4460</c:v>
                </c:pt>
                <c:pt idx="18">
                  <c:v>4467</c:v>
                </c:pt>
                <c:pt idx="19">
                  <c:v>5310.5</c:v>
                </c:pt>
                <c:pt idx="20">
                  <c:v>5313</c:v>
                </c:pt>
                <c:pt idx="21">
                  <c:v>5342.5</c:v>
                </c:pt>
                <c:pt idx="22">
                  <c:v>6215.5</c:v>
                </c:pt>
                <c:pt idx="23">
                  <c:v>7142</c:v>
                </c:pt>
                <c:pt idx="24">
                  <c:v>7144.5</c:v>
                </c:pt>
                <c:pt idx="25">
                  <c:v>7993</c:v>
                </c:pt>
                <c:pt idx="26">
                  <c:v>8071</c:v>
                </c:pt>
                <c:pt idx="27">
                  <c:v>8088</c:v>
                </c:pt>
                <c:pt idx="28">
                  <c:v>8110</c:v>
                </c:pt>
                <c:pt idx="29">
                  <c:v>8829</c:v>
                </c:pt>
                <c:pt idx="30">
                  <c:v>9873</c:v>
                </c:pt>
                <c:pt idx="31">
                  <c:v>10677.5</c:v>
                </c:pt>
                <c:pt idx="32">
                  <c:v>11391.5</c:v>
                </c:pt>
                <c:pt idx="33">
                  <c:v>11411</c:v>
                </c:pt>
                <c:pt idx="34">
                  <c:v>11628.5</c:v>
                </c:pt>
                <c:pt idx="35">
                  <c:v>12494</c:v>
                </c:pt>
                <c:pt idx="36">
                  <c:v>12545</c:v>
                </c:pt>
                <c:pt idx="37">
                  <c:v>12547.5</c:v>
                </c:pt>
                <c:pt idx="38">
                  <c:v>12550</c:v>
                </c:pt>
                <c:pt idx="39">
                  <c:v>13408.5</c:v>
                </c:pt>
                <c:pt idx="40">
                  <c:v>13411</c:v>
                </c:pt>
                <c:pt idx="41">
                  <c:v>13924.5</c:v>
                </c:pt>
                <c:pt idx="42">
                  <c:v>14103</c:v>
                </c:pt>
                <c:pt idx="43">
                  <c:v>14103</c:v>
                </c:pt>
                <c:pt idx="44">
                  <c:v>14105.5</c:v>
                </c:pt>
                <c:pt idx="45">
                  <c:v>14106</c:v>
                </c:pt>
                <c:pt idx="46">
                  <c:v>14108</c:v>
                </c:pt>
                <c:pt idx="47">
                  <c:v>14125.5</c:v>
                </c:pt>
                <c:pt idx="48">
                  <c:v>14132.5</c:v>
                </c:pt>
                <c:pt idx="49">
                  <c:v>14134.5</c:v>
                </c:pt>
                <c:pt idx="50">
                  <c:v>14137</c:v>
                </c:pt>
                <c:pt idx="51">
                  <c:v>14139.5</c:v>
                </c:pt>
                <c:pt idx="52">
                  <c:v>14144.5</c:v>
                </c:pt>
                <c:pt idx="53">
                  <c:v>14145</c:v>
                </c:pt>
                <c:pt idx="54">
                  <c:v>14155</c:v>
                </c:pt>
                <c:pt idx="55">
                  <c:v>14177</c:v>
                </c:pt>
                <c:pt idx="56">
                  <c:v>14193.5</c:v>
                </c:pt>
                <c:pt idx="57">
                  <c:v>14208</c:v>
                </c:pt>
                <c:pt idx="58">
                  <c:v>14213</c:v>
                </c:pt>
                <c:pt idx="59">
                  <c:v>14230</c:v>
                </c:pt>
                <c:pt idx="60">
                  <c:v>14230</c:v>
                </c:pt>
                <c:pt idx="61">
                  <c:v>14233</c:v>
                </c:pt>
                <c:pt idx="62">
                  <c:v>14235</c:v>
                </c:pt>
                <c:pt idx="63">
                  <c:v>14235</c:v>
                </c:pt>
                <c:pt idx="64">
                  <c:v>14235</c:v>
                </c:pt>
                <c:pt idx="65">
                  <c:v>14240</c:v>
                </c:pt>
                <c:pt idx="66">
                  <c:v>14274</c:v>
                </c:pt>
                <c:pt idx="67">
                  <c:v>14291</c:v>
                </c:pt>
                <c:pt idx="68">
                  <c:v>14291</c:v>
                </c:pt>
                <c:pt idx="69">
                  <c:v>14291</c:v>
                </c:pt>
                <c:pt idx="70">
                  <c:v>14291</c:v>
                </c:pt>
                <c:pt idx="71">
                  <c:v>14291</c:v>
                </c:pt>
                <c:pt idx="72">
                  <c:v>14291</c:v>
                </c:pt>
                <c:pt idx="73">
                  <c:v>14291</c:v>
                </c:pt>
                <c:pt idx="74">
                  <c:v>14291</c:v>
                </c:pt>
                <c:pt idx="75">
                  <c:v>15073.5</c:v>
                </c:pt>
                <c:pt idx="76">
                  <c:v>15078.5</c:v>
                </c:pt>
                <c:pt idx="77">
                  <c:v>15098</c:v>
                </c:pt>
                <c:pt idx="78">
                  <c:v>15098</c:v>
                </c:pt>
                <c:pt idx="79">
                  <c:v>15147</c:v>
                </c:pt>
                <c:pt idx="80">
                  <c:v>15186</c:v>
                </c:pt>
                <c:pt idx="81">
                  <c:v>15205.5</c:v>
                </c:pt>
                <c:pt idx="82">
                  <c:v>15230</c:v>
                </c:pt>
                <c:pt idx="83">
                  <c:v>15247</c:v>
                </c:pt>
                <c:pt idx="84">
                  <c:v>15914.5</c:v>
                </c:pt>
                <c:pt idx="85">
                  <c:v>15917</c:v>
                </c:pt>
                <c:pt idx="86">
                  <c:v>15921.5</c:v>
                </c:pt>
                <c:pt idx="87">
                  <c:v>15922</c:v>
                </c:pt>
                <c:pt idx="88">
                  <c:v>15932</c:v>
                </c:pt>
                <c:pt idx="89">
                  <c:v>16012.5</c:v>
                </c:pt>
                <c:pt idx="90">
                  <c:v>16012.5</c:v>
                </c:pt>
                <c:pt idx="91">
                  <c:v>16012.5</c:v>
                </c:pt>
                <c:pt idx="92">
                  <c:v>16025</c:v>
                </c:pt>
                <c:pt idx="93">
                  <c:v>16027.5</c:v>
                </c:pt>
                <c:pt idx="94">
                  <c:v>16034.5</c:v>
                </c:pt>
                <c:pt idx="95">
                  <c:v>16034.5</c:v>
                </c:pt>
                <c:pt idx="96">
                  <c:v>16034.5</c:v>
                </c:pt>
                <c:pt idx="97">
                  <c:v>16034.5</c:v>
                </c:pt>
                <c:pt idx="98">
                  <c:v>16034.5</c:v>
                </c:pt>
                <c:pt idx="99">
                  <c:v>16171</c:v>
                </c:pt>
                <c:pt idx="100">
                  <c:v>16729</c:v>
                </c:pt>
                <c:pt idx="101">
                  <c:v>17638.5</c:v>
                </c:pt>
                <c:pt idx="102">
                  <c:v>17658</c:v>
                </c:pt>
                <c:pt idx="103">
                  <c:v>17738.5</c:v>
                </c:pt>
                <c:pt idx="104">
                  <c:v>17738.5</c:v>
                </c:pt>
                <c:pt idx="105">
                  <c:v>17772.5</c:v>
                </c:pt>
                <c:pt idx="106">
                  <c:v>17772.5</c:v>
                </c:pt>
                <c:pt idx="107">
                  <c:v>17790</c:v>
                </c:pt>
                <c:pt idx="108">
                  <c:v>17814</c:v>
                </c:pt>
                <c:pt idx="109">
                  <c:v>17814</c:v>
                </c:pt>
                <c:pt idx="110">
                  <c:v>17819</c:v>
                </c:pt>
                <c:pt idx="111">
                  <c:v>17873</c:v>
                </c:pt>
                <c:pt idx="112">
                  <c:v>17880.5</c:v>
                </c:pt>
                <c:pt idx="113">
                  <c:v>17895</c:v>
                </c:pt>
                <c:pt idx="114">
                  <c:v>17914.5</c:v>
                </c:pt>
                <c:pt idx="115">
                  <c:v>18009.5</c:v>
                </c:pt>
                <c:pt idx="116">
                  <c:v>18628.5</c:v>
                </c:pt>
                <c:pt idx="117">
                  <c:v>18628.5</c:v>
                </c:pt>
                <c:pt idx="118">
                  <c:v>18628.5</c:v>
                </c:pt>
                <c:pt idx="119">
                  <c:v>18633.5</c:v>
                </c:pt>
                <c:pt idx="120">
                  <c:v>18633.5</c:v>
                </c:pt>
                <c:pt idx="121">
                  <c:v>18633.5</c:v>
                </c:pt>
                <c:pt idx="122">
                  <c:v>18640.5</c:v>
                </c:pt>
                <c:pt idx="123">
                  <c:v>18640.5</c:v>
                </c:pt>
                <c:pt idx="124">
                  <c:v>18643</c:v>
                </c:pt>
                <c:pt idx="125">
                  <c:v>18643</c:v>
                </c:pt>
                <c:pt idx="126">
                  <c:v>18680</c:v>
                </c:pt>
                <c:pt idx="127">
                  <c:v>18682</c:v>
                </c:pt>
                <c:pt idx="128">
                  <c:v>18682</c:v>
                </c:pt>
                <c:pt idx="129">
                  <c:v>18684.5</c:v>
                </c:pt>
                <c:pt idx="130">
                  <c:v>18684.5</c:v>
                </c:pt>
                <c:pt idx="131">
                  <c:v>18687</c:v>
                </c:pt>
                <c:pt idx="132">
                  <c:v>18687</c:v>
                </c:pt>
                <c:pt idx="133">
                  <c:v>18689.5</c:v>
                </c:pt>
                <c:pt idx="134">
                  <c:v>18689.5</c:v>
                </c:pt>
                <c:pt idx="135">
                  <c:v>18697</c:v>
                </c:pt>
                <c:pt idx="136">
                  <c:v>18729</c:v>
                </c:pt>
                <c:pt idx="137">
                  <c:v>18758</c:v>
                </c:pt>
                <c:pt idx="138">
                  <c:v>18758</c:v>
                </c:pt>
                <c:pt idx="139">
                  <c:v>18758</c:v>
                </c:pt>
                <c:pt idx="140">
                  <c:v>18758</c:v>
                </c:pt>
                <c:pt idx="141">
                  <c:v>18758</c:v>
                </c:pt>
                <c:pt idx="142">
                  <c:v>18763</c:v>
                </c:pt>
                <c:pt idx="143">
                  <c:v>18763</c:v>
                </c:pt>
                <c:pt idx="144">
                  <c:v>18780</c:v>
                </c:pt>
                <c:pt idx="145">
                  <c:v>19350</c:v>
                </c:pt>
                <c:pt idx="146">
                  <c:v>19350</c:v>
                </c:pt>
                <c:pt idx="147">
                  <c:v>19538</c:v>
                </c:pt>
                <c:pt idx="148">
                  <c:v>19538</c:v>
                </c:pt>
                <c:pt idx="149">
                  <c:v>19540.5</c:v>
                </c:pt>
                <c:pt idx="150">
                  <c:v>19540.5</c:v>
                </c:pt>
                <c:pt idx="151">
                  <c:v>19577</c:v>
                </c:pt>
                <c:pt idx="152">
                  <c:v>19577</c:v>
                </c:pt>
                <c:pt idx="153">
                  <c:v>19579.5</c:v>
                </c:pt>
                <c:pt idx="154">
                  <c:v>19579.5</c:v>
                </c:pt>
                <c:pt idx="155">
                  <c:v>19606.5</c:v>
                </c:pt>
                <c:pt idx="156">
                  <c:v>19623.5</c:v>
                </c:pt>
                <c:pt idx="157">
                  <c:v>19628.5</c:v>
                </c:pt>
                <c:pt idx="158">
                  <c:v>19628.5</c:v>
                </c:pt>
                <c:pt idx="159">
                  <c:v>19631</c:v>
                </c:pt>
                <c:pt idx="160">
                  <c:v>19638</c:v>
                </c:pt>
                <c:pt idx="161">
                  <c:v>19638</c:v>
                </c:pt>
                <c:pt idx="162">
                  <c:v>19687</c:v>
                </c:pt>
                <c:pt idx="163">
                  <c:v>19687</c:v>
                </c:pt>
                <c:pt idx="164">
                  <c:v>20367</c:v>
                </c:pt>
                <c:pt idx="165">
                  <c:v>20367</c:v>
                </c:pt>
                <c:pt idx="166">
                  <c:v>20433</c:v>
                </c:pt>
                <c:pt idx="167">
                  <c:v>20433</c:v>
                </c:pt>
                <c:pt idx="168">
                  <c:v>20491.5</c:v>
                </c:pt>
                <c:pt idx="169">
                  <c:v>20491.5</c:v>
                </c:pt>
                <c:pt idx="170">
                  <c:v>20491.5</c:v>
                </c:pt>
                <c:pt idx="171">
                  <c:v>20499</c:v>
                </c:pt>
                <c:pt idx="172">
                  <c:v>20506</c:v>
                </c:pt>
                <c:pt idx="173">
                  <c:v>20506</c:v>
                </c:pt>
                <c:pt idx="174">
                  <c:v>20506</c:v>
                </c:pt>
                <c:pt idx="175">
                  <c:v>21278.5</c:v>
                </c:pt>
                <c:pt idx="176">
                  <c:v>21278.5</c:v>
                </c:pt>
                <c:pt idx="177">
                  <c:v>21278.5</c:v>
                </c:pt>
                <c:pt idx="178">
                  <c:v>21279</c:v>
                </c:pt>
                <c:pt idx="179">
                  <c:v>21279</c:v>
                </c:pt>
                <c:pt idx="180">
                  <c:v>21279</c:v>
                </c:pt>
                <c:pt idx="181">
                  <c:v>21323</c:v>
                </c:pt>
                <c:pt idx="182">
                  <c:v>21323</c:v>
                </c:pt>
                <c:pt idx="183">
                  <c:v>21381.5</c:v>
                </c:pt>
                <c:pt idx="184">
                  <c:v>21425.5</c:v>
                </c:pt>
                <c:pt idx="185">
                  <c:v>21428</c:v>
                </c:pt>
                <c:pt idx="186">
                  <c:v>21431</c:v>
                </c:pt>
                <c:pt idx="187">
                  <c:v>22098</c:v>
                </c:pt>
                <c:pt idx="188">
                  <c:v>22168.5</c:v>
                </c:pt>
                <c:pt idx="189">
                  <c:v>22168.5</c:v>
                </c:pt>
                <c:pt idx="190">
                  <c:v>22168.5</c:v>
                </c:pt>
                <c:pt idx="191">
                  <c:v>22186</c:v>
                </c:pt>
                <c:pt idx="192">
                  <c:v>22186</c:v>
                </c:pt>
                <c:pt idx="193">
                  <c:v>22186</c:v>
                </c:pt>
                <c:pt idx="194">
                  <c:v>22220</c:v>
                </c:pt>
                <c:pt idx="195">
                  <c:v>22220</c:v>
                </c:pt>
                <c:pt idx="196">
                  <c:v>22220</c:v>
                </c:pt>
                <c:pt idx="197">
                  <c:v>22220</c:v>
                </c:pt>
                <c:pt idx="198">
                  <c:v>22222.5</c:v>
                </c:pt>
                <c:pt idx="199">
                  <c:v>22227.5</c:v>
                </c:pt>
                <c:pt idx="200">
                  <c:v>22237.5</c:v>
                </c:pt>
                <c:pt idx="201">
                  <c:v>22242</c:v>
                </c:pt>
                <c:pt idx="202">
                  <c:v>22247</c:v>
                </c:pt>
                <c:pt idx="203">
                  <c:v>22249.5</c:v>
                </c:pt>
                <c:pt idx="204">
                  <c:v>22252</c:v>
                </c:pt>
                <c:pt idx="205">
                  <c:v>22254.5</c:v>
                </c:pt>
                <c:pt idx="206">
                  <c:v>22269</c:v>
                </c:pt>
                <c:pt idx="207">
                  <c:v>22269</c:v>
                </c:pt>
                <c:pt idx="208">
                  <c:v>22274</c:v>
                </c:pt>
                <c:pt idx="209">
                  <c:v>22276.5</c:v>
                </c:pt>
                <c:pt idx="210">
                  <c:v>22283.5</c:v>
                </c:pt>
                <c:pt idx="211">
                  <c:v>22286</c:v>
                </c:pt>
                <c:pt idx="212">
                  <c:v>22288.5</c:v>
                </c:pt>
                <c:pt idx="213">
                  <c:v>22291</c:v>
                </c:pt>
                <c:pt idx="214">
                  <c:v>22296</c:v>
                </c:pt>
                <c:pt idx="215">
                  <c:v>22298.5</c:v>
                </c:pt>
                <c:pt idx="216">
                  <c:v>22301</c:v>
                </c:pt>
                <c:pt idx="217">
                  <c:v>22313</c:v>
                </c:pt>
                <c:pt idx="218">
                  <c:v>22318</c:v>
                </c:pt>
                <c:pt idx="219">
                  <c:v>22327.5</c:v>
                </c:pt>
                <c:pt idx="220">
                  <c:v>22330</c:v>
                </c:pt>
                <c:pt idx="221">
                  <c:v>22344.5</c:v>
                </c:pt>
                <c:pt idx="222">
                  <c:v>22352</c:v>
                </c:pt>
                <c:pt idx="223">
                  <c:v>22352</c:v>
                </c:pt>
                <c:pt idx="224">
                  <c:v>22354.5</c:v>
                </c:pt>
                <c:pt idx="225">
                  <c:v>22357</c:v>
                </c:pt>
                <c:pt idx="226">
                  <c:v>22362</c:v>
                </c:pt>
                <c:pt idx="227">
                  <c:v>22366.5</c:v>
                </c:pt>
                <c:pt idx="228">
                  <c:v>22366.5</c:v>
                </c:pt>
                <c:pt idx="229">
                  <c:v>22371.5</c:v>
                </c:pt>
                <c:pt idx="230">
                  <c:v>22374</c:v>
                </c:pt>
                <c:pt idx="231">
                  <c:v>22376.5</c:v>
                </c:pt>
                <c:pt idx="232">
                  <c:v>22388.5</c:v>
                </c:pt>
                <c:pt idx="233">
                  <c:v>22405.5</c:v>
                </c:pt>
                <c:pt idx="234">
                  <c:v>22432.5</c:v>
                </c:pt>
                <c:pt idx="235">
                  <c:v>22437.5</c:v>
                </c:pt>
                <c:pt idx="236">
                  <c:v>22471.5</c:v>
                </c:pt>
                <c:pt idx="237">
                  <c:v>22824.5</c:v>
                </c:pt>
                <c:pt idx="238">
                  <c:v>22939</c:v>
                </c:pt>
                <c:pt idx="239">
                  <c:v>22963.5</c:v>
                </c:pt>
                <c:pt idx="240">
                  <c:v>22968.5</c:v>
                </c:pt>
                <c:pt idx="241">
                  <c:v>22971</c:v>
                </c:pt>
                <c:pt idx="242">
                  <c:v>22995.5</c:v>
                </c:pt>
                <c:pt idx="243">
                  <c:v>23027</c:v>
                </c:pt>
                <c:pt idx="244">
                  <c:v>23041.5</c:v>
                </c:pt>
                <c:pt idx="245">
                  <c:v>23083.5</c:v>
                </c:pt>
                <c:pt idx="246">
                  <c:v>23098</c:v>
                </c:pt>
                <c:pt idx="247">
                  <c:v>23100.5</c:v>
                </c:pt>
                <c:pt idx="248">
                  <c:v>23103</c:v>
                </c:pt>
                <c:pt idx="249">
                  <c:v>23105</c:v>
                </c:pt>
                <c:pt idx="250">
                  <c:v>23105.5</c:v>
                </c:pt>
                <c:pt idx="251">
                  <c:v>23107.5</c:v>
                </c:pt>
                <c:pt idx="252">
                  <c:v>23110</c:v>
                </c:pt>
                <c:pt idx="253">
                  <c:v>23125</c:v>
                </c:pt>
                <c:pt idx="254">
                  <c:v>23127.5</c:v>
                </c:pt>
                <c:pt idx="255">
                  <c:v>23132</c:v>
                </c:pt>
                <c:pt idx="256">
                  <c:v>23139.5</c:v>
                </c:pt>
                <c:pt idx="257">
                  <c:v>23147</c:v>
                </c:pt>
                <c:pt idx="258">
                  <c:v>23154</c:v>
                </c:pt>
                <c:pt idx="259">
                  <c:v>23156.5</c:v>
                </c:pt>
                <c:pt idx="260">
                  <c:v>23159</c:v>
                </c:pt>
                <c:pt idx="261">
                  <c:v>23166.5</c:v>
                </c:pt>
                <c:pt idx="262">
                  <c:v>23169</c:v>
                </c:pt>
                <c:pt idx="263">
                  <c:v>23171</c:v>
                </c:pt>
                <c:pt idx="264">
                  <c:v>23171.5</c:v>
                </c:pt>
                <c:pt idx="265">
                  <c:v>23178.5</c:v>
                </c:pt>
                <c:pt idx="266">
                  <c:v>23178.5</c:v>
                </c:pt>
                <c:pt idx="267">
                  <c:v>23181</c:v>
                </c:pt>
                <c:pt idx="268">
                  <c:v>23181</c:v>
                </c:pt>
                <c:pt idx="269">
                  <c:v>23181</c:v>
                </c:pt>
                <c:pt idx="270">
                  <c:v>23181</c:v>
                </c:pt>
                <c:pt idx="271">
                  <c:v>23181</c:v>
                </c:pt>
                <c:pt idx="272">
                  <c:v>23188.5</c:v>
                </c:pt>
                <c:pt idx="273">
                  <c:v>23193</c:v>
                </c:pt>
                <c:pt idx="274">
                  <c:v>23195.5</c:v>
                </c:pt>
                <c:pt idx="275">
                  <c:v>23198</c:v>
                </c:pt>
                <c:pt idx="276">
                  <c:v>23205.5</c:v>
                </c:pt>
                <c:pt idx="277">
                  <c:v>23210.5</c:v>
                </c:pt>
                <c:pt idx="278">
                  <c:v>23213</c:v>
                </c:pt>
                <c:pt idx="279">
                  <c:v>23227.5</c:v>
                </c:pt>
                <c:pt idx="280">
                  <c:v>23242</c:v>
                </c:pt>
                <c:pt idx="281">
                  <c:v>23261.5</c:v>
                </c:pt>
                <c:pt idx="282">
                  <c:v>23298</c:v>
                </c:pt>
                <c:pt idx="283">
                  <c:v>23300.5</c:v>
                </c:pt>
                <c:pt idx="284">
                  <c:v>23327.5</c:v>
                </c:pt>
                <c:pt idx="285">
                  <c:v>23330</c:v>
                </c:pt>
                <c:pt idx="286">
                  <c:v>23342</c:v>
                </c:pt>
                <c:pt idx="287">
                  <c:v>23342</c:v>
                </c:pt>
                <c:pt idx="288">
                  <c:v>23359</c:v>
                </c:pt>
                <c:pt idx="289">
                  <c:v>23386</c:v>
                </c:pt>
                <c:pt idx="290">
                  <c:v>23386</c:v>
                </c:pt>
                <c:pt idx="291">
                  <c:v>23795</c:v>
                </c:pt>
                <c:pt idx="292">
                  <c:v>23797.5</c:v>
                </c:pt>
                <c:pt idx="293">
                  <c:v>23817</c:v>
                </c:pt>
                <c:pt idx="294">
                  <c:v>23822</c:v>
                </c:pt>
                <c:pt idx="295">
                  <c:v>23831.5</c:v>
                </c:pt>
                <c:pt idx="296">
                  <c:v>23836.5</c:v>
                </c:pt>
                <c:pt idx="297">
                  <c:v>23933</c:v>
                </c:pt>
                <c:pt idx="298">
                  <c:v>23946.5</c:v>
                </c:pt>
                <c:pt idx="299">
                  <c:v>23949</c:v>
                </c:pt>
                <c:pt idx="300">
                  <c:v>23951</c:v>
                </c:pt>
                <c:pt idx="301">
                  <c:v>23953.5</c:v>
                </c:pt>
                <c:pt idx="302">
                  <c:v>23956</c:v>
                </c:pt>
                <c:pt idx="303">
                  <c:v>23961</c:v>
                </c:pt>
                <c:pt idx="304">
                  <c:v>23963.5</c:v>
                </c:pt>
                <c:pt idx="305">
                  <c:v>24041.5</c:v>
                </c:pt>
                <c:pt idx="306">
                  <c:v>24041.5</c:v>
                </c:pt>
                <c:pt idx="307">
                  <c:v>24041.5</c:v>
                </c:pt>
                <c:pt idx="308">
                  <c:v>24041.5</c:v>
                </c:pt>
                <c:pt idx="309">
                  <c:v>24044</c:v>
                </c:pt>
                <c:pt idx="310">
                  <c:v>24044</c:v>
                </c:pt>
                <c:pt idx="311">
                  <c:v>24044</c:v>
                </c:pt>
                <c:pt idx="312">
                  <c:v>24044</c:v>
                </c:pt>
                <c:pt idx="313">
                  <c:v>24044</c:v>
                </c:pt>
                <c:pt idx="314">
                  <c:v>24049</c:v>
                </c:pt>
                <c:pt idx="315">
                  <c:v>24912</c:v>
                </c:pt>
                <c:pt idx="316">
                  <c:v>25709</c:v>
                </c:pt>
                <c:pt idx="317">
                  <c:v>25709</c:v>
                </c:pt>
                <c:pt idx="318">
                  <c:v>25763</c:v>
                </c:pt>
                <c:pt idx="319">
                  <c:v>25904.5</c:v>
                </c:pt>
                <c:pt idx="320">
                  <c:v>26753</c:v>
                </c:pt>
                <c:pt idx="321">
                  <c:v>27408.5</c:v>
                </c:pt>
                <c:pt idx="322">
                  <c:v>27621</c:v>
                </c:pt>
                <c:pt idx="323">
                  <c:v>27713.5</c:v>
                </c:pt>
                <c:pt idx="324">
                  <c:v>27723.5</c:v>
                </c:pt>
                <c:pt idx="325">
                  <c:v>28376.5</c:v>
                </c:pt>
                <c:pt idx="326">
                  <c:v>28467</c:v>
                </c:pt>
                <c:pt idx="327">
                  <c:v>28467</c:v>
                </c:pt>
                <c:pt idx="328">
                  <c:v>28467</c:v>
                </c:pt>
                <c:pt idx="329">
                  <c:v>28471</c:v>
                </c:pt>
                <c:pt idx="330">
                  <c:v>28594</c:v>
                </c:pt>
                <c:pt idx="331">
                  <c:v>28611</c:v>
                </c:pt>
                <c:pt idx="332">
                  <c:v>29313</c:v>
                </c:pt>
                <c:pt idx="333">
                  <c:v>29330</c:v>
                </c:pt>
                <c:pt idx="334">
                  <c:v>29354.5</c:v>
                </c:pt>
                <c:pt idx="335">
                  <c:v>29442.5</c:v>
                </c:pt>
                <c:pt idx="336">
                  <c:v>29442.5</c:v>
                </c:pt>
                <c:pt idx="337">
                  <c:v>29447.5</c:v>
                </c:pt>
                <c:pt idx="338">
                  <c:v>29487</c:v>
                </c:pt>
                <c:pt idx="339">
                  <c:v>30129.5</c:v>
                </c:pt>
                <c:pt idx="340">
                  <c:v>30232</c:v>
                </c:pt>
                <c:pt idx="341">
                  <c:v>30237</c:v>
                </c:pt>
                <c:pt idx="342">
                  <c:v>30239</c:v>
                </c:pt>
                <c:pt idx="343">
                  <c:v>30351</c:v>
                </c:pt>
                <c:pt idx="344">
                  <c:v>30915.5</c:v>
                </c:pt>
                <c:pt idx="345">
                  <c:v>31195.5</c:v>
                </c:pt>
                <c:pt idx="346">
                  <c:v>31234.5</c:v>
                </c:pt>
                <c:pt idx="347">
                  <c:v>31264</c:v>
                </c:pt>
                <c:pt idx="348">
                  <c:v>31738</c:v>
                </c:pt>
                <c:pt idx="349">
                  <c:v>31755</c:v>
                </c:pt>
                <c:pt idx="350">
                  <c:v>31782</c:v>
                </c:pt>
                <c:pt idx="351">
                  <c:v>31837</c:v>
                </c:pt>
                <c:pt idx="352">
                  <c:v>31906.5</c:v>
                </c:pt>
                <c:pt idx="353">
                  <c:v>31941.5</c:v>
                </c:pt>
                <c:pt idx="354">
                  <c:v>31961</c:v>
                </c:pt>
                <c:pt idx="355">
                  <c:v>31992.5</c:v>
                </c:pt>
                <c:pt idx="356">
                  <c:v>32005</c:v>
                </c:pt>
                <c:pt idx="357">
                  <c:v>32005.5</c:v>
                </c:pt>
                <c:pt idx="358">
                  <c:v>32008</c:v>
                </c:pt>
                <c:pt idx="359">
                  <c:v>32080.5</c:v>
                </c:pt>
                <c:pt idx="360">
                  <c:v>33021</c:v>
                </c:pt>
                <c:pt idx="361">
                  <c:v>33034</c:v>
                </c:pt>
                <c:pt idx="362">
                  <c:v>33092.5</c:v>
                </c:pt>
                <c:pt idx="363">
                  <c:v>33191</c:v>
                </c:pt>
                <c:pt idx="364">
                  <c:v>33705</c:v>
                </c:pt>
                <c:pt idx="365">
                  <c:v>33744</c:v>
                </c:pt>
                <c:pt idx="366">
                  <c:v>33775</c:v>
                </c:pt>
                <c:pt idx="367">
                  <c:v>33777.5</c:v>
                </c:pt>
                <c:pt idx="368">
                  <c:v>33789.5</c:v>
                </c:pt>
                <c:pt idx="369">
                  <c:v>33792</c:v>
                </c:pt>
                <c:pt idx="370">
                  <c:v>33836</c:v>
                </c:pt>
                <c:pt idx="371">
                  <c:v>33838.5</c:v>
                </c:pt>
                <c:pt idx="372">
                  <c:v>33863</c:v>
                </c:pt>
                <c:pt idx="373">
                  <c:v>33863</c:v>
                </c:pt>
                <c:pt idx="374">
                  <c:v>33865.5</c:v>
                </c:pt>
                <c:pt idx="375">
                  <c:v>33865.5</c:v>
                </c:pt>
                <c:pt idx="376">
                  <c:v>33865.5</c:v>
                </c:pt>
                <c:pt idx="377">
                  <c:v>33865.5</c:v>
                </c:pt>
                <c:pt idx="378">
                  <c:v>33865.5</c:v>
                </c:pt>
                <c:pt idx="379">
                  <c:v>33868</c:v>
                </c:pt>
                <c:pt idx="380">
                  <c:v>33868</c:v>
                </c:pt>
                <c:pt idx="381">
                  <c:v>33868</c:v>
                </c:pt>
                <c:pt idx="382">
                  <c:v>33868</c:v>
                </c:pt>
                <c:pt idx="383">
                  <c:v>33893</c:v>
                </c:pt>
                <c:pt idx="384">
                  <c:v>33904.5</c:v>
                </c:pt>
                <c:pt idx="385">
                  <c:v>33907</c:v>
                </c:pt>
                <c:pt idx="386">
                  <c:v>33925.5</c:v>
                </c:pt>
                <c:pt idx="387">
                  <c:v>34543</c:v>
                </c:pt>
                <c:pt idx="388">
                  <c:v>34601.5</c:v>
                </c:pt>
                <c:pt idx="389">
                  <c:v>34601.5</c:v>
                </c:pt>
                <c:pt idx="390">
                  <c:v>34601.5</c:v>
                </c:pt>
                <c:pt idx="391">
                  <c:v>34641.5</c:v>
                </c:pt>
                <c:pt idx="392">
                  <c:v>34651</c:v>
                </c:pt>
                <c:pt idx="393">
                  <c:v>34662.5</c:v>
                </c:pt>
                <c:pt idx="394">
                  <c:v>34670</c:v>
                </c:pt>
                <c:pt idx="395">
                  <c:v>34733.5</c:v>
                </c:pt>
                <c:pt idx="396">
                  <c:v>34736</c:v>
                </c:pt>
                <c:pt idx="397">
                  <c:v>34736</c:v>
                </c:pt>
                <c:pt idx="398">
                  <c:v>34762.5</c:v>
                </c:pt>
                <c:pt idx="399">
                  <c:v>34765</c:v>
                </c:pt>
                <c:pt idx="400">
                  <c:v>34800</c:v>
                </c:pt>
                <c:pt idx="401">
                  <c:v>34809</c:v>
                </c:pt>
                <c:pt idx="402">
                  <c:v>34811.5</c:v>
                </c:pt>
                <c:pt idx="403">
                  <c:v>35428</c:v>
                </c:pt>
                <c:pt idx="404">
                  <c:v>35536</c:v>
                </c:pt>
                <c:pt idx="405">
                  <c:v>35542.5</c:v>
                </c:pt>
                <c:pt idx="406">
                  <c:v>35562</c:v>
                </c:pt>
                <c:pt idx="407">
                  <c:v>35572</c:v>
                </c:pt>
                <c:pt idx="408">
                  <c:v>35574.5</c:v>
                </c:pt>
                <c:pt idx="409">
                  <c:v>35682</c:v>
                </c:pt>
                <c:pt idx="410">
                  <c:v>35682</c:v>
                </c:pt>
                <c:pt idx="411">
                  <c:v>35682</c:v>
                </c:pt>
                <c:pt idx="412">
                  <c:v>36321</c:v>
                </c:pt>
                <c:pt idx="413">
                  <c:v>36442.5</c:v>
                </c:pt>
                <c:pt idx="414">
                  <c:v>36507</c:v>
                </c:pt>
                <c:pt idx="415">
                  <c:v>36630.5</c:v>
                </c:pt>
                <c:pt idx="416">
                  <c:v>36630.5</c:v>
                </c:pt>
                <c:pt idx="417">
                  <c:v>36630.5</c:v>
                </c:pt>
                <c:pt idx="418">
                  <c:v>37417</c:v>
                </c:pt>
                <c:pt idx="419">
                  <c:v>38216</c:v>
                </c:pt>
                <c:pt idx="420">
                  <c:v>38438</c:v>
                </c:pt>
                <c:pt idx="421">
                  <c:v>39128</c:v>
                </c:pt>
                <c:pt idx="422">
                  <c:v>39198</c:v>
                </c:pt>
                <c:pt idx="423">
                  <c:v>39934</c:v>
                </c:pt>
                <c:pt idx="424">
                  <c:v>40014.5</c:v>
                </c:pt>
                <c:pt idx="425">
                  <c:v>40810</c:v>
                </c:pt>
                <c:pt idx="426">
                  <c:v>40970.5</c:v>
                </c:pt>
                <c:pt idx="427">
                  <c:v>41015</c:v>
                </c:pt>
                <c:pt idx="428">
                  <c:v>41137</c:v>
                </c:pt>
                <c:pt idx="429">
                  <c:v>41652</c:v>
                </c:pt>
                <c:pt idx="430">
                  <c:v>41766</c:v>
                </c:pt>
                <c:pt idx="431">
                  <c:v>41927</c:v>
                </c:pt>
                <c:pt idx="432">
                  <c:v>41971</c:v>
                </c:pt>
                <c:pt idx="433">
                  <c:v>42682.5</c:v>
                </c:pt>
                <c:pt idx="434">
                  <c:v>42718</c:v>
                </c:pt>
                <c:pt idx="435">
                  <c:v>42718</c:v>
                </c:pt>
                <c:pt idx="436">
                  <c:v>42718</c:v>
                </c:pt>
                <c:pt idx="437">
                  <c:v>42790.5</c:v>
                </c:pt>
                <c:pt idx="438">
                  <c:v>43533.5</c:v>
                </c:pt>
                <c:pt idx="439">
                  <c:v>43533.5</c:v>
                </c:pt>
                <c:pt idx="440">
                  <c:v>43619</c:v>
                </c:pt>
                <c:pt idx="441">
                  <c:v>43665.5</c:v>
                </c:pt>
                <c:pt idx="442">
                  <c:v>43702.5</c:v>
                </c:pt>
                <c:pt idx="443">
                  <c:v>43709.5</c:v>
                </c:pt>
                <c:pt idx="444">
                  <c:v>43822.5</c:v>
                </c:pt>
                <c:pt idx="445">
                  <c:v>44417.5</c:v>
                </c:pt>
                <c:pt idx="446">
                  <c:v>44498</c:v>
                </c:pt>
                <c:pt idx="447">
                  <c:v>44531</c:v>
                </c:pt>
                <c:pt idx="448">
                  <c:v>44584.5</c:v>
                </c:pt>
                <c:pt idx="449">
                  <c:v>44636.5</c:v>
                </c:pt>
                <c:pt idx="450">
                  <c:v>45484.5</c:v>
                </c:pt>
                <c:pt idx="451">
                  <c:v>45648.5</c:v>
                </c:pt>
                <c:pt idx="452">
                  <c:v>46145.5</c:v>
                </c:pt>
                <c:pt idx="453">
                  <c:v>46211.5</c:v>
                </c:pt>
                <c:pt idx="454">
                  <c:v>46284.5</c:v>
                </c:pt>
                <c:pt idx="455">
                  <c:v>46289</c:v>
                </c:pt>
                <c:pt idx="456">
                  <c:v>46362</c:v>
                </c:pt>
                <c:pt idx="457">
                  <c:v>46362</c:v>
                </c:pt>
                <c:pt idx="458">
                  <c:v>46477.5</c:v>
                </c:pt>
                <c:pt idx="459">
                  <c:v>47101.5</c:v>
                </c:pt>
                <c:pt idx="460">
                  <c:v>47259.5</c:v>
                </c:pt>
                <c:pt idx="461">
                  <c:v>48086.5</c:v>
                </c:pt>
                <c:pt idx="462">
                  <c:v>48166.5</c:v>
                </c:pt>
                <c:pt idx="463">
                  <c:v>48274.5</c:v>
                </c:pt>
              </c:numCache>
            </c:numRef>
          </c:xVal>
          <c:yVal>
            <c:numRef>
              <c:f>'Active 2'!$G$21:$G$600</c:f>
              <c:numCache>
                <c:formatCode>General</c:formatCode>
                <c:ptCount val="580"/>
                <c:pt idx="0">
                  <c:v>2.7910139997402439E-2</c:v>
                </c:pt>
                <c:pt idx="1">
                  <c:v>3.7439996958710253E-5</c:v>
                </c:pt>
                <c:pt idx="2">
                  <c:v>-6.9440000515896827E-4</c:v>
                </c:pt>
                <c:pt idx="3">
                  <c:v>-4.8270000115735456E-4</c:v>
                </c:pt>
                <c:pt idx="4">
                  <c:v>-2.9690000519622117E-4</c:v>
                </c:pt>
                <c:pt idx="5">
                  <c:v>-6.2174000049708411E-3</c:v>
                </c:pt>
                <c:pt idx="6">
                  <c:v>-1.4870000086375512E-3</c:v>
                </c:pt>
                <c:pt idx="7">
                  <c:v>-3.0887200045981444E-3</c:v>
                </c:pt>
                <c:pt idx="8">
                  <c:v>-5.9857600062969141E-3</c:v>
                </c:pt>
                <c:pt idx="9">
                  <c:v>1.5259400024660863E-3</c:v>
                </c:pt>
                <c:pt idx="10">
                  <c:v>2.7911199940717779E-3</c:v>
                </c:pt>
                <c:pt idx="11">
                  <c:v>0</c:v>
                </c:pt>
                <c:pt idx="12">
                  <c:v>3.385599993634969E-4</c:v>
                </c:pt>
                <c:pt idx="13">
                  <c:v>-1.0408720001578331E-2</c:v>
                </c:pt>
                <c:pt idx="14">
                  <c:v>-4.382879997137934E-3</c:v>
                </c:pt>
                <c:pt idx="15">
                  <c:v>-5.7682199985720217E-3</c:v>
                </c:pt>
                <c:pt idx="16">
                  <c:v>-1.3585699998657219E-2</c:v>
                </c:pt>
                <c:pt idx="17">
                  <c:v>1.5972799999872223E-2</c:v>
                </c:pt>
                <c:pt idx="18">
                  <c:v>5.5599957704544067E-6</c:v>
                </c:pt>
                <c:pt idx="19">
                  <c:v>4.5313999726204202E-4</c:v>
                </c:pt>
                <c:pt idx="20">
                  <c:v>-9.0351600010762922E-3</c:v>
                </c:pt>
                <c:pt idx="21">
                  <c:v>6.0289999237284064E-4</c:v>
                </c:pt>
                <c:pt idx="22">
                  <c:v>-3.3114600082626566E-3</c:v>
                </c:pt>
                <c:pt idx="23">
                  <c:v>8.5245599984773435E-3</c:v>
                </c:pt>
                <c:pt idx="24">
                  <c:v>1.0362600005464628E-3</c:v>
                </c:pt>
                <c:pt idx="25">
                  <c:v>-6.4927600033115596E-3</c:v>
                </c:pt>
                <c:pt idx="26">
                  <c:v>3.8722799945389852E-3</c:v>
                </c:pt>
                <c:pt idx="27">
                  <c:v>-4.0481600080966018E-3</c:v>
                </c:pt>
                <c:pt idx="28">
                  <c:v>1.0054799997305963E-2</c:v>
                </c:pt>
                <c:pt idx="29">
                  <c:v>-3.5802800048259087E-3</c:v>
                </c:pt>
                <c:pt idx="30">
                  <c:v>4.3056399954366498E-3</c:v>
                </c:pt>
                <c:pt idx="31">
                  <c:v>1.9570700002077501E-2</c:v>
                </c:pt>
                <c:pt idx="32">
                  <c:v>1.9912219991965685E-2</c:v>
                </c:pt>
                <c:pt idx="33">
                  <c:v>1.6503479993843939E-2</c:v>
                </c:pt>
                <c:pt idx="34">
                  <c:v>6.0213800024939701E-3</c:v>
                </c:pt>
                <c:pt idx="35">
                  <c:v>2.3571919999085367E-2</c:v>
                </c:pt>
                <c:pt idx="36">
                  <c:v>2.4510599992936477E-2</c:v>
                </c:pt>
                <c:pt idx="37">
                  <c:v>2.5322299996332731E-2</c:v>
                </c:pt>
                <c:pt idx="38">
                  <c:v>2.54339999955846E-2</c:v>
                </c:pt>
                <c:pt idx="39">
                  <c:v>7.3517799974069931E-3</c:v>
                </c:pt>
                <c:pt idx="40">
                  <c:v>9.8634800015133806E-3</c:v>
                </c:pt>
                <c:pt idx="41">
                  <c:v>2.8766659997927491E-2</c:v>
                </c:pt>
                <c:pt idx="42">
                  <c:v>3.6102040001424029E-2</c:v>
                </c:pt>
                <c:pt idx="43">
                  <c:v>3.8102040001831483E-2</c:v>
                </c:pt>
                <c:pt idx="44">
                  <c:v>3.9613739994820207E-2</c:v>
                </c:pt>
                <c:pt idx="45">
                  <c:v>3.0116080000880174E-2</c:v>
                </c:pt>
                <c:pt idx="46">
                  <c:v>3.0125439996481873E-2</c:v>
                </c:pt>
                <c:pt idx="47">
                  <c:v>2.5707339991640765E-2</c:v>
                </c:pt>
                <c:pt idx="48">
                  <c:v>3.5140099993441254E-2</c:v>
                </c:pt>
                <c:pt idx="49">
                  <c:v>3.5549460000765976E-2</c:v>
                </c:pt>
                <c:pt idx="50">
                  <c:v>3.5461159997794311E-2</c:v>
                </c:pt>
                <c:pt idx="51">
                  <c:v>3.5672859994519968E-2</c:v>
                </c:pt>
                <c:pt idx="52">
                  <c:v>3.4496259992010891E-2</c:v>
                </c:pt>
                <c:pt idx="53">
                  <c:v>3.0298599995148834E-2</c:v>
                </c:pt>
                <c:pt idx="54">
                  <c:v>1.7345399995974731E-2</c:v>
                </c:pt>
                <c:pt idx="55">
                  <c:v>2.9448360000969842E-2</c:v>
                </c:pt>
                <c:pt idx="56">
                  <c:v>2.5025579998327885E-2</c:v>
                </c:pt>
                <c:pt idx="57">
                  <c:v>3.3593439991818741E-2</c:v>
                </c:pt>
                <c:pt idx="58">
                  <c:v>3.761683999618981E-2</c:v>
                </c:pt>
                <c:pt idx="59">
                  <c:v>2.6696399996581022E-2</c:v>
                </c:pt>
                <c:pt idx="60">
                  <c:v>3.669639999861829E-2</c:v>
                </c:pt>
                <c:pt idx="61">
                  <c:v>3.571043999545509E-2</c:v>
                </c:pt>
                <c:pt idx="62">
                  <c:v>2.3719799995888025E-2</c:v>
                </c:pt>
                <c:pt idx="63">
                  <c:v>2.9119799997715745E-2</c:v>
                </c:pt>
                <c:pt idx="64">
                  <c:v>2.9119799997715745E-2</c:v>
                </c:pt>
                <c:pt idx="65">
                  <c:v>3.0743199997232296E-2</c:v>
                </c:pt>
                <c:pt idx="66">
                  <c:v>4.390231999423122E-2</c:v>
                </c:pt>
                <c:pt idx="67">
                  <c:v>1.2981879990547895E-2</c:v>
                </c:pt>
                <c:pt idx="68">
                  <c:v>1.3981879994389601E-2</c:v>
                </c:pt>
                <c:pt idx="69">
                  <c:v>1.5981879994797055E-2</c:v>
                </c:pt>
                <c:pt idx="70">
                  <c:v>1.5981879994797055E-2</c:v>
                </c:pt>
                <c:pt idx="71">
                  <c:v>1.7981879995204508E-2</c:v>
                </c:pt>
                <c:pt idx="72">
                  <c:v>1.7981879995204508E-2</c:v>
                </c:pt>
                <c:pt idx="73">
                  <c:v>1.9981879995611962E-2</c:v>
                </c:pt>
                <c:pt idx="74">
                  <c:v>1.9981879995611962E-2</c:v>
                </c:pt>
                <c:pt idx="75">
                  <c:v>5.7143979996908456E-2</c:v>
                </c:pt>
                <c:pt idx="76">
                  <c:v>5.0167380002676509E-2</c:v>
                </c:pt>
                <c:pt idx="77">
                  <c:v>4.5758640000713058E-2</c:v>
                </c:pt>
                <c:pt idx="78">
                  <c:v>4.7758640001120511E-2</c:v>
                </c:pt>
                <c:pt idx="79">
                  <c:v>2.7987959998426959E-2</c:v>
                </c:pt>
                <c:pt idx="80">
                  <c:v>2.6170479999564122E-2</c:v>
                </c:pt>
                <c:pt idx="81">
                  <c:v>3.2761739996203687E-2</c:v>
                </c:pt>
                <c:pt idx="82">
                  <c:v>3.9376399996399414E-2</c:v>
                </c:pt>
                <c:pt idx="83">
                  <c:v>3.9455960002669599E-2</c:v>
                </c:pt>
                <c:pt idx="84">
                  <c:v>4.1079859998717438E-2</c:v>
                </c:pt>
                <c:pt idx="85">
                  <c:v>4.6591559999797028E-2</c:v>
                </c:pt>
                <c:pt idx="86">
                  <c:v>5.9112619994266424E-2</c:v>
                </c:pt>
                <c:pt idx="87">
                  <c:v>3.461495999363251E-2</c:v>
                </c:pt>
                <c:pt idx="88">
                  <c:v>7.6617599988821894E-3</c:v>
                </c:pt>
                <c:pt idx="89">
                  <c:v>4.4538499998452608E-2</c:v>
                </c:pt>
                <c:pt idx="90">
                  <c:v>5.0538499992399011E-2</c:v>
                </c:pt>
                <c:pt idx="91">
                  <c:v>5.1538499996240716E-2</c:v>
                </c:pt>
                <c:pt idx="92">
                  <c:v>5.2096999992500059E-2</c:v>
                </c:pt>
                <c:pt idx="93">
                  <c:v>3.760869999678107E-2</c:v>
                </c:pt>
                <c:pt idx="94">
                  <c:v>3.4641459998965729E-2</c:v>
                </c:pt>
                <c:pt idx="95">
                  <c:v>3.5641459995531477E-2</c:v>
                </c:pt>
                <c:pt idx="96">
                  <c:v>4.4541459996253252E-2</c:v>
                </c:pt>
                <c:pt idx="97">
                  <c:v>4.4941460000700317E-2</c:v>
                </c:pt>
                <c:pt idx="98">
                  <c:v>4.5241460000397637E-2</c:v>
                </c:pt>
                <c:pt idx="99">
                  <c:v>4.3680279995896854E-2</c:v>
                </c:pt>
                <c:pt idx="100">
                  <c:v>5.1391719993262086E-2</c:v>
                </c:pt>
                <c:pt idx="101">
                  <c:v>5.7148179999785498E-2</c:v>
                </c:pt>
                <c:pt idx="102">
                  <c:v>3.9739439991535619E-2</c:v>
                </c:pt>
                <c:pt idx="103">
                  <c:v>5.5816179999965243E-2</c:v>
                </c:pt>
                <c:pt idx="104">
                  <c:v>5.6216179997136351E-2</c:v>
                </c:pt>
                <c:pt idx="105">
                  <c:v>5.527530000108527E-2</c:v>
                </c:pt>
                <c:pt idx="106">
                  <c:v>5.7975299998361152E-2</c:v>
                </c:pt>
                <c:pt idx="107">
                  <c:v>5.5357199998979922E-2</c:v>
                </c:pt>
                <c:pt idx="108">
                  <c:v>5.5769519996829331E-2</c:v>
                </c:pt>
                <c:pt idx="109">
                  <c:v>5.6169519994000439E-2</c:v>
                </c:pt>
                <c:pt idx="110">
                  <c:v>5.0092919998860452E-2</c:v>
                </c:pt>
                <c:pt idx="111">
                  <c:v>5.4745639994507656E-2</c:v>
                </c:pt>
                <c:pt idx="112">
                  <c:v>7.1280739997746423E-2</c:v>
                </c:pt>
                <c:pt idx="113">
                  <c:v>5.4848599997058045E-2</c:v>
                </c:pt>
                <c:pt idx="114">
                  <c:v>4.443986000114819E-2</c:v>
                </c:pt>
                <c:pt idx="115">
                  <c:v>5.5884459994558711E-2</c:v>
                </c:pt>
                <c:pt idx="116">
                  <c:v>6.2981379996926989E-2</c:v>
                </c:pt>
                <c:pt idx="117">
                  <c:v>6.3181379991874564E-2</c:v>
                </c:pt>
                <c:pt idx="118">
                  <c:v>6.3681379993795417E-2</c:v>
                </c:pt>
                <c:pt idx="119">
                  <c:v>6.3404779990378302E-2</c:v>
                </c:pt>
                <c:pt idx="120">
                  <c:v>6.3504779995128047E-2</c:v>
                </c:pt>
                <c:pt idx="121">
                  <c:v>6.3704779990075622E-2</c:v>
                </c:pt>
                <c:pt idx="122">
                  <c:v>6.2237539998022839E-2</c:v>
                </c:pt>
                <c:pt idx="123">
                  <c:v>6.2937539994891267E-2</c:v>
                </c:pt>
                <c:pt idx="124">
                  <c:v>5.9349240000301506E-2</c:v>
                </c:pt>
                <c:pt idx="125">
                  <c:v>6.0649239996564575E-2</c:v>
                </c:pt>
                <c:pt idx="126">
                  <c:v>5.8522399995126761E-2</c:v>
                </c:pt>
                <c:pt idx="127">
                  <c:v>6.2331759996595792E-2</c:v>
                </c:pt>
                <c:pt idx="128">
                  <c:v>6.3031760000740178E-2</c:v>
                </c:pt>
                <c:pt idx="129">
                  <c:v>6.8443459997070022E-2</c:v>
                </c:pt>
                <c:pt idx="130">
                  <c:v>6.9243459998688195E-2</c:v>
                </c:pt>
                <c:pt idx="131">
                  <c:v>6.255515999509953E-2</c:v>
                </c:pt>
                <c:pt idx="132">
                  <c:v>6.4455159998033196E-2</c:v>
                </c:pt>
                <c:pt idx="133">
                  <c:v>6.3966859997890424E-2</c:v>
                </c:pt>
                <c:pt idx="134">
                  <c:v>6.586686000082409E-2</c:v>
                </c:pt>
                <c:pt idx="135">
                  <c:v>6.6601959995750804E-2</c:v>
                </c:pt>
                <c:pt idx="136">
                  <c:v>6.3751720001164358E-2</c:v>
                </c:pt>
                <c:pt idx="137">
                  <c:v>6.3887439995596651E-2</c:v>
                </c:pt>
                <c:pt idx="138">
                  <c:v>6.4187439995293971E-2</c:v>
                </c:pt>
                <c:pt idx="139">
                  <c:v>6.4187439995293971E-2</c:v>
                </c:pt>
                <c:pt idx="140">
                  <c:v>6.4187439995293971E-2</c:v>
                </c:pt>
                <c:pt idx="141">
                  <c:v>6.4887439992162399E-2</c:v>
                </c:pt>
                <c:pt idx="142">
                  <c:v>5.6910840001364704E-2</c:v>
                </c:pt>
                <c:pt idx="143">
                  <c:v>6.1910839998745359E-2</c:v>
                </c:pt>
                <c:pt idx="144">
                  <c:v>6.6990399995120242E-2</c:v>
                </c:pt>
                <c:pt idx="145">
                  <c:v>6.9958000000042375E-2</c:v>
                </c:pt>
                <c:pt idx="146">
                  <c:v>7.2057999997923616E-2</c:v>
                </c:pt>
                <c:pt idx="147">
                  <c:v>7.1337839995976537E-2</c:v>
                </c:pt>
                <c:pt idx="148">
                  <c:v>7.1937839995371178E-2</c:v>
                </c:pt>
                <c:pt idx="149">
                  <c:v>7.2749539998767432E-2</c:v>
                </c:pt>
                <c:pt idx="150">
                  <c:v>7.2849539996241219E-2</c:v>
                </c:pt>
                <c:pt idx="151">
                  <c:v>7.3420359993178863E-2</c:v>
                </c:pt>
                <c:pt idx="152">
                  <c:v>7.5220359991362784E-2</c:v>
                </c:pt>
                <c:pt idx="153">
                  <c:v>6.9132059994444717E-2</c:v>
                </c:pt>
                <c:pt idx="154">
                  <c:v>7.2132059998693876E-2</c:v>
                </c:pt>
                <c:pt idx="155">
                  <c:v>7.6358419995813165E-2</c:v>
                </c:pt>
                <c:pt idx="156">
                  <c:v>7.2937979995913338E-2</c:v>
                </c:pt>
                <c:pt idx="157">
                  <c:v>8.6461380000400823E-2</c:v>
                </c:pt>
                <c:pt idx="158">
                  <c:v>8.9461379997374024E-2</c:v>
                </c:pt>
                <c:pt idx="159">
                  <c:v>7.3973079997813329E-2</c:v>
                </c:pt>
                <c:pt idx="160">
                  <c:v>7.3505839995050337E-2</c:v>
                </c:pt>
                <c:pt idx="161">
                  <c:v>7.400583999697119E-2</c:v>
                </c:pt>
                <c:pt idx="162">
                  <c:v>7.3435159996734001E-2</c:v>
                </c:pt>
                <c:pt idx="163">
                  <c:v>7.3735159996431321E-2</c:v>
                </c:pt>
                <c:pt idx="164">
                  <c:v>8.1717559995013289E-2</c:v>
                </c:pt>
                <c:pt idx="165">
                  <c:v>8.1817559992487077E-2</c:v>
                </c:pt>
                <c:pt idx="166">
                  <c:v>8.2226439997612033E-2</c:v>
                </c:pt>
                <c:pt idx="167">
                  <c:v>8.3726439996098634E-2</c:v>
                </c:pt>
                <c:pt idx="168">
                  <c:v>8.4400219995586667E-2</c:v>
                </c:pt>
                <c:pt idx="169">
                  <c:v>8.5600219994375948E-2</c:v>
                </c:pt>
                <c:pt idx="170">
                  <c:v>8.6600219998217653E-2</c:v>
                </c:pt>
                <c:pt idx="171">
                  <c:v>8.9035320001130458E-2</c:v>
                </c:pt>
                <c:pt idx="172">
                  <c:v>8.4668080002302304E-2</c:v>
                </c:pt>
                <c:pt idx="173">
                  <c:v>8.5368079999170732E-2</c:v>
                </c:pt>
                <c:pt idx="174">
                  <c:v>8.5668079998868052E-2</c:v>
                </c:pt>
                <c:pt idx="175">
                  <c:v>9.2983379996439908E-2</c:v>
                </c:pt>
                <c:pt idx="176">
                  <c:v>9.3283379996137228E-2</c:v>
                </c:pt>
                <c:pt idx="177">
                  <c:v>9.5383379994018469E-2</c:v>
                </c:pt>
                <c:pt idx="178">
                  <c:v>9.3185719997563865E-2</c:v>
                </c:pt>
                <c:pt idx="179">
                  <c:v>9.338571999251144E-2</c:v>
                </c:pt>
                <c:pt idx="180">
                  <c:v>9.4785719993524253E-2</c:v>
                </c:pt>
                <c:pt idx="181">
                  <c:v>9.3791639992559794E-2</c:v>
                </c:pt>
                <c:pt idx="182">
                  <c:v>9.3791639992559794E-2</c:v>
                </c:pt>
                <c:pt idx="183">
                  <c:v>8.4665419992234092E-2</c:v>
                </c:pt>
                <c:pt idx="184">
                  <c:v>9.0871339991281275E-2</c:v>
                </c:pt>
                <c:pt idx="185">
                  <c:v>8.6383039997599553E-2</c:v>
                </c:pt>
                <c:pt idx="186">
                  <c:v>8.9397079995251261E-2</c:v>
                </c:pt>
                <c:pt idx="187">
                  <c:v>0.12651863999781199</c:v>
                </c:pt>
                <c:pt idx="188">
                  <c:v>9.8948579994612373E-2</c:v>
                </c:pt>
                <c:pt idx="189">
                  <c:v>0.10134857999219093</c:v>
                </c:pt>
                <c:pt idx="190">
                  <c:v>0.10294857999542728</c:v>
                </c:pt>
                <c:pt idx="191">
                  <c:v>0.10233047999645351</c:v>
                </c:pt>
                <c:pt idx="192">
                  <c:v>0.10253047999867704</c:v>
                </c:pt>
                <c:pt idx="193">
                  <c:v>0.10333048000029521</c:v>
                </c:pt>
                <c:pt idx="194">
                  <c:v>0.10168959999282379</c:v>
                </c:pt>
                <c:pt idx="195">
                  <c:v>0.1030895999938366</c:v>
                </c:pt>
                <c:pt idx="196">
                  <c:v>0.10318959999131039</c:v>
                </c:pt>
                <c:pt idx="197">
                  <c:v>0.10408959999040235</c:v>
                </c:pt>
                <c:pt idx="198">
                  <c:v>0.10460129999410128</c:v>
                </c:pt>
                <c:pt idx="199">
                  <c:v>0.10762469999463065</c:v>
                </c:pt>
                <c:pt idx="200">
                  <c:v>0.11667149999993853</c:v>
                </c:pt>
                <c:pt idx="201">
                  <c:v>0.10619255999336019</c:v>
                </c:pt>
                <c:pt idx="202">
                  <c:v>0.10521595999307465</c:v>
                </c:pt>
                <c:pt idx="203">
                  <c:v>0.11472765999496914</c:v>
                </c:pt>
                <c:pt idx="204">
                  <c:v>0.1012393599958159</c:v>
                </c:pt>
                <c:pt idx="205">
                  <c:v>0.10045105999597581</c:v>
                </c:pt>
                <c:pt idx="206">
                  <c:v>0.10381891999713844</c:v>
                </c:pt>
                <c:pt idx="207">
                  <c:v>0.10431891999905929</c:v>
                </c:pt>
                <c:pt idx="208">
                  <c:v>0.11034231999656186</c:v>
                </c:pt>
                <c:pt idx="209">
                  <c:v>0.10485401999903843</c:v>
                </c:pt>
                <c:pt idx="210">
                  <c:v>0.11088677999214269</c:v>
                </c:pt>
                <c:pt idx="211">
                  <c:v>0.11339847999624908</c:v>
                </c:pt>
                <c:pt idx="212">
                  <c:v>0.11291017999610631</c:v>
                </c:pt>
                <c:pt idx="213">
                  <c:v>0.10842187999514863</c:v>
                </c:pt>
                <c:pt idx="214">
                  <c:v>0.10344528000132414</c:v>
                </c:pt>
                <c:pt idx="215">
                  <c:v>0.10115697999572149</c:v>
                </c:pt>
                <c:pt idx="216">
                  <c:v>9.9468679996789433E-2</c:v>
                </c:pt>
                <c:pt idx="217">
                  <c:v>0.10452483999688411</c:v>
                </c:pt>
                <c:pt idx="218">
                  <c:v>0.10954823999782093</c:v>
                </c:pt>
                <c:pt idx="219">
                  <c:v>0.11209270000108518</c:v>
                </c:pt>
                <c:pt idx="220">
                  <c:v>0.10760439999285154</c:v>
                </c:pt>
                <c:pt idx="221">
                  <c:v>0.10917225999583025</c:v>
                </c:pt>
                <c:pt idx="222">
                  <c:v>0.10170735999417957</c:v>
                </c:pt>
                <c:pt idx="223">
                  <c:v>0.1034073599948897</c:v>
                </c:pt>
                <c:pt idx="224">
                  <c:v>0.10421905999101</c:v>
                </c:pt>
                <c:pt idx="225">
                  <c:v>0.1137307599929045</c:v>
                </c:pt>
                <c:pt idx="226">
                  <c:v>0.11375415999646066</c:v>
                </c:pt>
                <c:pt idx="227">
                  <c:v>0.10487522000039462</c:v>
                </c:pt>
                <c:pt idx="228">
                  <c:v>0.10507522000261815</c:v>
                </c:pt>
                <c:pt idx="229">
                  <c:v>0.10559862000081921</c:v>
                </c:pt>
                <c:pt idx="230">
                  <c:v>0.10281032000057166</c:v>
                </c:pt>
                <c:pt idx="231">
                  <c:v>0.10232201999315294</c:v>
                </c:pt>
                <c:pt idx="232">
                  <c:v>0.10437817999627441</c:v>
                </c:pt>
                <c:pt idx="233">
                  <c:v>0.1084577400033595</c:v>
                </c:pt>
                <c:pt idx="234">
                  <c:v>0.10858409999491414</c:v>
                </c:pt>
                <c:pt idx="235">
                  <c:v>0.10660749999806285</c:v>
                </c:pt>
                <c:pt idx="236">
                  <c:v>9.8066619997553062E-2</c:v>
                </c:pt>
                <c:pt idx="237">
                  <c:v>0.10541865999402944</c:v>
                </c:pt>
                <c:pt idx="238">
                  <c:v>0.11245451999275247</c:v>
                </c:pt>
                <c:pt idx="239">
                  <c:v>0.10906917999818688</c:v>
                </c:pt>
                <c:pt idx="240">
                  <c:v>0.10909258000174304</c:v>
                </c:pt>
                <c:pt idx="241">
                  <c:v>0.10460427999350941</c:v>
                </c:pt>
                <c:pt idx="242">
                  <c:v>0.10721894000016619</c:v>
                </c:pt>
                <c:pt idx="243">
                  <c:v>0.10886636000213912</c:v>
                </c:pt>
                <c:pt idx="244">
                  <c:v>0.1034342199927778</c:v>
                </c:pt>
                <c:pt idx="245">
                  <c:v>0.10663077999925008</c:v>
                </c:pt>
                <c:pt idx="246">
                  <c:v>0.1191986400008318</c:v>
                </c:pt>
                <c:pt idx="247">
                  <c:v>0.11071033999178326</c:v>
                </c:pt>
                <c:pt idx="248">
                  <c:v>0.1122220399993239</c:v>
                </c:pt>
                <c:pt idx="249">
                  <c:v>0.11923139999998966</c:v>
                </c:pt>
                <c:pt idx="250">
                  <c:v>0.10673374000180047</c:v>
                </c:pt>
                <c:pt idx="251">
                  <c:v>0.11674309999943944</c:v>
                </c:pt>
                <c:pt idx="252">
                  <c:v>0.10925480000150856</c:v>
                </c:pt>
                <c:pt idx="253">
                  <c:v>0.11032499999419088</c:v>
                </c:pt>
                <c:pt idx="254">
                  <c:v>0.10783669999364065</c:v>
                </c:pt>
                <c:pt idx="255">
                  <c:v>0.1163577599945711</c:v>
                </c:pt>
                <c:pt idx="256">
                  <c:v>0.11199285999464337</c:v>
                </c:pt>
                <c:pt idx="257">
                  <c:v>0.11442795999755617</c:v>
                </c:pt>
                <c:pt idx="258">
                  <c:v>0.12046071999793639</c:v>
                </c:pt>
                <c:pt idx="259">
                  <c:v>0.1135724199921242</c:v>
                </c:pt>
                <c:pt idx="260">
                  <c:v>0.11548411999683594</c:v>
                </c:pt>
                <c:pt idx="261">
                  <c:v>0.11201921999600017</c:v>
                </c:pt>
                <c:pt idx="262">
                  <c:v>0.11253091999969911</c:v>
                </c:pt>
                <c:pt idx="263">
                  <c:v>0.11554027999227401</c:v>
                </c:pt>
                <c:pt idx="264">
                  <c:v>0.1210426199977519</c:v>
                </c:pt>
                <c:pt idx="265">
                  <c:v>0.11257537999335909</c:v>
                </c:pt>
                <c:pt idx="266">
                  <c:v>0.12857537999661872</c:v>
                </c:pt>
                <c:pt idx="267">
                  <c:v>0.10188707999623148</c:v>
                </c:pt>
                <c:pt idx="268">
                  <c:v>0.10598708000179613</c:v>
                </c:pt>
                <c:pt idx="269">
                  <c:v>0.110887080001703</c:v>
                </c:pt>
                <c:pt idx="270">
                  <c:v>0.11228707999543985</c:v>
                </c:pt>
                <c:pt idx="271">
                  <c:v>0.11508707999746548</c:v>
                </c:pt>
                <c:pt idx="272">
                  <c:v>0.12112217999674613</c:v>
                </c:pt>
                <c:pt idx="273">
                  <c:v>0.11464323999825865</c:v>
                </c:pt>
                <c:pt idx="274">
                  <c:v>0.11115493999386672</c:v>
                </c:pt>
                <c:pt idx="275">
                  <c:v>0.11366663999797311</c:v>
                </c:pt>
                <c:pt idx="276">
                  <c:v>0.10920174000057159</c:v>
                </c:pt>
                <c:pt idx="277">
                  <c:v>0.10622513999260264</c:v>
                </c:pt>
                <c:pt idx="278">
                  <c:v>0.10673683999630157</c:v>
                </c:pt>
                <c:pt idx="279">
                  <c:v>0.10330469999462366</c:v>
                </c:pt>
                <c:pt idx="280">
                  <c:v>0.11177255999791669</c:v>
                </c:pt>
                <c:pt idx="281">
                  <c:v>9.3463819997850806E-2</c:v>
                </c:pt>
                <c:pt idx="282">
                  <c:v>0.11113463999208761</c:v>
                </c:pt>
                <c:pt idx="283">
                  <c:v>0.113646339996194</c:v>
                </c:pt>
                <c:pt idx="284">
                  <c:v>0.10277269999642158</c:v>
                </c:pt>
                <c:pt idx="285">
                  <c:v>0.10028440000314731</c:v>
                </c:pt>
                <c:pt idx="286">
                  <c:v>0.11254055999597767</c:v>
                </c:pt>
                <c:pt idx="287">
                  <c:v>0.11434056000143755</c:v>
                </c:pt>
                <c:pt idx="288">
                  <c:v>0.11242012000002433</c:v>
                </c:pt>
                <c:pt idx="289">
                  <c:v>0.11254647999885492</c:v>
                </c:pt>
                <c:pt idx="290">
                  <c:v>0.11324647999572335</c:v>
                </c:pt>
                <c:pt idx="291">
                  <c:v>0.11246060000121361</c:v>
                </c:pt>
                <c:pt idx="292">
                  <c:v>0.11197230000107083</c:v>
                </c:pt>
                <c:pt idx="293">
                  <c:v>0.10956355999223888</c:v>
                </c:pt>
                <c:pt idx="294">
                  <c:v>0.11358695999660995</c:v>
                </c:pt>
                <c:pt idx="295">
                  <c:v>0.11613141999259824</c:v>
                </c:pt>
                <c:pt idx="296">
                  <c:v>0.11115481999877375</c:v>
                </c:pt>
                <c:pt idx="297">
                  <c:v>0.11210643999947933</c:v>
                </c:pt>
                <c:pt idx="298">
                  <c:v>0.11666962000163039</c:v>
                </c:pt>
                <c:pt idx="299">
                  <c:v>0.11318131999723846</c:v>
                </c:pt>
                <c:pt idx="300">
                  <c:v>0.11719067999365507</c:v>
                </c:pt>
                <c:pt idx="301">
                  <c:v>0.117702379997354</c:v>
                </c:pt>
                <c:pt idx="302">
                  <c:v>0.11621408000064548</c:v>
                </c:pt>
                <c:pt idx="303">
                  <c:v>0.11923747999389889</c:v>
                </c:pt>
                <c:pt idx="304">
                  <c:v>0.11574917999678291</c:v>
                </c:pt>
                <c:pt idx="305">
                  <c:v>0.13481422000040766</c:v>
                </c:pt>
                <c:pt idx="306">
                  <c:v>0.14251422000234015</c:v>
                </c:pt>
                <c:pt idx="307">
                  <c:v>0.14521421999961603</c:v>
                </c:pt>
                <c:pt idx="308">
                  <c:v>0.14521421999961603</c:v>
                </c:pt>
                <c:pt idx="309">
                  <c:v>0.12692591999802971</c:v>
                </c:pt>
                <c:pt idx="310">
                  <c:v>0.12902591999591095</c:v>
                </c:pt>
                <c:pt idx="311">
                  <c:v>0.13452591999521246</c:v>
                </c:pt>
                <c:pt idx="312">
                  <c:v>0.13452591999521246</c:v>
                </c:pt>
                <c:pt idx="313">
                  <c:v>0.1366259199930937</c:v>
                </c:pt>
                <c:pt idx="314">
                  <c:v>0.11984931999904802</c:v>
                </c:pt>
                <c:pt idx="315">
                  <c:v>0.12638815999525832</c:v>
                </c:pt>
                <c:pt idx="316">
                  <c:v>0.1287181200023042</c:v>
                </c:pt>
                <c:pt idx="317">
                  <c:v>0.1343181199990795</c:v>
                </c:pt>
                <c:pt idx="318">
                  <c:v>0.13337083999795141</c:v>
                </c:pt>
                <c:pt idx="319">
                  <c:v>0.15633305999654112</c:v>
                </c:pt>
                <c:pt idx="320">
                  <c:v>0.1413040400002501</c:v>
                </c:pt>
                <c:pt idx="321">
                  <c:v>0.13857178000034764</c:v>
                </c:pt>
                <c:pt idx="322">
                  <c:v>0.14816627999971388</c:v>
                </c:pt>
                <c:pt idx="323">
                  <c:v>0.1485991799927433</c:v>
                </c:pt>
                <c:pt idx="324">
                  <c:v>0.15154597999935504</c:v>
                </c:pt>
                <c:pt idx="325">
                  <c:v>0.15996201999951154</c:v>
                </c:pt>
                <c:pt idx="326">
                  <c:v>0.14700556000025244</c:v>
                </c:pt>
                <c:pt idx="327">
                  <c:v>0.14845555999636417</c:v>
                </c:pt>
                <c:pt idx="328">
                  <c:v>0.14867555999808246</c:v>
                </c:pt>
                <c:pt idx="329">
                  <c:v>0.1542442799982382</c:v>
                </c:pt>
                <c:pt idx="330">
                  <c:v>0.1614199199975701</c:v>
                </c:pt>
                <c:pt idx="331">
                  <c:v>0.15649947999190772</c:v>
                </c:pt>
                <c:pt idx="332">
                  <c:v>0.17798483999649761</c:v>
                </c:pt>
                <c:pt idx="333">
                  <c:v>0.16476439999678405</c:v>
                </c:pt>
                <c:pt idx="334">
                  <c:v>0.16463905999262352</c:v>
                </c:pt>
                <c:pt idx="335">
                  <c:v>0.18167089999769814</c:v>
                </c:pt>
                <c:pt idx="336">
                  <c:v>0.18236089999845717</c:v>
                </c:pt>
                <c:pt idx="337">
                  <c:v>0.18103429999609943</c:v>
                </c:pt>
                <c:pt idx="338">
                  <c:v>0.16559915999823716</c:v>
                </c:pt>
                <c:pt idx="339">
                  <c:v>0.17140605999884428</c:v>
                </c:pt>
                <c:pt idx="340">
                  <c:v>0.16728575999877648</c:v>
                </c:pt>
                <c:pt idx="341">
                  <c:v>0.17339915999764344</c:v>
                </c:pt>
                <c:pt idx="342">
                  <c:v>0.17421851999824867</c:v>
                </c:pt>
                <c:pt idx="343">
                  <c:v>0.17514267999649746</c:v>
                </c:pt>
                <c:pt idx="344">
                  <c:v>0.18008453999209451</c:v>
                </c:pt>
                <c:pt idx="345">
                  <c:v>0.18389493999711704</c:v>
                </c:pt>
                <c:pt idx="346">
                  <c:v>0.18417745999613544</c:v>
                </c:pt>
                <c:pt idx="347">
                  <c:v>0.15541551999922376</c:v>
                </c:pt>
                <c:pt idx="348">
                  <c:v>0.18463383999187499</c:v>
                </c:pt>
                <c:pt idx="349">
                  <c:v>0.18271339999773772</c:v>
                </c:pt>
                <c:pt idx="350">
                  <c:v>0.18483975999697577</c:v>
                </c:pt>
                <c:pt idx="351">
                  <c:v>0.19119715999840992</c:v>
                </c:pt>
                <c:pt idx="352">
                  <c:v>0.18862241999886464</c:v>
                </c:pt>
                <c:pt idx="353">
                  <c:v>0.19608621999941533</c:v>
                </c:pt>
                <c:pt idx="354">
                  <c:v>0.19117747999553103</c:v>
                </c:pt>
                <c:pt idx="355">
                  <c:v>0.19392489999881946</c:v>
                </c:pt>
                <c:pt idx="356">
                  <c:v>0.19248339999467134</c:v>
                </c:pt>
                <c:pt idx="357">
                  <c:v>0.18838573999528307</c:v>
                </c:pt>
                <c:pt idx="358">
                  <c:v>0.191997439993429</c:v>
                </c:pt>
                <c:pt idx="359">
                  <c:v>0.19781674000114435</c:v>
                </c:pt>
                <c:pt idx="360">
                  <c:v>0.20753827999578789</c:v>
                </c:pt>
                <c:pt idx="361">
                  <c:v>0.20582912000099896</c:v>
                </c:pt>
                <c:pt idx="362">
                  <c:v>0.20887290000246139</c:v>
                </c:pt>
                <c:pt idx="363">
                  <c:v>0.20963387999654515</c:v>
                </c:pt>
                <c:pt idx="364">
                  <c:v>0.21663939999416471</c:v>
                </c:pt>
                <c:pt idx="365">
                  <c:v>0.21662191999348579</c:v>
                </c:pt>
                <c:pt idx="366">
                  <c:v>0.21616699999867706</c:v>
                </c:pt>
                <c:pt idx="367">
                  <c:v>0.21717869999702089</c:v>
                </c:pt>
                <c:pt idx="368">
                  <c:v>0.2177348599943798</c:v>
                </c:pt>
                <c:pt idx="369">
                  <c:v>0.21614655999292154</c:v>
                </c:pt>
                <c:pt idx="370">
                  <c:v>0.21595248000085121</c:v>
                </c:pt>
                <c:pt idx="371">
                  <c:v>0.21816417999070836</c:v>
                </c:pt>
                <c:pt idx="372">
                  <c:v>0.17057883999950718</c:v>
                </c:pt>
                <c:pt idx="373">
                  <c:v>0.17457884000032209</c:v>
                </c:pt>
                <c:pt idx="374">
                  <c:v>0.19109053999272874</c:v>
                </c:pt>
                <c:pt idx="375">
                  <c:v>0.20209053999860771</c:v>
                </c:pt>
                <c:pt idx="376">
                  <c:v>0.20230053999694064</c:v>
                </c:pt>
                <c:pt idx="377">
                  <c:v>0.21799053999711759</c:v>
                </c:pt>
                <c:pt idx="378">
                  <c:v>0.21960053999646334</c:v>
                </c:pt>
                <c:pt idx="379">
                  <c:v>0.21730223999475129</c:v>
                </c:pt>
                <c:pt idx="380">
                  <c:v>0.21748223999748006</c:v>
                </c:pt>
                <c:pt idx="381">
                  <c:v>0.21748223999748006</c:v>
                </c:pt>
                <c:pt idx="382">
                  <c:v>0.21758223999495385</c:v>
                </c:pt>
                <c:pt idx="383">
                  <c:v>0.21781923999515129</c:v>
                </c:pt>
                <c:pt idx="384">
                  <c:v>0.21817305999866221</c:v>
                </c:pt>
                <c:pt idx="385">
                  <c:v>0.21828475999791408</c:v>
                </c:pt>
                <c:pt idx="386">
                  <c:v>0.21797133999643847</c:v>
                </c:pt>
                <c:pt idx="387">
                  <c:v>0.22786123999685515</c:v>
                </c:pt>
                <c:pt idx="388">
                  <c:v>0.22567501999583328</c:v>
                </c:pt>
                <c:pt idx="389">
                  <c:v>0.22567501999583328</c:v>
                </c:pt>
                <c:pt idx="390">
                  <c:v>0.2259750199955306</c:v>
                </c:pt>
                <c:pt idx="391">
                  <c:v>0.22672221999528119</c:v>
                </c:pt>
                <c:pt idx="392">
                  <c:v>0.22836667999945348</c:v>
                </c:pt>
                <c:pt idx="393">
                  <c:v>0.2266204999978072</c:v>
                </c:pt>
                <c:pt idx="394">
                  <c:v>0.22285559999727411</c:v>
                </c:pt>
                <c:pt idx="395">
                  <c:v>0.22825277999800164</c:v>
                </c:pt>
                <c:pt idx="396">
                  <c:v>0.22756447999563534</c:v>
                </c:pt>
                <c:pt idx="397">
                  <c:v>0.22816447999502998</c:v>
                </c:pt>
                <c:pt idx="398">
                  <c:v>0.22848849999718368</c:v>
                </c:pt>
                <c:pt idx="399">
                  <c:v>0.22730020000017248</c:v>
                </c:pt>
                <c:pt idx="400">
                  <c:v>0.22676399999909336</c:v>
                </c:pt>
                <c:pt idx="401">
                  <c:v>0.22760611999547109</c:v>
                </c:pt>
                <c:pt idx="402">
                  <c:v>0.22901781999826198</c:v>
                </c:pt>
                <c:pt idx="403">
                  <c:v>0.2369030399931944</c:v>
                </c:pt>
                <c:pt idx="404">
                  <c:v>0.23660847999417456</c:v>
                </c:pt>
                <c:pt idx="405">
                  <c:v>0.23783890000049723</c:v>
                </c:pt>
                <c:pt idx="406">
                  <c:v>0.23883015999308554</c:v>
                </c:pt>
                <c:pt idx="407">
                  <c:v>0.23787695999635616</c:v>
                </c:pt>
                <c:pt idx="408">
                  <c:v>0.23848865999752888</c:v>
                </c:pt>
                <c:pt idx="409">
                  <c:v>0.23875175999273779</c:v>
                </c:pt>
                <c:pt idx="410">
                  <c:v>0.23895175999496132</c:v>
                </c:pt>
                <c:pt idx="411">
                  <c:v>0.23905175999971107</c:v>
                </c:pt>
                <c:pt idx="412">
                  <c:v>0.24648228000296513</c:v>
                </c:pt>
                <c:pt idx="413">
                  <c:v>0.24682089999259915</c:v>
                </c:pt>
                <c:pt idx="414">
                  <c:v>0.24955275999673177</c:v>
                </c:pt>
                <c:pt idx="415">
                  <c:v>0.24953073999495246</c:v>
                </c:pt>
                <c:pt idx="416">
                  <c:v>0.24973073999717599</c:v>
                </c:pt>
                <c:pt idx="417">
                  <c:v>0.24983073999464978</c:v>
                </c:pt>
                <c:pt idx="418">
                  <c:v>0.25631155999872135</c:v>
                </c:pt>
                <c:pt idx="419">
                  <c:v>0.26455088000511751</c:v>
                </c:pt>
                <c:pt idx="420">
                  <c:v>0.26748984000005294</c:v>
                </c:pt>
                <c:pt idx="421">
                  <c:v>0.27571903999341885</c:v>
                </c:pt>
                <c:pt idx="422">
                  <c:v>0.27744663999328623</c:v>
                </c:pt>
                <c:pt idx="423">
                  <c:v>0.28389111999422312</c:v>
                </c:pt>
                <c:pt idx="424">
                  <c:v>0.28546785999787971</c:v>
                </c:pt>
                <c:pt idx="425">
                  <c:v>0.29299080000055255</c:v>
                </c:pt>
                <c:pt idx="426">
                  <c:v>0.29624193999916315</c:v>
                </c:pt>
                <c:pt idx="427">
                  <c:v>0.29355019999638898</c:v>
                </c:pt>
                <c:pt idx="428">
                  <c:v>0.29582115999801317</c:v>
                </c:pt>
                <c:pt idx="429">
                  <c:v>0.30063135999807855</c:v>
                </c:pt>
                <c:pt idx="430">
                  <c:v>0.30386487999930978</c:v>
                </c:pt>
                <c:pt idx="431">
                  <c:v>0.30451835999701871</c:v>
                </c:pt>
                <c:pt idx="432">
                  <c:v>0.30422427999292267</c:v>
                </c:pt>
                <c:pt idx="433">
                  <c:v>0.10775409999769181</c:v>
                </c:pt>
                <c:pt idx="434">
                  <c:v>0.11002023999753874</c:v>
                </c:pt>
                <c:pt idx="435">
                  <c:v>0.11002023999753874</c:v>
                </c:pt>
                <c:pt idx="436">
                  <c:v>0.11142023999855155</c:v>
                </c:pt>
                <c:pt idx="437">
                  <c:v>0.10995953999372432</c:v>
                </c:pt>
                <c:pt idx="438">
                  <c:v>0.11794678000296699</c:v>
                </c:pt>
                <c:pt idx="439">
                  <c:v>0.11794678000296699</c:v>
                </c:pt>
                <c:pt idx="440">
                  <c:v>0.11793691999628209</c:v>
                </c:pt>
                <c:pt idx="441">
                  <c:v>0.11695453999709571</c:v>
                </c:pt>
                <c:pt idx="442">
                  <c:v>0.11972769999556476</c:v>
                </c:pt>
                <c:pt idx="443">
                  <c:v>0.11966045999724884</c:v>
                </c:pt>
                <c:pt idx="444">
                  <c:v>0.12018929999612737</c:v>
                </c:pt>
                <c:pt idx="445">
                  <c:v>0.13117389999388251</c:v>
                </c:pt>
                <c:pt idx="446">
                  <c:v>0.13195063999592094</c:v>
                </c:pt>
                <c:pt idx="447">
                  <c:v>0.12820508000004338</c:v>
                </c:pt>
                <c:pt idx="448">
                  <c:v>0.12815545999183087</c:v>
                </c:pt>
                <c:pt idx="449">
                  <c:v>0.12789881999924546</c:v>
                </c:pt>
                <c:pt idx="450">
                  <c:v>0.135767460000352</c:v>
                </c:pt>
                <c:pt idx="451">
                  <c:v>0.13613497999904212</c:v>
                </c:pt>
                <c:pt idx="452">
                  <c:v>0.14106094000453595</c:v>
                </c:pt>
                <c:pt idx="453">
                  <c:v>0.1413698199976352</c:v>
                </c:pt>
                <c:pt idx="454">
                  <c:v>0.14241146000131266</c:v>
                </c:pt>
                <c:pt idx="455">
                  <c:v>0.14143251999485074</c:v>
                </c:pt>
                <c:pt idx="456">
                  <c:v>0.14377415999479126</c:v>
                </c:pt>
                <c:pt idx="457">
                  <c:v>0.14377415999479126</c:v>
                </c:pt>
                <c:pt idx="458">
                  <c:v>0.14491469999484252</c:v>
                </c:pt>
                <c:pt idx="459">
                  <c:v>0.14963501999591244</c:v>
                </c:pt>
                <c:pt idx="460">
                  <c:v>0.15077445999486372</c:v>
                </c:pt>
                <c:pt idx="461">
                  <c:v>0.15744481999718118</c:v>
                </c:pt>
                <c:pt idx="462">
                  <c:v>0.15801922000537161</c:v>
                </c:pt>
                <c:pt idx="463">
                  <c:v>0.15852466000069398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C32-46B9-9D4A-DA2AFE2DD7B4}"/>
            </c:ext>
          </c:extLst>
        </c:ser>
        <c:ser>
          <c:idx val="1"/>
          <c:order val="1"/>
          <c:tx>
            <c:strRef>
              <c:f>'Active 2'!$AB$1</c:f>
              <c:strCache>
                <c:ptCount val="1"/>
                <c:pt idx="0">
                  <c:v>Q.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2'!$AA$2:$AA$23</c:f>
              <c:numCache>
                <c:formatCode>General</c:formatCode>
                <c:ptCount val="22"/>
                <c:pt idx="0">
                  <c:v>-24000</c:v>
                </c:pt>
                <c:pt idx="1">
                  <c:v>-21000</c:v>
                </c:pt>
                <c:pt idx="2">
                  <c:v>-18000</c:v>
                </c:pt>
                <c:pt idx="3">
                  <c:v>-15000</c:v>
                </c:pt>
                <c:pt idx="4">
                  <c:v>-12000</c:v>
                </c:pt>
                <c:pt idx="5">
                  <c:v>-9000</c:v>
                </c:pt>
                <c:pt idx="6">
                  <c:v>-6000</c:v>
                </c:pt>
                <c:pt idx="7">
                  <c:v>-3000</c:v>
                </c:pt>
                <c:pt idx="8">
                  <c:v>0</c:v>
                </c:pt>
                <c:pt idx="9">
                  <c:v>3000</c:v>
                </c:pt>
                <c:pt idx="10">
                  <c:v>6000</c:v>
                </c:pt>
                <c:pt idx="11">
                  <c:v>9000</c:v>
                </c:pt>
                <c:pt idx="12">
                  <c:v>12000</c:v>
                </c:pt>
                <c:pt idx="13">
                  <c:v>15000</c:v>
                </c:pt>
                <c:pt idx="14">
                  <c:v>18000</c:v>
                </c:pt>
                <c:pt idx="15">
                  <c:v>21000</c:v>
                </c:pt>
                <c:pt idx="16">
                  <c:v>24000</c:v>
                </c:pt>
                <c:pt idx="17">
                  <c:v>27000</c:v>
                </c:pt>
                <c:pt idx="18">
                  <c:v>30000</c:v>
                </c:pt>
                <c:pt idx="19">
                  <c:v>33000</c:v>
                </c:pt>
                <c:pt idx="20">
                  <c:v>36000</c:v>
                </c:pt>
                <c:pt idx="21">
                  <c:v>39000</c:v>
                </c:pt>
              </c:numCache>
            </c:numRef>
          </c:xVal>
          <c:yVal>
            <c:numRef>
              <c:f>'Active 2'!$AB$2:$AB$23</c:f>
              <c:numCache>
                <c:formatCode>General</c:formatCode>
                <c:ptCount val="22"/>
                <c:pt idx="0">
                  <c:v>6.1928032218784984E-2</c:v>
                </c:pt>
                <c:pt idx="1">
                  <c:v>4.2511852927713492E-2</c:v>
                </c:pt>
                <c:pt idx="2">
                  <c:v>2.6096385604801087E-2</c:v>
                </c:pt>
                <c:pt idx="3">
                  <c:v>1.2681630250047777E-2</c:v>
                </c:pt>
                <c:pt idx="4">
                  <c:v>2.2675868634535502E-3</c:v>
                </c:pt>
                <c:pt idx="5">
                  <c:v>-5.1457445549815822E-3</c:v>
                </c:pt>
                <c:pt idx="6">
                  <c:v>-9.5583640052576239E-3</c:v>
                </c:pt>
                <c:pt idx="7">
                  <c:v>-1.0970271487374575E-2</c:v>
                </c:pt>
                <c:pt idx="8">
                  <c:v>-9.3814670013324351E-3</c:v>
                </c:pt>
                <c:pt idx="9">
                  <c:v>-4.7919505471312046E-3</c:v>
                </c:pt>
                <c:pt idx="10">
                  <c:v>2.7982778752291167E-3</c:v>
                </c:pt>
                <c:pt idx="11">
                  <c:v>1.3389218265748529E-2</c:v>
                </c:pt>
                <c:pt idx="12">
                  <c:v>2.6980870624427031E-2</c:v>
                </c:pt>
                <c:pt idx="13">
                  <c:v>4.3573234951264625E-2</c:v>
                </c:pt>
                <c:pt idx="14">
                  <c:v>6.3166311246261306E-2</c:v>
                </c:pt>
                <c:pt idx="15">
                  <c:v>8.5760099509417084E-2</c:v>
                </c:pt>
                <c:pt idx="16">
                  <c:v>0.11135459974073195</c:v>
                </c:pt>
                <c:pt idx="17">
                  <c:v>0.13994981194020592</c:v>
                </c:pt>
                <c:pt idx="18">
                  <c:v>0.17154573610783896</c:v>
                </c:pt>
                <c:pt idx="19">
                  <c:v>0.20614237224363111</c:v>
                </c:pt>
                <c:pt idx="20">
                  <c:v>0.24373972034758232</c:v>
                </c:pt>
                <c:pt idx="21">
                  <c:v>0.28433778041969265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C32-46B9-9D4A-DA2AFE2DD7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13608728"/>
        <c:axId val="1"/>
      </c:scatterChart>
      <c:valAx>
        <c:axId val="513608728"/>
        <c:scaling>
          <c:orientation val="minMax"/>
          <c:max val="50000"/>
          <c:min val="-30000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13608728"/>
        <c:crossesAt val="0"/>
        <c:crossBetween val="midCat"/>
      </c:valAx>
      <c:spPr>
        <a:noFill/>
        <a:ln w="25400">
          <a:solidFill>
            <a:srgbClr val="000000"/>
          </a:solidFill>
          <a:prstDash val="solid"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V839 Oph   [40448.4129, 0.40899532]</a:t>
            </a:r>
          </a:p>
        </c:rich>
      </c:tx>
      <c:layout>
        <c:manualLayout>
          <c:xMode val="edge"/>
          <c:yMode val="edge"/>
          <c:x val="0.16051660516605165"/>
          <c:y val="2.702702702702702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0479704797047971"/>
          <c:y val="0.22522588572718927"/>
          <c:w val="0.7232472324723247"/>
          <c:h val="0.60060236193917138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2'!$G$20</c:f>
              <c:strCache>
                <c:ptCount val="1"/>
                <c:pt idx="0">
                  <c:v>O-C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'Active 2'!$F$21:$F$443</c:f>
              <c:numCache>
                <c:formatCode>General</c:formatCode>
                <c:ptCount val="423"/>
                <c:pt idx="0">
                  <c:v>-21664.5</c:v>
                </c:pt>
                <c:pt idx="1">
                  <c:v>-9992</c:v>
                </c:pt>
                <c:pt idx="2">
                  <c:v>-9080</c:v>
                </c:pt>
                <c:pt idx="3">
                  <c:v>-9077.5</c:v>
                </c:pt>
                <c:pt idx="4">
                  <c:v>-7392.5</c:v>
                </c:pt>
                <c:pt idx="5">
                  <c:v>-4555</c:v>
                </c:pt>
                <c:pt idx="6">
                  <c:v>-2775</c:v>
                </c:pt>
                <c:pt idx="7">
                  <c:v>-254</c:v>
                </c:pt>
                <c:pt idx="8">
                  <c:v>-232</c:v>
                </c:pt>
                <c:pt idx="9">
                  <c:v>-229.5</c:v>
                </c:pt>
                <c:pt idx="10">
                  <c:v>-66</c:v>
                </c:pt>
                <c:pt idx="11">
                  <c:v>0</c:v>
                </c:pt>
                <c:pt idx="12">
                  <c:v>692</c:v>
                </c:pt>
                <c:pt idx="13">
                  <c:v>746</c:v>
                </c:pt>
                <c:pt idx="14">
                  <c:v>4384</c:v>
                </c:pt>
                <c:pt idx="15">
                  <c:v>4408.5</c:v>
                </c:pt>
                <c:pt idx="16">
                  <c:v>4447.5</c:v>
                </c:pt>
                <c:pt idx="17">
                  <c:v>4460</c:v>
                </c:pt>
                <c:pt idx="18">
                  <c:v>4467</c:v>
                </c:pt>
                <c:pt idx="19">
                  <c:v>5310.5</c:v>
                </c:pt>
                <c:pt idx="20">
                  <c:v>5313</c:v>
                </c:pt>
                <c:pt idx="21">
                  <c:v>5342.5</c:v>
                </c:pt>
                <c:pt idx="22">
                  <c:v>6215.5</c:v>
                </c:pt>
                <c:pt idx="23">
                  <c:v>7142</c:v>
                </c:pt>
                <c:pt idx="24">
                  <c:v>7144.5</c:v>
                </c:pt>
                <c:pt idx="25">
                  <c:v>7993</c:v>
                </c:pt>
                <c:pt idx="26">
                  <c:v>8071</c:v>
                </c:pt>
                <c:pt idx="27">
                  <c:v>8088</c:v>
                </c:pt>
                <c:pt idx="28">
                  <c:v>8110</c:v>
                </c:pt>
                <c:pt idx="29">
                  <c:v>8829</c:v>
                </c:pt>
                <c:pt idx="30">
                  <c:v>9873</c:v>
                </c:pt>
                <c:pt idx="31">
                  <c:v>10677.5</c:v>
                </c:pt>
                <c:pt idx="32">
                  <c:v>11391.5</c:v>
                </c:pt>
                <c:pt idx="33">
                  <c:v>11411</c:v>
                </c:pt>
                <c:pt idx="34">
                  <c:v>11628.5</c:v>
                </c:pt>
                <c:pt idx="35">
                  <c:v>12494</c:v>
                </c:pt>
                <c:pt idx="36">
                  <c:v>12545</c:v>
                </c:pt>
                <c:pt idx="37">
                  <c:v>12547.5</c:v>
                </c:pt>
                <c:pt idx="38">
                  <c:v>12550</c:v>
                </c:pt>
                <c:pt idx="39">
                  <c:v>13408.5</c:v>
                </c:pt>
                <c:pt idx="40">
                  <c:v>13411</c:v>
                </c:pt>
                <c:pt idx="41">
                  <c:v>13924.5</c:v>
                </c:pt>
                <c:pt idx="42">
                  <c:v>14103</c:v>
                </c:pt>
                <c:pt idx="43">
                  <c:v>14103</c:v>
                </c:pt>
                <c:pt idx="44">
                  <c:v>14105.5</c:v>
                </c:pt>
                <c:pt idx="45">
                  <c:v>14106</c:v>
                </c:pt>
                <c:pt idx="46">
                  <c:v>14108</c:v>
                </c:pt>
                <c:pt idx="47">
                  <c:v>14125.5</c:v>
                </c:pt>
                <c:pt idx="48">
                  <c:v>14132.5</c:v>
                </c:pt>
                <c:pt idx="49">
                  <c:v>14134.5</c:v>
                </c:pt>
                <c:pt idx="50">
                  <c:v>14137</c:v>
                </c:pt>
                <c:pt idx="51">
                  <c:v>14139.5</c:v>
                </c:pt>
                <c:pt idx="52">
                  <c:v>14144.5</c:v>
                </c:pt>
                <c:pt idx="53">
                  <c:v>14145</c:v>
                </c:pt>
                <c:pt idx="54">
                  <c:v>14155</c:v>
                </c:pt>
                <c:pt idx="55">
                  <c:v>14177</c:v>
                </c:pt>
                <c:pt idx="56">
                  <c:v>14193.5</c:v>
                </c:pt>
                <c:pt idx="57">
                  <c:v>14208</c:v>
                </c:pt>
                <c:pt idx="58">
                  <c:v>14213</c:v>
                </c:pt>
                <c:pt idx="59">
                  <c:v>14230</c:v>
                </c:pt>
                <c:pt idx="60">
                  <c:v>14230</c:v>
                </c:pt>
                <c:pt idx="61">
                  <c:v>14233</c:v>
                </c:pt>
                <c:pt idx="62">
                  <c:v>14235</c:v>
                </c:pt>
                <c:pt idx="63">
                  <c:v>14235</c:v>
                </c:pt>
                <c:pt idx="64">
                  <c:v>14235</c:v>
                </c:pt>
                <c:pt idx="65">
                  <c:v>14240</c:v>
                </c:pt>
                <c:pt idx="66">
                  <c:v>14274</c:v>
                </c:pt>
                <c:pt idx="67">
                  <c:v>14291</c:v>
                </c:pt>
                <c:pt idx="68">
                  <c:v>14291</c:v>
                </c:pt>
                <c:pt idx="69">
                  <c:v>14291</c:v>
                </c:pt>
                <c:pt idx="70">
                  <c:v>14291</c:v>
                </c:pt>
                <c:pt idx="71">
                  <c:v>14291</c:v>
                </c:pt>
                <c:pt idx="72">
                  <c:v>14291</c:v>
                </c:pt>
                <c:pt idx="73">
                  <c:v>14291</c:v>
                </c:pt>
                <c:pt idx="74">
                  <c:v>14291</c:v>
                </c:pt>
                <c:pt idx="75">
                  <c:v>15073.5</c:v>
                </c:pt>
                <c:pt idx="76">
                  <c:v>15078.5</c:v>
                </c:pt>
                <c:pt idx="77">
                  <c:v>15098</c:v>
                </c:pt>
                <c:pt idx="78">
                  <c:v>15098</c:v>
                </c:pt>
                <c:pt idx="79">
                  <c:v>15147</c:v>
                </c:pt>
                <c:pt idx="80">
                  <c:v>15186</c:v>
                </c:pt>
                <c:pt idx="81">
                  <c:v>15205.5</c:v>
                </c:pt>
                <c:pt idx="82">
                  <c:v>15230</c:v>
                </c:pt>
                <c:pt idx="83">
                  <c:v>15247</c:v>
                </c:pt>
                <c:pt idx="84">
                  <c:v>15914.5</c:v>
                </c:pt>
                <c:pt idx="85">
                  <c:v>15917</c:v>
                </c:pt>
                <c:pt idx="86">
                  <c:v>15921.5</c:v>
                </c:pt>
                <c:pt idx="87">
                  <c:v>15922</c:v>
                </c:pt>
                <c:pt idx="88">
                  <c:v>15932</c:v>
                </c:pt>
                <c:pt idx="89">
                  <c:v>16012.5</c:v>
                </c:pt>
                <c:pt idx="90">
                  <c:v>16012.5</c:v>
                </c:pt>
                <c:pt idx="91">
                  <c:v>16012.5</c:v>
                </c:pt>
                <c:pt idx="92">
                  <c:v>16025</c:v>
                </c:pt>
                <c:pt idx="93">
                  <c:v>16027.5</c:v>
                </c:pt>
                <c:pt idx="94">
                  <c:v>16034.5</c:v>
                </c:pt>
                <c:pt idx="95">
                  <c:v>16034.5</c:v>
                </c:pt>
                <c:pt idx="96">
                  <c:v>16034.5</c:v>
                </c:pt>
                <c:pt idx="97">
                  <c:v>16034.5</c:v>
                </c:pt>
                <c:pt idx="98">
                  <c:v>16034.5</c:v>
                </c:pt>
                <c:pt idx="99">
                  <c:v>16171</c:v>
                </c:pt>
                <c:pt idx="100">
                  <c:v>16729</c:v>
                </c:pt>
                <c:pt idx="101">
                  <c:v>17638.5</c:v>
                </c:pt>
                <c:pt idx="102">
                  <c:v>17658</c:v>
                </c:pt>
                <c:pt idx="103">
                  <c:v>17738.5</c:v>
                </c:pt>
                <c:pt idx="104">
                  <c:v>17738.5</c:v>
                </c:pt>
                <c:pt idx="105">
                  <c:v>17772.5</c:v>
                </c:pt>
                <c:pt idx="106">
                  <c:v>17772.5</c:v>
                </c:pt>
                <c:pt idx="107">
                  <c:v>17790</c:v>
                </c:pt>
                <c:pt idx="108">
                  <c:v>17814</c:v>
                </c:pt>
                <c:pt idx="109">
                  <c:v>17814</c:v>
                </c:pt>
                <c:pt idx="110">
                  <c:v>17819</c:v>
                </c:pt>
                <c:pt idx="111">
                  <c:v>17873</c:v>
                </c:pt>
                <c:pt idx="112">
                  <c:v>17880.5</c:v>
                </c:pt>
                <c:pt idx="113">
                  <c:v>17895</c:v>
                </c:pt>
                <c:pt idx="114">
                  <c:v>17914.5</c:v>
                </c:pt>
                <c:pt idx="115">
                  <c:v>18009.5</c:v>
                </c:pt>
                <c:pt idx="116">
                  <c:v>18628.5</c:v>
                </c:pt>
                <c:pt idx="117">
                  <c:v>18628.5</c:v>
                </c:pt>
                <c:pt idx="118">
                  <c:v>18628.5</c:v>
                </c:pt>
                <c:pt idx="119">
                  <c:v>18633.5</c:v>
                </c:pt>
                <c:pt idx="120">
                  <c:v>18633.5</c:v>
                </c:pt>
                <c:pt idx="121">
                  <c:v>18633.5</c:v>
                </c:pt>
                <c:pt idx="122">
                  <c:v>18640.5</c:v>
                </c:pt>
                <c:pt idx="123">
                  <c:v>18640.5</c:v>
                </c:pt>
                <c:pt idx="124">
                  <c:v>18643</c:v>
                </c:pt>
                <c:pt idx="125">
                  <c:v>18643</c:v>
                </c:pt>
                <c:pt idx="126">
                  <c:v>18680</c:v>
                </c:pt>
                <c:pt idx="127">
                  <c:v>18682</c:v>
                </c:pt>
                <c:pt idx="128">
                  <c:v>18682</c:v>
                </c:pt>
                <c:pt idx="129">
                  <c:v>18684.5</c:v>
                </c:pt>
                <c:pt idx="130">
                  <c:v>18684.5</c:v>
                </c:pt>
                <c:pt idx="131">
                  <c:v>18687</c:v>
                </c:pt>
                <c:pt idx="132">
                  <c:v>18687</c:v>
                </c:pt>
                <c:pt idx="133">
                  <c:v>18689.5</c:v>
                </c:pt>
                <c:pt idx="134">
                  <c:v>18689.5</c:v>
                </c:pt>
                <c:pt idx="135">
                  <c:v>18697</c:v>
                </c:pt>
                <c:pt idx="136">
                  <c:v>18729</c:v>
                </c:pt>
                <c:pt idx="137">
                  <c:v>18758</c:v>
                </c:pt>
                <c:pt idx="138">
                  <c:v>18758</c:v>
                </c:pt>
                <c:pt idx="139">
                  <c:v>18758</c:v>
                </c:pt>
                <c:pt idx="140">
                  <c:v>18758</c:v>
                </c:pt>
                <c:pt idx="141">
                  <c:v>18758</c:v>
                </c:pt>
                <c:pt idx="142">
                  <c:v>18763</c:v>
                </c:pt>
                <c:pt idx="143">
                  <c:v>18763</c:v>
                </c:pt>
                <c:pt idx="144">
                  <c:v>18780</c:v>
                </c:pt>
                <c:pt idx="145">
                  <c:v>19350</c:v>
                </c:pt>
                <c:pt idx="146">
                  <c:v>19350</c:v>
                </c:pt>
                <c:pt idx="147">
                  <c:v>19538</c:v>
                </c:pt>
                <c:pt idx="148">
                  <c:v>19538</c:v>
                </c:pt>
                <c:pt idx="149">
                  <c:v>19540.5</c:v>
                </c:pt>
                <c:pt idx="150">
                  <c:v>19540.5</c:v>
                </c:pt>
                <c:pt idx="151">
                  <c:v>19577</c:v>
                </c:pt>
                <c:pt idx="152">
                  <c:v>19577</c:v>
                </c:pt>
                <c:pt idx="153">
                  <c:v>19579.5</c:v>
                </c:pt>
                <c:pt idx="154">
                  <c:v>19579.5</c:v>
                </c:pt>
                <c:pt idx="155">
                  <c:v>19606.5</c:v>
                </c:pt>
                <c:pt idx="156">
                  <c:v>19623.5</c:v>
                </c:pt>
                <c:pt idx="157">
                  <c:v>19628.5</c:v>
                </c:pt>
                <c:pt idx="158">
                  <c:v>19628.5</c:v>
                </c:pt>
                <c:pt idx="159">
                  <c:v>19631</c:v>
                </c:pt>
                <c:pt idx="160">
                  <c:v>19638</c:v>
                </c:pt>
                <c:pt idx="161">
                  <c:v>19638</c:v>
                </c:pt>
                <c:pt idx="162">
                  <c:v>19687</c:v>
                </c:pt>
                <c:pt idx="163">
                  <c:v>19687</c:v>
                </c:pt>
                <c:pt idx="164">
                  <c:v>20367</c:v>
                </c:pt>
                <c:pt idx="165">
                  <c:v>20367</c:v>
                </c:pt>
                <c:pt idx="166">
                  <c:v>20433</c:v>
                </c:pt>
                <c:pt idx="167">
                  <c:v>20433</c:v>
                </c:pt>
                <c:pt idx="168">
                  <c:v>20491.5</c:v>
                </c:pt>
                <c:pt idx="169">
                  <c:v>20491.5</c:v>
                </c:pt>
                <c:pt idx="170">
                  <c:v>20491.5</c:v>
                </c:pt>
                <c:pt idx="171">
                  <c:v>20499</c:v>
                </c:pt>
                <c:pt idx="172">
                  <c:v>20506</c:v>
                </c:pt>
                <c:pt idx="173">
                  <c:v>20506</c:v>
                </c:pt>
                <c:pt idx="174">
                  <c:v>20506</c:v>
                </c:pt>
                <c:pt idx="175">
                  <c:v>21278.5</c:v>
                </c:pt>
                <c:pt idx="176">
                  <c:v>21278.5</c:v>
                </c:pt>
                <c:pt idx="177">
                  <c:v>21278.5</c:v>
                </c:pt>
                <c:pt idx="178">
                  <c:v>21279</c:v>
                </c:pt>
                <c:pt idx="179">
                  <c:v>21279</c:v>
                </c:pt>
                <c:pt idx="180">
                  <c:v>21279</c:v>
                </c:pt>
                <c:pt idx="181">
                  <c:v>21323</c:v>
                </c:pt>
                <c:pt idx="182">
                  <c:v>21323</c:v>
                </c:pt>
                <c:pt idx="183">
                  <c:v>21381.5</c:v>
                </c:pt>
                <c:pt idx="184">
                  <c:v>21425.5</c:v>
                </c:pt>
                <c:pt idx="185">
                  <c:v>21428</c:v>
                </c:pt>
                <c:pt idx="186">
                  <c:v>21431</c:v>
                </c:pt>
                <c:pt idx="187">
                  <c:v>22098</c:v>
                </c:pt>
                <c:pt idx="188">
                  <c:v>22168.5</c:v>
                </c:pt>
                <c:pt idx="189">
                  <c:v>22168.5</c:v>
                </c:pt>
                <c:pt idx="190">
                  <c:v>22168.5</c:v>
                </c:pt>
                <c:pt idx="191">
                  <c:v>22186</c:v>
                </c:pt>
                <c:pt idx="192">
                  <c:v>22186</c:v>
                </c:pt>
                <c:pt idx="193">
                  <c:v>22186</c:v>
                </c:pt>
                <c:pt idx="194">
                  <c:v>22220</c:v>
                </c:pt>
                <c:pt idx="195">
                  <c:v>22220</c:v>
                </c:pt>
                <c:pt idx="196">
                  <c:v>22220</c:v>
                </c:pt>
                <c:pt idx="197">
                  <c:v>22220</c:v>
                </c:pt>
                <c:pt idx="198">
                  <c:v>22222.5</c:v>
                </c:pt>
                <c:pt idx="199">
                  <c:v>22227.5</c:v>
                </c:pt>
                <c:pt idx="200">
                  <c:v>22237.5</c:v>
                </c:pt>
                <c:pt idx="201">
                  <c:v>22242</c:v>
                </c:pt>
                <c:pt idx="202">
                  <c:v>22247</c:v>
                </c:pt>
                <c:pt idx="203">
                  <c:v>22249.5</c:v>
                </c:pt>
                <c:pt idx="204">
                  <c:v>22252</c:v>
                </c:pt>
                <c:pt idx="205">
                  <c:v>22254.5</c:v>
                </c:pt>
                <c:pt idx="206">
                  <c:v>22269</c:v>
                </c:pt>
                <c:pt idx="207">
                  <c:v>22269</c:v>
                </c:pt>
                <c:pt idx="208">
                  <c:v>22274</c:v>
                </c:pt>
                <c:pt idx="209">
                  <c:v>22276.5</c:v>
                </c:pt>
                <c:pt idx="210">
                  <c:v>22283.5</c:v>
                </c:pt>
                <c:pt idx="211">
                  <c:v>22286</c:v>
                </c:pt>
                <c:pt idx="212">
                  <c:v>22288.5</c:v>
                </c:pt>
                <c:pt idx="213">
                  <c:v>22291</c:v>
                </c:pt>
                <c:pt idx="214">
                  <c:v>22296</c:v>
                </c:pt>
                <c:pt idx="215">
                  <c:v>22298.5</c:v>
                </c:pt>
                <c:pt idx="216">
                  <c:v>22301</c:v>
                </c:pt>
                <c:pt idx="217">
                  <c:v>22313</c:v>
                </c:pt>
                <c:pt idx="218">
                  <c:v>22318</c:v>
                </c:pt>
                <c:pt idx="219">
                  <c:v>22327.5</c:v>
                </c:pt>
                <c:pt idx="220">
                  <c:v>22330</c:v>
                </c:pt>
                <c:pt idx="221">
                  <c:v>22344.5</c:v>
                </c:pt>
                <c:pt idx="222">
                  <c:v>22352</c:v>
                </c:pt>
                <c:pt idx="223">
                  <c:v>22352</c:v>
                </c:pt>
                <c:pt idx="224">
                  <c:v>22354.5</c:v>
                </c:pt>
                <c:pt idx="225">
                  <c:v>22357</c:v>
                </c:pt>
                <c:pt idx="226">
                  <c:v>22362</c:v>
                </c:pt>
                <c:pt idx="227">
                  <c:v>22366.5</c:v>
                </c:pt>
                <c:pt idx="228">
                  <c:v>22366.5</c:v>
                </c:pt>
                <c:pt idx="229">
                  <c:v>22371.5</c:v>
                </c:pt>
                <c:pt idx="230">
                  <c:v>22374</c:v>
                </c:pt>
                <c:pt idx="231">
                  <c:v>22376.5</c:v>
                </c:pt>
                <c:pt idx="232">
                  <c:v>22388.5</c:v>
                </c:pt>
                <c:pt idx="233">
                  <c:v>22405.5</c:v>
                </c:pt>
                <c:pt idx="234">
                  <c:v>22432.5</c:v>
                </c:pt>
                <c:pt idx="235">
                  <c:v>22437.5</c:v>
                </c:pt>
                <c:pt idx="236">
                  <c:v>22471.5</c:v>
                </c:pt>
                <c:pt idx="237">
                  <c:v>22824.5</c:v>
                </c:pt>
                <c:pt idx="238">
                  <c:v>22939</c:v>
                </c:pt>
                <c:pt idx="239">
                  <c:v>22963.5</c:v>
                </c:pt>
                <c:pt idx="240">
                  <c:v>22968.5</c:v>
                </c:pt>
                <c:pt idx="241">
                  <c:v>22971</c:v>
                </c:pt>
                <c:pt idx="242">
                  <c:v>22995.5</c:v>
                </c:pt>
                <c:pt idx="243">
                  <c:v>23027</c:v>
                </c:pt>
                <c:pt idx="244">
                  <c:v>23041.5</c:v>
                </c:pt>
                <c:pt idx="245">
                  <c:v>23083.5</c:v>
                </c:pt>
                <c:pt idx="246">
                  <c:v>23098</c:v>
                </c:pt>
                <c:pt idx="247">
                  <c:v>23100.5</c:v>
                </c:pt>
                <c:pt idx="248">
                  <c:v>23103</c:v>
                </c:pt>
                <c:pt idx="249">
                  <c:v>23105</c:v>
                </c:pt>
                <c:pt idx="250">
                  <c:v>23105.5</c:v>
                </c:pt>
                <c:pt idx="251">
                  <c:v>23107.5</c:v>
                </c:pt>
                <c:pt idx="252">
                  <c:v>23110</c:v>
                </c:pt>
                <c:pt idx="253">
                  <c:v>23125</c:v>
                </c:pt>
                <c:pt idx="254">
                  <c:v>23127.5</c:v>
                </c:pt>
                <c:pt idx="255">
                  <c:v>23132</c:v>
                </c:pt>
                <c:pt idx="256">
                  <c:v>23139.5</c:v>
                </c:pt>
                <c:pt idx="257">
                  <c:v>23147</c:v>
                </c:pt>
                <c:pt idx="258">
                  <c:v>23154</c:v>
                </c:pt>
                <c:pt idx="259">
                  <c:v>23156.5</c:v>
                </c:pt>
                <c:pt idx="260">
                  <c:v>23159</c:v>
                </c:pt>
                <c:pt idx="261">
                  <c:v>23166.5</c:v>
                </c:pt>
                <c:pt idx="262">
                  <c:v>23169</c:v>
                </c:pt>
                <c:pt idx="263">
                  <c:v>23171</c:v>
                </c:pt>
                <c:pt idx="264">
                  <c:v>23171.5</c:v>
                </c:pt>
                <c:pt idx="265">
                  <c:v>23178.5</c:v>
                </c:pt>
                <c:pt idx="266">
                  <c:v>23178.5</c:v>
                </c:pt>
                <c:pt idx="267">
                  <c:v>23181</c:v>
                </c:pt>
                <c:pt idx="268">
                  <c:v>23181</c:v>
                </c:pt>
                <c:pt idx="269">
                  <c:v>23181</c:v>
                </c:pt>
                <c:pt idx="270">
                  <c:v>23181</c:v>
                </c:pt>
                <c:pt idx="271">
                  <c:v>23181</c:v>
                </c:pt>
                <c:pt idx="272">
                  <c:v>23188.5</c:v>
                </c:pt>
                <c:pt idx="273">
                  <c:v>23193</c:v>
                </c:pt>
                <c:pt idx="274">
                  <c:v>23195.5</c:v>
                </c:pt>
                <c:pt idx="275">
                  <c:v>23198</c:v>
                </c:pt>
                <c:pt idx="276">
                  <c:v>23205.5</c:v>
                </c:pt>
                <c:pt idx="277">
                  <c:v>23210.5</c:v>
                </c:pt>
                <c:pt idx="278">
                  <c:v>23213</c:v>
                </c:pt>
                <c:pt idx="279">
                  <c:v>23227.5</c:v>
                </c:pt>
                <c:pt idx="280">
                  <c:v>23242</c:v>
                </c:pt>
                <c:pt idx="281">
                  <c:v>23261.5</c:v>
                </c:pt>
                <c:pt idx="282">
                  <c:v>23298</c:v>
                </c:pt>
                <c:pt idx="283">
                  <c:v>23300.5</c:v>
                </c:pt>
                <c:pt idx="284">
                  <c:v>23327.5</c:v>
                </c:pt>
                <c:pt idx="285">
                  <c:v>23330</c:v>
                </c:pt>
                <c:pt idx="286">
                  <c:v>23342</c:v>
                </c:pt>
                <c:pt idx="287">
                  <c:v>23342</c:v>
                </c:pt>
                <c:pt idx="288">
                  <c:v>23359</c:v>
                </c:pt>
                <c:pt idx="289">
                  <c:v>23386</c:v>
                </c:pt>
                <c:pt idx="290">
                  <c:v>23386</c:v>
                </c:pt>
                <c:pt idx="291">
                  <c:v>23795</c:v>
                </c:pt>
                <c:pt idx="292">
                  <c:v>23797.5</c:v>
                </c:pt>
                <c:pt idx="293">
                  <c:v>23817</c:v>
                </c:pt>
                <c:pt idx="294">
                  <c:v>23822</c:v>
                </c:pt>
                <c:pt idx="295">
                  <c:v>23831.5</c:v>
                </c:pt>
                <c:pt idx="296">
                  <c:v>23836.5</c:v>
                </c:pt>
                <c:pt idx="297">
                  <c:v>23933</c:v>
                </c:pt>
                <c:pt idx="298">
                  <c:v>23946.5</c:v>
                </c:pt>
                <c:pt idx="299">
                  <c:v>23949</c:v>
                </c:pt>
                <c:pt idx="300">
                  <c:v>23951</c:v>
                </c:pt>
                <c:pt idx="301">
                  <c:v>23953.5</c:v>
                </c:pt>
                <c:pt idx="302">
                  <c:v>23956</c:v>
                </c:pt>
                <c:pt idx="303">
                  <c:v>23961</c:v>
                </c:pt>
                <c:pt idx="304">
                  <c:v>23963.5</c:v>
                </c:pt>
                <c:pt idx="305">
                  <c:v>24041.5</c:v>
                </c:pt>
                <c:pt idx="306">
                  <c:v>24041.5</c:v>
                </c:pt>
                <c:pt idx="307">
                  <c:v>24041.5</c:v>
                </c:pt>
                <c:pt idx="308">
                  <c:v>24041.5</c:v>
                </c:pt>
                <c:pt idx="309">
                  <c:v>24044</c:v>
                </c:pt>
                <c:pt idx="310">
                  <c:v>24044</c:v>
                </c:pt>
                <c:pt idx="311">
                  <c:v>24044</c:v>
                </c:pt>
                <c:pt idx="312">
                  <c:v>24044</c:v>
                </c:pt>
                <c:pt idx="313">
                  <c:v>24044</c:v>
                </c:pt>
                <c:pt idx="314">
                  <c:v>24049</c:v>
                </c:pt>
                <c:pt idx="315">
                  <c:v>24912</c:v>
                </c:pt>
                <c:pt idx="316">
                  <c:v>25709</c:v>
                </c:pt>
                <c:pt idx="317">
                  <c:v>25709</c:v>
                </c:pt>
                <c:pt idx="318">
                  <c:v>25763</c:v>
                </c:pt>
                <c:pt idx="319">
                  <c:v>25904.5</c:v>
                </c:pt>
                <c:pt idx="320">
                  <c:v>26753</c:v>
                </c:pt>
                <c:pt idx="321">
                  <c:v>27408.5</c:v>
                </c:pt>
                <c:pt idx="322">
                  <c:v>27621</c:v>
                </c:pt>
                <c:pt idx="323">
                  <c:v>27713.5</c:v>
                </c:pt>
                <c:pt idx="324">
                  <c:v>27723.5</c:v>
                </c:pt>
                <c:pt idx="325">
                  <c:v>28376.5</c:v>
                </c:pt>
                <c:pt idx="326">
                  <c:v>28467</c:v>
                </c:pt>
                <c:pt idx="327">
                  <c:v>28467</c:v>
                </c:pt>
                <c:pt idx="328">
                  <c:v>28467</c:v>
                </c:pt>
                <c:pt idx="329">
                  <c:v>28471</c:v>
                </c:pt>
                <c:pt idx="330">
                  <c:v>28594</c:v>
                </c:pt>
                <c:pt idx="331">
                  <c:v>28611</c:v>
                </c:pt>
                <c:pt idx="332">
                  <c:v>29313</c:v>
                </c:pt>
                <c:pt idx="333">
                  <c:v>29330</c:v>
                </c:pt>
                <c:pt idx="334">
                  <c:v>29354.5</c:v>
                </c:pt>
                <c:pt idx="335">
                  <c:v>29442.5</c:v>
                </c:pt>
                <c:pt idx="336">
                  <c:v>29442.5</c:v>
                </c:pt>
                <c:pt idx="337">
                  <c:v>29447.5</c:v>
                </c:pt>
                <c:pt idx="338">
                  <c:v>29487</c:v>
                </c:pt>
                <c:pt idx="339">
                  <c:v>30129.5</c:v>
                </c:pt>
                <c:pt idx="340">
                  <c:v>30232</c:v>
                </c:pt>
                <c:pt idx="341">
                  <c:v>30237</c:v>
                </c:pt>
                <c:pt idx="342">
                  <c:v>30239</c:v>
                </c:pt>
                <c:pt idx="343">
                  <c:v>30351</c:v>
                </c:pt>
                <c:pt idx="344">
                  <c:v>30915.5</c:v>
                </c:pt>
                <c:pt idx="345">
                  <c:v>31195.5</c:v>
                </c:pt>
                <c:pt idx="346">
                  <c:v>31234.5</c:v>
                </c:pt>
                <c:pt idx="347">
                  <c:v>31264</c:v>
                </c:pt>
                <c:pt idx="348">
                  <c:v>31738</c:v>
                </c:pt>
                <c:pt idx="349">
                  <c:v>31755</c:v>
                </c:pt>
                <c:pt idx="350">
                  <c:v>31782</c:v>
                </c:pt>
                <c:pt idx="351">
                  <c:v>31837</c:v>
                </c:pt>
                <c:pt idx="352">
                  <c:v>31906.5</c:v>
                </c:pt>
                <c:pt idx="353">
                  <c:v>31941.5</c:v>
                </c:pt>
                <c:pt idx="354">
                  <c:v>31961</c:v>
                </c:pt>
                <c:pt idx="355">
                  <c:v>31992.5</c:v>
                </c:pt>
                <c:pt idx="356">
                  <c:v>32005</c:v>
                </c:pt>
                <c:pt idx="357">
                  <c:v>32005.5</c:v>
                </c:pt>
                <c:pt idx="358">
                  <c:v>32008</c:v>
                </c:pt>
                <c:pt idx="359">
                  <c:v>32080.5</c:v>
                </c:pt>
                <c:pt idx="360">
                  <c:v>33021</c:v>
                </c:pt>
                <c:pt idx="361">
                  <c:v>33034</c:v>
                </c:pt>
                <c:pt idx="362">
                  <c:v>33092.5</c:v>
                </c:pt>
                <c:pt idx="363">
                  <c:v>33191</c:v>
                </c:pt>
                <c:pt idx="364">
                  <c:v>33705</c:v>
                </c:pt>
                <c:pt idx="365">
                  <c:v>33744</c:v>
                </c:pt>
                <c:pt idx="366">
                  <c:v>33775</c:v>
                </c:pt>
                <c:pt idx="367">
                  <c:v>33777.5</c:v>
                </c:pt>
                <c:pt idx="368">
                  <c:v>33789.5</c:v>
                </c:pt>
                <c:pt idx="369">
                  <c:v>33792</c:v>
                </c:pt>
                <c:pt idx="370">
                  <c:v>33836</c:v>
                </c:pt>
                <c:pt idx="371">
                  <c:v>33838.5</c:v>
                </c:pt>
                <c:pt idx="372">
                  <c:v>33863</c:v>
                </c:pt>
                <c:pt idx="373">
                  <c:v>33863</c:v>
                </c:pt>
                <c:pt idx="374">
                  <c:v>33865.5</c:v>
                </c:pt>
                <c:pt idx="375">
                  <c:v>33865.5</c:v>
                </c:pt>
                <c:pt idx="376">
                  <c:v>33865.5</c:v>
                </c:pt>
                <c:pt idx="377">
                  <c:v>33865.5</c:v>
                </c:pt>
                <c:pt idx="378">
                  <c:v>33865.5</c:v>
                </c:pt>
                <c:pt idx="379">
                  <c:v>33868</c:v>
                </c:pt>
                <c:pt idx="380">
                  <c:v>33868</c:v>
                </c:pt>
                <c:pt idx="381">
                  <c:v>33868</c:v>
                </c:pt>
                <c:pt idx="382">
                  <c:v>33868</c:v>
                </c:pt>
                <c:pt idx="383">
                  <c:v>33893</c:v>
                </c:pt>
                <c:pt idx="384">
                  <c:v>33904.5</c:v>
                </c:pt>
                <c:pt idx="385">
                  <c:v>33907</c:v>
                </c:pt>
                <c:pt idx="386">
                  <c:v>33925.5</c:v>
                </c:pt>
                <c:pt idx="387">
                  <c:v>34543</c:v>
                </c:pt>
                <c:pt idx="388">
                  <c:v>34601.5</c:v>
                </c:pt>
                <c:pt idx="389">
                  <c:v>34601.5</c:v>
                </c:pt>
                <c:pt idx="390">
                  <c:v>34601.5</c:v>
                </c:pt>
                <c:pt idx="391">
                  <c:v>34641.5</c:v>
                </c:pt>
                <c:pt idx="392">
                  <c:v>34651</c:v>
                </c:pt>
                <c:pt idx="393">
                  <c:v>34662.5</c:v>
                </c:pt>
                <c:pt idx="394">
                  <c:v>34670</c:v>
                </c:pt>
                <c:pt idx="395">
                  <c:v>34733.5</c:v>
                </c:pt>
                <c:pt idx="396">
                  <c:v>34736</c:v>
                </c:pt>
                <c:pt idx="397">
                  <c:v>34736</c:v>
                </c:pt>
                <c:pt idx="398">
                  <c:v>34762.5</c:v>
                </c:pt>
                <c:pt idx="399">
                  <c:v>34765</c:v>
                </c:pt>
                <c:pt idx="400">
                  <c:v>34800</c:v>
                </c:pt>
                <c:pt idx="401">
                  <c:v>34809</c:v>
                </c:pt>
                <c:pt idx="402">
                  <c:v>34811.5</c:v>
                </c:pt>
                <c:pt idx="403">
                  <c:v>35428</c:v>
                </c:pt>
                <c:pt idx="404">
                  <c:v>35536</c:v>
                </c:pt>
                <c:pt idx="405">
                  <c:v>35542.5</c:v>
                </c:pt>
                <c:pt idx="406">
                  <c:v>35562</c:v>
                </c:pt>
                <c:pt idx="407">
                  <c:v>35572</c:v>
                </c:pt>
                <c:pt idx="408">
                  <c:v>35574.5</c:v>
                </c:pt>
                <c:pt idx="409">
                  <c:v>35682</c:v>
                </c:pt>
                <c:pt idx="410">
                  <c:v>35682</c:v>
                </c:pt>
                <c:pt idx="411">
                  <c:v>35682</c:v>
                </c:pt>
                <c:pt idx="412">
                  <c:v>36321</c:v>
                </c:pt>
                <c:pt idx="413">
                  <c:v>36442.5</c:v>
                </c:pt>
                <c:pt idx="414">
                  <c:v>36507</c:v>
                </c:pt>
                <c:pt idx="415">
                  <c:v>36630.5</c:v>
                </c:pt>
                <c:pt idx="416">
                  <c:v>36630.5</c:v>
                </c:pt>
                <c:pt idx="417">
                  <c:v>36630.5</c:v>
                </c:pt>
                <c:pt idx="418">
                  <c:v>37417</c:v>
                </c:pt>
                <c:pt idx="419">
                  <c:v>38216</c:v>
                </c:pt>
                <c:pt idx="420">
                  <c:v>38438</c:v>
                </c:pt>
                <c:pt idx="421">
                  <c:v>39128</c:v>
                </c:pt>
                <c:pt idx="422">
                  <c:v>39198</c:v>
                </c:pt>
              </c:numCache>
            </c:numRef>
          </c:xVal>
          <c:yVal>
            <c:numRef>
              <c:f>'Active 2'!$G$21:$G$443</c:f>
              <c:numCache>
                <c:formatCode>General</c:formatCode>
                <c:ptCount val="423"/>
                <c:pt idx="0">
                  <c:v>2.7910139997402439E-2</c:v>
                </c:pt>
                <c:pt idx="1">
                  <c:v>3.7439996958710253E-5</c:v>
                </c:pt>
                <c:pt idx="2">
                  <c:v>-6.9440000515896827E-4</c:v>
                </c:pt>
                <c:pt idx="3">
                  <c:v>-4.8270000115735456E-4</c:v>
                </c:pt>
                <c:pt idx="4">
                  <c:v>-2.9690000519622117E-4</c:v>
                </c:pt>
                <c:pt idx="5">
                  <c:v>-6.2174000049708411E-3</c:v>
                </c:pt>
                <c:pt idx="6">
                  <c:v>-1.4870000086375512E-3</c:v>
                </c:pt>
                <c:pt idx="7">
                  <c:v>-3.0887200045981444E-3</c:v>
                </c:pt>
                <c:pt idx="8">
                  <c:v>-5.9857600062969141E-3</c:v>
                </c:pt>
                <c:pt idx="9">
                  <c:v>1.5259400024660863E-3</c:v>
                </c:pt>
                <c:pt idx="10">
                  <c:v>2.7911199940717779E-3</c:v>
                </c:pt>
                <c:pt idx="11">
                  <c:v>0</c:v>
                </c:pt>
                <c:pt idx="12">
                  <c:v>3.385599993634969E-4</c:v>
                </c:pt>
                <c:pt idx="13">
                  <c:v>-1.0408720001578331E-2</c:v>
                </c:pt>
                <c:pt idx="14">
                  <c:v>-4.382879997137934E-3</c:v>
                </c:pt>
                <c:pt idx="15">
                  <c:v>-5.7682199985720217E-3</c:v>
                </c:pt>
                <c:pt idx="16">
                  <c:v>-1.3585699998657219E-2</c:v>
                </c:pt>
                <c:pt idx="17">
                  <c:v>1.5972799999872223E-2</c:v>
                </c:pt>
                <c:pt idx="18">
                  <c:v>5.5599957704544067E-6</c:v>
                </c:pt>
                <c:pt idx="19">
                  <c:v>4.5313999726204202E-4</c:v>
                </c:pt>
                <c:pt idx="20">
                  <c:v>-9.0351600010762922E-3</c:v>
                </c:pt>
                <c:pt idx="21">
                  <c:v>6.0289999237284064E-4</c:v>
                </c:pt>
                <c:pt idx="22">
                  <c:v>-3.3114600082626566E-3</c:v>
                </c:pt>
                <c:pt idx="23">
                  <c:v>8.5245599984773435E-3</c:v>
                </c:pt>
                <c:pt idx="24">
                  <c:v>1.0362600005464628E-3</c:v>
                </c:pt>
                <c:pt idx="25">
                  <c:v>-6.4927600033115596E-3</c:v>
                </c:pt>
                <c:pt idx="26">
                  <c:v>3.8722799945389852E-3</c:v>
                </c:pt>
                <c:pt idx="27">
                  <c:v>-4.0481600080966018E-3</c:v>
                </c:pt>
                <c:pt idx="28">
                  <c:v>1.0054799997305963E-2</c:v>
                </c:pt>
                <c:pt idx="29">
                  <c:v>-3.5802800048259087E-3</c:v>
                </c:pt>
                <c:pt idx="30">
                  <c:v>4.3056399954366498E-3</c:v>
                </c:pt>
                <c:pt idx="31">
                  <c:v>1.9570700002077501E-2</c:v>
                </c:pt>
                <c:pt idx="32">
                  <c:v>1.9912219991965685E-2</c:v>
                </c:pt>
                <c:pt idx="33">
                  <c:v>1.6503479993843939E-2</c:v>
                </c:pt>
                <c:pt idx="34">
                  <c:v>6.0213800024939701E-3</c:v>
                </c:pt>
                <c:pt idx="35">
                  <c:v>2.3571919999085367E-2</c:v>
                </c:pt>
                <c:pt idx="36">
                  <c:v>2.4510599992936477E-2</c:v>
                </c:pt>
                <c:pt idx="37">
                  <c:v>2.5322299996332731E-2</c:v>
                </c:pt>
                <c:pt idx="38">
                  <c:v>2.54339999955846E-2</c:v>
                </c:pt>
                <c:pt idx="39">
                  <c:v>7.3517799974069931E-3</c:v>
                </c:pt>
                <c:pt idx="40">
                  <c:v>9.8634800015133806E-3</c:v>
                </c:pt>
                <c:pt idx="41">
                  <c:v>2.8766659997927491E-2</c:v>
                </c:pt>
                <c:pt idx="42">
                  <c:v>3.6102040001424029E-2</c:v>
                </c:pt>
                <c:pt idx="43">
                  <c:v>3.8102040001831483E-2</c:v>
                </c:pt>
                <c:pt idx="44">
                  <c:v>3.9613739994820207E-2</c:v>
                </c:pt>
                <c:pt idx="45">
                  <c:v>3.0116080000880174E-2</c:v>
                </c:pt>
                <c:pt idx="46">
                  <c:v>3.0125439996481873E-2</c:v>
                </c:pt>
                <c:pt idx="47">
                  <c:v>2.5707339991640765E-2</c:v>
                </c:pt>
                <c:pt idx="48">
                  <c:v>3.5140099993441254E-2</c:v>
                </c:pt>
                <c:pt idx="49">
                  <c:v>3.5549460000765976E-2</c:v>
                </c:pt>
                <c:pt idx="50">
                  <c:v>3.5461159997794311E-2</c:v>
                </c:pt>
                <c:pt idx="51">
                  <c:v>3.5672859994519968E-2</c:v>
                </c:pt>
                <c:pt idx="52">
                  <c:v>3.4496259992010891E-2</c:v>
                </c:pt>
                <c:pt idx="53">
                  <c:v>3.0298599995148834E-2</c:v>
                </c:pt>
                <c:pt idx="54">
                  <c:v>1.7345399995974731E-2</c:v>
                </c:pt>
                <c:pt idx="55">
                  <c:v>2.9448360000969842E-2</c:v>
                </c:pt>
                <c:pt idx="56">
                  <c:v>2.5025579998327885E-2</c:v>
                </c:pt>
                <c:pt idx="57">
                  <c:v>3.3593439991818741E-2</c:v>
                </c:pt>
                <c:pt idx="58">
                  <c:v>3.761683999618981E-2</c:v>
                </c:pt>
                <c:pt idx="59">
                  <c:v>2.6696399996581022E-2</c:v>
                </c:pt>
                <c:pt idx="60">
                  <c:v>3.669639999861829E-2</c:v>
                </c:pt>
                <c:pt idx="61">
                  <c:v>3.571043999545509E-2</c:v>
                </c:pt>
                <c:pt idx="62">
                  <c:v>2.3719799995888025E-2</c:v>
                </c:pt>
                <c:pt idx="63">
                  <c:v>2.9119799997715745E-2</c:v>
                </c:pt>
                <c:pt idx="64">
                  <c:v>2.9119799997715745E-2</c:v>
                </c:pt>
                <c:pt idx="65">
                  <c:v>3.0743199997232296E-2</c:v>
                </c:pt>
                <c:pt idx="66">
                  <c:v>4.390231999423122E-2</c:v>
                </c:pt>
                <c:pt idx="67">
                  <c:v>1.2981879990547895E-2</c:v>
                </c:pt>
                <c:pt idx="68">
                  <c:v>1.3981879994389601E-2</c:v>
                </c:pt>
                <c:pt idx="69">
                  <c:v>1.5981879994797055E-2</c:v>
                </c:pt>
                <c:pt idx="70">
                  <c:v>1.5981879994797055E-2</c:v>
                </c:pt>
                <c:pt idx="71">
                  <c:v>1.7981879995204508E-2</c:v>
                </c:pt>
                <c:pt idx="72">
                  <c:v>1.7981879995204508E-2</c:v>
                </c:pt>
                <c:pt idx="73">
                  <c:v>1.9981879995611962E-2</c:v>
                </c:pt>
                <c:pt idx="74">
                  <c:v>1.9981879995611962E-2</c:v>
                </c:pt>
                <c:pt idx="75">
                  <c:v>5.7143979996908456E-2</c:v>
                </c:pt>
                <c:pt idx="76">
                  <c:v>5.0167380002676509E-2</c:v>
                </c:pt>
                <c:pt idx="77">
                  <c:v>4.5758640000713058E-2</c:v>
                </c:pt>
                <c:pt idx="78">
                  <c:v>4.7758640001120511E-2</c:v>
                </c:pt>
                <c:pt idx="79">
                  <c:v>2.7987959998426959E-2</c:v>
                </c:pt>
                <c:pt idx="80">
                  <c:v>2.6170479999564122E-2</c:v>
                </c:pt>
                <c:pt idx="81">
                  <c:v>3.2761739996203687E-2</c:v>
                </c:pt>
                <c:pt idx="82">
                  <c:v>3.9376399996399414E-2</c:v>
                </c:pt>
                <c:pt idx="83">
                  <c:v>3.9455960002669599E-2</c:v>
                </c:pt>
                <c:pt idx="84">
                  <c:v>4.1079859998717438E-2</c:v>
                </c:pt>
                <c:pt idx="85">
                  <c:v>4.6591559999797028E-2</c:v>
                </c:pt>
                <c:pt idx="86">
                  <c:v>5.9112619994266424E-2</c:v>
                </c:pt>
                <c:pt idx="87">
                  <c:v>3.461495999363251E-2</c:v>
                </c:pt>
                <c:pt idx="88">
                  <c:v>7.6617599988821894E-3</c:v>
                </c:pt>
                <c:pt idx="89">
                  <c:v>4.4538499998452608E-2</c:v>
                </c:pt>
                <c:pt idx="90">
                  <c:v>5.0538499992399011E-2</c:v>
                </c:pt>
                <c:pt idx="91">
                  <c:v>5.1538499996240716E-2</c:v>
                </c:pt>
                <c:pt idx="92">
                  <c:v>5.2096999992500059E-2</c:v>
                </c:pt>
                <c:pt idx="93">
                  <c:v>3.760869999678107E-2</c:v>
                </c:pt>
                <c:pt idx="94">
                  <c:v>3.4641459998965729E-2</c:v>
                </c:pt>
                <c:pt idx="95">
                  <c:v>3.5641459995531477E-2</c:v>
                </c:pt>
                <c:pt idx="96">
                  <c:v>4.4541459996253252E-2</c:v>
                </c:pt>
                <c:pt idx="97">
                  <c:v>4.4941460000700317E-2</c:v>
                </c:pt>
                <c:pt idx="98">
                  <c:v>4.5241460000397637E-2</c:v>
                </c:pt>
                <c:pt idx="99">
                  <c:v>4.3680279995896854E-2</c:v>
                </c:pt>
                <c:pt idx="100">
                  <c:v>5.1391719993262086E-2</c:v>
                </c:pt>
                <c:pt idx="101">
                  <c:v>5.7148179999785498E-2</c:v>
                </c:pt>
                <c:pt idx="102">
                  <c:v>3.9739439991535619E-2</c:v>
                </c:pt>
                <c:pt idx="103">
                  <c:v>5.5816179999965243E-2</c:v>
                </c:pt>
                <c:pt idx="104">
                  <c:v>5.6216179997136351E-2</c:v>
                </c:pt>
                <c:pt idx="105">
                  <c:v>5.527530000108527E-2</c:v>
                </c:pt>
                <c:pt idx="106">
                  <c:v>5.7975299998361152E-2</c:v>
                </c:pt>
                <c:pt idx="107">
                  <c:v>5.5357199998979922E-2</c:v>
                </c:pt>
                <c:pt idx="108">
                  <c:v>5.5769519996829331E-2</c:v>
                </c:pt>
                <c:pt idx="109">
                  <c:v>5.6169519994000439E-2</c:v>
                </c:pt>
                <c:pt idx="110">
                  <c:v>5.0092919998860452E-2</c:v>
                </c:pt>
                <c:pt idx="111">
                  <c:v>5.4745639994507656E-2</c:v>
                </c:pt>
                <c:pt idx="112">
                  <c:v>7.1280739997746423E-2</c:v>
                </c:pt>
                <c:pt idx="113">
                  <c:v>5.4848599997058045E-2</c:v>
                </c:pt>
                <c:pt idx="114">
                  <c:v>4.443986000114819E-2</c:v>
                </c:pt>
                <c:pt idx="115">
                  <c:v>5.5884459994558711E-2</c:v>
                </c:pt>
                <c:pt idx="116">
                  <c:v>6.2981379996926989E-2</c:v>
                </c:pt>
                <c:pt idx="117">
                  <c:v>6.3181379991874564E-2</c:v>
                </c:pt>
                <c:pt idx="118">
                  <c:v>6.3681379993795417E-2</c:v>
                </c:pt>
                <c:pt idx="119">
                  <c:v>6.3404779990378302E-2</c:v>
                </c:pt>
                <c:pt idx="120">
                  <c:v>6.3504779995128047E-2</c:v>
                </c:pt>
                <c:pt idx="121">
                  <c:v>6.3704779990075622E-2</c:v>
                </c:pt>
                <c:pt idx="122">
                  <c:v>6.2237539998022839E-2</c:v>
                </c:pt>
                <c:pt idx="123">
                  <c:v>6.2937539994891267E-2</c:v>
                </c:pt>
                <c:pt idx="124">
                  <c:v>5.9349240000301506E-2</c:v>
                </c:pt>
                <c:pt idx="125">
                  <c:v>6.0649239996564575E-2</c:v>
                </c:pt>
                <c:pt idx="126">
                  <c:v>5.8522399995126761E-2</c:v>
                </c:pt>
                <c:pt idx="127">
                  <c:v>6.2331759996595792E-2</c:v>
                </c:pt>
                <c:pt idx="128">
                  <c:v>6.3031760000740178E-2</c:v>
                </c:pt>
                <c:pt idx="129">
                  <c:v>6.8443459997070022E-2</c:v>
                </c:pt>
                <c:pt idx="130">
                  <c:v>6.9243459998688195E-2</c:v>
                </c:pt>
                <c:pt idx="131">
                  <c:v>6.255515999509953E-2</c:v>
                </c:pt>
                <c:pt idx="132">
                  <c:v>6.4455159998033196E-2</c:v>
                </c:pt>
                <c:pt idx="133">
                  <c:v>6.3966859997890424E-2</c:v>
                </c:pt>
                <c:pt idx="134">
                  <c:v>6.586686000082409E-2</c:v>
                </c:pt>
                <c:pt idx="135">
                  <c:v>6.6601959995750804E-2</c:v>
                </c:pt>
                <c:pt idx="136">
                  <c:v>6.3751720001164358E-2</c:v>
                </c:pt>
                <c:pt idx="137">
                  <c:v>6.3887439995596651E-2</c:v>
                </c:pt>
                <c:pt idx="138">
                  <c:v>6.4187439995293971E-2</c:v>
                </c:pt>
                <c:pt idx="139">
                  <c:v>6.4187439995293971E-2</c:v>
                </c:pt>
                <c:pt idx="140">
                  <c:v>6.4187439995293971E-2</c:v>
                </c:pt>
                <c:pt idx="141">
                  <c:v>6.4887439992162399E-2</c:v>
                </c:pt>
                <c:pt idx="142">
                  <c:v>5.6910840001364704E-2</c:v>
                </c:pt>
                <c:pt idx="143">
                  <c:v>6.1910839998745359E-2</c:v>
                </c:pt>
                <c:pt idx="144">
                  <c:v>6.6990399995120242E-2</c:v>
                </c:pt>
                <c:pt idx="145">
                  <c:v>6.9958000000042375E-2</c:v>
                </c:pt>
                <c:pt idx="146">
                  <c:v>7.2057999997923616E-2</c:v>
                </c:pt>
                <c:pt idx="147">
                  <c:v>7.1337839995976537E-2</c:v>
                </c:pt>
                <c:pt idx="148">
                  <c:v>7.1937839995371178E-2</c:v>
                </c:pt>
                <c:pt idx="149">
                  <c:v>7.2749539998767432E-2</c:v>
                </c:pt>
                <c:pt idx="150">
                  <c:v>7.2849539996241219E-2</c:v>
                </c:pt>
                <c:pt idx="151">
                  <c:v>7.3420359993178863E-2</c:v>
                </c:pt>
                <c:pt idx="152">
                  <c:v>7.5220359991362784E-2</c:v>
                </c:pt>
                <c:pt idx="153">
                  <c:v>6.9132059994444717E-2</c:v>
                </c:pt>
                <c:pt idx="154">
                  <c:v>7.2132059998693876E-2</c:v>
                </c:pt>
                <c:pt idx="155">
                  <c:v>7.6358419995813165E-2</c:v>
                </c:pt>
                <c:pt idx="156">
                  <c:v>7.2937979995913338E-2</c:v>
                </c:pt>
                <c:pt idx="157">
                  <c:v>8.6461380000400823E-2</c:v>
                </c:pt>
                <c:pt idx="158">
                  <c:v>8.9461379997374024E-2</c:v>
                </c:pt>
                <c:pt idx="159">
                  <c:v>7.3973079997813329E-2</c:v>
                </c:pt>
                <c:pt idx="160">
                  <c:v>7.3505839995050337E-2</c:v>
                </c:pt>
                <c:pt idx="161">
                  <c:v>7.400583999697119E-2</c:v>
                </c:pt>
                <c:pt idx="162">
                  <c:v>7.3435159996734001E-2</c:v>
                </c:pt>
                <c:pt idx="163">
                  <c:v>7.3735159996431321E-2</c:v>
                </c:pt>
                <c:pt idx="164">
                  <c:v>8.1717559995013289E-2</c:v>
                </c:pt>
                <c:pt idx="165">
                  <c:v>8.1817559992487077E-2</c:v>
                </c:pt>
                <c:pt idx="166">
                  <c:v>8.2226439997612033E-2</c:v>
                </c:pt>
                <c:pt idx="167">
                  <c:v>8.3726439996098634E-2</c:v>
                </c:pt>
                <c:pt idx="168">
                  <c:v>8.4400219995586667E-2</c:v>
                </c:pt>
                <c:pt idx="169">
                  <c:v>8.5600219994375948E-2</c:v>
                </c:pt>
                <c:pt idx="170">
                  <c:v>8.6600219998217653E-2</c:v>
                </c:pt>
                <c:pt idx="171">
                  <c:v>8.9035320001130458E-2</c:v>
                </c:pt>
                <c:pt idx="172">
                  <c:v>8.4668080002302304E-2</c:v>
                </c:pt>
                <c:pt idx="173">
                  <c:v>8.5368079999170732E-2</c:v>
                </c:pt>
                <c:pt idx="174">
                  <c:v>8.5668079998868052E-2</c:v>
                </c:pt>
                <c:pt idx="175">
                  <c:v>9.2983379996439908E-2</c:v>
                </c:pt>
                <c:pt idx="176">
                  <c:v>9.3283379996137228E-2</c:v>
                </c:pt>
                <c:pt idx="177">
                  <c:v>9.5383379994018469E-2</c:v>
                </c:pt>
                <c:pt idx="178">
                  <c:v>9.3185719997563865E-2</c:v>
                </c:pt>
                <c:pt idx="179">
                  <c:v>9.338571999251144E-2</c:v>
                </c:pt>
                <c:pt idx="180">
                  <c:v>9.4785719993524253E-2</c:v>
                </c:pt>
                <c:pt idx="181">
                  <c:v>9.3791639992559794E-2</c:v>
                </c:pt>
                <c:pt idx="182">
                  <c:v>9.3791639992559794E-2</c:v>
                </c:pt>
                <c:pt idx="183">
                  <c:v>8.4665419992234092E-2</c:v>
                </c:pt>
                <c:pt idx="184">
                  <c:v>9.0871339991281275E-2</c:v>
                </c:pt>
                <c:pt idx="185">
                  <c:v>8.6383039997599553E-2</c:v>
                </c:pt>
                <c:pt idx="186">
                  <c:v>8.9397079995251261E-2</c:v>
                </c:pt>
                <c:pt idx="187">
                  <c:v>0.12651863999781199</c:v>
                </c:pt>
                <c:pt idx="188">
                  <c:v>9.8948579994612373E-2</c:v>
                </c:pt>
                <c:pt idx="189">
                  <c:v>0.10134857999219093</c:v>
                </c:pt>
                <c:pt idx="190">
                  <c:v>0.10294857999542728</c:v>
                </c:pt>
                <c:pt idx="191">
                  <c:v>0.10233047999645351</c:v>
                </c:pt>
                <c:pt idx="192">
                  <c:v>0.10253047999867704</c:v>
                </c:pt>
                <c:pt idx="193">
                  <c:v>0.10333048000029521</c:v>
                </c:pt>
                <c:pt idx="194">
                  <c:v>0.10168959999282379</c:v>
                </c:pt>
                <c:pt idx="195">
                  <c:v>0.1030895999938366</c:v>
                </c:pt>
                <c:pt idx="196">
                  <c:v>0.10318959999131039</c:v>
                </c:pt>
                <c:pt idx="197">
                  <c:v>0.10408959999040235</c:v>
                </c:pt>
                <c:pt idx="198">
                  <c:v>0.10460129999410128</c:v>
                </c:pt>
                <c:pt idx="199">
                  <c:v>0.10762469999463065</c:v>
                </c:pt>
                <c:pt idx="200">
                  <c:v>0.11667149999993853</c:v>
                </c:pt>
                <c:pt idx="201">
                  <c:v>0.10619255999336019</c:v>
                </c:pt>
                <c:pt idx="202">
                  <c:v>0.10521595999307465</c:v>
                </c:pt>
                <c:pt idx="203">
                  <c:v>0.11472765999496914</c:v>
                </c:pt>
                <c:pt idx="204">
                  <c:v>0.1012393599958159</c:v>
                </c:pt>
                <c:pt idx="205">
                  <c:v>0.10045105999597581</c:v>
                </c:pt>
                <c:pt idx="206">
                  <c:v>0.10381891999713844</c:v>
                </c:pt>
                <c:pt idx="207">
                  <c:v>0.10431891999905929</c:v>
                </c:pt>
                <c:pt idx="208">
                  <c:v>0.11034231999656186</c:v>
                </c:pt>
                <c:pt idx="209">
                  <c:v>0.10485401999903843</c:v>
                </c:pt>
                <c:pt idx="210">
                  <c:v>0.11088677999214269</c:v>
                </c:pt>
                <c:pt idx="211">
                  <c:v>0.11339847999624908</c:v>
                </c:pt>
                <c:pt idx="212">
                  <c:v>0.11291017999610631</c:v>
                </c:pt>
                <c:pt idx="213">
                  <c:v>0.10842187999514863</c:v>
                </c:pt>
                <c:pt idx="214">
                  <c:v>0.10344528000132414</c:v>
                </c:pt>
                <c:pt idx="215">
                  <c:v>0.10115697999572149</c:v>
                </c:pt>
                <c:pt idx="216">
                  <c:v>9.9468679996789433E-2</c:v>
                </c:pt>
                <c:pt idx="217">
                  <c:v>0.10452483999688411</c:v>
                </c:pt>
                <c:pt idx="218">
                  <c:v>0.10954823999782093</c:v>
                </c:pt>
                <c:pt idx="219">
                  <c:v>0.11209270000108518</c:v>
                </c:pt>
                <c:pt idx="220">
                  <c:v>0.10760439999285154</c:v>
                </c:pt>
                <c:pt idx="221">
                  <c:v>0.10917225999583025</c:v>
                </c:pt>
                <c:pt idx="222">
                  <c:v>0.10170735999417957</c:v>
                </c:pt>
                <c:pt idx="223">
                  <c:v>0.1034073599948897</c:v>
                </c:pt>
                <c:pt idx="224">
                  <c:v>0.10421905999101</c:v>
                </c:pt>
                <c:pt idx="225">
                  <c:v>0.1137307599929045</c:v>
                </c:pt>
                <c:pt idx="226">
                  <c:v>0.11375415999646066</c:v>
                </c:pt>
                <c:pt idx="227">
                  <c:v>0.10487522000039462</c:v>
                </c:pt>
                <c:pt idx="228">
                  <c:v>0.10507522000261815</c:v>
                </c:pt>
                <c:pt idx="229">
                  <c:v>0.10559862000081921</c:v>
                </c:pt>
                <c:pt idx="230">
                  <c:v>0.10281032000057166</c:v>
                </c:pt>
                <c:pt idx="231">
                  <c:v>0.10232201999315294</c:v>
                </c:pt>
                <c:pt idx="232">
                  <c:v>0.10437817999627441</c:v>
                </c:pt>
                <c:pt idx="233">
                  <c:v>0.1084577400033595</c:v>
                </c:pt>
                <c:pt idx="234">
                  <c:v>0.10858409999491414</c:v>
                </c:pt>
                <c:pt idx="235">
                  <c:v>0.10660749999806285</c:v>
                </c:pt>
                <c:pt idx="236">
                  <c:v>9.8066619997553062E-2</c:v>
                </c:pt>
                <c:pt idx="237">
                  <c:v>0.10541865999402944</c:v>
                </c:pt>
                <c:pt idx="238">
                  <c:v>0.11245451999275247</c:v>
                </c:pt>
                <c:pt idx="239">
                  <c:v>0.10906917999818688</c:v>
                </c:pt>
                <c:pt idx="240">
                  <c:v>0.10909258000174304</c:v>
                </c:pt>
                <c:pt idx="241">
                  <c:v>0.10460427999350941</c:v>
                </c:pt>
                <c:pt idx="242">
                  <c:v>0.10721894000016619</c:v>
                </c:pt>
                <c:pt idx="243">
                  <c:v>0.10886636000213912</c:v>
                </c:pt>
                <c:pt idx="244">
                  <c:v>0.1034342199927778</c:v>
                </c:pt>
                <c:pt idx="245">
                  <c:v>0.10663077999925008</c:v>
                </c:pt>
                <c:pt idx="246">
                  <c:v>0.1191986400008318</c:v>
                </c:pt>
                <c:pt idx="247">
                  <c:v>0.11071033999178326</c:v>
                </c:pt>
                <c:pt idx="248">
                  <c:v>0.1122220399993239</c:v>
                </c:pt>
                <c:pt idx="249">
                  <c:v>0.11923139999998966</c:v>
                </c:pt>
                <c:pt idx="250">
                  <c:v>0.10673374000180047</c:v>
                </c:pt>
                <c:pt idx="251">
                  <c:v>0.11674309999943944</c:v>
                </c:pt>
                <c:pt idx="252">
                  <c:v>0.10925480000150856</c:v>
                </c:pt>
                <c:pt idx="253">
                  <c:v>0.11032499999419088</c:v>
                </c:pt>
                <c:pt idx="254">
                  <c:v>0.10783669999364065</c:v>
                </c:pt>
                <c:pt idx="255">
                  <c:v>0.1163577599945711</c:v>
                </c:pt>
                <c:pt idx="256">
                  <c:v>0.11199285999464337</c:v>
                </c:pt>
                <c:pt idx="257">
                  <c:v>0.11442795999755617</c:v>
                </c:pt>
                <c:pt idx="258">
                  <c:v>0.12046071999793639</c:v>
                </c:pt>
                <c:pt idx="259">
                  <c:v>0.1135724199921242</c:v>
                </c:pt>
                <c:pt idx="260">
                  <c:v>0.11548411999683594</c:v>
                </c:pt>
                <c:pt idx="261">
                  <c:v>0.11201921999600017</c:v>
                </c:pt>
                <c:pt idx="262">
                  <c:v>0.11253091999969911</c:v>
                </c:pt>
                <c:pt idx="263">
                  <c:v>0.11554027999227401</c:v>
                </c:pt>
                <c:pt idx="264">
                  <c:v>0.1210426199977519</c:v>
                </c:pt>
                <c:pt idx="265">
                  <c:v>0.11257537999335909</c:v>
                </c:pt>
                <c:pt idx="266">
                  <c:v>0.12857537999661872</c:v>
                </c:pt>
                <c:pt idx="267">
                  <c:v>0.10188707999623148</c:v>
                </c:pt>
                <c:pt idx="268">
                  <c:v>0.10598708000179613</c:v>
                </c:pt>
                <c:pt idx="269">
                  <c:v>0.110887080001703</c:v>
                </c:pt>
                <c:pt idx="270">
                  <c:v>0.11228707999543985</c:v>
                </c:pt>
                <c:pt idx="271">
                  <c:v>0.11508707999746548</c:v>
                </c:pt>
                <c:pt idx="272">
                  <c:v>0.12112217999674613</c:v>
                </c:pt>
                <c:pt idx="273">
                  <c:v>0.11464323999825865</c:v>
                </c:pt>
                <c:pt idx="274">
                  <c:v>0.11115493999386672</c:v>
                </c:pt>
                <c:pt idx="275">
                  <c:v>0.11366663999797311</c:v>
                </c:pt>
                <c:pt idx="276">
                  <c:v>0.10920174000057159</c:v>
                </c:pt>
                <c:pt idx="277">
                  <c:v>0.10622513999260264</c:v>
                </c:pt>
                <c:pt idx="278">
                  <c:v>0.10673683999630157</c:v>
                </c:pt>
                <c:pt idx="279">
                  <c:v>0.10330469999462366</c:v>
                </c:pt>
                <c:pt idx="280">
                  <c:v>0.11177255999791669</c:v>
                </c:pt>
                <c:pt idx="281">
                  <c:v>9.3463819997850806E-2</c:v>
                </c:pt>
                <c:pt idx="282">
                  <c:v>0.11113463999208761</c:v>
                </c:pt>
                <c:pt idx="283">
                  <c:v>0.113646339996194</c:v>
                </c:pt>
                <c:pt idx="284">
                  <c:v>0.10277269999642158</c:v>
                </c:pt>
                <c:pt idx="285">
                  <c:v>0.10028440000314731</c:v>
                </c:pt>
                <c:pt idx="286">
                  <c:v>0.11254055999597767</c:v>
                </c:pt>
                <c:pt idx="287">
                  <c:v>0.11434056000143755</c:v>
                </c:pt>
                <c:pt idx="288">
                  <c:v>0.11242012000002433</c:v>
                </c:pt>
                <c:pt idx="289">
                  <c:v>0.11254647999885492</c:v>
                </c:pt>
                <c:pt idx="290">
                  <c:v>0.11324647999572335</c:v>
                </c:pt>
                <c:pt idx="291">
                  <c:v>0.11246060000121361</c:v>
                </c:pt>
                <c:pt idx="292">
                  <c:v>0.11197230000107083</c:v>
                </c:pt>
                <c:pt idx="293">
                  <c:v>0.10956355999223888</c:v>
                </c:pt>
                <c:pt idx="294">
                  <c:v>0.11358695999660995</c:v>
                </c:pt>
                <c:pt idx="295">
                  <c:v>0.11613141999259824</c:v>
                </c:pt>
                <c:pt idx="296">
                  <c:v>0.11115481999877375</c:v>
                </c:pt>
                <c:pt idx="297">
                  <c:v>0.11210643999947933</c:v>
                </c:pt>
                <c:pt idx="298">
                  <c:v>0.11666962000163039</c:v>
                </c:pt>
                <c:pt idx="299">
                  <c:v>0.11318131999723846</c:v>
                </c:pt>
                <c:pt idx="300">
                  <c:v>0.11719067999365507</c:v>
                </c:pt>
                <c:pt idx="301">
                  <c:v>0.117702379997354</c:v>
                </c:pt>
                <c:pt idx="302">
                  <c:v>0.11621408000064548</c:v>
                </c:pt>
                <c:pt idx="303">
                  <c:v>0.11923747999389889</c:v>
                </c:pt>
                <c:pt idx="304">
                  <c:v>0.11574917999678291</c:v>
                </c:pt>
                <c:pt idx="305">
                  <c:v>0.13481422000040766</c:v>
                </c:pt>
                <c:pt idx="306">
                  <c:v>0.14251422000234015</c:v>
                </c:pt>
                <c:pt idx="307">
                  <c:v>0.14521421999961603</c:v>
                </c:pt>
                <c:pt idx="308">
                  <c:v>0.14521421999961603</c:v>
                </c:pt>
                <c:pt idx="309">
                  <c:v>0.12692591999802971</c:v>
                </c:pt>
                <c:pt idx="310">
                  <c:v>0.12902591999591095</c:v>
                </c:pt>
                <c:pt idx="311">
                  <c:v>0.13452591999521246</c:v>
                </c:pt>
                <c:pt idx="312">
                  <c:v>0.13452591999521246</c:v>
                </c:pt>
                <c:pt idx="313">
                  <c:v>0.1366259199930937</c:v>
                </c:pt>
                <c:pt idx="314">
                  <c:v>0.11984931999904802</c:v>
                </c:pt>
                <c:pt idx="315">
                  <c:v>0.12638815999525832</c:v>
                </c:pt>
                <c:pt idx="316">
                  <c:v>0.1287181200023042</c:v>
                </c:pt>
                <c:pt idx="317">
                  <c:v>0.1343181199990795</c:v>
                </c:pt>
                <c:pt idx="318">
                  <c:v>0.13337083999795141</c:v>
                </c:pt>
                <c:pt idx="319">
                  <c:v>0.15633305999654112</c:v>
                </c:pt>
                <c:pt idx="320">
                  <c:v>0.1413040400002501</c:v>
                </c:pt>
                <c:pt idx="321">
                  <c:v>0.13857178000034764</c:v>
                </c:pt>
                <c:pt idx="322">
                  <c:v>0.14816627999971388</c:v>
                </c:pt>
                <c:pt idx="323">
                  <c:v>0.1485991799927433</c:v>
                </c:pt>
                <c:pt idx="324">
                  <c:v>0.15154597999935504</c:v>
                </c:pt>
                <c:pt idx="325">
                  <c:v>0.15996201999951154</c:v>
                </c:pt>
                <c:pt idx="326">
                  <c:v>0.14700556000025244</c:v>
                </c:pt>
                <c:pt idx="327">
                  <c:v>0.14845555999636417</c:v>
                </c:pt>
                <c:pt idx="328">
                  <c:v>0.14867555999808246</c:v>
                </c:pt>
                <c:pt idx="329">
                  <c:v>0.1542442799982382</c:v>
                </c:pt>
                <c:pt idx="330">
                  <c:v>0.1614199199975701</c:v>
                </c:pt>
                <c:pt idx="331">
                  <c:v>0.15649947999190772</c:v>
                </c:pt>
                <c:pt idx="332">
                  <c:v>0.17798483999649761</c:v>
                </c:pt>
                <c:pt idx="333">
                  <c:v>0.16476439999678405</c:v>
                </c:pt>
                <c:pt idx="334">
                  <c:v>0.16463905999262352</c:v>
                </c:pt>
                <c:pt idx="335">
                  <c:v>0.18167089999769814</c:v>
                </c:pt>
                <c:pt idx="336">
                  <c:v>0.18236089999845717</c:v>
                </c:pt>
                <c:pt idx="337">
                  <c:v>0.18103429999609943</c:v>
                </c:pt>
                <c:pt idx="338">
                  <c:v>0.16559915999823716</c:v>
                </c:pt>
                <c:pt idx="339">
                  <c:v>0.17140605999884428</c:v>
                </c:pt>
                <c:pt idx="340">
                  <c:v>0.16728575999877648</c:v>
                </c:pt>
                <c:pt idx="341">
                  <c:v>0.17339915999764344</c:v>
                </c:pt>
                <c:pt idx="342">
                  <c:v>0.17421851999824867</c:v>
                </c:pt>
                <c:pt idx="343">
                  <c:v>0.17514267999649746</c:v>
                </c:pt>
                <c:pt idx="344">
                  <c:v>0.18008453999209451</c:v>
                </c:pt>
                <c:pt idx="345">
                  <c:v>0.18389493999711704</c:v>
                </c:pt>
                <c:pt idx="346">
                  <c:v>0.18417745999613544</c:v>
                </c:pt>
                <c:pt idx="347">
                  <c:v>0.15541551999922376</c:v>
                </c:pt>
                <c:pt idx="348">
                  <c:v>0.18463383999187499</c:v>
                </c:pt>
                <c:pt idx="349">
                  <c:v>0.18271339999773772</c:v>
                </c:pt>
                <c:pt idx="350">
                  <c:v>0.18483975999697577</c:v>
                </c:pt>
                <c:pt idx="351">
                  <c:v>0.19119715999840992</c:v>
                </c:pt>
                <c:pt idx="352">
                  <c:v>0.18862241999886464</c:v>
                </c:pt>
                <c:pt idx="353">
                  <c:v>0.19608621999941533</c:v>
                </c:pt>
                <c:pt idx="354">
                  <c:v>0.19117747999553103</c:v>
                </c:pt>
                <c:pt idx="355">
                  <c:v>0.19392489999881946</c:v>
                </c:pt>
                <c:pt idx="356">
                  <c:v>0.19248339999467134</c:v>
                </c:pt>
                <c:pt idx="357">
                  <c:v>0.18838573999528307</c:v>
                </c:pt>
                <c:pt idx="358">
                  <c:v>0.191997439993429</c:v>
                </c:pt>
                <c:pt idx="359">
                  <c:v>0.19781674000114435</c:v>
                </c:pt>
                <c:pt idx="360">
                  <c:v>0.20753827999578789</c:v>
                </c:pt>
                <c:pt idx="361">
                  <c:v>0.20582912000099896</c:v>
                </c:pt>
                <c:pt idx="362">
                  <c:v>0.20887290000246139</c:v>
                </c:pt>
                <c:pt idx="363">
                  <c:v>0.20963387999654515</c:v>
                </c:pt>
                <c:pt idx="364">
                  <c:v>0.21663939999416471</c:v>
                </c:pt>
                <c:pt idx="365">
                  <c:v>0.21662191999348579</c:v>
                </c:pt>
                <c:pt idx="366">
                  <c:v>0.21616699999867706</c:v>
                </c:pt>
                <c:pt idx="367">
                  <c:v>0.21717869999702089</c:v>
                </c:pt>
                <c:pt idx="368">
                  <c:v>0.2177348599943798</c:v>
                </c:pt>
                <c:pt idx="369">
                  <c:v>0.21614655999292154</c:v>
                </c:pt>
                <c:pt idx="370">
                  <c:v>0.21595248000085121</c:v>
                </c:pt>
                <c:pt idx="371">
                  <c:v>0.21816417999070836</c:v>
                </c:pt>
                <c:pt idx="372">
                  <c:v>0.17057883999950718</c:v>
                </c:pt>
                <c:pt idx="373">
                  <c:v>0.17457884000032209</c:v>
                </c:pt>
                <c:pt idx="374">
                  <c:v>0.19109053999272874</c:v>
                </c:pt>
                <c:pt idx="375">
                  <c:v>0.20209053999860771</c:v>
                </c:pt>
                <c:pt idx="376">
                  <c:v>0.20230053999694064</c:v>
                </c:pt>
                <c:pt idx="377">
                  <c:v>0.21799053999711759</c:v>
                </c:pt>
                <c:pt idx="378">
                  <c:v>0.21960053999646334</c:v>
                </c:pt>
                <c:pt idx="379">
                  <c:v>0.21730223999475129</c:v>
                </c:pt>
                <c:pt idx="380">
                  <c:v>0.21748223999748006</c:v>
                </c:pt>
                <c:pt idx="381">
                  <c:v>0.21748223999748006</c:v>
                </c:pt>
                <c:pt idx="382">
                  <c:v>0.21758223999495385</c:v>
                </c:pt>
                <c:pt idx="383">
                  <c:v>0.21781923999515129</c:v>
                </c:pt>
                <c:pt idx="384">
                  <c:v>0.21817305999866221</c:v>
                </c:pt>
                <c:pt idx="385">
                  <c:v>0.21828475999791408</c:v>
                </c:pt>
                <c:pt idx="386">
                  <c:v>0.21797133999643847</c:v>
                </c:pt>
                <c:pt idx="387">
                  <c:v>0.22786123999685515</c:v>
                </c:pt>
                <c:pt idx="388">
                  <c:v>0.22567501999583328</c:v>
                </c:pt>
                <c:pt idx="389">
                  <c:v>0.22567501999583328</c:v>
                </c:pt>
                <c:pt idx="390">
                  <c:v>0.2259750199955306</c:v>
                </c:pt>
                <c:pt idx="391">
                  <c:v>0.22672221999528119</c:v>
                </c:pt>
                <c:pt idx="392">
                  <c:v>0.22836667999945348</c:v>
                </c:pt>
                <c:pt idx="393">
                  <c:v>0.2266204999978072</c:v>
                </c:pt>
                <c:pt idx="394">
                  <c:v>0.22285559999727411</c:v>
                </c:pt>
                <c:pt idx="395">
                  <c:v>0.22825277999800164</c:v>
                </c:pt>
                <c:pt idx="396">
                  <c:v>0.22756447999563534</c:v>
                </c:pt>
                <c:pt idx="397">
                  <c:v>0.22816447999502998</c:v>
                </c:pt>
                <c:pt idx="398">
                  <c:v>0.22848849999718368</c:v>
                </c:pt>
                <c:pt idx="399">
                  <c:v>0.22730020000017248</c:v>
                </c:pt>
                <c:pt idx="400">
                  <c:v>0.22676399999909336</c:v>
                </c:pt>
                <c:pt idx="401">
                  <c:v>0.22760611999547109</c:v>
                </c:pt>
                <c:pt idx="402">
                  <c:v>0.22901781999826198</c:v>
                </c:pt>
                <c:pt idx="403">
                  <c:v>0.2369030399931944</c:v>
                </c:pt>
                <c:pt idx="404">
                  <c:v>0.23660847999417456</c:v>
                </c:pt>
                <c:pt idx="405">
                  <c:v>0.23783890000049723</c:v>
                </c:pt>
                <c:pt idx="406">
                  <c:v>0.23883015999308554</c:v>
                </c:pt>
                <c:pt idx="407">
                  <c:v>0.23787695999635616</c:v>
                </c:pt>
                <c:pt idx="408">
                  <c:v>0.23848865999752888</c:v>
                </c:pt>
                <c:pt idx="409">
                  <c:v>0.23875175999273779</c:v>
                </c:pt>
                <c:pt idx="410">
                  <c:v>0.23895175999496132</c:v>
                </c:pt>
                <c:pt idx="411">
                  <c:v>0.23905175999971107</c:v>
                </c:pt>
                <c:pt idx="412">
                  <c:v>0.24648228000296513</c:v>
                </c:pt>
                <c:pt idx="413">
                  <c:v>0.24682089999259915</c:v>
                </c:pt>
                <c:pt idx="414">
                  <c:v>0.24955275999673177</c:v>
                </c:pt>
                <c:pt idx="415">
                  <c:v>0.24953073999495246</c:v>
                </c:pt>
                <c:pt idx="416">
                  <c:v>0.24973073999717599</c:v>
                </c:pt>
                <c:pt idx="417">
                  <c:v>0.24983073999464978</c:v>
                </c:pt>
                <c:pt idx="418">
                  <c:v>0.25631155999872135</c:v>
                </c:pt>
                <c:pt idx="419">
                  <c:v>0.26455088000511751</c:v>
                </c:pt>
                <c:pt idx="420">
                  <c:v>0.26748984000005294</c:v>
                </c:pt>
                <c:pt idx="421">
                  <c:v>0.27571903999341885</c:v>
                </c:pt>
                <c:pt idx="422">
                  <c:v>0.27744663999328623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91C-4641-AD74-D70B6DD9B449}"/>
            </c:ext>
          </c:extLst>
        </c:ser>
        <c:ser>
          <c:idx val="1"/>
          <c:order val="1"/>
          <c:tx>
            <c:strRef>
              <c:f>'Active 2'!$AB$1</c:f>
              <c:strCache>
                <c:ptCount val="1"/>
                <c:pt idx="0">
                  <c:v>Q.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2'!$AA$2:$AA$23</c:f>
              <c:numCache>
                <c:formatCode>General</c:formatCode>
                <c:ptCount val="22"/>
                <c:pt idx="0">
                  <c:v>-24000</c:v>
                </c:pt>
                <c:pt idx="1">
                  <c:v>-21000</c:v>
                </c:pt>
                <c:pt idx="2">
                  <c:v>-18000</c:v>
                </c:pt>
                <c:pt idx="3">
                  <c:v>-15000</c:v>
                </c:pt>
                <c:pt idx="4">
                  <c:v>-12000</c:v>
                </c:pt>
                <c:pt idx="5">
                  <c:v>-9000</c:v>
                </c:pt>
                <c:pt idx="6">
                  <c:v>-6000</c:v>
                </c:pt>
                <c:pt idx="7">
                  <c:v>-3000</c:v>
                </c:pt>
                <c:pt idx="8">
                  <c:v>0</c:v>
                </c:pt>
                <c:pt idx="9">
                  <c:v>3000</c:v>
                </c:pt>
                <c:pt idx="10">
                  <c:v>6000</c:v>
                </c:pt>
                <c:pt idx="11">
                  <c:v>9000</c:v>
                </c:pt>
                <c:pt idx="12">
                  <c:v>12000</c:v>
                </c:pt>
                <c:pt idx="13">
                  <c:v>15000</c:v>
                </c:pt>
                <c:pt idx="14">
                  <c:v>18000</c:v>
                </c:pt>
                <c:pt idx="15">
                  <c:v>21000</c:v>
                </c:pt>
                <c:pt idx="16">
                  <c:v>24000</c:v>
                </c:pt>
                <c:pt idx="17">
                  <c:v>27000</c:v>
                </c:pt>
                <c:pt idx="18">
                  <c:v>30000</c:v>
                </c:pt>
                <c:pt idx="19">
                  <c:v>33000</c:v>
                </c:pt>
                <c:pt idx="20">
                  <c:v>36000</c:v>
                </c:pt>
                <c:pt idx="21">
                  <c:v>39000</c:v>
                </c:pt>
              </c:numCache>
            </c:numRef>
          </c:xVal>
          <c:yVal>
            <c:numRef>
              <c:f>'Active 2'!$AB$2:$AB$23</c:f>
              <c:numCache>
                <c:formatCode>General</c:formatCode>
                <c:ptCount val="22"/>
                <c:pt idx="0">
                  <c:v>6.1928032218784984E-2</c:v>
                </c:pt>
                <c:pt idx="1">
                  <c:v>4.2511852927713492E-2</c:v>
                </c:pt>
                <c:pt idx="2">
                  <c:v>2.6096385604801087E-2</c:v>
                </c:pt>
                <c:pt idx="3">
                  <c:v>1.2681630250047777E-2</c:v>
                </c:pt>
                <c:pt idx="4">
                  <c:v>2.2675868634535502E-3</c:v>
                </c:pt>
                <c:pt idx="5">
                  <c:v>-5.1457445549815822E-3</c:v>
                </c:pt>
                <c:pt idx="6">
                  <c:v>-9.5583640052576239E-3</c:v>
                </c:pt>
                <c:pt idx="7">
                  <c:v>-1.0970271487374575E-2</c:v>
                </c:pt>
                <c:pt idx="8">
                  <c:v>-9.3814670013324351E-3</c:v>
                </c:pt>
                <c:pt idx="9">
                  <c:v>-4.7919505471312046E-3</c:v>
                </c:pt>
                <c:pt idx="10">
                  <c:v>2.7982778752291167E-3</c:v>
                </c:pt>
                <c:pt idx="11">
                  <c:v>1.3389218265748529E-2</c:v>
                </c:pt>
                <c:pt idx="12">
                  <c:v>2.6980870624427031E-2</c:v>
                </c:pt>
                <c:pt idx="13">
                  <c:v>4.3573234951264625E-2</c:v>
                </c:pt>
                <c:pt idx="14">
                  <c:v>6.3166311246261306E-2</c:v>
                </c:pt>
                <c:pt idx="15">
                  <c:v>8.5760099509417084E-2</c:v>
                </c:pt>
                <c:pt idx="16">
                  <c:v>0.11135459974073195</c:v>
                </c:pt>
                <c:pt idx="17">
                  <c:v>0.13994981194020592</c:v>
                </c:pt>
                <c:pt idx="18">
                  <c:v>0.17154573610783896</c:v>
                </c:pt>
                <c:pt idx="19">
                  <c:v>0.20614237224363111</c:v>
                </c:pt>
                <c:pt idx="20">
                  <c:v>0.24373972034758232</c:v>
                </c:pt>
                <c:pt idx="21">
                  <c:v>0.28433778041969265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891C-4641-AD74-D70B6DD9B4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13600200"/>
        <c:axId val="1"/>
      </c:scatterChart>
      <c:valAx>
        <c:axId val="513600200"/>
        <c:scaling>
          <c:orientation val="minMax"/>
          <c:max val="50000"/>
          <c:min val="-2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767527675276749"/>
              <c:y val="0.9039064261111505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0.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9.2250922509225092E-3"/>
              <c:y val="0.4024036635060256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13600200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Fig. 8a.  V839 Oph - [40448.4129, 0.40899532]</a:t>
            </a:r>
          </a:p>
        </c:rich>
      </c:tx>
      <c:layout>
        <c:manualLayout>
          <c:xMode val="edge"/>
          <c:yMode val="edge"/>
          <c:x val="0.29962586137406982"/>
          <c:y val="1.847575057736720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2422048637992354E-2"/>
          <c:y val="0.16628194270751695"/>
          <c:w val="0.90636814622364892"/>
          <c:h val="0.7528876850368128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2'!$H$20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xVal>
            <c:numRef>
              <c:f>'Active 2'!$F$21:$F$443</c:f>
              <c:numCache>
                <c:formatCode>General</c:formatCode>
                <c:ptCount val="423"/>
                <c:pt idx="0">
                  <c:v>-21664.5</c:v>
                </c:pt>
                <c:pt idx="1">
                  <c:v>-9992</c:v>
                </c:pt>
                <c:pt idx="2">
                  <c:v>-9080</c:v>
                </c:pt>
                <c:pt idx="3">
                  <c:v>-9077.5</c:v>
                </c:pt>
                <c:pt idx="4">
                  <c:v>-7392.5</c:v>
                </c:pt>
                <c:pt idx="5">
                  <c:v>-4555</c:v>
                </c:pt>
                <c:pt idx="6">
                  <c:v>-2775</c:v>
                </c:pt>
                <c:pt idx="7">
                  <c:v>-254</c:v>
                </c:pt>
                <c:pt idx="8">
                  <c:v>-232</c:v>
                </c:pt>
                <c:pt idx="9">
                  <c:v>-229.5</c:v>
                </c:pt>
                <c:pt idx="10">
                  <c:v>-66</c:v>
                </c:pt>
                <c:pt idx="11">
                  <c:v>0</c:v>
                </c:pt>
                <c:pt idx="12">
                  <c:v>692</c:v>
                </c:pt>
                <c:pt idx="13">
                  <c:v>746</c:v>
                </c:pt>
                <c:pt idx="14">
                  <c:v>4384</c:v>
                </c:pt>
                <c:pt idx="15">
                  <c:v>4408.5</c:v>
                </c:pt>
                <c:pt idx="16">
                  <c:v>4447.5</c:v>
                </c:pt>
                <c:pt idx="17">
                  <c:v>4460</c:v>
                </c:pt>
                <c:pt idx="18">
                  <c:v>4467</c:v>
                </c:pt>
                <c:pt idx="19">
                  <c:v>5310.5</c:v>
                </c:pt>
                <c:pt idx="20">
                  <c:v>5313</c:v>
                </c:pt>
                <c:pt idx="21">
                  <c:v>5342.5</c:v>
                </c:pt>
                <c:pt idx="22">
                  <c:v>6215.5</c:v>
                </c:pt>
                <c:pt idx="23">
                  <c:v>7142</c:v>
                </c:pt>
                <c:pt idx="24">
                  <c:v>7144.5</c:v>
                </c:pt>
                <c:pt idx="25">
                  <c:v>7993</c:v>
                </c:pt>
                <c:pt idx="26">
                  <c:v>8071</c:v>
                </c:pt>
                <c:pt idx="27">
                  <c:v>8088</c:v>
                </c:pt>
                <c:pt idx="28">
                  <c:v>8110</c:v>
                </c:pt>
                <c:pt idx="29">
                  <c:v>8829</c:v>
                </c:pt>
                <c:pt idx="30">
                  <c:v>9873</c:v>
                </c:pt>
                <c:pt idx="31">
                  <c:v>10677.5</c:v>
                </c:pt>
                <c:pt idx="32">
                  <c:v>11391.5</c:v>
                </c:pt>
                <c:pt idx="33">
                  <c:v>11411</c:v>
                </c:pt>
                <c:pt idx="34">
                  <c:v>11628.5</c:v>
                </c:pt>
                <c:pt idx="35">
                  <c:v>12494</c:v>
                </c:pt>
                <c:pt idx="36">
                  <c:v>12545</c:v>
                </c:pt>
                <c:pt idx="37">
                  <c:v>12547.5</c:v>
                </c:pt>
                <c:pt idx="38">
                  <c:v>12550</c:v>
                </c:pt>
                <c:pt idx="39">
                  <c:v>13408.5</c:v>
                </c:pt>
                <c:pt idx="40">
                  <c:v>13411</c:v>
                </c:pt>
                <c:pt idx="41">
                  <c:v>13924.5</c:v>
                </c:pt>
                <c:pt idx="42">
                  <c:v>14103</c:v>
                </c:pt>
                <c:pt idx="43">
                  <c:v>14103</c:v>
                </c:pt>
                <c:pt idx="44">
                  <c:v>14105.5</c:v>
                </c:pt>
                <c:pt idx="45">
                  <c:v>14106</c:v>
                </c:pt>
                <c:pt idx="46">
                  <c:v>14108</c:v>
                </c:pt>
                <c:pt idx="47">
                  <c:v>14125.5</c:v>
                </c:pt>
                <c:pt idx="48">
                  <c:v>14132.5</c:v>
                </c:pt>
                <c:pt idx="49">
                  <c:v>14134.5</c:v>
                </c:pt>
                <c:pt idx="50">
                  <c:v>14137</c:v>
                </c:pt>
                <c:pt idx="51">
                  <c:v>14139.5</c:v>
                </c:pt>
                <c:pt idx="52">
                  <c:v>14144.5</c:v>
                </c:pt>
                <c:pt idx="53">
                  <c:v>14145</c:v>
                </c:pt>
                <c:pt idx="54">
                  <c:v>14155</c:v>
                </c:pt>
                <c:pt idx="55">
                  <c:v>14177</c:v>
                </c:pt>
                <c:pt idx="56">
                  <c:v>14193.5</c:v>
                </c:pt>
                <c:pt idx="57">
                  <c:v>14208</c:v>
                </c:pt>
                <c:pt idx="58">
                  <c:v>14213</c:v>
                </c:pt>
                <c:pt idx="59">
                  <c:v>14230</c:v>
                </c:pt>
                <c:pt idx="60">
                  <c:v>14230</c:v>
                </c:pt>
                <c:pt idx="61">
                  <c:v>14233</c:v>
                </c:pt>
                <c:pt idx="62">
                  <c:v>14235</c:v>
                </c:pt>
                <c:pt idx="63">
                  <c:v>14235</c:v>
                </c:pt>
                <c:pt idx="64">
                  <c:v>14235</c:v>
                </c:pt>
                <c:pt idx="65">
                  <c:v>14240</c:v>
                </c:pt>
                <c:pt idx="66">
                  <c:v>14274</c:v>
                </c:pt>
                <c:pt idx="67">
                  <c:v>14291</c:v>
                </c:pt>
                <c:pt idx="68">
                  <c:v>14291</c:v>
                </c:pt>
                <c:pt idx="69">
                  <c:v>14291</c:v>
                </c:pt>
                <c:pt idx="70">
                  <c:v>14291</c:v>
                </c:pt>
                <c:pt idx="71">
                  <c:v>14291</c:v>
                </c:pt>
                <c:pt idx="72">
                  <c:v>14291</c:v>
                </c:pt>
                <c:pt idx="73">
                  <c:v>14291</c:v>
                </c:pt>
                <c:pt idx="74">
                  <c:v>14291</c:v>
                </c:pt>
                <c:pt idx="75">
                  <c:v>15073.5</c:v>
                </c:pt>
                <c:pt idx="76">
                  <c:v>15078.5</c:v>
                </c:pt>
                <c:pt idx="77">
                  <c:v>15098</c:v>
                </c:pt>
                <c:pt idx="78">
                  <c:v>15098</c:v>
                </c:pt>
                <c:pt idx="79">
                  <c:v>15147</c:v>
                </c:pt>
                <c:pt idx="80">
                  <c:v>15186</c:v>
                </c:pt>
                <c:pt idx="81">
                  <c:v>15205.5</c:v>
                </c:pt>
                <c:pt idx="82">
                  <c:v>15230</c:v>
                </c:pt>
                <c:pt idx="83">
                  <c:v>15247</c:v>
                </c:pt>
                <c:pt idx="84">
                  <c:v>15914.5</c:v>
                </c:pt>
                <c:pt idx="85">
                  <c:v>15917</c:v>
                </c:pt>
                <c:pt idx="86">
                  <c:v>15921.5</c:v>
                </c:pt>
                <c:pt idx="87">
                  <c:v>15922</c:v>
                </c:pt>
                <c:pt idx="88">
                  <c:v>15932</c:v>
                </c:pt>
                <c:pt idx="89">
                  <c:v>16012.5</c:v>
                </c:pt>
                <c:pt idx="90">
                  <c:v>16012.5</c:v>
                </c:pt>
                <c:pt idx="91">
                  <c:v>16012.5</c:v>
                </c:pt>
                <c:pt idx="92">
                  <c:v>16025</c:v>
                </c:pt>
                <c:pt idx="93">
                  <c:v>16027.5</c:v>
                </c:pt>
                <c:pt idx="94">
                  <c:v>16034.5</c:v>
                </c:pt>
                <c:pt idx="95">
                  <c:v>16034.5</c:v>
                </c:pt>
                <c:pt idx="96">
                  <c:v>16034.5</c:v>
                </c:pt>
                <c:pt idx="97">
                  <c:v>16034.5</c:v>
                </c:pt>
                <c:pt idx="98">
                  <c:v>16034.5</c:v>
                </c:pt>
                <c:pt idx="99">
                  <c:v>16171</c:v>
                </c:pt>
                <c:pt idx="100">
                  <c:v>16729</c:v>
                </c:pt>
                <c:pt idx="101">
                  <c:v>17638.5</c:v>
                </c:pt>
                <c:pt idx="102">
                  <c:v>17658</c:v>
                </c:pt>
                <c:pt idx="103">
                  <c:v>17738.5</c:v>
                </c:pt>
                <c:pt idx="104">
                  <c:v>17738.5</c:v>
                </c:pt>
                <c:pt idx="105">
                  <c:v>17772.5</c:v>
                </c:pt>
                <c:pt idx="106">
                  <c:v>17772.5</c:v>
                </c:pt>
                <c:pt idx="107">
                  <c:v>17790</c:v>
                </c:pt>
                <c:pt idx="108">
                  <c:v>17814</c:v>
                </c:pt>
                <c:pt idx="109">
                  <c:v>17814</c:v>
                </c:pt>
                <c:pt idx="110">
                  <c:v>17819</c:v>
                </c:pt>
                <c:pt idx="111">
                  <c:v>17873</c:v>
                </c:pt>
                <c:pt idx="112">
                  <c:v>17880.5</c:v>
                </c:pt>
                <c:pt idx="113">
                  <c:v>17895</c:v>
                </c:pt>
                <c:pt idx="114">
                  <c:v>17914.5</c:v>
                </c:pt>
                <c:pt idx="115">
                  <c:v>18009.5</c:v>
                </c:pt>
                <c:pt idx="116">
                  <c:v>18628.5</c:v>
                </c:pt>
                <c:pt idx="117">
                  <c:v>18628.5</c:v>
                </c:pt>
                <c:pt idx="118">
                  <c:v>18628.5</c:v>
                </c:pt>
                <c:pt idx="119">
                  <c:v>18633.5</c:v>
                </c:pt>
                <c:pt idx="120">
                  <c:v>18633.5</c:v>
                </c:pt>
                <c:pt idx="121">
                  <c:v>18633.5</c:v>
                </c:pt>
                <c:pt idx="122">
                  <c:v>18640.5</c:v>
                </c:pt>
                <c:pt idx="123">
                  <c:v>18640.5</c:v>
                </c:pt>
                <c:pt idx="124">
                  <c:v>18643</c:v>
                </c:pt>
                <c:pt idx="125">
                  <c:v>18643</c:v>
                </c:pt>
                <c:pt idx="126">
                  <c:v>18680</c:v>
                </c:pt>
                <c:pt idx="127">
                  <c:v>18682</c:v>
                </c:pt>
                <c:pt idx="128">
                  <c:v>18682</c:v>
                </c:pt>
                <c:pt idx="129">
                  <c:v>18684.5</c:v>
                </c:pt>
                <c:pt idx="130">
                  <c:v>18684.5</c:v>
                </c:pt>
                <c:pt idx="131">
                  <c:v>18687</c:v>
                </c:pt>
                <c:pt idx="132">
                  <c:v>18687</c:v>
                </c:pt>
                <c:pt idx="133">
                  <c:v>18689.5</c:v>
                </c:pt>
                <c:pt idx="134">
                  <c:v>18689.5</c:v>
                </c:pt>
                <c:pt idx="135">
                  <c:v>18697</c:v>
                </c:pt>
                <c:pt idx="136">
                  <c:v>18729</c:v>
                </c:pt>
                <c:pt idx="137">
                  <c:v>18758</c:v>
                </c:pt>
                <c:pt idx="138">
                  <c:v>18758</c:v>
                </c:pt>
                <c:pt idx="139">
                  <c:v>18758</c:v>
                </c:pt>
                <c:pt idx="140">
                  <c:v>18758</c:v>
                </c:pt>
                <c:pt idx="141">
                  <c:v>18758</c:v>
                </c:pt>
                <c:pt idx="142">
                  <c:v>18763</c:v>
                </c:pt>
                <c:pt idx="143">
                  <c:v>18763</c:v>
                </c:pt>
                <c:pt idx="144">
                  <c:v>18780</c:v>
                </c:pt>
                <c:pt idx="145">
                  <c:v>19350</c:v>
                </c:pt>
                <c:pt idx="146">
                  <c:v>19350</c:v>
                </c:pt>
                <c:pt idx="147">
                  <c:v>19538</c:v>
                </c:pt>
                <c:pt idx="148">
                  <c:v>19538</c:v>
                </c:pt>
                <c:pt idx="149">
                  <c:v>19540.5</c:v>
                </c:pt>
                <c:pt idx="150">
                  <c:v>19540.5</c:v>
                </c:pt>
                <c:pt idx="151">
                  <c:v>19577</c:v>
                </c:pt>
                <c:pt idx="152">
                  <c:v>19577</c:v>
                </c:pt>
                <c:pt idx="153">
                  <c:v>19579.5</c:v>
                </c:pt>
                <c:pt idx="154">
                  <c:v>19579.5</c:v>
                </c:pt>
                <c:pt idx="155">
                  <c:v>19606.5</c:v>
                </c:pt>
                <c:pt idx="156">
                  <c:v>19623.5</c:v>
                </c:pt>
                <c:pt idx="157">
                  <c:v>19628.5</c:v>
                </c:pt>
                <c:pt idx="158">
                  <c:v>19628.5</c:v>
                </c:pt>
                <c:pt idx="159">
                  <c:v>19631</c:v>
                </c:pt>
                <c:pt idx="160">
                  <c:v>19638</c:v>
                </c:pt>
                <c:pt idx="161">
                  <c:v>19638</c:v>
                </c:pt>
                <c:pt idx="162">
                  <c:v>19687</c:v>
                </c:pt>
                <c:pt idx="163">
                  <c:v>19687</c:v>
                </c:pt>
                <c:pt idx="164">
                  <c:v>20367</c:v>
                </c:pt>
                <c:pt idx="165">
                  <c:v>20367</c:v>
                </c:pt>
                <c:pt idx="166">
                  <c:v>20433</c:v>
                </c:pt>
                <c:pt idx="167">
                  <c:v>20433</c:v>
                </c:pt>
                <c:pt idx="168">
                  <c:v>20491.5</c:v>
                </c:pt>
                <c:pt idx="169">
                  <c:v>20491.5</c:v>
                </c:pt>
                <c:pt idx="170">
                  <c:v>20491.5</c:v>
                </c:pt>
                <c:pt idx="171">
                  <c:v>20499</c:v>
                </c:pt>
                <c:pt idx="172">
                  <c:v>20506</c:v>
                </c:pt>
                <c:pt idx="173">
                  <c:v>20506</c:v>
                </c:pt>
                <c:pt idx="174">
                  <c:v>20506</c:v>
                </c:pt>
                <c:pt idx="175">
                  <c:v>21278.5</c:v>
                </c:pt>
                <c:pt idx="176">
                  <c:v>21278.5</c:v>
                </c:pt>
                <c:pt idx="177">
                  <c:v>21278.5</c:v>
                </c:pt>
                <c:pt idx="178">
                  <c:v>21279</c:v>
                </c:pt>
                <c:pt idx="179">
                  <c:v>21279</c:v>
                </c:pt>
                <c:pt idx="180">
                  <c:v>21279</c:v>
                </c:pt>
                <c:pt idx="181">
                  <c:v>21323</c:v>
                </c:pt>
                <c:pt idx="182">
                  <c:v>21323</c:v>
                </c:pt>
                <c:pt idx="183">
                  <c:v>21381.5</c:v>
                </c:pt>
                <c:pt idx="184">
                  <c:v>21425.5</c:v>
                </c:pt>
                <c:pt idx="185">
                  <c:v>21428</c:v>
                </c:pt>
                <c:pt idx="186">
                  <c:v>21431</c:v>
                </c:pt>
                <c:pt idx="187">
                  <c:v>22098</c:v>
                </c:pt>
                <c:pt idx="188">
                  <c:v>22168.5</c:v>
                </c:pt>
                <c:pt idx="189">
                  <c:v>22168.5</c:v>
                </c:pt>
                <c:pt idx="190">
                  <c:v>22168.5</c:v>
                </c:pt>
                <c:pt idx="191">
                  <c:v>22186</c:v>
                </c:pt>
                <c:pt idx="192">
                  <c:v>22186</c:v>
                </c:pt>
                <c:pt idx="193">
                  <c:v>22186</c:v>
                </c:pt>
                <c:pt idx="194">
                  <c:v>22220</c:v>
                </c:pt>
                <c:pt idx="195">
                  <c:v>22220</c:v>
                </c:pt>
                <c:pt idx="196">
                  <c:v>22220</c:v>
                </c:pt>
                <c:pt idx="197">
                  <c:v>22220</c:v>
                </c:pt>
                <c:pt idx="198">
                  <c:v>22222.5</c:v>
                </c:pt>
                <c:pt idx="199">
                  <c:v>22227.5</c:v>
                </c:pt>
                <c:pt idx="200">
                  <c:v>22237.5</c:v>
                </c:pt>
                <c:pt idx="201">
                  <c:v>22242</c:v>
                </c:pt>
                <c:pt idx="202">
                  <c:v>22247</c:v>
                </c:pt>
                <c:pt idx="203">
                  <c:v>22249.5</c:v>
                </c:pt>
                <c:pt idx="204">
                  <c:v>22252</c:v>
                </c:pt>
                <c:pt idx="205">
                  <c:v>22254.5</c:v>
                </c:pt>
                <c:pt idx="206">
                  <c:v>22269</c:v>
                </c:pt>
                <c:pt idx="207">
                  <c:v>22269</c:v>
                </c:pt>
                <c:pt idx="208">
                  <c:v>22274</c:v>
                </c:pt>
                <c:pt idx="209">
                  <c:v>22276.5</c:v>
                </c:pt>
                <c:pt idx="210">
                  <c:v>22283.5</c:v>
                </c:pt>
                <c:pt idx="211">
                  <c:v>22286</c:v>
                </c:pt>
                <c:pt idx="212">
                  <c:v>22288.5</c:v>
                </c:pt>
                <c:pt idx="213">
                  <c:v>22291</c:v>
                </c:pt>
                <c:pt idx="214">
                  <c:v>22296</c:v>
                </c:pt>
                <c:pt idx="215">
                  <c:v>22298.5</c:v>
                </c:pt>
                <c:pt idx="216">
                  <c:v>22301</c:v>
                </c:pt>
                <c:pt idx="217">
                  <c:v>22313</c:v>
                </c:pt>
                <c:pt idx="218">
                  <c:v>22318</c:v>
                </c:pt>
                <c:pt idx="219">
                  <c:v>22327.5</c:v>
                </c:pt>
                <c:pt idx="220">
                  <c:v>22330</c:v>
                </c:pt>
                <c:pt idx="221">
                  <c:v>22344.5</c:v>
                </c:pt>
                <c:pt idx="222">
                  <c:v>22352</c:v>
                </c:pt>
                <c:pt idx="223">
                  <c:v>22352</c:v>
                </c:pt>
                <c:pt idx="224">
                  <c:v>22354.5</c:v>
                </c:pt>
                <c:pt idx="225">
                  <c:v>22357</c:v>
                </c:pt>
                <c:pt idx="226">
                  <c:v>22362</c:v>
                </c:pt>
                <c:pt idx="227">
                  <c:v>22366.5</c:v>
                </c:pt>
                <c:pt idx="228">
                  <c:v>22366.5</c:v>
                </c:pt>
                <c:pt idx="229">
                  <c:v>22371.5</c:v>
                </c:pt>
                <c:pt idx="230">
                  <c:v>22374</c:v>
                </c:pt>
                <c:pt idx="231">
                  <c:v>22376.5</c:v>
                </c:pt>
                <c:pt idx="232">
                  <c:v>22388.5</c:v>
                </c:pt>
                <c:pt idx="233">
                  <c:v>22405.5</c:v>
                </c:pt>
                <c:pt idx="234">
                  <c:v>22432.5</c:v>
                </c:pt>
                <c:pt idx="235">
                  <c:v>22437.5</c:v>
                </c:pt>
                <c:pt idx="236">
                  <c:v>22471.5</c:v>
                </c:pt>
                <c:pt idx="237">
                  <c:v>22824.5</c:v>
                </c:pt>
                <c:pt idx="238">
                  <c:v>22939</c:v>
                </c:pt>
                <c:pt idx="239">
                  <c:v>22963.5</c:v>
                </c:pt>
                <c:pt idx="240">
                  <c:v>22968.5</c:v>
                </c:pt>
                <c:pt idx="241">
                  <c:v>22971</c:v>
                </c:pt>
                <c:pt idx="242">
                  <c:v>22995.5</c:v>
                </c:pt>
                <c:pt idx="243">
                  <c:v>23027</c:v>
                </c:pt>
                <c:pt idx="244">
                  <c:v>23041.5</c:v>
                </c:pt>
                <c:pt idx="245">
                  <c:v>23083.5</c:v>
                </c:pt>
                <c:pt idx="246">
                  <c:v>23098</c:v>
                </c:pt>
                <c:pt idx="247">
                  <c:v>23100.5</c:v>
                </c:pt>
                <c:pt idx="248">
                  <c:v>23103</c:v>
                </c:pt>
                <c:pt idx="249">
                  <c:v>23105</c:v>
                </c:pt>
                <c:pt idx="250">
                  <c:v>23105.5</c:v>
                </c:pt>
                <c:pt idx="251">
                  <c:v>23107.5</c:v>
                </c:pt>
                <c:pt idx="252">
                  <c:v>23110</c:v>
                </c:pt>
                <c:pt idx="253">
                  <c:v>23125</c:v>
                </c:pt>
                <c:pt idx="254">
                  <c:v>23127.5</c:v>
                </c:pt>
                <c:pt idx="255">
                  <c:v>23132</c:v>
                </c:pt>
                <c:pt idx="256">
                  <c:v>23139.5</c:v>
                </c:pt>
                <c:pt idx="257">
                  <c:v>23147</c:v>
                </c:pt>
                <c:pt idx="258">
                  <c:v>23154</c:v>
                </c:pt>
                <c:pt idx="259">
                  <c:v>23156.5</c:v>
                </c:pt>
                <c:pt idx="260">
                  <c:v>23159</c:v>
                </c:pt>
                <c:pt idx="261">
                  <c:v>23166.5</c:v>
                </c:pt>
                <c:pt idx="262">
                  <c:v>23169</c:v>
                </c:pt>
                <c:pt idx="263">
                  <c:v>23171</c:v>
                </c:pt>
                <c:pt idx="264">
                  <c:v>23171.5</c:v>
                </c:pt>
                <c:pt idx="265">
                  <c:v>23178.5</c:v>
                </c:pt>
                <c:pt idx="266">
                  <c:v>23178.5</c:v>
                </c:pt>
                <c:pt idx="267">
                  <c:v>23181</c:v>
                </c:pt>
                <c:pt idx="268">
                  <c:v>23181</c:v>
                </c:pt>
                <c:pt idx="269">
                  <c:v>23181</c:v>
                </c:pt>
                <c:pt idx="270">
                  <c:v>23181</c:v>
                </c:pt>
                <c:pt idx="271">
                  <c:v>23181</c:v>
                </c:pt>
                <c:pt idx="272">
                  <c:v>23188.5</c:v>
                </c:pt>
                <c:pt idx="273">
                  <c:v>23193</c:v>
                </c:pt>
                <c:pt idx="274">
                  <c:v>23195.5</c:v>
                </c:pt>
                <c:pt idx="275">
                  <c:v>23198</c:v>
                </c:pt>
                <c:pt idx="276">
                  <c:v>23205.5</c:v>
                </c:pt>
                <c:pt idx="277">
                  <c:v>23210.5</c:v>
                </c:pt>
                <c:pt idx="278">
                  <c:v>23213</c:v>
                </c:pt>
                <c:pt idx="279">
                  <c:v>23227.5</c:v>
                </c:pt>
                <c:pt idx="280">
                  <c:v>23242</c:v>
                </c:pt>
                <c:pt idx="281">
                  <c:v>23261.5</c:v>
                </c:pt>
                <c:pt idx="282">
                  <c:v>23298</c:v>
                </c:pt>
                <c:pt idx="283">
                  <c:v>23300.5</c:v>
                </c:pt>
                <c:pt idx="284">
                  <c:v>23327.5</c:v>
                </c:pt>
                <c:pt idx="285">
                  <c:v>23330</c:v>
                </c:pt>
                <c:pt idx="286">
                  <c:v>23342</c:v>
                </c:pt>
                <c:pt idx="287">
                  <c:v>23342</c:v>
                </c:pt>
                <c:pt idx="288">
                  <c:v>23359</c:v>
                </c:pt>
                <c:pt idx="289">
                  <c:v>23386</c:v>
                </c:pt>
                <c:pt idx="290">
                  <c:v>23386</c:v>
                </c:pt>
                <c:pt idx="291">
                  <c:v>23795</c:v>
                </c:pt>
                <c:pt idx="292">
                  <c:v>23797.5</c:v>
                </c:pt>
                <c:pt idx="293">
                  <c:v>23817</c:v>
                </c:pt>
                <c:pt idx="294">
                  <c:v>23822</c:v>
                </c:pt>
                <c:pt idx="295">
                  <c:v>23831.5</c:v>
                </c:pt>
                <c:pt idx="296">
                  <c:v>23836.5</c:v>
                </c:pt>
                <c:pt idx="297">
                  <c:v>23933</c:v>
                </c:pt>
                <c:pt idx="298">
                  <c:v>23946.5</c:v>
                </c:pt>
                <c:pt idx="299">
                  <c:v>23949</c:v>
                </c:pt>
                <c:pt idx="300">
                  <c:v>23951</c:v>
                </c:pt>
                <c:pt idx="301">
                  <c:v>23953.5</c:v>
                </c:pt>
                <c:pt idx="302">
                  <c:v>23956</c:v>
                </c:pt>
                <c:pt idx="303">
                  <c:v>23961</c:v>
                </c:pt>
                <c:pt idx="304">
                  <c:v>23963.5</c:v>
                </c:pt>
                <c:pt idx="305">
                  <c:v>24041.5</c:v>
                </c:pt>
                <c:pt idx="306">
                  <c:v>24041.5</c:v>
                </c:pt>
                <c:pt idx="307">
                  <c:v>24041.5</c:v>
                </c:pt>
                <c:pt idx="308">
                  <c:v>24041.5</c:v>
                </c:pt>
                <c:pt idx="309">
                  <c:v>24044</c:v>
                </c:pt>
                <c:pt idx="310">
                  <c:v>24044</c:v>
                </c:pt>
                <c:pt idx="311">
                  <c:v>24044</c:v>
                </c:pt>
                <c:pt idx="312">
                  <c:v>24044</c:v>
                </c:pt>
                <c:pt idx="313">
                  <c:v>24044</c:v>
                </c:pt>
                <c:pt idx="314">
                  <c:v>24049</c:v>
                </c:pt>
                <c:pt idx="315">
                  <c:v>24912</c:v>
                </c:pt>
                <c:pt idx="316">
                  <c:v>25709</c:v>
                </c:pt>
                <c:pt idx="317">
                  <c:v>25709</c:v>
                </c:pt>
                <c:pt idx="318">
                  <c:v>25763</c:v>
                </c:pt>
                <c:pt idx="319">
                  <c:v>25904.5</c:v>
                </c:pt>
                <c:pt idx="320">
                  <c:v>26753</c:v>
                </c:pt>
                <c:pt idx="321">
                  <c:v>27408.5</c:v>
                </c:pt>
                <c:pt idx="322">
                  <c:v>27621</c:v>
                </c:pt>
                <c:pt idx="323">
                  <c:v>27713.5</c:v>
                </c:pt>
                <c:pt idx="324">
                  <c:v>27723.5</c:v>
                </c:pt>
                <c:pt idx="325">
                  <c:v>28376.5</c:v>
                </c:pt>
                <c:pt idx="326">
                  <c:v>28467</c:v>
                </c:pt>
                <c:pt idx="327">
                  <c:v>28467</c:v>
                </c:pt>
                <c:pt idx="328">
                  <c:v>28467</c:v>
                </c:pt>
                <c:pt idx="329">
                  <c:v>28471</c:v>
                </c:pt>
                <c:pt idx="330">
                  <c:v>28594</c:v>
                </c:pt>
                <c:pt idx="331">
                  <c:v>28611</c:v>
                </c:pt>
                <c:pt idx="332">
                  <c:v>29313</c:v>
                </c:pt>
                <c:pt idx="333">
                  <c:v>29330</c:v>
                </c:pt>
                <c:pt idx="334">
                  <c:v>29354.5</c:v>
                </c:pt>
                <c:pt idx="335">
                  <c:v>29442.5</c:v>
                </c:pt>
                <c:pt idx="336">
                  <c:v>29442.5</c:v>
                </c:pt>
                <c:pt idx="337">
                  <c:v>29447.5</c:v>
                </c:pt>
                <c:pt idx="338">
                  <c:v>29487</c:v>
                </c:pt>
                <c:pt idx="339">
                  <c:v>30129.5</c:v>
                </c:pt>
                <c:pt idx="340">
                  <c:v>30232</c:v>
                </c:pt>
                <c:pt idx="341">
                  <c:v>30237</c:v>
                </c:pt>
                <c:pt idx="342">
                  <c:v>30239</c:v>
                </c:pt>
                <c:pt idx="343">
                  <c:v>30351</c:v>
                </c:pt>
                <c:pt idx="344">
                  <c:v>30915.5</c:v>
                </c:pt>
                <c:pt idx="345">
                  <c:v>31195.5</c:v>
                </c:pt>
                <c:pt idx="346">
                  <c:v>31234.5</c:v>
                </c:pt>
                <c:pt idx="347">
                  <c:v>31264</c:v>
                </c:pt>
                <c:pt idx="348">
                  <c:v>31738</c:v>
                </c:pt>
                <c:pt idx="349">
                  <c:v>31755</c:v>
                </c:pt>
                <c:pt idx="350">
                  <c:v>31782</c:v>
                </c:pt>
                <c:pt idx="351">
                  <c:v>31837</c:v>
                </c:pt>
                <c:pt idx="352">
                  <c:v>31906.5</c:v>
                </c:pt>
                <c:pt idx="353">
                  <c:v>31941.5</c:v>
                </c:pt>
                <c:pt idx="354">
                  <c:v>31961</c:v>
                </c:pt>
                <c:pt idx="355">
                  <c:v>31992.5</c:v>
                </c:pt>
                <c:pt idx="356">
                  <c:v>32005</c:v>
                </c:pt>
                <c:pt idx="357">
                  <c:v>32005.5</c:v>
                </c:pt>
                <c:pt idx="358">
                  <c:v>32008</c:v>
                </c:pt>
                <c:pt idx="359">
                  <c:v>32080.5</c:v>
                </c:pt>
                <c:pt idx="360">
                  <c:v>33021</c:v>
                </c:pt>
                <c:pt idx="361">
                  <c:v>33034</c:v>
                </c:pt>
                <c:pt idx="362">
                  <c:v>33092.5</c:v>
                </c:pt>
                <c:pt idx="363">
                  <c:v>33191</c:v>
                </c:pt>
                <c:pt idx="364">
                  <c:v>33705</c:v>
                </c:pt>
                <c:pt idx="365">
                  <c:v>33744</c:v>
                </c:pt>
                <c:pt idx="366">
                  <c:v>33775</c:v>
                </c:pt>
                <c:pt idx="367">
                  <c:v>33777.5</c:v>
                </c:pt>
                <c:pt idx="368">
                  <c:v>33789.5</c:v>
                </c:pt>
                <c:pt idx="369">
                  <c:v>33792</c:v>
                </c:pt>
                <c:pt idx="370">
                  <c:v>33836</c:v>
                </c:pt>
                <c:pt idx="371">
                  <c:v>33838.5</c:v>
                </c:pt>
                <c:pt idx="372">
                  <c:v>33863</c:v>
                </c:pt>
                <c:pt idx="373">
                  <c:v>33863</c:v>
                </c:pt>
                <c:pt idx="374">
                  <c:v>33865.5</c:v>
                </c:pt>
                <c:pt idx="375">
                  <c:v>33865.5</c:v>
                </c:pt>
                <c:pt idx="376">
                  <c:v>33865.5</c:v>
                </c:pt>
                <c:pt idx="377">
                  <c:v>33865.5</c:v>
                </c:pt>
                <c:pt idx="378">
                  <c:v>33865.5</c:v>
                </c:pt>
                <c:pt idx="379">
                  <c:v>33868</c:v>
                </c:pt>
                <c:pt idx="380">
                  <c:v>33868</c:v>
                </c:pt>
                <c:pt idx="381">
                  <c:v>33868</c:v>
                </c:pt>
                <c:pt idx="382">
                  <c:v>33868</c:v>
                </c:pt>
                <c:pt idx="383">
                  <c:v>33893</c:v>
                </c:pt>
                <c:pt idx="384">
                  <c:v>33904.5</c:v>
                </c:pt>
                <c:pt idx="385">
                  <c:v>33907</c:v>
                </c:pt>
                <c:pt idx="386">
                  <c:v>33925.5</c:v>
                </c:pt>
                <c:pt idx="387">
                  <c:v>34543</c:v>
                </c:pt>
                <c:pt idx="388">
                  <c:v>34601.5</c:v>
                </c:pt>
                <c:pt idx="389">
                  <c:v>34601.5</c:v>
                </c:pt>
                <c:pt idx="390">
                  <c:v>34601.5</c:v>
                </c:pt>
                <c:pt idx="391">
                  <c:v>34641.5</c:v>
                </c:pt>
                <c:pt idx="392">
                  <c:v>34651</c:v>
                </c:pt>
                <c:pt idx="393">
                  <c:v>34662.5</c:v>
                </c:pt>
                <c:pt idx="394">
                  <c:v>34670</c:v>
                </c:pt>
                <c:pt idx="395">
                  <c:v>34733.5</c:v>
                </c:pt>
                <c:pt idx="396">
                  <c:v>34736</c:v>
                </c:pt>
                <c:pt idx="397">
                  <c:v>34736</c:v>
                </c:pt>
                <c:pt idx="398">
                  <c:v>34762.5</c:v>
                </c:pt>
                <c:pt idx="399">
                  <c:v>34765</c:v>
                </c:pt>
                <c:pt idx="400">
                  <c:v>34800</c:v>
                </c:pt>
                <c:pt idx="401">
                  <c:v>34809</c:v>
                </c:pt>
                <c:pt idx="402">
                  <c:v>34811.5</c:v>
                </c:pt>
                <c:pt idx="403">
                  <c:v>35428</c:v>
                </c:pt>
                <c:pt idx="404">
                  <c:v>35536</c:v>
                </c:pt>
                <c:pt idx="405">
                  <c:v>35542.5</c:v>
                </c:pt>
                <c:pt idx="406">
                  <c:v>35562</c:v>
                </c:pt>
                <c:pt idx="407">
                  <c:v>35572</c:v>
                </c:pt>
                <c:pt idx="408">
                  <c:v>35574.5</c:v>
                </c:pt>
                <c:pt idx="409">
                  <c:v>35682</c:v>
                </c:pt>
                <c:pt idx="410">
                  <c:v>35682</c:v>
                </c:pt>
                <c:pt idx="411">
                  <c:v>35682</c:v>
                </c:pt>
                <c:pt idx="412">
                  <c:v>36321</c:v>
                </c:pt>
                <c:pt idx="413">
                  <c:v>36442.5</c:v>
                </c:pt>
                <c:pt idx="414">
                  <c:v>36507</c:v>
                </c:pt>
                <c:pt idx="415">
                  <c:v>36630.5</c:v>
                </c:pt>
                <c:pt idx="416">
                  <c:v>36630.5</c:v>
                </c:pt>
                <c:pt idx="417">
                  <c:v>36630.5</c:v>
                </c:pt>
                <c:pt idx="418">
                  <c:v>37417</c:v>
                </c:pt>
                <c:pt idx="419">
                  <c:v>38216</c:v>
                </c:pt>
                <c:pt idx="420">
                  <c:v>38438</c:v>
                </c:pt>
                <c:pt idx="421">
                  <c:v>39128</c:v>
                </c:pt>
                <c:pt idx="422">
                  <c:v>39198</c:v>
                </c:pt>
              </c:numCache>
            </c:numRef>
          </c:xVal>
          <c:yVal>
            <c:numRef>
              <c:f>'Active 2'!$H$21:$H$443</c:f>
              <c:numCache>
                <c:formatCode>General</c:formatCode>
                <c:ptCount val="423"/>
                <c:pt idx="11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AF0-4E46-8EA2-B03F38507E79}"/>
            </c:ext>
          </c:extLst>
        </c:ser>
        <c:ser>
          <c:idx val="1"/>
          <c:order val="1"/>
          <c:tx>
            <c:strRef>
              <c:f>'Active 2'!$I$20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xVal>
            <c:numRef>
              <c:f>'Active 2'!$F$21:$F$443</c:f>
              <c:numCache>
                <c:formatCode>General</c:formatCode>
                <c:ptCount val="423"/>
                <c:pt idx="0">
                  <c:v>-21664.5</c:v>
                </c:pt>
                <c:pt idx="1">
                  <c:v>-9992</c:v>
                </c:pt>
                <c:pt idx="2">
                  <c:v>-9080</c:v>
                </c:pt>
                <c:pt idx="3">
                  <c:v>-9077.5</c:v>
                </c:pt>
                <c:pt idx="4">
                  <c:v>-7392.5</c:v>
                </c:pt>
                <c:pt idx="5">
                  <c:v>-4555</c:v>
                </c:pt>
                <c:pt idx="6">
                  <c:v>-2775</c:v>
                </c:pt>
                <c:pt idx="7">
                  <c:v>-254</c:v>
                </c:pt>
                <c:pt idx="8">
                  <c:v>-232</c:v>
                </c:pt>
                <c:pt idx="9">
                  <c:v>-229.5</c:v>
                </c:pt>
                <c:pt idx="10">
                  <c:v>-66</c:v>
                </c:pt>
                <c:pt idx="11">
                  <c:v>0</c:v>
                </c:pt>
                <c:pt idx="12">
                  <c:v>692</c:v>
                </c:pt>
                <c:pt idx="13">
                  <c:v>746</c:v>
                </c:pt>
                <c:pt idx="14">
                  <c:v>4384</c:v>
                </c:pt>
                <c:pt idx="15">
                  <c:v>4408.5</c:v>
                </c:pt>
                <c:pt idx="16">
                  <c:v>4447.5</c:v>
                </c:pt>
                <c:pt idx="17">
                  <c:v>4460</c:v>
                </c:pt>
                <c:pt idx="18">
                  <c:v>4467</c:v>
                </c:pt>
                <c:pt idx="19">
                  <c:v>5310.5</c:v>
                </c:pt>
                <c:pt idx="20">
                  <c:v>5313</c:v>
                </c:pt>
                <c:pt idx="21">
                  <c:v>5342.5</c:v>
                </c:pt>
                <c:pt idx="22">
                  <c:v>6215.5</c:v>
                </c:pt>
                <c:pt idx="23">
                  <c:v>7142</c:v>
                </c:pt>
                <c:pt idx="24">
                  <c:v>7144.5</c:v>
                </c:pt>
                <c:pt idx="25">
                  <c:v>7993</c:v>
                </c:pt>
                <c:pt idx="26">
                  <c:v>8071</c:v>
                </c:pt>
                <c:pt idx="27">
                  <c:v>8088</c:v>
                </c:pt>
                <c:pt idx="28">
                  <c:v>8110</c:v>
                </c:pt>
                <c:pt idx="29">
                  <c:v>8829</c:v>
                </c:pt>
                <c:pt idx="30">
                  <c:v>9873</c:v>
                </c:pt>
                <c:pt idx="31">
                  <c:v>10677.5</c:v>
                </c:pt>
                <c:pt idx="32">
                  <c:v>11391.5</c:v>
                </c:pt>
                <c:pt idx="33">
                  <c:v>11411</c:v>
                </c:pt>
                <c:pt idx="34">
                  <c:v>11628.5</c:v>
                </c:pt>
                <c:pt idx="35">
                  <c:v>12494</c:v>
                </c:pt>
                <c:pt idx="36">
                  <c:v>12545</c:v>
                </c:pt>
                <c:pt idx="37">
                  <c:v>12547.5</c:v>
                </c:pt>
                <c:pt idx="38">
                  <c:v>12550</c:v>
                </c:pt>
                <c:pt idx="39">
                  <c:v>13408.5</c:v>
                </c:pt>
                <c:pt idx="40">
                  <c:v>13411</c:v>
                </c:pt>
                <c:pt idx="41">
                  <c:v>13924.5</c:v>
                </c:pt>
                <c:pt idx="42">
                  <c:v>14103</c:v>
                </c:pt>
                <c:pt idx="43">
                  <c:v>14103</c:v>
                </c:pt>
                <c:pt idx="44">
                  <c:v>14105.5</c:v>
                </c:pt>
                <c:pt idx="45">
                  <c:v>14106</c:v>
                </c:pt>
                <c:pt idx="46">
                  <c:v>14108</c:v>
                </c:pt>
                <c:pt idx="47">
                  <c:v>14125.5</c:v>
                </c:pt>
                <c:pt idx="48">
                  <c:v>14132.5</c:v>
                </c:pt>
                <c:pt idx="49">
                  <c:v>14134.5</c:v>
                </c:pt>
                <c:pt idx="50">
                  <c:v>14137</c:v>
                </c:pt>
                <c:pt idx="51">
                  <c:v>14139.5</c:v>
                </c:pt>
                <c:pt idx="52">
                  <c:v>14144.5</c:v>
                </c:pt>
                <c:pt idx="53">
                  <c:v>14145</c:v>
                </c:pt>
                <c:pt idx="54">
                  <c:v>14155</c:v>
                </c:pt>
                <c:pt idx="55">
                  <c:v>14177</c:v>
                </c:pt>
                <c:pt idx="56">
                  <c:v>14193.5</c:v>
                </c:pt>
                <c:pt idx="57">
                  <c:v>14208</c:v>
                </c:pt>
                <c:pt idx="58">
                  <c:v>14213</c:v>
                </c:pt>
                <c:pt idx="59">
                  <c:v>14230</c:v>
                </c:pt>
                <c:pt idx="60">
                  <c:v>14230</c:v>
                </c:pt>
                <c:pt idx="61">
                  <c:v>14233</c:v>
                </c:pt>
                <c:pt idx="62">
                  <c:v>14235</c:v>
                </c:pt>
                <c:pt idx="63">
                  <c:v>14235</c:v>
                </c:pt>
                <c:pt idx="64">
                  <c:v>14235</c:v>
                </c:pt>
                <c:pt idx="65">
                  <c:v>14240</c:v>
                </c:pt>
                <c:pt idx="66">
                  <c:v>14274</c:v>
                </c:pt>
                <c:pt idx="67">
                  <c:v>14291</c:v>
                </c:pt>
                <c:pt idx="68">
                  <c:v>14291</c:v>
                </c:pt>
                <c:pt idx="69">
                  <c:v>14291</c:v>
                </c:pt>
                <c:pt idx="70">
                  <c:v>14291</c:v>
                </c:pt>
                <c:pt idx="71">
                  <c:v>14291</c:v>
                </c:pt>
                <c:pt idx="72">
                  <c:v>14291</c:v>
                </c:pt>
                <c:pt idx="73">
                  <c:v>14291</c:v>
                </c:pt>
                <c:pt idx="74">
                  <c:v>14291</c:v>
                </c:pt>
                <c:pt idx="75">
                  <c:v>15073.5</c:v>
                </c:pt>
                <c:pt idx="76">
                  <c:v>15078.5</c:v>
                </c:pt>
                <c:pt idx="77">
                  <c:v>15098</c:v>
                </c:pt>
                <c:pt idx="78">
                  <c:v>15098</c:v>
                </c:pt>
                <c:pt idx="79">
                  <c:v>15147</c:v>
                </c:pt>
                <c:pt idx="80">
                  <c:v>15186</c:v>
                </c:pt>
                <c:pt idx="81">
                  <c:v>15205.5</c:v>
                </c:pt>
                <c:pt idx="82">
                  <c:v>15230</c:v>
                </c:pt>
                <c:pt idx="83">
                  <c:v>15247</c:v>
                </c:pt>
                <c:pt idx="84">
                  <c:v>15914.5</c:v>
                </c:pt>
                <c:pt idx="85">
                  <c:v>15917</c:v>
                </c:pt>
                <c:pt idx="86">
                  <c:v>15921.5</c:v>
                </c:pt>
                <c:pt idx="87">
                  <c:v>15922</c:v>
                </c:pt>
                <c:pt idx="88">
                  <c:v>15932</c:v>
                </c:pt>
                <c:pt idx="89">
                  <c:v>16012.5</c:v>
                </c:pt>
                <c:pt idx="90">
                  <c:v>16012.5</c:v>
                </c:pt>
                <c:pt idx="91">
                  <c:v>16012.5</c:v>
                </c:pt>
                <c:pt idx="92">
                  <c:v>16025</c:v>
                </c:pt>
                <c:pt idx="93">
                  <c:v>16027.5</c:v>
                </c:pt>
                <c:pt idx="94">
                  <c:v>16034.5</c:v>
                </c:pt>
                <c:pt idx="95">
                  <c:v>16034.5</c:v>
                </c:pt>
                <c:pt idx="96">
                  <c:v>16034.5</c:v>
                </c:pt>
                <c:pt idx="97">
                  <c:v>16034.5</c:v>
                </c:pt>
                <c:pt idx="98">
                  <c:v>16034.5</c:v>
                </c:pt>
                <c:pt idx="99">
                  <c:v>16171</c:v>
                </c:pt>
                <c:pt idx="100">
                  <c:v>16729</c:v>
                </c:pt>
                <c:pt idx="101">
                  <c:v>17638.5</c:v>
                </c:pt>
                <c:pt idx="102">
                  <c:v>17658</c:v>
                </c:pt>
                <c:pt idx="103">
                  <c:v>17738.5</c:v>
                </c:pt>
                <c:pt idx="104">
                  <c:v>17738.5</c:v>
                </c:pt>
                <c:pt idx="105">
                  <c:v>17772.5</c:v>
                </c:pt>
                <c:pt idx="106">
                  <c:v>17772.5</c:v>
                </c:pt>
                <c:pt idx="107">
                  <c:v>17790</c:v>
                </c:pt>
                <c:pt idx="108">
                  <c:v>17814</c:v>
                </c:pt>
                <c:pt idx="109">
                  <c:v>17814</c:v>
                </c:pt>
                <c:pt idx="110">
                  <c:v>17819</c:v>
                </c:pt>
                <c:pt idx="111">
                  <c:v>17873</c:v>
                </c:pt>
                <c:pt idx="112">
                  <c:v>17880.5</c:v>
                </c:pt>
                <c:pt idx="113">
                  <c:v>17895</c:v>
                </c:pt>
                <c:pt idx="114">
                  <c:v>17914.5</c:v>
                </c:pt>
                <c:pt idx="115">
                  <c:v>18009.5</c:v>
                </c:pt>
                <c:pt idx="116">
                  <c:v>18628.5</c:v>
                </c:pt>
                <c:pt idx="117">
                  <c:v>18628.5</c:v>
                </c:pt>
                <c:pt idx="118">
                  <c:v>18628.5</c:v>
                </c:pt>
                <c:pt idx="119">
                  <c:v>18633.5</c:v>
                </c:pt>
                <c:pt idx="120">
                  <c:v>18633.5</c:v>
                </c:pt>
                <c:pt idx="121">
                  <c:v>18633.5</c:v>
                </c:pt>
                <c:pt idx="122">
                  <c:v>18640.5</c:v>
                </c:pt>
                <c:pt idx="123">
                  <c:v>18640.5</c:v>
                </c:pt>
                <c:pt idx="124">
                  <c:v>18643</c:v>
                </c:pt>
                <c:pt idx="125">
                  <c:v>18643</c:v>
                </c:pt>
                <c:pt idx="126">
                  <c:v>18680</c:v>
                </c:pt>
                <c:pt idx="127">
                  <c:v>18682</c:v>
                </c:pt>
                <c:pt idx="128">
                  <c:v>18682</c:v>
                </c:pt>
                <c:pt idx="129">
                  <c:v>18684.5</c:v>
                </c:pt>
                <c:pt idx="130">
                  <c:v>18684.5</c:v>
                </c:pt>
                <c:pt idx="131">
                  <c:v>18687</c:v>
                </c:pt>
                <c:pt idx="132">
                  <c:v>18687</c:v>
                </c:pt>
                <c:pt idx="133">
                  <c:v>18689.5</c:v>
                </c:pt>
                <c:pt idx="134">
                  <c:v>18689.5</c:v>
                </c:pt>
                <c:pt idx="135">
                  <c:v>18697</c:v>
                </c:pt>
                <c:pt idx="136">
                  <c:v>18729</c:v>
                </c:pt>
                <c:pt idx="137">
                  <c:v>18758</c:v>
                </c:pt>
                <c:pt idx="138">
                  <c:v>18758</c:v>
                </c:pt>
                <c:pt idx="139">
                  <c:v>18758</c:v>
                </c:pt>
                <c:pt idx="140">
                  <c:v>18758</c:v>
                </c:pt>
                <c:pt idx="141">
                  <c:v>18758</c:v>
                </c:pt>
                <c:pt idx="142">
                  <c:v>18763</c:v>
                </c:pt>
                <c:pt idx="143">
                  <c:v>18763</c:v>
                </c:pt>
                <c:pt idx="144">
                  <c:v>18780</c:v>
                </c:pt>
                <c:pt idx="145">
                  <c:v>19350</c:v>
                </c:pt>
                <c:pt idx="146">
                  <c:v>19350</c:v>
                </c:pt>
                <c:pt idx="147">
                  <c:v>19538</c:v>
                </c:pt>
                <c:pt idx="148">
                  <c:v>19538</c:v>
                </c:pt>
                <c:pt idx="149">
                  <c:v>19540.5</c:v>
                </c:pt>
                <c:pt idx="150">
                  <c:v>19540.5</c:v>
                </c:pt>
                <c:pt idx="151">
                  <c:v>19577</c:v>
                </c:pt>
                <c:pt idx="152">
                  <c:v>19577</c:v>
                </c:pt>
                <c:pt idx="153">
                  <c:v>19579.5</c:v>
                </c:pt>
                <c:pt idx="154">
                  <c:v>19579.5</c:v>
                </c:pt>
                <c:pt idx="155">
                  <c:v>19606.5</c:v>
                </c:pt>
                <c:pt idx="156">
                  <c:v>19623.5</c:v>
                </c:pt>
                <c:pt idx="157">
                  <c:v>19628.5</c:v>
                </c:pt>
                <c:pt idx="158">
                  <c:v>19628.5</c:v>
                </c:pt>
                <c:pt idx="159">
                  <c:v>19631</c:v>
                </c:pt>
                <c:pt idx="160">
                  <c:v>19638</c:v>
                </c:pt>
                <c:pt idx="161">
                  <c:v>19638</c:v>
                </c:pt>
                <c:pt idx="162">
                  <c:v>19687</c:v>
                </c:pt>
                <c:pt idx="163">
                  <c:v>19687</c:v>
                </c:pt>
                <c:pt idx="164">
                  <c:v>20367</c:v>
                </c:pt>
                <c:pt idx="165">
                  <c:v>20367</c:v>
                </c:pt>
                <c:pt idx="166">
                  <c:v>20433</c:v>
                </c:pt>
                <c:pt idx="167">
                  <c:v>20433</c:v>
                </c:pt>
                <c:pt idx="168">
                  <c:v>20491.5</c:v>
                </c:pt>
                <c:pt idx="169">
                  <c:v>20491.5</c:v>
                </c:pt>
                <c:pt idx="170">
                  <c:v>20491.5</c:v>
                </c:pt>
                <c:pt idx="171">
                  <c:v>20499</c:v>
                </c:pt>
                <c:pt idx="172">
                  <c:v>20506</c:v>
                </c:pt>
                <c:pt idx="173">
                  <c:v>20506</c:v>
                </c:pt>
                <c:pt idx="174">
                  <c:v>20506</c:v>
                </c:pt>
                <c:pt idx="175">
                  <c:v>21278.5</c:v>
                </c:pt>
                <c:pt idx="176">
                  <c:v>21278.5</c:v>
                </c:pt>
                <c:pt idx="177">
                  <c:v>21278.5</c:v>
                </c:pt>
                <c:pt idx="178">
                  <c:v>21279</c:v>
                </c:pt>
                <c:pt idx="179">
                  <c:v>21279</c:v>
                </c:pt>
                <c:pt idx="180">
                  <c:v>21279</c:v>
                </c:pt>
                <c:pt idx="181">
                  <c:v>21323</c:v>
                </c:pt>
                <c:pt idx="182">
                  <c:v>21323</c:v>
                </c:pt>
                <c:pt idx="183">
                  <c:v>21381.5</c:v>
                </c:pt>
                <c:pt idx="184">
                  <c:v>21425.5</c:v>
                </c:pt>
                <c:pt idx="185">
                  <c:v>21428</c:v>
                </c:pt>
                <c:pt idx="186">
                  <c:v>21431</c:v>
                </c:pt>
                <c:pt idx="187">
                  <c:v>22098</c:v>
                </c:pt>
                <c:pt idx="188">
                  <c:v>22168.5</c:v>
                </c:pt>
                <c:pt idx="189">
                  <c:v>22168.5</c:v>
                </c:pt>
                <c:pt idx="190">
                  <c:v>22168.5</c:v>
                </c:pt>
                <c:pt idx="191">
                  <c:v>22186</c:v>
                </c:pt>
                <c:pt idx="192">
                  <c:v>22186</c:v>
                </c:pt>
                <c:pt idx="193">
                  <c:v>22186</c:v>
                </c:pt>
                <c:pt idx="194">
                  <c:v>22220</c:v>
                </c:pt>
                <c:pt idx="195">
                  <c:v>22220</c:v>
                </c:pt>
                <c:pt idx="196">
                  <c:v>22220</c:v>
                </c:pt>
                <c:pt idx="197">
                  <c:v>22220</c:v>
                </c:pt>
                <c:pt idx="198">
                  <c:v>22222.5</c:v>
                </c:pt>
                <c:pt idx="199">
                  <c:v>22227.5</c:v>
                </c:pt>
                <c:pt idx="200">
                  <c:v>22237.5</c:v>
                </c:pt>
                <c:pt idx="201">
                  <c:v>22242</c:v>
                </c:pt>
                <c:pt idx="202">
                  <c:v>22247</c:v>
                </c:pt>
                <c:pt idx="203">
                  <c:v>22249.5</c:v>
                </c:pt>
                <c:pt idx="204">
                  <c:v>22252</c:v>
                </c:pt>
                <c:pt idx="205">
                  <c:v>22254.5</c:v>
                </c:pt>
                <c:pt idx="206">
                  <c:v>22269</c:v>
                </c:pt>
                <c:pt idx="207">
                  <c:v>22269</c:v>
                </c:pt>
                <c:pt idx="208">
                  <c:v>22274</c:v>
                </c:pt>
                <c:pt idx="209">
                  <c:v>22276.5</c:v>
                </c:pt>
                <c:pt idx="210">
                  <c:v>22283.5</c:v>
                </c:pt>
                <c:pt idx="211">
                  <c:v>22286</c:v>
                </c:pt>
                <c:pt idx="212">
                  <c:v>22288.5</c:v>
                </c:pt>
                <c:pt idx="213">
                  <c:v>22291</c:v>
                </c:pt>
                <c:pt idx="214">
                  <c:v>22296</c:v>
                </c:pt>
                <c:pt idx="215">
                  <c:v>22298.5</c:v>
                </c:pt>
                <c:pt idx="216">
                  <c:v>22301</c:v>
                </c:pt>
                <c:pt idx="217">
                  <c:v>22313</c:v>
                </c:pt>
                <c:pt idx="218">
                  <c:v>22318</c:v>
                </c:pt>
                <c:pt idx="219">
                  <c:v>22327.5</c:v>
                </c:pt>
                <c:pt idx="220">
                  <c:v>22330</c:v>
                </c:pt>
                <c:pt idx="221">
                  <c:v>22344.5</c:v>
                </c:pt>
                <c:pt idx="222">
                  <c:v>22352</c:v>
                </c:pt>
                <c:pt idx="223">
                  <c:v>22352</c:v>
                </c:pt>
                <c:pt idx="224">
                  <c:v>22354.5</c:v>
                </c:pt>
                <c:pt idx="225">
                  <c:v>22357</c:v>
                </c:pt>
                <c:pt idx="226">
                  <c:v>22362</c:v>
                </c:pt>
                <c:pt idx="227">
                  <c:v>22366.5</c:v>
                </c:pt>
                <c:pt idx="228">
                  <c:v>22366.5</c:v>
                </c:pt>
                <c:pt idx="229">
                  <c:v>22371.5</c:v>
                </c:pt>
                <c:pt idx="230">
                  <c:v>22374</c:v>
                </c:pt>
                <c:pt idx="231">
                  <c:v>22376.5</c:v>
                </c:pt>
                <c:pt idx="232">
                  <c:v>22388.5</c:v>
                </c:pt>
                <c:pt idx="233">
                  <c:v>22405.5</c:v>
                </c:pt>
                <c:pt idx="234">
                  <c:v>22432.5</c:v>
                </c:pt>
                <c:pt idx="235">
                  <c:v>22437.5</c:v>
                </c:pt>
                <c:pt idx="236">
                  <c:v>22471.5</c:v>
                </c:pt>
                <c:pt idx="237">
                  <c:v>22824.5</c:v>
                </c:pt>
                <c:pt idx="238">
                  <c:v>22939</c:v>
                </c:pt>
                <c:pt idx="239">
                  <c:v>22963.5</c:v>
                </c:pt>
                <c:pt idx="240">
                  <c:v>22968.5</c:v>
                </c:pt>
                <c:pt idx="241">
                  <c:v>22971</c:v>
                </c:pt>
                <c:pt idx="242">
                  <c:v>22995.5</c:v>
                </c:pt>
                <c:pt idx="243">
                  <c:v>23027</c:v>
                </c:pt>
                <c:pt idx="244">
                  <c:v>23041.5</c:v>
                </c:pt>
                <c:pt idx="245">
                  <c:v>23083.5</c:v>
                </c:pt>
                <c:pt idx="246">
                  <c:v>23098</c:v>
                </c:pt>
                <c:pt idx="247">
                  <c:v>23100.5</c:v>
                </c:pt>
                <c:pt idx="248">
                  <c:v>23103</c:v>
                </c:pt>
                <c:pt idx="249">
                  <c:v>23105</c:v>
                </c:pt>
                <c:pt idx="250">
                  <c:v>23105.5</c:v>
                </c:pt>
                <c:pt idx="251">
                  <c:v>23107.5</c:v>
                </c:pt>
                <c:pt idx="252">
                  <c:v>23110</c:v>
                </c:pt>
                <c:pt idx="253">
                  <c:v>23125</c:v>
                </c:pt>
                <c:pt idx="254">
                  <c:v>23127.5</c:v>
                </c:pt>
                <c:pt idx="255">
                  <c:v>23132</c:v>
                </c:pt>
                <c:pt idx="256">
                  <c:v>23139.5</c:v>
                </c:pt>
                <c:pt idx="257">
                  <c:v>23147</c:v>
                </c:pt>
                <c:pt idx="258">
                  <c:v>23154</c:v>
                </c:pt>
                <c:pt idx="259">
                  <c:v>23156.5</c:v>
                </c:pt>
                <c:pt idx="260">
                  <c:v>23159</c:v>
                </c:pt>
                <c:pt idx="261">
                  <c:v>23166.5</c:v>
                </c:pt>
                <c:pt idx="262">
                  <c:v>23169</c:v>
                </c:pt>
                <c:pt idx="263">
                  <c:v>23171</c:v>
                </c:pt>
                <c:pt idx="264">
                  <c:v>23171.5</c:v>
                </c:pt>
                <c:pt idx="265">
                  <c:v>23178.5</c:v>
                </c:pt>
                <c:pt idx="266">
                  <c:v>23178.5</c:v>
                </c:pt>
                <c:pt idx="267">
                  <c:v>23181</c:v>
                </c:pt>
                <c:pt idx="268">
                  <c:v>23181</c:v>
                </c:pt>
                <c:pt idx="269">
                  <c:v>23181</c:v>
                </c:pt>
                <c:pt idx="270">
                  <c:v>23181</c:v>
                </c:pt>
                <c:pt idx="271">
                  <c:v>23181</c:v>
                </c:pt>
                <c:pt idx="272">
                  <c:v>23188.5</c:v>
                </c:pt>
                <c:pt idx="273">
                  <c:v>23193</c:v>
                </c:pt>
                <c:pt idx="274">
                  <c:v>23195.5</c:v>
                </c:pt>
                <c:pt idx="275">
                  <c:v>23198</c:v>
                </c:pt>
                <c:pt idx="276">
                  <c:v>23205.5</c:v>
                </c:pt>
                <c:pt idx="277">
                  <c:v>23210.5</c:v>
                </c:pt>
                <c:pt idx="278">
                  <c:v>23213</c:v>
                </c:pt>
                <c:pt idx="279">
                  <c:v>23227.5</c:v>
                </c:pt>
                <c:pt idx="280">
                  <c:v>23242</c:v>
                </c:pt>
                <c:pt idx="281">
                  <c:v>23261.5</c:v>
                </c:pt>
                <c:pt idx="282">
                  <c:v>23298</c:v>
                </c:pt>
                <c:pt idx="283">
                  <c:v>23300.5</c:v>
                </c:pt>
                <c:pt idx="284">
                  <c:v>23327.5</c:v>
                </c:pt>
                <c:pt idx="285">
                  <c:v>23330</c:v>
                </c:pt>
                <c:pt idx="286">
                  <c:v>23342</c:v>
                </c:pt>
                <c:pt idx="287">
                  <c:v>23342</c:v>
                </c:pt>
                <c:pt idx="288">
                  <c:v>23359</c:v>
                </c:pt>
                <c:pt idx="289">
                  <c:v>23386</c:v>
                </c:pt>
                <c:pt idx="290">
                  <c:v>23386</c:v>
                </c:pt>
                <c:pt idx="291">
                  <c:v>23795</c:v>
                </c:pt>
                <c:pt idx="292">
                  <c:v>23797.5</c:v>
                </c:pt>
                <c:pt idx="293">
                  <c:v>23817</c:v>
                </c:pt>
                <c:pt idx="294">
                  <c:v>23822</c:v>
                </c:pt>
                <c:pt idx="295">
                  <c:v>23831.5</c:v>
                </c:pt>
                <c:pt idx="296">
                  <c:v>23836.5</c:v>
                </c:pt>
                <c:pt idx="297">
                  <c:v>23933</c:v>
                </c:pt>
                <c:pt idx="298">
                  <c:v>23946.5</c:v>
                </c:pt>
                <c:pt idx="299">
                  <c:v>23949</c:v>
                </c:pt>
                <c:pt idx="300">
                  <c:v>23951</c:v>
                </c:pt>
                <c:pt idx="301">
                  <c:v>23953.5</c:v>
                </c:pt>
                <c:pt idx="302">
                  <c:v>23956</c:v>
                </c:pt>
                <c:pt idx="303">
                  <c:v>23961</c:v>
                </c:pt>
                <c:pt idx="304">
                  <c:v>23963.5</c:v>
                </c:pt>
                <c:pt idx="305">
                  <c:v>24041.5</c:v>
                </c:pt>
                <c:pt idx="306">
                  <c:v>24041.5</c:v>
                </c:pt>
                <c:pt idx="307">
                  <c:v>24041.5</c:v>
                </c:pt>
                <c:pt idx="308">
                  <c:v>24041.5</c:v>
                </c:pt>
                <c:pt idx="309">
                  <c:v>24044</c:v>
                </c:pt>
                <c:pt idx="310">
                  <c:v>24044</c:v>
                </c:pt>
                <c:pt idx="311">
                  <c:v>24044</c:v>
                </c:pt>
                <c:pt idx="312">
                  <c:v>24044</c:v>
                </c:pt>
                <c:pt idx="313">
                  <c:v>24044</c:v>
                </c:pt>
                <c:pt idx="314">
                  <c:v>24049</c:v>
                </c:pt>
                <c:pt idx="315">
                  <c:v>24912</c:v>
                </c:pt>
                <c:pt idx="316">
                  <c:v>25709</c:v>
                </c:pt>
                <c:pt idx="317">
                  <c:v>25709</c:v>
                </c:pt>
                <c:pt idx="318">
                  <c:v>25763</c:v>
                </c:pt>
                <c:pt idx="319">
                  <c:v>25904.5</c:v>
                </c:pt>
                <c:pt idx="320">
                  <c:v>26753</c:v>
                </c:pt>
                <c:pt idx="321">
                  <c:v>27408.5</c:v>
                </c:pt>
                <c:pt idx="322">
                  <c:v>27621</c:v>
                </c:pt>
                <c:pt idx="323">
                  <c:v>27713.5</c:v>
                </c:pt>
                <c:pt idx="324">
                  <c:v>27723.5</c:v>
                </c:pt>
                <c:pt idx="325">
                  <c:v>28376.5</c:v>
                </c:pt>
                <c:pt idx="326">
                  <c:v>28467</c:v>
                </c:pt>
                <c:pt idx="327">
                  <c:v>28467</c:v>
                </c:pt>
                <c:pt idx="328">
                  <c:v>28467</c:v>
                </c:pt>
                <c:pt idx="329">
                  <c:v>28471</c:v>
                </c:pt>
                <c:pt idx="330">
                  <c:v>28594</c:v>
                </c:pt>
                <c:pt idx="331">
                  <c:v>28611</c:v>
                </c:pt>
                <c:pt idx="332">
                  <c:v>29313</c:v>
                </c:pt>
                <c:pt idx="333">
                  <c:v>29330</c:v>
                </c:pt>
                <c:pt idx="334">
                  <c:v>29354.5</c:v>
                </c:pt>
                <c:pt idx="335">
                  <c:v>29442.5</c:v>
                </c:pt>
                <c:pt idx="336">
                  <c:v>29442.5</c:v>
                </c:pt>
                <c:pt idx="337">
                  <c:v>29447.5</c:v>
                </c:pt>
                <c:pt idx="338">
                  <c:v>29487</c:v>
                </c:pt>
                <c:pt idx="339">
                  <c:v>30129.5</c:v>
                </c:pt>
                <c:pt idx="340">
                  <c:v>30232</c:v>
                </c:pt>
                <c:pt idx="341">
                  <c:v>30237</c:v>
                </c:pt>
                <c:pt idx="342">
                  <c:v>30239</c:v>
                </c:pt>
                <c:pt idx="343">
                  <c:v>30351</c:v>
                </c:pt>
                <c:pt idx="344">
                  <c:v>30915.5</c:v>
                </c:pt>
                <c:pt idx="345">
                  <c:v>31195.5</c:v>
                </c:pt>
                <c:pt idx="346">
                  <c:v>31234.5</c:v>
                </c:pt>
                <c:pt idx="347">
                  <c:v>31264</c:v>
                </c:pt>
                <c:pt idx="348">
                  <c:v>31738</c:v>
                </c:pt>
                <c:pt idx="349">
                  <c:v>31755</c:v>
                </c:pt>
                <c:pt idx="350">
                  <c:v>31782</c:v>
                </c:pt>
                <c:pt idx="351">
                  <c:v>31837</c:v>
                </c:pt>
                <c:pt idx="352">
                  <c:v>31906.5</c:v>
                </c:pt>
                <c:pt idx="353">
                  <c:v>31941.5</c:v>
                </c:pt>
                <c:pt idx="354">
                  <c:v>31961</c:v>
                </c:pt>
                <c:pt idx="355">
                  <c:v>31992.5</c:v>
                </c:pt>
                <c:pt idx="356">
                  <c:v>32005</c:v>
                </c:pt>
                <c:pt idx="357">
                  <c:v>32005.5</c:v>
                </c:pt>
                <c:pt idx="358">
                  <c:v>32008</c:v>
                </c:pt>
                <c:pt idx="359">
                  <c:v>32080.5</c:v>
                </c:pt>
                <c:pt idx="360">
                  <c:v>33021</c:v>
                </c:pt>
                <c:pt idx="361">
                  <c:v>33034</c:v>
                </c:pt>
                <c:pt idx="362">
                  <c:v>33092.5</c:v>
                </c:pt>
                <c:pt idx="363">
                  <c:v>33191</c:v>
                </c:pt>
                <c:pt idx="364">
                  <c:v>33705</c:v>
                </c:pt>
                <c:pt idx="365">
                  <c:v>33744</c:v>
                </c:pt>
                <c:pt idx="366">
                  <c:v>33775</c:v>
                </c:pt>
                <c:pt idx="367">
                  <c:v>33777.5</c:v>
                </c:pt>
                <c:pt idx="368">
                  <c:v>33789.5</c:v>
                </c:pt>
                <c:pt idx="369">
                  <c:v>33792</c:v>
                </c:pt>
                <c:pt idx="370">
                  <c:v>33836</c:v>
                </c:pt>
                <c:pt idx="371">
                  <c:v>33838.5</c:v>
                </c:pt>
                <c:pt idx="372">
                  <c:v>33863</c:v>
                </c:pt>
                <c:pt idx="373">
                  <c:v>33863</c:v>
                </c:pt>
                <c:pt idx="374">
                  <c:v>33865.5</c:v>
                </c:pt>
                <c:pt idx="375">
                  <c:v>33865.5</c:v>
                </c:pt>
                <c:pt idx="376">
                  <c:v>33865.5</c:v>
                </c:pt>
                <c:pt idx="377">
                  <c:v>33865.5</c:v>
                </c:pt>
                <c:pt idx="378">
                  <c:v>33865.5</c:v>
                </c:pt>
                <c:pt idx="379">
                  <c:v>33868</c:v>
                </c:pt>
                <c:pt idx="380">
                  <c:v>33868</c:v>
                </c:pt>
                <c:pt idx="381">
                  <c:v>33868</c:v>
                </c:pt>
                <c:pt idx="382">
                  <c:v>33868</c:v>
                </c:pt>
                <c:pt idx="383">
                  <c:v>33893</c:v>
                </c:pt>
                <c:pt idx="384">
                  <c:v>33904.5</c:v>
                </c:pt>
                <c:pt idx="385">
                  <c:v>33907</c:v>
                </c:pt>
                <c:pt idx="386">
                  <c:v>33925.5</c:v>
                </c:pt>
                <c:pt idx="387">
                  <c:v>34543</c:v>
                </c:pt>
                <c:pt idx="388">
                  <c:v>34601.5</c:v>
                </c:pt>
                <c:pt idx="389">
                  <c:v>34601.5</c:v>
                </c:pt>
                <c:pt idx="390">
                  <c:v>34601.5</c:v>
                </c:pt>
                <c:pt idx="391">
                  <c:v>34641.5</c:v>
                </c:pt>
                <c:pt idx="392">
                  <c:v>34651</c:v>
                </c:pt>
                <c:pt idx="393">
                  <c:v>34662.5</c:v>
                </c:pt>
                <c:pt idx="394">
                  <c:v>34670</c:v>
                </c:pt>
                <c:pt idx="395">
                  <c:v>34733.5</c:v>
                </c:pt>
                <c:pt idx="396">
                  <c:v>34736</c:v>
                </c:pt>
                <c:pt idx="397">
                  <c:v>34736</c:v>
                </c:pt>
                <c:pt idx="398">
                  <c:v>34762.5</c:v>
                </c:pt>
                <c:pt idx="399">
                  <c:v>34765</c:v>
                </c:pt>
                <c:pt idx="400">
                  <c:v>34800</c:v>
                </c:pt>
                <c:pt idx="401">
                  <c:v>34809</c:v>
                </c:pt>
                <c:pt idx="402">
                  <c:v>34811.5</c:v>
                </c:pt>
                <c:pt idx="403">
                  <c:v>35428</c:v>
                </c:pt>
                <c:pt idx="404">
                  <c:v>35536</c:v>
                </c:pt>
                <c:pt idx="405">
                  <c:v>35542.5</c:v>
                </c:pt>
                <c:pt idx="406">
                  <c:v>35562</c:v>
                </c:pt>
                <c:pt idx="407">
                  <c:v>35572</c:v>
                </c:pt>
                <c:pt idx="408">
                  <c:v>35574.5</c:v>
                </c:pt>
                <c:pt idx="409">
                  <c:v>35682</c:v>
                </c:pt>
                <c:pt idx="410">
                  <c:v>35682</c:v>
                </c:pt>
                <c:pt idx="411">
                  <c:v>35682</c:v>
                </c:pt>
                <c:pt idx="412">
                  <c:v>36321</c:v>
                </c:pt>
                <c:pt idx="413">
                  <c:v>36442.5</c:v>
                </c:pt>
                <c:pt idx="414">
                  <c:v>36507</c:v>
                </c:pt>
                <c:pt idx="415">
                  <c:v>36630.5</c:v>
                </c:pt>
                <c:pt idx="416">
                  <c:v>36630.5</c:v>
                </c:pt>
                <c:pt idx="417">
                  <c:v>36630.5</c:v>
                </c:pt>
                <c:pt idx="418">
                  <c:v>37417</c:v>
                </c:pt>
                <c:pt idx="419">
                  <c:v>38216</c:v>
                </c:pt>
                <c:pt idx="420">
                  <c:v>38438</c:v>
                </c:pt>
                <c:pt idx="421">
                  <c:v>39128</c:v>
                </c:pt>
                <c:pt idx="422">
                  <c:v>39198</c:v>
                </c:pt>
              </c:numCache>
            </c:numRef>
          </c:xVal>
          <c:yVal>
            <c:numRef>
              <c:f>'Active 2'!$I$21:$I$443</c:f>
              <c:numCache>
                <c:formatCode>General</c:formatCode>
                <c:ptCount val="423"/>
                <c:pt idx="5">
                  <c:v>-6.2174000049708411E-3</c:v>
                </c:pt>
                <c:pt idx="7">
                  <c:v>-3.0887200045981444E-3</c:v>
                </c:pt>
                <c:pt idx="8">
                  <c:v>-5.9857600062969141E-3</c:v>
                </c:pt>
                <c:pt idx="9">
                  <c:v>1.5259400024660863E-3</c:v>
                </c:pt>
                <c:pt idx="12">
                  <c:v>3.385599993634969E-4</c:v>
                </c:pt>
                <c:pt idx="13">
                  <c:v>-1.0408720001578331E-2</c:v>
                </c:pt>
                <c:pt idx="14">
                  <c:v>-4.382879997137934E-3</c:v>
                </c:pt>
                <c:pt idx="15">
                  <c:v>-5.7682199985720217E-3</c:v>
                </c:pt>
                <c:pt idx="16">
                  <c:v>-1.3585699998657219E-2</c:v>
                </c:pt>
                <c:pt idx="17">
                  <c:v>1.5972799999872223E-2</c:v>
                </c:pt>
                <c:pt idx="18">
                  <c:v>5.5599957704544067E-6</c:v>
                </c:pt>
                <c:pt idx="19">
                  <c:v>4.5313999726204202E-4</c:v>
                </c:pt>
                <c:pt idx="20">
                  <c:v>-9.0351600010762922E-3</c:v>
                </c:pt>
                <c:pt idx="21">
                  <c:v>6.0289999237284064E-4</c:v>
                </c:pt>
                <c:pt idx="22">
                  <c:v>-3.3114600082626566E-3</c:v>
                </c:pt>
                <c:pt idx="23">
                  <c:v>8.5245599984773435E-3</c:v>
                </c:pt>
                <c:pt idx="24">
                  <c:v>1.0362600005464628E-3</c:v>
                </c:pt>
                <c:pt idx="25">
                  <c:v>-6.4927600033115596E-3</c:v>
                </c:pt>
                <c:pt idx="26">
                  <c:v>3.8722799945389852E-3</c:v>
                </c:pt>
                <c:pt idx="27">
                  <c:v>-4.0481600080966018E-3</c:v>
                </c:pt>
                <c:pt idx="28">
                  <c:v>1.0054799997305963E-2</c:v>
                </c:pt>
                <c:pt idx="29">
                  <c:v>-3.5802800048259087E-3</c:v>
                </c:pt>
                <c:pt idx="31">
                  <c:v>1.9570700002077501E-2</c:v>
                </c:pt>
                <c:pt idx="32">
                  <c:v>1.9912219991965685E-2</c:v>
                </c:pt>
                <c:pt idx="33">
                  <c:v>1.6503479993843939E-2</c:v>
                </c:pt>
                <c:pt idx="34">
                  <c:v>6.0213800024939701E-3</c:v>
                </c:pt>
                <c:pt idx="39">
                  <c:v>7.3517799974069931E-3</c:v>
                </c:pt>
                <c:pt idx="40">
                  <c:v>9.8634800015133806E-3</c:v>
                </c:pt>
                <c:pt idx="41">
                  <c:v>2.8766659997927491E-2</c:v>
                </c:pt>
                <c:pt idx="42">
                  <c:v>3.6102040001424029E-2</c:v>
                </c:pt>
                <c:pt idx="43">
                  <c:v>3.8102040001831483E-2</c:v>
                </c:pt>
                <c:pt idx="44">
                  <c:v>3.9613739994820207E-2</c:v>
                </c:pt>
                <c:pt idx="45">
                  <c:v>3.0116080000880174E-2</c:v>
                </c:pt>
                <c:pt idx="46">
                  <c:v>3.0125439996481873E-2</c:v>
                </c:pt>
                <c:pt idx="47">
                  <c:v>2.5707339991640765E-2</c:v>
                </c:pt>
                <c:pt idx="53">
                  <c:v>3.0298599995148834E-2</c:v>
                </c:pt>
                <c:pt idx="54">
                  <c:v>1.7345399995974731E-2</c:v>
                </c:pt>
                <c:pt idx="55">
                  <c:v>2.9448360000969842E-2</c:v>
                </c:pt>
                <c:pt idx="56">
                  <c:v>2.5025579998327885E-2</c:v>
                </c:pt>
                <c:pt idx="57">
                  <c:v>3.3593439991818741E-2</c:v>
                </c:pt>
                <c:pt idx="58">
                  <c:v>3.761683999618981E-2</c:v>
                </c:pt>
                <c:pt idx="59">
                  <c:v>2.6696399996581022E-2</c:v>
                </c:pt>
                <c:pt idx="60">
                  <c:v>3.669639999861829E-2</c:v>
                </c:pt>
                <c:pt idx="61">
                  <c:v>3.571043999545509E-2</c:v>
                </c:pt>
                <c:pt idx="62">
                  <c:v>2.3719799995888025E-2</c:v>
                </c:pt>
                <c:pt idx="65">
                  <c:v>3.0743199997232296E-2</c:v>
                </c:pt>
                <c:pt idx="66">
                  <c:v>4.390231999423122E-2</c:v>
                </c:pt>
                <c:pt idx="67">
                  <c:v>1.2981879990547895E-2</c:v>
                </c:pt>
                <c:pt idx="68">
                  <c:v>1.3981879994389601E-2</c:v>
                </c:pt>
                <c:pt idx="69">
                  <c:v>1.5981879994797055E-2</c:v>
                </c:pt>
                <c:pt idx="70">
                  <c:v>1.5981879994797055E-2</c:v>
                </c:pt>
                <c:pt idx="71">
                  <c:v>1.7981879995204508E-2</c:v>
                </c:pt>
                <c:pt idx="72">
                  <c:v>1.7981879995204508E-2</c:v>
                </c:pt>
                <c:pt idx="73">
                  <c:v>1.9981879995611962E-2</c:v>
                </c:pt>
                <c:pt idx="74">
                  <c:v>1.9981879995611962E-2</c:v>
                </c:pt>
                <c:pt idx="75">
                  <c:v>5.7143979996908456E-2</c:v>
                </c:pt>
                <c:pt idx="76">
                  <c:v>5.0167380002676509E-2</c:v>
                </c:pt>
                <c:pt idx="77">
                  <c:v>4.5758640000713058E-2</c:v>
                </c:pt>
                <c:pt idx="78">
                  <c:v>4.7758640001120511E-2</c:v>
                </c:pt>
                <c:pt idx="79">
                  <c:v>2.7987959998426959E-2</c:v>
                </c:pt>
                <c:pt idx="80">
                  <c:v>2.6170479999564122E-2</c:v>
                </c:pt>
                <c:pt idx="81">
                  <c:v>3.2761739996203687E-2</c:v>
                </c:pt>
                <c:pt idx="82">
                  <c:v>3.9376399996399414E-2</c:v>
                </c:pt>
                <c:pt idx="83">
                  <c:v>3.9455960002669599E-2</c:v>
                </c:pt>
                <c:pt idx="84">
                  <c:v>4.1079859998717438E-2</c:v>
                </c:pt>
                <c:pt idx="85">
                  <c:v>4.6591559999797028E-2</c:v>
                </c:pt>
                <c:pt idx="86">
                  <c:v>5.9112619994266424E-2</c:v>
                </c:pt>
                <c:pt idx="87">
                  <c:v>3.461495999363251E-2</c:v>
                </c:pt>
                <c:pt idx="88">
                  <c:v>7.6617599988821894E-3</c:v>
                </c:pt>
                <c:pt idx="89">
                  <c:v>4.4538499998452608E-2</c:v>
                </c:pt>
                <c:pt idx="90">
                  <c:v>5.0538499992399011E-2</c:v>
                </c:pt>
                <c:pt idx="91">
                  <c:v>5.1538499996240716E-2</c:v>
                </c:pt>
                <c:pt idx="92">
                  <c:v>5.2096999992500059E-2</c:v>
                </c:pt>
                <c:pt idx="93">
                  <c:v>3.760869999678107E-2</c:v>
                </c:pt>
                <c:pt idx="94">
                  <c:v>3.4641459998965729E-2</c:v>
                </c:pt>
                <c:pt idx="95">
                  <c:v>3.5641459995531477E-2</c:v>
                </c:pt>
                <c:pt idx="100">
                  <c:v>5.1391719993262086E-2</c:v>
                </c:pt>
                <c:pt idx="101">
                  <c:v>5.7148179999785498E-2</c:v>
                </c:pt>
                <c:pt idx="102">
                  <c:v>3.9739439991535619E-2</c:v>
                </c:pt>
                <c:pt idx="107">
                  <c:v>5.5357199998979922E-2</c:v>
                </c:pt>
                <c:pt idx="111">
                  <c:v>5.4745639994507656E-2</c:v>
                </c:pt>
                <c:pt idx="112">
                  <c:v>7.1280739997746423E-2</c:v>
                </c:pt>
                <c:pt idx="113">
                  <c:v>5.4848599997058045E-2</c:v>
                </c:pt>
                <c:pt idx="114">
                  <c:v>4.443986000114819E-2</c:v>
                </c:pt>
                <c:pt idx="115">
                  <c:v>5.5884459994558711E-2</c:v>
                </c:pt>
                <c:pt idx="122">
                  <c:v>6.2237539998022839E-2</c:v>
                </c:pt>
                <c:pt idx="123">
                  <c:v>6.2937539994891267E-2</c:v>
                </c:pt>
                <c:pt idx="124">
                  <c:v>5.9349240000301506E-2</c:v>
                </c:pt>
                <c:pt idx="125">
                  <c:v>6.0649239996564575E-2</c:v>
                </c:pt>
                <c:pt idx="126">
                  <c:v>5.8522399995126761E-2</c:v>
                </c:pt>
                <c:pt idx="127">
                  <c:v>6.2331759996595792E-2</c:v>
                </c:pt>
                <c:pt idx="128">
                  <c:v>6.3031760000740178E-2</c:v>
                </c:pt>
                <c:pt idx="129">
                  <c:v>6.8443459997070022E-2</c:v>
                </c:pt>
                <c:pt idx="130">
                  <c:v>6.9243459998688195E-2</c:v>
                </c:pt>
                <c:pt idx="131">
                  <c:v>6.255515999509953E-2</c:v>
                </c:pt>
                <c:pt idx="132">
                  <c:v>6.4455159998033196E-2</c:v>
                </c:pt>
                <c:pt idx="133">
                  <c:v>6.3966859997890424E-2</c:v>
                </c:pt>
                <c:pt idx="134">
                  <c:v>6.586686000082409E-2</c:v>
                </c:pt>
                <c:pt idx="135">
                  <c:v>6.6601959995750804E-2</c:v>
                </c:pt>
                <c:pt idx="137">
                  <c:v>6.3887439995596651E-2</c:v>
                </c:pt>
                <c:pt idx="142">
                  <c:v>5.6910840001364704E-2</c:v>
                </c:pt>
                <c:pt idx="143">
                  <c:v>6.1910839998745359E-2</c:v>
                </c:pt>
                <c:pt idx="147">
                  <c:v>7.1337839995976537E-2</c:v>
                </c:pt>
                <c:pt idx="148">
                  <c:v>7.1937839995371178E-2</c:v>
                </c:pt>
                <c:pt idx="149">
                  <c:v>7.2749539998767432E-2</c:v>
                </c:pt>
                <c:pt idx="150">
                  <c:v>7.2849539996241219E-2</c:v>
                </c:pt>
                <c:pt idx="153">
                  <c:v>6.9132059994444717E-2</c:v>
                </c:pt>
                <c:pt idx="154">
                  <c:v>7.2132059998693876E-2</c:v>
                </c:pt>
                <c:pt idx="155">
                  <c:v>7.6358419995813165E-2</c:v>
                </c:pt>
                <c:pt idx="157">
                  <c:v>8.6461380000400823E-2</c:v>
                </c:pt>
                <c:pt idx="158">
                  <c:v>8.9461379997374024E-2</c:v>
                </c:pt>
                <c:pt idx="159">
                  <c:v>7.3973079997813329E-2</c:v>
                </c:pt>
                <c:pt idx="168">
                  <c:v>8.4400219995586667E-2</c:v>
                </c:pt>
                <c:pt idx="169">
                  <c:v>8.5600219994375948E-2</c:v>
                </c:pt>
                <c:pt idx="170">
                  <c:v>8.6600219998217653E-2</c:v>
                </c:pt>
                <c:pt idx="171">
                  <c:v>8.9035320001130458E-2</c:v>
                </c:pt>
                <c:pt idx="172">
                  <c:v>8.4668080002302304E-2</c:v>
                </c:pt>
                <c:pt idx="173">
                  <c:v>8.5368079999170732E-2</c:v>
                </c:pt>
                <c:pt idx="174">
                  <c:v>8.5668079998868052E-2</c:v>
                </c:pt>
                <c:pt idx="175">
                  <c:v>9.2983379996439908E-2</c:v>
                </c:pt>
                <c:pt idx="176">
                  <c:v>9.3283379996137228E-2</c:v>
                </c:pt>
                <c:pt idx="177">
                  <c:v>9.5383379994018469E-2</c:v>
                </c:pt>
                <c:pt idx="178">
                  <c:v>9.3185719997563865E-2</c:v>
                </c:pt>
                <c:pt idx="179">
                  <c:v>9.338571999251144E-2</c:v>
                </c:pt>
                <c:pt idx="180">
                  <c:v>9.4785719993524253E-2</c:v>
                </c:pt>
                <c:pt idx="183">
                  <c:v>8.4665419992234092E-2</c:v>
                </c:pt>
                <c:pt idx="184">
                  <c:v>9.0871339991281275E-2</c:v>
                </c:pt>
                <c:pt idx="185">
                  <c:v>8.6383039997599553E-2</c:v>
                </c:pt>
                <c:pt idx="186">
                  <c:v>8.9397079995251261E-2</c:v>
                </c:pt>
                <c:pt idx="187">
                  <c:v>0.12651863999781199</c:v>
                </c:pt>
                <c:pt idx="188">
                  <c:v>9.8948579994612373E-2</c:v>
                </c:pt>
                <c:pt idx="189">
                  <c:v>0.10134857999219093</c:v>
                </c:pt>
                <c:pt idx="190">
                  <c:v>0.10294857999542728</c:v>
                </c:pt>
                <c:pt idx="191">
                  <c:v>0.10233047999645351</c:v>
                </c:pt>
                <c:pt idx="192">
                  <c:v>0.10253047999867704</c:v>
                </c:pt>
                <c:pt idx="193">
                  <c:v>0.10333048000029521</c:v>
                </c:pt>
                <c:pt idx="194">
                  <c:v>0.10168959999282379</c:v>
                </c:pt>
                <c:pt idx="195">
                  <c:v>0.1030895999938366</c:v>
                </c:pt>
                <c:pt idx="196">
                  <c:v>0.10318959999131039</c:v>
                </c:pt>
                <c:pt idx="197">
                  <c:v>0.10408959999040235</c:v>
                </c:pt>
                <c:pt idx="198">
                  <c:v>0.10460129999410128</c:v>
                </c:pt>
                <c:pt idx="199">
                  <c:v>0.10762469999463065</c:v>
                </c:pt>
                <c:pt idx="200">
                  <c:v>0.11667149999993853</c:v>
                </c:pt>
                <c:pt idx="201">
                  <c:v>0.10619255999336019</c:v>
                </c:pt>
                <c:pt idx="202">
                  <c:v>0.10521595999307465</c:v>
                </c:pt>
                <c:pt idx="203">
                  <c:v>0.11472765999496914</c:v>
                </c:pt>
                <c:pt idx="204">
                  <c:v>0.1012393599958159</c:v>
                </c:pt>
                <c:pt idx="205">
                  <c:v>0.10045105999597581</c:v>
                </c:pt>
                <c:pt idx="208">
                  <c:v>0.11034231999656186</c:v>
                </c:pt>
                <c:pt idx="209">
                  <c:v>0.10485401999903843</c:v>
                </c:pt>
                <c:pt idx="210">
                  <c:v>0.11088677999214269</c:v>
                </c:pt>
                <c:pt idx="211">
                  <c:v>0.11339847999624908</c:v>
                </c:pt>
                <c:pt idx="212">
                  <c:v>0.11291017999610631</c:v>
                </c:pt>
                <c:pt idx="213">
                  <c:v>0.10842187999514863</c:v>
                </c:pt>
                <c:pt idx="214">
                  <c:v>0.10344528000132414</c:v>
                </c:pt>
                <c:pt idx="215">
                  <c:v>0.10115697999572149</c:v>
                </c:pt>
                <c:pt idx="216">
                  <c:v>9.9468679996789433E-2</c:v>
                </c:pt>
                <c:pt idx="217">
                  <c:v>0.10452483999688411</c:v>
                </c:pt>
                <c:pt idx="218">
                  <c:v>0.10954823999782093</c:v>
                </c:pt>
                <c:pt idx="219">
                  <c:v>0.11209270000108518</c:v>
                </c:pt>
                <c:pt idx="220">
                  <c:v>0.10760439999285154</c:v>
                </c:pt>
                <c:pt idx="221">
                  <c:v>0.10917225999583025</c:v>
                </c:pt>
                <c:pt idx="224">
                  <c:v>0.10421905999101</c:v>
                </c:pt>
                <c:pt idx="225">
                  <c:v>0.1137307599929045</c:v>
                </c:pt>
                <c:pt idx="226">
                  <c:v>0.11375415999646066</c:v>
                </c:pt>
                <c:pt idx="230">
                  <c:v>0.10281032000057166</c:v>
                </c:pt>
                <c:pt idx="231">
                  <c:v>0.10232201999315294</c:v>
                </c:pt>
                <c:pt idx="232">
                  <c:v>0.10437817999627441</c:v>
                </c:pt>
                <c:pt idx="233">
                  <c:v>0.1084577400033595</c:v>
                </c:pt>
                <c:pt idx="234">
                  <c:v>0.10858409999491414</c:v>
                </c:pt>
                <c:pt idx="235">
                  <c:v>0.10660749999806285</c:v>
                </c:pt>
                <c:pt idx="236">
                  <c:v>9.8066619997553062E-2</c:v>
                </c:pt>
                <c:pt idx="237">
                  <c:v>0.10541865999402944</c:v>
                </c:pt>
                <c:pt idx="238">
                  <c:v>0.11245451999275247</c:v>
                </c:pt>
                <c:pt idx="239">
                  <c:v>0.10906917999818688</c:v>
                </c:pt>
                <c:pt idx="240">
                  <c:v>0.10909258000174304</c:v>
                </c:pt>
                <c:pt idx="241">
                  <c:v>0.10460427999350941</c:v>
                </c:pt>
                <c:pt idx="242">
                  <c:v>0.10721894000016619</c:v>
                </c:pt>
                <c:pt idx="243">
                  <c:v>0.10886636000213912</c:v>
                </c:pt>
                <c:pt idx="244">
                  <c:v>0.1034342199927778</c:v>
                </c:pt>
                <c:pt idx="245">
                  <c:v>0.10663077999925008</c:v>
                </c:pt>
                <c:pt idx="247">
                  <c:v>0.11071033999178326</c:v>
                </c:pt>
                <c:pt idx="248">
                  <c:v>0.1122220399993239</c:v>
                </c:pt>
                <c:pt idx="249">
                  <c:v>0.11923139999998966</c:v>
                </c:pt>
                <c:pt idx="250">
                  <c:v>0.10673374000180047</c:v>
                </c:pt>
                <c:pt idx="251">
                  <c:v>0.11674309999943944</c:v>
                </c:pt>
                <c:pt idx="252">
                  <c:v>0.10925480000150856</c:v>
                </c:pt>
                <c:pt idx="253">
                  <c:v>0.11032499999419088</c:v>
                </c:pt>
                <c:pt idx="254">
                  <c:v>0.10783669999364065</c:v>
                </c:pt>
                <c:pt idx="255">
                  <c:v>0.1163577599945711</c:v>
                </c:pt>
                <c:pt idx="257">
                  <c:v>0.11442795999755617</c:v>
                </c:pt>
                <c:pt idx="258">
                  <c:v>0.12046071999793639</c:v>
                </c:pt>
                <c:pt idx="260">
                  <c:v>0.11548411999683594</c:v>
                </c:pt>
                <c:pt idx="261">
                  <c:v>0.11201921999600017</c:v>
                </c:pt>
                <c:pt idx="262">
                  <c:v>0.11253091999969911</c:v>
                </c:pt>
                <c:pt idx="263">
                  <c:v>0.11554027999227401</c:v>
                </c:pt>
                <c:pt idx="264">
                  <c:v>0.1210426199977519</c:v>
                </c:pt>
                <c:pt idx="265">
                  <c:v>0.11257537999335909</c:v>
                </c:pt>
                <c:pt idx="266">
                  <c:v>0.12857537999661872</c:v>
                </c:pt>
                <c:pt idx="267">
                  <c:v>0.10188707999623148</c:v>
                </c:pt>
                <c:pt idx="268">
                  <c:v>0.10598708000179613</c:v>
                </c:pt>
                <c:pt idx="269">
                  <c:v>0.110887080001703</c:v>
                </c:pt>
                <c:pt idx="270">
                  <c:v>0.11228707999543985</c:v>
                </c:pt>
                <c:pt idx="271">
                  <c:v>0.11508707999746548</c:v>
                </c:pt>
                <c:pt idx="272">
                  <c:v>0.12112217999674613</c:v>
                </c:pt>
                <c:pt idx="273">
                  <c:v>0.11464323999825865</c:v>
                </c:pt>
                <c:pt idx="274">
                  <c:v>0.11115493999386672</c:v>
                </c:pt>
                <c:pt idx="275">
                  <c:v>0.11366663999797311</c:v>
                </c:pt>
                <c:pt idx="276">
                  <c:v>0.10920174000057159</c:v>
                </c:pt>
                <c:pt idx="277">
                  <c:v>0.10622513999260264</c:v>
                </c:pt>
                <c:pt idx="278">
                  <c:v>0.10673683999630157</c:v>
                </c:pt>
                <c:pt idx="279">
                  <c:v>0.10330469999462366</c:v>
                </c:pt>
                <c:pt idx="282">
                  <c:v>0.11113463999208761</c:v>
                </c:pt>
                <c:pt idx="283">
                  <c:v>0.113646339996194</c:v>
                </c:pt>
                <c:pt idx="287">
                  <c:v>0.11434056000143755</c:v>
                </c:pt>
                <c:pt idx="288">
                  <c:v>0.11242012000002433</c:v>
                </c:pt>
                <c:pt idx="289">
                  <c:v>0.11254647999885492</c:v>
                </c:pt>
                <c:pt idx="291">
                  <c:v>0.11246060000121361</c:v>
                </c:pt>
                <c:pt idx="292">
                  <c:v>0.11197230000107083</c:v>
                </c:pt>
                <c:pt idx="293">
                  <c:v>0.10956355999223888</c:v>
                </c:pt>
                <c:pt idx="294">
                  <c:v>0.11358695999660995</c:v>
                </c:pt>
                <c:pt idx="295">
                  <c:v>0.11613141999259824</c:v>
                </c:pt>
                <c:pt idx="296">
                  <c:v>0.11115481999877375</c:v>
                </c:pt>
                <c:pt idx="297">
                  <c:v>0.11210643999947933</c:v>
                </c:pt>
                <c:pt idx="298">
                  <c:v>0.11666962000163039</c:v>
                </c:pt>
                <c:pt idx="299">
                  <c:v>0.11318131999723846</c:v>
                </c:pt>
                <c:pt idx="300">
                  <c:v>0.11719067999365507</c:v>
                </c:pt>
                <c:pt idx="301">
                  <c:v>0.117702379997354</c:v>
                </c:pt>
                <c:pt idx="302">
                  <c:v>0.11621408000064548</c:v>
                </c:pt>
                <c:pt idx="303">
                  <c:v>0.11923747999389889</c:v>
                </c:pt>
                <c:pt idx="304">
                  <c:v>0.11574917999678291</c:v>
                </c:pt>
                <c:pt idx="305">
                  <c:v>0.13481422000040766</c:v>
                </c:pt>
                <c:pt idx="306">
                  <c:v>0.14251422000234015</c:v>
                </c:pt>
                <c:pt idx="307">
                  <c:v>0.14521421999961603</c:v>
                </c:pt>
                <c:pt idx="308">
                  <c:v>0.14521421999961603</c:v>
                </c:pt>
                <c:pt idx="309">
                  <c:v>0.12692591999802971</c:v>
                </c:pt>
                <c:pt idx="310">
                  <c:v>0.12902591999591095</c:v>
                </c:pt>
                <c:pt idx="311">
                  <c:v>0.13452591999521246</c:v>
                </c:pt>
                <c:pt idx="312">
                  <c:v>0.13452591999521246</c:v>
                </c:pt>
                <c:pt idx="313">
                  <c:v>0.1366259199930937</c:v>
                </c:pt>
                <c:pt idx="316">
                  <c:v>0.1287181200023042</c:v>
                </c:pt>
                <c:pt idx="317">
                  <c:v>0.1343181199990795</c:v>
                </c:pt>
                <c:pt idx="319">
                  <c:v>0.15633305999654112</c:v>
                </c:pt>
                <c:pt idx="321">
                  <c:v>0.13857178000034764</c:v>
                </c:pt>
                <c:pt idx="329">
                  <c:v>0.1542442799982382</c:v>
                </c:pt>
                <c:pt idx="338">
                  <c:v>0.16559915999823716</c:v>
                </c:pt>
                <c:pt idx="342">
                  <c:v>0.17421851999824867</c:v>
                </c:pt>
                <c:pt idx="343">
                  <c:v>0.17514267999649746</c:v>
                </c:pt>
                <c:pt idx="344">
                  <c:v>0.18008453999209451</c:v>
                </c:pt>
                <c:pt idx="347">
                  <c:v>0.15541551999922376</c:v>
                </c:pt>
                <c:pt idx="348">
                  <c:v>0.18463383999187499</c:v>
                </c:pt>
                <c:pt idx="349">
                  <c:v>0.18271339999773772</c:v>
                </c:pt>
                <c:pt idx="350">
                  <c:v>0.18483975999697577</c:v>
                </c:pt>
                <c:pt idx="351">
                  <c:v>0.19119715999840992</c:v>
                </c:pt>
                <c:pt idx="352">
                  <c:v>0.18862241999886464</c:v>
                </c:pt>
                <c:pt idx="357">
                  <c:v>0.18838573999528307</c:v>
                </c:pt>
                <c:pt idx="358">
                  <c:v>0.191997439993429</c:v>
                </c:pt>
                <c:pt idx="360">
                  <c:v>0.20753827999578789</c:v>
                </c:pt>
                <c:pt idx="363">
                  <c:v>0.20963387999654515</c:v>
                </c:pt>
                <c:pt idx="364">
                  <c:v>0.21663939999416471</c:v>
                </c:pt>
                <c:pt idx="365">
                  <c:v>0.21662191999348579</c:v>
                </c:pt>
                <c:pt idx="372">
                  <c:v>0.17057883999950718</c:v>
                </c:pt>
                <c:pt idx="373">
                  <c:v>0.17457884000032209</c:v>
                </c:pt>
                <c:pt idx="374">
                  <c:v>0.19109053999272874</c:v>
                </c:pt>
                <c:pt idx="375">
                  <c:v>0.20209053999860771</c:v>
                </c:pt>
                <c:pt idx="383">
                  <c:v>0.21781923999515129</c:v>
                </c:pt>
                <c:pt idx="386">
                  <c:v>0.21797133999643847</c:v>
                </c:pt>
                <c:pt idx="418">
                  <c:v>0.25631155999872135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AF0-4E46-8EA2-B03F38507E79}"/>
            </c:ext>
          </c:extLst>
        </c:ser>
        <c:ser>
          <c:idx val="2"/>
          <c:order val="2"/>
          <c:tx>
            <c:strRef>
              <c:f>'Active 2'!$J$20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'Active 2'!$F$21:$F$443</c:f>
              <c:numCache>
                <c:formatCode>General</c:formatCode>
                <c:ptCount val="423"/>
                <c:pt idx="0">
                  <c:v>-21664.5</c:v>
                </c:pt>
                <c:pt idx="1">
                  <c:v>-9992</c:v>
                </c:pt>
                <c:pt idx="2">
                  <c:v>-9080</c:v>
                </c:pt>
                <c:pt idx="3">
                  <c:v>-9077.5</c:v>
                </c:pt>
                <c:pt idx="4">
                  <c:v>-7392.5</c:v>
                </c:pt>
                <c:pt idx="5">
                  <c:v>-4555</c:v>
                </c:pt>
                <c:pt idx="6">
                  <c:v>-2775</c:v>
                </c:pt>
                <c:pt idx="7">
                  <c:v>-254</c:v>
                </c:pt>
                <c:pt idx="8">
                  <c:v>-232</c:v>
                </c:pt>
                <c:pt idx="9">
                  <c:v>-229.5</c:v>
                </c:pt>
                <c:pt idx="10">
                  <c:v>-66</c:v>
                </c:pt>
                <c:pt idx="11">
                  <c:v>0</c:v>
                </c:pt>
                <c:pt idx="12">
                  <c:v>692</c:v>
                </c:pt>
                <c:pt idx="13">
                  <c:v>746</c:v>
                </c:pt>
                <c:pt idx="14">
                  <c:v>4384</c:v>
                </c:pt>
                <c:pt idx="15">
                  <c:v>4408.5</c:v>
                </c:pt>
                <c:pt idx="16">
                  <c:v>4447.5</c:v>
                </c:pt>
                <c:pt idx="17">
                  <c:v>4460</c:v>
                </c:pt>
                <c:pt idx="18">
                  <c:v>4467</c:v>
                </c:pt>
                <c:pt idx="19">
                  <c:v>5310.5</c:v>
                </c:pt>
                <c:pt idx="20">
                  <c:v>5313</c:v>
                </c:pt>
                <c:pt idx="21">
                  <c:v>5342.5</c:v>
                </c:pt>
                <c:pt idx="22">
                  <c:v>6215.5</c:v>
                </c:pt>
                <c:pt idx="23">
                  <c:v>7142</c:v>
                </c:pt>
                <c:pt idx="24">
                  <c:v>7144.5</c:v>
                </c:pt>
                <c:pt idx="25">
                  <c:v>7993</c:v>
                </c:pt>
                <c:pt idx="26">
                  <c:v>8071</c:v>
                </c:pt>
                <c:pt idx="27">
                  <c:v>8088</c:v>
                </c:pt>
                <c:pt idx="28">
                  <c:v>8110</c:v>
                </c:pt>
                <c:pt idx="29">
                  <c:v>8829</c:v>
                </c:pt>
                <c:pt idx="30">
                  <c:v>9873</c:v>
                </c:pt>
                <c:pt idx="31">
                  <c:v>10677.5</c:v>
                </c:pt>
                <c:pt idx="32">
                  <c:v>11391.5</c:v>
                </c:pt>
                <c:pt idx="33">
                  <c:v>11411</c:v>
                </c:pt>
                <c:pt idx="34">
                  <c:v>11628.5</c:v>
                </c:pt>
                <c:pt idx="35">
                  <c:v>12494</c:v>
                </c:pt>
                <c:pt idx="36">
                  <c:v>12545</c:v>
                </c:pt>
                <c:pt idx="37">
                  <c:v>12547.5</c:v>
                </c:pt>
                <c:pt idx="38">
                  <c:v>12550</c:v>
                </c:pt>
                <c:pt idx="39">
                  <c:v>13408.5</c:v>
                </c:pt>
                <c:pt idx="40">
                  <c:v>13411</c:v>
                </c:pt>
                <c:pt idx="41">
                  <c:v>13924.5</c:v>
                </c:pt>
                <c:pt idx="42">
                  <c:v>14103</c:v>
                </c:pt>
                <c:pt idx="43">
                  <c:v>14103</c:v>
                </c:pt>
                <c:pt idx="44">
                  <c:v>14105.5</c:v>
                </c:pt>
                <c:pt idx="45">
                  <c:v>14106</c:v>
                </c:pt>
                <c:pt idx="46">
                  <c:v>14108</c:v>
                </c:pt>
                <c:pt idx="47">
                  <c:v>14125.5</c:v>
                </c:pt>
                <c:pt idx="48">
                  <c:v>14132.5</c:v>
                </c:pt>
                <c:pt idx="49">
                  <c:v>14134.5</c:v>
                </c:pt>
                <c:pt idx="50">
                  <c:v>14137</c:v>
                </c:pt>
                <c:pt idx="51">
                  <c:v>14139.5</c:v>
                </c:pt>
                <c:pt idx="52">
                  <c:v>14144.5</c:v>
                </c:pt>
                <c:pt idx="53">
                  <c:v>14145</c:v>
                </c:pt>
                <c:pt idx="54">
                  <c:v>14155</c:v>
                </c:pt>
                <c:pt idx="55">
                  <c:v>14177</c:v>
                </c:pt>
                <c:pt idx="56">
                  <c:v>14193.5</c:v>
                </c:pt>
                <c:pt idx="57">
                  <c:v>14208</c:v>
                </c:pt>
                <c:pt idx="58">
                  <c:v>14213</c:v>
                </c:pt>
                <c:pt idx="59">
                  <c:v>14230</c:v>
                </c:pt>
                <c:pt idx="60">
                  <c:v>14230</c:v>
                </c:pt>
                <c:pt idx="61">
                  <c:v>14233</c:v>
                </c:pt>
                <c:pt idx="62">
                  <c:v>14235</c:v>
                </c:pt>
                <c:pt idx="63">
                  <c:v>14235</c:v>
                </c:pt>
                <c:pt idx="64">
                  <c:v>14235</c:v>
                </c:pt>
                <c:pt idx="65">
                  <c:v>14240</c:v>
                </c:pt>
                <c:pt idx="66">
                  <c:v>14274</c:v>
                </c:pt>
                <c:pt idx="67">
                  <c:v>14291</c:v>
                </c:pt>
                <c:pt idx="68">
                  <c:v>14291</c:v>
                </c:pt>
                <c:pt idx="69">
                  <c:v>14291</c:v>
                </c:pt>
                <c:pt idx="70">
                  <c:v>14291</c:v>
                </c:pt>
                <c:pt idx="71">
                  <c:v>14291</c:v>
                </c:pt>
                <c:pt idx="72">
                  <c:v>14291</c:v>
                </c:pt>
                <c:pt idx="73">
                  <c:v>14291</c:v>
                </c:pt>
                <c:pt idx="74">
                  <c:v>14291</c:v>
                </c:pt>
                <c:pt idx="75">
                  <c:v>15073.5</c:v>
                </c:pt>
                <c:pt idx="76">
                  <c:v>15078.5</c:v>
                </c:pt>
                <c:pt idx="77">
                  <c:v>15098</c:v>
                </c:pt>
                <c:pt idx="78">
                  <c:v>15098</c:v>
                </c:pt>
                <c:pt idx="79">
                  <c:v>15147</c:v>
                </c:pt>
                <c:pt idx="80">
                  <c:v>15186</c:v>
                </c:pt>
                <c:pt idx="81">
                  <c:v>15205.5</c:v>
                </c:pt>
                <c:pt idx="82">
                  <c:v>15230</c:v>
                </c:pt>
                <c:pt idx="83">
                  <c:v>15247</c:v>
                </c:pt>
                <c:pt idx="84">
                  <c:v>15914.5</c:v>
                </c:pt>
                <c:pt idx="85">
                  <c:v>15917</c:v>
                </c:pt>
                <c:pt idx="86">
                  <c:v>15921.5</c:v>
                </c:pt>
                <c:pt idx="87">
                  <c:v>15922</c:v>
                </c:pt>
                <c:pt idx="88">
                  <c:v>15932</c:v>
                </c:pt>
                <c:pt idx="89">
                  <c:v>16012.5</c:v>
                </c:pt>
                <c:pt idx="90">
                  <c:v>16012.5</c:v>
                </c:pt>
                <c:pt idx="91">
                  <c:v>16012.5</c:v>
                </c:pt>
                <c:pt idx="92">
                  <c:v>16025</c:v>
                </c:pt>
                <c:pt idx="93">
                  <c:v>16027.5</c:v>
                </c:pt>
                <c:pt idx="94">
                  <c:v>16034.5</c:v>
                </c:pt>
                <c:pt idx="95">
                  <c:v>16034.5</c:v>
                </c:pt>
                <c:pt idx="96">
                  <c:v>16034.5</c:v>
                </c:pt>
                <c:pt idx="97">
                  <c:v>16034.5</c:v>
                </c:pt>
                <c:pt idx="98">
                  <c:v>16034.5</c:v>
                </c:pt>
                <c:pt idx="99">
                  <c:v>16171</c:v>
                </c:pt>
                <c:pt idx="100">
                  <c:v>16729</c:v>
                </c:pt>
                <c:pt idx="101">
                  <c:v>17638.5</c:v>
                </c:pt>
                <c:pt idx="102">
                  <c:v>17658</c:v>
                </c:pt>
                <c:pt idx="103">
                  <c:v>17738.5</c:v>
                </c:pt>
                <c:pt idx="104">
                  <c:v>17738.5</c:v>
                </c:pt>
                <c:pt idx="105">
                  <c:v>17772.5</c:v>
                </c:pt>
                <c:pt idx="106">
                  <c:v>17772.5</c:v>
                </c:pt>
                <c:pt idx="107">
                  <c:v>17790</c:v>
                </c:pt>
                <c:pt idx="108">
                  <c:v>17814</c:v>
                </c:pt>
                <c:pt idx="109">
                  <c:v>17814</c:v>
                </c:pt>
                <c:pt idx="110">
                  <c:v>17819</c:v>
                </c:pt>
                <c:pt idx="111">
                  <c:v>17873</c:v>
                </c:pt>
                <c:pt idx="112">
                  <c:v>17880.5</c:v>
                </c:pt>
                <c:pt idx="113">
                  <c:v>17895</c:v>
                </c:pt>
                <c:pt idx="114">
                  <c:v>17914.5</c:v>
                </c:pt>
                <c:pt idx="115">
                  <c:v>18009.5</c:v>
                </c:pt>
                <c:pt idx="116">
                  <c:v>18628.5</c:v>
                </c:pt>
                <c:pt idx="117">
                  <c:v>18628.5</c:v>
                </c:pt>
                <c:pt idx="118">
                  <c:v>18628.5</c:v>
                </c:pt>
                <c:pt idx="119">
                  <c:v>18633.5</c:v>
                </c:pt>
                <c:pt idx="120">
                  <c:v>18633.5</c:v>
                </c:pt>
                <c:pt idx="121">
                  <c:v>18633.5</c:v>
                </c:pt>
                <c:pt idx="122">
                  <c:v>18640.5</c:v>
                </c:pt>
                <c:pt idx="123">
                  <c:v>18640.5</c:v>
                </c:pt>
                <c:pt idx="124">
                  <c:v>18643</c:v>
                </c:pt>
                <c:pt idx="125">
                  <c:v>18643</c:v>
                </c:pt>
                <c:pt idx="126">
                  <c:v>18680</c:v>
                </c:pt>
                <c:pt idx="127">
                  <c:v>18682</c:v>
                </c:pt>
                <c:pt idx="128">
                  <c:v>18682</c:v>
                </c:pt>
                <c:pt idx="129">
                  <c:v>18684.5</c:v>
                </c:pt>
                <c:pt idx="130">
                  <c:v>18684.5</c:v>
                </c:pt>
                <c:pt idx="131">
                  <c:v>18687</c:v>
                </c:pt>
                <c:pt idx="132">
                  <c:v>18687</c:v>
                </c:pt>
                <c:pt idx="133">
                  <c:v>18689.5</c:v>
                </c:pt>
                <c:pt idx="134">
                  <c:v>18689.5</c:v>
                </c:pt>
                <c:pt idx="135">
                  <c:v>18697</c:v>
                </c:pt>
                <c:pt idx="136">
                  <c:v>18729</c:v>
                </c:pt>
                <c:pt idx="137">
                  <c:v>18758</c:v>
                </c:pt>
                <c:pt idx="138">
                  <c:v>18758</c:v>
                </c:pt>
                <c:pt idx="139">
                  <c:v>18758</c:v>
                </c:pt>
                <c:pt idx="140">
                  <c:v>18758</c:v>
                </c:pt>
                <c:pt idx="141">
                  <c:v>18758</c:v>
                </c:pt>
                <c:pt idx="142">
                  <c:v>18763</c:v>
                </c:pt>
                <c:pt idx="143">
                  <c:v>18763</c:v>
                </c:pt>
                <c:pt idx="144">
                  <c:v>18780</c:v>
                </c:pt>
                <c:pt idx="145">
                  <c:v>19350</c:v>
                </c:pt>
                <c:pt idx="146">
                  <c:v>19350</c:v>
                </c:pt>
                <c:pt idx="147">
                  <c:v>19538</c:v>
                </c:pt>
                <c:pt idx="148">
                  <c:v>19538</c:v>
                </c:pt>
                <c:pt idx="149">
                  <c:v>19540.5</c:v>
                </c:pt>
                <c:pt idx="150">
                  <c:v>19540.5</c:v>
                </c:pt>
                <c:pt idx="151">
                  <c:v>19577</c:v>
                </c:pt>
                <c:pt idx="152">
                  <c:v>19577</c:v>
                </c:pt>
                <c:pt idx="153">
                  <c:v>19579.5</c:v>
                </c:pt>
                <c:pt idx="154">
                  <c:v>19579.5</c:v>
                </c:pt>
                <c:pt idx="155">
                  <c:v>19606.5</c:v>
                </c:pt>
                <c:pt idx="156">
                  <c:v>19623.5</c:v>
                </c:pt>
                <c:pt idx="157">
                  <c:v>19628.5</c:v>
                </c:pt>
                <c:pt idx="158">
                  <c:v>19628.5</c:v>
                </c:pt>
                <c:pt idx="159">
                  <c:v>19631</c:v>
                </c:pt>
                <c:pt idx="160">
                  <c:v>19638</c:v>
                </c:pt>
                <c:pt idx="161">
                  <c:v>19638</c:v>
                </c:pt>
                <c:pt idx="162">
                  <c:v>19687</c:v>
                </c:pt>
                <c:pt idx="163">
                  <c:v>19687</c:v>
                </c:pt>
                <c:pt idx="164">
                  <c:v>20367</c:v>
                </c:pt>
                <c:pt idx="165">
                  <c:v>20367</c:v>
                </c:pt>
                <c:pt idx="166">
                  <c:v>20433</c:v>
                </c:pt>
                <c:pt idx="167">
                  <c:v>20433</c:v>
                </c:pt>
                <c:pt idx="168">
                  <c:v>20491.5</c:v>
                </c:pt>
                <c:pt idx="169">
                  <c:v>20491.5</c:v>
                </c:pt>
                <c:pt idx="170">
                  <c:v>20491.5</c:v>
                </c:pt>
                <c:pt idx="171">
                  <c:v>20499</c:v>
                </c:pt>
                <c:pt idx="172">
                  <c:v>20506</c:v>
                </c:pt>
                <c:pt idx="173">
                  <c:v>20506</c:v>
                </c:pt>
                <c:pt idx="174">
                  <c:v>20506</c:v>
                </c:pt>
                <c:pt idx="175">
                  <c:v>21278.5</c:v>
                </c:pt>
                <c:pt idx="176">
                  <c:v>21278.5</c:v>
                </c:pt>
                <c:pt idx="177">
                  <c:v>21278.5</c:v>
                </c:pt>
                <c:pt idx="178">
                  <c:v>21279</c:v>
                </c:pt>
                <c:pt idx="179">
                  <c:v>21279</c:v>
                </c:pt>
                <c:pt idx="180">
                  <c:v>21279</c:v>
                </c:pt>
                <c:pt idx="181">
                  <c:v>21323</c:v>
                </c:pt>
                <c:pt idx="182">
                  <c:v>21323</c:v>
                </c:pt>
                <c:pt idx="183">
                  <c:v>21381.5</c:v>
                </c:pt>
                <c:pt idx="184">
                  <c:v>21425.5</c:v>
                </c:pt>
                <c:pt idx="185">
                  <c:v>21428</c:v>
                </c:pt>
                <c:pt idx="186">
                  <c:v>21431</c:v>
                </c:pt>
                <c:pt idx="187">
                  <c:v>22098</c:v>
                </c:pt>
                <c:pt idx="188">
                  <c:v>22168.5</c:v>
                </c:pt>
                <c:pt idx="189">
                  <c:v>22168.5</c:v>
                </c:pt>
                <c:pt idx="190">
                  <c:v>22168.5</c:v>
                </c:pt>
                <c:pt idx="191">
                  <c:v>22186</c:v>
                </c:pt>
                <c:pt idx="192">
                  <c:v>22186</c:v>
                </c:pt>
                <c:pt idx="193">
                  <c:v>22186</c:v>
                </c:pt>
                <c:pt idx="194">
                  <c:v>22220</c:v>
                </c:pt>
                <c:pt idx="195">
                  <c:v>22220</c:v>
                </c:pt>
                <c:pt idx="196">
                  <c:v>22220</c:v>
                </c:pt>
                <c:pt idx="197">
                  <c:v>22220</c:v>
                </c:pt>
                <c:pt idx="198">
                  <c:v>22222.5</c:v>
                </c:pt>
                <c:pt idx="199">
                  <c:v>22227.5</c:v>
                </c:pt>
                <c:pt idx="200">
                  <c:v>22237.5</c:v>
                </c:pt>
                <c:pt idx="201">
                  <c:v>22242</c:v>
                </c:pt>
                <c:pt idx="202">
                  <c:v>22247</c:v>
                </c:pt>
                <c:pt idx="203">
                  <c:v>22249.5</c:v>
                </c:pt>
                <c:pt idx="204">
                  <c:v>22252</c:v>
                </c:pt>
                <c:pt idx="205">
                  <c:v>22254.5</c:v>
                </c:pt>
                <c:pt idx="206">
                  <c:v>22269</c:v>
                </c:pt>
                <c:pt idx="207">
                  <c:v>22269</c:v>
                </c:pt>
                <c:pt idx="208">
                  <c:v>22274</c:v>
                </c:pt>
                <c:pt idx="209">
                  <c:v>22276.5</c:v>
                </c:pt>
                <c:pt idx="210">
                  <c:v>22283.5</c:v>
                </c:pt>
                <c:pt idx="211">
                  <c:v>22286</c:v>
                </c:pt>
                <c:pt idx="212">
                  <c:v>22288.5</c:v>
                </c:pt>
                <c:pt idx="213">
                  <c:v>22291</c:v>
                </c:pt>
                <c:pt idx="214">
                  <c:v>22296</c:v>
                </c:pt>
                <c:pt idx="215">
                  <c:v>22298.5</c:v>
                </c:pt>
                <c:pt idx="216">
                  <c:v>22301</c:v>
                </c:pt>
                <c:pt idx="217">
                  <c:v>22313</c:v>
                </c:pt>
                <c:pt idx="218">
                  <c:v>22318</c:v>
                </c:pt>
                <c:pt idx="219">
                  <c:v>22327.5</c:v>
                </c:pt>
                <c:pt idx="220">
                  <c:v>22330</c:v>
                </c:pt>
                <c:pt idx="221">
                  <c:v>22344.5</c:v>
                </c:pt>
                <c:pt idx="222">
                  <c:v>22352</c:v>
                </c:pt>
                <c:pt idx="223">
                  <c:v>22352</c:v>
                </c:pt>
                <c:pt idx="224">
                  <c:v>22354.5</c:v>
                </c:pt>
                <c:pt idx="225">
                  <c:v>22357</c:v>
                </c:pt>
                <c:pt idx="226">
                  <c:v>22362</c:v>
                </c:pt>
                <c:pt idx="227">
                  <c:v>22366.5</c:v>
                </c:pt>
                <c:pt idx="228">
                  <c:v>22366.5</c:v>
                </c:pt>
                <c:pt idx="229">
                  <c:v>22371.5</c:v>
                </c:pt>
                <c:pt idx="230">
                  <c:v>22374</c:v>
                </c:pt>
                <c:pt idx="231">
                  <c:v>22376.5</c:v>
                </c:pt>
                <c:pt idx="232">
                  <c:v>22388.5</c:v>
                </c:pt>
                <c:pt idx="233">
                  <c:v>22405.5</c:v>
                </c:pt>
                <c:pt idx="234">
                  <c:v>22432.5</c:v>
                </c:pt>
                <c:pt idx="235">
                  <c:v>22437.5</c:v>
                </c:pt>
                <c:pt idx="236">
                  <c:v>22471.5</c:v>
                </c:pt>
                <c:pt idx="237">
                  <c:v>22824.5</c:v>
                </c:pt>
                <c:pt idx="238">
                  <c:v>22939</c:v>
                </c:pt>
                <c:pt idx="239">
                  <c:v>22963.5</c:v>
                </c:pt>
                <c:pt idx="240">
                  <c:v>22968.5</c:v>
                </c:pt>
                <c:pt idx="241">
                  <c:v>22971</c:v>
                </c:pt>
                <c:pt idx="242">
                  <c:v>22995.5</c:v>
                </c:pt>
                <c:pt idx="243">
                  <c:v>23027</c:v>
                </c:pt>
                <c:pt idx="244">
                  <c:v>23041.5</c:v>
                </c:pt>
                <c:pt idx="245">
                  <c:v>23083.5</c:v>
                </c:pt>
                <c:pt idx="246">
                  <c:v>23098</c:v>
                </c:pt>
                <c:pt idx="247">
                  <c:v>23100.5</c:v>
                </c:pt>
                <c:pt idx="248">
                  <c:v>23103</c:v>
                </c:pt>
                <c:pt idx="249">
                  <c:v>23105</c:v>
                </c:pt>
                <c:pt idx="250">
                  <c:v>23105.5</c:v>
                </c:pt>
                <c:pt idx="251">
                  <c:v>23107.5</c:v>
                </c:pt>
                <c:pt idx="252">
                  <c:v>23110</c:v>
                </c:pt>
                <c:pt idx="253">
                  <c:v>23125</c:v>
                </c:pt>
                <c:pt idx="254">
                  <c:v>23127.5</c:v>
                </c:pt>
                <c:pt idx="255">
                  <c:v>23132</c:v>
                </c:pt>
                <c:pt idx="256">
                  <c:v>23139.5</c:v>
                </c:pt>
                <c:pt idx="257">
                  <c:v>23147</c:v>
                </c:pt>
                <c:pt idx="258">
                  <c:v>23154</c:v>
                </c:pt>
                <c:pt idx="259">
                  <c:v>23156.5</c:v>
                </c:pt>
                <c:pt idx="260">
                  <c:v>23159</c:v>
                </c:pt>
                <c:pt idx="261">
                  <c:v>23166.5</c:v>
                </c:pt>
                <c:pt idx="262">
                  <c:v>23169</c:v>
                </c:pt>
                <c:pt idx="263">
                  <c:v>23171</c:v>
                </c:pt>
                <c:pt idx="264">
                  <c:v>23171.5</c:v>
                </c:pt>
                <c:pt idx="265">
                  <c:v>23178.5</c:v>
                </c:pt>
                <c:pt idx="266">
                  <c:v>23178.5</c:v>
                </c:pt>
                <c:pt idx="267">
                  <c:v>23181</c:v>
                </c:pt>
                <c:pt idx="268">
                  <c:v>23181</c:v>
                </c:pt>
                <c:pt idx="269">
                  <c:v>23181</c:v>
                </c:pt>
                <c:pt idx="270">
                  <c:v>23181</c:v>
                </c:pt>
                <c:pt idx="271">
                  <c:v>23181</c:v>
                </c:pt>
                <c:pt idx="272">
                  <c:v>23188.5</c:v>
                </c:pt>
                <c:pt idx="273">
                  <c:v>23193</c:v>
                </c:pt>
                <c:pt idx="274">
                  <c:v>23195.5</c:v>
                </c:pt>
                <c:pt idx="275">
                  <c:v>23198</c:v>
                </c:pt>
                <c:pt idx="276">
                  <c:v>23205.5</c:v>
                </c:pt>
                <c:pt idx="277">
                  <c:v>23210.5</c:v>
                </c:pt>
                <c:pt idx="278">
                  <c:v>23213</c:v>
                </c:pt>
                <c:pt idx="279">
                  <c:v>23227.5</c:v>
                </c:pt>
                <c:pt idx="280">
                  <c:v>23242</c:v>
                </c:pt>
                <c:pt idx="281">
                  <c:v>23261.5</c:v>
                </c:pt>
                <c:pt idx="282">
                  <c:v>23298</c:v>
                </c:pt>
                <c:pt idx="283">
                  <c:v>23300.5</c:v>
                </c:pt>
                <c:pt idx="284">
                  <c:v>23327.5</c:v>
                </c:pt>
                <c:pt idx="285">
                  <c:v>23330</c:v>
                </c:pt>
                <c:pt idx="286">
                  <c:v>23342</c:v>
                </c:pt>
                <c:pt idx="287">
                  <c:v>23342</c:v>
                </c:pt>
                <c:pt idx="288">
                  <c:v>23359</c:v>
                </c:pt>
                <c:pt idx="289">
                  <c:v>23386</c:v>
                </c:pt>
                <c:pt idx="290">
                  <c:v>23386</c:v>
                </c:pt>
                <c:pt idx="291">
                  <c:v>23795</c:v>
                </c:pt>
                <c:pt idx="292">
                  <c:v>23797.5</c:v>
                </c:pt>
                <c:pt idx="293">
                  <c:v>23817</c:v>
                </c:pt>
                <c:pt idx="294">
                  <c:v>23822</c:v>
                </c:pt>
                <c:pt idx="295">
                  <c:v>23831.5</c:v>
                </c:pt>
                <c:pt idx="296">
                  <c:v>23836.5</c:v>
                </c:pt>
                <c:pt idx="297">
                  <c:v>23933</c:v>
                </c:pt>
                <c:pt idx="298">
                  <c:v>23946.5</c:v>
                </c:pt>
                <c:pt idx="299">
                  <c:v>23949</c:v>
                </c:pt>
                <c:pt idx="300">
                  <c:v>23951</c:v>
                </c:pt>
                <c:pt idx="301">
                  <c:v>23953.5</c:v>
                </c:pt>
                <c:pt idx="302">
                  <c:v>23956</c:v>
                </c:pt>
                <c:pt idx="303">
                  <c:v>23961</c:v>
                </c:pt>
                <c:pt idx="304">
                  <c:v>23963.5</c:v>
                </c:pt>
                <c:pt idx="305">
                  <c:v>24041.5</c:v>
                </c:pt>
                <c:pt idx="306">
                  <c:v>24041.5</c:v>
                </c:pt>
                <c:pt idx="307">
                  <c:v>24041.5</c:v>
                </c:pt>
                <c:pt idx="308">
                  <c:v>24041.5</c:v>
                </c:pt>
                <c:pt idx="309">
                  <c:v>24044</c:v>
                </c:pt>
                <c:pt idx="310">
                  <c:v>24044</c:v>
                </c:pt>
                <c:pt idx="311">
                  <c:v>24044</c:v>
                </c:pt>
                <c:pt idx="312">
                  <c:v>24044</c:v>
                </c:pt>
                <c:pt idx="313">
                  <c:v>24044</c:v>
                </c:pt>
                <c:pt idx="314">
                  <c:v>24049</c:v>
                </c:pt>
                <c:pt idx="315">
                  <c:v>24912</c:v>
                </c:pt>
                <c:pt idx="316">
                  <c:v>25709</c:v>
                </c:pt>
                <c:pt idx="317">
                  <c:v>25709</c:v>
                </c:pt>
                <c:pt idx="318">
                  <c:v>25763</c:v>
                </c:pt>
                <c:pt idx="319">
                  <c:v>25904.5</c:v>
                </c:pt>
                <c:pt idx="320">
                  <c:v>26753</c:v>
                </c:pt>
                <c:pt idx="321">
                  <c:v>27408.5</c:v>
                </c:pt>
                <c:pt idx="322">
                  <c:v>27621</c:v>
                </c:pt>
                <c:pt idx="323">
                  <c:v>27713.5</c:v>
                </c:pt>
                <c:pt idx="324">
                  <c:v>27723.5</c:v>
                </c:pt>
                <c:pt idx="325">
                  <c:v>28376.5</c:v>
                </c:pt>
                <c:pt idx="326">
                  <c:v>28467</c:v>
                </c:pt>
                <c:pt idx="327">
                  <c:v>28467</c:v>
                </c:pt>
                <c:pt idx="328">
                  <c:v>28467</c:v>
                </c:pt>
                <c:pt idx="329">
                  <c:v>28471</c:v>
                </c:pt>
                <c:pt idx="330">
                  <c:v>28594</c:v>
                </c:pt>
                <c:pt idx="331">
                  <c:v>28611</c:v>
                </c:pt>
                <c:pt idx="332">
                  <c:v>29313</c:v>
                </c:pt>
                <c:pt idx="333">
                  <c:v>29330</c:v>
                </c:pt>
                <c:pt idx="334">
                  <c:v>29354.5</c:v>
                </c:pt>
                <c:pt idx="335">
                  <c:v>29442.5</c:v>
                </c:pt>
                <c:pt idx="336">
                  <c:v>29442.5</c:v>
                </c:pt>
                <c:pt idx="337">
                  <c:v>29447.5</c:v>
                </c:pt>
                <c:pt idx="338">
                  <c:v>29487</c:v>
                </c:pt>
                <c:pt idx="339">
                  <c:v>30129.5</c:v>
                </c:pt>
                <c:pt idx="340">
                  <c:v>30232</c:v>
                </c:pt>
                <c:pt idx="341">
                  <c:v>30237</c:v>
                </c:pt>
                <c:pt idx="342">
                  <c:v>30239</c:v>
                </c:pt>
                <c:pt idx="343">
                  <c:v>30351</c:v>
                </c:pt>
                <c:pt idx="344">
                  <c:v>30915.5</c:v>
                </c:pt>
                <c:pt idx="345">
                  <c:v>31195.5</c:v>
                </c:pt>
                <c:pt idx="346">
                  <c:v>31234.5</c:v>
                </c:pt>
                <c:pt idx="347">
                  <c:v>31264</c:v>
                </c:pt>
                <c:pt idx="348">
                  <c:v>31738</c:v>
                </c:pt>
                <c:pt idx="349">
                  <c:v>31755</c:v>
                </c:pt>
                <c:pt idx="350">
                  <c:v>31782</c:v>
                </c:pt>
                <c:pt idx="351">
                  <c:v>31837</c:v>
                </c:pt>
                <c:pt idx="352">
                  <c:v>31906.5</c:v>
                </c:pt>
                <c:pt idx="353">
                  <c:v>31941.5</c:v>
                </c:pt>
                <c:pt idx="354">
                  <c:v>31961</c:v>
                </c:pt>
                <c:pt idx="355">
                  <c:v>31992.5</c:v>
                </c:pt>
                <c:pt idx="356">
                  <c:v>32005</c:v>
                </c:pt>
                <c:pt idx="357">
                  <c:v>32005.5</c:v>
                </c:pt>
                <c:pt idx="358">
                  <c:v>32008</c:v>
                </c:pt>
                <c:pt idx="359">
                  <c:v>32080.5</c:v>
                </c:pt>
                <c:pt idx="360">
                  <c:v>33021</c:v>
                </c:pt>
                <c:pt idx="361">
                  <c:v>33034</c:v>
                </c:pt>
                <c:pt idx="362">
                  <c:v>33092.5</c:v>
                </c:pt>
                <c:pt idx="363">
                  <c:v>33191</c:v>
                </c:pt>
                <c:pt idx="364">
                  <c:v>33705</c:v>
                </c:pt>
                <c:pt idx="365">
                  <c:v>33744</c:v>
                </c:pt>
                <c:pt idx="366">
                  <c:v>33775</c:v>
                </c:pt>
                <c:pt idx="367">
                  <c:v>33777.5</c:v>
                </c:pt>
                <c:pt idx="368">
                  <c:v>33789.5</c:v>
                </c:pt>
                <c:pt idx="369">
                  <c:v>33792</c:v>
                </c:pt>
                <c:pt idx="370">
                  <c:v>33836</c:v>
                </c:pt>
                <c:pt idx="371">
                  <c:v>33838.5</c:v>
                </c:pt>
                <c:pt idx="372">
                  <c:v>33863</c:v>
                </c:pt>
                <c:pt idx="373">
                  <c:v>33863</c:v>
                </c:pt>
                <c:pt idx="374">
                  <c:v>33865.5</c:v>
                </c:pt>
                <c:pt idx="375">
                  <c:v>33865.5</c:v>
                </c:pt>
                <c:pt idx="376">
                  <c:v>33865.5</c:v>
                </c:pt>
                <c:pt idx="377">
                  <c:v>33865.5</c:v>
                </c:pt>
                <c:pt idx="378">
                  <c:v>33865.5</c:v>
                </c:pt>
                <c:pt idx="379">
                  <c:v>33868</c:v>
                </c:pt>
                <c:pt idx="380">
                  <c:v>33868</c:v>
                </c:pt>
                <c:pt idx="381">
                  <c:v>33868</c:v>
                </c:pt>
                <c:pt idx="382">
                  <c:v>33868</c:v>
                </c:pt>
                <c:pt idx="383">
                  <c:v>33893</c:v>
                </c:pt>
                <c:pt idx="384">
                  <c:v>33904.5</c:v>
                </c:pt>
                <c:pt idx="385">
                  <c:v>33907</c:v>
                </c:pt>
                <c:pt idx="386">
                  <c:v>33925.5</c:v>
                </c:pt>
                <c:pt idx="387">
                  <c:v>34543</c:v>
                </c:pt>
                <c:pt idx="388">
                  <c:v>34601.5</c:v>
                </c:pt>
                <c:pt idx="389">
                  <c:v>34601.5</c:v>
                </c:pt>
                <c:pt idx="390">
                  <c:v>34601.5</c:v>
                </c:pt>
                <c:pt idx="391">
                  <c:v>34641.5</c:v>
                </c:pt>
                <c:pt idx="392">
                  <c:v>34651</c:v>
                </c:pt>
                <c:pt idx="393">
                  <c:v>34662.5</c:v>
                </c:pt>
                <c:pt idx="394">
                  <c:v>34670</c:v>
                </c:pt>
                <c:pt idx="395">
                  <c:v>34733.5</c:v>
                </c:pt>
                <c:pt idx="396">
                  <c:v>34736</c:v>
                </c:pt>
                <c:pt idx="397">
                  <c:v>34736</c:v>
                </c:pt>
                <c:pt idx="398">
                  <c:v>34762.5</c:v>
                </c:pt>
                <c:pt idx="399">
                  <c:v>34765</c:v>
                </c:pt>
                <c:pt idx="400">
                  <c:v>34800</c:v>
                </c:pt>
                <c:pt idx="401">
                  <c:v>34809</c:v>
                </c:pt>
                <c:pt idx="402">
                  <c:v>34811.5</c:v>
                </c:pt>
                <c:pt idx="403">
                  <c:v>35428</c:v>
                </c:pt>
                <c:pt idx="404">
                  <c:v>35536</c:v>
                </c:pt>
                <c:pt idx="405">
                  <c:v>35542.5</c:v>
                </c:pt>
                <c:pt idx="406">
                  <c:v>35562</c:v>
                </c:pt>
                <c:pt idx="407">
                  <c:v>35572</c:v>
                </c:pt>
                <c:pt idx="408">
                  <c:v>35574.5</c:v>
                </c:pt>
                <c:pt idx="409">
                  <c:v>35682</c:v>
                </c:pt>
                <c:pt idx="410">
                  <c:v>35682</c:v>
                </c:pt>
                <c:pt idx="411">
                  <c:v>35682</c:v>
                </c:pt>
                <c:pt idx="412">
                  <c:v>36321</c:v>
                </c:pt>
                <c:pt idx="413">
                  <c:v>36442.5</c:v>
                </c:pt>
                <c:pt idx="414">
                  <c:v>36507</c:v>
                </c:pt>
                <c:pt idx="415">
                  <c:v>36630.5</c:v>
                </c:pt>
                <c:pt idx="416">
                  <c:v>36630.5</c:v>
                </c:pt>
                <c:pt idx="417">
                  <c:v>36630.5</c:v>
                </c:pt>
                <c:pt idx="418">
                  <c:v>37417</c:v>
                </c:pt>
                <c:pt idx="419">
                  <c:v>38216</c:v>
                </c:pt>
                <c:pt idx="420">
                  <c:v>38438</c:v>
                </c:pt>
                <c:pt idx="421">
                  <c:v>39128</c:v>
                </c:pt>
                <c:pt idx="422">
                  <c:v>39198</c:v>
                </c:pt>
              </c:numCache>
            </c:numRef>
          </c:xVal>
          <c:yVal>
            <c:numRef>
              <c:f>'Active 2'!$J$21:$J$443</c:f>
              <c:numCache>
                <c:formatCode>General</c:formatCode>
                <c:ptCount val="423"/>
                <c:pt idx="0">
                  <c:v>2.7910139997402439E-2</c:v>
                </c:pt>
                <c:pt idx="1">
                  <c:v>3.7439996958710253E-5</c:v>
                </c:pt>
                <c:pt idx="2">
                  <c:v>-6.9440000515896827E-4</c:v>
                </c:pt>
                <c:pt idx="3">
                  <c:v>-4.8270000115735456E-4</c:v>
                </c:pt>
                <c:pt idx="4">
                  <c:v>-2.9690000519622117E-4</c:v>
                </c:pt>
                <c:pt idx="6">
                  <c:v>-1.4870000086375512E-3</c:v>
                </c:pt>
                <c:pt idx="10">
                  <c:v>2.7911199940717779E-3</c:v>
                </c:pt>
                <c:pt idx="30">
                  <c:v>4.3056399954366498E-3</c:v>
                </c:pt>
                <c:pt idx="35">
                  <c:v>2.3571919999085367E-2</c:v>
                </c:pt>
                <c:pt idx="36">
                  <c:v>2.4510599992936477E-2</c:v>
                </c:pt>
                <c:pt idx="37">
                  <c:v>2.5322299996332731E-2</c:v>
                </c:pt>
                <c:pt idx="38">
                  <c:v>2.54339999955846E-2</c:v>
                </c:pt>
                <c:pt idx="48">
                  <c:v>3.5140099993441254E-2</c:v>
                </c:pt>
                <c:pt idx="49">
                  <c:v>3.5549460000765976E-2</c:v>
                </c:pt>
                <c:pt idx="50">
                  <c:v>3.5461159997794311E-2</c:v>
                </c:pt>
                <c:pt idx="51">
                  <c:v>3.5672859994519968E-2</c:v>
                </c:pt>
                <c:pt idx="52">
                  <c:v>3.4496259992010891E-2</c:v>
                </c:pt>
                <c:pt idx="63">
                  <c:v>2.9119799997715745E-2</c:v>
                </c:pt>
                <c:pt idx="64">
                  <c:v>2.9119799997715745E-2</c:v>
                </c:pt>
                <c:pt idx="96">
                  <c:v>4.4541459996253252E-2</c:v>
                </c:pt>
                <c:pt idx="97">
                  <c:v>4.4941460000700317E-2</c:v>
                </c:pt>
                <c:pt idx="98">
                  <c:v>4.5241460000397637E-2</c:v>
                </c:pt>
                <c:pt idx="99">
                  <c:v>4.3680279995896854E-2</c:v>
                </c:pt>
                <c:pt idx="103">
                  <c:v>5.5816179999965243E-2</c:v>
                </c:pt>
                <c:pt idx="104">
                  <c:v>5.6216179997136351E-2</c:v>
                </c:pt>
                <c:pt idx="105">
                  <c:v>5.527530000108527E-2</c:v>
                </c:pt>
                <c:pt idx="106">
                  <c:v>5.7975299998361152E-2</c:v>
                </c:pt>
                <c:pt idx="108">
                  <c:v>5.5769519996829331E-2</c:v>
                </c:pt>
                <c:pt idx="109">
                  <c:v>5.6169519994000439E-2</c:v>
                </c:pt>
                <c:pt idx="110">
                  <c:v>5.0092919998860452E-2</c:v>
                </c:pt>
                <c:pt idx="116">
                  <c:v>6.2981379996926989E-2</c:v>
                </c:pt>
                <c:pt idx="117">
                  <c:v>6.3181379991874564E-2</c:v>
                </c:pt>
                <c:pt idx="118">
                  <c:v>6.3681379993795417E-2</c:v>
                </c:pt>
                <c:pt idx="119">
                  <c:v>6.3404779990378302E-2</c:v>
                </c:pt>
                <c:pt idx="120">
                  <c:v>6.3504779995128047E-2</c:v>
                </c:pt>
                <c:pt idx="121">
                  <c:v>6.3704779990075622E-2</c:v>
                </c:pt>
                <c:pt idx="138">
                  <c:v>6.4187439995293971E-2</c:v>
                </c:pt>
                <c:pt idx="139">
                  <c:v>6.4187439995293971E-2</c:v>
                </c:pt>
                <c:pt idx="140">
                  <c:v>6.4187439995293971E-2</c:v>
                </c:pt>
                <c:pt idx="141">
                  <c:v>6.4887439992162399E-2</c:v>
                </c:pt>
                <c:pt idx="144">
                  <c:v>6.6990399995120242E-2</c:v>
                </c:pt>
                <c:pt idx="145">
                  <c:v>6.9958000000042375E-2</c:v>
                </c:pt>
                <c:pt idx="146">
                  <c:v>7.2057999997923616E-2</c:v>
                </c:pt>
                <c:pt idx="151">
                  <c:v>7.3420359993178863E-2</c:v>
                </c:pt>
                <c:pt idx="152">
                  <c:v>7.5220359991362784E-2</c:v>
                </c:pt>
                <c:pt idx="156">
                  <c:v>7.2937979995913338E-2</c:v>
                </c:pt>
                <c:pt idx="160">
                  <c:v>7.3505839995050337E-2</c:v>
                </c:pt>
                <c:pt idx="161">
                  <c:v>7.400583999697119E-2</c:v>
                </c:pt>
                <c:pt idx="162">
                  <c:v>7.3435159996734001E-2</c:v>
                </c:pt>
                <c:pt idx="163">
                  <c:v>7.3735159996431321E-2</c:v>
                </c:pt>
                <c:pt idx="164">
                  <c:v>8.1717559995013289E-2</c:v>
                </c:pt>
                <c:pt idx="165">
                  <c:v>8.1817559992487077E-2</c:v>
                </c:pt>
                <c:pt idx="166">
                  <c:v>8.2226439997612033E-2</c:v>
                </c:pt>
                <c:pt idx="167">
                  <c:v>8.3726439996098634E-2</c:v>
                </c:pt>
                <c:pt idx="181">
                  <c:v>9.3791639992559794E-2</c:v>
                </c:pt>
                <c:pt idx="182">
                  <c:v>9.3791639992559794E-2</c:v>
                </c:pt>
                <c:pt idx="206">
                  <c:v>0.10381891999713844</c:v>
                </c:pt>
                <c:pt idx="207">
                  <c:v>0.10431891999905929</c:v>
                </c:pt>
                <c:pt idx="222">
                  <c:v>0.10170735999417957</c:v>
                </c:pt>
                <c:pt idx="223">
                  <c:v>0.1034073599948897</c:v>
                </c:pt>
                <c:pt idx="227">
                  <c:v>0.10487522000039462</c:v>
                </c:pt>
                <c:pt idx="228">
                  <c:v>0.10507522000261815</c:v>
                </c:pt>
                <c:pt idx="229">
                  <c:v>0.10559862000081921</c:v>
                </c:pt>
                <c:pt idx="246">
                  <c:v>0.1191986400008318</c:v>
                </c:pt>
                <c:pt idx="256">
                  <c:v>0.11199285999464337</c:v>
                </c:pt>
                <c:pt idx="281">
                  <c:v>9.3463819997850806E-2</c:v>
                </c:pt>
                <c:pt idx="284">
                  <c:v>0.10277269999642158</c:v>
                </c:pt>
                <c:pt idx="285">
                  <c:v>0.10028440000314731</c:v>
                </c:pt>
                <c:pt idx="314">
                  <c:v>0.11984931999904802</c:v>
                </c:pt>
                <c:pt idx="315">
                  <c:v>0.12638815999525832</c:v>
                </c:pt>
                <c:pt idx="318">
                  <c:v>0.13337083999795141</c:v>
                </c:pt>
                <c:pt idx="320">
                  <c:v>0.1413040400002501</c:v>
                </c:pt>
                <c:pt idx="322">
                  <c:v>0.14816627999971388</c:v>
                </c:pt>
                <c:pt idx="323">
                  <c:v>0.1485991799927433</c:v>
                </c:pt>
                <c:pt idx="324">
                  <c:v>0.15154597999935504</c:v>
                </c:pt>
                <c:pt idx="326">
                  <c:v>0.14700556000025244</c:v>
                </c:pt>
                <c:pt idx="327">
                  <c:v>0.14845555999636417</c:v>
                </c:pt>
                <c:pt idx="328">
                  <c:v>0.14867555999808246</c:v>
                </c:pt>
                <c:pt idx="345">
                  <c:v>0.18389493999711704</c:v>
                </c:pt>
                <c:pt idx="353">
                  <c:v>0.19608621999941533</c:v>
                </c:pt>
                <c:pt idx="354">
                  <c:v>0.19117747999553103</c:v>
                </c:pt>
                <c:pt idx="355">
                  <c:v>0.19392489999881946</c:v>
                </c:pt>
                <c:pt idx="356">
                  <c:v>0.19248339999467134</c:v>
                </c:pt>
                <c:pt idx="387">
                  <c:v>0.22786123999685515</c:v>
                </c:pt>
                <c:pt idx="391">
                  <c:v>0.22672221999528119</c:v>
                </c:pt>
                <c:pt idx="392">
                  <c:v>0.22836667999945348</c:v>
                </c:pt>
                <c:pt idx="393">
                  <c:v>0.2266204999978072</c:v>
                </c:pt>
                <c:pt idx="394">
                  <c:v>0.22285559999727411</c:v>
                </c:pt>
                <c:pt idx="397">
                  <c:v>0.22816447999502998</c:v>
                </c:pt>
                <c:pt idx="400">
                  <c:v>0.22676399999909336</c:v>
                </c:pt>
                <c:pt idx="404">
                  <c:v>0.23660847999417456</c:v>
                </c:pt>
                <c:pt idx="412">
                  <c:v>0.24648228000296513</c:v>
                </c:pt>
                <c:pt idx="414">
                  <c:v>0.24955275999673177</c:v>
                </c:pt>
                <c:pt idx="420">
                  <c:v>0.26748984000005294</c:v>
                </c:pt>
                <c:pt idx="421">
                  <c:v>0.27571903999341885</c:v>
                </c:pt>
                <c:pt idx="422">
                  <c:v>0.27744663999328623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6AF0-4E46-8EA2-B03F38507E79}"/>
            </c:ext>
          </c:extLst>
        </c:ser>
        <c:ser>
          <c:idx val="3"/>
          <c:order val="3"/>
          <c:tx>
            <c:strRef>
              <c:f>'Active 2'!$K$20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2'!$F$21:$F$443</c:f>
              <c:numCache>
                <c:formatCode>General</c:formatCode>
                <c:ptCount val="423"/>
                <c:pt idx="0">
                  <c:v>-21664.5</c:v>
                </c:pt>
                <c:pt idx="1">
                  <c:v>-9992</c:v>
                </c:pt>
                <c:pt idx="2">
                  <c:v>-9080</c:v>
                </c:pt>
                <c:pt idx="3">
                  <c:v>-9077.5</c:v>
                </c:pt>
                <c:pt idx="4">
                  <c:v>-7392.5</c:v>
                </c:pt>
                <c:pt idx="5">
                  <c:v>-4555</c:v>
                </c:pt>
                <c:pt idx="6">
                  <c:v>-2775</c:v>
                </c:pt>
                <c:pt idx="7">
                  <c:v>-254</c:v>
                </c:pt>
                <c:pt idx="8">
                  <c:v>-232</c:v>
                </c:pt>
                <c:pt idx="9">
                  <c:v>-229.5</c:v>
                </c:pt>
                <c:pt idx="10">
                  <c:v>-66</c:v>
                </c:pt>
                <c:pt idx="11">
                  <c:v>0</c:v>
                </c:pt>
                <c:pt idx="12">
                  <c:v>692</c:v>
                </c:pt>
                <c:pt idx="13">
                  <c:v>746</c:v>
                </c:pt>
                <c:pt idx="14">
                  <c:v>4384</c:v>
                </c:pt>
                <c:pt idx="15">
                  <c:v>4408.5</c:v>
                </c:pt>
                <c:pt idx="16">
                  <c:v>4447.5</c:v>
                </c:pt>
                <c:pt idx="17">
                  <c:v>4460</c:v>
                </c:pt>
                <c:pt idx="18">
                  <c:v>4467</c:v>
                </c:pt>
                <c:pt idx="19">
                  <c:v>5310.5</c:v>
                </c:pt>
                <c:pt idx="20">
                  <c:v>5313</c:v>
                </c:pt>
                <c:pt idx="21">
                  <c:v>5342.5</c:v>
                </c:pt>
                <c:pt idx="22">
                  <c:v>6215.5</c:v>
                </c:pt>
                <c:pt idx="23">
                  <c:v>7142</c:v>
                </c:pt>
                <c:pt idx="24">
                  <c:v>7144.5</c:v>
                </c:pt>
                <c:pt idx="25">
                  <c:v>7993</c:v>
                </c:pt>
                <c:pt idx="26">
                  <c:v>8071</c:v>
                </c:pt>
                <c:pt idx="27">
                  <c:v>8088</c:v>
                </c:pt>
                <c:pt idx="28">
                  <c:v>8110</c:v>
                </c:pt>
                <c:pt idx="29">
                  <c:v>8829</c:v>
                </c:pt>
                <c:pt idx="30">
                  <c:v>9873</c:v>
                </c:pt>
                <c:pt idx="31">
                  <c:v>10677.5</c:v>
                </c:pt>
                <c:pt idx="32">
                  <c:v>11391.5</c:v>
                </c:pt>
                <c:pt idx="33">
                  <c:v>11411</c:v>
                </c:pt>
                <c:pt idx="34">
                  <c:v>11628.5</c:v>
                </c:pt>
                <c:pt idx="35">
                  <c:v>12494</c:v>
                </c:pt>
                <c:pt idx="36">
                  <c:v>12545</c:v>
                </c:pt>
                <c:pt idx="37">
                  <c:v>12547.5</c:v>
                </c:pt>
                <c:pt idx="38">
                  <c:v>12550</c:v>
                </c:pt>
                <c:pt idx="39">
                  <c:v>13408.5</c:v>
                </c:pt>
                <c:pt idx="40">
                  <c:v>13411</c:v>
                </c:pt>
                <c:pt idx="41">
                  <c:v>13924.5</c:v>
                </c:pt>
                <c:pt idx="42">
                  <c:v>14103</c:v>
                </c:pt>
                <c:pt idx="43">
                  <c:v>14103</c:v>
                </c:pt>
                <c:pt idx="44">
                  <c:v>14105.5</c:v>
                </c:pt>
                <c:pt idx="45">
                  <c:v>14106</c:v>
                </c:pt>
                <c:pt idx="46">
                  <c:v>14108</c:v>
                </c:pt>
                <c:pt idx="47">
                  <c:v>14125.5</c:v>
                </c:pt>
                <c:pt idx="48">
                  <c:v>14132.5</c:v>
                </c:pt>
                <c:pt idx="49">
                  <c:v>14134.5</c:v>
                </c:pt>
                <c:pt idx="50">
                  <c:v>14137</c:v>
                </c:pt>
                <c:pt idx="51">
                  <c:v>14139.5</c:v>
                </c:pt>
                <c:pt idx="52">
                  <c:v>14144.5</c:v>
                </c:pt>
                <c:pt idx="53">
                  <c:v>14145</c:v>
                </c:pt>
                <c:pt idx="54">
                  <c:v>14155</c:v>
                </c:pt>
                <c:pt idx="55">
                  <c:v>14177</c:v>
                </c:pt>
                <c:pt idx="56">
                  <c:v>14193.5</c:v>
                </c:pt>
                <c:pt idx="57">
                  <c:v>14208</c:v>
                </c:pt>
                <c:pt idx="58">
                  <c:v>14213</c:v>
                </c:pt>
                <c:pt idx="59">
                  <c:v>14230</c:v>
                </c:pt>
                <c:pt idx="60">
                  <c:v>14230</c:v>
                </c:pt>
                <c:pt idx="61">
                  <c:v>14233</c:v>
                </c:pt>
                <c:pt idx="62">
                  <c:v>14235</c:v>
                </c:pt>
                <c:pt idx="63">
                  <c:v>14235</c:v>
                </c:pt>
                <c:pt idx="64">
                  <c:v>14235</c:v>
                </c:pt>
                <c:pt idx="65">
                  <c:v>14240</c:v>
                </c:pt>
                <c:pt idx="66">
                  <c:v>14274</c:v>
                </c:pt>
                <c:pt idx="67">
                  <c:v>14291</c:v>
                </c:pt>
                <c:pt idx="68">
                  <c:v>14291</c:v>
                </c:pt>
                <c:pt idx="69">
                  <c:v>14291</c:v>
                </c:pt>
                <c:pt idx="70">
                  <c:v>14291</c:v>
                </c:pt>
                <c:pt idx="71">
                  <c:v>14291</c:v>
                </c:pt>
                <c:pt idx="72">
                  <c:v>14291</c:v>
                </c:pt>
                <c:pt idx="73">
                  <c:v>14291</c:v>
                </c:pt>
                <c:pt idx="74">
                  <c:v>14291</c:v>
                </c:pt>
                <c:pt idx="75">
                  <c:v>15073.5</c:v>
                </c:pt>
                <c:pt idx="76">
                  <c:v>15078.5</c:v>
                </c:pt>
                <c:pt idx="77">
                  <c:v>15098</c:v>
                </c:pt>
                <c:pt idx="78">
                  <c:v>15098</c:v>
                </c:pt>
                <c:pt idx="79">
                  <c:v>15147</c:v>
                </c:pt>
                <c:pt idx="80">
                  <c:v>15186</c:v>
                </c:pt>
                <c:pt idx="81">
                  <c:v>15205.5</c:v>
                </c:pt>
                <c:pt idx="82">
                  <c:v>15230</c:v>
                </c:pt>
                <c:pt idx="83">
                  <c:v>15247</c:v>
                </c:pt>
                <c:pt idx="84">
                  <c:v>15914.5</c:v>
                </c:pt>
                <c:pt idx="85">
                  <c:v>15917</c:v>
                </c:pt>
                <c:pt idx="86">
                  <c:v>15921.5</c:v>
                </c:pt>
                <c:pt idx="87">
                  <c:v>15922</c:v>
                </c:pt>
                <c:pt idx="88">
                  <c:v>15932</c:v>
                </c:pt>
                <c:pt idx="89">
                  <c:v>16012.5</c:v>
                </c:pt>
                <c:pt idx="90">
                  <c:v>16012.5</c:v>
                </c:pt>
                <c:pt idx="91">
                  <c:v>16012.5</c:v>
                </c:pt>
                <c:pt idx="92">
                  <c:v>16025</c:v>
                </c:pt>
                <c:pt idx="93">
                  <c:v>16027.5</c:v>
                </c:pt>
                <c:pt idx="94">
                  <c:v>16034.5</c:v>
                </c:pt>
                <c:pt idx="95">
                  <c:v>16034.5</c:v>
                </c:pt>
                <c:pt idx="96">
                  <c:v>16034.5</c:v>
                </c:pt>
                <c:pt idx="97">
                  <c:v>16034.5</c:v>
                </c:pt>
                <c:pt idx="98">
                  <c:v>16034.5</c:v>
                </c:pt>
                <c:pt idx="99">
                  <c:v>16171</c:v>
                </c:pt>
                <c:pt idx="100">
                  <c:v>16729</c:v>
                </c:pt>
                <c:pt idx="101">
                  <c:v>17638.5</c:v>
                </c:pt>
                <c:pt idx="102">
                  <c:v>17658</c:v>
                </c:pt>
                <c:pt idx="103">
                  <c:v>17738.5</c:v>
                </c:pt>
                <c:pt idx="104">
                  <c:v>17738.5</c:v>
                </c:pt>
                <c:pt idx="105">
                  <c:v>17772.5</c:v>
                </c:pt>
                <c:pt idx="106">
                  <c:v>17772.5</c:v>
                </c:pt>
                <c:pt idx="107">
                  <c:v>17790</c:v>
                </c:pt>
                <c:pt idx="108">
                  <c:v>17814</c:v>
                </c:pt>
                <c:pt idx="109">
                  <c:v>17814</c:v>
                </c:pt>
                <c:pt idx="110">
                  <c:v>17819</c:v>
                </c:pt>
                <c:pt idx="111">
                  <c:v>17873</c:v>
                </c:pt>
                <c:pt idx="112">
                  <c:v>17880.5</c:v>
                </c:pt>
                <c:pt idx="113">
                  <c:v>17895</c:v>
                </c:pt>
                <c:pt idx="114">
                  <c:v>17914.5</c:v>
                </c:pt>
                <c:pt idx="115">
                  <c:v>18009.5</c:v>
                </c:pt>
                <c:pt idx="116">
                  <c:v>18628.5</c:v>
                </c:pt>
                <c:pt idx="117">
                  <c:v>18628.5</c:v>
                </c:pt>
                <c:pt idx="118">
                  <c:v>18628.5</c:v>
                </c:pt>
                <c:pt idx="119">
                  <c:v>18633.5</c:v>
                </c:pt>
                <c:pt idx="120">
                  <c:v>18633.5</c:v>
                </c:pt>
                <c:pt idx="121">
                  <c:v>18633.5</c:v>
                </c:pt>
                <c:pt idx="122">
                  <c:v>18640.5</c:v>
                </c:pt>
                <c:pt idx="123">
                  <c:v>18640.5</c:v>
                </c:pt>
                <c:pt idx="124">
                  <c:v>18643</c:v>
                </c:pt>
                <c:pt idx="125">
                  <c:v>18643</c:v>
                </c:pt>
                <c:pt idx="126">
                  <c:v>18680</c:v>
                </c:pt>
                <c:pt idx="127">
                  <c:v>18682</c:v>
                </c:pt>
                <c:pt idx="128">
                  <c:v>18682</c:v>
                </c:pt>
                <c:pt idx="129">
                  <c:v>18684.5</c:v>
                </c:pt>
                <c:pt idx="130">
                  <c:v>18684.5</c:v>
                </c:pt>
                <c:pt idx="131">
                  <c:v>18687</c:v>
                </c:pt>
                <c:pt idx="132">
                  <c:v>18687</c:v>
                </c:pt>
                <c:pt idx="133">
                  <c:v>18689.5</c:v>
                </c:pt>
                <c:pt idx="134">
                  <c:v>18689.5</c:v>
                </c:pt>
                <c:pt idx="135">
                  <c:v>18697</c:v>
                </c:pt>
                <c:pt idx="136">
                  <c:v>18729</c:v>
                </c:pt>
                <c:pt idx="137">
                  <c:v>18758</c:v>
                </c:pt>
                <c:pt idx="138">
                  <c:v>18758</c:v>
                </c:pt>
                <c:pt idx="139">
                  <c:v>18758</c:v>
                </c:pt>
                <c:pt idx="140">
                  <c:v>18758</c:v>
                </c:pt>
                <c:pt idx="141">
                  <c:v>18758</c:v>
                </c:pt>
                <c:pt idx="142">
                  <c:v>18763</c:v>
                </c:pt>
                <c:pt idx="143">
                  <c:v>18763</c:v>
                </c:pt>
                <c:pt idx="144">
                  <c:v>18780</c:v>
                </c:pt>
                <c:pt idx="145">
                  <c:v>19350</c:v>
                </c:pt>
                <c:pt idx="146">
                  <c:v>19350</c:v>
                </c:pt>
                <c:pt idx="147">
                  <c:v>19538</c:v>
                </c:pt>
                <c:pt idx="148">
                  <c:v>19538</c:v>
                </c:pt>
                <c:pt idx="149">
                  <c:v>19540.5</c:v>
                </c:pt>
                <c:pt idx="150">
                  <c:v>19540.5</c:v>
                </c:pt>
                <c:pt idx="151">
                  <c:v>19577</c:v>
                </c:pt>
                <c:pt idx="152">
                  <c:v>19577</c:v>
                </c:pt>
                <c:pt idx="153">
                  <c:v>19579.5</c:v>
                </c:pt>
                <c:pt idx="154">
                  <c:v>19579.5</c:v>
                </c:pt>
                <c:pt idx="155">
                  <c:v>19606.5</c:v>
                </c:pt>
                <c:pt idx="156">
                  <c:v>19623.5</c:v>
                </c:pt>
                <c:pt idx="157">
                  <c:v>19628.5</c:v>
                </c:pt>
                <c:pt idx="158">
                  <c:v>19628.5</c:v>
                </c:pt>
                <c:pt idx="159">
                  <c:v>19631</c:v>
                </c:pt>
                <c:pt idx="160">
                  <c:v>19638</c:v>
                </c:pt>
                <c:pt idx="161">
                  <c:v>19638</c:v>
                </c:pt>
                <c:pt idx="162">
                  <c:v>19687</c:v>
                </c:pt>
                <c:pt idx="163">
                  <c:v>19687</c:v>
                </c:pt>
                <c:pt idx="164">
                  <c:v>20367</c:v>
                </c:pt>
                <c:pt idx="165">
                  <c:v>20367</c:v>
                </c:pt>
                <c:pt idx="166">
                  <c:v>20433</c:v>
                </c:pt>
                <c:pt idx="167">
                  <c:v>20433</c:v>
                </c:pt>
                <c:pt idx="168">
                  <c:v>20491.5</c:v>
                </c:pt>
                <c:pt idx="169">
                  <c:v>20491.5</c:v>
                </c:pt>
                <c:pt idx="170">
                  <c:v>20491.5</c:v>
                </c:pt>
                <c:pt idx="171">
                  <c:v>20499</c:v>
                </c:pt>
                <c:pt idx="172">
                  <c:v>20506</c:v>
                </c:pt>
                <c:pt idx="173">
                  <c:v>20506</c:v>
                </c:pt>
                <c:pt idx="174">
                  <c:v>20506</c:v>
                </c:pt>
                <c:pt idx="175">
                  <c:v>21278.5</c:v>
                </c:pt>
                <c:pt idx="176">
                  <c:v>21278.5</c:v>
                </c:pt>
                <c:pt idx="177">
                  <c:v>21278.5</c:v>
                </c:pt>
                <c:pt idx="178">
                  <c:v>21279</c:v>
                </c:pt>
                <c:pt idx="179">
                  <c:v>21279</c:v>
                </c:pt>
                <c:pt idx="180">
                  <c:v>21279</c:v>
                </c:pt>
                <c:pt idx="181">
                  <c:v>21323</c:v>
                </c:pt>
                <c:pt idx="182">
                  <c:v>21323</c:v>
                </c:pt>
                <c:pt idx="183">
                  <c:v>21381.5</c:v>
                </c:pt>
                <c:pt idx="184">
                  <c:v>21425.5</c:v>
                </c:pt>
                <c:pt idx="185">
                  <c:v>21428</c:v>
                </c:pt>
                <c:pt idx="186">
                  <c:v>21431</c:v>
                </c:pt>
                <c:pt idx="187">
                  <c:v>22098</c:v>
                </c:pt>
                <c:pt idx="188">
                  <c:v>22168.5</c:v>
                </c:pt>
                <c:pt idx="189">
                  <c:v>22168.5</c:v>
                </c:pt>
                <c:pt idx="190">
                  <c:v>22168.5</c:v>
                </c:pt>
                <c:pt idx="191">
                  <c:v>22186</c:v>
                </c:pt>
                <c:pt idx="192">
                  <c:v>22186</c:v>
                </c:pt>
                <c:pt idx="193">
                  <c:v>22186</c:v>
                </c:pt>
                <c:pt idx="194">
                  <c:v>22220</c:v>
                </c:pt>
                <c:pt idx="195">
                  <c:v>22220</c:v>
                </c:pt>
                <c:pt idx="196">
                  <c:v>22220</c:v>
                </c:pt>
                <c:pt idx="197">
                  <c:v>22220</c:v>
                </c:pt>
                <c:pt idx="198">
                  <c:v>22222.5</c:v>
                </c:pt>
                <c:pt idx="199">
                  <c:v>22227.5</c:v>
                </c:pt>
                <c:pt idx="200">
                  <c:v>22237.5</c:v>
                </c:pt>
                <c:pt idx="201">
                  <c:v>22242</c:v>
                </c:pt>
                <c:pt idx="202">
                  <c:v>22247</c:v>
                </c:pt>
                <c:pt idx="203">
                  <c:v>22249.5</c:v>
                </c:pt>
                <c:pt idx="204">
                  <c:v>22252</c:v>
                </c:pt>
                <c:pt idx="205">
                  <c:v>22254.5</c:v>
                </c:pt>
                <c:pt idx="206">
                  <c:v>22269</c:v>
                </c:pt>
                <c:pt idx="207">
                  <c:v>22269</c:v>
                </c:pt>
                <c:pt idx="208">
                  <c:v>22274</c:v>
                </c:pt>
                <c:pt idx="209">
                  <c:v>22276.5</c:v>
                </c:pt>
                <c:pt idx="210">
                  <c:v>22283.5</c:v>
                </c:pt>
                <c:pt idx="211">
                  <c:v>22286</c:v>
                </c:pt>
                <c:pt idx="212">
                  <c:v>22288.5</c:v>
                </c:pt>
                <c:pt idx="213">
                  <c:v>22291</c:v>
                </c:pt>
                <c:pt idx="214">
                  <c:v>22296</c:v>
                </c:pt>
                <c:pt idx="215">
                  <c:v>22298.5</c:v>
                </c:pt>
                <c:pt idx="216">
                  <c:v>22301</c:v>
                </c:pt>
                <c:pt idx="217">
                  <c:v>22313</c:v>
                </c:pt>
                <c:pt idx="218">
                  <c:v>22318</c:v>
                </c:pt>
                <c:pt idx="219">
                  <c:v>22327.5</c:v>
                </c:pt>
                <c:pt idx="220">
                  <c:v>22330</c:v>
                </c:pt>
                <c:pt idx="221">
                  <c:v>22344.5</c:v>
                </c:pt>
                <c:pt idx="222">
                  <c:v>22352</c:v>
                </c:pt>
                <c:pt idx="223">
                  <c:v>22352</c:v>
                </c:pt>
                <c:pt idx="224">
                  <c:v>22354.5</c:v>
                </c:pt>
                <c:pt idx="225">
                  <c:v>22357</c:v>
                </c:pt>
                <c:pt idx="226">
                  <c:v>22362</c:v>
                </c:pt>
                <c:pt idx="227">
                  <c:v>22366.5</c:v>
                </c:pt>
                <c:pt idx="228">
                  <c:v>22366.5</c:v>
                </c:pt>
                <c:pt idx="229">
                  <c:v>22371.5</c:v>
                </c:pt>
                <c:pt idx="230">
                  <c:v>22374</c:v>
                </c:pt>
                <c:pt idx="231">
                  <c:v>22376.5</c:v>
                </c:pt>
                <c:pt idx="232">
                  <c:v>22388.5</c:v>
                </c:pt>
                <c:pt idx="233">
                  <c:v>22405.5</c:v>
                </c:pt>
                <c:pt idx="234">
                  <c:v>22432.5</c:v>
                </c:pt>
                <c:pt idx="235">
                  <c:v>22437.5</c:v>
                </c:pt>
                <c:pt idx="236">
                  <c:v>22471.5</c:v>
                </c:pt>
                <c:pt idx="237">
                  <c:v>22824.5</c:v>
                </c:pt>
                <c:pt idx="238">
                  <c:v>22939</c:v>
                </c:pt>
                <c:pt idx="239">
                  <c:v>22963.5</c:v>
                </c:pt>
                <c:pt idx="240">
                  <c:v>22968.5</c:v>
                </c:pt>
                <c:pt idx="241">
                  <c:v>22971</c:v>
                </c:pt>
                <c:pt idx="242">
                  <c:v>22995.5</c:v>
                </c:pt>
                <c:pt idx="243">
                  <c:v>23027</c:v>
                </c:pt>
                <c:pt idx="244">
                  <c:v>23041.5</c:v>
                </c:pt>
                <c:pt idx="245">
                  <c:v>23083.5</c:v>
                </c:pt>
                <c:pt idx="246">
                  <c:v>23098</c:v>
                </c:pt>
                <c:pt idx="247">
                  <c:v>23100.5</c:v>
                </c:pt>
                <c:pt idx="248">
                  <c:v>23103</c:v>
                </c:pt>
                <c:pt idx="249">
                  <c:v>23105</c:v>
                </c:pt>
                <c:pt idx="250">
                  <c:v>23105.5</c:v>
                </c:pt>
                <c:pt idx="251">
                  <c:v>23107.5</c:v>
                </c:pt>
                <c:pt idx="252">
                  <c:v>23110</c:v>
                </c:pt>
                <c:pt idx="253">
                  <c:v>23125</c:v>
                </c:pt>
                <c:pt idx="254">
                  <c:v>23127.5</c:v>
                </c:pt>
                <c:pt idx="255">
                  <c:v>23132</c:v>
                </c:pt>
                <c:pt idx="256">
                  <c:v>23139.5</c:v>
                </c:pt>
                <c:pt idx="257">
                  <c:v>23147</c:v>
                </c:pt>
                <c:pt idx="258">
                  <c:v>23154</c:v>
                </c:pt>
                <c:pt idx="259">
                  <c:v>23156.5</c:v>
                </c:pt>
                <c:pt idx="260">
                  <c:v>23159</c:v>
                </c:pt>
                <c:pt idx="261">
                  <c:v>23166.5</c:v>
                </c:pt>
                <c:pt idx="262">
                  <c:v>23169</c:v>
                </c:pt>
                <c:pt idx="263">
                  <c:v>23171</c:v>
                </c:pt>
                <c:pt idx="264">
                  <c:v>23171.5</c:v>
                </c:pt>
                <c:pt idx="265">
                  <c:v>23178.5</c:v>
                </c:pt>
                <c:pt idx="266">
                  <c:v>23178.5</c:v>
                </c:pt>
                <c:pt idx="267">
                  <c:v>23181</c:v>
                </c:pt>
                <c:pt idx="268">
                  <c:v>23181</c:v>
                </c:pt>
                <c:pt idx="269">
                  <c:v>23181</c:v>
                </c:pt>
                <c:pt idx="270">
                  <c:v>23181</c:v>
                </c:pt>
                <c:pt idx="271">
                  <c:v>23181</c:v>
                </c:pt>
                <c:pt idx="272">
                  <c:v>23188.5</c:v>
                </c:pt>
                <c:pt idx="273">
                  <c:v>23193</c:v>
                </c:pt>
                <c:pt idx="274">
                  <c:v>23195.5</c:v>
                </c:pt>
                <c:pt idx="275">
                  <c:v>23198</c:v>
                </c:pt>
                <c:pt idx="276">
                  <c:v>23205.5</c:v>
                </c:pt>
                <c:pt idx="277">
                  <c:v>23210.5</c:v>
                </c:pt>
                <c:pt idx="278">
                  <c:v>23213</c:v>
                </c:pt>
                <c:pt idx="279">
                  <c:v>23227.5</c:v>
                </c:pt>
                <c:pt idx="280">
                  <c:v>23242</c:v>
                </c:pt>
                <c:pt idx="281">
                  <c:v>23261.5</c:v>
                </c:pt>
                <c:pt idx="282">
                  <c:v>23298</c:v>
                </c:pt>
                <c:pt idx="283">
                  <c:v>23300.5</c:v>
                </c:pt>
                <c:pt idx="284">
                  <c:v>23327.5</c:v>
                </c:pt>
                <c:pt idx="285">
                  <c:v>23330</c:v>
                </c:pt>
                <c:pt idx="286">
                  <c:v>23342</c:v>
                </c:pt>
                <c:pt idx="287">
                  <c:v>23342</c:v>
                </c:pt>
                <c:pt idx="288">
                  <c:v>23359</c:v>
                </c:pt>
                <c:pt idx="289">
                  <c:v>23386</c:v>
                </c:pt>
                <c:pt idx="290">
                  <c:v>23386</c:v>
                </c:pt>
                <c:pt idx="291">
                  <c:v>23795</c:v>
                </c:pt>
                <c:pt idx="292">
                  <c:v>23797.5</c:v>
                </c:pt>
                <c:pt idx="293">
                  <c:v>23817</c:v>
                </c:pt>
                <c:pt idx="294">
                  <c:v>23822</c:v>
                </c:pt>
                <c:pt idx="295">
                  <c:v>23831.5</c:v>
                </c:pt>
                <c:pt idx="296">
                  <c:v>23836.5</c:v>
                </c:pt>
                <c:pt idx="297">
                  <c:v>23933</c:v>
                </c:pt>
                <c:pt idx="298">
                  <c:v>23946.5</c:v>
                </c:pt>
                <c:pt idx="299">
                  <c:v>23949</c:v>
                </c:pt>
                <c:pt idx="300">
                  <c:v>23951</c:v>
                </c:pt>
                <c:pt idx="301">
                  <c:v>23953.5</c:v>
                </c:pt>
                <c:pt idx="302">
                  <c:v>23956</c:v>
                </c:pt>
                <c:pt idx="303">
                  <c:v>23961</c:v>
                </c:pt>
                <c:pt idx="304">
                  <c:v>23963.5</c:v>
                </c:pt>
                <c:pt idx="305">
                  <c:v>24041.5</c:v>
                </c:pt>
                <c:pt idx="306">
                  <c:v>24041.5</c:v>
                </c:pt>
                <c:pt idx="307">
                  <c:v>24041.5</c:v>
                </c:pt>
                <c:pt idx="308">
                  <c:v>24041.5</c:v>
                </c:pt>
                <c:pt idx="309">
                  <c:v>24044</c:v>
                </c:pt>
                <c:pt idx="310">
                  <c:v>24044</c:v>
                </c:pt>
                <c:pt idx="311">
                  <c:v>24044</c:v>
                </c:pt>
                <c:pt idx="312">
                  <c:v>24044</c:v>
                </c:pt>
                <c:pt idx="313">
                  <c:v>24044</c:v>
                </c:pt>
                <c:pt idx="314">
                  <c:v>24049</c:v>
                </c:pt>
                <c:pt idx="315">
                  <c:v>24912</c:v>
                </c:pt>
                <c:pt idx="316">
                  <c:v>25709</c:v>
                </c:pt>
                <c:pt idx="317">
                  <c:v>25709</c:v>
                </c:pt>
                <c:pt idx="318">
                  <c:v>25763</c:v>
                </c:pt>
                <c:pt idx="319">
                  <c:v>25904.5</c:v>
                </c:pt>
                <c:pt idx="320">
                  <c:v>26753</c:v>
                </c:pt>
                <c:pt idx="321">
                  <c:v>27408.5</c:v>
                </c:pt>
                <c:pt idx="322">
                  <c:v>27621</c:v>
                </c:pt>
                <c:pt idx="323">
                  <c:v>27713.5</c:v>
                </c:pt>
                <c:pt idx="324">
                  <c:v>27723.5</c:v>
                </c:pt>
                <c:pt idx="325">
                  <c:v>28376.5</c:v>
                </c:pt>
                <c:pt idx="326">
                  <c:v>28467</c:v>
                </c:pt>
                <c:pt idx="327">
                  <c:v>28467</c:v>
                </c:pt>
                <c:pt idx="328">
                  <c:v>28467</c:v>
                </c:pt>
                <c:pt idx="329">
                  <c:v>28471</c:v>
                </c:pt>
                <c:pt idx="330">
                  <c:v>28594</c:v>
                </c:pt>
                <c:pt idx="331">
                  <c:v>28611</c:v>
                </c:pt>
                <c:pt idx="332">
                  <c:v>29313</c:v>
                </c:pt>
                <c:pt idx="333">
                  <c:v>29330</c:v>
                </c:pt>
                <c:pt idx="334">
                  <c:v>29354.5</c:v>
                </c:pt>
                <c:pt idx="335">
                  <c:v>29442.5</c:v>
                </c:pt>
                <c:pt idx="336">
                  <c:v>29442.5</c:v>
                </c:pt>
                <c:pt idx="337">
                  <c:v>29447.5</c:v>
                </c:pt>
                <c:pt idx="338">
                  <c:v>29487</c:v>
                </c:pt>
                <c:pt idx="339">
                  <c:v>30129.5</c:v>
                </c:pt>
                <c:pt idx="340">
                  <c:v>30232</c:v>
                </c:pt>
                <c:pt idx="341">
                  <c:v>30237</c:v>
                </c:pt>
                <c:pt idx="342">
                  <c:v>30239</c:v>
                </c:pt>
                <c:pt idx="343">
                  <c:v>30351</c:v>
                </c:pt>
                <c:pt idx="344">
                  <c:v>30915.5</c:v>
                </c:pt>
                <c:pt idx="345">
                  <c:v>31195.5</c:v>
                </c:pt>
                <c:pt idx="346">
                  <c:v>31234.5</c:v>
                </c:pt>
                <c:pt idx="347">
                  <c:v>31264</c:v>
                </c:pt>
                <c:pt idx="348">
                  <c:v>31738</c:v>
                </c:pt>
                <c:pt idx="349">
                  <c:v>31755</c:v>
                </c:pt>
                <c:pt idx="350">
                  <c:v>31782</c:v>
                </c:pt>
                <c:pt idx="351">
                  <c:v>31837</c:v>
                </c:pt>
                <c:pt idx="352">
                  <c:v>31906.5</c:v>
                </c:pt>
                <c:pt idx="353">
                  <c:v>31941.5</c:v>
                </c:pt>
                <c:pt idx="354">
                  <c:v>31961</c:v>
                </c:pt>
                <c:pt idx="355">
                  <c:v>31992.5</c:v>
                </c:pt>
                <c:pt idx="356">
                  <c:v>32005</c:v>
                </c:pt>
                <c:pt idx="357">
                  <c:v>32005.5</c:v>
                </c:pt>
                <c:pt idx="358">
                  <c:v>32008</c:v>
                </c:pt>
                <c:pt idx="359">
                  <c:v>32080.5</c:v>
                </c:pt>
                <c:pt idx="360">
                  <c:v>33021</c:v>
                </c:pt>
                <c:pt idx="361">
                  <c:v>33034</c:v>
                </c:pt>
                <c:pt idx="362">
                  <c:v>33092.5</c:v>
                </c:pt>
                <c:pt idx="363">
                  <c:v>33191</c:v>
                </c:pt>
                <c:pt idx="364">
                  <c:v>33705</c:v>
                </c:pt>
                <c:pt idx="365">
                  <c:v>33744</c:v>
                </c:pt>
                <c:pt idx="366">
                  <c:v>33775</c:v>
                </c:pt>
                <c:pt idx="367">
                  <c:v>33777.5</c:v>
                </c:pt>
                <c:pt idx="368">
                  <c:v>33789.5</c:v>
                </c:pt>
                <c:pt idx="369">
                  <c:v>33792</c:v>
                </c:pt>
                <c:pt idx="370">
                  <c:v>33836</c:v>
                </c:pt>
                <c:pt idx="371">
                  <c:v>33838.5</c:v>
                </c:pt>
                <c:pt idx="372">
                  <c:v>33863</c:v>
                </c:pt>
                <c:pt idx="373">
                  <c:v>33863</c:v>
                </c:pt>
                <c:pt idx="374">
                  <c:v>33865.5</c:v>
                </c:pt>
                <c:pt idx="375">
                  <c:v>33865.5</c:v>
                </c:pt>
                <c:pt idx="376">
                  <c:v>33865.5</c:v>
                </c:pt>
                <c:pt idx="377">
                  <c:v>33865.5</c:v>
                </c:pt>
                <c:pt idx="378">
                  <c:v>33865.5</c:v>
                </c:pt>
                <c:pt idx="379">
                  <c:v>33868</c:v>
                </c:pt>
                <c:pt idx="380">
                  <c:v>33868</c:v>
                </c:pt>
                <c:pt idx="381">
                  <c:v>33868</c:v>
                </c:pt>
                <c:pt idx="382">
                  <c:v>33868</c:v>
                </c:pt>
                <c:pt idx="383">
                  <c:v>33893</c:v>
                </c:pt>
                <c:pt idx="384">
                  <c:v>33904.5</c:v>
                </c:pt>
                <c:pt idx="385">
                  <c:v>33907</c:v>
                </c:pt>
                <c:pt idx="386">
                  <c:v>33925.5</c:v>
                </c:pt>
                <c:pt idx="387">
                  <c:v>34543</c:v>
                </c:pt>
                <c:pt idx="388">
                  <c:v>34601.5</c:v>
                </c:pt>
                <c:pt idx="389">
                  <c:v>34601.5</c:v>
                </c:pt>
                <c:pt idx="390">
                  <c:v>34601.5</c:v>
                </c:pt>
                <c:pt idx="391">
                  <c:v>34641.5</c:v>
                </c:pt>
                <c:pt idx="392">
                  <c:v>34651</c:v>
                </c:pt>
                <c:pt idx="393">
                  <c:v>34662.5</c:v>
                </c:pt>
                <c:pt idx="394">
                  <c:v>34670</c:v>
                </c:pt>
                <c:pt idx="395">
                  <c:v>34733.5</c:v>
                </c:pt>
                <c:pt idx="396">
                  <c:v>34736</c:v>
                </c:pt>
                <c:pt idx="397">
                  <c:v>34736</c:v>
                </c:pt>
                <c:pt idx="398">
                  <c:v>34762.5</c:v>
                </c:pt>
                <c:pt idx="399">
                  <c:v>34765</c:v>
                </c:pt>
                <c:pt idx="400">
                  <c:v>34800</c:v>
                </c:pt>
                <c:pt idx="401">
                  <c:v>34809</c:v>
                </c:pt>
                <c:pt idx="402">
                  <c:v>34811.5</c:v>
                </c:pt>
                <c:pt idx="403">
                  <c:v>35428</c:v>
                </c:pt>
                <c:pt idx="404">
                  <c:v>35536</c:v>
                </c:pt>
                <c:pt idx="405">
                  <c:v>35542.5</c:v>
                </c:pt>
                <c:pt idx="406">
                  <c:v>35562</c:v>
                </c:pt>
                <c:pt idx="407">
                  <c:v>35572</c:v>
                </c:pt>
                <c:pt idx="408">
                  <c:v>35574.5</c:v>
                </c:pt>
                <c:pt idx="409">
                  <c:v>35682</c:v>
                </c:pt>
                <c:pt idx="410">
                  <c:v>35682</c:v>
                </c:pt>
                <c:pt idx="411">
                  <c:v>35682</c:v>
                </c:pt>
                <c:pt idx="412">
                  <c:v>36321</c:v>
                </c:pt>
                <c:pt idx="413">
                  <c:v>36442.5</c:v>
                </c:pt>
                <c:pt idx="414">
                  <c:v>36507</c:v>
                </c:pt>
                <c:pt idx="415">
                  <c:v>36630.5</c:v>
                </c:pt>
                <c:pt idx="416">
                  <c:v>36630.5</c:v>
                </c:pt>
                <c:pt idx="417">
                  <c:v>36630.5</c:v>
                </c:pt>
                <c:pt idx="418">
                  <c:v>37417</c:v>
                </c:pt>
                <c:pt idx="419">
                  <c:v>38216</c:v>
                </c:pt>
                <c:pt idx="420">
                  <c:v>38438</c:v>
                </c:pt>
                <c:pt idx="421">
                  <c:v>39128</c:v>
                </c:pt>
                <c:pt idx="422">
                  <c:v>39198</c:v>
                </c:pt>
              </c:numCache>
            </c:numRef>
          </c:xVal>
          <c:yVal>
            <c:numRef>
              <c:f>'Active 2'!$K$21:$K$443</c:f>
              <c:numCache>
                <c:formatCode>General</c:formatCode>
                <c:ptCount val="423"/>
                <c:pt idx="136">
                  <c:v>6.3751720001164358E-2</c:v>
                </c:pt>
                <c:pt idx="259">
                  <c:v>0.1135724199921242</c:v>
                </c:pt>
                <c:pt idx="280">
                  <c:v>0.11177255999791669</c:v>
                </c:pt>
                <c:pt idx="286">
                  <c:v>0.11254055999597767</c:v>
                </c:pt>
                <c:pt idx="290">
                  <c:v>0.11324647999572335</c:v>
                </c:pt>
                <c:pt idx="325">
                  <c:v>0.15996201999951154</c:v>
                </c:pt>
                <c:pt idx="330">
                  <c:v>0.1614199199975701</c:v>
                </c:pt>
                <c:pt idx="331">
                  <c:v>0.15649947999190772</c:v>
                </c:pt>
                <c:pt idx="332">
                  <c:v>0.17798483999649761</c:v>
                </c:pt>
                <c:pt idx="333">
                  <c:v>0.16476439999678405</c:v>
                </c:pt>
                <c:pt idx="334">
                  <c:v>0.16463905999262352</c:v>
                </c:pt>
                <c:pt idx="335">
                  <c:v>0.18167089999769814</c:v>
                </c:pt>
                <c:pt idx="336">
                  <c:v>0.18236089999845717</c:v>
                </c:pt>
                <c:pt idx="337">
                  <c:v>0.18103429999609943</c:v>
                </c:pt>
                <c:pt idx="339">
                  <c:v>0.17140605999884428</c:v>
                </c:pt>
                <c:pt idx="340">
                  <c:v>0.16728575999877648</c:v>
                </c:pt>
                <c:pt idx="341">
                  <c:v>0.17339915999764344</c:v>
                </c:pt>
                <c:pt idx="346">
                  <c:v>0.18417745999613544</c:v>
                </c:pt>
                <c:pt idx="359">
                  <c:v>0.19781674000114435</c:v>
                </c:pt>
                <c:pt idx="361">
                  <c:v>0.20582912000099896</c:v>
                </c:pt>
                <c:pt idx="362">
                  <c:v>0.20887290000246139</c:v>
                </c:pt>
                <c:pt idx="366">
                  <c:v>0.21616699999867706</c:v>
                </c:pt>
                <c:pt idx="367">
                  <c:v>0.21717869999702089</c:v>
                </c:pt>
                <c:pt idx="368">
                  <c:v>0.2177348599943798</c:v>
                </c:pt>
                <c:pt idx="369">
                  <c:v>0.21614655999292154</c:v>
                </c:pt>
                <c:pt idx="370">
                  <c:v>0.21595248000085121</c:v>
                </c:pt>
                <c:pt idx="371">
                  <c:v>0.21816417999070836</c:v>
                </c:pt>
                <c:pt idx="376">
                  <c:v>0.20230053999694064</c:v>
                </c:pt>
                <c:pt idx="377">
                  <c:v>0.21799053999711759</c:v>
                </c:pt>
                <c:pt idx="378">
                  <c:v>0.21960053999646334</c:v>
                </c:pt>
                <c:pt idx="379">
                  <c:v>0.21730223999475129</c:v>
                </c:pt>
                <c:pt idx="380">
                  <c:v>0.21748223999748006</c:v>
                </c:pt>
                <c:pt idx="381">
                  <c:v>0.21748223999748006</c:v>
                </c:pt>
                <c:pt idx="382">
                  <c:v>0.21758223999495385</c:v>
                </c:pt>
                <c:pt idx="384">
                  <c:v>0.21817305999866221</c:v>
                </c:pt>
                <c:pt idx="385">
                  <c:v>0.21828475999791408</c:v>
                </c:pt>
                <c:pt idx="388">
                  <c:v>0.22567501999583328</c:v>
                </c:pt>
                <c:pt idx="389">
                  <c:v>0.22567501999583328</c:v>
                </c:pt>
                <c:pt idx="390">
                  <c:v>0.2259750199955306</c:v>
                </c:pt>
                <c:pt idx="395">
                  <c:v>0.22825277999800164</c:v>
                </c:pt>
                <c:pt idx="396">
                  <c:v>0.22756447999563534</c:v>
                </c:pt>
                <c:pt idx="398">
                  <c:v>0.22848849999718368</c:v>
                </c:pt>
                <c:pt idx="399">
                  <c:v>0.22730020000017248</c:v>
                </c:pt>
                <c:pt idx="401">
                  <c:v>0.22760611999547109</c:v>
                </c:pt>
                <c:pt idx="402">
                  <c:v>0.22901781999826198</c:v>
                </c:pt>
                <c:pt idx="403">
                  <c:v>0.2369030399931944</c:v>
                </c:pt>
                <c:pt idx="405">
                  <c:v>0.23783890000049723</c:v>
                </c:pt>
                <c:pt idx="406">
                  <c:v>0.23883015999308554</c:v>
                </c:pt>
                <c:pt idx="407">
                  <c:v>0.23787695999635616</c:v>
                </c:pt>
                <c:pt idx="408">
                  <c:v>0.23848865999752888</c:v>
                </c:pt>
                <c:pt idx="409">
                  <c:v>0.23875175999273779</c:v>
                </c:pt>
                <c:pt idx="410">
                  <c:v>0.23895175999496132</c:v>
                </c:pt>
                <c:pt idx="411">
                  <c:v>0.23905175999971107</c:v>
                </c:pt>
                <c:pt idx="413">
                  <c:v>0.24682089999259915</c:v>
                </c:pt>
                <c:pt idx="415">
                  <c:v>0.24953073999495246</c:v>
                </c:pt>
                <c:pt idx="416">
                  <c:v>0.24973073999717599</c:v>
                </c:pt>
                <c:pt idx="417">
                  <c:v>0.24983073999464978</c:v>
                </c:pt>
                <c:pt idx="419">
                  <c:v>0.26455088000511751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6AF0-4E46-8EA2-B03F38507E79}"/>
            </c:ext>
          </c:extLst>
        </c:ser>
        <c:ser>
          <c:idx val="4"/>
          <c:order val="4"/>
          <c:tx>
            <c:strRef>
              <c:f>'Active 2'!$AB$1</c:f>
              <c:strCache>
                <c:ptCount val="1"/>
                <c:pt idx="0">
                  <c:v>Q.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2'!$AA$2:$AA$23</c:f>
              <c:numCache>
                <c:formatCode>General</c:formatCode>
                <c:ptCount val="22"/>
                <c:pt idx="0">
                  <c:v>-24000</c:v>
                </c:pt>
                <c:pt idx="1">
                  <c:v>-21000</c:v>
                </c:pt>
                <c:pt idx="2">
                  <c:v>-18000</c:v>
                </c:pt>
                <c:pt idx="3">
                  <c:v>-15000</c:v>
                </c:pt>
                <c:pt idx="4">
                  <c:v>-12000</c:v>
                </c:pt>
                <c:pt idx="5">
                  <c:v>-9000</c:v>
                </c:pt>
                <c:pt idx="6">
                  <c:v>-6000</c:v>
                </c:pt>
                <c:pt idx="7">
                  <c:v>-3000</c:v>
                </c:pt>
                <c:pt idx="8">
                  <c:v>0</c:v>
                </c:pt>
                <c:pt idx="9">
                  <c:v>3000</c:v>
                </c:pt>
                <c:pt idx="10">
                  <c:v>6000</c:v>
                </c:pt>
                <c:pt idx="11">
                  <c:v>9000</c:v>
                </c:pt>
                <c:pt idx="12">
                  <c:v>12000</c:v>
                </c:pt>
                <c:pt idx="13">
                  <c:v>15000</c:v>
                </c:pt>
                <c:pt idx="14">
                  <c:v>18000</c:v>
                </c:pt>
                <c:pt idx="15">
                  <c:v>21000</c:v>
                </c:pt>
                <c:pt idx="16">
                  <c:v>24000</c:v>
                </c:pt>
                <c:pt idx="17">
                  <c:v>27000</c:v>
                </c:pt>
                <c:pt idx="18">
                  <c:v>30000</c:v>
                </c:pt>
                <c:pt idx="19">
                  <c:v>33000</c:v>
                </c:pt>
                <c:pt idx="20">
                  <c:v>36000</c:v>
                </c:pt>
                <c:pt idx="21">
                  <c:v>39000</c:v>
                </c:pt>
              </c:numCache>
            </c:numRef>
          </c:xVal>
          <c:yVal>
            <c:numRef>
              <c:f>'Active 2'!$AB$2:$AB$23</c:f>
              <c:numCache>
                <c:formatCode>General</c:formatCode>
                <c:ptCount val="22"/>
                <c:pt idx="0">
                  <c:v>6.1928032218784984E-2</c:v>
                </c:pt>
                <c:pt idx="1">
                  <c:v>4.2511852927713492E-2</c:v>
                </c:pt>
                <c:pt idx="2">
                  <c:v>2.6096385604801087E-2</c:v>
                </c:pt>
                <c:pt idx="3">
                  <c:v>1.2681630250047777E-2</c:v>
                </c:pt>
                <c:pt idx="4">
                  <c:v>2.2675868634535502E-3</c:v>
                </c:pt>
                <c:pt idx="5">
                  <c:v>-5.1457445549815822E-3</c:v>
                </c:pt>
                <c:pt idx="6">
                  <c:v>-9.5583640052576239E-3</c:v>
                </c:pt>
                <c:pt idx="7">
                  <c:v>-1.0970271487374575E-2</c:v>
                </c:pt>
                <c:pt idx="8">
                  <c:v>-9.3814670013324351E-3</c:v>
                </c:pt>
                <c:pt idx="9">
                  <c:v>-4.7919505471312046E-3</c:v>
                </c:pt>
                <c:pt idx="10">
                  <c:v>2.7982778752291167E-3</c:v>
                </c:pt>
                <c:pt idx="11">
                  <c:v>1.3389218265748529E-2</c:v>
                </c:pt>
                <c:pt idx="12">
                  <c:v>2.6980870624427031E-2</c:v>
                </c:pt>
                <c:pt idx="13">
                  <c:v>4.3573234951264625E-2</c:v>
                </c:pt>
                <c:pt idx="14">
                  <c:v>6.3166311246261306E-2</c:v>
                </c:pt>
                <c:pt idx="15">
                  <c:v>8.5760099509417084E-2</c:v>
                </c:pt>
                <c:pt idx="16">
                  <c:v>0.11135459974073195</c:v>
                </c:pt>
                <c:pt idx="17">
                  <c:v>0.13994981194020592</c:v>
                </c:pt>
                <c:pt idx="18">
                  <c:v>0.17154573610783896</c:v>
                </c:pt>
                <c:pt idx="19">
                  <c:v>0.20614237224363111</c:v>
                </c:pt>
                <c:pt idx="20">
                  <c:v>0.24373972034758232</c:v>
                </c:pt>
                <c:pt idx="21">
                  <c:v>0.28433778041969265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6AF0-4E46-8EA2-B03F38507E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13600528"/>
        <c:axId val="1"/>
      </c:scatterChart>
      <c:valAx>
        <c:axId val="513600528"/>
        <c:scaling>
          <c:orientation val="minMax"/>
          <c:max val="40000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0.3"/>
          <c:min val="-0.0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13600528"/>
        <c:crossesAt val="0"/>
        <c:crossBetween val="midCat"/>
      </c:valAx>
      <c:spPr>
        <a:noFill/>
        <a:ln w="25400">
          <a:solidFill>
            <a:srgbClr val="000000"/>
          </a:solidFill>
          <a:prstDash val="solid"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V839 Oph - O-C Diagr.</a:t>
            </a:r>
          </a:p>
        </c:rich>
      </c:tx>
      <c:layout>
        <c:manualLayout>
          <c:xMode val="edge"/>
          <c:yMode val="edge"/>
          <c:x val="0.33639744480469352"/>
          <c:y val="2.057613168724279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213245358855625"/>
          <c:y val="0.14197559392601017"/>
          <c:w val="0.82536838788953704"/>
          <c:h val="0.72839652535953048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5'!$H$20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'Active 5'!$AA$2:$AA$23</c:f>
              <c:numCache>
                <c:formatCode>General</c:formatCode>
                <c:ptCount val="22"/>
                <c:pt idx="0">
                  <c:v>-24000</c:v>
                </c:pt>
                <c:pt idx="1">
                  <c:v>-21000</c:v>
                </c:pt>
                <c:pt idx="2">
                  <c:v>-18000</c:v>
                </c:pt>
                <c:pt idx="3">
                  <c:v>-15000</c:v>
                </c:pt>
                <c:pt idx="4">
                  <c:v>-12000</c:v>
                </c:pt>
                <c:pt idx="5">
                  <c:v>-9000</c:v>
                </c:pt>
                <c:pt idx="6">
                  <c:v>-6000</c:v>
                </c:pt>
                <c:pt idx="7">
                  <c:v>-3000</c:v>
                </c:pt>
                <c:pt idx="8">
                  <c:v>0</c:v>
                </c:pt>
                <c:pt idx="9">
                  <c:v>3000</c:v>
                </c:pt>
                <c:pt idx="10">
                  <c:v>6000</c:v>
                </c:pt>
                <c:pt idx="11">
                  <c:v>9000</c:v>
                </c:pt>
                <c:pt idx="12">
                  <c:v>12000</c:v>
                </c:pt>
                <c:pt idx="13">
                  <c:v>15000</c:v>
                </c:pt>
                <c:pt idx="14">
                  <c:v>18000</c:v>
                </c:pt>
                <c:pt idx="15">
                  <c:v>21000</c:v>
                </c:pt>
                <c:pt idx="16">
                  <c:v>24000</c:v>
                </c:pt>
                <c:pt idx="17">
                  <c:v>27000</c:v>
                </c:pt>
                <c:pt idx="18">
                  <c:v>30000</c:v>
                </c:pt>
                <c:pt idx="19">
                  <c:v>33000</c:v>
                </c:pt>
                <c:pt idx="20">
                  <c:v>36000</c:v>
                </c:pt>
                <c:pt idx="21">
                  <c:v>39000</c:v>
                </c:pt>
              </c:numCache>
            </c:numRef>
          </c:xVal>
          <c:yVal>
            <c:numRef>
              <c:f>'Active 5'!$H$2:$H$23</c:f>
              <c:numCache>
                <c:formatCode>General</c:formatCode>
                <c:ptCount val="22"/>
                <c:pt idx="18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93D-4537-A58A-AD64AB2C6228}"/>
            </c:ext>
          </c:extLst>
        </c:ser>
        <c:ser>
          <c:idx val="1"/>
          <c:order val="1"/>
          <c:tx>
            <c:strRef>
              <c:f>'Active 5'!$I$20:$I$20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'Active 5'!$F$21:$F$443</c:f>
              <c:numCache>
                <c:formatCode>General</c:formatCode>
                <c:ptCount val="423"/>
                <c:pt idx="0">
                  <c:v>-32341.5</c:v>
                </c:pt>
                <c:pt idx="1">
                  <c:v>-20669</c:v>
                </c:pt>
                <c:pt idx="2">
                  <c:v>-19757</c:v>
                </c:pt>
                <c:pt idx="3">
                  <c:v>-19754.5</c:v>
                </c:pt>
                <c:pt idx="4">
                  <c:v>-18069.5</c:v>
                </c:pt>
                <c:pt idx="5">
                  <c:v>-15232</c:v>
                </c:pt>
                <c:pt idx="6">
                  <c:v>-13452</c:v>
                </c:pt>
                <c:pt idx="7">
                  <c:v>-10931</c:v>
                </c:pt>
                <c:pt idx="8">
                  <c:v>-10909</c:v>
                </c:pt>
                <c:pt idx="9">
                  <c:v>-10906.5</c:v>
                </c:pt>
                <c:pt idx="10">
                  <c:v>-10743</c:v>
                </c:pt>
                <c:pt idx="11">
                  <c:v>-10677</c:v>
                </c:pt>
                <c:pt idx="12">
                  <c:v>-9985</c:v>
                </c:pt>
                <c:pt idx="13">
                  <c:v>-9931</c:v>
                </c:pt>
                <c:pt idx="14">
                  <c:v>-6293</c:v>
                </c:pt>
                <c:pt idx="15">
                  <c:v>-6268.5</c:v>
                </c:pt>
                <c:pt idx="16">
                  <c:v>-6229.5</c:v>
                </c:pt>
                <c:pt idx="17">
                  <c:v>-6217</c:v>
                </c:pt>
                <c:pt idx="18">
                  <c:v>-6210</c:v>
                </c:pt>
                <c:pt idx="19">
                  <c:v>-5366.5</c:v>
                </c:pt>
                <c:pt idx="20">
                  <c:v>-5364</c:v>
                </c:pt>
                <c:pt idx="21">
                  <c:v>-5334.5</c:v>
                </c:pt>
                <c:pt idx="22">
                  <c:v>-4461.5</c:v>
                </c:pt>
                <c:pt idx="23">
                  <c:v>-3535</c:v>
                </c:pt>
                <c:pt idx="24">
                  <c:v>-3532.5</c:v>
                </c:pt>
                <c:pt idx="25">
                  <c:v>-2684</c:v>
                </c:pt>
                <c:pt idx="26">
                  <c:v>-2606</c:v>
                </c:pt>
                <c:pt idx="27">
                  <c:v>-2589</c:v>
                </c:pt>
                <c:pt idx="28">
                  <c:v>-2567</c:v>
                </c:pt>
                <c:pt idx="29">
                  <c:v>-1848</c:v>
                </c:pt>
                <c:pt idx="30">
                  <c:v>-804</c:v>
                </c:pt>
                <c:pt idx="31">
                  <c:v>0.5</c:v>
                </c:pt>
                <c:pt idx="32">
                  <c:v>714.5</c:v>
                </c:pt>
                <c:pt idx="33">
                  <c:v>734</c:v>
                </c:pt>
                <c:pt idx="34">
                  <c:v>951.5</c:v>
                </c:pt>
                <c:pt idx="35">
                  <c:v>1817</c:v>
                </c:pt>
                <c:pt idx="36">
                  <c:v>1868</c:v>
                </c:pt>
                <c:pt idx="37">
                  <c:v>1870.5</c:v>
                </c:pt>
                <c:pt idx="38">
                  <c:v>1873</c:v>
                </c:pt>
                <c:pt idx="39">
                  <c:v>2731.5</c:v>
                </c:pt>
                <c:pt idx="40">
                  <c:v>2734</c:v>
                </c:pt>
                <c:pt idx="41">
                  <c:v>3247.5</c:v>
                </c:pt>
                <c:pt idx="42">
                  <c:v>3426</c:v>
                </c:pt>
                <c:pt idx="43">
                  <c:v>3426</c:v>
                </c:pt>
                <c:pt idx="44">
                  <c:v>3428.5</c:v>
                </c:pt>
                <c:pt idx="45">
                  <c:v>3429</c:v>
                </c:pt>
                <c:pt idx="46">
                  <c:v>3431</c:v>
                </c:pt>
                <c:pt idx="47">
                  <c:v>3448.5</c:v>
                </c:pt>
                <c:pt idx="48">
                  <c:v>3455.5</c:v>
                </c:pt>
                <c:pt idx="49">
                  <c:v>3457.5</c:v>
                </c:pt>
                <c:pt idx="50">
                  <c:v>3460</c:v>
                </c:pt>
                <c:pt idx="51">
                  <c:v>3462.5</c:v>
                </c:pt>
                <c:pt idx="52">
                  <c:v>3467.5</c:v>
                </c:pt>
                <c:pt idx="53">
                  <c:v>3468</c:v>
                </c:pt>
                <c:pt idx="54">
                  <c:v>3478</c:v>
                </c:pt>
                <c:pt idx="55">
                  <c:v>3500</c:v>
                </c:pt>
                <c:pt idx="56">
                  <c:v>3516.5</c:v>
                </c:pt>
                <c:pt idx="57">
                  <c:v>3531</c:v>
                </c:pt>
                <c:pt idx="58">
                  <c:v>3536</c:v>
                </c:pt>
                <c:pt idx="59">
                  <c:v>3553</c:v>
                </c:pt>
                <c:pt idx="60">
                  <c:v>3553</c:v>
                </c:pt>
                <c:pt idx="61">
                  <c:v>3556</c:v>
                </c:pt>
                <c:pt idx="62">
                  <c:v>3558</c:v>
                </c:pt>
                <c:pt idx="63">
                  <c:v>3558</c:v>
                </c:pt>
                <c:pt idx="64">
                  <c:v>3558</c:v>
                </c:pt>
                <c:pt idx="65">
                  <c:v>3563</c:v>
                </c:pt>
                <c:pt idx="66">
                  <c:v>3597</c:v>
                </c:pt>
                <c:pt idx="67">
                  <c:v>3614</c:v>
                </c:pt>
                <c:pt idx="68">
                  <c:v>3614</c:v>
                </c:pt>
                <c:pt idx="69">
                  <c:v>3614</c:v>
                </c:pt>
                <c:pt idx="70">
                  <c:v>3614</c:v>
                </c:pt>
                <c:pt idx="71">
                  <c:v>3614</c:v>
                </c:pt>
                <c:pt idx="72">
                  <c:v>3614</c:v>
                </c:pt>
                <c:pt idx="73">
                  <c:v>3614</c:v>
                </c:pt>
                <c:pt idx="74">
                  <c:v>3614</c:v>
                </c:pt>
                <c:pt idx="75">
                  <c:v>4396.5</c:v>
                </c:pt>
                <c:pt idx="76">
                  <c:v>4401.5</c:v>
                </c:pt>
                <c:pt idx="77">
                  <c:v>4421</c:v>
                </c:pt>
                <c:pt idx="78">
                  <c:v>4421</c:v>
                </c:pt>
                <c:pt idx="79">
                  <c:v>4470</c:v>
                </c:pt>
                <c:pt idx="80">
                  <c:v>4509</c:v>
                </c:pt>
                <c:pt idx="81">
                  <c:v>4528.5</c:v>
                </c:pt>
                <c:pt idx="82">
                  <c:v>4553</c:v>
                </c:pt>
                <c:pt idx="83">
                  <c:v>4570</c:v>
                </c:pt>
                <c:pt idx="84">
                  <c:v>5237.5</c:v>
                </c:pt>
                <c:pt idx="85">
                  <c:v>5240</c:v>
                </c:pt>
                <c:pt idx="86">
                  <c:v>5244.5</c:v>
                </c:pt>
                <c:pt idx="87">
                  <c:v>5245</c:v>
                </c:pt>
                <c:pt idx="88">
                  <c:v>5255</c:v>
                </c:pt>
                <c:pt idx="89">
                  <c:v>5335.5</c:v>
                </c:pt>
                <c:pt idx="90">
                  <c:v>5335.5</c:v>
                </c:pt>
                <c:pt idx="91">
                  <c:v>5335.5</c:v>
                </c:pt>
                <c:pt idx="92">
                  <c:v>5348</c:v>
                </c:pt>
                <c:pt idx="93">
                  <c:v>5350.5</c:v>
                </c:pt>
                <c:pt idx="94">
                  <c:v>5357.5</c:v>
                </c:pt>
                <c:pt idx="95">
                  <c:v>5357.5</c:v>
                </c:pt>
                <c:pt idx="96">
                  <c:v>5357.5</c:v>
                </c:pt>
                <c:pt idx="97">
                  <c:v>5357.5</c:v>
                </c:pt>
                <c:pt idx="98">
                  <c:v>5357.5</c:v>
                </c:pt>
                <c:pt idx="99">
                  <c:v>5494</c:v>
                </c:pt>
                <c:pt idx="100">
                  <c:v>6052</c:v>
                </c:pt>
                <c:pt idx="101">
                  <c:v>6961.5</c:v>
                </c:pt>
                <c:pt idx="102">
                  <c:v>6981</c:v>
                </c:pt>
                <c:pt idx="103">
                  <c:v>7061.5</c:v>
                </c:pt>
                <c:pt idx="104">
                  <c:v>7061.5</c:v>
                </c:pt>
                <c:pt idx="105">
                  <c:v>7095.5</c:v>
                </c:pt>
                <c:pt idx="106">
                  <c:v>7095.5</c:v>
                </c:pt>
                <c:pt idx="107">
                  <c:v>7113</c:v>
                </c:pt>
                <c:pt idx="108">
                  <c:v>7137</c:v>
                </c:pt>
                <c:pt idx="109">
                  <c:v>7137</c:v>
                </c:pt>
                <c:pt idx="110">
                  <c:v>7142</c:v>
                </c:pt>
                <c:pt idx="111">
                  <c:v>7196</c:v>
                </c:pt>
                <c:pt idx="112">
                  <c:v>7203.5</c:v>
                </c:pt>
                <c:pt idx="113">
                  <c:v>7218</c:v>
                </c:pt>
                <c:pt idx="114">
                  <c:v>7237.5</c:v>
                </c:pt>
                <c:pt idx="115">
                  <c:v>7332.5</c:v>
                </c:pt>
                <c:pt idx="116">
                  <c:v>7951.5</c:v>
                </c:pt>
                <c:pt idx="117">
                  <c:v>7951.5</c:v>
                </c:pt>
                <c:pt idx="118">
                  <c:v>7951.5</c:v>
                </c:pt>
                <c:pt idx="119">
                  <c:v>7956.5</c:v>
                </c:pt>
                <c:pt idx="120">
                  <c:v>7956.5</c:v>
                </c:pt>
                <c:pt idx="121">
                  <c:v>7956.5</c:v>
                </c:pt>
                <c:pt idx="122">
                  <c:v>7963.5</c:v>
                </c:pt>
                <c:pt idx="123">
                  <c:v>7963.5</c:v>
                </c:pt>
                <c:pt idx="124">
                  <c:v>7966</c:v>
                </c:pt>
                <c:pt idx="125">
                  <c:v>7966</c:v>
                </c:pt>
                <c:pt idx="126">
                  <c:v>8003</c:v>
                </c:pt>
                <c:pt idx="127">
                  <c:v>8005</c:v>
                </c:pt>
                <c:pt idx="128">
                  <c:v>8005</c:v>
                </c:pt>
                <c:pt idx="129">
                  <c:v>8007.5</c:v>
                </c:pt>
                <c:pt idx="130">
                  <c:v>8007.5</c:v>
                </c:pt>
                <c:pt idx="131">
                  <c:v>8010</c:v>
                </c:pt>
                <c:pt idx="132">
                  <c:v>8010</c:v>
                </c:pt>
                <c:pt idx="133">
                  <c:v>8012.5</c:v>
                </c:pt>
                <c:pt idx="134">
                  <c:v>8012.5</c:v>
                </c:pt>
                <c:pt idx="135">
                  <c:v>8020</c:v>
                </c:pt>
                <c:pt idx="136">
                  <c:v>8052</c:v>
                </c:pt>
                <c:pt idx="137">
                  <c:v>8081</c:v>
                </c:pt>
                <c:pt idx="138">
                  <c:v>8081</c:v>
                </c:pt>
                <c:pt idx="139">
                  <c:v>8081</c:v>
                </c:pt>
                <c:pt idx="140">
                  <c:v>8081</c:v>
                </c:pt>
                <c:pt idx="141">
                  <c:v>8081</c:v>
                </c:pt>
                <c:pt idx="142">
                  <c:v>8086</c:v>
                </c:pt>
                <c:pt idx="143">
                  <c:v>8086</c:v>
                </c:pt>
                <c:pt idx="144">
                  <c:v>8103</c:v>
                </c:pt>
                <c:pt idx="145">
                  <c:v>8673</c:v>
                </c:pt>
                <c:pt idx="146">
                  <c:v>8673</c:v>
                </c:pt>
                <c:pt idx="147">
                  <c:v>8861</c:v>
                </c:pt>
                <c:pt idx="148">
                  <c:v>8861</c:v>
                </c:pt>
                <c:pt idx="149">
                  <c:v>8863.5</c:v>
                </c:pt>
                <c:pt idx="150">
                  <c:v>8863.5</c:v>
                </c:pt>
                <c:pt idx="151">
                  <c:v>8900</c:v>
                </c:pt>
                <c:pt idx="152">
                  <c:v>8900</c:v>
                </c:pt>
                <c:pt idx="153">
                  <c:v>8902.5</c:v>
                </c:pt>
                <c:pt idx="154">
                  <c:v>8902.5</c:v>
                </c:pt>
                <c:pt idx="155">
                  <c:v>8929.5</c:v>
                </c:pt>
                <c:pt idx="156">
                  <c:v>8946.5</c:v>
                </c:pt>
                <c:pt idx="157">
                  <c:v>8951.5</c:v>
                </c:pt>
                <c:pt idx="158">
                  <c:v>8951.5</c:v>
                </c:pt>
                <c:pt idx="159">
                  <c:v>8954</c:v>
                </c:pt>
                <c:pt idx="160">
                  <c:v>8961</c:v>
                </c:pt>
                <c:pt idx="161">
                  <c:v>8961</c:v>
                </c:pt>
                <c:pt idx="162">
                  <c:v>9010</c:v>
                </c:pt>
                <c:pt idx="163">
                  <c:v>9010</c:v>
                </c:pt>
                <c:pt idx="164">
                  <c:v>9690</c:v>
                </c:pt>
                <c:pt idx="165">
                  <c:v>9690</c:v>
                </c:pt>
                <c:pt idx="166">
                  <c:v>9756</c:v>
                </c:pt>
                <c:pt idx="167">
                  <c:v>9756</c:v>
                </c:pt>
                <c:pt idx="168">
                  <c:v>9814.5</c:v>
                </c:pt>
                <c:pt idx="169">
                  <c:v>9814.5</c:v>
                </c:pt>
                <c:pt idx="170">
                  <c:v>9814.5</c:v>
                </c:pt>
                <c:pt idx="171">
                  <c:v>9822</c:v>
                </c:pt>
                <c:pt idx="172">
                  <c:v>9829</c:v>
                </c:pt>
                <c:pt idx="173">
                  <c:v>9829</c:v>
                </c:pt>
                <c:pt idx="174">
                  <c:v>9829</c:v>
                </c:pt>
                <c:pt idx="175">
                  <c:v>10601.5</c:v>
                </c:pt>
                <c:pt idx="176">
                  <c:v>10601.5</c:v>
                </c:pt>
                <c:pt idx="177">
                  <c:v>10601.5</c:v>
                </c:pt>
                <c:pt idx="178">
                  <c:v>10602</c:v>
                </c:pt>
                <c:pt idx="179">
                  <c:v>10602</c:v>
                </c:pt>
                <c:pt idx="180">
                  <c:v>10602</c:v>
                </c:pt>
                <c:pt idx="181">
                  <c:v>10646</c:v>
                </c:pt>
                <c:pt idx="182">
                  <c:v>10646</c:v>
                </c:pt>
                <c:pt idx="183">
                  <c:v>10704.5</c:v>
                </c:pt>
                <c:pt idx="184">
                  <c:v>10748.5</c:v>
                </c:pt>
                <c:pt idx="185">
                  <c:v>10751</c:v>
                </c:pt>
                <c:pt idx="186">
                  <c:v>10754</c:v>
                </c:pt>
                <c:pt idx="187">
                  <c:v>11421</c:v>
                </c:pt>
                <c:pt idx="188">
                  <c:v>11491.5</c:v>
                </c:pt>
                <c:pt idx="189">
                  <c:v>11491.5</c:v>
                </c:pt>
                <c:pt idx="190">
                  <c:v>11491.5</c:v>
                </c:pt>
                <c:pt idx="191">
                  <c:v>11509</c:v>
                </c:pt>
                <c:pt idx="192">
                  <c:v>11509</c:v>
                </c:pt>
                <c:pt idx="193">
                  <c:v>11509</c:v>
                </c:pt>
                <c:pt idx="194">
                  <c:v>11543</c:v>
                </c:pt>
                <c:pt idx="195">
                  <c:v>11543</c:v>
                </c:pt>
                <c:pt idx="196">
                  <c:v>11543</c:v>
                </c:pt>
                <c:pt idx="197">
                  <c:v>11543</c:v>
                </c:pt>
                <c:pt idx="198">
                  <c:v>11545.5</c:v>
                </c:pt>
                <c:pt idx="199">
                  <c:v>11550.5</c:v>
                </c:pt>
                <c:pt idx="200">
                  <c:v>11560.5</c:v>
                </c:pt>
                <c:pt idx="201">
                  <c:v>11565</c:v>
                </c:pt>
                <c:pt idx="202">
                  <c:v>11570</c:v>
                </c:pt>
                <c:pt idx="203">
                  <c:v>11572.5</c:v>
                </c:pt>
                <c:pt idx="204">
                  <c:v>11575</c:v>
                </c:pt>
                <c:pt idx="205">
                  <c:v>11577.5</c:v>
                </c:pt>
                <c:pt idx="206">
                  <c:v>11592</c:v>
                </c:pt>
                <c:pt idx="207">
                  <c:v>11592</c:v>
                </c:pt>
                <c:pt idx="208">
                  <c:v>11597</c:v>
                </c:pt>
                <c:pt idx="209">
                  <c:v>11599.5</c:v>
                </c:pt>
                <c:pt idx="210">
                  <c:v>11606.5</c:v>
                </c:pt>
                <c:pt idx="211">
                  <c:v>11609</c:v>
                </c:pt>
                <c:pt idx="212">
                  <c:v>11611.5</c:v>
                </c:pt>
                <c:pt idx="213">
                  <c:v>11614</c:v>
                </c:pt>
                <c:pt idx="214">
                  <c:v>11619</c:v>
                </c:pt>
                <c:pt idx="215">
                  <c:v>11621.5</c:v>
                </c:pt>
                <c:pt idx="216">
                  <c:v>11624</c:v>
                </c:pt>
                <c:pt idx="217">
                  <c:v>11636</c:v>
                </c:pt>
                <c:pt idx="218">
                  <c:v>11641</c:v>
                </c:pt>
                <c:pt idx="219">
                  <c:v>11650.5</c:v>
                </c:pt>
                <c:pt idx="220">
                  <c:v>11653</c:v>
                </c:pt>
                <c:pt idx="221">
                  <c:v>11667.5</c:v>
                </c:pt>
                <c:pt idx="222">
                  <c:v>11675</c:v>
                </c:pt>
                <c:pt idx="223">
                  <c:v>11675</c:v>
                </c:pt>
                <c:pt idx="224">
                  <c:v>11677.5</c:v>
                </c:pt>
                <c:pt idx="225">
                  <c:v>11680</c:v>
                </c:pt>
                <c:pt idx="226">
                  <c:v>11685</c:v>
                </c:pt>
                <c:pt idx="227">
                  <c:v>11689.5</c:v>
                </c:pt>
                <c:pt idx="228">
                  <c:v>11689.5</c:v>
                </c:pt>
                <c:pt idx="229">
                  <c:v>11694.5</c:v>
                </c:pt>
                <c:pt idx="230">
                  <c:v>11697</c:v>
                </c:pt>
                <c:pt idx="231">
                  <c:v>11699.5</c:v>
                </c:pt>
                <c:pt idx="232">
                  <c:v>11711.5</c:v>
                </c:pt>
                <c:pt idx="233">
                  <c:v>11728.5</c:v>
                </c:pt>
                <c:pt idx="234">
                  <c:v>11755.5</c:v>
                </c:pt>
                <c:pt idx="235">
                  <c:v>11760.5</c:v>
                </c:pt>
                <c:pt idx="236">
                  <c:v>11794.5</c:v>
                </c:pt>
                <c:pt idx="237">
                  <c:v>12147.5</c:v>
                </c:pt>
                <c:pt idx="238">
                  <c:v>12262</c:v>
                </c:pt>
                <c:pt idx="239">
                  <c:v>12286.5</c:v>
                </c:pt>
                <c:pt idx="240">
                  <c:v>12291.5</c:v>
                </c:pt>
                <c:pt idx="241">
                  <c:v>12294</c:v>
                </c:pt>
                <c:pt idx="242">
                  <c:v>12318.5</c:v>
                </c:pt>
                <c:pt idx="243">
                  <c:v>12350</c:v>
                </c:pt>
                <c:pt idx="244">
                  <c:v>12364.5</c:v>
                </c:pt>
                <c:pt idx="245">
                  <c:v>12406.5</c:v>
                </c:pt>
                <c:pt idx="246">
                  <c:v>12421</c:v>
                </c:pt>
                <c:pt idx="247">
                  <c:v>12423.5</c:v>
                </c:pt>
                <c:pt idx="248">
                  <c:v>12426</c:v>
                </c:pt>
                <c:pt idx="249">
                  <c:v>12428</c:v>
                </c:pt>
                <c:pt idx="250">
                  <c:v>12428.5</c:v>
                </c:pt>
                <c:pt idx="251">
                  <c:v>12430.5</c:v>
                </c:pt>
                <c:pt idx="252">
                  <c:v>12433</c:v>
                </c:pt>
                <c:pt idx="253">
                  <c:v>12448</c:v>
                </c:pt>
                <c:pt idx="254">
                  <c:v>12450.5</c:v>
                </c:pt>
                <c:pt idx="255">
                  <c:v>12455</c:v>
                </c:pt>
                <c:pt idx="256">
                  <c:v>12462.5</c:v>
                </c:pt>
                <c:pt idx="257">
                  <c:v>12470</c:v>
                </c:pt>
                <c:pt idx="258">
                  <c:v>12477</c:v>
                </c:pt>
                <c:pt idx="259">
                  <c:v>12479.5</c:v>
                </c:pt>
                <c:pt idx="260">
                  <c:v>12482</c:v>
                </c:pt>
                <c:pt idx="261">
                  <c:v>12489.5</c:v>
                </c:pt>
                <c:pt idx="262">
                  <c:v>12492</c:v>
                </c:pt>
                <c:pt idx="263">
                  <c:v>12494</c:v>
                </c:pt>
                <c:pt idx="264">
                  <c:v>12494.5</c:v>
                </c:pt>
                <c:pt idx="265">
                  <c:v>12501.5</c:v>
                </c:pt>
                <c:pt idx="266">
                  <c:v>12501.5</c:v>
                </c:pt>
                <c:pt idx="267">
                  <c:v>12504</c:v>
                </c:pt>
                <c:pt idx="268">
                  <c:v>12504</c:v>
                </c:pt>
                <c:pt idx="269">
                  <c:v>12504</c:v>
                </c:pt>
                <c:pt idx="270">
                  <c:v>12504</c:v>
                </c:pt>
                <c:pt idx="271">
                  <c:v>12504</c:v>
                </c:pt>
                <c:pt idx="272">
                  <c:v>12511.5</c:v>
                </c:pt>
                <c:pt idx="273">
                  <c:v>12516</c:v>
                </c:pt>
                <c:pt idx="274">
                  <c:v>12518.5</c:v>
                </c:pt>
                <c:pt idx="275">
                  <c:v>12521</c:v>
                </c:pt>
                <c:pt idx="276">
                  <c:v>12528.5</c:v>
                </c:pt>
                <c:pt idx="277">
                  <c:v>12533.5</c:v>
                </c:pt>
                <c:pt idx="278">
                  <c:v>12536</c:v>
                </c:pt>
                <c:pt idx="279">
                  <c:v>12550.5</c:v>
                </c:pt>
                <c:pt idx="280">
                  <c:v>12565</c:v>
                </c:pt>
                <c:pt idx="281">
                  <c:v>12584.5</c:v>
                </c:pt>
                <c:pt idx="282">
                  <c:v>12621</c:v>
                </c:pt>
                <c:pt idx="283">
                  <c:v>12623.5</c:v>
                </c:pt>
                <c:pt idx="284">
                  <c:v>12650.5</c:v>
                </c:pt>
                <c:pt idx="285">
                  <c:v>12653</c:v>
                </c:pt>
                <c:pt idx="286">
                  <c:v>12665</c:v>
                </c:pt>
                <c:pt idx="287">
                  <c:v>12665</c:v>
                </c:pt>
                <c:pt idx="288">
                  <c:v>12682</c:v>
                </c:pt>
                <c:pt idx="289">
                  <c:v>12709</c:v>
                </c:pt>
                <c:pt idx="290">
                  <c:v>12709</c:v>
                </c:pt>
                <c:pt idx="291">
                  <c:v>13118</c:v>
                </c:pt>
                <c:pt idx="292">
                  <c:v>13120.5</c:v>
                </c:pt>
                <c:pt idx="293">
                  <c:v>13140</c:v>
                </c:pt>
                <c:pt idx="294">
                  <c:v>13145</c:v>
                </c:pt>
                <c:pt idx="295">
                  <c:v>13154.5</c:v>
                </c:pt>
                <c:pt idx="296">
                  <c:v>13159.5</c:v>
                </c:pt>
                <c:pt idx="297">
                  <c:v>13256</c:v>
                </c:pt>
                <c:pt idx="298">
                  <c:v>13269.5</c:v>
                </c:pt>
                <c:pt idx="299">
                  <c:v>13272</c:v>
                </c:pt>
                <c:pt idx="300">
                  <c:v>13274</c:v>
                </c:pt>
                <c:pt idx="301">
                  <c:v>13276.5</c:v>
                </c:pt>
                <c:pt idx="302">
                  <c:v>13279</c:v>
                </c:pt>
                <c:pt idx="303">
                  <c:v>13284</c:v>
                </c:pt>
                <c:pt idx="304">
                  <c:v>13286.5</c:v>
                </c:pt>
                <c:pt idx="305">
                  <c:v>13364.5</c:v>
                </c:pt>
                <c:pt idx="306">
                  <c:v>13364.5</c:v>
                </c:pt>
                <c:pt idx="307">
                  <c:v>13364.5</c:v>
                </c:pt>
                <c:pt idx="308">
                  <c:v>13364.5</c:v>
                </c:pt>
                <c:pt idx="309">
                  <c:v>13367</c:v>
                </c:pt>
                <c:pt idx="310">
                  <c:v>13367</c:v>
                </c:pt>
                <c:pt idx="311">
                  <c:v>13367</c:v>
                </c:pt>
                <c:pt idx="312">
                  <c:v>13367</c:v>
                </c:pt>
                <c:pt idx="313">
                  <c:v>13367</c:v>
                </c:pt>
                <c:pt idx="314">
                  <c:v>13372</c:v>
                </c:pt>
                <c:pt idx="315">
                  <c:v>14235</c:v>
                </c:pt>
                <c:pt idx="316">
                  <c:v>15032</c:v>
                </c:pt>
                <c:pt idx="317">
                  <c:v>15032</c:v>
                </c:pt>
                <c:pt idx="318">
                  <c:v>15086</c:v>
                </c:pt>
                <c:pt idx="319">
                  <c:v>15227.5</c:v>
                </c:pt>
                <c:pt idx="320">
                  <c:v>16076</c:v>
                </c:pt>
                <c:pt idx="321">
                  <c:v>16731.5</c:v>
                </c:pt>
                <c:pt idx="322">
                  <c:v>16944</c:v>
                </c:pt>
                <c:pt idx="323">
                  <c:v>17036.5</c:v>
                </c:pt>
                <c:pt idx="324">
                  <c:v>17046.5</c:v>
                </c:pt>
                <c:pt idx="325">
                  <c:v>17699.5</c:v>
                </c:pt>
                <c:pt idx="326">
                  <c:v>17790</c:v>
                </c:pt>
                <c:pt idx="327">
                  <c:v>17790</c:v>
                </c:pt>
                <c:pt idx="328">
                  <c:v>17790</c:v>
                </c:pt>
                <c:pt idx="329">
                  <c:v>17794</c:v>
                </c:pt>
                <c:pt idx="330">
                  <c:v>17917</c:v>
                </c:pt>
                <c:pt idx="331">
                  <c:v>17934</c:v>
                </c:pt>
                <c:pt idx="332">
                  <c:v>18636</c:v>
                </c:pt>
                <c:pt idx="333">
                  <c:v>18653</c:v>
                </c:pt>
                <c:pt idx="334">
                  <c:v>18677.5</c:v>
                </c:pt>
                <c:pt idx="335">
                  <c:v>18765.5</c:v>
                </c:pt>
                <c:pt idx="336">
                  <c:v>18765.5</c:v>
                </c:pt>
                <c:pt idx="337">
                  <c:v>18770.5</c:v>
                </c:pt>
                <c:pt idx="338">
                  <c:v>18810</c:v>
                </c:pt>
                <c:pt idx="339">
                  <c:v>19452.5</c:v>
                </c:pt>
                <c:pt idx="340">
                  <c:v>19555</c:v>
                </c:pt>
                <c:pt idx="341">
                  <c:v>19560</c:v>
                </c:pt>
                <c:pt idx="342">
                  <c:v>19562</c:v>
                </c:pt>
                <c:pt idx="343">
                  <c:v>19674</c:v>
                </c:pt>
                <c:pt idx="344">
                  <c:v>20238.5</c:v>
                </c:pt>
                <c:pt idx="345">
                  <c:v>20518.5</c:v>
                </c:pt>
                <c:pt idx="346">
                  <c:v>20557.5</c:v>
                </c:pt>
                <c:pt idx="347">
                  <c:v>20587</c:v>
                </c:pt>
                <c:pt idx="348">
                  <c:v>21061</c:v>
                </c:pt>
                <c:pt idx="349">
                  <c:v>21078</c:v>
                </c:pt>
                <c:pt idx="350">
                  <c:v>21105</c:v>
                </c:pt>
                <c:pt idx="351">
                  <c:v>21160</c:v>
                </c:pt>
                <c:pt idx="352">
                  <c:v>21229.5</c:v>
                </c:pt>
                <c:pt idx="353">
                  <c:v>21264.5</c:v>
                </c:pt>
                <c:pt idx="354">
                  <c:v>21284</c:v>
                </c:pt>
                <c:pt idx="355">
                  <c:v>21315.5</c:v>
                </c:pt>
                <c:pt idx="356">
                  <c:v>21328</c:v>
                </c:pt>
                <c:pt idx="357">
                  <c:v>21328.5</c:v>
                </c:pt>
                <c:pt idx="358">
                  <c:v>21331</c:v>
                </c:pt>
                <c:pt idx="359">
                  <c:v>21403.5</c:v>
                </c:pt>
                <c:pt idx="360">
                  <c:v>22344</c:v>
                </c:pt>
                <c:pt idx="361">
                  <c:v>22357</c:v>
                </c:pt>
                <c:pt idx="362">
                  <c:v>22415.5</c:v>
                </c:pt>
                <c:pt idx="363">
                  <c:v>22514</c:v>
                </c:pt>
                <c:pt idx="364">
                  <c:v>23028</c:v>
                </c:pt>
                <c:pt idx="365">
                  <c:v>23067</c:v>
                </c:pt>
                <c:pt idx="366">
                  <c:v>23098</c:v>
                </c:pt>
                <c:pt idx="367">
                  <c:v>23100.5</c:v>
                </c:pt>
                <c:pt idx="368">
                  <c:v>23112.5</c:v>
                </c:pt>
                <c:pt idx="369">
                  <c:v>23115</c:v>
                </c:pt>
                <c:pt idx="370">
                  <c:v>23159</c:v>
                </c:pt>
                <c:pt idx="371">
                  <c:v>23161.5</c:v>
                </c:pt>
                <c:pt idx="372">
                  <c:v>23186</c:v>
                </c:pt>
                <c:pt idx="373">
                  <c:v>23186</c:v>
                </c:pt>
                <c:pt idx="374">
                  <c:v>23188.5</c:v>
                </c:pt>
                <c:pt idx="375">
                  <c:v>23188.5</c:v>
                </c:pt>
                <c:pt idx="376">
                  <c:v>23188.5</c:v>
                </c:pt>
                <c:pt idx="377">
                  <c:v>23188.5</c:v>
                </c:pt>
                <c:pt idx="378">
                  <c:v>23188.5</c:v>
                </c:pt>
                <c:pt idx="379">
                  <c:v>23191</c:v>
                </c:pt>
                <c:pt idx="380">
                  <c:v>23191</c:v>
                </c:pt>
                <c:pt idx="381">
                  <c:v>23191</c:v>
                </c:pt>
                <c:pt idx="382">
                  <c:v>23191</c:v>
                </c:pt>
                <c:pt idx="383">
                  <c:v>23216</c:v>
                </c:pt>
                <c:pt idx="384">
                  <c:v>23227.5</c:v>
                </c:pt>
                <c:pt idx="385">
                  <c:v>23230</c:v>
                </c:pt>
                <c:pt idx="386">
                  <c:v>23248.5</c:v>
                </c:pt>
                <c:pt idx="387">
                  <c:v>23866</c:v>
                </c:pt>
                <c:pt idx="388">
                  <c:v>23924.5</c:v>
                </c:pt>
                <c:pt idx="389">
                  <c:v>23924.5</c:v>
                </c:pt>
                <c:pt idx="390">
                  <c:v>23924.5</c:v>
                </c:pt>
                <c:pt idx="391">
                  <c:v>23964.5</c:v>
                </c:pt>
                <c:pt idx="392">
                  <c:v>23974</c:v>
                </c:pt>
                <c:pt idx="393">
                  <c:v>23985.5</c:v>
                </c:pt>
                <c:pt idx="394">
                  <c:v>23993</c:v>
                </c:pt>
                <c:pt idx="395">
                  <c:v>24056.5</c:v>
                </c:pt>
                <c:pt idx="396">
                  <c:v>24059</c:v>
                </c:pt>
                <c:pt idx="397">
                  <c:v>24059</c:v>
                </c:pt>
                <c:pt idx="398">
                  <c:v>24085.5</c:v>
                </c:pt>
                <c:pt idx="399">
                  <c:v>24088</c:v>
                </c:pt>
                <c:pt idx="400">
                  <c:v>24123</c:v>
                </c:pt>
                <c:pt idx="401">
                  <c:v>24132</c:v>
                </c:pt>
                <c:pt idx="402">
                  <c:v>24134.5</c:v>
                </c:pt>
                <c:pt idx="403">
                  <c:v>24751</c:v>
                </c:pt>
                <c:pt idx="404">
                  <c:v>24859</c:v>
                </c:pt>
                <c:pt idx="405">
                  <c:v>24865.5</c:v>
                </c:pt>
                <c:pt idx="406">
                  <c:v>24885</c:v>
                </c:pt>
                <c:pt idx="407">
                  <c:v>24895</c:v>
                </c:pt>
                <c:pt idx="408">
                  <c:v>24897.5</c:v>
                </c:pt>
                <c:pt idx="409">
                  <c:v>25005</c:v>
                </c:pt>
                <c:pt idx="410">
                  <c:v>25005</c:v>
                </c:pt>
                <c:pt idx="411">
                  <c:v>25005</c:v>
                </c:pt>
                <c:pt idx="412">
                  <c:v>25644</c:v>
                </c:pt>
                <c:pt idx="413">
                  <c:v>25765.5</c:v>
                </c:pt>
                <c:pt idx="414">
                  <c:v>25830</c:v>
                </c:pt>
                <c:pt idx="415">
                  <c:v>25953.5</c:v>
                </c:pt>
                <c:pt idx="416">
                  <c:v>25953.5</c:v>
                </c:pt>
                <c:pt idx="417">
                  <c:v>25953.5</c:v>
                </c:pt>
                <c:pt idx="418">
                  <c:v>26740</c:v>
                </c:pt>
                <c:pt idx="419">
                  <c:v>27539</c:v>
                </c:pt>
                <c:pt idx="420">
                  <c:v>27761</c:v>
                </c:pt>
                <c:pt idx="421">
                  <c:v>28451</c:v>
                </c:pt>
                <c:pt idx="422">
                  <c:v>28521</c:v>
                </c:pt>
              </c:numCache>
            </c:numRef>
          </c:xVal>
          <c:yVal>
            <c:numRef>
              <c:f>'Active 5'!$I$21:$I$443</c:f>
              <c:numCache>
                <c:formatCode>General</c:formatCode>
                <c:ptCount val="423"/>
                <c:pt idx="5">
                  <c:v>5.5932415998540819E-2</c:v>
                </c:pt>
                <c:pt idx="7">
                  <c:v>3.6941053003829438E-2</c:v>
                </c:pt>
                <c:pt idx="8">
                  <c:v>3.3930866993614472E-2</c:v>
                </c:pt>
                <c:pt idx="9">
                  <c:v>4.1429709497606382E-2</c:v>
                </c:pt>
                <c:pt idx="12">
                  <c:v>3.5503054998116568E-2</c:v>
                </c:pt>
                <c:pt idx="13">
                  <c:v>2.4478052997437771E-2</c:v>
                </c:pt>
                <c:pt idx="14">
                  <c:v>1.1793659003160428E-2</c:v>
                </c:pt>
                <c:pt idx="15">
                  <c:v>1.0282315502990969E-2</c:v>
                </c:pt>
                <c:pt idx="16">
                  <c:v>2.2642585026915185E-3</c:v>
                </c:pt>
                <c:pt idx="17">
                  <c:v>3.1758470999193378E-2</c:v>
                </c:pt>
                <c:pt idx="18">
                  <c:v>1.5755229993374087E-2</c:v>
                </c:pt>
                <c:pt idx="19">
                  <c:v>1.1864689498906955E-2</c:v>
                </c:pt>
                <c:pt idx="20">
                  <c:v>2.3635319957975298E-3</c:v>
                </c:pt>
                <c:pt idx="21">
                  <c:v>1.1849873495521024E-2</c:v>
                </c:pt>
                <c:pt idx="22">
                  <c:v>3.4456744979252107E-3</c:v>
                </c:pt>
                <c:pt idx="23">
                  <c:v>1.0516704998735804E-2</c:v>
                </c:pt>
                <c:pt idx="24">
                  <c:v>3.0155474960338324E-3</c:v>
                </c:pt>
                <c:pt idx="25">
                  <c:v>-8.8773079987731762E-3</c:v>
                </c:pt>
                <c:pt idx="26">
                  <c:v>1.0865779986488633E-3</c:v>
                </c:pt>
                <c:pt idx="27">
                  <c:v>-6.9212930029607378E-3</c:v>
                </c:pt>
                <c:pt idx="28">
                  <c:v>7.0685210012015887E-3</c:v>
                </c:pt>
                <c:pt idx="29">
                  <c:v>-1.0264376003760844E-2</c:v>
                </c:pt>
                <c:pt idx="31">
                  <c:v>3.3797685027820989E-3</c:v>
                </c:pt>
                <c:pt idx="32">
                  <c:v>4.9186492105945945E-5</c:v>
                </c:pt>
                <c:pt idx="33">
                  <c:v>-3.4598420024849474E-3</c:v>
                </c:pt>
                <c:pt idx="34">
                  <c:v>-1.5060544501466211E-2</c:v>
                </c:pt>
                <c:pt idx="39">
                  <c:v>-2.2884684498421848E-2</c:v>
                </c:pt>
                <c:pt idx="40">
                  <c:v>-2.0385841999086551E-2</c:v>
                </c:pt>
                <c:pt idx="41">
                  <c:v>-4.1235925018554553E-3</c:v>
                </c:pt>
                <c:pt idx="42">
                  <c:v>2.2937620014999993E-3</c:v>
                </c:pt>
                <c:pt idx="43">
                  <c:v>4.2937620019074529E-3</c:v>
                </c:pt>
                <c:pt idx="44">
                  <c:v>5.7926044974010438E-3</c:v>
                </c:pt>
                <c:pt idx="45">
                  <c:v>-3.707627001858782E-3</c:v>
                </c:pt>
                <c:pt idx="46">
                  <c:v>-3.7085530057083815E-3</c:v>
                </c:pt>
                <c:pt idx="47">
                  <c:v>-8.216655500291381E-3</c:v>
                </c:pt>
                <c:pt idx="53">
                  <c:v>-3.7256840005284175E-3</c:v>
                </c:pt>
                <c:pt idx="54">
                  <c:v>-1.673031400423497E-2</c:v>
                </c:pt>
                <c:pt idx="55">
                  <c:v>-4.7405000004800968E-3</c:v>
                </c:pt>
                <c:pt idx="56">
                  <c:v>-9.248139504052233E-3</c:v>
                </c:pt>
                <c:pt idx="57">
                  <c:v>-7.5485300476429984E-4</c:v>
                </c:pt>
                <c:pt idx="58">
                  <c:v>3.2428319973405451E-3</c:v>
                </c:pt>
                <c:pt idx="59">
                  <c:v>-7.7650390012422577E-3</c:v>
                </c:pt>
                <c:pt idx="60">
                  <c:v>2.2349610007950105E-3</c:v>
                </c:pt>
                <c:pt idx="61">
                  <c:v>1.2335719948168844E-3</c:v>
                </c:pt>
                <c:pt idx="62">
                  <c:v>-1.0767354004201479E-2</c:v>
                </c:pt>
                <c:pt idx="65">
                  <c:v>-3.7696690051234327E-3</c:v>
                </c:pt>
                <c:pt idx="66">
                  <c:v>9.2145889939274639E-3</c:v>
                </c:pt>
                <c:pt idx="67">
                  <c:v>-2.1793282001453917E-2</c:v>
                </c:pt>
                <c:pt idx="68">
                  <c:v>-2.0793281997612212E-2</c:v>
                </c:pt>
                <c:pt idx="69">
                  <c:v>-1.8793281997204758E-2</c:v>
                </c:pt>
                <c:pt idx="70">
                  <c:v>-1.8793281997204758E-2</c:v>
                </c:pt>
                <c:pt idx="71">
                  <c:v>-1.6793281996797305E-2</c:v>
                </c:pt>
                <c:pt idx="72">
                  <c:v>-1.6793281996797305E-2</c:v>
                </c:pt>
                <c:pt idx="73">
                  <c:v>-1.4793281996389851E-2</c:v>
                </c:pt>
                <c:pt idx="74">
                  <c:v>-1.4793281996389851E-2</c:v>
                </c:pt>
                <c:pt idx="75">
                  <c:v>1.8344420503126457E-2</c:v>
                </c:pt>
                <c:pt idx="76">
                  <c:v>1.1342105499352328E-2</c:v>
                </c:pt>
                <c:pt idx="77">
                  <c:v>6.8330770009197295E-3</c:v>
                </c:pt>
                <c:pt idx="78">
                  <c:v>8.8330770013271831E-3</c:v>
                </c:pt>
                <c:pt idx="79">
                  <c:v>-1.1189609998837113E-2</c:v>
                </c:pt>
                <c:pt idx="80">
                  <c:v>-1.3207666997914203E-2</c:v>
                </c:pt>
                <c:pt idx="81">
                  <c:v>-6.716695505019743E-3</c:v>
                </c:pt>
                <c:pt idx="82">
                  <c:v>-2.2803900355938822E-4</c:v>
                </c:pt>
                <c:pt idx="83">
                  <c:v>-2.3590999626321718E-4</c:v>
                </c:pt>
                <c:pt idx="84">
                  <c:v>-2.0449625008041039E-3</c:v>
                </c:pt>
                <c:pt idx="85">
                  <c:v>3.4538800027803518E-3</c:v>
                </c:pt>
                <c:pt idx="86">
                  <c:v>1.5951796493027359E-2</c:v>
                </c:pt>
                <c:pt idx="87">
                  <c:v>-8.5484350056503899E-3</c:v>
                </c:pt>
                <c:pt idx="88">
                  <c:v>-3.555306500493316E-2</c:v>
                </c:pt>
                <c:pt idx="89">
                  <c:v>9.0966350398957729E-4</c:v>
                </c:pt>
                <c:pt idx="90">
                  <c:v>6.9096634979359806E-3</c:v>
                </c:pt>
                <c:pt idx="91">
                  <c:v>7.9096635017776862E-3</c:v>
                </c:pt>
                <c:pt idx="92">
                  <c:v>8.4038759960094467E-3</c:v>
                </c:pt>
                <c:pt idx="93">
                  <c:v>-6.0972815044806339E-3</c:v>
                </c:pt>
                <c:pt idx="94">
                  <c:v>-9.1005225040134974E-3</c:v>
                </c:pt>
                <c:pt idx="95">
                  <c:v>-8.1005225074477494E-3</c:v>
                </c:pt>
                <c:pt idx="100">
                  <c:v>4.0779240007395856E-3</c:v>
                </c:pt>
                <c:pt idx="101">
                  <c:v>5.1568255003076047E-3</c:v>
                </c:pt>
                <c:pt idx="102">
                  <c:v>-1.2352203004411422E-2</c:v>
                </c:pt>
                <c:pt idx="107">
                  <c:v>2.5866810028674081E-3</c:v>
                </c:pt>
                <c:pt idx="111">
                  <c:v>1.5482519957004115E-3</c:v>
                </c:pt>
                <c:pt idx="112">
                  <c:v>1.8044779499177821E-2</c:v>
                </c:pt>
                <c:pt idx="113">
                  <c:v>1.5380659970105626E-3</c:v>
                </c:pt>
                <c:pt idx="114">
                  <c:v>-8.9709624953684397E-3</c:v>
                </c:pt>
                <c:pt idx="115">
                  <c:v>1.9850524986395612E-3</c:v>
                </c:pt>
                <c:pt idx="122">
                  <c:v>5.092899504234083E-3</c:v>
                </c:pt>
                <c:pt idx="123">
                  <c:v>5.7928995011025108E-3</c:v>
                </c:pt>
                <c:pt idx="124">
                  <c:v>2.1917420017416589E-3</c:v>
                </c:pt>
                <c:pt idx="125">
                  <c:v>3.4917419980047271E-3</c:v>
                </c:pt>
                <c:pt idx="126">
                  <c:v>1.1746109958039597E-3</c:v>
                </c:pt>
                <c:pt idx="127">
                  <c:v>4.9736849978216924E-3</c:v>
                </c:pt>
                <c:pt idx="128">
                  <c:v>5.6736850019660778E-3</c:v>
                </c:pt>
                <c:pt idx="129">
                  <c:v>1.1072527493524831E-2</c:v>
                </c:pt>
                <c:pt idx="130">
                  <c:v>1.1872527495143004E-2</c:v>
                </c:pt>
                <c:pt idx="131">
                  <c:v>5.1713699940592051E-3</c:v>
                </c:pt>
                <c:pt idx="132">
                  <c:v>7.0713699969928712E-3</c:v>
                </c:pt>
                <c:pt idx="133">
                  <c:v>6.570212499354966E-3</c:v>
                </c:pt>
                <c:pt idx="134">
                  <c:v>8.4702125022886321E-3</c:v>
                </c:pt>
                <c:pt idx="135">
                  <c:v>9.1667399974539876E-3</c:v>
                </c:pt>
                <c:pt idx="137">
                  <c:v>6.1384969958453439E-3</c:v>
                </c:pt>
                <c:pt idx="142">
                  <c:v>-8.6381800065282732E-4</c:v>
                </c:pt>
                <c:pt idx="143">
                  <c:v>4.1361819967278279E-3</c:v>
                </c:pt>
                <c:pt idx="147">
                  <c:v>9.5773569992161356E-3</c:v>
                </c:pt>
                <c:pt idx="148">
                  <c:v>1.0177356998610776E-2</c:v>
                </c:pt>
                <c:pt idx="149">
                  <c:v>1.0976199504511897E-2</c:v>
                </c:pt>
                <c:pt idx="150">
                  <c:v>1.1076199501985684E-2</c:v>
                </c:pt>
                <c:pt idx="153">
                  <c:v>7.1581424999749288E-3</c:v>
                </c:pt>
                <c:pt idx="154">
                  <c:v>1.0158142504224088E-2</c:v>
                </c:pt>
                <c:pt idx="155">
                  <c:v>1.4245641497836914E-2</c:v>
                </c:pt>
                <c:pt idx="157">
                  <c:v>2.4235455501184333E-2</c:v>
                </c:pt>
                <c:pt idx="158">
                  <c:v>2.7235455498157535E-2</c:v>
                </c:pt>
                <c:pt idx="159">
                  <c:v>1.1734298001101706E-2</c:v>
                </c:pt>
                <c:pt idx="168">
                  <c:v>1.7735886496666353E-2</c:v>
                </c:pt>
                <c:pt idx="169">
                  <c:v>1.8935886495455634E-2</c:v>
                </c:pt>
                <c:pt idx="170">
                  <c:v>1.9935886499297339E-2</c:v>
                </c:pt>
                <c:pt idx="171">
                  <c:v>2.2332414002448786E-2</c:v>
                </c:pt>
                <c:pt idx="172">
                  <c:v>1.7929173001903109E-2</c:v>
                </c:pt>
                <c:pt idx="173">
                  <c:v>1.8629172998771537E-2</c:v>
                </c:pt>
                <c:pt idx="174">
                  <c:v>1.8929172998468857E-2</c:v>
                </c:pt>
                <c:pt idx="175">
                  <c:v>2.2271505498792976E-2</c:v>
                </c:pt>
                <c:pt idx="176">
                  <c:v>2.2571505498490296E-2</c:v>
                </c:pt>
                <c:pt idx="177">
                  <c:v>2.4671505496371537E-2</c:v>
                </c:pt>
                <c:pt idx="178">
                  <c:v>2.2471274001873098E-2</c:v>
                </c:pt>
                <c:pt idx="179">
                  <c:v>2.2671273996820673E-2</c:v>
                </c:pt>
                <c:pt idx="180">
                  <c:v>2.4071273997833487E-2</c:v>
                </c:pt>
                <c:pt idx="183">
                  <c:v>1.3423816497379448E-2</c:v>
                </c:pt>
                <c:pt idx="184">
                  <c:v>1.9403444493946154E-2</c:v>
                </c:pt>
                <c:pt idx="185">
                  <c:v>1.4902287002769299E-2</c:v>
                </c:pt>
                <c:pt idx="186">
                  <c:v>1.790089799760608E-2</c:v>
                </c:pt>
                <c:pt idx="187">
                  <c:v>5.1592076997621916E-2</c:v>
                </c:pt>
                <c:pt idx="188">
                  <c:v>2.3659435501031112E-2</c:v>
                </c:pt>
                <c:pt idx="189">
                  <c:v>2.6059435498609673E-2</c:v>
                </c:pt>
                <c:pt idx="190">
                  <c:v>2.7659435501846019E-2</c:v>
                </c:pt>
                <c:pt idx="191">
                  <c:v>2.6951332998578437E-2</c:v>
                </c:pt>
                <c:pt idx="192">
                  <c:v>2.7151333000801969E-2</c:v>
                </c:pt>
                <c:pt idx="193">
                  <c:v>2.7951333002420142E-2</c:v>
                </c:pt>
                <c:pt idx="194">
                  <c:v>2.6135590997000691E-2</c:v>
                </c:pt>
                <c:pt idx="195">
                  <c:v>2.7535590998013504E-2</c:v>
                </c:pt>
                <c:pt idx="196">
                  <c:v>2.7635590995487291E-2</c:v>
                </c:pt>
                <c:pt idx="197">
                  <c:v>2.8535590994579252E-2</c:v>
                </c:pt>
                <c:pt idx="198">
                  <c:v>2.9034433493507095E-2</c:v>
                </c:pt>
                <c:pt idx="199">
                  <c:v>3.2032118499046192E-2</c:v>
                </c:pt>
                <c:pt idx="200">
                  <c:v>4.1027488499821629E-2</c:v>
                </c:pt>
                <c:pt idx="201">
                  <c:v>3.0525404996296857E-2</c:v>
                </c:pt>
                <c:pt idx="202">
                  <c:v>2.9523089993745089E-2</c:v>
                </c:pt>
                <c:pt idx="203">
                  <c:v>3.9021932498144452E-2</c:v>
                </c:pt>
                <c:pt idx="204">
                  <c:v>2.5520775001496077E-2</c:v>
                </c:pt>
                <c:pt idx="205">
                  <c:v>2.4719617496884894E-2</c:v>
                </c:pt>
                <c:pt idx="208">
                  <c:v>3.451058900100179E-2</c:v>
                </c:pt>
                <c:pt idx="209">
                  <c:v>2.9009431498707272E-2</c:v>
                </c:pt>
                <c:pt idx="210">
                  <c:v>3.5006190497369971E-2</c:v>
                </c:pt>
                <c:pt idx="211">
                  <c:v>3.7505032996705268E-2</c:v>
                </c:pt>
                <c:pt idx="212">
                  <c:v>3.7003875499067362E-2</c:v>
                </c:pt>
                <c:pt idx="213">
                  <c:v>3.250271800061455E-2</c:v>
                </c:pt>
                <c:pt idx="214">
                  <c:v>2.7500403004523832E-2</c:v>
                </c:pt>
                <c:pt idx="215">
                  <c:v>2.5199245501426049E-2</c:v>
                </c:pt>
                <c:pt idx="216">
                  <c:v>2.3498087997722905E-2</c:v>
                </c:pt>
                <c:pt idx="217">
                  <c:v>2.8492532001109794E-2</c:v>
                </c:pt>
                <c:pt idx="218">
                  <c:v>3.3490216999780387E-2</c:v>
                </c:pt>
                <c:pt idx="219">
                  <c:v>3.5985818503831979E-2</c:v>
                </c:pt>
                <c:pt idx="220">
                  <c:v>3.1484660998103209E-2</c:v>
                </c:pt>
                <c:pt idx="221">
                  <c:v>3.2977947499603033E-2</c:v>
                </c:pt>
                <c:pt idx="224">
                  <c:v>2.7973317497526295E-2</c:v>
                </c:pt>
                <c:pt idx="225">
                  <c:v>3.7472159994649701E-2</c:v>
                </c:pt>
                <c:pt idx="226">
                  <c:v>3.7469845003215596E-2</c:v>
                </c:pt>
                <c:pt idx="230">
                  <c:v>2.6464288996066898E-2</c:v>
                </c:pt>
                <c:pt idx="231">
                  <c:v>2.5963131498428993E-2</c:v>
                </c:pt>
                <c:pt idx="232">
                  <c:v>2.7957575497566722E-2</c:v>
                </c:pt>
                <c:pt idx="233">
                  <c:v>3.1949704498401843E-2</c:v>
                </c:pt>
                <c:pt idx="234">
                  <c:v>3.1937203501001932E-2</c:v>
                </c:pt>
                <c:pt idx="235">
                  <c:v>2.9934888494608458E-2</c:v>
                </c:pt>
                <c:pt idx="236">
                  <c:v>2.12191465034266E-2</c:v>
                </c:pt>
                <c:pt idx="237">
                  <c:v>2.6755707498523407E-2</c:v>
                </c:pt>
                <c:pt idx="238">
                  <c:v>3.3202693994098809E-2</c:v>
                </c:pt>
                <c:pt idx="239">
                  <c:v>2.9691350493521895E-2</c:v>
                </c:pt>
                <c:pt idx="240">
                  <c:v>2.9689035502087791E-2</c:v>
                </c:pt>
                <c:pt idx="241">
                  <c:v>2.518787799635902E-2</c:v>
                </c:pt>
                <c:pt idx="242">
                  <c:v>2.7676534497004468E-2</c:v>
                </c:pt>
                <c:pt idx="243">
                  <c:v>2.9161949998524506E-2</c:v>
                </c:pt>
                <c:pt idx="244">
                  <c:v>2.3655236494960263E-2</c:v>
                </c:pt>
                <c:pt idx="245">
                  <c:v>2.6635790498403367E-2</c:v>
                </c:pt>
                <c:pt idx="247">
                  <c:v>3.0627919499238487E-2</c:v>
                </c:pt>
                <c:pt idx="248">
                  <c:v>3.2126762002008036E-2</c:v>
                </c:pt>
                <c:pt idx="249">
                  <c:v>3.9125835995946545E-2</c:v>
                </c:pt>
                <c:pt idx="250">
                  <c:v>2.6625604499713518E-2</c:v>
                </c:pt>
                <c:pt idx="251">
                  <c:v>3.6624678505177144E-2</c:v>
                </c:pt>
                <c:pt idx="252">
                  <c:v>2.9123521002475172E-2</c:v>
                </c:pt>
                <c:pt idx="253">
                  <c:v>3.0116575995634776E-2</c:v>
                </c:pt>
                <c:pt idx="254">
                  <c:v>2.7615418497589417E-2</c:v>
                </c:pt>
                <c:pt idx="255">
                  <c:v>3.6113335001573432E-2</c:v>
                </c:pt>
                <c:pt idx="257">
                  <c:v>3.4106389997759834E-2</c:v>
                </c:pt>
                <c:pt idx="258">
                  <c:v>4.0103148996422533E-2</c:v>
                </c:pt>
                <c:pt idx="260">
                  <c:v>3.5100834000331815E-2</c:v>
                </c:pt>
                <c:pt idx="261">
                  <c:v>3.1597361499734689E-2</c:v>
                </c:pt>
                <c:pt idx="262">
                  <c:v>3.2096203998662531E-2</c:v>
                </c:pt>
                <c:pt idx="263">
                  <c:v>3.5095277999062091E-2</c:v>
                </c:pt>
                <c:pt idx="264">
                  <c:v>4.0595046499220189E-2</c:v>
                </c:pt>
                <c:pt idx="265">
                  <c:v>3.209180549310986E-2</c:v>
                </c:pt>
                <c:pt idx="266">
                  <c:v>4.8091805496369489E-2</c:v>
                </c:pt>
                <c:pt idx="267">
                  <c:v>2.1390647998487111E-2</c:v>
                </c:pt>
                <c:pt idx="268">
                  <c:v>2.5490648004051764E-2</c:v>
                </c:pt>
                <c:pt idx="269">
                  <c:v>3.0390648003958631E-2</c:v>
                </c:pt>
                <c:pt idx="270">
                  <c:v>3.1790647997695487E-2</c:v>
                </c:pt>
                <c:pt idx="271">
                  <c:v>3.4590647999721114E-2</c:v>
                </c:pt>
                <c:pt idx="272">
                  <c:v>4.0587175491964445E-2</c:v>
                </c:pt>
                <c:pt idx="273">
                  <c:v>3.4085091996530537E-2</c:v>
                </c:pt>
                <c:pt idx="274">
                  <c:v>3.058393450191943E-2</c:v>
                </c:pt>
                <c:pt idx="275">
                  <c:v>3.3082777001254726E-2</c:v>
                </c:pt>
                <c:pt idx="276">
                  <c:v>2.8579304504091851E-2</c:v>
                </c:pt>
                <c:pt idx="277">
                  <c:v>2.5576989493856672E-2</c:v>
                </c:pt>
                <c:pt idx="278">
                  <c:v>2.6075832000060473E-2</c:v>
                </c:pt>
                <c:pt idx="279">
                  <c:v>2.2569118504179642E-2</c:v>
                </c:pt>
                <c:pt idx="282">
                  <c:v>3.0036477000976447E-2</c:v>
                </c:pt>
                <c:pt idx="283">
                  <c:v>3.2535319500311743E-2</c:v>
                </c:pt>
                <c:pt idx="287">
                  <c:v>3.3016105000569951E-2</c:v>
                </c:pt>
                <c:pt idx="288">
                  <c:v>3.1008234000182711E-2</c:v>
                </c:pt>
                <c:pt idx="289">
                  <c:v>3.0995733002782799E-2</c:v>
                </c:pt>
                <c:pt idx="291">
                  <c:v>2.8806366004573647E-2</c:v>
                </c:pt>
                <c:pt idx="292">
                  <c:v>2.8305208499659784E-2</c:v>
                </c:pt>
                <c:pt idx="293">
                  <c:v>2.5796179994358681E-2</c:v>
                </c:pt>
                <c:pt idx="294">
                  <c:v>2.9793864996463526E-2</c:v>
                </c:pt>
                <c:pt idx="295">
                  <c:v>3.2289466493239161E-2</c:v>
                </c:pt>
                <c:pt idx="296">
                  <c:v>2.7287151497148443E-2</c:v>
                </c:pt>
                <c:pt idx="297">
                  <c:v>2.7742472004320007E-2</c:v>
                </c:pt>
                <c:pt idx="298">
                  <c:v>3.2236221501079854E-2</c:v>
                </c:pt>
                <c:pt idx="299">
                  <c:v>2.8735063999192789E-2</c:v>
                </c:pt>
                <c:pt idx="300">
                  <c:v>3.2734137996158097E-2</c:v>
                </c:pt>
                <c:pt idx="301">
                  <c:v>3.3232980502361897E-2</c:v>
                </c:pt>
                <c:pt idx="302">
                  <c:v>3.1731823000882287E-2</c:v>
                </c:pt>
                <c:pt idx="303">
                  <c:v>3.4729507999145426E-2</c:v>
                </c:pt>
                <c:pt idx="304">
                  <c:v>3.1228350497258361E-2</c:v>
                </c:pt>
                <c:pt idx="305">
                  <c:v>4.9892236500454601E-2</c:v>
                </c:pt>
                <c:pt idx="306">
                  <c:v>5.7592236502387095E-2</c:v>
                </c:pt>
                <c:pt idx="307">
                  <c:v>6.0292236499662977E-2</c:v>
                </c:pt>
                <c:pt idx="308">
                  <c:v>6.0292236499662977E-2</c:v>
                </c:pt>
                <c:pt idx="309">
                  <c:v>4.1991079000581522E-2</c:v>
                </c:pt>
                <c:pt idx="310">
                  <c:v>4.4091078998462763E-2</c:v>
                </c:pt>
                <c:pt idx="311">
                  <c:v>4.9591078997764271E-2</c:v>
                </c:pt>
                <c:pt idx="312">
                  <c:v>4.9591078997764271E-2</c:v>
                </c:pt>
                <c:pt idx="313">
                  <c:v>5.1691078995645512E-2</c:v>
                </c:pt>
                <c:pt idx="316">
                  <c:v>3.5220183999626897E-2</c:v>
                </c:pt>
                <c:pt idx="317">
                  <c:v>4.0820183996402193E-2</c:v>
                </c:pt>
                <c:pt idx="319">
                  <c:v>6.1829667502024677E-2</c:v>
                </c:pt>
                <c:pt idx="321">
                  <c:v>3.6333315496449359E-2</c:v>
                </c:pt>
                <c:pt idx="329">
                  <c:v>4.6541377996618394E-2</c:v>
                </c:pt>
                <c:pt idx="338">
                  <c:v>5.2670969998871442E-2</c:v>
                </c:pt>
                <c:pt idx="342">
                  <c:v>5.7422794001467992E-2</c:v>
                </c:pt>
                <c:pt idx="343">
                  <c:v>5.7770937994064298E-2</c:v>
                </c:pt>
                <c:pt idx="344">
                  <c:v>5.9809574493556283E-2</c:v>
                </c:pt>
                <c:pt idx="347">
                  <c:v>3.3348219003528357E-2</c:v>
                </c:pt>
                <c:pt idx="348">
                  <c:v>6.0128756995254662E-2</c:v>
                </c:pt>
                <c:pt idx="349">
                  <c:v>5.8120885994867422E-2</c:v>
                </c:pt>
                <c:pt idx="350">
                  <c:v>6.0108384997874964E-2</c:v>
                </c:pt>
                <c:pt idx="351">
                  <c:v>6.6182919996208511E-2</c:v>
                </c:pt>
                <c:pt idx="352">
                  <c:v>6.3250741506635677E-2</c:v>
                </c:pt>
                <c:pt idx="357">
                  <c:v>6.2504904497473035E-2</c:v>
                </c:pt>
                <c:pt idx="358">
                  <c:v>6.6103746990847867E-2</c:v>
                </c:pt>
                <c:pt idx="360">
                  <c:v>7.6434728005551733E-2</c:v>
                </c:pt>
                <c:pt idx="363">
                  <c:v>7.7656017994740978E-2</c:v>
                </c:pt>
                <c:pt idx="364">
                  <c:v>8.2018036002409644E-2</c:v>
                </c:pt>
                <c:pt idx="365">
                  <c:v>8.1799978994240519E-2</c:v>
                </c:pt>
                <c:pt idx="372">
                  <c:v>3.5144882000167854E-2</c:v>
                </c:pt>
                <c:pt idx="373">
                  <c:v>3.9144882000982761E-2</c:v>
                </c:pt>
                <c:pt idx="374">
                  <c:v>5.5643724495894276E-2</c:v>
                </c:pt>
                <c:pt idx="375">
                  <c:v>6.6643724501773249E-2</c:v>
                </c:pt>
                <c:pt idx="383">
                  <c:v>8.2230991996766534E-2</c:v>
                </c:pt>
                <c:pt idx="386">
                  <c:v>8.221594450151315E-2</c:v>
                </c:pt>
                <c:pt idx="418">
                  <c:v>0.10259938000672264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93D-4537-A58A-AD64AB2C6228}"/>
            </c:ext>
          </c:extLst>
        </c:ser>
        <c:ser>
          <c:idx val="2"/>
          <c:order val="2"/>
          <c:tx>
            <c:strRef>
              <c:f>'Active 5'!$J$20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FF8080"/>
              </a:solidFill>
              <a:ln>
                <a:solidFill>
                  <a:srgbClr val="FF8080"/>
                </a:solidFill>
                <a:prstDash val="solid"/>
              </a:ln>
            </c:spPr>
          </c:marker>
          <c:xVal>
            <c:numRef>
              <c:f>'Active 5'!$F$21:$F$599</c:f>
              <c:numCache>
                <c:formatCode>General</c:formatCode>
                <c:ptCount val="579"/>
                <c:pt idx="0">
                  <c:v>-32341.5</c:v>
                </c:pt>
                <c:pt idx="1">
                  <c:v>-20669</c:v>
                </c:pt>
                <c:pt idx="2">
                  <c:v>-19757</c:v>
                </c:pt>
                <c:pt idx="3">
                  <c:v>-19754.5</c:v>
                </c:pt>
                <c:pt idx="4">
                  <c:v>-18069.5</c:v>
                </c:pt>
                <c:pt idx="5">
                  <c:v>-15232</c:v>
                </c:pt>
                <c:pt idx="6">
                  <c:v>-13452</c:v>
                </c:pt>
                <c:pt idx="7">
                  <c:v>-10931</c:v>
                </c:pt>
                <c:pt idx="8">
                  <c:v>-10909</c:v>
                </c:pt>
                <c:pt idx="9">
                  <c:v>-10906.5</c:v>
                </c:pt>
                <c:pt idx="10">
                  <c:v>-10743</c:v>
                </c:pt>
                <c:pt idx="11">
                  <c:v>-10677</c:v>
                </c:pt>
                <c:pt idx="12">
                  <c:v>-9985</c:v>
                </c:pt>
                <c:pt idx="13">
                  <c:v>-9931</c:v>
                </c:pt>
                <c:pt idx="14">
                  <c:v>-6293</c:v>
                </c:pt>
                <c:pt idx="15">
                  <c:v>-6268.5</c:v>
                </c:pt>
                <c:pt idx="16">
                  <c:v>-6229.5</c:v>
                </c:pt>
                <c:pt idx="17">
                  <c:v>-6217</c:v>
                </c:pt>
                <c:pt idx="18">
                  <c:v>-6210</c:v>
                </c:pt>
                <c:pt idx="19">
                  <c:v>-5366.5</c:v>
                </c:pt>
                <c:pt idx="20">
                  <c:v>-5364</c:v>
                </c:pt>
                <c:pt idx="21">
                  <c:v>-5334.5</c:v>
                </c:pt>
                <c:pt idx="22">
                  <c:v>-4461.5</c:v>
                </c:pt>
                <c:pt idx="23">
                  <c:v>-3535</c:v>
                </c:pt>
                <c:pt idx="24">
                  <c:v>-3532.5</c:v>
                </c:pt>
                <c:pt idx="25">
                  <c:v>-2684</c:v>
                </c:pt>
                <c:pt idx="26">
                  <c:v>-2606</c:v>
                </c:pt>
                <c:pt idx="27">
                  <c:v>-2589</c:v>
                </c:pt>
                <c:pt idx="28">
                  <c:v>-2567</c:v>
                </c:pt>
                <c:pt idx="29">
                  <c:v>-1848</c:v>
                </c:pt>
                <c:pt idx="30">
                  <c:v>-804</c:v>
                </c:pt>
                <c:pt idx="31">
                  <c:v>0.5</c:v>
                </c:pt>
                <c:pt idx="32">
                  <c:v>714.5</c:v>
                </c:pt>
                <c:pt idx="33">
                  <c:v>734</c:v>
                </c:pt>
                <c:pt idx="34">
                  <c:v>951.5</c:v>
                </c:pt>
                <c:pt idx="35">
                  <c:v>1817</c:v>
                </c:pt>
                <c:pt idx="36">
                  <c:v>1868</c:v>
                </c:pt>
                <c:pt idx="37">
                  <c:v>1870.5</c:v>
                </c:pt>
                <c:pt idx="38">
                  <c:v>1873</c:v>
                </c:pt>
                <c:pt idx="39">
                  <c:v>2731.5</c:v>
                </c:pt>
                <c:pt idx="40">
                  <c:v>2734</c:v>
                </c:pt>
                <c:pt idx="41">
                  <c:v>3247.5</c:v>
                </c:pt>
                <c:pt idx="42">
                  <c:v>3426</c:v>
                </c:pt>
                <c:pt idx="43">
                  <c:v>3426</c:v>
                </c:pt>
                <c:pt idx="44">
                  <c:v>3428.5</c:v>
                </c:pt>
                <c:pt idx="45">
                  <c:v>3429</c:v>
                </c:pt>
                <c:pt idx="46">
                  <c:v>3431</c:v>
                </c:pt>
                <c:pt idx="47">
                  <c:v>3448.5</c:v>
                </c:pt>
                <c:pt idx="48">
                  <c:v>3455.5</c:v>
                </c:pt>
                <c:pt idx="49">
                  <c:v>3457.5</c:v>
                </c:pt>
                <c:pt idx="50">
                  <c:v>3460</c:v>
                </c:pt>
                <c:pt idx="51">
                  <c:v>3462.5</c:v>
                </c:pt>
                <c:pt idx="52">
                  <c:v>3467.5</c:v>
                </c:pt>
                <c:pt idx="53">
                  <c:v>3468</c:v>
                </c:pt>
                <c:pt idx="54">
                  <c:v>3478</c:v>
                </c:pt>
                <c:pt idx="55">
                  <c:v>3500</c:v>
                </c:pt>
                <c:pt idx="56">
                  <c:v>3516.5</c:v>
                </c:pt>
                <c:pt idx="57">
                  <c:v>3531</c:v>
                </c:pt>
                <c:pt idx="58">
                  <c:v>3536</c:v>
                </c:pt>
                <c:pt idx="59">
                  <c:v>3553</c:v>
                </c:pt>
                <c:pt idx="60">
                  <c:v>3553</c:v>
                </c:pt>
                <c:pt idx="61">
                  <c:v>3556</c:v>
                </c:pt>
                <c:pt idx="62">
                  <c:v>3558</c:v>
                </c:pt>
                <c:pt idx="63">
                  <c:v>3558</c:v>
                </c:pt>
                <c:pt idx="64">
                  <c:v>3558</c:v>
                </c:pt>
                <c:pt idx="65">
                  <c:v>3563</c:v>
                </c:pt>
                <c:pt idx="66">
                  <c:v>3597</c:v>
                </c:pt>
                <c:pt idx="67">
                  <c:v>3614</c:v>
                </c:pt>
                <c:pt idx="68">
                  <c:v>3614</c:v>
                </c:pt>
                <c:pt idx="69">
                  <c:v>3614</c:v>
                </c:pt>
                <c:pt idx="70">
                  <c:v>3614</c:v>
                </c:pt>
                <c:pt idx="71">
                  <c:v>3614</c:v>
                </c:pt>
                <c:pt idx="72">
                  <c:v>3614</c:v>
                </c:pt>
                <c:pt idx="73">
                  <c:v>3614</c:v>
                </c:pt>
                <c:pt idx="74">
                  <c:v>3614</c:v>
                </c:pt>
                <c:pt idx="75">
                  <c:v>4396.5</c:v>
                </c:pt>
                <c:pt idx="76">
                  <c:v>4401.5</c:v>
                </c:pt>
                <c:pt idx="77">
                  <c:v>4421</c:v>
                </c:pt>
                <c:pt idx="78">
                  <c:v>4421</c:v>
                </c:pt>
                <c:pt idx="79">
                  <c:v>4470</c:v>
                </c:pt>
                <c:pt idx="80">
                  <c:v>4509</c:v>
                </c:pt>
                <c:pt idx="81">
                  <c:v>4528.5</c:v>
                </c:pt>
                <c:pt idx="82">
                  <c:v>4553</c:v>
                </c:pt>
                <c:pt idx="83">
                  <c:v>4570</c:v>
                </c:pt>
                <c:pt idx="84">
                  <c:v>5237.5</c:v>
                </c:pt>
                <c:pt idx="85">
                  <c:v>5240</c:v>
                </c:pt>
                <c:pt idx="86">
                  <c:v>5244.5</c:v>
                </c:pt>
                <c:pt idx="87">
                  <c:v>5245</c:v>
                </c:pt>
                <c:pt idx="88">
                  <c:v>5255</c:v>
                </c:pt>
                <c:pt idx="89">
                  <c:v>5335.5</c:v>
                </c:pt>
                <c:pt idx="90">
                  <c:v>5335.5</c:v>
                </c:pt>
                <c:pt idx="91">
                  <c:v>5335.5</c:v>
                </c:pt>
                <c:pt idx="92">
                  <c:v>5348</c:v>
                </c:pt>
                <c:pt idx="93">
                  <c:v>5350.5</c:v>
                </c:pt>
                <c:pt idx="94">
                  <c:v>5357.5</c:v>
                </c:pt>
                <c:pt idx="95">
                  <c:v>5357.5</c:v>
                </c:pt>
                <c:pt idx="96">
                  <c:v>5357.5</c:v>
                </c:pt>
                <c:pt idx="97">
                  <c:v>5357.5</c:v>
                </c:pt>
                <c:pt idx="98">
                  <c:v>5357.5</c:v>
                </c:pt>
                <c:pt idx="99">
                  <c:v>5494</c:v>
                </c:pt>
                <c:pt idx="100">
                  <c:v>6052</c:v>
                </c:pt>
                <c:pt idx="101">
                  <c:v>6961.5</c:v>
                </c:pt>
                <c:pt idx="102">
                  <c:v>6981</c:v>
                </c:pt>
                <c:pt idx="103">
                  <c:v>7061.5</c:v>
                </c:pt>
                <c:pt idx="104">
                  <c:v>7061.5</c:v>
                </c:pt>
                <c:pt idx="105">
                  <c:v>7095.5</c:v>
                </c:pt>
                <c:pt idx="106">
                  <c:v>7095.5</c:v>
                </c:pt>
                <c:pt idx="107">
                  <c:v>7113</c:v>
                </c:pt>
                <c:pt idx="108">
                  <c:v>7137</c:v>
                </c:pt>
                <c:pt idx="109">
                  <c:v>7137</c:v>
                </c:pt>
                <c:pt idx="110">
                  <c:v>7142</c:v>
                </c:pt>
                <c:pt idx="111">
                  <c:v>7196</c:v>
                </c:pt>
                <c:pt idx="112">
                  <c:v>7203.5</c:v>
                </c:pt>
                <c:pt idx="113">
                  <c:v>7218</c:v>
                </c:pt>
                <c:pt idx="114">
                  <c:v>7237.5</c:v>
                </c:pt>
                <c:pt idx="115">
                  <c:v>7332.5</c:v>
                </c:pt>
                <c:pt idx="116">
                  <c:v>7951.5</c:v>
                </c:pt>
                <c:pt idx="117">
                  <c:v>7951.5</c:v>
                </c:pt>
                <c:pt idx="118">
                  <c:v>7951.5</c:v>
                </c:pt>
                <c:pt idx="119">
                  <c:v>7956.5</c:v>
                </c:pt>
                <c:pt idx="120">
                  <c:v>7956.5</c:v>
                </c:pt>
                <c:pt idx="121">
                  <c:v>7956.5</c:v>
                </c:pt>
                <c:pt idx="122">
                  <c:v>7963.5</c:v>
                </c:pt>
                <c:pt idx="123">
                  <c:v>7963.5</c:v>
                </c:pt>
                <c:pt idx="124">
                  <c:v>7966</c:v>
                </c:pt>
                <c:pt idx="125">
                  <c:v>7966</c:v>
                </c:pt>
                <c:pt idx="126">
                  <c:v>8003</c:v>
                </c:pt>
                <c:pt idx="127">
                  <c:v>8005</c:v>
                </c:pt>
                <c:pt idx="128">
                  <c:v>8005</c:v>
                </c:pt>
                <c:pt idx="129">
                  <c:v>8007.5</c:v>
                </c:pt>
                <c:pt idx="130">
                  <c:v>8007.5</c:v>
                </c:pt>
                <c:pt idx="131">
                  <c:v>8010</c:v>
                </c:pt>
                <c:pt idx="132">
                  <c:v>8010</c:v>
                </c:pt>
                <c:pt idx="133">
                  <c:v>8012.5</c:v>
                </c:pt>
                <c:pt idx="134">
                  <c:v>8012.5</c:v>
                </c:pt>
                <c:pt idx="135">
                  <c:v>8020</c:v>
                </c:pt>
                <c:pt idx="136">
                  <c:v>8052</c:v>
                </c:pt>
                <c:pt idx="137">
                  <c:v>8081</c:v>
                </c:pt>
                <c:pt idx="138">
                  <c:v>8081</c:v>
                </c:pt>
                <c:pt idx="139">
                  <c:v>8081</c:v>
                </c:pt>
                <c:pt idx="140">
                  <c:v>8081</c:v>
                </c:pt>
                <c:pt idx="141">
                  <c:v>8081</c:v>
                </c:pt>
                <c:pt idx="142">
                  <c:v>8086</c:v>
                </c:pt>
                <c:pt idx="143">
                  <c:v>8086</c:v>
                </c:pt>
                <c:pt idx="144">
                  <c:v>8103</c:v>
                </c:pt>
                <c:pt idx="145">
                  <c:v>8673</c:v>
                </c:pt>
                <c:pt idx="146">
                  <c:v>8673</c:v>
                </c:pt>
                <c:pt idx="147">
                  <c:v>8861</c:v>
                </c:pt>
                <c:pt idx="148">
                  <c:v>8861</c:v>
                </c:pt>
                <c:pt idx="149">
                  <c:v>8863.5</c:v>
                </c:pt>
                <c:pt idx="150">
                  <c:v>8863.5</c:v>
                </c:pt>
                <c:pt idx="151">
                  <c:v>8900</c:v>
                </c:pt>
                <c:pt idx="152">
                  <c:v>8900</c:v>
                </c:pt>
                <c:pt idx="153">
                  <c:v>8902.5</c:v>
                </c:pt>
                <c:pt idx="154">
                  <c:v>8902.5</c:v>
                </c:pt>
                <c:pt idx="155">
                  <c:v>8929.5</c:v>
                </c:pt>
                <c:pt idx="156">
                  <c:v>8946.5</c:v>
                </c:pt>
                <c:pt idx="157">
                  <c:v>8951.5</c:v>
                </c:pt>
                <c:pt idx="158">
                  <c:v>8951.5</c:v>
                </c:pt>
                <c:pt idx="159">
                  <c:v>8954</c:v>
                </c:pt>
                <c:pt idx="160">
                  <c:v>8961</c:v>
                </c:pt>
                <c:pt idx="161">
                  <c:v>8961</c:v>
                </c:pt>
                <c:pt idx="162">
                  <c:v>9010</c:v>
                </c:pt>
                <c:pt idx="163">
                  <c:v>9010</c:v>
                </c:pt>
                <c:pt idx="164">
                  <c:v>9690</c:v>
                </c:pt>
                <c:pt idx="165">
                  <c:v>9690</c:v>
                </c:pt>
                <c:pt idx="166">
                  <c:v>9756</c:v>
                </c:pt>
                <c:pt idx="167">
                  <c:v>9756</c:v>
                </c:pt>
                <c:pt idx="168">
                  <c:v>9814.5</c:v>
                </c:pt>
                <c:pt idx="169">
                  <c:v>9814.5</c:v>
                </c:pt>
                <c:pt idx="170">
                  <c:v>9814.5</c:v>
                </c:pt>
                <c:pt idx="171">
                  <c:v>9822</c:v>
                </c:pt>
                <c:pt idx="172">
                  <c:v>9829</c:v>
                </c:pt>
                <c:pt idx="173">
                  <c:v>9829</c:v>
                </c:pt>
                <c:pt idx="174">
                  <c:v>9829</c:v>
                </c:pt>
                <c:pt idx="175">
                  <c:v>10601.5</c:v>
                </c:pt>
                <c:pt idx="176">
                  <c:v>10601.5</c:v>
                </c:pt>
                <c:pt idx="177">
                  <c:v>10601.5</c:v>
                </c:pt>
                <c:pt idx="178">
                  <c:v>10602</c:v>
                </c:pt>
                <c:pt idx="179">
                  <c:v>10602</c:v>
                </c:pt>
                <c:pt idx="180">
                  <c:v>10602</c:v>
                </c:pt>
                <c:pt idx="181">
                  <c:v>10646</c:v>
                </c:pt>
                <c:pt idx="182">
                  <c:v>10646</c:v>
                </c:pt>
                <c:pt idx="183">
                  <c:v>10704.5</c:v>
                </c:pt>
                <c:pt idx="184">
                  <c:v>10748.5</c:v>
                </c:pt>
                <c:pt idx="185">
                  <c:v>10751</c:v>
                </c:pt>
                <c:pt idx="186">
                  <c:v>10754</c:v>
                </c:pt>
                <c:pt idx="187">
                  <c:v>11421</c:v>
                </c:pt>
                <c:pt idx="188">
                  <c:v>11491.5</c:v>
                </c:pt>
                <c:pt idx="189">
                  <c:v>11491.5</c:v>
                </c:pt>
                <c:pt idx="190">
                  <c:v>11491.5</c:v>
                </c:pt>
                <c:pt idx="191">
                  <c:v>11509</c:v>
                </c:pt>
                <c:pt idx="192">
                  <c:v>11509</c:v>
                </c:pt>
                <c:pt idx="193">
                  <c:v>11509</c:v>
                </c:pt>
                <c:pt idx="194">
                  <c:v>11543</c:v>
                </c:pt>
                <c:pt idx="195">
                  <c:v>11543</c:v>
                </c:pt>
                <c:pt idx="196">
                  <c:v>11543</c:v>
                </c:pt>
                <c:pt idx="197">
                  <c:v>11543</c:v>
                </c:pt>
                <c:pt idx="198">
                  <c:v>11545.5</c:v>
                </c:pt>
                <c:pt idx="199">
                  <c:v>11550.5</c:v>
                </c:pt>
                <c:pt idx="200">
                  <c:v>11560.5</c:v>
                </c:pt>
                <c:pt idx="201">
                  <c:v>11565</c:v>
                </c:pt>
                <c:pt idx="202">
                  <c:v>11570</c:v>
                </c:pt>
                <c:pt idx="203">
                  <c:v>11572.5</c:v>
                </c:pt>
                <c:pt idx="204">
                  <c:v>11575</c:v>
                </c:pt>
                <c:pt idx="205">
                  <c:v>11577.5</c:v>
                </c:pt>
                <c:pt idx="206">
                  <c:v>11592</c:v>
                </c:pt>
                <c:pt idx="207">
                  <c:v>11592</c:v>
                </c:pt>
                <c:pt idx="208">
                  <c:v>11597</c:v>
                </c:pt>
                <c:pt idx="209">
                  <c:v>11599.5</c:v>
                </c:pt>
                <c:pt idx="210">
                  <c:v>11606.5</c:v>
                </c:pt>
                <c:pt idx="211">
                  <c:v>11609</c:v>
                </c:pt>
                <c:pt idx="212">
                  <c:v>11611.5</c:v>
                </c:pt>
                <c:pt idx="213">
                  <c:v>11614</c:v>
                </c:pt>
                <c:pt idx="214">
                  <c:v>11619</c:v>
                </c:pt>
                <c:pt idx="215">
                  <c:v>11621.5</c:v>
                </c:pt>
                <c:pt idx="216">
                  <c:v>11624</c:v>
                </c:pt>
                <c:pt idx="217">
                  <c:v>11636</c:v>
                </c:pt>
                <c:pt idx="218">
                  <c:v>11641</c:v>
                </c:pt>
                <c:pt idx="219">
                  <c:v>11650.5</c:v>
                </c:pt>
                <c:pt idx="220">
                  <c:v>11653</c:v>
                </c:pt>
                <c:pt idx="221">
                  <c:v>11667.5</c:v>
                </c:pt>
                <c:pt idx="222">
                  <c:v>11675</c:v>
                </c:pt>
                <c:pt idx="223">
                  <c:v>11675</c:v>
                </c:pt>
                <c:pt idx="224">
                  <c:v>11677.5</c:v>
                </c:pt>
                <c:pt idx="225">
                  <c:v>11680</c:v>
                </c:pt>
                <c:pt idx="226">
                  <c:v>11685</c:v>
                </c:pt>
                <c:pt idx="227">
                  <c:v>11689.5</c:v>
                </c:pt>
                <c:pt idx="228">
                  <c:v>11689.5</c:v>
                </c:pt>
                <c:pt idx="229">
                  <c:v>11694.5</c:v>
                </c:pt>
                <c:pt idx="230">
                  <c:v>11697</c:v>
                </c:pt>
                <c:pt idx="231">
                  <c:v>11699.5</c:v>
                </c:pt>
                <c:pt idx="232">
                  <c:v>11711.5</c:v>
                </c:pt>
                <c:pt idx="233">
                  <c:v>11728.5</c:v>
                </c:pt>
                <c:pt idx="234">
                  <c:v>11755.5</c:v>
                </c:pt>
                <c:pt idx="235">
                  <c:v>11760.5</c:v>
                </c:pt>
                <c:pt idx="236">
                  <c:v>11794.5</c:v>
                </c:pt>
                <c:pt idx="237">
                  <c:v>12147.5</c:v>
                </c:pt>
                <c:pt idx="238">
                  <c:v>12262</c:v>
                </c:pt>
                <c:pt idx="239">
                  <c:v>12286.5</c:v>
                </c:pt>
                <c:pt idx="240">
                  <c:v>12291.5</c:v>
                </c:pt>
                <c:pt idx="241">
                  <c:v>12294</c:v>
                </c:pt>
                <c:pt idx="242">
                  <c:v>12318.5</c:v>
                </c:pt>
                <c:pt idx="243">
                  <c:v>12350</c:v>
                </c:pt>
                <c:pt idx="244">
                  <c:v>12364.5</c:v>
                </c:pt>
                <c:pt idx="245">
                  <c:v>12406.5</c:v>
                </c:pt>
                <c:pt idx="246">
                  <c:v>12421</c:v>
                </c:pt>
                <c:pt idx="247">
                  <c:v>12423.5</c:v>
                </c:pt>
                <c:pt idx="248">
                  <c:v>12426</c:v>
                </c:pt>
                <c:pt idx="249">
                  <c:v>12428</c:v>
                </c:pt>
                <c:pt idx="250">
                  <c:v>12428.5</c:v>
                </c:pt>
                <c:pt idx="251">
                  <c:v>12430.5</c:v>
                </c:pt>
                <c:pt idx="252">
                  <c:v>12433</c:v>
                </c:pt>
                <c:pt idx="253">
                  <c:v>12448</c:v>
                </c:pt>
                <c:pt idx="254">
                  <c:v>12450.5</c:v>
                </c:pt>
                <c:pt idx="255">
                  <c:v>12455</c:v>
                </c:pt>
                <c:pt idx="256">
                  <c:v>12462.5</c:v>
                </c:pt>
                <c:pt idx="257">
                  <c:v>12470</c:v>
                </c:pt>
                <c:pt idx="258">
                  <c:v>12477</c:v>
                </c:pt>
                <c:pt idx="259">
                  <c:v>12479.5</c:v>
                </c:pt>
                <c:pt idx="260">
                  <c:v>12482</c:v>
                </c:pt>
                <c:pt idx="261">
                  <c:v>12489.5</c:v>
                </c:pt>
                <c:pt idx="262">
                  <c:v>12492</c:v>
                </c:pt>
                <c:pt idx="263">
                  <c:v>12494</c:v>
                </c:pt>
                <c:pt idx="264">
                  <c:v>12494.5</c:v>
                </c:pt>
                <c:pt idx="265">
                  <c:v>12501.5</c:v>
                </c:pt>
                <c:pt idx="266">
                  <c:v>12501.5</c:v>
                </c:pt>
                <c:pt idx="267">
                  <c:v>12504</c:v>
                </c:pt>
                <c:pt idx="268">
                  <c:v>12504</c:v>
                </c:pt>
                <c:pt idx="269">
                  <c:v>12504</c:v>
                </c:pt>
                <c:pt idx="270">
                  <c:v>12504</c:v>
                </c:pt>
                <c:pt idx="271">
                  <c:v>12504</c:v>
                </c:pt>
                <c:pt idx="272">
                  <c:v>12511.5</c:v>
                </c:pt>
                <c:pt idx="273">
                  <c:v>12516</c:v>
                </c:pt>
                <c:pt idx="274">
                  <c:v>12518.5</c:v>
                </c:pt>
                <c:pt idx="275">
                  <c:v>12521</c:v>
                </c:pt>
                <c:pt idx="276">
                  <c:v>12528.5</c:v>
                </c:pt>
                <c:pt idx="277">
                  <c:v>12533.5</c:v>
                </c:pt>
                <c:pt idx="278">
                  <c:v>12536</c:v>
                </c:pt>
                <c:pt idx="279">
                  <c:v>12550.5</c:v>
                </c:pt>
                <c:pt idx="280">
                  <c:v>12565</c:v>
                </c:pt>
                <c:pt idx="281">
                  <c:v>12584.5</c:v>
                </c:pt>
                <c:pt idx="282">
                  <c:v>12621</c:v>
                </c:pt>
                <c:pt idx="283">
                  <c:v>12623.5</c:v>
                </c:pt>
                <c:pt idx="284">
                  <c:v>12650.5</c:v>
                </c:pt>
                <c:pt idx="285">
                  <c:v>12653</c:v>
                </c:pt>
                <c:pt idx="286">
                  <c:v>12665</c:v>
                </c:pt>
                <c:pt idx="287">
                  <c:v>12665</c:v>
                </c:pt>
                <c:pt idx="288">
                  <c:v>12682</c:v>
                </c:pt>
                <c:pt idx="289">
                  <c:v>12709</c:v>
                </c:pt>
                <c:pt idx="290">
                  <c:v>12709</c:v>
                </c:pt>
                <c:pt idx="291">
                  <c:v>13118</c:v>
                </c:pt>
                <c:pt idx="292">
                  <c:v>13120.5</c:v>
                </c:pt>
                <c:pt idx="293">
                  <c:v>13140</c:v>
                </c:pt>
                <c:pt idx="294">
                  <c:v>13145</c:v>
                </c:pt>
                <c:pt idx="295">
                  <c:v>13154.5</c:v>
                </c:pt>
                <c:pt idx="296">
                  <c:v>13159.5</c:v>
                </c:pt>
                <c:pt idx="297">
                  <c:v>13256</c:v>
                </c:pt>
                <c:pt idx="298">
                  <c:v>13269.5</c:v>
                </c:pt>
                <c:pt idx="299">
                  <c:v>13272</c:v>
                </c:pt>
                <c:pt idx="300">
                  <c:v>13274</c:v>
                </c:pt>
                <c:pt idx="301">
                  <c:v>13276.5</c:v>
                </c:pt>
                <c:pt idx="302">
                  <c:v>13279</c:v>
                </c:pt>
                <c:pt idx="303">
                  <c:v>13284</c:v>
                </c:pt>
                <c:pt idx="304">
                  <c:v>13286.5</c:v>
                </c:pt>
                <c:pt idx="305">
                  <c:v>13364.5</c:v>
                </c:pt>
                <c:pt idx="306">
                  <c:v>13364.5</c:v>
                </c:pt>
                <c:pt idx="307">
                  <c:v>13364.5</c:v>
                </c:pt>
                <c:pt idx="308">
                  <c:v>13364.5</c:v>
                </c:pt>
                <c:pt idx="309">
                  <c:v>13367</c:v>
                </c:pt>
                <c:pt idx="310">
                  <c:v>13367</c:v>
                </c:pt>
                <c:pt idx="311">
                  <c:v>13367</c:v>
                </c:pt>
                <c:pt idx="312">
                  <c:v>13367</c:v>
                </c:pt>
                <c:pt idx="313">
                  <c:v>13367</c:v>
                </c:pt>
                <c:pt idx="314">
                  <c:v>13372</c:v>
                </c:pt>
                <c:pt idx="315">
                  <c:v>14235</c:v>
                </c:pt>
                <c:pt idx="316">
                  <c:v>15032</c:v>
                </c:pt>
                <c:pt idx="317">
                  <c:v>15032</c:v>
                </c:pt>
                <c:pt idx="318">
                  <c:v>15086</c:v>
                </c:pt>
                <c:pt idx="319">
                  <c:v>15227.5</c:v>
                </c:pt>
                <c:pt idx="320">
                  <c:v>16076</c:v>
                </c:pt>
                <c:pt idx="321">
                  <c:v>16731.5</c:v>
                </c:pt>
                <c:pt idx="322">
                  <c:v>16944</c:v>
                </c:pt>
                <c:pt idx="323">
                  <c:v>17036.5</c:v>
                </c:pt>
                <c:pt idx="324">
                  <c:v>17046.5</c:v>
                </c:pt>
                <c:pt idx="325">
                  <c:v>17699.5</c:v>
                </c:pt>
                <c:pt idx="326">
                  <c:v>17790</c:v>
                </c:pt>
                <c:pt idx="327">
                  <c:v>17790</c:v>
                </c:pt>
                <c:pt idx="328">
                  <c:v>17790</c:v>
                </c:pt>
                <c:pt idx="329">
                  <c:v>17794</c:v>
                </c:pt>
                <c:pt idx="330">
                  <c:v>17917</c:v>
                </c:pt>
                <c:pt idx="331">
                  <c:v>17934</c:v>
                </c:pt>
                <c:pt idx="332">
                  <c:v>18636</c:v>
                </c:pt>
                <c:pt idx="333">
                  <c:v>18653</c:v>
                </c:pt>
                <c:pt idx="334">
                  <c:v>18677.5</c:v>
                </c:pt>
                <c:pt idx="335">
                  <c:v>18765.5</c:v>
                </c:pt>
                <c:pt idx="336">
                  <c:v>18765.5</c:v>
                </c:pt>
                <c:pt idx="337">
                  <c:v>18770.5</c:v>
                </c:pt>
                <c:pt idx="338">
                  <c:v>18810</c:v>
                </c:pt>
                <c:pt idx="339">
                  <c:v>19452.5</c:v>
                </c:pt>
                <c:pt idx="340">
                  <c:v>19555</c:v>
                </c:pt>
                <c:pt idx="341">
                  <c:v>19560</c:v>
                </c:pt>
                <c:pt idx="342">
                  <c:v>19562</c:v>
                </c:pt>
                <c:pt idx="343">
                  <c:v>19674</c:v>
                </c:pt>
                <c:pt idx="344">
                  <c:v>20238.5</c:v>
                </c:pt>
                <c:pt idx="345">
                  <c:v>20518.5</c:v>
                </c:pt>
                <c:pt idx="346">
                  <c:v>20557.5</c:v>
                </c:pt>
                <c:pt idx="347">
                  <c:v>20587</c:v>
                </c:pt>
                <c:pt idx="348">
                  <c:v>21061</c:v>
                </c:pt>
                <c:pt idx="349">
                  <c:v>21078</c:v>
                </c:pt>
                <c:pt idx="350">
                  <c:v>21105</c:v>
                </c:pt>
                <c:pt idx="351">
                  <c:v>21160</c:v>
                </c:pt>
                <c:pt idx="352">
                  <c:v>21229.5</c:v>
                </c:pt>
                <c:pt idx="353">
                  <c:v>21264.5</c:v>
                </c:pt>
                <c:pt idx="354">
                  <c:v>21284</c:v>
                </c:pt>
                <c:pt idx="355">
                  <c:v>21315.5</c:v>
                </c:pt>
                <c:pt idx="356">
                  <c:v>21328</c:v>
                </c:pt>
                <c:pt idx="357">
                  <c:v>21328.5</c:v>
                </c:pt>
                <c:pt idx="358">
                  <c:v>21331</c:v>
                </c:pt>
                <c:pt idx="359">
                  <c:v>21403.5</c:v>
                </c:pt>
                <c:pt idx="360">
                  <c:v>22344</c:v>
                </c:pt>
                <c:pt idx="361">
                  <c:v>22357</c:v>
                </c:pt>
                <c:pt idx="362">
                  <c:v>22415.5</c:v>
                </c:pt>
                <c:pt idx="363">
                  <c:v>22514</c:v>
                </c:pt>
                <c:pt idx="364">
                  <c:v>23028</c:v>
                </c:pt>
                <c:pt idx="365">
                  <c:v>23067</c:v>
                </c:pt>
                <c:pt idx="366">
                  <c:v>23098</c:v>
                </c:pt>
                <c:pt idx="367">
                  <c:v>23100.5</c:v>
                </c:pt>
                <c:pt idx="368">
                  <c:v>23112.5</c:v>
                </c:pt>
                <c:pt idx="369">
                  <c:v>23115</c:v>
                </c:pt>
                <c:pt idx="370">
                  <c:v>23159</c:v>
                </c:pt>
                <c:pt idx="371">
                  <c:v>23161.5</c:v>
                </c:pt>
                <c:pt idx="372">
                  <c:v>23186</c:v>
                </c:pt>
                <c:pt idx="373">
                  <c:v>23186</c:v>
                </c:pt>
                <c:pt idx="374">
                  <c:v>23188.5</c:v>
                </c:pt>
                <c:pt idx="375">
                  <c:v>23188.5</c:v>
                </c:pt>
                <c:pt idx="376">
                  <c:v>23188.5</c:v>
                </c:pt>
                <c:pt idx="377">
                  <c:v>23188.5</c:v>
                </c:pt>
                <c:pt idx="378">
                  <c:v>23188.5</c:v>
                </c:pt>
                <c:pt idx="379">
                  <c:v>23191</c:v>
                </c:pt>
                <c:pt idx="380">
                  <c:v>23191</c:v>
                </c:pt>
                <c:pt idx="381">
                  <c:v>23191</c:v>
                </c:pt>
                <c:pt idx="382">
                  <c:v>23191</c:v>
                </c:pt>
                <c:pt idx="383">
                  <c:v>23216</c:v>
                </c:pt>
                <c:pt idx="384">
                  <c:v>23227.5</c:v>
                </c:pt>
                <c:pt idx="385">
                  <c:v>23230</c:v>
                </c:pt>
                <c:pt idx="386">
                  <c:v>23248.5</c:v>
                </c:pt>
                <c:pt idx="387">
                  <c:v>23866</c:v>
                </c:pt>
                <c:pt idx="388">
                  <c:v>23924.5</c:v>
                </c:pt>
                <c:pt idx="389">
                  <c:v>23924.5</c:v>
                </c:pt>
                <c:pt idx="390">
                  <c:v>23924.5</c:v>
                </c:pt>
                <c:pt idx="391">
                  <c:v>23964.5</c:v>
                </c:pt>
                <c:pt idx="392">
                  <c:v>23974</c:v>
                </c:pt>
                <c:pt idx="393">
                  <c:v>23985.5</c:v>
                </c:pt>
                <c:pt idx="394">
                  <c:v>23993</c:v>
                </c:pt>
                <c:pt idx="395">
                  <c:v>24056.5</c:v>
                </c:pt>
                <c:pt idx="396">
                  <c:v>24059</c:v>
                </c:pt>
                <c:pt idx="397">
                  <c:v>24059</c:v>
                </c:pt>
                <c:pt idx="398">
                  <c:v>24085.5</c:v>
                </c:pt>
                <c:pt idx="399">
                  <c:v>24088</c:v>
                </c:pt>
                <c:pt idx="400">
                  <c:v>24123</c:v>
                </c:pt>
                <c:pt idx="401">
                  <c:v>24132</c:v>
                </c:pt>
                <c:pt idx="402">
                  <c:v>24134.5</c:v>
                </c:pt>
                <c:pt idx="403">
                  <c:v>24751</c:v>
                </c:pt>
                <c:pt idx="404">
                  <c:v>24859</c:v>
                </c:pt>
                <c:pt idx="405">
                  <c:v>24865.5</c:v>
                </c:pt>
                <c:pt idx="406">
                  <c:v>24885</c:v>
                </c:pt>
                <c:pt idx="407">
                  <c:v>24895</c:v>
                </c:pt>
                <c:pt idx="408">
                  <c:v>24897.5</c:v>
                </c:pt>
                <c:pt idx="409">
                  <c:v>25005</c:v>
                </c:pt>
                <c:pt idx="410">
                  <c:v>25005</c:v>
                </c:pt>
                <c:pt idx="411">
                  <c:v>25005</c:v>
                </c:pt>
                <c:pt idx="412">
                  <c:v>25644</c:v>
                </c:pt>
                <c:pt idx="413">
                  <c:v>25765.5</c:v>
                </c:pt>
                <c:pt idx="414">
                  <c:v>25830</c:v>
                </c:pt>
                <c:pt idx="415">
                  <c:v>25953.5</c:v>
                </c:pt>
                <c:pt idx="416">
                  <c:v>25953.5</c:v>
                </c:pt>
                <c:pt idx="417">
                  <c:v>25953.5</c:v>
                </c:pt>
                <c:pt idx="418">
                  <c:v>26740</c:v>
                </c:pt>
                <c:pt idx="419">
                  <c:v>27539</c:v>
                </c:pt>
                <c:pt idx="420">
                  <c:v>27761</c:v>
                </c:pt>
                <c:pt idx="421">
                  <c:v>28451</c:v>
                </c:pt>
                <c:pt idx="422">
                  <c:v>28521</c:v>
                </c:pt>
                <c:pt idx="423">
                  <c:v>29257</c:v>
                </c:pt>
                <c:pt idx="424">
                  <c:v>29337.5</c:v>
                </c:pt>
                <c:pt idx="425">
                  <c:v>30133</c:v>
                </c:pt>
                <c:pt idx="426">
                  <c:v>30293.5</c:v>
                </c:pt>
                <c:pt idx="427">
                  <c:v>30338</c:v>
                </c:pt>
                <c:pt idx="428">
                  <c:v>30460</c:v>
                </c:pt>
                <c:pt idx="429">
                  <c:v>30975</c:v>
                </c:pt>
                <c:pt idx="430">
                  <c:v>31089</c:v>
                </c:pt>
                <c:pt idx="431">
                  <c:v>31250</c:v>
                </c:pt>
                <c:pt idx="432">
                  <c:v>31294</c:v>
                </c:pt>
                <c:pt idx="433">
                  <c:v>32005</c:v>
                </c:pt>
                <c:pt idx="434">
                  <c:v>32040.5</c:v>
                </c:pt>
                <c:pt idx="435">
                  <c:v>32040.5</c:v>
                </c:pt>
                <c:pt idx="436">
                  <c:v>32040.5</c:v>
                </c:pt>
                <c:pt idx="437">
                  <c:v>32113</c:v>
                </c:pt>
                <c:pt idx="438">
                  <c:v>32856</c:v>
                </c:pt>
                <c:pt idx="439">
                  <c:v>32856</c:v>
                </c:pt>
                <c:pt idx="440">
                  <c:v>32941.5</c:v>
                </c:pt>
                <c:pt idx="441">
                  <c:v>32988</c:v>
                </c:pt>
                <c:pt idx="442">
                  <c:v>33025</c:v>
                </c:pt>
                <c:pt idx="443">
                  <c:v>33032</c:v>
                </c:pt>
                <c:pt idx="444">
                  <c:v>33145</c:v>
                </c:pt>
                <c:pt idx="445">
                  <c:v>33740</c:v>
                </c:pt>
                <c:pt idx="446">
                  <c:v>33820.5</c:v>
                </c:pt>
                <c:pt idx="447">
                  <c:v>33853.5</c:v>
                </c:pt>
                <c:pt idx="448">
                  <c:v>33907</c:v>
                </c:pt>
                <c:pt idx="449">
                  <c:v>33959</c:v>
                </c:pt>
                <c:pt idx="450">
                  <c:v>34807</c:v>
                </c:pt>
                <c:pt idx="451">
                  <c:v>34971</c:v>
                </c:pt>
                <c:pt idx="452">
                  <c:v>35468</c:v>
                </c:pt>
                <c:pt idx="453">
                  <c:v>35499</c:v>
                </c:pt>
                <c:pt idx="454">
                  <c:v>35534</c:v>
                </c:pt>
                <c:pt idx="455">
                  <c:v>35607</c:v>
                </c:pt>
                <c:pt idx="456">
                  <c:v>35611.5</c:v>
                </c:pt>
                <c:pt idx="457">
                  <c:v>35684.5</c:v>
                </c:pt>
                <c:pt idx="458">
                  <c:v>35800</c:v>
                </c:pt>
                <c:pt idx="459">
                  <c:v>36424</c:v>
                </c:pt>
                <c:pt idx="460">
                  <c:v>36582</c:v>
                </c:pt>
                <c:pt idx="461">
                  <c:v>37409</c:v>
                </c:pt>
                <c:pt idx="462">
                  <c:v>37489</c:v>
                </c:pt>
                <c:pt idx="463">
                  <c:v>37597</c:v>
                </c:pt>
              </c:numCache>
            </c:numRef>
          </c:xVal>
          <c:yVal>
            <c:numRef>
              <c:f>'Active 5'!$J$21:$J$599</c:f>
              <c:numCache>
                <c:formatCode>General</c:formatCode>
                <c:ptCount val="579"/>
                <c:pt idx="0">
                  <c:v>0.17805411449444364</c:v>
                </c:pt>
                <c:pt idx="1">
                  <c:v>9.014974699675804E-2</c:v>
                </c:pt>
                <c:pt idx="2">
                  <c:v>8.4727490997465793E-2</c:v>
                </c:pt>
                <c:pt idx="3">
                  <c:v>8.4926333496696316E-2</c:v>
                </c:pt>
                <c:pt idx="4">
                  <c:v>7.6446178500191309E-2</c:v>
                </c:pt>
                <c:pt idx="6">
                  <c:v>5.1508275995729491E-2</c:v>
                </c:pt>
                <c:pt idx="10">
                  <c:v>4.1854008995869663E-2</c:v>
                </c:pt>
                <c:pt idx="30">
                  <c:v>-7.7477480008383282E-3</c:v>
                </c:pt>
                <c:pt idx="35">
                  <c:v>-1.9612710020737723E-3</c:v>
                </c:pt>
                <c:pt idx="36">
                  <c:v>-1.2848839978687465E-3</c:v>
                </c:pt>
                <c:pt idx="37">
                  <c:v>-4.8604149924358353E-4</c:v>
                </c:pt>
                <c:pt idx="38">
                  <c:v>-3.87199004762806E-4</c:v>
                </c:pt>
                <c:pt idx="48">
                  <c:v>1.1801034997915849E-3</c:v>
                </c:pt>
                <c:pt idx="49">
                  <c:v>1.5791775003890507E-3</c:v>
                </c:pt>
                <c:pt idx="50">
                  <c:v>1.4780199999222532E-3</c:v>
                </c:pt>
                <c:pt idx="51">
                  <c:v>1.6768624991527759E-3</c:v>
                </c:pt>
                <c:pt idx="52">
                  <c:v>4.7454749437747523E-4</c:v>
                </c:pt>
                <c:pt idx="63">
                  <c:v>-5.3673540023737587E-3</c:v>
                </c:pt>
                <c:pt idx="64">
                  <c:v>-5.3673540023737587E-3</c:v>
                </c:pt>
                <c:pt idx="96">
                  <c:v>7.9947749327402562E-4</c:v>
                </c:pt>
                <c:pt idx="97">
                  <c:v>1.1994774977210909E-3</c:v>
                </c:pt>
                <c:pt idx="98">
                  <c:v>1.4994774974184111E-3</c:v>
                </c:pt>
                <c:pt idx="99">
                  <c:v>-7.6372199691832066E-4</c:v>
                </c:pt>
                <c:pt idx="103">
                  <c:v>3.3105254988186061E-3</c:v>
                </c:pt>
                <c:pt idx="104">
                  <c:v>3.7105254959897138E-3</c:v>
                </c:pt>
                <c:pt idx="105">
                  <c:v>2.5947835019906051E-3</c:v>
                </c:pt>
                <c:pt idx="106">
                  <c:v>5.2947834992664866E-3</c:v>
                </c:pt>
                <c:pt idx="108">
                  <c:v>2.8755690000252798E-3</c:v>
                </c:pt>
                <c:pt idx="109">
                  <c:v>3.2755689971963875E-3</c:v>
                </c:pt>
                <c:pt idx="110">
                  <c:v>-2.8267460002098233E-3</c:v>
                </c:pt>
                <c:pt idx="116">
                  <c:v>5.8984554998460226E-3</c:v>
                </c:pt>
                <c:pt idx="117">
                  <c:v>6.0984554947935976E-3</c:v>
                </c:pt>
                <c:pt idx="118">
                  <c:v>6.5984554967144504E-3</c:v>
                </c:pt>
                <c:pt idx="119">
                  <c:v>6.2961404983070679E-3</c:v>
                </c:pt>
                <c:pt idx="120">
                  <c:v>6.396140503056813E-3</c:v>
                </c:pt>
                <c:pt idx="121">
                  <c:v>6.5961404980043881E-3</c:v>
                </c:pt>
                <c:pt idx="138">
                  <c:v>6.4384969955426641E-3</c:v>
                </c:pt>
                <c:pt idx="139">
                  <c:v>6.4384969955426641E-3</c:v>
                </c:pt>
                <c:pt idx="140">
                  <c:v>6.4384969955426641E-3</c:v>
                </c:pt>
                <c:pt idx="141">
                  <c:v>7.1384969924110919E-3</c:v>
                </c:pt>
                <c:pt idx="144">
                  <c:v>9.1283109941286966E-3</c:v>
                </c:pt>
                <c:pt idx="145">
                  <c:v>9.1644010026357137E-3</c:v>
                </c:pt>
                <c:pt idx="146">
                  <c:v>1.1264401000516955E-2</c:v>
                </c:pt>
                <c:pt idx="151">
                  <c:v>1.1459299996204209E-2</c:v>
                </c:pt>
                <c:pt idx="152">
                  <c:v>1.325929999438813E-2</c:v>
                </c:pt>
                <c:pt idx="156">
                  <c:v>1.0737770498963073E-2</c:v>
                </c:pt>
                <c:pt idx="160">
                  <c:v>1.1231056996621192E-2</c:v>
                </c:pt>
                <c:pt idx="161">
                  <c:v>1.1731056998542044E-2</c:v>
                </c:pt>
                <c:pt idx="162">
                  <c:v>1.0908370000834111E-2</c:v>
                </c:pt>
                <c:pt idx="163">
                  <c:v>1.1208370000531431E-2</c:v>
                </c:pt>
                <c:pt idx="164">
                  <c:v>1.5693529996497091E-2</c:v>
                </c:pt>
                <c:pt idx="165">
                  <c:v>1.5793529993970878E-2</c:v>
                </c:pt>
                <c:pt idx="166">
                  <c:v>1.5862972002651077E-2</c:v>
                </c:pt>
                <c:pt idx="167">
                  <c:v>1.7362972001137678E-2</c:v>
                </c:pt>
                <c:pt idx="181">
                  <c:v>2.2850901994388551E-2</c:v>
                </c:pt>
                <c:pt idx="182">
                  <c:v>2.2850901994388551E-2</c:v>
                </c:pt>
                <c:pt idx="206">
                  <c:v>2.8012903996568639E-2</c:v>
                </c:pt>
                <c:pt idx="207">
                  <c:v>2.8512903998489492E-2</c:v>
                </c:pt>
                <c:pt idx="222">
                  <c:v>2.5474474998190999E-2</c:v>
                </c:pt>
                <c:pt idx="223">
                  <c:v>2.7174474998901132E-2</c:v>
                </c:pt>
                <c:pt idx="227">
                  <c:v>2.8567761502927169E-2</c:v>
                </c:pt>
                <c:pt idx="228">
                  <c:v>2.8767761505150702E-2</c:v>
                </c:pt>
                <c:pt idx="229">
                  <c:v>2.9265446501085535E-2</c:v>
                </c:pt>
                <c:pt idx="246">
                  <c:v>3.9129076998506207E-2</c:v>
                </c:pt>
                <c:pt idx="256">
                  <c:v>3.1709862494608387E-2</c:v>
                </c:pt>
                <c:pt idx="281">
                  <c:v>1.25533765021828E-2</c:v>
                </c:pt>
                <c:pt idx="284">
                  <c:v>2.1522818497032858E-2</c:v>
                </c:pt>
                <c:pt idx="285">
                  <c:v>1.90216609989875E-2</c:v>
                </c:pt>
                <c:pt idx="314">
                  <c:v>3.4888763999333605E-2</c:v>
                </c:pt>
                <c:pt idx="315">
                  <c:v>3.698919499584008E-2</c:v>
                </c:pt>
                <c:pt idx="318">
                  <c:v>3.959518200281309E-2</c:v>
                </c:pt>
                <c:pt idx="320">
                  <c:v>4.2436812000232749E-2</c:v>
                </c:pt>
                <c:pt idx="322">
                  <c:v>4.4834927997726481E-2</c:v>
                </c:pt>
                <c:pt idx="323">
                  <c:v>4.4792100496124476E-2</c:v>
                </c:pt>
                <c:pt idx="324">
                  <c:v>4.7687470498203766E-2</c:v>
                </c:pt>
                <c:pt idx="326">
                  <c:v>3.9323229997535236E-2</c:v>
                </c:pt>
                <c:pt idx="327">
                  <c:v>4.0773229993646964E-2</c:v>
                </c:pt>
                <c:pt idx="328">
                  <c:v>4.0993229995365255E-2</c:v>
                </c:pt>
                <c:pt idx="345">
                  <c:v>6.2179934502637479E-2</c:v>
                </c:pt>
                <c:pt idx="353">
                  <c:v>7.0534536505874712E-2</c:v>
                </c:pt>
                <c:pt idx="354">
                  <c:v>6.5525507998245303E-2</c:v>
                </c:pt>
                <c:pt idx="355">
                  <c:v>6.8110923501080833E-2</c:v>
                </c:pt>
                <c:pt idx="356">
                  <c:v>6.6605136002181098E-2</c:v>
                </c:pt>
                <c:pt idx="387">
                  <c:v>8.8930041994899511E-2</c:v>
                </c:pt>
                <c:pt idx="391">
                  <c:v>8.7284436500340234E-2</c:v>
                </c:pt>
                <c:pt idx="392">
                  <c:v>8.8880038005299866E-2</c:v>
                </c:pt>
                <c:pt idx="393">
                  <c:v>8.7074713497713674E-2</c:v>
                </c:pt>
                <c:pt idx="394">
                  <c:v>8.3271240997419227E-2</c:v>
                </c:pt>
                <c:pt idx="397">
                  <c:v>8.8240682998730335E-2</c:v>
                </c:pt>
                <c:pt idx="400">
                  <c:v>8.6511050998524297E-2</c:v>
                </c:pt>
                <c:pt idx="404">
                  <c:v>9.2570282991800923E-2</c:v>
                </c:pt>
                <c:pt idx="412">
                  <c:v>9.8406828001316171E-2</c:v>
                </c:pt>
                <c:pt idx="414">
                  <c:v>0.10052070999518037</c:v>
                </c:pt>
                <c:pt idx="420">
                  <c:v>0.10852665700076614</c:v>
                </c:pt>
                <c:pt idx="421">
                  <c:v>0.11320718699425925</c:v>
                </c:pt>
                <c:pt idx="422">
                  <c:v>0.11457477699150331</c:v>
                </c:pt>
                <c:pt idx="423">
                  <c:v>0.11723400899791159</c:v>
                </c:pt>
                <c:pt idx="424">
                  <c:v>0.11839673749636859</c:v>
                </c:pt>
                <c:pt idx="425">
                  <c:v>0.12182842100446578</c:v>
                </c:pt>
                <c:pt idx="426">
                  <c:v>0.12425410949799698</c:v>
                </c:pt>
                <c:pt idx="427">
                  <c:v>0.12133350600197446</c:v>
                </c:pt>
                <c:pt idx="428">
                  <c:v>0.12297702000068966</c:v>
                </c:pt>
                <c:pt idx="429">
                  <c:v>0.12513857500016456</c:v>
                </c:pt>
                <c:pt idx="430">
                  <c:v>0.12778579300356796</c:v>
                </c:pt>
                <c:pt idx="431">
                  <c:v>0.12761124999815365</c:v>
                </c:pt>
                <c:pt idx="432">
                  <c:v>0.12709087799157714</c:v>
                </c:pt>
                <c:pt idx="433">
                  <c:v>0.13146168499952182</c:v>
                </c:pt>
                <c:pt idx="434">
                  <c:v>0.13354524850001326</c:v>
                </c:pt>
                <c:pt idx="435">
                  <c:v>0.13354524850001326</c:v>
                </c:pt>
                <c:pt idx="436">
                  <c:v>0.13494524850102607</c:v>
                </c:pt>
                <c:pt idx="437">
                  <c:v>0.13311168099608039</c:v>
                </c:pt>
                <c:pt idx="438">
                  <c:v>0.13727767200180097</c:v>
                </c:pt>
                <c:pt idx="439">
                  <c:v>0.13727767200180097</c:v>
                </c:pt>
                <c:pt idx="440">
                  <c:v>0.13682808550220216</c:v>
                </c:pt>
                <c:pt idx="441">
                  <c:v>0.13560655599576421</c:v>
                </c:pt>
                <c:pt idx="442">
                  <c:v>0.13818942500074627</c:v>
                </c:pt>
                <c:pt idx="443">
                  <c:v>0.13808618400071282</c:v>
                </c:pt>
                <c:pt idx="444">
                  <c:v>0.1380338649978512</c:v>
                </c:pt>
                <c:pt idx="445">
                  <c:v>0.14595837999513606</c:v>
                </c:pt>
                <c:pt idx="446">
                  <c:v>0.14632110849925084</c:v>
                </c:pt>
                <c:pt idx="447">
                  <c:v>0.14240582950151293</c:v>
                </c:pt>
                <c:pt idx="448">
                  <c:v>0.14208105899888324</c:v>
                </c:pt>
                <c:pt idx="449">
                  <c:v>0.1415569829987362</c:v>
                </c:pt>
                <c:pt idx="450">
                  <c:v>0.14506435899966164</c:v>
                </c:pt>
                <c:pt idx="451">
                  <c:v>0.14458842699968955</c:v>
                </c:pt>
                <c:pt idx="452">
                  <c:v>0.14695831600693054</c:v>
                </c:pt>
                <c:pt idx="453">
                  <c:v>0.1444439632105059</c:v>
                </c:pt>
                <c:pt idx="454">
                  <c:v>0.14692775800358504</c:v>
                </c:pt>
                <c:pt idx="455">
                  <c:v>0.14759395900182426</c:v>
                </c:pt>
                <c:pt idx="456">
                  <c:v>0.1465918754984159</c:v>
                </c:pt>
                <c:pt idx="457">
                  <c:v>0.14855807650019415</c:v>
                </c:pt>
                <c:pt idx="458">
                  <c:v>0.14910459999373415</c:v>
                </c:pt>
                <c:pt idx="459">
                  <c:v>0.15061568799865199</c:v>
                </c:pt>
                <c:pt idx="460">
                  <c:v>0.15094253400457092</c:v>
                </c:pt>
                <c:pt idx="461">
                  <c:v>0.15335963299730793</c:v>
                </c:pt>
                <c:pt idx="462">
                  <c:v>0.15352259299834259</c:v>
                </c:pt>
                <c:pt idx="463">
                  <c:v>0.15347258900146699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B93D-4537-A58A-AD64AB2C6228}"/>
            </c:ext>
          </c:extLst>
        </c:ser>
        <c:ser>
          <c:idx val="3"/>
          <c:order val="3"/>
          <c:tx>
            <c:strRef>
              <c:f>'Active 5'!$K$20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xVal>
            <c:numRef>
              <c:f>'Active 5'!$F$21:$F$600</c:f>
              <c:numCache>
                <c:formatCode>General</c:formatCode>
                <c:ptCount val="580"/>
                <c:pt idx="0">
                  <c:v>-32341.5</c:v>
                </c:pt>
                <c:pt idx="1">
                  <c:v>-20669</c:v>
                </c:pt>
                <c:pt idx="2">
                  <c:v>-19757</c:v>
                </c:pt>
                <c:pt idx="3">
                  <c:v>-19754.5</c:v>
                </c:pt>
                <c:pt idx="4">
                  <c:v>-18069.5</c:v>
                </c:pt>
                <c:pt idx="5">
                  <c:v>-15232</c:v>
                </c:pt>
                <c:pt idx="6">
                  <c:v>-13452</c:v>
                </c:pt>
                <c:pt idx="7">
                  <c:v>-10931</c:v>
                </c:pt>
                <c:pt idx="8">
                  <c:v>-10909</c:v>
                </c:pt>
                <c:pt idx="9">
                  <c:v>-10906.5</c:v>
                </c:pt>
                <c:pt idx="10">
                  <c:v>-10743</c:v>
                </c:pt>
                <c:pt idx="11">
                  <c:v>-10677</c:v>
                </c:pt>
                <c:pt idx="12">
                  <c:v>-9985</c:v>
                </c:pt>
                <c:pt idx="13">
                  <c:v>-9931</c:v>
                </c:pt>
                <c:pt idx="14">
                  <c:v>-6293</c:v>
                </c:pt>
                <c:pt idx="15">
                  <c:v>-6268.5</c:v>
                </c:pt>
                <c:pt idx="16">
                  <c:v>-6229.5</c:v>
                </c:pt>
                <c:pt idx="17">
                  <c:v>-6217</c:v>
                </c:pt>
                <c:pt idx="18">
                  <c:v>-6210</c:v>
                </c:pt>
                <c:pt idx="19">
                  <c:v>-5366.5</c:v>
                </c:pt>
                <c:pt idx="20">
                  <c:v>-5364</c:v>
                </c:pt>
                <c:pt idx="21">
                  <c:v>-5334.5</c:v>
                </c:pt>
                <c:pt idx="22">
                  <c:v>-4461.5</c:v>
                </c:pt>
                <c:pt idx="23">
                  <c:v>-3535</c:v>
                </c:pt>
                <c:pt idx="24">
                  <c:v>-3532.5</c:v>
                </c:pt>
                <c:pt idx="25">
                  <c:v>-2684</c:v>
                </c:pt>
                <c:pt idx="26">
                  <c:v>-2606</c:v>
                </c:pt>
                <c:pt idx="27">
                  <c:v>-2589</c:v>
                </c:pt>
                <c:pt idx="28">
                  <c:v>-2567</c:v>
                </c:pt>
                <c:pt idx="29">
                  <c:v>-1848</c:v>
                </c:pt>
                <c:pt idx="30">
                  <c:v>-804</c:v>
                </c:pt>
                <c:pt idx="31">
                  <c:v>0.5</c:v>
                </c:pt>
                <c:pt idx="32">
                  <c:v>714.5</c:v>
                </c:pt>
                <c:pt idx="33">
                  <c:v>734</c:v>
                </c:pt>
                <c:pt idx="34">
                  <c:v>951.5</c:v>
                </c:pt>
                <c:pt idx="35">
                  <c:v>1817</c:v>
                </c:pt>
                <c:pt idx="36">
                  <c:v>1868</c:v>
                </c:pt>
                <c:pt idx="37">
                  <c:v>1870.5</c:v>
                </c:pt>
                <c:pt idx="38">
                  <c:v>1873</c:v>
                </c:pt>
                <c:pt idx="39">
                  <c:v>2731.5</c:v>
                </c:pt>
                <c:pt idx="40">
                  <c:v>2734</c:v>
                </c:pt>
                <c:pt idx="41">
                  <c:v>3247.5</c:v>
                </c:pt>
                <c:pt idx="42">
                  <c:v>3426</c:v>
                </c:pt>
                <c:pt idx="43">
                  <c:v>3426</c:v>
                </c:pt>
                <c:pt idx="44">
                  <c:v>3428.5</c:v>
                </c:pt>
                <c:pt idx="45">
                  <c:v>3429</c:v>
                </c:pt>
                <c:pt idx="46">
                  <c:v>3431</c:v>
                </c:pt>
                <c:pt idx="47">
                  <c:v>3448.5</c:v>
                </c:pt>
                <c:pt idx="48">
                  <c:v>3455.5</c:v>
                </c:pt>
                <c:pt idx="49">
                  <c:v>3457.5</c:v>
                </c:pt>
                <c:pt idx="50">
                  <c:v>3460</c:v>
                </c:pt>
                <c:pt idx="51">
                  <c:v>3462.5</c:v>
                </c:pt>
                <c:pt idx="52">
                  <c:v>3467.5</c:v>
                </c:pt>
                <c:pt idx="53">
                  <c:v>3468</c:v>
                </c:pt>
                <c:pt idx="54">
                  <c:v>3478</c:v>
                </c:pt>
                <c:pt idx="55">
                  <c:v>3500</c:v>
                </c:pt>
                <c:pt idx="56">
                  <c:v>3516.5</c:v>
                </c:pt>
                <c:pt idx="57">
                  <c:v>3531</c:v>
                </c:pt>
                <c:pt idx="58">
                  <c:v>3536</c:v>
                </c:pt>
                <c:pt idx="59">
                  <c:v>3553</c:v>
                </c:pt>
                <c:pt idx="60">
                  <c:v>3553</c:v>
                </c:pt>
                <c:pt idx="61">
                  <c:v>3556</c:v>
                </c:pt>
                <c:pt idx="62">
                  <c:v>3558</c:v>
                </c:pt>
                <c:pt idx="63">
                  <c:v>3558</c:v>
                </c:pt>
                <c:pt idx="64">
                  <c:v>3558</c:v>
                </c:pt>
                <c:pt idx="65">
                  <c:v>3563</c:v>
                </c:pt>
                <c:pt idx="66">
                  <c:v>3597</c:v>
                </c:pt>
                <c:pt idx="67">
                  <c:v>3614</c:v>
                </c:pt>
                <c:pt idx="68">
                  <c:v>3614</c:v>
                </c:pt>
                <c:pt idx="69">
                  <c:v>3614</c:v>
                </c:pt>
                <c:pt idx="70">
                  <c:v>3614</c:v>
                </c:pt>
                <c:pt idx="71">
                  <c:v>3614</c:v>
                </c:pt>
                <c:pt idx="72">
                  <c:v>3614</c:v>
                </c:pt>
                <c:pt idx="73">
                  <c:v>3614</c:v>
                </c:pt>
                <c:pt idx="74">
                  <c:v>3614</c:v>
                </c:pt>
                <c:pt idx="75">
                  <c:v>4396.5</c:v>
                </c:pt>
                <c:pt idx="76">
                  <c:v>4401.5</c:v>
                </c:pt>
                <c:pt idx="77">
                  <c:v>4421</c:v>
                </c:pt>
                <c:pt idx="78">
                  <c:v>4421</c:v>
                </c:pt>
                <c:pt idx="79">
                  <c:v>4470</c:v>
                </c:pt>
                <c:pt idx="80">
                  <c:v>4509</c:v>
                </c:pt>
                <c:pt idx="81">
                  <c:v>4528.5</c:v>
                </c:pt>
                <c:pt idx="82">
                  <c:v>4553</c:v>
                </c:pt>
                <c:pt idx="83">
                  <c:v>4570</c:v>
                </c:pt>
                <c:pt idx="84">
                  <c:v>5237.5</c:v>
                </c:pt>
                <c:pt idx="85">
                  <c:v>5240</c:v>
                </c:pt>
                <c:pt idx="86">
                  <c:v>5244.5</c:v>
                </c:pt>
                <c:pt idx="87">
                  <c:v>5245</c:v>
                </c:pt>
                <c:pt idx="88">
                  <c:v>5255</c:v>
                </c:pt>
                <c:pt idx="89">
                  <c:v>5335.5</c:v>
                </c:pt>
                <c:pt idx="90">
                  <c:v>5335.5</c:v>
                </c:pt>
                <c:pt idx="91">
                  <c:v>5335.5</c:v>
                </c:pt>
                <c:pt idx="92">
                  <c:v>5348</c:v>
                </c:pt>
                <c:pt idx="93">
                  <c:v>5350.5</c:v>
                </c:pt>
                <c:pt idx="94">
                  <c:v>5357.5</c:v>
                </c:pt>
                <c:pt idx="95">
                  <c:v>5357.5</c:v>
                </c:pt>
                <c:pt idx="96">
                  <c:v>5357.5</c:v>
                </c:pt>
                <c:pt idx="97">
                  <c:v>5357.5</c:v>
                </c:pt>
                <c:pt idx="98">
                  <c:v>5357.5</c:v>
                </c:pt>
                <c:pt idx="99">
                  <c:v>5494</c:v>
                </c:pt>
                <c:pt idx="100">
                  <c:v>6052</c:v>
                </c:pt>
                <c:pt idx="101">
                  <c:v>6961.5</c:v>
                </c:pt>
                <c:pt idx="102">
                  <c:v>6981</c:v>
                </c:pt>
                <c:pt idx="103">
                  <c:v>7061.5</c:v>
                </c:pt>
                <c:pt idx="104">
                  <c:v>7061.5</c:v>
                </c:pt>
                <c:pt idx="105">
                  <c:v>7095.5</c:v>
                </c:pt>
                <c:pt idx="106">
                  <c:v>7095.5</c:v>
                </c:pt>
                <c:pt idx="107">
                  <c:v>7113</c:v>
                </c:pt>
                <c:pt idx="108">
                  <c:v>7137</c:v>
                </c:pt>
                <c:pt idx="109">
                  <c:v>7137</c:v>
                </c:pt>
                <c:pt idx="110">
                  <c:v>7142</c:v>
                </c:pt>
                <c:pt idx="111">
                  <c:v>7196</c:v>
                </c:pt>
                <c:pt idx="112">
                  <c:v>7203.5</c:v>
                </c:pt>
                <c:pt idx="113">
                  <c:v>7218</c:v>
                </c:pt>
                <c:pt idx="114">
                  <c:v>7237.5</c:v>
                </c:pt>
                <c:pt idx="115">
                  <c:v>7332.5</c:v>
                </c:pt>
                <c:pt idx="116">
                  <c:v>7951.5</c:v>
                </c:pt>
                <c:pt idx="117">
                  <c:v>7951.5</c:v>
                </c:pt>
                <c:pt idx="118">
                  <c:v>7951.5</c:v>
                </c:pt>
                <c:pt idx="119">
                  <c:v>7956.5</c:v>
                </c:pt>
                <c:pt idx="120">
                  <c:v>7956.5</c:v>
                </c:pt>
                <c:pt idx="121">
                  <c:v>7956.5</c:v>
                </c:pt>
                <c:pt idx="122">
                  <c:v>7963.5</c:v>
                </c:pt>
                <c:pt idx="123">
                  <c:v>7963.5</c:v>
                </c:pt>
                <c:pt idx="124">
                  <c:v>7966</c:v>
                </c:pt>
                <c:pt idx="125">
                  <c:v>7966</c:v>
                </c:pt>
                <c:pt idx="126">
                  <c:v>8003</c:v>
                </c:pt>
                <c:pt idx="127">
                  <c:v>8005</c:v>
                </c:pt>
                <c:pt idx="128">
                  <c:v>8005</c:v>
                </c:pt>
                <c:pt idx="129">
                  <c:v>8007.5</c:v>
                </c:pt>
                <c:pt idx="130">
                  <c:v>8007.5</c:v>
                </c:pt>
                <c:pt idx="131">
                  <c:v>8010</c:v>
                </c:pt>
                <c:pt idx="132">
                  <c:v>8010</c:v>
                </c:pt>
                <c:pt idx="133">
                  <c:v>8012.5</c:v>
                </c:pt>
                <c:pt idx="134">
                  <c:v>8012.5</c:v>
                </c:pt>
                <c:pt idx="135">
                  <c:v>8020</c:v>
                </c:pt>
                <c:pt idx="136">
                  <c:v>8052</c:v>
                </c:pt>
                <c:pt idx="137">
                  <c:v>8081</c:v>
                </c:pt>
                <c:pt idx="138">
                  <c:v>8081</c:v>
                </c:pt>
                <c:pt idx="139">
                  <c:v>8081</c:v>
                </c:pt>
                <c:pt idx="140">
                  <c:v>8081</c:v>
                </c:pt>
                <c:pt idx="141">
                  <c:v>8081</c:v>
                </c:pt>
                <c:pt idx="142">
                  <c:v>8086</c:v>
                </c:pt>
                <c:pt idx="143">
                  <c:v>8086</c:v>
                </c:pt>
                <c:pt idx="144">
                  <c:v>8103</c:v>
                </c:pt>
                <c:pt idx="145">
                  <c:v>8673</c:v>
                </c:pt>
                <c:pt idx="146">
                  <c:v>8673</c:v>
                </c:pt>
                <c:pt idx="147">
                  <c:v>8861</c:v>
                </c:pt>
                <c:pt idx="148">
                  <c:v>8861</c:v>
                </c:pt>
                <c:pt idx="149">
                  <c:v>8863.5</c:v>
                </c:pt>
                <c:pt idx="150">
                  <c:v>8863.5</c:v>
                </c:pt>
                <c:pt idx="151">
                  <c:v>8900</c:v>
                </c:pt>
                <c:pt idx="152">
                  <c:v>8900</c:v>
                </c:pt>
                <c:pt idx="153">
                  <c:v>8902.5</c:v>
                </c:pt>
                <c:pt idx="154">
                  <c:v>8902.5</c:v>
                </c:pt>
                <c:pt idx="155">
                  <c:v>8929.5</c:v>
                </c:pt>
                <c:pt idx="156">
                  <c:v>8946.5</c:v>
                </c:pt>
                <c:pt idx="157">
                  <c:v>8951.5</c:v>
                </c:pt>
                <c:pt idx="158">
                  <c:v>8951.5</c:v>
                </c:pt>
                <c:pt idx="159">
                  <c:v>8954</c:v>
                </c:pt>
                <c:pt idx="160">
                  <c:v>8961</c:v>
                </c:pt>
                <c:pt idx="161">
                  <c:v>8961</c:v>
                </c:pt>
                <c:pt idx="162">
                  <c:v>9010</c:v>
                </c:pt>
                <c:pt idx="163">
                  <c:v>9010</c:v>
                </c:pt>
                <c:pt idx="164">
                  <c:v>9690</c:v>
                </c:pt>
                <c:pt idx="165">
                  <c:v>9690</c:v>
                </c:pt>
                <c:pt idx="166">
                  <c:v>9756</c:v>
                </c:pt>
                <c:pt idx="167">
                  <c:v>9756</c:v>
                </c:pt>
                <c:pt idx="168">
                  <c:v>9814.5</c:v>
                </c:pt>
                <c:pt idx="169">
                  <c:v>9814.5</c:v>
                </c:pt>
                <c:pt idx="170">
                  <c:v>9814.5</c:v>
                </c:pt>
                <c:pt idx="171">
                  <c:v>9822</c:v>
                </c:pt>
                <c:pt idx="172">
                  <c:v>9829</c:v>
                </c:pt>
                <c:pt idx="173">
                  <c:v>9829</c:v>
                </c:pt>
                <c:pt idx="174">
                  <c:v>9829</c:v>
                </c:pt>
                <c:pt idx="175">
                  <c:v>10601.5</c:v>
                </c:pt>
                <c:pt idx="176">
                  <c:v>10601.5</c:v>
                </c:pt>
                <c:pt idx="177">
                  <c:v>10601.5</c:v>
                </c:pt>
                <c:pt idx="178">
                  <c:v>10602</c:v>
                </c:pt>
                <c:pt idx="179">
                  <c:v>10602</c:v>
                </c:pt>
                <c:pt idx="180">
                  <c:v>10602</c:v>
                </c:pt>
                <c:pt idx="181">
                  <c:v>10646</c:v>
                </c:pt>
                <c:pt idx="182">
                  <c:v>10646</c:v>
                </c:pt>
                <c:pt idx="183">
                  <c:v>10704.5</c:v>
                </c:pt>
                <c:pt idx="184">
                  <c:v>10748.5</c:v>
                </c:pt>
                <c:pt idx="185">
                  <c:v>10751</c:v>
                </c:pt>
                <c:pt idx="186">
                  <c:v>10754</c:v>
                </c:pt>
                <c:pt idx="187">
                  <c:v>11421</c:v>
                </c:pt>
                <c:pt idx="188">
                  <c:v>11491.5</c:v>
                </c:pt>
                <c:pt idx="189">
                  <c:v>11491.5</c:v>
                </c:pt>
                <c:pt idx="190">
                  <c:v>11491.5</c:v>
                </c:pt>
                <c:pt idx="191">
                  <c:v>11509</c:v>
                </c:pt>
                <c:pt idx="192">
                  <c:v>11509</c:v>
                </c:pt>
                <c:pt idx="193">
                  <c:v>11509</c:v>
                </c:pt>
                <c:pt idx="194">
                  <c:v>11543</c:v>
                </c:pt>
                <c:pt idx="195">
                  <c:v>11543</c:v>
                </c:pt>
                <c:pt idx="196">
                  <c:v>11543</c:v>
                </c:pt>
                <c:pt idx="197">
                  <c:v>11543</c:v>
                </c:pt>
                <c:pt idx="198">
                  <c:v>11545.5</c:v>
                </c:pt>
                <c:pt idx="199">
                  <c:v>11550.5</c:v>
                </c:pt>
                <c:pt idx="200">
                  <c:v>11560.5</c:v>
                </c:pt>
                <c:pt idx="201">
                  <c:v>11565</c:v>
                </c:pt>
                <c:pt idx="202">
                  <c:v>11570</c:v>
                </c:pt>
                <c:pt idx="203">
                  <c:v>11572.5</c:v>
                </c:pt>
                <c:pt idx="204">
                  <c:v>11575</c:v>
                </c:pt>
                <c:pt idx="205">
                  <c:v>11577.5</c:v>
                </c:pt>
                <c:pt idx="206">
                  <c:v>11592</c:v>
                </c:pt>
                <c:pt idx="207">
                  <c:v>11592</c:v>
                </c:pt>
                <c:pt idx="208">
                  <c:v>11597</c:v>
                </c:pt>
                <c:pt idx="209">
                  <c:v>11599.5</c:v>
                </c:pt>
                <c:pt idx="210">
                  <c:v>11606.5</c:v>
                </c:pt>
                <c:pt idx="211">
                  <c:v>11609</c:v>
                </c:pt>
                <c:pt idx="212">
                  <c:v>11611.5</c:v>
                </c:pt>
                <c:pt idx="213">
                  <c:v>11614</c:v>
                </c:pt>
                <c:pt idx="214">
                  <c:v>11619</c:v>
                </c:pt>
                <c:pt idx="215">
                  <c:v>11621.5</c:v>
                </c:pt>
                <c:pt idx="216">
                  <c:v>11624</c:v>
                </c:pt>
                <c:pt idx="217">
                  <c:v>11636</c:v>
                </c:pt>
                <c:pt idx="218">
                  <c:v>11641</c:v>
                </c:pt>
                <c:pt idx="219">
                  <c:v>11650.5</c:v>
                </c:pt>
                <c:pt idx="220">
                  <c:v>11653</c:v>
                </c:pt>
                <c:pt idx="221">
                  <c:v>11667.5</c:v>
                </c:pt>
                <c:pt idx="222">
                  <c:v>11675</c:v>
                </c:pt>
                <c:pt idx="223">
                  <c:v>11675</c:v>
                </c:pt>
                <c:pt idx="224">
                  <c:v>11677.5</c:v>
                </c:pt>
                <c:pt idx="225">
                  <c:v>11680</c:v>
                </c:pt>
                <c:pt idx="226">
                  <c:v>11685</c:v>
                </c:pt>
                <c:pt idx="227">
                  <c:v>11689.5</c:v>
                </c:pt>
                <c:pt idx="228">
                  <c:v>11689.5</c:v>
                </c:pt>
                <c:pt idx="229">
                  <c:v>11694.5</c:v>
                </c:pt>
                <c:pt idx="230">
                  <c:v>11697</c:v>
                </c:pt>
                <c:pt idx="231">
                  <c:v>11699.5</c:v>
                </c:pt>
                <c:pt idx="232">
                  <c:v>11711.5</c:v>
                </c:pt>
                <c:pt idx="233">
                  <c:v>11728.5</c:v>
                </c:pt>
                <c:pt idx="234">
                  <c:v>11755.5</c:v>
                </c:pt>
                <c:pt idx="235">
                  <c:v>11760.5</c:v>
                </c:pt>
                <c:pt idx="236">
                  <c:v>11794.5</c:v>
                </c:pt>
                <c:pt idx="237">
                  <c:v>12147.5</c:v>
                </c:pt>
                <c:pt idx="238">
                  <c:v>12262</c:v>
                </c:pt>
                <c:pt idx="239">
                  <c:v>12286.5</c:v>
                </c:pt>
                <c:pt idx="240">
                  <c:v>12291.5</c:v>
                </c:pt>
                <c:pt idx="241">
                  <c:v>12294</c:v>
                </c:pt>
                <c:pt idx="242">
                  <c:v>12318.5</c:v>
                </c:pt>
                <c:pt idx="243">
                  <c:v>12350</c:v>
                </c:pt>
                <c:pt idx="244">
                  <c:v>12364.5</c:v>
                </c:pt>
                <c:pt idx="245">
                  <c:v>12406.5</c:v>
                </c:pt>
                <c:pt idx="246">
                  <c:v>12421</c:v>
                </c:pt>
                <c:pt idx="247">
                  <c:v>12423.5</c:v>
                </c:pt>
                <c:pt idx="248">
                  <c:v>12426</c:v>
                </c:pt>
                <c:pt idx="249">
                  <c:v>12428</c:v>
                </c:pt>
                <c:pt idx="250">
                  <c:v>12428.5</c:v>
                </c:pt>
                <c:pt idx="251">
                  <c:v>12430.5</c:v>
                </c:pt>
                <c:pt idx="252">
                  <c:v>12433</c:v>
                </c:pt>
                <c:pt idx="253">
                  <c:v>12448</c:v>
                </c:pt>
                <c:pt idx="254">
                  <c:v>12450.5</c:v>
                </c:pt>
                <c:pt idx="255">
                  <c:v>12455</c:v>
                </c:pt>
                <c:pt idx="256">
                  <c:v>12462.5</c:v>
                </c:pt>
                <c:pt idx="257">
                  <c:v>12470</c:v>
                </c:pt>
                <c:pt idx="258">
                  <c:v>12477</c:v>
                </c:pt>
                <c:pt idx="259">
                  <c:v>12479.5</c:v>
                </c:pt>
                <c:pt idx="260">
                  <c:v>12482</c:v>
                </c:pt>
                <c:pt idx="261">
                  <c:v>12489.5</c:v>
                </c:pt>
                <c:pt idx="262">
                  <c:v>12492</c:v>
                </c:pt>
                <c:pt idx="263">
                  <c:v>12494</c:v>
                </c:pt>
                <c:pt idx="264">
                  <c:v>12494.5</c:v>
                </c:pt>
                <c:pt idx="265">
                  <c:v>12501.5</c:v>
                </c:pt>
                <c:pt idx="266">
                  <c:v>12501.5</c:v>
                </c:pt>
                <c:pt idx="267">
                  <c:v>12504</c:v>
                </c:pt>
                <c:pt idx="268">
                  <c:v>12504</c:v>
                </c:pt>
                <c:pt idx="269">
                  <c:v>12504</c:v>
                </c:pt>
                <c:pt idx="270">
                  <c:v>12504</c:v>
                </c:pt>
                <c:pt idx="271">
                  <c:v>12504</c:v>
                </c:pt>
                <c:pt idx="272">
                  <c:v>12511.5</c:v>
                </c:pt>
                <c:pt idx="273">
                  <c:v>12516</c:v>
                </c:pt>
                <c:pt idx="274">
                  <c:v>12518.5</c:v>
                </c:pt>
                <c:pt idx="275">
                  <c:v>12521</c:v>
                </c:pt>
                <c:pt idx="276">
                  <c:v>12528.5</c:v>
                </c:pt>
                <c:pt idx="277">
                  <c:v>12533.5</c:v>
                </c:pt>
                <c:pt idx="278">
                  <c:v>12536</c:v>
                </c:pt>
                <c:pt idx="279">
                  <c:v>12550.5</c:v>
                </c:pt>
                <c:pt idx="280">
                  <c:v>12565</c:v>
                </c:pt>
                <c:pt idx="281">
                  <c:v>12584.5</c:v>
                </c:pt>
                <c:pt idx="282">
                  <c:v>12621</c:v>
                </c:pt>
                <c:pt idx="283">
                  <c:v>12623.5</c:v>
                </c:pt>
                <c:pt idx="284">
                  <c:v>12650.5</c:v>
                </c:pt>
                <c:pt idx="285">
                  <c:v>12653</c:v>
                </c:pt>
                <c:pt idx="286">
                  <c:v>12665</c:v>
                </c:pt>
                <c:pt idx="287">
                  <c:v>12665</c:v>
                </c:pt>
                <c:pt idx="288">
                  <c:v>12682</c:v>
                </c:pt>
                <c:pt idx="289">
                  <c:v>12709</c:v>
                </c:pt>
                <c:pt idx="290">
                  <c:v>12709</c:v>
                </c:pt>
                <c:pt idx="291">
                  <c:v>13118</c:v>
                </c:pt>
                <c:pt idx="292">
                  <c:v>13120.5</c:v>
                </c:pt>
                <c:pt idx="293">
                  <c:v>13140</c:v>
                </c:pt>
                <c:pt idx="294">
                  <c:v>13145</c:v>
                </c:pt>
                <c:pt idx="295">
                  <c:v>13154.5</c:v>
                </c:pt>
                <c:pt idx="296">
                  <c:v>13159.5</c:v>
                </c:pt>
                <c:pt idx="297">
                  <c:v>13256</c:v>
                </c:pt>
                <c:pt idx="298">
                  <c:v>13269.5</c:v>
                </c:pt>
                <c:pt idx="299">
                  <c:v>13272</c:v>
                </c:pt>
                <c:pt idx="300">
                  <c:v>13274</c:v>
                </c:pt>
                <c:pt idx="301">
                  <c:v>13276.5</c:v>
                </c:pt>
                <c:pt idx="302">
                  <c:v>13279</c:v>
                </c:pt>
                <c:pt idx="303">
                  <c:v>13284</c:v>
                </c:pt>
                <c:pt idx="304">
                  <c:v>13286.5</c:v>
                </c:pt>
                <c:pt idx="305">
                  <c:v>13364.5</c:v>
                </c:pt>
                <c:pt idx="306">
                  <c:v>13364.5</c:v>
                </c:pt>
                <c:pt idx="307">
                  <c:v>13364.5</c:v>
                </c:pt>
                <c:pt idx="308">
                  <c:v>13364.5</c:v>
                </c:pt>
                <c:pt idx="309">
                  <c:v>13367</c:v>
                </c:pt>
                <c:pt idx="310">
                  <c:v>13367</c:v>
                </c:pt>
                <c:pt idx="311">
                  <c:v>13367</c:v>
                </c:pt>
                <c:pt idx="312">
                  <c:v>13367</c:v>
                </c:pt>
                <c:pt idx="313">
                  <c:v>13367</c:v>
                </c:pt>
                <c:pt idx="314">
                  <c:v>13372</c:v>
                </c:pt>
                <c:pt idx="315">
                  <c:v>14235</c:v>
                </c:pt>
                <c:pt idx="316">
                  <c:v>15032</c:v>
                </c:pt>
                <c:pt idx="317">
                  <c:v>15032</c:v>
                </c:pt>
                <c:pt idx="318">
                  <c:v>15086</c:v>
                </c:pt>
                <c:pt idx="319">
                  <c:v>15227.5</c:v>
                </c:pt>
                <c:pt idx="320">
                  <c:v>16076</c:v>
                </c:pt>
                <c:pt idx="321">
                  <c:v>16731.5</c:v>
                </c:pt>
                <c:pt idx="322">
                  <c:v>16944</c:v>
                </c:pt>
                <c:pt idx="323">
                  <c:v>17036.5</c:v>
                </c:pt>
                <c:pt idx="324">
                  <c:v>17046.5</c:v>
                </c:pt>
                <c:pt idx="325">
                  <c:v>17699.5</c:v>
                </c:pt>
                <c:pt idx="326">
                  <c:v>17790</c:v>
                </c:pt>
                <c:pt idx="327">
                  <c:v>17790</c:v>
                </c:pt>
                <c:pt idx="328">
                  <c:v>17790</c:v>
                </c:pt>
                <c:pt idx="329">
                  <c:v>17794</c:v>
                </c:pt>
                <c:pt idx="330">
                  <c:v>17917</c:v>
                </c:pt>
                <c:pt idx="331">
                  <c:v>17934</c:v>
                </c:pt>
                <c:pt idx="332">
                  <c:v>18636</c:v>
                </c:pt>
                <c:pt idx="333">
                  <c:v>18653</c:v>
                </c:pt>
                <c:pt idx="334">
                  <c:v>18677.5</c:v>
                </c:pt>
                <c:pt idx="335">
                  <c:v>18765.5</c:v>
                </c:pt>
                <c:pt idx="336">
                  <c:v>18765.5</c:v>
                </c:pt>
                <c:pt idx="337">
                  <c:v>18770.5</c:v>
                </c:pt>
                <c:pt idx="338">
                  <c:v>18810</c:v>
                </c:pt>
                <c:pt idx="339">
                  <c:v>19452.5</c:v>
                </c:pt>
                <c:pt idx="340">
                  <c:v>19555</c:v>
                </c:pt>
                <c:pt idx="341">
                  <c:v>19560</c:v>
                </c:pt>
                <c:pt idx="342">
                  <c:v>19562</c:v>
                </c:pt>
                <c:pt idx="343">
                  <c:v>19674</c:v>
                </c:pt>
                <c:pt idx="344">
                  <c:v>20238.5</c:v>
                </c:pt>
                <c:pt idx="345">
                  <c:v>20518.5</c:v>
                </c:pt>
                <c:pt idx="346">
                  <c:v>20557.5</c:v>
                </c:pt>
                <c:pt idx="347">
                  <c:v>20587</c:v>
                </c:pt>
                <c:pt idx="348">
                  <c:v>21061</c:v>
                </c:pt>
                <c:pt idx="349">
                  <c:v>21078</c:v>
                </c:pt>
                <c:pt idx="350">
                  <c:v>21105</c:v>
                </c:pt>
                <c:pt idx="351">
                  <c:v>21160</c:v>
                </c:pt>
                <c:pt idx="352">
                  <c:v>21229.5</c:v>
                </c:pt>
                <c:pt idx="353">
                  <c:v>21264.5</c:v>
                </c:pt>
                <c:pt idx="354">
                  <c:v>21284</c:v>
                </c:pt>
                <c:pt idx="355">
                  <c:v>21315.5</c:v>
                </c:pt>
                <c:pt idx="356">
                  <c:v>21328</c:v>
                </c:pt>
                <c:pt idx="357">
                  <c:v>21328.5</c:v>
                </c:pt>
                <c:pt idx="358">
                  <c:v>21331</c:v>
                </c:pt>
                <c:pt idx="359">
                  <c:v>21403.5</c:v>
                </c:pt>
                <c:pt idx="360">
                  <c:v>22344</c:v>
                </c:pt>
                <c:pt idx="361">
                  <c:v>22357</c:v>
                </c:pt>
                <c:pt idx="362">
                  <c:v>22415.5</c:v>
                </c:pt>
                <c:pt idx="363">
                  <c:v>22514</c:v>
                </c:pt>
                <c:pt idx="364">
                  <c:v>23028</c:v>
                </c:pt>
                <c:pt idx="365">
                  <c:v>23067</c:v>
                </c:pt>
                <c:pt idx="366">
                  <c:v>23098</c:v>
                </c:pt>
                <c:pt idx="367">
                  <c:v>23100.5</c:v>
                </c:pt>
                <c:pt idx="368">
                  <c:v>23112.5</c:v>
                </c:pt>
                <c:pt idx="369">
                  <c:v>23115</c:v>
                </c:pt>
                <c:pt idx="370">
                  <c:v>23159</c:v>
                </c:pt>
                <c:pt idx="371">
                  <c:v>23161.5</c:v>
                </c:pt>
                <c:pt idx="372">
                  <c:v>23186</c:v>
                </c:pt>
                <c:pt idx="373">
                  <c:v>23186</c:v>
                </c:pt>
                <c:pt idx="374">
                  <c:v>23188.5</c:v>
                </c:pt>
                <c:pt idx="375">
                  <c:v>23188.5</c:v>
                </c:pt>
                <c:pt idx="376">
                  <c:v>23188.5</c:v>
                </c:pt>
                <c:pt idx="377">
                  <c:v>23188.5</c:v>
                </c:pt>
                <c:pt idx="378">
                  <c:v>23188.5</c:v>
                </c:pt>
                <c:pt idx="379">
                  <c:v>23191</c:v>
                </c:pt>
                <c:pt idx="380">
                  <c:v>23191</c:v>
                </c:pt>
                <c:pt idx="381">
                  <c:v>23191</c:v>
                </c:pt>
                <c:pt idx="382">
                  <c:v>23191</c:v>
                </c:pt>
                <c:pt idx="383">
                  <c:v>23216</c:v>
                </c:pt>
                <c:pt idx="384">
                  <c:v>23227.5</c:v>
                </c:pt>
                <c:pt idx="385">
                  <c:v>23230</c:v>
                </c:pt>
                <c:pt idx="386">
                  <c:v>23248.5</c:v>
                </c:pt>
                <c:pt idx="387">
                  <c:v>23866</c:v>
                </c:pt>
                <c:pt idx="388">
                  <c:v>23924.5</c:v>
                </c:pt>
                <c:pt idx="389">
                  <c:v>23924.5</c:v>
                </c:pt>
                <c:pt idx="390">
                  <c:v>23924.5</c:v>
                </c:pt>
                <c:pt idx="391">
                  <c:v>23964.5</c:v>
                </c:pt>
                <c:pt idx="392">
                  <c:v>23974</c:v>
                </c:pt>
                <c:pt idx="393">
                  <c:v>23985.5</c:v>
                </c:pt>
                <c:pt idx="394">
                  <c:v>23993</c:v>
                </c:pt>
                <c:pt idx="395">
                  <c:v>24056.5</c:v>
                </c:pt>
                <c:pt idx="396">
                  <c:v>24059</c:v>
                </c:pt>
                <c:pt idx="397">
                  <c:v>24059</c:v>
                </c:pt>
                <c:pt idx="398">
                  <c:v>24085.5</c:v>
                </c:pt>
                <c:pt idx="399">
                  <c:v>24088</c:v>
                </c:pt>
                <c:pt idx="400">
                  <c:v>24123</c:v>
                </c:pt>
                <c:pt idx="401">
                  <c:v>24132</c:v>
                </c:pt>
                <c:pt idx="402">
                  <c:v>24134.5</c:v>
                </c:pt>
                <c:pt idx="403">
                  <c:v>24751</c:v>
                </c:pt>
                <c:pt idx="404">
                  <c:v>24859</c:v>
                </c:pt>
                <c:pt idx="405">
                  <c:v>24865.5</c:v>
                </c:pt>
                <c:pt idx="406">
                  <c:v>24885</c:v>
                </c:pt>
                <c:pt idx="407">
                  <c:v>24895</c:v>
                </c:pt>
                <c:pt idx="408">
                  <c:v>24897.5</c:v>
                </c:pt>
                <c:pt idx="409">
                  <c:v>25005</c:v>
                </c:pt>
                <c:pt idx="410">
                  <c:v>25005</c:v>
                </c:pt>
                <c:pt idx="411">
                  <c:v>25005</c:v>
                </c:pt>
                <c:pt idx="412">
                  <c:v>25644</c:v>
                </c:pt>
                <c:pt idx="413">
                  <c:v>25765.5</c:v>
                </c:pt>
                <c:pt idx="414">
                  <c:v>25830</c:v>
                </c:pt>
                <c:pt idx="415">
                  <c:v>25953.5</c:v>
                </c:pt>
                <c:pt idx="416">
                  <c:v>25953.5</c:v>
                </c:pt>
                <c:pt idx="417">
                  <c:v>25953.5</c:v>
                </c:pt>
                <c:pt idx="418">
                  <c:v>26740</c:v>
                </c:pt>
                <c:pt idx="419">
                  <c:v>27539</c:v>
                </c:pt>
                <c:pt idx="420">
                  <c:v>27761</c:v>
                </c:pt>
                <c:pt idx="421">
                  <c:v>28451</c:v>
                </c:pt>
                <c:pt idx="422">
                  <c:v>28521</c:v>
                </c:pt>
                <c:pt idx="423">
                  <c:v>29257</c:v>
                </c:pt>
                <c:pt idx="424">
                  <c:v>29337.5</c:v>
                </c:pt>
                <c:pt idx="425">
                  <c:v>30133</c:v>
                </c:pt>
                <c:pt idx="426">
                  <c:v>30293.5</c:v>
                </c:pt>
                <c:pt idx="427">
                  <c:v>30338</c:v>
                </c:pt>
                <c:pt idx="428">
                  <c:v>30460</c:v>
                </c:pt>
                <c:pt idx="429">
                  <c:v>30975</c:v>
                </c:pt>
                <c:pt idx="430">
                  <c:v>31089</c:v>
                </c:pt>
                <c:pt idx="431">
                  <c:v>31250</c:v>
                </c:pt>
                <c:pt idx="432">
                  <c:v>31294</c:v>
                </c:pt>
                <c:pt idx="433">
                  <c:v>32005</c:v>
                </c:pt>
                <c:pt idx="434">
                  <c:v>32040.5</c:v>
                </c:pt>
                <c:pt idx="435">
                  <c:v>32040.5</c:v>
                </c:pt>
                <c:pt idx="436">
                  <c:v>32040.5</c:v>
                </c:pt>
                <c:pt idx="437">
                  <c:v>32113</c:v>
                </c:pt>
                <c:pt idx="438">
                  <c:v>32856</c:v>
                </c:pt>
                <c:pt idx="439">
                  <c:v>32856</c:v>
                </c:pt>
                <c:pt idx="440">
                  <c:v>32941.5</c:v>
                </c:pt>
                <c:pt idx="441">
                  <c:v>32988</c:v>
                </c:pt>
                <c:pt idx="442">
                  <c:v>33025</c:v>
                </c:pt>
                <c:pt idx="443">
                  <c:v>33032</c:v>
                </c:pt>
                <c:pt idx="444">
                  <c:v>33145</c:v>
                </c:pt>
                <c:pt idx="445">
                  <c:v>33740</c:v>
                </c:pt>
                <c:pt idx="446">
                  <c:v>33820.5</c:v>
                </c:pt>
                <c:pt idx="447">
                  <c:v>33853.5</c:v>
                </c:pt>
                <c:pt idx="448">
                  <c:v>33907</c:v>
                </c:pt>
                <c:pt idx="449">
                  <c:v>33959</c:v>
                </c:pt>
                <c:pt idx="450">
                  <c:v>34807</c:v>
                </c:pt>
                <c:pt idx="451">
                  <c:v>34971</c:v>
                </c:pt>
                <c:pt idx="452">
                  <c:v>35468</c:v>
                </c:pt>
                <c:pt idx="453">
                  <c:v>35499</c:v>
                </c:pt>
                <c:pt idx="454">
                  <c:v>35534</c:v>
                </c:pt>
                <c:pt idx="455">
                  <c:v>35607</c:v>
                </c:pt>
                <c:pt idx="456">
                  <c:v>35611.5</c:v>
                </c:pt>
                <c:pt idx="457">
                  <c:v>35684.5</c:v>
                </c:pt>
                <c:pt idx="458">
                  <c:v>35800</c:v>
                </c:pt>
                <c:pt idx="459">
                  <c:v>36424</c:v>
                </c:pt>
                <c:pt idx="460">
                  <c:v>36582</c:v>
                </c:pt>
                <c:pt idx="461">
                  <c:v>37409</c:v>
                </c:pt>
                <c:pt idx="462">
                  <c:v>37489</c:v>
                </c:pt>
                <c:pt idx="463">
                  <c:v>37597</c:v>
                </c:pt>
              </c:numCache>
            </c:numRef>
          </c:xVal>
          <c:yVal>
            <c:numRef>
              <c:f>'Active 5'!$K$21:$K$600</c:f>
              <c:numCache>
                <c:formatCode>General</c:formatCode>
                <c:ptCount val="580"/>
                <c:pt idx="136">
                  <c:v>6.1519240043708123E-3</c:v>
                </c:pt>
                <c:pt idx="259">
                  <c:v>3.3201991500391159E-2</c:v>
                </c:pt>
                <c:pt idx="280">
                  <c:v>3.096240499871783E-2</c:v>
                </c:pt>
                <c:pt idx="286">
                  <c:v>3.1216104995110072E-2</c:v>
                </c:pt>
                <c:pt idx="290">
                  <c:v>3.1695732999651227E-2</c:v>
                </c:pt>
                <c:pt idx="325">
                  <c:v>5.2745131499250419E-2</c:v>
                </c:pt>
                <c:pt idx="330">
                  <c:v>5.3084428996953648E-2</c:v>
                </c:pt>
                <c:pt idx="331">
                  <c:v>4.8076557999593206E-2</c:v>
                </c:pt>
                <c:pt idx="332">
                  <c:v>6.5951531993050594E-2</c:v>
                </c:pt>
                <c:pt idx="333">
                  <c:v>5.2643661001638975E-2</c:v>
                </c:pt>
                <c:pt idx="334">
                  <c:v>5.2392317498743068E-2</c:v>
                </c:pt>
                <c:pt idx="335">
                  <c:v>6.8971573498856742E-2</c:v>
                </c:pt>
                <c:pt idx="336">
                  <c:v>6.966157349961577E-2</c:v>
                </c:pt>
                <c:pt idx="337">
                  <c:v>6.8309258494991809E-2</c:v>
                </c:pt>
                <c:pt idx="339">
                  <c:v>5.5173492495669052E-2</c:v>
                </c:pt>
                <c:pt idx="340">
                  <c:v>5.0526034996437375E-2</c:v>
                </c:pt>
                <c:pt idx="341">
                  <c:v>5.6613720000314061E-2</c:v>
                </c:pt>
                <c:pt idx="346">
                  <c:v>6.2261877501441631E-2</c:v>
                </c:pt>
                <c:pt idx="359">
                  <c:v>7.1550179498444777E-2</c:v>
                </c:pt>
                <c:pt idx="361">
                  <c:v>7.4658709003415424E-2</c:v>
                </c:pt>
                <c:pt idx="362">
                  <c:v>7.7401623500918504E-2</c:v>
                </c:pt>
                <c:pt idx="366">
                  <c:v>8.1185626004298683E-2</c:v>
                </c:pt>
                <c:pt idx="367">
                  <c:v>8.2184468497871421E-2</c:v>
                </c:pt>
                <c:pt idx="368">
                  <c:v>8.267891249852255E-2</c:v>
                </c:pt>
                <c:pt idx="369">
                  <c:v>8.1077754999569152E-2</c:v>
                </c:pt>
                <c:pt idx="370">
                  <c:v>8.0657382997742388E-2</c:v>
                </c:pt>
                <c:pt idx="371">
                  <c:v>8.2856225497380365E-2</c:v>
                </c:pt>
                <c:pt idx="376">
                  <c:v>6.6853724500106182E-2</c:v>
                </c:pt>
                <c:pt idx="377">
                  <c:v>8.2543724500283133E-2</c:v>
                </c:pt>
                <c:pt idx="378">
                  <c:v>8.4153724499628879E-2</c:v>
                </c:pt>
                <c:pt idx="379">
                  <c:v>8.1842567000421695E-2</c:v>
                </c:pt>
                <c:pt idx="380">
                  <c:v>8.2022567003150471E-2</c:v>
                </c:pt>
                <c:pt idx="381">
                  <c:v>8.2022567003150471E-2</c:v>
                </c:pt>
                <c:pt idx="382">
                  <c:v>8.2122567000624258E-2</c:v>
                </c:pt>
                <c:pt idx="384">
                  <c:v>8.2525667501613498E-2</c:v>
                </c:pt>
                <c:pt idx="385">
                  <c:v>8.2624509996094275E-2</c:v>
                </c:pt>
                <c:pt idx="388">
                  <c:v>8.6442956504470203E-2</c:v>
                </c:pt>
                <c:pt idx="389">
                  <c:v>8.6442956504470203E-2</c:v>
                </c:pt>
                <c:pt idx="390">
                  <c:v>8.6742956504167523E-2</c:v>
                </c:pt>
                <c:pt idx="395">
                  <c:v>8.8341840499197133E-2</c:v>
                </c:pt>
                <c:pt idx="396">
                  <c:v>8.7640682999335695E-2</c:v>
                </c:pt>
                <c:pt idx="398">
                  <c:v>8.8428413502697367E-2</c:v>
                </c:pt>
                <c:pt idx="399">
                  <c:v>8.7227256000915077E-2</c:v>
                </c:pt>
                <c:pt idx="401">
                  <c:v>8.7306884001009166E-2</c:v>
                </c:pt>
                <c:pt idx="402">
                  <c:v>8.870572649902897E-2</c:v>
                </c:pt>
                <c:pt idx="403">
                  <c:v>9.3420286997570656E-2</c:v>
                </c:pt>
                <c:pt idx="405">
                  <c:v>9.3767273501725867E-2</c:v>
                </c:pt>
                <c:pt idx="406">
                  <c:v>9.4658244997845031E-2</c:v>
                </c:pt>
                <c:pt idx="407">
                  <c:v>9.3653614996583201E-2</c:v>
                </c:pt>
                <c:pt idx="408">
                  <c:v>9.4252457500260789E-2</c:v>
                </c:pt>
                <c:pt idx="409">
                  <c:v>9.3962684994039591E-2</c:v>
                </c:pt>
                <c:pt idx="410">
                  <c:v>9.4162684996263124E-2</c:v>
                </c:pt>
                <c:pt idx="411">
                  <c:v>9.4262685001012869E-2</c:v>
                </c:pt>
                <c:pt idx="413">
                  <c:v>9.8120573500636965E-2</c:v>
                </c:pt>
                <c:pt idx="415">
                  <c:v>9.986352949636057E-2</c:v>
                </c:pt>
                <c:pt idx="416">
                  <c:v>0.1000635294985841</c:v>
                </c:pt>
                <c:pt idx="417">
                  <c:v>0.10016352949605789</c:v>
                </c:pt>
                <c:pt idx="419">
                  <c:v>0.10672944300313247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B93D-4537-A58A-AD64AB2C6228}"/>
            </c:ext>
          </c:extLst>
        </c:ser>
        <c:ser>
          <c:idx val="4"/>
          <c:order val="4"/>
          <c:tx>
            <c:strRef>
              <c:f>'Active 5'!$L$20</c:f>
              <c:strCache>
                <c:ptCount val="1"/>
                <c:pt idx="0">
                  <c:v>s5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xVal>
            <c:numRef>
              <c:f>'Active 5'!$F$21:$F$443</c:f>
              <c:numCache>
                <c:formatCode>General</c:formatCode>
                <c:ptCount val="423"/>
                <c:pt idx="0">
                  <c:v>-32341.5</c:v>
                </c:pt>
                <c:pt idx="1">
                  <c:v>-20669</c:v>
                </c:pt>
                <c:pt idx="2">
                  <c:v>-19757</c:v>
                </c:pt>
                <c:pt idx="3">
                  <c:v>-19754.5</c:v>
                </c:pt>
                <c:pt idx="4">
                  <c:v>-18069.5</c:v>
                </c:pt>
                <c:pt idx="5">
                  <c:v>-15232</c:v>
                </c:pt>
                <c:pt idx="6">
                  <c:v>-13452</c:v>
                </c:pt>
                <c:pt idx="7">
                  <c:v>-10931</c:v>
                </c:pt>
                <c:pt idx="8">
                  <c:v>-10909</c:v>
                </c:pt>
                <c:pt idx="9">
                  <c:v>-10906.5</c:v>
                </c:pt>
                <c:pt idx="10">
                  <c:v>-10743</c:v>
                </c:pt>
                <c:pt idx="11">
                  <c:v>-10677</c:v>
                </c:pt>
                <c:pt idx="12">
                  <c:v>-9985</c:v>
                </c:pt>
                <c:pt idx="13">
                  <c:v>-9931</c:v>
                </c:pt>
                <c:pt idx="14">
                  <c:v>-6293</c:v>
                </c:pt>
                <c:pt idx="15">
                  <c:v>-6268.5</c:v>
                </c:pt>
                <c:pt idx="16">
                  <c:v>-6229.5</c:v>
                </c:pt>
                <c:pt idx="17">
                  <c:v>-6217</c:v>
                </c:pt>
                <c:pt idx="18">
                  <c:v>-6210</c:v>
                </c:pt>
                <c:pt idx="19">
                  <c:v>-5366.5</c:v>
                </c:pt>
                <c:pt idx="20">
                  <c:v>-5364</c:v>
                </c:pt>
                <c:pt idx="21">
                  <c:v>-5334.5</c:v>
                </c:pt>
                <c:pt idx="22">
                  <c:v>-4461.5</c:v>
                </c:pt>
                <c:pt idx="23">
                  <c:v>-3535</c:v>
                </c:pt>
                <c:pt idx="24">
                  <c:v>-3532.5</c:v>
                </c:pt>
                <c:pt idx="25">
                  <c:v>-2684</c:v>
                </c:pt>
                <c:pt idx="26">
                  <c:v>-2606</c:v>
                </c:pt>
                <c:pt idx="27">
                  <c:v>-2589</c:v>
                </c:pt>
                <c:pt idx="28">
                  <c:v>-2567</c:v>
                </c:pt>
                <c:pt idx="29">
                  <c:v>-1848</c:v>
                </c:pt>
                <c:pt idx="30">
                  <c:v>-804</c:v>
                </c:pt>
                <c:pt idx="31">
                  <c:v>0.5</c:v>
                </c:pt>
                <c:pt idx="32">
                  <c:v>714.5</c:v>
                </c:pt>
                <c:pt idx="33">
                  <c:v>734</c:v>
                </c:pt>
                <c:pt idx="34">
                  <c:v>951.5</c:v>
                </c:pt>
                <c:pt idx="35">
                  <c:v>1817</c:v>
                </c:pt>
                <c:pt idx="36">
                  <c:v>1868</c:v>
                </c:pt>
                <c:pt idx="37">
                  <c:v>1870.5</c:v>
                </c:pt>
                <c:pt idx="38">
                  <c:v>1873</c:v>
                </c:pt>
                <c:pt idx="39">
                  <c:v>2731.5</c:v>
                </c:pt>
                <c:pt idx="40">
                  <c:v>2734</c:v>
                </c:pt>
                <c:pt idx="41">
                  <c:v>3247.5</c:v>
                </c:pt>
                <c:pt idx="42">
                  <c:v>3426</c:v>
                </c:pt>
                <c:pt idx="43">
                  <c:v>3426</c:v>
                </c:pt>
                <c:pt idx="44">
                  <c:v>3428.5</c:v>
                </c:pt>
                <c:pt idx="45">
                  <c:v>3429</c:v>
                </c:pt>
                <c:pt idx="46">
                  <c:v>3431</c:v>
                </c:pt>
                <c:pt idx="47">
                  <c:v>3448.5</c:v>
                </c:pt>
                <c:pt idx="48">
                  <c:v>3455.5</c:v>
                </c:pt>
                <c:pt idx="49">
                  <c:v>3457.5</c:v>
                </c:pt>
                <c:pt idx="50">
                  <c:v>3460</c:v>
                </c:pt>
                <c:pt idx="51">
                  <c:v>3462.5</c:v>
                </c:pt>
                <c:pt idx="52">
                  <c:v>3467.5</c:v>
                </c:pt>
                <c:pt idx="53">
                  <c:v>3468</c:v>
                </c:pt>
                <c:pt idx="54">
                  <c:v>3478</c:v>
                </c:pt>
                <c:pt idx="55">
                  <c:v>3500</c:v>
                </c:pt>
                <c:pt idx="56">
                  <c:v>3516.5</c:v>
                </c:pt>
                <c:pt idx="57">
                  <c:v>3531</c:v>
                </c:pt>
                <c:pt idx="58">
                  <c:v>3536</c:v>
                </c:pt>
                <c:pt idx="59">
                  <c:v>3553</c:v>
                </c:pt>
                <c:pt idx="60">
                  <c:v>3553</c:v>
                </c:pt>
                <c:pt idx="61">
                  <c:v>3556</c:v>
                </c:pt>
                <c:pt idx="62">
                  <c:v>3558</c:v>
                </c:pt>
                <c:pt idx="63">
                  <c:v>3558</c:v>
                </c:pt>
                <c:pt idx="64">
                  <c:v>3558</c:v>
                </c:pt>
                <c:pt idx="65">
                  <c:v>3563</c:v>
                </c:pt>
                <c:pt idx="66">
                  <c:v>3597</c:v>
                </c:pt>
                <c:pt idx="67">
                  <c:v>3614</c:v>
                </c:pt>
                <c:pt idx="68">
                  <c:v>3614</c:v>
                </c:pt>
                <c:pt idx="69">
                  <c:v>3614</c:v>
                </c:pt>
                <c:pt idx="70">
                  <c:v>3614</c:v>
                </c:pt>
                <c:pt idx="71">
                  <c:v>3614</c:v>
                </c:pt>
                <c:pt idx="72">
                  <c:v>3614</c:v>
                </c:pt>
                <c:pt idx="73">
                  <c:v>3614</c:v>
                </c:pt>
                <c:pt idx="74">
                  <c:v>3614</c:v>
                </c:pt>
                <c:pt idx="75">
                  <c:v>4396.5</c:v>
                </c:pt>
                <c:pt idx="76">
                  <c:v>4401.5</c:v>
                </c:pt>
                <c:pt idx="77">
                  <c:v>4421</c:v>
                </c:pt>
                <c:pt idx="78">
                  <c:v>4421</c:v>
                </c:pt>
                <c:pt idx="79">
                  <c:v>4470</c:v>
                </c:pt>
                <c:pt idx="80">
                  <c:v>4509</c:v>
                </c:pt>
                <c:pt idx="81">
                  <c:v>4528.5</c:v>
                </c:pt>
                <c:pt idx="82">
                  <c:v>4553</c:v>
                </c:pt>
                <c:pt idx="83">
                  <c:v>4570</c:v>
                </c:pt>
                <c:pt idx="84">
                  <c:v>5237.5</c:v>
                </c:pt>
                <c:pt idx="85">
                  <c:v>5240</c:v>
                </c:pt>
                <c:pt idx="86">
                  <c:v>5244.5</c:v>
                </c:pt>
                <c:pt idx="87">
                  <c:v>5245</c:v>
                </c:pt>
                <c:pt idx="88">
                  <c:v>5255</c:v>
                </c:pt>
                <c:pt idx="89">
                  <c:v>5335.5</c:v>
                </c:pt>
                <c:pt idx="90">
                  <c:v>5335.5</c:v>
                </c:pt>
                <c:pt idx="91">
                  <c:v>5335.5</c:v>
                </c:pt>
                <c:pt idx="92">
                  <c:v>5348</c:v>
                </c:pt>
                <c:pt idx="93">
                  <c:v>5350.5</c:v>
                </c:pt>
                <c:pt idx="94">
                  <c:v>5357.5</c:v>
                </c:pt>
                <c:pt idx="95">
                  <c:v>5357.5</c:v>
                </c:pt>
                <c:pt idx="96">
                  <c:v>5357.5</c:v>
                </c:pt>
                <c:pt idx="97">
                  <c:v>5357.5</c:v>
                </c:pt>
                <c:pt idx="98">
                  <c:v>5357.5</c:v>
                </c:pt>
                <c:pt idx="99">
                  <c:v>5494</c:v>
                </c:pt>
                <c:pt idx="100">
                  <c:v>6052</c:v>
                </c:pt>
                <c:pt idx="101">
                  <c:v>6961.5</c:v>
                </c:pt>
                <c:pt idx="102">
                  <c:v>6981</c:v>
                </c:pt>
                <c:pt idx="103">
                  <c:v>7061.5</c:v>
                </c:pt>
                <c:pt idx="104">
                  <c:v>7061.5</c:v>
                </c:pt>
                <c:pt idx="105">
                  <c:v>7095.5</c:v>
                </c:pt>
                <c:pt idx="106">
                  <c:v>7095.5</c:v>
                </c:pt>
                <c:pt idx="107">
                  <c:v>7113</c:v>
                </c:pt>
                <c:pt idx="108">
                  <c:v>7137</c:v>
                </c:pt>
                <c:pt idx="109">
                  <c:v>7137</c:v>
                </c:pt>
                <c:pt idx="110">
                  <c:v>7142</c:v>
                </c:pt>
                <c:pt idx="111">
                  <c:v>7196</c:v>
                </c:pt>
                <c:pt idx="112">
                  <c:v>7203.5</c:v>
                </c:pt>
                <c:pt idx="113">
                  <c:v>7218</c:v>
                </c:pt>
                <c:pt idx="114">
                  <c:v>7237.5</c:v>
                </c:pt>
                <c:pt idx="115">
                  <c:v>7332.5</c:v>
                </c:pt>
                <c:pt idx="116">
                  <c:v>7951.5</c:v>
                </c:pt>
                <c:pt idx="117">
                  <c:v>7951.5</c:v>
                </c:pt>
                <c:pt idx="118">
                  <c:v>7951.5</c:v>
                </c:pt>
                <c:pt idx="119">
                  <c:v>7956.5</c:v>
                </c:pt>
                <c:pt idx="120">
                  <c:v>7956.5</c:v>
                </c:pt>
                <c:pt idx="121">
                  <c:v>7956.5</c:v>
                </c:pt>
                <c:pt idx="122">
                  <c:v>7963.5</c:v>
                </c:pt>
                <c:pt idx="123">
                  <c:v>7963.5</c:v>
                </c:pt>
                <c:pt idx="124">
                  <c:v>7966</c:v>
                </c:pt>
                <c:pt idx="125">
                  <c:v>7966</c:v>
                </c:pt>
                <c:pt idx="126">
                  <c:v>8003</c:v>
                </c:pt>
                <c:pt idx="127">
                  <c:v>8005</c:v>
                </c:pt>
                <c:pt idx="128">
                  <c:v>8005</c:v>
                </c:pt>
                <c:pt idx="129">
                  <c:v>8007.5</c:v>
                </c:pt>
                <c:pt idx="130">
                  <c:v>8007.5</c:v>
                </c:pt>
                <c:pt idx="131">
                  <c:v>8010</c:v>
                </c:pt>
                <c:pt idx="132">
                  <c:v>8010</c:v>
                </c:pt>
                <c:pt idx="133">
                  <c:v>8012.5</c:v>
                </c:pt>
                <c:pt idx="134">
                  <c:v>8012.5</c:v>
                </c:pt>
                <c:pt idx="135">
                  <c:v>8020</c:v>
                </c:pt>
                <c:pt idx="136">
                  <c:v>8052</c:v>
                </c:pt>
                <c:pt idx="137">
                  <c:v>8081</c:v>
                </c:pt>
                <c:pt idx="138">
                  <c:v>8081</c:v>
                </c:pt>
                <c:pt idx="139">
                  <c:v>8081</c:v>
                </c:pt>
                <c:pt idx="140">
                  <c:v>8081</c:v>
                </c:pt>
                <c:pt idx="141">
                  <c:v>8081</c:v>
                </c:pt>
                <c:pt idx="142">
                  <c:v>8086</c:v>
                </c:pt>
                <c:pt idx="143">
                  <c:v>8086</c:v>
                </c:pt>
                <c:pt idx="144">
                  <c:v>8103</c:v>
                </c:pt>
                <c:pt idx="145">
                  <c:v>8673</c:v>
                </c:pt>
                <c:pt idx="146">
                  <c:v>8673</c:v>
                </c:pt>
                <c:pt idx="147">
                  <c:v>8861</c:v>
                </c:pt>
                <c:pt idx="148">
                  <c:v>8861</c:v>
                </c:pt>
                <c:pt idx="149">
                  <c:v>8863.5</c:v>
                </c:pt>
                <c:pt idx="150">
                  <c:v>8863.5</c:v>
                </c:pt>
                <c:pt idx="151">
                  <c:v>8900</c:v>
                </c:pt>
                <c:pt idx="152">
                  <c:v>8900</c:v>
                </c:pt>
                <c:pt idx="153">
                  <c:v>8902.5</c:v>
                </c:pt>
                <c:pt idx="154">
                  <c:v>8902.5</c:v>
                </c:pt>
                <c:pt idx="155">
                  <c:v>8929.5</c:v>
                </c:pt>
                <c:pt idx="156">
                  <c:v>8946.5</c:v>
                </c:pt>
                <c:pt idx="157">
                  <c:v>8951.5</c:v>
                </c:pt>
                <c:pt idx="158">
                  <c:v>8951.5</c:v>
                </c:pt>
                <c:pt idx="159">
                  <c:v>8954</c:v>
                </c:pt>
                <c:pt idx="160">
                  <c:v>8961</c:v>
                </c:pt>
                <c:pt idx="161">
                  <c:v>8961</c:v>
                </c:pt>
                <c:pt idx="162">
                  <c:v>9010</c:v>
                </c:pt>
                <c:pt idx="163">
                  <c:v>9010</c:v>
                </c:pt>
                <c:pt idx="164">
                  <c:v>9690</c:v>
                </c:pt>
                <c:pt idx="165">
                  <c:v>9690</c:v>
                </c:pt>
                <c:pt idx="166">
                  <c:v>9756</c:v>
                </c:pt>
                <c:pt idx="167">
                  <c:v>9756</c:v>
                </c:pt>
                <c:pt idx="168">
                  <c:v>9814.5</c:v>
                </c:pt>
                <c:pt idx="169">
                  <c:v>9814.5</c:v>
                </c:pt>
                <c:pt idx="170">
                  <c:v>9814.5</c:v>
                </c:pt>
                <c:pt idx="171">
                  <c:v>9822</c:v>
                </c:pt>
                <c:pt idx="172">
                  <c:v>9829</c:v>
                </c:pt>
                <c:pt idx="173">
                  <c:v>9829</c:v>
                </c:pt>
                <c:pt idx="174">
                  <c:v>9829</c:v>
                </c:pt>
                <c:pt idx="175">
                  <c:v>10601.5</c:v>
                </c:pt>
                <c:pt idx="176">
                  <c:v>10601.5</c:v>
                </c:pt>
                <c:pt idx="177">
                  <c:v>10601.5</c:v>
                </c:pt>
                <c:pt idx="178">
                  <c:v>10602</c:v>
                </c:pt>
                <c:pt idx="179">
                  <c:v>10602</c:v>
                </c:pt>
                <c:pt idx="180">
                  <c:v>10602</c:v>
                </c:pt>
                <c:pt idx="181">
                  <c:v>10646</c:v>
                </c:pt>
                <c:pt idx="182">
                  <c:v>10646</c:v>
                </c:pt>
                <c:pt idx="183">
                  <c:v>10704.5</c:v>
                </c:pt>
                <c:pt idx="184">
                  <c:v>10748.5</c:v>
                </c:pt>
                <c:pt idx="185">
                  <c:v>10751</c:v>
                </c:pt>
                <c:pt idx="186">
                  <c:v>10754</c:v>
                </c:pt>
                <c:pt idx="187">
                  <c:v>11421</c:v>
                </c:pt>
                <c:pt idx="188">
                  <c:v>11491.5</c:v>
                </c:pt>
                <c:pt idx="189">
                  <c:v>11491.5</c:v>
                </c:pt>
                <c:pt idx="190">
                  <c:v>11491.5</c:v>
                </c:pt>
                <c:pt idx="191">
                  <c:v>11509</c:v>
                </c:pt>
                <c:pt idx="192">
                  <c:v>11509</c:v>
                </c:pt>
                <c:pt idx="193">
                  <c:v>11509</c:v>
                </c:pt>
                <c:pt idx="194">
                  <c:v>11543</c:v>
                </c:pt>
                <c:pt idx="195">
                  <c:v>11543</c:v>
                </c:pt>
                <c:pt idx="196">
                  <c:v>11543</c:v>
                </c:pt>
                <c:pt idx="197">
                  <c:v>11543</c:v>
                </c:pt>
                <c:pt idx="198">
                  <c:v>11545.5</c:v>
                </c:pt>
                <c:pt idx="199">
                  <c:v>11550.5</c:v>
                </c:pt>
                <c:pt idx="200">
                  <c:v>11560.5</c:v>
                </c:pt>
                <c:pt idx="201">
                  <c:v>11565</c:v>
                </c:pt>
                <c:pt idx="202">
                  <c:v>11570</c:v>
                </c:pt>
                <c:pt idx="203">
                  <c:v>11572.5</c:v>
                </c:pt>
                <c:pt idx="204">
                  <c:v>11575</c:v>
                </c:pt>
                <c:pt idx="205">
                  <c:v>11577.5</c:v>
                </c:pt>
                <c:pt idx="206">
                  <c:v>11592</c:v>
                </c:pt>
                <c:pt idx="207">
                  <c:v>11592</c:v>
                </c:pt>
                <c:pt idx="208">
                  <c:v>11597</c:v>
                </c:pt>
                <c:pt idx="209">
                  <c:v>11599.5</c:v>
                </c:pt>
                <c:pt idx="210">
                  <c:v>11606.5</c:v>
                </c:pt>
                <c:pt idx="211">
                  <c:v>11609</c:v>
                </c:pt>
                <c:pt idx="212">
                  <c:v>11611.5</c:v>
                </c:pt>
                <c:pt idx="213">
                  <c:v>11614</c:v>
                </c:pt>
                <c:pt idx="214">
                  <c:v>11619</c:v>
                </c:pt>
                <c:pt idx="215">
                  <c:v>11621.5</c:v>
                </c:pt>
                <c:pt idx="216">
                  <c:v>11624</c:v>
                </c:pt>
                <c:pt idx="217">
                  <c:v>11636</c:v>
                </c:pt>
                <c:pt idx="218">
                  <c:v>11641</c:v>
                </c:pt>
                <c:pt idx="219">
                  <c:v>11650.5</c:v>
                </c:pt>
                <c:pt idx="220">
                  <c:v>11653</c:v>
                </c:pt>
                <c:pt idx="221">
                  <c:v>11667.5</c:v>
                </c:pt>
                <c:pt idx="222">
                  <c:v>11675</c:v>
                </c:pt>
                <c:pt idx="223">
                  <c:v>11675</c:v>
                </c:pt>
                <c:pt idx="224">
                  <c:v>11677.5</c:v>
                </c:pt>
                <c:pt idx="225">
                  <c:v>11680</c:v>
                </c:pt>
                <c:pt idx="226">
                  <c:v>11685</c:v>
                </c:pt>
                <c:pt idx="227">
                  <c:v>11689.5</c:v>
                </c:pt>
                <c:pt idx="228">
                  <c:v>11689.5</c:v>
                </c:pt>
                <c:pt idx="229">
                  <c:v>11694.5</c:v>
                </c:pt>
                <c:pt idx="230">
                  <c:v>11697</c:v>
                </c:pt>
                <c:pt idx="231">
                  <c:v>11699.5</c:v>
                </c:pt>
                <c:pt idx="232">
                  <c:v>11711.5</c:v>
                </c:pt>
                <c:pt idx="233">
                  <c:v>11728.5</c:v>
                </c:pt>
                <c:pt idx="234">
                  <c:v>11755.5</c:v>
                </c:pt>
                <c:pt idx="235">
                  <c:v>11760.5</c:v>
                </c:pt>
                <c:pt idx="236">
                  <c:v>11794.5</c:v>
                </c:pt>
                <c:pt idx="237">
                  <c:v>12147.5</c:v>
                </c:pt>
                <c:pt idx="238">
                  <c:v>12262</c:v>
                </c:pt>
                <c:pt idx="239">
                  <c:v>12286.5</c:v>
                </c:pt>
                <c:pt idx="240">
                  <c:v>12291.5</c:v>
                </c:pt>
                <c:pt idx="241">
                  <c:v>12294</c:v>
                </c:pt>
                <c:pt idx="242">
                  <c:v>12318.5</c:v>
                </c:pt>
                <c:pt idx="243">
                  <c:v>12350</c:v>
                </c:pt>
                <c:pt idx="244">
                  <c:v>12364.5</c:v>
                </c:pt>
                <c:pt idx="245">
                  <c:v>12406.5</c:v>
                </c:pt>
                <c:pt idx="246">
                  <c:v>12421</c:v>
                </c:pt>
                <c:pt idx="247">
                  <c:v>12423.5</c:v>
                </c:pt>
                <c:pt idx="248">
                  <c:v>12426</c:v>
                </c:pt>
                <c:pt idx="249">
                  <c:v>12428</c:v>
                </c:pt>
                <c:pt idx="250">
                  <c:v>12428.5</c:v>
                </c:pt>
                <c:pt idx="251">
                  <c:v>12430.5</c:v>
                </c:pt>
                <c:pt idx="252">
                  <c:v>12433</c:v>
                </c:pt>
                <c:pt idx="253">
                  <c:v>12448</c:v>
                </c:pt>
                <c:pt idx="254">
                  <c:v>12450.5</c:v>
                </c:pt>
                <c:pt idx="255">
                  <c:v>12455</c:v>
                </c:pt>
                <c:pt idx="256">
                  <c:v>12462.5</c:v>
                </c:pt>
                <c:pt idx="257">
                  <c:v>12470</c:v>
                </c:pt>
                <c:pt idx="258">
                  <c:v>12477</c:v>
                </c:pt>
                <c:pt idx="259">
                  <c:v>12479.5</c:v>
                </c:pt>
                <c:pt idx="260">
                  <c:v>12482</c:v>
                </c:pt>
                <c:pt idx="261">
                  <c:v>12489.5</c:v>
                </c:pt>
                <c:pt idx="262">
                  <c:v>12492</c:v>
                </c:pt>
                <c:pt idx="263">
                  <c:v>12494</c:v>
                </c:pt>
                <c:pt idx="264">
                  <c:v>12494.5</c:v>
                </c:pt>
                <c:pt idx="265">
                  <c:v>12501.5</c:v>
                </c:pt>
                <c:pt idx="266">
                  <c:v>12501.5</c:v>
                </c:pt>
                <c:pt idx="267">
                  <c:v>12504</c:v>
                </c:pt>
                <c:pt idx="268">
                  <c:v>12504</c:v>
                </c:pt>
                <c:pt idx="269">
                  <c:v>12504</c:v>
                </c:pt>
                <c:pt idx="270">
                  <c:v>12504</c:v>
                </c:pt>
                <c:pt idx="271">
                  <c:v>12504</c:v>
                </c:pt>
                <c:pt idx="272">
                  <c:v>12511.5</c:v>
                </c:pt>
                <c:pt idx="273">
                  <c:v>12516</c:v>
                </c:pt>
                <c:pt idx="274">
                  <c:v>12518.5</c:v>
                </c:pt>
                <c:pt idx="275">
                  <c:v>12521</c:v>
                </c:pt>
                <c:pt idx="276">
                  <c:v>12528.5</c:v>
                </c:pt>
                <c:pt idx="277">
                  <c:v>12533.5</c:v>
                </c:pt>
                <c:pt idx="278">
                  <c:v>12536</c:v>
                </c:pt>
                <c:pt idx="279">
                  <c:v>12550.5</c:v>
                </c:pt>
                <c:pt idx="280">
                  <c:v>12565</c:v>
                </c:pt>
                <c:pt idx="281">
                  <c:v>12584.5</c:v>
                </c:pt>
                <c:pt idx="282">
                  <c:v>12621</c:v>
                </c:pt>
                <c:pt idx="283">
                  <c:v>12623.5</c:v>
                </c:pt>
                <c:pt idx="284">
                  <c:v>12650.5</c:v>
                </c:pt>
                <c:pt idx="285">
                  <c:v>12653</c:v>
                </c:pt>
                <c:pt idx="286">
                  <c:v>12665</c:v>
                </c:pt>
                <c:pt idx="287">
                  <c:v>12665</c:v>
                </c:pt>
                <c:pt idx="288">
                  <c:v>12682</c:v>
                </c:pt>
                <c:pt idx="289">
                  <c:v>12709</c:v>
                </c:pt>
                <c:pt idx="290">
                  <c:v>12709</c:v>
                </c:pt>
                <c:pt idx="291">
                  <c:v>13118</c:v>
                </c:pt>
                <c:pt idx="292">
                  <c:v>13120.5</c:v>
                </c:pt>
                <c:pt idx="293">
                  <c:v>13140</c:v>
                </c:pt>
                <c:pt idx="294">
                  <c:v>13145</c:v>
                </c:pt>
                <c:pt idx="295">
                  <c:v>13154.5</c:v>
                </c:pt>
                <c:pt idx="296">
                  <c:v>13159.5</c:v>
                </c:pt>
                <c:pt idx="297">
                  <c:v>13256</c:v>
                </c:pt>
                <c:pt idx="298">
                  <c:v>13269.5</c:v>
                </c:pt>
                <c:pt idx="299">
                  <c:v>13272</c:v>
                </c:pt>
                <c:pt idx="300">
                  <c:v>13274</c:v>
                </c:pt>
                <c:pt idx="301">
                  <c:v>13276.5</c:v>
                </c:pt>
                <c:pt idx="302">
                  <c:v>13279</c:v>
                </c:pt>
                <c:pt idx="303">
                  <c:v>13284</c:v>
                </c:pt>
                <c:pt idx="304">
                  <c:v>13286.5</c:v>
                </c:pt>
                <c:pt idx="305">
                  <c:v>13364.5</c:v>
                </c:pt>
                <c:pt idx="306">
                  <c:v>13364.5</c:v>
                </c:pt>
                <c:pt idx="307">
                  <c:v>13364.5</c:v>
                </c:pt>
                <c:pt idx="308">
                  <c:v>13364.5</c:v>
                </c:pt>
                <c:pt idx="309">
                  <c:v>13367</c:v>
                </c:pt>
                <c:pt idx="310">
                  <c:v>13367</c:v>
                </c:pt>
                <c:pt idx="311">
                  <c:v>13367</c:v>
                </c:pt>
                <c:pt idx="312">
                  <c:v>13367</c:v>
                </c:pt>
                <c:pt idx="313">
                  <c:v>13367</c:v>
                </c:pt>
                <c:pt idx="314">
                  <c:v>13372</c:v>
                </c:pt>
                <c:pt idx="315">
                  <c:v>14235</c:v>
                </c:pt>
                <c:pt idx="316">
                  <c:v>15032</c:v>
                </c:pt>
                <c:pt idx="317">
                  <c:v>15032</c:v>
                </c:pt>
                <c:pt idx="318">
                  <c:v>15086</c:v>
                </c:pt>
                <c:pt idx="319">
                  <c:v>15227.5</c:v>
                </c:pt>
                <c:pt idx="320">
                  <c:v>16076</c:v>
                </c:pt>
                <c:pt idx="321">
                  <c:v>16731.5</c:v>
                </c:pt>
                <c:pt idx="322">
                  <c:v>16944</c:v>
                </c:pt>
                <c:pt idx="323">
                  <c:v>17036.5</c:v>
                </c:pt>
                <c:pt idx="324">
                  <c:v>17046.5</c:v>
                </c:pt>
                <c:pt idx="325">
                  <c:v>17699.5</c:v>
                </c:pt>
                <c:pt idx="326">
                  <c:v>17790</c:v>
                </c:pt>
                <c:pt idx="327">
                  <c:v>17790</c:v>
                </c:pt>
                <c:pt idx="328">
                  <c:v>17790</c:v>
                </c:pt>
                <c:pt idx="329">
                  <c:v>17794</c:v>
                </c:pt>
                <c:pt idx="330">
                  <c:v>17917</c:v>
                </c:pt>
                <c:pt idx="331">
                  <c:v>17934</c:v>
                </c:pt>
                <c:pt idx="332">
                  <c:v>18636</c:v>
                </c:pt>
                <c:pt idx="333">
                  <c:v>18653</c:v>
                </c:pt>
                <c:pt idx="334">
                  <c:v>18677.5</c:v>
                </c:pt>
                <c:pt idx="335">
                  <c:v>18765.5</c:v>
                </c:pt>
                <c:pt idx="336">
                  <c:v>18765.5</c:v>
                </c:pt>
                <c:pt idx="337">
                  <c:v>18770.5</c:v>
                </c:pt>
                <c:pt idx="338">
                  <c:v>18810</c:v>
                </c:pt>
                <c:pt idx="339">
                  <c:v>19452.5</c:v>
                </c:pt>
                <c:pt idx="340">
                  <c:v>19555</c:v>
                </c:pt>
                <c:pt idx="341">
                  <c:v>19560</c:v>
                </c:pt>
                <c:pt idx="342">
                  <c:v>19562</c:v>
                </c:pt>
                <c:pt idx="343">
                  <c:v>19674</c:v>
                </c:pt>
                <c:pt idx="344">
                  <c:v>20238.5</c:v>
                </c:pt>
                <c:pt idx="345">
                  <c:v>20518.5</c:v>
                </c:pt>
                <c:pt idx="346">
                  <c:v>20557.5</c:v>
                </c:pt>
                <c:pt idx="347">
                  <c:v>20587</c:v>
                </c:pt>
                <c:pt idx="348">
                  <c:v>21061</c:v>
                </c:pt>
                <c:pt idx="349">
                  <c:v>21078</c:v>
                </c:pt>
                <c:pt idx="350">
                  <c:v>21105</c:v>
                </c:pt>
                <c:pt idx="351">
                  <c:v>21160</c:v>
                </c:pt>
                <c:pt idx="352">
                  <c:v>21229.5</c:v>
                </c:pt>
                <c:pt idx="353">
                  <c:v>21264.5</c:v>
                </c:pt>
                <c:pt idx="354">
                  <c:v>21284</c:v>
                </c:pt>
                <c:pt idx="355">
                  <c:v>21315.5</c:v>
                </c:pt>
                <c:pt idx="356">
                  <c:v>21328</c:v>
                </c:pt>
                <c:pt idx="357">
                  <c:v>21328.5</c:v>
                </c:pt>
                <c:pt idx="358">
                  <c:v>21331</c:v>
                </c:pt>
                <c:pt idx="359">
                  <c:v>21403.5</c:v>
                </c:pt>
                <c:pt idx="360">
                  <c:v>22344</c:v>
                </c:pt>
                <c:pt idx="361">
                  <c:v>22357</c:v>
                </c:pt>
                <c:pt idx="362">
                  <c:v>22415.5</c:v>
                </c:pt>
                <c:pt idx="363">
                  <c:v>22514</c:v>
                </c:pt>
                <c:pt idx="364">
                  <c:v>23028</c:v>
                </c:pt>
                <c:pt idx="365">
                  <c:v>23067</c:v>
                </c:pt>
                <c:pt idx="366">
                  <c:v>23098</c:v>
                </c:pt>
                <c:pt idx="367">
                  <c:v>23100.5</c:v>
                </c:pt>
                <c:pt idx="368">
                  <c:v>23112.5</c:v>
                </c:pt>
                <c:pt idx="369">
                  <c:v>23115</c:v>
                </c:pt>
                <c:pt idx="370">
                  <c:v>23159</c:v>
                </c:pt>
                <c:pt idx="371">
                  <c:v>23161.5</c:v>
                </c:pt>
                <c:pt idx="372">
                  <c:v>23186</c:v>
                </c:pt>
                <c:pt idx="373">
                  <c:v>23186</c:v>
                </c:pt>
                <c:pt idx="374">
                  <c:v>23188.5</c:v>
                </c:pt>
                <c:pt idx="375">
                  <c:v>23188.5</c:v>
                </c:pt>
                <c:pt idx="376">
                  <c:v>23188.5</c:v>
                </c:pt>
                <c:pt idx="377">
                  <c:v>23188.5</c:v>
                </c:pt>
                <c:pt idx="378">
                  <c:v>23188.5</c:v>
                </c:pt>
                <c:pt idx="379">
                  <c:v>23191</c:v>
                </c:pt>
                <c:pt idx="380">
                  <c:v>23191</c:v>
                </c:pt>
                <c:pt idx="381">
                  <c:v>23191</c:v>
                </c:pt>
                <c:pt idx="382">
                  <c:v>23191</c:v>
                </c:pt>
                <c:pt idx="383">
                  <c:v>23216</c:v>
                </c:pt>
                <c:pt idx="384">
                  <c:v>23227.5</c:v>
                </c:pt>
                <c:pt idx="385">
                  <c:v>23230</c:v>
                </c:pt>
                <c:pt idx="386">
                  <c:v>23248.5</c:v>
                </c:pt>
                <c:pt idx="387">
                  <c:v>23866</c:v>
                </c:pt>
                <c:pt idx="388">
                  <c:v>23924.5</c:v>
                </c:pt>
                <c:pt idx="389">
                  <c:v>23924.5</c:v>
                </c:pt>
                <c:pt idx="390">
                  <c:v>23924.5</c:v>
                </c:pt>
                <c:pt idx="391">
                  <c:v>23964.5</c:v>
                </c:pt>
                <c:pt idx="392">
                  <c:v>23974</c:v>
                </c:pt>
                <c:pt idx="393">
                  <c:v>23985.5</c:v>
                </c:pt>
                <c:pt idx="394">
                  <c:v>23993</c:v>
                </c:pt>
                <c:pt idx="395">
                  <c:v>24056.5</c:v>
                </c:pt>
                <c:pt idx="396">
                  <c:v>24059</c:v>
                </c:pt>
                <c:pt idx="397">
                  <c:v>24059</c:v>
                </c:pt>
                <c:pt idx="398">
                  <c:v>24085.5</c:v>
                </c:pt>
                <c:pt idx="399">
                  <c:v>24088</c:v>
                </c:pt>
                <c:pt idx="400">
                  <c:v>24123</c:v>
                </c:pt>
                <c:pt idx="401">
                  <c:v>24132</c:v>
                </c:pt>
                <c:pt idx="402">
                  <c:v>24134.5</c:v>
                </c:pt>
                <c:pt idx="403">
                  <c:v>24751</c:v>
                </c:pt>
                <c:pt idx="404">
                  <c:v>24859</c:v>
                </c:pt>
                <c:pt idx="405">
                  <c:v>24865.5</c:v>
                </c:pt>
                <c:pt idx="406">
                  <c:v>24885</c:v>
                </c:pt>
                <c:pt idx="407">
                  <c:v>24895</c:v>
                </c:pt>
                <c:pt idx="408">
                  <c:v>24897.5</c:v>
                </c:pt>
                <c:pt idx="409">
                  <c:v>25005</c:v>
                </c:pt>
                <c:pt idx="410">
                  <c:v>25005</c:v>
                </c:pt>
                <c:pt idx="411">
                  <c:v>25005</c:v>
                </c:pt>
                <c:pt idx="412">
                  <c:v>25644</c:v>
                </c:pt>
                <c:pt idx="413">
                  <c:v>25765.5</c:v>
                </c:pt>
                <c:pt idx="414">
                  <c:v>25830</c:v>
                </c:pt>
                <c:pt idx="415">
                  <c:v>25953.5</c:v>
                </c:pt>
                <c:pt idx="416">
                  <c:v>25953.5</c:v>
                </c:pt>
                <c:pt idx="417">
                  <c:v>25953.5</c:v>
                </c:pt>
                <c:pt idx="418">
                  <c:v>26740</c:v>
                </c:pt>
                <c:pt idx="419">
                  <c:v>27539</c:v>
                </c:pt>
                <c:pt idx="420">
                  <c:v>27761</c:v>
                </c:pt>
                <c:pt idx="421">
                  <c:v>28451</c:v>
                </c:pt>
                <c:pt idx="422">
                  <c:v>28521</c:v>
                </c:pt>
              </c:numCache>
            </c:numRef>
          </c:xVal>
          <c:yVal>
            <c:numRef>
              <c:f>'Active 5'!$L$21:$L$443</c:f>
              <c:numCache>
                <c:formatCode>General</c:formatCode>
                <c:ptCount val="423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B93D-4537-A58A-AD64AB2C6228}"/>
            </c:ext>
          </c:extLst>
        </c:ser>
        <c:ser>
          <c:idx val="5"/>
          <c:order val="5"/>
          <c:tx>
            <c:strRef>
              <c:f>'Active 5'!$M$20</c:f>
              <c:strCache>
                <c:ptCount val="1"/>
                <c:pt idx="0">
                  <c:v>s6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4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xVal>
            <c:numRef>
              <c:f>'Active 5'!$F$21:$F$443</c:f>
              <c:numCache>
                <c:formatCode>General</c:formatCode>
                <c:ptCount val="423"/>
                <c:pt idx="0">
                  <c:v>-32341.5</c:v>
                </c:pt>
                <c:pt idx="1">
                  <c:v>-20669</c:v>
                </c:pt>
                <c:pt idx="2">
                  <c:v>-19757</c:v>
                </c:pt>
                <c:pt idx="3">
                  <c:v>-19754.5</c:v>
                </c:pt>
                <c:pt idx="4">
                  <c:v>-18069.5</c:v>
                </c:pt>
                <c:pt idx="5">
                  <c:v>-15232</c:v>
                </c:pt>
                <c:pt idx="6">
                  <c:v>-13452</c:v>
                </c:pt>
                <c:pt idx="7">
                  <c:v>-10931</c:v>
                </c:pt>
                <c:pt idx="8">
                  <c:v>-10909</c:v>
                </c:pt>
                <c:pt idx="9">
                  <c:v>-10906.5</c:v>
                </c:pt>
                <c:pt idx="10">
                  <c:v>-10743</c:v>
                </c:pt>
                <c:pt idx="11">
                  <c:v>-10677</c:v>
                </c:pt>
                <c:pt idx="12">
                  <c:v>-9985</c:v>
                </c:pt>
                <c:pt idx="13">
                  <c:v>-9931</c:v>
                </c:pt>
                <c:pt idx="14">
                  <c:v>-6293</c:v>
                </c:pt>
                <c:pt idx="15">
                  <c:v>-6268.5</c:v>
                </c:pt>
                <c:pt idx="16">
                  <c:v>-6229.5</c:v>
                </c:pt>
                <c:pt idx="17">
                  <c:v>-6217</c:v>
                </c:pt>
                <c:pt idx="18">
                  <c:v>-6210</c:v>
                </c:pt>
                <c:pt idx="19">
                  <c:v>-5366.5</c:v>
                </c:pt>
                <c:pt idx="20">
                  <c:v>-5364</c:v>
                </c:pt>
                <c:pt idx="21">
                  <c:v>-5334.5</c:v>
                </c:pt>
                <c:pt idx="22">
                  <c:v>-4461.5</c:v>
                </c:pt>
                <c:pt idx="23">
                  <c:v>-3535</c:v>
                </c:pt>
                <c:pt idx="24">
                  <c:v>-3532.5</c:v>
                </c:pt>
                <c:pt idx="25">
                  <c:v>-2684</c:v>
                </c:pt>
                <c:pt idx="26">
                  <c:v>-2606</c:v>
                </c:pt>
                <c:pt idx="27">
                  <c:v>-2589</c:v>
                </c:pt>
                <c:pt idx="28">
                  <c:v>-2567</c:v>
                </c:pt>
                <c:pt idx="29">
                  <c:v>-1848</c:v>
                </c:pt>
                <c:pt idx="30">
                  <c:v>-804</c:v>
                </c:pt>
                <c:pt idx="31">
                  <c:v>0.5</c:v>
                </c:pt>
                <c:pt idx="32">
                  <c:v>714.5</c:v>
                </c:pt>
                <c:pt idx="33">
                  <c:v>734</c:v>
                </c:pt>
                <c:pt idx="34">
                  <c:v>951.5</c:v>
                </c:pt>
                <c:pt idx="35">
                  <c:v>1817</c:v>
                </c:pt>
                <c:pt idx="36">
                  <c:v>1868</c:v>
                </c:pt>
                <c:pt idx="37">
                  <c:v>1870.5</c:v>
                </c:pt>
                <c:pt idx="38">
                  <c:v>1873</c:v>
                </c:pt>
                <c:pt idx="39">
                  <c:v>2731.5</c:v>
                </c:pt>
                <c:pt idx="40">
                  <c:v>2734</c:v>
                </c:pt>
                <c:pt idx="41">
                  <c:v>3247.5</c:v>
                </c:pt>
                <c:pt idx="42">
                  <c:v>3426</c:v>
                </c:pt>
                <c:pt idx="43">
                  <c:v>3426</c:v>
                </c:pt>
                <c:pt idx="44">
                  <c:v>3428.5</c:v>
                </c:pt>
                <c:pt idx="45">
                  <c:v>3429</c:v>
                </c:pt>
                <c:pt idx="46">
                  <c:v>3431</c:v>
                </c:pt>
                <c:pt idx="47">
                  <c:v>3448.5</c:v>
                </c:pt>
                <c:pt idx="48">
                  <c:v>3455.5</c:v>
                </c:pt>
                <c:pt idx="49">
                  <c:v>3457.5</c:v>
                </c:pt>
                <c:pt idx="50">
                  <c:v>3460</c:v>
                </c:pt>
                <c:pt idx="51">
                  <c:v>3462.5</c:v>
                </c:pt>
                <c:pt idx="52">
                  <c:v>3467.5</c:v>
                </c:pt>
                <c:pt idx="53">
                  <c:v>3468</c:v>
                </c:pt>
                <c:pt idx="54">
                  <c:v>3478</c:v>
                </c:pt>
                <c:pt idx="55">
                  <c:v>3500</c:v>
                </c:pt>
                <c:pt idx="56">
                  <c:v>3516.5</c:v>
                </c:pt>
                <c:pt idx="57">
                  <c:v>3531</c:v>
                </c:pt>
                <c:pt idx="58">
                  <c:v>3536</c:v>
                </c:pt>
                <c:pt idx="59">
                  <c:v>3553</c:v>
                </c:pt>
                <c:pt idx="60">
                  <c:v>3553</c:v>
                </c:pt>
                <c:pt idx="61">
                  <c:v>3556</c:v>
                </c:pt>
                <c:pt idx="62">
                  <c:v>3558</c:v>
                </c:pt>
                <c:pt idx="63">
                  <c:v>3558</c:v>
                </c:pt>
                <c:pt idx="64">
                  <c:v>3558</c:v>
                </c:pt>
                <c:pt idx="65">
                  <c:v>3563</c:v>
                </c:pt>
                <c:pt idx="66">
                  <c:v>3597</c:v>
                </c:pt>
                <c:pt idx="67">
                  <c:v>3614</c:v>
                </c:pt>
                <c:pt idx="68">
                  <c:v>3614</c:v>
                </c:pt>
                <c:pt idx="69">
                  <c:v>3614</c:v>
                </c:pt>
                <c:pt idx="70">
                  <c:v>3614</c:v>
                </c:pt>
                <c:pt idx="71">
                  <c:v>3614</c:v>
                </c:pt>
                <c:pt idx="72">
                  <c:v>3614</c:v>
                </c:pt>
                <c:pt idx="73">
                  <c:v>3614</c:v>
                </c:pt>
                <c:pt idx="74">
                  <c:v>3614</c:v>
                </c:pt>
                <c:pt idx="75">
                  <c:v>4396.5</c:v>
                </c:pt>
                <c:pt idx="76">
                  <c:v>4401.5</c:v>
                </c:pt>
                <c:pt idx="77">
                  <c:v>4421</c:v>
                </c:pt>
                <c:pt idx="78">
                  <c:v>4421</c:v>
                </c:pt>
                <c:pt idx="79">
                  <c:v>4470</c:v>
                </c:pt>
                <c:pt idx="80">
                  <c:v>4509</c:v>
                </c:pt>
                <c:pt idx="81">
                  <c:v>4528.5</c:v>
                </c:pt>
                <c:pt idx="82">
                  <c:v>4553</c:v>
                </c:pt>
                <c:pt idx="83">
                  <c:v>4570</c:v>
                </c:pt>
                <c:pt idx="84">
                  <c:v>5237.5</c:v>
                </c:pt>
                <c:pt idx="85">
                  <c:v>5240</c:v>
                </c:pt>
                <c:pt idx="86">
                  <c:v>5244.5</c:v>
                </c:pt>
                <c:pt idx="87">
                  <c:v>5245</c:v>
                </c:pt>
                <c:pt idx="88">
                  <c:v>5255</c:v>
                </c:pt>
                <c:pt idx="89">
                  <c:v>5335.5</c:v>
                </c:pt>
                <c:pt idx="90">
                  <c:v>5335.5</c:v>
                </c:pt>
                <c:pt idx="91">
                  <c:v>5335.5</c:v>
                </c:pt>
                <c:pt idx="92">
                  <c:v>5348</c:v>
                </c:pt>
                <c:pt idx="93">
                  <c:v>5350.5</c:v>
                </c:pt>
                <c:pt idx="94">
                  <c:v>5357.5</c:v>
                </c:pt>
                <c:pt idx="95">
                  <c:v>5357.5</c:v>
                </c:pt>
                <c:pt idx="96">
                  <c:v>5357.5</c:v>
                </c:pt>
                <c:pt idx="97">
                  <c:v>5357.5</c:v>
                </c:pt>
                <c:pt idx="98">
                  <c:v>5357.5</c:v>
                </c:pt>
                <c:pt idx="99">
                  <c:v>5494</c:v>
                </c:pt>
                <c:pt idx="100">
                  <c:v>6052</c:v>
                </c:pt>
                <c:pt idx="101">
                  <c:v>6961.5</c:v>
                </c:pt>
                <c:pt idx="102">
                  <c:v>6981</c:v>
                </c:pt>
                <c:pt idx="103">
                  <c:v>7061.5</c:v>
                </c:pt>
                <c:pt idx="104">
                  <c:v>7061.5</c:v>
                </c:pt>
                <c:pt idx="105">
                  <c:v>7095.5</c:v>
                </c:pt>
                <c:pt idx="106">
                  <c:v>7095.5</c:v>
                </c:pt>
                <c:pt idx="107">
                  <c:v>7113</c:v>
                </c:pt>
                <c:pt idx="108">
                  <c:v>7137</c:v>
                </c:pt>
                <c:pt idx="109">
                  <c:v>7137</c:v>
                </c:pt>
                <c:pt idx="110">
                  <c:v>7142</c:v>
                </c:pt>
                <c:pt idx="111">
                  <c:v>7196</c:v>
                </c:pt>
                <c:pt idx="112">
                  <c:v>7203.5</c:v>
                </c:pt>
                <c:pt idx="113">
                  <c:v>7218</c:v>
                </c:pt>
                <c:pt idx="114">
                  <c:v>7237.5</c:v>
                </c:pt>
                <c:pt idx="115">
                  <c:v>7332.5</c:v>
                </c:pt>
                <c:pt idx="116">
                  <c:v>7951.5</c:v>
                </c:pt>
                <c:pt idx="117">
                  <c:v>7951.5</c:v>
                </c:pt>
                <c:pt idx="118">
                  <c:v>7951.5</c:v>
                </c:pt>
                <c:pt idx="119">
                  <c:v>7956.5</c:v>
                </c:pt>
                <c:pt idx="120">
                  <c:v>7956.5</c:v>
                </c:pt>
                <c:pt idx="121">
                  <c:v>7956.5</c:v>
                </c:pt>
                <c:pt idx="122">
                  <c:v>7963.5</c:v>
                </c:pt>
                <c:pt idx="123">
                  <c:v>7963.5</c:v>
                </c:pt>
                <c:pt idx="124">
                  <c:v>7966</c:v>
                </c:pt>
                <c:pt idx="125">
                  <c:v>7966</c:v>
                </c:pt>
                <c:pt idx="126">
                  <c:v>8003</c:v>
                </c:pt>
                <c:pt idx="127">
                  <c:v>8005</c:v>
                </c:pt>
                <c:pt idx="128">
                  <c:v>8005</c:v>
                </c:pt>
                <c:pt idx="129">
                  <c:v>8007.5</c:v>
                </c:pt>
                <c:pt idx="130">
                  <c:v>8007.5</c:v>
                </c:pt>
                <c:pt idx="131">
                  <c:v>8010</c:v>
                </c:pt>
                <c:pt idx="132">
                  <c:v>8010</c:v>
                </c:pt>
                <c:pt idx="133">
                  <c:v>8012.5</c:v>
                </c:pt>
                <c:pt idx="134">
                  <c:v>8012.5</c:v>
                </c:pt>
                <c:pt idx="135">
                  <c:v>8020</c:v>
                </c:pt>
                <c:pt idx="136">
                  <c:v>8052</c:v>
                </c:pt>
                <c:pt idx="137">
                  <c:v>8081</c:v>
                </c:pt>
                <c:pt idx="138">
                  <c:v>8081</c:v>
                </c:pt>
                <c:pt idx="139">
                  <c:v>8081</c:v>
                </c:pt>
                <c:pt idx="140">
                  <c:v>8081</c:v>
                </c:pt>
                <c:pt idx="141">
                  <c:v>8081</c:v>
                </c:pt>
                <c:pt idx="142">
                  <c:v>8086</c:v>
                </c:pt>
                <c:pt idx="143">
                  <c:v>8086</c:v>
                </c:pt>
                <c:pt idx="144">
                  <c:v>8103</c:v>
                </c:pt>
                <c:pt idx="145">
                  <c:v>8673</c:v>
                </c:pt>
                <c:pt idx="146">
                  <c:v>8673</c:v>
                </c:pt>
                <c:pt idx="147">
                  <c:v>8861</c:v>
                </c:pt>
                <c:pt idx="148">
                  <c:v>8861</c:v>
                </c:pt>
                <c:pt idx="149">
                  <c:v>8863.5</c:v>
                </c:pt>
                <c:pt idx="150">
                  <c:v>8863.5</c:v>
                </c:pt>
                <c:pt idx="151">
                  <c:v>8900</c:v>
                </c:pt>
                <c:pt idx="152">
                  <c:v>8900</c:v>
                </c:pt>
                <c:pt idx="153">
                  <c:v>8902.5</c:v>
                </c:pt>
                <c:pt idx="154">
                  <c:v>8902.5</c:v>
                </c:pt>
                <c:pt idx="155">
                  <c:v>8929.5</c:v>
                </c:pt>
                <c:pt idx="156">
                  <c:v>8946.5</c:v>
                </c:pt>
                <c:pt idx="157">
                  <c:v>8951.5</c:v>
                </c:pt>
                <c:pt idx="158">
                  <c:v>8951.5</c:v>
                </c:pt>
                <c:pt idx="159">
                  <c:v>8954</c:v>
                </c:pt>
                <c:pt idx="160">
                  <c:v>8961</c:v>
                </c:pt>
                <c:pt idx="161">
                  <c:v>8961</c:v>
                </c:pt>
                <c:pt idx="162">
                  <c:v>9010</c:v>
                </c:pt>
                <c:pt idx="163">
                  <c:v>9010</c:v>
                </c:pt>
                <c:pt idx="164">
                  <c:v>9690</c:v>
                </c:pt>
                <c:pt idx="165">
                  <c:v>9690</c:v>
                </c:pt>
                <c:pt idx="166">
                  <c:v>9756</c:v>
                </c:pt>
                <c:pt idx="167">
                  <c:v>9756</c:v>
                </c:pt>
                <c:pt idx="168">
                  <c:v>9814.5</c:v>
                </c:pt>
                <c:pt idx="169">
                  <c:v>9814.5</c:v>
                </c:pt>
                <c:pt idx="170">
                  <c:v>9814.5</c:v>
                </c:pt>
                <c:pt idx="171">
                  <c:v>9822</c:v>
                </c:pt>
                <c:pt idx="172">
                  <c:v>9829</c:v>
                </c:pt>
                <c:pt idx="173">
                  <c:v>9829</c:v>
                </c:pt>
                <c:pt idx="174">
                  <c:v>9829</c:v>
                </c:pt>
                <c:pt idx="175">
                  <c:v>10601.5</c:v>
                </c:pt>
                <c:pt idx="176">
                  <c:v>10601.5</c:v>
                </c:pt>
                <c:pt idx="177">
                  <c:v>10601.5</c:v>
                </c:pt>
                <c:pt idx="178">
                  <c:v>10602</c:v>
                </c:pt>
                <c:pt idx="179">
                  <c:v>10602</c:v>
                </c:pt>
                <c:pt idx="180">
                  <c:v>10602</c:v>
                </c:pt>
                <c:pt idx="181">
                  <c:v>10646</c:v>
                </c:pt>
                <c:pt idx="182">
                  <c:v>10646</c:v>
                </c:pt>
                <c:pt idx="183">
                  <c:v>10704.5</c:v>
                </c:pt>
                <c:pt idx="184">
                  <c:v>10748.5</c:v>
                </c:pt>
                <c:pt idx="185">
                  <c:v>10751</c:v>
                </c:pt>
                <c:pt idx="186">
                  <c:v>10754</c:v>
                </c:pt>
                <c:pt idx="187">
                  <c:v>11421</c:v>
                </c:pt>
                <c:pt idx="188">
                  <c:v>11491.5</c:v>
                </c:pt>
                <c:pt idx="189">
                  <c:v>11491.5</c:v>
                </c:pt>
                <c:pt idx="190">
                  <c:v>11491.5</c:v>
                </c:pt>
                <c:pt idx="191">
                  <c:v>11509</c:v>
                </c:pt>
                <c:pt idx="192">
                  <c:v>11509</c:v>
                </c:pt>
                <c:pt idx="193">
                  <c:v>11509</c:v>
                </c:pt>
                <c:pt idx="194">
                  <c:v>11543</c:v>
                </c:pt>
                <c:pt idx="195">
                  <c:v>11543</c:v>
                </c:pt>
                <c:pt idx="196">
                  <c:v>11543</c:v>
                </c:pt>
                <c:pt idx="197">
                  <c:v>11543</c:v>
                </c:pt>
                <c:pt idx="198">
                  <c:v>11545.5</c:v>
                </c:pt>
                <c:pt idx="199">
                  <c:v>11550.5</c:v>
                </c:pt>
                <c:pt idx="200">
                  <c:v>11560.5</c:v>
                </c:pt>
                <c:pt idx="201">
                  <c:v>11565</c:v>
                </c:pt>
                <c:pt idx="202">
                  <c:v>11570</c:v>
                </c:pt>
                <c:pt idx="203">
                  <c:v>11572.5</c:v>
                </c:pt>
                <c:pt idx="204">
                  <c:v>11575</c:v>
                </c:pt>
                <c:pt idx="205">
                  <c:v>11577.5</c:v>
                </c:pt>
                <c:pt idx="206">
                  <c:v>11592</c:v>
                </c:pt>
                <c:pt idx="207">
                  <c:v>11592</c:v>
                </c:pt>
                <c:pt idx="208">
                  <c:v>11597</c:v>
                </c:pt>
                <c:pt idx="209">
                  <c:v>11599.5</c:v>
                </c:pt>
                <c:pt idx="210">
                  <c:v>11606.5</c:v>
                </c:pt>
                <c:pt idx="211">
                  <c:v>11609</c:v>
                </c:pt>
                <c:pt idx="212">
                  <c:v>11611.5</c:v>
                </c:pt>
                <c:pt idx="213">
                  <c:v>11614</c:v>
                </c:pt>
                <c:pt idx="214">
                  <c:v>11619</c:v>
                </c:pt>
                <c:pt idx="215">
                  <c:v>11621.5</c:v>
                </c:pt>
                <c:pt idx="216">
                  <c:v>11624</c:v>
                </c:pt>
                <c:pt idx="217">
                  <c:v>11636</c:v>
                </c:pt>
                <c:pt idx="218">
                  <c:v>11641</c:v>
                </c:pt>
                <c:pt idx="219">
                  <c:v>11650.5</c:v>
                </c:pt>
                <c:pt idx="220">
                  <c:v>11653</c:v>
                </c:pt>
                <c:pt idx="221">
                  <c:v>11667.5</c:v>
                </c:pt>
                <c:pt idx="222">
                  <c:v>11675</c:v>
                </c:pt>
                <c:pt idx="223">
                  <c:v>11675</c:v>
                </c:pt>
                <c:pt idx="224">
                  <c:v>11677.5</c:v>
                </c:pt>
                <c:pt idx="225">
                  <c:v>11680</c:v>
                </c:pt>
                <c:pt idx="226">
                  <c:v>11685</c:v>
                </c:pt>
                <c:pt idx="227">
                  <c:v>11689.5</c:v>
                </c:pt>
                <c:pt idx="228">
                  <c:v>11689.5</c:v>
                </c:pt>
                <c:pt idx="229">
                  <c:v>11694.5</c:v>
                </c:pt>
                <c:pt idx="230">
                  <c:v>11697</c:v>
                </c:pt>
                <c:pt idx="231">
                  <c:v>11699.5</c:v>
                </c:pt>
                <c:pt idx="232">
                  <c:v>11711.5</c:v>
                </c:pt>
                <c:pt idx="233">
                  <c:v>11728.5</c:v>
                </c:pt>
                <c:pt idx="234">
                  <c:v>11755.5</c:v>
                </c:pt>
                <c:pt idx="235">
                  <c:v>11760.5</c:v>
                </c:pt>
                <c:pt idx="236">
                  <c:v>11794.5</c:v>
                </c:pt>
                <c:pt idx="237">
                  <c:v>12147.5</c:v>
                </c:pt>
                <c:pt idx="238">
                  <c:v>12262</c:v>
                </c:pt>
                <c:pt idx="239">
                  <c:v>12286.5</c:v>
                </c:pt>
                <c:pt idx="240">
                  <c:v>12291.5</c:v>
                </c:pt>
                <c:pt idx="241">
                  <c:v>12294</c:v>
                </c:pt>
                <c:pt idx="242">
                  <c:v>12318.5</c:v>
                </c:pt>
                <c:pt idx="243">
                  <c:v>12350</c:v>
                </c:pt>
                <c:pt idx="244">
                  <c:v>12364.5</c:v>
                </c:pt>
                <c:pt idx="245">
                  <c:v>12406.5</c:v>
                </c:pt>
                <c:pt idx="246">
                  <c:v>12421</c:v>
                </c:pt>
                <c:pt idx="247">
                  <c:v>12423.5</c:v>
                </c:pt>
                <c:pt idx="248">
                  <c:v>12426</c:v>
                </c:pt>
                <c:pt idx="249">
                  <c:v>12428</c:v>
                </c:pt>
                <c:pt idx="250">
                  <c:v>12428.5</c:v>
                </c:pt>
                <c:pt idx="251">
                  <c:v>12430.5</c:v>
                </c:pt>
                <c:pt idx="252">
                  <c:v>12433</c:v>
                </c:pt>
                <c:pt idx="253">
                  <c:v>12448</c:v>
                </c:pt>
                <c:pt idx="254">
                  <c:v>12450.5</c:v>
                </c:pt>
                <c:pt idx="255">
                  <c:v>12455</c:v>
                </c:pt>
                <c:pt idx="256">
                  <c:v>12462.5</c:v>
                </c:pt>
                <c:pt idx="257">
                  <c:v>12470</c:v>
                </c:pt>
                <c:pt idx="258">
                  <c:v>12477</c:v>
                </c:pt>
                <c:pt idx="259">
                  <c:v>12479.5</c:v>
                </c:pt>
                <c:pt idx="260">
                  <c:v>12482</c:v>
                </c:pt>
                <c:pt idx="261">
                  <c:v>12489.5</c:v>
                </c:pt>
                <c:pt idx="262">
                  <c:v>12492</c:v>
                </c:pt>
                <c:pt idx="263">
                  <c:v>12494</c:v>
                </c:pt>
                <c:pt idx="264">
                  <c:v>12494.5</c:v>
                </c:pt>
                <c:pt idx="265">
                  <c:v>12501.5</c:v>
                </c:pt>
                <c:pt idx="266">
                  <c:v>12501.5</c:v>
                </c:pt>
                <c:pt idx="267">
                  <c:v>12504</c:v>
                </c:pt>
                <c:pt idx="268">
                  <c:v>12504</c:v>
                </c:pt>
                <c:pt idx="269">
                  <c:v>12504</c:v>
                </c:pt>
                <c:pt idx="270">
                  <c:v>12504</c:v>
                </c:pt>
                <c:pt idx="271">
                  <c:v>12504</c:v>
                </c:pt>
                <c:pt idx="272">
                  <c:v>12511.5</c:v>
                </c:pt>
                <c:pt idx="273">
                  <c:v>12516</c:v>
                </c:pt>
                <c:pt idx="274">
                  <c:v>12518.5</c:v>
                </c:pt>
                <c:pt idx="275">
                  <c:v>12521</c:v>
                </c:pt>
                <c:pt idx="276">
                  <c:v>12528.5</c:v>
                </c:pt>
                <c:pt idx="277">
                  <c:v>12533.5</c:v>
                </c:pt>
                <c:pt idx="278">
                  <c:v>12536</c:v>
                </c:pt>
                <c:pt idx="279">
                  <c:v>12550.5</c:v>
                </c:pt>
                <c:pt idx="280">
                  <c:v>12565</c:v>
                </c:pt>
                <c:pt idx="281">
                  <c:v>12584.5</c:v>
                </c:pt>
                <c:pt idx="282">
                  <c:v>12621</c:v>
                </c:pt>
                <c:pt idx="283">
                  <c:v>12623.5</c:v>
                </c:pt>
                <c:pt idx="284">
                  <c:v>12650.5</c:v>
                </c:pt>
                <c:pt idx="285">
                  <c:v>12653</c:v>
                </c:pt>
                <c:pt idx="286">
                  <c:v>12665</c:v>
                </c:pt>
                <c:pt idx="287">
                  <c:v>12665</c:v>
                </c:pt>
                <c:pt idx="288">
                  <c:v>12682</c:v>
                </c:pt>
                <c:pt idx="289">
                  <c:v>12709</c:v>
                </c:pt>
                <c:pt idx="290">
                  <c:v>12709</c:v>
                </c:pt>
                <c:pt idx="291">
                  <c:v>13118</c:v>
                </c:pt>
                <c:pt idx="292">
                  <c:v>13120.5</c:v>
                </c:pt>
                <c:pt idx="293">
                  <c:v>13140</c:v>
                </c:pt>
                <c:pt idx="294">
                  <c:v>13145</c:v>
                </c:pt>
                <c:pt idx="295">
                  <c:v>13154.5</c:v>
                </c:pt>
                <c:pt idx="296">
                  <c:v>13159.5</c:v>
                </c:pt>
                <c:pt idx="297">
                  <c:v>13256</c:v>
                </c:pt>
                <c:pt idx="298">
                  <c:v>13269.5</c:v>
                </c:pt>
                <c:pt idx="299">
                  <c:v>13272</c:v>
                </c:pt>
                <c:pt idx="300">
                  <c:v>13274</c:v>
                </c:pt>
                <c:pt idx="301">
                  <c:v>13276.5</c:v>
                </c:pt>
                <c:pt idx="302">
                  <c:v>13279</c:v>
                </c:pt>
                <c:pt idx="303">
                  <c:v>13284</c:v>
                </c:pt>
                <c:pt idx="304">
                  <c:v>13286.5</c:v>
                </c:pt>
                <c:pt idx="305">
                  <c:v>13364.5</c:v>
                </c:pt>
                <c:pt idx="306">
                  <c:v>13364.5</c:v>
                </c:pt>
                <c:pt idx="307">
                  <c:v>13364.5</c:v>
                </c:pt>
                <c:pt idx="308">
                  <c:v>13364.5</c:v>
                </c:pt>
                <c:pt idx="309">
                  <c:v>13367</c:v>
                </c:pt>
                <c:pt idx="310">
                  <c:v>13367</c:v>
                </c:pt>
                <c:pt idx="311">
                  <c:v>13367</c:v>
                </c:pt>
                <c:pt idx="312">
                  <c:v>13367</c:v>
                </c:pt>
                <c:pt idx="313">
                  <c:v>13367</c:v>
                </c:pt>
                <c:pt idx="314">
                  <c:v>13372</c:v>
                </c:pt>
                <c:pt idx="315">
                  <c:v>14235</c:v>
                </c:pt>
                <c:pt idx="316">
                  <c:v>15032</c:v>
                </c:pt>
                <c:pt idx="317">
                  <c:v>15032</c:v>
                </c:pt>
                <c:pt idx="318">
                  <c:v>15086</c:v>
                </c:pt>
                <c:pt idx="319">
                  <c:v>15227.5</c:v>
                </c:pt>
                <c:pt idx="320">
                  <c:v>16076</c:v>
                </c:pt>
                <c:pt idx="321">
                  <c:v>16731.5</c:v>
                </c:pt>
                <c:pt idx="322">
                  <c:v>16944</c:v>
                </c:pt>
                <c:pt idx="323">
                  <c:v>17036.5</c:v>
                </c:pt>
                <c:pt idx="324">
                  <c:v>17046.5</c:v>
                </c:pt>
                <c:pt idx="325">
                  <c:v>17699.5</c:v>
                </c:pt>
                <c:pt idx="326">
                  <c:v>17790</c:v>
                </c:pt>
                <c:pt idx="327">
                  <c:v>17790</c:v>
                </c:pt>
                <c:pt idx="328">
                  <c:v>17790</c:v>
                </c:pt>
                <c:pt idx="329">
                  <c:v>17794</c:v>
                </c:pt>
                <c:pt idx="330">
                  <c:v>17917</c:v>
                </c:pt>
                <c:pt idx="331">
                  <c:v>17934</c:v>
                </c:pt>
                <c:pt idx="332">
                  <c:v>18636</c:v>
                </c:pt>
                <c:pt idx="333">
                  <c:v>18653</c:v>
                </c:pt>
                <c:pt idx="334">
                  <c:v>18677.5</c:v>
                </c:pt>
                <c:pt idx="335">
                  <c:v>18765.5</c:v>
                </c:pt>
                <c:pt idx="336">
                  <c:v>18765.5</c:v>
                </c:pt>
                <c:pt idx="337">
                  <c:v>18770.5</c:v>
                </c:pt>
                <c:pt idx="338">
                  <c:v>18810</c:v>
                </c:pt>
                <c:pt idx="339">
                  <c:v>19452.5</c:v>
                </c:pt>
                <c:pt idx="340">
                  <c:v>19555</c:v>
                </c:pt>
                <c:pt idx="341">
                  <c:v>19560</c:v>
                </c:pt>
                <c:pt idx="342">
                  <c:v>19562</c:v>
                </c:pt>
                <c:pt idx="343">
                  <c:v>19674</c:v>
                </c:pt>
                <c:pt idx="344">
                  <c:v>20238.5</c:v>
                </c:pt>
                <c:pt idx="345">
                  <c:v>20518.5</c:v>
                </c:pt>
                <c:pt idx="346">
                  <c:v>20557.5</c:v>
                </c:pt>
                <c:pt idx="347">
                  <c:v>20587</c:v>
                </c:pt>
                <c:pt idx="348">
                  <c:v>21061</c:v>
                </c:pt>
                <c:pt idx="349">
                  <c:v>21078</c:v>
                </c:pt>
                <c:pt idx="350">
                  <c:v>21105</c:v>
                </c:pt>
                <c:pt idx="351">
                  <c:v>21160</c:v>
                </c:pt>
                <c:pt idx="352">
                  <c:v>21229.5</c:v>
                </c:pt>
                <c:pt idx="353">
                  <c:v>21264.5</c:v>
                </c:pt>
                <c:pt idx="354">
                  <c:v>21284</c:v>
                </c:pt>
                <c:pt idx="355">
                  <c:v>21315.5</c:v>
                </c:pt>
                <c:pt idx="356">
                  <c:v>21328</c:v>
                </c:pt>
                <c:pt idx="357">
                  <c:v>21328.5</c:v>
                </c:pt>
                <c:pt idx="358">
                  <c:v>21331</c:v>
                </c:pt>
                <c:pt idx="359">
                  <c:v>21403.5</c:v>
                </c:pt>
                <c:pt idx="360">
                  <c:v>22344</c:v>
                </c:pt>
                <c:pt idx="361">
                  <c:v>22357</c:v>
                </c:pt>
                <c:pt idx="362">
                  <c:v>22415.5</c:v>
                </c:pt>
                <c:pt idx="363">
                  <c:v>22514</c:v>
                </c:pt>
                <c:pt idx="364">
                  <c:v>23028</c:v>
                </c:pt>
                <c:pt idx="365">
                  <c:v>23067</c:v>
                </c:pt>
                <c:pt idx="366">
                  <c:v>23098</c:v>
                </c:pt>
                <c:pt idx="367">
                  <c:v>23100.5</c:v>
                </c:pt>
                <c:pt idx="368">
                  <c:v>23112.5</c:v>
                </c:pt>
                <c:pt idx="369">
                  <c:v>23115</c:v>
                </c:pt>
                <c:pt idx="370">
                  <c:v>23159</c:v>
                </c:pt>
                <c:pt idx="371">
                  <c:v>23161.5</c:v>
                </c:pt>
                <c:pt idx="372">
                  <c:v>23186</c:v>
                </c:pt>
                <c:pt idx="373">
                  <c:v>23186</c:v>
                </c:pt>
                <c:pt idx="374">
                  <c:v>23188.5</c:v>
                </c:pt>
                <c:pt idx="375">
                  <c:v>23188.5</c:v>
                </c:pt>
                <c:pt idx="376">
                  <c:v>23188.5</c:v>
                </c:pt>
                <c:pt idx="377">
                  <c:v>23188.5</c:v>
                </c:pt>
                <c:pt idx="378">
                  <c:v>23188.5</c:v>
                </c:pt>
                <c:pt idx="379">
                  <c:v>23191</c:v>
                </c:pt>
                <c:pt idx="380">
                  <c:v>23191</c:v>
                </c:pt>
                <c:pt idx="381">
                  <c:v>23191</c:v>
                </c:pt>
                <c:pt idx="382">
                  <c:v>23191</c:v>
                </c:pt>
                <c:pt idx="383">
                  <c:v>23216</c:v>
                </c:pt>
                <c:pt idx="384">
                  <c:v>23227.5</c:v>
                </c:pt>
                <c:pt idx="385">
                  <c:v>23230</c:v>
                </c:pt>
                <c:pt idx="386">
                  <c:v>23248.5</c:v>
                </c:pt>
                <c:pt idx="387">
                  <c:v>23866</c:v>
                </c:pt>
                <c:pt idx="388">
                  <c:v>23924.5</c:v>
                </c:pt>
                <c:pt idx="389">
                  <c:v>23924.5</c:v>
                </c:pt>
                <c:pt idx="390">
                  <c:v>23924.5</c:v>
                </c:pt>
                <c:pt idx="391">
                  <c:v>23964.5</c:v>
                </c:pt>
                <c:pt idx="392">
                  <c:v>23974</c:v>
                </c:pt>
                <c:pt idx="393">
                  <c:v>23985.5</c:v>
                </c:pt>
                <c:pt idx="394">
                  <c:v>23993</c:v>
                </c:pt>
                <c:pt idx="395">
                  <c:v>24056.5</c:v>
                </c:pt>
                <c:pt idx="396">
                  <c:v>24059</c:v>
                </c:pt>
                <c:pt idx="397">
                  <c:v>24059</c:v>
                </c:pt>
                <c:pt idx="398">
                  <c:v>24085.5</c:v>
                </c:pt>
                <c:pt idx="399">
                  <c:v>24088</c:v>
                </c:pt>
                <c:pt idx="400">
                  <c:v>24123</c:v>
                </c:pt>
                <c:pt idx="401">
                  <c:v>24132</c:v>
                </c:pt>
                <c:pt idx="402">
                  <c:v>24134.5</c:v>
                </c:pt>
                <c:pt idx="403">
                  <c:v>24751</c:v>
                </c:pt>
                <c:pt idx="404">
                  <c:v>24859</c:v>
                </c:pt>
                <c:pt idx="405">
                  <c:v>24865.5</c:v>
                </c:pt>
                <c:pt idx="406">
                  <c:v>24885</c:v>
                </c:pt>
                <c:pt idx="407">
                  <c:v>24895</c:v>
                </c:pt>
                <c:pt idx="408">
                  <c:v>24897.5</c:v>
                </c:pt>
                <c:pt idx="409">
                  <c:v>25005</c:v>
                </c:pt>
                <c:pt idx="410">
                  <c:v>25005</c:v>
                </c:pt>
                <c:pt idx="411">
                  <c:v>25005</c:v>
                </c:pt>
                <c:pt idx="412">
                  <c:v>25644</c:v>
                </c:pt>
                <c:pt idx="413">
                  <c:v>25765.5</c:v>
                </c:pt>
                <c:pt idx="414">
                  <c:v>25830</c:v>
                </c:pt>
                <c:pt idx="415">
                  <c:v>25953.5</c:v>
                </c:pt>
                <c:pt idx="416">
                  <c:v>25953.5</c:v>
                </c:pt>
                <c:pt idx="417">
                  <c:v>25953.5</c:v>
                </c:pt>
                <c:pt idx="418">
                  <c:v>26740</c:v>
                </c:pt>
                <c:pt idx="419">
                  <c:v>27539</c:v>
                </c:pt>
                <c:pt idx="420">
                  <c:v>27761</c:v>
                </c:pt>
                <c:pt idx="421">
                  <c:v>28451</c:v>
                </c:pt>
                <c:pt idx="422">
                  <c:v>28521</c:v>
                </c:pt>
              </c:numCache>
            </c:numRef>
          </c:xVal>
          <c:yVal>
            <c:numRef>
              <c:f>'Active 5'!$M$21:$M$443</c:f>
              <c:numCache>
                <c:formatCode>General</c:formatCode>
                <c:ptCount val="423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B93D-4537-A58A-AD64AB2C6228}"/>
            </c:ext>
          </c:extLst>
        </c:ser>
        <c:ser>
          <c:idx val="6"/>
          <c:order val="6"/>
          <c:tx>
            <c:strRef>
              <c:f>'Active 5'!$N$20</c:f>
              <c:strCache>
                <c:ptCount val="1"/>
                <c:pt idx="0">
                  <c:v>s7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xVal>
            <c:numRef>
              <c:f>'Active 5'!$F$21:$F$443</c:f>
              <c:numCache>
                <c:formatCode>General</c:formatCode>
                <c:ptCount val="423"/>
                <c:pt idx="0">
                  <c:v>-32341.5</c:v>
                </c:pt>
                <c:pt idx="1">
                  <c:v>-20669</c:v>
                </c:pt>
                <c:pt idx="2">
                  <c:v>-19757</c:v>
                </c:pt>
                <c:pt idx="3">
                  <c:v>-19754.5</c:v>
                </c:pt>
                <c:pt idx="4">
                  <c:v>-18069.5</c:v>
                </c:pt>
                <c:pt idx="5">
                  <c:v>-15232</c:v>
                </c:pt>
                <c:pt idx="6">
                  <c:v>-13452</c:v>
                </c:pt>
                <c:pt idx="7">
                  <c:v>-10931</c:v>
                </c:pt>
                <c:pt idx="8">
                  <c:v>-10909</c:v>
                </c:pt>
                <c:pt idx="9">
                  <c:v>-10906.5</c:v>
                </c:pt>
                <c:pt idx="10">
                  <c:v>-10743</c:v>
                </c:pt>
                <c:pt idx="11">
                  <c:v>-10677</c:v>
                </c:pt>
                <c:pt idx="12">
                  <c:v>-9985</c:v>
                </c:pt>
                <c:pt idx="13">
                  <c:v>-9931</c:v>
                </c:pt>
                <c:pt idx="14">
                  <c:v>-6293</c:v>
                </c:pt>
                <c:pt idx="15">
                  <c:v>-6268.5</c:v>
                </c:pt>
                <c:pt idx="16">
                  <c:v>-6229.5</c:v>
                </c:pt>
                <c:pt idx="17">
                  <c:v>-6217</c:v>
                </c:pt>
                <c:pt idx="18">
                  <c:v>-6210</c:v>
                </c:pt>
                <c:pt idx="19">
                  <c:v>-5366.5</c:v>
                </c:pt>
                <c:pt idx="20">
                  <c:v>-5364</c:v>
                </c:pt>
                <c:pt idx="21">
                  <c:v>-5334.5</c:v>
                </c:pt>
                <c:pt idx="22">
                  <c:v>-4461.5</c:v>
                </c:pt>
                <c:pt idx="23">
                  <c:v>-3535</c:v>
                </c:pt>
                <c:pt idx="24">
                  <c:v>-3532.5</c:v>
                </c:pt>
                <c:pt idx="25">
                  <c:v>-2684</c:v>
                </c:pt>
                <c:pt idx="26">
                  <c:v>-2606</c:v>
                </c:pt>
                <c:pt idx="27">
                  <c:v>-2589</c:v>
                </c:pt>
                <c:pt idx="28">
                  <c:v>-2567</c:v>
                </c:pt>
                <c:pt idx="29">
                  <c:v>-1848</c:v>
                </c:pt>
                <c:pt idx="30">
                  <c:v>-804</c:v>
                </c:pt>
                <c:pt idx="31">
                  <c:v>0.5</c:v>
                </c:pt>
                <c:pt idx="32">
                  <c:v>714.5</c:v>
                </c:pt>
                <c:pt idx="33">
                  <c:v>734</c:v>
                </c:pt>
                <c:pt idx="34">
                  <c:v>951.5</c:v>
                </c:pt>
                <c:pt idx="35">
                  <c:v>1817</c:v>
                </c:pt>
                <c:pt idx="36">
                  <c:v>1868</c:v>
                </c:pt>
                <c:pt idx="37">
                  <c:v>1870.5</c:v>
                </c:pt>
                <c:pt idx="38">
                  <c:v>1873</c:v>
                </c:pt>
                <c:pt idx="39">
                  <c:v>2731.5</c:v>
                </c:pt>
                <c:pt idx="40">
                  <c:v>2734</c:v>
                </c:pt>
                <c:pt idx="41">
                  <c:v>3247.5</c:v>
                </c:pt>
                <c:pt idx="42">
                  <c:v>3426</c:v>
                </c:pt>
                <c:pt idx="43">
                  <c:v>3426</c:v>
                </c:pt>
                <c:pt idx="44">
                  <c:v>3428.5</c:v>
                </c:pt>
                <c:pt idx="45">
                  <c:v>3429</c:v>
                </c:pt>
                <c:pt idx="46">
                  <c:v>3431</c:v>
                </c:pt>
                <c:pt idx="47">
                  <c:v>3448.5</c:v>
                </c:pt>
                <c:pt idx="48">
                  <c:v>3455.5</c:v>
                </c:pt>
                <c:pt idx="49">
                  <c:v>3457.5</c:v>
                </c:pt>
                <c:pt idx="50">
                  <c:v>3460</c:v>
                </c:pt>
                <c:pt idx="51">
                  <c:v>3462.5</c:v>
                </c:pt>
                <c:pt idx="52">
                  <c:v>3467.5</c:v>
                </c:pt>
                <c:pt idx="53">
                  <c:v>3468</c:v>
                </c:pt>
                <c:pt idx="54">
                  <c:v>3478</c:v>
                </c:pt>
                <c:pt idx="55">
                  <c:v>3500</c:v>
                </c:pt>
                <c:pt idx="56">
                  <c:v>3516.5</c:v>
                </c:pt>
                <c:pt idx="57">
                  <c:v>3531</c:v>
                </c:pt>
                <c:pt idx="58">
                  <c:v>3536</c:v>
                </c:pt>
                <c:pt idx="59">
                  <c:v>3553</c:v>
                </c:pt>
                <c:pt idx="60">
                  <c:v>3553</c:v>
                </c:pt>
                <c:pt idx="61">
                  <c:v>3556</c:v>
                </c:pt>
                <c:pt idx="62">
                  <c:v>3558</c:v>
                </c:pt>
                <c:pt idx="63">
                  <c:v>3558</c:v>
                </c:pt>
                <c:pt idx="64">
                  <c:v>3558</c:v>
                </c:pt>
                <c:pt idx="65">
                  <c:v>3563</c:v>
                </c:pt>
                <c:pt idx="66">
                  <c:v>3597</c:v>
                </c:pt>
                <c:pt idx="67">
                  <c:v>3614</c:v>
                </c:pt>
                <c:pt idx="68">
                  <c:v>3614</c:v>
                </c:pt>
                <c:pt idx="69">
                  <c:v>3614</c:v>
                </c:pt>
                <c:pt idx="70">
                  <c:v>3614</c:v>
                </c:pt>
                <c:pt idx="71">
                  <c:v>3614</c:v>
                </c:pt>
                <c:pt idx="72">
                  <c:v>3614</c:v>
                </c:pt>
                <c:pt idx="73">
                  <c:v>3614</c:v>
                </c:pt>
                <c:pt idx="74">
                  <c:v>3614</c:v>
                </c:pt>
                <c:pt idx="75">
                  <c:v>4396.5</c:v>
                </c:pt>
                <c:pt idx="76">
                  <c:v>4401.5</c:v>
                </c:pt>
                <c:pt idx="77">
                  <c:v>4421</c:v>
                </c:pt>
                <c:pt idx="78">
                  <c:v>4421</c:v>
                </c:pt>
                <c:pt idx="79">
                  <c:v>4470</c:v>
                </c:pt>
                <c:pt idx="80">
                  <c:v>4509</c:v>
                </c:pt>
                <c:pt idx="81">
                  <c:v>4528.5</c:v>
                </c:pt>
                <c:pt idx="82">
                  <c:v>4553</c:v>
                </c:pt>
                <c:pt idx="83">
                  <c:v>4570</c:v>
                </c:pt>
                <c:pt idx="84">
                  <c:v>5237.5</c:v>
                </c:pt>
                <c:pt idx="85">
                  <c:v>5240</c:v>
                </c:pt>
                <c:pt idx="86">
                  <c:v>5244.5</c:v>
                </c:pt>
                <c:pt idx="87">
                  <c:v>5245</c:v>
                </c:pt>
                <c:pt idx="88">
                  <c:v>5255</c:v>
                </c:pt>
                <c:pt idx="89">
                  <c:v>5335.5</c:v>
                </c:pt>
                <c:pt idx="90">
                  <c:v>5335.5</c:v>
                </c:pt>
                <c:pt idx="91">
                  <c:v>5335.5</c:v>
                </c:pt>
                <c:pt idx="92">
                  <c:v>5348</c:v>
                </c:pt>
                <c:pt idx="93">
                  <c:v>5350.5</c:v>
                </c:pt>
                <c:pt idx="94">
                  <c:v>5357.5</c:v>
                </c:pt>
                <c:pt idx="95">
                  <c:v>5357.5</c:v>
                </c:pt>
                <c:pt idx="96">
                  <c:v>5357.5</c:v>
                </c:pt>
                <c:pt idx="97">
                  <c:v>5357.5</c:v>
                </c:pt>
                <c:pt idx="98">
                  <c:v>5357.5</c:v>
                </c:pt>
                <c:pt idx="99">
                  <c:v>5494</c:v>
                </c:pt>
                <c:pt idx="100">
                  <c:v>6052</c:v>
                </c:pt>
                <c:pt idx="101">
                  <c:v>6961.5</c:v>
                </c:pt>
                <c:pt idx="102">
                  <c:v>6981</c:v>
                </c:pt>
                <c:pt idx="103">
                  <c:v>7061.5</c:v>
                </c:pt>
                <c:pt idx="104">
                  <c:v>7061.5</c:v>
                </c:pt>
                <c:pt idx="105">
                  <c:v>7095.5</c:v>
                </c:pt>
                <c:pt idx="106">
                  <c:v>7095.5</c:v>
                </c:pt>
                <c:pt idx="107">
                  <c:v>7113</c:v>
                </c:pt>
                <c:pt idx="108">
                  <c:v>7137</c:v>
                </c:pt>
                <c:pt idx="109">
                  <c:v>7137</c:v>
                </c:pt>
                <c:pt idx="110">
                  <c:v>7142</c:v>
                </c:pt>
                <c:pt idx="111">
                  <c:v>7196</c:v>
                </c:pt>
                <c:pt idx="112">
                  <c:v>7203.5</c:v>
                </c:pt>
                <c:pt idx="113">
                  <c:v>7218</c:v>
                </c:pt>
                <c:pt idx="114">
                  <c:v>7237.5</c:v>
                </c:pt>
                <c:pt idx="115">
                  <c:v>7332.5</c:v>
                </c:pt>
                <c:pt idx="116">
                  <c:v>7951.5</c:v>
                </c:pt>
                <c:pt idx="117">
                  <c:v>7951.5</c:v>
                </c:pt>
                <c:pt idx="118">
                  <c:v>7951.5</c:v>
                </c:pt>
                <c:pt idx="119">
                  <c:v>7956.5</c:v>
                </c:pt>
                <c:pt idx="120">
                  <c:v>7956.5</c:v>
                </c:pt>
                <c:pt idx="121">
                  <c:v>7956.5</c:v>
                </c:pt>
                <c:pt idx="122">
                  <c:v>7963.5</c:v>
                </c:pt>
                <c:pt idx="123">
                  <c:v>7963.5</c:v>
                </c:pt>
                <c:pt idx="124">
                  <c:v>7966</c:v>
                </c:pt>
                <c:pt idx="125">
                  <c:v>7966</c:v>
                </c:pt>
                <c:pt idx="126">
                  <c:v>8003</c:v>
                </c:pt>
                <c:pt idx="127">
                  <c:v>8005</c:v>
                </c:pt>
                <c:pt idx="128">
                  <c:v>8005</c:v>
                </c:pt>
                <c:pt idx="129">
                  <c:v>8007.5</c:v>
                </c:pt>
                <c:pt idx="130">
                  <c:v>8007.5</c:v>
                </c:pt>
                <c:pt idx="131">
                  <c:v>8010</c:v>
                </c:pt>
                <c:pt idx="132">
                  <c:v>8010</c:v>
                </c:pt>
                <c:pt idx="133">
                  <c:v>8012.5</c:v>
                </c:pt>
                <c:pt idx="134">
                  <c:v>8012.5</c:v>
                </c:pt>
                <c:pt idx="135">
                  <c:v>8020</c:v>
                </c:pt>
                <c:pt idx="136">
                  <c:v>8052</c:v>
                </c:pt>
                <c:pt idx="137">
                  <c:v>8081</c:v>
                </c:pt>
                <c:pt idx="138">
                  <c:v>8081</c:v>
                </c:pt>
                <c:pt idx="139">
                  <c:v>8081</c:v>
                </c:pt>
                <c:pt idx="140">
                  <c:v>8081</c:v>
                </c:pt>
                <c:pt idx="141">
                  <c:v>8081</c:v>
                </c:pt>
                <c:pt idx="142">
                  <c:v>8086</c:v>
                </c:pt>
                <c:pt idx="143">
                  <c:v>8086</c:v>
                </c:pt>
                <c:pt idx="144">
                  <c:v>8103</c:v>
                </c:pt>
                <c:pt idx="145">
                  <c:v>8673</c:v>
                </c:pt>
                <c:pt idx="146">
                  <c:v>8673</c:v>
                </c:pt>
                <c:pt idx="147">
                  <c:v>8861</c:v>
                </c:pt>
                <c:pt idx="148">
                  <c:v>8861</c:v>
                </c:pt>
                <c:pt idx="149">
                  <c:v>8863.5</c:v>
                </c:pt>
                <c:pt idx="150">
                  <c:v>8863.5</c:v>
                </c:pt>
                <c:pt idx="151">
                  <c:v>8900</c:v>
                </c:pt>
                <c:pt idx="152">
                  <c:v>8900</c:v>
                </c:pt>
                <c:pt idx="153">
                  <c:v>8902.5</c:v>
                </c:pt>
                <c:pt idx="154">
                  <c:v>8902.5</c:v>
                </c:pt>
                <c:pt idx="155">
                  <c:v>8929.5</c:v>
                </c:pt>
                <c:pt idx="156">
                  <c:v>8946.5</c:v>
                </c:pt>
                <c:pt idx="157">
                  <c:v>8951.5</c:v>
                </c:pt>
                <c:pt idx="158">
                  <c:v>8951.5</c:v>
                </c:pt>
                <c:pt idx="159">
                  <c:v>8954</c:v>
                </c:pt>
                <c:pt idx="160">
                  <c:v>8961</c:v>
                </c:pt>
                <c:pt idx="161">
                  <c:v>8961</c:v>
                </c:pt>
                <c:pt idx="162">
                  <c:v>9010</c:v>
                </c:pt>
                <c:pt idx="163">
                  <c:v>9010</c:v>
                </c:pt>
                <c:pt idx="164">
                  <c:v>9690</c:v>
                </c:pt>
                <c:pt idx="165">
                  <c:v>9690</c:v>
                </c:pt>
                <c:pt idx="166">
                  <c:v>9756</c:v>
                </c:pt>
                <c:pt idx="167">
                  <c:v>9756</c:v>
                </c:pt>
                <c:pt idx="168">
                  <c:v>9814.5</c:v>
                </c:pt>
                <c:pt idx="169">
                  <c:v>9814.5</c:v>
                </c:pt>
                <c:pt idx="170">
                  <c:v>9814.5</c:v>
                </c:pt>
                <c:pt idx="171">
                  <c:v>9822</c:v>
                </c:pt>
                <c:pt idx="172">
                  <c:v>9829</c:v>
                </c:pt>
                <c:pt idx="173">
                  <c:v>9829</c:v>
                </c:pt>
                <c:pt idx="174">
                  <c:v>9829</c:v>
                </c:pt>
                <c:pt idx="175">
                  <c:v>10601.5</c:v>
                </c:pt>
                <c:pt idx="176">
                  <c:v>10601.5</c:v>
                </c:pt>
                <c:pt idx="177">
                  <c:v>10601.5</c:v>
                </c:pt>
                <c:pt idx="178">
                  <c:v>10602</c:v>
                </c:pt>
                <c:pt idx="179">
                  <c:v>10602</c:v>
                </c:pt>
                <c:pt idx="180">
                  <c:v>10602</c:v>
                </c:pt>
                <c:pt idx="181">
                  <c:v>10646</c:v>
                </c:pt>
                <c:pt idx="182">
                  <c:v>10646</c:v>
                </c:pt>
                <c:pt idx="183">
                  <c:v>10704.5</c:v>
                </c:pt>
                <c:pt idx="184">
                  <c:v>10748.5</c:v>
                </c:pt>
                <c:pt idx="185">
                  <c:v>10751</c:v>
                </c:pt>
                <c:pt idx="186">
                  <c:v>10754</c:v>
                </c:pt>
                <c:pt idx="187">
                  <c:v>11421</c:v>
                </c:pt>
                <c:pt idx="188">
                  <c:v>11491.5</c:v>
                </c:pt>
                <c:pt idx="189">
                  <c:v>11491.5</c:v>
                </c:pt>
                <c:pt idx="190">
                  <c:v>11491.5</c:v>
                </c:pt>
                <c:pt idx="191">
                  <c:v>11509</c:v>
                </c:pt>
                <c:pt idx="192">
                  <c:v>11509</c:v>
                </c:pt>
                <c:pt idx="193">
                  <c:v>11509</c:v>
                </c:pt>
                <c:pt idx="194">
                  <c:v>11543</c:v>
                </c:pt>
                <c:pt idx="195">
                  <c:v>11543</c:v>
                </c:pt>
                <c:pt idx="196">
                  <c:v>11543</c:v>
                </c:pt>
                <c:pt idx="197">
                  <c:v>11543</c:v>
                </c:pt>
                <c:pt idx="198">
                  <c:v>11545.5</c:v>
                </c:pt>
                <c:pt idx="199">
                  <c:v>11550.5</c:v>
                </c:pt>
                <c:pt idx="200">
                  <c:v>11560.5</c:v>
                </c:pt>
                <c:pt idx="201">
                  <c:v>11565</c:v>
                </c:pt>
                <c:pt idx="202">
                  <c:v>11570</c:v>
                </c:pt>
                <c:pt idx="203">
                  <c:v>11572.5</c:v>
                </c:pt>
                <c:pt idx="204">
                  <c:v>11575</c:v>
                </c:pt>
                <c:pt idx="205">
                  <c:v>11577.5</c:v>
                </c:pt>
                <c:pt idx="206">
                  <c:v>11592</c:v>
                </c:pt>
                <c:pt idx="207">
                  <c:v>11592</c:v>
                </c:pt>
                <c:pt idx="208">
                  <c:v>11597</c:v>
                </c:pt>
                <c:pt idx="209">
                  <c:v>11599.5</c:v>
                </c:pt>
                <c:pt idx="210">
                  <c:v>11606.5</c:v>
                </c:pt>
                <c:pt idx="211">
                  <c:v>11609</c:v>
                </c:pt>
                <c:pt idx="212">
                  <c:v>11611.5</c:v>
                </c:pt>
                <c:pt idx="213">
                  <c:v>11614</c:v>
                </c:pt>
                <c:pt idx="214">
                  <c:v>11619</c:v>
                </c:pt>
                <c:pt idx="215">
                  <c:v>11621.5</c:v>
                </c:pt>
                <c:pt idx="216">
                  <c:v>11624</c:v>
                </c:pt>
                <c:pt idx="217">
                  <c:v>11636</c:v>
                </c:pt>
                <c:pt idx="218">
                  <c:v>11641</c:v>
                </c:pt>
                <c:pt idx="219">
                  <c:v>11650.5</c:v>
                </c:pt>
                <c:pt idx="220">
                  <c:v>11653</c:v>
                </c:pt>
                <c:pt idx="221">
                  <c:v>11667.5</c:v>
                </c:pt>
                <c:pt idx="222">
                  <c:v>11675</c:v>
                </c:pt>
                <c:pt idx="223">
                  <c:v>11675</c:v>
                </c:pt>
                <c:pt idx="224">
                  <c:v>11677.5</c:v>
                </c:pt>
                <c:pt idx="225">
                  <c:v>11680</c:v>
                </c:pt>
                <c:pt idx="226">
                  <c:v>11685</c:v>
                </c:pt>
                <c:pt idx="227">
                  <c:v>11689.5</c:v>
                </c:pt>
                <c:pt idx="228">
                  <c:v>11689.5</c:v>
                </c:pt>
                <c:pt idx="229">
                  <c:v>11694.5</c:v>
                </c:pt>
                <c:pt idx="230">
                  <c:v>11697</c:v>
                </c:pt>
                <c:pt idx="231">
                  <c:v>11699.5</c:v>
                </c:pt>
                <c:pt idx="232">
                  <c:v>11711.5</c:v>
                </c:pt>
                <c:pt idx="233">
                  <c:v>11728.5</c:v>
                </c:pt>
                <c:pt idx="234">
                  <c:v>11755.5</c:v>
                </c:pt>
                <c:pt idx="235">
                  <c:v>11760.5</c:v>
                </c:pt>
                <c:pt idx="236">
                  <c:v>11794.5</c:v>
                </c:pt>
                <c:pt idx="237">
                  <c:v>12147.5</c:v>
                </c:pt>
                <c:pt idx="238">
                  <c:v>12262</c:v>
                </c:pt>
                <c:pt idx="239">
                  <c:v>12286.5</c:v>
                </c:pt>
                <c:pt idx="240">
                  <c:v>12291.5</c:v>
                </c:pt>
                <c:pt idx="241">
                  <c:v>12294</c:v>
                </c:pt>
                <c:pt idx="242">
                  <c:v>12318.5</c:v>
                </c:pt>
                <c:pt idx="243">
                  <c:v>12350</c:v>
                </c:pt>
                <c:pt idx="244">
                  <c:v>12364.5</c:v>
                </c:pt>
                <c:pt idx="245">
                  <c:v>12406.5</c:v>
                </c:pt>
                <c:pt idx="246">
                  <c:v>12421</c:v>
                </c:pt>
                <c:pt idx="247">
                  <c:v>12423.5</c:v>
                </c:pt>
                <c:pt idx="248">
                  <c:v>12426</c:v>
                </c:pt>
                <c:pt idx="249">
                  <c:v>12428</c:v>
                </c:pt>
                <c:pt idx="250">
                  <c:v>12428.5</c:v>
                </c:pt>
                <c:pt idx="251">
                  <c:v>12430.5</c:v>
                </c:pt>
                <c:pt idx="252">
                  <c:v>12433</c:v>
                </c:pt>
                <c:pt idx="253">
                  <c:v>12448</c:v>
                </c:pt>
                <c:pt idx="254">
                  <c:v>12450.5</c:v>
                </c:pt>
                <c:pt idx="255">
                  <c:v>12455</c:v>
                </c:pt>
                <c:pt idx="256">
                  <c:v>12462.5</c:v>
                </c:pt>
                <c:pt idx="257">
                  <c:v>12470</c:v>
                </c:pt>
                <c:pt idx="258">
                  <c:v>12477</c:v>
                </c:pt>
                <c:pt idx="259">
                  <c:v>12479.5</c:v>
                </c:pt>
                <c:pt idx="260">
                  <c:v>12482</c:v>
                </c:pt>
                <c:pt idx="261">
                  <c:v>12489.5</c:v>
                </c:pt>
                <c:pt idx="262">
                  <c:v>12492</c:v>
                </c:pt>
                <c:pt idx="263">
                  <c:v>12494</c:v>
                </c:pt>
                <c:pt idx="264">
                  <c:v>12494.5</c:v>
                </c:pt>
                <c:pt idx="265">
                  <c:v>12501.5</c:v>
                </c:pt>
                <c:pt idx="266">
                  <c:v>12501.5</c:v>
                </c:pt>
                <c:pt idx="267">
                  <c:v>12504</c:v>
                </c:pt>
                <c:pt idx="268">
                  <c:v>12504</c:v>
                </c:pt>
                <c:pt idx="269">
                  <c:v>12504</c:v>
                </c:pt>
                <c:pt idx="270">
                  <c:v>12504</c:v>
                </c:pt>
                <c:pt idx="271">
                  <c:v>12504</c:v>
                </c:pt>
                <c:pt idx="272">
                  <c:v>12511.5</c:v>
                </c:pt>
                <c:pt idx="273">
                  <c:v>12516</c:v>
                </c:pt>
                <c:pt idx="274">
                  <c:v>12518.5</c:v>
                </c:pt>
                <c:pt idx="275">
                  <c:v>12521</c:v>
                </c:pt>
                <c:pt idx="276">
                  <c:v>12528.5</c:v>
                </c:pt>
                <c:pt idx="277">
                  <c:v>12533.5</c:v>
                </c:pt>
                <c:pt idx="278">
                  <c:v>12536</c:v>
                </c:pt>
                <c:pt idx="279">
                  <c:v>12550.5</c:v>
                </c:pt>
                <c:pt idx="280">
                  <c:v>12565</c:v>
                </c:pt>
                <c:pt idx="281">
                  <c:v>12584.5</c:v>
                </c:pt>
                <c:pt idx="282">
                  <c:v>12621</c:v>
                </c:pt>
                <c:pt idx="283">
                  <c:v>12623.5</c:v>
                </c:pt>
                <c:pt idx="284">
                  <c:v>12650.5</c:v>
                </c:pt>
                <c:pt idx="285">
                  <c:v>12653</c:v>
                </c:pt>
                <c:pt idx="286">
                  <c:v>12665</c:v>
                </c:pt>
                <c:pt idx="287">
                  <c:v>12665</c:v>
                </c:pt>
                <c:pt idx="288">
                  <c:v>12682</c:v>
                </c:pt>
                <c:pt idx="289">
                  <c:v>12709</c:v>
                </c:pt>
                <c:pt idx="290">
                  <c:v>12709</c:v>
                </c:pt>
                <c:pt idx="291">
                  <c:v>13118</c:v>
                </c:pt>
                <c:pt idx="292">
                  <c:v>13120.5</c:v>
                </c:pt>
                <c:pt idx="293">
                  <c:v>13140</c:v>
                </c:pt>
                <c:pt idx="294">
                  <c:v>13145</c:v>
                </c:pt>
                <c:pt idx="295">
                  <c:v>13154.5</c:v>
                </c:pt>
                <c:pt idx="296">
                  <c:v>13159.5</c:v>
                </c:pt>
                <c:pt idx="297">
                  <c:v>13256</c:v>
                </c:pt>
                <c:pt idx="298">
                  <c:v>13269.5</c:v>
                </c:pt>
                <c:pt idx="299">
                  <c:v>13272</c:v>
                </c:pt>
                <c:pt idx="300">
                  <c:v>13274</c:v>
                </c:pt>
                <c:pt idx="301">
                  <c:v>13276.5</c:v>
                </c:pt>
                <c:pt idx="302">
                  <c:v>13279</c:v>
                </c:pt>
                <c:pt idx="303">
                  <c:v>13284</c:v>
                </c:pt>
                <c:pt idx="304">
                  <c:v>13286.5</c:v>
                </c:pt>
                <c:pt idx="305">
                  <c:v>13364.5</c:v>
                </c:pt>
                <c:pt idx="306">
                  <c:v>13364.5</c:v>
                </c:pt>
                <c:pt idx="307">
                  <c:v>13364.5</c:v>
                </c:pt>
                <c:pt idx="308">
                  <c:v>13364.5</c:v>
                </c:pt>
                <c:pt idx="309">
                  <c:v>13367</c:v>
                </c:pt>
                <c:pt idx="310">
                  <c:v>13367</c:v>
                </c:pt>
                <c:pt idx="311">
                  <c:v>13367</c:v>
                </c:pt>
                <c:pt idx="312">
                  <c:v>13367</c:v>
                </c:pt>
                <c:pt idx="313">
                  <c:v>13367</c:v>
                </c:pt>
                <c:pt idx="314">
                  <c:v>13372</c:v>
                </c:pt>
                <c:pt idx="315">
                  <c:v>14235</c:v>
                </c:pt>
                <c:pt idx="316">
                  <c:v>15032</c:v>
                </c:pt>
                <c:pt idx="317">
                  <c:v>15032</c:v>
                </c:pt>
                <c:pt idx="318">
                  <c:v>15086</c:v>
                </c:pt>
                <c:pt idx="319">
                  <c:v>15227.5</c:v>
                </c:pt>
                <c:pt idx="320">
                  <c:v>16076</c:v>
                </c:pt>
                <c:pt idx="321">
                  <c:v>16731.5</c:v>
                </c:pt>
                <c:pt idx="322">
                  <c:v>16944</c:v>
                </c:pt>
                <c:pt idx="323">
                  <c:v>17036.5</c:v>
                </c:pt>
                <c:pt idx="324">
                  <c:v>17046.5</c:v>
                </c:pt>
                <c:pt idx="325">
                  <c:v>17699.5</c:v>
                </c:pt>
                <c:pt idx="326">
                  <c:v>17790</c:v>
                </c:pt>
                <c:pt idx="327">
                  <c:v>17790</c:v>
                </c:pt>
                <c:pt idx="328">
                  <c:v>17790</c:v>
                </c:pt>
                <c:pt idx="329">
                  <c:v>17794</c:v>
                </c:pt>
                <c:pt idx="330">
                  <c:v>17917</c:v>
                </c:pt>
                <c:pt idx="331">
                  <c:v>17934</c:v>
                </c:pt>
                <c:pt idx="332">
                  <c:v>18636</c:v>
                </c:pt>
                <c:pt idx="333">
                  <c:v>18653</c:v>
                </c:pt>
                <c:pt idx="334">
                  <c:v>18677.5</c:v>
                </c:pt>
                <c:pt idx="335">
                  <c:v>18765.5</c:v>
                </c:pt>
                <c:pt idx="336">
                  <c:v>18765.5</c:v>
                </c:pt>
                <c:pt idx="337">
                  <c:v>18770.5</c:v>
                </c:pt>
                <c:pt idx="338">
                  <c:v>18810</c:v>
                </c:pt>
                <c:pt idx="339">
                  <c:v>19452.5</c:v>
                </c:pt>
                <c:pt idx="340">
                  <c:v>19555</c:v>
                </c:pt>
                <c:pt idx="341">
                  <c:v>19560</c:v>
                </c:pt>
                <c:pt idx="342">
                  <c:v>19562</c:v>
                </c:pt>
                <c:pt idx="343">
                  <c:v>19674</c:v>
                </c:pt>
                <c:pt idx="344">
                  <c:v>20238.5</c:v>
                </c:pt>
                <c:pt idx="345">
                  <c:v>20518.5</c:v>
                </c:pt>
                <c:pt idx="346">
                  <c:v>20557.5</c:v>
                </c:pt>
                <c:pt idx="347">
                  <c:v>20587</c:v>
                </c:pt>
                <c:pt idx="348">
                  <c:v>21061</c:v>
                </c:pt>
                <c:pt idx="349">
                  <c:v>21078</c:v>
                </c:pt>
                <c:pt idx="350">
                  <c:v>21105</c:v>
                </c:pt>
                <c:pt idx="351">
                  <c:v>21160</c:v>
                </c:pt>
                <c:pt idx="352">
                  <c:v>21229.5</c:v>
                </c:pt>
                <c:pt idx="353">
                  <c:v>21264.5</c:v>
                </c:pt>
                <c:pt idx="354">
                  <c:v>21284</c:v>
                </c:pt>
                <c:pt idx="355">
                  <c:v>21315.5</c:v>
                </c:pt>
                <c:pt idx="356">
                  <c:v>21328</c:v>
                </c:pt>
                <c:pt idx="357">
                  <c:v>21328.5</c:v>
                </c:pt>
                <c:pt idx="358">
                  <c:v>21331</c:v>
                </c:pt>
                <c:pt idx="359">
                  <c:v>21403.5</c:v>
                </c:pt>
                <c:pt idx="360">
                  <c:v>22344</c:v>
                </c:pt>
                <c:pt idx="361">
                  <c:v>22357</c:v>
                </c:pt>
                <c:pt idx="362">
                  <c:v>22415.5</c:v>
                </c:pt>
                <c:pt idx="363">
                  <c:v>22514</c:v>
                </c:pt>
                <c:pt idx="364">
                  <c:v>23028</c:v>
                </c:pt>
                <c:pt idx="365">
                  <c:v>23067</c:v>
                </c:pt>
                <c:pt idx="366">
                  <c:v>23098</c:v>
                </c:pt>
                <c:pt idx="367">
                  <c:v>23100.5</c:v>
                </c:pt>
                <c:pt idx="368">
                  <c:v>23112.5</c:v>
                </c:pt>
                <c:pt idx="369">
                  <c:v>23115</c:v>
                </c:pt>
                <c:pt idx="370">
                  <c:v>23159</c:v>
                </c:pt>
                <c:pt idx="371">
                  <c:v>23161.5</c:v>
                </c:pt>
                <c:pt idx="372">
                  <c:v>23186</c:v>
                </c:pt>
                <c:pt idx="373">
                  <c:v>23186</c:v>
                </c:pt>
                <c:pt idx="374">
                  <c:v>23188.5</c:v>
                </c:pt>
                <c:pt idx="375">
                  <c:v>23188.5</c:v>
                </c:pt>
                <c:pt idx="376">
                  <c:v>23188.5</c:v>
                </c:pt>
                <c:pt idx="377">
                  <c:v>23188.5</c:v>
                </c:pt>
                <c:pt idx="378">
                  <c:v>23188.5</c:v>
                </c:pt>
                <c:pt idx="379">
                  <c:v>23191</c:v>
                </c:pt>
                <c:pt idx="380">
                  <c:v>23191</c:v>
                </c:pt>
                <c:pt idx="381">
                  <c:v>23191</c:v>
                </c:pt>
                <c:pt idx="382">
                  <c:v>23191</c:v>
                </c:pt>
                <c:pt idx="383">
                  <c:v>23216</c:v>
                </c:pt>
                <c:pt idx="384">
                  <c:v>23227.5</c:v>
                </c:pt>
                <c:pt idx="385">
                  <c:v>23230</c:v>
                </c:pt>
                <c:pt idx="386">
                  <c:v>23248.5</c:v>
                </c:pt>
                <c:pt idx="387">
                  <c:v>23866</c:v>
                </c:pt>
                <c:pt idx="388">
                  <c:v>23924.5</c:v>
                </c:pt>
                <c:pt idx="389">
                  <c:v>23924.5</c:v>
                </c:pt>
                <c:pt idx="390">
                  <c:v>23924.5</c:v>
                </c:pt>
                <c:pt idx="391">
                  <c:v>23964.5</c:v>
                </c:pt>
                <c:pt idx="392">
                  <c:v>23974</c:v>
                </c:pt>
                <c:pt idx="393">
                  <c:v>23985.5</c:v>
                </c:pt>
                <c:pt idx="394">
                  <c:v>23993</c:v>
                </c:pt>
                <c:pt idx="395">
                  <c:v>24056.5</c:v>
                </c:pt>
                <c:pt idx="396">
                  <c:v>24059</c:v>
                </c:pt>
                <c:pt idx="397">
                  <c:v>24059</c:v>
                </c:pt>
                <c:pt idx="398">
                  <c:v>24085.5</c:v>
                </c:pt>
                <c:pt idx="399">
                  <c:v>24088</c:v>
                </c:pt>
                <c:pt idx="400">
                  <c:v>24123</c:v>
                </c:pt>
                <c:pt idx="401">
                  <c:v>24132</c:v>
                </c:pt>
                <c:pt idx="402">
                  <c:v>24134.5</c:v>
                </c:pt>
                <c:pt idx="403">
                  <c:v>24751</c:v>
                </c:pt>
                <c:pt idx="404">
                  <c:v>24859</c:v>
                </c:pt>
                <c:pt idx="405">
                  <c:v>24865.5</c:v>
                </c:pt>
                <c:pt idx="406">
                  <c:v>24885</c:v>
                </c:pt>
                <c:pt idx="407">
                  <c:v>24895</c:v>
                </c:pt>
                <c:pt idx="408">
                  <c:v>24897.5</c:v>
                </c:pt>
                <c:pt idx="409">
                  <c:v>25005</c:v>
                </c:pt>
                <c:pt idx="410">
                  <c:v>25005</c:v>
                </c:pt>
                <c:pt idx="411">
                  <c:v>25005</c:v>
                </c:pt>
                <c:pt idx="412">
                  <c:v>25644</c:v>
                </c:pt>
                <c:pt idx="413">
                  <c:v>25765.5</c:v>
                </c:pt>
                <c:pt idx="414">
                  <c:v>25830</c:v>
                </c:pt>
                <c:pt idx="415">
                  <c:v>25953.5</c:v>
                </c:pt>
                <c:pt idx="416">
                  <c:v>25953.5</c:v>
                </c:pt>
                <c:pt idx="417">
                  <c:v>25953.5</c:v>
                </c:pt>
                <c:pt idx="418">
                  <c:v>26740</c:v>
                </c:pt>
                <c:pt idx="419">
                  <c:v>27539</c:v>
                </c:pt>
                <c:pt idx="420">
                  <c:v>27761</c:v>
                </c:pt>
                <c:pt idx="421">
                  <c:v>28451</c:v>
                </c:pt>
                <c:pt idx="422">
                  <c:v>28521</c:v>
                </c:pt>
              </c:numCache>
            </c:numRef>
          </c:xVal>
          <c:yVal>
            <c:numRef>
              <c:f>'Active 5'!$N$21:$N$443</c:f>
              <c:numCache>
                <c:formatCode>General</c:formatCode>
                <c:ptCount val="423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B93D-4537-A58A-AD64AB2C6228}"/>
            </c:ext>
          </c:extLst>
        </c:ser>
        <c:ser>
          <c:idx val="7"/>
          <c:order val="7"/>
          <c:tx>
            <c:strRef>
              <c:f>'Active 5'!$O$20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'Active 5'!$F$21:$F$443</c:f>
              <c:numCache>
                <c:formatCode>General</c:formatCode>
                <c:ptCount val="423"/>
                <c:pt idx="0">
                  <c:v>-32341.5</c:v>
                </c:pt>
                <c:pt idx="1">
                  <c:v>-20669</c:v>
                </c:pt>
                <c:pt idx="2">
                  <c:v>-19757</c:v>
                </c:pt>
                <c:pt idx="3">
                  <c:v>-19754.5</c:v>
                </c:pt>
                <c:pt idx="4">
                  <c:v>-18069.5</c:v>
                </c:pt>
                <c:pt idx="5">
                  <c:v>-15232</c:v>
                </c:pt>
                <c:pt idx="6">
                  <c:v>-13452</c:v>
                </c:pt>
                <c:pt idx="7">
                  <c:v>-10931</c:v>
                </c:pt>
                <c:pt idx="8">
                  <c:v>-10909</c:v>
                </c:pt>
                <c:pt idx="9">
                  <c:v>-10906.5</c:v>
                </c:pt>
                <c:pt idx="10">
                  <c:v>-10743</c:v>
                </c:pt>
                <c:pt idx="11">
                  <c:v>-10677</c:v>
                </c:pt>
                <c:pt idx="12">
                  <c:v>-9985</c:v>
                </c:pt>
                <c:pt idx="13">
                  <c:v>-9931</c:v>
                </c:pt>
                <c:pt idx="14">
                  <c:v>-6293</c:v>
                </c:pt>
                <c:pt idx="15">
                  <c:v>-6268.5</c:v>
                </c:pt>
                <c:pt idx="16">
                  <c:v>-6229.5</c:v>
                </c:pt>
                <c:pt idx="17">
                  <c:v>-6217</c:v>
                </c:pt>
                <c:pt idx="18">
                  <c:v>-6210</c:v>
                </c:pt>
                <c:pt idx="19">
                  <c:v>-5366.5</c:v>
                </c:pt>
                <c:pt idx="20">
                  <c:v>-5364</c:v>
                </c:pt>
                <c:pt idx="21">
                  <c:v>-5334.5</c:v>
                </c:pt>
                <c:pt idx="22">
                  <c:v>-4461.5</c:v>
                </c:pt>
                <c:pt idx="23">
                  <c:v>-3535</c:v>
                </c:pt>
                <c:pt idx="24">
                  <c:v>-3532.5</c:v>
                </c:pt>
                <c:pt idx="25">
                  <c:v>-2684</c:v>
                </c:pt>
                <c:pt idx="26">
                  <c:v>-2606</c:v>
                </c:pt>
                <c:pt idx="27">
                  <c:v>-2589</c:v>
                </c:pt>
                <c:pt idx="28">
                  <c:v>-2567</c:v>
                </c:pt>
                <c:pt idx="29">
                  <c:v>-1848</c:v>
                </c:pt>
                <c:pt idx="30">
                  <c:v>-804</c:v>
                </c:pt>
                <c:pt idx="31">
                  <c:v>0.5</c:v>
                </c:pt>
                <c:pt idx="32">
                  <c:v>714.5</c:v>
                </c:pt>
                <c:pt idx="33">
                  <c:v>734</c:v>
                </c:pt>
                <c:pt idx="34">
                  <c:v>951.5</c:v>
                </c:pt>
                <c:pt idx="35">
                  <c:v>1817</c:v>
                </c:pt>
                <c:pt idx="36">
                  <c:v>1868</c:v>
                </c:pt>
                <c:pt idx="37">
                  <c:v>1870.5</c:v>
                </c:pt>
                <c:pt idx="38">
                  <c:v>1873</c:v>
                </c:pt>
                <c:pt idx="39">
                  <c:v>2731.5</c:v>
                </c:pt>
                <c:pt idx="40">
                  <c:v>2734</c:v>
                </c:pt>
                <c:pt idx="41">
                  <c:v>3247.5</c:v>
                </c:pt>
                <c:pt idx="42">
                  <c:v>3426</c:v>
                </c:pt>
                <c:pt idx="43">
                  <c:v>3426</c:v>
                </c:pt>
                <c:pt idx="44">
                  <c:v>3428.5</c:v>
                </c:pt>
                <c:pt idx="45">
                  <c:v>3429</c:v>
                </c:pt>
                <c:pt idx="46">
                  <c:v>3431</c:v>
                </c:pt>
                <c:pt idx="47">
                  <c:v>3448.5</c:v>
                </c:pt>
                <c:pt idx="48">
                  <c:v>3455.5</c:v>
                </c:pt>
                <c:pt idx="49">
                  <c:v>3457.5</c:v>
                </c:pt>
                <c:pt idx="50">
                  <c:v>3460</c:v>
                </c:pt>
                <c:pt idx="51">
                  <c:v>3462.5</c:v>
                </c:pt>
                <c:pt idx="52">
                  <c:v>3467.5</c:v>
                </c:pt>
                <c:pt idx="53">
                  <c:v>3468</c:v>
                </c:pt>
                <c:pt idx="54">
                  <c:v>3478</c:v>
                </c:pt>
                <c:pt idx="55">
                  <c:v>3500</c:v>
                </c:pt>
                <c:pt idx="56">
                  <c:v>3516.5</c:v>
                </c:pt>
                <c:pt idx="57">
                  <c:v>3531</c:v>
                </c:pt>
                <c:pt idx="58">
                  <c:v>3536</c:v>
                </c:pt>
                <c:pt idx="59">
                  <c:v>3553</c:v>
                </c:pt>
                <c:pt idx="60">
                  <c:v>3553</c:v>
                </c:pt>
                <c:pt idx="61">
                  <c:v>3556</c:v>
                </c:pt>
                <c:pt idx="62">
                  <c:v>3558</c:v>
                </c:pt>
                <c:pt idx="63">
                  <c:v>3558</c:v>
                </c:pt>
                <c:pt idx="64">
                  <c:v>3558</c:v>
                </c:pt>
                <c:pt idx="65">
                  <c:v>3563</c:v>
                </c:pt>
                <c:pt idx="66">
                  <c:v>3597</c:v>
                </c:pt>
                <c:pt idx="67">
                  <c:v>3614</c:v>
                </c:pt>
                <c:pt idx="68">
                  <c:v>3614</c:v>
                </c:pt>
                <c:pt idx="69">
                  <c:v>3614</c:v>
                </c:pt>
                <c:pt idx="70">
                  <c:v>3614</c:v>
                </c:pt>
                <c:pt idx="71">
                  <c:v>3614</c:v>
                </c:pt>
                <c:pt idx="72">
                  <c:v>3614</c:v>
                </c:pt>
                <c:pt idx="73">
                  <c:v>3614</c:v>
                </c:pt>
                <c:pt idx="74">
                  <c:v>3614</c:v>
                </c:pt>
                <c:pt idx="75">
                  <c:v>4396.5</c:v>
                </c:pt>
                <c:pt idx="76">
                  <c:v>4401.5</c:v>
                </c:pt>
                <c:pt idx="77">
                  <c:v>4421</c:v>
                </c:pt>
                <c:pt idx="78">
                  <c:v>4421</c:v>
                </c:pt>
                <c:pt idx="79">
                  <c:v>4470</c:v>
                </c:pt>
                <c:pt idx="80">
                  <c:v>4509</c:v>
                </c:pt>
                <c:pt idx="81">
                  <c:v>4528.5</c:v>
                </c:pt>
                <c:pt idx="82">
                  <c:v>4553</c:v>
                </c:pt>
                <c:pt idx="83">
                  <c:v>4570</c:v>
                </c:pt>
                <c:pt idx="84">
                  <c:v>5237.5</c:v>
                </c:pt>
                <c:pt idx="85">
                  <c:v>5240</c:v>
                </c:pt>
                <c:pt idx="86">
                  <c:v>5244.5</c:v>
                </c:pt>
                <c:pt idx="87">
                  <c:v>5245</c:v>
                </c:pt>
                <c:pt idx="88">
                  <c:v>5255</c:v>
                </c:pt>
                <c:pt idx="89">
                  <c:v>5335.5</c:v>
                </c:pt>
                <c:pt idx="90">
                  <c:v>5335.5</c:v>
                </c:pt>
                <c:pt idx="91">
                  <c:v>5335.5</c:v>
                </c:pt>
                <c:pt idx="92">
                  <c:v>5348</c:v>
                </c:pt>
                <c:pt idx="93">
                  <c:v>5350.5</c:v>
                </c:pt>
                <c:pt idx="94">
                  <c:v>5357.5</c:v>
                </c:pt>
                <c:pt idx="95">
                  <c:v>5357.5</c:v>
                </c:pt>
                <c:pt idx="96">
                  <c:v>5357.5</c:v>
                </c:pt>
                <c:pt idx="97">
                  <c:v>5357.5</c:v>
                </c:pt>
                <c:pt idx="98">
                  <c:v>5357.5</c:v>
                </c:pt>
                <c:pt idx="99">
                  <c:v>5494</c:v>
                </c:pt>
                <c:pt idx="100">
                  <c:v>6052</c:v>
                </c:pt>
                <c:pt idx="101">
                  <c:v>6961.5</c:v>
                </c:pt>
                <c:pt idx="102">
                  <c:v>6981</c:v>
                </c:pt>
                <c:pt idx="103">
                  <c:v>7061.5</c:v>
                </c:pt>
                <c:pt idx="104">
                  <c:v>7061.5</c:v>
                </c:pt>
                <c:pt idx="105">
                  <c:v>7095.5</c:v>
                </c:pt>
                <c:pt idx="106">
                  <c:v>7095.5</c:v>
                </c:pt>
                <c:pt idx="107">
                  <c:v>7113</c:v>
                </c:pt>
                <c:pt idx="108">
                  <c:v>7137</c:v>
                </c:pt>
                <c:pt idx="109">
                  <c:v>7137</c:v>
                </c:pt>
                <c:pt idx="110">
                  <c:v>7142</c:v>
                </c:pt>
                <c:pt idx="111">
                  <c:v>7196</c:v>
                </c:pt>
                <c:pt idx="112">
                  <c:v>7203.5</c:v>
                </c:pt>
                <c:pt idx="113">
                  <c:v>7218</c:v>
                </c:pt>
                <c:pt idx="114">
                  <c:v>7237.5</c:v>
                </c:pt>
                <c:pt idx="115">
                  <c:v>7332.5</c:v>
                </c:pt>
                <c:pt idx="116">
                  <c:v>7951.5</c:v>
                </c:pt>
                <c:pt idx="117">
                  <c:v>7951.5</c:v>
                </c:pt>
                <c:pt idx="118">
                  <c:v>7951.5</c:v>
                </c:pt>
                <c:pt idx="119">
                  <c:v>7956.5</c:v>
                </c:pt>
                <c:pt idx="120">
                  <c:v>7956.5</c:v>
                </c:pt>
                <c:pt idx="121">
                  <c:v>7956.5</c:v>
                </c:pt>
                <c:pt idx="122">
                  <c:v>7963.5</c:v>
                </c:pt>
                <c:pt idx="123">
                  <c:v>7963.5</c:v>
                </c:pt>
                <c:pt idx="124">
                  <c:v>7966</c:v>
                </c:pt>
                <c:pt idx="125">
                  <c:v>7966</c:v>
                </c:pt>
                <c:pt idx="126">
                  <c:v>8003</c:v>
                </c:pt>
                <c:pt idx="127">
                  <c:v>8005</c:v>
                </c:pt>
                <c:pt idx="128">
                  <c:v>8005</c:v>
                </c:pt>
                <c:pt idx="129">
                  <c:v>8007.5</c:v>
                </c:pt>
                <c:pt idx="130">
                  <c:v>8007.5</c:v>
                </c:pt>
                <c:pt idx="131">
                  <c:v>8010</c:v>
                </c:pt>
                <c:pt idx="132">
                  <c:v>8010</c:v>
                </c:pt>
                <c:pt idx="133">
                  <c:v>8012.5</c:v>
                </c:pt>
                <c:pt idx="134">
                  <c:v>8012.5</c:v>
                </c:pt>
                <c:pt idx="135">
                  <c:v>8020</c:v>
                </c:pt>
                <c:pt idx="136">
                  <c:v>8052</c:v>
                </c:pt>
                <c:pt idx="137">
                  <c:v>8081</c:v>
                </c:pt>
                <c:pt idx="138">
                  <c:v>8081</c:v>
                </c:pt>
                <c:pt idx="139">
                  <c:v>8081</c:v>
                </c:pt>
                <c:pt idx="140">
                  <c:v>8081</c:v>
                </c:pt>
                <c:pt idx="141">
                  <c:v>8081</c:v>
                </c:pt>
                <c:pt idx="142">
                  <c:v>8086</c:v>
                </c:pt>
                <c:pt idx="143">
                  <c:v>8086</c:v>
                </c:pt>
                <c:pt idx="144">
                  <c:v>8103</c:v>
                </c:pt>
                <c:pt idx="145">
                  <c:v>8673</c:v>
                </c:pt>
                <c:pt idx="146">
                  <c:v>8673</c:v>
                </c:pt>
                <c:pt idx="147">
                  <c:v>8861</c:v>
                </c:pt>
                <c:pt idx="148">
                  <c:v>8861</c:v>
                </c:pt>
                <c:pt idx="149">
                  <c:v>8863.5</c:v>
                </c:pt>
                <c:pt idx="150">
                  <c:v>8863.5</c:v>
                </c:pt>
                <c:pt idx="151">
                  <c:v>8900</c:v>
                </c:pt>
                <c:pt idx="152">
                  <c:v>8900</c:v>
                </c:pt>
                <c:pt idx="153">
                  <c:v>8902.5</c:v>
                </c:pt>
                <c:pt idx="154">
                  <c:v>8902.5</c:v>
                </c:pt>
                <c:pt idx="155">
                  <c:v>8929.5</c:v>
                </c:pt>
                <c:pt idx="156">
                  <c:v>8946.5</c:v>
                </c:pt>
                <c:pt idx="157">
                  <c:v>8951.5</c:v>
                </c:pt>
                <c:pt idx="158">
                  <c:v>8951.5</c:v>
                </c:pt>
                <c:pt idx="159">
                  <c:v>8954</c:v>
                </c:pt>
                <c:pt idx="160">
                  <c:v>8961</c:v>
                </c:pt>
                <c:pt idx="161">
                  <c:v>8961</c:v>
                </c:pt>
                <c:pt idx="162">
                  <c:v>9010</c:v>
                </c:pt>
                <c:pt idx="163">
                  <c:v>9010</c:v>
                </c:pt>
                <c:pt idx="164">
                  <c:v>9690</c:v>
                </c:pt>
                <c:pt idx="165">
                  <c:v>9690</c:v>
                </c:pt>
                <c:pt idx="166">
                  <c:v>9756</c:v>
                </c:pt>
                <c:pt idx="167">
                  <c:v>9756</c:v>
                </c:pt>
                <c:pt idx="168">
                  <c:v>9814.5</c:v>
                </c:pt>
                <c:pt idx="169">
                  <c:v>9814.5</c:v>
                </c:pt>
                <c:pt idx="170">
                  <c:v>9814.5</c:v>
                </c:pt>
                <c:pt idx="171">
                  <c:v>9822</c:v>
                </c:pt>
                <c:pt idx="172">
                  <c:v>9829</c:v>
                </c:pt>
                <c:pt idx="173">
                  <c:v>9829</c:v>
                </c:pt>
                <c:pt idx="174">
                  <c:v>9829</c:v>
                </c:pt>
                <c:pt idx="175">
                  <c:v>10601.5</c:v>
                </c:pt>
                <c:pt idx="176">
                  <c:v>10601.5</c:v>
                </c:pt>
                <c:pt idx="177">
                  <c:v>10601.5</c:v>
                </c:pt>
                <c:pt idx="178">
                  <c:v>10602</c:v>
                </c:pt>
                <c:pt idx="179">
                  <c:v>10602</c:v>
                </c:pt>
                <c:pt idx="180">
                  <c:v>10602</c:v>
                </c:pt>
                <c:pt idx="181">
                  <c:v>10646</c:v>
                </c:pt>
                <c:pt idx="182">
                  <c:v>10646</c:v>
                </c:pt>
                <c:pt idx="183">
                  <c:v>10704.5</c:v>
                </c:pt>
                <c:pt idx="184">
                  <c:v>10748.5</c:v>
                </c:pt>
                <c:pt idx="185">
                  <c:v>10751</c:v>
                </c:pt>
                <c:pt idx="186">
                  <c:v>10754</c:v>
                </c:pt>
                <c:pt idx="187">
                  <c:v>11421</c:v>
                </c:pt>
                <c:pt idx="188">
                  <c:v>11491.5</c:v>
                </c:pt>
                <c:pt idx="189">
                  <c:v>11491.5</c:v>
                </c:pt>
                <c:pt idx="190">
                  <c:v>11491.5</c:v>
                </c:pt>
                <c:pt idx="191">
                  <c:v>11509</c:v>
                </c:pt>
                <c:pt idx="192">
                  <c:v>11509</c:v>
                </c:pt>
                <c:pt idx="193">
                  <c:v>11509</c:v>
                </c:pt>
                <c:pt idx="194">
                  <c:v>11543</c:v>
                </c:pt>
                <c:pt idx="195">
                  <c:v>11543</c:v>
                </c:pt>
                <c:pt idx="196">
                  <c:v>11543</c:v>
                </c:pt>
                <c:pt idx="197">
                  <c:v>11543</c:v>
                </c:pt>
                <c:pt idx="198">
                  <c:v>11545.5</c:v>
                </c:pt>
                <c:pt idx="199">
                  <c:v>11550.5</c:v>
                </c:pt>
                <c:pt idx="200">
                  <c:v>11560.5</c:v>
                </c:pt>
                <c:pt idx="201">
                  <c:v>11565</c:v>
                </c:pt>
                <c:pt idx="202">
                  <c:v>11570</c:v>
                </c:pt>
                <c:pt idx="203">
                  <c:v>11572.5</c:v>
                </c:pt>
                <c:pt idx="204">
                  <c:v>11575</c:v>
                </c:pt>
                <c:pt idx="205">
                  <c:v>11577.5</c:v>
                </c:pt>
                <c:pt idx="206">
                  <c:v>11592</c:v>
                </c:pt>
                <c:pt idx="207">
                  <c:v>11592</c:v>
                </c:pt>
                <c:pt idx="208">
                  <c:v>11597</c:v>
                </c:pt>
                <c:pt idx="209">
                  <c:v>11599.5</c:v>
                </c:pt>
                <c:pt idx="210">
                  <c:v>11606.5</c:v>
                </c:pt>
                <c:pt idx="211">
                  <c:v>11609</c:v>
                </c:pt>
                <c:pt idx="212">
                  <c:v>11611.5</c:v>
                </c:pt>
                <c:pt idx="213">
                  <c:v>11614</c:v>
                </c:pt>
                <c:pt idx="214">
                  <c:v>11619</c:v>
                </c:pt>
                <c:pt idx="215">
                  <c:v>11621.5</c:v>
                </c:pt>
                <c:pt idx="216">
                  <c:v>11624</c:v>
                </c:pt>
                <c:pt idx="217">
                  <c:v>11636</c:v>
                </c:pt>
                <c:pt idx="218">
                  <c:v>11641</c:v>
                </c:pt>
                <c:pt idx="219">
                  <c:v>11650.5</c:v>
                </c:pt>
                <c:pt idx="220">
                  <c:v>11653</c:v>
                </c:pt>
                <c:pt idx="221">
                  <c:v>11667.5</c:v>
                </c:pt>
                <c:pt idx="222">
                  <c:v>11675</c:v>
                </c:pt>
                <c:pt idx="223">
                  <c:v>11675</c:v>
                </c:pt>
                <c:pt idx="224">
                  <c:v>11677.5</c:v>
                </c:pt>
                <c:pt idx="225">
                  <c:v>11680</c:v>
                </c:pt>
                <c:pt idx="226">
                  <c:v>11685</c:v>
                </c:pt>
                <c:pt idx="227">
                  <c:v>11689.5</c:v>
                </c:pt>
                <c:pt idx="228">
                  <c:v>11689.5</c:v>
                </c:pt>
                <c:pt idx="229">
                  <c:v>11694.5</c:v>
                </c:pt>
                <c:pt idx="230">
                  <c:v>11697</c:v>
                </c:pt>
                <c:pt idx="231">
                  <c:v>11699.5</c:v>
                </c:pt>
                <c:pt idx="232">
                  <c:v>11711.5</c:v>
                </c:pt>
                <c:pt idx="233">
                  <c:v>11728.5</c:v>
                </c:pt>
                <c:pt idx="234">
                  <c:v>11755.5</c:v>
                </c:pt>
                <c:pt idx="235">
                  <c:v>11760.5</c:v>
                </c:pt>
                <c:pt idx="236">
                  <c:v>11794.5</c:v>
                </c:pt>
                <c:pt idx="237">
                  <c:v>12147.5</c:v>
                </c:pt>
                <c:pt idx="238">
                  <c:v>12262</c:v>
                </c:pt>
                <c:pt idx="239">
                  <c:v>12286.5</c:v>
                </c:pt>
                <c:pt idx="240">
                  <c:v>12291.5</c:v>
                </c:pt>
                <c:pt idx="241">
                  <c:v>12294</c:v>
                </c:pt>
                <c:pt idx="242">
                  <c:v>12318.5</c:v>
                </c:pt>
                <c:pt idx="243">
                  <c:v>12350</c:v>
                </c:pt>
                <c:pt idx="244">
                  <c:v>12364.5</c:v>
                </c:pt>
                <c:pt idx="245">
                  <c:v>12406.5</c:v>
                </c:pt>
                <c:pt idx="246">
                  <c:v>12421</c:v>
                </c:pt>
                <c:pt idx="247">
                  <c:v>12423.5</c:v>
                </c:pt>
                <c:pt idx="248">
                  <c:v>12426</c:v>
                </c:pt>
                <c:pt idx="249">
                  <c:v>12428</c:v>
                </c:pt>
                <c:pt idx="250">
                  <c:v>12428.5</c:v>
                </c:pt>
                <c:pt idx="251">
                  <c:v>12430.5</c:v>
                </c:pt>
                <c:pt idx="252">
                  <c:v>12433</c:v>
                </c:pt>
                <c:pt idx="253">
                  <c:v>12448</c:v>
                </c:pt>
                <c:pt idx="254">
                  <c:v>12450.5</c:v>
                </c:pt>
                <c:pt idx="255">
                  <c:v>12455</c:v>
                </c:pt>
                <c:pt idx="256">
                  <c:v>12462.5</c:v>
                </c:pt>
                <c:pt idx="257">
                  <c:v>12470</c:v>
                </c:pt>
                <c:pt idx="258">
                  <c:v>12477</c:v>
                </c:pt>
                <c:pt idx="259">
                  <c:v>12479.5</c:v>
                </c:pt>
                <c:pt idx="260">
                  <c:v>12482</c:v>
                </c:pt>
                <c:pt idx="261">
                  <c:v>12489.5</c:v>
                </c:pt>
                <c:pt idx="262">
                  <c:v>12492</c:v>
                </c:pt>
                <c:pt idx="263">
                  <c:v>12494</c:v>
                </c:pt>
                <c:pt idx="264">
                  <c:v>12494.5</c:v>
                </c:pt>
                <c:pt idx="265">
                  <c:v>12501.5</c:v>
                </c:pt>
                <c:pt idx="266">
                  <c:v>12501.5</c:v>
                </c:pt>
                <c:pt idx="267">
                  <c:v>12504</c:v>
                </c:pt>
                <c:pt idx="268">
                  <c:v>12504</c:v>
                </c:pt>
                <c:pt idx="269">
                  <c:v>12504</c:v>
                </c:pt>
                <c:pt idx="270">
                  <c:v>12504</c:v>
                </c:pt>
                <c:pt idx="271">
                  <c:v>12504</c:v>
                </c:pt>
                <c:pt idx="272">
                  <c:v>12511.5</c:v>
                </c:pt>
                <c:pt idx="273">
                  <c:v>12516</c:v>
                </c:pt>
                <c:pt idx="274">
                  <c:v>12518.5</c:v>
                </c:pt>
                <c:pt idx="275">
                  <c:v>12521</c:v>
                </c:pt>
                <c:pt idx="276">
                  <c:v>12528.5</c:v>
                </c:pt>
                <c:pt idx="277">
                  <c:v>12533.5</c:v>
                </c:pt>
                <c:pt idx="278">
                  <c:v>12536</c:v>
                </c:pt>
                <c:pt idx="279">
                  <c:v>12550.5</c:v>
                </c:pt>
                <c:pt idx="280">
                  <c:v>12565</c:v>
                </c:pt>
                <c:pt idx="281">
                  <c:v>12584.5</c:v>
                </c:pt>
                <c:pt idx="282">
                  <c:v>12621</c:v>
                </c:pt>
                <c:pt idx="283">
                  <c:v>12623.5</c:v>
                </c:pt>
                <c:pt idx="284">
                  <c:v>12650.5</c:v>
                </c:pt>
                <c:pt idx="285">
                  <c:v>12653</c:v>
                </c:pt>
                <c:pt idx="286">
                  <c:v>12665</c:v>
                </c:pt>
                <c:pt idx="287">
                  <c:v>12665</c:v>
                </c:pt>
                <c:pt idx="288">
                  <c:v>12682</c:v>
                </c:pt>
                <c:pt idx="289">
                  <c:v>12709</c:v>
                </c:pt>
                <c:pt idx="290">
                  <c:v>12709</c:v>
                </c:pt>
                <c:pt idx="291">
                  <c:v>13118</c:v>
                </c:pt>
                <c:pt idx="292">
                  <c:v>13120.5</c:v>
                </c:pt>
                <c:pt idx="293">
                  <c:v>13140</c:v>
                </c:pt>
                <c:pt idx="294">
                  <c:v>13145</c:v>
                </c:pt>
                <c:pt idx="295">
                  <c:v>13154.5</c:v>
                </c:pt>
                <c:pt idx="296">
                  <c:v>13159.5</c:v>
                </c:pt>
                <c:pt idx="297">
                  <c:v>13256</c:v>
                </c:pt>
                <c:pt idx="298">
                  <c:v>13269.5</c:v>
                </c:pt>
                <c:pt idx="299">
                  <c:v>13272</c:v>
                </c:pt>
                <c:pt idx="300">
                  <c:v>13274</c:v>
                </c:pt>
                <c:pt idx="301">
                  <c:v>13276.5</c:v>
                </c:pt>
                <c:pt idx="302">
                  <c:v>13279</c:v>
                </c:pt>
                <c:pt idx="303">
                  <c:v>13284</c:v>
                </c:pt>
                <c:pt idx="304">
                  <c:v>13286.5</c:v>
                </c:pt>
                <c:pt idx="305">
                  <c:v>13364.5</c:v>
                </c:pt>
                <c:pt idx="306">
                  <c:v>13364.5</c:v>
                </c:pt>
                <c:pt idx="307">
                  <c:v>13364.5</c:v>
                </c:pt>
                <c:pt idx="308">
                  <c:v>13364.5</c:v>
                </c:pt>
                <c:pt idx="309">
                  <c:v>13367</c:v>
                </c:pt>
                <c:pt idx="310">
                  <c:v>13367</c:v>
                </c:pt>
                <c:pt idx="311">
                  <c:v>13367</c:v>
                </c:pt>
                <c:pt idx="312">
                  <c:v>13367</c:v>
                </c:pt>
                <c:pt idx="313">
                  <c:v>13367</c:v>
                </c:pt>
                <c:pt idx="314">
                  <c:v>13372</c:v>
                </c:pt>
                <c:pt idx="315">
                  <c:v>14235</c:v>
                </c:pt>
                <c:pt idx="316">
                  <c:v>15032</c:v>
                </c:pt>
                <c:pt idx="317">
                  <c:v>15032</c:v>
                </c:pt>
                <c:pt idx="318">
                  <c:v>15086</c:v>
                </c:pt>
                <c:pt idx="319">
                  <c:v>15227.5</c:v>
                </c:pt>
                <c:pt idx="320">
                  <c:v>16076</c:v>
                </c:pt>
                <c:pt idx="321">
                  <c:v>16731.5</c:v>
                </c:pt>
                <c:pt idx="322">
                  <c:v>16944</c:v>
                </c:pt>
                <c:pt idx="323">
                  <c:v>17036.5</c:v>
                </c:pt>
                <c:pt idx="324">
                  <c:v>17046.5</c:v>
                </c:pt>
                <c:pt idx="325">
                  <c:v>17699.5</c:v>
                </c:pt>
                <c:pt idx="326">
                  <c:v>17790</c:v>
                </c:pt>
                <c:pt idx="327">
                  <c:v>17790</c:v>
                </c:pt>
                <c:pt idx="328">
                  <c:v>17790</c:v>
                </c:pt>
                <c:pt idx="329">
                  <c:v>17794</c:v>
                </c:pt>
                <c:pt idx="330">
                  <c:v>17917</c:v>
                </c:pt>
                <c:pt idx="331">
                  <c:v>17934</c:v>
                </c:pt>
                <c:pt idx="332">
                  <c:v>18636</c:v>
                </c:pt>
                <c:pt idx="333">
                  <c:v>18653</c:v>
                </c:pt>
                <c:pt idx="334">
                  <c:v>18677.5</c:v>
                </c:pt>
                <c:pt idx="335">
                  <c:v>18765.5</c:v>
                </c:pt>
                <c:pt idx="336">
                  <c:v>18765.5</c:v>
                </c:pt>
                <c:pt idx="337">
                  <c:v>18770.5</c:v>
                </c:pt>
                <c:pt idx="338">
                  <c:v>18810</c:v>
                </c:pt>
                <c:pt idx="339">
                  <c:v>19452.5</c:v>
                </c:pt>
                <c:pt idx="340">
                  <c:v>19555</c:v>
                </c:pt>
                <c:pt idx="341">
                  <c:v>19560</c:v>
                </c:pt>
                <c:pt idx="342">
                  <c:v>19562</c:v>
                </c:pt>
                <c:pt idx="343">
                  <c:v>19674</c:v>
                </c:pt>
                <c:pt idx="344">
                  <c:v>20238.5</c:v>
                </c:pt>
                <c:pt idx="345">
                  <c:v>20518.5</c:v>
                </c:pt>
                <c:pt idx="346">
                  <c:v>20557.5</c:v>
                </c:pt>
                <c:pt idx="347">
                  <c:v>20587</c:v>
                </c:pt>
                <c:pt idx="348">
                  <c:v>21061</c:v>
                </c:pt>
                <c:pt idx="349">
                  <c:v>21078</c:v>
                </c:pt>
                <c:pt idx="350">
                  <c:v>21105</c:v>
                </c:pt>
                <c:pt idx="351">
                  <c:v>21160</c:v>
                </c:pt>
                <c:pt idx="352">
                  <c:v>21229.5</c:v>
                </c:pt>
                <c:pt idx="353">
                  <c:v>21264.5</c:v>
                </c:pt>
                <c:pt idx="354">
                  <c:v>21284</c:v>
                </c:pt>
                <c:pt idx="355">
                  <c:v>21315.5</c:v>
                </c:pt>
                <c:pt idx="356">
                  <c:v>21328</c:v>
                </c:pt>
                <c:pt idx="357">
                  <c:v>21328.5</c:v>
                </c:pt>
                <c:pt idx="358">
                  <c:v>21331</c:v>
                </c:pt>
                <c:pt idx="359">
                  <c:v>21403.5</c:v>
                </c:pt>
                <c:pt idx="360">
                  <c:v>22344</c:v>
                </c:pt>
                <c:pt idx="361">
                  <c:v>22357</c:v>
                </c:pt>
                <c:pt idx="362">
                  <c:v>22415.5</c:v>
                </c:pt>
                <c:pt idx="363">
                  <c:v>22514</c:v>
                </c:pt>
                <c:pt idx="364">
                  <c:v>23028</c:v>
                </c:pt>
                <c:pt idx="365">
                  <c:v>23067</c:v>
                </c:pt>
                <c:pt idx="366">
                  <c:v>23098</c:v>
                </c:pt>
                <c:pt idx="367">
                  <c:v>23100.5</c:v>
                </c:pt>
                <c:pt idx="368">
                  <c:v>23112.5</c:v>
                </c:pt>
                <c:pt idx="369">
                  <c:v>23115</c:v>
                </c:pt>
                <c:pt idx="370">
                  <c:v>23159</c:v>
                </c:pt>
                <c:pt idx="371">
                  <c:v>23161.5</c:v>
                </c:pt>
                <c:pt idx="372">
                  <c:v>23186</c:v>
                </c:pt>
                <c:pt idx="373">
                  <c:v>23186</c:v>
                </c:pt>
                <c:pt idx="374">
                  <c:v>23188.5</c:v>
                </c:pt>
                <c:pt idx="375">
                  <c:v>23188.5</c:v>
                </c:pt>
                <c:pt idx="376">
                  <c:v>23188.5</c:v>
                </c:pt>
                <c:pt idx="377">
                  <c:v>23188.5</c:v>
                </c:pt>
                <c:pt idx="378">
                  <c:v>23188.5</c:v>
                </c:pt>
                <c:pt idx="379">
                  <c:v>23191</c:v>
                </c:pt>
                <c:pt idx="380">
                  <c:v>23191</c:v>
                </c:pt>
                <c:pt idx="381">
                  <c:v>23191</c:v>
                </c:pt>
                <c:pt idx="382">
                  <c:v>23191</c:v>
                </c:pt>
                <c:pt idx="383">
                  <c:v>23216</c:v>
                </c:pt>
                <c:pt idx="384">
                  <c:v>23227.5</c:v>
                </c:pt>
                <c:pt idx="385">
                  <c:v>23230</c:v>
                </c:pt>
                <c:pt idx="386">
                  <c:v>23248.5</c:v>
                </c:pt>
                <c:pt idx="387">
                  <c:v>23866</c:v>
                </c:pt>
                <c:pt idx="388">
                  <c:v>23924.5</c:v>
                </c:pt>
                <c:pt idx="389">
                  <c:v>23924.5</c:v>
                </c:pt>
                <c:pt idx="390">
                  <c:v>23924.5</c:v>
                </c:pt>
                <c:pt idx="391">
                  <c:v>23964.5</c:v>
                </c:pt>
                <c:pt idx="392">
                  <c:v>23974</c:v>
                </c:pt>
                <c:pt idx="393">
                  <c:v>23985.5</c:v>
                </c:pt>
                <c:pt idx="394">
                  <c:v>23993</c:v>
                </c:pt>
                <c:pt idx="395">
                  <c:v>24056.5</c:v>
                </c:pt>
                <c:pt idx="396">
                  <c:v>24059</c:v>
                </c:pt>
                <c:pt idx="397">
                  <c:v>24059</c:v>
                </c:pt>
                <c:pt idx="398">
                  <c:v>24085.5</c:v>
                </c:pt>
                <c:pt idx="399">
                  <c:v>24088</c:v>
                </c:pt>
                <c:pt idx="400">
                  <c:v>24123</c:v>
                </c:pt>
                <c:pt idx="401">
                  <c:v>24132</c:v>
                </c:pt>
                <c:pt idx="402">
                  <c:v>24134.5</c:v>
                </c:pt>
                <c:pt idx="403">
                  <c:v>24751</c:v>
                </c:pt>
                <c:pt idx="404">
                  <c:v>24859</c:v>
                </c:pt>
                <c:pt idx="405">
                  <c:v>24865.5</c:v>
                </c:pt>
                <c:pt idx="406">
                  <c:v>24885</c:v>
                </c:pt>
                <c:pt idx="407">
                  <c:v>24895</c:v>
                </c:pt>
                <c:pt idx="408">
                  <c:v>24897.5</c:v>
                </c:pt>
                <c:pt idx="409">
                  <c:v>25005</c:v>
                </c:pt>
                <c:pt idx="410">
                  <c:v>25005</c:v>
                </c:pt>
                <c:pt idx="411">
                  <c:v>25005</c:v>
                </c:pt>
                <c:pt idx="412">
                  <c:v>25644</c:v>
                </c:pt>
                <c:pt idx="413">
                  <c:v>25765.5</c:v>
                </c:pt>
                <c:pt idx="414">
                  <c:v>25830</c:v>
                </c:pt>
                <c:pt idx="415">
                  <c:v>25953.5</c:v>
                </c:pt>
                <c:pt idx="416">
                  <c:v>25953.5</c:v>
                </c:pt>
                <c:pt idx="417">
                  <c:v>25953.5</c:v>
                </c:pt>
                <c:pt idx="418">
                  <c:v>26740</c:v>
                </c:pt>
                <c:pt idx="419">
                  <c:v>27539</c:v>
                </c:pt>
                <c:pt idx="420">
                  <c:v>27761</c:v>
                </c:pt>
                <c:pt idx="421">
                  <c:v>28451</c:v>
                </c:pt>
                <c:pt idx="422">
                  <c:v>28521</c:v>
                </c:pt>
              </c:numCache>
            </c:numRef>
          </c:xVal>
          <c:yVal>
            <c:numRef>
              <c:f>'Active 5'!$O$21:$O$443</c:f>
              <c:numCache>
                <c:formatCode>General</c:formatCode>
                <c:ptCount val="423"/>
                <c:pt idx="36">
                  <c:v>-2.8446573763042618E-2</c:v>
                </c:pt>
                <c:pt idx="37">
                  <c:v>-2.843359469481712E-2</c:v>
                </c:pt>
                <c:pt idx="38">
                  <c:v>-2.8420615626591615E-2</c:v>
                </c:pt>
                <c:pt idx="339">
                  <c:v>6.2845596321489408E-2</c:v>
                </c:pt>
                <c:pt idx="340">
                  <c:v>6.3377738118734969E-2</c:v>
                </c:pt>
                <c:pt idx="341">
                  <c:v>6.3403696255185965E-2</c:v>
                </c:pt>
                <c:pt idx="345">
                  <c:v>6.8379871012843221E-2</c:v>
                </c:pt>
                <c:pt idx="346">
                  <c:v>6.8582344477161036E-2</c:v>
                </c:pt>
                <c:pt idx="353">
                  <c:v>7.2252824971332855E-2</c:v>
                </c:pt>
                <c:pt idx="354">
                  <c:v>7.2354061703491762E-2</c:v>
                </c:pt>
                <c:pt idx="356">
                  <c:v>7.2582493304260587E-2</c:v>
                </c:pt>
                <c:pt idx="359">
                  <c:v>7.2974461164670726E-2</c:v>
                </c:pt>
                <c:pt idx="361">
                  <c:v>7.7924677785876972E-2</c:v>
                </c:pt>
                <c:pt idx="362">
                  <c:v>7.8228387982353709E-2</c:v>
                </c:pt>
                <c:pt idx="366">
                  <c:v>8.177167360791561E-2</c:v>
                </c:pt>
                <c:pt idx="367">
                  <c:v>8.1784652676141101E-2</c:v>
                </c:pt>
                <c:pt idx="368">
                  <c:v>8.1846952203623508E-2</c:v>
                </c:pt>
                <c:pt idx="369">
                  <c:v>8.1859931271849012E-2</c:v>
                </c:pt>
                <c:pt idx="370">
                  <c:v>8.2088362872617837E-2</c:v>
                </c:pt>
                <c:pt idx="371">
                  <c:v>8.2101341940843342E-2</c:v>
                </c:pt>
                <c:pt idx="376">
                  <c:v>8.224151587767875E-2</c:v>
                </c:pt>
                <c:pt idx="377">
                  <c:v>8.224151587767875E-2</c:v>
                </c:pt>
                <c:pt idx="378">
                  <c:v>8.224151587767875E-2</c:v>
                </c:pt>
                <c:pt idx="379">
                  <c:v>8.2254494945904255E-2</c:v>
                </c:pt>
                <c:pt idx="380">
                  <c:v>8.2254494945904255E-2</c:v>
                </c:pt>
                <c:pt idx="381">
                  <c:v>8.2254494945904255E-2</c:v>
                </c:pt>
                <c:pt idx="382">
                  <c:v>8.2254494945904255E-2</c:v>
                </c:pt>
                <c:pt idx="384">
                  <c:v>8.2443989341996579E-2</c:v>
                </c:pt>
                <c:pt idx="385">
                  <c:v>8.2456968410222084E-2</c:v>
                </c:pt>
                <c:pt idx="387">
                  <c:v>8.5758843366789642E-2</c:v>
                </c:pt>
                <c:pt idx="388">
                  <c:v>8.6062553563266378E-2</c:v>
                </c:pt>
                <c:pt idx="389">
                  <c:v>8.6062553563266378E-2</c:v>
                </c:pt>
                <c:pt idx="390">
                  <c:v>8.6062553563266378E-2</c:v>
                </c:pt>
                <c:pt idx="391">
                  <c:v>8.62702186548744E-2</c:v>
                </c:pt>
                <c:pt idx="392">
                  <c:v>8.6319539114131302E-2</c:v>
                </c:pt>
                <c:pt idx="393">
                  <c:v>8.6379242827968619E-2</c:v>
                </c:pt>
                <c:pt idx="394">
                  <c:v>8.641818003264512E-2</c:v>
                </c:pt>
                <c:pt idx="395">
                  <c:v>8.6747848365572852E-2</c:v>
                </c:pt>
                <c:pt idx="396">
                  <c:v>8.6760827433798357E-2</c:v>
                </c:pt>
                <c:pt idx="397">
                  <c:v>8.6760827433798357E-2</c:v>
                </c:pt>
                <c:pt idx="398">
                  <c:v>8.6898405556988675E-2</c:v>
                </c:pt>
                <c:pt idx="399">
                  <c:v>8.691138462521418E-2</c:v>
                </c:pt>
                <c:pt idx="400">
                  <c:v>8.7093091580371193E-2</c:v>
                </c:pt>
                <c:pt idx="401">
                  <c:v>8.7139816225983005E-2</c:v>
                </c:pt>
                <c:pt idx="402">
                  <c:v>8.715279529420851E-2</c:v>
                </c:pt>
                <c:pt idx="403">
                  <c:v>9.0353433518617146E-2</c:v>
                </c:pt>
                <c:pt idx="404">
                  <c:v>9.0914129265958807E-2</c:v>
                </c:pt>
                <c:pt idx="405">
                  <c:v>9.0947874843345114E-2</c:v>
                </c:pt>
                <c:pt idx="406">
                  <c:v>9.1049111575504035E-2</c:v>
                </c:pt>
                <c:pt idx="407">
                  <c:v>9.1101027848406027E-2</c:v>
                </c:pt>
                <c:pt idx="408">
                  <c:v>9.1114006916631532E-2</c:v>
                </c:pt>
                <c:pt idx="409">
                  <c:v>9.1672106850328103E-2</c:v>
                </c:pt>
                <c:pt idx="410">
                  <c:v>9.1672106850328103E-2</c:v>
                </c:pt>
                <c:pt idx="411">
                  <c:v>9.1672106850328103E-2</c:v>
                </c:pt>
                <c:pt idx="412">
                  <c:v>9.4989556688766283E-2</c:v>
                </c:pt>
                <c:pt idx="413">
                  <c:v>9.5620339404525648E-2</c:v>
                </c:pt>
                <c:pt idx="414">
                  <c:v>9.5955199364743574E-2</c:v>
                </c:pt>
                <c:pt idx="415">
                  <c:v>9.6596365335083353E-2</c:v>
                </c:pt>
                <c:pt idx="416">
                  <c:v>9.6596365335083353E-2</c:v>
                </c:pt>
                <c:pt idx="417">
                  <c:v>9.6596365335083353E-2</c:v>
                </c:pt>
                <c:pt idx="419">
                  <c:v>0.10482769040369637</c:v>
                </c:pt>
                <c:pt idx="420">
                  <c:v>0.10598023166212088</c:v>
                </c:pt>
                <c:pt idx="421">
                  <c:v>0.10956245449235928</c:v>
                </c:pt>
                <c:pt idx="422">
                  <c:v>0.10992586840267334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B93D-4537-A58A-AD64AB2C6228}"/>
            </c:ext>
          </c:extLst>
        </c:ser>
        <c:ser>
          <c:idx val="8"/>
          <c:order val="8"/>
          <c:tx>
            <c:strRef>
              <c:f>'Active 5'!$Y$1</c:f>
              <c:strCache>
                <c:ptCount val="1"/>
                <c:pt idx="0">
                  <c:v>Q.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5'!$X$2:$X$18</c:f>
              <c:numCache>
                <c:formatCode>General</c:formatCode>
                <c:ptCount val="17"/>
                <c:pt idx="1">
                  <c:v>-35000</c:v>
                </c:pt>
                <c:pt idx="2">
                  <c:v>-30000</c:v>
                </c:pt>
                <c:pt idx="3">
                  <c:v>-25000</c:v>
                </c:pt>
                <c:pt idx="4">
                  <c:v>-20000</c:v>
                </c:pt>
                <c:pt idx="5">
                  <c:v>-15000</c:v>
                </c:pt>
                <c:pt idx="6">
                  <c:v>-10000</c:v>
                </c:pt>
                <c:pt idx="7">
                  <c:v>-5000</c:v>
                </c:pt>
                <c:pt idx="8">
                  <c:v>0</c:v>
                </c:pt>
                <c:pt idx="9">
                  <c:v>5000</c:v>
                </c:pt>
                <c:pt idx="10">
                  <c:v>10000</c:v>
                </c:pt>
                <c:pt idx="11">
                  <c:v>15000</c:v>
                </c:pt>
                <c:pt idx="12">
                  <c:v>20000</c:v>
                </c:pt>
                <c:pt idx="13">
                  <c:v>25000</c:v>
                </c:pt>
                <c:pt idx="14">
                  <c:v>30000</c:v>
                </c:pt>
                <c:pt idx="15">
                  <c:v>35000</c:v>
                </c:pt>
                <c:pt idx="16">
                  <c:v>40000</c:v>
                </c:pt>
              </c:numCache>
            </c:numRef>
          </c:xVal>
          <c:yVal>
            <c:numRef>
              <c:f>'Active 5'!$Y$2:$Y$18</c:f>
              <c:numCache>
                <c:formatCode>General</c:formatCode>
                <c:ptCount val="17"/>
                <c:pt idx="1">
                  <c:v>0.21957863983243892</c:v>
                </c:pt>
                <c:pt idx="2">
                  <c:v>0.16399779408049803</c:v>
                </c:pt>
                <c:pt idx="3">
                  <c:v>0.11662275265851146</c:v>
                </c:pt>
                <c:pt idx="4">
                  <c:v>7.7453515566479225E-2</c:v>
                </c:pt>
                <c:pt idx="5">
                  <c:v>4.6490082804401305E-2</c:v>
                </c:pt>
                <c:pt idx="6">
                  <c:v>2.3732454372277691E-2</c:v>
                </c:pt>
                <c:pt idx="7">
                  <c:v>9.1806302701083926E-3</c:v>
                </c:pt>
                <c:pt idx="8">
                  <c:v>2.8346104978934088E-3</c:v>
                </c:pt>
                <c:pt idx="9">
                  <c:v>4.6943950556327385E-3</c:v>
                </c:pt>
                <c:pt idx="10">
                  <c:v>1.4759983943326383E-2</c:v>
                </c:pt>
                <c:pt idx="11">
                  <c:v>3.3031377160974339E-2</c:v>
                </c:pt>
                <c:pt idx="12">
                  <c:v>5.9508574708576616E-2</c:v>
                </c:pt>
                <c:pt idx="13">
                  <c:v>9.4191576586133197E-2</c:v>
                </c:pt>
                <c:pt idx="14">
                  <c:v>0.1370803827936441</c:v>
                </c:pt>
                <c:pt idx="15">
                  <c:v>0.18817499333110932</c:v>
                </c:pt>
                <c:pt idx="16">
                  <c:v>0.24747540819852887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B93D-4537-A58A-AD64AB2C62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13265552"/>
        <c:axId val="1"/>
      </c:scatterChart>
      <c:valAx>
        <c:axId val="513265552"/>
        <c:scaling>
          <c:orientation val="minMax"/>
          <c:max val="50000"/>
          <c:min val="-4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49080920951057588"/>
              <c:y val="0.9259278701273452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0.25"/>
          <c:min val="-0.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9.1911764705882356E-3"/>
              <c:y val="0.4444453085339640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13265552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0477941176470588"/>
          <c:y val="0.93004309646479377"/>
          <c:w val="0.85845665431526941"/>
          <c:h val="4.115226337448563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V839 Oph - Residuals</a:t>
            </a:r>
          </a:p>
        </c:rich>
      </c:tx>
      <c:layout>
        <c:manualLayout>
          <c:xMode val="edge"/>
          <c:yMode val="edge"/>
          <c:x val="0.37026239067055394"/>
          <c:y val="4.950495049504950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702623906705538"/>
          <c:y val="0.17383193871925884"/>
          <c:w val="0.814868804664723"/>
          <c:h val="0.62154995515842648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5'!$W$20</c:f>
              <c:strCache>
                <c:ptCount val="1"/>
                <c:pt idx="0">
                  <c:v>Residuals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'Active 5'!$F$21:$F$4043</c:f>
              <c:numCache>
                <c:formatCode>General</c:formatCode>
                <c:ptCount val="4023"/>
                <c:pt idx="0">
                  <c:v>-32341.5</c:v>
                </c:pt>
                <c:pt idx="1">
                  <c:v>-20669</c:v>
                </c:pt>
                <c:pt idx="2">
                  <c:v>-19757</c:v>
                </c:pt>
                <c:pt idx="3">
                  <c:v>-19754.5</c:v>
                </c:pt>
                <c:pt idx="4">
                  <c:v>-18069.5</c:v>
                </c:pt>
                <c:pt idx="5">
                  <c:v>-15232</c:v>
                </c:pt>
                <c:pt idx="6">
                  <c:v>-13452</c:v>
                </c:pt>
                <c:pt idx="7">
                  <c:v>-10931</c:v>
                </c:pt>
                <c:pt idx="8">
                  <c:v>-10909</c:v>
                </c:pt>
                <c:pt idx="9">
                  <c:v>-10906.5</c:v>
                </c:pt>
                <c:pt idx="10">
                  <c:v>-10743</c:v>
                </c:pt>
                <c:pt idx="11">
                  <c:v>-10677</c:v>
                </c:pt>
                <c:pt idx="12">
                  <c:v>-9985</c:v>
                </c:pt>
                <c:pt idx="13">
                  <c:v>-9931</c:v>
                </c:pt>
                <c:pt idx="14">
                  <c:v>-6293</c:v>
                </c:pt>
                <c:pt idx="15">
                  <c:v>-6268.5</c:v>
                </c:pt>
                <c:pt idx="16">
                  <c:v>-6229.5</c:v>
                </c:pt>
                <c:pt idx="17">
                  <c:v>-6217</c:v>
                </c:pt>
                <c:pt idx="18">
                  <c:v>-6210</c:v>
                </c:pt>
                <c:pt idx="19">
                  <c:v>-5366.5</c:v>
                </c:pt>
                <c:pt idx="20">
                  <c:v>-5364</c:v>
                </c:pt>
                <c:pt idx="21">
                  <c:v>-5334.5</c:v>
                </c:pt>
                <c:pt idx="22">
                  <c:v>-4461.5</c:v>
                </c:pt>
                <c:pt idx="23">
                  <c:v>-3535</c:v>
                </c:pt>
                <c:pt idx="24">
                  <c:v>-3532.5</c:v>
                </c:pt>
                <c:pt idx="25">
                  <c:v>-2684</c:v>
                </c:pt>
                <c:pt idx="26">
                  <c:v>-2606</c:v>
                </c:pt>
                <c:pt idx="27">
                  <c:v>-2589</c:v>
                </c:pt>
                <c:pt idx="28">
                  <c:v>-2567</c:v>
                </c:pt>
                <c:pt idx="29">
                  <c:v>-1848</c:v>
                </c:pt>
                <c:pt idx="30">
                  <c:v>-804</c:v>
                </c:pt>
                <c:pt idx="31">
                  <c:v>0.5</c:v>
                </c:pt>
                <c:pt idx="32">
                  <c:v>714.5</c:v>
                </c:pt>
                <c:pt idx="33">
                  <c:v>734</c:v>
                </c:pt>
                <c:pt idx="34">
                  <c:v>951.5</c:v>
                </c:pt>
                <c:pt idx="35">
                  <c:v>1817</c:v>
                </c:pt>
                <c:pt idx="36">
                  <c:v>1868</c:v>
                </c:pt>
                <c:pt idx="37">
                  <c:v>1870.5</c:v>
                </c:pt>
                <c:pt idx="38">
                  <c:v>1873</c:v>
                </c:pt>
                <c:pt idx="39">
                  <c:v>2731.5</c:v>
                </c:pt>
                <c:pt idx="40">
                  <c:v>2734</c:v>
                </c:pt>
                <c:pt idx="41">
                  <c:v>3247.5</c:v>
                </c:pt>
                <c:pt idx="42">
                  <c:v>3426</c:v>
                </c:pt>
                <c:pt idx="43">
                  <c:v>3426</c:v>
                </c:pt>
                <c:pt idx="44">
                  <c:v>3428.5</c:v>
                </c:pt>
                <c:pt idx="45">
                  <c:v>3429</c:v>
                </c:pt>
                <c:pt idx="46">
                  <c:v>3431</c:v>
                </c:pt>
                <c:pt idx="47">
                  <c:v>3448.5</c:v>
                </c:pt>
                <c:pt idx="48">
                  <c:v>3455.5</c:v>
                </c:pt>
                <c:pt idx="49">
                  <c:v>3457.5</c:v>
                </c:pt>
                <c:pt idx="50">
                  <c:v>3460</c:v>
                </c:pt>
                <c:pt idx="51">
                  <c:v>3462.5</c:v>
                </c:pt>
                <c:pt idx="52">
                  <c:v>3467.5</c:v>
                </c:pt>
                <c:pt idx="53">
                  <c:v>3468</c:v>
                </c:pt>
                <c:pt idx="54">
                  <c:v>3478</c:v>
                </c:pt>
                <c:pt idx="55">
                  <c:v>3500</c:v>
                </c:pt>
                <c:pt idx="56">
                  <c:v>3516.5</c:v>
                </c:pt>
                <c:pt idx="57">
                  <c:v>3531</c:v>
                </c:pt>
                <c:pt idx="58">
                  <c:v>3536</c:v>
                </c:pt>
                <c:pt idx="59">
                  <c:v>3553</c:v>
                </c:pt>
                <c:pt idx="60">
                  <c:v>3553</c:v>
                </c:pt>
                <c:pt idx="61">
                  <c:v>3556</c:v>
                </c:pt>
                <c:pt idx="62">
                  <c:v>3558</c:v>
                </c:pt>
                <c:pt idx="63">
                  <c:v>3558</c:v>
                </c:pt>
                <c:pt idx="64">
                  <c:v>3558</c:v>
                </c:pt>
                <c:pt idx="65">
                  <c:v>3563</c:v>
                </c:pt>
                <c:pt idx="66">
                  <c:v>3597</c:v>
                </c:pt>
                <c:pt idx="67">
                  <c:v>3614</c:v>
                </c:pt>
                <c:pt idx="68">
                  <c:v>3614</c:v>
                </c:pt>
                <c:pt idx="69">
                  <c:v>3614</c:v>
                </c:pt>
                <c:pt idx="70">
                  <c:v>3614</c:v>
                </c:pt>
                <c:pt idx="71">
                  <c:v>3614</c:v>
                </c:pt>
                <c:pt idx="72">
                  <c:v>3614</c:v>
                </c:pt>
                <c:pt idx="73">
                  <c:v>3614</c:v>
                </c:pt>
                <c:pt idx="74">
                  <c:v>3614</c:v>
                </c:pt>
                <c:pt idx="75">
                  <c:v>4396.5</c:v>
                </c:pt>
                <c:pt idx="76">
                  <c:v>4401.5</c:v>
                </c:pt>
                <c:pt idx="77">
                  <c:v>4421</c:v>
                </c:pt>
                <c:pt idx="78">
                  <c:v>4421</c:v>
                </c:pt>
                <c:pt idx="79">
                  <c:v>4470</c:v>
                </c:pt>
                <c:pt idx="80">
                  <c:v>4509</c:v>
                </c:pt>
                <c:pt idx="81">
                  <c:v>4528.5</c:v>
                </c:pt>
                <c:pt idx="82">
                  <c:v>4553</c:v>
                </c:pt>
                <c:pt idx="83">
                  <c:v>4570</c:v>
                </c:pt>
                <c:pt idx="84">
                  <c:v>5237.5</c:v>
                </c:pt>
                <c:pt idx="85">
                  <c:v>5240</c:v>
                </c:pt>
                <c:pt idx="86">
                  <c:v>5244.5</c:v>
                </c:pt>
                <c:pt idx="87">
                  <c:v>5245</c:v>
                </c:pt>
                <c:pt idx="88">
                  <c:v>5255</c:v>
                </c:pt>
                <c:pt idx="89">
                  <c:v>5335.5</c:v>
                </c:pt>
                <c:pt idx="90">
                  <c:v>5335.5</c:v>
                </c:pt>
                <c:pt idx="91">
                  <c:v>5335.5</c:v>
                </c:pt>
                <c:pt idx="92">
                  <c:v>5348</c:v>
                </c:pt>
                <c:pt idx="93">
                  <c:v>5350.5</c:v>
                </c:pt>
                <c:pt idx="94">
                  <c:v>5357.5</c:v>
                </c:pt>
                <c:pt idx="95">
                  <c:v>5357.5</c:v>
                </c:pt>
                <c:pt idx="96">
                  <c:v>5357.5</c:v>
                </c:pt>
                <c:pt idx="97">
                  <c:v>5357.5</c:v>
                </c:pt>
                <c:pt idx="98">
                  <c:v>5357.5</c:v>
                </c:pt>
                <c:pt idx="99">
                  <c:v>5494</c:v>
                </c:pt>
                <c:pt idx="100">
                  <c:v>6052</c:v>
                </c:pt>
                <c:pt idx="101">
                  <c:v>6961.5</c:v>
                </c:pt>
                <c:pt idx="102">
                  <c:v>6981</c:v>
                </c:pt>
                <c:pt idx="103">
                  <c:v>7061.5</c:v>
                </c:pt>
                <c:pt idx="104">
                  <c:v>7061.5</c:v>
                </c:pt>
                <c:pt idx="105">
                  <c:v>7095.5</c:v>
                </c:pt>
                <c:pt idx="106">
                  <c:v>7095.5</c:v>
                </c:pt>
                <c:pt idx="107">
                  <c:v>7113</c:v>
                </c:pt>
                <c:pt idx="108">
                  <c:v>7137</c:v>
                </c:pt>
                <c:pt idx="109">
                  <c:v>7137</c:v>
                </c:pt>
                <c:pt idx="110">
                  <c:v>7142</c:v>
                </c:pt>
                <c:pt idx="111">
                  <c:v>7196</c:v>
                </c:pt>
                <c:pt idx="112">
                  <c:v>7203.5</c:v>
                </c:pt>
                <c:pt idx="113">
                  <c:v>7218</c:v>
                </c:pt>
                <c:pt idx="114">
                  <c:v>7237.5</c:v>
                </c:pt>
                <c:pt idx="115">
                  <c:v>7332.5</c:v>
                </c:pt>
                <c:pt idx="116">
                  <c:v>7951.5</c:v>
                </c:pt>
                <c:pt idx="117">
                  <c:v>7951.5</c:v>
                </c:pt>
                <c:pt idx="118">
                  <c:v>7951.5</c:v>
                </c:pt>
                <c:pt idx="119">
                  <c:v>7956.5</c:v>
                </c:pt>
                <c:pt idx="120">
                  <c:v>7956.5</c:v>
                </c:pt>
                <c:pt idx="121">
                  <c:v>7956.5</c:v>
                </c:pt>
                <c:pt idx="122">
                  <c:v>7963.5</c:v>
                </c:pt>
                <c:pt idx="123">
                  <c:v>7963.5</c:v>
                </c:pt>
                <c:pt idx="124">
                  <c:v>7966</c:v>
                </c:pt>
                <c:pt idx="125">
                  <c:v>7966</c:v>
                </c:pt>
                <c:pt idx="126">
                  <c:v>8003</c:v>
                </c:pt>
                <c:pt idx="127">
                  <c:v>8005</c:v>
                </c:pt>
                <c:pt idx="128">
                  <c:v>8005</c:v>
                </c:pt>
                <c:pt idx="129">
                  <c:v>8007.5</c:v>
                </c:pt>
                <c:pt idx="130">
                  <c:v>8007.5</c:v>
                </c:pt>
                <c:pt idx="131">
                  <c:v>8010</c:v>
                </c:pt>
                <c:pt idx="132">
                  <c:v>8010</c:v>
                </c:pt>
                <c:pt idx="133">
                  <c:v>8012.5</c:v>
                </c:pt>
                <c:pt idx="134">
                  <c:v>8012.5</c:v>
                </c:pt>
                <c:pt idx="135">
                  <c:v>8020</c:v>
                </c:pt>
                <c:pt idx="136">
                  <c:v>8052</c:v>
                </c:pt>
                <c:pt idx="137">
                  <c:v>8081</c:v>
                </c:pt>
                <c:pt idx="138">
                  <c:v>8081</c:v>
                </c:pt>
                <c:pt idx="139">
                  <c:v>8081</c:v>
                </c:pt>
                <c:pt idx="140">
                  <c:v>8081</c:v>
                </c:pt>
                <c:pt idx="141">
                  <c:v>8081</c:v>
                </c:pt>
                <c:pt idx="142">
                  <c:v>8086</c:v>
                </c:pt>
                <c:pt idx="143">
                  <c:v>8086</c:v>
                </c:pt>
                <c:pt idx="144">
                  <c:v>8103</c:v>
                </c:pt>
                <c:pt idx="145">
                  <c:v>8673</c:v>
                </c:pt>
                <c:pt idx="146">
                  <c:v>8673</c:v>
                </c:pt>
                <c:pt idx="147">
                  <c:v>8861</c:v>
                </c:pt>
                <c:pt idx="148">
                  <c:v>8861</c:v>
                </c:pt>
                <c:pt idx="149">
                  <c:v>8863.5</c:v>
                </c:pt>
                <c:pt idx="150">
                  <c:v>8863.5</c:v>
                </c:pt>
                <c:pt idx="151">
                  <c:v>8900</c:v>
                </c:pt>
                <c:pt idx="152">
                  <c:v>8900</c:v>
                </c:pt>
                <c:pt idx="153">
                  <c:v>8902.5</c:v>
                </c:pt>
                <c:pt idx="154">
                  <c:v>8902.5</c:v>
                </c:pt>
                <c:pt idx="155">
                  <c:v>8929.5</c:v>
                </c:pt>
                <c:pt idx="156">
                  <c:v>8946.5</c:v>
                </c:pt>
                <c:pt idx="157">
                  <c:v>8951.5</c:v>
                </c:pt>
                <c:pt idx="158">
                  <c:v>8951.5</c:v>
                </c:pt>
                <c:pt idx="159">
                  <c:v>8954</c:v>
                </c:pt>
                <c:pt idx="160">
                  <c:v>8961</c:v>
                </c:pt>
                <c:pt idx="161">
                  <c:v>8961</c:v>
                </c:pt>
                <c:pt idx="162">
                  <c:v>9010</c:v>
                </c:pt>
                <c:pt idx="163">
                  <c:v>9010</c:v>
                </c:pt>
                <c:pt idx="164">
                  <c:v>9690</c:v>
                </c:pt>
                <c:pt idx="165">
                  <c:v>9690</c:v>
                </c:pt>
                <c:pt idx="166">
                  <c:v>9756</c:v>
                </c:pt>
                <c:pt idx="167">
                  <c:v>9756</c:v>
                </c:pt>
                <c:pt idx="168">
                  <c:v>9814.5</c:v>
                </c:pt>
                <c:pt idx="169">
                  <c:v>9814.5</c:v>
                </c:pt>
                <c:pt idx="170">
                  <c:v>9814.5</c:v>
                </c:pt>
                <c:pt idx="171">
                  <c:v>9822</c:v>
                </c:pt>
                <c:pt idx="172">
                  <c:v>9829</c:v>
                </c:pt>
                <c:pt idx="173">
                  <c:v>9829</c:v>
                </c:pt>
                <c:pt idx="174">
                  <c:v>9829</c:v>
                </c:pt>
                <c:pt idx="175">
                  <c:v>10601.5</c:v>
                </c:pt>
                <c:pt idx="176">
                  <c:v>10601.5</c:v>
                </c:pt>
                <c:pt idx="177">
                  <c:v>10601.5</c:v>
                </c:pt>
                <c:pt idx="178">
                  <c:v>10602</c:v>
                </c:pt>
                <c:pt idx="179">
                  <c:v>10602</c:v>
                </c:pt>
                <c:pt idx="180">
                  <c:v>10602</c:v>
                </c:pt>
                <c:pt idx="181">
                  <c:v>10646</c:v>
                </c:pt>
                <c:pt idx="182">
                  <c:v>10646</c:v>
                </c:pt>
                <c:pt idx="183">
                  <c:v>10704.5</c:v>
                </c:pt>
                <c:pt idx="184">
                  <c:v>10748.5</c:v>
                </c:pt>
                <c:pt idx="185">
                  <c:v>10751</c:v>
                </c:pt>
                <c:pt idx="186">
                  <c:v>10754</c:v>
                </c:pt>
                <c:pt idx="187">
                  <c:v>11421</c:v>
                </c:pt>
                <c:pt idx="188">
                  <c:v>11491.5</c:v>
                </c:pt>
                <c:pt idx="189">
                  <c:v>11491.5</c:v>
                </c:pt>
                <c:pt idx="190">
                  <c:v>11491.5</c:v>
                </c:pt>
                <c:pt idx="191">
                  <c:v>11509</c:v>
                </c:pt>
                <c:pt idx="192">
                  <c:v>11509</c:v>
                </c:pt>
                <c:pt idx="193">
                  <c:v>11509</c:v>
                </c:pt>
                <c:pt idx="194">
                  <c:v>11543</c:v>
                </c:pt>
                <c:pt idx="195">
                  <c:v>11543</c:v>
                </c:pt>
                <c:pt idx="196">
                  <c:v>11543</c:v>
                </c:pt>
                <c:pt idx="197">
                  <c:v>11543</c:v>
                </c:pt>
                <c:pt idx="198">
                  <c:v>11545.5</c:v>
                </c:pt>
                <c:pt idx="199">
                  <c:v>11550.5</c:v>
                </c:pt>
                <c:pt idx="200">
                  <c:v>11560.5</c:v>
                </c:pt>
                <c:pt idx="201">
                  <c:v>11565</c:v>
                </c:pt>
                <c:pt idx="202">
                  <c:v>11570</c:v>
                </c:pt>
                <c:pt idx="203">
                  <c:v>11572.5</c:v>
                </c:pt>
                <c:pt idx="204">
                  <c:v>11575</c:v>
                </c:pt>
                <c:pt idx="205">
                  <c:v>11577.5</c:v>
                </c:pt>
                <c:pt idx="206">
                  <c:v>11592</c:v>
                </c:pt>
                <c:pt idx="207">
                  <c:v>11592</c:v>
                </c:pt>
                <c:pt idx="208">
                  <c:v>11597</c:v>
                </c:pt>
                <c:pt idx="209">
                  <c:v>11599.5</c:v>
                </c:pt>
                <c:pt idx="210">
                  <c:v>11606.5</c:v>
                </c:pt>
                <c:pt idx="211">
                  <c:v>11609</c:v>
                </c:pt>
                <c:pt idx="212">
                  <c:v>11611.5</c:v>
                </c:pt>
                <c:pt idx="213">
                  <c:v>11614</c:v>
                </c:pt>
                <c:pt idx="214">
                  <c:v>11619</c:v>
                </c:pt>
                <c:pt idx="215">
                  <c:v>11621.5</c:v>
                </c:pt>
                <c:pt idx="216">
                  <c:v>11624</c:v>
                </c:pt>
                <c:pt idx="217">
                  <c:v>11636</c:v>
                </c:pt>
                <c:pt idx="218">
                  <c:v>11641</c:v>
                </c:pt>
                <c:pt idx="219">
                  <c:v>11650.5</c:v>
                </c:pt>
                <c:pt idx="220">
                  <c:v>11653</c:v>
                </c:pt>
                <c:pt idx="221">
                  <c:v>11667.5</c:v>
                </c:pt>
                <c:pt idx="222">
                  <c:v>11675</c:v>
                </c:pt>
                <c:pt idx="223">
                  <c:v>11675</c:v>
                </c:pt>
                <c:pt idx="224">
                  <c:v>11677.5</c:v>
                </c:pt>
                <c:pt idx="225">
                  <c:v>11680</c:v>
                </c:pt>
                <c:pt idx="226">
                  <c:v>11685</c:v>
                </c:pt>
                <c:pt idx="227">
                  <c:v>11689.5</c:v>
                </c:pt>
                <c:pt idx="228">
                  <c:v>11689.5</c:v>
                </c:pt>
                <c:pt idx="229">
                  <c:v>11694.5</c:v>
                </c:pt>
                <c:pt idx="230">
                  <c:v>11697</c:v>
                </c:pt>
                <c:pt idx="231">
                  <c:v>11699.5</c:v>
                </c:pt>
                <c:pt idx="232">
                  <c:v>11711.5</c:v>
                </c:pt>
                <c:pt idx="233">
                  <c:v>11728.5</c:v>
                </c:pt>
                <c:pt idx="234">
                  <c:v>11755.5</c:v>
                </c:pt>
                <c:pt idx="235">
                  <c:v>11760.5</c:v>
                </c:pt>
                <c:pt idx="236">
                  <c:v>11794.5</c:v>
                </c:pt>
                <c:pt idx="237">
                  <c:v>12147.5</c:v>
                </c:pt>
                <c:pt idx="238">
                  <c:v>12262</c:v>
                </c:pt>
                <c:pt idx="239">
                  <c:v>12286.5</c:v>
                </c:pt>
                <c:pt idx="240">
                  <c:v>12291.5</c:v>
                </c:pt>
                <c:pt idx="241">
                  <c:v>12294</c:v>
                </c:pt>
                <c:pt idx="242">
                  <c:v>12318.5</c:v>
                </c:pt>
                <c:pt idx="243">
                  <c:v>12350</c:v>
                </c:pt>
                <c:pt idx="244">
                  <c:v>12364.5</c:v>
                </c:pt>
                <c:pt idx="245">
                  <c:v>12406.5</c:v>
                </c:pt>
                <c:pt idx="246">
                  <c:v>12421</c:v>
                </c:pt>
                <c:pt idx="247">
                  <c:v>12423.5</c:v>
                </c:pt>
                <c:pt idx="248">
                  <c:v>12426</c:v>
                </c:pt>
                <c:pt idx="249">
                  <c:v>12428</c:v>
                </c:pt>
                <c:pt idx="250">
                  <c:v>12428.5</c:v>
                </c:pt>
                <c:pt idx="251">
                  <c:v>12430.5</c:v>
                </c:pt>
                <c:pt idx="252">
                  <c:v>12433</c:v>
                </c:pt>
                <c:pt idx="253">
                  <c:v>12448</c:v>
                </c:pt>
                <c:pt idx="254">
                  <c:v>12450.5</c:v>
                </c:pt>
                <c:pt idx="255">
                  <c:v>12455</c:v>
                </c:pt>
                <c:pt idx="256">
                  <c:v>12462.5</c:v>
                </c:pt>
                <c:pt idx="257">
                  <c:v>12470</c:v>
                </c:pt>
                <c:pt idx="258">
                  <c:v>12477</c:v>
                </c:pt>
                <c:pt idx="259">
                  <c:v>12479.5</c:v>
                </c:pt>
                <c:pt idx="260">
                  <c:v>12482</c:v>
                </c:pt>
                <c:pt idx="261">
                  <c:v>12489.5</c:v>
                </c:pt>
                <c:pt idx="262">
                  <c:v>12492</c:v>
                </c:pt>
                <c:pt idx="263">
                  <c:v>12494</c:v>
                </c:pt>
                <c:pt idx="264">
                  <c:v>12494.5</c:v>
                </c:pt>
                <c:pt idx="265">
                  <c:v>12501.5</c:v>
                </c:pt>
                <c:pt idx="266">
                  <c:v>12501.5</c:v>
                </c:pt>
                <c:pt idx="267">
                  <c:v>12504</c:v>
                </c:pt>
                <c:pt idx="268">
                  <c:v>12504</c:v>
                </c:pt>
                <c:pt idx="269">
                  <c:v>12504</c:v>
                </c:pt>
                <c:pt idx="270">
                  <c:v>12504</c:v>
                </c:pt>
                <c:pt idx="271">
                  <c:v>12504</c:v>
                </c:pt>
                <c:pt idx="272">
                  <c:v>12511.5</c:v>
                </c:pt>
                <c:pt idx="273">
                  <c:v>12516</c:v>
                </c:pt>
                <c:pt idx="274">
                  <c:v>12518.5</c:v>
                </c:pt>
                <c:pt idx="275">
                  <c:v>12521</c:v>
                </c:pt>
                <c:pt idx="276">
                  <c:v>12528.5</c:v>
                </c:pt>
                <c:pt idx="277">
                  <c:v>12533.5</c:v>
                </c:pt>
                <c:pt idx="278">
                  <c:v>12536</c:v>
                </c:pt>
                <c:pt idx="279">
                  <c:v>12550.5</c:v>
                </c:pt>
                <c:pt idx="280">
                  <c:v>12565</c:v>
                </c:pt>
                <c:pt idx="281">
                  <c:v>12584.5</c:v>
                </c:pt>
                <c:pt idx="282">
                  <c:v>12621</c:v>
                </c:pt>
                <c:pt idx="283">
                  <c:v>12623.5</c:v>
                </c:pt>
                <c:pt idx="284">
                  <c:v>12650.5</c:v>
                </c:pt>
                <c:pt idx="285">
                  <c:v>12653</c:v>
                </c:pt>
                <c:pt idx="286">
                  <c:v>12665</c:v>
                </c:pt>
                <c:pt idx="287">
                  <c:v>12665</c:v>
                </c:pt>
                <c:pt idx="288">
                  <c:v>12682</c:v>
                </c:pt>
                <c:pt idx="289">
                  <c:v>12709</c:v>
                </c:pt>
                <c:pt idx="290">
                  <c:v>12709</c:v>
                </c:pt>
                <c:pt idx="291">
                  <c:v>13118</c:v>
                </c:pt>
                <c:pt idx="292">
                  <c:v>13120.5</c:v>
                </c:pt>
                <c:pt idx="293">
                  <c:v>13140</c:v>
                </c:pt>
                <c:pt idx="294">
                  <c:v>13145</c:v>
                </c:pt>
                <c:pt idx="295">
                  <c:v>13154.5</c:v>
                </c:pt>
                <c:pt idx="296">
                  <c:v>13159.5</c:v>
                </c:pt>
                <c:pt idx="297">
                  <c:v>13256</c:v>
                </c:pt>
                <c:pt idx="298">
                  <c:v>13269.5</c:v>
                </c:pt>
                <c:pt idx="299">
                  <c:v>13272</c:v>
                </c:pt>
                <c:pt idx="300">
                  <c:v>13274</c:v>
                </c:pt>
                <c:pt idx="301">
                  <c:v>13276.5</c:v>
                </c:pt>
                <c:pt idx="302">
                  <c:v>13279</c:v>
                </c:pt>
                <c:pt idx="303">
                  <c:v>13284</c:v>
                </c:pt>
                <c:pt idx="304">
                  <c:v>13286.5</c:v>
                </c:pt>
                <c:pt idx="305">
                  <c:v>13364.5</c:v>
                </c:pt>
                <c:pt idx="306">
                  <c:v>13364.5</c:v>
                </c:pt>
                <c:pt idx="307">
                  <c:v>13364.5</c:v>
                </c:pt>
                <c:pt idx="308">
                  <c:v>13364.5</c:v>
                </c:pt>
                <c:pt idx="309">
                  <c:v>13367</c:v>
                </c:pt>
                <c:pt idx="310">
                  <c:v>13367</c:v>
                </c:pt>
                <c:pt idx="311">
                  <c:v>13367</c:v>
                </c:pt>
                <c:pt idx="312">
                  <c:v>13367</c:v>
                </c:pt>
                <c:pt idx="313">
                  <c:v>13367</c:v>
                </c:pt>
                <c:pt idx="314">
                  <c:v>13372</c:v>
                </c:pt>
                <c:pt idx="315">
                  <c:v>14235</c:v>
                </c:pt>
                <c:pt idx="316">
                  <c:v>15032</c:v>
                </c:pt>
                <c:pt idx="317">
                  <c:v>15032</c:v>
                </c:pt>
                <c:pt idx="318">
                  <c:v>15086</c:v>
                </c:pt>
                <c:pt idx="319">
                  <c:v>15227.5</c:v>
                </c:pt>
                <c:pt idx="320">
                  <c:v>16076</c:v>
                </c:pt>
                <c:pt idx="321">
                  <c:v>16731.5</c:v>
                </c:pt>
                <c:pt idx="322">
                  <c:v>16944</c:v>
                </c:pt>
                <c:pt idx="323">
                  <c:v>17036.5</c:v>
                </c:pt>
                <c:pt idx="324">
                  <c:v>17046.5</c:v>
                </c:pt>
                <c:pt idx="325">
                  <c:v>17699.5</c:v>
                </c:pt>
                <c:pt idx="326">
                  <c:v>17790</c:v>
                </c:pt>
                <c:pt idx="327">
                  <c:v>17790</c:v>
                </c:pt>
                <c:pt idx="328">
                  <c:v>17790</c:v>
                </c:pt>
                <c:pt idx="329">
                  <c:v>17794</c:v>
                </c:pt>
                <c:pt idx="330">
                  <c:v>17917</c:v>
                </c:pt>
                <c:pt idx="331">
                  <c:v>17934</c:v>
                </c:pt>
                <c:pt idx="332">
                  <c:v>18636</c:v>
                </c:pt>
                <c:pt idx="333">
                  <c:v>18653</c:v>
                </c:pt>
                <c:pt idx="334">
                  <c:v>18677.5</c:v>
                </c:pt>
                <c:pt idx="335">
                  <c:v>18765.5</c:v>
                </c:pt>
                <c:pt idx="336">
                  <c:v>18765.5</c:v>
                </c:pt>
                <c:pt idx="337">
                  <c:v>18770.5</c:v>
                </c:pt>
                <c:pt idx="338">
                  <c:v>18810</c:v>
                </c:pt>
                <c:pt idx="339">
                  <c:v>19452.5</c:v>
                </c:pt>
                <c:pt idx="340">
                  <c:v>19555</c:v>
                </c:pt>
                <c:pt idx="341">
                  <c:v>19560</c:v>
                </c:pt>
                <c:pt idx="342">
                  <c:v>19562</c:v>
                </c:pt>
                <c:pt idx="343">
                  <c:v>19674</c:v>
                </c:pt>
                <c:pt idx="344">
                  <c:v>20238.5</c:v>
                </c:pt>
                <c:pt idx="345">
                  <c:v>20518.5</c:v>
                </c:pt>
                <c:pt idx="346">
                  <c:v>20557.5</c:v>
                </c:pt>
                <c:pt idx="347">
                  <c:v>20587</c:v>
                </c:pt>
                <c:pt idx="348">
                  <c:v>21061</c:v>
                </c:pt>
                <c:pt idx="349">
                  <c:v>21078</c:v>
                </c:pt>
                <c:pt idx="350">
                  <c:v>21105</c:v>
                </c:pt>
                <c:pt idx="351">
                  <c:v>21160</c:v>
                </c:pt>
                <c:pt idx="352">
                  <c:v>21229.5</c:v>
                </c:pt>
                <c:pt idx="353">
                  <c:v>21264.5</c:v>
                </c:pt>
                <c:pt idx="354">
                  <c:v>21284</c:v>
                </c:pt>
                <c:pt idx="355">
                  <c:v>21315.5</c:v>
                </c:pt>
                <c:pt idx="356">
                  <c:v>21328</c:v>
                </c:pt>
                <c:pt idx="357">
                  <c:v>21328.5</c:v>
                </c:pt>
                <c:pt idx="358">
                  <c:v>21331</c:v>
                </c:pt>
                <c:pt idx="359">
                  <c:v>21403.5</c:v>
                </c:pt>
                <c:pt idx="360">
                  <c:v>22344</c:v>
                </c:pt>
                <c:pt idx="361">
                  <c:v>22357</c:v>
                </c:pt>
                <c:pt idx="362">
                  <c:v>22415.5</c:v>
                </c:pt>
                <c:pt idx="363">
                  <c:v>22514</c:v>
                </c:pt>
                <c:pt idx="364">
                  <c:v>23028</c:v>
                </c:pt>
                <c:pt idx="365">
                  <c:v>23067</c:v>
                </c:pt>
                <c:pt idx="366">
                  <c:v>23098</c:v>
                </c:pt>
                <c:pt idx="367">
                  <c:v>23100.5</c:v>
                </c:pt>
                <c:pt idx="368">
                  <c:v>23112.5</c:v>
                </c:pt>
                <c:pt idx="369">
                  <c:v>23115</c:v>
                </c:pt>
                <c:pt idx="370">
                  <c:v>23159</c:v>
                </c:pt>
                <c:pt idx="371">
                  <c:v>23161.5</c:v>
                </c:pt>
                <c:pt idx="372">
                  <c:v>23186</c:v>
                </c:pt>
                <c:pt idx="373">
                  <c:v>23186</c:v>
                </c:pt>
                <c:pt idx="374">
                  <c:v>23188.5</c:v>
                </c:pt>
                <c:pt idx="375">
                  <c:v>23188.5</c:v>
                </c:pt>
                <c:pt idx="376">
                  <c:v>23188.5</c:v>
                </c:pt>
                <c:pt idx="377">
                  <c:v>23188.5</c:v>
                </c:pt>
                <c:pt idx="378">
                  <c:v>23188.5</c:v>
                </c:pt>
                <c:pt idx="379">
                  <c:v>23191</c:v>
                </c:pt>
                <c:pt idx="380">
                  <c:v>23191</c:v>
                </c:pt>
                <c:pt idx="381">
                  <c:v>23191</c:v>
                </c:pt>
                <c:pt idx="382">
                  <c:v>23191</c:v>
                </c:pt>
                <c:pt idx="383">
                  <c:v>23216</c:v>
                </c:pt>
                <c:pt idx="384">
                  <c:v>23227.5</c:v>
                </c:pt>
                <c:pt idx="385">
                  <c:v>23230</c:v>
                </c:pt>
                <c:pt idx="386">
                  <c:v>23248.5</c:v>
                </c:pt>
                <c:pt idx="387">
                  <c:v>23866</c:v>
                </c:pt>
                <c:pt idx="388">
                  <c:v>23924.5</c:v>
                </c:pt>
                <c:pt idx="389">
                  <c:v>23924.5</c:v>
                </c:pt>
                <c:pt idx="390">
                  <c:v>23924.5</c:v>
                </c:pt>
                <c:pt idx="391">
                  <c:v>23964.5</c:v>
                </c:pt>
                <c:pt idx="392">
                  <c:v>23974</c:v>
                </c:pt>
                <c:pt idx="393">
                  <c:v>23985.5</c:v>
                </c:pt>
                <c:pt idx="394">
                  <c:v>23993</c:v>
                </c:pt>
                <c:pt idx="395">
                  <c:v>24056.5</c:v>
                </c:pt>
                <c:pt idx="396">
                  <c:v>24059</c:v>
                </c:pt>
                <c:pt idx="397">
                  <c:v>24059</c:v>
                </c:pt>
                <c:pt idx="398">
                  <c:v>24085.5</c:v>
                </c:pt>
                <c:pt idx="399">
                  <c:v>24088</c:v>
                </c:pt>
                <c:pt idx="400">
                  <c:v>24123</c:v>
                </c:pt>
                <c:pt idx="401">
                  <c:v>24132</c:v>
                </c:pt>
                <c:pt idx="402">
                  <c:v>24134.5</c:v>
                </c:pt>
                <c:pt idx="403">
                  <c:v>24751</c:v>
                </c:pt>
                <c:pt idx="404">
                  <c:v>24859</c:v>
                </c:pt>
                <c:pt idx="405">
                  <c:v>24865.5</c:v>
                </c:pt>
                <c:pt idx="406">
                  <c:v>24885</c:v>
                </c:pt>
                <c:pt idx="407">
                  <c:v>24895</c:v>
                </c:pt>
                <c:pt idx="408">
                  <c:v>24897.5</c:v>
                </c:pt>
                <c:pt idx="409">
                  <c:v>25005</c:v>
                </c:pt>
                <c:pt idx="410">
                  <c:v>25005</c:v>
                </c:pt>
                <c:pt idx="411">
                  <c:v>25005</c:v>
                </c:pt>
                <c:pt idx="412">
                  <c:v>25644</c:v>
                </c:pt>
                <c:pt idx="413">
                  <c:v>25765.5</c:v>
                </c:pt>
                <c:pt idx="414">
                  <c:v>25830</c:v>
                </c:pt>
                <c:pt idx="415">
                  <c:v>25953.5</c:v>
                </c:pt>
                <c:pt idx="416">
                  <c:v>25953.5</c:v>
                </c:pt>
                <c:pt idx="417">
                  <c:v>25953.5</c:v>
                </c:pt>
                <c:pt idx="418">
                  <c:v>26740</c:v>
                </c:pt>
                <c:pt idx="419">
                  <c:v>27539</c:v>
                </c:pt>
                <c:pt idx="420">
                  <c:v>27761</c:v>
                </c:pt>
                <c:pt idx="421">
                  <c:v>28451</c:v>
                </c:pt>
                <c:pt idx="422">
                  <c:v>28521</c:v>
                </c:pt>
                <c:pt idx="423">
                  <c:v>29257</c:v>
                </c:pt>
                <c:pt idx="424">
                  <c:v>29337.5</c:v>
                </c:pt>
                <c:pt idx="425">
                  <c:v>30133</c:v>
                </c:pt>
                <c:pt idx="426">
                  <c:v>30293.5</c:v>
                </c:pt>
                <c:pt idx="427">
                  <c:v>30338</c:v>
                </c:pt>
                <c:pt idx="428">
                  <c:v>30460</c:v>
                </c:pt>
                <c:pt idx="429">
                  <c:v>30975</c:v>
                </c:pt>
                <c:pt idx="430">
                  <c:v>31089</c:v>
                </c:pt>
                <c:pt idx="431">
                  <c:v>31250</c:v>
                </c:pt>
                <c:pt idx="432">
                  <c:v>31294</c:v>
                </c:pt>
                <c:pt idx="433">
                  <c:v>32005</c:v>
                </c:pt>
                <c:pt idx="434">
                  <c:v>32040.5</c:v>
                </c:pt>
                <c:pt idx="435">
                  <c:v>32040.5</c:v>
                </c:pt>
                <c:pt idx="436">
                  <c:v>32040.5</c:v>
                </c:pt>
                <c:pt idx="437">
                  <c:v>32113</c:v>
                </c:pt>
                <c:pt idx="438">
                  <c:v>32856</c:v>
                </c:pt>
                <c:pt idx="439">
                  <c:v>32856</c:v>
                </c:pt>
                <c:pt idx="440">
                  <c:v>32941.5</c:v>
                </c:pt>
                <c:pt idx="441">
                  <c:v>32988</c:v>
                </c:pt>
                <c:pt idx="442">
                  <c:v>33025</c:v>
                </c:pt>
                <c:pt idx="443">
                  <c:v>33032</c:v>
                </c:pt>
                <c:pt idx="444">
                  <c:v>33145</c:v>
                </c:pt>
                <c:pt idx="445">
                  <c:v>33740</c:v>
                </c:pt>
                <c:pt idx="446">
                  <c:v>33820.5</c:v>
                </c:pt>
                <c:pt idx="447">
                  <c:v>33853.5</c:v>
                </c:pt>
                <c:pt idx="448">
                  <c:v>33907</c:v>
                </c:pt>
                <c:pt idx="449">
                  <c:v>33959</c:v>
                </c:pt>
                <c:pt idx="450">
                  <c:v>34807</c:v>
                </c:pt>
                <c:pt idx="451">
                  <c:v>34971</c:v>
                </c:pt>
                <c:pt idx="452">
                  <c:v>35468</c:v>
                </c:pt>
                <c:pt idx="453">
                  <c:v>35499</c:v>
                </c:pt>
                <c:pt idx="454">
                  <c:v>35534</c:v>
                </c:pt>
                <c:pt idx="455">
                  <c:v>35607</c:v>
                </c:pt>
                <c:pt idx="456">
                  <c:v>35611.5</c:v>
                </c:pt>
                <c:pt idx="457">
                  <c:v>35684.5</c:v>
                </c:pt>
                <c:pt idx="458">
                  <c:v>35800</c:v>
                </c:pt>
                <c:pt idx="459">
                  <c:v>36424</c:v>
                </c:pt>
                <c:pt idx="460">
                  <c:v>36582</c:v>
                </c:pt>
                <c:pt idx="461">
                  <c:v>37409</c:v>
                </c:pt>
                <c:pt idx="462">
                  <c:v>37489</c:v>
                </c:pt>
                <c:pt idx="463">
                  <c:v>37597</c:v>
                </c:pt>
              </c:numCache>
            </c:numRef>
          </c:xVal>
          <c:yVal>
            <c:numRef>
              <c:f>'Active 5'!$W$21:$W$4043</c:f>
              <c:numCache>
                <c:formatCode>General</c:formatCode>
                <c:ptCount val="4023"/>
                <c:pt idx="0">
                  <c:v>-1.0950587075800572E-2</c:v>
                </c:pt>
                <c:pt idx="1">
                  <c:v>7.9309038572044632E-3</c:v>
                </c:pt>
                <c:pt idx="2">
                  <c:v>8.9685084176438501E-3</c:v>
                </c:pt>
                <c:pt idx="3">
                  <c:v>9.1846836575671387E-3</c:v>
                </c:pt>
                <c:pt idx="4">
                  <c:v>1.1920142052998947E-2</c:v>
                </c:pt>
                <c:pt idx="5">
                  <c:v>8.1871711901889271E-3</c:v>
                </c:pt>
                <c:pt idx="6">
                  <c:v>1.2940941429408846E-2</c:v>
                </c:pt>
                <c:pt idx="7">
                  <c:v>9.5928391772723623E-3</c:v>
                </c:pt>
                <c:pt idx="8">
                  <c:v>6.6713773818183747E-3</c:v>
                </c:pt>
                <c:pt idx="9">
                  <c:v>1.4180292130831912E-2</c:v>
                </c:pt>
                <c:pt idx="10">
                  <c:v>1.5258862178803068E-2</c:v>
                </c:pt>
                <c:pt idx="11">
                  <c:v>1.2389927534648931E-2</c:v>
                </c:pt>
                <c:pt idx="12">
                  <c:v>1.1826527878520832E-2</c:v>
                </c:pt>
                <c:pt idx="13">
                  <c:v>1.002252490958401E-3</c:v>
                </c:pt>
                <c:pt idx="14">
                  <c:v>-3.6343979517044871E-4</c:v>
                </c:pt>
                <c:pt idx="15">
                  <c:v>-1.8132841856299889E-3</c:v>
                </c:pt>
                <c:pt idx="16">
                  <c:v>-9.7338510774306851E-3</c:v>
                </c:pt>
                <c:pt idx="17">
                  <c:v>1.9791502598987463E-2</c:v>
                </c:pt>
                <c:pt idx="18">
                  <c:v>3.8056782520754732E-3</c:v>
                </c:pt>
                <c:pt idx="19">
                  <c:v>1.8961088087891941E-3</c:v>
                </c:pt>
                <c:pt idx="20">
                  <c:v>-7.5995245163484847E-3</c:v>
                </c:pt>
                <c:pt idx="21">
                  <c:v>1.9518473578558834E-3</c:v>
                </c:pt>
                <c:pt idx="22">
                  <c:v>-4.6571976316007874E-3</c:v>
                </c:pt>
                <c:pt idx="23">
                  <c:v>4.045378808263585E-3</c:v>
                </c:pt>
                <c:pt idx="24">
                  <c:v>-3.4517574095296703E-3</c:v>
                </c:pt>
                <c:pt idx="25">
                  <c:v>-1.4098292683375199E-2</c:v>
                </c:pt>
                <c:pt idx="26">
                  <c:v>-4.0316964716277338E-3</c:v>
                </c:pt>
                <c:pt idx="27">
                  <c:v>-1.2017446961184727E-2</c:v>
                </c:pt>
                <c:pt idx="28">
                  <c:v>2.000852776384553E-3</c:v>
                </c:pt>
                <c:pt idx="29">
                  <c:v>-1.448851627309824E-2</c:v>
                </c:pt>
                <c:pt idx="30">
                  <c:v>-1.1049139074210615E-2</c:v>
                </c:pt>
                <c:pt idx="31">
                  <c:v>5.4538227562039203E-4</c:v>
                </c:pt>
                <c:pt idx="32">
                  <c:v>-2.5486654441118986E-3</c:v>
                </c:pt>
                <c:pt idx="33">
                  <c:v>-6.053581361987621E-3</c:v>
                </c:pt>
                <c:pt idx="34">
                  <c:v>-1.761687258696594E-2</c:v>
                </c:pt>
                <c:pt idx="35">
                  <c:v>-4.5225600161268855E-3</c:v>
                </c:pt>
                <c:pt idx="36">
                  <c:v>-3.8541363690630329E-3</c:v>
                </c:pt>
                <c:pt idx="37">
                  <c:v>-3.0557061816086284E-3</c:v>
                </c:pt>
                <c:pt idx="38">
                  <c:v>-2.9572780497496907E-3</c:v>
                </c:pt>
                <c:pt idx="39">
                  <c:v>-2.5718365109306002E-2</c:v>
                </c:pt>
                <c:pt idx="40">
                  <c:v>-2.3220643492345358E-2</c:v>
                </c:pt>
                <c:pt idx="41">
                  <c:v>-7.2321084178690502E-3</c:v>
                </c:pt>
                <c:pt idx="42">
                  <c:v>-9.3017293958474719E-4</c:v>
                </c:pt>
                <c:pt idx="43">
                  <c:v>1.0698270608227064E-3</c:v>
                </c:pt>
                <c:pt idx="44">
                  <c:v>2.566978780830933E-3</c:v>
                </c:pt>
                <c:pt idx="45">
                  <c:v>-6.9335911197000964E-3</c:v>
                </c:pt>
                <c:pt idx="46">
                  <c:v>-6.9358715492149397E-3</c:v>
                </c:pt>
                <c:pt idx="47">
                  <c:v>-1.145588127298338E-2</c:v>
                </c:pt>
                <c:pt idx="48">
                  <c:v>-2.0639133104834407E-3</c:v>
                </c:pt>
                <c:pt idx="49">
                  <c:v>-1.666211131856399E-3</c:v>
                </c:pt>
                <c:pt idx="50">
                  <c:v>-1.7690852560922005E-3</c:v>
                </c:pt>
                <c:pt idx="51">
                  <c:v>-1.5719614320817647E-3</c:v>
                </c:pt>
                <c:pt idx="52">
                  <c:v>-2.7777199416504856E-3</c:v>
                </c:pt>
                <c:pt idx="53">
                  <c:v>-6.9782962383549583E-3</c:v>
                </c:pt>
                <c:pt idx="54">
                  <c:v>-1.9989839510222207E-2</c:v>
                </c:pt>
                <c:pt idx="55">
                  <c:v>-8.0153502341458339E-3</c:v>
                </c:pt>
                <c:pt idx="56">
                  <c:v>-1.2534587538220857E-2</c:v>
                </c:pt>
                <c:pt idx="57">
                  <c:v>-4.0515668156163856E-3</c:v>
                </c:pt>
                <c:pt idx="58">
                  <c:v>-5.7437737824281299E-5</c:v>
                </c:pt>
                <c:pt idx="59">
                  <c:v>-1.1077460258486792E-2</c:v>
                </c:pt>
                <c:pt idx="60">
                  <c:v>-1.0774602564495228E-3</c:v>
                </c:pt>
                <c:pt idx="61">
                  <c:v>-2.0810034956422049E-3</c:v>
                </c:pt>
                <c:pt idx="62">
                  <c:v>-1.4083367291297805E-2</c:v>
                </c:pt>
                <c:pt idx="63">
                  <c:v>-8.6833672894700842E-3</c:v>
                </c:pt>
                <c:pt idx="64">
                  <c:v>-8.6833672894700842E-3</c:v>
                </c:pt>
                <c:pt idx="65">
                  <c:v>-7.0892825278758816E-3</c:v>
                </c:pt>
                <c:pt idx="66">
                  <c:v>5.8702762507825508E-3</c:v>
                </c:pt>
                <c:pt idx="67">
                  <c:v>-2.5150086643442145E-2</c:v>
                </c:pt>
                <c:pt idx="68">
                  <c:v>-2.415008663960044E-2</c:v>
                </c:pt>
                <c:pt idx="69">
                  <c:v>-2.2150086639192986E-2</c:v>
                </c:pt>
                <c:pt idx="70">
                  <c:v>-2.2150086639192986E-2</c:v>
                </c:pt>
                <c:pt idx="71">
                  <c:v>-2.0150086638785532E-2</c:v>
                </c:pt>
                <c:pt idx="72">
                  <c:v>-2.0150086638785532E-2</c:v>
                </c:pt>
                <c:pt idx="73">
                  <c:v>-1.8150086638378079E-2</c:v>
                </c:pt>
                <c:pt idx="74">
                  <c:v>-1.8150086638378079E-2</c:v>
                </c:pt>
                <c:pt idx="75">
                  <c:v>1.430994864576415E-2</c:v>
                </c:pt>
                <c:pt idx="76">
                  <c:v>7.3026572929477656E-3</c:v>
                </c:pt>
                <c:pt idx="77">
                  <c:v>2.7741426267899952E-3</c:v>
                </c:pt>
                <c:pt idx="78">
                  <c:v>4.7741426271974488E-3</c:v>
                </c:pt>
                <c:pt idx="79">
                  <c:v>-1.5298060470587588E-2</c:v>
                </c:pt>
                <c:pt idx="80">
                  <c:v>-1.7356091487649578E-2</c:v>
                </c:pt>
                <c:pt idx="81">
                  <c:v>-1.0885294219173355E-2</c:v>
                </c:pt>
                <c:pt idx="82">
                  <c:v>-4.4221617373285498E-3</c:v>
                </c:pt>
                <c:pt idx="83">
                  <c:v>-4.4478590581545092E-3</c:v>
                </c:pt>
                <c:pt idx="84">
                  <c:v>-7.0318423487756056E-3</c:v>
                </c:pt>
                <c:pt idx="85">
                  <c:v>-1.536177102130885E-3</c:v>
                </c:pt>
                <c:pt idx="86">
                  <c:v>1.095601515596787E-2</c:v>
                </c:pt>
                <c:pt idx="87">
                  <c:v>-1.3544852778794346E-2</c:v>
                </c:pt>
                <c:pt idx="88">
                  <c:v>-4.0562228731955544E-2</c:v>
                </c:pt>
                <c:pt idx="89">
                  <c:v>-4.2033007784740527E-3</c:v>
                </c:pt>
                <c:pt idx="90">
                  <c:v>1.7966992154723506E-3</c:v>
                </c:pt>
                <c:pt idx="91">
                  <c:v>2.7966992193140562E-3</c:v>
                </c:pt>
                <c:pt idx="92">
                  <c:v>3.2746028299241448E-3</c:v>
                </c:pt>
                <c:pt idx="93">
                  <c:v>-1.1229822601643518E-2</c:v>
                </c:pt>
                <c:pt idx="94">
                  <c:v>-1.4242224721913371E-2</c:v>
                </c:pt>
                <c:pt idx="95">
                  <c:v>-1.3242224725347623E-2</c:v>
                </c:pt>
                <c:pt idx="96">
                  <c:v>-4.3422247246258467E-3</c:v>
                </c:pt>
                <c:pt idx="97">
                  <c:v>-3.9422247201787814E-3</c:v>
                </c:pt>
                <c:pt idx="98">
                  <c:v>-3.6422247204814613E-3</c:v>
                </c:pt>
                <c:pt idx="99">
                  <c:v>-6.0872807340647426E-3</c:v>
                </c:pt>
                <c:pt idx="100">
                  <c:v>-2.0526482708562574E-3</c:v>
                </c:pt>
                <c:pt idx="101">
                  <c:v>-2.5081652867762587E-3</c:v>
                </c:pt>
                <c:pt idx="102">
                  <c:v>-2.0053065309306509E-2</c:v>
                </c:pt>
                <c:pt idx="103">
                  <c:v>-4.5397429243583982E-3</c:v>
                </c:pt>
                <c:pt idx="104">
                  <c:v>-4.1397429271872906E-3</c:v>
                </c:pt>
                <c:pt idx="105">
                  <c:v>-5.3192270303486153E-3</c:v>
                </c:pt>
                <c:pt idx="106">
                  <c:v>-2.6192270330727338E-3</c:v>
                </c:pt>
                <c:pt idx="107">
                  <c:v>-5.3602858776342337E-3</c:v>
                </c:pt>
                <c:pt idx="108">
                  <c:v>-5.1167586175785082E-3</c:v>
                </c:pt>
                <c:pt idx="109">
                  <c:v>-4.7167586204074005E-3</c:v>
                </c:pt>
                <c:pt idx="110">
                  <c:v>-1.0828547568209114E-2</c:v>
                </c:pt>
                <c:pt idx="111">
                  <c:v>-6.5563911104222286E-3</c:v>
                </c:pt>
                <c:pt idx="112">
                  <c:v>9.925777147548661E-3</c:v>
                </c:pt>
                <c:pt idx="113">
                  <c:v>-6.6087499156294929E-3</c:v>
                </c:pt>
                <c:pt idx="114">
                  <c:v>-1.7155291661092014E-2</c:v>
                </c:pt>
                <c:pt idx="115">
                  <c:v>-6.3838187138126196E-3</c:v>
                </c:pt>
                <c:pt idx="116">
                  <c:v>-3.7453865684624037E-3</c:v>
                </c:pt>
                <c:pt idx="117">
                  <c:v>-3.5453865735148287E-3</c:v>
                </c:pt>
                <c:pt idx="118">
                  <c:v>-3.0453865715939759E-3</c:v>
                </c:pt>
                <c:pt idx="119">
                  <c:v>-3.3585122459222107E-3</c:v>
                </c:pt>
                <c:pt idx="120">
                  <c:v>-3.2585122411724655E-3</c:v>
                </c:pt>
                <c:pt idx="121">
                  <c:v>-3.0585122462248905E-3</c:v>
                </c:pt>
                <c:pt idx="122">
                  <c:v>-4.576901972035665E-3</c:v>
                </c:pt>
                <c:pt idx="123">
                  <c:v>-3.8769019751672372E-3</c:v>
                </c:pt>
                <c:pt idx="124">
                  <c:v>-7.4834736337281715E-3</c:v>
                </c:pt>
                <c:pt idx="125">
                  <c:v>-6.1834736374651034E-3</c:v>
                </c:pt>
                <c:pt idx="126">
                  <c:v>-8.5809740514876404E-3</c:v>
                </c:pt>
                <c:pt idx="127">
                  <c:v>-4.7862571430555695E-3</c:v>
                </c:pt>
                <c:pt idx="128">
                  <c:v>-4.086257138911184E-3</c:v>
                </c:pt>
                <c:pt idx="129">
                  <c:v>1.3071371393595186E-3</c:v>
                </c:pt>
                <c:pt idx="130">
                  <c:v>2.1071371409776916E-3</c:v>
                </c:pt>
                <c:pt idx="131">
                  <c:v>-4.5994706248452394E-3</c:v>
                </c:pt>
                <c:pt idx="132">
                  <c:v>-2.6994706219115733E-3</c:v>
                </c:pt>
                <c:pt idx="133">
                  <c:v>-3.2060804357396961E-3</c:v>
                </c:pt>
                <c:pt idx="134">
                  <c:v>-1.30608043280603E-3</c:v>
                </c:pt>
                <c:pt idx="135">
                  <c:v>-6.2592219491781551E-4</c:v>
                </c:pt>
                <c:pt idx="136">
                  <c:v>-3.7107877951169255E-3</c:v>
                </c:pt>
                <c:pt idx="137">
                  <c:v>-3.7879875814484029E-3</c:v>
                </c:pt>
                <c:pt idx="138">
                  <c:v>-3.4879875817510828E-3</c:v>
                </c:pt>
                <c:pt idx="139">
                  <c:v>-3.4879875817510828E-3</c:v>
                </c:pt>
                <c:pt idx="140">
                  <c:v>-3.4879875817510828E-3</c:v>
                </c:pt>
                <c:pt idx="141">
                  <c:v>-2.7879875848826549E-3</c:v>
                </c:pt>
                <c:pt idx="142">
                  <c:v>-1.0801325784199574E-2</c:v>
                </c:pt>
                <c:pt idx="143">
                  <c:v>-5.8013257868189186E-3</c:v>
                </c:pt>
                <c:pt idx="144">
                  <c:v>-8.4673707009463514E-4</c:v>
                </c:pt>
                <c:pt idx="145">
                  <c:v>-2.1242621915706795E-3</c:v>
                </c:pt>
                <c:pt idx="146">
                  <c:v>-2.4262193689438341E-5</c:v>
                </c:pt>
                <c:pt idx="147">
                  <c:v>-2.1679559278946509E-3</c:v>
                </c:pt>
                <c:pt idx="148">
                  <c:v>-1.5679559285000106E-3</c:v>
                </c:pt>
                <c:pt idx="149">
                  <c:v>-7.7526405273758633E-4</c:v>
                </c:pt>
                <c:pt idx="150">
                  <c:v>-6.7526405526379882E-4</c:v>
                </c:pt>
                <c:pt idx="151">
                  <c:v>-3.8219638031949249E-4</c:v>
                </c:pt>
                <c:pt idx="152">
                  <c:v>1.4178036178644285E-3</c:v>
                </c:pt>
                <c:pt idx="153">
                  <c:v>-4.6895365093243529E-3</c:v>
                </c:pt>
                <c:pt idx="154">
                  <c:v>-1.6895365050751936E-3</c:v>
                </c:pt>
                <c:pt idx="155">
                  <c:v>2.331059336098373E-3</c:v>
                </c:pt>
                <c:pt idx="156">
                  <c:v>-1.2190586286996291E-3</c:v>
                </c:pt>
                <c:pt idx="157">
                  <c:v>1.2266182742539117E-2</c:v>
                </c:pt>
                <c:pt idx="158">
                  <c:v>1.5266182739512319E-2</c:v>
                </c:pt>
                <c:pt idx="159">
                  <c:v>-2.4119965021139091E-4</c:v>
                </c:pt>
                <c:pt idx="160">
                  <c:v>-7.618812678817314E-4</c:v>
                </c:pt>
                <c:pt idx="161">
                  <c:v>-2.6188126596087859E-4</c:v>
                </c:pt>
                <c:pt idx="162">
                  <c:v>-1.2071028905392168E-3</c:v>
                </c:pt>
                <c:pt idx="163">
                  <c:v>-9.0710289084189669E-4</c:v>
                </c:pt>
                <c:pt idx="164">
                  <c:v>1.7962209425141269E-3</c:v>
                </c:pt>
                <c:pt idx="165">
                  <c:v>1.8962209399879144E-3</c:v>
                </c:pt>
                <c:pt idx="166">
                  <c:v>1.7846396073632649E-3</c:v>
                </c:pt>
                <c:pt idx="167">
                  <c:v>3.2846396058498657E-3</c:v>
                </c:pt>
                <c:pt idx="168">
                  <c:v>3.495906295825163E-3</c:v>
                </c:pt>
                <c:pt idx="169">
                  <c:v>4.6959062946144436E-3</c:v>
                </c:pt>
                <c:pt idx="170">
                  <c:v>5.6959062984561493E-3</c:v>
                </c:pt>
                <c:pt idx="171">
                  <c:v>8.0716284865096771E-3</c:v>
                </c:pt>
                <c:pt idx="172">
                  <c:v>3.6489525340898266E-3</c:v>
                </c:pt>
                <c:pt idx="173">
                  <c:v>4.3489525309582545E-3</c:v>
                </c:pt>
                <c:pt idx="174">
                  <c:v>4.6489525306555746E-3</c:v>
                </c:pt>
                <c:pt idx="175">
                  <c:v>5.747674512437552E-3</c:v>
                </c:pt>
                <c:pt idx="176">
                  <c:v>6.0476745121348721E-3</c:v>
                </c:pt>
                <c:pt idx="177">
                  <c:v>8.1476745100161133E-3</c:v>
                </c:pt>
                <c:pt idx="178">
                  <c:v>5.9459274095572945E-3</c:v>
                </c:pt>
                <c:pt idx="179">
                  <c:v>6.1459274045048695E-3</c:v>
                </c:pt>
                <c:pt idx="180">
                  <c:v>7.5459274055176828E-3</c:v>
                </c:pt>
                <c:pt idx="181">
                  <c:v>6.1918607382619173E-3</c:v>
                </c:pt>
                <c:pt idx="182">
                  <c:v>6.1918607382619173E-3</c:v>
                </c:pt>
                <c:pt idx="183">
                  <c:v>-3.4139619723981308E-3</c:v>
                </c:pt>
                <c:pt idx="184">
                  <c:v>2.4304910332566196E-3</c:v>
                </c:pt>
                <c:pt idx="185">
                  <c:v>-2.0783659336262097E-3</c:v>
                </c:pt>
                <c:pt idx="186">
                  <c:v>9.110029824479747E-4</c:v>
                </c:pt>
                <c:pt idx="188">
                  <c:v>4.3079025846661061E-3</c:v>
                </c:pt>
                <c:pt idx="189">
                  <c:v>6.7079025822446674E-3</c:v>
                </c:pt>
                <c:pt idx="190">
                  <c:v>8.3079025854810133E-3</c:v>
                </c:pt>
                <c:pt idx="191">
                  <c:v>7.5415928329668723E-3</c:v>
                </c:pt>
                <c:pt idx="192">
                  <c:v>7.7415928351904049E-3</c:v>
                </c:pt>
                <c:pt idx="193">
                  <c:v>8.5415928368085779E-3</c:v>
                </c:pt>
                <c:pt idx="194">
                  <c:v>6.612475094156748E-3</c:v>
                </c:pt>
                <c:pt idx="195">
                  <c:v>8.0124750951695613E-3</c:v>
                </c:pt>
                <c:pt idx="196">
                  <c:v>8.1124750926433488E-3</c:v>
                </c:pt>
                <c:pt idx="204">
                  <c:v>5.8906059092585332E-3</c:v>
                </c:pt>
                <c:pt idx="205">
                  <c:v>5.0810707192135082E-3</c:v>
                </c:pt>
                <c:pt idx="206">
                  <c:v>8.3257261887656059E-3</c:v>
                </c:pt>
                <c:pt idx="207">
                  <c:v>8.8257261906864587E-3</c:v>
                </c:pt>
                <c:pt idx="215">
                  <c:v>5.4129156786058147E-3</c:v>
                </c:pt>
                <c:pt idx="216">
                  <c:v>3.7033423324786957E-3</c:v>
                </c:pt>
                <c:pt idx="222">
                  <c:v>5.507598356755336E-3</c:v>
                </c:pt>
                <c:pt idx="223">
                  <c:v>7.2075983574654695E-3</c:v>
                </c:pt>
                <c:pt idx="227">
                  <c:v>8.5517897931250038E-3</c:v>
                </c:pt>
                <c:pt idx="228">
                  <c:v>8.7517897953485364E-3</c:v>
                </c:pt>
                <c:pt idx="229">
                  <c:v>9.2325294560454407E-3</c:v>
                </c:pt>
                <c:pt idx="236">
                  <c:v>8.4559953471867108E-4</c:v>
                </c:pt>
                <c:pt idx="246">
                  <c:v>1.654678575194251E-2</c:v>
                </c:pt>
                <c:pt idx="256">
                  <c:v>8.976712144587895E-3</c:v>
                </c:pt>
                <c:pt idx="259">
                  <c:v>1.0406880231892051E-2</c:v>
                </c:pt>
                <c:pt idx="265">
                  <c:v>9.216368694977297E-3</c:v>
                </c:pt>
                <c:pt idx="266">
                  <c:v>2.5216368698236926E-2</c:v>
                </c:pt>
                <c:pt idx="267">
                  <c:v>-1.4939267528504621E-3</c:v>
                </c:pt>
                <c:pt idx="268">
                  <c:v>2.6060732527141903E-3</c:v>
                </c:pt>
                <c:pt idx="269">
                  <c:v>7.506073252621058E-3</c:v>
                </c:pt>
                <c:pt idx="270">
                  <c:v>8.9060732463579137E-3</c:v>
                </c:pt>
                <c:pt idx="271">
                  <c:v>1.170607324838354E-2</c:v>
                </c:pt>
                <c:pt idx="280">
                  <c:v>7.8542284855164513E-3</c:v>
                </c:pt>
                <c:pt idx="281">
                  <c:v>-1.0626536883988864E-2</c:v>
                </c:pt>
                <c:pt idx="284">
                  <c:v>-1.9008227201149051E-3</c:v>
                </c:pt>
                <c:pt idx="285">
                  <c:v>-4.4112404378497984E-3</c:v>
                </c:pt>
                <c:pt idx="286">
                  <c:v>7.7387259475639562E-3</c:v>
                </c:pt>
                <c:pt idx="290">
                  <c:v>8.0548649974687379E-3</c:v>
                </c:pt>
                <c:pt idx="297">
                  <c:v>2.0160840872350677E-3</c:v>
                </c:pt>
                <c:pt idx="305">
                  <c:v>2.374050376270748E-2</c:v>
                </c:pt>
                <c:pt idx="306">
                  <c:v>3.1440503764639971E-2</c:v>
                </c:pt>
                <c:pt idx="307">
                  <c:v>3.4140503761915852E-2</c:v>
                </c:pt>
                <c:pt idx="308">
                  <c:v>3.4140503761915852E-2</c:v>
                </c:pt>
                <c:pt idx="309">
                  <c:v>1.5829500148715713E-2</c:v>
                </c:pt>
                <c:pt idx="310">
                  <c:v>1.7929500146596954E-2</c:v>
                </c:pt>
                <c:pt idx="311">
                  <c:v>2.3429500145898462E-2</c:v>
                </c:pt>
                <c:pt idx="312">
                  <c:v>2.3429500145898462E-2</c:v>
                </c:pt>
                <c:pt idx="313">
                  <c:v>2.5529500143779704E-2</c:v>
                </c:pt>
                <c:pt idx="314">
                  <c:v>8.7074867648771689E-3</c:v>
                </c:pt>
                <c:pt idx="315">
                  <c:v>7.2850401916274288E-3</c:v>
                </c:pt>
                <c:pt idx="316">
                  <c:v>2.0454432933310757E-3</c:v>
                </c:pt>
                <c:pt idx="317">
                  <c:v>7.6454432901063712E-3</c:v>
                </c:pt>
                <c:pt idx="318">
                  <c:v>6.177753158681111E-3</c:v>
                </c:pt>
                <c:pt idx="319">
                  <c:v>2.7771765867933847E-2</c:v>
                </c:pt>
                <c:pt idx="320">
                  <c:v>4.4004768066391378E-3</c:v>
                </c:pt>
                <c:pt idx="321">
                  <c:v>-4.9383153228611115E-3</c:v>
                </c:pt>
                <c:pt idx="322">
                  <c:v>2.4842077809417717E-3</c:v>
                </c:pt>
                <c:pt idx="323">
                  <c:v>1.9670288871107416E-3</c:v>
                </c:pt>
                <c:pt idx="324">
                  <c:v>4.8109494386089427E-3</c:v>
                </c:pt>
                <c:pt idx="326">
                  <c:v>-7.4705000166398611E-3</c:v>
                </c:pt>
                <c:pt idx="327">
                  <c:v>-6.0205000205281328E-3</c:v>
                </c:pt>
                <c:pt idx="328">
                  <c:v>-5.8005000188098427E-3</c:v>
                </c:pt>
                <c:pt idx="329">
                  <c:v>-2.7391715077308698E-4</c:v>
                </c:pt>
                <c:pt idx="330">
                  <c:v>5.6034423457698018E-3</c:v>
                </c:pt>
                <c:pt idx="331">
                  <c:v>5.0317460932268465E-4</c:v>
                </c:pt>
                <c:pt idx="333">
                  <c:v>1.0755914510611059E-3</c:v>
                </c:pt>
                <c:pt idx="334">
                  <c:v>6.8513910295637387E-4</c:v>
                </c:pt>
                <c:pt idx="335">
                  <c:v>1.6763114093470831E-2</c:v>
                </c:pt>
                <c:pt idx="336">
                  <c:v>1.7453114094229859E-2</c:v>
                </c:pt>
                <c:pt idx="337">
                  <c:v>1.6072240900080213E-2</c:v>
                </c:pt>
                <c:pt idx="338">
                  <c:v>2.080542316557632E-4</c:v>
                </c:pt>
                <c:pt idx="339">
                  <c:v>-1.0357561170637325E-3</c:v>
                </c:pt>
                <c:pt idx="340">
                  <c:v>-6.2934099257684478E-3</c:v>
                </c:pt>
                <c:pt idx="341">
                  <c:v>-2.3557880792113989E-4</c:v>
                </c:pt>
                <c:pt idx="342">
                  <c:v>5.6155134119581507E-4</c:v>
                </c:pt>
                <c:pt idx="343">
                  <c:v>2.3874418552845972E-4</c:v>
                </c:pt>
                <c:pt idx="344">
                  <c:v>-1.1670062635773248E-3</c:v>
                </c:pt>
                <c:pt idx="345">
                  <c:v>-5.4391788411611852E-4</c:v>
                </c:pt>
                <c:pt idx="346">
                  <c:v>-7.0738663052812012E-4</c:v>
                </c:pt>
                <c:pt idx="347">
                  <c:v>-2.9807008727148435E-2</c:v>
                </c:pt>
                <c:pt idx="348">
                  <c:v>-6.053663797453715E-3</c:v>
                </c:pt>
                <c:pt idx="349">
                  <c:v>-8.1714748901207251E-3</c:v>
                </c:pt>
                <c:pt idx="350">
                  <c:v>-6.3587815918213497E-3</c:v>
                </c:pt>
                <c:pt idx="351">
                  <c:v>-6.4107245181425909E-4</c:v>
                </c:pt>
                <c:pt idx="352">
                  <c:v>-4.0255691269224791E-3</c:v>
                </c:pt>
                <c:pt idx="353">
                  <c:v>3.0298394811292678E-3</c:v>
                </c:pt>
                <c:pt idx="354">
                  <c:v>-2.1066072873898029E-3</c:v>
                </c:pt>
                <c:pt idx="355">
                  <c:v>2.7271506459236594E-4</c:v>
                </c:pt>
                <c:pt idx="356">
                  <c:v>-1.3149456945253657E-3</c:v>
                </c:pt>
                <c:pt idx="357">
                  <c:v>-5.418453196396722E-3</c:v>
                </c:pt>
                <c:pt idx="358">
                  <c:v>-1.8359919197089569E-3</c:v>
                </c:pt>
                <c:pt idx="359">
                  <c:v>3.1344929227421769E-3</c:v>
                </c:pt>
                <c:pt idx="360">
                  <c:v>1.6884936289374014E-3</c:v>
                </c:pt>
                <c:pt idx="361">
                  <c:v>-1.7706325885193108E-4</c:v>
                </c:pt>
                <c:pt idx="362">
                  <c:v>2.1622442966512528E-3</c:v>
                </c:pt>
                <c:pt idx="363">
                  <c:v>1.7345233166202317E-3</c:v>
                </c:pt>
                <c:pt idx="364">
                  <c:v>2.4854079589426148E-3</c:v>
                </c:pt>
                <c:pt idx="365">
                  <c:v>1.9898149586503322E-3</c:v>
                </c:pt>
                <c:pt idx="366">
                  <c:v>1.1545003046001118E-3</c:v>
                </c:pt>
                <c:pt idx="367">
                  <c:v>2.13550956440961E-3</c:v>
                </c:pt>
                <c:pt idx="368">
                  <c:v>2.5443254867980603E-3</c:v>
                </c:pt>
                <c:pt idx="369">
                  <c:v>9.2532285566514216E-4</c:v>
                </c:pt>
                <c:pt idx="370">
                  <c:v>1.9054074596548676E-4</c:v>
                </c:pt>
                <c:pt idx="371">
                  <c:v>2.3714999564337924E-3</c:v>
                </c:pt>
                <c:pt idx="372">
                  <c:v>-4.5515208337432708E-2</c:v>
                </c:pt>
                <c:pt idx="373">
                  <c:v>-4.1515208336617801E-2</c:v>
                </c:pt>
                <c:pt idx="374">
                  <c:v>-2.5034271286547644E-2</c:v>
                </c:pt>
                <c:pt idx="375">
                  <c:v>-1.403427128066867E-2</c:v>
                </c:pt>
                <c:pt idx="377">
                  <c:v>1.8657287178412141E-3</c:v>
                </c:pt>
                <c:pt idx="378">
                  <c:v>3.47572871718696E-3</c:v>
                </c:pt>
                <c:pt idx="379">
                  <c:v>1.146663721687341E-3</c:v>
                </c:pt>
                <c:pt idx="380">
                  <c:v>1.3266637244161161E-3</c:v>
                </c:pt>
                <c:pt idx="381">
                  <c:v>1.3266637244161161E-3</c:v>
                </c:pt>
                <c:pt idx="382">
                  <c:v>1.4266637218899036E-3</c:v>
                </c:pt>
                <c:pt idx="383">
                  <c:v>1.3559009252982757E-3</c:v>
                </c:pt>
                <c:pt idx="384">
                  <c:v>1.5680811577602899E-3</c:v>
                </c:pt>
                <c:pt idx="385">
                  <c:v>1.6489841533117444E-3</c:v>
                </c:pt>
                <c:pt idx="386">
                  <c:v>1.1076026075539785E-3</c:v>
                </c:pt>
                <c:pt idx="387">
                  <c:v>3.3240623793543561E-3</c:v>
                </c:pt>
                <c:pt idx="388">
                  <c:v>4.043947594878361E-4</c:v>
                </c:pt>
                <c:pt idx="389">
                  <c:v>4.043947594878361E-4</c:v>
                </c:pt>
                <c:pt idx="390">
                  <c:v>7.0439475918515626E-4</c:v>
                </c:pt>
                <c:pt idx="391">
                  <c:v>9.4944548537001516E-4</c:v>
                </c:pt>
                <c:pt idx="392">
                  <c:v>2.4745678631178103E-3</c:v>
                </c:pt>
                <c:pt idx="393">
                  <c:v>5.8388688329290284E-4</c:v>
                </c:pt>
                <c:pt idx="394">
                  <c:v>-3.2752762680473835E-3</c:v>
                </c:pt>
                <c:pt idx="395">
                  <c:v>1.3230691374992165E-3</c:v>
                </c:pt>
                <c:pt idx="396">
                  <c:v>6.0329187752951319E-4</c:v>
                </c:pt>
                <c:pt idx="397">
                  <c:v>1.2032918769241535E-3</c:v>
                </c:pt>
                <c:pt idx="398">
                  <c:v>1.1935268005308919E-3</c:v>
                </c:pt>
                <c:pt idx="399">
                  <c:v>-2.6274258192238165E-5</c:v>
                </c:pt>
                <c:pt idx="400">
                  <c:v>-1.0037044601183542E-3</c:v>
                </c:pt>
                <c:pt idx="401">
                  <c:v>-2.7510864177000827E-4</c:v>
                </c:pt>
                <c:pt idx="402">
                  <c:v>1.1050521423188325E-3</c:v>
                </c:pt>
                <c:pt idx="403">
                  <c:v>1.1500730712704077E-3</c:v>
                </c:pt>
                <c:pt idx="404">
                  <c:v>-5.3079389225049733E-4</c:v>
                </c:pt>
                <c:pt idx="405">
                  <c:v>6.1606883330123097E-4</c:v>
                </c:pt>
                <c:pt idx="406">
                  <c:v>1.356573769444841E-3</c:v>
                </c:pt>
                <c:pt idx="407">
                  <c:v>2.7473301548845697E-4</c:v>
                </c:pt>
                <c:pt idx="408">
                  <c:v>8.5426770236469995E-4</c:v>
                </c:pt>
                <c:pt idx="409">
                  <c:v>-2.6768159903831079E-4</c:v>
                </c:pt>
                <c:pt idx="410">
                  <c:v>-6.7681596814778144E-5</c:v>
                </c:pt>
                <c:pt idx="411">
                  <c:v>3.2318407934966986E-5</c:v>
                </c:pt>
                <c:pt idx="412">
                  <c:v>-8.4843787478713906E-4</c:v>
                </c:pt>
                <c:pt idx="413">
                  <c:v>-2.105295421023376E-3</c:v>
                </c:pt>
                <c:pt idx="414">
                  <c:v>-2.2238623407153102E-4</c:v>
                </c:pt>
                <c:pt idx="415">
                  <c:v>-1.8737271412374301E-3</c:v>
                </c:pt>
                <c:pt idx="416">
                  <c:v>-1.6737271390138975E-3</c:v>
                </c:pt>
                <c:pt idx="417">
                  <c:v>-1.57372714154011E-3</c:v>
                </c:pt>
                <c:pt idx="418">
                  <c:v>-5.5865690499996984E-3</c:v>
                </c:pt>
                <c:pt idx="419">
                  <c:v>-8.2155934544981823E-3</c:v>
                </c:pt>
                <c:pt idx="420">
                  <c:v>-8.3335725838455249E-3</c:v>
                </c:pt>
                <c:pt idx="421">
                  <c:v>-9.7089448478899776E-3</c:v>
                </c:pt>
                <c:pt idx="422">
                  <c:v>-8.9644527221452025E-3</c:v>
                </c:pt>
                <c:pt idx="423">
                  <c:v>-1.2954006053071704E-2</c:v>
                </c:pt>
                <c:pt idx="424">
                  <c:v>-1.2529275514054722E-2</c:v>
                </c:pt>
                <c:pt idx="425">
                  <c:v>-1.6504844281342357E-2</c:v>
                </c:pt>
                <c:pt idx="426">
                  <c:v>-1.5598823906073006E-2</c:v>
                </c:pt>
                <c:pt idx="427">
                  <c:v>-1.8942265555847271E-2</c:v>
                </c:pt>
                <c:pt idx="428">
                  <c:v>-1.8461326927147692E-2</c:v>
                </c:pt>
                <c:pt idx="429">
                  <c:v>-2.1261203780937959E-2</c:v>
                </c:pt>
                <c:pt idx="430">
                  <c:v>-1.9724012587139711E-2</c:v>
                </c:pt>
                <c:pt idx="431">
                  <c:v>-2.1473491273923534E-2</c:v>
                </c:pt>
                <c:pt idx="432">
                  <c:v>-2.2425760812447487E-2</c:v>
                </c:pt>
                <c:pt idx="433">
                  <c:v>-2.5122123622520476E-2</c:v>
                </c:pt>
                <c:pt idx="434">
                  <c:v>-2.3395770824279655E-2</c:v>
                </c:pt>
                <c:pt idx="435">
                  <c:v>-2.3395770824279655E-2</c:v>
                </c:pt>
                <c:pt idx="436">
                  <c:v>-2.1995770823266841E-2</c:v>
                </c:pt>
                <c:pt idx="437">
                  <c:v>-2.4560138171626084E-2</c:v>
                </c:pt>
                <c:pt idx="438">
                  <c:v>-2.7983026205950196E-2</c:v>
                </c:pt>
                <c:pt idx="439">
                  <c:v>-2.7983026205950196E-2</c:v>
                </c:pt>
                <c:pt idx="440">
                  <c:v>-2.9317521006249514E-2</c:v>
                </c:pt>
                <c:pt idx="441">
                  <c:v>-3.1021323775151877E-2</c:v>
                </c:pt>
                <c:pt idx="442">
                  <c:v>-2.8822706123188852E-2</c:v>
                </c:pt>
                <c:pt idx="443">
                  <c:v>-2.8998693872899522E-2</c:v>
                </c:pt>
                <c:pt idx="444">
                  <c:v>-3.0227578677541611E-2</c:v>
                </c:pt>
                <c:pt idx="445">
                  <c:v>-2.85673908340425E-2</c:v>
                </c:pt>
                <c:pt idx="446">
                  <c:v>-2.9061113208379702E-2</c:v>
                </c:pt>
                <c:pt idx="447">
                  <c:v>-3.3328098567378589E-2</c:v>
                </c:pt>
                <c:pt idx="448">
                  <c:v>-3.4223819174211689E-2</c:v>
                </c:pt>
                <c:pt idx="449">
                  <c:v>-3.5303737672566393E-2</c:v>
                </c:pt>
                <c:pt idx="450">
                  <c:v>-4.0986123501243144E-2</c:v>
                </c:pt>
                <c:pt idx="451">
                  <c:v>-4.3266558779374437E-2</c:v>
                </c:pt>
                <c:pt idx="452">
                  <c:v>-4.6419109874878656E-2</c:v>
                </c:pt>
                <c:pt idx="453">
                  <c:v>-4.9280606957986417E-2</c:v>
                </c:pt>
                <c:pt idx="454">
                  <c:v>-4.7189128370935363E-2</c:v>
                </c:pt>
                <c:pt idx="455">
                  <c:v>-4.7342480779352908E-2</c:v>
                </c:pt>
                <c:pt idx="456">
                  <c:v>-4.8395141933725294E-2</c:v>
                </c:pt>
                <c:pt idx="457">
                  <c:v>-4.7250351312123684E-2</c:v>
                </c:pt>
                <c:pt idx="458">
                  <c:v>-4.8007029665189327E-2</c:v>
                </c:pt>
                <c:pt idx="459">
                  <c:v>-5.3612347611732447E-2</c:v>
                </c:pt>
                <c:pt idx="460">
                  <c:v>-5.5107689614308786E-2</c:v>
                </c:pt>
                <c:pt idx="461">
                  <c:v>-6.2361933720992968E-2</c:v>
                </c:pt>
                <c:pt idx="462">
                  <c:v>-6.3146441170570361E-2</c:v>
                </c:pt>
                <c:pt idx="463">
                  <c:v>-6.4478858438794556E-2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5E1-4BD8-9C07-98358A5FEB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13258336"/>
        <c:axId val="1"/>
      </c:scatterChart>
      <c:valAx>
        <c:axId val="513258336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1749271137026243"/>
              <c:y val="0.8844912207756209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5393586005830907E-2"/>
              <c:y val="0.4257439602227939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13258336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2296501066863043"/>
          <c:y val="0.89109174832769733"/>
          <c:w val="9.4752186588921317E-2"/>
          <c:h val="6.600694715140809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XX Xxx -- O-C Diagram</a:t>
            </a:r>
          </a:p>
        </c:rich>
      </c:tx>
      <c:layout>
        <c:manualLayout>
          <c:xMode val="edge"/>
          <c:yMode val="edge"/>
          <c:x val="0.43024643607708474"/>
          <c:y val="4.733727810650887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3306015136154983E-2"/>
          <c:y val="0.18639053254437871"/>
          <c:w val="0.9062138833379223"/>
          <c:h val="0.65680473372781067"/>
        </c:manualLayout>
      </c:layout>
      <c:scatterChart>
        <c:scatterStyle val="lineMarker"/>
        <c:varyColors val="0"/>
        <c:ser>
          <c:idx val="0"/>
          <c:order val="0"/>
          <c:tx>
            <c:strRef>
              <c:f>'Q_fit (all)'!$E$20</c:f>
              <c:strCache>
                <c:ptCount val="1"/>
                <c:pt idx="0">
                  <c:v>Y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'Q_fit (all)'!$D$21:$D$489</c:f>
              <c:numCache>
                <c:formatCode>General</c:formatCode>
                <c:ptCount val="469"/>
                <c:pt idx="0">
                  <c:v>-2.1664500000000002</c:v>
                </c:pt>
                <c:pt idx="1">
                  <c:v>-2.1664500000000002</c:v>
                </c:pt>
                <c:pt idx="2">
                  <c:v>-0.99919999999999998</c:v>
                </c:pt>
                <c:pt idx="3">
                  <c:v>-0.90800000000000003</c:v>
                </c:pt>
                <c:pt idx="4">
                  <c:v>-0.90774999999999995</c:v>
                </c:pt>
                <c:pt idx="5">
                  <c:v>-0.73924999999999996</c:v>
                </c:pt>
                <c:pt idx="6">
                  <c:v>-0.73924999999999996</c:v>
                </c:pt>
                <c:pt idx="7">
                  <c:v>-0.45550000000000002</c:v>
                </c:pt>
                <c:pt idx="8">
                  <c:v>-0.27750000000000002</c:v>
                </c:pt>
                <c:pt idx="9">
                  <c:v>-2.5399999999999999E-2</c:v>
                </c:pt>
                <c:pt idx="10">
                  <c:v>-2.3199999999999998E-2</c:v>
                </c:pt>
                <c:pt idx="11">
                  <c:v>-2.2950000000000002E-2</c:v>
                </c:pt>
                <c:pt idx="12">
                  <c:v>-6.6E-3</c:v>
                </c:pt>
                <c:pt idx="13">
                  <c:v>0</c:v>
                </c:pt>
                <c:pt idx="14">
                  <c:v>6.9199999999999998E-2</c:v>
                </c:pt>
                <c:pt idx="15">
                  <c:v>7.46E-2</c:v>
                </c:pt>
                <c:pt idx="16">
                  <c:v>0.43840000000000001</c:v>
                </c:pt>
                <c:pt idx="17">
                  <c:v>0.44085000000000002</c:v>
                </c:pt>
                <c:pt idx="18">
                  <c:v>0.44474999999999998</c:v>
                </c:pt>
                <c:pt idx="19">
                  <c:v>0.44600000000000001</c:v>
                </c:pt>
                <c:pt idx="20">
                  <c:v>0.44669999999999999</c:v>
                </c:pt>
                <c:pt idx="21">
                  <c:v>0.53105000000000002</c:v>
                </c:pt>
                <c:pt idx="22">
                  <c:v>0.53129999999999999</c:v>
                </c:pt>
                <c:pt idx="23">
                  <c:v>0.53425</c:v>
                </c:pt>
                <c:pt idx="24">
                  <c:v>0.62155000000000005</c:v>
                </c:pt>
                <c:pt idx="25">
                  <c:v>0.71419999999999995</c:v>
                </c:pt>
                <c:pt idx="26">
                  <c:v>0.71445000000000003</c:v>
                </c:pt>
                <c:pt idx="27">
                  <c:v>0.79930000000000001</c:v>
                </c:pt>
                <c:pt idx="28">
                  <c:v>0.80710000000000004</c:v>
                </c:pt>
                <c:pt idx="29">
                  <c:v>0.80879999999999996</c:v>
                </c:pt>
                <c:pt idx="30">
                  <c:v>0.81100000000000005</c:v>
                </c:pt>
                <c:pt idx="31">
                  <c:v>0.88290000000000002</c:v>
                </c:pt>
                <c:pt idx="32">
                  <c:v>0.98729999999999996</c:v>
                </c:pt>
                <c:pt idx="33">
                  <c:v>1.06775</c:v>
                </c:pt>
                <c:pt idx="34">
                  <c:v>1.1391500000000001</c:v>
                </c:pt>
                <c:pt idx="35">
                  <c:v>1.1411</c:v>
                </c:pt>
                <c:pt idx="36">
                  <c:v>1.1628499999999999</c:v>
                </c:pt>
                <c:pt idx="37">
                  <c:v>1.2494000000000001</c:v>
                </c:pt>
                <c:pt idx="38">
                  <c:v>1.2544999999999999</c:v>
                </c:pt>
                <c:pt idx="39">
                  <c:v>1.25475</c:v>
                </c:pt>
                <c:pt idx="40">
                  <c:v>1.2549999999999999</c:v>
                </c:pt>
                <c:pt idx="41">
                  <c:v>1.3408500000000001</c:v>
                </c:pt>
                <c:pt idx="42">
                  <c:v>1.3411</c:v>
                </c:pt>
                <c:pt idx="43">
                  <c:v>1.39245</c:v>
                </c:pt>
                <c:pt idx="44">
                  <c:v>1.4103000000000001</c:v>
                </c:pt>
                <c:pt idx="45">
                  <c:v>1.4103000000000001</c:v>
                </c:pt>
                <c:pt idx="46">
                  <c:v>1.41055</c:v>
                </c:pt>
                <c:pt idx="47">
                  <c:v>1.4106000000000001</c:v>
                </c:pt>
                <c:pt idx="48">
                  <c:v>1.4108000000000001</c:v>
                </c:pt>
                <c:pt idx="49">
                  <c:v>1.41255</c:v>
                </c:pt>
                <c:pt idx="50">
                  <c:v>1.4132499999999999</c:v>
                </c:pt>
                <c:pt idx="51">
                  <c:v>1.4134500000000001</c:v>
                </c:pt>
                <c:pt idx="52">
                  <c:v>1.4137</c:v>
                </c:pt>
                <c:pt idx="53">
                  <c:v>1.41395</c:v>
                </c:pt>
                <c:pt idx="54">
                  <c:v>1.41445</c:v>
                </c:pt>
                <c:pt idx="55">
                  <c:v>1.4145000000000001</c:v>
                </c:pt>
                <c:pt idx="56">
                  <c:v>1.4155</c:v>
                </c:pt>
                <c:pt idx="57">
                  <c:v>1.4177</c:v>
                </c:pt>
                <c:pt idx="58">
                  <c:v>1.4193499999999999</c:v>
                </c:pt>
                <c:pt idx="59">
                  <c:v>1.4208000000000001</c:v>
                </c:pt>
                <c:pt idx="60">
                  <c:v>1.4213</c:v>
                </c:pt>
                <c:pt idx="61">
                  <c:v>1.423</c:v>
                </c:pt>
                <c:pt idx="62">
                  <c:v>1.423</c:v>
                </c:pt>
                <c:pt idx="63">
                  <c:v>1.4233</c:v>
                </c:pt>
                <c:pt idx="64">
                  <c:v>1.4235</c:v>
                </c:pt>
                <c:pt idx="65">
                  <c:v>1.4235</c:v>
                </c:pt>
                <c:pt idx="66">
                  <c:v>1.4235</c:v>
                </c:pt>
                <c:pt idx="67">
                  <c:v>1.4239999999999999</c:v>
                </c:pt>
                <c:pt idx="68">
                  <c:v>1.4274</c:v>
                </c:pt>
                <c:pt idx="69">
                  <c:v>1.4291</c:v>
                </c:pt>
                <c:pt idx="70">
                  <c:v>1.4291</c:v>
                </c:pt>
                <c:pt idx="71">
                  <c:v>1.4291</c:v>
                </c:pt>
                <c:pt idx="72">
                  <c:v>1.4291</c:v>
                </c:pt>
                <c:pt idx="73">
                  <c:v>1.4291</c:v>
                </c:pt>
                <c:pt idx="74">
                  <c:v>1.4291</c:v>
                </c:pt>
                <c:pt idx="75">
                  <c:v>1.4291</c:v>
                </c:pt>
                <c:pt idx="76">
                  <c:v>1.4291</c:v>
                </c:pt>
                <c:pt idx="77">
                  <c:v>1.50735</c:v>
                </c:pt>
                <c:pt idx="78">
                  <c:v>1.5078499999999999</c:v>
                </c:pt>
                <c:pt idx="79">
                  <c:v>1.5098</c:v>
                </c:pt>
                <c:pt idx="80">
                  <c:v>1.5098</c:v>
                </c:pt>
                <c:pt idx="81">
                  <c:v>1.5146999999999999</c:v>
                </c:pt>
                <c:pt idx="82">
                  <c:v>1.5185999999999999</c:v>
                </c:pt>
                <c:pt idx="83">
                  <c:v>1.5205500000000001</c:v>
                </c:pt>
                <c:pt idx="84">
                  <c:v>1.5229999999999999</c:v>
                </c:pt>
                <c:pt idx="85">
                  <c:v>1.5246999999999999</c:v>
                </c:pt>
                <c:pt idx="86">
                  <c:v>1.59145</c:v>
                </c:pt>
                <c:pt idx="87">
                  <c:v>1.5916999999999999</c:v>
                </c:pt>
                <c:pt idx="88">
                  <c:v>1.59215</c:v>
                </c:pt>
                <c:pt idx="89">
                  <c:v>1.5922000000000001</c:v>
                </c:pt>
                <c:pt idx="90">
                  <c:v>1.5931999999999999</c:v>
                </c:pt>
                <c:pt idx="91">
                  <c:v>1.6012500000000001</c:v>
                </c:pt>
                <c:pt idx="92">
                  <c:v>1.6012500000000001</c:v>
                </c:pt>
                <c:pt idx="93">
                  <c:v>1.6012500000000001</c:v>
                </c:pt>
                <c:pt idx="94">
                  <c:v>1.6025</c:v>
                </c:pt>
                <c:pt idx="95">
                  <c:v>1.6027499999999999</c:v>
                </c:pt>
                <c:pt idx="96">
                  <c:v>1.60345</c:v>
                </c:pt>
                <c:pt idx="97">
                  <c:v>1.60345</c:v>
                </c:pt>
                <c:pt idx="98">
                  <c:v>1.60345</c:v>
                </c:pt>
                <c:pt idx="99">
                  <c:v>1.60345</c:v>
                </c:pt>
                <c:pt idx="100">
                  <c:v>1.60345</c:v>
                </c:pt>
                <c:pt idx="101">
                  <c:v>1.6171</c:v>
                </c:pt>
                <c:pt idx="102">
                  <c:v>1.6729000000000001</c:v>
                </c:pt>
                <c:pt idx="103">
                  <c:v>1.7638499999999999</c:v>
                </c:pt>
                <c:pt idx="104">
                  <c:v>1.7658</c:v>
                </c:pt>
                <c:pt idx="105">
                  <c:v>1.7738499999999999</c:v>
                </c:pt>
                <c:pt idx="106">
                  <c:v>1.7738499999999999</c:v>
                </c:pt>
                <c:pt idx="107">
                  <c:v>1.77725</c:v>
                </c:pt>
                <c:pt idx="108">
                  <c:v>1.77725</c:v>
                </c:pt>
                <c:pt idx="109">
                  <c:v>1.7789999999999999</c:v>
                </c:pt>
                <c:pt idx="110">
                  <c:v>1.7814000000000001</c:v>
                </c:pt>
                <c:pt idx="111">
                  <c:v>1.7814000000000001</c:v>
                </c:pt>
                <c:pt idx="112">
                  <c:v>1.7819</c:v>
                </c:pt>
                <c:pt idx="113">
                  <c:v>1.7873000000000001</c:v>
                </c:pt>
                <c:pt idx="114">
                  <c:v>1.7880499999999999</c:v>
                </c:pt>
                <c:pt idx="115">
                  <c:v>1.7895000000000001</c:v>
                </c:pt>
                <c:pt idx="116">
                  <c:v>1.79145</c:v>
                </c:pt>
                <c:pt idx="117">
                  <c:v>1.8009500000000001</c:v>
                </c:pt>
                <c:pt idx="118">
                  <c:v>1.8628499999999999</c:v>
                </c:pt>
                <c:pt idx="119">
                  <c:v>1.8628499999999999</c:v>
                </c:pt>
                <c:pt idx="120">
                  <c:v>1.8628499999999999</c:v>
                </c:pt>
                <c:pt idx="121">
                  <c:v>1.8633500000000001</c:v>
                </c:pt>
                <c:pt idx="122">
                  <c:v>1.8633500000000001</c:v>
                </c:pt>
                <c:pt idx="123">
                  <c:v>1.8633500000000001</c:v>
                </c:pt>
                <c:pt idx="124">
                  <c:v>1.86405</c:v>
                </c:pt>
                <c:pt idx="125">
                  <c:v>1.86405</c:v>
                </c:pt>
                <c:pt idx="126">
                  <c:v>1.8643000000000001</c:v>
                </c:pt>
                <c:pt idx="127">
                  <c:v>1.8643000000000001</c:v>
                </c:pt>
                <c:pt idx="128">
                  <c:v>1.8680000000000001</c:v>
                </c:pt>
                <c:pt idx="129">
                  <c:v>1.8682000000000001</c:v>
                </c:pt>
                <c:pt idx="130">
                  <c:v>1.8682000000000001</c:v>
                </c:pt>
                <c:pt idx="131">
                  <c:v>1.8684499999999999</c:v>
                </c:pt>
                <c:pt idx="132">
                  <c:v>1.8684499999999999</c:v>
                </c:pt>
                <c:pt idx="133">
                  <c:v>1.8687</c:v>
                </c:pt>
                <c:pt idx="134">
                  <c:v>1.8687</c:v>
                </c:pt>
                <c:pt idx="135">
                  <c:v>1.8689499999999999</c:v>
                </c:pt>
                <c:pt idx="136">
                  <c:v>1.8689499999999999</c:v>
                </c:pt>
                <c:pt idx="137">
                  <c:v>1.8696999999999999</c:v>
                </c:pt>
                <c:pt idx="138">
                  <c:v>1.8729</c:v>
                </c:pt>
                <c:pt idx="139">
                  <c:v>1.8757999999999999</c:v>
                </c:pt>
                <c:pt idx="140">
                  <c:v>1.8757999999999999</c:v>
                </c:pt>
                <c:pt idx="141">
                  <c:v>1.8757999999999999</c:v>
                </c:pt>
                <c:pt idx="142">
                  <c:v>1.8757999999999999</c:v>
                </c:pt>
                <c:pt idx="143">
                  <c:v>1.8757999999999999</c:v>
                </c:pt>
                <c:pt idx="144">
                  <c:v>1.8757999999999999</c:v>
                </c:pt>
                <c:pt idx="145">
                  <c:v>1.8763000000000001</c:v>
                </c:pt>
                <c:pt idx="146">
                  <c:v>1.8763000000000001</c:v>
                </c:pt>
                <c:pt idx="147">
                  <c:v>1.8779999999999999</c:v>
                </c:pt>
                <c:pt idx="148">
                  <c:v>1.9350000000000001</c:v>
                </c:pt>
                <c:pt idx="149">
                  <c:v>1.9350000000000001</c:v>
                </c:pt>
                <c:pt idx="150">
                  <c:v>1.9350000000000001</c:v>
                </c:pt>
                <c:pt idx="151">
                  <c:v>1.9538</c:v>
                </c:pt>
                <c:pt idx="152">
                  <c:v>1.9538</c:v>
                </c:pt>
                <c:pt idx="153">
                  <c:v>1.9540500000000001</c:v>
                </c:pt>
                <c:pt idx="154">
                  <c:v>1.9540500000000001</c:v>
                </c:pt>
                <c:pt idx="155">
                  <c:v>1.9577</c:v>
                </c:pt>
                <c:pt idx="156">
                  <c:v>1.9577</c:v>
                </c:pt>
                <c:pt idx="157">
                  <c:v>1.9579500000000001</c:v>
                </c:pt>
                <c:pt idx="158">
                  <c:v>1.9579500000000001</c:v>
                </c:pt>
                <c:pt idx="159">
                  <c:v>1.96065</c:v>
                </c:pt>
                <c:pt idx="160">
                  <c:v>1.96235</c:v>
                </c:pt>
                <c:pt idx="161">
                  <c:v>1.96285</c:v>
                </c:pt>
                <c:pt idx="162">
                  <c:v>1.96285</c:v>
                </c:pt>
                <c:pt idx="163">
                  <c:v>1.9631000000000001</c:v>
                </c:pt>
                <c:pt idx="164">
                  <c:v>1.9638</c:v>
                </c:pt>
                <c:pt idx="165">
                  <c:v>1.9638</c:v>
                </c:pt>
                <c:pt idx="166">
                  <c:v>1.9686999999999999</c:v>
                </c:pt>
                <c:pt idx="167">
                  <c:v>1.9686999999999999</c:v>
                </c:pt>
                <c:pt idx="168">
                  <c:v>2.0367000000000002</c:v>
                </c:pt>
                <c:pt idx="169">
                  <c:v>2.0367000000000002</c:v>
                </c:pt>
                <c:pt idx="170">
                  <c:v>2.0367000000000002</c:v>
                </c:pt>
                <c:pt idx="171">
                  <c:v>2.0432999999999999</c:v>
                </c:pt>
                <c:pt idx="172">
                  <c:v>2.0432999999999999</c:v>
                </c:pt>
                <c:pt idx="173">
                  <c:v>2.04915</c:v>
                </c:pt>
                <c:pt idx="174">
                  <c:v>2.04915</c:v>
                </c:pt>
                <c:pt idx="175">
                  <c:v>2.04915</c:v>
                </c:pt>
                <c:pt idx="176">
                  <c:v>2.0499000000000001</c:v>
                </c:pt>
                <c:pt idx="177">
                  <c:v>2.0506000000000002</c:v>
                </c:pt>
                <c:pt idx="178">
                  <c:v>2.0506000000000002</c:v>
                </c:pt>
                <c:pt idx="179">
                  <c:v>2.0506000000000002</c:v>
                </c:pt>
                <c:pt idx="180">
                  <c:v>2.12785</c:v>
                </c:pt>
                <c:pt idx="181">
                  <c:v>2.12785</c:v>
                </c:pt>
                <c:pt idx="182">
                  <c:v>2.12785</c:v>
                </c:pt>
                <c:pt idx="183">
                  <c:v>2.1278999999999999</c:v>
                </c:pt>
                <c:pt idx="184">
                  <c:v>2.1278999999999999</c:v>
                </c:pt>
                <c:pt idx="185">
                  <c:v>2.1278999999999999</c:v>
                </c:pt>
                <c:pt idx="186">
                  <c:v>2.1322999999999999</c:v>
                </c:pt>
                <c:pt idx="187">
                  <c:v>2.1322999999999999</c:v>
                </c:pt>
                <c:pt idx="188">
                  <c:v>2.13815</c:v>
                </c:pt>
                <c:pt idx="189">
                  <c:v>2.14255</c:v>
                </c:pt>
                <c:pt idx="190">
                  <c:v>2.1427999999999998</c:v>
                </c:pt>
                <c:pt idx="191">
                  <c:v>2.1431</c:v>
                </c:pt>
                <c:pt idx="192">
                  <c:v>2.2098</c:v>
                </c:pt>
                <c:pt idx="193">
                  <c:v>2.21685</c:v>
                </c:pt>
                <c:pt idx="194">
                  <c:v>2.21685</c:v>
                </c:pt>
                <c:pt idx="195">
                  <c:v>2.21685</c:v>
                </c:pt>
                <c:pt idx="196">
                  <c:v>2.2185999999999999</c:v>
                </c:pt>
                <c:pt idx="197">
                  <c:v>2.2185999999999999</c:v>
                </c:pt>
                <c:pt idx="198">
                  <c:v>2.2185999999999999</c:v>
                </c:pt>
                <c:pt idx="199">
                  <c:v>2.222</c:v>
                </c:pt>
                <c:pt idx="200">
                  <c:v>2.222</c:v>
                </c:pt>
                <c:pt idx="201">
                  <c:v>2.222</c:v>
                </c:pt>
                <c:pt idx="202">
                  <c:v>2.222</c:v>
                </c:pt>
                <c:pt idx="203">
                  <c:v>2.2222499999999998</c:v>
                </c:pt>
                <c:pt idx="204">
                  <c:v>2.2222499999999998</c:v>
                </c:pt>
                <c:pt idx="205">
                  <c:v>2.22275</c:v>
                </c:pt>
                <c:pt idx="206">
                  <c:v>2.2237499999999999</c:v>
                </c:pt>
                <c:pt idx="207">
                  <c:v>2.2242000000000002</c:v>
                </c:pt>
                <c:pt idx="208">
                  <c:v>2.2242000000000002</c:v>
                </c:pt>
                <c:pt idx="209">
                  <c:v>2.2246999999999999</c:v>
                </c:pt>
                <c:pt idx="210">
                  <c:v>2.2246999999999999</c:v>
                </c:pt>
                <c:pt idx="211">
                  <c:v>2.2249500000000002</c:v>
                </c:pt>
                <c:pt idx="212">
                  <c:v>2.2249500000000002</c:v>
                </c:pt>
                <c:pt idx="213">
                  <c:v>2.2252000000000001</c:v>
                </c:pt>
                <c:pt idx="214">
                  <c:v>2.2254499999999999</c:v>
                </c:pt>
                <c:pt idx="215">
                  <c:v>2.2269000000000001</c:v>
                </c:pt>
                <c:pt idx="216">
                  <c:v>2.2269000000000001</c:v>
                </c:pt>
                <c:pt idx="217">
                  <c:v>2.2273999999999998</c:v>
                </c:pt>
                <c:pt idx="218">
                  <c:v>2.2273999999999998</c:v>
                </c:pt>
                <c:pt idx="219">
                  <c:v>2.2276500000000001</c:v>
                </c:pt>
                <c:pt idx="220">
                  <c:v>2.2276500000000001</c:v>
                </c:pt>
                <c:pt idx="221">
                  <c:v>2.2283499999999998</c:v>
                </c:pt>
                <c:pt idx="222">
                  <c:v>2.2283499999999998</c:v>
                </c:pt>
                <c:pt idx="223">
                  <c:v>2.2286000000000001</c:v>
                </c:pt>
                <c:pt idx="224">
                  <c:v>2.2286000000000001</c:v>
                </c:pt>
                <c:pt idx="225">
                  <c:v>2.22885</c:v>
                </c:pt>
                <c:pt idx="226">
                  <c:v>2.22885</c:v>
                </c:pt>
                <c:pt idx="227">
                  <c:v>2.2290999999999999</c:v>
                </c:pt>
                <c:pt idx="228">
                  <c:v>2.2290999999999999</c:v>
                </c:pt>
                <c:pt idx="229">
                  <c:v>2.2296</c:v>
                </c:pt>
                <c:pt idx="230">
                  <c:v>2.2296</c:v>
                </c:pt>
                <c:pt idx="231">
                  <c:v>2.2298499999999999</c:v>
                </c:pt>
                <c:pt idx="232">
                  <c:v>2.2301000000000002</c:v>
                </c:pt>
                <c:pt idx="233">
                  <c:v>2.2313000000000001</c:v>
                </c:pt>
                <c:pt idx="234">
                  <c:v>2.2313000000000001</c:v>
                </c:pt>
                <c:pt idx="235">
                  <c:v>2.2317999999999998</c:v>
                </c:pt>
                <c:pt idx="236">
                  <c:v>2.2327499999999998</c:v>
                </c:pt>
                <c:pt idx="237">
                  <c:v>2.2327499999999998</c:v>
                </c:pt>
                <c:pt idx="238">
                  <c:v>2.2330000000000001</c:v>
                </c:pt>
                <c:pt idx="239">
                  <c:v>2.2330000000000001</c:v>
                </c:pt>
                <c:pt idx="240">
                  <c:v>2.2344499999999998</c:v>
                </c:pt>
                <c:pt idx="241">
                  <c:v>2.2344499999999998</c:v>
                </c:pt>
                <c:pt idx="242">
                  <c:v>2.2351999999999999</c:v>
                </c:pt>
                <c:pt idx="243">
                  <c:v>2.2351999999999999</c:v>
                </c:pt>
                <c:pt idx="244">
                  <c:v>2.2354500000000002</c:v>
                </c:pt>
                <c:pt idx="245">
                  <c:v>2.2354500000000002</c:v>
                </c:pt>
                <c:pt idx="246">
                  <c:v>2.2357</c:v>
                </c:pt>
                <c:pt idx="247">
                  <c:v>2.2357</c:v>
                </c:pt>
                <c:pt idx="248">
                  <c:v>2.2362000000000002</c:v>
                </c:pt>
                <c:pt idx="249">
                  <c:v>2.23665</c:v>
                </c:pt>
                <c:pt idx="250">
                  <c:v>2.23665</c:v>
                </c:pt>
                <c:pt idx="251">
                  <c:v>2.2371500000000002</c:v>
                </c:pt>
                <c:pt idx="252">
                  <c:v>2.2374000000000001</c:v>
                </c:pt>
                <c:pt idx="253">
                  <c:v>2.2374000000000001</c:v>
                </c:pt>
                <c:pt idx="254">
                  <c:v>2.2376499999999999</c:v>
                </c:pt>
                <c:pt idx="255">
                  <c:v>2.2388499999999998</c:v>
                </c:pt>
                <c:pt idx="256">
                  <c:v>2.2388499999999998</c:v>
                </c:pt>
                <c:pt idx="257">
                  <c:v>2.2405499999999998</c:v>
                </c:pt>
                <c:pt idx="258">
                  <c:v>2.2432500000000002</c:v>
                </c:pt>
                <c:pt idx="259">
                  <c:v>2.2432500000000002</c:v>
                </c:pt>
                <c:pt idx="260">
                  <c:v>2.2437499999999999</c:v>
                </c:pt>
                <c:pt idx="261">
                  <c:v>2.2437499999999999</c:v>
                </c:pt>
                <c:pt idx="262">
                  <c:v>2.24715</c:v>
                </c:pt>
                <c:pt idx="263">
                  <c:v>2.2824499999999999</c:v>
                </c:pt>
                <c:pt idx="264">
                  <c:v>2.2938999999999998</c:v>
                </c:pt>
                <c:pt idx="265">
                  <c:v>2.2963499999999999</c:v>
                </c:pt>
                <c:pt idx="266">
                  <c:v>2.2968500000000001</c:v>
                </c:pt>
                <c:pt idx="267">
                  <c:v>2.2970999999999999</c:v>
                </c:pt>
                <c:pt idx="268">
                  <c:v>2.29955</c:v>
                </c:pt>
                <c:pt idx="269">
                  <c:v>2.3027000000000002</c:v>
                </c:pt>
                <c:pt idx="270">
                  <c:v>2.3041499999999999</c:v>
                </c:pt>
                <c:pt idx="271">
                  <c:v>2.3083499999999999</c:v>
                </c:pt>
                <c:pt idx="272">
                  <c:v>2.3098000000000001</c:v>
                </c:pt>
                <c:pt idx="273">
                  <c:v>2.3100499999999999</c:v>
                </c:pt>
                <c:pt idx="274">
                  <c:v>2.3102999999999998</c:v>
                </c:pt>
                <c:pt idx="275">
                  <c:v>2.3105000000000002</c:v>
                </c:pt>
                <c:pt idx="276">
                  <c:v>2.3105500000000001</c:v>
                </c:pt>
                <c:pt idx="277">
                  <c:v>2.3107500000000001</c:v>
                </c:pt>
                <c:pt idx="278">
                  <c:v>2.3109999999999999</c:v>
                </c:pt>
                <c:pt idx="279">
                  <c:v>2.3125</c:v>
                </c:pt>
                <c:pt idx="280">
                  <c:v>2.3127499999999999</c:v>
                </c:pt>
                <c:pt idx="281">
                  <c:v>2.3132000000000001</c:v>
                </c:pt>
                <c:pt idx="282">
                  <c:v>2.3139500000000002</c:v>
                </c:pt>
                <c:pt idx="283">
                  <c:v>2.3147000000000002</c:v>
                </c:pt>
                <c:pt idx="284">
                  <c:v>2.3153999999999999</c:v>
                </c:pt>
                <c:pt idx="285">
                  <c:v>2.3156500000000002</c:v>
                </c:pt>
                <c:pt idx="286">
                  <c:v>2.3159000000000001</c:v>
                </c:pt>
                <c:pt idx="287">
                  <c:v>2.3166500000000001</c:v>
                </c:pt>
                <c:pt idx="288">
                  <c:v>2.3166500000000001</c:v>
                </c:pt>
                <c:pt idx="289">
                  <c:v>2.3169</c:v>
                </c:pt>
                <c:pt idx="290">
                  <c:v>2.3170999999999999</c:v>
                </c:pt>
                <c:pt idx="291">
                  <c:v>2.3171499999999998</c:v>
                </c:pt>
                <c:pt idx="292">
                  <c:v>2.31785</c:v>
                </c:pt>
                <c:pt idx="293">
                  <c:v>2.31785</c:v>
                </c:pt>
                <c:pt idx="294">
                  <c:v>2.3180999999999998</c:v>
                </c:pt>
                <c:pt idx="295">
                  <c:v>2.3180999999999998</c:v>
                </c:pt>
                <c:pt idx="296">
                  <c:v>2.3180999999999998</c:v>
                </c:pt>
                <c:pt idx="297">
                  <c:v>2.3180999999999998</c:v>
                </c:pt>
                <c:pt idx="298">
                  <c:v>2.3180999999999998</c:v>
                </c:pt>
                <c:pt idx="299">
                  <c:v>2.3188499999999999</c:v>
                </c:pt>
                <c:pt idx="300">
                  <c:v>2.3193000000000001</c:v>
                </c:pt>
                <c:pt idx="301">
                  <c:v>2.31955</c:v>
                </c:pt>
                <c:pt idx="302">
                  <c:v>2.3197999999999999</c:v>
                </c:pt>
                <c:pt idx="303">
                  <c:v>2.3205499999999999</c:v>
                </c:pt>
                <c:pt idx="304">
                  <c:v>2.3210500000000001</c:v>
                </c:pt>
                <c:pt idx="305">
                  <c:v>2.3212999999999999</c:v>
                </c:pt>
                <c:pt idx="306">
                  <c:v>2.3227500000000001</c:v>
                </c:pt>
                <c:pt idx="307">
                  <c:v>2.3241999999999998</c:v>
                </c:pt>
                <c:pt idx="308">
                  <c:v>2.3261500000000002</c:v>
                </c:pt>
                <c:pt idx="309">
                  <c:v>2.3298000000000001</c:v>
                </c:pt>
                <c:pt idx="310">
                  <c:v>2.33005</c:v>
                </c:pt>
                <c:pt idx="311">
                  <c:v>2.3327499999999999</c:v>
                </c:pt>
                <c:pt idx="312">
                  <c:v>2.3330000000000002</c:v>
                </c:pt>
                <c:pt idx="313">
                  <c:v>2.3342000000000001</c:v>
                </c:pt>
                <c:pt idx="314">
                  <c:v>2.3342000000000001</c:v>
                </c:pt>
                <c:pt idx="315">
                  <c:v>2.3359000000000001</c:v>
                </c:pt>
                <c:pt idx="316">
                  <c:v>2.3386</c:v>
                </c:pt>
                <c:pt idx="317">
                  <c:v>2.3386</c:v>
                </c:pt>
                <c:pt idx="318">
                  <c:v>2.3795000000000002</c:v>
                </c:pt>
                <c:pt idx="319">
                  <c:v>2.37975</c:v>
                </c:pt>
                <c:pt idx="320">
                  <c:v>2.3816999999999999</c:v>
                </c:pt>
                <c:pt idx="321">
                  <c:v>2.3822000000000001</c:v>
                </c:pt>
                <c:pt idx="322">
                  <c:v>2.3831500000000001</c:v>
                </c:pt>
                <c:pt idx="323">
                  <c:v>2.3836499999999998</c:v>
                </c:pt>
                <c:pt idx="324">
                  <c:v>2.3933</c:v>
                </c:pt>
                <c:pt idx="325">
                  <c:v>2.3946499999999999</c:v>
                </c:pt>
                <c:pt idx="326">
                  <c:v>2.3948999999999998</c:v>
                </c:pt>
                <c:pt idx="327">
                  <c:v>2.3950999999999998</c:v>
                </c:pt>
                <c:pt idx="328">
                  <c:v>2.3953500000000001</c:v>
                </c:pt>
                <c:pt idx="329">
                  <c:v>2.3956</c:v>
                </c:pt>
                <c:pt idx="330">
                  <c:v>2.3961000000000001</c:v>
                </c:pt>
                <c:pt idx="331">
                  <c:v>2.39635</c:v>
                </c:pt>
                <c:pt idx="332">
                  <c:v>2.40415</c:v>
                </c:pt>
                <c:pt idx="333">
                  <c:v>2.40415</c:v>
                </c:pt>
                <c:pt idx="334">
                  <c:v>2.40415</c:v>
                </c:pt>
                <c:pt idx="335">
                  <c:v>2.40415</c:v>
                </c:pt>
                <c:pt idx="336">
                  <c:v>2.4043999999999999</c:v>
                </c:pt>
                <c:pt idx="337">
                  <c:v>2.4043999999999999</c:v>
                </c:pt>
                <c:pt idx="338">
                  <c:v>2.4043999999999999</c:v>
                </c:pt>
                <c:pt idx="339">
                  <c:v>2.4043999999999999</c:v>
                </c:pt>
                <c:pt idx="340">
                  <c:v>2.4043999999999999</c:v>
                </c:pt>
                <c:pt idx="341">
                  <c:v>2.4049</c:v>
                </c:pt>
                <c:pt idx="342">
                  <c:v>2.4912000000000001</c:v>
                </c:pt>
                <c:pt idx="343">
                  <c:v>2.5709</c:v>
                </c:pt>
                <c:pt idx="344">
                  <c:v>2.5709</c:v>
                </c:pt>
                <c:pt idx="345">
                  <c:v>2.5762999999999998</c:v>
                </c:pt>
                <c:pt idx="346">
                  <c:v>2.5904500000000001</c:v>
                </c:pt>
                <c:pt idx="347">
                  <c:v>2.6753</c:v>
                </c:pt>
                <c:pt idx="348">
                  <c:v>2.6753</c:v>
                </c:pt>
                <c:pt idx="349">
                  <c:v>2.6753</c:v>
                </c:pt>
                <c:pt idx="350">
                  <c:v>2.74085</c:v>
                </c:pt>
                <c:pt idx="351">
                  <c:v>2.7621000000000002</c:v>
                </c:pt>
                <c:pt idx="352">
                  <c:v>2.77135</c:v>
                </c:pt>
                <c:pt idx="353">
                  <c:v>2.7723499999999999</c:v>
                </c:pt>
                <c:pt idx="354">
                  <c:v>2.83765</c:v>
                </c:pt>
                <c:pt idx="355">
                  <c:v>2.83765</c:v>
                </c:pt>
                <c:pt idx="356">
                  <c:v>2.8466999999999998</c:v>
                </c:pt>
                <c:pt idx="357">
                  <c:v>2.8466999999999998</c:v>
                </c:pt>
                <c:pt idx="358">
                  <c:v>2.8466999999999998</c:v>
                </c:pt>
                <c:pt idx="359">
                  <c:v>2.8466999999999998</c:v>
                </c:pt>
                <c:pt idx="360">
                  <c:v>2.8466999999999998</c:v>
                </c:pt>
                <c:pt idx="361">
                  <c:v>2.8466999999999998</c:v>
                </c:pt>
                <c:pt idx="362">
                  <c:v>2.8471000000000002</c:v>
                </c:pt>
                <c:pt idx="363">
                  <c:v>2.8593999999999999</c:v>
                </c:pt>
                <c:pt idx="364">
                  <c:v>2.8611</c:v>
                </c:pt>
                <c:pt idx="365">
                  <c:v>2.9312999999999998</c:v>
                </c:pt>
                <c:pt idx="366">
                  <c:v>2.9312999999999998</c:v>
                </c:pt>
                <c:pt idx="367">
                  <c:v>2.9329999999999998</c:v>
                </c:pt>
                <c:pt idx="368">
                  <c:v>2.9354499999999999</c:v>
                </c:pt>
                <c:pt idx="369">
                  <c:v>2.9442499999999998</c:v>
                </c:pt>
                <c:pt idx="370">
                  <c:v>2.9442499999999998</c:v>
                </c:pt>
                <c:pt idx="371">
                  <c:v>2.9442499999999998</c:v>
                </c:pt>
                <c:pt idx="372">
                  <c:v>2.9442499999999998</c:v>
                </c:pt>
                <c:pt idx="373">
                  <c:v>2.94475</c:v>
                </c:pt>
                <c:pt idx="374">
                  <c:v>2.94475</c:v>
                </c:pt>
                <c:pt idx="375">
                  <c:v>2.9487000000000001</c:v>
                </c:pt>
                <c:pt idx="376">
                  <c:v>3.01295</c:v>
                </c:pt>
                <c:pt idx="377">
                  <c:v>3.0232000000000001</c:v>
                </c:pt>
                <c:pt idx="378">
                  <c:v>3.0236999999999998</c:v>
                </c:pt>
                <c:pt idx="379">
                  <c:v>3.0238999999999998</c:v>
                </c:pt>
                <c:pt idx="380">
                  <c:v>3.0350999999999999</c:v>
                </c:pt>
                <c:pt idx="381">
                  <c:v>3.0915499999999998</c:v>
                </c:pt>
                <c:pt idx="382">
                  <c:v>3.1195499999999998</c:v>
                </c:pt>
                <c:pt idx="383">
                  <c:v>3.1234500000000001</c:v>
                </c:pt>
                <c:pt idx="384">
                  <c:v>3.1263999999999998</c:v>
                </c:pt>
                <c:pt idx="385">
                  <c:v>3.1738</c:v>
                </c:pt>
                <c:pt idx="386">
                  <c:v>3.1755</c:v>
                </c:pt>
                <c:pt idx="387">
                  <c:v>3.1781999999999999</c:v>
                </c:pt>
                <c:pt idx="388">
                  <c:v>3.1837</c:v>
                </c:pt>
                <c:pt idx="389">
                  <c:v>3.1906500000000002</c:v>
                </c:pt>
                <c:pt idx="390">
                  <c:v>3.19415</c:v>
                </c:pt>
                <c:pt idx="391">
                  <c:v>3.1960999999999999</c:v>
                </c:pt>
                <c:pt idx="392">
                  <c:v>3.1992500000000001</c:v>
                </c:pt>
                <c:pt idx="393">
                  <c:v>3.2004999999999999</c:v>
                </c:pt>
                <c:pt idx="394">
                  <c:v>3.2005499999999998</c:v>
                </c:pt>
                <c:pt idx="395">
                  <c:v>3.2008000000000001</c:v>
                </c:pt>
                <c:pt idx="396">
                  <c:v>3.2080500000000001</c:v>
                </c:pt>
                <c:pt idx="397">
                  <c:v>3.3020999999999998</c:v>
                </c:pt>
                <c:pt idx="398">
                  <c:v>3.3033999999999999</c:v>
                </c:pt>
                <c:pt idx="399">
                  <c:v>3.30925</c:v>
                </c:pt>
                <c:pt idx="400">
                  <c:v>3.3191000000000002</c:v>
                </c:pt>
                <c:pt idx="401">
                  <c:v>3.3704999999999998</c:v>
                </c:pt>
                <c:pt idx="402">
                  <c:v>3.3744000000000001</c:v>
                </c:pt>
                <c:pt idx="403">
                  <c:v>3.3774999999999999</c:v>
                </c:pt>
                <c:pt idx="404">
                  <c:v>3.3777499999999998</c:v>
                </c:pt>
                <c:pt idx="405">
                  <c:v>3.3789500000000001</c:v>
                </c:pt>
                <c:pt idx="406">
                  <c:v>3.3792</c:v>
                </c:pt>
                <c:pt idx="407">
                  <c:v>3.3835999999999999</c:v>
                </c:pt>
                <c:pt idx="408">
                  <c:v>3.3838499999999998</c:v>
                </c:pt>
                <c:pt idx="409">
                  <c:v>3.3862999999999999</c:v>
                </c:pt>
                <c:pt idx="410">
                  <c:v>3.3862999999999999</c:v>
                </c:pt>
                <c:pt idx="411">
                  <c:v>3.3865500000000002</c:v>
                </c:pt>
                <c:pt idx="412">
                  <c:v>3.3865500000000002</c:v>
                </c:pt>
                <c:pt idx="413">
                  <c:v>3.3865500000000002</c:v>
                </c:pt>
                <c:pt idx="414">
                  <c:v>3.3865500000000002</c:v>
                </c:pt>
                <c:pt idx="415">
                  <c:v>3.3865500000000002</c:v>
                </c:pt>
                <c:pt idx="416">
                  <c:v>3.3865500000000002</c:v>
                </c:pt>
                <c:pt idx="417">
                  <c:v>3.3868</c:v>
                </c:pt>
                <c:pt idx="418">
                  <c:v>3.3868</c:v>
                </c:pt>
                <c:pt idx="419">
                  <c:v>3.3868</c:v>
                </c:pt>
                <c:pt idx="420">
                  <c:v>3.3868</c:v>
                </c:pt>
                <c:pt idx="421">
                  <c:v>3.3893</c:v>
                </c:pt>
                <c:pt idx="422">
                  <c:v>3.39045</c:v>
                </c:pt>
                <c:pt idx="423">
                  <c:v>3.3906999999999998</c:v>
                </c:pt>
                <c:pt idx="424">
                  <c:v>3.39255</c:v>
                </c:pt>
                <c:pt idx="425">
                  <c:v>3.4542999999999999</c:v>
                </c:pt>
                <c:pt idx="426">
                  <c:v>3.4601500000000001</c:v>
                </c:pt>
                <c:pt idx="427">
                  <c:v>3.4601500000000001</c:v>
                </c:pt>
                <c:pt idx="428">
                  <c:v>3.4601500000000001</c:v>
                </c:pt>
                <c:pt idx="429">
                  <c:v>3.4601500000000001</c:v>
                </c:pt>
                <c:pt idx="430">
                  <c:v>3.4601500000000001</c:v>
                </c:pt>
                <c:pt idx="431">
                  <c:v>3.4601500000000001</c:v>
                </c:pt>
                <c:pt idx="432">
                  <c:v>3.4641500000000001</c:v>
                </c:pt>
                <c:pt idx="433">
                  <c:v>3.4651000000000001</c:v>
                </c:pt>
                <c:pt idx="434">
                  <c:v>3.4662500000000001</c:v>
                </c:pt>
                <c:pt idx="435">
                  <c:v>3.4670000000000001</c:v>
                </c:pt>
                <c:pt idx="436">
                  <c:v>3.4733499999999999</c:v>
                </c:pt>
                <c:pt idx="437">
                  <c:v>3.4735999999999998</c:v>
                </c:pt>
                <c:pt idx="438">
                  <c:v>3.4735999999999998</c:v>
                </c:pt>
                <c:pt idx="439">
                  <c:v>3.4762499999999998</c:v>
                </c:pt>
                <c:pt idx="440">
                  <c:v>3.4765000000000001</c:v>
                </c:pt>
                <c:pt idx="441">
                  <c:v>3.48</c:v>
                </c:pt>
                <c:pt idx="442">
                  <c:v>3.4809000000000001</c:v>
                </c:pt>
                <c:pt idx="443">
                  <c:v>3.48115</c:v>
                </c:pt>
                <c:pt idx="444">
                  <c:v>3.5428000000000002</c:v>
                </c:pt>
                <c:pt idx="445">
                  <c:v>3.5535999999999999</c:v>
                </c:pt>
                <c:pt idx="446">
                  <c:v>3.5542500000000001</c:v>
                </c:pt>
                <c:pt idx="447">
                  <c:v>3.5562</c:v>
                </c:pt>
                <c:pt idx="448">
                  <c:v>3.5571999999999999</c:v>
                </c:pt>
                <c:pt idx="449">
                  <c:v>3.5574499999999998</c:v>
                </c:pt>
                <c:pt idx="450">
                  <c:v>3.5682</c:v>
                </c:pt>
                <c:pt idx="451">
                  <c:v>3.5682</c:v>
                </c:pt>
                <c:pt idx="452">
                  <c:v>3.5682</c:v>
                </c:pt>
                <c:pt idx="453">
                  <c:v>3.5682</c:v>
                </c:pt>
                <c:pt idx="454">
                  <c:v>3.5682</c:v>
                </c:pt>
                <c:pt idx="455">
                  <c:v>3.5682</c:v>
                </c:pt>
                <c:pt idx="456">
                  <c:v>3.6320999999999999</c:v>
                </c:pt>
                <c:pt idx="457">
                  <c:v>3.64425</c:v>
                </c:pt>
                <c:pt idx="458">
                  <c:v>3.64425</c:v>
                </c:pt>
                <c:pt idx="459">
                  <c:v>3.6507000000000001</c:v>
                </c:pt>
                <c:pt idx="460">
                  <c:v>3.6630500000000001</c:v>
                </c:pt>
                <c:pt idx="461">
                  <c:v>3.6630500000000001</c:v>
                </c:pt>
                <c:pt idx="462">
                  <c:v>3.6630500000000001</c:v>
                </c:pt>
                <c:pt idx="463">
                  <c:v>3.7416999999999998</c:v>
                </c:pt>
                <c:pt idx="464">
                  <c:v>3.8216000000000001</c:v>
                </c:pt>
                <c:pt idx="465">
                  <c:v>3.8437999999999999</c:v>
                </c:pt>
                <c:pt idx="466">
                  <c:v>3.8437999999999999</c:v>
                </c:pt>
                <c:pt idx="467">
                  <c:v>3.9127999999999998</c:v>
                </c:pt>
                <c:pt idx="468">
                  <c:v>3.9198</c:v>
                </c:pt>
              </c:numCache>
            </c:numRef>
          </c:xVal>
          <c:yVal>
            <c:numRef>
              <c:f>'Q_fit (all)'!$E$21:$E$489</c:f>
              <c:numCache>
                <c:formatCode>General</c:formatCode>
                <c:ptCount val="469"/>
                <c:pt idx="0">
                  <c:v>2.7910139997402439E-2</c:v>
                </c:pt>
                <c:pt idx="1">
                  <c:v>2.8210139997099759E-2</c:v>
                </c:pt>
                <c:pt idx="2">
                  <c:v>3.7439996958710253E-5</c:v>
                </c:pt>
                <c:pt idx="3">
                  <c:v>-6.9440000515896827E-4</c:v>
                </c:pt>
                <c:pt idx="4">
                  <c:v>-4.8270000115735456E-4</c:v>
                </c:pt>
                <c:pt idx="5">
                  <c:v>-2.9690000519622117E-4</c:v>
                </c:pt>
                <c:pt idx="6">
                  <c:v>3.0309999419841915E-4</c:v>
                </c:pt>
                <c:pt idx="7">
                  <c:v>-6.2174000049708411E-3</c:v>
                </c:pt>
                <c:pt idx="8">
                  <c:v>-1.4870000086375512E-3</c:v>
                </c:pt>
                <c:pt idx="9">
                  <c:v>-3.0887200045981444E-3</c:v>
                </c:pt>
                <c:pt idx="10">
                  <c:v>-5.9857600062969141E-3</c:v>
                </c:pt>
                <c:pt idx="11">
                  <c:v>1.5259400024660863E-3</c:v>
                </c:pt>
                <c:pt idx="12">
                  <c:v>2.7911199940717779E-3</c:v>
                </c:pt>
                <c:pt idx="13">
                  <c:v>0</c:v>
                </c:pt>
                <c:pt idx="14">
                  <c:v>3.385599993634969E-4</c:v>
                </c:pt>
                <c:pt idx="15">
                  <c:v>-1.0408720001578331E-2</c:v>
                </c:pt>
                <c:pt idx="16">
                  <c:v>-4.382879997137934E-3</c:v>
                </c:pt>
                <c:pt idx="17">
                  <c:v>-5.7682199985720217E-3</c:v>
                </c:pt>
                <c:pt idx="18">
                  <c:v>-1.3585699998657219E-2</c:v>
                </c:pt>
                <c:pt idx="19">
                  <c:v>1.5972799999872223E-2</c:v>
                </c:pt>
                <c:pt idx="20">
                  <c:v>5.5599957704544067E-6</c:v>
                </c:pt>
                <c:pt idx="21">
                  <c:v>4.5313999726204202E-4</c:v>
                </c:pt>
                <c:pt idx="22">
                  <c:v>-9.0351600010762922E-3</c:v>
                </c:pt>
                <c:pt idx="23">
                  <c:v>6.0289999237284064E-4</c:v>
                </c:pt>
                <c:pt idx="24">
                  <c:v>-3.3114600082626566E-3</c:v>
                </c:pt>
                <c:pt idx="25">
                  <c:v>8.5245599984773435E-3</c:v>
                </c:pt>
                <c:pt idx="26">
                  <c:v>1.0362600005464628E-3</c:v>
                </c:pt>
                <c:pt idx="27">
                  <c:v>-6.4927600033115596E-3</c:v>
                </c:pt>
                <c:pt idx="28">
                  <c:v>3.8722799945389852E-3</c:v>
                </c:pt>
                <c:pt idx="29">
                  <c:v>-4.0481600080966018E-3</c:v>
                </c:pt>
                <c:pt idx="30">
                  <c:v>1.0054799997305963E-2</c:v>
                </c:pt>
                <c:pt idx="31">
                  <c:v>-3.5802800048259087E-3</c:v>
                </c:pt>
                <c:pt idx="32">
                  <c:v>4.3056399954366498E-3</c:v>
                </c:pt>
                <c:pt idx="33">
                  <c:v>1.9570700002077501E-2</c:v>
                </c:pt>
                <c:pt idx="34">
                  <c:v>1.9912219991965685E-2</c:v>
                </c:pt>
                <c:pt idx="35">
                  <c:v>1.6503479993843939E-2</c:v>
                </c:pt>
                <c:pt idx="36">
                  <c:v>6.0213800024939701E-3</c:v>
                </c:pt>
                <c:pt idx="37">
                  <c:v>2.3571919999085367E-2</c:v>
                </c:pt>
                <c:pt idx="38">
                  <c:v>2.4510599992936477E-2</c:v>
                </c:pt>
                <c:pt idx="39">
                  <c:v>2.5322299996332731E-2</c:v>
                </c:pt>
                <c:pt idx="40">
                  <c:v>2.54339999955846E-2</c:v>
                </c:pt>
                <c:pt idx="41">
                  <c:v>7.3517799974069931E-3</c:v>
                </c:pt>
                <c:pt idx="42">
                  <c:v>9.8634800015133806E-3</c:v>
                </c:pt>
                <c:pt idx="43">
                  <c:v>2.8766659997927491E-2</c:v>
                </c:pt>
                <c:pt idx="44">
                  <c:v>3.6102040001424029E-2</c:v>
                </c:pt>
                <c:pt idx="45">
                  <c:v>3.8102040001831483E-2</c:v>
                </c:pt>
                <c:pt idx="46">
                  <c:v>3.9613739994820207E-2</c:v>
                </c:pt>
                <c:pt idx="47">
                  <c:v>3.0116080000880174E-2</c:v>
                </c:pt>
                <c:pt idx="48">
                  <c:v>3.0125439996481873E-2</c:v>
                </c:pt>
                <c:pt idx="49">
                  <c:v>2.5707339991640765E-2</c:v>
                </c:pt>
                <c:pt idx="50">
                  <c:v>3.5140099993441254E-2</c:v>
                </c:pt>
                <c:pt idx="51">
                  <c:v>3.5549460000765976E-2</c:v>
                </c:pt>
                <c:pt idx="52">
                  <c:v>3.5461159997794311E-2</c:v>
                </c:pt>
                <c:pt idx="53">
                  <c:v>3.5672859994519968E-2</c:v>
                </c:pt>
                <c:pt idx="54">
                  <c:v>3.4496259992010891E-2</c:v>
                </c:pt>
                <c:pt idx="55">
                  <c:v>3.0298599995148834E-2</c:v>
                </c:pt>
                <c:pt idx="56">
                  <c:v>1.7345399995974731E-2</c:v>
                </c:pt>
                <c:pt idx="57">
                  <c:v>2.9448360000969842E-2</c:v>
                </c:pt>
                <c:pt idx="58">
                  <c:v>2.5025579998327885E-2</c:v>
                </c:pt>
                <c:pt idx="59">
                  <c:v>3.3593439991818741E-2</c:v>
                </c:pt>
                <c:pt idx="60">
                  <c:v>3.761683999618981E-2</c:v>
                </c:pt>
                <c:pt idx="61">
                  <c:v>2.6696399996581022E-2</c:v>
                </c:pt>
                <c:pt idx="62">
                  <c:v>3.669639999861829E-2</c:v>
                </c:pt>
                <c:pt idx="63">
                  <c:v>3.571043999545509E-2</c:v>
                </c:pt>
                <c:pt idx="64">
                  <c:v>2.3719799995888025E-2</c:v>
                </c:pt>
                <c:pt idx="65">
                  <c:v>2.9119799997715745E-2</c:v>
                </c:pt>
                <c:pt idx="66">
                  <c:v>2.9119799997715745E-2</c:v>
                </c:pt>
                <c:pt idx="67">
                  <c:v>3.0743199997232296E-2</c:v>
                </c:pt>
                <c:pt idx="68">
                  <c:v>4.390231999423122E-2</c:v>
                </c:pt>
                <c:pt idx="69">
                  <c:v>1.2981879990547895E-2</c:v>
                </c:pt>
                <c:pt idx="70">
                  <c:v>1.3981879994389601E-2</c:v>
                </c:pt>
                <c:pt idx="71">
                  <c:v>1.5981879994797055E-2</c:v>
                </c:pt>
                <c:pt idx="72">
                  <c:v>1.5981879994797055E-2</c:v>
                </c:pt>
                <c:pt idx="73">
                  <c:v>1.7981879995204508E-2</c:v>
                </c:pt>
                <c:pt idx="74">
                  <c:v>1.7981879995204508E-2</c:v>
                </c:pt>
                <c:pt idx="75">
                  <c:v>1.9981879995611962E-2</c:v>
                </c:pt>
                <c:pt idx="76">
                  <c:v>1.9981879995611962E-2</c:v>
                </c:pt>
                <c:pt idx="77">
                  <c:v>5.7143979996908456E-2</c:v>
                </c:pt>
                <c:pt idx="78">
                  <c:v>5.0167380002676509E-2</c:v>
                </c:pt>
                <c:pt idx="79">
                  <c:v>4.5758640000713058E-2</c:v>
                </c:pt>
                <c:pt idx="80">
                  <c:v>4.7758640001120511E-2</c:v>
                </c:pt>
                <c:pt idx="81">
                  <c:v>2.7987959998426959E-2</c:v>
                </c:pt>
                <c:pt idx="82">
                  <c:v>2.6170479999564122E-2</c:v>
                </c:pt>
                <c:pt idx="83">
                  <c:v>3.2761739996203687E-2</c:v>
                </c:pt>
                <c:pt idx="84">
                  <c:v>3.9376399996399414E-2</c:v>
                </c:pt>
                <c:pt idx="85">
                  <c:v>3.9455960002669599E-2</c:v>
                </c:pt>
                <c:pt idx="86">
                  <c:v>4.1079859998717438E-2</c:v>
                </c:pt>
                <c:pt idx="87">
                  <c:v>4.6591559999797028E-2</c:v>
                </c:pt>
                <c:pt idx="88">
                  <c:v>5.9112619994266424E-2</c:v>
                </c:pt>
                <c:pt idx="89">
                  <c:v>3.461495999363251E-2</c:v>
                </c:pt>
                <c:pt idx="90">
                  <c:v>7.6617599988821894E-3</c:v>
                </c:pt>
                <c:pt idx="91">
                  <c:v>4.4538499998452608E-2</c:v>
                </c:pt>
                <c:pt idx="92">
                  <c:v>5.0538499992399011E-2</c:v>
                </c:pt>
                <c:pt idx="93">
                  <c:v>5.1538499996240716E-2</c:v>
                </c:pt>
                <c:pt idx="94">
                  <c:v>5.2096999992500059E-2</c:v>
                </c:pt>
                <c:pt idx="95">
                  <c:v>3.760869999678107E-2</c:v>
                </c:pt>
                <c:pt idx="96">
                  <c:v>3.4641459998965729E-2</c:v>
                </c:pt>
                <c:pt idx="97">
                  <c:v>3.5641459995531477E-2</c:v>
                </c:pt>
                <c:pt idx="98">
                  <c:v>4.4541459996253252E-2</c:v>
                </c:pt>
                <c:pt idx="99">
                  <c:v>4.4941460000700317E-2</c:v>
                </c:pt>
                <c:pt idx="100">
                  <c:v>4.5241460000397637E-2</c:v>
                </c:pt>
                <c:pt idx="101">
                  <c:v>4.3680279995896854E-2</c:v>
                </c:pt>
                <c:pt idx="102">
                  <c:v>5.1391719993262086E-2</c:v>
                </c:pt>
                <c:pt idx="103">
                  <c:v>5.7148179999785498E-2</c:v>
                </c:pt>
                <c:pt idx="104">
                  <c:v>3.9739439991535619E-2</c:v>
                </c:pt>
                <c:pt idx="105">
                  <c:v>5.5816179999965243E-2</c:v>
                </c:pt>
                <c:pt idx="106">
                  <c:v>5.6216179997136351E-2</c:v>
                </c:pt>
                <c:pt idx="107">
                  <c:v>5.527530000108527E-2</c:v>
                </c:pt>
                <c:pt idx="108">
                  <c:v>5.7975299998361152E-2</c:v>
                </c:pt>
                <c:pt idx="109">
                  <c:v>5.5357199998979922E-2</c:v>
                </c:pt>
                <c:pt idx="110">
                  <c:v>5.5769519996829331E-2</c:v>
                </c:pt>
                <c:pt idx="111">
                  <c:v>5.6169519994000439E-2</c:v>
                </c:pt>
                <c:pt idx="112">
                  <c:v>5.0092919998860452E-2</c:v>
                </c:pt>
                <c:pt idx="113">
                  <c:v>5.4745639994507656E-2</c:v>
                </c:pt>
                <c:pt idx="114">
                  <c:v>7.1280739997746423E-2</c:v>
                </c:pt>
                <c:pt idx="115">
                  <c:v>5.4848599997058045E-2</c:v>
                </c:pt>
                <c:pt idx="116">
                  <c:v>4.443986000114819E-2</c:v>
                </c:pt>
                <c:pt idx="117">
                  <c:v>5.5884459994558711E-2</c:v>
                </c:pt>
                <c:pt idx="118">
                  <c:v>6.2981379996926989E-2</c:v>
                </c:pt>
                <c:pt idx="119">
                  <c:v>6.3181379991874564E-2</c:v>
                </c:pt>
                <c:pt idx="120">
                  <c:v>6.3681379993795417E-2</c:v>
                </c:pt>
                <c:pt idx="121">
                  <c:v>6.3404779990378302E-2</c:v>
                </c:pt>
                <c:pt idx="122">
                  <c:v>6.3504779995128047E-2</c:v>
                </c:pt>
                <c:pt idx="123">
                  <c:v>6.3704779990075622E-2</c:v>
                </c:pt>
                <c:pt idx="124">
                  <c:v>6.2237539998022839E-2</c:v>
                </c:pt>
                <c:pt idx="125">
                  <c:v>6.2937539994891267E-2</c:v>
                </c:pt>
                <c:pt idx="126">
                  <c:v>5.9349240000301506E-2</c:v>
                </c:pt>
                <c:pt idx="127">
                  <c:v>6.0649239996564575E-2</c:v>
                </c:pt>
                <c:pt idx="128">
                  <c:v>5.8522399995126761E-2</c:v>
                </c:pt>
                <c:pt idx="129">
                  <c:v>6.2331759996595792E-2</c:v>
                </c:pt>
                <c:pt idx="130">
                  <c:v>6.3031760000740178E-2</c:v>
                </c:pt>
                <c:pt idx="131">
                  <c:v>6.8443459997070022E-2</c:v>
                </c:pt>
                <c:pt idx="132">
                  <c:v>6.9243459998688195E-2</c:v>
                </c:pt>
                <c:pt idx="133">
                  <c:v>6.255515999509953E-2</c:v>
                </c:pt>
                <c:pt idx="134">
                  <c:v>6.4455159998033196E-2</c:v>
                </c:pt>
                <c:pt idx="135">
                  <c:v>6.3966859997890424E-2</c:v>
                </c:pt>
                <c:pt idx="136">
                  <c:v>6.586686000082409E-2</c:v>
                </c:pt>
                <c:pt idx="137">
                  <c:v>6.6601959995750804E-2</c:v>
                </c:pt>
                <c:pt idx="138">
                  <c:v>6.3751720001164358E-2</c:v>
                </c:pt>
                <c:pt idx="139">
                  <c:v>6.3887439995596651E-2</c:v>
                </c:pt>
                <c:pt idx="140">
                  <c:v>6.4187439995293971E-2</c:v>
                </c:pt>
                <c:pt idx="141">
                  <c:v>6.4187439995293971E-2</c:v>
                </c:pt>
                <c:pt idx="142">
                  <c:v>6.4187439995293971E-2</c:v>
                </c:pt>
                <c:pt idx="143">
                  <c:v>6.4387439997517504E-2</c:v>
                </c:pt>
                <c:pt idx="144">
                  <c:v>6.4887439992162399E-2</c:v>
                </c:pt>
                <c:pt idx="145">
                  <c:v>5.6910840001364704E-2</c:v>
                </c:pt>
                <c:pt idx="146">
                  <c:v>6.1910839998745359E-2</c:v>
                </c:pt>
                <c:pt idx="147">
                  <c:v>6.6990399995120242E-2</c:v>
                </c:pt>
                <c:pt idx="148">
                  <c:v>6.9958000000042375E-2</c:v>
                </c:pt>
                <c:pt idx="149">
                  <c:v>7.0957999996608123E-2</c:v>
                </c:pt>
                <c:pt idx="150">
                  <c:v>7.2057999997923616E-2</c:v>
                </c:pt>
                <c:pt idx="151">
                  <c:v>7.1337839995976537E-2</c:v>
                </c:pt>
                <c:pt idx="152">
                  <c:v>7.1937839995371178E-2</c:v>
                </c:pt>
                <c:pt idx="153">
                  <c:v>7.2749539998767432E-2</c:v>
                </c:pt>
                <c:pt idx="154">
                  <c:v>7.2849539996241219E-2</c:v>
                </c:pt>
                <c:pt idx="155">
                  <c:v>7.3420359993178863E-2</c:v>
                </c:pt>
                <c:pt idx="156">
                  <c:v>7.5220359991362784E-2</c:v>
                </c:pt>
                <c:pt idx="157">
                  <c:v>6.9132059994444717E-2</c:v>
                </c:pt>
                <c:pt idx="158">
                  <c:v>7.2132059998693876E-2</c:v>
                </c:pt>
                <c:pt idx="159">
                  <c:v>7.6358419995813165E-2</c:v>
                </c:pt>
                <c:pt idx="160">
                  <c:v>7.2937979995913338E-2</c:v>
                </c:pt>
                <c:pt idx="161">
                  <c:v>8.6461380000400823E-2</c:v>
                </c:pt>
                <c:pt idx="162">
                  <c:v>8.9461379997374024E-2</c:v>
                </c:pt>
                <c:pt idx="163">
                  <c:v>7.3973079997813329E-2</c:v>
                </c:pt>
                <c:pt idx="164">
                  <c:v>7.3505839995050337E-2</c:v>
                </c:pt>
                <c:pt idx="165">
                  <c:v>7.400583999697119E-2</c:v>
                </c:pt>
                <c:pt idx="166">
                  <c:v>7.3435159996734001E-2</c:v>
                </c:pt>
                <c:pt idx="167">
                  <c:v>7.3735159996431321E-2</c:v>
                </c:pt>
                <c:pt idx="168">
                  <c:v>8.1717559995013289E-2</c:v>
                </c:pt>
                <c:pt idx="169">
                  <c:v>8.1817559992487077E-2</c:v>
                </c:pt>
                <c:pt idx="170">
                  <c:v>8.3717559995420743E-2</c:v>
                </c:pt>
                <c:pt idx="171">
                  <c:v>8.2226439997612033E-2</c:v>
                </c:pt>
                <c:pt idx="172">
                  <c:v>8.3726439996098634E-2</c:v>
                </c:pt>
                <c:pt idx="173">
                  <c:v>8.4400219995586667E-2</c:v>
                </c:pt>
                <c:pt idx="174">
                  <c:v>8.5600219994375948E-2</c:v>
                </c:pt>
                <c:pt idx="175">
                  <c:v>8.6600219998217653E-2</c:v>
                </c:pt>
                <c:pt idx="176">
                  <c:v>8.9035320001130458E-2</c:v>
                </c:pt>
                <c:pt idx="177">
                  <c:v>8.4668080002302304E-2</c:v>
                </c:pt>
                <c:pt idx="178">
                  <c:v>8.5368079999170732E-2</c:v>
                </c:pt>
                <c:pt idx="179">
                  <c:v>8.5668079998868052E-2</c:v>
                </c:pt>
                <c:pt idx="180">
                  <c:v>9.2983379996439908E-2</c:v>
                </c:pt>
                <c:pt idx="181">
                  <c:v>9.3283379996137228E-2</c:v>
                </c:pt>
                <c:pt idx="182">
                  <c:v>9.5383379994018469E-2</c:v>
                </c:pt>
                <c:pt idx="183">
                  <c:v>9.3185719997563865E-2</c:v>
                </c:pt>
                <c:pt idx="184">
                  <c:v>9.338571999251144E-2</c:v>
                </c:pt>
                <c:pt idx="185">
                  <c:v>9.4785719993524253E-2</c:v>
                </c:pt>
                <c:pt idx="186">
                  <c:v>9.3791639992559794E-2</c:v>
                </c:pt>
                <c:pt idx="187">
                  <c:v>9.3791639992559794E-2</c:v>
                </c:pt>
                <c:pt idx="188">
                  <c:v>8.4665419992234092E-2</c:v>
                </c:pt>
                <c:pt idx="189">
                  <c:v>9.0871339991281275E-2</c:v>
                </c:pt>
                <c:pt idx="190">
                  <c:v>8.6383039997599553E-2</c:v>
                </c:pt>
                <c:pt idx="191">
                  <c:v>8.9397079995251261E-2</c:v>
                </c:pt>
                <c:pt idx="192">
                  <c:v>0.12651863999781199</c:v>
                </c:pt>
                <c:pt idx="193">
                  <c:v>9.8948579994612373E-2</c:v>
                </c:pt>
                <c:pt idx="194">
                  <c:v>0.10134857999219093</c:v>
                </c:pt>
                <c:pt idx="195">
                  <c:v>0.10294857999542728</c:v>
                </c:pt>
                <c:pt idx="196">
                  <c:v>0.10233047999645351</c:v>
                </c:pt>
                <c:pt idx="197">
                  <c:v>0.10253047999867704</c:v>
                </c:pt>
                <c:pt idx="198">
                  <c:v>0.10333048000029521</c:v>
                </c:pt>
                <c:pt idx="199">
                  <c:v>0.10168959999282379</c:v>
                </c:pt>
                <c:pt idx="200">
                  <c:v>0.1030895999938366</c:v>
                </c:pt>
                <c:pt idx="201">
                  <c:v>0.10318959999131039</c:v>
                </c:pt>
                <c:pt idx="202">
                  <c:v>0.10408959999040235</c:v>
                </c:pt>
                <c:pt idx="203">
                  <c:v>0.10450129999662749</c:v>
                </c:pt>
                <c:pt idx="204">
                  <c:v>0.10460129999410128</c:v>
                </c:pt>
                <c:pt idx="205">
                  <c:v>0.10762469999463065</c:v>
                </c:pt>
                <c:pt idx="206">
                  <c:v>0.11667149999993853</c:v>
                </c:pt>
                <c:pt idx="207">
                  <c:v>0.10539255999901798</c:v>
                </c:pt>
                <c:pt idx="208">
                  <c:v>0.10619255999336019</c:v>
                </c:pt>
                <c:pt idx="209">
                  <c:v>0.10521595999307465</c:v>
                </c:pt>
                <c:pt idx="210">
                  <c:v>0.10551595999277197</c:v>
                </c:pt>
                <c:pt idx="211">
                  <c:v>0.11422766000032425</c:v>
                </c:pt>
                <c:pt idx="212">
                  <c:v>0.11472765999496914</c:v>
                </c:pt>
                <c:pt idx="213">
                  <c:v>0.1012393599958159</c:v>
                </c:pt>
                <c:pt idx="214">
                  <c:v>0.10045105999597581</c:v>
                </c:pt>
                <c:pt idx="215">
                  <c:v>0.10381891999713844</c:v>
                </c:pt>
                <c:pt idx="216">
                  <c:v>0.10431891999905929</c:v>
                </c:pt>
                <c:pt idx="217">
                  <c:v>0.11014231999433832</c:v>
                </c:pt>
                <c:pt idx="218">
                  <c:v>0.11034231999656186</c:v>
                </c:pt>
                <c:pt idx="219">
                  <c:v>0.10365402000024915</c:v>
                </c:pt>
                <c:pt idx="220">
                  <c:v>0.10485401999903843</c:v>
                </c:pt>
                <c:pt idx="221">
                  <c:v>0.1092867799961823</c:v>
                </c:pt>
                <c:pt idx="222">
                  <c:v>0.11088677999214269</c:v>
                </c:pt>
                <c:pt idx="223">
                  <c:v>0.11339847999624908</c:v>
                </c:pt>
                <c:pt idx="224">
                  <c:v>0.11379847999342019</c:v>
                </c:pt>
                <c:pt idx="225">
                  <c:v>0.11211018000176409</c:v>
                </c:pt>
                <c:pt idx="226">
                  <c:v>0.11291017999610631</c:v>
                </c:pt>
                <c:pt idx="227">
                  <c:v>0.10832187999039888</c:v>
                </c:pt>
                <c:pt idx="228">
                  <c:v>0.10842187999514863</c:v>
                </c:pt>
                <c:pt idx="229">
                  <c:v>0.10344528000132414</c:v>
                </c:pt>
                <c:pt idx="230">
                  <c:v>0.10424527999566635</c:v>
                </c:pt>
                <c:pt idx="231">
                  <c:v>0.10115697999572149</c:v>
                </c:pt>
                <c:pt idx="232">
                  <c:v>9.9468679996789433E-2</c:v>
                </c:pt>
                <c:pt idx="233">
                  <c:v>0.10442483999941032</c:v>
                </c:pt>
                <c:pt idx="234">
                  <c:v>0.10452483999688411</c:v>
                </c:pt>
                <c:pt idx="235">
                  <c:v>0.10954823999782093</c:v>
                </c:pt>
                <c:pt idx="236">
                  <c:v>0.11189269999886164</c:v>
                </c:pt>
                <c:pt idx="237">
                  <c:v>0.11209270000108518</c:v>
                </c:pt>
                <c:pt idx="238">
                  <c:v>0.10760439999285154</c:v>
                </c:pt>
                <c:pt idx="239">
                  <c:v>0.10950439999578521</c:v>
                </c:pt>
                <c:pt idx="240">
                  <c:v>0.10777225999481743</c:v>
                </c:pt>
                <c:pt idx="241">
                  <c:v>0.10917225999583025</c:v>
                </c:pt>
                <c:pt idx="242">
                  <c:v>0.10170735999417957</c:v>
                </c:pt>
                <c:pt idx="243">
                  <c:v>0.1034073599948897</c:v>
                </c:pt>
                <c:pt idx="244">
                  <c:v>0.10421905999101</c:v>
                </c:pt>
                <c:pt idx="245">
                  <c:v>0.10511905999010196</c:v>
                </c:pt>
                <c:pt idx="246">
                  <c:v>0.1137307599929045</c:v>
                </c:pt>
                <c:pt idx="247">
                  <c:v>0.11443075999704888</c:v>
                </c:pt>
                <c:pt idx="248">
                  <c:v>0.11375415999646066</c:v>
                </c:pt>
                <c:pt idx="249">
                  <c:v>0.10487522000039462</c:v>
                </c:pt>
                <c:pt idx="250">
                  <c:v>0.10507522000261815</c:v>
                </c:pt>
                <c:pt idx="251">
                  <c:v>0.10559862000081921</c:v>
                </c:pt>
                <c:pt idx="252">
                  <c:v>0.10281032000057166</c:v>
                </c:pt>
                <c:pt idx="253">
                  <c:v>0.1034103199999663</c:v>
                </c:pt>
                <c:pt idx="254">
                  <c:v>0.10232201999315294</c:v>
                </c:pt>
                <c:pt idx="255">
                  <c:v>0.10437817999627441</c:v>
                </c:pt>
                <c:pt idx="256">
                  <c:v>0.10517817999789258</c:v>
                </c:pt>
                <c:pt idx="257">
                  <c:v>0.1084577400033595</c:v>
                </c:pt>
                <c:pt idx="258">
                  <c:v>0.10858409999491414</c:v>
                </c:pt>
                <c:pt idx="259">
                  <c:v>0.10928409999178257</c:v>
                </c:pt>
                <c:pt idx="260">
                  <c:v>0.10660749999806285</c:v>
                </c:pt>
                <c:pt idx="261">
                  <c:v>0.10720749999745749</c:v>
                </c:pt>
                <c:pt idx="262">
                  <c:v>9.8066619997553062E-2</c:v>
                </c:pt>
                <c:pt idx="263">
                  <c:v>0.10541865999402944</c:v>
                </c:pt>
                <c:pt idx="264">
                  <c:v>0.11245451999275247</c:v>
                </c:pt>
                <c:pt idx="265">
                  <c:v>0.10906917999818688</c:v>
                </c:pt>
                <c:pt idx="266">
                  <c:v>0.10909258000174304</c:v>
                </c:pt>
                <c:pt idx="267">
                  <c:v>0.10460427999350941</c:v>
                </c:pt>
                <c:pt idx="268">
                  <c:v>0.10721894000016619</c:v>
                </c:pt>
                <c:pt idx="269">
                  <c:v>0.10886636000213912</c:v>
                </c:pt>
                <c:pt idx="270">
                  <c:v>0.1034342199927778</c:v>
                </c:pt>
                <c:pt idx="271">
                  <c:v>0.10663077999925008</c:v>
                </c:pt>
                <c:pt idx="272">
                  <c:v>0.1191986400008318</c:v>
                </c:pt>
                <c:pt idx="273">
                  <c:v>0.11071033999178326</c:v>
                </c:pt>
                <c:pt idx="274">
                  <c:v>0.1122220399993239</c:v>
                </c:pt>
                <c:pt idx="275">
                  <c:v>0.11923139999998966</c:v>
                </c:pt>
                <c:pt idx="276">
                  <c:v>0.10673374000180047</c:v>
                </c:pt>
                <c:pt idx="277">
                  <c:v>0.11674309999943944</c:v>
                </c:pt>
                <c:pt idx="278">
                  <c:v>0.10925480000150856</c:v>
                </c:pt>
                <c:pt idx="279">
                  <c:v>0.11032499999419088</c:v>
                </c:pt>
                <c:pt idx="280">
                  <c:v>0.10783669999364065</c:v>
                </c:pt>
                <c:pt idx="281">
                  <c:v>0.1163577599945711</c:v>
                </c:pt>
                <c:pt idx="282">
                  <c:v>0.11199285999464337</c:v>
                </c:pt>
                <c:pt idx="283">
                  <c:v>0.11442795999755617</c:v>
                </c:pt>
                <c:pt idx="284">
                  <c:v>0.12046071999793639</c:v>
                </c:pt>
                <c:pt idx="285">
                  <c:v>0.1135724199921242</c:v>
                </c:pt>
                <c:pt idx="286">
                  <c:v>0.11548411999683594</c:v>
                </c:pt>
                <c:pt idx="287">
                  <c:v>0.11201921999600017</c:v>
                </c:pt>
                <c:pt idx="288">
                  <c:v>0.11441921999357874</c:v>
                </c:pt>
                <c:pt idx="289">
                  <c:v>0.11253091999969911</c:v>
                </c:pt>
                <c:pt idx="290">
                  <c:v>0.11554027999227401</c:v>
                </c:pt>
                <c:pt idx="291">
                  <c:v>0.1210426199977519</c:v>
                </c:pt>
                <c:pt idx="292">
                  <c:v>0.11257537999335909</c:v>
                </c:pt>
                <c:pt idx="293">
                  <c:v>0.12857537999661872</c:v>
                </c:pt>
                <c:pt idx="294">
                  <c:v>0.10188707999623148</c:v>
                </c:pt>
                <c:pt idx="295">
                  <c:v>0.10598708000179613</c:v>
                </c:pt>
                <c:pt idx="296">
                  <c:v>0.110887080001703</c:v>
                </c:pt>
                <c:pt idx="297">
                  <c:v>0.11228707999543985</c:v>
                </c:pt>
                <c:pt idx="298">
                  <c:v>0.11508707999746548</c:v>
                </c:pt>
                <c:pt idx="299">
                  <c:v>0.12112217999674613</c:v>
                </c:pt>
                <c:pt idx="300">
                  <c:v>0.11464323999825865</c:v>
                </c:pt>
                <c:pt idx="301">
                  <c:v>0.11115493999386672</c:v>
                </c:pt>
                <c:pt idx="302">
                  <c:v>0.11366663999797311</c:v>
                </c:pt>
                <c:pt idx="303">
                  <c:v>0.10920174000057159</c:v>
                </c:pt>
                <c:pt idx="304">
                  <c:v>0.10622513999260264</c:v>
                </c:pt>
                <c:pt idx="305">
                  <c:v>0.10673683999630157</c:v>
                </c:pt>
                <c:pt idx="306">
                  <c:v>0.10330469999462366</c:v>
                </c:pt>
                <c:pt idx="307">
                  <c:v>0.11177255999791669</c:v>
                </c:pt>
                <c:pt idx="308">
                  <c:v>9.3463819997850806E-2</c:v>
                </c:pt>
                <c:pt idx="309">
                  <c:v>0.11113463999208761</c:v>
                </c:pt>
                <c:pt idx="310">
                  <c:v>0.113646339996194</c:v>
                </c:pt>
                <c:pt idx="311">
                  <c:v>0.10277269999642158</c:v>
                </c:pt>
                <c:pt idx="312">
                  <c:v>0.10028440000314731</c:v>
                </c:pt>
                <c:pt idx="313">
                  <c:v>0.11254055999597767</c:v>
                </c:pt>
                <c:pt idx="314">
                  <c:v>0.11434056000143755</c:v>
                </c:pt>
                <c:pt idx="315">
                  <c:v>0.11242012000002433</c:v>
                </c:pt>
                <c:pt idx="316">
                  <c:v>0.11254647999885492</c:v>
                </c:pt>
                <c:pt idx="317">
                  <c:v>0.11324647999572335</c:v>
                </c:pt>
                <c:pt idx="318">
                  <c:v>0.11246060000121361</c:v>
                </c:pt>
                <c:pt idx="319">
                  <c:v>0.11197230000107083</c:v>
                </c:pt>
                <c:pt idx="320">
                  <c:v>0.10956355999223888</c:v>
                </c:pt>
                <c:pt idx="321">
                  <c:v>0.11358695999660995</c:v>
                </c:pt>
                <c:pt idx="322">
                  <c:v>0.11613141999259824</c:v>
                </c:pt>
                <c:pt idx="323">
                  <c:v>0.11115481999877375</c:v>
                </c:pt>
                <c:pt idx="324">
                  <c:v>0.11210643999947933</c:v>
                </c:pt>
                <c:pt idx="325">
                  <c:v>0.11666962000163039</c:v>
                </c:pt>
                <c:pt idx="326">
                  <c:v>0.11318131999723846</c:v>
                </c:pt>
                <c:pt idx="327">
                  <c:v>0.11719067999365507</c:v>
                </c:pt>
                <c:pt idx="328">
                  <c:v>0.117702379997354</c:v>
                </c:pt>
                <c:pt idx="329">
                  <c:v>0.11621408000064548</c:v>
                </c:pt>
                <c:pt idx="330">
                  <c:v>0.11923747999389889</c:v>
                </c:pt>
                <c:pt idx="331">
                  <c:v>0.11574917999678291</c:v>
                </c:pt>
                <c:pt idx="332">
                  <c:v>0.13481422000040766</c:v>
                </c:pt>
                <c:pt idx="333">
                  <c:v>0.14251422000234015</c:v>
                </c:pt>
                <c:pt idx="334">
                  <c:v>0.14521421999961603</c:v>
                </c:pt>
                <c:pt idx="335">
                  <c:v>0.14521421999961603</c:v>
                </c:pt>
                <c:pt idx="336">
                  <c:v>0.12692591999802971</c:v>
                </c:pt>
                <c:pt idx="337">
                  <c:v>0.12902591999591095</c:v>
                </c:pt>
                <c:pt idx="338">
                  <c:v>0.13452591999521246</c:v>
                </c:pt>
                <c:pt idx="339">
                  <c:v>0.13452591999521246</c:v>
                </c:pt>
                <c:pt idx="340">
                  <c:v>0.1366259199930937</c:v>
                </c:pt>
                <c:pt idx="341">
                  <c:v>0.11984931999904802</c:v>
                </c:pt>
                <c:pt idx="342">
                  <c:v>0.12638815999525832</c:v>
                </c:pt>
                <c:pt idx="343">
                  <c:v>0.1287181200023042</c:v>
                </c:pt>
                <c:pt idx="344">
                  <c:v>0.1343181199990795</c:v>
                </c:pt>
                <c:pt idx="345">
                  <c:v>0.13337083999795141</c:v>
                </c:pt>
                <c:pt idx="346">
                  <c:v>0.15633305999654112</c:v>
                </c:pt>
                <c:pt idx="347">
                  <c:v>0.14120403999550035</c:v>
                </c:pt>
                <c:pt idx="348">
                  <c:v>0.1413040400002501</c:v>
                </c:pt>
                <c:pt idx="349">
                  <c:v>0.14140403999772388</c:v>
                </c:pt>
                <c:pt idx="350">
                  <c:v>0.13857178000034764</c:v>
                </c:pt>
                <c:pt idx="351">
                  <c:v>0.14816627999971388</c:v>
                </c:pt>
                <c:pt idx="352">
                  <c:v>0.1485991799927433</c:v>
                </c:pt>
                <c:pt idx="353">
                  <c:v>0.15154597999935504</c:v>
                </c:pt>
                <c:pt idx="354">
                  <c:v>0.15940201999910641</c:v>
                </c:pt>
                <c:pt idx="355">
                  <c:v>0.15996201999951154</c:v>
                </c:pt>
                <c:pt idx="356">
                  <c:v>0.14700556000025244</c:v>
                </c:pt>
                <c:pt idx="357">
                  <c:v>0.1470255599997472</c:v>
                </c:pt>
                <c:pt idx="358">
                  <c:v>0.14842556000076002</c:v>
                </c:pt>
                <c:pt idx="359">
                  <c:v>0.14845555999636417</c:v>
                </c:pt>
                <c:pt idx="360">
                  <c:v>0.14867555999808246</c:v>
                </c:pt>
                <c:pt idx="361">
                  <c:v>0.14872556000045734</c:v>
                </c:pt>
                <c:pt idx="362">
                  <c:v>0.1542442799982382</c:v>
                </c:pt>
                <c:pt idx="363">
                  <c:v>0.1614199199975701</c:v>
                </c:pt>
                <c:pt idx="364">
                  <c:v>0.15649947999190772</c:v>
                </c:pt>
                <c:pt idx="365">
                  <c:v>0.17728483999962918</c:v>
                </c:pt>
                <c:pt idx="366">
                  <c:v>0.17798483999649761</c:v>
                </c:pt>
                <c:pt idx="367">
                  <c:v>0.16476439999678405</c:v>
                </c:pt>
                <c:pt idx="368">
                  <c:v>0.16463905999262352</c:v>
                </c:pt>
                <c:pt idx="369">
                  <c:v>0.18139089999749558</c:v>
                </c:pt>
                <c:pt idx="370">
                  <c:v>0.18139089999749558</c:v>
                </c:pt>
                <c:pt idx="371">
                  <c:v>0.18167089999769814</c:v>
                </c:pt>
                <c:pt idx="372">
                  <c:v>0.18236089999845717</c:v>
                </c:pt>
                <c:pt idx="373">
                  <c:v>0.18041429999721004</c:v>
                </c:pt>
                <c:pt idx="374">
                  <c:v>0.18103429999609943</c:v>
                </c:pt>
                <c:pt idx="375">
                  <c:v>0.16559915999823716</c:v>
                </c:pt>
                <c:pt idx="376">
                  <c:v>0.17140605999884428</c:v>
                </c:pt>
                <c:pt idx="377">
                  <c:v>0.16728575999877648</c:v>
                </c:pt>
                <c:pt idx="378">
                  <c:v>0.17339915999764344</c:v>
                </c:pt>
                <c:pt idx="379">
                  <c:v>0.17421851999824867</c:v>
                </c:pt>
                <c:pt idx="380">
                  <c:v>0.17514267999649746</c:v>
                </c:pt>
                <c:pt idx="381">
                  <c:v>0.18008453999209451</c:v>
                </c:pt>
                <c:pt idx="382">
                  <c:v>0.18389493999711704</c:v>
                </c:pt>
                <c:pt idx="383">
                  <c:v>0.18417745999613544</c:v>
                </c:pt>
                <c:pt idx="384">
                  <c:v>0.15541551999922376</c:v>
                </c:pt>
                <c:pt idx="385">
                  <c:v>0.18463383999187499</c:v>
                </c:pt>
                <c:pt idx="386">
                  <c:v>0.18271339999773772</c:v>
                </c:pt>
                <c:pt idx="387">
                  <c:v>0.18483975999697577</c:v>
                </c:pt>
                <c:pt idx="388">
                  <c:v>0.19119715999840992</c:v>
                </c:pt>
                <c:pt idx="389">
                  <c:v>0.18862241999886464</c:v>
                </c:pt>
                <c:pt idx="390">
                  <c:v>0.19608621999941533</c:v>
                </c:pt>
                <c:pt idx="391">
                  <c:v>0.19117747999553103</c:v>
                </c:pt>
                <c:pt idx="392">
                  <c:v>0.19392489999881946</c:v>
                </c:pt>
                <c:pt idx="393">
                  <c:v>0.19248339999467134</c:v>
                </c:pt>
                <c:pt idx="394">
                  <c:v>0.18838573999528307</c:v>
                </c:pt>
                <c:pt idx="395">
                  <c:v>0.191997439993429</c:v>
                </c:pt>
                <c:pt idx="396">
                  <c:v>0.19781674000114435</c:v>
                </c:pt>
                <c:pt idx="397">
                  <c:v>0.20753827999578789</c:v>
                </c:pt>
                <c:pt idx="398">
                  <c:v>0.20582912000099896</c:v>
                </c:pt>
                <c:pt idx="399">
                  <c:v>0.20887290000246139</c:v>
                </c:pt>
                <c:pt idx="400">
                  <c:v>0.20963387999654515</c:v>
                </c:pt>
                <c:pt idx="401">
                  <c:v>0.21663939999416471</c:v>
                </c:pt>
                <c:pt idx="402">
                  <c:v>0.21662191999348579</c:v>
                </c:pt>
                <c:pt idx="403">
                  <c:v>0.21616699999867706</c:v>
                </c:pt>
                <c:pt idx="404">
                  <c:v>0.21717869999702089</c:v>
                </c:pt>
                <c:pt idx="405">
                  <c:v>0.2177348599943798</c:v>
                </c:pt>
                <c:pt idx="406">
                  <c:v>0.21614655999292154</c:v>
                </c:pt>
                <c:pt idx="407">
                  <c:v>0.21595248000085121</c:v>
                </c:pt>
                <c:pt idx="408">
                  <c:v>0.21816417999070836</c:v>
                </c:pt>
                <c:pt idx="409">
                  <c:v>0.17057883999950718</c:v>
                </c:pt>
                <c:pt idx="410">
                  <c:v>0.17457884000032209</c:v>
                </c:pt>
                <c:pt idx="411">
                  <c:v>0.19109053999272874</c:v>
                </c:pt>
                <c:pt idx="412">
                  <c:v>0.20209053999860771</c:v>
                </c:pt>
                <c:pt idx="413">
                  <c:v>0.20230053999694064</c:v>
                </c:pt>
                <c:pt idx="414">
                  <c:v>0.21799053999711759</c:v>
                </c:pt>
                <c:pt idx="415">
                  <c:v>0.21909053999843309</c:v>
                </c:pt>
                <c:pt idx="416">
                  <c:v>0.21960053999646334</c:v>
                </c:pt>
                <c:pt idx="417">
                  <c:v>0.21730223999475129</c:v>
                </c:pt>
                <c:pt idx="418">
                  <c:v>0.21748223999748006</c:v>
                </c:pt>
                <c:pt idx="419">
                  <c:v>0.21748223999748006</c:v>
                </c:pt>
                <c:pt idx="420">
                  <c:v>0.21758223999495385</c:v>
                </c:pt>
                <c:pt idx="421">
                  <c:v>0.21781923999515129</c:v>
                </c:pt>
                <c:pt idx="422">
                  <c:v>0.21817305999866221</c:v>
                </c:pt>
                <c:pt idx="423">
                  <c:v>0.21828475999791408</c:v>
                </c:pt>
                <c:pt idx="424">
                  <c:v>0.21797133999643847</c:v>
                </c:pt>
                <c:pt idx="425">
                  <c:v>0.22786123999685515</c:v>
                </c:pt>
                <c:pt idx="426">
                  <c:v>0.22563501999684377</c:v>
                </c:pt>
                <c:pt idx="427">
                  <c:v>0.22563501999684377</c:v>
                </c:pt>
                <c:pt idx="428">
                  <c:v>0.22567501999583328</c:v>
                </c:pt>
                <c:pt idx="429">
                  <c:v>0.22567501999583328</c:v>
                </c:pt>
                <c:pt idx="430">
                  <c:v>0.22593501999654109</c:v>
                </c:pt>
                <c:pt idx="431">
                  <c:v>0.2259750199955306</c:v>
                </c:pt>
                <c:pt idx="432">
                  <c:v>0.22672221999528119</c:v>
                </c:pt>
                <c:pt idx="433">
                  <c:v>0.22836667999945348</c:v>
                </c:pt>
                <c:pt idx="434">
                  <c:v>0.2266204999978072</c:v>
                </c:pt>
                <c:pt idx="435">
                  <c:v>0.22285559999727411</c:v>
                </c:pt>
                <c:pt idx="436">
                  <c:v>0.22825277999800164</c:v>
                </c:pt>
                <c:pt idx="437">
                  <c:v>0.22756447999563534</c:v>
                </c:pt>
                <c:pt idx="438">
                  <c:v>0.22816447999502998</c:v>
                </c:pt>
                <c:pt idx="439">
                  <c:v>0.22848849999718368</c:v>
                </c:pt>
                <c:pt idx="440">
                  <c:v>0.22730020000017248</c:v>
                </c:pt>
                <c:pt idx="441">
                  <c:v>0.22676399999909336</c:v>
                </c:pt>
                <c:pt idx="442">
                  <c:v>0.22760611999547109</c:v>
                </c:pt>
                <c:pt idx="443">
                  <c:v>0.22901781999826198</c:v>
                </c:pt>
                <c:pt idx="444">
                  <c:v>0.2369030399931944</c:v>
                </c:pt>
                <c:pt idx="445">
                  <c:v>0.23660847999417456</c:v>
                </c:pt>
                <c:pt idx="446">
                  <c:v>0.23783890000049723</c:v>
                </c:pt>
                <c:pt idx="447">
                  <c:v>0.23883015999308554</c:v>
                </c:pt>
                <c:pt idx="448">
                  <c:v>0.23787695999635616</c:v>
                </c:pt>
                <c:pt idx="449">
                  <c:v>0.23848865999752888</c:v>
                </c:pt>
                <c:pt idx="450">
                  <c:v>0.23869175999425352</c:v>
                </c:pt>
                <c:pt idx="451">
                  <c:v>0.23875175999273779</c:v>
                </c:pt>
                <c:pt idx="452">
                  <c:v>0.23889175999647705</c:v>
                </c:pt>
                <c:pt idx="453">
                  <c:v>0.23895175999496132</c:v>
                </c:pt>
                <c:pt idx="454">
                  <c:v>0.23899175999395084</c:v>
                </c:pt>
                <c:pt idx="455">
                  <c:v>0.23905175999971107</c:v>
                </c:pt>
                <c:pt idx="456">
                  <c:v>0.24648228000296513</c:v>
                </c:pt>
                <c:pt idx="457">
                  <c:v>0.24675089999072952</c:v>
                </c:pt>
                <c:pt idx="458">
                  <c:v>0.24682089999259915</c:v>
                </c:pt>
                <c:pt idx="459">
                  <c:v>0.24955275999673177</c:v>
                </c:pt>
                <c:pt idx="460">
                  <c:v>0.24953073999495246</c:v>
                </c:pt>
                <c:pt idx="461">
                  <c:v>0.24973073999717599</c:v>
                </c:pt>
                <c:pt idx="462">
                  <c:v>0.24983073999464978</c:v>
                </c:pt>
                <c:pt idx="463">
                  <c:v>0.25631155999872135</c:v>
                </c:pt>
                <c:pt idx="464">
                  <c:v>0.26455088000511751</c:v>
                </c:pt>
                <c:pt idx="465">
                  <c:v>0.26738983999530319</c:v>
                </c:pt>
                <c:pt idx="466">
                  <c:v>0.26748984000005294</c:v>
                </c:pt>
                <c:pt idx="467">
                  <c:v>0.27571903999341885</c:v>
                </c:pt>
                <c:pt idx="468">
                  <c:v>0.27744663999328623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3DE-4AA0-AFE6-C6EC8F2863E3}"/>
            </c:ext>
          </c:extLst>
        </c:ser>
        <c:ser>
          <c:idx val="1"/>
          <c:order val="1"/>
          <c:tx>
            <c:strRef>
              <c:f>'Q_fit (all)'!$V$1</c:f>
              <c:strCache>
                <c:ptCount val="1"/>
                <c:pt idx="0">
                  <c:v>Q.Fit</c:v>
                </c:pt>
              </c:strCache>
            </c:strRef>
          </c:tx>
          <c:spPr>
            <a:ln w="3175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'Q_fit (all)'!$U$2:$U$119</c:f>
              <c:numCache>
                <c:formatCode>General</c:formatCode>
                <c:ptCount val="118"/>
                <c:pt idx="0">
                  <c:v>-2.2000000000000002</c:v>
                </c:pt>
                <c:pt idx="1">
                  <c:v>-2</c:v>
                </c:pt>
                <c:pt idx="2">
                  <c:v>-1.8</c:v>
                </c:pt>
                <c:pt idx="3">
                  <c:v>-1.6</c:v>
                </c:pt>
                <c:pt idx="4">
                  <c:v>-1.4</c:v>
                </c:pt>
                <c:pt idx="5">
                  <c:v>-1.2</c:v>
                </c:pt>
                <c:pt idx="6">
                  <c:v>-1</c:v>
                </c:pt>
                <c:pt idx="7">
                  <c:v>-0.8</c:v>
                </c:pt>
                <c:pt idx="8">
                  <c:v>-0.6</c:v>
                </c:pt>
                <c:pt idx="9">
                  <c:v>-0.4</c:v>
                </c:pt>
                <c:pt idx="10">
                  <c:v>-0.2</c:v>
                </c:pt>
                <c:pt idx="11">
                  <c:v>0</c:v>
                </c:pt>
                <c:pt idx="12">
                  <c:v>0.2</c:v>
                </c:pt>
                <c:pt idx="13">
                  <c:v>0.4</c:v>
                </c:pt>
                <c:pt idx="14">
                  <c:v>0.6</c:v>
                </c:pt>
                <c:pt idx="15">
                  <c:v>0.8</c:v>
                </c:pt>
                <c:pt idx="16">
                  <c:v>1</c:v>
                </c:pt>
                <c:pt idx="17">
                  <c:v>1.2</c:v>
                </c:pt>
                <c:pt idx="18">
                  <c:v>1.4</c:v>
                </c:pt>
                <c:pt idx="19">
                  <c:v>1.6</c:v>
                </c:pt>
                <c:pt idx="20">
                  <c:v>1.8</c:v>
                </c:pt>
                <c:pt idx="21">
                  <c:v>2</c:v>
                </c:pt>
                <c:pt idx="22">
                  <c:v>2.2000000000000002</c:v>
                </c:pt>
                <c:pt idx="23">
                  <c:v>2.4</c:v>
                </c:pt>
                <c:pt idx="24">
                  <c:v>2.6</c:v>
                </c:pt>
                <c:pt idx="25">
                  <c:v>2.8</c:v>
                </c:pt>
                <c:pt idx="26">
                  <c:v>3</c:v>
                </c:pt>
                <c:pt idx="27">
                  <c:v>3.2</c:v>
                </c:pt>
                <c:pt idx="28">
                  <c:v>3.4</c:v>
                </c:pt>
                <c:pt idx="29">
                  <c:v>3.6</c:v>
                </c:pt>
                <c:pt idx="30">
                  <c:v>3.8</c:v>
                </c:pt>
                <c:pt idx="31">
                  <c:v>4</c:v>
                </c:pt>
                <c:pt idx="32">
                  <c:v>4.2</c:v>
                </c:pt>
              </c:numCache>
            </c:numRef>
          </c:xVal>
          <c:yVal>
            <c:numRef>
              <c:f>'Q_fit (all)'!$V$2:$V$119</c:f>
              <c:numCache>
                <c:formatCode>General</c:formatCode>
                <c:ptCount val="118"/>
                <c:pt idx="0">
                  <c:v>3.5275936804487394E-2</c:v>
                </c:pt>
                <c:pt idx="1">
                  <c:v>2.4553608041916183E-2</c:v>
                </c:pt>
                <c:pt idx="2">
                  <c:v>1.5109657336343285E-2</c:v>
                </c:pt>
                <c:pt idx="3">
                  <c:v>6.9440846877686715E-3</c:v>
                </c:pt>
                <c:pt idx="4">
                  <c:v>5.6890096192342698E-5</c:v>
                </c:pt>
                <c:pt idx="5">
                  <c:v>-5.5519264383856876E-3</c:v>
                </c:pt>
                <c:pt idx="6">
                  <c:v>-9.8823649159654331E-3</c:v>
                </c:pt>
                <c:pt idx="7">
                  <c:v>-1.2934425336546885E-2</c:v>
                </c:pt>
                <c:pt idx="8">
                  <c:v>-1.4708107700130049E-2</c:v>
                </c:pt>
                <c:pt idx="9">
                  <c:v>-1.5203412006714922E-2</c:v>
                </c:pt>
                <c:pt idx="10">
                  <c:v>-1.4420338256301504E-2</c:v>
                </c:pt>
                <c:pt idx="11">
                  <c:v>-1.2358886448889796E-2</c:v>
                </c:pt>
                <c:pt idx="12">
                  <c:v>-9.0190565844797971E-3</c:v>
                </c:pt>
                <c:pt idx="13">
                  <c:v>-4.400848663071508E-3</c:v>
                </c:pt>
                <c:pt idx="14">
                  <c:v>1.4957373153350684E-3</c:v>
                </c:pt>
                <c:pt idx="15">
                  <c:v>8.6707013507399417E-3</c:v>
                </c:pt>
                <c:pt idx="16">
                  <c:v>1.7124043443143097E-2</c:v>
                </c:pt>
                <c:pt idx="17">
                  <c:v>2.6855763592544546E-2</c:v>
                </c:pt>
                <c:pt idx="18">
                  <c:v>3.7865861798944286E-2</c:v>
                </c:pt>
                <c:pt idx="19">
                  <c:v>5.0154338062342332E-2</c:v>
                </c:pt>
                <c:pt idx="20">
                  <c:v>6.3721192382738642E-2</c:v>
                </c:pt>
                <c:pt idx="21">
                  <c:v>7.8566424760133244E-2</c:v>
                </c:pt>
                <c:pt idx="22">
                  <c:v>9.4690035194526165E-2</c:v>
                </c:pt>
                <c:pt idx="23">
                  <c:v>0.11209202368591734</c:v>
                </c:pt>
                <c:pt idx="24">
                  <c:v>0.13077239023430684</c:v>
                </c:pt>
                <c:pt idx="25">
                  <c:v>0.15073113483969458</c:v>
                </c:pt>
                <c:pt idx="26">
                  <c:v>0.17196825750208067</c:v>
                </c:pt>
                <c:pt idx="27">
                  <c:v>0.19448375822146505</c:v>
                </c:pt>
                <c:pt idx="28">
                  <c:v>0.21827763699784763</c:v>
                </c:pt>
                <c:pt idx="29">
                  <c:v>0.24334989383122857</c:v>
                </c:pt>
                <c:pt idx="30">
                  <c:v>0.26970052872160777</c:v>
                </c:pt>
                <c:pt idx="31">
                  <c:v>0.29732954166898529</c:v>
                </c:pt>
                <c:pt idx="32">
                  <c:v>0.32623693267336112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3DE-4AA0-AFE6-C6EC8F2863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13244232"/>
        <c:axId val="1"/>
      </c:scatterChart>
      <c:valAx>
        <c:axId val="513244232"/>
        <c:scaling>
          <c:orientation val="minMax"/>
          <c:max val="4.5"/>
          <c:min val="-2.5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0.4"/>
          <c:min val="-0.0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13244232"/>
        <c:crossesAt val="0"/>
        <c:crossBetween val="midCat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44431443138775295"/>
          <c:y val="0.89349112426035504"/>
          <c:w val="0.56506484755056263"/>
          <c:h val="0.9526627218934911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XX Xxx -- O-C Diagram</a:t>
            </a:r>
          </a:p>
        </c:rich>
      </c:tx>
      <c:layout>
        <c:manualLayout>
          <c:xMode val="edge"/>
          <c:yMode val="edge"/>
          <c:x val="0.43150732870719927"/>
          <c:y val="4.733727810650887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1643904336901062E-2"/>
          <c:y val="0.18639053254437871"/>
          <c:w val="0.90867681207728235"/>
          <c:h val="0.65680473372781067"/>
        </c:manualLayout>
      </c:layout>
      <c:scatterChart>
        <c:scatterStyle val="lineMarker"/>
        <c:varyColors val="0"/>
        <c:ser>
          <c:idx val="0"/>
          <c:order val="0"/>
          <c:tx>
            <c:strRef>
              <c:f>'Q_fit (all) (LiTE)'!$E$20</c:f>
              <c:strCache>
                <c:ptCount val="1"/>
                <c:pt idx="0">
                  <c:v>Y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'Q_fit (all) (LiTE)'!$D$21:$D$442</c:f>
              <c:numCache>
                <c:formatCode>General</c:formatCode>
                <c:ptCount val="422"/>
                <c:pt idx="0">
                  <c:v>0</c:v>
                </c:pt>
                <c:pt idx="1">
                  <c:v>0.44474999999999998</c:v>
                </c:pt>
                <c:pt idx="2">
                  <c:v>7.46E-2</c:v>
                </c:pt>
                <c:pt idx="3">
                  <c:v>0.53129999999999999</c:v>
                </c:pt>
                <c:pt idx="4">
                  <c:v>0.79930000000000001</c:v>
                </c:pt>
                <c:pt idx="5">
                  <c:v>-0.45550000000000002</c:v>
                </c:pt>
                <c:pt idx="6">
                  <c:v>-2.3199999999999998E-2</c:v>
                </c:pt>
                <c:pt idx="7">
                  <c:v>0.44085000000000002</c:v>
                </c:pt>
                <c:pt idx="8">
                  <c:v>0.43840000000000001</c:v>
                </c:pt>
                <c:pt idx="9">
                  <c:v>0.80879999999999996</c:v>
                </c:pt>
                <c:pt idx="10">
                  <c:v>0.88290000000000002</c:v>
                </c:pt>
                <c:pt idx="11">
                  <c:v>0.62155000000000005</c:v>
                </c:pt>
                <c:pt idx="12">
                  <c:v>-2.5399999999999999E-2</c:v>
                </c:pt>
                <c:pt idx="13">
                  <c:v>0.44669999999999999</c:v>
                </c:pt>
                <c:pt idx="14">
                  <c:v>6.9199999999999998E-2</c:v>
                </c:pt>
                <c:pt idx="15">
                  <c:v>0.53105000000000002</c:v>
                </c:pt>
                <c:pt idx="16">
                  <c:v>0.53425</c:v>
                </c:pt>
                <c:pt idx="17">
                  <c:v>0.71445000000000003</c:v>
                </c:pt>
                <c:pt idx="18">
                  <c:v>-2.2950000000000002E-2</c:v>
                </c:pt>
                <c:pt idx="19">
                  <c:v>0.80710000000000004</c:v>
                </c:pt>
                <c:pt idx="20">
                  <c:v>1.1628499999999999</c:v>
                </c:pt>
                <c:pt idx="21">
                  <c:v>1.3408500000000001</c:v>
                </c:pt>
                <c:pt idx="22">
                  <c:v>1.5931999999999999</c:v>
                </c:pt>
                <c:pt idx="23">
                  <c:v>0.71419999999999995</c:v>
                </c:pt>
                <c:pt idx="24">
                  <c:v>1.3411</c:v>
                </c:pt>
                <c:pt idx="25">
                  <c:v>0.81100000000000005</c:v>
                </c:pt>
                <c:pt idx="26">
                  <c:v>1.4291</c:v>
                </c:pt>
                <c:pt idx="27">
                  <c:v>1.4291</c:v>
                </c:pt>
                <c:pt idx="28">
                  <c:v>0.44600000000000001</c:v>
                </c:pt>
                <c:pt idx="29">
                  <c:v>1.4291</c:v>
                </c:pt>
                <c:pt idx="30">
                  <c:v>1.4291</c:v>
                </c:pt>
                <c:pt idx="31">
                  <c:v>1.1411</c:v>
                </c:pt>
                <c:pt idx="32">
                  <c:v>1.4155</c:v>
                </c:pt>
                <c:pt idx="33">
                  <c:v>1.4291</c:v>
                </c:pt>
                <c:pt idx="34">
                  <c:v>1.4291</c:v>
                </c:pt>
                <c:pt idx="35">
                  <c:v>1.06775</c:v>
                </c:pt>
                <c:pt idx="36">
                  <c:v>1.1391500000000001</c:v>
                </c:pt>
                <c:pt idx="37">
                  <c:v>1.4291</c:v>
                </c:pt>
                <c:pt idx="38">
                  <c:v>1.4291</c:v>
                </c:pt>
                <c:pt idx="39">
                  <c:v>1.4235</c:v>
                </c:pt>
                <c:pt idx="40">
                  <c:v>1.4193499999999999</c:v>
                </c:pt>
                <c:pt idx="41">
                  <c:v>1.41255</c:v>
                </c:pt>
                <c:pt idx="42">
                  <c:v>1.5185999999999999</c:v>
                </c:pt>
                <c:pt idx="43">
                  <c:v>1.423</c:v>
                </c:pt>
                <c:pt idx="44">
                  <c:v>1.5146999999999999</c:v>
                </c:pt>
                <c:pt idx="45">
                  <c:v>1.39245</c:v>
                </c:pt>
                <c:pt idx="46">
                  <c:v>1.4177</c:v>
                </c:pt>
                <c:pt idx="47">
                  <c:v>1.4106000000000001</c:v>
                </c:pt>
                <c:pt idx="48">
                  <c:v>1.4108000000000001</c:v>
                </c:pt>
                <c:pt idx="49">
                  <c:v>1.4145000000000001</c:v>
                </c:pt>
                <c:pt idx="50">
                  <c:v>1.4239999999999999</c:v>
                </c:pt>
                <c:pt idx="51">
                  <c:v>1.5205500000000001</c:v>
                </c:pt>
                <c:pt idx="52">
                  <c:v>1.4208000000000001</c:v>
                </c:pt>
                <c:pt idx="53">
                  <c:v>1.5922000000000001</c:v>
                </c:pt>
                <c:pt idx="54">
                  <c:v>1.60345</c:v>
                </c:pt>
                <c:pt idx="55">
                  <c:v>1.60345</c:v>
                </c:pt>
                <c:pt idx="56">
                  <c:v>1.4233</c:v>
                </c:pt>
                <c:pt idx="57">
                  <c:v>1.4103000000000001</c:v>
                </c:pt>
                <c:pt idx="58">
                  <c:v>1.423</c:v>
                </c:pt>
                <c:pt idx="59">
                  <c:v>1.6027499999999999</c:v>
                </c:pt>
                <c:pt idx="60">
                  <c:v>1.4213</c:v>
                </c:pt>
                <c:pt idx="61">
                  <c:v>1.4103000000000001</c:v>
                </c:pt>
                <c:pt idx="62">
                  <c:v>1.5229999999999999</c:v>
                </c:pt>
                <c:pt idx="63">
                  <c:v>1.5246999999999999</c:v>
                </c:pt>
                <c:pt idx="64">
                  <c:v>1.41055</c:v>
                </c:pt>
                <c:pt idx="65">
                  <c:v>1.7658</c:v>
                </c:pt>
                <c:pt idx="66">
                  <c:v>1.59145</c:v>
                </c:pt>
                <c:pt idx="67">
                  <c:v>1.4274</c:v>
                </c:pt>
                <c:pt idx="68">
                  <c:v>1.79145</c:v>
                </c:pt>
                <c:pt idx="69">
                  <c:v>1.6012500000000001</c:v>
                </c:pt>
                <c:pt idx="70">
                  <c:v>1.5098</c:v>
                </c:pt>
                <c:pt idx="71">
                  <c:v>1.5916999999999999</c:v>
                </c:pt>
                <c:pt idx="72">
                  <c:v>1.5098</c:v>
                </c:pt>
                <c:pt idx="73">
                  <c:v>1.5078499999999999</c:v>
                </c:pt>
                <c:pt idx="74">
                  <c:v>1.6012500000000001</c:v>
                </c:pt>
                <c:pt idx="75">
                  <c:v>1.6729000000000001</c:v>
                </c:pt>
                <c:pt idx="76">
                  <c:v>1.6012500000000001</c:v>
                </c:pt>
                <c:pt idx="77">
                  <c:v>1.6025</c:v>
                </c:pt>
                <c:pt idx="78">
                  <c:v>1.7873000000000001</c:v>
                </c:pt>
                <c:pt idx="79">
                  <c:v>1.7895000000000001</c:v>
                </c:pt>
                <c:pt idx="80">
                  <c:v>1.7789999999999999</c:v>
                </c:pt>
                <c:pt idx="81">
                  <c:v>1.8009500000000001</c:v>
                </c:pt>
                <c:pt idx="82">
                  <c:v>1.8763000000000001</c:v>
                </c:pt>
                <c:pt idx="83">
                  <c:v>1.50735</c:v>
                </c:pt>
                <c:pt idx="84">
                  <c:v>1.7638499999999999</c:v>
                </c:pt>
                <c:pt idx="85">
                  <c:v>1.8680000000000001</c:v>
                </c:pt>
                <c:pt idx="86">
                  <c:v>1.59215</c:v>
                </c:pt>
                <c:pt idx="87">
                  <c:v>1.8643000000000001</c:v>
                </c:pt>
                <c:pt idx="88">
                  <c:v>1.8643000000000001</c:v>
                </c:pt>
                <c:pt idx="89">
                  <c:v>1.8763000000000001</c:v>
                </c:pt>
                <c:pt idx="90">
                  <c:v>1.86405</c:v>
                </c:pt>
                <c:pt idx="91">
                  <c:v>1.8682000000000001</c:v>
                </c:pt>
                <c:pt idx="92">
                  <c:v>1.8687</c:v>
                </c:pt>
                <c:pt idx="93">
                  <c:v>1.86405</c:v>
                </c:pt>
                <c:pt idx="94">
                  <c:v>1.8682000000000001</c:v>
                </c:pt>
                <c:pt idx="95">
                  <c:v>1.8757999999999999</c:v>
                </c:pt>
                <c:pt idx="96">
                  <c:v>1.8689499999999999</c:v>
                </c:pt>
                <c:pt idx="97">
                  <c:v>1.8687</c:v>
                </c:pt>
                <c:pt idx="98">
                  <c:v>1.8689499999999999</c:v>
                </c:pt>
                <c:pt idx="99">
                  <c:v>1.8696999999999999</c:v>
                </c:pt>
                <c:pt idx="100">
                  <c:v>1.8684499999999999</c:v>
                </c:pt>
                <c:pt idx="101">
                  <c:v>1.9579500000000001</c:v>
                </c:pt>
                <c:pt idx="102">
                  <c:v>1.8684499999999999</c:v>
                </c:pt>
                <c:pt idx="103">
                  <c:v>1.7880499999999999</c:v>
                </c:pt>
                <c:pt idx="104">
                  <c:v>1.9538</c:v>
                </c:pt>
                <c:pt idx="105">
                  <c:v>1.9538</c:v>
                </c:pt>
                <c:pt idx="106">
                  <c:v>1.9579500000000001</c:v>
                </c:pt>
                <c:pt idx="107">
                  <c:v>1.9540500000000001</c:v>
                </c:pt>
                <c:pt idx="108">
                  <c:v>1.9540500000000001</c:v>
                </c:pt>
                <c:pt idx="109">
                  <c:v>1.9631000000000001</c:v>
                </c:pt>
                <c:pt idx="110">
                  <c:v>1.96065</c:v>
                </c:pt>
                <c:pt idx="111">
                  <c:v>2.04915</c:v>
                </c:pt>
                <c:pt idx="112">
                  <c:v>2.13815</c:v>
                </c:pt>
                <c:pt idx="113">
                  <c:v>2.0506000000000002</c:v>
                </c:pt>
                <c:pt idx="114">
                  <c:v>2.0506000000000002</c:v>
                </c:pt>
                <c:pt idx="115">
                  <c:v>2.04915</c:v>
                </c:pt>
                <c:pt idx="116">
                  <c:v>2.0506000000000002</c:v>
                </c:pt>
                <c:pt idx="117">
                  <c:v>2.1427999999999998</c:v>
                </c:pt>
                <c:pt idx="118">
                  <c:v>1.96285</c:v>
                </c:pt>
                <c:pt idx="119">
                  <c:v>2.04915</c:v>
                </c:pt>
                <c:pt idx="120">
                  <c:v>2.0499000000000001</c:v>
                </c:pt>
                <c:pt idx="121">
                  <c:v>2.1431</c:v>
                </c:pt>
                <c:pt idx="122">
                  <c:v>1.96285</c:v>
                </c:pt>
                <c:pt idx="123">
                  <c:v>2.14255</c:v>
                </c:pt>
                <c:pt idx="124">
                  <c:v>2.12785</c:v>
                </c:pt>
                <c:pt idx="125">
                  <c:v>2.1278999999999999</c:v>
                </c:pt>
                <c:pt idx="126">
                  <c:v>2.12785</c:v>
                </c:pt>
                <c:pt idx="127">
                  <c:v>2.1278999999999999</c:v>
                </c:pt>
                <c:pt idx="128">
                  <c:v>2.1278999999999999</c:v>
                </c:pt>
                <c:pt idx="129">
                  <c:v>2.12785</c:v>
                </c:pt>
                <c:pt idx="130">
                  <c:v>2.24715</c:v>
                </c:pt>
                <c:pt idx="131">
                  <c:v>2.21685</c:v>
                </c:pt>
                <c:pt idx="132">
                  <c:v>2.2301000000000002</c:v>
                </c:pt>
                <c:pt idx="133">
                  <c:v>2.2254499999999999</c:v>
                </c:pt>
                <c:pt idx="134">
                  <c:v>2.2298499999999999</c:v>
                </c:pt>
                <c:pt idx="135">
                  <c:v>2.2252000000000001</c:v>
                </c:pt>
                <c:pt idx="136">
                  <c:v>2.21685</c:v>
                </c:pt>
                <c:pt idx="137">
                  <c:v>2.222</c:v>
                </c:pt>
                <c:pt idx="138">
                  <c:v>2.3180999999999998</c:v>
                </c:pt>
                <c:pt idx="139">
                  <c:v>2.2376499999999999</c:v>
                </c:pt>
                <c:pt idx="140">
                  <c:v>2.2185999999999999</c:v>
                </c:pt>
                <c:pt idx="141">
                  <c:v>2.2185999999999999</c:v>
                </c:pt>
                <c:pt idx="142">
                  <c:v>2.2374000000000001</c:v>
                </c:pt>
                <c:pt idx="143">
                  <c:v>2.21685</c:v>
                </c:pt>
                <c:pt idx="144">
                  <c:v>2.222</c:v>
                </c:pt>
                <c:pt idx="145">
                  <c:v>2.222</c:v>
                </c:pt>
                <c:pt idx="146">
                  <c:v>2.3227500000000001</c:v>
                </c:pt>
                <c:pt idx="147">
                  <c:v>2.2185999999999999</c:v>
                </c:pt>
                <c:pt idx="148">
                  <c:v>2.3041499999999999</c:v>
                </c:pt>
                <c:pt idx="149">
                  <c:v>2.2296</c:v>
                </c:pt>
                <c:pt idx="150">
                  <c:v>2.222</c:v>
                </c:pt>
                <c:pt idx="151">
                  <c:v>2.2354500000000002</c:v>
                </c:pt>
                <c:pt idx="152">
                  <c:v>2.2388499999999998</c:v>
                </c:pt>
                <c:pt idx="153">
                  <c:v>2.2313000000000001</c:v>
                </c:pt>
                <c:pt idx="154">
                  <c:v>2.2222499999999998</c:v>
                </c:pt>
                <c:pt idx="155">
                  <c:v>2.2970999999999999</c:v>
                </c:pt>
                <c:pt idx="156">
                  <c:v>2.2276500000000001</c:v>
                </c:pt>
                <c:pt idx="157">
                  <c:v>2.2246999999999999</c:v>
                </c:pt>
                <c:pt idx="158">
                  <c:v>2.2824499999999999</c:v>
                </c:pt>
                <c:pt idx="159">
                  <c:v>2.3180999999999998</c:v>
                </c:pt>
                <c:pt idx="160">
                  <c:v>2.2242000000000002</c:v>
                </c:pt>
                <c:pt idx="161">
                  <c:v>2.3210500000000001</c:v>
                </c:pt>
                <c:pt idx="162">
                  <c:v>2.2437499999999999</c:v>
                </c:pt>
                <c:pt idx="163">
                  <c:v>2.3083499999999999</c:v>
                </c:pt>
                <c:pt idx="164">
                  <c:v>2.3105500000000001</c:v>
                </c:pt>
                <c:pt idx="165">
                  <c:v>2.3212999999999999</c:v>
                </c:pt>
                <c:pt idx="166">
                  <c:v>2.29955</c:v>
                </c:pt>
                <c:pt idx="167">
                  <c:v>2.2330000000000001</c:v>
                </c:pt>
                <c:pt idx="168">
                  <c:v>2.22275</c:v>
                </c:pt>
                <c:pt idx="169">
                  <c:v>2.3127499999999999</c:v>
                </c:pt>
                <c:pt idx="170">
                  <c:v>2.2290999999999999</c:v>
                </c:pt>
                <c:pt idx="171">
                  <c:v>2.2405499999999998</c:v>
                </c:pt>
                <c:pt idx="172">
                  <c:v>2.2432500000000002</c:v>
                </c:pt>
                <c:pt idx="173">
                  <c:v>2.3027000000000002</c:v>
                </c:pt>
                <c:pt idx="174">
                  <c:v>2.2963499999999999</c:v>
                </c:pt>
                <c:pt idx="175">
                  <c:v>2.2968500000000001</c:v>
                </c:pt>
                <c:pt idx="176">
                  <c:v>2.2344499999999998</c:v>
                </c:pt>
                <c:pt idx="177">
                  <c:v>2.3205499999999999</c:v>
                </c:pt>
                <c:pt idx="178">
                  <c:v>2.3109999999999999</c:v>
                </c:pt>
                <c:pt idx="179">
                  <c:v>2.2317999999999998</c:v>
                </c:pt>
                <c:pt idx="180">
                  <c:v>2.3816999999999999</c:v>
                </c:pt>
                <c:pt idx="181">
                  <c:v>2.3125</c:v>
                </c:pt>
                <c:pt idx="182">
                  <c:v>2.2273999999999998</c:v>
                </c:pt>
                <c:pt idx="183">
                  <c:v>2.3100499999999999</c:v>
                </c:pt>
                <c:pt idx="184">
                  <c:v>2.2283499999999998</c:v>
                </c:pt>
                <c:pt idx="185">
                  <c:v>2.3180999999999998</c:v>
                </c:pt>
                <c:pt idx="186">
                  <c:v>2.3298000000000001</c:v>
                </c:pt>
                <c:pt idx="187">
                  <c:v>2.3836499999999998</c:v>
                </c:pt>
                <c:pt idx="188">
                  <c:v>2.31955</c:v>
                </c:pt>
                <c:pt idx="189">
                  <c:v>2.37975</c:v>
                </c:pt>
                <c:pt idx="190">
                  <c:v>2.3166500000000001</c:v>
                </c:pt>
                <c:pt idx="191">
                  <c:v>2.2327499999999998</c:v>
                </c:pt>
                <c:pt idx="192">
                  <c:v>2.3933</c:v>
                </c:pt>
                <c:pt idx="193">
                  <c:v>2.3102999999999998</c:v>
                </c:pt>
                <c:pt idx="194">
                  <c:v>2.3180999999999998</c:v>
                </c:pt>
                <c:pt idx="195">
                  <c:v>2.3359000000000001</c:v>
                </c:pt>
                <c:pt idx="196">
                  <c:v>2.2938999999999998</c:v>
                </c:pt>
                <c:pt idx="197">
                  <c:v>2.3795000000000002</c:v>
                </c:pt>
                <c:pt idx="198">
                  <c:v>2.3169</c:v>
                </c:pt>
                <c:pt idx="199">
                  <c:v>2.3386</c:v>
                </c:pt>
                <c:pt idx="200">
                  <c:v>2.31785</c:v>
                </c:pt>
                <c:pt idx="201">
                  <c:v>2.22885</c:v>
                </c:pt>
                <c:pt idx="202">
                  <c:v>2.3948999999999998</c:v>
                </c:pt>
                <c:pt idx="203">
                  <c:v>2.2286000000000001</c:v>
                </c:pt>
                <c:pt idx="204">
                  <c:v>2.3822000000000001</c:v>
                </c:pt>
                <c:pt idx="205">
                  <c:v>2.33005</c:v>
                </c:pt>
                <c:pt idx="206">
                  <c:v>2.3197999999999999</c:v>
                </c:pt>
                <c:pt idx="207">
                  <c:v>2.2357</c:v>
                </c:pt>
                <c:pt idx="208">
                  <c:v>2.2362000000000002</c:v>
                </c:pt>
                <c:pt idx="209">
                  <c:v>2.3342000000000001</c:v>
                </c:pt>
                <c:pt idx="210">
                  <c:v>2.3147000000000002</c:v>
                </c:pt>
                <c:pt idx="211">
                  <c:v>2.3193000000000001</c:v>
                </c:pt>
                <c:pt idx="212">
                  <c:v>2.2249500000000002</c:v>
                </c:pt>
                <c:pt idx="213">
                  <c:v>2.3180999999999998</c:v>
                </c:pt>
                <c:pt idx="214">
                  <c:v>2.3159000000000001</c:v>
                </c:pt>
                <c:pt idx="215">
                  <c:v>2.3170999999999999</c:v>
                </c:pt>
                <c:pt idx="216">
                  <c:v>2.39635</c:v>
                </c:pt>
                <c:pt idx="217">
                  <c:v>2.3831500000000001</c:v>
                </c:pt>
                <c:pt idx="218">
                  <c:v>2.3956</c:v>
                </c:pt>
                <c:pt idx="219">
                  <c:v>2.3132000000000001</c:v>
                </c:pt>
                <c:pt idx="220">
                  <c:v>2.3946499999999999</c:v>
                </c:pt>
                <c:pt idx="221">
                  <c:v>2.2237499999999999</c:v>
                </c:pt>
                <c:pt idx="222">
                  <c:v>2.3107500000000001</c:v>
                </c:pt>
                <c:pt idx="223">
                  <c:v>2.3950999999999998</c:v>
                </c:pt>
                <c:pt idx="224">
                  <c:v>2.3953500000000001</c:v>
                </c:pt>
                <c:pt idx="225">
                  <c:v>2.3105000000000002</c:v>
                </c:pt>
                <c:pt idx="226">
                  <c:v>2.3961000000000001</c:v>
                </c:pt>
                <c:pt idx="227">
                  <c:v>2.3153999999999999</c:v>
                </c:pt>
                <c:pt idx="228">
                  <c:v>2.3171499999999998</c:v>
                </c:pt>
                <c:pt idx="229">
                  <c:v>2.3188499999999999</c:v>
                </c:pt>
                <c:pt idx="230">
                  <c:v>2.2098</c:v>
                </c:pt>
                <c:pt idx="231">
                  <c:v>2.4043999999999999</c:v>
                </c:pt>
                <c:pt idx="232">
                  <c:v>2.31785</c:v>
                </c:pt>
                <c:pt idx="233">
                  <c:v>2.5709</c:v>
                </c:pt>
                <c:pt idx="234">
                  <c:v>2.4043999999999999</c:v>
                </c:pt>
                <c:pt idx="235">
                  <c:v>2.5709</c:v>
                </c:pt>
                <c:pt idx="236">
                  <c:v>2.4043999999999999</c:v>
                </c:pt>
                <c:pt idx="237">
                  <c:v>2.4043999999999999</c:v>
                </c:pt>
                <c:pt idx="238">
                  <c:v>2.40415</c:v>
                </c:pt>
                <c:pt idx="239">
                  <c:v>2.4043999999999999</c:v>
                </c:pt>
                <c:pt idx="240">
                  <c:v>2.74085</c:v>
                </c:pt>
                <c:pt idx="241">
                  <c:v>2.40415</c:v>
                </c:pt>
                <c:pt idx="242">
                  <c:v>2.40415</c:v>
                </c:pt>
                <c:pt idx="243">
                  <c:v>2.40415</c:v>
                </c:pt>
                <c:pt idx="244">
                  <c:v>2.8471000000000002</c:v>
                </c:pt>
                <c:pt idx="245">
                  <c:v>3.1263999999999998</c:v>
                </c:pt>
                <c:pt idx="246">
                  <c:v>2.5904500000000001</c:v>
                </c:pt>
                <c:pt idx="247">
                  <c:v>2.9487000000000001</c:v>
                </c:pt>
                <c:pt idx="248">
                  <c:v>3.3862999999999999</c:v>
                </c:pt>
                <c:pt idx="249">
                  <c:v>3.0238999999999998</c:v>
                </c:pt>
                <c:pt idx="250">
                  <c:v>3.3862999999999999</c:v>
                </c:pt>
                <c:pt idx="251">
                  <c:v>3.0350999999999999</c:v>
                </c:pt>
                <c:pt idx="252">
                  <c:v>3.0915499999999998</c:v>
                </c:pt>
                <c:pt idx="253">
                  <c:v>3.1755</c:v>
                </c:pt>
                <c:pt idx="254">
                  <c:v>3.1738</c:v>
                </c:pt>
                <c:pt idx="255">
                  <c:v>3.1781999999999999</c:v>
                </c:pt>
                <c:pt idx="256">
                  <c:v>3.2005499999999998</c:v>
                </c:pt>
                <c:pt idx="257">
                  <c:v>3.1906500000000002</c:v>
                </c:pt>
                <c:pt idx="258">
                  <c:v>3.3865500000000002</c:v>
                </c:pt>
                <c:pt idx="259">
                  <c:v>3.1837</c:v>
                </c:pt>
                <c:pt idx="260">
                  <c:v>3.2008000000000001</c:v>
                </c:pt>
                <c:pt idx="261">
                  <c:v>3.3865500000000002</c:v>
                </c:pt>
                <c:pt idx="262">
                  <c:v>3.3020999999999998</c:v>
                </c:pt>
                <c:pt idx="263">
                  <c:v>3.3191000000000002</c:v>
                </c:pt>
                <c:pt idx="264">
                  <c:v>3.3744000000000001</c:v>
                </c:pt>
                <c:pt idx="265">
                  <c:v>3.3704999999999998</c:v>
                </c:pt>
                <c:pt idx="266">
                  <c:v>3.3893</c:v>
                </c:pt>
                <c:pt idx="267">
                  <c:v>3.39255</c:v>
                </c:pt>
                <c:pt idx="268">
                  <c:v>3.7416999999999998</c:v>
                </c:pt>
                <c:pt idx="269">
                  <c:v>-0.27750000000000002</c:v>
                </c:pt>
                <c:pt idx="270">
                  <c:v>-0.90800000000000003</c:v>
                </c:pt>
                <c:pt idx="271">
                  <c:v>-0.90774999999999995</c:v>
                </c:pt>
                <c:pt idx="272">
                  <c:v>-0.73924999999999996</c:v>
                </c:pt>
                <c:pt idx="273">
                  <c:v>-0.99919999999999998</c:v>
                </c:pt>
                <c:pt idx="274">
                  <c:v>-6.6E-3</c:v>
                </c:pt>
                <c:pt idx="275">
                  <c:v>0.98729999999999996</c:v>
                </c:pt>
                <c:pt idx="276">
                  <c:v>1.2494000000000001</c:v>
                </c:pt>
                <c:pt idx="277">
                  <c:v>1.2544999999999999</c:v>
                </c:pt>
                <c:pt idx="278">
                  <c:v>1.25475</c:v>
                </c:pt>
                <c:pt idx="279">
                  <c:v>1.2549999999999999</c:v>
                </c:pt>
                <c:pt idx="280">
                  <c:v>-2.1664500000000002</c:v>
                </c:pt>
                <c:pt idx="281">
                  <c:v>1.4235</c:v>
                </c:pt>
                <c:pt idx="282">
                  <c:v>1.41445</c:v>
                </c:pt>
                <c:pt idx="283">
                  <c:v>1.4132499999999999</c:v>
                </c:pt>
                <c:pt idx="284">
                  <c:v>1.4137</c:v>
                </c:pt>
                <c:pt idx="285">
                  <c:v>1.4134500000000001</c:v>
                </c:pt>
                <c:pt idx="286">
                  <c:v>1.41395</c:v>
                </c:pt>
                <c:pt idx="287">
                  <c:v>1.6171</c:v>
                </c:pt>
                <c:pt idx="288">
                  <c:v>1.60345</c:v>
                </c:pt>
                <c:pt idx="289">
                  <c:v>1.60345</c:v>
                </c:pt>
                <c:pt idx="290">
                  <c:v>1.60345</c:v>
                </c:pt>
                <c:pt idx="291">
                  <c:v>1.7819</c:v>
                </c:pt>
                <c:pt idx="292">
                  <c:v>1.77725</c:v>
                </c:pt>
                <c:pt idx="293">
                  <c:v>1.7814000000000001</c:v>
                </c:pt>
                <c:pt idx="294">
                  <c:v>1.7738499999999999</c:v>
                </c:pt>
                <c:pt idx="295">
                  <c:v>1.7814000000000001</c:v>
                </c:pt>
                <c:pt idx="296">
                  <c:v>1.7738499999999999</c:v>
                </c:pt>
                <c:pt idx="297">
                  <c:v>1.77725</c:v>
                </c:pt>
                <c:pt idx="298">
                  <c:v>1.8628499999999999</c:v>
                </c:pt>
                <c:pt idx="299">
                  <c:v>1.8628499999999999</c:v>
                </c:pt>
                <c:pt idx="300">
                  <c:v>1.8633500000000001</c:v>
                </c:pt>
                <c:pt idx="301">
                  <c:v>1.8633500000000001</c:v>
                </c:pt>
                <c:pt idx="302">
                  <c:v>1.8628499999999999</c:v>
                </c:pt>
                <c:pt idx="303">
                  <c:v>1.8633500000000001</c:v>
                </c:pt>
                <c:pt idx="304">
                  <c:v>1.8757999999999999</c:v>
                </c:pt>
                <c:pt idx="305">
                  <c:v>1.8757999999999999</c:v>
                </c:pt>
                <c:pt idx="306">
                  <c:v>1.8757999999999999</c:v>
                </c:pt>
                <c:pt idx="307">
                  <c:v>1.8757999999999999</c:v>
                </c:pt>
                <c:pt idx="308">
                  <c:v>1.8779999999999999</c:v>
                </c:pt>
                <c:pt idx="309">
                  <c:v>1.9350000000000001</c:v>
                </c:pt>
                <c:pt idx="310">
                  <c:v>1.9350000000000001</c:v>
                </c:pt>
                <c:pt idx="311">
                  <c:v>1.96235</c:v>
                </c:pt>
                <c:pt idx="312">
                  <c:v>1.9577</c:v>
                </c:pt>
                <c:pt idx="313">
                  <c:v>1.9686999999999999</c:v>
                </c:pt>
                <c:pt idx="314">
                  <c:v>1.9638</c:v>
                </c:pt>
                <c:pt idx="315">
                  <c:v>1.9686999999999999</c:v>
                </c:pt>
                <c:pt idx="316">
                  <c:v>1.9638</c:v>
                </c:pt>
                <c:pt idx="317">
                  <c:v>1.9577</c:v>
                </c:pt>
                <c:pt idx="318">
                  <c:v>2.0367000000000002</c:v>
                </c:pt>
                <c:pt idx="319">
                  <c:v>2.0367000000000002</c:v>
                </c:pt>
                <c:pt idx="320">
                  <c:v>2.0432999999999999</c:v>
                </c:pt>
                <c:pt idx="321">
                  <c:v>2.0432999999999999</c:v>
                </c:pt>
                <c:pt idx="322">
                  <c:v>2.3261500000000002</c:v>
                </c:pt>
                <c:pt idx="323">
                  <c:v>2.1322999999999999</c:v>
                </c:pt>
                <c:pt idx="324">
                  <c:v>2.1322999999999999</c:v>
                </c:pt>
                <c:pt idx="325">
                  <c:v>2.3330000000000002</c:v>
                </c:pt>
                <c:pt idx="326">
                  <c:v>2.2351999999999999</c:v>
                </c:pt>
                <c:pt idx="327">
                  <c:v>2.3327499999999999</c:v>
                </c:pt>
                <c:pt idx="328">
                  <c:v>2.2351999999999999</c:v>
                </c:pt>
                <c:pt idx="329">
                  <c:v>2.2269000000000001</c:v>
                </c:pt>
                <c:pt idx="330">
                  <c:v>2.2269000000000001</c:v>
                </c:pt>
                <c:pt idx="331">
                  <c:v>2.23665</c:v>
                </c:pt>
                <c:pt idx="332">
                  <c:v>2.23665</c:v>
                </c:pt>
                <c:pt idx="333">
                  <c:v>2.2371500000000002</c:v>
                </c:pt>
                <c:pt idx="334">
                  <c:v>2.3139500000000002</c:v>
                </c:pt>
                <c:pt idx="335">
                  <c:v>2.3098000000000001</c:v>
                </c:pt>
                <c:pt idx="336">
                  <c:v>2.4049</c:v>
                </c:pt>
                <c:pt idx="337">
                  <c:v>2.4912000000000001</c:v>
                </c:pt>
                <c:pt idx="338">
                  <c:v>2.5762999999999998</c:v>
                </c:pt>
                <c:pt idx="339">
                  <c:v>2.6753</c:v>
                </c:pt>
                <c:pt idx="340">
                  <c:v>2.8466999999999998</c:v>
                </c:pt>
                <c:pt idx="341">
                  <c:v>2.7621000000000002</c:v>
                </c:pt>
                <c:pt idx="342">
                  <c:v>2.8466999999999998</c:v>
                </c:pt>
                <c:pt idx="343">
                  <c:v>2.77135</c:v>
                </c:pt>
                <c:pt idx="344">
                  <c:v>2.8466999999999998</c:v>
                </c:pt>
                <c:pt idx="345">
                  <c:v>2.7723499999999999</c:v>
                </c:pt>
                <c:pt idx="346">
                  <c:v>3.1195499999999998</c:v>
                </c:pt>
                <c:pt idx="347">
                  <c:v>3.1960999999999999</c:v>
                </c:pt>
                <c:pt idx="348">
                  <c:v>3.2004999999999999</c:v>
                </c:pt>
                <c:pt idx="349">
                  <c:v>3.1992500000000001</c:v>
                </c:pt>
                <c:pt idx="350">
                  <c:v>3.19415</c:v>
                </c:pt>
                <c:pt idx="351">
                  <c:v>3.4670000000000001</c:v>
                </c:pt>
                <c:pt idx="352">
                  <c:v>3.4662500000000001</c:v>
                </c:pt>
                <c:pt idx="353">
                  <c:v>3.4641500000000001</c:v>
                </c:pt>
                <c:pt idx="354">
                  <c:v>3.48</c:v>
                </c:pt>
                <c:pt idx="355">
                  <c:v>3.4542999999999999</c:v>
                </c:pt>
                <c:pt idx="356">
                  <c:v>3.4735999999999998</c:v>
                </c:pt>
                <c:pt idx="357">
                  <c:v>3.4651000000000001</c:v>
                </c:pt>
                <c:pt idx="358">
                  <c:v>3.5535999999999999</c:v>
                </c:pt>
                <c:pt idx="359">
                  <c:v>3.6320999999999999</c:v>
                </c:pt>
                <c:pt idx="360">
                  <c:v>3.6507000000000001</c:v>
                </c:pt>
                <c:pt idx="361">
                  <c:v>3.8437999999999999</c:v>
                </c:pt>
                <c:pt idx="362">
                  <c:v>3.9127999999999998</c:v>
                </c:pt>
                <c:pt idx="363">
                  <c:v>3.9198</c:v>
                </c:pt>
                <c:pt idx="364">
                  <c:v>1.8729</c:v>
                </c:pt>
                <c:pt idx="365">
                  <c:v>2.3156500000000002</c:v>
                </c:pt>
                <c:pt idx="366">
                  <c:v>2.3241999999999998</c:v>
                </c:pt>
                <c:pt idx="367">
                  <c:v>2.3342000000000001</c:v>
                </c:pt>
                <c:pt idx="368">
                  <c:v>2.3386</c:v>
                </c:pt>
                <c:pt idx="369">
                  <c:v>2.83765</c:v>
                </c:pt>
                <c:pt idx="370">
                  <c:v>2.8593999999999999</c:v>
                </c:pt>
                <c:pt idx="371">
                  <c:v>2.8611</c:v>
                </c:pt>
                <c:pt idx="372">
                  <c:v>2.9312999999999998</c:v>
                </c:pt>
                <c:pt idx="373">
                  <c:v>2.9329999999999998</c:v>
                </c:pt>
                <c:pt idx="374">
                  <c:v>2.9354499999999999</c:v>
                </c:pt>
                <c:pt idx="375">
                  <c:v>2.9442499999999998</c:v>
                </c:pt>
                <c:pt idx="376">
                  <c:v>2.9442499999999998</c:v>
                </c:pt>
                <c:pt idx="377">
                  <c:v>2.94475</c:v>
                </c:pt>
                <c:pt idx="378">
                  <c:v>3.01295</c:v>
                </c:pt>
                <c:pt idx="379">
                  <c:v>3.0232000000000001</c:v>
                </c:pt>
                <c:pt idx="380">
                  <c:v>3.0236999999999998</c:v>
                </c:pt>
                <c:pt idx="381">
                  <c:v>3.1234500000000001</c:v>
                </c:pt>
                <c:pt idx="382">
                  <c:v>3.2080500000000001</c:v>
                </c:pt>
                <c:pt idx="383">
                  <c:v>3.3033999999999999</c:v>
                </c:pt>
                <c:pt idx="384">
                  <c:v>3.30925</c:v>
                </c:pt>
                <c:pt idx="385">
                  <c:v>3.3774999999999999</c:v>
                </c:pt>
                <c:pt idx="386">
                  <c:v>3.3777499999999998</c:v>
                </c:pt>
                <c:pt idx="387">
                  <c:v>3.3789500000000001</c:v>
                </c:pt>
                <c:pt idx="388">
                  <c:v>3.3792</c:v>
                </c:pt>
                <c:pt idx="389">
                  <c:v>3.3835999999999999</c:v>
                </c:pt>
                <c:pt idx="390">
                  <c:v>3.3838499999999998</c:v>
                </c:pt>
                <c:pt idx="391">
                  <c:v>3.3865500000000002</c:v>
                </c:pt>
                <c:pt idx="392">
                  <c:v>3.3865500000000002</c:v>
                </c:pt>
                <c:pt idx="393">
                  <c:v>3.3865500000000002</c:v>
                </c:pt>
                <c:pt idx="394">
                  <c:v>3.3868</c:v>
                </c:pt>
                <c:pt idx="395">
                  <c:v>3.3868</c:v>
                </c:pt>
                <c:pt idx="396">
                  <c:v>3.3868</c:v>
                </c:pt>
                <c:pt idx="397">
                  <c:v>3.3868</c:v>
                </c:pt>
                <c:pt idx="398">
                  <c:v>3.39045</c:v>
                </c:pt>
                <c:pt idx="399">
                  <c:v>3.3906999999999998</c:v>
                </c:pt>
                <c:pt idx="400">
                  <c:v>3.4601500000000001</c:v>
                </c:pt>
                <c:pt idx="401">
                  <c:v>3.4601500000000001</c:v>
                </c:pt>
                <c:pt idx="402">
                  <c:v>3.4601500000000001</c:v>
                </c:pt>
                <c:pt idx="403">
                  <c:v>3.4733499999999999</c:v>
                </c:pt>
                <c:pt idx="404">
                  <c:v>3.4735999999999998</c:v>
                </c:pt>
                <c:pt idx="405">
                  <c:v>3.4762499999999998</c:v>
                </c:pt>
                <c:pt idx="406">
                  <c:v>3.4765000000000001</c:v>
                </c:pt>
                <c:pt idx="407">
                  <c:v>3.4809000000000001</c:v>
                </c:pt>
                <c:pt idx="408">
                  <c:v>3.48115</c:v>
                </c:pt>
                <c:pt idx="409">
                  <c:v>3.5428000000000002</c:v>
                </c:pt>
                <c:pt idx="410">
                  <c:v>3.5542500000000001</c:v>
                </c:pt>
                <c:pt idx="411">
                  <c:v>3.5562</c:v>
                </c:pt>
                <c:pt idx="412">
                  <c:v>3.5571999999999999</c:v>
                </c:pt>
                <c:pt idx="413">
                  <c:v>3.5574499999999998</c:v>
                </c:pt>
                <c:pt idx="414">
                  <c:v>3.5682</c:v>
                </c:pt>
                <c:pt idx="415">
                  <c:v>3.5682</c:v>
                </c:pt>
                <c:pt idx="416">
                  <c:v>3.5682</c:v>
                </c:pt>
                <c:pt idx="417">
                  <c:v>3.64425</c:v>
                </c:pt>
                <c:pt idx="418">
                  <c:v>3.6630500000000001</c:v>
                </c:pt>
                <c:pt idx="419">
                  <c:v>3.6630500000000001</c:v>
                </c:pt>
                <c:pt idx="420">
                  <c:v>3.6630500000000001</c:v>
                </c:pt>
                <c:pt idx="421">
                  <c:v>3.8216000000000001</c:v>
                </c:pt>
              </c:numCache>
            </c:numRef>
          </c:xVal>
          <c:yVal>
            <c:numRef>
              <c:f>'Q_fit (all) (LiTE)'!$E$21:$E$442</c:f>
              <c:numCache>
                <c:formatCode>General</c:formatCode>
                <c:ptCount val="422"/>
                <c:pt idx="0">
                  <c:v>-3.7362870125645063E-3</c:v>
                </c:pt>
                <c:pt idx="1">
                  <c:v>-1.3847348606101992E-2</c:v>
                </c:pt>
                <c:pt idx="2">
                  <c:v>-1.3575878882544091E-2</c:v>
                </c:pt>
                <c:pt idx="3">
                  <c:v>-8.573858028353757E-3</c:v>
                </c:pt>
                <c:pt idx="4">
                  <c:v>-3.6887984670731268E-3</c:v>
                </c:pt>
                <c:pt idx="5">
                  <c:v>-1.2946665393568296E-2</c:v>
                </c:pt>
                <c:pt idx="6">
                  <c:v>-9.897582181714876E-3</c:v>
                </c:pt>
                <c:pt idx="7">
                  <c:v>-6.0618969711084113E-3</c:v>
                </c:pt>
                <c:pt idx="8">
                  <c:v>-4.696653676254773E-3</c:v>
                </c:pt>
                <c:pt idx="9">
                  <c:v>-1.1608088531239132E-3</c:v>
                </c:pt>
                <c:pt idx="10">
                  <c:v>-4.9142682521897789E-5</c:v>
                </c:pt>
                <c:pt idx="11">
                  <c:v>-2.0729694584535061E-3</c:v>
                </c:pt>
                <c:pt idx="12">
                  <c:v>-7.0171388116920443E-3</c:v>
                </c:pt>
                <c:pt idx="13">
                  <c:v>-2.400570003699409E-4</c:v>
                </c:pt>
                <c:pt idx="14">
                  <c:v>-2.8699696713191071E-3</c:v>
                </c:pt>
                <c:pt idx="15">
                  <c:v>9.1232033973767245E-4</c:v>
                </c:pt>
                <c:pt idx="16">
                  <c:v>1.0892513698095199E-3</c:v>
                </c:pt>
                <c:pt idx="17">
                  <c:v>3.0915444259957629E-3</c:v>
                </c:pt>
                <c:pt idx="18">
                  <c:v>-2.3839956174734611E-3</c:v>
                </c:pt>
                <c:pt idx="19">
                  <c:v>6.744719614512085E-3</c:v>
                </c:pt>
                <c:pt idx="20">
                  <c:v>1.1778625931987891E-2</c:v>
                </c:pt>
                <c:pt idx="21">
                  <c:v>1.4243192166359527E-2</c:v>
                </c:pt>
                <c:pt idx="22">
                  <c:v>1.5341947162085401E-2</c:v>
                </c:pt>
                <c:pt idx="23">
                  <c:v>1.057763548740806E-2</c:v>
                </c:pt>
                <c:pt idx="24">
                  <c:v>1.6756252641802482E-2</c:v>
                </c:pt>
                <c:pt idx="25">
                  <c:v>1.2961441080824048E-2</c:v>
                </c:pt>
                <c:pt idx="26">
                  <c:v>2.0298212479673811E-2</c:v>
                </c:pt>
                <c:pt idx="27">
                  <c:v>2.1298212483515516E-2</c:v>
                </c:pt>
                <c:pt idx="28">
                  <c:v>1.5721426726393192E-2</c:v>
                </c:pt>
                <c:pt idx="29">
                  <c:v>2.329821248392297E-2</c:v>
                </c:pt>
                <c:pt idx="30">
                  <c:v>2.329821248392297E-2</c:v>
                </c:pt>
                <c:pt idx="31">
                  <c:v>2.210380373183627E-2</c:v>
                </c:pt>
                <c:pt idx="32">
                  <c:v>2.4604207932339764E-2</c:v>
                </c:pt>
                <c:pt idx="33">
                  <c:v>2.5298212484330423E-2</c:v>
                </c:pt>
                <c:pt idx="34">
                  <c:v>2.5298212484330423E-2</c:v>
                </c:pt>
                <c:pt idx="35">
                  <c:v>2.4619012871034469E-2</c:v>
                </c:pt>
                <c:pt idx="36">
                  <c:v>2.5498315135624412E-2</c:v>
                </c:pt>
                <c:pt idx="37">
                  <c:v>2.7298212484737877E-2</c:v>
                </c:pt>
                <c:pt idx="38">
                  <c:v>2.7298212484737877E-2</c:v>
                </c:pt>
                <c:pt idx="39">
                  <c:v>3.1012836577269717E-2</c:v>
                </c:pt>
                <c:pt idx="40">
                  <c:v>3.2300997968307849E-2</c:v>
                </c:pt>
                <c:pt idx="41">
                  <c:v>3.2953250655013505E-2</c:v>
                </c:pt>
                <c:pt idx="42">
                  <c:v>3.3773016059093094E-2</c:v>
                </c:pt>
                <c:pt idx="43">
                  <c:v>3.3987329718800627E-2</c:v>
                </c:pt>
                <c:pt idx="44">
                  <c:v>3.5581878099980126E-2</c:v>
                </c:pt>
                <c:pt idx="45">
                  <c:v>3.592090331221974E-2</c:v>
                </c:pt>
                <c:pt idx="46">
                  <c:v>3.6716690380121202E-2</c:v>
                </c:pt>
                <c:pt idx="47">
                  <c:v>3.7353385269501972E-2</c:v>
                </c:pt>
                <c:pt idx="48">
                  <c:v>3.7363630784581325E-2</c:v>
                </c:pt>
                <c:pt idx="49">
                  <c:v>3.7553052402627581E-2</c:v>
                </c:pt>
                <c:pt idx="50">
                  <c:v>3.8038339063751453E-2</c:v>
                </c:pt>
                <c:pt idx="51">
                  <c:v>4.0368434560261318E-2</c:v>
                </c:pt>
                <c:pt idx="52">
                  <c:v>4.0875047794922625E-2</c:v>
                </c:pt>
                <c:pt idx="53">
                  <c:v>4.2295353130179132E-2</c:v>
                </c:pt>
                <c:pt idx="54">
                  <c:v>4.231727946294532E-2</c:v>
                </c:pt>
                <c:pt idx="55">
                  <c:v>4.3317279459511068E-2</c:v>
                </c:pt>
                <c:pt idx="56">
                  <c:v>4.3002634357556954E-2</c:v>
                </c:pt>
                <c:pt idx="57">
                  <c:v>4.3338015745340901E-2</c:v>
                </c:pt>
                <c:pt idx="58">
                  <c:v>4.3987329720837895E-2</c:v>
                </c:pt>
                <c:pt idx="59">
                  <c:v>4.5284951097513251E-2</c:v>
                </c:pt>
                <c:pt idx="60">
                  <c:v>4.4900573798957184E-2</c:v>
                </c:pt>
                <c:pt idx="61">
                  <c:v>4.5338015745748354E-2</c:v>
                </c:pt>
                <c:pt idx="62">
                  <c:v>4.6988175296931299E-2</c:v>
                </c:pt>
                <c:pt idx="63">
                  <c:v>4.7071165531287325E-2</c:v>
                </c:pt>
                <c:pt idx="64">
                  <c:v>4.685082377974726E-2</c:v>
                </c:pt>
                <c:pt idx="65">
                  <c:v>4.6532381069541016E-2</c:v>
                </c:pt>
                <c:pt idx="66">
                  <c:v>4.8760382486830699E-2</c:v>
                </c:pt>
                <c:pt idx="67">
                  <c:v>5.1211639265049631E-2</c:v>
                </c:pt>
                <c:pt idx="68">
                  <c:v>5.0865542099416801E-2</c:v>
                </c:pt>
                <c:pt idx="69">
                  <c:v>5.2215609231409936E-2</c:v>
                </c:pt>
                <c:pt idx="70">
                  <c:v>5.3341171028495775E-2</c:v>
                </c:pt>
                <c:pt idx="71">
                  <c:v>5.4272041757448826E-2</c:v>
                </c:pt>
                <c:pt idx="72">
                  <c:v>5.5341171028903229E-2</c:v>
                </c:pt>
                <c:pt idx="73">
                  <c:v>5.7745209012716056E-2</c:v>
                </c:pt>
                <c:pt idx="74">
                  <c:v>5.8215609225356339E-2</c:v>
                </c:pt>
                <c:pt idx="75">
                  <c:v>5.8910871815673976E-2</c:v>
                </c:pt>
                <c:pt idx="76">
                  <c:v>5.9215609229198045E-2</c:v>
                </c:pt>
                <c:pt idx="77">
                  <c:v>5.9773400430288851E-2</c:v>
                </c:pt>
                <c:pt idx="78">
                  <c:v>6.1237346270822078E-2</c:v>
                </c:pt>
                <c:pt idx="79">
                  <c:v>6.1305644390211605E-2</c:v>
                </c:pt>
                <c:pt idx="80">
                  <c:v>6.1973024172717654E-2</c:v>
                </c:pt>
                <c:pt idx="81">
                  <c:v>6.2148432360531643E-2</c:v>
                </c:pt>
                <c:pt idx="82">
                  <c:v>6.1250489275851347E-2</c:v>
                </c:pt>
                <c:pt idx="83">
                  <c:v>6.4720587907619392E-2</c:v>
                </c:pt>
                <c:pt idx="84">
                  <c:v>6.3965312074543521E-2</c:v>
                </c:pt>
                <c:pt idx="85">
                  <c:v>6.31371500359907E-2</c:v>
                </c:pt>
                <c:pt idx="86">
                  <c:v>6.6793022423075832E-2</c:v>
                </c:pt>
                <c:pt idx="87">
                  <c:v>6.408131850915455E-2</c:v>
                </c:pt>
                <c:pt idx="88">
                  <c:v>6.5381318505417618E-2</c:v>
                </c:pt>
                <c:pt idx="89">
                  <c:v>6.6250489273232002E-2</c:v>
                </c:pt>
                <c:pt idx="90">
                  <c:v>6.6977428021980201E-2</c:v>
                </c:pt>
                <c:pt idx="91">
                  <c:v>6.6940074644956826E-2</c:v>
                </c:pt>
                <c:pt idx="92">
                  <c:v>6.7147344286080504E-2</c:v>
                </c:pt>
                <c:pt idx="93">
                  <c:v>6.7677428018848629E-2</c:v>
                </c:pt>
                <c:pt idx="94">
                  <c:v>6.7640074649101212E-2</c:v>
                </c:pt>
                <c:pt idx="95">
                  <c:v>6.8244126373133943E-2</c:v>
                </c:pt>
                <c:pt idx="96">
                  <c:v>6.8550956677751282E-2</c:v>
                </c:pt>
                <c:pt idx="97">
                  <c:v>6.904734428901417E-2</c:v>
                </c:pt>
                <c:pt idx="98">
                  <c:v>7.0450956680684948E-2</c:v>
                </c:pt>
                <c:pt idx="99">
                  <c:v>7.1161704124317077E-2</c:v>
                </c:pt>
                <c:pt idx="100">
                  <c:v>7.3043716944459991E-2</c:v>
                </c:pt>
                <c:pt idx="101">
                  <c:v>7.005539286835509E-2</c:v>
                </c:pt>
                <c:pt idx="102">
                  <c:v>7.3843716946078164E-2</c:v>
                </c:pt>
                <c:pt idx="103">
                  <c:v>7.7760714827853364E-2</c:v>
                </c:pt>
                <c:pt idx="104">
                  <c:v>7.2452953531187789E-2</c:v>
                </c:pt>
                <c:pt idx="105">
                  <c:v>7.3052953530582429E-2</c:v>
                </c:pt>
                <c:pt idx="106">
                  <c:v>7.305539287260425E-2</c:v>
                </c:pt>
                <c:pt idx="107">
                  <c:v>7.3853106962621262E-2</c:v>
                </c:pt>
                <c:pt idx="108">
                  <c:v>7.395310696009505E-2</c:v>
                </c:pt>
                <c:pt idx="109">
                  <c:v>7.4658411535517791E-2</c:v>
                </c:pt>
                <c:pt idx="110">
                  <c:v>7.7156944376496561E-2</c:v>
                </c:pt>
                <c:pt idx="111">
                  <c:v>8.1534222674956969E-2</c:v>
                </c:pt>
                <c:pt idx="112">
                  <c:v>7.9506039845932894E-2</c:v>
                </c:pt>
                <c:pt idx="113">
                  <c:v>8.1753322512279444E-2</c:v>
                </c:pt>
                <c:pt idx="114">
                  <c:v>8.2453322509147872E-2</c:v>
                </c:pt>
                <c:pt idx="115">
                  <c:v>8.2734222673746249E-2</c:v>
                </c:pt>
                <c:pt idx="116">
                  <c:v>8.2753322508845192E-2</c:v>
                </c:pt>
                <c:pt idx="117">
                  <c:v>8.1136777832849311E-2</c:v>
                </c:pt>
                <c:pt idx="118">
                  <c:v>8.715825733826911E-2</c:v>
                </c:pt>
                <c:pt idx="119">
                  <c:v>8.3734222677587955E-2</c:v>
                </c:pt>
                <c:pt idx="120">
                  <c:v>8.6144049515400542E-2</c:v>
                </c:pt>
                <c:pt idx="121">
                  <c:v>8.4145302505803474E-2</c:v>
                </c:pt>
                <c:pt idx="122">
                  <c:v>9.0158257335242312E-2</c:v>
                </c:pt>
                <c:pt idx="123">
                  <c:v>8.562968217194375E-2</c:v>
                </c:pt>
                <c:pt idx="124">
                  <c:v>8.802613061847904E-2</c:v>
                </c:pt>
                <c:pt idx="125">
                  <c:v>8.8227455998510423E-2</c:v>
                </c:pt>
                <c:pt idx="126">
                  <c:v>8.832613061817636E-2</c:v>
                </c:pt>
                <c:pt idx="127">
                  <c:v>8.8427455993457998E-2</c:v>
                </c:pt>
                <c:pt idx="128">
                  <c:v>8.9827455994470812E-2</c:v>
                </c:pt>
                <c:pt idx="129">
                  <c:v>9.0426130616057601E-2</c:v>
                </c:pt>
                <c:pt idx="130">
                  <c:v>9.1418941436957155E-2</c:v>
                </c:pt>
                <c:pt idx="131">
                  <c:v>9.2617423435118112E-2</c:v>
                </c:pt>
                <c:pt idx="132">
                  <c:v>9.2991590222687909E-2</c:v>
                </c:pt>
                <c:pt idx="133">
                  <c:v>9.4023797094523395E-2</c:v>
                </c:pt>
                <c:pt idx="134">
                  <c:v>9.4682531886544768E-2</c:v>
                </c:pt>
                <c:pt idx="135">
                  <c:v>9.4814817761451273E-2</c:v>
                </c:pt>
                <c:pt idx="136">
                  <c:v>9.5017423432696674E-2</c:v>
                </c:pt>
                <c:pt idx="137">
                  <c:v>9.5300265058899103E-2</c:v>
                </c:pt>
                <c:pt idx="138">
                  <c:v>9.4703694737731992E-2</c:v>
                </c:pt>
                <c:pt idx="139">
                  <c:v>9.5767097314158653E-2</c:v>
                </c:pt>
                <c:pt idx="140">
                  <c:v>9.5979341464893841E-2</c:v>
                </c:pt>
                <c:pt idx="141">
                  <c:v>9.6179341467117374E-2</c:v>
                </c:pt>
                <c:pt idx="142">
                  <c:v>9.6257915143291573E-2</c:v>
                </c:pt>
                <c:pt idx="143">
                  <c:v>9.661742343593302E-2</c:v>
                </c:pt>
                <c:pt idx="144">
                  <c:v>9.6700265059911916E-2</c:v>
                </c:pt>
                <c:pt idx="145">
                  <c:v>9.6800265057385704E-2</c:v>
                </c:pt>
                <c:pt idx="146">
                  <c:v>9.6094618855490671E-2</c:v>
                </c:pt>
                <c:pt idx="147">
                  <c:v>9.6979341468735547E-2</c:v>
                </c:pt>
                <c:pt idx="148">
                  <c:v>9.6336588331642756E-2</c:v>
                </c:pt>
                <c:pt idx="149">
                  <c:v>9.6973477750313078E-2</c:v>
                </c:pt>
                <c:pt idx="150">
                  <c:v>9.7700265056477664E-2</c:v>
                </c:pt>
                <c:pt idx="151">
                  <c:v>9.7686432422222316E-2</c:v>
                </c:pt>
                <c:pt idx="152">
                  <c:v>9.7811227501000769E-2</c:v>
                </c:pt>
                <c:pt idx="153">
                  <c:v>9.8035128410172992E-2</c:v>
                </c:pt>
                <c:pt idx="154">
                  <c:v>9.8209188758432028E-2</c:v>
                </c:pt>
                <c:pt idx="155">
                  <c:v>9.7553345895171367E-2</c:v>
                </c:pt>
                <c:pt idx="156">
                  <c:v>9.8403000037846092E-2</c:v>
                </c:pt>
                <c:pt idx="157">
                  <c:v>9.8796872025229396E-2</c:v>
                </c:pt>
                <c:pt idx="158">
                  <c:v>9.8472385447628943E-2</c:v>
                </c:pt>
                <c:pt idx="159">
                  <c:v>9.8803694743296644E-2</c:v>
                </c:pt>
                <c:pt idx="160">
                  <c:v>9.9778943577573706E-2</c:v>
                </c:pt>
                <c:pt idx="161">
                  <c:v>9.9024711840021679E-2</c:v>
                </c:pt>
                <c:pt idx="162">
                  <c:v>9.9992371809443759E-2</c:v>
                </c:pt>
                <c:pt idx="163">
                  <c:v>9.950641654199624E-2</c:v>
                </c:pt>
                <c:pt idx="164">
                  <c:v>9.959569182402378E-2</c:v>
                </c:pt>
                <c:pt idx="165">
                  <c:v>9.9534984603237397E-2</c:v>
                </c:pt>
                <c:pt idx="166">
                  <c:v>0.10015151464507806</c:v>
                </c:pt>
                <c:pt idx="167">
                  <c:v>0.10109697135134016</c:v>
                </c:pt>
                <c:pt idx="168">
                  <c:v>0.10122704930268574</c:v>
                </c:pt>
                <c:pt idx="169">
                  <c:v>0.10068518266993669</c:v>
                </c:pt>
                <c:pt idx="170">
                  <c:v>0.10195538206451579</c:v>
                </c:pt>
                <c:pt idx="171">
                  <c:v>0.10187390223725097</c:v>
                </c:pt>
                <c:pt idx="172">
                  <c:v>0.10197381878095407</c:v>
                </c:pt>
                <c:pt idx="173">
                  <c:v>0.10177814420979964</c:v>
                </c:pt>
                <c:pt idx="174">
                  <c:v>0.10202335093363972</c:v>
                </c:pt>
                <c:pt idx="175">
                  <c:v>0.10204334461636111</c:v>
                </c:pt>
                <c:pt idx="176">
                  <c:v>0.10264987028924323</c:v>
                </c:pt>
                <c:pt idx="177">
                  <c:v>0.10200417430307332</c:v>
                </c:pt>
                <c:pt idx="178">
                  <c:v>0.10211397930301404</c:v>
                </c:pt>
                <c:pt idx="179">
                  <c:v>0.10305329763690307</c:v>
                </c:pt>
                <c:pt idx="180">
                  <c:v>0.10208847110755803</c:v>
                </c:pt>
                <c:pt idx="181">
                  <c:v>0.10317500246583761</c:v>
                </c:pt>
                <c:pt idx="182">
                  <c:v>0.10389398305773029</c:v>
                </c:pt>
                <c:pt idx="183">
                  <c:v>0.10357538297154407</c:v>
                </c:pt>
                <c:pt idx="184">
                  <c:v>0.10442827014378778</c:v>
                </c:pt>
                <c:pt idx="185">
                  <c:v>0.10370369474320351</c:v>
                </c:pt>
                <c:pt idx="186">
                  <c:v>0.10388581892078805</c:v>
                </c:pt>
                <c:pt idx="187">
                  <c:v>0.10367309172931796</c:v>
                </c:pt>
                <c:pt idx="188">
                  <c:v>0.10396313118466161</c:v>
                </c:pt>
                <c:pt idx="189">
                  <c:v>0.1045039766356633</c:v>
                </c:pt>
                <c:pt idx="190">
                  <c:v>0.10484434883845278</c:v>
                </c:pt>
                <c:pt idx="191">
                  <c:v>0.10558786482236233</c:v>
                </c:pt>
                <c:pt idx="192">
                  <c:v>0.10459368027053474</c:v>
                </c:pt>
                <c:pt idx="193">
                  <c:v>0.10508553600688697</c:v>
                </c:pt>
                <c:pt idx="194">
                  <c:v>0.10510369473694037</c:v>
                </c:pt>
                <c:pt idx="195">
                  <c:v>0.10513942334695615</c:v>
                </c:pt>
                <c:pt idx="196">
                  <c:v>0.1054255541921218</c:v>
                </c:pt>
                <c:pt idx="197">
                  <c:v>0.10499315318077276</c:v>
                </c:pt>
                <c:pt idx="198">
                  <c:v>0.10535457440831371</c:v>
                </c:pt>
                <c:pt idx="199">
                  <c:v>0.10525215058946251</c:v>
                </c:pt>
                <c:pt idx="200">
                  <c:v>0.10539345620696704</c:v>
                </c:pt>
                <c:pt idx="201">
                  <c:v>0.1064463405398841</c:v>
                </c:pt>
                <c:pt idx="202">
                  <c:v>0.10566370376718495</c:v>
                </c:pt>
                <c:pt idx="203">
                  <c:v>0.10693730323207451</c:v>
                </c:pt>
                <c:pt idx="204">
                  <c:v>0.10611015671855167</c:v>
                </c:pt>
                <c:pt idx="205">
                  <c:v>0.10639618288602039</c:v>
                </c:pt>
                <c:pt idx="206">
                  <c:v>0.10647338796211871</c:v>
                </c:pt>
                <c:pt idx="207">
                  <c:v>0.10719558312491381</c:v>
                </c:pt>
                <c:pt idx="208">
                  <c:v>0.10721389668935091</c:v>
                </c:pt>
                <c:pt idx="209">
                  <c:v>0.10706859588899174</c:v>
                </c:pt>
                <c:pt idx="210">
                  <c:v>0.10726468263162998</c:v>
                </c:pt>
                <c:pt idx="211">
                  <c:v>0.10745287709030808</c:v>
                </c:pt>
                <c:pt idx="212">
                  <c:v>0.10830584273635664</c:v>
                </c:pt>
                <c:pt idx="213">
                  <c:v>0.10790369473896599</c:v>
                </c:pt>
                <c:pt idx="214">
                  <c:v>0.10831368840695867</c:v>
                </c:pt>
                <c:pt idx="215">
                  <c:v>0.10836275680230406</c:v>
                </c:pt>
                <c:pt idx="216">
                  <c:v>0.10822723235094626</c:v>
                </c:pt>
                <c:pt idx="217">
                  <c:v>0.10865138215698976</c:v>
                </c:pt>
                <c:pt idx="218">
                  <c:v>0.10869436448133823</c:v>
                </c:pt>
                <c:pt idx="219">
                  <c:v>0.10920351398334084</c:v>
                </c:pt>
                <c:pt idx="220">
                  <c:v>0.10915275726274537</c:v>
                </c:pt>
                <c:pt idx="221">
                  <c:v>0.11026282280237813</c:v>
                </c:pt>
                <c:pt idx="222">
                  <c:v>0.10960381847782492</c:v>
                </c:pt>
                <c:pt idx="223">
                  <c:v>0.10967246239071055</c:v>
                </c:pt>
                <c:pt idx="224">
                  <c:v>0.11018341245180387</c:v>
                </c:pt>
                <c:pt idx="225">
                  <c:v>0.11209366043648261</c:v>
                </c:pt>
                <c:pt idx="226">
                  <c:v>0.1117162744262807</c:v>
                </c:pt>
                <c:pt idx="227">
                  <c:v>0.11329326170503032</c:v>
                </c:pt>
                <c:pt idx="228">
                  <c:v>0.11386480267855946</c:v>
                </c:pt>
                <c:pt idx="229">
                  <c:v>0.1139344264604477</c:v>
                </c:pt>
                <c:pt idx="230">
                  <c:v>0.12027025473640833</c:v>
                </c:pt>
                <c:pt idx="231">
                  <c:v>0.11938111586222269</c:v>
                </c:pt>
                <c:pt idx="232">
                  <c:v>0.12139345621022667</c:v>
                </c:pt>
                <c:pt idx="233">
                  <c:v>0.12107348161823124</c:v>
                </c:pt>
                <c:pt idx="234">
                  <c:v>0.12148111586010393</c:v>
                </c:pt>
                <c:pt idx="235">
                  <c:v>0.12667348161500655</c:v>
                </c:pt>
                <c:pt idx="236">
                  <c:v>0.12698111585940544</c:v>
                </c:pt>
                <c:pt idx="237">
                  <c:v>0.12698111585940544</c:v>
                </c:pt>
                <c:pt idx="238">
                  <c:v>0.12727009568617004</c:v>
                </c:pt>
                <c:pt idx="239">
                  <c:v>0.12908111585728668</c:v>
                </c:pt>
                <c:pt idx="240">
                  <c:v>0.13135115569892508</c:v>
                </c:pt>
                <c:pt idx="241">
                  <c:v>0.13497009568810253</c:v>
                </c:pt>
                <c:pt idx="242">
                  <c:v>0.13767009568537841</c:v>
                </c:pt>
                <c:pt idx="243">
                  <c:v>0.13767009568537841</c:v>
                </c:pt>
                <c:pt idx="244">
                  <c:v>0.14747494780488052</c:v>
                </c:pt>
                <c:pt idx="245">
                  <c:v>0.1503245590579384</c:v>
                </c:pt>
                <c:pt idx="246">
                  <c:v>0.14871472149499951</c:v>
                </c:pt>
                <c:pt idx="247">
                  <c:v>0.15936764454517222</c:v>
                </c:pt>
                <c:pt idx="248">
                  <c:v>0.16741813160587113</c:v>
                </c:pt>
                <c:pt idx="249">
                  <c:v>0.16844242723975716</c:v>
                </c:pt>
                <c:pt idx="250">
                  <c:v>0.17141813160668604</c:v>
                </c:pt>
                <c:pt idx="251">
                  <c:v>0.16943810888513144</c:v>
                </c:pt>
                <c:pt idx="252">
                  <c:v>0.17475337382337022</c:v>
                </c:pt>
                <c:pt idx="253">
                  <c:v>0.17797135505022516</c:v>
                </c:pt>
                <c:pt idx="254">
                  <c:v>0.17987953357410702</c:v>
                </c:pt>
                <c:pt idx="255">
                  <c:v>0.18011721355300331</c:v>
                </c:pt>
                <c:pt idx="256">
                  <c:v>0.18382569315945982</c:v>
                </c:pt>
                <c:pt idx="257">
                  <c:v>0.18399015913925618</c:v>
                </c:pt>
                <c:pt idx="258">
                  <c:v>0.18793174756026385</c:v>
                </c:pt>
                <c:pt idx="259">
                  <c:v>0.18651442373551624</c:v>
                </c:pt>
                <c:pt idx="260">
                  <c:v>0.18743922136048385</c:v>
                </c:pt>
                <c:pt idx="261">
                  <c:v>0.19893174756614282</c:v>
                </c:pt>
                <c:pt idx="262">
                  <c:v>0.20373562115197774</c:v>
                </c:pt>
                <c:pt idx="263">
                  <c:v>0.20596015556434175</c:v>
                </c:pt>
                <c:pt idx="264">
                  <c:v>0.21337006379578494</c:v>
                </c:pt>
                <c:pt idx="265">
                  <c:v>0.21335769516843961</c:v>
                </c:pt>
                <c:pt idx="266">
                  <c:v>0.2146815259615</c:v>
                </c:pt>
                <c:pt idx="267">
                  <c:v>0.21485854335097329</c:v>
                </c:pt>
                <c:pt idx="268">
                  <c:v>0.2559359020288241</c:v>
                </c:pt>
                <c:pt idx="269">
                  <c:v>-7.2027522915584109E-3</c:v>
                </c:pt>
                <c:pt idx="270">
                  <c:v>-8.2349813642058779E-3</c:v>
                </c:pt>
                <c:pt idx="271">
                  <c:v>-8.0239710474048001E-3</c:v>
                </c:pt>
                <c:pt idx="272">
                  <c:v>-7.9407029480423469E-3</c:v>
                </c:pt>
                <c:pt idx="273">
                  <c:v>-7.107420263145002E-3</c:v>
                </c:pt>
                <c:pt idx="274">
                  <c:v>-9.9519424191467495E-4</c:v>
                </c:pt>
                <c:pt idx="275">
                  <c:v>8.7130478888251019E-3</c:v>
                </c:pt>
                <c:pt idx="276">
                  <c:v>2.9917804519767673E-2</c:v>
                </c:pt>
                <c:pt idx="277">
                  <c:v>3.0889179966142325E-2</c:v>
                </c:pt>
                <c:pt idx="278">
                  <c:v>3.1702476439636029E-2</c:v>
                </c:pt>
                <c:pt idx="279">
                  <c:v>3.1815772321499972E-2</c:v>
                </c:pt>
                <c:pt idx="280">
                  <c:v>3.353454411632166E-2</c:v>
                </c:pt>
                <c:pt idx="281">
                  <c:v>3.6412836579097441E-2</c:v>
                </c:pt>
                <c:pt idx="282">
                  <c:v>4.1750494179624738E-2</c:v>
                </c:pt>
                <c:pt idx="283">
                  <c:v>4.2389084273292556E-2</c:v>
                </c:pt>
                <c:pt idx="284">
                  <c:v>4.2712115831987439E-2</c:v>
                </c:pt>
                <c:pt idx="285">
                  <c:v>4.2799320947010611E-2</c:v>
                </c:pt>
                <c:pt idx="286">
                  <c:v>4.2924909665628702E-2</c:v>
                </c:pt>
                <c:pt idx="287">
                  <c:v>5.1343597866296734E-2</c:v>
                </c:pt>
                <c:pt idx="288">
                  <c:v>5.2217279460232843E-2</c:v>
                </c:pt>
                <c:pt idx="289">
                  <c:v>5.2617279464679909E-2</c:v>
                </c:pt>
                <c:pt idx="290">
                  <c:v>5.2917279464377229E-2</c:v>
                </c:pt>
                <c:pt idx="291">
                  <c:v>5.6666547804231464E-2</c:v>
                </c:pt>
                <c:pt idx="292">
                  <c:v>6.191599643473026E-2</c:v>
                </c:pt>
                <c:pt idx="293">
                  <c:v>6.2350511223897724E-2</c:v>
                </c:pt>
                <c:pt idx="294">
                  <c:v>6.2503956463936888E-2</c:v>
                </c:pt>
                <c:pt idx="295">
                  <c:v>6.2750511221068839E-2</c:v>
                </c:pt>
                <c:pt idx="296">
                  <c:v>6.2903956461107996E-2</c:v>
                </c:pt>
                <c:pt idx="297">
                  <c:v>6.4615996432006148E-2</c:v>
                </c:pt>
                <c:pt idx="298">
                  <c:v>6.7758545839651713E-2</c:v>
                </c:pt>
                <c:pt idx="299">
                  <c:v>6.7958545834599288E-2</c:v>
                </c:pt>
                <c:pt idx="300">
                  <c:v>6.8166455207256949E-2</c:v>
                </c:pt>
                <c:pt idx="301">
                  <c:v>6.8266455212006694E-2</c:v>
                </c:pt>
                <c:pt idx="302">
                  <c:v>6.845854583652014E-2</c:v>
                </c:pt>
                <c:pt idx="303">
                  <c:v>6.8466455206954269E-2</c:v>
                </c:pt>
                <c:pt idx="304">
                  <c:v>6.8544126372831263E-2</c:v>
                </c:pt>
                <c:pt idx="305">
                  <c:v>6.8544126372831263E-2</c:v>
                </c:pt>
                <c:pt idx="306">
                  <c:v>6.8544126372831263E-2</c:v>
                </c:pt>
                <c:pt idx="307">
                  <c:v>6.9244126369699691E-2</c:v>
                </c:pt>
                <c:pt idx="308">
                  <c:v>7.1271679750607927E-2</c:v>
                </c:pt>
                <c:pt idx="309">
                  <c:v>7.1933156298025741E-2</c:v>
                </c:pt>
                <c:pt idx="310">
                  <c:v>7.4033156295906982E-2</c:v>
                </c:pt>
                <c:pt idx="311">
                  <c:v>7.3657952443960631E-2</c:v>
                </c:pt>
                <c:pt idx="312">
                  <c:v>7.4355249847822588E-2</c:v>
                </c:pt>
                <c:pt idx="313">
                  <c:v>7.3862317108367659E-2</c:v>
                </c:pt>
                <c:pt idx="314">
                  <c:v>7.4158850192393114E-2</c:v>
                </c:pt>
                <c:pt idx="315">
                  <c:v>7.4162317108064979E-2</c:v>
                </c:pt>
                <c:pt idx="316">
                  <c:v>7.4658850194313967E-2</c:v>
                </c:pt>
                <c:pt idx="317">
                  <c:v>7.6155249846006509E-2</c:v>
                </c:pt>
                <c:pt idx="318">
                  <c:v>7.9287523578026611E-2</c:v>
                </c:pt>
                <c:pt idx="319">
                  <c:v>7.9387523575500399E-2</c:v>
                </c:pt>
                <c:pt idx="320">
                  <c:v>7.9561432552598718E-2</c:v>
                </c:pt>
                <c:pt idx="321">
                  <c:v>8.1061432551085319E-2</c:v>
                </c:pt>
                <c:pt idx="322">
                  <c:v>8.6234797850937517E-2</c:v>
                </c:pt>
                <c:pt idx="323">
                  <c:v>8.8745383488892812E-2</c:v>
                </c:pt>
                <c:pt idx="324">
                  <c:v>8.8745383488892812E-2</c:v>
                </c:pt>
                <c:pt idx="325">
                  <c:v>9.3018669885391758E-2</c:v>
                </c:pt>
                <c:pt idx="326">
                  <c:v>9.5177285785359042E-2</c:v>
                </c:pt>
                <c:pt idx="327">
                  <c:v>9.5508275935921982E-2</c:v>
                </c:pt>
                <c:pt idx="328">
                  <c:v>9.6877285786069176E-2</c:v>
                </c:pt>
                <c:pt idx="329">
                  <c:v>9.7375961869515582E-2</c:v>
                </c:pt>
                <c:pt idx="330">
                  <c:v>9.7875961871436434E-2</c:v>
                </c:pt>
                <c:pt idx="331">
                  <c:v>9.8330392728298618E-2</c:v>
                </c:pt>
                <c:pt idx="332">
                  <c:v>9.8530392730522151E-2</c:v>
                </c:pt>
                <c:pt idx="333">
                  <c:v>9.9048736981481325E-2</c:v>
                </c:pt>
                <c:pt idx="334">
                  <c:v>0.10483408596840764</c:v>
                </c:pt>
                <c:pt idx="335">
                  <c:v>0.11206523274278411</c:v>
                </c:pt>
                <c:pt idx="336">
                  <c:v>0.1123031619303583</c:v>
                </c:pt>
                <c:pt idx="337">
                  <c:v>0.1187115383035397</c:v>
                </c:pt>
                <c:pt idx="338">
                  <c:v>0.12573279683864264</c:v>
                </c:pt>
                <c:pt idx="339">
                  <c:v>0.133871080652497</c:v>
                </c:pt>
                <c:pt idx="340">
                  <c:v>0.14023430438425907</c:v>
                </c:pt>
                <c:pt idx="341">
                  <c:v>0.14102588082642187</c:v>
                </c:pt>
                <c:pt idx="342">
                  <c:v>0.1416843043803708</c:v>
                </c:pt>
                <c:pt idx="343">
                  <c:v>0.14149533848783305</c:v>
                </c:pt>
                <c:pt idx="344">
                  <c:v>0.14190430438208909</c:v>
                </c:pt>
                <c:pt idx="345">
                  <c:v>0.14444614899212982</c:v>
                </c:pt>
                <c:pt idx="346">
                  <c:v>0.17875623797418838</c:v>
                </c:pt>
                <c:pt idx="347">
                  <c:v>0.18658492878737309</c:v>
                </c:pt>
                <c:pt idx="348">
                  <c:v>0.18792298754502917</c:v>
                </c:pt>
                <c:pt idx="349">
                  <c:v>0.18935535011140139</c:v>
                </c:pt>
                <c:pt idx="350">
                  <c:v>0.19147944806060291</c:v>
                </c:pt>
                <c:pt idx="351">
                  <c:v>0.22031524833898705</c:v>
                </c:pt>
                <c:pt idx="352">
                  <c:v>0.22407436697751273</c:v>
                </c:pt>
                <c:pt idx="353">
                  <c:v>0.22415990078558748</c:v>
                </c:pt>
                <c:pt idx="354">
                  <c:v>0.22432390851866066</c:v>
                </c:pt>
                <c:pt idx="355">
                  <c:v>0.22522303122755474</c:v>
                </c:pt>
                <c:pt idx="356">
                  <c:v>0.22567501769998605</c:v>
                </c:pt>
                <c:pt idx="357">
                  <c:v>0.22581168281793751</c:v>
                </c:pt>
                <c:pt idx="358">
                  <c:v>0.23473826739935025</c:v>
                </c:pt>
                <c:pt idx="359">
                  <c:v>0.24522681105382829</c:v>
                </c:pt>
                <c:pt idx="360">
                  <c:v>0.24844453767816965</c:v>
                </c:pt>
                <c:pt idx="361">
                  <c:v>0.26796507912287615</c:v>
                </c:pt>
                <c:pt idx="362">
                  <c:v>0.27678692637226149</c:v>
                </c:pt>
                <c:pt idx="363">
                  <c:v>0.27857533333023027</c:v>
                </c:pt>
                <c:pt idx="364">
                  <c:v>6.8206048973357192E-2</c:v>
                </c:pt>
                <c:pt idx="365">
                  <c:v>0.10640347369020502</c:v>
                </c:pt>
                <c:pt idx="366">
                  <c:v>0.10455434183561012</c:v>
                </c:pt>
                <c:pt idx="367">
                  <c:v>0.10526859588353187</c:v>
                </c:pt>
                <c:pt idx="368">
                  <c:v>0.10595215058633094</c:v>
                </c:pt>
                <c:pt idx="369">
                  <c:v>0.1531476771029554</c:v>
                </c:pt>
                <c:pt idx="370">
                  <c:v>0.15471051005872957</c:v>
                </c:pt>
                <c:pt idx="371">
                  <c:v>0.14979846950926776</c:v>
                </c:pt>
                <c:pt idx="372">
                  <c:v>0.17165455562543086</c:v>
                </c:pt>
                <c:pt idx="373">
                  <c:v>0.15844364969855376</c:v>
                </c:pt>
                <c:pt idx="374">
                  <c:v>0.15833209441146337</c:v>
                </c:pt>
                <c:pt idx="375">
                  <c:v>0.17541387634702857</c:v>
                </c:pt>
                <c:pt idx="376">
                  <c:v>0.1761038763477876</c:v>
                </c:pt>
                <c:pt idx="377">
                  <c:v>0.17478013399099088</c:v>
                </c:pt>
                <c:pt idx="378">
                  <c:v>0.16556092270072276</c:v>
                </c:pt>
                <c:pt idx="379">
                  <c:v>0.16150522712506341</c:v>
                </c:pt>
                <c:pt idx="380">
                  <c:v>0.16762179827134568</c:v>
                </c:pt>
                <c:pt idx="381">
                  <c:v>0.17906590872418746</c:v>
                </c:pt>
                <c:pt idx="382">
                  <c:v>0.19331163477298968</c:v>
                </c:pt>
                <c:pt idx="383">
                  <c:v>0.2020363051249249</c:v>
                </c:pt>
                <c:pt idx="384">
                  <c:v>0.20512441622477379</c:v>
                </c:pt>
                <c:pt idx="385">
                  <c:v>0.21293887809382286</c:v>
                </c:pt>
                <c:pt idx="386">
                  <c:v>0.21395249246666656</c:v>
                </c:pt>
                <c:pt idx="387">
                  <c:v>0.21451784211363087</c:v>
                </c:pt>
                <c:pt idx="388">
                  <c:v>0.21293145675757963</c:v>
                </c:pt>
                <c:pt idx="389">
                  <c:v>0.21277108200388398</c:v>
                </c:pt>
                <c:pt idx="390">
                  <c:v>0.21498469748235141</c:v>
                </c:pt>
                <c:pt idx="391">
                  <c:v>0.19914174756447575</c:v>
                </c:pt>
                <c:pt idx="392">
                  <c:v>0.2148317475646527</c:v>
                </c:pt>
                <c:pt idx="393">
                  <c:v>0.21644174756399845</c:v>
                </c:pt>
                <c:pt idx="394">
                  <c:v>0.21414536356660721</c:v>
                </c:pt>
                <c:pt idx="395">
                  <c:v>0.21432536356933599</c:v>
                </c:pt>
                <c:pt idx="396">
                  <c:v>0.21432536356933599</c:v>
                </c:pt>
                <c:pt idx="397">
                  <c:v>0.21442536356680977</c:v>
                </c:pt>
                <c:pt idx="398">
                  <c:v>0.21504416208495844</c:v>
                </c:pt>
                <c:pt idx="399">
                  <c:v>0.21515777874890513</c:v>
                </c:pt>
                <c:pt idx="400">
                  <c:v>0.22308187650314484</c:v>
                </c:pt>
                <c:pt idx="401">
                  <c:v>0.22308187650314484</c:v>
                </c:pt>
                <c:pt idx="402">
                  <c:v>0.22338187650284216</c:v>
                </c:pt>
                <c:pt idx="403">
                  <c:v>0.22576138963209594</c:v>
                </c:pt>
                <c:pt idx="404">
                  <c:v>0.22507501770059141</c:v>
                </c:pt>
                <c:pt idx="405">
                  <c:v>0.2260194774389564</c:v>
                </c:pt>
                <c:pt idx="406">
                  <c:v>0.22483310592654135</c:v>
                </c:pt>
                <c:pt idx="407">
                  <c:v>0.22517297320008359</c:v>
                </c:pt>
                <c:pt idx="408">
                  <c:v>0.2265866023672401</c:v>
                </c:pt>
                <c:pt idx="409">
                  <c:v>0.23494890624856676</c:v>
                </c:pt>
                <c:pt idx="410">
                  <c:v>0.23597374225895359</c:v>
                </c:pt>
                <c:pt idx="411">
                  <c:v>0.23698016967539831</c:v>
                </c:pt>
                <c:pt idx="412">
                  <c:v>0.2360347495286631</c:v>
                </c:pt>
                <c:pt idx="413">
                  <c:v>0.23664839467236887</c:v>
                </c:pt>
                <c:pt idx="414">
                  <c:v>0.23699520630902104</c:v>
                </c:pt>
                <c:pt idx="415">
                  <c:v>0.23719520631124458</c:v>
                </c:pt>
                <c:pt idx="416">
                  <c:v>0.23729520631599432</c:v>
                </c:pt>
                <c:pt idx="417">
                  <c:v>0.24566153395382392</c:v>
                </c:pt>
                <c:pt idx="418">
                  <c:v>0.24852070147593838</c:v>
                </c:pt>
                <c:pt idx="419">
                  <c:v>0.24872070147816192</c:v>
                </c:pt>
                <c:pt idx="420">
                  <c:v>0.2488207014756357</c:v>
                </c:pt>
                <c:pt idx="421">
                  <c:v>0.26483834853971128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153-47B2-A035-F4528DD412FB}"/>
            </c:ext>
          </c:extLst>
        </c:ser>
        <c:ser>
          <c:idx val="1"/>
          <c:order val="1"/>
          <c:tx>
            <c:strRef>
              <c:f>'Q_fit (all) (LiTE)'!$V$1</c:f>
              <c:strCache>
                <c:ptCount val="1"/>
                <c:pt idx="0">
                  <c:v>Q.Fit</c:v>
                </c:pt>
              </c:strCache>
            </c:strRef>
          </c:tx>
          <c:spPr>
            <a:ln w="3175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'Q_fit (all) (LiTE)'!$U$2:$U$119</c:f>
              <c:numCache>
                <c:formatCode>General</c:formatCode>
                <c:ptCount val="118"/>
                <c:pt idx="0">
                  <c:v>-2.2000000000000002</c:v>
                </c:pt>
                <c:pt idx="1">
                  <c:v>-2</c:v>
                </c:pt>
                <c:pt idx="2">
                  <c:v>-1.8</c:v>
                </c:pt>
                <c:pt idx="3">
                  <c:v>-1.6</c:v>
                </c:pt>
                <c:pt idx="4">
                  <c:v>-1.4</c:v>
                </c:pt>
                <c:pt idx="5">
                  <c:v>-1.2</c:v>
                </c:pt>
                <c:pt idx="6">
                  <c:v>-1</c:v>
                </c:pt>
                <c:pt idx="7">
                  <c:v>-0.8</c:v>
                </c:pt>
                <c:pt idx="8">
                  <c:v>-0.6</c:v>
                </c:pt>
                <c:pt idx="9">
                  <c:v>-0.4</c:v>
                </c:pt>
                <c:pt idx="10">
                  <c:v>-0.2</c:v>
                </c:pt>
                <c:pt idx="11">
                  <c:v>0</c:v>
                </c:pt>
                <c:pt idx="12">
                  <c:v>0.2</c:v>
                </c:pt>
                <c:pt idx="13">
                  <c:v>0.4</c:v>
                </c:pt>
                <c:pt idx="14">
                  <c:v>0.6</c:v>
                </c:pt>
                <c:pt idx="15">
                  <c:v>0.8</c:v>
                </c:pt>
                <c:pt idx="16">
                  <c:v>1</c:v>
                </c:pt>
                <c:pt idx="17">
                  <c:v>1.2</c:v>
                </c:pt>
                <c:pt idx="18">
                  <c:v>1.4</c:v>
                </c:pt>
                <c:pt idx="19">
                  <c:v>1.6</c:v>
                </c:pt>
                <c:pt idx="20">
                  <c:v>1.8</c:v>
                </c:pt>
                <c:pt idx="21">
                  <c:v>2</c:v>
                </c:pt>
                <c:pt idx="22">
                  <c:v>2.2000000000000002</c:v>
                </c:pt>
                <c:pt idx="23">
                  <c:v>2.4</c:v>
                </c:pt>
                <c:pt idx="24">
                  <c:v>2.6</c:v>
                </c:pt>
                <c:pt idx="25">
                  <c:v>2.8</c:v>
                </c:pt>
                <c:pt idx="26">
                  <c:v>3</c:v>
                </c:pt>
                <c:pt idx="27">
                  <c:v>3.2</c:v>
                </c:pt>
                <c:pt idx="28">
                  <c:v>3.4</c:v>
                </c:pt>
                <c:pt idx="29">
                  <c:v>3.6</c:v>
                </c:pt>
                <c:pt idx="30">
                  <c:v>3.8</c:v>
                </c:pt>
                <c:pt idx="31">
                  <c:v>4</c:v>
                </c:pt>
                <c:pt idx="32">
                  <c:v>4.2</c:v>
                </c:pt>
              </c:numCache>
            </c:numRef>
          </c:xVal>
          <c:yVal>
            <c:numRef>
              <c:f>'Q_fit (all) (LiTE)'!$V$2:$V$119</c:f>
              <c:numCache>
                <c:formatCode>General</c:formatCode>
                <c:ptCount val="118"/>
                <c:pt idx="0">
                  <c:v>4.0433552814673153E-2</c:v>
                </c:pt>
                <c:pt idx="1">
                  <c:v>2.9544393135439675E-2</c:v>
                </c:pt>
                <c:pt idx="2">
                  <c:v>1.9922699615790615E-2</c:v>
                </c:pt>
                <c:pt idx="3">
                  <c:v>1.1568472255725958E-2</c:v>
                </c:pt>
                <c:pt idx="4">
                  <c:v>4.4817110552456997E-3</c:v>
                </c:pt>
                <c:pt idx="5">
                  <c:v>-1.3375839856501377E-3</c:v>
                </c:pt>
                <c:pt idx="6">
                  <c:v>-5.8894128669615756E-3</c:v>
                </c:pt>
                <c:pt idx="7">
                  <c:v>-9.1737755886885999E-3</c:v>
                </c:pt>
                <c:pt idx="8">
                  <c:v>-1.1190672150831225E-2</c:v>
                </c:pt>
                <c:pt idx="9">
                  <c:v>-1.1940102553389438E-2</c:v>
                </c:pt>
                <c:pt idx="10">
                  <c:v>-1.1422066796363246E-2</c:v>
                </c:pt>
                <c:pt idx="11">
                  <c:v>-9.6365648797526442E-3</c:v>
                </c:pt>
                <c:pt idx="12">
                  <c:v>-6.5835968035576359E-3</c:v>
                </c:pt>
                <c:pt idx="13">
                  <c:v>-2.2631625677782211E-3</c:v>
                </c:pt>
                <c:pt idx="14">
                  <c:v>3.3247378275855994E-3</c:v>
                </c:pt>
                <c:pt idx="15">
                  <c:v>1.0180104382533832E-2</c:v>
                </c:pt>
                <c:pt idx="16">
                  <c:v>1.8302937097066464E-2</c:v>
                </c:pt>
                <c:pt idx="17">
                  <c:v>2.7693235971183505E-2</c:v>
                </c:pt>
                <c:pt idx="18">
                  <c:v>3.8351001004884956E-2</c:v>
                </c:pt>
                <c:pt idx="19">
                  <c:v>5.0276232198170824E-2</c:v>
                </c:pt>
                <c:pt idx="20">
                  <c:v>6.3468929551041081E-2</c:v>
                </c:pt>
                <c:pt idx="21">
                  <c:v>7.7929093063495755E-2</c:v>
                </c:pt>
                <c:pt idx="22">
                  <c:v>9.3656722735534853E-2</c:v>
                </c:pt>
                <c:pt idx="23">
                  <c:v>0.11065181856715831</c:v>
                </c:pt>
                <c:pt idx="24">
                  <c:v>0.12891438055836624</c:v>
                </c:pt>
                <c:pt idx="25">
                  <c:v>0.14844440870915848</c:v>
                </c:pt>
                <c:pt idx="26">
                  <c:v>0.16924190301953523</c:v>
                </c:pt>
                <c:pt idx="27">
                  <c:v>0.19130686348949638</c:v>
                </c:pt>
                <c:pt idx="28">
                  <c:v>0.21463929011904184</c:v>
                </c:pt>
                <c:pt idx="29">
                  <c:v>0.23923918290817181</c:v>
                </c:pt>
                <c:pt idx="30">
                  <c:v>0.26510654185688615</c:v>
                </c:pt>
                <c:pt idx="31">
                  <c:v>0.29224136696518488</c:v>
                </c:pt>
                <c:pt idx="32">
                  <c:v>0.32064365823306801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153-47B2-A035-F4528DD412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13239640"/>
        <c:axId val="1"/>
      </c:scatterChart>
      <c:valAx>
        <c:axId val="513239640"/>
        <c:scaling>
          <c:orientation val="minMax"/>
          <c:max val="4.5"/>
          <c:min val="-2.5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0.3"/>
          <c:min val="-0.0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13239640"/>
        <c:crossesAt val="0"/>
        <c:crossBetween val="midCat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4486306163784321"/>
          <c:y val="0.89349112426035504"/>
          <c:w val="0.56621064490226392"/>
          <c:h val="0.9526627218934911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Fig. 8b.  V839 Oph -- [40448.4129, 0.40899532]</a:t>
            </a:r>
          </a:p>
        </c:rich>
      </c:tx>
      <c:layout>
        <c:manualLayout>
          <c:xMode val="edge"/>
          <c:yMode val="edge"/>
          <c:x val="0.14502187226596674"/>
          <c:y val="3.345724907063196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822533698875683"/>
          <c:y val="0.25650557620817843"/>
          <c:w val="0.83766410829297777"/>
          <c:h val="0.61338289962825276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(all) (LiTE-errors)'!$H$20:$H$20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xVal>
            <c:numRef>
              <c:f>'A (all) (LiTE-errors)'!$F$21:$F$442</c:f>
              <c:numCache>
                <c:formatCode>General</c:formatCode>
                <c:ptCount val="422"/>
                <c:pt idx="0">
                  <c:v>0</c:v>
                </c:pt>
                <c:pt idx="1">
                  <c:v>4447.5</c:v>
                </c:pt>
                <c:pt idx="2">
                  <c:v>746</c:v>
                </c:pt>
                <c:pt idx="3">
                  <c:v>5313</c:v>
                </c:pt>
                <c:pt idx="4">
                  <c:v>7993</c:v>
                </c:pt>
                <c:pt idx="5">
                  <c:v>-4555</c:v>
                </c:pt>
                <c:pt idx="6">
                  <c:v>-232</c:v>
                </c:pt>
                <c:pt idx="7">
                  <c:v>4408.5</c:v>
                </c:pt>
                <c:pt idx="8">
                  <c:v>4384</c:v>
                </c:pt>
                <c:pt idx="9">
                  <c:v>8088</c:v>
                </c:pt>
                <c:pt idx="10">
                  <c:v>8829</c:v>
                </c:pt>
                <c:pt idx="11">
                  <c:v>6215.5</c:v>
                </c:pt>
                <c:pt idx="12">
                  <c:v>-254</c:v>
                </c:pt>
                <c:pt idx="13">
                  <c:v>4467</c:v>
                </c:pt>
                <c:pt idx="14">
                  <c:v>692</c:v>
                </c:pt>
                <c:pt idx="15">
                  <c:v>5310.5</c:v>
                </c:pt>
                <c:pt idx="16">
                  <c:v>5342.5</c:v>
                </c:pt>
                <c:pt idx="17">
                  <c:v>7144.5</c:v>
                </c:pt>
                <c:pt idx="18">
                  <c:v>-229.5</c:v>
                </c:pt>
                <c:pt idx="19">
                  <c:v>8071</c:v>
                </c:pt>
                <c:pt idx="20">
                  <c:v>11628.5</c:v>
                </c:pt>
                <c:pt idx="21">
                  <c:v>13408.5</c:v>
                </c:pt>
                <c:pt idx="22">
                  <c:v>15932</c:v>
                </c:pt>
                <c:pt idx="23">
                  <c:v>7142</c:v>
                </c:pt>
                <c:pt idx="24">
                  <c:v>13411</c:v>
                </c:pt>
                <c:pt idx="25">
                  <c:v>8110</c:v>
                </c:pt>
                <c:pt idx="26">
                  <c:v>14291</c:v>
                </c:pt>
                <c:pt idx="27">
                  <c:v>14291</c:v>
                </c:pt>
                <c:pt idx="28">
                  <c:v>4460</c:v>
                </c:pt>
                <c:pt idx="29">
                  <c:v>14291</c:v>
                </c:pt>
                <c:pt idx="30">
                  <c:v>14291</c:v>
                </c:pt>
                <c:pt idx="31">
                  <c:v>11411</c:v>
                </c:pt>
                <c:pt idx="32">
                  <c:v>14155</c:v>
                </c:pt>
                <c:pt idx="33">
                  <c:v>14291</c:v>
                </c:pt>
                <c:pt idx="34">
                  <c:v>14291</c:v>
                </c:pt>
                <c:pt idx="35">
                  <c:v>10677.5</c:v>
                </c:pt>
                <c:pt idx="36">
                  <c:v>11391.5</c:v>
                </c:pt>
                <c:pt idx="37">
                  <c:v>14291</c:v>
                </c:pt>
                <c:pt idx="38">
                  <c:v>14291</c:v>
                </c:pt>
                <c:pt idx="39">
                  <c:v>14235</c:v>
                </c:pt>
                <c:pt idx="40">
                  <c:v>14193.5</c:v>
                </c:pt>
                <c:pt idx="41">
                  <c:v>14125.5</c:v>
                </c:pt>
                <c:pt idx="42">
                  <c:v>15186</c:v>
                </c:pt>
                <c:pt idx="43">
                  <c:v>14230</c:v>
                </c:pt>
                <c:pt idx="44">
                  <c:v>15147</c:v>
                </c:pt>
                <c:pt idx="45">
                  <c:v>13924.5</c:v>
                </c:pt>
                <c:pt idx="46">
                  <c:v>14177</c:v>
                </c:pt>
                <c:pt idx="47">
                  <c:v>14106</c:v>
                </c:pt>
                <c:pt idx="48">
                  <c:v>14108</c:v>
                </c:pt>
                <c:pt idx="49">
                  <c:v>14145</c:v>
                </c:pt>
                <c:pt idx="50">
                  <c:v>14240</c:v>
                </c:pt>
                <c:pt idx="51">
                  <c:v>15205.5</c:v>
                </c:pt>
                <c:pt idx="52">
                  <c:v>14208</c:v>
                </c:pt>
                <c:pt idx="53">
                  <c:v>15922</c:v>
                </c:pt>
                <c:pt idx="54">
                  <c:v>16034.5</c:v>
                </c:pt>
                <c:pt idx="55">
                  <c:v>16034.5</c:v>
                </c:pt>
                <c:pt idx="56">
                  <c:v>14233</c:v>
                </c:pt>
                <c:pt idx="57">
                  <c:v>14103</c:v>
                </c:pt>
                <c:pt idx="58">
                  <c:v>14230</c:v>
                </c:pt>
                <c:pt idx="59">
                  <c:v>16027.5</c:v>
                </c:pt>
                <c:pt idx="60">
                  <c:v>14213</c:v>
                </c:pt>
                <c:pt idx="61">
                  <c:v>14103</c:v>
                </c:pt>
                <c:pt idx="62">
                  <c:v>15230</c:v>
                </c:pt>
                <c:pt idx="63">
                  <c:v>15247</c:v>
                </c:pt>
                <c:pt idx="64">
                  <c:v>14105.5</c:v>
                </c:pt>
                <c:pt idx="65">
                  <c:v>17658</c:v>
                </c:pt>
                <c:pt idx="66">
                  <c:v>15914.5</c:v>
                </c:pt>
                <c:pt idx="67">
                  <c:v>14274</c:v>
                </c:pt>
                <c:pt idx="68">
                  <c:v>17914.5</c:v>
                </c:pt>
                <c:pt idx="69">
                  <c:v>16012.5</c:v>
                </c:pt>
                <c:pt idx="70">
                  <c:v>15098</c:v>
                </c:pt>
                <c:pt idx="71">
                  <c:v>15917</c:v>
                </c:pt>
                <c:pt idx="72">
                  <c:v>15098</c:v>
                </c:pt>
                <c:pt idx="73">
                  <c:v>15078.5</c:v>
                </c:pt>
                <c:pt idx="74">
                  <c:v>16012.5</c:v>
                </c:pt>
                <c:pt idx="75">
                  <c:v>16729</c:v>
                </c:pt>
                <c:pt idx="76">
                  <c:v>16012.5</c:v>
                </c:pt>
                <c:pt idx="77">
                  <c:v>16025</c:v>
                </c:pt>
                <c:pt idx="78">
                  <c:v>17873</c:v>
                </c:pt>
                <c:pt idx="79">
                  <c:v>17895</c:v>
                </c:pt>
                <c:pt idx="80">
                  <c:v>17790</c:v>
                </c:pt>
                <c:pt idx="81">
                  <c:v>18009.5</c:v>
                </c:pt>
                <c:pt idx="82">
                  <c:v>18763</c:v>
                </c:pt>
                <c:pt idx="83">
                  <c:v>15073.5</c:v>
                </c:pt>
                <c:pt idx="84">
                  <c:v>17638.5</c:v>
                </c:pt>
                <c:pt idx="85">
                  <c:v>18680</c:v>
                </c:pt>
                <c:pt idx="86">
                  <c:v>15921.5</c:v>
                </c:pt>
                <c:pt idx="87">
                  <c:v>18643</c:v>
                </c:pt>
                <c:pt idx="88">
                  <c:v>18643</c:v>
                </c:pt>
                <c:pt idx="89">
                  <c:v>18763</c:v>
                </c:pt>
                <c:pt idx="90">
                  <c:v>18640.5</c:v>
                </c:pt>
                <c:pt idx="91">
                  <c:v>18682</c:v>
                </c:pt>
                <c:pt idx="92">
                  <c:v>18687</c:v>
                </c:pt>
                <c:pt idx="93">
                  <c:v>18640.5</c:v>
                </c:pt>
                <c:pt idx="94">
                  <c:v>18682</c:v>
                </c:pt>
                <c:pt idx="95">
                  <c:v>18758</c:v>
                </c:pt>
                <c:pt idx="96">
                  <c:v>18689.5</c:v>
                </c:pt>
                <c:pt idx="97">
                  <c:v>18687</c:v>
                </c:pt>
                <c:pt idx="98">
                  <c:v>18689.5</c:v>
                </c:pt>
                <c:pt idx="99">
                  <c:v>18697</c:v>
                </c:pt>
                <c:pt idx="100">
                  <c:v>18684.5</c:v>
                </c:pt>
                <c:pt idx="101">
                  <c:v>19579.5</c:v>
                </c:pt>
                <c:pt idx="102">
                  <c:v>18684.5</c:v>
                </c:pt>
                <c:pt idx="103">
                  <c:v>17880.5</c:v>
                </c:pt>
                <c:pt idx="104">
                  <c:v>19538</c:v>
                </c:pt>
                <c:pt idx="105">
                  <c:v>19538</c:v>
                </c:pt>
                <c:pt idx="106">
                  <c:v>19579.5</c:v>
                </c:pt>
                <c:pt idx="107">
                  <c:v>19540.5</c:v>
                </c:pt>
                <c:pt idx="108">
                  <c:v>19540.5</c:v>
                </c:pt>
                <c:pt idx="109">
                  <c:v>19631</c:v>
                </c:pt>
                <c:pt idx="110">
                  <c:v>19606.5</c:v>
                </c:pt>
                <c:pt idx="111">
                  <c:v>20491.5</c:v>
                </c:pt>
                <c:pt idx="112">
                  <c:v>21381.5</c:v>
                </c:pt>
                <c:pt idx="113">
                  <c:v>20506</c:v>
                </c:pt>
                <c:pt idx="114">
                  <c:v>20506</c:v>
                </c:pt>
                <c:pt idx="115">
                  <c:v>20491.5</c:v>
                </c:pt>
                <c:pt idx="116">
                  <c:v>20506</c:v>
                </c:pt>
                <c:pt idx="117">
                  <c:v>21428</c:v>
                </c:pt>
                <c:pt idx="118">
                  <c:v>19628.5</c:v>
                </c:pt>
                <c:pt idx="119">
                  <c:v>20491.5</c:v>
                </c:pt>
                <c:pt idx="120">
                  <c:v>20499</c:v>
                </c:pt>
                <c:pt idx="121">
                  <c:v>21431</c:v>
                </c:pt>
                <c:pt idx="122">
                  <c:v>19628.5</c:v>
                </c:pt>
                <c:pt idx="123">
                  <c:v>21425.5</c:v>
                </c:pt>
                <c:pt idx="124">
                  <c:v>21278.5</c:v>
                </c:pt>
                <c:pt idx="125">
                  <c:v>21279</c:v>
                </c:pt>
                <c:pt idx="126">
                  <c:v>21278.5</c:v>
                </c:pt>
                <c:pt idx="127">
                  <c:v>21279</c:v>
                </c:pt>
                <c:pt idx="128">
                  <c:v>21279</c:v>
                </c:pt>
                <c:pt idx="129">
                  <c:v>21278.5</c:v>
                </c:pt>
                <c:pt idx="130">
                  <c:v>22471.5</c:v>
                </c:pt>
                <c:pt idx="131">
                  <c:v>22168.5</c:v>
                </c:pt>
                <c:pt idx="132">
                  <c:v>22301</c:v>
                </c:pt>
                <c:pt idx="133">
                  <c:v>22254.5</c:v>
                </c:pt>
                <c:pt idx="134">
                  <c:v>22298.5</c:v>
                </c:pt>
                <c:pt idx="135">
                  <c:v>22252</c:v>
                </c:pt>
                <c:pt idx="136">
                  <c:v>22168.5</c:v>
                </c:pt>
                <c:pt idx="137">
                  <c:v>22220</c:v>
                </c:pt>
                <c:pt idx="138">
                  <c:v>23181</c:v>
                </c:pt>
                <c:pt idx="139">
                  <c:v>22376.5</c:v>
                </c:pt>
                <c:pt idx="140">
                  <c:v>22186</c:v>
                </c:pt>
                <c:pt idx="141">
                  <c:v>22186</c:v>
                </c:pt>
                <c:pt idx="142">
                  <c:v>22374</c:v>
                </c:pt>
                <c:pt idx="143">
                  <c:v>22168.5</c:v>
                </c:pt>
                <c:pt idx="144">
                  <c:v>22220</c:v>
                </c:pt>
                <c:pt idx="145">
                  <c:v>22220</c:v>
                </c:pt>
                <c:pt idx="146">
                  <c:v>23227.5</c:v>
                </c:pt>
                <c:pt idx="147">
                  <c:v>22186</c:v>
                </c:pt>
                <c:pt idx="148">
                  <c:v>23041.5</c:v>
                </c:pt>
                <c:pt idx="149">
                  <c:v>22296</c:v>
                </c:pt>
                <c:pt idx="150">
                  <c:v>22220</c:v>
                </c:pt>
                <c:pt idx="151">
                  <c:v>22354.5</c:v>
                </c:pt>
                <c:pt idx="152">
                  <c:v>22388.5</c:v>
                </c:pt>
                <c:pt idx="153">
                  <c:v>22313</c:v>
                </c:pt>
                <c:pt idx="154">
                  <c:v>22222.5</c:v>
                </c:pt>
                <c:pt idx="155">
                  <c:v>22971</c:v>
                </c:pt>
                <c:pt idx="156">
                  <c:v>22276.5</c:v>
                </c:pt>
                <c:pt idx="157">
                  <c:v>22247</c:v>
                </c:pt>
                <c:pt idx="158">
                  <c:v>22824.5</c:v>
                </c:pt>
                <c:pt idx="159">
                  <c:v>23181</c:v>
                </c:pt>
                <c:pt idx="160">
                  <c:v>22242</c:v>
                </c:pt>
                <c:pt idx="161">
                  <c:v>23210.5</c:v>
                </c:pt>
                <c:pt idx="162">
                  <c:v>22437.5</c:v>
                </c:pt>
                <c:pt idx="163">
                  <c:v>23083.5</c:v>
                </c:pt>
                <c:pt idx="164">
                  <c:v>23105.5</c:v>
                </c:pt>
                <c:pt idx="165">
                  <c:v>23213</c:v>
                </c:pt>
                <c:pt idx="166">
                  <c:v>22995.5</c:v>
                </c:pt>
                <c:pt idx="167">
                  <c:v>22330</c:v>
                </c:pt>
                <c:pt idx="168">
                  <c:v>22227.5</c:v>
                </c:pt>
                <c:pt idx="169">
                  <c:v>23127.5</c:v>
                </c:pt>
                <c:pt idx="170">
                  <c:v>22291</c:v>
                </c:pt>
                <c:pt idx="171">
                  <c:v>22405.5</c:v>
                </c:pt>
                <c:pt idx="172">
                  <c:v>22432.5</c:v>
                </c:pt>
                <c:pt idx="173">
                  <c:v>23027</c:v>
                </c:pt>
                <c:pt idx="174">
                  <c:v>22963.5</c:v>
                </c:pt>
                <c:pt idx="175">
                  <c:v>22968.5</c:v>
                </c:pt>
                <c:pt idx="176">
                  <c:v>22344.5</c:v>
                </c:pt>
                <c:pt idx="177">
                  <c:v>23205.5</c:v>
                </c:pt>
                <c:pt idx="178">
                  <c:v>23110</c:v>
                </c:pt>
                <c:pt idx="179">
                  <c:v>22318</c:v>
                </c:pt>
                <c:pt idx="180">
                  <c:v>23817</c:v>
                </c:pt>
                <c:pt idx="181">
                  <c:v>23125</c:v>
                </c:pt>
                <c:pt idx="182">
                  <c:v>22274</c:v>
                </c:pt>
                <c:pt idx="183">
                  <c:v>23100.5</c:v>
                </c:pt>
                <c:pt idx="184">
                  <c:v>22283.5</c:v>
                </c:pt>
                <c:pt idx="185">
                  <c:v>23181</c:v>
                </c:pt>
                <c:pt idx="186">
                  <c:v>23298</c:v>
                </c:pt>
                <c:pt idx="187">
                  <c:v>23836.5</c:v>
                </c:pt>
                <c:pt idx="188">
                  <c:v>23195.5</c:v>
                </c:pt>
                <c:pt idx="189">
                  <c:v>23797.5</c:v>
                </c:pt>
                <c:pt idx="190">
                  <c:v>23166.5</c:v>
                </c:pt>
                <c:pt idx="191">
                  <c:v>22327.5</c:v>
                </c:pt>
                <c:pt idx="192">
                  <c:v>23933</c:v>
                </c:pt>
                <c:pt idx="193">
                  <c:v>23103</c:v>
                </c:pt>
                <c:pt idx="194">
                  <c:v>23181</c:v>
                </c:pt>
                <c:pt idx="195">
                  <c:v>23359</c:v>
                </c:pt>
                <c:pt idx="196">
                  <c:v>22939</c:v>
                </c:pt>
                <c:pt idx="197">
                  <c:v>23795</c:v>
                </c:pt>
                <c:pt idx="198">
                  <c:v>23169</c:v>
                </c:pt>
                <c:pt idx="199">
                  <c:v>23386</c:v>
                </c:pt>
                <c:pt idx="200">
                  <c:v>23178.5</c:v>
                </c:pt>
                <c:pt idx="201">
                  <c:v>22288.5</c:v>
                </c:pt>
                <c:pt idx="202">
                  <c:v>23949</c:v>
                </c:pt>
                <c:pt idx="203">
                  <c:v>22286</c:v>
                </c:pt>
                <c:pt idx="204">
                  <c:v>23822</c:v>
                </c:pt>
                <c:pt idx="205">
                  <c:v>23300.5</c:v>
                </c:pt>
                <c:pt idx="206">
                  <c:v>23198</c:v>
                </c:pt>
                <c:pt idx="207">
                  <c:v>22357</c:v>
                </c:pt>
                <c:pt idx="208">
                  <c:v>22362</c:v>
                </c:pt>
                <c:pt idx="209">
                  <c:v>23342</c:v>
                </c:pt>
                <c:pt idx="210">
                  <c:v>23147</c:v>
                </c:pt>
                <c:pt idx="211">
                  <c:v>23193</c:v>
                </c:pt>
                <c:pt idx="212">
                  <c:v>22249.5</c:v>
                </c:pt>
                <c:pt idx="213">
                  <c:v>23181</c:v>
                </c:pt>
                <c:pt idx="214">
                  <c:v>23159</c:v>
                </c:pt>
                <c:pt idx="215">
                  <c:v>23171</c:v>
                </c:pt>
                <c:pt idx="216">
                  <c:v>23963.5</c:v>
                </c:pt>
                <c:pt idx="217">
                  <c:v>23831.5</c:v>
                </c:pt>
                <c:pt idx="218">
                  <c:v>23956</c:v>
                </c:pt>
                <c:pt idx="219">
                  <c:v>23132</c:v>
                </c:pt>
                <c:pt idx="220">
                  <c:v>23946.5</c:v>
                </c:pt>
                <c:pt idx="221">
                  <c:v>22237.5</c:v>
                </c:pt>
                <c:pt idx="222">
                  <c:v>23107.5</c:v>
                </c:pt>
                <c:pt idx="223">
                  <c:v>23951</c:v>
                </c:pt>
                <c:pt idx="224">
                  <c:v>23953.5</c:v>
                </c:pt>
                <c:pt idx="225">
                  <c:v>23105</c:v>
                </c:pt>
                <c:pt idx="226">
                  <c:v>23961</c:v>
                </c:pt>
                <c:pt idx="227">
                  <c:v>23154</c:v>
                </c:pt>
                <c:pt idx="228">
                  <c:v>23171.5</c:v>
                </c:pt>
                <c:pt idx="229">
                  <c:v>23188.5</c:v>
                </c:pt>
                <c:pt idx="230">
                  <c:v>22098</c:v>
                </c:pt>
                <c:pt idx="231">
                  <c:v>24044</c:v>
                </c:pt>
                <c:pt idx="232">
                  <c:v>23178.5</c:v>
                </c:pt>
                <c:pt idx="233">
                  <c:v>25709</c:v>
                </c:pt>
                <c:pt idx="234">
                  <c:v>24044</c:v>
                </c:pt>
                <c:pt idx="235">
                  <c:v>25709</c:v>
                </c:pt>
                <c:pt idx="236">
                  <c:v>24044</c:v>
                </c:pt>
                <c:pt idx="237">
                  <c:v>24044</c:v>
                </c:pt>
                <c:pt idx="238">
                  <c:v>24041.5</c:v>
                </c:pt>
                <c:pt idx="239">
                  <c:v>24044</c:v>
                </c:pt>
                <c:pt idx="240">
                  <c:v>27408.5</c:v>
                </c:pt>
                <c:pt idx="241">
                  <c:v>24041.5</c:v>
                </c:pt>
                <c:pt idx="242">
                  <c:v>24041.5</c:v>
                </c:pt>
                <c:pt idx="243">
                  <c:v>24041.5</c:v>
                </c:pt>
                <c:pt idx="244">
                  <c:v>28471</c:v>
                </c:pt>
                <c:pt idx="245">
                  <c:v>31264</c:v>
                </c:pt>
                <c:pt idx="246">
                  <c:v>25904.5</c:v>
                </c:pt>
                <c:pt idx="247">
                  <c:v>29487</c:v>
                </c:pt>
                <c:pt idx="248">
                  <c:v>33863</c:v>
                </c:pt>
                <c:pt idx="249">
                  <c:v>30239</c:v>
                </c:pt>
                <c:pt idx="250">
                  <c:v>33863</c:v>
                </c:pt>
                <c:pt idx="251">
                  <c:v>30351</c:v>
                </c:pt>
                <c:pt idx="252">
                  <c:v>30915.5</c:v>
                </c:pt>
                <c:pt idx="253">
                  <c:v>31755</c:v>
                </c:pt>
                <c:pt idx="254">
                  <c:v>31738</c:v>
                </c:pt>
                <c:pt idx="255">
                  <c:v>31782</c:v>
                </c:pt>
                <c:pt idx="256">
                  <c:v>32005.5</c:v>
                </c:pt>
                <c:pt idx="257">
                  <c:v>31906.5</c:v>
                </c:pt>
                <c:pt idx="258">
                  <c:v>33865.5</c:v>
                </c:pt>
                <c:pt idx="259">
                  <c:v>31837</c:v>
                </c:pt>
                <c:pt idx="260">
                  <c:v>32008</c:v>
                </c:pt>
                <c:pt idx="261">
                  <c:v>33865.5</c:v>
                </c:pt>
                <c:pt idx="262">
                  <c:v>33021</c:v>
                </c:pt>
                <c:pt idx="263">
                  <c:v>33191</c:v>
                </c:pt>
                <c:pt idx="264">
                  <c:v>33744</c:v>
                </c:pt>
                <c:pt idx="265">
                  <c:v>33705</c:v>
                </c:pt>
                <c:pt idx="266">
                  <c:v>33893</c:v>
                </c:pt>
                <c:pt idx="267">
                  <c:v>33925.5</c:v>
                </c:pt>
                <c:pt idx="268">
                  <c:v>37417</c:v>
                </c:pt>
                <c:pt idx="269">
                  <c:v>-2775</c:v>
                </c:pt>
                <c:pt idx="270">
                  <c:v>-9080</c:v>
                </c:pt>
                <c:pt idx="271">
                  <c:v>-9077.5</c:v>
                </c:pt>
                <c:pt idx="272">
                  <c:v>-7392.5</c:v>
                </c:pt>
                <c:pt idx="273">
                  <c:v>-9992</c:v>
                </c:pt>
                <c:pt idx="274">
                  <c:v>-66</c:v>
                </c:pt>
                <c:pt idx="275">
                  <c:v>9873</c:v>
                </c:pt>
                <c:pt idx="276">
                  <c:v>12494</c:v>
                </c:pt>
                <c:pt idx="277">
                  <c:v>12545</c:v>
                </c:pt>
                <c:pt idx="278">
                  <c:v>12547.5</c:v>
                </c:pt>
                <c:pt idx="279">
                  <c:v>12550</c:v>
                </c:pt>
                <c:pt idx="280">
                  <c:v>-21664.5</c:v>
                </c:pt>
                <c:pt idx="281">
                  <c:v>14235</c:v>
                </c:pt>
                <c:pt idx="282">
                  <c:v>14144.5</c:v>
                </c:pt>
                <c:pt idx="283">
                  <c:v>14132.5</c:v>
                </c:pt>
                <c:pt idx="284">
                  <c:v>14137</c:v>
                </c:pt>
                <c:pt idx="285">
                  <c:v>14134.5</c:v>
                </c:pt>
                <c:pt idx="286">
                  <c:v>14139.5</c:v>
                </c:pt>
                <c:pt idx="287">
                  <c:v>16171</c:v>
                </c:pt>
                <c:pt idx="288">
                  <c:v>16034.5</c:v>
                </c:pt>
                <c:pt idx="289">
                  <c:v>16034.5</c:v>
                </c:pt>
                <c:pt idx="290">
                  <c:v>16034.5</c:v>
                </c:pt>
                <c:pt idx="291">
                  <c:v>17819</c:v>
                </c:pt>
                <c:pt idx="292">
                  <c:v>17772.5</c:v>
                </c:pt>
                <c:pt idx="293">
                  <c:v>17814</c:v>
                </c:pt>
                <c:pt idx="294">
                  <c:v>17738.5</c:v>
                </c:pt>
                <c:pt idx="295">
                  <c:v>17814</c:v>
                </c:pt>
                <c:pt idx="296">
                  <c:v>17738.5</c:v>
                </c:pt>
                <c:pt idx="297">
                  <c:v>17772.5</c:v>
                </c:pt>
                <c:pt idx="298">
                  <c:v>18628.5</c:v>
                </c:pt>
                <c:pt idx="299">
                  <c:v>18628.5</c:v>
                </c:pt>
                <c:pt idx="300">
                  <c:v>18633.5</c:v>
                </c:pt>
                <c:pt idx="301">
                  <c:v>18633.5</c:v>
                </c:pt>
                <c:pt idx="302">
                  <c:v>18628.5</c:v>
                </c:pt>
                <c:pt idx="303">
                  <c:v>18633.5</c:v>
                </c:pt>
                <c:pt idx="304">
                  <c:v>18758</c:v>
                </c:pt>
                <c:pt idx="305">
                  <c:v>18758</c:v>
                </c:pt>
                <c:pt idx="306">
                  <c:v>18758</c:v>
                </c:pt>
                <c:pt idx="307">
                  <c:v>18758</c:v>
                </c:pt>
                <c:pt idx="308">
                  <c:v>18780</c:v>
                </c:pt>
                <c:pt idx="309">
                  <c:v>19350</c:v>
                </c:pt>
                <c:pt idx="310">
                  <c:v>19350</c:v>
                </c:pt>
                <c:pt idx="311">
                  <c:v>19623.5</c:v>
                </c:pt>
                <c:pt idx="312">
                  <c:v>19577</c:v>
                </c:pt>
                <c:pt idx="313">
                  <c:v>19687</c:v>
                </c:pt>
                <c:pt idx="314">
                  <c:v>19638</c:v>
                </c:pt>
                <c:pt idx="315">
                  <c:v>19687</c:v>
                </c:pt>
                <c:pt idx="316">
                  <c:v>19638</c:v>
                </c:pt>
                <c:pt idx="317">
                  <c:v>19577</c:v>
                </c:pt>
                <c:pt idx="318">
                  <c:v>20367</c:v>
                </c:pt>
                <c:pt idx="319">
                  <c:v>20367</c:v>
                </c:pt>
                <c:pt idx="320">
                  <c:v>20433</c:v>
                </c:pt>
                <c:pt idx="321">
                  <c:v>20433</c:v>
                </c:pt>
                <c:pt idx="322">
                  <c:v>23261.5</c:v>
                </c:pt>
                <c:pt idx="323">
                  <c:v>21323</c:v>
                </c:pt>
                <c:pt idx="324">
                  <c:v>21323</c:v>
                </c:pt>
                <c:pt idx="325">
                  <c:v>23330</c:v>
                </c:pt>
                <c:pt idx="326">
                  <c:v>22352</c:v>
                </c:pt>
                <c:pt idx="327">
                  <c:v>23327.5</c:v>
                </c:pt>
                <c:pt idx="328">
                  <c:v>22352</c:v>
                </c:pt>
                <c:pt idx="329">
                  <c:v>22269</c:v>
                </c:pt>
                <c:pt idx="330">
                  <c:v>22269</c:v>
                </c:pt>
                <c:pt idx="331">
                  <c:v>22366.5</c:v>
                </c:pt>
                <c:pt idx="332">
                  <c:v>22366.5</c:v>
                </c:pt>
                <c:pt idx="333">
                  <c:v>22371.5</c:v>
                </c:pt>
                <c:pt idx="334">
                  <c:v>23139.5</c:v>
                </c:pt>
                <c:pt idx="335">
                  <c:v>23098</c:v>
                </c:pt>
                <c:pt idx="336">
                  <c:v>24049</c:v>
                </c:pt>
                <c:pt idx="337">
                  <c:v>24912</c:v>
                </c:pt>
                <c:pt idx="338">
                  <c:v>25763</c:v>
                </c:pt>
                <c:pt idx="339">
                  <c:v>26753</c:v>
                </c:pt>
                <c:pt idx="340">
                  <c:v>28467</c:v>
                </c:pt>
                <c:pt idx="341">
                  <c:v>27621</c:v>
                </c:pt>
                <c:pt idx="342">
                  <c:v>28467</c:v>
                </c:pt>
                <c:pt idx="343">
                  <c:v>27713.5</c:v>
                </c:pt>
                <c:pt idx="344">
                  <c:v>28467</c:v>
                </c:pt>
                <c:pt idx="345">
                  <c:v>27723.5</c:v>
                </c:pt>
                <c:pt idx="346">
                  <c:v>31195.5</c:v>
                </c:pt>
                <c:pt idx="347">
                  <c:v>31961</c:v>
                </c:pt>
                <c:pt idx="348">
                  <c:v>32005</c:v>
                </c:pt>
                <c:pt idx="349">
                  <c:v>31992.5</c:v>
                </c:pt>
                <c:pt idx="350">
                  <c:v>31941.5</c:v>
                </c:pt>
                <c:pt idx="351">
                  <c:v>34670</c:v>
                </c:pt>
                <c:pt idx="352">
                  <c:v>34662.5</c:v>
                </c:pt>
                <c:pt idx="353">
                  <c:v>34641.5</c:v>
                </c:pt>
                <c:pt idx="354">
                  <c:v>34800</c:v>
                </c:pt>
                <c:pt idx="355">
                  <c:v>34543</c:v>
                </c:pt>
                <c:pt idx="356">
                  <c:v>34736</c:v>
                </c:pt>
                <c:pt idx="357">
                  <c:v>34651</c:v>
                </c:pt>
                <c:pt idx="358">
                  <c:v>35536</c:v>
                </c:pt>
                <c:pt idx="359">
                  <c:v>36321</c:v>
                </c:pt>
                <c:pt idx="360">
                  <c:v>36507</c:v>
                </c:pt>
                <c:pt idx="361">
                  <c:v>38438</c:v>
                </c:pt>
                <c:pt idx="362">
                  <c:v>39128</c:v>
                </c:pt>
                <c:pt idx="363">
                  <c:v>39198</c:v>
                </c:pt>
                <c:pt idx="364">
                  <c:v>18729</c:v>
                </c:pt>
                <c:pt idx="365">
                  <c:v>23156.5</c:v>
                </c:pt>
                <c:pt idx="366">
                  <c:v>23242</c:v>
                </c:pt>
                <c:pt idx="367">
                  <c:v>23342</c:v>
                </c:pt>
                <c:pt idx="368">
                  <c:v>23386</c:v>
                </c:pt>
                <c:pt idx="369">
                  <c:v>28376.5</c:v>
                </c:pt>
                <c:pt idx="370">
                  <c:v>28594</c:v>
                </c:pt>
                <c:pt idx="371">
                  <c:v>28611</c:v>
                </c:pt>
                <c:pt idx="372">
                  <c:v>29313</c:v>
                </c:pt>
                <c:pt idx="373">
                  <c:v>29330</c:v>
                </c:pt>
                <c:pt idx="374">
                  <c:v>29354.5</c:v>
                </c:pt>
                <c:pt idx="375">
                  <c:v>29442.5</c:v>
                </c:pt>
                <c:pt idx="376">
                  <c:v>29442.5</c:v>
                </c:pt>
                <c:pt idx="377">
                  <c:v>29447.5</c:v>
                </c:pt>
                <c:pt idx="378">
                  <c:v>30129.5</c:v>
                </c:pt>
                <c:pt idx="379">
                  <c:v>30232</c:v>
                </c:pt>
                <c:pt idx="380">
                  <c:v>30237</c:v>
                </c:pt>
                <c:pt idx="381">
                  <c:v>31234.5</c:v>
                </c:pt>
                <c:pt idx="382">
                  <c:v>32080.5</c:v>
                </c:pt>
                <c:pt idx="383">
                  <c:v>33034</c:v>
                </c:pt>
                <c:pt idx="384">
                  <c:v>33092.5</c:v>
                </c:pt>
                <c:pt idx="385">
                  <c:v>33775</c:v>
                </c:pt>
                <c:pt idx="386">
                  <c:v>33777.5</c:v>
                </c:pt>
                <c:pt idx="387">
                  <c:v>33789.5</c:v>
                </c:pt>
                <c:pt idx="388">
                  <c:v>33792</c:v>
                </c:pt>
                <c:pt idx="389">
                  <c:v>33836</c:v>
                </c:pt>
                <c:pt idx="390">
                  <c:v>33838.5</c:v>
                </c:pt>
                <c:pt idx="391">
                  <c:v>33865.5</c:v>
                </c:pt>
                <c:pt idx="392">
                  <c:v>33865.5</c:v>
                </c:pt>
                <c:pt idx="393">
                  <c:v>33865.5</c:v>
                </c:pt>
                <c:pt idx="394">
                  <c:v>33868</c:v>
                </c:pt>
                <c:pt idx="395">
                  <c:v>33868</c:v>
                </c:pt>
                <c:pt idx="396">
                  <c:v>33868</c:v>
                </c:pt>
                <c:pt idx="397">
                  <c:v>33868</c:v>
                </c:pt>
                <c:pt idx="398">
                  <c:v>33904.5</c:v>
                </c:pt>
                <c:pt idx="399">
                  <c:v>33907</c:v>
                </c:pt>
                <c:pt idx="400">
                  <c:v>34601.5</c:v>
                </c:pt>
                <c:pt idx="401">
                  <c:v>34601.5</c:v>
                </c:pt>
                <c:pt idx="402">
                  <c:v>34601.5</c:v>
                </c:pt>
                <c:pt idx="403">
                  <c:v>34733.5</c:v>
                </c:pt>
                <c:pt idx="404">
                  <c:v>34736</c:v>
                </c:pt>
                <c:pt idx="405">
                  <c:v>34762.5</c:v>
                </c:pt>
                <c:pt idx="406">
                  <c:v>34765</c:v>
                </c:pt>
                <c:pt idx="407">
                  <c:v>34809</c:v>
                </c:pt>
                <c:pt idx="408">
                  <c:v>34811.5</c:v>
                </c:pt>
                <c:pt idx="409">
                  <c:v>35428</c:v>
                </c:pt>
                <c:pt idx="410">
                  <c:v>35542.5</c:v>
                </c:pt>
                <c:pt idx="411">
                  <c:v>35562</c:v>
                </c:pt>
                <c:pt idx="412">
                  <c:v>35572</c:v>
                </c:pt>
                <c:pt idx="413">
                  <c:v>35574.5</c:v>
                </c:pt>
                <c:pt idx="414">
                  <c:v>35682</c:v>
                </c:pt>
                <c:pt idx="415">
                  <c:v>35682</c:v>
                </c:pt>
                <c:pt idx="416">
                  <c:v>35682</c:v>
                </c:pt>
                <c:pt idx="417">
                  <c:v>36442.5</c:v>
                </c:pt>
                <c:pt idx="418">
                  <c:v>36630.5</c:v>
                </c:pt>
                <c:pt idx="419">
                  <c:v>36630.5</c:v>
                </c:pt>
                <c:pt idx="420">
                  <c:v>36630.5</c:v>
                </c:pt>
                <c:pt idx="421">
                  <c:v>38216</c:v>
                </c:pt>
              </c:numCache>
            </c:numRef>
          </c:xVal>
          <c:yVal>
            <c:numRef>
              <c:f>'A (all) (LiTE-errors)'!$H$21:$H$442</c:f>
              <c:numCache>
                <c:formatCode>General</c:formatCode>
                <c:ptCount val="422"/>
                <c:pt idx="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CC8-41D8-9CBF-871415EA0CF1}"/>
            </c:ext>
          </c:extLst>
        </c:ser>
        <c:ser>
          <c:idx val="1"/>
          <c:order val="1"/>
          <c:tx>
            <c:strRef>
              <c:f>'A (all) (LiTE-errors)'!$J$20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 (all) (LiTE-errors)'!$F$21:$F$442</c:f>
              <c:numCache>
                <c:formatCode>General</c:formatCode>
                <c:ptCount val="422"/>
                <c:pt idx="0">
                  <c:v>0</c:v>
                </c:pt>
                <c:pt idx="1">
                  <c:v>4447.5</c:v>
                </c:pt>
                <c:pt idx="2">
                  <c:v>746</c:v>
                </c:pt>
                <c:pt idx="3">
                  <c:v>5313</c:v>
                </c:pt>
                <c:pt idx="4">
                  <c:v>7993</c:v>
                </c:pt>
                <c:pt idx="5">
                  <c:v>-4555</c:v>
                </c:pt>
                <c:pt idx="6">
                  <c:v>-232</c:v>
                </c:pt>
                <c:pt idx="7">
                  <c:v>4408.5</c:v>
                </c:pt>
                <c:pt idx="8">
                  <c:v>4384</c:v>
                </c:pt>
                <c:pt idx="9">
                  <c:v>8088</c:v>
                </c:pt>
                <c:pt idx="10">
                  <c:v>8829</c:v>
                </c:pt>
                <c:pt idx="11">
                  <c:v>6215.5</c:v>
                </c:pt>
                <c:pt idx="12">
                  <c:v>-254</c:v>
                </c:pt>
                <c:pt idx="13">
                  <c:v>4467</c:v>
                </c:pt>
                <c:pt idx="14">
                  <c:v>692</c:v>
                </c:pt>
                <c:pt idx="15">
                  <c:v>5310.5</c:v>
                </c:pt>
                <c:pt idx="16">
                  <c:v>5342.5</c:v>
                </c:pt>
                <c:pt idx="17">
                  <c:v>7144.5</c:v>
                </c:pt>
                <c:pt idx="18">
                  <c:v>-229.5</c:v>
                </c:pt>
                <c:pt idx="19">
                  <c:v>8071</c:v>
                </c:pt>
                <c:pt idx="20">
                  <c:v>11628.5</c:v>
                </c:pt>
                <c:pt idx="21">
                  <c:v>13408.5</c:v>
                </c:pt>
                <c:pt idx="22">
                  <c:v>15932</c:v>
                </c:pt>
                <c:pt idx="23">
                  <c:v>7142</c:v>
                </c:pt>
                <c:pt idx="24">
                  <c:v>13411</c:v>
                </c:pt>
                <c:pt idx="25">
                  <c:v>8110</c:v>
                </c:pt>
                <c:pt idx="26">
                  <c:v>14291</c:v>
                </c:pt>
                <c:pt idx="27">
                  <c:v>14291</c:v>
                </c:pt>
                <c:pt idx="28">
                  <c:v>4460</c:v>
                </c:pt>
                <c:pt idx="29">
                  <c:v>14291</c:v>
                </c:pt>
                <c:pt idx="30">
                  <c:v>14291</c:v>
                </c:pt>
                <c:pt idx="31">
                  <c:v>11411</c:v>
                </c:pt>
                <c:pt idx="32">
                  <c:v>14155</c:v>
                </c:pt>
                <c:pt idx="33">
                  <c:v>14291</c:v>
                </c:pt>
                <c:pt idx="34">
                  <c:v>14291</c:v>
                </c:pt>
                <c:pt idx="35">
                  <c:v>10677.5</c:v>
                </c:pt>
                <c:pt idx="36">
                  <c:v>11391.5</c:v>
                </c:pt>
                <c:pt idx="37">
                  <c:v>14291</c:v>
                </c:pt>
                <c:pt idx="38">
                  <c:v>14291</c:v>
                </c:pt>
                <c:pt idx="39">
                  <c:v>14235</c:v>
                </c:pt>
                <c:pt idx="40">
                  <c:v>14193.5</c:v>
                </c:pt>
                <c:pt idx="41">
                  <c:v>14125.5</c:v>
                </c:pt>
                <c:pt idx="42">
                  <c:v>15186</c:v>
                </c:pt>
                <c:pt idx="43">
                  <c:v>14230</c:v>
                </c:pt>
                <c:pt idx="44">
                  <c:v>15147</c:v>
                </c:pt>
                <c:pt idx="45">
                  <c:v>13924.5</c:v>
                </c:pt>
                <c:pt idx="46">
                  <c:v>14177</c:v>
                </c:pt>
                <c:pt idx="47">
                  <c:v>14106</c:v>
                </c:pt>
                <c:pt idx="48">
                  <c:v>14108</c:v>
                </c:pt>
                <c:pt idx="49">
                  <c:v>14145</c:v>
                </c:pt>
                <c:pt idx="50">
                  <c:v>14240</c:v>
                </c:pt>
                <c:pt idx="51">
                  <c:v>15205.5</c:v>
                </c:pt>
                <c:pt idx="52">
                  <c:v>14208</c:v>
                </c:pt>
                <c:pt idx="53">
                  <c:v>15922</c:v>
                </c:pt>
                <c:pt idx="54">
                  <c:v>16034.5</c:v>
                </c:pt>
                <c:pt idx="55">
                  <c:v>16034.5</c:v>
                </c:pt>
                <c:pt idx="56">
                  <c:v>14233</c:v>
                </c:pt>
                <c:pt idx="57">
                  <c:v>14103</c:v>
                </c:pt>
                <c:pt idx="58">
                  <c:v>14230</c:v>
                </c:pt>
                <c:pt idx="59">
                  <c:v>16027.5</c:v>
                </c:pt>
                <c:pt idx="60">
                  <c:v>14213</c:v>
                </c:pt>
                <c:pt idx="61">
                  <c:v>14103</c:v>
                </c:pt>
                <c:pt idx="62">
                  <c:v>15230</c:v>
                </c:pt>
                <c:pt idx="63">
                  <c:v>15247</c:v>
                </c:pt>
                <c:pt idx="64">
                  <c:v>14105.5</c:v>
                </c:pt>
                <c:pt idx="65">
                  <c:v>17658</c:v>
                </c:pt>
                <c:pt idx="66">
                  <c:v>15914.5</c:v>
                </c:pt>
                <c:pt idx="67">
                  <c:v>14274</c:v>
                </c:pt>
                <c:pt idx="68">
                  <c:v>17914.5</c:v>
                </c:pt>
                <c:pt idx="69">
                  <c:v>16012.5</c:v>
                </c:pt>
                <c:pt idx="70">
                  <c:v>15098</c:v>
                </c:pt>
                <c:pt idx="71">
                  <c:v>15917</c:v>
                </c:pt>
                <c:pt idx="72">
                  <c:v>15098</c:v>
                </c:pt>
                <c:pt idx="73">
                  <c:v>15078.5</c:v>
                </c:pt>
                <c:pt idx="74">
                  <c:v>16012.5</c:v>
                </c:pt>
                <c:pt idx="75">
                  <c:v>16729</c:v>
                </c:pt>
                <c:pt idx="76">
                  <c:v>16012.5</c:v>
                </c:pt>
                <c:pt idx="77">
                  <c:v>16025</c:v>
                </c:pt>
                <c:pt idx="78">
                  <c:v>17873</c:v>
                </c:pt>
                <c:pt idx="79">
                  <c:v>17895</c:v>
                </c:pt>
                <c:pt idx="80">
                  <c:v>17790</c:v>
                </c:pt>
                <c:pt idx="81">
                  <c:v>18009.5</c:v>
                </c:pt>
                <c:pt idx="82">
                  <c:v>18763</c:v>
                </c:pt>
                <c:pt idx="83">
                  <c:v>15073.5</c:v>
                </c:pt>
                <c:pt idx="84">
                  <c:v>17638.5</c:v>
                </c:pt>
                <c:pt idx="85">
                  <c:v>18680</c:v>
                </c:pt>
                <c:pt idx="86">
                  <c:v>15921.5</c:v>
                </c:pt>
                <c:pt idx="87">
                  <c:v>18643</c:v>
                </c:pt>
                <c:pt idx="88">
                  <c:v>18643</c:v>
                </c:pt>
                <c:pt idx="89">
                  <c:v>18763</c:v>
                </c:pt>
                <c:pt idx="90">
                  <c:v>18640.5</c:v>
                </c:pt>
                <c:pt idx="91">
                  <c:v>18682</c:v>
                </c:pt>
                <c:pt idx="92">
                  <c:v>18687</c:v>
                </c:pt>
                <c:pt idx="93">
                  <c:v>18640.5</c:v>
                </c:pt>
                <c:pt idx="94">
                  <c:v>18682</c:v>
                </c:pt>
                <c:pt idx="95">
                  <c:v>18758</c:v>
                </c:pt>
                <c:pt idx="96">
                  <c:v>18689.5</c:v>
                </c:pt>
                <c:pt idx="97">
                  <c:v>18687</c:v>
                </c:pt>
                <c:pt idx="98">
                  <c:v>18689.5</c:v>
                </c:pt>
                <c:pt idx="99">
                  <c:v>18697</c:v>
                </c:pt>
                <c:pt idx="100">
                  <c:v>18684.5</c:v>
                </c:pt>
                <c:pt idx="101">
                  <c:v>19579.5</c:v>
                </c:pt>
                <c:pt idx="102">
                  <c:v>18684.5</c:v>
                </c:pt>
                <c:pt idx="103">
                  <c:v>17880.5</c:v>
                </c:pt>
                <c:pt idx="104">
                  <c:v>19538</c:v>
                </c:pt>
                <c:pt idx="105">
                  <c:v>19538</c:v>
                </c:pt>
                <c:pt idx="106">
                  <c:v>19579.5</c:v>
                </c:pt>
                <c:pt idx="107">
                  <c:v>19540.5</c:v>
                </c:pt>
                <c:pt idx="108">
                  <c:v>19540.5</c:v>
                </c:pt>
                <c:pt idx="109">
                  <c:v>19631</c:v>
                </c:pt>
                <c:pt idx="110">
                  <c:v>19606.5</c:v>
                </c:pt>
                <c:pt idx="111">
                  <c:v>20491.5</c:v>
                </c:pt>
                <c:pt idx="112">
                  <c:v>21381.5</c:v>
                </c:pt>
                <c:pt idx="113">
                  <c:v>20506</c:v>
                </c:pt>
                <c:pt idx="114">
                  <c:v>20506</c:v>
                </c:pt>
                <c:pt idx="115">
                  <c:v>20491.5</c:v>
                </c:pt>
                <c:pt idx="116">
                  <c:v>20506</c:v>
                </c:pt>
                <c:pt idx="117">
                  <c:v>21428</c:v>
                </c:pt>
                <c:pt idx="118">
                  <c:v>19628.5</c:v>
                </c:pt>
                <c:pt idx="119">
                  <c:v>20491.5</c:v>
                </c:pt>
                <c:pt idx="120">
                  <c:v>20499</c:v>
                </c:pt>
                <c:pt idx="121">
                  <c:v>21431</c:v>
                </c:pt>
                <c:pt idx="122">
                  <c:v>19628.5</c:v>
                </c:pt>
                <c:pt idx="123">
                  <c:v>21425.5</c:v>
                </c:pt>
                <c:pt idx="124">
                  <c:v>21278.5</c:v>
                </c:pt>
                <c:pt idx="125">
                  <c:v>21279</c:v>
                </c:pt>
                <c:pt idx="126">
                  <c:v>21278.5</c:v>
                </c:pt>
                <c:pt idx="127">
                  <c:v>21279</c:v>
                </c:pt>
                <c:pt idx="128">
                  <c:v>21279</c:v>
                </c:pt>
                <c:pt idx="129">
                  <c:v>21278.5</c:v>
                </c:pt>
                <c:pt idx="130">
                  <c:v>22471.5</c:v>
                </c:pt>
                <c:pt idx="131">
                  <c:v>22168.5</c:v>
                </c:pt>
                <c:pt idx="132">
                  <c:v>22301</c:v>
                </c:pt>
                <c:pt idx="133">
                  <c:v>22254.5</c:v>
                </c:pt>
                <c:pt idx="134">
                  <c:v>22298.5</c:v>
                </c:pt>
                <c:pt idx="135">
                  <c:v>22252</c:v>
                </c:pt>
                <c:pt idx="136">
                  <c:v>22168.5</c:v>
                </c:pt>
                <c:pt idx="137">
                  <c:v>22220</c:v>
                </c:pt>
                <c:pt idx="138">
                  <c:v>23181</c:v>
                </c:pt>
                <c:pt idx="139">
                  <c:v>22376.5</c:v>
                </c:pt>
                <c:pt idx="140">
                  <c:v>22186</c:v>
                </c:pt>
                <c:pt idx="141">
                  <c:v>22186</c:v>
                </c:pt>
                <c:pt idx="142">
                  <c:v>22374</c:v>
                </c:pt>
                <c:pt idx="143">
                  <c:v>22168.5</c:v>
                </c:pt>
                <c:pt idx="144">
                  <c:v>22220</c:v>
                </c:pt>
                <c:pt idx="145">
                  <c:v>22220</c:v>
                </c:pt>
                <c:pt idx="146">
                  <c:v>23227.5</c:v>
                </c:pt>
                <c:pt idx="147">
                  <c:v>22186</c:v>
                </c:pt>
                <c:pt idx="148">
                  <c:v>23041.5</c:v>
                </c:pt>
                <c:pt idx="149">
                  <c:v>22296</c:v>
                </c:pt>
                <c:pt idx="150">
                  <c:v>22220</c:v>
                </c:pt>
                <c:pt idx="151">
                  <c:v>22354.5</c:v>
                </c:pt>
                <c:pt idx="152">
                  <c:v>22388.5</c:v>
                </c:pt>
                <c:pt idx="153">
                  <c:v>22313</c:v>
                </c:pt>
                <c:pt idx="154">
                  <c:v>22222.5</c:v>
                </c:pt>
                <c:pt idx="155">
                  <c:v>22971</c:v>
                </c:pt>
                <c:pt idx="156">
                  <c:v>22276.5</c:v>
                </c:pt>
                <c:pt idx="157">
                  <c:v>22247</c:v>
                </c:pt>
                <c:pt idx="158">
                  <c:v>22824.5</c:v>
                </c:pt>
                <c:pt idx="159">
                  <c:v>23181</c:v>
                </c:pt>
                <c:pt idx="160">
                  <c:v>22242</c:v>
                </c:pt>
                <c:pt idx="161">
                  <c:v>23210.5</c:v>
                </c:pt>
                <c:pt idx="162">
                  <c:v>22437.5</c:v>
                </c:pt>
                <c:pt idx="163">
                  <c:v>23083.5</c:v>
                </c:pt>
                <c:pt idx="164">
                  <c:v>23105.5</c:v>
                </c:pt>
                <c:pt idx="165">
                  <c:v>23213</c:v>
                </c:pt>
                <c:pt idx="166">
                  <c:v>22995.5</c:v>
                </c:pt>
                <c:pt idx="167">
                  <c:v>22330</c:v>
                </c:pt>
                <c:pt idx="168">
                  <c:v>22227.5</c:v>
                </c:pt>
                <c:pt idx="169">
                  <c:v>23127.5</c:v>
                </c:pt>
                <c:pt idx="170">
                  <c:v>22291</c:v>
                </c:pt>
                <c:pt idx="171">
                  <c:v>22405.5</c:v>
                </c:pt>
                <c:pt idx="172">
                  <c:v>22432.5</c:v>
                </c:pt>
                <c:pt idx="173">
                  <c:v>23027</c:v>
                </c:pt>
                <c:pt idx="174">
                  <c:v>22963.5</c:v>
                </c:pt>
                <c:pt idx="175">
                  <c:v>22968.5</c:v>
                </c:pt>
                <c:pt idx="176">
                  <c:v>22344.5</c:v>
                </c:pt>
                <c:pt idx="177">
                  <c:v>23205.5</c:v>
                </c:pt>
                <c:pt idx="178">
                  <c:v>23110</c:v>
                </c:pt>
                <c:pt idx="179">
                  <c:v>22318</c:v>
                </c:pt>
                <c:pt idx="180">
                  <c:v>23817</c:v>
                </c:pt>
                <c:pt idx="181">
                  <c:v>23125</c:v>
                </c:pt>
                <c:pt idx="182">
                  <c:v>22274</c:v>
                </c:pt>
                <c:pt idx="183">
                  <c:v>23100.5</c:v>
                </c:pt>
                <c:pt idx="184">
                  <c:v>22283.5</c:v>
                </c:pt>
                <c:pt idx="185">
                  <c:v>23181</c:v>
                </c:pt>
                <c:pt idx="186">
                  <c:v>23298</c:v>
                </c:pt>
                <c:pt idx="187">
                  <c:v>23836.5</c:v>
                </c:pt>
                <c:pt idx="188">
                  <c:v>23195.5</c:v>
                </c:pt>
                <c:pt idx="189">
                  <c:v>23797.5</c:v>
                </c:pt>
                <c:pt idx="190">
                  <c:v>23166.5</c:v>
                </c:pt>
                <c:pt idx="191">
                  <c:v>22327.5</c:v>
                </c:pt>
                <c:pt idx="192">
                  <c:v>23933</c:v>
                </c:pt>
                <c:pt idx="193">
                  <c:v>23103</c:v>
                </c:pt>
                <c:pt idx="194">
                  <c:v>23181</c:v>
                </c:pt>
                <c:pt idx="195">
                  <c:v>23359</c:v>
                </c:pt>
                <c:pt idx="196">
                  <c:v>22939</c:v>
                </c:pt>
                <c:pt idx="197">
                  <c:v>23795</c:v>
                </c:pt>
                <c:pt idx="198">
                  <c:v>23169</c:v>
                </c:pt>
                <c:pt idx="199">
                  <c:v>23386</c:v>
                </c:pt>
                <c:pt idx="200">
                  <c:v>23178.5</c:v>
                </c:pt>
                <c:pt idx="201">
                  <c:v>22288.5</c:v>
                </c:pt>
                <c:pt idx="202">
                  <c:v>23949</c:v>
                </c:pt>
                <c:pt idx="203">
                  <c:v>22286</c:v>
                </c:pt>
                <c:pt idx="204">
                  <c:v>23822</c:v>
                </c:pt>
                <c:pt idx="205">
                  <c:v>23300.5</c:v>
                </c:pt>
                <c:pt idx="206">
                  <c:v>23198</c:v>
                </c:pt>
                <c:pt idx="207">
                  <c:v>22357</c:v>
                </c:pt>
                <c:pt idx="208">
                  <c:v>22362</c:v>
                </c:pt>
                <c:pt idx="209">
                  <c:v>23342</c:v>
                </c:pt>
                <c:pt idx="210">
                  <c:v>23147</c:v>
                </c:pt>
                <c:pt idx="211">
                  <c:v>23193</c:v>
                </c:pt>
                <c:pt idx="212">
                  <c:v>22249.5</c:v>
                </c:pt>
                <c:pt idx="213">
                  <c:v>23181</c:v>
                </c:pt>
                <c:pt idx="214">
                  <c:v>23159</c:v>
                </c:pt>
                <c:pt idx="215">
                  <c:v>23171</c:v>
                </c:pt>
                <c:pt idx="216">
                  <c:v>23963.5</c:v>
                </c:pt>
                <c:pt idx="217">
                  <c:v>23831.5</c:v>
                </c:pt>
                <c:pt idx="218">
                  <c:v>23956</c:v>
                </c:pt>
                <c:pt idx="219">
                  <c:v>23132</c:v>
                </c:pt>
                <c:pt idx="220">
                  <c:v>23946.5</c:v>
                </c:pt>
                <c:pt idx="221">
                  <c:v>22237.5</c:v>
                </c:pt>
                <c:pt idx="222">
                  <c:v>23107.5</c:v>
                </c:pt>
                <c:pt idx="223">
                  <c:v>23951</c:v>
                </c:pt>
                <c:pt idx="224">
                  <c:v>23953.5</c:v>
                </c:pt>
                <c:pt idx="225">
                  <c:v>23105</c:v>
                </c:pt>
                <c:pt idx="226">
                  <c:v>23961</c:v>
                </c:pt>
                <c:pt idx="227">
                  <c:v>23154</c:v>
                </c:pt>
                <c:pt idx="228">
                  <c:v>23171.5</c:v>
                </c:pt>
                <c:pt idx="229">
                  <c:v>23188.5</c:v>
                </c:pt>
                <c:pt idx="230">
                  <c:v>22098</c:v>
                </c:pt>
                <c:pt idx="231">
                  <c:v>24044</c:v>
                </c:pt>
                <c:pt idx="232">
                  <c:v>23178.5</c:v>
                </c:pt>
                <c:pt idx="233">
                  <c:v>25709</c:v>
                </c:pt>
                <c:pt idx="234">
                  <c:v>24044</c:v>
                </c:pt>
                <c:pt idx="235">
                  <c:v>25709</c:v>
                </c:pt>
                <c:pt idx="236">
                  <c:v>24044</c:v>
                </c:pt>
                <c:pt idx="237">
                  <c:v>24044</c:v>
                </c:pt>
                <c:pt idx="238">
                  <c:v>24041.5</c:v>
                </c:pt>
                <c:pt idx="239">
                  <c:v>24044</c:v>
                </c:pt>
                <c:pt idx="240">
                  <c:v>27408.5</c:v>
                </c:pt>
                <c:pt idx="241">
                  <c:v>24041.5</c:v>
                </c:pt>
                <c:pt idx="242">
                  <c:v>24041.5</c:v>
                </c:pt>
                <c:pt idx="243">
                  <c:v>24041.5</c:v>
                </c:pt>
                <c:pt idx="244">
                  <c:v>28471</c:v>
                </c:pt>
                <c:pt idx="245">
                  <c:v>31264</c:v>
                </c:pt>
                <c:pt idx="246">
                  <c:v>25904.5</c:v>
                </c:pt>
                <c:pt idx="247">
                  <c:v>29487</c:v>
                </c:pt>
                <c:pt idx="248">
                  <c:v>33863</c:v>
                </c:pt>
                <c:pt idx="249">
                  <c:v>30239</c:v>
                </c:pt>
                <c:pt idx="250">
                  <c:v>33863</c:v>
                </c:pt>
                <c:pt idx="251">
                  <c:v>30351</c:v>
                </c:pt>
                <c:pt idx="252">
                  <c:v>30915.5</c:v>
                </c:pt>
                <c:pt idx="253">
                  <c:v>31755</c:v>
                </c:pt>
                <c:pt idx="254">
                  <c:v>31738</c:v>
                </c:pt>
                <c:pt idx="255">
                  <c:v>31782</c:v>
                </c:pt>
                <c:pt idx="256">
                  <c:v>32005.5</c:v>
                </c:pt>
                <c:pt idx="257">
                  <c:v>31906.5</c:v>
                </c:pt>
                <c:pt idx="258">
                  <c:v>33865.5</c:v>
                </c:pt>
                <c:pt idx="259">
                  <c:v>31837</c:v>
                </c:pt>
                <c:pt idx="260">
                  <c:v>32008</c:v>
                </c:pt>
                <c:pt idx="261">
                  <c:v>33865.5</c:v>
                </c:pt>
                <c:pt idx="262">
                  <c:v>33021</c:v>
                </c:pt>
                <c:pt idx="263">
                  <c:v>33191</c:v>
                </c:pt>
                <c:pt idx="264">
                  <c:v>33744</c:v>
                </c:pt>
                <c:pt idx="265">
                  <c:v>33705</c:v>
                </c:pt>
                <c:pt idx="266">
                  <c:v>33893</c:v>
                </c:pt>
                <c:pt idx="267">
                  <c:v>33925.5</c:v>
                </c:pt>
                <c:pt idx="268">
                  <c:v>37417</c:v>
                </c:pt>
                <c:pt idx="269">
                  <c:v>-2775</c:v>
                </c:pt>
                <c:pt idx="270">
                  <c:v>-9080</c:v>
                </c:pt>
                <c:pt idx="271">
                  <c:v>-9077.5</c:v>
                </c:pt>
                <c:pt idx="272">
                  <c:v>-7392.5</c:v>
                </c:pt>
                <c:pt idx="273">
                  <c:v>-9992</c:v>
                </c:pt>
                <c:pt idx="274">
                  <c:v>-66</c:v>
                </c:pt>
                <c:pt idx="275">
                  <c:v>9873</c:v>
                </c:pt>
                <c:pt idx="276">
                  <c:v>12494</c:v>
                </c:pt>
                <c:pt idx="277">
                  <c:v>12545</c:v>
                </c:pt>
                <c:pt idx="278">
                  <c:v>12547.5</c:v>
                </c:pt>
                <c:pt idx="279">
                  <c:v>12550</c:v>
                </c:pt>
                <c:pt idx="280">
                  <c:v>-21664.5</c:v>
                </c:pt>
                <c:pt idx="281">
                  <c:v>14235</c:v>
                </c:pt>
                <c:pt idx="282">
                  <c:v>14144.5</c:v>
                </c:pt>
                <c:pt idx="283">
                  <c:v>14132.5</c:v>
                </c:pt>
                <c:pt idx="284">
                  <c:v>14137</c:v>
                </c:pt>
                <c:pt idx="285">
                  <c:v>14134.5</c:v>
                </c:pt>
                <c:pt idx="286">
                  <c:v>14139.5</c:v>
                </c:pt>
                <c:pt idx="287">
                  <c:v>16171</c:v>
                </c:pt>
                <c:pt idx="288">
                  <c:v>16034.5</c:v>
                </c:pt>
                <c:pt idx="289">
                  <c:v>16034.5</c:v>
                </c:pt>
                <c:pt idx="290">
                  <c:v>16034.5</c:v>
                </c:pt>
                <c:pt idx="291">
                  <c:v>17819</c:v>
                </c:pt>
                <c:pt idx="292">
                  <c:v>17772.5</c:v>
                </c:pt>
                <c:pt idx="293">
                  <c:v>17814</c:v>
                </c:pt>
                <c:pt idx="294">
                  <c:v>17738.5</c:v>
                </c:pt>
                <c:pt idx="295">
                  <c:v>17814</c:v>
                </c:pt>
                <c:pt idx="296">
                  <c:v>17738.5</c:v>
                </c:pt>
                <c:pt idx="297">
                  <c:v>17772.5</c:v>
                </c:pt>
                <c:pt idx="298">
                  <c:v>18628.5</c:v>
                </c:pt>
                <c:pt idx="299">
                  <c:v>18628.5</c:v>
                </c:pt>
                <c:pt idx="300">
                  <c:v>18633.5</c:v>
                </c:pt>
                <c:pt idx="301">
                  <c:v>18633.5</c:v>
                </c:pt>
                <c:pt idx="302">
                  <c:v>18628.5</c:v>
                </c:pt>
                <c:pt idx="303">
                  <c:v>18633.5</c:v>
                </c:pt>
                <c:pt idx="304">
                  <c:v>18758</c:v>
                </c:pt>
                <c:pt idx="305">
                  <c:v>18758</c:v>
                </c:pt>
                <c:pt idx="306">
                  <c:v>18758</c:v>
                </c:pt>
                <c:pt idx="307">
                  <c:v>18758</c:v>
                </c:pt>
                <c:pt idx="308">
                  <c:v>18780</c:v>
                </c:pt>
                <c:pt idx="309">
                  <c:v>19350</c:v>
                </c:pt>
                <c:pt idx="310">
                  <c:v>19350</c:v>
                </c:pt>
                <c:pt idx="311">
                  <c:v>19623.5</c:v>
                </c:pt>
                <c:pt idx="312">
                  <c:v>19577</c:v>
                </c:pt>
                <c:pt idx="313">
                  <c:v>19687</c:v>
                </c:pt>
                <c:pt idx="314">
                  <c:v>19638</c:v>
                </c:pt>
                <c:pt idx="315">
                  <c:v>19687</c:v>
                </c:pt>
                <c:pt idx="316">
                  <c:v>19638</c:v>
                </c:pt>
                <c:pt idx="317">
                  <c:v>19577</c:v>
                </c:pt>
                <c:pt idx="318">
                  <c:v>20367</c:v>
                </c:pt>
                <c:pt idx="319">
                  <c:v>20367</c:v>
                </c:pt>
                <c:pt idx="320">
                  <c:v>20433</c:v>
                </c:pt>
                <c:pt idx="321">
                  <c:v>20433</c:v>
                </c:pt>
                <c:pt idx="322">
                  <c:v>23261.5</c:v>
                </c:pt>
                <c:pt idx="323">
                  <c:v>21323</c:v>
                </c:pt>
                <c:pt idx="324">
                  <c:v>21323</c:v>
                </c:pt>
                <c:pt idx="325">
                  <c:v>23330</c:v>
                </c:pt>
                <c:pt idx="326">
                  <c:v>22352</c:v>
                </c:pt>
                <c:pt idx="327">
                  <c:v>23327.5</c:v>
                </c:pt>
                <c:pt idx="328">
                  <c:v>22352</c:v>
                </c:pt>
                <c:pt idx="329">
                  <c:v>22269</c:v>
                </c:pt>
                <c:pt idx="330">
                  <c:v>22269</c:v>
                </c:pt>
                <c:pt idx="331">
                  <c:v>22366.5</c:v>
                </c:pt>
                <c:pt idx="332">
                  <c:v>22366.5</c:v>
                </c:pt>
                <c:pt idx="333">
                  <c:v>22371.5</c:v>
                </c:pt>
                <c:pt idx="334">
                  <c:v>23139.5</c:v>
                </c:pt>
                <c:pt idx="335">
                  <c:v>23098</c:v>
                </c:pt>
                <c:pt idx="336">
                  <c:v>24049</c:v>
                </c:pt>
                <c:pt idx="337">
                  <c:v>24912</c:v>
                </c:pt>
                <c:pt idx="338">
                  <c:v>25763</c:v>
                </c:pt>
                <c:pt idx="339">
                  <c:v>26753</c:v>
                </c:pt>
                <c:pt idx="340">
                  <c:v>28467</c:v>
                </c:pt>
                <c:pt idx="341">
                  <c:v>27621</c:v>
                </c:pt>
                <c:pt idx="342">
                  <c:v>28467</c:v>
                </c:pt>
                <c:pt idx="343">
                  <c:v>27713.5</c:v>
                </c:pt>
                <c:pt idx="344">
                  <c:v>28467</c:v>
                </c:pt>
                <c:pt idx="345">
                  <c:v>27723.5</c:v>
                </c:pt>
                <c:pt idx="346">
                  <c:v>31195.5</c:v>
                </c:pt>
                <c:pt idx="347">
                  <c:v>31961</c:v>
                </c:pt>
                <c:pt idx="348">
                  <c:v>32005</c:v>
                </c:pt>
                <c:pt idx="349">
                  <c:v>31992.5</c:v>
                </c:pt>
                <c:pt idx="350">
                  <c:v>31941.5</c:v>
                </c:pt>
                <c:pt idx="351">
                  <c:v>34670</c:v>
                </c:pt>
                <c:pt idx="352">
                  <c:v>34662.5</c:v>
                </c:pt>
                <c:pt idx="353">
                  <c:v>34641.5</c:v>
                </c:pt>
                <c:pt idx="354">
                  <c:v>34800</c:v>
                </c:pt>
                <c:pt idx="355">
                  <c:v>34543</c:v>
                </c:pt>
                <c:pt idx="356">
                  <c:v>34736</c:v>
                </c:pt>
                <c:pt idx="357">
                  <c:v>34651</c:v>
                </c:pt>
                <c:pt idx="358">
                  <c:v>35536</c:v>
                </c:pt>
                <c:pt idx="359">
                  <c:v>36321</c:v>
                </c:pt>
                <c:pt idx="360">
                  <c:v>36507</c:v>
                </c:pt>
                <c:pt idx="361">
                  <c:v>38438</c:v>
                </c:pt>
                <c:pt idx="362">
                  <c:v>39128</c:v>
                </c:pt>
                <c:pt idx="363">
                  <c:v>39198</c:v>
                </c:pt>
                <c:pt idx="364">
                  <c:v>18729</c:v>
                </c:pt>
                <c:pt idx="365">
                  <c:v>23156.5</c:v>
                </c:pt>
                <c:pt idx="366">
                  <c:v>23242</c:v>
                </c:pt>
                <c:pt idx="367">
                  <c:v>23342</c:v>
                </c:pt>
                <c:pt idx="368">
                  <c:v>23386</c:v>
                </c:pt>
                <c:pt idx="369">
                  <c:v>28376.5</c:v>
                </c:pt>
                <c:pt idx="370">
                  <c:v>28594</c:v>
                </c:pt>
                <c:pt idx="371">
                  <c:v>28611</c:v>
                </c:pt>
                <c:pt idx="372">
                  <c:v>29313</c:v>
                </c:pt>
                <c:pt idx="373">
                  <c:v>29330</c:v>
                </c:pt>
                <c:pt idx="374">
                  <c:v>29354.5</c:v>
                </c:pt>
                <c:pt idx="375">
                  <c:v>29442.5</c:v>
                </c:pt>
                <c:pt idx="376">
                  <c:v>29442.5</c:v>
                </c:pt>
                <c:pt idx="377">
                  <c:v>29447.5</c:v>
                </c:pt>
                <c:pt idx="378">
                  <c:v>30129.5</c:v>
                </c:pt>
                <c:pt idx="379">
                  <c:v>30232</c:v>
                </c:pt>
                <c:pt idx="380">
                  <c:v>30237</c:v>
                </c:pt>
                <c:pt idx="381">
                  <c:v>31234.5</c:v>
                </c:pt>
                <c:pt idx="382">
                  <c:v>32080.5</c:v>
                </c:pt>
                <c:pt idx="383">
                  <c:v>33034</c:v>
                </c:pt>
                <c:pt idx="384">
                  <c:v>33092.5</c:v>
                </c:pt>
                <c:pt idx="385">
                  <c:v>33775</c:v>
                </c:pt>
                <c:pt idx="386">
                  <c:v>33777.5</c:v>
                </c:pt>
                <c:pt idx="387">
                  <c:v>33789.5</c:v>
                </c:pt>
                <c:pt idx="388">
                  <c:v>33792</c:v>
                </c:pt>
                <c:pt idx="389">
                  <c:v>33836</c:v>
                </c:pt>
                <c:pt idx="390">
                  <c:v>33838.5</c:v>
                </c:pt>
                <c:pt idx="391">
                  <c:v>33865.5</c:v>
                </c:pt>
                <c:pt idx="392">
                  <c:v>33865.5</c:v>
                </c:pt>
                <c:pt idx="393">
                  <c:v>33865.5</c:v>
                </c:pt>
                <c:pt idx="394">
                  <c:v>33868</c:v>
                </c:pt>
                <c:pt idx="395">
                  <c:v>33868</c:v>
                </c:pt>
                <c:pt idx="396">
                  <c:v>33868</c:v>
                </c:pt>
                <c:pt idx="397">
                  <c:v>33868</c:v>
                </c:pt>
                <c:pt idx="398">
                  <c:v>33904.5</c:v>
                </c:pt>
                <c:pt idx="399">
                  <c:v>33907</c:v>
                </c:pt>
                <c:pt idx="400">
                  <c:v>34601.5</c:v>
                </c:pt>
                <c:pt idx="401">
                  <c:v>34601.5</c:v>
                </c:pt>
                <c:pt idx="402">
                  <c:v>34601.5</c:v>
                </c:pt>
                <c:pt idx="403">
                  <c:v>34733.5</c:v>
                </c:pt>
                <c:pt idx="404">
                  <c:v>34736</c:v>
                </c:pt>
                <c:pt idx="405">
                  <c:v>34762.5</c:v>
                </c:pt>
                <c:pt idx="406">
                  <c:v>34765</c:v>
                </c:pt>
                <c:pt idx="407">
                  <c:v>34809</c:v>
                </c:pt>
                <c:pt idx="408">
                  <c:v>34811.5</c:v>
                </c:pt>
                <c:pt idx="409">
                  <c:v>35428</c:v>
                </c:pt>
                <c:pt idx="410">
                  <c:v>35542.5</c:v>
                </c:pt>
                <c:pt idx="411">
                  <c:v>35562</c:v>
                </c:pt>
                <c:pt idx="412">
                  <c:v>35572</c:v>
                </c:pt>
                <c:pt idx="413">
                  <c:v>35574.5</c:v>
                </c:pt>
                <c:pt idx="414">
                  <c:v>35682</c:v>
                </c:pt>
                <c:pt idx="415">
                  <c:v>35682</c:v>
                </c:pt>
                <c:pt idx="416">
                  <c:v>35682</c:v>
                </c:pt>
                <c:pt idx="417">
                  <c:v>36442.5</c:v>
                </c:pt>
                <c:pt idx="418">
                  <c:v>36630.5</c:v>
                </c:pt>
                <c:pt idx="419">
                  <c:v>36630.5</c:v>
                </c:pt>
                <c:pt idx="420">
                  <c:v>36630.5</c:v>
                </c:pt>
                <c:pt idx="421">
                  <c:v>38216</c:v>
                </c:pt>
              </c:numCache>
            </c:numRef>
          </c:xVal>
          <c:yVal>
            <c:numRef>
              <c:f>'A (all) (LiTE-errors)'!$J$21:$J$442</c:f>
              <c:numCache>
                <c:formatCode>General</c:formatCode>
                <c:ptCount val="422"/>
                <c:pt idx="269">
                  <c:v>-1.4870000086375512E-3</c:v>
                </c:pt>
                <c:pt idx="270">
                  <c:v>-6.9440000515896827E-4</c:v>
                </c:pt>
                <c:pt idx="271">
                  <c:v>-4.8270000115735456E-4</c:v>
                </c:pt>
                <c:pt idx="272">
                  <c:v>-2.9690000519622117E-4</c:v>
                </c:pt>
                <c:pt idx="273">
                  <c:v>3.7439996958710253E-5</c:v>
                </c:pt>
                <c:pt idx="274">
                  <c:v>2.7911199940717779E-3</c:v>
                </c:pt>
                <c:pt idx="275">
                  <c:v>4.3056399954366498E-3</c:v>
                </c:pt>
                <c:pt idx="276">
                  <c:v>2.3571919999085367E-2</c:v>
                </c:pt>
                <c:pt idx="277">
                  <c:v>2.4510599992936477E-2</c:v>
                </c:pt>
                <c:pt idx="278">
                  <c:v>2.5322299996332731E-2</c:v>
                </c:pt>
                <c:pt idx="279">
                  <c:v>2.54339999955846E-2</c:v>
                </c:pt>
                <c:pt idx="280">
                  <c:v>2.7910139997402439E-2</c:v>
                </c:pt>
                <c:pt idx="281">
                  <c:v>2.9119799997715745E-2</c:v>
                </c:pt>
                <c:pt idx="282">
                  <c:v>3.4496259992010891E-2</c:v>
                </c:pt>
                <c:pt idx="283">
                  <c:v>3.5140099993441254E-2</c:v>
                </c:pt>
                <c:pt idx="284">
                  <c:v>3.5461159997794311E-2</c:v>
                </c:pt>
                <c:pt idx="285">
                  <c:v>3.5549460000765976E-2</c:v>
                </c:pt>
                <c:pt idx="286">
                  <c:v>3.5672859994519968E-2</c:v>
                </c:pt>
                <c:pt idx="287">
                  <c:v>4.3680279995896854E-2</c:v>
                </c:pt>
                <c:pt idx="288">
                  <c:v>4.4541459996253252E-2</c:v>
                </c:pt>
                <c:pt idx="289">
                  <c:v>4.4941460000700317E-2</c:v>
                </c:pt>
                <c:pt idx="290">
                  <c:v>4.5241460000397637E-2</c:v>
                </c:pt>
                <c:pt idx="291">
                  <c:v>5.0092919998860452E-2</c:v>
                </c:pt>
                <c:pt idx="292">
                  <c:v>5.527530000108527E-2</c:v>
                </c:pt>
                <c:pt idx="293">
                  <c:v>5.5769519996829331E-2</c:v>
                </c:pt>
                <c:pt idx="294">
                  <c:v>5.5816179999965243E-2</c:v>
                </c:pt>
                <c:pt idx="295">
                  <c:v>5.6169519994000439E-2</c:v>
                </c:pt>
                <c:pt idx="296">
                  <c:v>5.6216179997136351E-2</c:v>
                </c:pt>
                <c:pt idx="297">
                  <c:v>5.7975299998361152E-2</c:v>
                </c:pt>
                <c:pt idx="298">
                  <c:v>6.2981379996926989E-2</c:v>
                </c:pt>
                <c:pt idx="299">
                  <c:v>6.3181379991874564E-2</c:v>
                </c:pt>
                <c:pt idx="300">
                  <c:v>6.3404779990378302E-2</c:v>
                </c:pt>
                <c:pt idx="301">
                  <c:v>6.3504779995128047E-2</c:v>
                </c:pt>
                <c:pt idx="302">
                  <c:v>6.3681379993795417E-2</c:v>
                </c:pt>
                <c:pt idx="303">
                  <c:v>6.3704779990075622E-2</c:v>
                </c:pt>
                <c:pt idx="304">
                  <c:v>6.4187439995293971E-2</c:v>
                </c:pt>
                <c:pt idx="305">
                  <c:v>6.4187439995293971E-2</c:v>
                </c:pt>
                <c:pt idx="306">
                  <c:v>6.4187439995293971E-2</c:v>
                </c:pt>
                <c:pt idx="307">
                  <c:v>6.4887439992162399E-2</c:v>
                </c:pt>
                <c:pt idx="308">
                  <c:v>6.6990399995120242E-2</c:v>
                </c:pt>
                <c:pt idx="309">
                  <c:v>6.9958000000042375E-2</c:v>
                </c:pt>
                <c:pt idx="310">
                  <c:v>7.2057999997923616E-2</c:v>
                </c:pt>
                <c:pt idx="311">
                  <c:v>7.2937979995913338E-2</c:v>
                </c:pt>
                <c:pt idx="312">
                  <c:v>7.3420359993178863E-2</c:v>
                </c:pt>
                <c:pt idx="313">
                  <c:v>7.3435159996734001E-2</c:v>
                </c:pt>
                <c:pt idx="314">
                  <c:v>7.3505839995050337E-2</c:v>
                </c:pt>
                <c:pt idx="315">
                  <c:v>7.3735159996431321E-2</c:v>
                </c:pt>
                <c:pt idx="316">
                  <c:v>7.400583999697119E-2</c:v>
                </c:pt>
                <c:pt idx="317">
                  <c:v>7.5220359991362784E-2</c:v>
                </c:pt>
                <c:pt idx="318">
                  <c:v>8.1717559995013289E-2</c:v>
                </c:pt>
                <c:pt idx="319">
                  <c:v>8.1817559992487077E-2</c:v>
                </c:pt>
                <c:pt idx="320">
                  <c:v>8.2226439997612033E-2</c:v>
                </c:pt>
                <c:pt idx="321">
                  <c:v>8.3726439996098634E-2</c:v>
                </c:pt>
                <c:pt idx="322">
                  <c:v>9.3463819997850806E-2</c:v>
                </c:pt>
                <c:pt idx="323">
                  <c:v>9.3791639992559794E-2</c:v>
                </c:pt>
                <c:pt idx="324">
                  <c:v>9.3791639992559794E-2</c:v>
                </c:pt>
                <c:pt idx="325">
                  <c:v>0.10028440000314731</c:v>
                </c:pt>
                <c:pt idx="326">
                  <c:v>0.10170735999417957</c:v>
                </c:pt>
                <c:pt idx="327">
                  <c:v>0.10277269999642158</c:v>
                </c:pt>
                <c:pt idx="328">
                  <c:v>0.1034073599948897</c:v>
                </c:pt>
                <c:pt idx="329">
                  <c:v>0.10381891999713844</c:v>
                </c:pt>
                <c:pt idx="330">
                  <c:v>0.10431891999905929</c:v>
                </c:pt>
                <c:pt idx="331">
                  <c:v>0.10487522000039462</c:v>
                </c:pt>
                <c:pt idx="332">
                  <c:v>0.10507522000261815</c:v>
                </c:pt>
                <c:pt idx="333">
                  <c:v>0.10559862000081921</c:v>
                </c:pt>
                <c:pt idx="334">
                  <c:v>0.11199285999464337</c:v>
                </c:pt>
                <c:pt idx="335">
                  <c:v>0.1191986400008318</c:v>
                </c:pt>
                <c:pt idx="336">
                  <c:v>0.11984931999904802</c:v>
                </c:pt>
                <c:pt idx="337">
                  <c:v>0.12638815999525832</c:v>
                </c:pt>
                <c:pt idx="338">
                  <c:v>0.13337083999795141</c:v>
                </c:pt>
                <c:pt idx="339">
                  <c:v>0.1413040400002501</c:v>
                </c:pt>
                <c:pt idx="340">
                  <c:v>0.14700556000025244</c:v>
                </c:pt>
                <c:pt idx="341">
                  <c:v>0.14816627999971388</c:v>
                </c:pt>
                <c:pt idx="342">
                  <c:v>0.14845555999636417</c:v>
                </c:pt>
                <c:pt idx="343">
                  <c:v>0.1485991799927433</c:v>
                </c:pt>
                <c:pt idx="344">
                  <c:v>0.14867555999808246</c:v>
                </c:pt>
                <c:pt idx="345">
                  <c:v>0.15154597999935504</c:v>
                </c:pt>
                <c:pt idx="346">
                  <c:v>0.18389493999711704</c:v>
                </c:pt>
                <c:pt idx="347">
                  <c:v>0.19117747999553103</c:v>
                </c:pt>
                <c:pt idx="348">
                  <c:v>0.19248339999467134</c:v>
                </c:pt>
                <c:pt idx="349">
                  <c:v>0.19392489999881946</c:v>
                </c:pt>
                <c:pt idx="350">
                  <c:v>0.19608621999941533</c:v>
                </c:pt>
                <c:pt idx="351">
                  <c:v>0.22285559999727411</c:v>
                </c:pt>
                <c:pt idx="352">
                  <c:v>0.2266204999978072</c:v>
                </c:pt>
                <c:pt idx="353">
                  <c:v>0.22672221999528119</c:v>
                </c:pt>
                <c:pt idx="354">
                  <c:v>0.22676399999909336</c:v>
                </c:pt>
                <c:pt idx="355">
                  <c:v>0.22786123999685515</c:v>
                </c:pt>
                <c:pt idx="356">
                  <c:v>0.22816447999502998</c:v>
                </c:pt>
                <c:pt idx="357">
                  <c:v>0.22836667999945348</c:v>
                </c:pt>
                <c:pt idx="358">
                  <c:v>0.23660847999417456</c:v>
                </c:pt>
                <c:pt idx="359">
                  <c:v>0.24648228000296513</c:v>
                </c:pt>
                <c:pt idx="360">
                  <c:v>0.24955275999673177</c:v>
                </c:pt>
                <c:pt idx="361">
                  <c:v>0.26748984000005294</c:v>
                </c:pt>
                <c:pt idx="362">
                  <c:v>0.27571903999341885</c:v>
                </c:pt>
                <c:pt idx="363">
                  <c:v>0.27744663999328623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CC8-41D8-9CBF-871415EA0CF1}"/>
            </c:ext>
          </c:extLst>
        </c:ser>
        <c:ser>
          <c:idx val="2"/>
          <c:order val="2"/>
          <c:tx>
            <c:strRef>
              <c:f>'A (all) (LiTE-errors)'!$K$20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(all) (LiTE-errors)'!$F$21:$F$442</c:f>
              <c:numCache>
                <c:formatCode>General</c:formatCode>
                <c:ptCount val="422"/>
                <c:pt idx="0">
                  <c:v>0</c:v>
                </c:pt>
                <c:pt idx="1">
                  <c:v>4447.5</c:v>
                </c:pt>
                <c:pt idx="2">
                  <c:v>746</c:v>
                </c:pt>
                <c:pt idx="3">
                  <c:v>5313</c:v>
                </c:pt>
                <c:pt idx="4">
                  <c:v>7993</c:v>
                </c:pt>
                <c:pt idx="5">
                  <c:v>-4555</c:v>
                </c:pt>
                <c:pt idx="6">
                  <c:v>-232</c:v>
                </c:pt>
                <c:pt idx="7">
                  <c:v>4408.5</c:v>
                </c:pt>
                <c:pt idx="8">
                  <c:v>4384</c:v>
                </c:pt>
                <c:pt idx="9">
                  <c:v>8088</c:v>
                </c:pt>
                <c:pt idx="10">
                  <c:v>8829</c:v>
                </c:pt>
                <c:pt idx="11">
                  <c:v>6215.5</c:v>
                </c:pt>
                <c:pt idx="12">
                  <c:v>-254</c:v>
                </c:pt>
                <c:pt idx="13">
                  <c:v>4467</c:v>
                </c:pt>
                <c:pt idx="14">
                  <c:v>692</c:v>
                </c:pt>
                <c:pt idx="15">
                  <c:v>5310.5</c:v>
                </c:pt>
                <c:pt idx="16">
                  <c:v>5342.5</c:v>
                </c:pt>
                <c:pt idx="17">
                  <c:v>7144.5</c:v>
                </c:pt>
                <c:pt idx="18">
                  <c:v>-229.5</c:v>
                </c:pt>
                <c:pt idx="19">
                  <c:v>8071</c:v>
                </c:pt>
                <c:pt idx="20">
                  <c:v>11628.5</c:v>
                </c:pt>
                <c:pt idx="21">
                  <c:v>13408.5</c:v>
                </c:pt>
                <c:pt idx="22">
                  <c:v>15932</c:v>
                </c:pt>
                <c:pt idx="23">
                  <c:v>7142</c:v>
                </c:pt>
                <c:pt idx="24">
                  <c:v>13411</c:v>
                </c:pt>
                <c:pt idx="25">
                  <c:v>8110</c:v>
                </c:pt>
                <c:pt idx="26">
                  <c:v>14291</c:v>
                </c:pt>
                <c:pt idx="27">
                  <c:v>14291</c:v>
                </c:pt>
                <c:pt idx="28">
                  <c:v>4460</c:v>
                </c:pt>
                <c:pt idx="29">
                  <c:v>14291</c:v>
                </c:pt>
                <c:pt idx="30">
                  <c:v>14291</c:v>
                </c:pt>
                <c:pt idx="31">
                  <c:v>11411</c:v>
                </c:pt>
                <c:pt idx="32">
                  <c:v>14155</c:v>
                </c:pt>
                <c:pt idx="33">
                  <c:v>14291</c:v>
                </c:pt>
                <c:pt idx="34">
                  <c:v>14291</c:v>
                </c:pt>
                <c:pt idx="35">
                  <c:v>10677.5</c:v>
                </c:pt>
                <c:pt idx="36">
                  <c:v>11391.5</c:v>
                </c:pt>
                <c:pt idx="37">
                  <c:v>14291</c:v>
                </c:pt>
                <c:pt idx="38">
                  <c:v>14291</c:v>
                </c:pt>
                <c:pt idx="39">
                  <c:v>14235</c:v>
                </c:pt>
                <c:pt idx="40">
                  <c:v>14193.5</c:v>
                </c:pt>
                <c:pt idx="41">
                  <c:v>14125.5</c:v>
                </c:pt>
                <c:pt idx="42">
                  <c:v>15186</c:v>
                </c:pt>
                <c:pt idx="43">
                  <c:v>14230</c:v>
                </c:pt>
                <c:pt idx="44">
                  <c:v>15147</c:v>
                </c:pt>
                <c:pt idx="45">
                  <c:v>13924.5</c:v>
                </c:pt>
                <c:pt idx="46">
                  <c:v>14177</c:v>
                </c:pt>
                <c:pt idx="47">
                  <c:v>14106</c:v>
                </c:pt>
                <c:pt idx="48">
                  <c:v>14108</c:v>
                </c:pt>
                <c:pt idx="49">
                  <c:v>14145</c:v>
                </c:pt>
                <c:pt idx="50">
                  <c:v>14240</c:v>
                </c:pt>
                <c:pt idx="51">
                  <c:v>15205.5</c:v>
                </c:pt>
                <c:pt idx="52">
                  <c:v>14208</c:v>
                </c:pt>
                <c:pt idx="53">
                  <c:v>15922</c:v>
                </c:pt>
                <c:pt idx="54">
                  <c:v>16034.5</c:v>
                </c:pt>
                <c:pt idx="55">
                  <c:v>16034.5</c:v>
                </c:pt>
                <c:pt idx="56">
                  <c:v>14233</c:v>
                </c:pt>
                <c:pt idx="57">
                  <c:v>14103</c:v>
                </c:pt>
                <c:pt idx="58">
                  <c:v>14230</c:v>
                </c:pt>
                <c:pt idx="59">
                  <c:v>16027.5</c:v>
                </c:pt>
                <c:pt idx="60">
                  <c:v>14213</c:v>
                </c:pt>
                <c:pt idx="61">
                  <c:v>14103</c:v>
                </c:pt>
                <c:pt idx="62">
                  <c:v>15230</c:v>
                </c:pt>
                <c:pt idx="63">
                  <c:v>15247</c:v>
                </c:pt>
                <c:pt idx="64">
                  <c:v>14105.5</c:v>
                </c:pt>
                <c:pt idx="65">
                  <c:v>17658</c:v>
                </c:pt>
                <c:pt idx="66">
                  <c:v>15914.5</c:v>
                </c:pt>
                <c:pt idx="67">
                  <c:v>14274</c:v>
                </c:pt>
                <c:pt idx="68">
                  <c:v>17914.5</c:v>
                </c:pt>
                <c:pt idx="69">
                  <c:v>16012.5</c:v>
                </c:pt>
                <c:pt idx="70">
                  <c:v>15098</c:v>
                </c:pt>
                <c:pt idx="71">
                  <c:v>15917</c:v>
                </c:pt>
                <c:pt idx="72">
                  <c:v>15098</c:v>
                </c:pt>
                <c:pt idx="73">
                  <c:v>15078.5</c:v>
                </c:pt>
                <c:pt idx="74">
                  <c:v>16012.5</c:v>
                </c:pt>
                <c:pt idx="75">
                  <c:v>16729</c:v>
                </c:pt>
                <c:pt idx="76">
                  <c:v>16012.5</c:v>
                </c:pt>
                <c:pt idx="77">
                  <c:v>16025</c:v>
                </c:pt>
                <c:pt idx="78">
                  <c:v>17873</c:v>
                </c:pt>
                <c:pt idx="79">
                  <c:v>17895</c:v>
                </c:pt>
                <c:pt idx="80">
                  <c:v>17790</c:v>
                </c:pt>
                <c:pt idx="81">
                  <c:v>18009.5</c:v>
                </c:pt>
                <c:pt idx="82">
                  <c:v>18763</c:v>
                </c:pt>
                <c:pt idx="83">
                  <c:v>15073.5</c:v>
                </c:pt>
                <c:pt idx="84">
                  <c:v>17638.5</c:v>
                </c:pt>
                <c:pt idx="85">
                  <c:v>18680</c:v>
                </c:pt>
                <c:pt idx="86">
                  <c:v>15921.5</c:v>
                </c:pt>
                <c:pt idx="87">
                  <c:v>18643</c:v>
                </c:pt>
                <c:pt idx="88">
                  <c:v>18643</c:v>
                </c:pt>
                <c:pt idx="89">
                  <c:v>18763</c:v>
                </c:pt>
                <c:pt idx="90">
                  <c:v>18640.5</c:v>
                </c:pt>
                <c:pt idx="91">
                  <c:v>18682</c:v>
                </c:pt>
                <c:pt idx="92">
                  <c:v>18687</c:v>
                </c:pt>
                <c:pt idx="93">
                  <c:v>18640.5</c:v>
                </c:pt>
                <c:pt idx="94">
                  <c:v>18682</c:v>
                </c:pt>
                <c:pt idx="95">
                  <c:v>18758</c:v>
                </c:pt>
                <c:pt idx="96">
                  <c:v>18689.5</c:v>
                </c:pt>
                <c:pt idx="97">
                  <c:v>18687</c:v>
                </c:pt>
                <c:pt idx="98">
                  <c:v>18689.5</c:v>
                </c:pt>
                <c:pt idx="99">
                  <c:v>18697</c:v>
                </c:pt>
                <c:pt idx="100">
                  <c:v>18684.5</c:v>
                </c:pt>
                <c:pt idx="101">
                  <c:v>19579.5</c:v>
                </c:pt>
                <c:pt idx="102">
                  <c:v>18684.5</c:v>
                </c:pt>
                <c:pt idx="103">
                  <c:v>17880.5</c:v>
                </c:pt>
                <c:pt idx="104">
                  <c:v>19538</c:v>
                </c:pt>
                <c:pt idx="105">
                  <c:v>19538</c:v>
                </c:pt>
                <c:pt idx="106">
                  <c:v>19579.5</c:v>
                </c:pt>
                <c:pt idx="107">
                  <c:v>19540.5</c:v>
                </c:pt>
                <c:pt idx="108">
                  <c:v>19540.5</c:v>
                </c:pt>
                <c:pt idx="109">
                  <c:v>19631</c:v>
                </c:pt>
                <c:pt idx="110">
                  <c:v>19606.5</c:v>
                </c:pt>
                <c:pt idx="111">
                  <c:v>20491.5</c:v>
                </c:pt>
                <c:pt idx="112">
                  <c:v>21381.5</c:v>
                </c:pt>
                <c:pt idx="113">
                  <c:v>20506</c:v>
                </c:pt>
                <c:pt idx="114">
                  <c:v>20506</c:v>
                </c:pt>
                <c:pt idx="115">
                  <c:v>20491.5</c:v>
                </c:pt>
                <c:pt idx="116">
                  <c:v>20506</c:v>
                </c:pt>
                <c:pt idx="117">
                  <c:v>21428</c:v>
                </c:pt>
                <c:pt idx="118">
                  <c:v>19628.5</c:v>
                </c:pt>
                <c:pt idx="119">
                  <c:v>20491.5</c:v>
                </c:pt>
                <c:pt idx="120">
                  <c:v>20499</c:v>
                </c:pt>
                <c:pt idx="121">
                  <c:v>21431</c:v>
                </c:pt>
                <c:pt idx="122">
                  <c:v>19628.5</c:v>
                </c:pt>
                <c:pt idx="123">
                  <c:v>21425.5</c:v>
                </c:pt>
                <c:pt idx="124">
                  <c:v>21278.5</c:v>
                </c:pt>
                <c:pt idx="125">
                  <c:v>21279</c:v>
                </c:pt>
                <c:pt idx="126">
                  <c:v>21278.5</c:v>
                </c:pt>
                <c:pt idx="127">
                  <c:v>21279</c:v>
                </c:pt>
                <c:pt idx="128">
                  <c:v>21279</c:v>
                </c:pt>
                <c:pt idx="129">
                  <c:v>21278.5</c:v>
                </c:pt>
                <c:pt idx="130">
                  <c:v>22471.5</c:v>
                </c:pt>
                <c:pt idx="131">
                  <c:v>22168.5</c:v>
                </c:pt>
                <c:pt idx="132">
                  <c:v>22301</c:v>
                </c:pt>
                <c:pt idx="133">
                  <c:v>22254.5</c:v>
                </c:pt>
                <c:pt idx="134">
                  <c:v>22298.5</c:v>
                </c:pt>
                <c:pt idx="135">
                  <c:v>22252</c:v>
                </c:pt>
                <c:pt idx="136">
                  <c:v>22168.5</c:v>
                </c:pt>
                <c:pt idx="137">
                  <c:v>22220</c:v>
                </c:pt>
                <c:pt idx="138">
                  <c:v>23181</c:v>
                </c:pt>
                <c:pt idx="139">
                  <c:v>22376.5</c:v>
                </c:pt>
                <c:pt idx="140">
                  <c:v>22186</c:v>
                </c:pt>
                <c:pt idx="141">
                  <c:v>22186</c:v>
                </c:pt>
                <c:pt idx="142">
                  <c:v>22374</c:v>
                </c:pt>
                <c:pt idx="143">
                  <c:v>22168.5</c:v>
                </c:pt>
                <c:pt idx="144">
                  <c:v>22220</c:v>
                </c:pt>
                <c:pt idx="145">
                  <c:v>22220</c:v>
                </c:pt>
                <c:pt idx="146">
                  <c:v>23227.5</c:v>
                </c:pt>
                <c:pt idx="147">
                  <c:v>22186</c:v>
                </c:pt>
                <c:pt idx="148">
                  <c:v>23041.5</c:v>
                </c:pt>
                <c:pt idx="149">
                  <c:v>22296</c:v>
                </c:pt>
                <c:pt idx="150">
                  <c:v>22220</c:v>
                </c:pt>
                <c:pt idx="151">
                  <c:v>22354.5</c:v>
                </c:pt>
                <c:pt idx="152">
                  <c:v>22388.5</c:v>
                </c:pt>
                <c:pt idx="153">
                  <c:v>22313</c:v>
                </c:pt>
                <c:pt idx="154">
                  <c:v>22222.5</c:v>
                </c:pt>
                <c:pt idx="155">
                  <c:v>22971</c:v>
                </c:pt>
                <c:pt idx="156">
                  <c:v>22276.5</c:v>
                </c:pt>
                <c:pt idx="157">
                  <c:v>22247</c:v>
                </c:pt>
                <c:pt idx="158">
                  <c:v>22824.5</c:v>
                </c:pt>
                <c:pt idx="159">
                  <c:v>23181</c:v>
                </c:pt>
                <c:pt idx="160">
                  <c:v>22242</c:v>
                </c:pt>
                <c:pt idx="161">
                  <c:v>23210.5</c:v>
                </c:pt>
                <c:pt idx="162">
                  <c:v>22437.5</c:v>
                </c:pt>
                <c:pt idx="163">
                  <c:v>23083.5</c:v>
                </c:pt>
                <c:pt idx="164">
                  <c:v>23105.5</c:v>
                </c:pt>
                <c:pt idx="165">
                  <c:v>23213</c:v>
                </c:pt>
                <c:pt idx="166">
                  <c:v>22995.5</c:v>
                </c:pt>
                <c:pt idx="167">
                  <c:v>22330</c:v>
                </c:pt>
                <c:pt idx="168">
                  <c:v>22227.5</c:v>
                </c:pt>
                <c:pt idx="169">
                  <c:v>23127.5</c:v>
                </c:pt>
                <c:pt idx="170">
                  <c:v>22291</c:v>
                </c:pt>
                <c:pt idx="171">
                  <c:v>22405.5</c:v>
                </c:pt>
                <c:pt idx="172">
                  <c:v>22432.5</c:v>
                </c:pt>
                <c:pt idx="173">
                  <c:v>23027</c:v>
                </c:pt>
                <c:pt idx="174">
                  <c:v>22963.5</c:v>
                </c:pt>
                <c:pt idx="175">
                  <c:v>22968.5</c:v>
                </c:pt>
                <c:pt idx="176">
                  <c:v>22344.5</c:v>
                </c:pt>
                <c:pt idx="177">
                  <c:v>23205.5</c:v>
                </c:pt>
                <c:pt idx="178">
                  <c:v>23110</c:v>
                </c:pt>
                <c:pt idx="179">
                  <c:v>22318</c:v>
                </c:pt>
                <c:pt idx="180">
                  <c:v>23817</c:v>
                </c:pt>
                <c:pt idx="181">
                  <c:v>23125</c:v>
                </c:pt>
                <c:pt idx="182">
                  <c:v>22274</c:v>
                </c:pt>
                <c:pt idx="183">
                  <c:v>23100.5</c:v>
                </c:pt>
                <c:pt idx="184">
                  <c:v>22283.5</c:v>
                </c:pt>
                <c:pt idx="185">
                  <c:v>23181</c:v>
                </c:pt>
                <c:pt idx="186">
                  <c:v>23298</c:v>
                </c:pt>
                <c:pt idx="187">
                  <c:v>23836.5</c:v>
                </c:pt>
                <c:pt idx="188">
                  <c:v>23195.5</c:v>
                </c:pt>
                <c:pt idx="189">
                  <c:v>23797.5</c:v>
                </c:pt>
                <c:pt idx="190">
                  <c:v>23166.5</c:v>
                </c:pt>
                <c:pt idx="191">
                  <c:v>22327.5</c:v>
                </c:pt>
                <c:pt idx="192">
                  <c:v>23933</c:v>
                </c:pt>
                <c:pt idx="193">
                  <c:v>23103</c:v>
                </c:pt>
                <c:pt idx="194">
                  <c:v>23181</c:v>
                </c:pt>
                <c:pt idx="195">
                  <c:v>23359</c:v>
                </c:pt>
                <c:pt idx="196">
                  <c:v>22939</c:v>
                </c:pt>
                <c:pt idx="197">
                  <c:v>23795</c:v>
                </c:pt>
                <c:pt idx="198">
                  <c:v>23169</c:v>
                </c:pt>
                <c:pt idx="199">
                  <c:v>23386</c:v>
                </c:pt>
                <c:pt idx="200">
                  <c:v>23178.5</c:v>
                </c:pt>
                <c:pt idx="201">
                  <c:v>22288.5</c:v>
                </c:pt>
                <c:pt idx="202">
                  <c:v>23949</c:v>
                </c:pt>
                <c:pt idx="203">
                  <c:v>22286</c:v>
                </c:pt>
                <c:pt idx="204">
                  <c:v>23822</c:v>
                </c:pt>
                <c:pt idx="205">
                  <c:v>23300.5</c:v>
                </c:pt>
                <c:pt idx="206">
                  <c:v>23198</c:v>
                </c:pt>
                <c:pt idx="207">
                  <c:v>22357</c:v>
                </c:pt>
                <c:pt idx="208">
                  <c:v>22362</c:v>
                </c:pt>
                <c:pt idx="209">
                  <c:v>23342</c:v>
                </c:pt>
                <c:pt idx="210">
                  <c:v>23147</c:v>
                </c:pt>
                <c:pt idx="211">
                  <c:v>23193</c:v>
                </c:pt>
                <c:pt idx="212">
                  <c:v>22249.5</c:v>
                </c:pt>
                <c:pt idx="213">
                  <c:v>23181</c:v>
                </c:pt>
                <c:pt idx="214">
                  <c:v>23159</c:v>
                </c:pt>
                <c:pt idx="215">
                  <c:v>23171</c:v>
                </c:pt>
                <c:pt idx="216">
                  <c:v>23963.5</c:v>
                </c:pt>
                <c:pt idx="217">
                  <c:v>23831.5</c:v>
                </c:pt>
                <c:pt idx="218">
                  <c:v>23956</c:v>
                </c:pt>
                <c:pt idx="219">
                  <c:v>23132</c:v>
                </c:pt>
                <c:pt idx="220">
                  <c:v>23946.5</c:v>
                </c:pt>
                <c:pt idx="221">
                  <c:v>22237.5</c:v>
                </c:pt>
                <c:pt idx="222">
                  <c:v>23107.5</c:v>
                </c:pt>
                <c:pt idx="223">
                  <c:v>23951</c:v>
                </c:pt>
                <c:pt idx="224">
                  <c:v>23953.5</c:v>
                </c:pt>
                <c:pt idx="225">
                  <c:v>23105</c:v>
                </c:pt>
                <c:pt idx="226">
                  <c:v>23961</c:v>
                </c:pt>
                <c:pt idx="227">
                  <c:v>23154</c:v>
                </c:pt>
                <c:pt idx="228">
                  <c:v>23171.5</c:v>
                </c:pt>
                <c:pt idx="229">
                  <c:v>23188.5</c:v>
                </c:pt>
                <c:pt idx="230">
                  <c:v>22098</c:v>
                </c:pt>
                <c:pt idx="231">
                  <c:v>24044</c:v>
                </c:pt>
                <c:pt idx="232">
                  <c:v>23178.5</c:v>
                </c:pt>
                <c:pt idx="233">
                  <c:v>25709</c:v>
                </c:pt>
                <c:pt idx="234">
                  <c:v>24044</c:v>
                </c:pt>
                <c:pt idx="235">
                  <c:v>25709</c:v>
                </c:pt>
                <c:pt idx="236">
                  <c:v>24044</c:v>
                </c:pt>
                <c:pt idx="237">
                  <c:v>24044</c:v>
                </c:pt>
                <c:pt idx="238">
                  <c:v>24041.5</c:v>
                </c:pt>
                <c:pt idx="239">
                  <c:v>24044</c:v>
                </c:pt>
                <c:pt idx="240">
                  <c:v>27408.5</c:v>
                </c:pt>
                <c:pt idx="241">
                  <c:v>24041.5</c:v>
                </c:pt>
                <c:pt idx="242">
                  <c:v>24041.5</c:v>
                </c:pt>
                <c:pt idx="243">
                  <c:v>24041.5</c:v>
                </c:pt>
                <c:pt idx="244">
                  <c:v>28471</c:v>
                </c:pt>
                <c:pt idx="245">
                  <c:v>31264</c:v>
                </c:pt>
                <c:pt idx="246">
                  <c:v>25904.5</c:v>
                </c:pt>
                <c:pt idx="247">
                  <c:v>29487</c:v>
                </c:pt>
                <c:pt idx="248">
                  <c:v>33863</c:v>
                </c:pt>
                <c:pt idx="249">
                  <c:v>30239</c:v>
                </c:pt>
                <c:pt idx="250">
                  <c:v>33863</c:v>
                </c:pt>
                <c:pt idx="251">
                  <c:v>30351</c:v>
                </c:pt>
                <c:pt idx="252">
                  <c:v>30915.5</c:v>
                </c:pt>
                <c:pt idx="253">
                  <c:v>31755</c:v>
                </c:pt>
                <c:pt idx="254">
                  <c:v>31738</c:v>
                </c:pt>
                <c:pt idx="255">
                  <c:v>31782</c:v>
                </c:pt>
                <c:pt idx="256">
                  <c:v>32005.5</c:v>
                </c:pt>
                <c:pt idx="257">
                  <c:v>31906.5</c:v>
                </c:pt>
                <c:pt idx="258">
                  <c:v>33865.5</c:v>
                </c:pt>
                <c:pt idx="259">
                  <c:v>31837</c:v>
                </c:pt>
                <c:pt idx="260">
                  <c:v>32008</c:v>
                </c:pt>
                <c:pt idx="261">
                  <c:v>33865.5</c:v>
                </c:pt>
                <c:pt idx="262">
                  <c:v>33021</c:v>
                </c:pt>
                <c:pt idx="263">
                  <c:v>33191</c:v>
                </c:pt>
                <c:pt idx="264">
                  <c:v>33744</c:v>
                </c:pt>
                <c:pt idx="265">
                  <c:v>33705</c:v>
                </c:pt>
                <c:pt idx="266">
                  <c:v>33893</c:v>
                </c:pt>
                <c:pt idx="267">
                  <c:v>33925.5</c:v>
                </c:pt>
                <c:pt idx="268">
                  <c:v>37417</c:v>
                </c:pt>
                <c:pt idx="269">
                  <c:v>-2775</c:v>
                </c:pt>
                <c:pt idx="270">
                  <c:v>-9080</c:v>
                </c:pt>
                <c:pt idx="271">
                  <c:v>-9077.5</c:v>
                </c:pt>
                <c:pt idx="272">
                  <c:v>-7392.5</c:v>
                </c:pt>
                <c:pt idx="273">
                  <c:v>-9992</c:v>
                </c:pt>
                <c:pt idx="274">
                  <c:v>-66</c:v>
                </c:pt>
                <c:pt idx="275">
                  <c:v>9873</c:v>
                </c:pt>
                <c:pt idx="276">
                  <c:v>12494</c:v>
                </c:pt>
                <c:pt idx="277">
                  <c:v>12545</c:v>
                </c:pt>
                <c:pt idx="278">
                  <c:v>12547.5</c:v>
                </c:pt>
                <c:pt idx="279">
                  <c:v>12550</c:v>
                </c:pt>
                <c:pt idx="280">
                  <c:v>-21664.5</c:v>
                </c:pt>
                <c:pt idx="281">
                  <c:v>14235</c:v>
                </c:pt>
                <c:pt idx="282">
                  <c:v>14144.5</c:v>
                </c:pt>
                <c:pt idx="283">
                  <c:v>14132.5</c:v>
                </c:pt>
                <c:pt idx="284">
                  <c:v>14137</c:v>
                </c:pt>
                <c:pt idx="285">
                  <c:v>14134.5</c:v>
                </c:pt>
                <c:pt idx="286">
                  <c:v>14139.5</c:v>
                </c:pt>
                <c:pt idx="287">
                  <c:v>16171</c:v>
                </c:pt>
                <c:pt idx="288">
                  <c:v>16034.5</c:v>
                </c:pt>
                <c:pt idx="289">
                  <c:v>16034.5</c:v>
                </c:pt>
                <c:pt idx="290">
                  <c:v>16034.5</c:v>
                </c:pt>
                <c:pt idx="291">
                  <c:v>17819</c:v>
                </c:pt>
                <c:pt idx="292">
                  <c:v>17772.5</c:v>
                </c:pt>
                <c:pt idx="293">
                  <c:v>17814</c:v>
                </c:pt>
                <c:pt idx="294">
                  <c:v>17738.5</c:v>
                </c:pt>
                <c:pt idx="295">
                  <c:v>17814</c:v>
                </c:pt>
                <c:pt idx="296">
                  <c:v>17738.5</c:v>
                </c:pt>
                <c:pt idx="297">
                  <c:v>17772.5</c:v>
                </c:pt>
                <c:pt idx="298">
                  <c:v>18628.5</c:v>
                </c:pt>
                <c:pt idx="299">
                  <c:v>18628.5</c:v>
                </c:pt>
                <c:pt idx="300">
                  <c:v>18633.5</c:v>
                </c:pt>
                <c:pt idx="301">
                  <c:v>18633.5</c:v>
                </c:pt>
                <c:pt idx="302">
                  <c:v>18628.5</c:v>
                </c:pt>
                <c:pt idx="303">
                  <c:v>18633.5</c:v>
                </c:pt>
                <c:pt idx="304">
                  <c:v>18758</c:v>
                </c:pt>
                <c:pt idx="305">
                  <c:v>18758</c:v>
                </c:pt>
                <c:pt idx="306">
                  <c:v>18758</c:v>
                </c:pt>
                <c:pt idx="307">
                  <c:v>18758</c:v>
                </c:pt>
                <c:pt idx="308">
                  <c:v>18780</c:v>
                </c:pt>
                <c:pt idx="309">
                  <c:v>19350</c:v>
                </c:pt>
                <c:pt idx="310">
                  <c:v>19350</c:v>
                </c:pt>
                <c:pt idx="311">
                  <c:v>19623.5</c:v>
                </c:pt>
                <c:pt idx="312">
                  <c:v>19577</c:v>
                </c:pt>
                <c:pt idx="313">
                  <c:v>19687</c:v>
                </c:pt>
                <c:pt idx="314">
                  <c:v>19638</c:v>
                </c:pt>
                <c:pt idx="315">
                  <c:v>19687</c:v>
                </c:pt>
                <c:pt idx="316">
                  <c:v>19638</c:v>
                </c:pt>
                <c:pt idx="317">
                  <c:v>19577</c:v>
                </c:pt>
                <c:pt idx="318">
                  <c:v>20367</c:v>
                </c:pt>
                <c:pt idx="319">
                  <c:v>20367</c:v>
                </c:pt>
                <c:pt idx="320">
                  <c:v>20433</c:v>
                </c:pt>
                <c:pt idx="321">
                  <c:v>20433</c:v>
                </c:pt>
                <c:pt idx="322">
                  <c:v>23261.5</c:v>
                </c:pt>
                <c:pt idx="323">
                  <c:v>21323</c:v>
                </c:pt>
                <c:pt idx="324">
                  <c:v>21323</c:v>
                </c:pt>
                <c:pt idx="325">
                  <c:v>23330</c:v>
                </c:pt>
                <c:pt idx="326">
                  <c:v>22352</c:v>
                </c:pt>
                <c:pt idx="327">
                  <c:v>23327.5</c:v>
                </c:pt>
                <c:pt idx="328">
                  <c:v>22352</c:v>
                </c:pt>
                <c:pt idx="329">
                  <c:v>22269</c:v>
                </c:pt>
                <c:pt idx="330">
                  <c:v>22269</c:v>
                </c:pt>
                <c:pt idx="331">
                  <c:v>22366.5</c:v>
                </c:pt>
                <c:pt idx="332">
                  <c:v>22366.5</c:v>
                </c:pt>
                <c:pt idx="333">
                  <c:v>22371.5</c:v>
                </c:pt>
                <c:pt idx="334">
                  <c:v>23139.5</c:v>
                </c:pt>
                <c:pt idx="335">
                  <c:v>23098</c:v>
                </c:pt>
                <c:pt idx="336">
                  <c:v>24049</c:v>
                </c:pt>
                <c:pt idx="337">
                  <c:v>24912</c:v>
                </c:pt>
                <c:pt idx="338">
                  <c:v>25763</c:v>
                </c:pt>
                <c:pt idx="339">
                  <c:v>26753</c:v>
                </c:pt>
                <c:pt idx="340">
                  <c:v>28467</c:v>
                </c:pt>
                <c:pt idx="341">
                  <c:v>27621</c:v>
                </c:pt>
                <c:pt idx="342">
                  <c:v>28467</c:v>
                </c:pt>
                <c:pt idx="343">
                  <c:v>27713.5</c:v>
                </c:pt>
                <c:pt idx="344">
                  <c:v>28467</c:v>
                </c:pt>
                <c:pt idx="345">
                  <c:v>27723.5</c:v>
                </c:pt>
                <c:pt idx="346">
                  <c:v>31195.5</c:v>
                </c:pt>
                <c:pt idx="347">
                  <c:v>31961</c:v>
                </c:pt>
                <c:pt idx="348">
                  <c:v>32005</c:v>
                </c:pt>
                <c:pt idx="349">
                  <c:v>31992.5</c:v>
                </c:pt>
                <c:pt idx="350">
                  <c:v>31941.5</c:v>
                </c:pt>
                <c:pt idx="351">
                  <c:v>34670</c:v>
                </c:pt>
                <c:pt idx="352">
                  <c:v>34662.5</c:v>
                </c:pt>
                <c:pt idx="353">
                  <c:v>34641.5</c:v>
                </c:pt>
                <c:pt idx="354">
                  <c:v>34800</c:v>
                </c:pt>
                <c:pt idx="355">
                  <c:v>34543</c:v>
                </c:pt>
                <c:pt idx="356">
                  <c:v>34736</c:v>
                </c:pt>
                <c:pt idx="357">
                  <c:v>34651</c:v>
                </c:pt>
                <c:pt idx="358">
                  <c:v>35536</c:v>
                </c:pt>
                <c:pt idx="359">
                  <c:v>36321</c:v>
                </c:pt>
                <c:pt idx="360">
                  <c:v>36507</c:v>
                </c:pt>
                <c:pt idx="361">
                  <c:v>38438</c:v>
                </c:pt>
                <c:pt idx="362">
                  <c:v>39128</c:v>
                </c:pt>
                <c:pt idx="363">
                  <c:v>39198</c:v>
                </c:pt>
                <c:pt idx="364">
                  <c:v>18729</c:v>
                </c:pt>
                <c:pt idx="365">
                  <c:v>23156.5</c:v>
                </c:pt>
                <c:pt idx="366">
                  <c:v>23242</c:v>
                </c:pt>
                <c:pt idx="367">
                  <c:v>23342</c:v>
                </c:pt>
                <c:pt idx="368">
                  <c:v>23386</c:v>
                </c:pt>
                <c:pt idx="369">
                  <c:v>28376.5</c:v>
                </c:pt>
                <c:pt idx="370">
                  <c:v>28594</c:v>
                </c:pt>
                <c:pt idx="371">
                  <c:v>28611</c:v>
                </c:pt>
                <c:pt idx="372">
                  <c:v>29313</c:v>
                </c:pt>
                <c:pt idx="373">
                  <c:v>29330</c:v>
                </c:pt>
                <c:pt idx="374">
                  <c:v>29354.5</c:v>
                </c:pt>
                <c:pt idx="375">
                  <c:v>29442.5</c:v>
                </c:pt>
                <c:pt idx="376">
                  <c:v>29442.5</c:v>
                </c:pt>
                <c:pt idx="377">
                  <c:v>29447.5</c:v>
                </c:pt>
                <c:pt idx="378">
                  <c:v>30129.5</c:v>
                </c:pt>
                <c:pt idx="379">
                  <c:v>30232</c:v>
                </c:pt>
                <c:pt idx="380">
                  <c:v>30237</c:v>
                </c:pt>
                <c:pt idx="381">
                  <c:v>31234.5</c:v>
                </c:pt>
                <c:pt idx="382">
                  <c:v>32080.5</c:v>
                </c:pt>
                <c:pt idx="383">
                  <c:v>33034</c:v>
                </c:pt>
                <c:pt idx="384">
                  <c:v>33092.5</c:v>
                </c:pt>
                <c:pt idx="385">
                  <c:v>33775</c:v>
                </c:pt>
                <c:pt idx="386">
                  <c:v>33777.5</c:v>
                </c:pt>
                <c:pt idx="387">
                  <c:v>33789.5</c:v>
                </c:pt>
                <c:pt idx="388">
                  <c:v>33792</c:v>
                </c:pt>
                <c:pt idx="389">
                  <c:v>33836</c:v>
                </c:pt>
                <c:pt idx="390">
                  <c:v>33838.5</c:v>
                </c:pt>
                <c:pt idx="391">
                  <c:v>33865.5</c:v>
                </c:pt>
                <c:pt idx="392">
                  <c:v>33865.5</c:v>
                </c:pt>
                <c:pt idx="393">
                  <c:v>33865.5</c:v>
                </c:pt>
                <c:pt idx="394">
                  <c:v>33868</c:v>
                </c:pt>
                <c:pt idx="395">
                  <c:v>33868</c:v>
                </c:pt>
                <c:pt idx="396">
                  <c:v>33868</c:v>
                </c:pt>
                <c:pt idx="397">
                  <c:v>33868</c:v>
                </c:pt>
                <c:pt idx="398">
                  <c:v>33904.5</c:v>
                </c:pt>
                <c:pt idx="399">
                  <c:v>33907</c:v>
                </c:pt>
                <c:pt idx="400">
                  <c:v>34601.5</c:v>
                </c:pt>
                <c:pt idx="401">
                  <c:v>34601.5</c:v>
                </c:pt>
                <c:pt idx="402">
                  <c:v>34601.5</c:v>
                </c:pt>
                <c:pt idx="403">
                  <c:v>34733.5</c:v>
                </c:pt>
                <c:pt idx="404">
                  <c:v>34736</c:v>
                </c:pt>
                <c:pt idx="405">
                  <c:v>34762.5</c:v>
                </c:pt>
                <c:pt idx="406">
                  <c:v>34765</c:v>
                </c:pt>
                <c:pt idx="407">
                  <c:v>34809</c:v>
                </c:pt>
                <c:pt idx="408">
                  <c:v>34811.5</c:v>
                </c:pt>
                <c:pt idx="409">
                  <c:v>35428</c:v>
                </c:pt>
                <c:pt idx="410">
                  <c:v>35542.5</c:v>
                </c:pt>
                <c:pt idx="411">
                  <c:v>35562</c:v>
                </c:pt>
                <c:pt idx="412">
                  <c:v>35572</c:v>
                </c:pt>
                <c:pt idx="413">
                  <c:v>35574.5</c:v>
                </c:pt>
                <c:pt idx="414">
                  <c:v>35682</c:v>
                </c:pt>
                <c:pt idx="415">
                  <c:v>35682</c:v>
                </c:pt>
                <c:pt idx="416">
                  <c:v>35682</c:v>
                </c:pt>
                <c:pt idx="417">
                  <c:v>36442.5</c:v>
                </c:pt>
                <c:pt idx="418">
                  <c:v>36630.5</c:v>
                </c:pt>
                <c:pt idx="419">
                  <c:v>36630.5</c:v>
                </c:pt>
                <c:pt idx="420">
                  <c:v>36630.5</c:v>
                </c:pt>
                <c:pt idx="421">
                  <c:v>38216</c:v>
                </c:pt>
              </c:numCache>
            </c:numRef>
          </c:xVal>
          <c:yVal>
            <c:numRef>
              <c:f>'A (all) (LiTE-errors)'!$K$21:$K$442</c:f>
              <c:numCache>
                <c:formatCode>General</c:formatCode>
                <c:ptCount val="422"/>
                <c:pt idx="364">
                  <c:v>6.3751720001164358E-2</c:v>
                </c:pt>
                <c:pt idx="365">
                  <c:v>0.1135724199921242</c:v>
                </c:pt>
                <c:pt idx="366">
                  <c:v>0.11177255999791669</c:v>
                </c:pt>
                <c:pt idx="367">
                  <c:v>0.11254055999597767</c:v>
                </c:pt>
                <c:pt idx="368">
                  <c:v>0.11324647999572335</c:v>
                </c:pt>
                <c:pt idx="369">
                  <c:v>0.15996201999951154</c:v>
                </c:pt>
                <c:pt idx="370">
                  <c:v>0.1614199199975701</c:v>
                </c:pt>
                <c:pt idx="371">
                  <c:v>0.15649947999190772</c:v>
                </c:pt>
                <c:pt idx="372">
                  <c:v>0.17798483999649761</c:v>
                </c:pt>
                <c:pt idx="373">
                  <c:v>0.16476439999678405</c:v>
                </c:pt>
                <c:pt idx="374">
                  <c:v>0.16463905999262352</c:v>
                </c:pt>
                <c:pt idx="375">
                  <c:v>0.18167089999769814</c:v>
                </c:pt>
                <c:pt idx="376">
                  <c:v>0.18236089999845717</c:v>
                </c:pt>
                <c:pt idx="377">
                  <c:v>0.18103429999609943</c:v>
                </c:pt>
                <c:pt idx="378">
                  <c:v>0.17140605999884428</c:v>
                </c:pt>
                <c:pt idx="379">
                  <c:v>0.16728575999877648</c:v>
                </c:pt>
                <c:pt idx="380">
                  <c:v>0.17339915999764344</c:v>
                </c:pt>
                <c:pt idx="381">
                  <c:v>0.18417745999613544</c:v>
                </c:pt>
                <c:pt idx="382">
                  <c:v>0.19781674000114435</c:v>
                </c:pt>
                <c:pt idx="383">
                  <c:v>0.20582912000099896</c:v>
                </c:pt>
                <c:pt idx="384">
                  <c:v>0.20887290000246139</c:v>
                </c:pt>
                <c:pt idx="385">
                  <c:v>0.21616699999867706</c:v>
                </c:pt>
                <c:pt idx="386">
                  <c:v>0.21717869999702089</c:v>
                </c:pt>
                <c:pt idx="387">
                  <c:v>0.2177348599943798</c:v>
                </c:pt>
                <c:pt idx="388">
                  <c:v>0.21614655999292154</c:v>
                </c:pt>
                <c:pt idx="389">
                  <c:v>0.21595248000085121</c:v>
                </c:pt>
                <c:pt idx="390">
                  <c:v>0.21816417999070836</c:v>
                </c:pt>
                <c:pt idx="391">
                  <c:v>0.20230053999694064</c:v>
                </c:pt>
                <c:pt idx="392">
                  <c:v>0.21799053999711759</c:v>
                </c:pt>
                <c:pt idx="393">
                  <c:v>0.21960053999646334</c:v>
                </c:pt>
                <c:pt idx="394">
                  <c:v>0.21730223999475129</c:v>
                </c:pt>
                <c:pt idx="395">
                  <c:v>0.21748223999748006</c:v>
                </c:pt>
                <c:pt idx="396">
                  <c:v>0.21748223999748006</c:v>
                </c:pt>
                <c:pt idx="397">
                  <c:v>0.21758223999495385</c:v>
                </c:pt>
                <c:pt idx="398">
                  <c:v>0.21817305999866221</c:v>
                </c:pt>
                <c:pt idx="399">
                  <c:v>0.21828475999791408</c:v>
                </c:pt>
                <c:pt idx="400">
                  <c:v>0.22567501999583328</c:v>
                </c:pt>
                <c:pt idx="401">
                  <c:v>0.22567501999583328</c:v>
                </c:pt>
                <c:pt idx="402">
                  <c:v>0.2259750199955306</c:v>
                </c:pt>
                <c:pt idx="403">
                  <c:v>0.22825277999800164</c:v>
                </c:pt>
                <c:pt idx="404">
                  <c:v>0.22756447999563534</c:v>
                </c:pt>
                <c:pt idx="405">
                  <c:v>0.22848849999718368</c:v>
                </c:pt>
                <c:pt idx="406">
                  <c:v>0.22730020000017248</c:v>
                </c:pt>
                <c:pt idx="407">
                  <c:v>0.22760611999547109</c:v>
                </c:pt>
                <c:pt idx="408">
                  <c:v>0.22901781999826198</c:v>
                </c:pt>
                <c:pt idx="409">
                  <c:v>0.2369030399931944</c:v>
                </c:pt>
                <c:pt idx="410">
                  <c:v>0.23783890000049723</c:v>
                </c:pt>
                <c:pt idx="411">
                  <c:v>0.23883015999308554</c:v>
                </c:pt>
                <c:pt idx="412">
                  <c:v>0.23787695999635616</c:v>
                </c:pt>
                <c:pt idx="413">
                  <c:v>0.23848865999752888</c:v>
                </c:pt>
                <c:pt idx="414">
                  <c:v>0.23875175999273779</c:v>
                </c:pt>
                <c:pt idx="415">
                  <c:v>0.23895175999496132</c:v>
                </c:pt>
                <c:pt idx="416">
                  <c:v>0.23905175999971107</c:v>
                </c:pt>
                <c:pt idx="417">
                  <c:v>0.24682089999259915</c:v>
                </c:pt>
                <c:pt idx="418">
                  <c:v>0.24953073999495246</c:v>
                </c:pt>
                <c:pt idx="419">
                  <c:v>0.24973073999717599</c:v>
                </c:pt>
                <c:pt idx="420">
                  <c:v>0.24983073999464978</c:v>
                </c:pt>
                <c:pt idx="421">
                  <c:v>0.26455088000511751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CCC8-41D8-9CBF-871415EA0CF1}"/>
            </c:ext>
          </c:extLst>
        </c:ser>
        <c:ser>
          <c:idx val="3"/>
          <c:order val="3"/>
          <c:tx>
            <c:strRef>
              <c:f>'A (all) (LiTE-errors)'!$BC$1</c:f>
              <c:strCache>
                <c:ptCount val="1"/>
                <c:pt idx="0">
                  <c:v>Q.+LiTE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(all) (LiTE-errors)'!$BB$2:$BB$72</c:f>
              <c:numCache>
                <c:formatCode>General</c:formatCode>
                <c:ptCount val="71"/>
                <c:pt idx="0">
                  <c:v>-30000</c:v>
                </c:pt>
                <c:pt idx="1">
                  <c:v>-29000</c:v>
                </c:pt>
                <c:pt idx="2">
                  <c:v>-28000</c:v>
                </c:pt>
                <c:pt idx="3">
                  <c:v>-27000</c:v>
                </c:pt>
                <c:pt idx="4">
                  <c:v>-26000</c:v>
                </c:pt>
                <c:pt idx="5">
                  <c:v>-25000</c:v>
                </c:pt>
                <c:pt idx="6">
                  <c:v>-24000</c:v>
                </c:pt>
                <c:pt idx="7">
                  <c:v>-23000</c:v>
                </c:pt>
                <c:pt idx="8">
                  <c:v>-22000</c:v>
                </c:pt>
                <c:pt idx="9">
                  <c:v>-21000</c:v>
                </c:pt>
                <c:pt idx="10">
                  <c:v>-20000</c:v>
                </c:pt>
                <c:pt idx="11">
                  <c:v>-19000</c:v>
                </c:pt>
                <c:pt idx="12">
                  <c:v>-18000</c:v>
                </c:pt>
                <c:pt idx="13">
                  <c:v>-17000</c:v>
                </c:pt>
                <c:pt idx="14">
                  <c:v>-16000</c:v>
                </c:pt>
                <c:pt idx="15">
                  <c:v>-15000</c:v>
                </c:pt>
                <c:pt idx="16">
                  <c:v>-14000</c:v>
                </c:pt>
                <c:pt idx="17">
                  <c:v>-13000</c:v>
                </c:pt>
                <c:pt idx="18">
                  <c:v>-12000</c:v>
                </c:pt>
                <c:pt idx="19">
                  <c:v>-11000</c:v>
                </c:pt>
                <c:pt idx="20">
                  <c:v>-10000</c:v>
                </c:pt>
                <c:pt idx="21">
                  <c:v>-9000</c:v>
                </c:pt>
                <c:pt idx="22">
                  <c:v>-8000</c:v>
                </c:pt>
                <c:pt idx="23">
                  <c:v>-7000</c:v>
                </c:pt>
                <c:pt idx="24">
                  <c:v>-6000</c:v>
                </c:pt>
                <c:pt idx="25">
                  <c:v>-5000</c:v>
                </c:pt>
                <c:pt idx="26">
                  <c:v>-4000</c:v>
                </c:pt>
                <c:pt idx="27">
                  <c:v>-3000</c:v>
                </c:pt>
                <c:pt idx="28">
                  <c:v>-2000</c:v>
                </c:pt>
                <c:pt idx="29">
                  <c:v>-1000</c:v>
                </c:pt>
                <c:pt idx="30">
                  <c:v>0</c:v>
                </c:pt>
                <c:pt idx="31">
                  <c:v>1000</c:v>
                </c:pt>
                <c:pt idx="32">
                  <c:v>2000</c:v>
                </c:pt>
                <c:pt idx="33">
                  <c:v>3000</c:v>
                </c:pt>
                <c:pt idx="34">
                  <c:v>4000</c:v>
                </c:pt>
                <c:pt idx="35">
                  <c:v>5000</c:v>
                </c:pt>
                <c:pt idx="36">
                  <c:v>6000</c:v>
                </c:pt>
                <c:pt idx="37">
                  <c:v>7000</c:v>
                </c:pt>
                <c:pt idx="38">
                  <c:v>8000</c:v>
                </c:pt>
                <c:pt idx="39">
                  <c:v>9000</c:v>
                </c:pt>
                <c:pt idx="40">
                  <c:v>10000</c:v>
                </c:pt>
                <c:pt idx="41">
                  <c:v>11000</c:v>
                </c:pt>
                <c:pt idx="42">
                  <c:v>12000</c:v>
                </c:pt>
                <c:pt idx="43">
                  <c:v>13000</c:v>
                </c:pt>
                <c:pt idx="44">
                  <c:v>14000</c:v>
                </c:pt>
                <c:pt idx="45">
                  <c:v>15000</c:v>
                </c:pt>
                <c:pt idx="46">
                  <c:v>16000</c:v>
                </c:pt>
                <c:pt idx="47">
                  <c:v>17000</c:v>
                </c:pt>
                <c:pt idx="48">
                  <c:v>18000</c:v>
                </c:pt>
                <c:pt idx="49">
                  <c:v>19000</c:v>
                </c:pt>
                <c:pt idx="50">
                  <c:v>20000</c:v>
                </c:pt>
                <c:pt idx="51">
                  <c:v>21000</c:v>
                </c:pt>
                <c:pt idx="52">
                  <c:v>22000</c:v>
                </c:pt>
                <c:pt idx="53">
                  <c:v>23000</c:v>
                </c:pt>
                <c:pt idx="54">
                  <c:v>24000</c:v>
                </c:pt>
                <c:pt idx="55">
                  <c:v>25000</c:v>
                </c:pt>
                <c:pt idx="56">
                  <c:v>26000</c:v>
                </c:pt>
                <c:pt idx="57">
                  <c:v>27000</c:v>
                </c:pt>
                <c:pt idx="58">
                  <c:v>28000</c:v>
                </c:pt>
                <c:pt idx="59">
                  <c:v>29000</c:v>
                </c:pt>
                <c:pt idx="60">
                  <c:v>30000</c:v>
                </c:pt>
                <c:pt idx="61">
                  <c:v>31000</c:v>
                </c:pt>
                <c:pt idx="62">
                  <c:v>32000</c:v>
                </c:pt>
                <c:pt idx="63">
                  <c:v>33000</c:v>
                </c:pt>
                <c:pt idx="64">
                  <c:v>34000</c:v>
                </c:pt>
                <c:pt idx="65">
                  <c:v>35000</c:v>
                </c:pt>
                <c:pt idx="66">
                  <c:v>36000</c:v>
                </c:pt>
                <c:pt idx="67">
                  <c:v>37000</c:v>
                </c:pt>
                <c:pt idx="68">
                  <c:v>38000</c:v>
                </c:pt>
                <c:pt idx="69">
                  <c:v>39000</c:v>
                </c:pt>
                <c:pt idx="70">
                  <c:v>40000</c:v>
                </c:pt>
              </c:numCache>
            </c:numRef>
          </c:xVal>
          <c:yVal>
            <c:numRef>
              <c:f>'A (all) (LiTE-errors)'!$BC$2:$BC$72</c:f>
              <c:numCache>
                <c:formatCode>General</c:formatCode>
                <c:ptCount val="71"/>
                <c:pt idx="0">
                  <c:v>9.799610611282808E-2</c:v>
                </c:pt>
                <c:pt idx="1">
                  <c:v>8.9059356778468768E-2</c:v>
                </c:pt>
                <c:pt idx="2">
                  <c:v>8.0411468519370893E-2</c:v>
                </c:pt>
                <c:pt idx="3">
                  <c:v>7.2050448771639408E-2</c:v>
                </c:pt>
                <c:pt idx="4">
                  <c:v>6.3985028241357156E-2</c:v>
                </c:pt>
                <c:pt idx="5">
                  <c:v>5.6232831329106996E-2</c:v>
                </c:pt>
                <c:pt idx="6">
                  <c:v>4.8814811182822007E-2</c:v>
                </c:pt>
                <c:pt idx="7">
                  <c:v>4.1749611221283213E-2</c:v>
                </c:pt>
                <c:pt idx="8">
                  <c:v>3.505162979929187E-2</c:v>
                </c:pt>
                <c:pt idx="9">
                  <c:v>2.873432280417209E-2</c:v>
                </c:pt>
                <c:pt idx="10">
                  <c:v>2.281702329303072E-2</c:v>
                </c:pt>
                <c:pt idx="11">
                  <c:v>1.7332177386437199E-2</c:v>
                </c:pt>
                <c:pt idx="12">
                  <c:v>1.2333469055487156E-2</c:v>
                </c:pt>
                <c:pt idx="13">
                  <c:v>7.9133569705086212E-3</c:v>
                </c:pt>
                <c:pt idx="14">
                  <c:v>4.2520045684229426E-3</c:v>
                </c:pt>
                <c:pt idx="15">
                  <c:v>1.785988330033508E-3</c:v>
                </c:pt>
                <c:pt idx="16">
                  <c:v>1.4559431372367071E-3</c:v>
                </c:pt>
                <c:pt idx="17">
                  <c:v>2.8419706182746304E-3</c:v>
                </c:pt>
                <c:pt idx="18">
                  <c:v>3.2534767827862359E-3</c:v>
                </c:pt>
                <c:pt idx="19">
                  <c:v>2.4874530153889676E-3</c:v>
                </c:pt>
                <c:pt idx="20">
                  <c:v>1.2487238633644201E-3</c:v>
                </c:pt>
                <c:pt idx="21">
                  <c:v>-1.3018227260719242E-4</c:v>
                </c:pt>
                <c:pt idx="22">
                  <c:v>-1.4948008291623596E-3</c:v>
                </c:pt>
                <c:pt idx="23">
                  <c:v>-2.7585674859320394E-3</c:v>
                </c:pt>
                <c:pt idx="24">
                  <c:v>-3.8679347303884667E-3</c:v>
                </c:pt>
                <c:pt idx="25">
                  <c:v>-4.7886767616968119E-3</c:v>
                </c:pt>
                <c:pt idx="26">
                  <c:v>-5.4989934897435545E-3</c:v>
                </c:pt>
                <c:pt idx="27">
                  <c:v>-5.9830833131893219E-3</c:v>
                </c:pt>
                <c:pt idx="28">
                  <c:v>-6.224915266528114E-3</c:v>
                </c:pt>
                <c:pt idx="29">
                  <c:v>-6.2050008438139046E-3</c:v>
                </c:pt>
                <c:pt idx="30">
                  <c:v>-5.9019784950743448E-3</c:v>
                </c:pt>
                <c:pt idx="31">
                  <c:v>-5.2978763113833037E-3</c:v>
                </c:pt>
                <c:pt idx="32">
                  <c:v>-4.3835552970552059E-3</c:v>
                </c:pt>
                <c:pt idx="33">
                  <c:v>-3.1606479750399406E-3</c:v>
                </c:pt>
                <c:pt idx="34">
                  <c:v>-1.6383528153230814E-3</c:v>
                </c:pt>
                <c:pt idx="35">
                  <c:v>1.7356805909166963E-4</c:v>
                </c:pt>
                <c:pt idx="36">
                  <c:v>2.2720714482773602E-3</c:v>
                </c:pt>
                <c:pt idx="37">
                  <c:v>4.664721395362041E-3</c:v>
                </c:pt>
                <c:pt idx="38">
                  <c:v>7.3684051879611065E-3</c:v>
                </c:pt>
                <c:pt idx="39">
                  <c:v>1.0404022036572272E-2</c:v>
                </c:pt>
                <c:pt idx="40">
                  <c:v>1.3790650354570624E-2</c:v>
                </c:pt>
                <c:pt idx="41">
                  <c:v>1.7543079725168071E-2</c:v>
                </c:pt>
                <c:pt idx="42">
                  <c:v>2.1674573291400257E-2</c:v>
                </c:pt>
                <c:pt idx="43">
                  <c:v>2.6203464298974879E-2</c:v>
                </c:pt>
                <c:pt idx="44">
                  <c:v>3.1160437733020217E-2</c:v>
                </c:pt>
                <c:pt idx="45">
                  <c:v>3.6596307274335396E-2</c:v>
                </c:pt>
                <c:pt idx="46">
                  <c:v>4.2597836838508839E-2</c:v>
                </c:pt>
                <c:pt idx="47">
                  <c:v>4.9331105065492507E-2</c:v>
                </c:pt>
                <c:pt idx="48">
                  <c:v>5.7188918608176341E-2</c:v>
                </c:pt>
                <c:pt idx="49">
                  <c:v>6.7077095146425014E-2</c:v>
                </c:pt>
                <c:pt idx="50">
                  <c:v>7.8904121259660023E-2</c:v>
                </c:pt>
                <c:pt idx="51">
                  <c:v>8.9972672186656666E-2</c:v>
                </c:pt>
                <c:pt idx="52">
                  <c:v>9.9784737618500208E-2</c:v>
                </c:pt>
                <c:pt idx="53">
                  <c:v>0.10906695439881271</c:v>
                </c:pt>
                <c:pt idx="54">
                  <c:v>0.11818490193758634</c:v>
                </c:pt>
                <c:pt idx="55">
                  <c:v>0.12730463652376164</c:v>
                </c:pt>
                <c:pt idx="56">
                  <c:v>0.13651779246246437</c:v>
                </c:pt>
                <c:pt idx="57">
                  <c:v>0.14588062282857511</c:v>
                </c:pt>
                <c:pt idx="58">
                  <c:v>0.15542907191749325</c:v>
                </c:pt>
                <c:pt idx="59">
                  <c:v>0.16518599091656194</c:v>
                </c:pt>
                <c:pt idx="60">
                  <c:v>0.17516750709557397</c:v>
                </c:pt>
                <c:pt idx="61">
                  <c:v>0.18538939235005392</c:v>
                </c:pt>
                <c:pt idx="62">
                  <c:v>0.19587074878767352</c:v>
                </c:pt>
                <c:pt idx="63">
                  <c:v>0.20663294769478824</c:v>
                </c:pt>
                <c:pt idx="64">
                  <c:v>0.21769462402683781</c:v>
                </c:pt>
                <c:pt idx="65">
                  <c:v>0.22906605631145466</c:v>
                </c:pt>
                <c:pt idx="66">
                  <c:v>0.24074671743393347</c:v>
                </c:pt>
                <c:pt idx="67">
                  <c:v>0.25272793444043462</c:v>
                </c:pt>
                <c:pt idx="68">
                  <c:v>0.26499962455385617</c:v>
                </c:pt>
                <c:pt idx="69">
                  <c:v>0.27755774163706309</c:v>
                </c:pt>
                <c:pt idx="70">
                  <c:v>0.29040866675013932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CCC8-41D8-9CBF-871415EA0C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26137664"/>
        <c:axId val="1"/>
      </c:scatterChart>
      <c:valAx>
        <c:axId val="826137664"/>
        <c:scaling>
          <c:orientation val="minMax"/>
          <c:max val="40000"/>
          <c:min val="-30000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0.3"/>
          <c:min val="-0.0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26137664"/>
        <c:crossesAt val="0"/>
        <c:crossBetween val="midCat"/>
      </c:valAx>
      <c:spPr>
        <a:noFill/>
        <a:ln w="25400">
          <a:solidFill>
            <a:srgbClr val="000000"/>
          </a:solidFill>
          <a:prstDash val="solid"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V0839 Oph - O-C Diagr.</a:t>
            </a:r>
          </a:p>
        </c:rich>
      </c:tx>
      <c:layout>
        <c:manualLayout>
          <c:xMode val="edge"/>
          <c:yMode val="edge"/>
          <c:x val="0.37087820643424141"/>
          <c:y val="4.120893979161695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307479409661888"/>
          <c:y val="0.21978051460083625"/>
          <c:w val="0.80669830714051072"/>
          <c:h val="0.60989092801732059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1'!$H$20:$H$20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xVal>
            <c:numRef>
              <c:f>'Active 1'!$F$21:$F$600</c:f>
              <c:numCache>
                <c:formatCode>General</c:formatCode>
                <c:ptCount val="580"/>
                <c:pt idx="0">
                  <c:v>-21664.5</c:v>
                </c:pt>
                <c:pt idx="1">
                  <c:v>-9992</c:v>
                </c:pt>
                <c:pt idx="2">
                  <c:v>-9080</c:v>
                </c:pt>
                <c:pt idx="3">
                  <c:v>-9077.5</c:v>
                </c:pt>
                <c:pt idx="4">
                  <c:v>-7392.5</c:v>
                </c:pt>
                <c:pt idx="5">
                  <c:v>-4555</c:v>
                </c:pt>
                <c:pt idx="6">
                  <c:v>-2775</c:v>
                </c:pt>
                <c:pt idx="7">
                  <c:v>-254</c:v>
                </c:pt>
                <c:pt idx="8">
                  <c:v>-232</c:v>
                </c:pt>
                <c:pt idx="9">
                  <c:v>-229.5</c:v>
                </c:pt>
                <c:pt idx="10">
                  <c:v>-66</c:v>
                </c:pt>
                <c:pt idx="11">
                  <c:v>0</c:v>
                </c:pt>
                <c:pt idx="12">
                  <c:v>692</c:v>
                </c:pt>
                <c:pt idx="13">
                  <c:v>746</c:v>
                </c:pt>
                <c:pt idx="14">
                  <c:v>4384</c:v>
                </c:pt>
                <c:pt idx="15">
                  <c:v>4408.5</c:v>
                </c:pt>
                <c:pt idx="16">
                  <c:v>4447.5</c:v>
                </c:pt>
                <c:pt idx="17">
                  <c:v>4460</c:v>
                </c:pt>
                <c:pt idx="18">
                  <c:v>4467</c:v>
                </c:pt>
                <c:pt idx="19">
                  <c:v>5310.5</c:v>
                </c:pt>
                <c:pt idx="20">
                  <c:v>5313</c:v>
                </c:pt>
                <c:pt idx="21">
                  <c:v>5342.5</c:v>
                </c:pt>
                <c:pt idx="22">
                  <c:v>6215.5</c:v>
                </c:pt>
                <c:pt idx="23">
                  <c:v>7142</c:v>
                </c:pt>
                <c:pt idx="24">
                  <c:v>7144.5</c:v>
                </c:pt>
                <c:pt idx="25">
                  <c:v>7993</c:v>
                </c:pt>
                <c:pt idx="26">
                  <c:v>8071</c:v>
                </c:pt>
                <c:pt idx="27">
                  <c:v>8088</c:v>
                </c:pt>
                <c:pt idx="28">
                  <c:v>8110</c:v>
                </c:pt>
                <c:pt idx="29">
                  <c:v>8829</c:v>
                </c:pt>
                <c:pt idx="30">
                  <c:v>9873</c:v>
                </c:pt>
                <c:pt idx="31">
                  <c:v>10677.5</c:v>
                </c:pt>
                <c:pt idx="32">
                  <c:v>11391.5</c:v>
                </c:pt>
                <c:pt idx="33">
                  <c:v>11411</c:v>
                </c:pt>
                <c:pt idx="34">
                  <c:v>11628.5</c:v>
                </c:pt>
                <c:pt idx="35">
                  <c:v>12494</c:v>
                </c:pt>
                <c:pt idx="36">
                  <c:v>12545</c:v>
                </c:pt>
                <c:pt idx="37">
                  <c:v>12547.5</c:v>
                </c:pt>
                <c:pt idx="38">
                  <c:v>12550</c:v>
                </c:pt>
                <c:pt idx="39">
                  <c:v>13408.5</c:v>
                </c:pt>
                <c:pt idx="40">
                  <c:v>13411</c:v>
                </c:pt>
                <c:pt idx="41">
                  <c:v>13924.5</c:v>
                </c:pt>
                <c:pt idx="42">
                  <c:v>14103</c:v>
                </c:pt>
                <c:pt idx="43">
                  <c:v>14103</c:v>
                </c:pt>
                <c:pt idx="44">
                  <c:v>14105.5</c:v>
                </c:pt>
                <c:pt idx="45">
                  <c:v>14106</c:v>
                </c:pt>
                <c:pt idx="46">
                  <c:v>14108</c:v>
                </c:pt>
                <c:pt idx="47">
                  <c:v>14125.5</c:v>
                </c:pt>
                <c:pt idx="48">
                  <c:v>14132.5</c:v>
                </c:pt>
                <c:pt idx="49">
                  <c:v>14134.5</c:v>
                </c:pt>
                <c:pt idx="50">
                  <c:v>14137</c:v>
                </c:pt>
                <c:pt idx="51">
                  <c:v>14139.5</c:v>
                </c:pt>
                <c:pt idx="52">
                  <c:v>14144.5</c:v>
                </c:pt>
                <c:pt idx="53">
                  <c:v>14145</c:v>
                </c:pt>
                <c:pt idx="54">
                  <c:v>14155</c:v>
                </c:pt>
                <c:pt idx="55">
                  <c:v>14177</c:v>
                </c:pt>
                <c:pt idx="56">
                  <c:v>14193.5</c:v>
                </c:pt>
                <c:pt idx="57">
                  <c:v>14208</c:v>
                </c:pt>
                <c:pt idx="58">
                  <c:v>14213</c:v>
                </c:pt>
                <c:pt idx="59">
                  <c:v>14230</c:v>
                </c:pt>
                <c:pt idx="60">
                  <c:v>14230</c:v>
                </c:pt>
                <c:pt idx="61">
                  <c:v>14233</c:v>
                </c:pt>
                <c:pt idx="62">
                  <c:v>14235</c:v>
                </c:pt>
                <c:pt idx="63">
                  <c:v>14235</c:v>
                </c:pt>
                <c:pt idx="64">
                  <c:v>14240</c:v>
                </c:pt>
                <c:pt idx="65">
                  <c:v>14274</c:v>
                </c:pt>
                <c:pt idx="66">
                  <c:v>14291</c:v>
                </c:pt>
                <c:pt idx="67">
                  <c:v>14291</c:v>
                </c:pt>
                <c:pt idx="68">
                  <c:v>14291</c:v>
                </c:pt>
                <c:pt idx="69">
                  <c:v>14291</c:v>
                </c:pt>
                <c:pt idx="70">
                  <c:v>14291</c:v>
                </c:pt>
                <c:pt idx="71">
                  <c:v>14291</c:v>
                </c:pt>
                <c:pt idx="72">
                  <c:v>14291</c:v>
                </c:pt>
                <c:pt idx="73">
                  <c:v>14291</c:v>
                </c:pt>
                <c:pt idx="74">
                  <c:v>15073.5</c:v>
                </c:pt>
                <c:pt idx="75">
                  <c:v>15078.5</c:v>
                </c:pt>
                <c:pt idx="76">
                  <c:v>15098</c:v>
                </c:pt>
                <c:pt idx="77">
                  <c:v>15098</c:v>
                </c:pt>
                <c:pt idx="78">
                  <c:v>15147</c:v>
                </c:pt>
                <c:pt idx="79">
                  <c:v>15186</c:v>
                </c:pt>
                <c:pt idx="80">
                  <c:v>15205.5</c:v>
                </c:pt>
                <c:pt idx="81">
                  <c:v>15230</c:v>
                </c:pt>
                <c:pt idx="82">
                  <c:v>15247</c:v>
                </c:pt>
                <c:pt idx="83">
                  <c:v>15914.5</c:v>
                </c:pt>
                <c:pt idx="84">
                  <c:v>15917</c:v>
                </c:pt>
                <c:pt idx="85">
                  <c:v>15921.5</c:v>
                </c:pt>
                <c:pt idx="86">
                  <c:v>15922</c:v>
                </c:pt>
                <c:pt idx="87">
                  <c:v>15932</c:v>
                </c:pt>
                <c:pt idx="88">
                  <c:v>16012.5</c:v>
                </c:pt>
                <c:pt idx="89">
                  <c:v>16012.5</c:v>
                </c:pt>
                <c:pt idx="90">
                  <c:v>16012.5</c:v>
                </c:pt>
                <c:pt idx="91">
                  <c:v>16025</c:v>
                </c:pt>
                <c:pt idx="92">
                  <c:v>16027.5</c:v>
                </c:pt>
                <c:pt idx="93">
                  <c:v>16034.5</c:v>
                </c:pt>
                <c:pt idx="94">
                  <c:v>16034.5</c:v>
                </c:pt>
                <c:pt idx="95">
                  <c:v>16034.5</c:v>
                </c:pt>
                <c:pt idx="96">
                  <c:v>16034.5</c:v>
                </c:pt>
                <c:pt idx="97">
                  <c:v>16034.5</c:v>
                </c:pt>
                <c:pt idx="98">
                  <c:v>16171</c:v>
                </c:pt>
                <c:pt idx="99">
                  <c:v>16729</c:v>
                </c:pt>
                <c:pt idx="100">
                  <c:v>17638.5</c:v>
                </c:pt>
                <c:pt idx="101">
                  <c:v>17658</c:v>
                </c:pt>
                <c:pt idx="102">
                  <c:v>17738.5</c:v>
                </c:pt>
                <c:pt idx="103">
                  <c:v>17738.5</c:v>
                </c:pt>
                <c:pt idx="104">
                  <c:v>17772.5</c:v>
                </c:pt>
                <c:pt idx="105">
                  <c:v>17772.5</c:v>
                </c:pt>
                <c:pt idx="106">
                  <c:v>17790</c:v>
                </c:pt>
                <c:pt idx="107">
                  <c:v>17814</c:v>
                </c:pt>
                <c:pt idx="108">
                  <c:v>17814</c:v>
                </c:pt>
                <c:pt idx="109">
                  <c:v>17819</c:v>
                </c:pt>
                <c:pt idx="110">
                  <c:v>17873</c:v>
                </c:pt>
                <c:pt idx="111">
                  <c:v>17880.5</c:v>
                </c:pt>
                <c:pt idx="112">
                  <c:v>17895</c:v>
                </c:pt>
                <c:pt idx="113">
                  <c:v>17914.5</c:v>
                </c:pt>
                <c:pt idx="114">
                  <c:v>18009.5</c:v>
                </c:pt>
                <c:pt idx="115">
                  <c:v>18628.5</c:v>
                </c:pt>
                <c:pt idx="116">
                  <c:v>18628.5</c:v>
                </c:pt>
                <c:pt idx="117">
                  <c:v>18628.5</c:v>
                </c:pt>
                <c:pt idx="118">
                  <c:v>18633.5</c:v>
                </c:pt>
                <c:pt idx="119">
                  <c:v>18633.5</c:v>
                </c:pt>
                <c:pt idx="120">
                  <c:v>18633.5</c:v>
                </c:pt>
                <c:pt idx="121">
                  <c:v>18640.5</c:v>
                </c:pt>
                <c:pt idx="122">
                  <c:v>18640.5</c:v>
                </c:pt>
                <c:pt idx="123">
                  <c:v>18643</c:v>
                </c:pt>
                <c:pt idx="124">
                  <c:v>18643</c:v>
                </c:pt>
                <c:pt idx="125">
                  <c:v>18680</c:v>
                </c:pt>
                <c:pt idx="126">
                  <c:v>18682</c:v>
                </c:pt>
                <c:pt idx="127">
                  <c:v>18682</c:v>
                </c:pt>
                <c:pt idx="128">
                  <c:v>18684.5</c:v>
                </c:pt>
                <c:pt idx="129">
                  <c:v>18684.5</c:v>
                </c:pt>
                <c:pt idx="130">
                  <c:v>18687</c:v>
                </c:pt>
                <c:pt idx="131">
                  <c:v>18687</c:v>
                </c:pt>
                <c:pt idx="132">
                  <c:v>18689.5</c:v>
                </c:pt>
                <c:pt idx="133">
                  <c:v>18689.5</c:v>
                </c:pt>
                <c:pt idx="134">
                  <c:v>18697</c:v>
                </c:pt>
                <c:pt idx="135">
                  <c:v>18729</c:v>
                </c:pt>
                <c:pt idx="136">
                  <c:v>18758</c:v>
                </c:pt>
                <c:pt idx="137">
                  <c:v>18758</c:v>
                </c:pt>
                <c:pt idx="138">
                  <c:v>18758</c:v>
                </c:pt>
                <c:pt idx="139">
                  <c:v>18758</c:v>
                </c:pt>
                <c:pt idx="140">
                  <c:v>18758</c:v>
                </c:pt>
                <c:pt idx="141">
                  <c:v>18763</c:v>
                </c:pt>
                <c:pt idx="142">
                  <c:v>18763</c:v>
                </c:pt>
                <c:pt idx="143">
                  <c:v>18780</c:v>
                </c:pt>
                <c:pt idx="144">
                  <c:v>19350</c:v>
                </c:pt>
                <c:pt idx="145">
                  <c:v>19350</c:v>
                </c:pt>
                <c:pt idx="146">
                  <c:v>19538</c:v>
                </c:pt>
                <c:pt idx="147">
                  <c:v>19538</c:v>
                </c:pt>
                <c:pt idx="148">
                  <c:v>19540.5</c:v>
                </c:pt>
                <c:pt idx="149">
                  <c:v>19540.5</c:v>
                </c:pt>
                <c:pt idx="150">
                  <c:v>19577</c:v>
                </c:pt>
                <c:pt idx="151">
                  <c:v>19577</c:v>
                </c:pt>
                <c:pt idx="152">
                  <c:v>19579.5</c:v>
                </c:pt>
                <c:pt idx="153">
                  <c:v>19579.5</c:v>
                </c:pt>
                <c:pt idx="154">
                  <c:v>19606.5</c:v>
                </c:pt>
                <c:pt idx="155">
                  <c:v>19623.5</c:v>
                </c:pt>
                <c:pt idx="156">
                  <c:v>19628.5</c:v>
                </c:pt>
                <c:pt idx="157">
                  <c:v>19628.5</c:v>
                </c:pt>
                <c:pt idx="158">
                  <c:v>19631</c:v>
                </c:pt>
                <c:pt idx="159">
                  <c:v>19638</c:v>
                </c:pt>
                <c:pt idx="160">
                  <c:v>19638</c:v>
                </c:pt>
                <c:pt idx="161">
                  <c:v>19687</c:v>
                </c:pt>
                <c:pt idx="162">
                  <c:v>19687</c:v>
                </c:pt>
                <c:pt idx="163">
                  <c:v>20367</c:v>
                </c:pt>
                <c:pt idx="164">
                  <c:v>20367</c:v>
                </c:pt>
                <c:pt idx="165">
                  <c:v>20433</c:v>
                </c:pt>
                <c:pt idx="166">
                  <c:v>20433</c:v>
                </c:pt>
                <c:pt idx="167">
                  <c:v>20491.5</c:v>
                </c:pt>
                <c:pt idx="168">
                  <c:v>20491.5</c:v>
                </c:pt>
                <c:pt idx="169">
                  <c:v>20491.5</c:v>
                </c:pt>
                <c:pt idx="170">
                  <c:v>20499</c:v>
                </c:pt>
                <c:pt idx="171">
                  <c:v>20506</c:v>
                </c:pt>
                <c:pt idx="172">
                  <c:v>20506</c:v>
                </c:pt>
                <c:pt idx="173">
                  <c:v>20506</c:v>
                </c:pt>
                <c:pt idx="174">
                  <c:v>21278.5</c:v>
                </c:pt>
                <c:pt idx="175">
                  <c:v>21278.5</c:v>
                </c:pt>
                <c:pt idx="176">
                  <c:v>21278.5</c:v>
                </c:pt>
                <c:pt idx="177">
                  <c:v>21279</c:v>
                </c:pt>
                <c:pt idx="178">
                  <c:v>21279</c:v>
                </c:pt>
                <c:pt idx="179">
                  <c:v>21279</c:v>
                </c:pt>
                <c:pt idx="180">
                  <c:v>21323</c:v>
                </c:pt>
                <c:pt idx="181">
                  <c:v>21323</c:v>
                </c:pt>
                <c:pt idx="182">
                  <c:v>21381.5</c:v>
                </c:pt>
                <c:pt idx="183">
                  <c:v>21425.5</c:v>
                </c:pt>
                <c:pt idx="184">
                  <c:v>21428</c:v>
                </c:pt>
                <c:pt idx="185">
                  <c:v>21431</c:v>
                </c:pt>
                <c:pt idx="186">
                  <c:v>22098</c:v>
                </c:pt>
                <c:pt idx="187">
                  <c:v>22168.5</c:v>
                </c:pt>
                <c:pt idx="188">
                  <c:v>22168.5</c:v>
                </c:pt>
                <c:pt idx="189">
                  <c:v>22168.5</c:v>
                </c:pt>
                <c:pt idx="190">
                  <c:v>22186</c:v>
                </c:pt>
                <c:pt idx="191">
                  <c:v>22186</c:v>
                </c:pt>
                <c:pt idx="192">
                  <c:v>22186</c:v>
                </c:pt>
                <c:pt idx="193">
                  <c:v>22220</c:v>
                </c:pt>
                <c:pt idx="194">
                  <c:v>22220</c:v>
                </c:pt>
                <c:pt idx="195">
                  <c:v>22220</c:v>
                </c:pt>
                <c:pt idx="196">
                  <c:v>22220</c:v>
                </c:pt>
                <c:pt idx="197">
                  <c:v>22222.5</c:v>
                </c:pt>
                <c:pt idx="198">
                  <c:v>22227.5</c:v>
                </c:pt>
                <c:pt idx="199">
                  <c:v>22237.5</c:v>
                </c:pt>
                <c:pt idx="200">
                  <c:v>22242</c:v>
                </c:pt>
                <c:pt idx="201">
                  <c:v>22247</c:v>
                </c:pt>
                <c:pt idx="202">
                  <c:v>22249.5</c:v>
                </c:pt>
                <c:pt idx="203">
                  <c:v>22252</c:v>
                </c:pt>
                <c:pt idx="204">
                  <c:v>22254.5</c:v>
                </c:pt>
                <c:pt idx="205">
                  <c:v>22269</c:v>
                </c:pt>
                <c:pt idx="206">
                  <c:v>22269</c:v>
                </c:pt>
                <c:pt idx="207">
                  <c:v>22274</c:v>
                </c:pt>
                <c:pt idx="208">
                  <c:v>22276.5</c:v>
                </c:pt>
                <c:pt idx="209">
                  <c:v>22283.5</c:v>
                </c:pt>
                <c:pt idx="210">
                  <c:v>22286</c:v>
                </c:pt>
                <c:pt idx="211">
                  <c:v>22288.5</c:v>
                </c:pt>
                <c:pt idx="212">
                  <c:v>22291</c:v>
                </c:pt>
                <c:pt idx="213">
                  <c:v>22296</c:v>
                </c:pt>
                <c:pt idx="214">
                  <c:v>22298.5</c:v>
                </c:pt>
                <c:pt idx="215">
                  <c:v>22301</c:v>
                </c:pt>
                <c:pt idx="216">
                  <c:v>22313</c:v>
                </c:pt>
                <c:pt idx="217">
                  <c:v>22318</c:v>
                </c:pt>
                <c:pt idx="218">
                  <c:v>22327.5</c:v>
                </c:pt>
                <c:pt idx="219">
                  <c:v>22330</c:v>
                </c:pt>
                <c:pt idx="220">
                  <c:v>22344.5</c:v>
                </c:pt>
                <c:pt idx="221">
                  <c:v>22352</c:v>
                </c:pt>
                <c:pt idx="222">
                  <c:v>22352</c:v>
                </c:pt>
                <c:pt idx="223">
                  <c:v>22354.5</c:v>
                </c:pt>
                <c:pt idx="224">
                  <c:v>22357</c:v>
                </c:pt>
                <c:pt idx="225">
                  <c:v>22362</c:v>
                </c:pt>
                <c:pt idx="226">
                  <c:v>22366.5</c:v>
                </c:pt>
                <c:pt idx="227">
                  <c:v>22366.5</c:v>
                </c:pt>
                <c:pt idx="228">
                  <c:v>22371.5</c:v>
                </c:pt>
                <c:pt idx="229">
                  <c:v>22374</c:v>
                </c:pt>
                <c:pt idx="230">
                  <c:v>22376.5</c:v>
                </c:pt>
                <c:pt idx="231">
                  <c:v>22388.5</c:v>
                </c:pt>
                <c:pt idx="232">
                  <c:v>22405.5</c:v>
                </c:pt>
                <c:pt idx="233">
                  <c:v>22432.5</c:v>
                </c:pt>
                <c:pt idx="234">
                  <c:v>22437.5</c:v>
                </c:pt>
                <c:pt idx="235">
                  <c:v>22471.5</c:v>
                </c:pt>
                <c:pt idx="236">
                  <c:v>22824.5</c:v>
                </c:pt>
                <c:pt idx="237">
                  <c:v>22939</c:v>
                </c:pt>
                <c:pt idx="238">
                  <c:v>22963.5</c:v>
                </c:pt>
                <c:pt idx="239">
                  <c:v>22968.5</c:v>
                </c:pt>
                <c:pt idx="240">
                  <c:v>22971</c:v>
                </c:pt>
                <c:pt idx="241">
                  <c:v>22995.5</c:v>
                </c:pt>
                <c:pt idx="242">
                  <c:v>23027</c:v>
                </c:pt>
                <c:pt idx="243">
                  <c:v>23041.5</c:v>
                </c:pt>
                <c:pt idx="244">
                  <c:v>23083.5</c:v>
                </c:pt>
                <c:pt idx="245">
                  <c:v>23098</c:v>
                </c:pt>
                <c:pt idx="246">
                  <c:v>23100.5</c:v>
                </c:pt>
                <c:pt idx="247">
                  <c:v>23103</c:v>
                </c:pt>
                <c:pt idx="248">
                  <c:v>23105</c:v>
                </c:pt>
                <c:pt idx="249">
                  <c:v>23105.5</c:v>
                </c:pt>
                <c:pt idx="250">
                  <c:v>23107.5</c:v>
                </c:pt>
                <c:pt idx="251">
                  <c:v>23110</c:v>
                </c:pt>
                <c:pt idx="252">
                  <c:v>23125</c:v>
                </c:pt>
                <c:pt idx="253">
                  <c:v>23127.5</c:v>
                </c:pt>
                <c:pt idx="254">
                  <c:v>23132</c:v>
                </c:pt>
                <c:pt idx="255">
                  <c:v>23139.5</c:v>
                </c:pt>
                <c:pt idx="256">
                  <c:v>23147</c:v>
                </c:pt>
                <c:pt idx="257">
                  <c:v>23154</c:v>
                </c:pt>
                <c:pt idx="258">
                  <c:v>23156.5</c:v>
                </c:pt>
                <c:pt idx="259">
                  <c:v>23159</c:v>
                </c:pt>
                <c:pt idx="260">
                  <c:v>23166.5</c:v>
                </c:pt>
                <c:pt idx="261">
                  <c:v>23169</c:v>
                </c:pt>
                <c:pt idx="262">
                  <c:v>23171</c:v>
                </c:pt>
                <c:pt idx="263">
                  <c:v>23171.5</c:v>
                </c:pt>
                <c:pt idx="264">
                  <c:v>23178.5</c:v>
                </c:pt>
                <c:pt idx="265">
                  <c:v>23178.5</c:v>
                </c:pt>
                <c:pt idx="266">
                  <c:v>23181</c:v>
                </c:pt>
                <c:pt idx="267">
                  <c:v>23181</c:v>
                </c:pt>
                <c:pt idx="268">
                  <c:v>23181</c:v>
                </c:pt>
                <c:pt idx="269">
                  <c:v>23181</c:v>
                </c:pt>
                <c:pt idx="270">
                  <c:v>23181</c:v>
                </c:pt>
                <c:pt idx="271">
                  <c:v>23188.5</c:v>
                </c:pt>
                <c:pt idx="272">
                  <c:v>23193</c:v>
                </c:pt>
                <c:pt idx="273">
                  <c:v>23195.5</c:v>
                </c:pt>
                <c:pt idx="274">
                  <c:v>23198</c:v>
                </c:pt>
                <c:pt idx="275">
                  <c:v>23205.5</c:v>
                </c:pt>
                <c:pt idx="276">
                  <c:v>23210.5</c:v>
                </c:pt>
                <c:pt idx="277">
                  <c:v>23213</c:v>
                </c:pt>
                <c:pt idx="278">
                  <c:v>23227.5</c:v>
                </c:pt>
                <c:pt idx="279">
                  <c:v>23242</c:v>
                </c:pt>
                <c:pt idx="280">
                  <c:v>23261.5</c:v>
                </c:pt>
                <c:pt idx="281">
                  <c:v>23298</c:v>
                </c:pt>
                <c:pt idx="282">
                  <c:v>23300.5</c:v>
                </c:pt>
                <c:pt idx="283">
                  <c:v>23327.5</c:v>
                </c:pt>
                <c:pt idx="284">
                  <c:v>23330</c:v>
                </c:pt>
                <c:pt idx="285">
                  <c:v>23342</c:v>
                </c:pt>
                <c:pt idx="286">
                  <c:v>23342</c:v>
                </c:pt>
                <c:pt idx="287">
                  <c:v>23359</c:v>
                </c:pt>
                <c:pt idx="288">
                  <c:v>23386</c:v>
                </c:pt>
                <c:pt idx="289">
                  <c:v>23386</c:v>
                </c:pt>
                <c:pt idx="290">
                  <c:v>23795</c:v>
                </c:pt>
                <c:pt idx="291">
                  <c:v>23797.5</c:v>
                </c:pt>
                <c:pt idx="292">
                  <c:v>23817</c:v>
                </c:pt>
                <c:pt idx="293">
                  <c:v>23822</c:v>
                </c:pt>
                <c:pt idx="294">
                  <c:v>23831.5</c:v>
                </c:pt>
                <c:pt idx="295">
                  <c:v>23836.5</c:v>
                </c:pt>
                <c:pt idx="296">
                  <c:v>23933</c:v>
                </c:pt>
                <c:pt idx="297">
                  <c:v>23946.5</c:v>
                </c:pt>
                <c:pt idx="298">
                  <c:v>23949</c:v>
                </c:pt>
                <c:pt idx="299">
                  <c:v>23951</c:v>
                </c:pt>
                <c:pt idx="300">
                  <c:v>23953.5</c:v>
                </c:pt>
                <c:pt idx="301">
                  <c:v>23956</c:v>
                </c:pt>
                <c:pt idx="302">
                  <c:v>23961</c:v>
                </c:pt>
                <c:pt idx="303">
                  <c:v>23963.5</c:v>
                </c:pt>
                <c:pt idx="304">
                  <c:v>24041.5</c:v>
                </c:pt>
                <c:pt idx="305">
                  <c:v>24041.5</c:v>
                </c:pt>
                <c:pt idx="306">
                  <c:v>24041.5</c:v>
                </c:pt>
                <c:pt idx="307">
                  <c:v>24041.5</c:v>
                </c:pt>
                <c:pt idx="308">
                  <c:v>24044</c:v>
                </c:pt>
                <c:pt idx="309">
                  <c:v>24044</c:v>
                </c:pt>
                <c:pt idx="310">
                  <c:v>24044</c:v>
                </c:pt>
                <c:pt idx="311">
                  <c:v>24044</c:v>
                </c:pt>
                <c:pt idx="312">
                  <c:v>24044</c:v>
                </c:pt>
                <c:pt idx="313">
                  <c:v>24049</c:v>
                </c:pt>
                <c:pt idx="314">
                  <c:v>24912</c:v>
                </c:pt>
                <c:pt idx="315">
                  <c:v>25709</c:v>
                </c:pt>
                <c:pt idx="316">
                  <c:v>25709</c:v>
                </c:pt>
                <c:pt idx="317">
                  <c:v>25763</c:v>
                </c:pt>
                <c:pt idx="318">
                  <c:v>25904.5</c:v>
                </c:pt>
                <c:pt idx="319">
                  <c:v>26753</c:v>
                </c:pt>
                <c:pt idx="320">
                  <c:v>27408.5</c:v>
                </c:pt>
                <c:pt idx="321">
                  <c:v>27621</c:v>
                </c:pt>
                <c:pt idx="322">
                  <c:v>27713.5</c:v>
                </c:pt>
                <c:pt idx="323">
                  <c:v>27723.5</c:v>
                </c:pt>
                <c:pt idx="324">
                  <c:v>28376.5</c:v>
                </c:pt>
                <c:pt idx="325">
                  <c:v>28467</c:v>
                </c:pt>
                <c:pt idx="326">
                  <c:v>28467</c:v>
                </c:pt>
                <c:pt idx="327">
                  <c:v>28467</c:v>
                </c:pt>
                <c:pt idx="328">
                  <c:v>28471</c:v>
                </c:pt>
                <c:pt idx="329">
                  <c:v>28594</c:v>
                </c:pt>
                <c:pt idx="330">
                  <c:v>28611</c:v>
                </c:pt>
                <c:pt idx="331">
                  <c:v>29313</c:v>
                </c:pt>
                <c:pt idx="332">
                  <c:v>29330</c:v>
                </c:pt>
                <c:pt idx="333">
                  <c:v>29354.5</c:v>
                </c:pt>
                <c:pt idx="334">
                  <c:v>29442.5</c:v>
                </c:pt>
                <c:pt idx="335">
                  <c:v>29442.5</c:v>
                </c:pt>
                <c:pt idx="336">
                  <c:v>29447.5</c:v>
                </c:pt>
                <c:pt idx="337">
                  <c:v>29487</c:v>
                </c:pt>
                <c:pt idx="338">
                  <c:v>30129.5</c:v>
                </c:pt>
                <c:pt idx="339">
                  <c:v>30232</c:v>
                </c:pt>
                <c:pt idx="340">
                  <c:v>30237</c:v>
                </c:pt>
                <c:pt idx="341">
                  <c:v>30239</c:v>
                </c:pt>
                <c:pt idx="342">
                  <c:v>30351</c:v>
                </c:pt>
                <c:pt idx="343">
                  <c:v>30915.5</c:v>
                </c:pt>
                <c:pt idx="344">
                  <c:v>31063.5</c:v>
                </c:pt>
                <c:pt idx="345">
                  <c:v>31066</c:v>
                </c:pt>
                <c:pt idx="346">
                  <c:v>31085.5</c:v>
                </c:pt>
                <c:pt idx="347">
                  <c:v>31095.5</c:v>
                </c:pt>
                <c:pt idx="348">
                  <c:v>31100.5</c:v>
                </c:pt>
                <c:pt idx="349">
                  <c:v>31161.5</c:v>
                </c:pt>
                <c:pt idx="350">
                  <c:v>31163.5</c:v>
                </c:pt>
                <c:pt idx="351">
                  <c:v>31164</c:v>
                </c:pt>
                <c:pt idx="352">
                  <c:v>31166</c:v>
                </c:pt>
                <c:pt idx="353">
                  <c:v>31166.5</c:v>
                </c:pt>
                <c:pt idx="354">
                  <c:v>31195.5</c:v>
                </c:pt>
                <c:pt idx="355">
                  <c:v>31234.5</c:v>
                </c:pt>
                <c:pt idx="356">
                  <c:v>31264</c:v>
                </c:pt>
                <c:pt idx="357">
                  <c:v>31738</c:v>
                </c:pt>
                <c:pt idx="358">
                  <c:v>31755</c:v>
                </c:pt>
                <c:pt idx="359">
                  <c:v>31782</c:v>
                </c:pt>
                <c:pt idx="360">
                  <c:v>31837</c:v>
                </c:pt>
                <c:pt idx="361">
                  <c:v>31906.5</c:v>
                </c:pt>
                <c:pt idx="362">
                  <c:v>31941.5</c:v>
                </c:pt>
                <c:pt idx="363">
                  <c:v>31961</c:v>
                </c:pt>
                <c:pt idx="364">
                  <c:v>31992.5</c:v>
                </c:pt>
                <c:pt idx="365">
                  <c:v>32005</c:v>
                </c:pt>
                <c:pt idx="366">
                  <c:v>32005.5</c:v>
                </c:pt>
                <c:pt idx="367">
                  <c:v>32008</c:v>
                </c:pt>
                <c:pt idx="368">
                  <c:v>32080.5</c:v>
                </c:pt>
                <c:pt idx="369">
                  <c:v>33021</c:v>
                </c:pt>
                <c:pt idx="370">
                  <c:v>33034</c:v>
                </c:pt>
                <c:pt idx="371">
                  <c:v>33092.5</c:v>
                </c:pt>
                <c:pt idx="372">
                  <c:v>33191</c:v>
                </c:pt>
                <c:pt idx="373">
                  <c:v>33705</c:v>
                </c:pt>
                <c:pt idx="374">
                  <c:v>33744</c:v>
                </c:pt>
                <c:pt idx="375">
                  <c:v>33775</c:v>
                </c:pt>
                <c:pt idx="376">
                  <c:v>33777.5</c:v>
                </c:pt>
                <c:pt idx="377">
                  <c:v>33789.5</c:v>
                </c:pt>
                <c:pt idx="378">
                  <c:v>33792</c:v>
                </c:pt>
                <c:pt idx="379">
                  <c:v>33836</c:v>
                </c:pt>
                <c:pt idx="380">
                  <c:v>33838.5</c:v>
                </c:pt>
                <c:pt idx="381">
                  <c:v>33863</c:v>
                </c:pt>
                <c:pt idx="382">
                  <c:v>33863</c:v>
                </c:pt>
                <c:pt idx="383">
                  <c:v>33865.5</c:v>
                </c:pt>
                <c:pt idx="384">
                  <c:v>33865.5</c:v>
                </c:pt>
                <c:pt idx="385">
                  <c:v>33865.5</c:v>
                </c:pt>
                <c:pt idx="386">
                  <c:v>33865.5</c:v>
                </c:pt>
                <c:pt idx="387">
                  <c:v>33865.5</c:v>
                </c:pt>
                <c:pt idx="388">
                  <c:v>33868</c:v>
                </c:pt>
                <c:pt idx="389">
                  <c:v>33868</c:v>
                </c:pt>
                <c:pt idx="390">
                  <c:v>33868</c:v>
                </c:pt>
                <c:pt idx="391">
                  <c:v>33868</c:v>
                </c:pt>
                <c:pt idx="392">
                  <c:v>33893</c:v>
                </c:pt>
                <c:pt idx="393">
                  <c:v>33904.5</c:v>
                </c:pt>
                <c:pt idx="394">
                  <c:v>33907</c:v>
                </c:pt>
                <c:pt idx="395">
                  <c:v>33925.5</c:v>
                </c:pt>
                <c:pt idx="396">
                  <c:v>34543</c:v>
                </c:pt>
                <c:pt idx="397">
                  <c:v>34601.5</c:v>
                </c:pt>
                <c:pt idx="398">
                  <c:v>34601.5</c:v>
                </c:pt>
                <c:pt idx="399">
                  <c:v>34601.5</c:v>
                </c:pt>
                <c:pt idx="400">
                  <c:v>34641.5</c:v>
                </c:pt>
                <c:pt idx="401">
                  <c:v>34651</c:v>
                </c:pt>
                <c:pt idx="402">
                  <c:v>34662.5</c:v>
                </c:pt>
                <c:pt idx="403">
                  <c:v>34670</c:v>
                </c:pt>
                <c:pt idx="404">
                  <c:v>34733.5</c:v>
                </c:pt>
                <c:pt idx="405">
                  <c:v>34736</c:v>
                </c:pt>
                <c:pt idx="406">
                  <c:v>34736</c:v>
                </c:pt>
                <c:pt idx="407">
                  <c:v>34762.5</c:v>
                </c:pt>
                <c:pt idx="408">
                  <c:v>34765</c:v>
                </c:pt>
                <c:pt idx="409">
                  <c:v>34800</c:v>
                </c:pt>
                <c:pt idx="410">
                  <c:v>34809</c:v>
                </c:pt>
                <c:pt idx="411">
                  <c:v>34811.5</c:v>
                </c:pt>
                <c:pt idx="412">
                  <c:v>35428</c:v>
                </c:pt>
                <c:pt idx="413">
                  <c:v>35536</c:v>
                </c:pt>
                <c:pt idx="414">
                  <c:v>35542.5</c:v>
                </c:pt>
                <c:pt idx="415">
                  <c:v>35562</c:v>
                </c:pt>
                <c:pt idx="416">
                  <c:v>35572</c:v>
                </c:pt>
                <c:pt idx="417">
                  <c:v>35574.5</c:v>
                </c:pt>
                <c:pt idx="418">
                  <c:v>35682</c:v>
                </c:pt>
                <c:pt idx="419">
                  <c:v>35682</c:v>
                </c:pt>
                <c:pt idx="420">
                  <c:v>35682</c:v>
                </c:pt>
                <c:pt idx="421">
                  <c:v>36321</c:v>
                </c:pt>
                <c:pt idx="422">
                  <c:v>36442.5</c:v>
                </c:pt>
                <c:pt idx="423">
                  <c:v>36507</c:v>
                </c:pt>
                <c:pt idx="424">
                  <c:v>36630.5</c:v>
                </c:pt>
                <c:pt idx="425">
                  <c:v>36630.5</c:v>
                </c:pt>
                <c:pt idx="426">
                  <c:v>36630.5</c:v>
                </c:pt>
                <c:pt idx="427">
                  <c:v>37417</c:v>
                </c:pt>
                <c:pt idx="428">
                  <c:v>38216</c:v>
                </c:pt>
                <c:pt idx="429">
                  <c:v>38438</c:v>
                </c:pt>
                <c:pt idx="430">
                  <c:v>39128</c:v>
                </c:pt>
                <c:pt idx="431">
                  <c:v>39198</c:v>
                </c:pt>
                <c:pt idx="432">
                  <c:v>39934</c:v>
                </c:pt>
                <c:pt idx="433">
                  <c:v>40014.5</c:v>
                </c:pt>
                <c:pt idx="434">
                  <c:v>40810</c:v>
                </c:pt>
                <c:pt idx="435">
                  <c:v>40970.5</c:v>
                </c:pt>
                <c:pt idx="436">
                  <c:v>41015</c:v>
                </c:pt>
                <c:pt idx="437">
                  <c:v>41137</c:v>
                </c:pt>
                <c:pt idx="438">
                  <c:v>41651.5</c:v>
                </c:pt>
                <c:pt idx="439">
                  <c:v>41766</c:v>
                </c:pt>
                <c:pt idx="440">
                  <c:v>41927</c:v>
                </c:pt>
                <c:pt idx="441">
                  <c:v>41971</c:v>
                </c:pt>
                <c:pt idx="442">
                  <c:v>42682</c:v>
                </c:pt>
                <c:pt idx="443">
                  <c:v>42717.5</c:v>
                </c:pt>
                <c:pt idx="444">
                  <c:v>42717.5</c:v>
                </c:pt>
                <c:pt idx="445">
                  <c:v>42717.5</c:v>
                </c:pt>
                <c:pt idx="446">
                  <c:v>42790</c:v>
                </c:pt>
                <c:pt idx="447">
                  <c:v>43533</c:v>
                </c:pt>
                <c:pt idx="448">
                  <c:v>43533</c:v>
                </c:pt>
                <c:pt idx="449">
                  <c:v>43618.5</c:v>
                </c:pt>
                <c:pt idx="450">
                  <c:v>43665</c:v>
                </c:pt>
                <c:pt idx="451">
                  <c:v>43702</c:v>
                </c:pt>
                <c:pt idx="452">
                  <c:v>43709</c:v>
                </c:pt>
                <c:pt idx="453">
                  <c:v>43822</c:v>
                </c:pt>
                <c:pt idx="454">
                  <c:v>44417</c:v>
                </c:pt>
                <c:pt idx="455">
                  <c:v>44497.5</c:v>
                </c:pt>
                <c:pt idx="456">
                  <c:v>44530.5</c:v>
                </c:pt>
                <c:pt idx="457">
                  <c:v>44584</c:v>
                </c:pt>
                <c:pt idx="458">
                  <c:v>44636</c:v>
                </c:pt>
                <c:pt idx="459">
                  <c:v>45484</c:v>
                </c:pt>
                <c:pt idx="460">
                  <c:v>45648</c:v>
                </c:pt>
                <c:pt idx="461">
                  <c:v>46145</c:v>
                </c:pt>
                <c:pt idx="462">
                  <c:v>46176</c:v>
                </c:pt>
                <c:pt idx="463">
                  <c:v>46211</c:v>
                </c:pt>
                <c:pt idx="464">
                  <c:v>46284</c:v>
                </c:pt>
                <c:pt idx="465">
                  <c:v>46288.5</c:v>
                </c:pt>
                <c:pt idx="466">
                  <c:v>46361.5</c:v>
                </c:pt>
                <c:pt idx="467">
                  <c:v>46477</c:v>
                </c:pt>
                <c:pt idx="468">
                  <c:v>47101</c:v>
                </c:pt>
                <c:pt idx="469">
                  <c:v>47259</c:v>
                </c:pt>
                <c:pt idx="470">
                  <c:v>48086</c:v>
                </c:pt>
                <c:pt idx="471">
                  <c:v>48166</c:v>
                </c:pt>
                <c:pt idx="472">
                  <c:v>48274</c:v>
                </c:pt>
              </c:numCache>
            </c:numRef>
          </c:xVal>
          <c:yVal>
            <c:numRef>
              <c:f>'Active 1'!$H$21:$H$600</c:f>
              <c:numCache>
                <c:formatCode>General</c:formatCode>
                <c:ptCount val="580"/>
                <c:pt idx="11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6B6-42FE-9552-7649F83B907E}"/>
            </c:ext>
          </c:extLst>
        </c:ser>
        <c:ser>
          <c:idx val="1"/>
          <c:order val="1"/>
          <c:tx>
            <c:strRef>
              <c:f>'Active 1'!$I$20:$I$20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xVal>
            <c:numRef>
              <c:f>'Active 1'!$F$21:$F$479</c:f>
              <c:numCache>
                <c:formatCode>General</c:formatCode>
                <c:ptCount val="459"/>
                <c:pt idx="0">
                  <c:v>-21664.5</c:v>
                </c:pt>
                <c:pt idx="1">
                  <c:v>-9992</c:v>
                </c:pt>
                <c:pt idx="2">
                  <c:v>-9080</c:v>
                </c:pt>
                <c:pt idx="3">
                  <c:v>-9077.5</c:v>
                </c:pt>
                <c:pt idx="4">
                  <c:v>-7392.5</c:v>
                </c:pt>
                <c:pt idx="5">
                  <c:v>-4555</c:v>
                </c:pt>
                <c:pt idx="6">
                  <c:v>-2775</c:v>
                </c:pt>
                <c:pt idx="7">
                  <c:v>-254</c:v>
                </c:pt>
                <c:pt idx="8">
                  <c:v>-232</c:v>
                </c:pt>
                <c:pt idx="9">
                  <c:v>-229.5</c:v>
                </c:pt>
                <c:pt idx="10">
                  <c:v>-66</c:v>
                </c:pt>
                <c:pt idx="11">
                  <c:v>0</c:v>
                </c:pt>
                <c:pt idx="12">
                  <c:v>692</c:v>
                </c:pt>
                <c:pt idx="13">
                  <c:v>746</c:v>
                </c:pt>
                <c:pt idx="14">
                  <c:v>4384</c:v>
                </c:pt>
                <c:pt idx="15">
                  <c:v>4408.5</c:v>
                </c:pt>
                <c:pt idx="16">
                  <c:v>4447.5</c:v>
                </c:pt>
                <c:pt idx="17">
                  <c:v>4460</c:v>
                </c:pt>
                <c:pt idx="18">
                  <c:v>4467</c:v>
                </c:pt>
                <c:pt idx="19">
                  <c:v>5310.5</c:v>
                </c:pt>
                <c:pt idx="20">
                  <c:v>5313</c:v>
                </c:pt>
                <c:pt idx="21">
                  <c:v>5342.5</c:v>
                </c:pt>
                <c:pt idx="22">
                  <c:v>6215.5</c:v>
                </c:pt>
                <c:pt idx="23">
                  <c:v>7142</c:v>
                </c:pt>
                <c:pt idx="24">
                  <c:v>7144.5</c:v>
                </c:pt>
                <c:pt idx="25">
                  <c:v>7993</c:v>
                </c:pt>
                <c:pt idx="26">
                  <c:v>8071</c:v>
                </c:pt>
                <c:pt idx="27">
                  <c:v>8088</c:v>
                </c:pt>
                <c:pt idx="28">
                  <c:v>8110</c:v>
                </c:pt>
                <c:pt idx="29">
                  <c:v>8829</c:v>
                </c:pt>
                <c:pt idx="30">
                  <c:v>9873</c:v>
                </c:pt>
                <c:pt idx="31">
                  <c:v>10677.5</c:v>
                </c:pt>
                <c:pt idx="32">
                  <c:v>11391.5</c:v>
                </c:pt>
                <c:pt idx="33">
                  <c:v>11411</c:v>
                </c:pt>
                <c:pt idx="34">
                  <c:v>11628.5</c:v>
                </c:pt>
                <c:pt idx="35">
                  <c:v>12494</c:v>
                </c:pt>
                <c:pt idx="36">
                  <c:v>12545</c:v>
                </c:pt>
                <c:pt idx="37">
                  <c:v>12547.5</c:v>
                </c:pt>
                <c:pt idx="38">
                  <c:v>12550</c:v>
                </c:pt>
                <c:pt idx="39">
                  <c:v>13408.5</c:v>
                </c:pt>
                <c:pt idx="40">
                  <c:v>13411</c:v>
                </c:pt>
                <c:pt idx="41">
                  <c:v>13924.5</c:v>
                </c:pt>
                <c:pt idx="42">
                  <c:v>14103</c:v>
                </c:pt>
                <c:pt idx="43">
                  <c:v>14103</c:v>
                </c:pt>
                <c:pt idx="44">
                  <c:v>14105.5</c:v>
                </c:pt>
                <c:pt idx="45">
                  <c:v>14106</c:v>
                </c:pt>
                <c:pt idx="46">
                  <c:v>14108</c:v>
                </c:pt>
                <c:pt idx="47">
                  <c:v>14125.5</c:v>
                </c:pt>
                <c:pt idx="48">
                  <c:v>14132.5</c:v>
                </c:pt>
                <c:pt idx="49">
                  <c:v>14134.5</c:v>
                </c:pt>
                <c:pt idx="50">
                  <c:v>14137</c:v>
                </c:pt>
                <c:pt idx="51">
                  <c:v>14139.5</c:v>
                </c:pt>
                <c:pt idx="52">
                  <c:v>14144.5</c:v>
                </c:pt>
                <c:pt idx="53">
                  <c:v>14145</c:v>
                </c:pt>
                <c:pt idx="54">
                  <c:v>14155</c:v>
                </c:pt>
                <c:pt idx="55">
                  <c:v>14177</c:v>
                </c:pt>
                <c:pt idx="56">
                  <c:v>14193.5</c:v>
                </c:pt>
                <c:pt idx="57">
                  <c:v>14208</c:v>
                </c:pt>
                <c:pt idx="58">
                  <c:v>14213</c:v>
                </c:pt>
                <c:pt idx="59">
                  <c:v>14230</c:v>
                </c:pt>
                <c:pt idx="60">
                  <c:v>14230</c:v>
                </c:pt>
                <c:pt idx="61">
                  <c:v>14233</c:v>
                </c:pt>
                <c:pt idx="62">
                  <c:v>14235</c:v>
                </c:pt>
                <c:pt idx="63">
                  <c:v>14235</c:v>
                </c:pt>
                <c:pt idx="64">
                  <c:v>14240</c:v>
                </c:pt>
                <c:pt idx="65">
                  <c:v>14274</c:v>
                </c:pt>
                <c:pt idx="66">
                  <c:v>14291</c:v>
                </c:pt>
                <c:pt idx="67">
                  <c:v>14291</c:v>
                </c:pt>
                <c:pt idx="68">
                  <c:v>14291</c:v>
                </c:pt>
                <c:pt idx="69">
                  <c:v>14291</c:v>
                </c:pt>
                <c:pt idx="70">
                  <c:v>14291</c:v>
                </c:pt>
                <c:pt idx="71">
                  <c:v>14291</c:v>
                </c:pt>
                <c:pt idx="72">
                  <c:v>14291</c:v>
                </c:pt>
                <c:pt idx="73">
                  <c:v>14291</c:v>
                </c:pt>
                <c:pt idx="74">
                  <c:v>15073.5</c:v>
                </c:pt>
                <c:pt idx="75">
                  <c:v>15078.5</c:v>
                </c:pt>
                <c:pt idx="76">
                  <c:v>15098</c:v>
                </c:pt>
                <c:pt idx="77">
                  <c:v>15098</c:v>
                </c:pt>
                <c:pt idx="78">
                  <c:v>15147</c:v>
                </c:pt>
                <c:pt idx="79">
                  <c:v>15186</c:v>
                </c:pt>
                <c:pt idx="80">
                  <c:v>15205.5</c:v>
                </c:pt>
                <c:pt idx="81">
                  <c:v>15230</c:v>
                </c:pt>
                <c:pt idx="82">
                  <c:v>15247</c:v>
                </c:pt>
                <c:pt idx="83">
                  <c:v>15914.5</c:v>
                </c:pt>
                <c:pt idx="84">
                  <c:v>15917</c:v>
                </c:pt>
                <c:pt idx="85">
                  <c:v>15921.5</c:v>
                </c:pt>
                <c:pt idx="86">
                  <c:v>15922</c:v>
                </c:pt>
                <c:pt idx="87">
                  <c:v>15932</c:v>
                </c:pt>
                <c:pt idx="88">
                  <c:v>16012.5</c:v>
                </c:pt>
                <c:pt idx="89">
                  <c:v>16012.5</c:v>
                </c:pt>
                <c:pt idx="90">
                  <c:v>16012.5</c:v>
                </c:pt>
                <c:pt idx="91">
                  <c:v>16025</c:v>
                </c:pt>
                <c:pt idx="92">
                  <c:v>16027.5</c:v>
                </c:pt>
                <c:pt idx="93">
                  <c:v>16034.5</c:v>
                </c:pt>
                <c:pt idx="94">
                  <c:v>16034.5</c:v>
                </c:pt>
                <c:pt idx="95">
                  <c:v>16034.5</c:v>
                </c:pt>
                <c:pt idx="96">
                  <c:v>16034.5</c:v>
                </c:pt>
                <c:pt idx="97">
                  <c:v>16034.5</c:v>
                </c:pt>
                <c:pt idx="98">
                  <c:v>16171</c:v>
                </c:pt>
                <c:pt idx="99">
                  <c:v>16729</c:v>
                </c:pt>
                <c:pt idx="100">
                  <c:v>17638.5</c:v>
                </c:pt>
                <c:pt idx="101">
                  <c:v>17658</c:v>
                </c:pt>
                <c:pt idx="102">
                  <c:v>17738.5</c:v>
                </c:pt>
                <c:pt idx="103">
                  <c:v>17738.5</c:v>
                </c:pt>
                <c:pt idx="104">
                  <c:v>17772.5</c:v>
                </c:pt>
                <c:pt idx="105">
                  <c:v>17772.5</c:v>
                </c:pt>
                <c:pt idx="106">
                  <c:v>17790</c:v>
                </c:pt>
                <c:pt idx="107">
                  <c:v>17814</c:v>
                </c:pt>
                <c:pt idx="108">
                  <c:v>17814</c:v>
                </c:pt>
                <c:pt idx="109">
                  <c:v>17819</c:v>
                </c:pt>
                <c:pt idx="110">
                  <c:v>17873</c:v>
                </c:pt>
                <c:pt idx="111">
                  <c:v>17880.5</c:v>
                </c:pt>
                <c:pt idx="112">
                  <c:v>17895</c:v>
                </c:pt>
                <c:pt idx="113">
                  <c:v>17914.5</c:v>
                </c:pt>
                <c:pt idx="114">
                  <c:v>18009.5</c:v>
                </c:pt>
                <c:pt idx="115">
                  <c:v>18628.5</c:v>
                </c:pt>
                <c:pt idx="116">
                  <c:v>18628.5</c:v>
                </c:pt>
                <c:pt idx="117">
                  <c:v>18628.5</c:v>
                </c:pt>
                <c:pt idx="118">
                  <c:v>18633.5</c:v>
                </c:pt>
                <c:pt idx="119">
                  <c:v>18633.5</c:v>
                </c:pt>
                <c:pt idx="120">
                  <c:v>18633.5</c:v>
                </c:pt>
                <c:pt idx="121">
                  <c:v>18640.5</c:v>
                </c:pt>
                <c:pt idx="122">
                  <c:v>18640.5</c:v>
                </c:pt>
                <c:pt idx="123">
                  <c:v>18643</c:v>
                </c:pt>
                <c:pt idx="124">
                  <c:v>18643</c:v>
                </c:pt>
                <c:pt idx="125">
                  <c:v>18680</c:v>
                </c:pt>
                <c:pt idx="126">
                  <c:v>18682</c:v>
                </c:pt>
                <c:pt idx="127">
                  <c:v>18682</c:v>
                </c:pt>
                <c:pt idx="128">
                  <c:v>18684.5</c:v>
                </c:pt>
                <c:pt idx="129">
                  <c:v>18684.5</c:v>
                </c:pt>
                <c:pt idx="130">
                  <c:v>18687</c:v>
                </c:pt>
                <c:pt idx="131">
                  <c:v>18687</c:v>
                </c:pt>
                <c:pt idx="132">
                  <c:v>18689.5</c:v>
                </c:pt>
                <c:pt idx="133">
                  <c:v>18689.5</c:v>
                </c:pt>
                <c:pt idx="134">
                  <c:v>18697</c:v>
                </c:pt>
                <c:pt idx="135">
                  <c:v>18729</c:v>
                </c:pt>
                <c:pt idx="136">
                  <c:v>18758</c:v>
                </c:pt>
                <c:pt idx="137">
                  <c:v>18758</c:v>
                </c:pt>
                <c:pt idx="138">
                  <c:v>18758</c:v>
                </c:pt>
                <c:pt idx="139">
                  <c:v>18758</c:v>
                </c:pt>
                <c:pt idx="140">
                  <c:v>18758</c:v>
                </c:pt>
                <c:pt idx="141">
                  <c:v>18763</c:v>
                </c:pt>
                <c:pt idx="142">
                  <c:v>18763</c:v>
                </c:pt>
                <c:pt idx="143">
                  <c:v>18780</c:v>
                </c:pt>
                <c:pt idx="144">
                  <c:v>19350</c:v>
                </c:pt>
                <c:pt idx="145">
                  <c:v>19350</c:v>
                </c:pt>
                <c:pt idx="146">
                  <c:v>19538</c:v>
                </c:pt>
                <c:pt idx="147">
                  <c:v>19538</c:v>
                </c:pt>
                <c:pt idx="148">
                  <c:v>19540.5</c:v>
                </c:pt>
                <c:pt idx="149">
                  <c:v>19540.5</c:v>
                </c:pt>
                <c:pt idx="150">
                  <c:v>19577</c:v>
                </c:pt>
                <c:pt idx="151">
                  <c:v>19577</c:v>
                </c:pt>
                <c:pt idx="152">
                  <c:v>19579.5</c:v>
                </c:pt>
                <c:pt idx="153">
                  <c:v>19579.5</c:v>
                </c:pt>
                <c:pt idx="154">
                  <c:v>19606.5</c:v>
                </c:pt>
                <c:pt idx="155">
                  <c:v>19623.5</c:v>
                </c:pt>
                <c:pt idx="156">
                  <c:v>19628.5</c:v>
                </c:pt>
                <c:pt idx="157">
                  <c:v>19628.5</c:v>
                </c:pt>
                <c:pt idx="158">
                  <c:v>19631</c:v>
                </c:pt>
                <c:pt idx="159">
                  <c:v>19638</c:v>
                </c:pt>
                <c:pt idx="160">
                  <c:v>19638</c:v>
                </c:pt>
                <c:pt idx="161">
                  <c:v>19687</c:v>
                </c:pt>
                <c:pt idx="162">
                  <c:v>19687</c:v>
                </c:pt>
                <c:pt idx="163">
                  <c:v>20367</c:v>
                </c:pt>
                <c:pt idx="164">
                  <c:v>20367</c:v>
                </c:pt>
                <c:pt idx="165">
                  <c:v>20433</c:v>
                </c:pt>
                <c:pt idx="166">
                  <c:v>20433</c:v>
                </c:pt>
                <c:pt idx="167">
                  <c:v>20491.5</c:v>
                </c:pt>
                <c:pt idx="168">
                  <c:v>20491.5</c:v>
                </c:pt>
                <c:pt idx="169">
                  <c:v>20491.5</c:v>
                </c:pt>
                <c:pt idx="170">
                  <c:v>20499</c:v>
                </c:pt>
                <c:pt idx="171">
                  <c:v>20506</c:v>
                </c:pt>
                <c:pt idx="172">
                  <c:v>20506</c:v>
                </c:pt>
                <c:pt idx="173">
                  <c:v>20506</c:v>
                </c:pt>
                <c:pt idx="174">
                  <c:v>21278.5</c:v>
                </c:pt>
                <c:pt idx="175">
                  <c:v>21278.5</c:v>
                </c:pt>
                <c:pt idx="176">
                  <c:v>21278.5</c:v>
                </c:pt>
                <c:pt idx="177">
                  <c:v>21279</c:v>
                </c:pt>
                <c:pt idx="178">
                  <c:v>21279</c:v>
                </c:pt>
                <c:pt idx="179">
                  <c:v>21279</c:v>
                </c:pt>
                <c:pt idx="180">
                  <c:v>21323</c:v>
                </c:pt>
                <c:pt idx="181">
                  <c:v>21323</c:v>
                </c:pt>
                <c:pt idx="182">
                  <c:v>21381.5</c:v>
                </c:pt>
                <c:pt idx="183">
                  <c:v>21425.5</c:v>
                </c:pt>
                <c:pt idx="184">
                  <c:v>21428</c:v>
                </c:pt>
                <c:pt idx="185">
                  <c:v>21431</c:v>
                </c:pt>
                <c:pt idx="186">
                  <c:v>22098</c:v>
                </c:pt>
                <c:pt idx="187">
                  <c:v>22168.5</c:v>
                </c:pt>
                <c:pt idx="188">
                  <c:v>22168.5</c:v>
                </c:pt>
                <c:pt idx="189">
                  <c:v>22168.5</c:v>
                </c:pt>
                <c:pt idx="190">
                  <c:v>22186</c:v>
                </c:pt>
                <c:pt idx="191">
                  <c:v>22186</c:v>
                </c:pt>
                <c:pt idx="192">
                  <c:v>22186</c:v>
                </c:pt>
                <c:pt idx="193">
                  <c:v>22220</c:v>
                </c:pt>
                <c:pt idx="194">
                  <c:v>22220</c:v>
                </c:pt>
                <c:pt idx="195">
                  <c:v>22220</c:v>
                </c:pt>
                <c:pt idx="196">
                  <c:v>22220</c:v>
                </c:pt>
                <c:pt idx="197">
                  <c:v>22222.5</c:v>
                </c:pt>
                <c:pt idx="198">
                  <c:v>22227.5</c:v>
                </c:pt>
                <c:pt idx="199">
                  <c:v>22237.5</c:v>
                </c:pt>
                <c:pt idx="200">
                  <c:v>22242</c:v>
                </c:pt>
                <c:pt idx="201">
                  <c:v>22247</c:v>
                </c:pt>
                <c:pt idx="202">
                  <c:v>22249.5</c:v>
                </c:pt>
                <c:pt idx="203">
                  <c:v>22252</c:v>
                </c:pt>
                <c:pt idx="204">
                  <c:v>22254.5</c:v>
                </c:pt>
                <c:pt idx="205">
                  <c:v>22269</c:v>
                </c:pt>
                <c:pt idx="206">
                  <c:v>22269</c:v>
                </c:pt>
                <c:pt idx="207">
                  <c:v>22274</c:v>
                </c:pt>
                <c:pt idx="208">
                  <c:v>22276.5</c:v>
                </c:pt>
                <c:pt idx="209">
                  <c:v>22283.5</c:v>
                </c:pt>
                <c:pt idx="210">
                  <c:v>22286</c:v>
                </c:pt>
                <c:pt idx="211">
                  <c:v>22288.5</c:v>
                </c:pt>
                <c:pt idx="212">
                  <c:v>22291</c:v>
                </c:pt>
                <c:pt idx="213">
                  <c:v>22296</c:v>
                </c:pt>
                <c:pt idx="214">
                  <c:v>22298.5</c:v>
                </c:pt>
                <c:pt idx="215">
                  <c:v>22301</c:v>
                </c:pt>
                <c:pt idx="216">
                  <c:v>22313</c:v>
                </c:pt>
                <c:pt idx="217">
                  <c:v>22318</c:v>
                </c:pt>
                <c:pt idx="218">
                  <c:v>22327.5</c:v>
                </c:pt>
                <c:pt idx="219">
                  <c:v>22330</c:v>
                </c:pt>
                <c:pt idx="220">
                  <c:v>22344.5</c:v>
                </c:pt>
                <c:pt idx="221">
                  <c:v>22352</c:v>
                </c:pt>
                <c:pt idx="222">
                  <c:v>22352</c:v>
                </c:pt>
                <c:pt idx="223">
                  <c:v>22354.5</c:v>
                </c:pt>
                <c:pt idx="224">
                  <c:v>22357</c:v>
                </c:pt>
                <c:pt idx="225">
                  <c:v>22362</c:v>
                </c:pt>
                <c:pt idx="226">
                  <c:v>22366.5</c:v>
                </c:pt>
                <c:pt idx="227">
                  <c:v>22366.5</c:v>
                </c:pt>
                <c:pt idx="228">
                  <c:v>22371.5</c:v>
                </c:pt>
                <c:pt idx="229">
                  <c:v>22374</c:v>
                </c:pt>
                <c:pt idx="230">
                  <c:v>22376.5</c:v>
                </c:pt>
                <c:pt idx="231">
                  <c:v>22388.5</c:v>
                </c:pt>
                <c:pt idx="232">
                  <c:v>22405.5</c:v>
                </c:pt>
                <c:pt idx="233">
                  <c:v>22432.5</c:v>
                </c:pt>
                <c:pt idx="234">
                  <c:v>22437.5</c:v>
                </c:pt>
                <c:pt idx="235">
                  <c:v>22471.5</c:v>
                </c:pt>
                <c:pt idx="236">
                  <c:v>22824.5</c:v>
                </c:pt>
                <c:pt idx="237">
                  <c:v>22939</c:v>
                </c:pt>
                <c:pt idx="238">
                  <c:v>22963.5</c:v>
                </c:pt>
                <c:pt idx="239">
                  <c:v>22968.5</c:v>
                </c:pt>
                <c:pt idx="240">
                  <c:v>22971</c:v>
                </c:pt>
                <c:pt idx="241">
                  <c:v>22995.5</c:v>
                </c:pt>
                <c:pt idx="242">
                  <c:v>23027</c:v>
                </c:pt>
                <c:pt idx="243">
                  <c:v>23041.5</c:v>
                </c:pt>
                <c:pt idx="244">
                  <c:v>23083.5</c:v>
                </c:pt>
                <c:pt idx="245">
                  <c:v>23098</c:v>
                </c:pt>
                <c:pt idx="246">
                  <c:v>23100.5</c:v>
                </c:pt>
                <c:pt idx="247">
                  <c:v>23103</c:v>
                </c:pt>
                <c:pt idx="248">
                  <c:v>23105</c:v>
                </c:pt>
                <c:pt idx="249">
                  <c:v>23105.5</c:v>
                </c:pt>
                <c:pt idx="250">
                  <c:v>23107.5</c:v>
                </c:pt>
                <c:pt idx="251">
                  <c:v>23110</c:v>
                </c:pt>
                <c:pt idx="252">
                  <c:v>23125</c:v>
                </c:pt>
                <c:pt idx="253">
                  <c:v>23127.5</c:v>
                </c:pt>
                <c:pt idx="254">
                  <c:v>23132</c:v>
                </c:pt>
                <c:pt idx="255">
                  <c:v>23139.5</c:v>
                </c:pt>
                <c:pt idx="256">
                  <c:v>23147</c:v>
                </c:pt>
                <c:pt idx="257">
                  <c:v>23154</c:v>
                </c:pt>
                <c:pt idx="258">
                  <c:v>23156.5</c:v>
                </c:pt>
                <c:pt idx="259">
                  <c:v>23159</c:v>
                </c:pt>
                <c:pt idx="260">
                  <c:v>23166.5</c:v>
                </c:pt>
                <c:pt idx="261">
                  <c:v>23169</c:v>
                </c:pt>
                <c:pt idx="262">
                  <c:v>23171</c:v>
                </c:pt>
                <c:pt idx="263">
                  <c:v>23171.5</c:v>
                </c:pt>
                <c:pt idx="264">
                  <c:v>23178.5</c:v>
                </c:pt>
                <c:pt idx="265">
                  <c:v>23178.5</c:v>
                </c:pt>
                <c:pt idx="266">
                  <c:v>23181</c:v>
                </c:pt>
                <c:pt idx="267">
                  <c:v>23181</c:v>
                </c:pt>
                <c:pt idx="268">
                  <c:v>23181</c:v>
                </c:pt>
                <c:pt idx="269">
                  <c:v>23181</c:v>
                </c:pt>
                <c:pt idx="270">
                  <c:v>23181</c:v>
                </c:pt>
                <c:pt idx="271">
                  <c:v>23188.5</c:v>
                </c:pt>
                <c:pt idx="272">
                  <c:v>23193</c:v>
                </c:pt>
                <c:pt idx="273">
                  <c:v>23195.5</c:v>
                </c:pt>
                <c:pt idx="274">
                  <c:v>23198</c:v>
                </c:pt>
                <c:pt idx="275">
                  <c:v>23205.5</c:v>
                </c:pt>
                <c:pt idx="276">
                  <c:v>23210.5</c:v>
                </c:pt>
                <c:pt idx="277">
                  <c:v>23213</c:v>
                </c:pt>
                <c:pt idx="278">
                  <c:v>23227.5</c:v>
                </c:pt>
                <c:pt idx="279">
                  <c:v>23242</c:v>
                </c:pt>
                <c:pt idx="280">
                  <c:v>23261.5</c:v>
                </c:pt>
                <c:pt idx="281">
                  <c:v>23298</c:v>
                </c:pt>
                <c:pt idx="282">
                  <c:v>23300.5</c:v>
                </c:pt>
                <c:pt idx="283">
                  <c:v>23327.5</c:v>
                </c:pt>
                <c:pt idx="284">
                  <c:v>23330</c:v>
                </c:pt>
                <c:pt idx="285">
                  <c:v>23342</c:v>
                </c:pt>
                <c:pt idx="286">
                  <c:v>23342</c:v>
                </c:pt>
                <c:pt idx="287">
                  <c:v>23359</c:v>
                </c:pt>
                <c:pt idx="288">
                  <c:v>23386</c:v>
                </c:pt>
                <c:pt idx="289">
                  <c:v>23386</c:v>
                </c:pt>
                <c:pt idx="290">
                  <c:v>23795</c:v>
                </c:pt>
                <c:pt idx="291">
                  <c:v>23797.5</c:v>
                </c:pt>
                <c:pt idx="292">
                  <c:v>23817</c:v>
                </c:pt>
                <c:pt idx="293">
                  <c:v>23822</c:v>
                </c:pt>
                <c:pt idx="294">
                  <c:v>23831.5</c:v>
                </c:pt>
                <c:pt idx="295">
                  <c:v>23836.5</c:v>
                </c:pt>
                <c:pt idx="296">
                  <c:v>23933</c:v>
                </c:pt>
                <c:pt idx="297">
                  <c:v>23946.5</c:v>
                </c:pt>
                <c:pt idx="298">
                  <c:v>23949</c:v>
                </c:pt>
                <c:pt idx="299">
                  <c:v>23951</c:v>
                </c:pt>
                <c:pt idx="300">
                  <c:v>23953.5</c:v>
                </c:pt>
                <c:pt idx="301">
                  <c:v>23956</c:v>
                </c:pt>
                <c:pt idx="302">
                  <c:v>23961</c:v>
                </c:pt>
                <c:pt idx="303">
                  <c:v>23963.5</c:v>
                </c:pt>
                <c:pt idx="304">
                  <c:v>24041.5</c:v>
                </c:pt>
                <c:pt idx="305">
                  <c:v>24041.5</c:v>
                </c:pt>
                <c:pt idx="306">
                  <c:v>24041.5</c:v>
                </c:pt>
                <c:pt idx="307">
                  <c:v>24041.5</c:v>
                </c:pt>
                <c:pt idx="308">
                  <c:v>24044</c:v>
                </c:pt>
                <c:pt idx="309">
                  <c:v>24044</c:v>
                </c:pt>
                <c:pt idx="310">
                  <c:v>24044</c:v>
                </c:pt>
                <c:pt idx="311">
                  <c:v>24044</c:v>
                </c:pt>
                <c:pt idx="312">
                  <c:v>24044</c:v>
                </c:pt>
                <c:pt idx="313">
                  <c:v>24049</c:v>
                </c:pt>
                <c:pt idx="314">
                  <c:v>24912</c:v>
                </c:pt>
                <c:pt idx="315">
                  <c:v>25709</c:v>
                </c:pt>
                <c:pt idx="316">
                  <c:v>25709</c:v>
                </c:pt>
                <c:pt idx="317">
                  <c:v>25763</c:v>
                </c:pt>
                <c:pt idx="318">
                  <c:v>25904.5</c:v>
                </c:pt>
                <c:pt idx="319">
                  <c:v>26753</c:v>
                </c:pt>
                <c:pt idx="320">
                  <c:v>27408.5</c:v>
                </c:pt>
                <c:pt idx="321">
                  <c:v>27621</c:v>
                </c:pt>
                <c:pt idx="322">
                  <c:v>27713.5</c:v>
                </c:pt>
                <c:pt idx="323">
                  <c:v>27723.5</c:v>
                </c:pt>
                <c:pt idx="324">
                  <c:v>28376.5</c:v>
                </c:pt>
                <c:pt idx="325">
                  <c:v>28467</c:v>
                </c:pt>
                <c:pt idx="326">
                  <c:v>28467</c:v>
                </c:pt>
                <c:pt idx="327">
                  <c:v>28467</c:v>
                </c:pt>
                <c:pt idx="328">
                  <c:v>28471</c:v>
                </c:pt>
                <c:pt idx="329">
                  <c:v>28594</c:v>
                </c:pt>
                <c:pt idx="330">
                  <c:v>28611</c:v>
                </c:pt>
                <c:pt idx="331">
                  <c:v>29313</c:v>
                </c:pt>
                <c:pt idx="332">
                  <c:v>29330</c:v>
                </c:pt>
                <c:pt idx="333">
                  <c:v>29354.5</c:v>
                </c:pt>
                <c:pt idx="334">
                  <c:v>29442.5</c:v>
                </c:pt>
                <c:pt idx="335">
                  <c:v>29442.5</c:v>
                </c:pt>
                <c:pt idx="336">
                  <c:v>29447.5</c:v>
                </c:pt>
                <c:pt idx="337">
                  <c:v>29487</c:v>
                </c:pt>
                <c:pt idx="338">
                  <c:v>30129.5</c:v>
                </c:pt>
                <c:pt idx="339">
                  <c:v>30232</c:v>
                </c:pt>
                <c:pt idx="340">
                  <c:v>30237</c:v>
                </c:pt>
                <c:pt idx="341">
                  <c:v>30239</c:v>
                </c:pt>
                <c:pt idx="342">
                  <c:v>30351</c:v>
                </c:pt>
                <c:pt idx="343">
                  <c:v>30915.5</c:v>
                </c:pt>
                <c:pt idx="344">
                  <c:v>31063.5</c:v>
                </c:pt>
                <c:pt idx="345">
                  <c:v>31066</c:v>
                </c:pt>
                <c:pt idx="346">
                  <c:v>31085.5</c:v>
                </c:pt>
                <c:pt idx="347">
                  <c:v>31095.5</c:v>
                </c:pt>
                <c:pt idx="348">
                  <c:v>31100.5</c:v>
                </c:pt>
                <c:pt idx="349">
                  <c:v>31161.5</c:v>
                </c:pt>
                <c:pt idx="350">
                  <c:v>31163.5</c:v>
                </c:pt>
                <c:pt idx="351">
                  <c:v>31164</c:v>
                </c:pt>
                <c:pt idx="352">
                  <c:v>31166</c:v>
                </c:pt>
                <c:pt idx="353">
                  <c:v>31166.5</c:v>
                </c:pt>
                <c:pt idx="354">
                  <c:v>31195.5</c:v>
                </c:pt>
                <c:pt idx="355">
                  <c:v>31234.5</c:v>
                </c:pt>
                <c:pt idx="356">
                  <c:v>31264</c:v>
                </c:pt>
                <c:pt idx="357">
                  <c:v>31738</c:v>
                </c:pt>
                <c:pt idx="358">
                  <c:v>31755</c:v>
                </c:pt>
                <c:pt idx="359">
                  <c:v>31782</c:v>
                </c:pt>
                <c:pt idx="360">
                  <c:v>31837</c:v>
                </c:pt>
                <c:pt idx="361">
                  <c:v>31906.5</c:v>
                </c:pt>
                <c:pt idx="362">
                  <c:v>31941.5</c:v>
                </c:pt>
                <c:pt idx="363">
                  <c:v>31961</c:v>
                </c:pt>
                <c:pt idx="364">
                  <c:v>31992.5</c:v>
                </c:pt>
                <c:pt idx="365">
                  <c:v>32005</c:v>
                </c:pt>
                <c:pt idx="366">
                  <c:v>32005.5</c:v>
                </c:pt>
                <c:pt idx="367">
                  <c:v>32008</c:v>
                </c:pt>
                <c:pt idx="368">
                  <c:v>32080.5</c:v>
                </c:pt>
                <c:pt idx="369">
                  <c:v>33021</c:v>
                </c:pt>
                <c:pt idx="370">
                  <c:v>33034</c:v>
                </c:pt>
                <c:pt idx="371">
                  <c:v>33092.5</c:v>
                </c:pt>
                <c:pt idx="372">
                  <c:v>33191</c:v>
                </c:pt>
                <c:pt idx="373">
                  <c:v>33705</c:v>
                </c:pt>
                <c:pt idx="374">
                  <c:v>33744</c:v>
                </c:pt>
                <c:pt idx="375">
                  <c:v>33775</c:v>
                </c:pt>
                <c:pt idx="376">
                  <c:v>33777.5</c:v>
                </c:pt>
                <c:pt idx="377">
                  <c:v>33789.5</c:v>
                </c:pt>
                <c:pt idx="378">
                  <c:v>33792</c:v>
                </c:pt>
                <c:pt idx="379">
                  <c:v>33836</c:v>
                </c:pt>
                <c:pt idx="380">
                  <c:v>33838.5</c:v>
                </c:pt>
                <c:pt idx="381">
                  <c:v>33863</c:v>
                </c:pt>
                <c:pt idx="382">
                  <c:v>33863</c:v>
                </c:pt>
                <c:pt idx="383">
                  <c:v>33865.5</c:v>
                </c:pt>
                <c:pt idx="384">
                  <c:v>33865.5</c:v>
                </c:pt>
                <c:pt idx="385">
                  <c:v>33865.5</c:v>
                </c:pt>
                <c:pt idx="386">
                  <c:v>33865.5</c:v>
                </c:pt>
                <c:pt idx="387">
                  <c:v>33865.5</c:v>
                </c:pt>
                <c:pt idx="388">
                  <c:v>33868</c:v>
                </c:pt>
                <c:pt idx="389">
                  <c:v>33868</c:v>
                </c:pt>
                <c:pt idx="390">
                  <c:v>33868</c:v>
                </c:pt>
                <c:pt idx="391">
                  <c:v>33868</c:v>
                </c:pt>
                <c:pt idx="392">
                  <c:v>33893</c:v>
                </c:pt>
                <c:pt idx="393">
                  <c:v>33904.5</c:v>
                </c:pt>
                <c:pt idx="394">
                  <c:v>33907</c:v>
                </c:pt>
                <c:pt idx="395">
                  <c:v>33925.5</c:v>
                </c:pt>
                <c:pt idx="396">
                  <c:v>34543</c:v>
                </c:pt>
                <c:pt idx="397">
                  <c:v>34601.5</c:v>
                </c:pt>
                <c:pt idx="398">
                  <c:v>34601.5</c:v>
                </c:pt>
                <c:pt idx="399">
                  <c:v>34601.5</c:v>
                </c:pt>
                <c:pt idx="400">
                  <c:v>34641.5</c:v>
                </c:pt>
                <c:pt idx="401">
                  <c:v>34651</c:v>
                </c:pt>
                <c:pt idx="402">
                  <c:v>34662.5</c:v>
                </c:pt>
                <c:pt idx="403">
                  <c:v>34670</c:v>
                </c:pt>
                <c:pt idx="404">
                  <c:v>34733.5</c:v>
                </c:pt>
                <c:pt idx="405">
                  <c:v>34736</c:v>
                </c:pt>
                <c:pt idx="406">
                  <c:v>34736</c:v>
                </c:pt>
                <c:pt idx="407">
                  <c:v>34762.5</c:v>
                </c:pt>
                <c:pt idx="408">
                  <c:v>34765</c:v>
                </c:pt>
                <c:pt idx="409">
                  <c:v>34800</c:v>
                </c:pt>
                <c:pt idx="410">
                  <c:v>34809</c:v>
                </c:pt>
                <c:pt idx="411">
                  <c:v>34811.5</c:v>
                </c:pt>
                <c:pt idx="412">
                  <c:v>35428</c:v>
                </c:pt>
                <c:pt idx="413">
                  <c:v>35536</c:v>
                </c:pt>
                <c:pt idx="414">
                  <c:v>35542.5</c:v>
                </c:pt>
                <c:pt idx="415">
                  <c:v>35562</c:v>
                </c:pt>
                <c:pt idx="416">
                  <c:v>35572</c:v>
                </c:pt>
                <c:pt idx="417">
                  <c:v>35574.5</c:v>
                </c:pt>
                <c:pt idx="418">
                  <c:v>35682</c:v>
                </c:pt>
                <c:pt idx="419">
                  <c:v>35682</c:v>
                </c:pt>
                <c:pt idx="420">
                  <c:v>35682</c:v>
                </c:pt>
                <c:pt idx="421">
                  <c:v>36321</c:v>
                </c:pt>
                <c:pt idx="422">
                  <c:v>36442.5</c:v>
                </c:pt>
                <c:pt idx="423">
                  <c:v>36507</c:v>
                </c:pt>
                <c:pt idx="424">
                  <c:v>36630.5</c:v>
                </c:pt>
                <c:pt idx="425">
                  <c:v>36630.5</c:v>
                </c:pt>
                <c:pt idx="426">
                  <c:v>36630.5</c:v>
                </c:pt>
                <c:pt idx="427">
                  <c:v>37417</c:v>
                </c:pt>
                <c:pt idx="428">
                  <c:v>38216</c:v>
                </c:pt>
                <c:pt idx="429">
                  <c:v>38438</c:v>
                </c:pt>
                <c:pt idx="430">
                  <c:v>39128</c:v>
                </c:pt>
                <c:pt idx="431">
                  <c:v>39198</c:v>
                </c:pt>
                <c:pt idx="432">
                  <c:v>39934</c:v>
                </c:pt>
                <c:pt idx="433">
                  <c:v>40014.5</c:v>
                </c:pt>
                <c:pt idx="434">
                  <c:v>40810</c:v>
                </c:pt>
                <c:pt idx="435">
                  <c:v>40970.5</c:v>
                </c:pt>
                <c:pt idx="436">
                  <c:v>41015</c:v>
                </c:pt>
                <c:pt idx="437">
                  <c:v>41137</c:v>
                </c:pt>
                <c:pt idx="438">
                  <c:v>41651.5</c:v>
                </c:pt>
                <c:pt idx="439">
                  <c:v>41766</c:v>
                </c:pt>
                <c:pt idx="440">
                  <c:v>41927</c:v>
                </c:pt>
                <c:pt idx="441">
                  <c:v>41971</c:v>
                </c:pt>
                <c:pt idx="442">
                  <c:v>42682</c:v>
                </c:pt>
                <c:pt idx="443">
                  <c:v>42717.5</c:v>
                </c:pt>
                <c:pt idx="444">
                  <c:v>42717.5</c:v>
                </c:pt>
                <c:pt idx="445">
                  <c:v>42717.5</c:v>
                </c:pt>
                <c:pt idx="446">
                  <c:v>42790</c:v>
                </c:pt>
                <c:pt idx="447">
                  <c:v>43533</c:v>
                </c:pt>
                <c:pt idx="448">
                  <c:v>43533</c:v>
                </c:pt>
                <c:pt idx="449">
                  <c:v>43618.5</c:v>
                </c:pt>
                <c:pt idx="450">
                  <c:v>43665</c:v>
                </c:pt>
                <c:pt idx="451">
                  <c:v>43702</c:v>
                </c:pt>
                <c:pt idx="452">
                  <c:v>43709</c:v>
                </c:pt>
                <c:pt idx="453">
                  <c:v>43822</c:v>
                </c:pt>
                <c:pt idx="454">
                  <c:v>44417</c:v>
                </c:pt>
                <c:pt idx="455">
                  <c:v>44497.5</c:v>
                </c:pt>
                <c:pt idx="456">
                  <c:v>44530.5</c:v>
                </c:pt>
                <c:pt idx="457">
                  <c:v>44584</c:v>
                </c:pt>
                <c:pt idx="458">
                  <c:v>44636</c:v>
                </c:pt>
              </c:numCache>
            </c:numRef>
          </c:xVal>
          <c:yVal>
            <c:numRef>
              <c:f>'Active 1'!$I$21:$I$479</c:f>
              <c:numCache>
                <c:formatCode>General</c:formatCode>
                <c:ptCount val="459"/>
                <c:pt idx="5">
                  <c:v>-6.2174000049708411E-3</c:v>
                </c:pt>
                <c:pt idx="7">
                  <c:v>-3.0887200045981444E-3</c:v>
                </c:pt>
                <c:pt idx="8">
                  <c:v>-5.9857600062969141E-3</c:v>
                </c:pt>
                <c:pt idx="9">
                  <c:v>1.5259400024660863E-3</c:v>
                </c:pt>
                <c:pt idx="12">
                  <c:v>3.385599993634969E-4</c:v>
                </c:pt>
                <c:pt idx="13">
                  <c:v>-1.0408720001578331E-2</c:v>
                </c:pt>
                <c:pt idx="14">
                  <c:v>-4.382879997137934E-3</c:v>
                </c:pt>
                <c:pt idx="15">
                  <c:v>-5.7682199985720217E-3</c:v>
                </c:pt>
                <c:pt idx="16">
                  <c:v>-1.3585699998657219E-2</c:v>
                </c:pt>
                <c:pt idx="17">
                  <c:v>1.5972799999872223E-2</c:v>
                </c:pt>
                <c:pt idx="18">
                  <c:v>5.5599957704544067E-6</c:v>
                </c:pt>
                <c:pt idx="19">
                  <c:v>4.5313999726204202E-4</c:v>
                </c:pt>
                <c:pt idx="20">
                  <c:v>-9.0351600010762922E-3</c:v>
                </c:pt>
                <c:pt idx="21">
                  <c:v>6.0289999237284064E-4</c:v>
                </c:pt>
                <c:pt idx="22">
                  <c:v>-3.3114600082626566E-3</c:v>
                </c:pt>
                <c:pt idx="23">
                  <c:v>8.5245599984773435E-3</c:v>
                </c:pt>
                <c:pt idx="24">
                  <c:v>1.0362600005464628E-3</c:v>
                </c:pt>
                <c:pt idx="25">
                  <c:v>-6.4927600033115596E-3</c:v>
                </c:pt>
                <c:pt idx="26">
                  <c:v>3.8722799945389852E-3</c:v>
                </c:pt>
                <c:pt idx="27">
                  <c:v>-4.0481600080966018E-3</c:v>
                </c:pt>
                <c:pt idx="28">
                  <c:v>1.0054799997305963E-2</c:v>
                </c:pt>
                <c:pt idx="29">
                  <c:v>-3.5802800048259087E-3</c:v>
                </c:pt>
                <c:pt idx="31">
                  <c:v>1.9570700002077501E-2</c:v>
                </c:pt>
                <c:pt idx="32">
                  <c:v>1.9912219991965685E-2</c:v>
                </c:pt>
                <c:pt idx="33">
                  <c:v>1.6503479993843939E-2</c:v>
                </c:pt>
                <c:pt idx="34">
                  <c:v>6.0213800024939701E-3</c:v>
                </c:pt>
                <c:pt idx="39">
                  <c:v>7.3517799974069931E-3</c:v>
                </c:pt>
                <c:pt idx="40">
                  <c:v>9.8634800015133806E-3</c:v>
                </c:pt>
                <c:pt idx="41">
                  <c:v>2.8766659997927491E-2</c:v>
                </c:pt>
                <c:pt idx="42">
                  <c:v>3.6102040001424029E-2</c:v>
                </c:pt>
                <c:pt idx="43">
                  <c:v>3.8102040001831483E-2</c:v>
                </c:pt>
                <c:pt idx="44">
                  <c:v>3.9613739994820207E-2</c:v>
                </c:pt>
                <c:pt idx="45">
                  <c:v>3.0116080000880174E-2</c:v>
                </c:pt>
                <c:pt idx="46">
                  <c:v>3.0125439996481873E-2</c:v>
                </c:pt>
                <c:pt idx="47">
                  <c:v>2.5707339991640765E-2</c:v>
                </c:pt>
                <c:pt idx="53">
                  <c:v>3.0298599995148834E-2</c:v>
                </c:pt>
                <c:pt idx="54">
                  <c:v>1.7345399995974731E-2</c:v>
                </c:pt>
                <c:pt idx="55">
                  <c:v>2.9448360000969842E-2</c:v>
                </c:pt>
                <c:pt idx="56">
                  <c:v>2.5025579998327885E-2</c:v>
                </c:pt>
                <c:pt idx="57">
                  <c:v>3.3593439991818741E-2</c:v>
                </c:pt>
                <c:pt idx="58">
                  <c:v>3.761683999618981E-2</c:v>
                </c:pt>
                <c:pt idx="59">
                  <c:v>2.6696399996581022E-2</c:v>
                </c:pt>
                <c:pt idx="60">
                  <c:v>3.669639999861829E-2</c:v>
                </c:pt>
                <c:pt idx="61">
                  <c:v>3.571043999545509E-2</c:v>
                </c:pt>
                <c:pt idx="62">
                  <c:v>2.3719799995888025E-2</c:v>
                </c:pt>
                <c:pt idx="64">
                  <c:v>3.0743199997232296E-2</c:v>
                </c:pt>
                <c:pt idx="65">
                  <c:v>4.390231999423122E-2</c:v>
                </c:pt>
                <c:pt idx="66">
                  <c:v>1.2981879990547895E-2</c:v>
                </c:pt>
                <c:pt idx="67">
                  <c:v>1.3981879994389601E-2</c:v>
                </c:pt>
                <c:pt idx="68">
                  <c:v>1.5981879994797055E-2</c:v>
                </c:pt>
                <c:pt idx="69">
                  <c:v>1.5981879994797055E-2</c:v>
                </c:pt>
                <c:pt idx="70">
                  <c:v>1.7981879995204508E-2</c:v>
                </c:pt>
                <c:pt idx="71">
                  <c:v>1.7981879995204508E-2</c:v>
                </c:pt>
                <c:pt idx="72">
                  <c:v>1.9981879995611962E-2</c:v>
                </c:pt>
                <c:pt idx="73">
                  <c:v>1.9981879995611962E-2</c:v>
                </c:pt>
                <c:pt idx="74">
                  <c:v>5.7143979996908456E-2</c:v>
                </c:pt>
                <c:pt idx="75">
                  <c:v>5.0167380002676509E-2</c:v>
                </c:pt>
                <c:pt idx="76">
                  <c:v>4.5758640000713058E-2</c:v>
                </c:pt>
                <c:pt idx="77">
                  <c:v>4.7758640001120511E-2</c:v>
                </c:pt>
                <c:pt idx="78">
                  <c:v>2.7987959998426959E-2</c:v>
                </c:pt>
                <c:pt idx="79">
                  <c:v>2.6170479999564122E-2</c:v>
                </c:pt>
                <c:pt idx="80">
                  <c:v>3.2761739996203687E-2</c:v>
                </c:pt>
                <c:pt idx="81">
                  <c:v>3.9376399996399414E-2</c:v>
                </c:pt>
                <c:pt idx="82">
                  <c:v>3.9455960002669599E-2</c:v>
                </c:pt>
                <c:pt idx="83">
                  <c:v>4.1079859998717438E-2</c:v>
                </c:pt>
                <c:pt idx="84">
                  <c:v>4.6591559999797028E-2</c:v>
                </c:pt>
                <c:pt idx="85">
                  <c:v>5.9112619994266424E-2</c:v>
                </c:pt>
                <c:pt idx="86">
                  <c:v>3.461495999363251E-2</c:v>
                </c:pt>
                <c:pt idx="87">
                  <c:v>7.6617599988821894E-3</c:v>
                </c:pt>
                <c:pt idx="88">
                  <c:v>4.4538499998452608E-2</c:v>
                </c:pt>
                <c:pt idx="89">
                  <c:v>5.0538499992399011E-2</c:v>
                </c:pt>
                <c:pt idx="90">
                  <c:v>5.1538499996240716E-2</c:v>
                </c:pt>
                <c:pt idx="91">
                  <c:v>5.2096999992500059E-2</c:v>
                </c:pt>
                <c:pt idx="92">
                  <c:v>3.760869999678107E-2</c:v>
                </c:pt>
                <c:pt idx="93">
                  <c:v>3.4641459998965729E-2</c:v>
                </c:pt>
                <c:pt idx="94">
                  <c:v>3.5641459995531477E-2</c:v>
                </c:pt>
                <c:pt idx="99">
                  <c:v>5.1391719993262086E-2</c:v>
                </c:pt>
                <c:pt idx="100">
                  <c:v>5.7148179999785498E-2</c:v>
                </c:pt>
                <c:pt idx="101">
                  <c:v>3.9739439991535619E-2</c:v>
                </c:pt>
                <c:pt idx="106">
                  <c:v>5.5357199998979922E-2</c:v>
                </c:pt>
                <c:pt idx="110">
                  <c:v>5.4745639994507656E-2</c:v>
                </c:pt>
                <c:pt idx="111">
                  <c:v>7.1280739997746423E-2</c:v>
                </c:pt>
                <c:pt idx="112">
                  <c:v>5.4848599997058045E-2</c:v>
                </c:pt>
                <c:pt idx="113">
                  <c:v>4.443986000114819E-2</c:v>
                </c:pt>
                <c:pt idx="114">
                  <c:v>5.5884459994558711E-2</c:v>
                </c:pt>
                <c:pt idx="121">
                  <c:v>6.2237539998022839E-2</c:v>
                </c:pt>
                <c:pt idx="122">
                  <c:v>6.2937539994891267E-2</c:v>
                </c:pt>
                <c:pt idx="123">
                  <c:v>5.9349240000301506E-2</c:v>
                </c:pt>
                <c:pt idx="124">
                  <c:v>6.0649239996564575E-2</c:v>
                </c:pt>
                <c:pt idx="125">
                  <c:v>5.8522399995126761E-2</c:v>
                </c:pt>
                <c:pt idx="126">
                  <c:v>6.2331759996595792E-2</c:v>
                </c:pt>
                <c:pt idx="127">
                  <c:v>6.3031760000740178E-2</c:v>
                </c:pt>
                <c:pt idx="128">
                  <c:v>6.8443459997070022E-2</c:v>
                </c:pt>
                <c:pt idx="129">
                  <c:v>6.9243459998688195E-2</c:v>
                </c:pt>
                <c:pt idx="130">
                  <c:v>6.255515999509953E-2</c:v>
                </c:pt>
                <c:pt idx="131">
                  <c:v>6.4455159998033196E-2</c:v>
                </c:pt>
                <c:pt idx="132">
                  <c:v>6.3966859997890424E-2</c:v>
                </c:pt>
                <c:pt idx="133">
                  <c:v>6.586686000082409E-2</c:v>
                </c:pt>
                <c:pt idx="134">
                  <c:v>6.6601959995750804E-2</c:v>
                </c:pt>
                <c:pt idx="136">
                  <c:v>6.3887439995596651E-2</c:v>
                </c:pt>
                <c:pt idx="141">
                  <c:v>5.6910840001364704E-2</c:v>
                </c:pt>
                <c:pt idx="142">
                  <c:v>6.1910839998745359E-2</c:v>
                </c:pt>
                <c:pt idx="146">
                  <c:v>7.1337839995976537E-2</c:v>
                </c:pt>
                <c:pt idx="147">
                  <c:v>7.1937839995371178E-2</c:v>
                </c:pt>
                <c:pt idx="148">
                  <c:v>7.2749539998767432E-2</c:v>
                </c:pt>
                <c:pt idx="149">
                  <c:v>7.2849539996241219E-2</c:v>
                </c:pt>
                <c:pt idx="152">
                  <c:v>6.9132059994444717E-2</c:v>
                </c:pt>
                <c:pt idx="153">
                  <c:v>7.2132059998693876E-2</c:v>
                </c:pt>
                <c:pt idx="154">
                  <c:v>7.6358419995813165E-2</c:v>
                </c:pt>
                <c:pt idx="156">
                  <c:v>8.6461380000400823E-2</c:v>
                </c:pt>
                <c:pt idx="157">
                  <c:v>8.9461379997374024E-2</c:v>
                </c:pt>
                <c:pt idx="158">
                  <c:v>7.3973079997813329E-2</c:v>
                </c:pt>
                <c:pt idx="167">
                  <c:v>8.4400219995586667E-2</c:v>
                </c:pt>
                <c:pt idx="168">
                  <c:v>8.5600219994375948E-2</c:v>
                </c:pt>
                <c:pt idx="169">
                  <c:v>8.6600219998217653E-2</c:v>
                </c:pt>
                <c:pt idx="170">
                  <c:v>8.9035320001130458E-2</c:v>
                </c:pt>
                <c:pt idx="171">
                  <c:v>8.4668080002302304E-2</c:v>
                </c:pt>
                <c:pt idx="172">
                  <c:v>8.5368079999170732E-2</c:v>
                </c:pt>
                <c:pt idx="173">
                  <c:v>8.5668079998868052E-2</c:v>
                </c:pt>
                <c:pt idx="174">
                  <c:v>9.2983379996439908E-2</c:v>
                </c:pt>
                <c:pt idx="175">
                  <c:v>9.3283379996137228E-2</c:v>
                </c:pt>
                <c:pt idx="176">
                  <c:v>9.5383379994018469E-2</c:v>
                </c:pt>
                <c:pt idx="177">
                  <c:v>9.3185719997563865E-2</c:v>
                </c:pt>
                <c:pt idx="178">
                  <c:v>9.338571999251144E-2</c:v>
                </c:pt>
                <c:pt idx="179">
                  <c:v>9.4785719993524253E-2</c:v>
                </c:pt>
                <c:pt idx="182">
                  <c:v>8.4665419992234092E-2</c:v>
                </c:pt>
                <c:pt idx="183">
                  <c:v>9.0871339991281275E-2</c:v>
                </c:pt>
                <c:pt idx="184">
                  <c:v>8.6383039997599553E-2</c:v>
                </c:pt>
                <c:pt idx="185">
                  <c:v>8.9397079995251261E-2</c:v>
                </c:pt>
                <c:pt idx="186">
                  <c:v>0.12651863999781199</c:v>
                </c:pt>
                <c:pt idx="187">
                  <c:v>9.8948579994612373E-2</c:v>
                </c:pt>
                <c:pt idx="188">
                  <c:v>0.10134857999219093</c:v>
                </c:pt>
                <c:pt idx="189">
                  <c:v>0.10294857999542728</c:v>
                </c:pt>
                <c:pt idx="190">
                  <c:v>0.10233047999645351</c:v>
                </c:pt>
                <c:pt idx="191">
                  <c:v>0.10253047999867704</c:v>
                </c:pt>
                <c:pt idx="192">
                  <c:v>0.10333048000029521</c:v>
                </c:pt>
                <c:pt idx="193">
                  <c:v>0.10168959999282379</c:v>
                </c:pt>
                <c:pt idx="194">
                  <c:v>0.1030895999938366</c:v>
                </c:pt>
                <c:pt idx="195">
                  <c:v>0.10318959999131039</c:v>
                </c:pt>
                <c:pt idx="196">
                  <c:v>0.10408959999040235</c:v>
                </c:pt>
                <c:pt idx="197">
                  <c:v>0.10460129999410128</c:v>
                </c:pt>
                <c:pt idx="198">
                  <c:v>0.10762469999463065</c:v>
                </c:pt>
                <c:pt idx="199">
                  <c:v>0.11667149999993853</c:v>
                </c:pt>
                <c:pt idx="200">
                  <c:v>0.10619255999336019</c:v>
                </c:pt>
                <c:pt idx="201">
                  <c:v>0.10521595999307465</c:v>
                </c:pt>
                <c:pt idx="202">
                  <c:v>0.11472765999496914</c:v>
                </c:pt>
                <c:pt idx="203">
                  <c:v>0.1012393599958159</c:v>
                </c:pt>
                <c:pt idx="204">
                  <c:v>0.10045105999597581</c:v>
                </c:pt>
                <c:pt idx="207">
                  <c:v>0.11034231999656186</c:v>
                </c:pt>
                <c:pt idx="208">
                  <c:v>0.10485401999903843</c:v>
                </c:pt>
                <c:pt idx="209">
                  <c:v>0.11088677999214269</c:v>
                </c:pt>
                <c:pt idx="210">
                  <c:v>0.11339847999624908</c:v>
                </c:pt>
                <c:pt idx="211">
                  <c:v>0.11291017999610631</c:v>
                </c:pt>
                <c:pt idx="212">
                  <c:v>0.10842187999514863</c:v>
                </c:pt>
                <c:pt idx="213">
                  <c:v>0.10344528000132414</c:v>
                </c:pt>
                <c:pt idx="214">
                  <c:v>0.10115697999572149</c:v>
                </c:pt>
                <c:pt idx="215">
                  <c:v>9.9468679996789433E-2</c:v>
                </c:pt>
                <c:pt idx="216">
                  <c:v>0.10452483999688411</c:v>
                </c:pt>
                <c:pt idx="217">
                  <c:v>0.10954823999782093</c:v>
                </c:pt>
                <c:pt idx="218">
                  <c:v>0.11209270000108518</c:v>
                </c:pt>
                <c:pt idx="219">
                  <c:v>0.10760439999285154</c:v>
                </c:pt>
                <c:pt idx="220">
                  <c:v>0.10917225999583025</c:v>
                </c:pt>
                <c:pt idx="223">
                  <c:v>0.10421905999101</c:v>
                </c:pt>
                <c:pt idx="224">
                  <c:v>0.1137307599929045</c:v>
                </c:pt>
                <c:pt idx="225">
                  <c:v>0.11375415999646066</c:v>
                </c:pt>
                <c:pt idx="229">
                  <c:v>0.10281032000057166</c:v>
                </c:pt>
                <c:pt idx="230">
                  <c:v>0.10232201999315294</c:v>
                </c:pt>
                <c:pt idx="231">
                  <c:v>0.10437817999627441</c:v>
                </c:pt>
                <c:pt idx="232">
                  <c:v>0.1084577400033595</c:v>
                </c:pt>
                <c:pt idx="233">
                  <c:v>0.10858409999491414</c:v>
                </c:pt>
                <c:pt idx="234">
                  <c:v>0.10660749999806285</c:v>
                </c:pt>
                <c:pt idx="235">
                  <c:v>9.8066619997553062E-2</c:v>
                </c:pt>
                <c:pt idx="236">
                  <c:v>0.10541865999402944</c:v>
                </c:pt>
                <c:pt idx="237">
                  <c:v>0.11245451999275247</c:v>
                </c:pt>
                <c:pt idx="238">
                  <c:v>0.10906917999818688</c:v>
                </c:pt>
                <c:pt idx="239">
                  <c:v>0.10909258000174304</c:v>
                </c:pt>
                <c:pt idx="240">
                  <c:v>0.10460427999350941</c:v>
                </c:pt>
                <c:pt idx="241">
                  <c:v>0.10721894000016619</c:v>
                </c:pt>
                <c:pt idx="242">
                  <c:v>0.10886636000213912</c:v>
                </c:pt>
                <c:pt idx="243">
                  <c:v>0.1034342199927778</c:v>
                </c:pt>
                <c:pt idx="244">
                  <c:v>0.10663077999925008</c:v>
                </c:pt>
                <c:pt idx="246">
                  <c:v>0.11071033999178326</c:v>
                </c:pt>
                <c:pt idx="247">
                  <c:v>0.1122220399993239</c:v>
                </c:pt>
                <c:pt idx="248">
                  <c:v>0.11923139999998966</c:v>
                </c:pt>
                <c:pt idx="249">
                  <c:v>0.10673374000180047</c:v>
                </c:pt>
                <c:pt idx="250">
                  <c:v>0.11674309999943944</c:v>
                </c:pt>
                <c:pt idx="251">
                  <c:v>0.10925480000150856</c:v>
                </c:pt>
                <c:pt idx="252">
                  <c:v>0.11032499999419088</c:v>
                </c:pt>
                <c:pt idx="253">
                  <c:v>0.10783669999364065</c:v>
                </c:pt>
                <c:pt idx="254">
                  <c:v>0.1163577599945711</c:v>
                </c:pt>
                <c:pt idx="256">
                  <c:v>0.11442795999755617</c:v>
                </c:pt>
                <c:pt idx="257">
                  <c:v>0.12046071999793639</c:v>
                </c:pt>
                <c:pt idx="259">
                  <c:v>0.11548411999683594</c:v>
                </c:pt>
                <c:pt idx="260">
                  <c:v>0.11201921999600017</c:v>
                </c:pt>
                <c:pt idx="261">
                  <c:v>0.11253091999969911</c:v>
                </c:pt>
                <c:pt idx="262">
                  <c:v>0.11554027999227401</c:v>
                </c:pt>
                <c:pt idx="263">
                  <c:v>0.1210426199977519</c:v>
                </c:pt>
                <c:pt idx="264">
                  <c:v>0.11257537999335909</c:v>
                </c:pt>
                <c:pt idx="265">
                  <c:v>0.12857537999661872</c:v>
                </c:pt>
                <c:pt idx="266">
                  <c:v>0.10188707999623148</c:v>
                </c:pt>
                <c:pt idx="267">
                  <c:v>0.10598708000179613</c:v>
                </c:pt>
                <c:pt idx="268">
                  <c:v>0.110887080001703</c:v>
                </c:pt>
                <c:pt idx="269">
                  <c:v>0.11228707999543985</c:v>
                </c:pt>
                <c:pt idx="270">
                  <c:v>0.11508707999746548</c:v>
                </c:pt>
                <c:pt idx="271">
                  <c:v>0.12112217999674613</c:v>
                </c:pt>
                <c:pt idx="272">
                  <c:v>0.11464323999825865</c:v>
                </c:pt>
                <c:pt idx="273">
                  <c:v>0.11115493999386672</c:v>
                </c:pt>
                <c:pt idx="274">
                  <c:v>0.11366663999797311</c:v>
                </c:pt>
                <c:pt idx="275">
                  <c:v>0.10920174000057159</c:v>
                </c:pt>
                <c:pt idx="276">
                  <c:v>0.10622513999260264</c:v>
                </c:pt>
                <c:pt idx="277">
                  <c:v>0.10673683999630157</c:v>
                </c:pt>
                <c:pt idx="278">
                  <c:v>0.10330469999462366</c:v>
                </c:pt>
                <c:pt idx="281">
                  <c:v>0.11113463999208761</c:v>
                </c:pt>
                <c:pt idx="282">
                  <c:v>0.113646339996194</c:v>
                </c:pt>
                <c:pt idx="286">
                  <c:v>0.11434056000143755</c:v>
                </c:pt>
                <c:pt idx="287">
                  <c:v>0.11242012000002433</c:v>
                </c:pt>
                <c:pt idx="288">
                  <c:v>0.11254647999885492</c:v>
                </c:pt>
                <c:pt idx="290">
                  <c:v>0.11246060000121361</c:v>
                </c:pt>
                <c:pt idx="291">
                  <c:v>0.11197230000107083</c:v>
                </c:pt>
                <c:pt idx="292">
                  <c:v>0.10956355999223888</c:v>
                </c:pt>
                <c:pt idx="293">
                  <c:v>0.11358695999660995</c:v>
                </c:pt>
                <c:pt idx="294">
                  <c:v>0.11613141999259824</c:v>
                </c:pt>
                <c:pt idx="295">
                  <c:v>0.11115481999877375</c:v>
                </c:pt>
                <c:pt idx="296">
                  <c:v>0.11210643999947933</c:v>
                </c:pt>
                <c:pt idx="297">
                  <c:v>0.11666962000163039</c:v>
                </c:pt>
                <c:pt idx="298">
                  <c:v>0.11318131999723846</c:v>
                </c:pt>
                <c:pt idx="299">
                  <c:v>0.11719067999365507</c:v>
                </c:pt>
                <c:pt idx="300">
                  <c:v>0.117702379997354</c:v>
                </c:pt>
                <c:pt idx="301">
                  <c:v>0.11621408000064548</c:v>
                </c:pt>
                <c:pt idx="302">
                  <c:v>0.11923747999389889</c:v>
                </c:pt>
                <c:pt idx="303">
                  <c:v>0.11574917999678291</c:v>
                </c:pt>
                <c:pt idx="304">
                  <c:v>0.13481422000040766</c:v>
                </c:pt>
                <c:pt idx="305">
                  <c:v>0.14251422000234015</c:v>
                </c:pt>
                <c:pt idx="306">
                  <c:v>0.14521421999961603</c:v>
                </c:pt>
                <c:pt idx="307">
                  <c:v>0.14521421999961603</c:v>
                </c:pt>
                <c:pt idx="308">
                  <c:v>0.12692591999802971</c:v>
                </c:pt>
                <c:pt idx="309">
                  <c:v>0.12902591999591095</c:v>
                </c:pt>
                <c:pt idx="310">
                  <c:v>0.13452591999521246</c:v>
                </c:pt>
                <c:pt idx="311">
                  <c:v>0.13452591999521246</c:v>
                </c:pt>
                <c:pt idx="312">
                  <c:v>0.1366259199930937</c:v>
                </c:pt>
                <c:pt idx="315">
                  <c:v>0.1287181200023042</c:v>
                </c:pt>
                <c:pt idx="316">
                  <c:v>0.1343181199990795</c:v>
                </c:pt>
                <c:pt idx="318">
                  <c:v>0.15633305999654112</c:v>
                </c:pt>
                <c:pt idx="320">
                  <c:v>0.13857178000034764</c:v>
                </c:pt>
                <c:pt idx="328">
                  <c:v>0.1542442799982382</c:v>
                </c:pt>
                <c:pt idx="337">
                  <c:v>0.16559915999823716</c:v>
                </c:pt>
                <c:pt idx="341">
                  <c:v>0.17421851999824867</c:v>
                </c:pt>
                <c:pt idx="342">
                  <c:v>0.17514267999649746</c:v>
                </c:pt>
                <c:pt idx="343">
                  <c:v>0.18008453999209451</c:v>
                </c:pt>
                <c:pt idx="356">
                  <c:v>0.15541551999922376</c:v>
                </c:pt>
                <c:pt idx="357">
                  <c:v>0.18463383999187499</c:v>
                </c:pt>
                <c:pt idx="358">
                  <c:v>0.18271339999773772</c:v>
                </c:pt>
                <c:pt idx="359">
                  <c:v>0.18483975999697577</c:v>
                </c:pt>
                <c:pt idx="360">
                  <c:v>0.19119715999840992</c:v>
                </c:pt>
                <c:pt idx="361">
                  <c:v>0.18862241999886464</c:v>
                </c:pt>
                <c:pt idx="366">
                  <c:v>0.18838573999528307</c:v>
                </c:pt>
                <c:pt idx="367">
                  <c:v>0.191997439993429</c:v>
                </c:pt>
                <c:pt idx="369">
                  <c:v>0.20753827999578789</c:v>
                </c:pt>
                <c:pt idx="372">
                  <c:v>0.20963387999654515</c:v>
                </c:pt>
                <c:pt idx="373">
                  <c:v>0.21663939999416471</c:v>
                </c:pt>
                <c:pt idx="374">
                  <c:v>0.21662191999348579</c:v>
                </c:pt>
                <c:pt idx="381">
                  <c:v>0.17057883999950718</c:v>
                </c:pt>
                <c:pt idx="382">
                  <c:v>0.17457884000032209</c:v>
                </c:pt>
                <c:pt idx="383">
                  <c:v>0.19109053999272874</c:v>
                </c:pt>
                <c:pt idx="384">
                  <c:v>0.20209053999860771</c:v>
                </c:pt>
                <c:pt idx="392">
                  <c:v>0.21781923999515129</c:v>
                </c:pt>
                <c:pt idx="395">
                  <c:v>0.21797133999643847</c:v>
                </c:pt>
                <c:pt idx="427">
                  <c:v>0.25631155999872135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06B6-42FE-9552-7649F83B907E}"/>
            </c:ext>
          </c:extLst>
        </c:ser>
        <c:ser>
          <c:idx val="2"/>
          <c:order val="2"/>
          <c:tx>
            <c:strRef>
              <c:f>'Active 1'!$J$20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'Active 1'!$F$21:$F$599</c:f>
              <c:numCache>
                <c:formatCode>General</c:formatCode>
                <c:ptCount val="579"/>
                <c:pt idx="0">
                  <c:v>-21664.5</c:v>
                </c:pt>
                <c:pt idx="1">
                  <c:v>-9992</c:v>
                </c:pt>
                <c:pt idx="2">
                  <c:v>-9080</c:v>
                </c:pt>
                <c:pt idx="3">
                  <c:v>-9077.5</c:v>
                </c:pt>
                <c:pt idx="4">
                  <c:v>-7392.5</c:v>
                </c:pt>
                <c:pt idx="5">
                  <c:v>-4555</c:v>
                </c:pt>
                <c:pt idx="6">
                  <c:v>-2775</c:v>
                </c:pt>
                <c:pt idx="7">
                  <c:v>-254</c:v>
                </c:pt>
                <c:pt idx="8">
                  <c:v>-232</c:v>
                </c:pt>
                <c:pt idx="9">
                  <c:v>-229.5</c:v>
                </c:pt>
                <c:pt idx="10">
                  <c:v>-66</c:v>
                </c:pt>
                <c:pt idx="11">
                  <c:v>0</c:v>
                </c:pt>
                <c:pt idx="12">
                  <c:v>692</c:v>
                </c:pt>
                <c:pt idx="13">
                  <c:v>746</c:v>
                </c:pt>
                <c:pt idx="14">
                  <c:v>4384</c:v>
                </c:pt>
                <c:pt idx="15">
                  <c:v>4408.5</c:v>
                </c:pt>
                <c:pt idx="16">
                  <c:v>4447.5</c:v>
                </c:pt>
                <c:pt idx="17">
                  <c:v>4460</c:v>
                </c:pt>
                <c:pt idx="18">
                  <c:v>4467</c:v>
                </c:pt>
                <c:pt idx="19">
                  <c:v>5310.5</c:v>
                </c:pt>
                <c:pt idx="20">
                  <c:v>5313</c:v>
                </c:pt>
                <c:pt idx="21">
                  <c:v>5342.5</c:v>
                </c:pt>
                <c:pt idx="22">
                  <c:v>6215.5</c:v>
                </c:pt>
                <c:pt idx="23">
                  <c:v>7142</c:v>
                </c:pt>
                <c:pt idx="24">
                  <c:v>7144.5</c:v>
                </c:pt>
                <c:pt idx="25">
                  <c:v>7993</c:v>
                </c:pt>
                <c:pt idx="26">
                  <c:v>8071</c:v>
                </c:pt>
                <c:pt idx="27">
                  <c:v>8088</c:v>
                </c:pt>
                <c:pt idx="28">
                  <c:v>8110</c:v>
                </c:pt>
                <c:pt idx="29">
                  <c:v>8829</c:v>
                </c:pt>
                <c:pt idx="30">
                  <c:v>9873</c:v>
                </c:pt>
                <c:pt idx="31">
                  <c:v>10677.5</c:v>
                </c:pt>
                <c:pt idx="32">
                  <c:v>11391.5</c:v>
                </c:pt>
                <c:pt idx="33">
                  <c:v>11411</c:v>
                </c:pt>
                <c:pt idx="34">
                  <c:v>11628.5</c:v>
                </c:pt>
                <c:pt idx="35">
                  <c:v>12494</c:v>
                </c:pt>
                <c:pt idx="36">
                  <c:v>12545</c:v>
                </c:pt>
                <c:pt idx="37">
                  <c:v>12547.5</c:v>
                </c:pt>
                <c:pt idx="38">
                  <c:v>12550</c:v>
                </c:pt>
                <c:pt idx="39">
                  <c:v>13408.5</c:v>
                </c:pt>
                <c:pt idx="40">
                  <c:v>13411</c:v>
                </c:pt>
                <c:pt idx="41">
                  <c:v>13924.5</c:v>
                </c:pt>
                <c:pt idx="42">
                  <c:v>14103</c:v>
                </c:pt>
                <c:pt idx="43">
                  <c:v>14103</c:v>
                </c:pt>
                <c:pt idx="44">
                  <c:v>14105.5</c:v>
                </c:pt>
                <c:pt idx="45">
                  <c:v>14106</c:v>
                </c:pt>
                <c:pt idx="46">
                  <c:v>14108</c:v>
                </c:pt>
                <c:pt idx="47">
                  <c:v>14125.5</c:v>
                </c:pt>
                <c:pt idx="48">
                  <c:v>14132.5</c:v>
                </c:pt>
                <c:pt idx="49">
                  <c:v>14134.5</c:v>
                </c:pt>
                <c:pt idx="50">
                  <c:v>14137</c:v>
                </c:pt>
                <c:pt idx="51">
                  <c:v>14139.5</c:v>
                </c:pt>
                <c:pt idx="52">
                  <c:v>14144.5</c:v>
                </c:pt>
                <c:pt idx="53">
                  <c:v>14145</c:v>
                </c:pt>
                <c:pt idx="54">
                  <c:v>14155</c:v>
                </c:pt>
                <c:pt idx="55">
                  <c:v>14177</c:v>
                </c:pt>
                <c:pt idx="56">
                  <c:v>14193.5</c:v>
                </c:pt>
                <c:pt idx="57">
                  <c:v>14208</c:v>
                </c:pt>
                <c:pt idx="58">
                  <c:v>14213</c:v>
                </c:pt>
                <c:pt idx="59">
                  <c:v>14230</c:v>
                </c:pt>
                <c:pt idx="60">
                  <c:v>14230</c:v>
                </c:pt>
                <c:pt idx="61">
                  <c:v>14233</c:v>
                </c:pt>
                <c:pt idx="62">
                  <c:v>14235</c:v>
                </c:pt>
                <c:pt idx="63">
                  <c:v>14235</c:v>
                </c:pt>
                <c:pt idx="64">
                  <c:v>14240</c:v>
                </c:pt>
                <c:pt idx="65">
                  <c:v>14274</c:v>
                </c:pt>
                <c:pt idx="66">
                  <c:v>14291</c:v>
                </c:pt>
                <c:pt idx="67">
                  <c:v>14291</c:v>
                </c:pt>
                <c:pt idx="68">
                  <c:v>14291</c:v>
                </c:pt>
                <c:pt idx="69">
                  <c:v>14291</c:v>
                </c:pt>
                <c:pt idx="70">
                  <c:v>14291</c:v>
                </c:pt>
                <c:pt idx="71">
                  <c:v>14291</c:v>
                </c:pt>
                <c:pt idx="72">
                  <c:v>14291</c:v>
                </c:pt>
                <c:pt idx="73">
                  <c:v>14291</c:v>
                </c:pt>
                <c:pt idx="74">
                  <c:v>15073.5</c:v>
                </c:pt>
                <c:pt idx="75">
                  <c:v>15078.5</c:v>
                </c:pt>
                <c:pt idx="76">
                  <c:v>15098</c:v>
                </c:pt>
                <c:pt idx="77">
                  <c:v>15098</c:v>
                </c:pt>
                <c:pt idx="78">
                  <c:v>15147</c:v>
                </c:pt>
                <c:pt idx="79">
                  <c:v>15186</c:v>
                </c:pt>
                <c:pt idx="80">
                  <c:v>15205.5</c:v>
                </c:pt>
                <c:pt idx="81">
                  <c:v>15230</c:v>
                </c:pt>
                <c:pt idx="82">
                  <c:v>15247</c:v>
                </c:pt>
                <c:pt idx="83">
                  <c:v>15914.5</c:v>
                </c:pt>
                <c:pt idx="84">
                  <c:v>15917</c:v>
                </c:pt>
                <c:pt idx="85">
                  <c:v>15921.5</c:v>
                </c:pt>
                <c:pt idx="86">
                  <c:v>15922</c:v>
                </c:pt>
                <c:pt idx="87">
                  <c:v>15932</c:v>
                </c:pt>
                <c:pt idx="88">
                  <c:v>16012.5</c:v>
                </c:pt>
                <c:pt idx="89">
                  <c:v>16012.5</c:v>
                </c:pt>
                <c:pt idx="90">
                  <c:v>16012.5</c:v>
                </c:pt>
                <c:pt idx="91">
                  <c:v>16025</c:v>
                </c:pt>
                <c:pt idx="92">
                  <c:v>16027.5</c:v>
                </c:pt>
                <c:pt idx="93">
                  <c:v>16034.5</c:v>
                </c:pt>
                <c:pt idx="94">
                  <c:v>16034.5</c:v>
                </c:pt>
                <c:pt idx="95">
                  <c:v>16034.5</c:v>
                </c:pt>
                <c:pt idx="96">
                  <c:v>16034.5</c:v>
                </c:pt>
                <c:pt idx="97">
                  <c:v>16034.5</c:v>
                </c:pt>
                <c:pt idx="98">
                  <c:v>16171</c:v>
                </c:pt>
                <c:pt idx="99">
                  <c:v>16729</c:v>
                </c:pt>
                <c:pt idx="100">
                  <c:v>17638.5</c:v>
                </c:pt>
                <c:pt idx="101">
                  <c:v>17658</c:v>
                </c:pt>
                <c:pt idx="102">
                  <c:v>17738.5</c:v>
                </c:pt>
                <c:pt idx="103">
                  <c:v>17738.5</c:v>
                </c:pt>
                <c:pt idx="104">
                  <c:v>17772.5</c:v>
                </c:pt>
                <c:pt idx="105">
                  <c:v>17772.5</c:v>
                </c:pt>
                <c:pt idx="106">
                  <c:v>17790</c:v>
                </c:pt>
                <c:pt idx="107">
                  <c:v>17814</c:v>
                </c:pt>
                <c:pt idx="108">
                  <c:v>17814</c:v>
                </c:pt>
                <c:pt idx="109">
                  <c:v>17819</c:v>
                </c:pt>
                <c:pt idx="110">
                  <c:v>17873</c:v>
                </c:pt>
                <c:pt idx="111">
                  <c:v>17880.5</c:v>
                </c:pt>
                <c:pt idx="112">
                  <c:v>17895</c:v>
                </c:pt>
                <c:pt idx="113">
                  <c:v>17914.5</c:v>
                </c:pt>
                <c:pt idx="114">
                  <c:v>18009.5</c:v>
                </c:pt>
                <c:pt idx="115">
                  <c:v>18628.5</c:v>
                </c:pt>
                <c:pt idx="116">
                  <c:v>18628.5</c:v>
                </c:pt>
                <c:pt idx="117">
                  <c:v>18628.5</c:v>
                </c:pt>
                <c:pt idx="118">
                  <c:v>18633.5</c:v>
                </c:pt>
                <c:pt idx="119">
                  <c:v>18633.5</c:v>
                </c:pt>
                <c:pt idx="120">
                  <c:v>18633.5</c:v>
                </c:pt>
                <c:pt idx="121">
                  <c:v>18640.5</c:v>
                </c:pt>
                <c:pt idx="122">
                  <c:v>18640.5</c:v>
                </c:pt>
                <c:pt idx="123">
                  <c:v>18643</c:v>
                </c:pt>
                <c:pt idx="124">
                  <c:v>18643</c:v>
                </c:pt>
                <c:pt idx="125">
                  <c:v>18680</c:v>
                </c:pt>
                <c:pt idx="126">
                  <c:v>18682</c:v>
                </c:pt>
                <c:pt idx="127">
                  <c:v>18682</c:v>
                </c:pt>
                <c:pt idx="128">
                  <c:v>18684.5</c:v>
                </c:pt>
                <c:pt idx="129">
                  <c:v>18684.5</c:v>
                </c:pt>
                <c:pt idx="130">
                  <c:v>18687</c:v>
                </c:pt>
                <c:pt idx="131">
                  <c:v>18687</c:v>
                </c:pt>
                <c:pt idx="132">
                  <c:v>18689.5</c:v>
                </c:pt>
                <c:pt idx="133">
                  <c:v>18689.5</c:v>
                </c:pt>
                <c:pt idx="134">
                  <c:v>18697</c:v>
                </c:pt>
                <c:pt idx="135">
                  <c:v>18729</c:v>
                </c:pt>
                <c:pt idx="136">
                  <c:v>18758</c:v>
                </c:pt>
                <c:pt idx="137">
                  <c:v>18758</c:v>
                </c:pt>
                <c:pt idx="138">
                  <c:v>18758</c:v>
                </c:pt>
                <c:pt idx="139">
                  <c:v>18758</c:v>
                </c:pt>
                <c:pt idx="140">
                  <c:v>18758</c:v>
                </c:pt>
                <c:pt idx="141">
                  <c:v>18763</c:v>
                </c:pt>
                <c:pt idx="142">
                  <c:v>18763</c:v>
                </c:pt>
                <c:pt idx="143">
                  <c:v>18780</c:v>
                </c:pt>
                <c:pt idx="144">
                  <c:v>19350</c:v>
                </c:pt>
                <c:pt idx="145">
                  <c:v>19350</c:v>
                </c:pt>
                <c:pt idx="146">
                  <c:v>19538</c:v>
                </c:pt>
                <c:pt idx="147">
                  <c:v>19538</c:v>
                </c:pt>
                <c:pt idx="148">
                  <c:v>19540.5</c:v>
                </c:pt>
                <c:pt idx="149">
                  <c:v>19540.5</c:v>
                </c:pt>
                <c:pt idx="150">
                  <c:v>19577</c:v>
                </c:pt>
                <c:pt idx="151">
                  <c:v>19577</c:v>
                </c:pt>
                <c:pt idx="152">
                  <c:v>19579.5</c:v>
                </c:pt>
                <c:pt idx="153">
                  <c:v>19579.5</c:v>
                </c:pt>
                <c:pt idx="154">
                  <c:v>19606.5</c:v>
                </c:pt>
                <c:pt idx="155">
                  <c:v>19623.5</c:v>
                </c:pt>
                <c:pt idx="156">
                  <c:v>19628.5</c:v>
                </c:pt>
                <c:pt idx="157">
                  <c:v>19628.5</c:v>
                </c:pt>
                <c:pt idx="158">
                  <c:v>19631</c:v>
                </c:pt>
                <c:pt idx="159">
                  <c:v>19638</c:v>
                </c:pt>
                <c:pt idx="160">
                  <c:v>19638</c:v>
                </c:pt>
                <c:pt idx="161">
                  <c:v>19687</c:v>
                </c:pt>
                <c:pt idx="162">
                  <c:v>19687</c:v>
                </c:pt>
                <c:pt idx="163">
                  <c:v>20367</c:v>
                </c:pt>
                <c:pt idx="164">
                  <c:v>20367</c:v>
                </c:pt>
                <c:pt idx="165">
                  <c:v>20433</c:v>
                </c:pt>
                <c:pt idx="166">
                  <c:v>20433</c:v>
                </c:pt>
                <c:pt idx="167">
                  <c:v>20491.5</c:v>
                </c:pt>
                <c:pt idx="168">
                  <c:v>20491.5</c:v>
                </c:pt>
                <c:pt idx="169">
                  <c:v>20491.5</c:v>
                </c:pt>
                <c:pt idx="170">
                  <c:v>20499</c:v>
                </c:pt>
                <c:pt idx="171">
                  <c:v>20506</c:v>
                </c:pt>
                <c:pt idx="172">
                  <c:v>20506</c:v>
                </c:pt>
                <c:pt idx="173">
                  <c:v>20506</c:v>
                </c:pt>
                <c:pt idx="174">
                  <c:v>21278.5</c:v>
                </c:pt>
                <c:pt idx="175">
                  <c:v>21278.5</c:v>
                </c:pt>
                <c:pt idx="176">
                  <c:v>21278.5</c:v>
                </c:pt>
                <c:pt idx="177">
                  <c:v>21279</c:v>
                </c:pt>
                <c:pt idx="178">
                  <c:v>21279</c:v>
                </c:pt>
                <c:pt idx="179">
                  <c:v>21279</c:v>
                </c:pt>
                <c:pt idx="180">
                  <c:v>21323</c:v>
                </c:pt>
                <c:pt idx="181">
                  <c:v>21323</c:v>
                </c:pt>
                <c:pt idx="182">
                  <c:v>21381.5</c:v>
                </c:pt>
                <c:pt idx="183">
                  <c:v>21425.5</c:v>
                </c:pt>
                <c:pt idx="184">
                  <c:v>21428</c:v>
                </c:pt>
                <c:pt idx="185">
                  <c:v>21431</c:v>
                </c:pt>
                <c:pt idx="186">
                  <c:v>22098</c:v>
                </c:pt>
                <c:pt idx="187">
                  <c:v>22168.5</c:v>
                </c:pt>
                <c:pt idx="188">
                  <c:v>22168.5</c:v>
                </c:pt>
                <c:pt idx="189">
                  <c:v>22168.5</c:v>
                </c:pt>
                <c:pt idx="190">
                  <c:v>22186</c:v>
                </c:pt>
                <c:pt idx="191">
                  <c:v>22186</c:v>
                </c:pt>
                <c:pt idx="192">
                  <c:v>22186</c:v>
                </c:pt>
                <c:pt idx="193">
                  <c:v>22220</c:v>
                </c:pt>
                <c:pt idx="194">
                  <c:v>22220</c:v>
                </c:pt>
                <c:pt idx="195">
                  <c:v>22220</c:v>
                </c:pt>
                <c:pt idx="196">
                  <c:v>22220</c:v>
                </c:pt>
                <c:pt idx="197">
                  <c:v>22222.5</c:v>
                </c:pt>
                <c:pt idx="198">
                  <c:v>22227.5</c:v>
                </c:pt>
                <c:pt idx="199">
                  <c:v>22237.5</c:v>
                </c:pt>
                <c:pt idx="200">
                  <c:v>22242</c:v>
                </c:pt>
                <c:pt idx="201">
                  <c:v>22247</c:v>
                </c:pt>
                <c:pt idx="202">
                  <c:v>22249.5</c:v>
                </c:pt>
                <c:pt idx="203">
                  <c:v>22252</c:v>
                </c:pt>
                <c:pt idx="204">
                  <c:v>22254.5</c:v>
                </c:pt>
                <c:pt idx="205">
                  <c:v>22269</c:v>
                </c:pt>
                <c:pt idx="206">
                  <c:v>22269</c:v>
                </c:pt>
                <c:pt idx="207">
                  <c:v>22274</c:v>
                </c:pt>
                <c:pt idx="208">
                  <c:v>22276.5</c:v>
                </c:pt>
                <c:pt idx="209">
                  <c:v>22283.5</c:v>
                </c:pt>
                <c:pt idx="210">
                  <c:v>22286</c:v>
                </c:pt>
                <c:pt idx="211">
                  <c:v>22288.5</c:v>
                </c:pt>
                <c:pt idx="212">
                  <c:v>22291</c:v>
                </c:pt>
                <c:pt idx="213">
                  <c:v>22296</c:v>
                </c:pt>
                <c:pt idx="214">
                  <c:v>22298.5</c:v>
                </c:pt>
                <c:pt idx="215">
                  <c:v>22301</c:v>
                </c:pt>
                <c:pt idx="216">
                  <c:v>22313</c:v>
                </c:pt>
                <c:pt idx="217">
                  <c:v>22318</c:v>
                </c:pt>
                <c:pt idx="218">
                  <c:v>22327.5</c:v>
                </c:pt>
                <c:pt idx="219">
                  <c:v>22330</c:v>
                </c:pt>
                <c:pt idx="220">
                  <c:v>22344.5</c:v>
                </c:pt>
                <c:pt idx="221">
                  <c:v>22352</c:v>
                </c:pt>
                <c:pt idx="222">
                  <c:v>22352</c:v>
                </c:pt>
                <c:pt idx="223">
                  <c:v>22354.5</c:v>
                </c:pt>
                <c:pt idx="224">
                  <c:v>22357</c:v>
                </c:pt>
                <c:pt idx="225">
                  <c:v>22362</c:v>
                </c:pt>
                <c:pt idx="226">
                  <c:v>22366.5</c:v>
                </c:pt>
                <c:pt idx="227">
                  <c:v>22366.5</c:v>
                </c:pt>
                <c:pt idx="228">
                  <c:v>22371.5</c:v>
                </c:pt>
                <c:pt idx="229">
                  <c:v>22374</c:v>
                </c:pt>
                <c:pt idx="230">
                  <c:v>22376.5</c:v>
                </c:pt>
                <c:pt idx="231">
                  <c:v>22388.5</c:v>
                </c:pt>
                <c:pt idx="232">
                  <c:v>22405.5</c:v>
                </c:pt>
                <c:pt idx="233">
                  <c:v>22432.5</c:v>
                </c:pt>
                <c:pt idx="234">
                  <c:v>22437.5</c:v>
                </c:pt>
                <c:pt idx="235">
                  <c:v>22471.5</c:v>
                </c:pt>
                <c:pt idx="236">
                  <c:v>22824.5</c:v>
                </c:pt>
                <c:pt idx="237">
                  <c:v>22939</c:v>
                </c:pt>
                <c:pt idx="238">
                  <c:v>22963.5</c:v>
                </c:pt>
                <c:pt idx="239">
                  <c:v>22968.5</c:v>
                </c:pt>
                <c:pt idx="240">
                  <c:v>22971</c:v>
                </c:pt>
                <c:pt idx="241">
                  <c:v>22995.5</c:v>
                </c:pt>
                <c:pt idx="242">
                  <c:v>23027</c:v>
                </c:pt>
                <c:pt idx="243">
                  <c:v>23041.5</c:v>
                </c:pt>
                <c:pt idx="244">
                  <c:v>23083.5</c:v>
                </c:pt>
                <c:pt idx="245">
                  <c:v>23098</c:v>
                </c:pt>
                <c:pt idx="246">
                  <c:v>23100.5</c:v>
                </c:pt>
                <c:pt idx="247">
                  <c:v>23103</c:v>
                </c:pt>
                <c:pt idx="248">
                  <c:v>23105</c:v>
                </c:pt>
                <c:pt idx="249">
                  <c:v>23105.5</c:v>
                </c:pt>
                <c:pt idx="250">
                  <c:v>23107.5</c:v>
                </c:pt>
                <c:pt idx="251">
                  <c:v>23110</c:v>
                </c:pt>
                <c:pt idx="252">
                  <c:v>23125</c:v>
                </c:pt>
                <c:pt idx="253">
                  <c:v>23127.5</c:v>
                </c:pt>
                <c:pt idx="254">
                  <c:v>23132</c:v>
                </c:pt>
                <c:pt idx="255">
                  <c:v>23139.5</c:v>
                </c:pt>
                <c:pt idx="256">
                  <c:v>23147</c:v>
                </c:pt>
                <c:pt idx="257">
                  <c:v>23154</c:v>
                </c:pt>
                <c:pt idx="258">
                  <c:v>23156.5</c:v>
                </c:pt>
                <c:pt idx="259">
                  <c:v>23159</c:v>
                </c:pt>
                <c:pt idx="260">
                  <c:v>23166.5</c:v>
                </c:pt>
                <c:pt idx="261">
                  <c:v>23169</c:v>
                </c:pt>
                <c:pt idx="262">
                  <c:v>23171</c:v>
                </c:pt>
                <c:pt idx="263">
                  <c:v>23171.5</c:v>
                </c:pt>
                <c:pt idx="264">
                  <c:v>23178.5</c:v>
                </c:pt>
                <c:pt idx="265">
                  <c:v>23178.5</c:v>
                </c:pt>
                <c:pt idx="266">
                  <c:v>23181</c:v>
                </c:pt>
                <c:pt idx="267">
                  <c:v>23181</c:v>
                </c:pt>
                <c:pt idx="268">
                  <c:v>23181</c:v>
                </c:pt>
                <c:pt idx="269">
                  <c:v>23181</c:v>
                </c:pt>
                <c:pt idx="270">
                  <c:v>23181</c:v>
                </c:pt>
                <c:pt idx="271">
                  <c:v>23188.5</c:v>
                </c:pt>
                <c:pt idx="272">
                  <c:v>23193</c:v>
                </c:pt>
                <c:pt idx="273">
                  <c:v>23195.5</c:v>
                </c:pt>
                <c:pt idx="274">
                  <c:v>23198</c:v>
                </c:pt>
                <c:pt idx="275">
                  <c:v>23205.5</c:v>
                </c:pt>
                <c:pt idx="276">
                  <c:v>23210.5</c:v>
                </c:pt>
                <c:pt idx="277">
                  <c:v>23213</c:v>
                </c:pt>
                <c:pt idx="278">
                  <c:v>23227.5</c:v>
                </c:pt>
                <c:pt idx="279">
                  <c:v>23242</c:v>
                </c:pt>
                <c:pt idx="280">
                  <c:v>23261.5</c:v>
                </c:pt>
                <c:pt idx="281">
                  <c:v>23298</c:v>
                </c:pt>
                <c:pt idx="282">
                  <c:v>23300.5</c:v>
                </c:pt>
                <c:pt idx="283">
                  <c:v>23327.5</c:v>
                </c:pt>
                <c:pt idx="284">
                  <c:v>23330</c:v>
                </c:pt>
                <c:pt idx="285">
                  <c:v>23342</c:v>
                </c:pt>
                <c:pt idx="286">
                  <c:v>23342</c:v>
                </c:pt>
                <c:pt idx="287">
                  <c:v>23359</c:v>
                </c:pt>
                <c:pt idx="288">
                  <c:v>23386</c:v>
                </c:pt>
                <c:pt idx="289">
                  <c:v>23386</c:v>
                </c:pt>
                <c:pt idx="290">
                  <c:v>23795</c:v>
                </c:pt>
                <c:pt idx="291">
                  <c:v>23797.5</c:v>
                </c:pt>
                <c:pt idx="292">
                  <c:v>23817</c:v>
                </c:pt>
                <c:pt idx="293">
                  <c:v>23822</c:v>
                </c:pt>
                <c:pt idx="294">
                  <c:v>23831.5</c:v>
                </c:pt>
                <c:pt idx="295">
                  <c:v>23836.5</c:v>
                </c:pt>
                <c:pt idx="296">
                  <c:v>23933</c:v>
                </c:pt>
                <c:pt idx="297">
                  <c:v>23946.5</c:v>
                </c:pt>
                <c:pt idx="298">
                  <c:v>23949</c:v>
                </c:pt>
                <c:pt idx="299">
                  <c:v>23951</c:v>
                </c:pt>
                <c:pt idx="300">
                  <c:v>23953.5</c:v>
                </c:pt>
                <c:pt idx="301">
                  <c:v>23956</c:v>
                </c:pt>
                <c:pt idx="302">
                  <c:v>23961</c:v>
                </c:pt>
                <c:pt idx="303">
                  <c:v>23963.5</c:v>
                </c:pt>
                <c:pt idx="304">
                  <c:v>24041.5</c:v>
                </c:pt>
                <c:pt idx="305">
                  <c:v>24041.5</c:v>
                </c:pt>
                <c:pt idx="306">
                  <c:v>24041.5</c:v>
                </c:pt>
                <c:pt idx="307">
                  <c:v>24041.5</c:v>
                </c:pt>
                <c:pt idx="308">
                  <c:v>24044</c:v>
                </c:pt>
                <c:pt idx="309">
                  <c:v>24044</c:v>
                </c:pt>
                <c:pt idx="310">
                  <c:v>24044</c:v>
                </c:pt>
                <c:pt idx="311">
                  <c:v>24044</c:v>
                </c:pt>
                <c:pt idx="312">
                  <c:v>24044</c:v>
                </c:pt>
                <c:pt idx="313">
                  <c:v>24049</c:v>
                </c:pt>
                <c:pt idx="314">
                  <c:v>24912</c:v>
                </c:pt>
                <c:pt idx="315">
                  <c:v>25709</c:v>
                </c:pt>
                <c:pt idx="316">
                  <c:v>25709</c:v>
                </c:pt>
                <c:pt idx="317">
                  <c:v>25763</c:v>
                </c:pt>
                <c:pt idx="318">
                  <c:v>25904.5</c:v>
                </c:pt>
                <c:pt idx="319">
                  <c:v>26753</c:v>
                </c:pt>
                <c:pt idx="320">
                  <c:v>27408.5</c:v>
                </c:pt>
                <c:pt idx="321">
                  <c:v>27621</c:v>
                </c:pt>
                <c:pt idx="322">
                  <c:v>27713.5</c:v>
                </c:pt>
                <c:pt idx="323">
                  <c:v>27723.5</c:v>
                </c:pt>
                <c:pt idx="324">
                  <c:v>28376.5</c:v>
                </c:pt>
                <c:pt idx="325">
                  <c:v>28467</c:v>
                </c:pt>
                <c:pt idx="326">
                  <c:v>28467</c:v>
                </c:pt>
                <c:pt idx="327">
                  <c:v>28467</c:v>
                </c:pt>
                <c:pt idx="328">
                  <c:v>28471</c:v>
                </c:pt>
                <c:pt idx="329">
                  <c:v>28594</c:v>
                </c:pt>
                <c:pt idx="330">
                  <c:v>28611</c:v>
                </c:pt>
                <c:pt idx="331">
                  <c:v>29313</c:v>
                </c:pt>
                <c:pt idx="332">
                  <c:v>29330</c:v>
                </c:pt>
                <c:pt idx="333">
                  <c:v>29354.5</c:v>
                </c:pt>
                <c:pt idx="334">
                  <c:v>29442.5</c:v>
                </c:pt>
                <c:pt idx="335">
                  <c:v>29442.5</c:v>
                </c:pt>
                <c:pt idx="336">
                  <c:v>29447.5</c:v>
                </c:pt>
                <c:pt idx="337">
                  <c:v>29487</c:v>
                </c:pt>
                <c:pt idx="338">
                  <c:v>30129.5</c:v>
                </c:pt>
                <c:pt idx="339">
                  <c:v>30232</c:v>
                </c:pt>
                <c:pt idx="340">
                  <c:v>30237</c:v>
                </c:pt>
                <c:pt idx="341">
                  <c:v>30239</c:v>
                </c:pt>
                <c:pt idx="342">
                  <c:v>30351</c:v>
                </c:pt>
                <c:pt idx="343">
                  <c:v>30915.5</c:v>
                </c:pt>
                <c:pt idx="344">
                  <c:v>31063.5</c:v>
                </c:pt>
                <c:pt idx="345">
                  <c:v>31066</c:v>
                </c:pt>
                <c:pt idx="346">
                  <c:v>31085.5</c:v>
                </c:pt>
                <c:pt idx="347">
                  <c:v>31095.5</c:v>
                </c:pt>
                <c:pt idx="348">
                  <c:v>31100.5</c:v>
                </c:pt>
                <c:pt idx="349">
                  <c:v>31161.5</c:v>
                </c:pt>
                <c:pt idx="350">
                  <c:v>31163.5</c:v>
                </c:pt>
                <c:pt idx="351">
                  <c:v>31164</c:v>
                </c:pt>
                <c:pt idx="352">
                  <c:v>31166</c:v>
                </c:pt>
                <c:pt idx="353">
                  <c:v>31166.5</c:v>
                </c:pt>
                <c:pt idx="354">
                  <c:v>31195.5</c:v>
                </c:pt>
                <c:pt idx="355">
                  <c:v>31234.5</c:v>
                </c:pt>
                <c:pt idx="356">
                  <c:v>31264</c:v>
                </c:pt>
                <c:pt idx="357">
                  <c:v>31738</c:v>
                </c:pt>
                <c:pt idx="358">
                  <c:v>31755</c:v>
                </c:pt>
                <c:pt idx="359">
                  <c:v>31782</c:v>
                </c:pt>
                <c:pt idx="360">
                  <c:v>31837</c:v>
                </c:pt>
                <c:pt idx="361">
                  <c:v>31906.5</c:v>
                </c:pt>
                <c:pt idx="362">
                  <c:v>31941.5</c:v>
                </c:pt>
                <c:pt idx="363">
                  <c:v>31961</c:v>
                </c:pt>
                <c:pt idx="364">
                  <c:v>31992.5</c:v>
                </c:pt>
                <c:pt idx="365">
                  <c:v>32005</c:v>
                </c:pt>
                <c:pt idx="366">
                  <c:v>32005.5</c:v>
                </c:pt>
                <c:pt idx="367">
                  <c:v>32008</c:v>
                </c:pt>
                <c:pt idx="368">
                  <c:v>32080.5</c:v>
                </c:pt>
                <c:pt idx="369">
                  <c:v>33021</c:v>
                </c:pt>
                <c:pt idx="370">
                  <c:v>33034</c:v>
                </c:pt>
                <c:pt idx="371">
                  <c:v>33092.5</c:v>
                </c:pt>
                <c:pt idx="372">
                  <c:v>33191</c:v>
                </c:pt>
                <c:pt idx="373">
                  <c:v>33705</c:v>
                </c:pt>
                <c:pt idx="374">
                  <c:v>33744</c:v>
                </c:pt>
                <c:pt idx="375">
                  <c:v>33775</c:v>
                </c:pt>
                <c:pt idx="376">
                  <c:v>33777.5</c:v>
                </c:pt>
                <c:pt idx="377">
                  <c:v>33789.5</c:v>
                </c:pt>
                <c:pt idx="378">
                  <c:v>33792</c:v>
                </c:pt>
                <c:pt idx="379">
                  <c:v>33836</c:v>
                </c:pt>
                <c:pt idx="380">
                  <c:v>33838.5</c:v>
                </c:pt>
                <c:pt idx="381">
                  <c:v>33863</c:v>
                </c:pt>
                <c:pt idx="382">
                  <c:v>33863</c:v>
                </c:pt>
                <c:pt idx="383">
                  <c:v>33865.5</c:v>
                </c:pt>
                <c:pt idx="384">
                  <c:v>33865.5</c:v>
                </c:pt>
                <c:pt idx="385">
                  <c:v>33865.5</c:v>
                </c:pt>
                <c:pt idx="386">
                  <c:v>33865.5</c:v>
                </c:pt>
                <c:pt idx="387">
                  <c:v>33865.5</c:v>
                </c:pt>
                <c:pt idx="388">
                  <c:v>33868</c:v>
                </c:pt>
                <c:pt idx="389">
                  <c:v>33868</c:v>
                </c:pt>
                <c:pt idx="390">
                  <c:v>33868</c:v>
                </c:pt>
                <c:pt idx="391">
                  <c:v>33868</c:v>
                </c:pt>
                <c:pt idx="392">
                  <c:v>33893</c:v>
                </c:pt>
                <c:pt idx="393">
                  <c:v>33904.5</c:v>
                </c:pt>
                <c:pt idx="394">
                  <c:v>33907</c:v>
                </c:pt>
                <c:pt idx="395">
                  <c:v>33925.5</c:v>
                </c:pt>
                <c:pt idx="396">
                  <c:v>34543</c:v>
                </c:pt>
                <c:pt idx="397">
                  <c:v>34601.5</c:v>
                </c:pt>
                <c:pt idx="398">
                  <c:v>34601.5</c:v>
                </c:pt>
                <c:pt idx="399">
                  <c:v>34601.5</c:v>
                </c:pt>
                <c:pt idx="400">
                  <c:v>34641.5</c:v>
                </c:pt>
                <c:pt idx="401">
                  <c:v>34651</c:v>
                </c:pt>
                <c:pt idx="402">
                  <c:v>34662.5</c:v>
                </c:pt>
                <c:pt idx="403">
                  <c:v>34670</c:v>
                </c:pt>
                <c:pt idx="404">
                  <c:v>34733.5</c:v>
                </c:pt>
                <c:pt idx="405">
                  <c:v>34736</c:v>
                </c:pt>
                <c:pt idx="406">
                  <c:v>34736</c:v>
                </c:pt>
                <c:pt idx="407">
                  <c:v>34762.5</c:v>
                </c:pt>
                <c:pt idx="408">
                  <c:v>34765</c:v>
                </c:pt>
                <c:pt idx="409">
                  <c:v>34800</c:v>
                </c:pt>
                <c:pt idx="410">
                  <c:v>34809</c:v>
                </c:pt>
                <c:pt idx="411">
                  <c:v>34811.5</c:v>
                </c:pt>
                <c:pt idx="412">
                  <c:v>35428</c:v>
                </c:pt>
                <c:pt idx="413">
                  <c:v>35536</c:v>
                </c:pt>
                <c:pt idx="414">
                  <c:v>35542.5</c:v>
                </c:pt>
                <c:pt idx="415">
                  <c:v>35562</c:v>
                </c:pt>
                <c:pt idx="416">
                  <c:v>35572</c:v>
                </c:pt>
                <c:pt idx="417">
                  <c:v>35574.5</c:v>
                </c:pt>
                <c:pt idx="418">
                  <c:v>35682</c:v>
                </c:pt>
                <c:pt idx="419">
                  <c:v>35682</c:v>
                </c:pt>
                <c:pt idx="420">
                  <c:v>35682</c:v>
                </c:pt>
                <c:pt idx="421">
                  <c:v>36321</c:v>
                </c:pt>
                <c:pt idx="422">
                  <c:v>36442.5</c:v>
                </c:pt>
                <c:pt idx="423">
                  <c:v>36507</c:v>
                </c:pt>
                <c:pt idx="424">
                  <c:v>36630.5</c:v>
                </c:pt>
                <c:pt idx="425">
                  <c:v>36630.5</c:v>
                </c:pt>
                <c:pt idx="426">
                  <c:v>36630.5</c:v>
                </c:pt>
                <c:pt idx="427">
                  <c:v>37417</c:v>
                </c:pt>
                <c:pt idx="428">
                  <c:v>38216</c:v>
                </c:pt>
                <c:pt idx="429">
                  <c:v>38438</c:v>
                </c:pt>
                <c:pt idx="430">
                  <c:v>39128</c:v>
                </c:pt>
                <c:pt idx="431">
                  <c:v>39198</c:v>
                </c:pt>
                <c:pt idx="432">
                  <c:v>39934</c:v>
                </c:pt>
                <c:pt idx="433">
                  <c:v>40014.5</c:v>
                </c:pt>
                <c:pt idx="434">
                  <c:v>40810</c:v>
                </c:pt>
                <c:pt idx="435">
                  <c:v>40970.5</c:v>
                </c:pt>
                <c:pt idx="436">
                  <c:v>41015</c:v>
                </c:pt>
                <c:pt idx="437">
                  <c:v>41137</c:v>
                </c:pt>
                <c:pt idx="438">
                  <c:v>41651.5</c:v>
                </c:pt>
                <c:pt idx="439">
                  <c:v>41766</c:v>
                </c:pt>
                <c:pt idx="440">
                  <c:v>41927</c:v>
                </c:pt>
                <c:pt idx="441">
                  <c:v>41971</c:v>
                </c:pt>
                <c:pt idx="442">
                  <c:v>42682</c:v>
                </c:pt>
                <c:pt idx="443">
                  <c:v>42717.5</c:v>
                </c:pt>
                <c:pt idx="444">
                  <c:v>42717.5</c:v>
                </c:pt>
                <c:pt idx="445">
                  <c:v>42717.5</c:v>
                </c:pt>
                <c:pt idx="446">
                  <c:v>42790</c:v>
                </c:pt>
                <c:pt idx="447">
                  <c:v>43533</c:v>
                </c:pt>
                <c:pt idx="448">
                  <c:v>43533</c:v>
                </c:pt>
                <c:pt idx="449">
                  <c:v>43618.5</c:v>
                </c:pt>
                <c:pt idx="450">
                  <c:v>43665</c:v>
                </c:pt>
                <c:pt idx="451">
                  <c:v>43702</c:v>
                </c:pt>
                <c:pt idx="452">
                  <c:v>43709</c:v>
                </c:pt>
                <c:pt idx="453">
                  <c:v>43822</c:v>
                </c:pt>
                <c:pt idx="454">
                  <c:v>44417</c:v>
                </c:pt>
                <c:pt idx="455">
                  <c:v>44497.5</c:v>
                </c:pt>
                <c:pt idx="456">
                  <c:v>44530.5</c:v>
                </c:pt>
                <c:pt idx="457">
                  <c:v>44584</c:v>
                </c:pt>
                <c:pt idx="458">
                  <c:v>44636</c:v>
                </c:pt>
                <c:pt idx="459">
                  <c:v>45484</c:v>
                </c:pt>
                <c:pt idx="460">
                  <c:v>45648</c:v>
                </c:pt>
                <c:pt idx="461">
                  <c:v>46145</c:v>
                </c:pt>
                <c:pt idx="462">
                  <c:v>46176</c:v>
                </c:pt>
                <c:pt idx="463">
                  <c:v>46211</c:v>
                </c:pt>
                <c:pt idx="464">
                  <c:v>46284</c:v>
                </c:pt>
                <c:pt idx="465">
                  <c:v>46288.5</c:v>
                </c:pt>
                <c:pt idx="466">
                  <c:v>46361.5</c:v>
                </c:pt>
                <c:pt idx="467">
                  <c:v>46477</c:v>
                </c:pt>
                <c:pt idx="468">
                  <c:v>47101</c:v>
                </c:pt>
                <c:pt idx="469">
                  <c:v>47259</c:v>
                </c:pt>
                <c:pt idx="470">
                  <c:v>48086</c:v>
                </c:pt>
                <c:pt idx="471">
                  <c:v>48166</c:v>
                </c:pt>
                <c:pt idx="472">
                  <c:v>48274</c:v>
                </c:pt>
              </c:numCache>
            </c:numRef>
          </c:xVal>
          <c:yVal>
            <c:numRef>
              <c:f>'Active 1'!$J$21:$J$599</c:f>
              <c:numCache>
                <c:formatCode>General</c:formatCode>
                <c:ptCount val="579"/>
                <c:pt idx="0">
                  <c:v>2.7910139997402439E-2</c:v>
                </c:pt>
                <c:pt idx="1">
                  <c:v>3.7439996958710253E-5</c:v>
                </c:pt>
                <c:pt idx="2">
                  <c:v>-6.9440000515896827E-4</c:v>
                </c:pt>
                <c:pt idx="3">
                  <c:v>-4.8270000115735456E-4</c:v>
                </c:pt>
                <c:pt idx="4">
                  <c:v>-2.9690000519622117E-4</c:v>
                </c:pt>
                <c:pt idx="6">
                  <c:v>-1.4870000086375512E-3</c:v>
                </c:pt>
                <c:pt idx="10">
                  <c:v>2.7911199940717779E-3</c:v>
                </c:pt>
                <c:pt idx="30">
                  <c:v>4.3056399954366498E-3</c:v>
                </c:pt>
                <c:pt idx="35">
                  <c:v>2.3571919999085367E-2</c:v>
                </c:pt>
                <c:pt idx="36">
                  <c:v>2.4510599992936477E-2</c:v>
                </c:pt>
                <c:pt idx="37">
                  <c:v>2.5322299996332731E-2</c:v>
                </c:pt>
                <c:pt idx="38">
                  <c:v>2.54339999955846E-2</c:v>
                </c:pt>
                <c:pt idx="48">
                  <c:v>3.5140099993441254E-2</c:v>
                </c:pt>
                <c:pt idx="49">
                  <c:v>3.5549460000765976E-2</c:v>
                </c:pt>
                <c:pt idx="50">
                  <c:v>3.5461159997794311E-2</c:v>
                </c:pt>
                <c:pt idx="51">
                  <c:v>3.5672859994519968E-2</c:v>
                </c:pt>
                <c:pt idx="52">
                  <c:v>3.4496259992010891E-2</c:v>
                </c:pt>
                <c:pt idx="63">
                  <c:v>2.9119799997715745E-2</c:v>
                </c:pt>
                <c:pt idx="95">
                  <c:v>4.4541459996253252E-2</c:v>
                </c:pt>
                <c:pt idx="96">
                  <c:v>4.4941460000700317E-2</c:v>
                </c:pt>
                <c:pt idx="97">
                  <c:v>4.5241460000397637E-2</c:v>
                </c:pt>
                <c:pt idx="98">
                  <c:v>4.3680279995896854E-2</c:v>
                </c:pt>
                <c:pt idx="102">
                  <c:v>5.5816179999965243E-2</c:v>
                </c:pt>
                <c:pt idx="103">
                  <c:v>5.6216179997136351E-2</c:v>
                </c:pt>
                <c:pt idx="104">
                  <c:v>5.527530000108527E-2</c:v>
                </c:pt>
                <c:pt idx="105">
                  <c:v>5.7975299998361152E-2</c:v>
                </c:pt>
                <c:pt idx="107">
                  <c:v>5.5769519996829331E-2</c:v>
                </c:pt>
                <c:pt idx="108">
                  <c:v>5.6169519994000439E-2</c:v>
                </c:pt>
                <c:pt idx="109">
                  <c:v>5.0092919998860452E-2</c:v>
                </c:pt>
                <c:pt idx="115">
                  <c:v>6.2981379996926989E-2</c:v>
                </c:pt>
                <c:pt idx="116">
                  <c:v>6.3181379991874564E-2</c:v>
                </c:pt>
                <c:pt idx="117">
                  <c:v>6.3681379993795417E-2</c:v>
                </c:pt>
                <c:pt idx="118">
                  <c:v>6.3404779990378302E-2</c:v>
                </c:pt>
                <c:pt idx="119">
                  <c:v>6.3504779995128047E-2</c:v>
                </c:pt>
                <c:pt idx="120">
                  <c:v>6.3704779990075622E-2</c:v>
                </c:pt>
                <c:pt idx="137">
                  <c:v>6.4187439995293971E-2</c:v>
                </c:pt>
                <c:pt idx="138">
                  <c:v>6.4187439995293971E-2</c:v>
                </c:pt>
                <c:pt idx="139">
                  <c:v>6.4187439995293971E-2</c:v>
                </c:pt>
                <c:pt idx="140">
                  <c:v>6.4887439992162399E-2</c:v>
                </c:pt>
                <c:pt idx="143">
                  <c:v>6.6990399995120242E-2</c:v>
                </c:pt>
                <c:pt idx="144">
                  <c:v>6.9958000000042375E-2</c:v>
                </c:pt>
                <c:pt idx="145">
                  <c:v>7.2057999997923616E-2</c:v>
                </c:pt>
                <c:pt idx="150">
                  <c:v>7.3420359993178863E-2</c:v>
                </c:pt>
                <c:pt idx="151">
                  <c:v>7.5220359991362784E-2</c:v>
                </c:pt>
                <c:pt idx="155">
                  <c:v>7.2937979995913338E-2</c:v>
                </c:pt>
                <c:pt idx="159">
                  <c:v>7.3505839995050337E-2</c:v>
                </c:pt>
                <c:pt idx="160">
                  <c:v>7.400583999697119E-2</c:v>
                </c:pt>
                <c:pt idx="161">
                  <c:v>7.3435159996734001E-2</c:v>
                </c:pt>
                <c:pt idx="162">
                  <c:v>7.3735159996431321E-2</c:v>
                </c:pt>
                <c:pt idx="163">
                  <c:v>8.1717559995013289E-2</c:v>
                </c:pt>
                <c:pt idx="164">
                  <c:v>8.1817559992487077E-2</c:v>
                </c:pt>
                <c:pt idx="165">
                  <c:v>8.2226439997612033E-2</c:v>
                </c:pt>
                <c:pt idx="166">
                  <c:v>8.3726439996098634E-2</c:v>
                </c:pt>
                <c:pt idx="180">
                  <c:v>9.3791639992559794E-2</c:v>
                </c:pt>
                <c:pt idx="181">
                  <c:v>9.3791639992559794E-2</c:v>
                </c:pt>
                <c:pt idx="205">
                  <c:v>0.10381891999713844</c:v>
                </c:pt>
                <c:pt idx="206">
                  <c:v>0.10431891999905929</c:v>
                </c:pt>
                <c:pt idx="221">
                  <c:v>0.10170735999417957</c:v>
                </c:pt>
                <c:pt idx="222">
                  <c:v>0.1034073599948897</c:v>
                </c:pt>
                <c:pt idx="226">
                  <c:v>0.10487522000039462</c:v>
                </c:pt>
                <c:pt idx="227">
                  <c:v>0.10507522000261815</c:v>
                </c:pt>
                <c:pt idx="228">
                  <c:v>0.10559862000081921</c:v>
                </c:pt>
                <c:pt idx="245">
                  <c:v>0.1191986400008318</c:v>
                </c:pt>
                <c:pt idx="255">
                  <c:v>0.11199285999464337</c:v>
                </c:pt>
                <c:pt idx="280">
                  <c:v>9.3463819997850806E-2</c:v>
                </c:pt>
                <c:pt idx="283">
                  <c:v>0.10277269999642158</c:v>
                </c:pt>
                <c:pt idx="284">
                  <c:v>0.10028440000314731</c:v>
                </c:pt>
                <c:pt idx="313">
                  <c:v>0.11984931999904802</c:v>
                </c:pt>
                <c:pt idx="314">
                  <c:v>0.12638815999525832</c:v>
                </c:pt>
                <c:pt idx="317">
                  <c:v>0.13337083999795141</c:v>
                </c:pt>
                <c:pt idx="319">
                  <c:v>0.1413040400002501</c:v>
                </c:pt>
                <c:pt idx="321">
                  <c:v>0.14816627999971388</c:v>
                </c:pt>
                <c:pt idx="322">
                  <c:v>0.1485991799927433</c:v>
                </c:pt>
                <c:pt idx="323">
                  <c:v>0.15154597999935504</c:v>
                </c:pt>
                <c:pt idx="325">
                  <c:v>0.14700556000025244</c:v>
                </c:pt>
                <c:pt idx="326">
                  <c:v>0.14845555999636417</c:v>
                </c:pt>
                <c:pt idx="327">
                  <c:v>0.14867555999808246</c:v>
                </c:pt>
                <c:pt idx="354">
                  <c:v>0.18389493999711704</c:v>
                </c:pt>
                <c:pt idx="362">
                  <c:v>0.19608621999941533</c:v>
                </c:pt>
                <c:pt idx="363">
                  <c:v>0.19117747999553103</c:v>
                </c:pt>
                <c:pt idx="364">
                  <c:v>0.19392489999881946</c:v>
                </c:pt>
                <c:pt idx="365">
                  <c:v>0.19248339999467134</c:v>
                </c:pt>
                <c:pt idx="396">
                  <c:v>0.22786123999685515</c:v>
                </c:pt>
                <c:pt idx="400">
                  <c:v>0.22672221999528119</c:v>
                </c:pt>
                <c:pt idx="401">
                  <c:v>0.22836667999945348</c:v>
                </c:pt>
                <c:pt idx="402">
                  <c:v>0.2266204999978072</c:v>
                </c:pt>
                <c:pt idx="403">
                  <c:v>0.22285559999727411</c:v>
                </c:pt>
                <c:pt idx="406">
                  <c:v>0.22816447999502998</c:v>
                </c:pt>
                <c:pt idx="409">
                  <c:v>0.22676399999909336</c:v>
                </c:pt>
                <c:pt idx="413">
                  <c:v>0.23660847999417456</c:v>
                </c:pt>
                <c:pt idx="421">
                  <c:v>0.24648228000296513</c:v>
                </c:pt>
                <c:pt idx="423">
                  <c:v>0.24955275999673177</c:v>
                </c:pt>
                <c:pt idx="429">
                  <c:v>0.26748984000005294</c:v>
                </c:pt>
                <c:pt idx="430">
                  <c:v>0.27571903999341885</c:v>
                </c:pt>
                <c:pt idx="431">
                  <c:v>0.27744663999328623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06B6-42FE-9552-7649F83B907E}"/>
            </c:ext>
          </c:extLst>
        </c:ser>
        <c:ser>
          <c:idx val="3"/>
          <c:order val="3"/>
          <c:tx>
            <c:strRef>
              <c:f>'Active 1'!$K$20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1'!$F$21:$F$599</c:f>
              <c:numCache>
                <c:formatCode>General</c:formatCode>
                <c:ptCount val="579"/>
                <c:pt idx="0">
                  <c:v>-21664.5</c:v>
                </c:pt>
                <c:pt idx="1">
                  <c:v>-9992</c:v>
                </c:pt>
                <c:pt idx="2">
                  <c:v>-9080</c:v>
                </c:pt>
                <c:pt idx="3">
                  <c:v>-9077.5</c:v>
                </c:pt>
                <c:pt idx="4">
                  <c:v>-7392.5</c:v>
                </c:pt>
                <c:pt idx="5">
                  <c:v>-4555</c:v>
                </c:pt>
                <c:pt idx="6">
                  <c:v>-2775</c:v>
                </c:pt>
                <c:pt idx="7">
                  <c:v>-254</c:v>
                </c:pt>
                <c:pt idx="8">
                  <c:v>-232</c:v>
                </c:pt>
                <c:pt idx="9">
                  <c:v>-229.5</c:v>
                </c:pt>
                <c:pt idx="10">
                  <c:v>-66</c:v>
                </c:pt>
                <c:pt idx="11">
                  <c:v>0</c:v>
                </c:pt>
                <c:pt idx="12">
                  <c:v>692</c:v>
                </c:pt>
                <c:pt idx="13">
                  <c:v>746</c:v>
                </c:pt>
                <c:pt idx="14">
                  <c:v>4384</c:v>
                </c:pt>
                <c:pt idx="15">
                  <c:v>4408.5</c:v>
                </c:pt>
                <c:pt idx="16">
                  <c:v>4447.5</c:v>
                </c:pt>
                <c:pt idx="17">
                  <c:v>4460</c:v>
                </c:pt>
                <c:pt idx="18">
                  <c:v>4467</c:v>
                </c:pt>
                <c:pt idx="19">
                  <c:v>5310.5</c:v>
                </c:pt>
                <c:pt idx="20">
                  <c:v>5313</c:v>
                </c:pt>
                <c:pt idx="21">
                  <c:v>5342.5</c:v>
                </c:pt>
                <c:pt idx="22">
                  <c:v>6215.5</c:v>
                </c:pt>
                <c:pt idx="23">
                  <c:v>7142</c:v>
                </c:pt>
                <c:pt idx="24">
                  <c:v>7144.5</c:v>
                </c:pt>
                <c:pt idx="25">
                  <c:v>7993</c:v>
                </c:pt>
                <c:pt idx="26">
                  <c:v>8071</c:v>
                </c:pt>
                <c:pt idx="27">
                  <c:v>8088</c:v>
                </c:pt>
                <c:pt idx="28">
                  <c:v>8110</c:v>
                </c:pt>
                <c:pt idx="29">
                  <c:v>8829</c:v>
                </c:pt>
                <c:pt idx="30">
                  <c:v>9873</c:v>
                </c:pt>
                <c:pt idx="31">
                  <c:v>10677.5</c:v>
                </c:pt>
                <c:pt idx="32">
                  <c:v>11391.5</c:v>
                </c:pt>
                <c:pt idx="33">
                  <c:v>11411</c:v>
                </c:pt>
                <c:pt idx="34">
                  <c:v>11628.5</c:v>
                </c:pt>
                <c:pt idx="35">
                  <c:v>12494</c:v>
                </c:pt>
                <c:pt idx="36">
                  <c:v>12545</c:v>
                </c:pt>
                <c:pt idx="37">
                  <c:v>12547.5</c:v>
                </c:pt>
                <c:pt idx="38">
                  <c:v>12550</c:v>
                </c:pt>
                <c:pt idx="39">
                  <c:v>13408.5</c:v>
                </c:pt>
                <c:pt idx="40">
                  <c:v>13411</c:v>
                </c:pt>
                <c:pt idx="41">
                  <c:v>13924.5</c:v>
                </c:pt>
                <c:pt idx="42">
                  <c:v>14103</c:v>
                </c:pt>
                <c:pt idx="43">
                  <c:v>14103</c:v>
                </c:pt>
                <c:pt idx="44">
                  <c:v>14105.5</c:v>
                </c:pt>
                <c:pt idx="45">
                  <c:v>14106</c:v>
                </c:pt>
                <c:pt idx="46">
                  <c:v>14108</c:v>
                </c:pt>
                <c:pt idx="47">
                  <c:v>14125.5</c:v>
                </c:pt>
                <c:pt idx="48">
                  <c:v>14132.5</c:v>
                </c:pt>
                <c:pt idx="49">
                  <c:v>14134.5</c:v>
                </c:pt>
                <c:pt idx="50">
                  <c:v>14137</c:v>
                </c:pt>
                <c:pt idx="51">
                  <c:v>14139.5</c:v>
                </c:pt>
                <c:pt idx="52">
                  <c:v>14144.5</c:v>
                </c:pt>
                <c:pt idx="53">
                  <c:v>14145</c:v>
                </c:pt>
                <c:pt idx="54">
                  <c:v>14155</c:v>
                </c:pt>
                <c:pt idx="55">
                  <c:v>14177</c:v>
                </c:pt>
                <c:pt idx="56">
                  <c:v>14193.5</c:v>
                </c:pt>
                <c:pt idx="57">
                  <c:v>14208</c:v>
                </c:pt>
                <c:pt idx="58">
                  <c:v>14213</c:v>
                </c:pt>
                <c:pt idx="59">
                  <c:v>14230</c:v>
                </c:pt>
                <c:pt idx="60">
                  <c:v>14230</c:v>
                </c:pt>
                <c:pt idx="61">
                  <c:v>14233</c:v>
                </c:pt>
                <c:pt idx="62">
                  <c:v>14235</c:v>
                </c:pt>
                <c:pt idx="63">
                  <c:v>14235</c:v>
                </c:pt>
                <c:pt idx="64">
                  <c:v>14240</c:v>
                </c:pt>
                <c:pt idx="65">
                  <c:v>14274</c:v>
                </c:pt>
                <c:pt idx="66">
                  <c:v>14291</c:v>
                </c:pt>
                <c:pt idx="67">
                  <c:v>14291</c:v>
                </c:pt>
                <c:pt idx="68">
                  <c:v>14291</c:v>
                </c:pt>
                <c:pt idx="69">
                  <c:v>14291</c:v>
                </c:pt>
                <c:pt idx="70">
                  <c:v>14291</c:v>
                </c:pt>
                <c:pt idx="71">
                  <c:v>14291</c:v>
                </c:pt>
                <c:pt idx="72">
                  <c:v>14291</c:v>
                </c:pt>
                <c:pt idx="73">
                  <c:v>14291</c:v>
                </c:pt>
                <c:pt idx="74">
                  <c:v>15073.5</c:v>
                </c:pt>
                <c:pt idx="75">
                  <c:v>15078.5</c:v>
                </c:pt>
                <c:pt idx="76">
                  <c:v>15098</c:v>
                </c:pt>
                <c:pt idx="77">
                  <c:v>15098</c:v>
                </c:pt>
                <c:pt idx="78">
                  <c:v>15147</c:v>
                </c:pt>
                <c:pt idx="79">
                  <c:v>15186</c:v>
                </c:pt>
                <c:pt idx="80">
                  <c:v>15205.5</c:v>
                </c:pt>
                <c:pt idx="81">
                  <c:v>15230</c:v>
                </c:pt>
                <c:pt idx="82">
                  <c:v>15247</c:v>
                </c:pt>
                <c:pt idx="83">
                  <c:v>15914.5</c:v>
                </c:pt>
                <c:pt idx="84">
                  <c:v>15917</c:v>
                </c:pt>
                <c:pt idx="85">
                  <c:v>15921.5</c:v>
                </c:pt>
                <c:pt idx="86">
                  <c:v>15922</c:v>
                </c:pt>
                <c:pt idx="87">
                  <c:v>15932</c:v>
                </c:pt>
                <c:pt idx="88">
                  <c:v>16012.5</c:v>
                </c:pt>
                <c:pt idx="89">
                  <c:v>16012.5</c:v>
                </c:pt>
                <c:pt idx="90">
                  <c:v>16012.5</c:v>
                </c:pt>
                <c:pt idx="91">
                  <c:v>16025</c:v>
                </c:pt>
                <c:pt idx="92">
                  <c:v>16027.5</c:v>
                </c:pt>
                <c:pt idx="93">
                  <c:v>16034.5</c:v>
                </c:pt>
                <c:pt idx="94">
                  <c:v>16034.5</c:v>
                </c:pt>
                <c:pt idx="95">
                  <c:v>16034.5</c:v>
                </c:pt>
                <c:pt idx="96">
                  <c:v>16034.5</c:v>
                </c:pt>
                <c:pt idx="97">
                  <c:v>16034.5</c:v>
                </c:pt>
                <c:pt idx="98">
                  <c:v>16171</c:v>
                </c:pt>
                <c:pt idx="99">
                  <c:v>16729</c:v>
                </c:pt>
                <c:pt idx="100">
                  <c:v>17638.5</c:v>
                </c:pt>
                <c:pt idx="101">
                  <c:v>17658</c:v>
                </c:pt>
                <c:pt idx="102">
                  <c:v>17738.5</c:v>
                </c:pt>
                <c:pt idx="103">
                  <c:v>17738.5</c:v>
                </c:pt>
                <c:pt idx="104">
                  <c:v>17772.5</c:v>
                </c:pt>
                <c:pt idx="105">
                  <c:v>17772.5</c:v>
                </c:pt>
                <c:pt idx="106">
                  <c:v>17790</c:v>
                </c:pt>
                <c:pt idx="107">
                  <c:v>17814</c:v>
                </c:pt>
                <c:pt idx="108">
                  <c:v>17814</c:v>
                </c:pt>
                <c:pt idx="109">
                  <c:v>17819</c:v>
                </c:pt>
                <c:pt idx="110">
                  <c:v>17873</c:v>
                </c:pt>
                <c:pt idx="111">
                  <c:v>17880.5</c:v>
                </c:pt>
                <c:pt idx="112">
                  <c:v>17895</c:v>
                </c:pt>
                <c:pt idx="113">
                  <c:v>17914.5</c:v>
                </c:pt>
                <c:pt idx="114">
                  <c:v>18009.5</c:v>
                </c:pt>
                <c:pt idx="115">
                  <c:v>18628.5</c:v>
                </c:pt>
                <c:pt idx="116">
                  <c:v>18628.5</c:v>
                </c:pt>
                <c:pt idx="117">
                  <c:v>18628.5</c:v>
                </c:pt>
                <c:pt idx="118">
                  <c:v>18633.5</c:v>
                </c:pt>
                <c:pt idx="119">
                  <c:v>18633.5</c:v>
                </c:pt>
                <c:pt idx="120">
                  <c:v>18633.5</c:v>
                </c:pt>
                <c:pt idx="121">
                  <c:v>18640.5</c:v>
                </c:pt>
                <c:pt idx="122">
                  <c:v>18640.5</c:v>
                </c:pt>
                <c:pt idx="123">
                  <c:v>18643</c:v>
                </c:pt>
                <c:pt idx="124">
                  <c:v>18643</c:v>
                </c:pt>
                <c:pt idx="125">
                  <c:v>18680</c:v>
                </c:pt>
                <c:pt idx="126">
                  <c:v>18682</c:v>
                </c:pt>
                <c:pt idx="127">
                  <c:v>18682</c:v>
                </c:pt>
                <c:pt idx="128">
                  <c:v>18684.5</c:v>
                </c:pt>
                <c:pt idx="129">
                  <c:v>18684.5</c:v>
                </c:pt>
                <c:pt idx="130">
                  <c:v>18687</c:v>
                </c:pt>
                <c:pt idx="131">
                  <c:v>18687</c:v>
                </c:pt>
                <c:pt idx="132">
                  <c:v>18689.5</c:v>
                </c:pt>
                <c:pt idx="133">
                  <c:v>18689.5</c:v>
                </c:pt>
                <c:pt idx="134">
                  <c:v>18697</c:v>
                </c:pt>
                <c:pt idx="135">
                  <c:v>18729</c:v>
                </c:pt>
                <c:pt idx="136">
                  <c:v>18758</c:v>
                </c:pt>
                <c:pt idx="137">
                  <c:v>18758</c:v>
                </c:pt>
                <c:pt idx="138">
                  <c:v>18758</c:v>
                </c:pt>
                <c:pt idx="139">
                  <c:v>18758</c:v>
                </c:pt>
                <c:pt idx="140">
                  <c:v>18758</c:v>
                </c:pt>
                <c:pt idx="141">
                  <c:v>18763</c:v>
                </c:pt>
                <c:pt idx="142">
                  <c:v>18763</c:v>
                </c:pt>
                <c:pt idx="143">
                  <c:v>18780</c:v>
                </c:pt>
                <c:pt idx="144">
                  <c:v>19350</c:v>
                </c:pt>
                <c:pt idx="145">
                  <c:v>19350</c:v>
                </c:pt>
                <c:pt idx="146">
                  <c:v>19538</c:v>
                </c:pt>
                <c:pt idx="147">
                  <c:v>19538</c:v>
                </c:pt>
                <c:pt idx="148">
                  <c:v>19540.5</c:v>
                </c:pt>
                <c:pt idx="149">
                  <c:v>19540.5</c:v>
                </c:pt>
                <c:pt idx="150">
                  <c:v>19577</c:v>
                </c:pt>
                <c:pt idx="151">
                  <c:v>19577</c:v>
                </c:pt>
                <c:pt idx="152">
                  <c:v>19579.5</c:v>
                </c:pt>
                <c:pt idx="153">
                  <c:v>19579.5</c:v>
                </c:pt>
                <c:pt idx="154">
                  <c:v>19606.5</c:v>
                </c:pt>
                <c:pt idx="155">
                  <c:v>19623.5</c:v>
                </c:pt>
                <c:pt idx="156">
                  <c:v>19628.5</c:v>
                </c:pt>
                <c:pt idx="157">
                  <c:v>19628.5</c:v>
                </c:pt>
                <c:pt idx="158">
                  <c:v>19631</c:v>
                </c:pt>
                <c:pt idx="159">
                  <c:v>19638</c:v>
                </c:pt>
                <c:pt idx="160">
                  <c:v>19638</c:v>
                </c:pt>
                <c:pt idx="161">
                  <c:v>19687</c:v>
                </c:pt>
                <c:pt idx="162">
                  <c:v>19687</c:v>
                </c:pt>
                <c:pt idx="163">
                  <c:v>20367</c:v>
                </c:pt>
                <c:pt idx="164">
                  <c:v>20367</c:v>
                </c:pt>
                <c:pt idx="165">
                  <c:v>20433</c:v>
                </c:pt>
                <c:pt idx="166">
                  <c:v>20433</c:v>
                </c:pt>
                <c:pt idx="167">
                  <c:v>20491.5</c:v>
                </c:pt>
                <c:pt idx="168">
                  <c:v>20491.5</c:v>
                </c:pt>
                <c:pt idx="169">
                  <c:v>20491.5</c:v>
                </c:pt>
                <c:pt idx="170">
                  <c:v>20499</c:v>
                </c:pt>
                <c:pt idx="171">
                  <c:v>20506</c:v>
                </c:pt>
                <c:pt idx="172">
                  <c:v>20506</c:v>
                </c:pt>
                <c:pt idx="173">
                  <c:v>20506</c:v>
                </c:pt>
                <c:pt idx="174">
                  <c:v>21278.5</c:v>
                </c:pt>
                <c:pt idx="175">
                  <c:v>21278.5</c:v>
                </c:pt>
                <c:pt idx="176">
                  <c:v>21278.5</c:v>
                </c:pt>
                <c:pt idx="177">
                  <c:v>21279</c:v>
                </c:pt>
                <c:pt idx="178">
                  <c:v>21279</c:v>
                </c:pt>
                <c:pt idx="179">
                  <c:v>21279</c:v>
                </c:pt>
                <c:pt idx="180">
                  <c:v>21323</c:v>
                </c:pt>
                <c:pt idx="181">
                  <c:v>21323</c:v>
                </c:pt>
                <c:pt idx="182">
                  <c:v>21381.5</c:v>
                </c:pt>
                <c:pt idx="183">
                  <c:v>21425.5</c:v>
                </c:pt>
                <c:pt idx="184">
                  <c:v>21428</c:v>
                </c:pt>
                <c:pt idx="185">
                  <c:v>21431</c:v>
                </c:pt>
                <c:pt idx="186">
                  <c:v>22098</c:v>
                </c:pt>
                <c:pt idx="187">
                  <c:v>22168.5</c:v>
                </c:pt>
                <c:pt idx="188">
                  <c:v>22168.5</c:v>
                </c:pt>
                <c:pt idx="189">
                  <c:v>22168.5</c:v>
                </c:pt>
                <c:pt idx="190">
                  <c:v>22186</c:v>
                </c:pt>
                <c:pt idx="191">
                  <c:v>22186</c:v>
                </c:pt>
                <c:pt idx="192">
                  <c:v>22186</c:v>
                </c:pt>
                <c:pt idx="193">
                  <c:v>22220</c:v>
                </c:pt>
                <c:pt idx="194">
                  <c:v>22220</c:v>
                </c:pt>
                <c:pt idx="195">
                  <c:v>22220</c:v>
                </c:pt>
                <c:pt idx="196">
                  <c:v>22220</c:v>
                </c:pt>
                <c:pt idx="197">
                  <c:v>22222.5</c:v>
                </c:pt>
                <c:pt idx="198">
                  <c:v>22227.5</c:v>
                </c:pt>
                <c:pt idx="199">
                  <c:v>22237.5</c:v>
                </c:pt>
                <c:pt idx="200">
                  <c:v>22242</c:v>
                </c:pt>
                <c:pt idx="201">
                  <c:v>22247</c:v>
                </c:pt>
                <c:pt idx="202">
                  <c:v>22249.5</c:v>
                </c:pt>
                <c:pt idx="203">
                  <c:v>22252</c:v>
                </c:pt>
                <c:pt idx="204">
                  <c:v>22254.5</c:v>
                </c:pt>
                <c:pt idx="205">
                  <c:v>22269</c:v>
                </c:pt>
                <c:pt idx="206">
                  <c:v>22269</c:v>
                </c:pt>
                <c:pt idx="207">
                  <c:v>22274</c:v>
                </c:pt>
                <c:pt idx="208">
                  <c:v>22276.5</c:v>
                </c:pt>
                <c:pt idx="209">
                  <c:v>22283.5</c:v>
                </c:pt>
                <c:pt idx="210">
                  <c:v>22286</c:v>
                </c:pt>
                <c:pt idx="211">
                  <c:v>22288.5</c:v>
                </c:pt>
                <c:pt idx="212">
                  <c:v>22291</c:v>
                </c:pt>
                <c:pt idx="213">
                  <c:v>22296</c:v>
                </c:pt>
                <c:pt idx="214">
                  <c:v>22298.5</c:v>
                </c:pt>
                <c:pt idx="215">
                  <c:v>22301</c:v>
                </c:pt>
                <c:pt idx="216">
                  <c:v>22313</c:v>
                </c:pt>
                <c:pt idx="217">
                  <c:v>22318</c:v>
                </c:pt>
                <c:pt idx="218">
                  <c:v>22327.5</c:v>
                </c:pt>
                <c:pt idx="219">
                  <c:v>22330</c:v>
                </c:pt>
                <c:pt idx="220">
                  <c:v>22344.5</c:v>
                </c:pt>
                <c:pt idx="221">
                  <c:v>22352</c:v>
                </c:pt>
                <c:pt idx="222">
                  <c:v>22352</c:v>
                </c:pt>
                <c:pt idx="223">
                  <c:v>22354.5</c:v>
                </c:pt>
                <c:pt idx="224">
                  <c:v>22357</c:v>
                </c:pt>
                <c:pt idx="225">
                  <c:v>22362</c:v>
                </c:pt>
                <c:pt idx="226">
                  <c:v>22366.5</c:v>
                </c:pt>
                <c:pt idx="227">
                  <c:v>22366.5</c:v>
                </c:pt>
                <c:pt idx="228">
                  <c:v>22371.5</c:v>
                </c:pt>
                <c:pt idx="229">
                  <c:v>22374</c:v>
                </c:pt>
                <c:pt idx="230">
                  <c:v>22376.5</c:v>
                </c:pt>
                <c:pt idx="231">
                  <c:v>22388.5</c:v>
                </c:pt>
                <c:pt idx="232">
                  <c:v>22405.5</c:v>
                </c:pt>
                <c:pt idx="233">
                  <c:v>22432.5</c:v>
                </c:pt>
                <c:pt idx="234">
                  <c:v>22437.5</c:v>
                </c:pt>
                <c:pt idx="235">
                  <c:v>22471.5</c:v>
                </c:pt>
                <c:pt idx="236">
                  <c:v>22824.5</c:v>
                </c:pt>
                <c:pt idx="237">
                  <c:v>22939</c:v>
                </c:pt>
                <c:pt idx="238">
                  <c:v>22963.5</c:v>
                </c:pt>
                <c:pt idx="239">
                  <c:v>22968.5</c:v>
                </c:pt>
                <c:pt idx="240">
                  <c:v>22971</c:v>
                </c:pt>
                <c:pt idx="241">
                  <c:v>22995.5</c:v>
                </c:pt>
                <c:pt idx="242">
                  <c:v>23027</c:v>
                </c:pt>
                <c:pt idx="243">
                  <c:v>23041.5</c:v>
                </c:pt>
                <c:pt idx="244">
                  <c:v>23083.5</c:v>
                </c:pt>
                <c:pt idx="245">
                  <c:v>23098</c:v>
                </c:pt>
                <c:pt idx="246">
                  <c:v>23100.5</c:v>
                </c:pt>
                <c:pt idx="247">
                  <c:v>23103</c:v>
                </c:pt>
                <c:pt idx="248">
                  <c:v>23105</c:v>
                </c:pt>
                <c:pt idx="249">
                  <c:v>23105.5</c:v>
                </c:pt>
                <c:pt idx="250">
                  <c:v>23107.5</c:v>
                </c:pt>
                <c:pt idx="251">
                  <c:v>23110</c:v>
                </c:pt>
                <c:pt idx="252">
                  <c:v>23125</c:v>
                </c:pt>
                <c:pt idx="253">
                  <c:v>23127.5</c:v>
                </c:pt>
                <c:pt idx="254">
                  <c:v>23132</c:v>
                </c:pt>
                <c:pt idx="255">
                  <c:v>23139.5</c:v>
                </c:pt>
                <c:pt idx="256">
                  <c:v>23147</c:v>
                </c:pt>
                <c:pt idx="257">
                  <c:v>23154</c:v>
                </c:pt>
                <c:pt idx="258">
                  <c:v>23156.5</c:v>
                </c:pt>
                <c:pt idx="259">
                  <c:v>23159</c:v>
                </c:pt>
                <c:pt idx="260">
                  <c:v>23166.5</c:v>
                </c:pt>
                <c:pt idx="261">
                  <c:v>23169</c:v>
                </c:pt>
                <c:pt idx="262">
                  <c:v>23171</c:v>
                </c:pt>
                <c:pt idx="263">
                  <c:v>23171.5</c:v>
                </c:pt>
                <c:pt idx="264">
                  <c:v>23178.5</c:v>
                </c:pt>
                <c:pt idx="265">
                  <c:v>23178.5</c:v>
                </c:pt>
                <c:pt idx="266">
                  <c:v>23181</c:v>
                </c:pt>
                <c:pt idx="267">
                  <c:v>23181</c:v>
                </c:pt>
                <c:pt idx="268">
                  <c:v>23181</c:v>
                </c:pt>
                <c:pt idx="269">
                  <c:v>23181</c:v>
                </c:pt>
                <c:pt idx="270">
                  <c:v>23181</c:v>
                </c:pt>
                <c:pt idx="271">
                  <c:v>23188.5</c:v>
                </c:pt>
                <c:pt idx="272">
                  <c:v>23193</c:v>
                </c:pt>
                <c:pt idx="273">
                  <c:v>23195.5</c:v>
                </c:pt>
                <c:pt idx="274">
                  <c:v>23198</c:v>
                </c:pt>
                <c:pt idx="275">
                  <c:v>23205.5</c:v>
                </c:pt>
                <c:pt idx="276">
                  <c:v>23210.5</c:v>
                </c:pt>
                <c:pt idx="277">
                  <c:v>23213</c:v>
                </c:pt>
                <c:pt idx="278">
                  <c:v>23227.5</c:v>
                </c:pt>
                <c:pt idx="279">
                  <c:v>23242</c:v>
                </c:pt>
                <c:pt idx="280">
                  <c:v>23261.5</c:v>
                </c:pt>
                <c:pt idx="281">
                  <c:v>23298</c:v>
                </c:pt>
                <c:pt idx="282">
                  <c:v>23300.5</c:v>
                </c:pt>
                <c:pt idx="283">
                  <c:v>23327.5</c:v>
                </c:pt>
                <c:pt idx="284">
                  <c:v>23330</c:v>
                </c:pt>
                <c:pt idx="285">
                  <c:v>23342</c:v>
                </c:pt>
                <c:pt idx="286">
                  <c:v>23342</c:v>
                </c:pt>
                <c:pt idx="287">
                  <c:v>23359</c:v>
                </c:pt>
                <c:pt idx="288">
                  <c:v>23386</c:v>
                </c:pt>
                <c:pt idx="289">
                  <c:v>23386</c:v>
                </c:pt>
                <c:pt idx="290">
                  <c:v>23795</c:v>
                </c:pt>
                <c:pt idx="291">
                  <c:v>23797.5</c:v>
                </c:pt>
                <c:pt idx="292">
                  <c:v>23817</c:v>
                </c:pt>
                <c:pt idx="293">
                  <c:v>23822</c:v>
                </c:pt>
                <c:pt idx="294">
                  <c:v>23831.5</c:v>
                </c:pt>
                <c:pt idx="295">
                  <c:v>23836.5</c:v>
                </c:pt>
                <c:pt idx="296">
                  <c:v>23933</c:v>
                </c:pt>
                <c:pt idx="297">
                  <c:v>23946.5</c:v>
                </c:pt>
                <c:pt idx="298">
                  <c:v>23949</c:v>
                </c:pt>
                <c:pt idx="299">
                  <c:v>23951</c:v>
                </c:pt>
                <c:pt idx="300">
                  <c:v>23953.5</c:v>
                </c:pt>
                <c:pt idx="301">
                  <c:v>23956</c:v>
                </c:pt>
                <c:pt idx="302">
                  <c:v>23961</c:v>
                </c:pt>
                <c:pt idx="303">
                  <c:v>23963.5</c:v>
                </c:pt>
                <c:pt idx="304">
                  <c:v>24041.5</c:v>
                </c:pt>
                <c:pt idx="305">
                  <c:v>24041.5</c:v>
                </c:pt>
                <c:pt idx="306">
                  <c:v>24041.5</c:v>
                </c:pt>
                <c:pt idx="307">
                  <c:v>24041.5</c:v>
                </c:pt>
                <c:pt idx="308">
                  <c:v>24044</c:v>
                </c:pt>
                <c:pt idx="309">
                  <c:v>24044</c:v>
                </c:pt>
                <c:pt idx="310">
                  <c:v>24044</c:v>
                </c:pt>
                <c:pt idx="311">
                  <c:v>24044</c:v>
                </c:pt>
                <c:pt idx="312">
                  <c:v>24044</c:v>
                </c:pt>
                <c:pt idx="313">
                  <c:v>24049</c:v>
                </c:pt>
                <c:pt idx="314">
                  <c:v>24912</c:v>
                </c:pt>
                <c:pt idx="315">
                  <c:v>25709</c:v>
                </c:pt>
                <c:pt idx="316">
                  <c:v>25709</c:v>
                </c:pt>
                <c:pt idx="317">
                  <c:v>25763</c:v>
                </c:pt>
                <c:pt idx="318">
                  <c:v>25904.5</c:v>
                </c:pt>
                <c:pt idx="319">
                  <c:v>26753</c:v>
                </c:pt>
                <c:pt idx="320">
                  <c:v>27408.5</c:v>
                </c:pt>
                <c:pt idx="321">
                  <c:v>27621</c:v>
                </c:pt>
                <c:pt idx="322">
                  <c:v>27713.5</c:v>
                </c:pt>
                <c:pt idx="323">
                  <c:v>27723.5</c:v>
                </c:pt>
                <c:pt idx="324">
                  <c:v>28376.5</c:v>
                </c:pt>
                <c:pt idx="325">
                  <c:v>28467</c:v>
                </c:pt>
                <c:pt idx="326">
                  <c:v>28467</c:v>
                </c:pt>
                <c:pt idx="327">
                  <c:v>28467</c:v>
                </c:pt>
                <c:pt idx="328">
                  <c:v>28471</c:v>
                </c:pt>
                <c:pt idx="329">
                  <c:v>28594</c:v>
                </c:pt>
                <c:pt idx="330">
                  <c:v>28611</c:v>
                </c:pt>
                <c:pt idx="331">
                  <c:v>29313</c:v>
                </c:pt>
                <c:pt idx="332">
                  <c:v>29330</c:v>
                </c:pt>
                <c:pt idx="333">
                  <c:v>29354.5</c:v>
                </c:pt>
                <c:pt idx="334">
                  <c:v>29442.5</c:v>
                </c:pt>
                <c:pt idx="335">
                  <c:v>29442.5</c:v>
                </c:pt>
                <c:pt idx="336">
                  <c:v>29447.5</c:v>
                </c:pt>
                <c:pt idx="337">
                  <c:v>29487</c:v>
                </c:pt>
                <c:pt idx="338">
                  <c:v>30129.5</c:v>
                </c:pt>
                <c:pt idx="339">
                  <c:v>30232</c:v>
                </c:pt>
                <c:pt idx="340">
                  <c:v>30237</c:v>
                </c:pt>
                <c:pt idx="341">
                  <c:v>30239</c:v>
                </c:pt>
                <c:pt idx="342">
                  <c:v>30351</c:v>
                </c:pt>
                <c:pt idx="343">
                  <c:v>30915.5</c:v>
                </c:pt>
                <c:pt idx="344">
                  <c:v>31063.5</c:v>
                </c:pt>
                <c:pt idx="345">
                  <c:v>31066</c:v>
                </c:pt>
                <c:pt idx="346">
                  <c:v>31085.5</c:v>
                </c:pt>
                <c:pt idx="347">
                  <c:v>31095.5</c:v>
                </c:pt>
                <c:pt idx="348">
                  <c:v>31100.5</c:v>
                </c:pt>
                <c:pt idx="349">
                  <c:v>31161.5</c:v>
                </c:pt>
                <c:pt idx="350">
                  <c:v>31163.5</c:v>
                </c:pt>
                <c:pt idx="351">
                  <c:v>31164</c:v>
                </c:pt>
                <c:pt idx="352">
                  <c:v>31166</c:v>
                </c:pt>
                <c:pt idx="353">
                  <c:v>31166.5</c:v>
                </c:pt>
                <c:pt idx="354">
                  <c:v>31195.5</c:v>
                </c:pt>
                <c:pt idx="355">
                  <c:v>31234.5</c:v>
                </c:pt>
                <c:pt idx="356">
                  <c:v>31264</c:v>
                </c:pt>
                <c:pt idx="357">
                  <c:v>31738</c:v>
                </c:pt>
                <c:pt idx="358">
                  <c:v>31755</c:v>
                </c:pt>
                <c:pt idx="359">
                  <c:v>31782</c:v>
                </c:pt>
                <c:pt idx="360">
                  <c:v>31837</c:v>
                </c:pt>
                <c:pt idx="361">
                  <c:v>31906.5</c:v>
                </c:pt>
                <c:pt idx="362">
                  <c:v>31941.5</c:v>
                </c:pt>
                <c:pt idx="363">
                  <c:v>31961</c:v>
                </c:pt>
                <c:pt idx="364">
                  <c:v>31992.5</c:v>
                </c:pt>
                <c:pt idx="365">
                  <c:v>32005</c:v>
                </c:pt>
                <c:pt idx="366">
                  <c:v>32005.5</c:v>
                </c:pt>
                <c:pt idx="367">
                  <c:v>32008</c:v>
                </c:pt>
                <c:pt idx="368">
                  <c:v>32080.5</c:v>
                </c:pt>
                <c:pt idx="369">
                  <c:v>33021</c:v>
                </c:pt>
                <c:pt idx="370">
                  <c:v>33034</c:v>
                </c:pt>
                <c:pt idx="371">
                  <c:v>33092.5</c:v>
                </c:pt>
                <c:pt idx="372">
                  <c:v>33191</c:v>
                </c:pt>
                <c:pt idx="373">
                  <c:v>33705</c:v>
                </c:pt>
                <c:pt idx="374">
                  <c:v>33744</c:v>
                </c:pt>
                <c:pt idx="375">
                  <c:v>33775</c:v>
                </c:pt>
                <c:pt idx="376">
                  <c:v>33777.5</c:v>
                </c:pt>
                <c:pt idx="377">
                  <c:v>33789.5</c:v>
                </c:pt>
                <c:pt idx="378">
                  <c:v>33792</c:v>
                </c:pt>
                <c:pt idx="379">
                  <c:v>33836</c:v>
                </c:pt>
                <c:pt idx="380">
                  <c:v>33838.5</c:v>
                </c:pt>
                <c:pt idx="381">
                  <c:v>33863</c:v>
                </c:pt>
                <c:pt idx="382">
                  <c:v>33863</c:v>
                </c:pt>
                <c:pt idx="383">
                  <c:v>33865.5</c:v>
                </c:pt>
                <c:pt idx="384">
                  <c:v>33865.5</c:v>
                </c:pt>
                <c:pt idx="385">
                  <c:v>33865.5</c:v>
                </c:pt>
                <c:pt idx="386">
                  <c:v>33865.5</c:v>
                </c:pt>
                <c:pt idx="387">
                  <c:v>33865.5</c:v>
                </c:pt>
                <c:pt idx="388">
                  <c:v>33868</c:v>
                </c:pt>
                <c:pt idx="389">
                  <c:v>33868</c:v>
                </c:pt>
                <c:pt idx="390">
                  <c:v>33868</c:v>
                </c:pt>
                <c:pt idx="391">
                  <c:v>33868</c:v>
                </c:pt>
                <c:pt idx="392">
                  <c:v>33893</c:v>
                </c:pt>
                <c:pt idx="393">
                  <c:v>33904.5</c:v>
                </c:pt>
                <c:pt idx="394">
                  <c:v>33907</c:v>
                </c:pt>
                <c:pt idx="395">
                  <c:v>33925.5</c:v>
                </c:pt>
                <c:pt idx="396">
                  <c:v>34543</c:v>
                </c:pt>
                <c:pt idx="397">
                  <c:v>34601.5</c:v>
                </c:pt>
                <c:pt idx="398">
                  <c:v>34601.5</c:v>
                </c:pt>
                <c:pt idx="399">
                  <c:v>34601.5</c:v>
                </c:pt>
                <c:pt idx="400">
                  <c:v>34641.5</c:v>
                </c:pt>
                <c:pt idx="401">
                  <c:v>34651</c:v>
                </c:pt>
                <c:pt idx="402">
                  <c:v>34662.5</c:v>
                </c:pt>
                <c:pt idx="403">
                  <c:v>34670</c:v>
                </c:pt>
                <c:pt idx="404">
                  <c:v>34733.5</c:v>
                </c:pt>
                <c:pt idx="405">
                  <c:v>34736</c:v>
                </c:pt>
                <c:pt idx="406">
                  <c:v>34736</c:v>
                </c:pt>
                <c:pt idx="407">
                  <c:v>34762.5</c:v>
                </c:pt>
                <c:pt idx="408">
                  <c:v>34765</c:v>
                </c:pt>
                <c:pt idx="409">
                  <c:v>34800</c:v>
                </c:pt>
                <c:pt idx="410">
                  <c:v>34809</c:v>
                </c:pt>
                <c:pt idx="411">
                  <c:v>34811.5</c:v>
                </c:pt>
                <c:pt idx="412">
                  <c:v>35428</c:v>
                </c:pt>
                <c:pt idx="413">
                  <c:v>35536</c:v>
                </c:pt>
                <c:pt idx="414">
                  <c:v>35542.5</c:v>
                </c:pt>
                <c:pt idx="415">
                  <c:v>35562</c:v>
                </c:pt>
                <c:pt idx="416">
                  <c:v>35572</c:v>
                </c:pt>
                <c:pt idx="417">
                  <c:v>35574.5</c:v>
                </c:pt>
                <c:pt idx="418">
                  <c:v>35682</c:v>
                </c:pt>
                <c:pt idx="419">
                  <c:v>35682</c:v>
                </c:pt>
                <c:pt idx="420">
                  <c:v>35682</c:v>
                </c:pt>
                <c:pt idx="421">
                  <c:v>36321</c:v>
                </c:pt>
                <c:pt idx="422">
                  <c:v>36442.5</c:v>
                </c:pt>
                <c:pt idx="423">
                  <c:v>36507</c:v>
                </c:pt>
                <c:pt idx="424">
                  <c:v>36630.5</c:v>
                </c:pt>
                <c:pt idx="425">
                  <c:v>36630.5</c:v>
                </c:pt>
                <c:pt idx="426">
                  <c:v>36630.5</c:v>
                </c:pt>
                <c:pt idx="427">
                  <c:v>37417</c:v>
                </c:pt>
                <c:pt idx="428">
                  <c:v>38216</c:v>
                </c:pt>
                <c:pt idx="429">
                  <c:v>38438</c:v>
                </c:pt>
                <c:pt idx="430">
                  <c:v>39128</c:v>
                </c:pt>
                <c:pt idx="431">
                  <c:v>39198</c:v>
                </c:pt>
                <c:pt idx="432">
                  <c:v>39934</c:v>
                </c:pt>
                <c:pt idx="433">
                  <c:v>40014.5</c:v>
                </c:pt>
                <c:pt idx="434">
                  <c:v>40810</c:v>
                </c:pt>
                <c:pt idx="435">
                  <c:v>40970.5</c:v>
                </c:pt>
                <c:pt idx="436">
                  <c:v>41015</c:v>
                </c:pt>
                <c:pt idx="437">
                  <c:v>41137</c:v>
                </c:pt>
                <c:pt idx="438">
                  <c:v>41651.5</c:v>
                </c:pt>
                <c:pt idx="439">
                  <c:v>41766</c:v>
                </c:pt>
                <c:pt idx="440">
                  <c:v>41927</c:v>
                </c:pt>
                <c:pt idx="441">
                  <c:v>41971</c:v>
                </c:pt>
                <c:pt idx="442">
                  <c:v>42682</c:v>
                </c:pt>
                <c:pt idx="443">
                  <c:v>42717.5</c:v>
                </c:pt>
                <c:pt idx="444">
                  <c:v>42717.5</c:v>
                </c:pt>
                <c:pt idx="445">
                  <c:v>42717.5</c:v>
                </c:pt>
                <c:pt idx="446">
                  <c:v>42790</c:v>
                </c:pt>
                <c:pt idx="447">
                  <c:v>43533</c:v>
                </c:pt>
                <c:pt idx="448">
                  <c:v>43533</c:v>
                </c:pt>
                <c:pt idx="449">
                  <c:v>43618.5</c:v>
                </c:pt>
                <c:pt idx="450">
                  <c:v>43665</c:v>
                </c:pt>
                <c:pt idx="451">
                  <c:v>43702</c:v>
                </c:pt>
                <c:pt idx="452">
                  <c:v>43709</c:v>
                </c:pt>
                <c:pt idx="453">
                  <c:v>43822</c:v>
                </c:pt>
                <c:pt idx="454">
                  <c:v>44417</c:v>
                </c:pt>
                <c:pt idx="455">
                  <c:v>44497.5</c:v>
                </c:pt>
                <c:pt idx="456">
                  <c:v>44530.5</c:v>
                </c:pt>
                <c:pt idx="457">
                  <c:v>44584</c:v>
                </c:pt>
                <c:pt idx="458">
                  <c:v>44636</c:v>
                </c:pt>
                <c:pt idx="459">
                  <c:v>45484</c:v>
                </c:pt>
                <c:pt idx="460">
                  <c:v>45648</c:v>
                </c:pt>
                <c:pt idx="461">
                  <c:v>46145</c:v>
                </c:pt>
                <c:pt idx="462">
                  <c:v>46176</c:v>
                </c:pt>
                <c:pt idx="463">
                  <c:v>46211</c:v>
                </c:pt>
                <c:pt idx="464">
                  <c:v>46284</c:v>
                </c:pt>
                <c:pt idx="465">
                  <c:v>46288.5</c:v>
                </c:pt>
                <c:pt idx="466">
                  <c:v>46361.5</c:v>
                </c:pt>
                <c:pt idx="467">
                  <c:v>46477</c:v>
                </c:pt>
                <c:pt idx="468">
                  <c:v>47101</c:v>
                </c:pt>
                <c:pt idx="469">
                  <c:v>47259</c:v>
                </c:pt>
                <c:pt idx="470">
                  <c:v>48086</c:v>
                </c:pt>
                <c:pt idx="471">
                  <c:v>48166</c:v>
                </c:pt>
                <c:pt idx="472">
                  <c:v>48274</c:v>
                </c:pt>
              </c:numCache>
            </c:numRef>
          </c:xVal>
          <c:yVal>
            <c:numRef>
              <c:f>'Active 1'!$K$21:$K$599</c:f>
              <c:numCache>
                <c:formatCode>General</c:formatCode>
                <c:ptCount val="579"/>
                <c:pt idx="135">
                  <c:v>6.3751720001164358E-2</c:v>
                </c:pt>
                <c:pt idx="258">
                  <c:v>0.1135724199921242</c:v>
                </c:pt>
                <c:pt idx="279">
                  <c:v>0.11177255999791669</c:v>
                </c:pt>
                <c:pt idx="285">
                  <c:v>0.11254055999597767</c:v>
                </c:pt>
                <c:pt idx="289">
                  <c:v>0.11324647999572335</c:v>
                </c:pt>
                <c:pt idx="324">
                  <c:v>0.15996201999951154</c:v>
                </c:pt>
                <c:pt idx="329">
                  <c:v>0.1614199199975701</c:v>
                </c:pt>
                <c:pt idx="330">
                  <c:v>0.15649947999190772</c:v>
                </c:pt>
                <c:pt idx="331">
                  <c:v>0.17798483999649761</c:v>
                </c:pt>
                <c:pt idx="332">
                  <c:v>0.16476439999678405</c:v>
                </c:pt>
                <c:pt idx="333">
                  <c:v>0.16463905999262352</c:v>
                </c:pt>
                <c:pt idx="334">
                  <c:v>0.18167089999769814</c:v>
                </c:pt>
                <c:pt idx="335">
                  <c:v>0.18236089999845717</c:v>
                </c:pt>
                <c:pt idx="336">
                  <c:v>0.18103429999609943</c:v>
                </c:pt>
                <c:pt idx="338">
                  <c:v>0.17140605999884428</c:v>
                </c:pt>
                <c:pt idx="339">
                  <c:v>0.16728575999877648</c:v>
                </c:pt>
                <c:pt idx="340">
                  <c:v>0.17339915999764344</c:v>
                </c:pt>
                <c:pt idx="344">
                  <c:v>0.18207717999757733</c:v>
                </c:pt>
                <c:pt idx="345">
                  <c:v>0.18188887999713188</c:v>
                </c:pt>
                <c:pt idx="346">
                  <c:v>0.18208013999537798</c:v>
                </c:pt>
                <c:pt idx="347">
                  <c:v>0.18252693999966141</c:v>
                </c:pt>
                <c:pt idx="348">
                  <c:v>0.18255033999594161</c:v>
                </c:pt>
                <c:pt idx="349">
                  <c:v>0.18303581999498419</c:v>
                </c:pt>
                <c:pt idx="350">
                  <c:v>0.18314517999533564</c:v>
                </c:pt>
                <c:pt idx="351">
                  <c:v>0.18284751999453874</c:v>
                </c:pt>
                <c:pt idx="352">
                  <c:v>0.18245688000024529</c:v>
                </c:pt>
                <c:pt idx="353">
                  <c:v>0.18325921999348793</c:v>
                </c:pt>
                <c:pt idx="355">
                  <c:v>0.18417745999613544</c:v>
                </c:pt>
                <c:pt idx="368">
                  <c:v>0.19781674000114435</c:v>
                </c:pt>
                <c:pt idx="370">
                  <c:v>0.20582912000099896</c:v>
                </c:pt>
                <c:pt idx="371">
                  <c:v>0.20887290000246139</c:v>
                </c:pt>
                <c:pt idx="375">
                  <c:v>0.21616699999867706</c:v>
                </c:pt>
                <c:pt idx="376">
                  <c:v>0.21717869999702089</c:v>
                </c:pt>
                <c:pt idx="377">
                  <c:v>0.2177348599943798</c:v>
                </c:pt>
                <c:pt idx="378">
                  <c:v>0.21614655999292154</c:v>
                </c:pt>
                <c:pt idx="379">
                  <c:v>0.21595248000085121</c:v>
                </c:pt>
                <c:pt idx="380">
                  <c:v>0.21816417999070836</c:v>
                </c:pt>
                <c:pt idx="385">
                  <c:v>0.20230053999694064</c:v>
                </c:pt>
                <c:pt idx="386">
                  <c:v>0.21799053999711759</c:v>
                </c:pt>
                <c:pt idx="387">
                  <c:v>0.21960053999646334</c:v>
                </c:pt>
                <c:pt idx="388">
                  <c:v>0.21730223999475129</c:v>
                </c:pt>
                <c:pt idx="389">
                  <c:v>0.21748223999748006</c:v>
                </c:pt>
                <c:pt idx="390">
                  <c:v>0.21748223999748006</c:v>
                </c:pt>
                <c:pt idx="391">
                  <c:v>0.21758223999495385</c:v>
                </c:pt>
                <c:pt idx="393">
                  <c:v>0.21817305999866221</c:v>
                </c:pt>
                <c:pt idx="394">
                  <c:v>0.21828475999791408</c:v>
                </c:pt>
                <c:pt idx="397">
                  <c:v>0.22567501999583328</c:v>
                </c:pt>
                <c:pt idx="398">
                  <c:v>0.22567501999583328</c:v>
                </c:pt>
                <c:pt idx="399">
                  <c:v>0.2259750199955306</c:v>
                </c:pt>
                <c:pt idx="404">
                  <c:v>0.22825277999800164</c:v>
                </c:pt>
                <c:pt idx="405">
                  <c:v>0.22756447999563534</c:v>
                </c:pt>
                <c:pt idx="407">
                  <c:v>0.22848849999718368</c:v>
                </c:pt>
                <c:pt idx="408">
                  <c:v>0.22730020000017248</c:v>
                </c:pt>
                <c:pt idx="410">
                  <c:v>0.22760611999547109</c:v>
                </c:pt>
                <c:pt idx="411">
                  <c:v>0.22901781999826198</c:v>
                </c:pt>
                <c:pt idx="412">
                  <c:v>0.2369030399931944</c:v>
                </c:pt>
                <c:pt idx="414">
                  <c:v>0.23783890000049723</c:v>
                </c:pt>
                <c:pt idx="415">
                  <c:v>0.23883015999308554</c:v>
                </c:pt>
                <c:pt idx="416">
                  <c:v>0.23787695999635616</c:v>
                </c:pt>
                <c:pt idx="417">
                  <c:v>0.23848865999752888</c:v>
                </c:pt>
                <c:pt idx="418">
                  <c:v>0.23875175999273779</c:v>
                </c:pt>
                <c:pt idx="419">
                  <c:v>0.23895175999496132</c:v>
                </c:pt>
                <c:pt idx="420">
                  <c:v>0.23905175999971107</c:v>
                </c:pt>
                <c:pt idx="422">
                  <c:v>0.24682089999259915</c:v>
                </c:pt>
                <c:pt idx="424">
                  <c:v>0.24953073999495246</c:v>
                </c:pt>
                <c:pt idx="425">
                  <c:v>0.24973073999717599</c:v>
                </c:pt>
                <c:pt idx="426">
                  <c:v>0.24983073999464978</c:v>
                </c:pt>
                <c:pt idx="428">
                  <c:v>0.26455088000511751</c:v>
                </c:pt>
                <c:pt idx="432">
                  <c:v>0.28389111999422312</c:v>
                </c:pt>
                <c:pt idx="433">
                  <c:v>0.28546785999787971</c:v>
                </c:pt>
                <c:pt idx="434">
                  <c:v>0.29299080000055255</c:v>
                </c:pt>
                <c:pt idx="435">
                  <c:v>0.29624193999916315</c:v>
                </c:pt>
                <c:pt idx="436">
                  <c:v>0.29355019999638898</c:v>
                </c:pt>
                <c:pt idx="437">
                  <c:v>0.29582115999801317</c:v>
                </c:pt>
                <c:pt idx="439">
                  <c:v>0.30386487999930978</c:v>
                </c:pt>
                <c:pt idx="440">
                  <c:v>0.30451835999701871</c:v>
                </c:pt>
                <c:pt idx="441">
                  <c:v>0.30422427999292267</c:v>
                </c:pt>
                <c:pt idx="442">
                  <c:v>0.31225175999861676</c:v>
                </c:pt>
                <c:pt idx="443">
                  <c:v>0.31451789999846369</c:v>
                </c:pt>
                <c:pt idx="444">
                  <c:v>0.31451789999846369</c:v>
                </c:pt>
                <c:pt idx="445">
                  <c:v>0.3159178999994765</c:v>
                </c:pt>
                <c:pt idx="446">
                  <c:v>0.31445719999464927</c:v>
                </c:pt>
                <c:pt idx="447">
                  <c:v>0.32244443999661598</c:v>
                </c:pt>
                <c:pt idx="448">
                  <c:v>0.32244443999661598</c:v>
                </c:pt>
                <c:pt idx="449">
                  <c:v>0.32243457999720704</c:v>
                </c:pt>
                <c:pt idx="450">
                  <c:v>0.32145219999802066</c:v>
                </c:pt>
                <c:pt idx="451">
                  <c:v>0.32422535999648971</c:v>
                </c:pt>
                <c:pt idx="452">
                  <c:v>0.32415811999817379</c:v>
                </c:pt>
                <c:pt idx="453">
                  <c:v>0.32468695998977637</c:v>
                </c:pt>
                <c:pt idx="454">
                  <c:v>0.33567155999480747</c:v>
                </c:pt>
                <c:pt idx="455">
                  <c:v>0.33644829999684589</c:v>
                </c:pt>
                <c:pt idx="456">
                  <c:v>0.33270274000096833</c:v>
                </c:pt>
                <c:pt idx="457">
                  <c:v>0.33265311999275582</c:v>
                </c:pt>
                <c:pt idx="458">
                  <c:v>0.33239648000017041</c:v>
                </c:pt>
                <c:pt idx="459">
                  <c:v>0.34026512000127696</c:v>
                </c:pt>
                <c:pt idx="460">
                  <c:v>0.34063263999996707</c:v>
                </c:pt>
                <c:pt idx="461">
                  <c:v>0.3455586000054609</c:v>
                </c:pt>
                <c:pt idx="462">
                  <c:v>0.34320368020416936</c:v>
                </c:pt>
                <c:pt idx="463">
                  <c:v>0.34586747999856016</c:v>
                </c:pt>
                <c:pt idx="464">
                  <c:v>0.34690911999496166</c:v>
                </c:pt>
                <c:pt idx="465">
                  <c:v>0.34593017999577569</c:v>
                </c:pt>
                <c:pt idx="466">
                  <c:v>0.34827181999571621</c:v>
                </c:pt>
                <c:pt idx="467">
                  <c:v>0.34941235999576747</c:v>
                </c:pt>
                <c:pt idx="468">
                  <c:v>0.3541326799968374</c:v>
                </c:pt>
                <c:pt idx="469">
                  <c:v>0.35527211999578867</c:v>
                </c:pt>
                <c:pt idx="470">
                  <c:v>0.36194247999810614</c:v>
                </c:pt>
                <c:pt idx="471">
                  <c:v>0.3625168799990206</c:v>
                </c:pt>
                <c:pt idx="472">
                  <c:v>0.36302231999434298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06B6-42FE-9552-7649F83B907E}"/>
            </c:ext>
          </c:extLst>
        </c:ser>
        <c:ser>
          <c:idx val="4"/>
          <c:order val="4"/>
          <c:tx>
            <c:strRef>
              <c:f>'Active 1'!$L$20</c:f>
              <c:strCache>
                <c:ptCount val="1"/>
                <c:pt idx="0">
                  <c:v>s5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xVal>
            <c:numRef>
              <c:f>'Active 1'!$F$21:$F$479</c:f>
              <c:numCache>
                <c:formatCode>General</c:formatCode>
                <c:ptCount val="459"/>
                <c:pt idx="0">
                  <c:v>-21664.5</c:v>
                </c:pt>
                <c:pt idx="1">
                  <c:v>-9992</c:v>
                </c:pt>
                <c:pt idx="2">
                  <c:v>-9080</c:v>
                </c:pt>
                <c:pt idx="3">
                  <c:v>-9077.5</c:v>
                </c:pt>
                <c:pt idx="4">
                  <c:v>-7392.5</c:v>
                </c:pt>
                <c:pt idx="5">
                  <c:v>-4555</c:v>
                </c:pt>
                <c:pt idx="6">
                  <c:v>-2775</c:v>
                </c:pt>
                <c:pt idx="7">
                  <c:v>-254</c:v>
                </c:pt>
                <c:pt idx="8">
                  <c:v>-232</c:v>
                </c:pt>
                <c:pt idx="9">
                  <c:v>-229.5</c:v>
                </c:pt>
                <c:pt idx="10">
                  <c:v>-66</c:v>
                </c:pt>
                <c:pt idx="11">
                  <c:v>0</c:v>
                </c:pt>
                <c:pt idx="12">
                  <c:v>692</c:v>
                </c:pt>
                <c:pt idx="13">
                  <c:v>746</c:v>
                </c:pt>
                <c:pt idx="14">
                  <c:v>4384</c:v>
                </c:pt>
                <c:pt idx="15">
                  <c:v>4408.5</c:v>
                </c:pt>
                <c:pt idx="16">
                  <c:v>4447.5</c:v>
                </c:pt>
                <c:pt idx="17">
                  <c:v>4460</c:v>
                </c:pt>
                <c:pt idx="18">
                  <c:v>4467</c:v>
                </c:pt>
                <c:pt idx="19">
                  <c:v>5310.5</c:v>
                </c:pt>
                <c:pt idx="20">
                  <c:v>5313</c:v>
                </c:pt>
                <c:pt idx="21">
                  <c:v>5342.5</c:v>
                </c:pt>
                <c:pt idx="22">
                  <c:v>6215.5</c:v>
                </c:pt>
                <c:pt idx="23">
                  <c:v>7142</c:v>
                </c:pt>
                <c:pt idx="24">
                  <c:v>7144.5</c:v>
                </c:pt>
                <c:pt idx="25">
                  <c:v>7993</c:v>
                </c:pt>
                <c:pt idx="26">
                  <c:v>8071</c:v>
                </c:pt>
                <c:pt idx="27">
                  <c:v>8088</c:v>
                </c:pt>
                <c:pt idx="28">
                  <c:v>8110</c:v>
                </c:pt>
                <c:pt idx="29">
                  <c:v>8829</c:v>
                </c:pt>
                <c:pt idx="30">
                  <c:v>9873</c:v>
                </c:pt>
                <c:pt idx="31">
                  <c:v>10677.5</c:v>
                </c:pt>
                <c:pt idx="32">
                  <c:v>11391.5</c:v>
                </c:pt>
                <c:pt idx="33">
                  <c:v>11411</c:v>
                </c:pt>
                <c:pt idx="34">
                  <c:v>11628.5</c:v>
                </c:pt>
                <c:pt idx="35">
                  <c:v>12494</c:v>
                </c:pt>
                <c:pt idx="36">
                  <c:v>12545</c:v>
                </c:pt>
                <c:pt idx="37">
                  <c:v>12547.5</c:v>
                </c:pt>
                <c:pt idx="38">
                  <c:v>12550</c:v>
                </c:pt>
                <c:pt idx="39">
                  <c:v>13408.5</c:v>
                </c:pt>
                <c:pt idx="40">
                  <c:v>13411</c:v>
                </c:pt>
                <c:pt idx="41">
                  <c:v>13924.5</c:v>
                </c:pt>
                <c:pt idx="42">
                  <c:v>14103</c:v>
                </c:pt>
                <c:pt idx="43">
                  <c:v>14103</c:v>
                </c:pt>
                <c:pt idx="44">
                  <c:v>14105.5</c:v>
                </c:pt>
                <c:pt idx="45">
                  <c:v>14106</c:v>
                </c:pt>
                <c:pt idx="46">
                  <c:v>14108</c:v>
                </c:pt>
                <c:pt idx="47">
                  <c:v>14125.5</c:v>
                </c:pt>
                <c:pt idx="48">
                  <c:v>14132.5</c:v>
                </c:pt>
                <c:pt idx="49">
                  <c:v>14134.5</c:v>
                </c:pt>
                <c:pt idx="50">
                  <c:v>14137</c:v>
                </c:pt>
                <c:pt idx="51">
                  <c:v>14139.5</c:v>
                </c:pt>
                <c:pt idx="52">
                  <c:v>14144.5</c:v>
                </c:pt>
                <c:pt idx="53">
                  <c:v>14145</c:v>
                </c:pt>
                <c:pt idx="54">
                  <c:v>14155</c:v>
                </c:pt>
                <c:pt idx="55">
                  <c:v>14177</c:v>
                </c:pt>
                <c:pt idx="56">
                  <c:v>14193.5</c:v>
                </c:pt>
                <c:pt idx="57">
                  <c:v>14208</c:v>
                </c:pt>
                <c:pt idx="58">
                  <c:v>14213</c:v>
                </c:pt>
                <c:pt idx="59">
                  <c:v>14230</c:v>
                </c:pt>
                <c:pt idx="60">
                  <c:v>14230</c:v>
                </c:pt>
                <c:pt idx="61">
                  <c:v>14233</c:v>
                </c:pt>
                <c:pt idx="62">
                  <c:v>14235</c:v>
                </c:pt>
                <c:pt idx="63">
                  <c:v>14235</c:v>
                </c:pt>
                <c:pt idx="64">
                  <c:v>14240</c:v>
                </c:pt>
                <c:pt idx="65">
                  <c:v>14274</c:v>
                </c:pt>
                <c:pt idx="66">
                  <c:v>14291</c:v>
                </c:pt>
                <c:pt idx="67">
                  <c:v>14291</c:v>
                </c:pt>
                <c:pt idx="68">
                  <c:v>14291</c:v>
                </c:pt>
                <c:pt idx="69">
                  <c:v>14291</c:v>
                </c:pt>
                <c:pt idx="70">
                  <c:v>14291</c:v>
                </c:pt>
                <c:pt idx="71">
                  <c:v>14291</c:v>
                </c:pt>
                <c:pt idx="72">
                  <c:v>14291</c:v>
                </c:pt>
                <c:pt idx="73">
                  <c:v>14291</c:v>
                </c:pt>
                <c:pt idx="74">
                  <c:v>15073.5</c:v>
                </c:pt>
                <c:pt idx="75">
                  <c:v>15078.5</c:v>
                </c:pt>
                <c:pt idx="76">
                  <c:v>15098</c:v>
                </c:pt>
                <c:pt idx="77">
                  <c:v>15098</c:v>
                </c:pt>
                <c:pt idx="78">
                  <c:v>15147</c:v>
                </c:pt>
                <c:pt idx="79">
                  <c:v>15186</c:v>
                </c:pt>
                <c:pt idx="80">
                  <c:v>15205.5</c:v>
                </c:pt>
                <c:pt idx="81">
                  <c:v>15230</c:v>
                </c:pt>
                <c:pt idx="82">
                  <c:v>15247</c:v>
                </c:pt>
                <c:pt idx="83">
                  <c:v>15914.5</c:v>
                </c:pt>
                <c:pt idx="84">
                  <c:v>15917</c:v>
                </c:pt>
                <c:pt idx="85">
                  <c:v>15921.5</c:v>
                </c:pt>
                <c:pt idx="86">
                  <c:v>15922</c:v>
                </c:pt>
                <c:pt idx="87">
                  <c:v>15932</c:v>
                </c:pt>
                <c:pt idx="88">
                  <c:v>16012.5</c:v>
                </c:pt>
                <c:pt idx="89">
                  <c:v>16012.5</c:v>
                </c:pt>
                <c:pt idx="90">
                  <c:v>16012.5</c:v>
                </c:pt>
                <c:pt idx="91">
                  <c:v>16025</c:v>
                </c:pt>
                <c:pt idx="92">
                  <c:v>16027.5</c:v>
                </c:pt>
                <c:pt idx="93">
                  <c:v>16034.5</c:v>
                </c:pt>
                <c:pt idx="94">
                  <c:v>16034.5</c:v>
                </c:pt>
                <c:pt idx="95">
                  <c:v>16034.5</c:v>
                </c:pt>
                <c:pt idx="96">
                  <c:v>16034.5</c:v>
                </c:pt>
                <c:pt idx="97">
                  <c:v>16034.5</c:v>
                </c:pt>
                <c:pt idx="98">
                  <c:v>16171</c:v>
                </c:pt>
                <c:pt idx="99">
                  <c:v>16729</c:v>
                </c:pt>
                <c:pt idx="100">
                  <c:v>17638.5</c:v>
                </c:pt>
                <c:pt idx="101">
                  <c:v>17658</c:v>
                </c:pt>
                <c:pt idx="102">
                  <c:v>17738.5</c:v>
                </c:pt>
                <c:pt idx="103">
                  <c:v>17738.5</c:v>
                </c:pt>
                <c:pt idx="104">
                  <c:v>17772.5</c:v>
                </c:pt>
                <c:pt idx="105">
                  <c:v>17772.5</c:v>
                </c:pt>
                <c:pt idx="106">
                  <c:v>17790</c:v>
                </c:pt>
                <c:pt idx="107">
                  <c:v>17814</c:v>
                </c:pt>
                <c:pt idx="108">
                  <c:v>17814</c:v>
                </c:pt>
                <c:pt idx="109">
                  <c:v>17819</c:v>
                </c:pt>
                <c:pt idx="110">
                  <c:v>17873</c:v>
                </c:pt>
                <c:pt idx="111">
                  <c:v>17880.5</c:v>
                </c:pt>
                <c:pt idx="112">
                  <c:v>17895</c:v>
                </c:pt>
                <c:pt idx="113">
                  <c:v>17914.5</c:v>
                </c:pt>
                <c:pt idx="114">
                  <c:v>18009.5</c:v>
                </c:pt>
                <c:pt idx="115">
                  <c:v>18628.5</c:v>
                </c:pt>
                <c:pt idx="116">
                  <c:v>18628.5</c:v>
                </c:pt>
                <c:pt idx="117">
                  <c:v>18628.5</c:v>
                </c:pt>
                <c:pt idx="118">
                  <c:v>18633.5</c:v>
                </c:pt>
                <c:pt idx="119">
                  <c:v>18633.5</c:v>
                </c:pt>
                <c:pt idx="120">
                  <c:v>18633.5</c:v>
                </c:pt>
                <c:pt idx="121">
                  <c:v>18640.5</c:v>
                </c:pt>
                <c:pt idx="122">
                  <c:v>18640.5</c:v>
                </c:pt>
                <c:pt idx="123">
                  <c:v>18643</c:v>
                </c:pt>
                <c:pt idx="124">
                  <c:v>18643</c:v>
                </c:pt>
                <c:pt idx="125">
                  <c:v>18680</c:v>
                </c:pt>
                <c:pt idx="126">
                  <c:v>18682</c:v>
                </c:pt>
                <c:pt idx="127">
                  <c:v>18682</c:v>
                </c:pt>
                <c:pt idx="128">
                  <c:v>18684.5</c:v>
                </c:pt>
                <c:pt idx="129">
                  <c:v>18684.5</c:v>
                </c:pt>
                <c:pt idx="130">
                  <c:v>18687</c:v>
                </c:pt>
                <c:pt idx="131">
                  <c:v>18687</c:v>
                </c:pt>
                <c:pt idx="132">
                  <c:v>18689.5</c:v>
                </c:pt>
                <c:pt idx="133">
                  <c:v>18689.5</c:v>
                </c:pt>
                <c:pt idx="134">
                  <c:v>18697</c:v>
                </c:pt>
                <c:pt idx="135">
                  <c:v>18729</c:v>
                </c:pt>
                <c:pt idx="136">
                  <c:v>18758</c:v>
                </c:pt>
                <c:pt idx="137">
                  <c:v>18758</c:v>
                </c:pt>
                <c:pt idx="138">
                  <c:v>18758</c:v>
                </c:pt>
                <c:pt idx="139">
                  <c:v>18758</c:v>
                </c:pt>
                <c:pt idx="140">
                  <c:v>18758</c:v>
                </c:pt>
                <c:pt idx="141">
                  <c:v>18763</c:v>
                </c:pt>
                <c:pt idx="142">
                  <c:v>18763</c:v>
                </c:pt>
                <c:pt idx="143">
                  <c:v>18780</c:v>
                </c:pt>
                <c:pt idx="144">
                  <c:v>19350</c:v>
                </c:pt>
                <c:pt idx="145">
                  <c:v>19350</c:v>
                </c:pt>
                <c:pt idx="146">
                  <c:v>19538</c:v>
                </c:pt>
                <c:pt idx="147">
                  <c:v>19538</c:v>
                </c:pt>
                <c:pt idx="148">
                  <c:v>19540.5</c:v>
                </c:pt>
                <c:pt idx="149">
                  <c:v>19540.5</c:v>
                </c:pt>
                <c:pt idx="150">
                  <c:v>19577</c:v>
                </c:pt>
                <c:pt idx="151">
                  <c:v>19577</c:v>
                </c:pt>
                <c:pt idx="152">
                  <c:v>19579.5</c:v>
                </c:pt>
                <c:pt idx="153">
                  <c:v>19579.5</c:v>
                </c:pt>
                <c:pt idx="154">
                  <c:v>19606.5</c:v>
                </c:pt>
                <c:pt idx="155">
                  <c:v>19623.5</c:v>
                </c:pt>
                <c:pt idx="156">
                  <c:v>19628.5</c:v>
                </c:pt>
                <c:pt idx="157">
                  <c:v>19628.5</c:v>
                </c:pt>
                <c:pt idx="158">
                  <c:v>19631</c:v>
                </c:pt>
                <c:pt idx="159">
                  <c:v>19638</c:v>
                </c:pt>
                <c:pt idx="160">
                  <c:v>19638</c:v>
                </c:pt>
                <c:pt idx="161">
                  <c:v>19687</c:v>
                </c:pt>
                <c:pt idx="162">
                  <c:v>19687</c:v>
                </c:pt>
                <c:pt idx="163">
                  <c:v>20367</c:v>
                </c:pt>
                <c:pt idx="164">
                  <c:v>20367</c:v>
                </c:pt>
                <c:pt idx="165">
                  <c:v>20433</c:v>
                </c:pt>
                <c:pt idx="166">
                  <c:v>20433</c:v>
                </c:pt>
                <c:pt idx="167">
                  <c:v>20491.5</c:v>
                </c:pt>
                <c:pt idx="168">
                  <c:v>20491.5</c:v>
                </c:pt>
                <c:pt idx="169">
                  <c:v>20491.5</c:v>
                </c:pt>
                <c:pt idx="170">
                  <c:v>20499</c:v>
                </c:pt>
                <c:pt idx="171">
                  <c:v>20506</c:v>
                </c:pt>
                <c:pt idx="172">
                  <c:v>20506</c:v>
                </c:pt>
                <c:pt idx="173">
                  <c:v>20506</c:v>
                </c:pt>
                <c:pt idx="174">
                  <c:v>21278.5</c:v>
                </c:pt>
                <c:pt idx="175">
                  <c:v>21278.5</c:v>
                </c:pt>
                <c:pt idx="176">
                  <c:v>21278.5</c:v>
                </c:pt>
                <c:pt idx="177">
                  <c:v>21279</c:v>
                </c:pt>
                <c:pt idx="178">
                  <c:v>21279</c:v>
                </c:pt>
                <c:pt idx="179">
                  <c:v>21279</c:v>
                </c:pt>
                <c:pt idx="180">
                  <c:v>21323</c:v>
                </c:pt>
                <c:pt idx="181">
                  <c:v>21323</c:v>
                </c:pt>
                <c:pt idx="182">
                  <c:v>21381.5</c:v>
                </c:pt>
                <c:pt idx="183">
                  <c:v>21425.5</c:v>
                </c:pt>
                <c:pt idx="184">
                  <c:v>21428</c:v>
                </c:pt>
                <c:pt idx="185">
                  <c:v>21431</c:v>
                </c:pt>
                <c:pt idx="186">
                  <c:v>22098</c:v>
                </c:pt>
                <c:pt idx="187">
                  <c:v>22168.5</c:v>
                </c:pt>
                <c:pt idx="188">
                  <c:v>22168.5</c:v>
                </c:pt>
                <c:pt idx="189">
                  <c:v>22168.5</c:v>
                </c:pt>
                <c:pt idx="190">
                  <c:v>22186</c:v>
                </c:pt>
                <c:pt idx="191">
                  <c:v>22186</c:v>
                </c:pt>
                <c:pt idx="192">
                  <c:v>22186</c:v>
                </c:pt>
                <c:pt idx="193">
                  <c:v>22220</c:v>
                </c:pt>
                <c:pt idx="194">
                  <c:v>22220</c:v>
                </c:pt>
                <c:pt idx="195">
                  <c:v>22220</c:v>
                </c:pt>
                <c:pt idx="196">
                  <c:v>22220</c:v>
                </c:pt>
                <c:pt idx="197">
                  <c:v>22222.5</c:v>
                </c:pt>
                <c:pt idx="198">
                  <c:v>22227.5</c:v>
                </c:pt>
                <c:pt idx="199">
                  <c:v>22237.5</c:v>
                </c:pt>
                <c:pt idx="200">
                  <c:v>22242</c:v>
                </c:pt>
                <c:pt idx="201">
                  <c:v>22247</c:v>
                </c:pt>
                <c:pt idx="202">
                  <c:v>22249.5</c:v>
                </c:pt>
                <c:pt idx="203">
                  <c:v>22252</c:v>
                </c:pt>
                <c:pt idx="204">
                  <c:v>22254.5</c:v>
                </c:pt>
                <c:pt idx="205">
                  <c:v>22269</c:v>
                </c:pt>
                <c:pt idx="206">
                  <c:v>22269</c:v>
                </c:pt>
                <c:pt idx="207">
                  <c:v>22274</c:v>
                </c:pt>
                <c:pt idx="208">
                  <c:v>22276.5</c:v>
                </c:pt>
                <c:pt idx="209">
                  <c:v>22283.5</c:v>
                </c:pt>
                <c:pt idx="210">
                  <c:v>22286</c:v>
                </c:pt>
                <c:pt idx="211">
                  <c:v>22288.5</c:v>
                </c:pt>
                <c:pt idx="212">
                  <c:v>22291</c:v>
                </c:pt>
                <c:pt idx="213">
                  <c:v>22296</c:v>
                </c:pt>
                <c:pt idx="214">
                  <c:v>22298.5</c:v>
                </c:pt>
                <c:pt idx="215">
                  <c:v>22301</c:v>
                </c:pt>
                <c:pt idx="216">
                  <c:v>22313</c:v>
                </c:pt>
                <c:pt idx="217">
                  <c:v>22318</c:v>
                </c:pt>
                <c:pt idx="218">
                  <c:v>22327.5</c:v>
                </c:pt>
                <c:pt idx="219">
                  <c:v>22330</c:v>
                </c:pt>
                <c:pt idx="220">
                  <c:v>22344.5</c:v>
                </c:pt>
                <c:pt idx="221">
                  <c:v>22352</c:v>
                </c:pt>
                <c:pt idx="222">
                  <c:v>22352</c:v>
                </c:pt>
                <c:pt idx="223">
                  <c:v>22354.5</c:v>
                </c:pt>
                <c:pt idx="224">
                  <c:v>22357</c:v>
                </c:pt>
                <c:pt idx="225">
                  <c:v>22362</c:v>
                </c:pt>
                <c:pt idx="226">
                  <c:v>22366.5</c:v>
                </c:pt>
                <c:pt idx="227">
                  <c:v>22366.5</c:v>
                </c:pt>
                <c:pt idx="228">
                  <c:v>22371.5</c:v>
                </c:pt>
                <c:pt idx="229">
                  <c:v>22374</c:v>
                </c:pt>
                <c:pt idx="230">
                  <c:v>22376.5</c:v>
                </c:pt>
                <c:pt idx="231">
                  <c:v>22388.5</c:v>
                </c:pt>
                <c:pt idx="232">
                  <c:v>22405.5</c:v>
                </c:pt>
                <c:pt idx="233">
                  <c:v>22432.5</c:v>
                </c:pt>
                <c:pt idx="234">
                  <c:v>22437.5</c:v>
                </c:pt>
                <c:pt idx="235">
                  <c:v>22471.5</c:v>
                </c:pt>
                <c:pt idx="236">
                  <c:v>22824.5</c:v>
                </c:pt>
                <c:pt idx="237">
                  <c:v>22939</c:v>
                </c:pt>
                <c:pt idx="238">
                  <c:v>22963.5</c:v>
                </c:pt>
                <c:pt idx="239">
                  <c:v>22968.5</c:v>
                </c:pt>
                <c:pt idx="240">
                  <c:v>22971</c:v>
                </c:pt>
                <c:pt idx="241">
                  <c:v>22995.5</c:v>
                </c:pt>
                <c:pt idx="242">
                  <c:v>23027</c:v>
                </c:pt>
                <c:pt idx="243">
                  <c:v>23041.5</c:v>
                </c:pt>
                <c:pt idx="244">
                  <c:v>23083.5</c:v>
                </c:pt>
                <c:pt idx="245">
                  <c:v>23098</c:v>
                </c:pt>
                <c:pt idx="246">
                  <c:v>23100.5</c:v>
                </c:pt>
                <c:pt idx="247">
                  <c:v>23103</c:v>
                </c:pt>
                <c:pt idx="248">
                  <c:v>23105</c:v>
                </c:pt>
                <c:pt idx="249">
                  <c:v>23105.5</c:v>
                </c:pt>
                <c:pt idx="250">
                  <c:v>23107.5</c:v>
                </c:pt>
                <c:pt idx="251">
                  <c:v>23110</c:v>
                </c:pt>
                <c:pt idx="252">
                  <c:v>23125</c:v>
                </c:pt>
                <c:pt idx="253">
                  <c:v>23127.5</c:v>
                </c:pt>
                <c:pt idx="254">
                  <c:v>23132</c:v>
                </c:pt>
                <c:pt idx="255">
                  <c:v>23139.5</c:v>
                </c:pt>
                <c:pt idx="256">
                  <c:v>23147</c:v>
                </c:pt>
                <c:pt idx="257">
                  <c:v>23154</c:v>
                </c:pt>
                <c:pt idx="258">
                  <c:v>23156.5</c:v>
                </c:pt>
                <c:pt idx="259">
                  <c:v>23159</c:v>
                </c:pt>
                <c:pt idx="260">
                  <c:v>23166.5</c:v>
                </c:pt>
                <c:pt idx="261">
                  <c:v>23169</c:v>
                </c:pt>
                <c:pt idx="262">
                  <c:v>23171</c:v>
                </c:pt>
                <c:pt idx="263">
                  <c:v>23171.5</c:v>
                </c:pt>
                <c:pt idx="264">
                  <c:v>23178.5</c:v>
                </c:pt>
                <c:pt idx="265">
                  <c:v>23178.5</c:v>
                </c:pt>
                <c:pt idx="266">
                  <c:v>23181</c:v>
                </c:pt>
                <c:pt idx="267">
                  <c:v>23181</c:v>
                </c:pt>
                <c:pt idx="268">
                  <c:v>23181</c:v>
                </c:pt>
                <c:pt idx="269">
                  <c:v>23181</c:v>
                </c:pt>
                <c:pt idx="270">
                  <c:v>23181</c:v>
                </c:pt>
                <c:pt idx="271">
                  <c:v>23188.5</c:v>
                </c:pt>
                <c:pt idx="272">
                  <c:v>23193</c:v>
                </c:pt>
                <c:pt idx="273">
                  <c:v>23195.5</c:v>
                </c:pt>
                <c:pt idx="274">
                  <c:v>23198</c:v>
                </c:pt>
                <c:pt idx="275">
                  <c:v>23205.5</c:v>
                </c:pt>
                <c:pt idx="276">
                  <c:v>23210.5</c:v>
                </c:pt>
                <c:pt idx="277">
                  <c:v>23213</c:v>
                </c:pt>
                <c:pt idx="278">
                  <c:v>23227.5</c:v>
                </c:pt>
                <c:pt idx="279">
                  <c:v>23242</c:v>
                </c:pt>
                <c:pt idx="280">
                  <c:v>23261.5</c:v>
                </c:pt>
                <c:pt idx="281">
                  <c:v>23298</c:v>
                </c:pt>
                <c:pt idx="282">
                  <c:v>23300.5</c:v>
                </c:pt>
                <c:pt idx="283">
                  <c:v>23327.5</c:v>
                </c:pt>
                <c:pt idx="284">
                  <c:v>23330</c:v>
                </c:pt>
                <c:pt idx="285">
                  <c:v>23342</c:v>
                </c:pt>
                <c:pt idx="286">
                  <c:v>23342</c:v>
                </c:pt>
                <c:pt idx="287">
                  <c:v>23359</c:v>
                </c:pt>
                <c:pt idx="288">
                  <c:v>23386</c:v>
                </c:pt>
                <c:pt idx="289">
                  <c:v>23386</c:v>
                </c:pt>
                <c:pt idx="290">
                  <c:v>23795</c:v>
                </c:pt>
                <c:pt idx="291">
                  <c:v>23797.5</c:v>
                </c:pt>
                <c:pt idx="292">
                  <c:v>23817</c:v>
                </c:pt>
                <c:pt idx="293">
                  <c:v>23822</c:v>
                </c:pt>
                <c:pt idx="294">
                  <c:v>23831.5</c:v>
                </c:pt>
                <c:pt idx="295">
                  <c:v>23836.5</c:v>
                </c:pt>
                <c:pt idx="296">
                  <c:v>23933</c:v>
                </c:pt>
                <c:pt idx="297">
                  <c:v>23946.5</c:v>
                </c:pt>
                <c:pt idx="298">
                  <c:v>23949</c:v>
                </c:pt>
                <c:pt idx="299">
                  <c:v>23951</c:v>
                </c:pt>
                <c:pt idx="300">
                  <c:v>23953.5</c:v>
                </c:pt>
                <c:pt idx="301">
                  <c:v>23956</c:v>
                </c:pt>
                <c:pt idx="302">
                  <c:v>23961</c:v>
                </c:pt>
                <c:pt idx="303">
                  <c:v>23963.5</c:v>
                </c:pt>
                <c:pt idx="304">
                  <c:v>24041.5</c:v>
                </c:pt>
                <c:pt idx="305">
                  <c:v>24041.5</c:v>
                </c:pt>
                <c:pt idx="306">
                  <c:v>24041.5</c:v>
                </c:pt>
                <c:pt idx="307">
                  <c:v>24041.5</c:v>
                </c:pt>
                <c:pt idx="308">
                  <c:v>24044</c:v>
                </c:pt>
                <c:pt idx="309">
                  <c:v>24044</c:v>
                </c:pt>
                <c:pt idx="310">
                  <c:v>24044</c:v>
                </c:pt>
                <c:pt idx="311">
                  <c:v>24044</c:v>
                </c:pt>
                <c:pt idx="312">
                  <c:v>24044</c:v>
                </c:pt>
                <c:pt idx="313">
                  <c:v>24049</c:v>
                </c:pt>
                <c:pt idx="314">
                  <c:v>24912</c:v>
                </c:pt>
                <c:pt idx="315">
                  <c:v>25709</c:v>
                </c:pt>
                <c:pt idx="316">
                  <c:v>25709</c:v>
                </c:pt>
                <c:pt idx="317">
                  <c:v>25763</c:v>
                </c:pt>
                <c:pt idx="318">
                  <c:v>25904.5</c:v>
                </c:pt>
                <c:pt idx="319">
                  <c:v>26753</c:v>
                </c:pt>
                <c:pt idx="320">
                  <c:v>27408.5</c:v>
                </c:pt>
                <c:pt idx="321">
                  <c:v>27621</c:v>
                </c:pt>
                <c:pt idx="322">
                  <c:v>27713.5</c:v>
                </c:pt>
                <c:pt idx="323">
                  <c:v>27723.5</c:v>
                </c:pt>
                <c:pt idx="324">
                  <c:v>28376.5</c:v>
                </c:pt>
                <c:pt idx="325">
                  <c:v>28467</c:v>
                </c:pt>
                <c:pt idx="326">
                  <c:v>28467</c:v>
                </c:pt>
                <c:pt idx="327">
                  <c:v>28467</c:v>
                </c:pt>
                <c:pt idx="328">
                  <c:v>28471</c:v>
                </c:pt>
                <c:pt idx="329">
                  <c:v>28594</c:v>
                </c:pt>
                <c:pt idx="330">
                  <c:v>28611</c:v>
                </c:pt>
                <c:pt idx="331">
                  <c:v>29313</c:v>
                </c:pt>
                <c:pt idx="332">
                  <c:v>29330</c:v>
                </c:pt>
                <c:pt idx="333">
                  <c:v>29354.5</c:v>
                </c:pt>
                <c:pt idx="334">
                  <c:v>29442.5</c:v>
                </c:pt>
                <c:pt idx="335">
                  <c:v>29442.5</c:v>
                </c:pt>
                <c:pt idx="336">
                  <c:v>29447.5</c:v>
                </c:pt>
                <c:pt idx="337">
                  <c:v>29487</c:v>
                </c:pt>
                <c:pt idx="338">
                  <c:v>30129.5</c:v>
                </c:pt>
                <c:pt idx="339">
                  <c:v>30232</c:v>
                </c:pt>
                <c:pt idx="340">
                  <c:v>30237</c:v>
                </c:pt>
                <c:pt idx="341">
                  <c:v>30239</c:v>
                </c:pt>
                <c:pt idx="342">
                  <c:v>30351</c:v>
                </c:pt>
                <c:pt idx="343">
                  <c:v>30915.5</c:v>
                </c:pt>
                <c:pt idx="344">
                  <c:v>31063.5</c:v>
                </c:pt>
                <c:pt idx="345">
                  <c:v>31066</c:v>
                </c:pt>
                <c:pt idx="346">
                  <c:v>31085.5</c:v>
                </c:pt>
                <c:pt idx="347">
                  <c:v>31095.5</c:v>
                </c:pt>
                <c:pt idx="348">
                  <c:v>31100.5</c:v>
                </c:pt>
                <c:pt idx="349">
                  <c:v>31161.5</c:v>
                </c:pt>
                <c:pt idx="350">
                  <c:v>31163.5</c:v>
                </c:pt>
                <c:pt idx="351">
                  <c:v>31164</c:v>
                </c:pt>
                <c:pt idx="352">
                  <c:v>31166</c:v>
                </c:pt>
                <c:pt idx="353">
                  <c:v>31166.5</c:v>
                </c:pt>
                <c:pt idx="354">
                  <c:v>31195.5</c:v>
                </c:pt>
                <c:pt idx="355">
                  <c:v>31234.5</c:v>
                </c:pt>
                <c:pt idx="356">
                  <c:v>31264</c:v>
                </c:pt>
                <c:pt idx="357">
                  <c:v>31738</c:v>
                </c:pt>
                <c:pt idx="358">
                  <c:v>31755</c:v>
                </c:pt>
                <c:pt idx="359">
                  <c:v>31782</c:v>
                </c:pt>
                <c:pt idx="360">
                  <c:v>31837</c:v>
                </c:pt>
                <c:pt idx="361">
                  <c:v>31906.5</c:v>
                </c:pt>
                <c:pt idx="362">
                  <c:v>31941.5</c:v>
                </c:pt>
                <c:pt idx="363">
                  <c:v>31961</c:v>
                </c:pt>
                <c:pt idx="364">
                  <c:v>31992.5</c:v>
                </c:pt>
                <c:pt idx="365">
                  <c:v>32005</c:v>
                </c:pt>
                <c:pt idx="366">
                  <c:v>32005.5</c:v>
                </c:pt>
                <c:pt idx="367">
                  <c:v>32008</c:v>
                </c:pt>
                <c:pt idx="368">
                  <c:v>32080.5</c:v>
                </c:pt>
                <c:pt idx="369">
                  <c:v>33021</c:v>
                </c:pt>
                <c:pt idx="370">
                  <c:v>33034</c:v>
                </c:pt>
                <c:pt idx="371">
                  <c:v>33092.5</c:v>
                </c:pt>
                <c:pt idx="372">
                  <c:v>33191</c:v>
                </c:pt>
                <c:pt idx="373">
                  <c:v>33705</c:v>
                </c:pt>
                <c:pt idx="374">
                  <c:v>33744</c:v>
                </c:pt>
                <c:pt idx="375">
                  <c:v>33775</c:v>
                </c:pt>
                <c:pt idx="376">
                  <c:v>33777.5</c:v>
                </c:pt>
                <c:pt idx="377">
                  <c:v>33789.5</c:v>
                </c:pt>
                <c:pt idx="378">
                  <c:v>33792</c:v>
                </c:pt>
                <c:pt idx="379">
                  <c:v>33836</c:v>
                </c:pt>
                <c:pt idx="380">
                  <c:v>33838.5</c:v>
                </c:pt>
                <c:pt idx="381">
                  <c:v>33863</c:v>
                </c:pt>
                <c:pt idx="382">
                  <c:v>33863</c:v>
                </c:pt>
                <c:pt idx="383">
                  <c:v>33865.5</c:v>
                </c:pt>
                <c:pt idx="384">
                  <c:v>33865.5</c:v>
                </c:pt>
                <c:pt idx="385">
                  <c:v>33865.5</c:v>
                </c:pt>
                <c:pt idx="386">
                  <c:v>33865.5</c:v>
                </c:pt>
                <c:pt idx="387">
                  <c:v>33865.5</c:v>
                </c:pt>
                <c:pt idx="388">
                  <c:v>33868</c:v>
                </c:pt>
                <c:pt idx="389">
                  <c:v>33868</c:v>
                </c:pt>
                <c:pt idx="390">
                  <c:v>33868</c:v>
                </c:pt>
                <c:pt idx="391">
                  <c:v>33868</c:v>
                </c:pt>
                <c:pt idx="392">
                  <c:v>33893</c:v>
                </c:pt>
                <c:pt idx="393">
                  <c:v>33904.5</c:v>
                </c:pt>
                <c:pt idx="394">
                  <c:v>33907</c:v>
                </c:pt>
                <c:pt idx="395">
                  <c:v>33925.5</c:v>
                </c:pt>
                <c:pt idx="396">
                  <c:v>34543</c:v>
                </c:pt>
                <c:pt idx="397">
                  <c:v>34601.5</c:v>
                </c:pt>
                <c:pt idx="398">
                  <c:v>34601.5</c:v>
                </c:pt>
                <c:pt idx="399">
                  <c:v>34601.5</c:v>
                </c:pt>
                <c:pt idx="400">
                  <c:v>34641.5</c:v>
                </c:pt>
                <c:pt idx="401">
                  <c:v>34651</c:v>
                </c:pt>
                <c:pt idx="402">
                  <c:v>34662.5</c:v>
                </c:pt>
                <c:pt idx="403">
                  <c:v>34670</c:v>
                </c:pt>
                <c:pt idx="404">
                  <c:v>34733.5</c:v>
                </c:pt>
                <c:pt idx="405">
                  <c:v>34736</c:v>
                </c:pt>
                <c:pt idx="406">
                  <c:v>34736</c:v>
                </c:pt>
                <c:pt idx="407">
                  <c:v>34762.5</c:v>
                </c:pt>
                <c:pt idx="408">
                  <c:v>34765</c:v>
                </c:pt>
                <c:pt idx="409">
                  <c:v>34800</c:v>
                </c:pt>
                <c:pt idx="410">
                  <c:v>34809</c:v>
                </c:pt>
                <c:pt idx="411">
                  <c:v>34811.5</c:v>
                </c:pt>
                <c:pt idx="412">
                  <c:v>35428</c:v>
                </c:pt>
                <c:pt idx="413">
                  <c:v>35536</c:v>
                </c:pt>
                <c:pt idx="414">
                  <c:v>35542.5</c:v>
                </c:pt>
                <c:pt idx="415">
                  <c:v>35562</c:v>
                </c:pt>
                <c:pt idx="416">
                  <c:v>35572</c:v>
                </c:pt>
                <c:pt idx="417">
                  <c:v>35574.5</c:v>
                </c:pt>
                <c:pt idx="418">
                  <c:v>35682</c:v>
                </c:pt>
                <c:pt idx="419">
                  <c:v>35682</c:v>
                </c:pt>
                <c:pt idx="420">
                  <c:v>35682</c:v>
                </c:pt>
                <c:pt idx="421">
                  <c:v>36321</c:v>
                </c:pt>
                <c:pt idx="422">
                  <c:v>36442.5</c:v>
                </c:pt>
                <c:pt idx="423">
                  <c:v>36507</c:v>
                </c:pt>
                <c:pt idx="424">
                  <c:v>36630.5</c:v>
                </c:pt>
                <c:pt idx="425">
                  <c:v>36630.5</c:v>
                </c:pt>
                <c:pt idx="426">
                  <c:v>36630.5</c:v>
                </c:pt>
                <c:pt idx="427">
                  <c:v>37417</c:v>
                </c:pt>
                <c:pt idx="428">
                  <c:v>38216</c:v>
                </c:pt>
                <c:pt idx="429">
                  <c:v>38438</c:v>
                </c:pt>
                <c:pt idx="430">
                  <c:v>39128</c:v>
                </c:pt>
                <c:pt idx="431">
                  <c:v>39198</c:v>
                </c:pt>
                <c:pt idx="432">
                  <c:v>39934</c:v>
                </c:pt>
                <c:pt idx="433">
                  <c:v>40014.5</c:v>
                </c:pt>
                <c:pt idx="434">
                  <c:v>40810</c:v>
                </c:pt>
                <c:pt idx="435">
                  <c:v>40970.5</c:v>
                </c:pt>
                <c:pt idx="436">
                  <c:v>41015</c:v>
                </c:pt>
                <c:pt idx="437">
                  <c:v>41137</c:v>
                </c:pt>
                <c:pt idx="438">
                  <c:v>41651.5</c:v>
                </c:pt>
                <c:pt idx="439">
                  <c:v>41766</c:v>
                </c:pt>
                <c:pt idx="440">
                  <c:v>41927</c:v>
                </c:pt>
                <c:pt idx="441">
                  <c:v>41971</c:v>
                </c:pt>
                <c:pt idx="442">
                  <c:v>42682</c:v>
                </c:pt>
                <c:pt idx="443">
                  <c:v>42717.5</c:v>
                </c:pt>
                <c:pt idx="444">
                  <c:v>42717.5</c:v>
                </c:pt>
                <c:pt idx="445">
                  <c:v>42717.5</c:v>
                </c:pt>
                <c:pt idx="446">
                  <c:v>42790</c:v>
                </c:pt>
                <c:pt idx="447">
                  <c:v>43533</c:v>
                </c:pt>
                <c:pt idx="448">
                  <c:v>43533</c:v>
                </c:pt>
                <c:pt idx="449">
                  <c:v>43618.5</c:v>
                </c:pt>
                <c:pt idx="450">
                  <c:v>43665</c:v>
                </c:pt>
                <c:pt idx="451">
                  <c:v>43702</c:v>
                </c:pt>
                <c:pt idx="452">
                  <c:v>43709</c:v>
                </c:pt>
                <c:pt idx="453">
                  <c:v>43822</c:v>
                </c:pt>
                <c:pt idx="454">
                  <c:v>44417</c:v>
                </c:pt>
                <c:pt idx="455">
                  <c:v>44497.5</c:v>
                </c:pt>
                <c:pt idx="456">
                  <c:v>44530.5</c:v>
                </c:pt>
                <c:pt idx="457">
                  <c:v>44584</c:v>
                </c:pt>
                <c:pt idx="458">
                  <c:v>44636</c:v>
                </c:pt>
              </c:numCache>
            </c:numRef>
          </c:xVal>
          <c:yVal>
            <c:numRef>
              <c:f>'Active 1'!$L$21:$L$479</c:f>
              <c:numCache>
                <c:formatCode>General</c:formatCode>
                <c:ptCount val="459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06B6-42FE-9552-7649F83B907E}"/>
            </c:ext>
          </c:extLst>
        </c:ser>
        <c:ser>
          <c:idx val="5"/>
          <c:order val="5"/>
          <c:tx>
            <c:strRef>
              <c:f>'Active 1'!$M$20</c:f>
              <c:strCache>
                <c:ptCount val="1"/>
                <c:pt idx="0">
                  <c:v>s6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3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'Active 1'!$F$21:$F$479</c:f>
              <c:numCache>
                <c:formatCode>General</c:formatCode>
                <c:ptCount val="459"/>
                <c:pt idx="0">
                  <c:v>-21664.5</c:v>
                </c:pt>
                <c:pt idx="1">
                  <c:v>-9992</c:v>
                </c:pt>
                <c:pt idx="2">
                  <c:v>-9080</c:v>
                </c:pt>
                <c:pt idx="3">
                  <c:v>-9077.5</c:v>
                </c:pt>
                <c:pt idx="4">
                  <c:v>-7392.5</c:v>
                </c:pt>
                <c:pt idx="5">
                  <c:v>-4555</c:v>
                </c:pt>
                <c:pt idx="6">
                  <c:v>-2775</c:v>
                </c:pt>
                <c:pt idx="7">
                  <c:v>-254</c:v>
                </c:pt>
                <c:pt idx="8">
                  <c:v>-232</c:v>
                </c:pt>
                <c:pt idx="9">
                  <c:v>-229.5</c:v>
                </c:pt>
                <c:pt idx="10">
                  <c:v>-66</c:v>
                </c:pt>
                <c:pt idx="11">
                  <c:v>0</c:v>
                </c:pt>
                <c:pt idx="12">
                  <c:v>692</c:v>
                </c:pt>
                <c:pt idx="13">
                  <c:v>746</c:v>
                </c:pt>
                <c:pt idx="14">
                  <c:v>4384</c:v>
                </c:pt>
                <c:pt idx="15">
                  <c:v>4408.5</c:v>
                </c:pt>
                <c:pt idx="16">
                  <c:v>4447.5</c:v>
                </c:pt>
                <c:pt idx="17">
                  <c:v>4460</c:v>
                </c:pt>
                <c:pt idx="18">
                  <c:v>4467</c:v>
                </c:pt>
                <c:pt idx="19">
                  <c:v>5310.5</c:v>
                </c:pt>
                <c:pt idx="20">
                  <c:v>5313</c:v>
                </c:pt>
                <c:pt idx="21">
                  <c:v>5342.5</c:v>
                </c:pt>
                <c:pt idx="22">
                  <c:v>6215.5</c:v>
                </c:pt>
                <c:pt idx="23">
                  <c:v>7142</c:v>
                </c:pt>
                <c:pt idx="24">
                  <c:v>7144.5</c:v>
                </c:pt>
                <c:pt idx="25">
                  <c:v>7993</c:v>
                </c:pt>
                <c:pt idx="26">
                  <c:v>8071</c:v>
                </c:pt>
                <c:pt idx="27">
                  <c:v>8088</c:v>
                </c:pt>
                <c:pt idx="28">
                  <c:v>8110</c:v>
                </c:pt>
                <c:pt idx="29">
                  <c:v>8829</c:v>
                </c:pt>
                <c:pt idx="30">
                  <c:v>9873</c:v>
                </c:pt>
                <c:pt idx="31">
                  <c:v>10677.5</c:v>
                </c:pt>
                <c:pt idx="32">
                  <c:v>11391.5</c:v>
                </c:pt>
                <c:pt idx="33">
                  <c:v>11411</c:v>
                </c:pt>
                <c:pt idx="34">
                  <c:v>11628.5</c:v>
                </c:pt>
                <c:pt idx="35">
                  <c:v>12494</c:v>
                </c:pt>
                <c:pt idx="36">
                  <c:v>12545</c:v>
                </c:pt>
                <c:pt idx="37">
                  <c:v>12547.5</c:v>
                </c:pt>
                <c:pt idx="38">
                  <c:v>12550</c:v>
                </c:pt>
                <c:pt idx="39">
                  <c:v>13408.5</c:v>
                </c:pt>
                <c:pt idx="40">
                  <c:v>13411</c:v>
                </c:pt>
                <c:pt idx="41">
                  <c:v>13924.5</c:v>
                </c:pt>
                <c:pt idx="42">
                  <c:v>14103</c:v>
                </c:pt>
                <c:pt idx="43">
                  <c:v>14103</c:v>
                </c:pt>
                <c:pt idx="44">
                  <c:v>14105.5</c:v>
                </c:pt>
                <c:pt idx="45">
                  <c:v>14106</c:v>
                </c:pt>
                <c:pt idx="46">
                  <c:v>14108</c:v>
                </c:pt>
                <c:pt idx="47">
                  <c:v>14125.5</c:v>
                </c:pt>
                <c:pt idx="48">
                  <c:v>14132.5</c:v>
                </c:pt>
                <c:pt idx="49">
                  <c:v>14134.5</c:v>
                </c:pt>
                <c:pt idx="50">
                  <c:v>14137</c:v>
                </c:pt>
                <c:pt idx="51">
                  <c:v>14139.5</c:v>
                </c:pt>
                <c:pt idx="52">
                  <c:v>14144.5</c:v>
                </c:pt>
                <c:pt idx="53">
                  <c:v>14145</c:v>
                </c:pt>
                <c:pt idx="54">
                  <c:v>14155</c:v>
                </c:pt>
                <c:pt idx="55">
                  <c:v>14177</c:v>
                </c:pt>
                <c:pt idx="56">
                  <c:v>14193.5</c:v>
                </c:pt>
                <c:pt idx="57">
                  <c:v>14208</c:v>
                </c:pt>
                <c:pt idx="58">
                  <c:v>14213</c:v>
                </c:pt>
                <c:pt idx="59">
                  <c:v>14230</c:v>
                </c:pt>
                <c:pt idx="60">
                  <c:v>14230</c:v>
                </c:pt>
                <c:pt idx="61">
                  <c:v>14233</c:v>
                </c:pt>
                <c:pt idx="62">
                  <c:v>14235</c:v>
                </c:pt>
                <c:pt idx="63">
                  <c:v>14235</c:v>
                </c:pt>
                <c:pt idx="64">
                  <c:v>14240</c:v>
                </c:pt>
                <c:pt idx="65">
                  <c:v>14274</c:v>
                </c:pt>
                <c:pt idx="66">
                  <c:v>14291</c:v>
                </c:pt>
                <c:pt idx="67">
                  <c:v>14291</c:v>
                </c:pt>
                <c:pt idx="68">
                  <c:v>14291</c:v>
                </c:pt>
                <c:pt idx="69">
                  <c:v>14291</c:v>
                </c:pt>
                <c:pt idx="70">
                  <c:v>14291</c:v>
                </c:pt>
                <c:pt idx="71">
                  <c:v>14291</c:v>
                </c:pt>
                <c:pt idx="72">
                  <c:v>14291</c:v>
                </c:pt>
                <c:pt idx="73">
                  <c:v>14291</c:v>
                </c:pt>
                <c:pt idx="74">
                  <c:v>15073.5</c:v>
                </c:pt>
                <c:pt idx="75">
                  <c:v>15078.5</c:v>
                </c:pt>
                <c:pt idx="76">
                  <c:v>15098</c:v>
                </c:pt>
                <c:pt idx="77">
                  <c:v>15098</c:v>
                </c:pt>
                <c:pt idx="78">
                  <c:v>15147</c:v>
                </c:pt>
                <c:pt idx="79">
                  <c:v>15186</c:v>
                </c:pt>
                <c:pt idx="80">
                  <c:v>15205.5</c:v>
                </c:pt>
                <c:pt idx="81">
                  <c:v>15230</c:v>
                </c:pt>
                <c:pt idx="82">
                  <c:v>15247</c:v>
                </c:pt>
                <c:pt idx="83">
                  <c:v>15914.5</c:v>
                </c:pt>
                <c:pt idx="84">
                  <c:v>15917</c:v>
                </c:pt>
                <c:pt idx="85">
                  <c:v>15921.5</c:v>
                </c:pt>
                <c:pt idx="86">
                  <c:v>15922</c:v>
                </c:pt>
                <c:pt idx="87">
                  <c:v>15932</c:v>
                </c:pt>
                <c:pt idx="88">
                  <c:v>16012.5</c:v>
                </c:pt>
                <c:pt idx="89">
                  <c:v>16012.5</c:v>
                </c:pt>
                <c:pt idx="90">
                  <c:v>16012.5</c:v>
                </c:pt>
                <c:pt idx="91">
                  <c:v>16025</c:v>
                </c:pt>
                <c:pt idx="92">
                  <c:v>16027.5</c:v>
                </c:pt>
                <c:pt idx="93">
                  <c:v>16034.5</c:v>
                </c:pt>
                <c:pt idx="94">
                  <c:v>16034.5</c:v>
                </c:pt>
                <c:pt idx="95">
                  <c:v>16034.5</c:v>
                </c:pt>
                <c:pt idx="96">
                  <c:v>16034.5</c:v>
                </c:pt>
                <c:pt idx="97">
                  <c:v>16034.5</c:v>
                </c:pt>
                <c:pt idx="98">
                  <c:v>16171</c:v>
                </c:pt>
                <c:pt idx="99">
                  <c:v>16729</c:v>
                </c:pt>
                <c:pt idx="100">
                  <c:v>17638.5</c:v>
                </c:pt>
                <c:pt idx="101">
                  <c:v>17658</c:v>
                </c:pt>
                <c:pt idx="102">
                  <c:v>17738.5</c:v>
                </c:pt>
                <c:pt idx="103">
                  <c:v>17738.5</c:v>
                </c:pt>
                <c:pt idx="104">
                  <c:v>17772.5</c:v>
                </c:pt>
                <c:pt idx="105">
                  <c:v>17772.5</c:v>
                </c:pt>
                <c:pt idx="106">
                  <c:v>17790</c:v>
                </c:pt>
                <c:pt idx="107">
                  <c:v>17814</c:v>
                </c:pt>
                <c:pt idx="108">
                  <c:v>17814</c:v>
                </c:pt>
                <c:pt idx="109">
                  <c:v>17819</c:v>
                </c:pt>
                <c:pt idx="110">
                  <c:v>17873</c:v>
                </c:pt>
                <c:pt idx="111">
                  <c:v>17880.5</c:v>
                </c:pt>
                <c:pt idx="112">
                  <c:v>17895</c:v>
                </c:pt>
                <c:pt idx="113">
                  <c:v>17914.5</c:v>
                </c:pt>
                <c:pt idx="114">
                  <c:v>18009.5</c:v>
                </c:pt>
                <c:pt idx="115">
                  <c:v>18628.5</c:v>
                </c:pt>
                <c:pt idx="116">
                  <c:v>18628.5</c:v>
                </c:pt>
                <c:pt idx="117">
                  <c:v>18628.5</c:v>
                </c:pt>
                <c:pt idx="118">
                  <c:v>18633.5</c:v>
                </c:pt>
                <c:pt idx="119">
                  <c:v>18633.5</c:v>
                </c:pt>
                <c:pt idx="120">
                  <c:v>18633.5</c:v>
                </c:pt>
                <c:pt idx="121">
                  <c:v>18640.5</c:v>
                </c:pt>
                <c:pt idx="122">
                  <c:v>18640.5</c:v>
                </c:pt>
                <c:pt idx="123">
                  <c:v>18643</c:v>
                </c:pt>
                <c:pt idx="124">
                  <c:v>18643</c:v>
                </c:pt>
                <c:pt idx="125">
                  <c:v>18680</c:v>
                </c:pt>
                <c:pt idx="126">
                  <c:v>18682</c:v>
                </c:pt>
                <c:pt idx="127">
                  <c:v>18682</c:v>
                </c:pt>
                <c:pt idx="128">
                  <c:v>18684.5</c:v>
                </c:pt>
                <c:pt idx="129">
                  <c:v>18684.5</c:v>
                </c:pt>
                <c:pt idx="130">
                  <c:v>18687</c:v>
                </c:pt>
                <c:pt idx="131">
                  <c:v>18687</c:v>
                </c:pt>
                <c:pt idx="132">
                  <c:v>18689.5</c:v>
                </c:pt>
                <c:pt idx="133">
                  <c:v>18689.5</c:v>
                </c:pt>
                <c:pt idx="134">
                  <c:v>18697</c:v>
                </c:pt>
                <c:pt idx="135">
                  <c:v>18729</c:v>
                </c:pt>
                <c:pt idx="136">
                  <c:v>18758</c:v>
                </c:pt>
                <c:pt idx="137">
                  <c:v>18758</c:v>
                </c:pt>
                <c:pt idx="138">
                  <c:v>18758</c:v>
                </c:pt>
                <c:pt idx="139">
                  <c:v>18758</c:v>
                </c:pt>
                <c:pt idx="140">
                  <c:v>18758</c:v>
                </c:pt>
                <c:pt idx="141">
                  <c:v>18763</c:v>
                </c:pt>
                <c:pt idx="142">
                  <c:v>18763</c:v>
                </c:pt>
                <c:pt idx="143">
                  <c:v>18780</c:v>
                </c:pt>
                <c:pt idx="144">
                  <c:v>19350</c:v>
                </c:pt>
                <c:pt idx="145">
                  <c:v>19350</c:v>
                </c:pt>
                <c:pt idx="146">
                  <c:v>19538</c:v>
                </c:pt>
                <c:pt idx="147">
                  <c:v>19538</c:v>
                </c:pt>
                <c:pt idx="148">
                  <c:v>19540.5</c:v>
                </c:pt>
                <c:pt idx="149">
                  <c:v>19540.5</c:v>
                </c:pt>
                <c:pt idx="150">
                  <c:v>19577</c:v>
                </c:pt>
                <c:pt idx="151">
                  <c:v>19577</c:v>
                </c:pt>
                <c:pt idx="152">
                  <c:v>19579.5</c:v>
                </c:pt>
                <c:pt idx="153">
                  <c:v>19579.5</c:v>
                </c:pt>
                <c:pt idx="154">
                  <c:v>19606.5</c:v>
                </c:pt>
                <c:pt idx="155">
                  <c:v>19623.5</c:v>
                </c:pt>
                <c:pt idx="156">
                  <c:v>19628.5</c:v>
                </c:pt>
                <c:pt idx="157">
                  <c:v>19628.5</c:v>
                </c:pt>
                <c:pt idx="158">
                  <c:v>19631</c:v>
                </c:pt>
                <c:pt idx="159">
                  <c:v>19638</c:v>
                </c:pt>
                <c:pt idx="160">
                  <c:v>19638</c:v>
                </c:pt>
                <c:pt idx="161">
                  <c:v>19687</c:v>
                </c:pt>
                <c:pt idx="162">
                  <c:v>19687</c:v>
                </c:pt>
                <c:pt idx="163">
                  <c:v>20367</c:v>
                </c:pt>
                <c:pt idx="164">
                  <c:v>20367</c:v>
                </c:pt>
                <c:pt idx="165">
                  <c:v>20433</c:v>
                </c:pt>
                <c:pt idx="166">
                  <c:v>20433</c:v>
                </c:pt>
                <c:pt idx="167">
                  <c:v>20491.5</c:v>
                </c:pt>
                <c:pt idx="168">
                  <c:v>20491.5</c:v>
                </c:pt>
                <c:pt idx="169">
                  <c:v>20491.5</c:v>
                </c:pt>
                <c:pt idx="170">
                  <c:v>20499</c:v>
                </c:pt>
                <c:pt idx="171">
                  <c:v>20506</c:v>
                </c:pt>
                <c:pt idx="172">
                  <c:v>20506</c:v>
                </c:pt>
                <c:pt idx="173">
                  <c:v>20506</c:v>
                </c:pt>
                <c:pt idx="174">
                  <c:v>21278.5</c:v>
                </c:pt>
                <c:pt idx="175">
                  <c:v>21278.5</c:v>
                </c:pt>
                <c:pt idx="176">
                  <c:v>21278.5</c:v>
                </c:pt>
                <c:pt idx="177">
                  <c:v>21279</c:v>
                </c:pt>
                <c:pt idx="178">
                  <c:v>21279</c:v>
                </c:pt>
                <c:pt idx="179">
                  <c:v>21279</c:v>
                </c:pt>
                <c:pt idx="180">
                  <c:v>21323</c:v>
                </c:pt>
                <c:pt idx="181">
                  <c:v>21323</c:v>
                </c:pt>
                <c:pt idx="182">
                  <c:v>21381.5</c:v>
                </c:pt>
                <c:pt idx="183">
                  <c:v>21425.5</c:v>
                </c:pt>
                <c:pt idx="184">
                  <c:v>21428</c:v>
                </c:pt>
                <c:pt idx="185">
                  <c:v>21431</c:v>
                </c:pt>
                <c:pt idx="186">
                  <c:v>22098</c:v>
                </c:pt>
                <c:pt idx="187">
                  <c:v>22168.5</c:v>
                </c:pt>
                <c:pt idx="188">
                  <c:v>22168.5</c:v>
                </c:pt>
                <c:pt idx="189">
                  <c:v>22168.5</c:v>
                </c:pt>
                <c:pt idx="190">
                  <c:v>22186</c:v>
                </c:pt>
                <c:pt idx="191">
                  <c:v>22186</c:v>
                </c:pt>
                <c:pt idx="192">
                  <c:v>22186</c:v>
                </c:pt>
                <c:pt idx="193">
                  <c:v>22220</c:v>
                </c:pt>
                <c:pt idx="194">
                  <c:v>22220</c:v>
                </c:pt>
                <c:pt idx="195">
                  <c:v>22220</c:v>
                </c:pt>
                <c:pt idx="196">
                  <c:v>22220</c:v>
                </c:pt>
                <c:pt idx="197">
                  <c:v>22222.5</c:v>
                </c:pt>
                <c:pt idx="198">
                  <c:v>22227.5</c:v>
                </c:pt>
                <c:pt idx="199">
                  <c:v>22237.5</c:v>
                </c:pt>
                <c:pt idx="200">
                  <c:v>22242</c:v>
                </c:pt>
                <c:pt idx="201">
                  <c:v>22247</c:v>
                </c:pt>
                <c:pt idx="202">
                  <c:v>22249.5</c:v>
                </c:pt>
                <c:pt idx="203">
                  <c:v>22252</c:v>
                </c:pt>
                <c:pt idx="204">
                  <c:v>22254.5</c:v>
                </c:pt>
                <c:pt idx="205">
                  <c:v>22269</c:v>
                </c:pt>
                <c:pt idx="206">
                  <c:v>22269</c:v>
                </c:pt>
                <c:pt idx="207">
                  <c:v>22274</c:v>
                </c:pt>
                <c:pt idx="208">
                  <c:v>22276.5</c:v>
                </c:pt>
                <c:pt idx="209">
                  <c:v>22283.5</c:v>
                </c:pt>
                <c:pt idx="210">
                  <c:v>22286</c:v>
                </c:pt>
                <c:pt idx="211">
                  <c:v>22288.5</c:v>
                </c:pt>
                <c:pt idx="212">
                  <c:v>22291</c:v>
                </c:pt>
                <c:pt idx="213">
                  <c:v>22296</c:v>
                </c:pt>
                <c:pt idx="214">
                  <c:v>22298.5</c:v>
                </c:pt>
                <c:pt idx="215">
                  <c:v>22301</c:v>
                </c:pt>
                <c:pt idx="216">
                  <c:v>22313</c:v>
                </c:pt>
                <c:pt idx="217">
                  <c:v>22318</c:v>
                </c:pt>
                <c:pt idx="218">
                  <c:v>22327.5</c:v>
                </c:pt>
                <c:pt idx="219">
                  <c:v>22330</c:v>
                </c:pt>
                <c:pt idx="220">
                  <c:v>22344.5</c:v>
                </c:pt>
                <c:pt idx="221">
                  <c:v>22352</c:v>
                </c:pt>
                <c:pt idx="222">
                  <c:v>22352</c:v>
                </c:pt>
                <c:pt idx="223">
                  <c:v>22354.5</c:v>
                </c:pt>
                <c:pt idx="224">
                  <c:v>22357</c:v>
                </c:pt>
                <c:pt idx="225">
                  <c:v>22362</c:v>
                </c:pt>
                <c:pt idx="226">
                  <c:v>22366.5</c:v>
                </c:pt>
                <c:pt idx="227">
                  <c:v>22366.5</c:v>
                </c:pt>
                <c:pt idx="228">
                  <c:v>22371.5</c:v>
                </c:pt>
                <c:pt idx="229">
                  <c:v>22374</c:v>
                </c:pt>
                <c:pt idx="230">
                  <c:v>22376.5</c:v>
                </c:pt>
                <c:pt idx="231">
                  <c:v>22388.5</c:v>
                </c:pt>
                <c:pt idx="232">
                  <c:v>22405.5</c:v>
                </c:pt>
                <c:pt idx="233">
                  <c:v>22432.5</c:v>
                </c:pt>
                <c:pt idx="234">
                  <c:v>22437.5</c:v>
                </c:pt>
                <c:pt idx="235">
                  <c:v>22471.5</c:v>
                </c:pt>
                <c:pt idx="236">
                  <c:v>22824.5</c:v>
                </c:pt>
                <c:pt idx="237">
                  <c:v>22939</c:v>
                </c:pt>
                <c:pt idx="238">
                  <c:v>22963.5</c:v>
                </c:pt>
                <c:pt idx="239">
                  <c:v>22968.5</c:v>
                </c:pt>
                <c:pt idx="240">
                  <c:v>22971</c:v>
                </c:pt>
                <c:pt idx="241">
                  <c:v>22995.5</c:v>
                </c:pt>
                <c:pt idx="242">
                  <c:v>23027</c:v>
                </c:pt>
                <c:pt idx="243">
                  <c:v>23041.5</c:v>
                </c:pt>
                <c:pt idx="244">
                  <c:v>23083.5</c:v>
                </c:pt>
                <c:pt idx="245">
                  <c:v>23098</c:v>
                </c:pt>
                <c:pt idx="246">
                  <c:v>23100.5</c:v>
                </c:pt>
                <c:pt idx="247">
                  <c:v>23103</c:v>
                </c:pt>
                <c:pt idx="248">
                  <c:v>23105</c:v>
                </c:pt>
                <c:pt idx="249">
                  <c:v>23105.5</c:v>
                </c:pt>
                <c:pt idx="250">
                  <c:v>23107.5</c:v>
                </c:pt>
                <c:pt idx="251">
                  <c:v>23110</c:v>
                </c:pt>
                <c:pt idx="252">
                  <c:v>23125</c:v>
                </c:pt>
                <c:pt idx="253">
                  <c:v>23127.5</c:v>
                </c:pt>
                <c:pt idx="254">
                  <c:v>23132</c:v>
                </c:pt>
                <c:pt idx="255">
                  <c:v>23139.5</c:v>
                </c:pt>
                <c:pt idx="256">
                  <c:v>23147</c:v>
                </c:pt>
                <c:pt idx="257">
                  <c:v>23154</c:v>
                </c:pt>
                <c:pt idx="258">
                  <c:v>23156.5</c:v>
                </c:pt>
                <c:pt idx="259">
                  <c:v>23159</c:v>
                </c:pt>
                <c:pt idx="260">
                  <c:v>23166.5</c:v>
                </c:pt>
                <c:pt idx="261">
                  <c:v>23169</c:v>
                </c:pt>
                <c:pt idx="262">
                  <c:v>23171</c:v>
                </c:pt>
                <c:pt idx="263">
                  <c:v>23171.5</c:v>
                </c:pt>
                <c:pt idx="264">
                  <c:v>23178.5</c:v>
                </c:pt>
                <c:pt idx="265">
                  <c:v>23178.5</c:v>
                </c:pt>
                <c:pt idx="266">
                  <c:v>23181</c:v>
                </c:pt>
                <c:pt idx="267">
                  <c:v>23181</c:v>
                </c:pt>
                <c:pt idx="268">
                  <c:v>23181</c:v>
                </c:pt>
                <c:pt idx="269">
                  <c:v>23181</c:v>
                </c:pt>
                <c:pt idx="270">
                  <c:v>23181</c:v>
                </c:pt>
                <c:pt idx="271">
                  <c:v>23188.5</c:v>
                </c:pt>
                <c:pt idx="272">
                  <c:v>23193</c:v>
                </c:pt>
                <c:pt idx="273">
                  <c:v>23195.5</c:v>
                </c:pt>
                <c:pt idx="274">
                  <c:v>23198</c:v>
                </c:pt>
                <c:pt idx="275">
                  <c:v>23205.5</c:v>
                </c:pt>
                <c:pt idx="276">
                  <c:v>23210.5</c:v>
                </c:pt>
                <c:pt idx="277">
                  <c:v>23213</c:v>
                </c:pt>
                <c:pt idx="278">
                  <c:v>23227.5</c:v>
                </c:pt>
                <c:pt idx="279">
                  <c:v>23242</c:v>
                </c:pt>
                <c:pt idx="280">
                  <c:v>23261.5</c:v>
                </c:pt>
                <c:pt idx="281">
                  <c:v>23298</c:v>
                </c:pt>
                <c:pt idx="282">
                  <c:v>23300.5</c:v>
                </c:pt>
                <c:pt idx="283">
                  <c:v>23327.5</c:v>
                </c:pt>
                <c:pt idx="284">
                  <c:v>23330</c:v>
                </c:pt>
                <c:pt idx="285">
                  <c:v>23342</c:v>
                </c:pt>
                <c:pt idx="286">
                  <c:v>23342</c:v>
                </c:pt>
                <c:pt idx="287">
                  <c:v>23359</c:v>
                </c:pt>
                <c:pt idx="288">
                  <c:v>23386</c:v>
                </c:pt>
                <c:pt idx="289">
                  <c:v>23386</c:v>
                </c:pt>
                <c:pt idx="290">
                  <c:v>23795</c:v>
                </c:pt>
                <c:pt idx="291">
                  <c:v>23797.5</c:v>
                </c:pt>
                <c:pt idx="292">
                  <c:v>23817</c:v>
                </c:pt>
                <c:pt idx="293">
                  <c:v>23822</c:v>
                </c:pt>
                <c:pt idx="294">
                  <c:v>23831.5</c:v>
                </c:pt>
                <c:pt idx="295">
                  <c:v>23836.5</c:v>
                </c:pt>
                <c:pt idx="296">
                  <c:v>23933</c:v>
                </c:pt>
                <c:pt idx="297">
                  <c:v>23946.5</c:v>
                </c:pt>
                <c:pt idx="298">
                  <c:v>23949</c:v>
                </c:pt>
                <c:pt idx="299">
                  <c:v>23951</c:v>
                </c:pt>
                <c:pt idx="300">
                  <c:v>23953.5</c:v>
                </c:pt>
                <c:pt idx="301">
                  <c:v>23956</c:v>
                </c:pt>
                <c:pt idx="302">
                  <c:v>23961</c:v>
                </c:pt>
                <c:pt idx="303">
                  <c:v>23963.5</c:v>
                </c:pt>
                <c:pt idx="304">
                  <c:v>24041.5</c:v>
                </c:pt>
                <c:pt idx="305">
                  <c:v>24041.5</c:v>
                </c:pt>
                <c:pt idx="306">
                  <c:v>24041.5</c:v>
                </c:pt>
                <c:pt idx="307">
                  <c:v>24041.5</c:v>
                </c:pt>
                <c:pt idx="308">
                  <c:v>24044</c:v>
                </c:pt>
                <c:pt idx="309">
                  <c:v>24044</c:v>
                </c:pt>
                <c:pt idx="310">
                  <c:v>24044</c:v>
                </c:pt>
                <c:pt idx="311">
                  <c:v>24044</c:v>
                </c:pt>
                <c:pt idx="312">
                  <c:v>24044</c:v>
                </c:pt>
                <c:pt idx="313">
                  <c:v>24049</c:v>
                </c:pt>
                <c:pt idx="314">
                  <c:v>24912</c:v>
                </c:pt>
                <c:pt idx="315">
                  <c:v>25709</c:v>
                </c:pt>
                <c:pt idx="316">
                  <c:v>25709</c:v>
                </c:pt>
                <c:pt idx="317">
                  <c:v>25763</c:v>
                </c:pt>
                <c:pt idx="318">
                  <c:v>25904.5</c:v>
                </c:pt>
                <c:pt idx="319">
                  <c:v>26753</c:v>
                </c:pt>
                <c:pt idx="320">
                  <c:v>27408.5</c:v>
                </c:pt>
                <c:pt idx="321">
                  <c:v>27621</c:v>
                </c:pt>
                <c:pt idx="322">
                  <c:v>27713.5</c:v>
                </c:pt>
                <c:pt idx="323">
                  <c:v>27723.5</c:v>
                </c:pt>
                <c:pt idx="324">
                  <c:v>28376.5</c:v>
                </c:pt>
                <c:pt idx="325">
                  <c:v>28467</c:v>
                </c:pt>
                <c:pt idx="326">
                  <c:v>28467</c:v>
                </c:pt>
                <c:pt idx="327">
                  <c:v>28467</c:v>
                </c:pt>
                <c:pt idx="328">
                  <c:v>28471</c:v>
                </c:pt>
                <c:pt idx="329">
                  <c:v>28594</c:v>
                </c:pt>
                <c:pt idx="330">
                  <c:v>28611</c:v>
                </c:pt>
                <c:pt idx="331">
                  <c:v>29313</c:v>
                </c:pt>
                <c:pt idx="332">
                  <c:v>29330</c:v>
                </c:pt>
                <c:pt idx="333">
                  <c:v>29354.5</c:v>
                </c:pt>
                <c:pt idx="334">
                  <c:v>29442.5</c:v>
                </c:pt>
                <c:pt idx="335">
                  <c:v>29442.5</c:v>
                </c:pt>
                <c:pt idx="336">
                  <c:v>29447.5</c:v>
                </c:pt>
                <c:pt idx="337">
                  <c:v>29487</c:v>
                </c:pt>
                <c:pt idx="338">
                  <c:v>30129.5</c:v>
                </c:pt>
                <c:pt idx="339">
                  <c:v>30232</c:v>
                </c:pt>
                <c:pt idx="340">
                  <c:v>30237</c:v>
                </c:pt>
                <c:pt idx="341">
                  <c:v>30239</c:v>
                </c:pt>
                <c:pt idx="342">
                  <c:v>30351</c:v>
                </c:pt>
                <c:pt idx="343">
                  <c:v>30915.5</c:v>
                </c:pt>
                <c:pt idx="344">
                  <c:v>31063.5</c:v>
                </c:pt>
                <c:pt idx="345">
                  <c:v>31066</c:v>
                </c:pt>
                <c:pt idx="346">
                  <c:v>31085.5</c:v>
                </c:pt>
                <c:pt idx="347">
                  <c:v>31095.5</c:v>
                </c:pt>
                <c:pt idx="348">
                  <c:v>31100.5</c:v>
                </c:pt>
                <c:pt idx="349">
                  <c:v>31161.5</c:v>
                </c:pt>
                <c:pt idx="350">
                  <c:v>31163.5</c:v>
                </c:pt>
                <c:pt idx="351">
                  <c:v>31164</c:v>
                </c:pt>
                <c:pt idx="352">
                  <c:v>31166</c:v>
                </c:pt>
                <c:pt idx="353">
                  <c:v>31166.5</c:v>
                </c:pt>
                <c:pt idx="354">
                  <c:v>31195.5</c:v>
                </c:pt>
                <c:pt idx="355">
                  <c:v>31234.5</c:v>
                </c:pt>
                <c:pt idx="356">
                  <c:v>31264</c:v>
                </c:pt>
                <c:pt idx="357">
                  <c:v>31738</c:v>
                </c:pt>
                <c:pt idx="358">
                  <c:v>31755</c:v>
                </c:pt>
                <c:pt idx="359">
                  <c:v>31782</c:v>
                </c:pt>
                <c:pt idx="360">
                  <c:v>31837</c:v>
                </c:pt>
                <c:pt idx="361">
                  <c:v>31906.5</c:v>
                </c:pt>
                <c:pt idx="362">
                  <c:v>31941.5</c:v>
                </c:pt>
                <c:pt idx="363">
                  <c:v>31961</c:v>
                </c:pt>
                <c:pt idx="364">
                  <c:v>31992.5</c:v>
                </c:pt>
                <c:pt idx="365">
                  <c:v>32005</c:v>
                </c:pt>
                <c:pt idx="366">
                  <c:v>32005.5</c:v>
                </c:pt>
                <c:pt idx="367">
                  <c:v>32008</c:v>
                </c:pt>
                <c:pt idx="368">
                  <c:v>32080.5</c:v>
                </c:pt>
                <c:pt idx="369">
                  <c:v>33021</c:v>
                </c:pt>
                <c:pt idx="370">
                  <c:v>33034</c:v>
                </c:pt>
                <c:pt idx="371">
                  <c:v>33092.5</c:v>
                </c:pt>
                <c:pt idx="372">
                  <c:v>33191</c:v>
                </c:pt>
                <c:pt idx="373">
                  <c:v>33705</c:v>
                </c:pt>
                <c:pt idx="374">
                  <c:v>33744</c:v>
                </c:pt>
                <c:pt idx="375">
                  <c:v>33775</c:v>
                </c:pt>
                <c:pt idx="376">
                  <c:v>33777.5</c:v>
                </c:pt>
                <c:pt idx="377">
                  <c:v>33789.5</c:v>
                </c:pt>
                <c:pt idx="378">
                  <c:v>33792</c:v>
                </c:pt>
                <c:pt idx="379">
                  <c:v>33836</c:v>
                </c:pt>
                <c:pt idx="380">
                  <c:v>33838.5</c:v>
                </c:pt>
                <c:pt idx="381">
                  <c:v>33863</c:v>
                </c:pt>
                <c:pt idx="382">
                  <c:v>33863</c:v>
                </c:pt>
                <c:pt idx="383">
                  <c:v>33865.5</c:v>
                </c:pt>
                <c:pt idx="384">
                  <c:v>33865.5</c:v>
                </c:pt>
                <c:pt idx="385">
                  <c:v>33865.5</c:v>
                </c:pt>
                <c:pt idx="386">
                  <c:v>33865.5</c:v>
                </c:pt>
                <c:pt idx="387">
                  <c:v>33865.5</c:v>
                </c:pt>
                <c:pt idx="388">
                  <c:v>33868</c:v>
                </c:pt>
                <c:pt idx="389">
                  <c:v>33868</c:v>
                </c:pt>
                <c:pt idx="390">
                  <c:v>33868</c:v>
                </c:pt>
                <c:pt idx="391">
                  <c:v>33868</c:v>
                </c:pt>
                <c:pt idx="392">
                  <c:v>33893</c:v>
                </c:pt>
                <c:pt idx="393">
                  <c:v>33904.5</c:v>
                </c:pt>
                <c:pt idx="394">
                  <c:v>33907</c:v>
                </c:pt>
                <c:pt idx="395">
                  <c:v>33925.5</c:v>
                </c:pt>
                <c:pt idx="396">
                  <c:v>34543</c:v>
                </c:pt>
                <c:pt idx="397">
                  <c:v>34601.5</c:v>
                </c:pt>
                <c:pt idx="398">
                  <c:v>34601.5</c:v>
                </c:pt>
                <c:pt idx="399">
                  <c:v>34601.5</c:v>
                </c:pt>
                <c:pt idx="400">
                  <c:v>34641.5</c:v>
                </c:pt>
                <c:pt idx="401">
                  <c:v>34651</c:v>
                </c:pt>
                <c:pt idx="402">
                  <c:v>34662.5</c:v>
                </c:pt>
                <c:pt idx="403">
                  <c:v>34670</c:v>
                </c:pt>
                <c:pt idx="404">
                  <c:v>34733.5</c:v>
                </c:pt>
                <c:pt idx="405">
                  <c:v>34736</c:v>
                </c:pt>
                <c:pt idx="406">
                  <c:v>34736</c:v>
                </c:pt>
                <c:pt idx="407">
                  <c:v>34762.5</c:v>
                </c:pt>
                <c:pt idx="408">
                  <c:v>34765</c:v>
                </c:pt>
                <c:pt idx="409">
                  <c:v>34800</c:v>
                </c:pt>
                <c:pt idx="410">
                  <c:v>34809</c:v>
                </c:pt>
                <c:pt idx="411">
                  <c:v>34811.5</c:v>
                </c:pt>
                <c:pt idx="412">
                  <c:v>35428</c:v>
                </c:pt>
                <c:pt idx="413">
                  <c:v>35536</c:v>
                </c:pt>
                <c:pt idx="414">
                  <c:v>35542.5</c:v>
                </c:pt>
                <c:pt idx="415">
                  <c:v>35562</c:v>
                </c:pt>
                <c:pt idx="416">
                  <c:v>35572</c:v>
                </c:pt>
                <c:pt idx="417">
                  <c:v>35574.5</c:v>
                </c:pt>
                <c:pt idx="418">
                  <c:v>35682</c:v>
                </c:pt>
                <c:pt idx="419">
                  <c:v>35682</c:v>
                </c:pt>
                <c:pt idx="420">
                  <c:v>35682</c:v>
                </c:pt>
                <c:pt idx="421">
                  <c:v>36321</c:v>
                </c:pt>
                <c:pt idx="422">
                  <c:v>36442.5</c:v>
                </c:pt>
                <c:pt idx="423">
                  <c:v>36507</c:v>
                </c:pt>
                <c:pt idx="424">
                  <c:v>36630.5</c:v>
                </c:pt>
                <c:pt idx="425">
                  <c:v>36630.5</c:v>
                </c:pt>
                <c:pt idx="426">
                  <c:v>36630.5</c:v>
                </c:pt>
                <c:pt idx="427">
                  <c:v>37417</c:v>
                </c:pt>
                <c:pt idx="428">
                  <c:v>38216</c:v>
                </c:pt>
                <c:pt idx="429">
                  <c:v>38438</c:v>
                </c:pt>
                <c:pt idx="430">
                  <c:v>39128</c:v>
                </c:pt>
                <c:pt idx="431">
                  <c:v>39198</c:v>
                </c:pt>
                <c:pt idx="432">
                  <c:v>39934</c:v>
                </c:pt>
                <c:pt idx="433">
                  <c:v>40014.5</c:v>
                </c:pt>
                <c:pt idx="434">
                  <c:v>40810</c:v>
                </c:pt>
                <c:pt idx="435">
                  <c:v>40970.5</c:v>
                </c:pt>
                <c:pt idx="436">
                  <c:v>41015</c:v>
                </c:pt>
                <c:pt idx="437">
                  <c:v>41137</c:v>
                </c:pt>
                <c:pt idx="438">
                  <c:v>41651.5</c:v>
                </c:pt>
                <c:pt idx="439">
                  <c:v>41766</c:v>
                </c:pt>
                <c:pt idx="440">
                  <c:v>41927</c:v>
                </c:pt>
                <c:pt idx="441">
                  <c:v>41971</c:v>
                </c:pt>
                <c:pt idx="442">
                  <c:v>42682</c:v>
                </c:pt>
                <c:pt idx="443">
                  <c:v>42717.5</c:v>
                </c:pt>
                <c:pt idx="444">
                  <c:v>42717.5</c:v>
                </c:pt>
                <c:pt idx="445">
                  <c:v>42717.5</c:v>
                </c:pt>
                <c:pt idx="446">
                  <c:v>42790</c:v>
                </c:pt>
                <c:pt idx="447">
                  <c:v>43533</c:v>
                </c:pt>
                <c:pt idx="448">
                  <c:v>43533</c:v>
                </c:pt>
                <c:pt idx="449">
                  <c:v>43618.5</c:v>
                </c:pt>
                <c:pt idx="450">
                  <c:v>43665</c:v>
                </c:pt>
                <c:pt idx="451">
                  <c:v>43702</c:v>
                </c:pt>
                <c:pt idx="452">
                  <c:v>43709</c:v>
                </c:pt>
                <c:pt idx="453">
                  <c:v>43822</c:v>
                </c:pt>
                <c:pt idx="454">
                  <c:v>44417</c:v>
                </c:pt>
                <c:pt idx="455">
                  <c:v>44497.5</c:v>
                </c:pt>
                <c:pt idx="456">
                  <c:v>44530.5</c:v>
                </c:pt>
                <c:pt idx="457">
                  <c:v>44584</c:v>
                </c:pt>
                <c:pt idx="458">
                  <c:v>44636</c:v>
                </c:pt>
              </c:numCache>
            </c:numRef>
          </c:xVal>
          <c:yVal>
            <c:numRef>
              <c:f>'Active 1'!$M$21:$M$479</c:f>
              <c:numCache>
                <c:formatCode>General</c:formatCode>
                <c:ptCount val="459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06B6-42FE-9552-7649F83B907E}"/>
            </c:ext>
          </c:extLst>
        </c:ser>
        <c:ser>
          <c:idx val="6"/>
          <c:order val="6"/>
          <c:tx>
            <c:strRef>
              <c:f>'Active 1'!$N$20</c:f>
              <c:strCache>
                <c:ptCount val="1"/>
                <c:pt idx="0">
                  <c:v>s7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xVal>
            <c:numRef>
              <c:f>'Active 1'!$F$21:$F$479</c:f>
              <c:numCache>
                <c:formatCode>General</c:formatCode>
                <c:ptCount val="459"/>
                <c:pt idx="0">
                  <c:v>-21664.5</c:v>
                </c:pt>
                <c:pt idx="1">
                  <c:v>-9992</c:v>
                </c:pt>
                <c:pt idx="2">
                  <c:v>-9080</c:v>
                </c:pt>
                <c:pt idx="3">
                  <c:v>-9077.5</c:v>
                </c:pt>
                <c:pt idx="4">
                  <c:v>-7392.5</c:v>
                </c:pt>
                <c:pt idx="5">
                  <c:v>-4555</c:v>
                </c:pt>
                <c:pt idx="6">
                  <c:v>-2775</c:v>
                </c:pt>
                <c:pt idx="7">
                  <c:v>-254</c:v>
                </c:pt>
                <c:pt idx="8">
                  <c:v>-232</c:v>
                </c:pt>
                <c:pt idx="9">
                  <c:v>-229.5</c:v>
                </c:pt>
                <c:pt idx="10">
                  <c:v>-66</c:v>
                </c:pt>
                <c:pt idx="11">
                  <c:v>0</c:v>
                </c:pt>
                <c:pt idx="12">
                  <c:v>692</c:v>
                </c:pt>
                <c:pt idx="13">
                  <c:v>746</c:v>
                </c:pt>
                <c:pt idx="14">
                  <c:v>4384</c:v>
                </c:pt>
                <c:pt idx="15">
                  <c:v>4408.5</c:v>
                </c:pt>
                <c:pt idx="16">
                  <c:v>4447.5</c:v>
                </c:pt>
                <c:pt idx="17">
                  <c:v>4460</c:v>
                </c:pt>
                <c:pt idx="18">
                  <c:v>4467</c:v>
                </c:pt>
                <c:pt idx="19">
                  <c:v>5310.5</c:v>
                </c:pt>
                <c:pt idx="20">
                  <c:v>5313</c:v>
                </c:pt>
                <c:pt idx="21">
                  <c:v>5342.5</c:v>
                </c:pt>
                <c:pt idx="22">
                  <c:v>6215.5</c:v>
                </c:pt>
                <c:pt idx="23">
                  <c:v>7142</c:v>
                </c:pt>
                <c:pt idx="24">
                  <c:v>7144.5</c:v>
                </c:pt>
                <c:pt idx="25">
                  <c:v>7993</c:v>
                </c:pt>
                <c:pt idx="26">
                  <c:v>8071</c:v>
                </c:pt>
                <c:pt idx="27">
                  <c:v>8088</c:v>
                </c:pt>
                <c:pt idx="28">
                  <c:v>8110</c:v>
                </c:pt>
                <c:pt idx="29">
                  <c:v>8829</c:v>
                </c:pt>
                <c:pt idx="30">
                  <c:v>9873</c:v>
                </c:pt>
                <c:pt idx="31">
                  <c:v>10677.5</c:v>
                </c:pt>
                <c:pt idx="32">
                  <c:v>11391.5</c:v>
                </c:pt>
                <c:pt idx="33">
                  <c:v>11411</c:v>
                </c:pt>
                <c:pt idx="34">
                  <c:v>11628.5</c:v>
                </c:pt>
                <c:pt idx="35">
                  <c:v>12494</c:v>
                </c:pt>
                <c:pt idx="36">
                  <c:v>12545</c:v>
                </c:pt>
                <c:pt idx="37">
                  <c:v>12547.5</c:v>
                </c:pt>
                <c:pt idx="38">
                  <c:v>12550</c:v>
                </c:pt>
                <c:pt idx="39">
                  <c:v>13408.5</c:v>
                </c:pt>
                <c:pt idx="40">
                  <c:v>13411</c:v>
                </c:pt>
                <c:pt idx="41">
                  <c:v>13924.5</c:v>
                </c:pt>
                <c:pt idx="42">
                  <c:v>14103</c:v>
                </c:pt>
                <c:pt idx="43">
                  <c:v>14103</c:v>
                </c:pt>
                <c:pt idx="44">
                  <c:v>14105.5</c:v>
                </c:pt>
                <c:pt idx="45">
                  <c:v>14106</c:v>
                </c:pt>
                <c:pt idx="46">
                  <c:v>14108</c:v>
                </c:pt>
                <c:pt idx="47">
                  <c:v>14125.5</c:v>
                </c:pt>
                <c:pt idx="48">
                  <c:v>14132.5</c:v>
                </c:pt>
                <c:pt idx="49">
                  <c:v>14134.5</c:v>
                </c:pt>
                <c:pt idx="50">
                  <c:v>14137</c:v>
                </c:pt>
                <c:pt idx="51">
                  <c:v>14139.5</c:v>
                </c:pt>
                <c:pt idx="52">
                  <c:v>14144.5</c:v>
                </c:pt>
                <c:pt idx="53">
                  <c:v>14145</c:v>
                </c:pt>
                <c:pt idx="54">
                  <c:v>14155</c:v>
                </c:pt>
                <c:pt idx="55">
                  <c:v>14177</c:v>
                </c:pt>
                <c:pt idx="56">
                  <c:v>14193.5</c:v>
                </c:pt>
                <c:pt idx="57">
                  <c:v>14208</c:v>
                </c:pt>
                <c:pt idx="58">
                  <c:v>14213</c:v>
                </c:pt>
                <c:pt idx="59">
                  <c:v>14230</c:v>
                </c:pt>
                <c:pt idx="60">
                  <c:v>14230</c:v>
                </c:pt>
                <c:pt idx="61">
                  <c:v>14233</c:v>
                </c:pt>
                <c:pt idx="62">
                  <c:v>14235</c:v>
                </c:pt>
                <c:pt idx="63">
                  <c:v>14235</c:v>
                </c:pt>
                <c:pt idx="64">
                  <c:v>14240</c:v>
                </c:pt>
                <c:pt idx="65">
                  <c:v>14274</c:v>
                </c:pt>
                <c:pt idx="66">
                  <c:v>14291</c:v>
                </c:pt>
                <c:pt idx="67">
                  <c:v>14291</c:v>
                </c:pt>
                <c:pt idx="68">
                  <c:v>14291</c:v>
                </c:pt>
                <c:pt idx="69">
                  <c:v>14291</c:v>
                </c:pt>
                <c:pt idx="70">
                  <c:v>14291</c:v>
                </c:pt>
                <c:pt idx="71">
                  <c:v>14291</c:v>
                </c:pt>
                <c:pt idx="72">
                  <c:v>14291</c:v>
                </c:pt>
                <c:pt idx="73">
                  <c:v>14291</c:v>
                </c:pt>
                <c:pt idx="74">
                  <c:v>15073.5</c:v>
                </c:pt>
                <c:pt idx="75">
                  <c:v>15078.5</c:v>
                </c:pt>
                <c:pt idx="76">
                  <c:v>15098</c:v>
                </c:pt>
                <c:pt idx="77">
                  <c:v>15098</c:v>
                </c:pt>
                <c:pt idx="78">
                  <c:v>15147</c:v>
                </c:pt>
                <c:pt idx="79">
                  <c:v>15186</c:v>
                </c:pt>
                <c:pt idx="80">
                  <c:v>15205.5</c:v>
                </c:pt>
                <c:pt idx="81">
                  <c:v>15230</c:v>
                </c:pt>
                <c:pt idx="82">
                  <c:v>15247</c:v>
                </c:pt>
                <c:pt idx="83">
                  <c:v>15914.5</c:v>
                </c:pt>
                <c:pt idx="84">
                  <c:v>15917</c:v>
                </c:pt>
                <c:pt idx="85">
                  <c:v>15921.5</c:v>
                </c:pt>
                <c:pt idx="86">
                  <c:v>15922</c:v>
                </c:pt>
                <c:pt idx="87">
                  <c:v>15932</c:v>
                </c:pt>
                <c:pt idx="88">
                  <c:v>16012.5</c:v>
                </c:pt>
                <c:pt idx="89">
                  <c:v>16012.5</c:v>
                </c:pt>
                <c:pt idx="90">
                  <c:v>16012.5</c:v>
                </c:pt>
                <c:pt idx="91">
                  <c:v>16025</c:v>
                </c:pt>
                <c:pt idx="92">
                  <c:v>16027.5</c:v>
                </c:pt>
                <c:pt idx="93">
                  <c:v>16034.5</c:v>
                </c:pt>
                <c:pt idx="94">
                  <c:v>16034.5</c:v>
                </c:pt>
                <c:pt idx="95">
                  <c:v>16034.5</c:v>
                </c:pt>
                <c:pt idx="96">
                  <c:v>16034.5</c:v>
                </c:pt>
                <c:pt idx="97">
                  <c:v>16034.5</c:v>
                </c:pt>
                <c:pt idx="98">
                  <c:v>16171</c:v>
                </c:pt>
                <c:pt idx="99">
                  <c:v>16729</c:v>
                </c:pt>
                <c:pt idx="100">
                  <c:v>17638.5</c:v>
                </c:pt>
                <c:pt idx="101">
                  <c:v>17658</c:v>
                </c:pt>
                <c:pt idx="102">
                  <c:v>17738.5</c:v>
                </c:pt>
                <c:pt idx="103">
                  <c:v>17738.5</c:v>
                </c:pt>
                <c:pt idx="104">
                  <c:v>17772.5</c:v>
                </c:pt>
                <c:pt idx="105">
                  <c:v>17772.5</c:v>
                </c:pt>
                <c:pt idx="106">
                  <c:v>17790</c:v>
                </c:pt>
                <c:pt idx="107">
                  <c:v>17814</c:v>
                </c:pt>
                <c:pt idx="108">
                  <c:v>17814</c:v>
                </c:pt>
                <c:pt idx="109">
                  <c:v>17819</c:v>
                </c:pt>
                <c:pt idx="110">
                  <c:v>17873</c:v>
                </c:pt>
                <c:pt idx="111">
                  <c:v>17880.5</c:v>
                </c:pt>
                <c:pt idx="112">
                  <c:v>17895</c:v>
                </c:pt>
                <c:pt idx="113">
                  <c:v>17914.5</c:v>
                </c:pt>
                <c:pt idx="114">
                  <c:v>18009.5</c:v>
                </c:pt>
                <c:pt idx="115">
                  <c:v>18628.5</c:v>
                </c:pt>
                <c:pt idx="116">
                  <c:v>18628.5</c:v>
                </c:pt>
                <c:pt idx="117">
                  <c:v>18628.5</c:v>
                </c:pt>
                <c:pt idx="118">
                  <c:v>18633.5</c:v>
                </c:pt>
                <c:pt idx="119">
                  <c:v>18633.5</c:v>
                </c:pt>
                <c:pt idx="120">
                  <c:v>18633.5</c:v>
                </c:pt>
                <c:pt idx="121">
                  <c:v>18640.5</c:v>
                </c:pt>
                <c:pt idx="122">
                  <c:v>18640.5</c:v>
                </c:pt>
                <c:pt idx="123">
                  <c:v>18643</c:v>
                </c:pt>
                <c:pt idx="124">
                  <c:v>18643</c:v>
                </c:pt>
                <c:pt idx="125">
                  <c:v>18680</c:v>
                </c:pt>
                <c:pt idx="126">
                  <c:v>18682</c:v>
                </c:pt>
                <c:pt idx="127">
                  <c:v>18682</c:v>
                </c:pt>
                <c:pt idx="128">
                  <c:v>18684.5</c:v>
                </c:pt>
                <c:pt idx="129">
                  <c:v>18684.5</c:v>
                </c:pt>
                <c:pt idx="130">
                  <c:v>18687</c:v>
                </c:pt>
                <c:pt idx="131">
                  <c:v>18687</c:v>
                </c:pt>
                <c:pt idx="132">
                  <c:v>18689.5</c:v>
                </c:pt>
                <c:pt idx="133">
                  <c:v>18689.5</c:v>
                </c:pt>
                <c:pt idx="134">
                  <c:v>18697</c:v>
                </c:pt>
                <c:pt idx="135">
                  <c:v>18729</c:v>
                </c:pt>
                <c:pt idx="136">
                  <c:v>18758</c:v>
                </c:pt>
                <c:pt idx="137">
                  <c:v>18758</c:v>
                </c:pt>
                <c:pt idx="138">
                  <c:v>18758</c:v>
                </c:pt>
                <c:pt idx="139">
                  <c:v>18758</c:v>
                </c:pt>
                <c:pt idx="140">
                  <c:v>18758</c:v>
                </c:pt>
                <c:pt idx="141">
                  <c:v>18763</c:v>
                </c:pt>
                <c:pt idx="142">
                  <c:v>18763</c:v>
                </c:pt>
                <c:pt idx="143">
                  <c:v>18780</c:v>
                </c:pt>
                <c:pt idx="144">
                  <c:v>19350</c:v>
                </c:pt>
                <c:pt idx="145">
                  <c:v>19350</c:v>
                </c:pt>
                <c:pt idx="146">
                  <c:v>19538</c:v>
                </c:pt>
                <c:pt idx="147">
                  <c:v>19538</c:v>
                </c:pt>
                <c:pt idx="148">
                  <c:v>19540.5</c:v>
                </c:pt>
                <c:pt idx="149">
                  <c:v>19540.5</c:v>
                </c:pt>
                <c:pt idx="150">
                  <c:v>19577</c:v>
                </c:pt>
                <c:pt idx="151">
                  <c:v>19577</c:v>
                </c:pt>
                <c:pt idx="152">
                  <c:v>19579.5</c:v>
                </c:pt>
                <c:pt idx="153">
                  <c:v>19579.5</c:v>
                </c:pt>
                <c:pt idx="154">
                  <c:v>19606.5</c:v>
                </c:pt>
                <c:pt idx="155">
                  <c:v>19623.5</c:v>
                </c:pt>
                <c:pt idx="156">
                  <c:v>19628.5</c:v>
                </c:pt>
                <c:pt idx="157">
                  <c:v>19628.5</c:v>
                </c:pt>
                <c:pt idx="158">
                  <c:v>19631</c:v>
                </c:pt>
                <c:pt idx="159">
                  <c:v>19638</c:v>
                </c:pt>
                <c:pt idx="160">
                  <c:v>19638</c:v>
                </c:pt>
                <c:pt idx="161">
                  <c:v>19687</c:v>
                </c:pt>
                <c:pt idx="162">
                  <c:v>19687</c:v>
                </c:pt>
                <c:pt idx="163">
                  <c:v>20367</c:v>
                </c:pt>
                <c:pt idx="164">
                  <c:v>20367</c:v>
                </c:pt>
                <c:pt idx="165">
                  <c:v>20433</c:v>
                </c:pt>
                <c:pt idx="166">
                  <c:v>20433</c:v>
                </c:pt>
                <c:pt idx="167">
                  <c:v>20491.5</c:v>
                </c:pt>
                <c:pt idx="168">
                  <c:v>20491.5</c:v>
                </c:pt>
                <c:pt idx="169">
                  <c:v>20491.5</c:v>
                </c:pt>
                <c:pt idx="170">
                  <c:v>20499</c:v>
                </c:pt>
                <c:pt idx="171">
                  <c:v>20506</c:v>
                </c:pt>
                <c:pt idx="172">
                  <c:v>20506</c:v>
                </c:pt>
                <c:pt idx="173">
                  <c:v>20506</c:v>
                </c:pt>
                <c:pt idx="174">
                  <c:v>21278.5</c:v>
                </c:pt>
                <c:pt idx="175">
                  <c:v>21278.5</c:v>
                </c:pt>
                <c:pt idx="176">
                  <c:v>21278.5</c:v>
                </c:pt>
                <c:pt idx="177">
                  <c:v>21279</c:v>
                </c:pt>
                <c:pt idx="178">
                  <c:v>21279</c:v>
                </c:pt>
                <c:pt idx="179">
                  <c:v>21279</c:v>
                </c:pt>
                <c:pt idx="180">
                  <c:v>21323</c:v>
                </c:pt>
                <c:pt idx="181">
                  <c:v>21323</c:v>
                </c:pt>
                <c:pt idx="182">
                  <c:v>21381.5</c:v>
                </c:pt>
                <c:pt idx="183">
                  <c:v>21425.5</c:v>
                </c:pt>
                <c:pt idx="184">
                  <c:v>21428</c:v>
                </c:pt>
                <c:pt idx="185">
                  <c:v>21431</c:v>
                </c:pt>
                <c:pt idx="186">
                  <c:v>22098</c:v>
                </c:pt>
                <c:pt idx="187">
                  <c:v>22168.5</c:v>
                </c:pt>
                <c:pt idx="188">
                  <c:v>22168.5</c:v>
                </c:pt>
                <c:pt idx="189">
                  <c:v>22168.5</c:v>
                </c:pt>
                <c:pt idx="190">
                  <c:v>22186</c:v>
                </c:pt>
                <c:pt idx="191">
                  <c:v>22186</c:v>
                </c:pt>
                <c:pt idx="192">
                  <c:v>22186</c:v>
                </c:pt>
                <c:pt idx="193">
                  <c:v>22220</c:v>
                </c:pt>
                <c:pt idx="194">
                  <c:v>22220</c:v>
                </c:pt>
                <c:pt idx="195">
                  <c:v>22220</c:v>
                </c:pt>
                <c:pt idx="196">
                  <c:v>22220</c:v>
                </c:pt>
                <c:pt idx="197">
                  <c:v>22222.5</c:v>
                </c:pt>
                <c:pt idx="198">
                  <c:v>22227.5</c:v>
                </c:pt>
                <c:pt idx="199">
                  <c:v>22237.5</c:v>
                </c:pt>
                <c:pt idx="200">
                  <c:v>22242</c:v>
                </c:pt>
                <c:pt idx="201">
                  <c:v>22247</c:v>
                </c:pt>
                <c:pt idx="202">
                  <c:v>22249.5</c:v>
                </c:pt>
                <c:pt idx="203">
                  <c:v>22252</c:v>
                </c:pt>
                <c:pt idx="204">
                  <c:v>22254.5</c:v>
                </c:pt>
                <c:pt idx="205">
                  <c:v>22269</c:v>
                </c:pt>
                <c:pt idx="206">
                  <c:v>22269</c:v>
                </c:pt>
                <c:pt idx="207">
                  <c:v>22274</c:v>
                </c:pt>
                <c:pt idx="208">
                  <c:v>22276.5</c:v>
                </c:pt>
                <c:pt idx="209">
                  <c:v>22283.5</c:v>
                </c:pt>
                <c:pt idx="210">
                  <c:v>22286</c:v>
                </c:pt>
                <c:pt idx="211">
                  <c:v>22288.5</c:v>
                </c:pt>
                <c:pt idx="212">
                  <c:v>22291</c:v>
                </c:pt>
                <c:pt idx="213">
                  <c:v>22296</c:v>
                </c:pt>
                <c:pt idx="214">
                  <c:v>22298.5</c:v>
                </c:pt>
                <c:pt idx="215">
                  <c:v>22301</c:v>
                </c:pt>
                <c:pt idx="216">
                  <c:v>22313</c:v>
                </c:pt>
                <c:pt idx="217">
                  <c:v>22318</c:v>
                </c:pt>
                <c:pt idx="218">
                  <c:v>22327.5</c:v>
                </c:pt>
                <c:pt idx="219">
                  <c:v>22330</c:v>
                </c:pt>
                <c:pt idx="220">
                  <c:v>22344.5</c:v>
                </c:pt>
                <c:pt idx="221">
                  <c:v>22352</c:v>
                </c:pt>
                <c:pt idx="222">
                  <c:v>22352</c:v>
                </c:pt>
                <c:pt idx="223">
                  <c:v>22354.5</c:v>
                </c:pt>
                <c:pt idx="224">
                  <c:v>22357</c:v>
                </c:pt>
                <c:pt idx="225">
                  <c:v>22362</c:v>
                </c:pt>
                <c:pt idx="226">
                  <c:v>22366.5</c:v>
                </c:pt>
                <c:pt idx="227">
                  <c:v>22366.5</c:v>
                </c:pt>
                <c:pt idx="228">
                  <c:v>22371.5</c:v>
                </c:pt>
                <c:pt idx="229">
                  <c:v>22374</c:v>
                </c:pt>
                <c:pt idx="230">
                  <c:v>22376.5</c:v>
                </c:pt>
                <c:pt idx="231">
                  <c:v>22388.5</c:v>
                </c:pt>
                <c:pt idx="232">
                  <c:v>22405.5</c:v>
                </c:pt>
                <c:pt idx="233">
                  <c:v>22432.5</c:v>
                </c:pt>
                <c:pt idx="234">
                  <c:v>22437.5</c:v>
                </c:pt>
                <c:pt idx="235">
                  <c:v>22471.5</c:v>
                </c:pt>
                <c:pt idx="236">
                  <c:v>22824.5</c:v>
                </c:pt>
                <c:pt idx="237">
                  <c:v>22939</c:v>
                </c:pt>
                <c:pt idx="238">
                  <c:v>22963.5</c:v>
                </c:pt>
                <c:pt idx="239">
                  <c:v>22968.5</c:v>
                </c:pt>
                <c:pt idx="240">
                  <c:v>22971</c:v>
                </c:pt>
                <c:pt idx="241">
                  <c:v>22995.5</c:v>
                </c:pt>
                <c:pt idx="242">
                  <c:v>23027</c:v>
                </c:pt>
                <c:pt idx="243">
                  <c:v>23041.5</c:v>
                </c:pt>
                <c:pt idx="244">
                  <c:v>23083.5</c:v>
                </c:pt>
                <c:pt idx="245">
                  <c:v>23098</c:v>
                </c:pt>
                <c:pt idx="246">
                  <c:v>23100.5</c:v>
                </c:pt>
                <c:pt idx="247">
                  <c:v>23103</c:v>
                </c:pt>
                <c:pt idx="248">
                  <c:v>23105</c:v>
                </c:pt>
                <c:pt idx="249">
                  <c:v>23105.5</c:v>
                </c:pt>
                <c:pt idx="250">
                  <c:v>23107.5</c:v>
                </c:pt>
                <c:pt idx="251">
                  <c:v>23110</c:v>
                </c:pt>
                <c:pt idx="252">
                  <c:v>23125</c:v>
                </c:pt>
                <c:pt idx="253">
                  <c:v>23127.5</c:v>
                </c:pt>
                <c:pt idx="254">
                  <c:v>23132</c:v>
                </c:pt>
                <c:pt idx="255">
                  <c:v>23139.5</c:v>
                </c:pt>
                <c:pt idx="256">
                  <c:v>23147</c:v>
                </c:pt>
                <c:pt idx="257">
                  <c:v>23154</c:v>
                </c:pt>
                <c:pt idx="258">
                  <c:v>23156.5</c:v>
                </c:pt>
                <c:pt idx="259">
                  <c:v>23159</c:v>
                </c:pt>
                <c:pt idx="260">
                  <c:v>23166.5</c:v>
                </c:pt>
                <c:pt idx="261">
                  <c:v>23169</c:v>
                </c:pt>
                <c:pt idx="262">
                  <c:v>23171</c:v>
                </c:pt>
                <c:pt idx="263">
                  <c:v>23171.5</c:v>
                </c:pt>
                <c:pt idx="264">
                  <c:v>23178.5</c:v>
                </c:pt>
                <c:pt idx="265">
                  <c:v>23178.5</c:v>
                </c:pt>
                <c:pt idx="266">
                  <c:v>23181</c:v>
                </c:pt>
                <c:pt idx="267">
                  <c:v>23181</c:v>
                </c:pt>
                <c:pt idx="268">
                  <c:v>23181</c:v>
                </c:pt>
                <c:pt idx="269">
                  <c:v>23181</c:v>
                </c:pt>
                <c:pt idx="270">
                  <c:v>23181</c:v>
                </c:pt>
                <c:pt idx="271">
                  <c:v>23188.5</c:v>
                </c:pt>
                <c:pt idx="272">
                  <c:v>23193</c:v>
                </c:pt>
                <c:pt idx="273">
                  <c:v>23195.5</c:v>
                </c:pt>
                <c:pt idx="274">
                  <c:v>23198</c:v>
                </c:pt>
                <c:pt idx="275">
                  <c:v>23205.5</c:v>
                </c:pt>
                <c:pt idx="276">
                  <c:v>23210.5</c:v>
                </c:pt>
                <c:pt idx="277">
                  <c:v>23213</c:v>
                </c:pt>
                <c:pt idx="278">
                  <c:v>23227.5</c:v>
                </c:pt>
                <c:pt idx="279">
                  <c:v>23242</c:v>
                </c:pt>
                <c:pt idx="280">
                  <c:v>23261.5</c:v>
                </c:pt>
                <c:pt idx="281">
                  <c:v>23298</c:v>
                </c:pt>
                <c:pt idx="282">
                  <c:v>23300.5</c:v>
                </c:pt>
                <c:pt idx="283">
                  <c:v>23327.5</c:v>
                </c:pt>
                <c:pt idx="284">
                  <c:v>23330</c:v>
                </c:pt>
                <c:pt idx="285">
                  <c:v>23342</c:v>
                </c:pt>
                <c:pt idx="286">
                  <c:v>23342</c:v>
                </c:pt>
                <c:pt idx="287">
                  <c:v>23359</c:v>
                </c:pt>
                <c:pt idx="288">
                  <c:v>23386</c:v>
                </c:pt>
                <c:pt idx="289">
                  <c:v>23386</c:v>
                </c:pt>
                <c:pt idx="290">
                  <c:v>23795</c:v>
                </c:pt>
                <c:pt idx="291">
                  <c:v>23797.5</c:v>
                </c:pt>
                <c:pt idx="292">
                  <c:v>23817</c:v>
                </c:pt>
                <c:pt idx="293">
                  <c:v>23822</c:v>
                </c:pt>
                <c:pt idx="294">
                  <c:v>23831.5</c:v>
                </c:pt>
                <c:pt idx="295">
                  <c:v>23836.5</c:v>
                </c:pt>
                <c:pt idx="296">
                  <c:v>23933</c:v>
                </c:pt>
                <c:pt idx="297">
                  <c:v>23946.5</c:v>
                </c:pt>
                <c:pt idx="298">
                  <c:v>23949</c:v>
                </c:pt>
                <c:pt idx="299">
                  <c:v>23951</c:v>
                </c:pt>
                <c:pt idx="300">
                  <c:v>23953.5</c:v>
                </c:pt>
                <c:pt idx="301">
                  <c:v>23956</c:v>
                </c:pt>
                <c:pt idx="302">
                  <c:v>23961</c:v>
                </c:pt>
                <c:pt idx="303">
                  <c:v>23963.5</c:v>
                </c:pt>
                <c:pt idx="304">
                  <c:v>24041.5</c:v>
                </c:pt>
                <c:pt idx="305">
                  <c:v>24041.5</c:v>
                </c:pt>
                <c:pt idx="306">
                  <c:v>24041.5</c:v>
                </c:pt>
                <c:pt idx="307">
                  <c:v>24041.5</c:v>
                </c:pt>
                <c:pt idx="308">
                  <c:v>24044</c:v>
                </c:pt>
                <c:pt idx="309">
                  <c:v>24044</c:v>
                </c:pt>
                <c:pt idx="310">
                  <c:v>24044</c:v>
                </c:pt>
                <c:pt idx="311">
                  <c:v>24044</c:v>
                </c:pt>
                <c:pt idx="312">
                  <c:v>24044</c:v>
                </c:pt>
                <c:pt idx="313">
                  <c:v>24049</c:v>
                </c:pt>
                <c:pt idx="314">
                  <c:v>24912</c:v>
                </c:pt>
                <c:pt idx="315">
                  <c:v>25709</c:v>
                </c:pt>
                <c:pt idx="316">
                  <c:v>25709</c:v>
                </c:pt>
                <c:pt idx="317">
                  <c:v>25763</c:v>
                </c:pt>
                <c:pt idx="318">
                  <c:v>25904.5</c:v>
                </c:pt>
                <c:pt idx="319">
                  <c:v>26753</c:v>
                </c:pt>
                <c:pt idx="320">
                  <c:v>27408.5</c:v>
                </c:pt>
                <c:pt idx="321">
                  <c:v>27621</c:v>
                </c:pt>
                <c:pt idx="322">
                  <c:v>27713.5</c:v>
                </c:pt>
                <c:pt idx="323">
                  <c:v>27723.5</c:v>
                </c:pt>
                <c:pt idx="324">
                  <c:v>28376.5</c:v>
                </c:pt>
                <c:pt idx="325">
                  <c:v>28467</c:v>
                </c:pt>
                <c:pt idx="326">
                  <c:v>28467</c:v>
                </c:pt>
                <c:pt idx="327">
                  <c:v>28467</c:v>
                </c:pt>
                <c:pt idx="328">
                  <c:v>28471</c:v>
                </c:pt>
                <c:pt idx="329">
                  <c:v>28594</c:v>
                </c:pt>
                <c:pt idx="330">
                  <c:v>28611</c:v>
                </c:pt>
                <c:pt idx="331">
                  <c:v>29313</c:v>
                </c:pt>
                <c:pt idx="332">
                  <c:v>29330</c:v>
                </c:pt>
                <c:pt idx="333">
                  <c:v>29354.5</c:v>
                </c:pt>
                <c:pt idx="334">
                  <c:v>29442.5</c:v>
                </c:pt>
                <c:pt idx="335">
                  <c:v>29442.5</c:v>
                </c:pt>
                <c:pt idx="336">
                  <c:v>29447.5</c:v>
                </c:pt>
                <c:pt idx="337">
                  <c:v>29487</c:v>
                </c:pt>
                <c:pt idx="338">
                  <c:v>30129.5</c:v>
                </c:pt>
                <c:pt idx="339">
                  <c:v>30232</c:v>
                </c:pt>
                <c:pt idx="340">
                  <c:v>30237</c:v>
                </c:pt>
                <c:pt idx="341">
                  <c:v>30239</c:v>
                </c:pt>
                <c:pt idx="342">
                  <c:v>30351</c:v>
                </c:pt>
                <c:pt idx="343">
                  <c:v>30915.5</c:v>
                </c:pt>
                <c:pt idx="344">
                  <c:v>31063.5</c:v>
                </c:pt>
                <c:pt idx="345">
                  <c:v>31066</c:v>
                </c:pt>
                <c:pt idx="346">
                  <c:v>31085.5</c:v>
                </c:pt>
                <c:pt idx="347">
                  <c:v>31095.5</c:v>
                </c:pt>
                <c:pt idx="348">
                  <c:v>31100.5</c:v>
                </c:pt>
                <c:pt idx="349">
                  <c:v>31161.5</c:v>
                </c:pt>
                <c:pt idx="350">
                  <c:v>31163.5</c:v>
                </c:pt>
                <c:pt idx="351">
                  <c:v>31164</c:v>
                </c:pt>
                <c:pt idx="352">
                  <c:v>31166</c:v>
                </c:pt>
                <c:pt idx="353">
                  <c:v>31166.5</c:v>
                </c:pt>
                <c:pt idx="354">
                  <c:v>31195.5</c:v>
                </c:pt>
                <c:pt idx="355">
                  <c:v>31234.5</c:v>
                </c:pt>
                <c:pt idx="356">
                  <c:v>31264</c:v>
                </c:pt>
                <c:pt idx="357">
                  <c:v>31738</c:v>
                </c:pt>
                <c:pt idx="358">
                  <c:v>31755</c:v>
                </c:pt>
                <c:pt idx="359">
                  <c:v>31782</c:v>
                </c:pt>
                <c:pt idx="360">
                  <c:v>31837</c:v>
                </c:pt>
                <c:pt idx="361">
                  <c:v>31906.5</c:v>
                </c:pt>
                <c:pt idx="362">
                  <c:v>31941.5</c:v>
                </c:pt>
                <c:pt idx="363">
                  <c:v>31961</c:v>
                </c:pt>
                <c:pt idx="364">
                  <c:v>31992.5</c:v>
                </c:pt>
                <c:pt idx="365">
                  <c:v>32005</c:v>
                </c:pt>
                <c:pt idx="366">
                  <c:v>32005.5</c:v>
                </c:pt>
                <c:pt idx="367">
                  <c:v>32008</c:v>
                </c:pt>
                <c:pt idx="368">
                  <c:v>32080.5</c:v>
                </c:pt>
                <c:pt idx="369">
                  <c:v>33021</c:v>
                </c:pt>
                <c:pt idx="370">
                  <c:v>33034</c:v>
                </c:pt>
                <c:pt idx="371">
                  <c:v>33092.5</c:v>
                </c:pt>
                <c:pt idx="372">
                  <c:v>33191</c:v>
                </c:pt>
                <c:pt idx="373">
                  <c:v>33705</c:v>
                </c:pt>
                <c:pt idx="374">
                  <c:v>33744</c:v>
                </c:pt>
                <c:pt idx="375">
                  <c:v>33775</c:v>
                </c:pt>
                <c:pt idx="376">
                  <c:v>33777.5</c:v>
                </c:pt>
                <c:pt idx="377">
                  <c:v>33789.5</c:v>
                </c:pt>
                <c:pt idx="378">
                  <c:v>33792</c:v>
                </c:pt>
                <c:pt idx="379">
                  <c:v>33836</c:v>
                </c:pt>
                <c:pt idx="380">
                  <c:v>33838.5</c:v>
                </c:pt>
                <c:pt idx="381">
                  <c:v>33863</c:v>
                </c:pt>
                <c:pt idx="382">
                  <c:v>33863</c:v>
                </c:pt>
                <c:pt idx="383">
                  <c:v>33865.5</c:v>
                </c:pt>
                <c:pt idx="384">
                  <c:v>33865.5</c:v>
                </c:pt>
                <c:pt idx="385">
                  <c:v>33865.5</c:v>
                </c:pt>
                <c:pt idx="386">
                  <c:v>33865.5</c:v>
                </c:pt>
                <c:pt idx="387">
                  <c:v>33865.5</c:v>
                </c:pt>
                <c:pt idx="388">
                  <c:v>33868</c:v>
                </c:pt>
                <c:pt idx="389">
                  <c:v>33868</c:v>
                </c:pt>
                <c:pt idx="390">
                  <c:v>33868</c:v>
                </c:pt>
                <c:pt idx="391">
                  <c:v>33868</c:v>
                </c:pt>
                <c:pt idx="392">
                  <c:v>33893</c:v>
                </c:pt>
                <c:pt idx="393">
                  <c:v>33904.5</c:v>
                </c:pt>
                <c:pt idx="394">
                  <c:v>33907</c:v>
                </c:pt>
                <c:pt idx="395">
                  <c:v>33925.5</c:v>
                </c:pt>
                <c:pt idx="396">
                  <c:v>34543</c:v>
                </c:pt>
                <c:pt idx="397">
                  <c:v>34601.5</c:v>
                </c:pt>
                <c:pt idx="398">
                  <c:v>34601.5</c:v>
                </c:pt>
                <c:pt idx="399">
                  <c:v>34601.5</c:v>
                </c:pt>
                <c:pt idx="400">
                  <c:v>34641.5</c:v>
                </c:pt>
                <c:pt idx="401">
                  <c:v>34651</c:v>
                </c:pt>
                <c:pt idx="402">
                  <c:v>34662.5</c:v>
                </c:pt>
                <c:pt idx="403">
                  <c:v>34670</c:v>
                </c:pt>
                <c:pt idx="404">
                  <c:v>34733.5</c:v>
                </c:pt>
                <c:pt idx="405">
                  <c:v>34736</c:v>
                </c:pt>
                <c:pt idx="406">
                  <c:v>34736</c:v>
                </c:pt>
                <c:pt idx="407">
                  <c:v>34762.5</c:v>
                </c:pt>
                <c:pt idx="408">
                  <c:v>34765</c:v>
                </c:pt>
                <c:pt idx="409">
                  <c:v>34800</c:v>
                </c:pt>
                <c:pt idx="410">
                  <c:v>34809</c:v>
                </c:pt>
                <c:pt idx="411">
                  <c:v>34811.5</c:v>
                </c:pt>
                <c:pt idx="412">
                  <c:v>35428</c:v>
                </c:pt>
                <c:pt idx="413">
                  <c:v>35536</c:v>
                </c:pt>
                <c:pt idx="414">
                  <c:v>35542.5</c:v>
                </c:pt>
                <c:pt idx="415">
                  <c:v>35562</c:v>
                </c:pt>
                <c:pt idx="416">
                  <c:v>35572</c:v>
                </c:pt>
                <c:pt idx="417">
                  <c:v>35574.5</c:v>
                </c:pt>
                <c:pt idx="418">
                  <c:v>35682</c:v>
                </c:pt>
                <c:pt idx="419">
                  <c:v>35682</c:v>
                </c:pt>
                <c:pt idx="420">
                  <c:v>35682</c:v>
                </c:pt>
                <c:pt idx="421">
                  <c:v>36321</c:v>
                </c:pt>
                <c:pt idx="422">
                  <c:v>36442.5</c:v>
                </c:pt>
                <c:pt idx="423">
                  <c:v>36507</c:v>
                </c:pt>
                <c:pt idx="424">
                  <c:v>36630.5</c:v>
                </c:pt>
                <c:pt idx="425">
                  <c:v>36630.5</c:v>
                </c:pt>
                <c:pt idx="426">
                  <c:v>36630.5</c:v>
                </c:pt>
                <c:pt idx="427">
                  <c:v>37417</c:v>
                </c:pt>
                <c:pt idx="428">
                  <c:v>38216</c:v>
                </c:pt>
                <c:pt idx="429">
                  <c:v>38438</c:v>
                </c:pt>
                <c:pt idx="430">
                  <c:v>39128</c:v>
                </c:pt>
                <c:pt idx="431">
                  <c:v>39198</c:v>
                </c:pt>
                <c:pt idx="432">
                  <c:v>39934</c:v>
                </c:pt>
                <c:pt idx="433">
                  <c:v>40014.5</c:v>
                </c:pt>
                <c:pt idx="434">
                  <c:v>40810</c:v>
                </c:pt>
                <c:pt idx="435">
                  <c:v>40970.5</c:v>
                </c:pt>
                <c:pt idx="436">
                  <c:v>41015</c:v>
                </c:pt>
                <c:pt idx="437">
                  <c:v>41137</c:v>
                </c:pt>
                <c:pt idx="438">
                  <c:v>41651.5</c:v>
                </c:pt>
                <c:pt idx="439">
                  <c:v>41766</c:v>
                </c:pt>
                <c:pt idx="440">
                  <c:v>41927</c:v>
                </c:pt>
                <c:pt idx="441">
                  <c:v>41971</c:v>
                </c:pt>
                <c:pt idx="442">
                  <c:v>42682</c:v>
                </c:pt>
                <c:pt idx="443">
                  <c:v>42717.5</c:v>
                </c:pt>
                <c:pt idx="444">
                  <c:v>42717.5</c:v>
                </c:pt>
                <c:pt idx="445">
                  <c:v>42717.5</c:v>
                </c:pt>
                <c:pt idx="446">
                  <c:v>42790</c:v>
                </c:pt>
                <c:pt idx="447">
                  <c:v>43533</c:v>
                </c:pt>
                <c:pt idx="448">
                  <c:v>43533</c:v>
                </c:pt>
                <c:pt idx="449">
                  <c:v>43618.5</c:v>
                </c:pt>
                <c:pt idx="450">
                  <c:v>43665</c:v>
                </c:pt>
                <c:pt idx="451">
                  <c:v>43702</c:v>
                </c:pt>
                <c:pt idx="452">
                  <c:v>43709</c:v>
                </c:pt>
                <c:pt idx="453">
                  <c:v>43822</c:v>
                </c:pt>
                <c:pt idx="454">
                  <c:v>44417</c:v>
                </c:pt>
                <c:pt idx="455">
                  <c:v>44497.5</c:v>
                </c:pt>
                <c:pt idx="456">
                  <c:v>44530.5</c:v>
                </c:pt>
                <c:pt idx="457">
                  <c:v>44584</c:v>
                </c:pt>
                <c:pt idx="458">
                  <c:v>44636</c:v>
                </c:pt>
              </c:numCache>
            </c:numRef>
          </c:xVal>
          <c:yVal>
            <c:numRef>
              <c:f>'Active 1'!$N$21:$N$479</c:f>
              <c:numCache>
                <c:formatCode>General</c:formatCode>
                <c:ptCount val="459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06B6-42FE-9552-7649F83B907E}"/>
            </c:ext>
          </c:extLst>
        </c:ser>
        <c:ser>
          <c:idx val="7"/>
          <c:order val="7"/>
          <c:tx>
            <c:strRef>
              <c:f>'Active 1'!$AW$1</c:f>
              <c:strCache>
                <c:ptCount val="1"/>
                <c:pt idx="0">
                  <c:v>Q.+LiTE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1'!$AV$2:$AV$72</c:f>
              <c:numCache>
                <c:formatCode>General</c:formatCode>
                <c:ptCount val="71"/>
                <c:pt idx="0">
                  <c:v>-30000</c:v>
                </c:pt>
                <c:pt idx="1">
                  <c:v>-29000</c:v>
                </c:pt>
                <c:pt idx="2">
                  <c:v>-28000</c:v>
                </c:pt>
                <c:pt idx="3">
                  <c:v>-27000</c:v>
                </c:pt>
                <c:pt idx="4">
                  <c:v>-26000</c:v>
                </c:pt>
                <c:pt idx="5">
                  <c:v>-25000</c:v>
                </c:pt>
                <c:pt idx="6">
                  <c:v>-24000</c:v>
                </c:pt>
                <c:pt idx="7">
                  <c:v>-23000</c:v>
                </c:pt>
                <c:pt idx="8">
                  <c:v>-22000</c:v>
                </c:pt>
                <c:pt idx="9">
                  <c:v>-21000</c:v>
                </c:pt>
                <c:pt idx="10">
                  <c:v>-20000</c:v>
                </c:pt>
                <c:pt idx="11">
                  <c:v>-19000</c:v>
                </c:pt>
                <c:pt idx="12">
                  <c:v>-18000</c:v>
                </c:pt>
                <c:pt idx="13">
                  <c:v>-17000</c:v>
                </c:pt>
                <c:pt idx="14">
                  <c:v>-16000</c:v>
                </c:pt>
                <c:pt idx="15">
                  <c:v>-15000</c:v>
                </c:pt>
                <c:pt idx="16">
                  <c:v>-14000</c:v>
                </c:pt>
                <c:pt idx="17">
                  <c:v>-13000</c:v>
                </c:pt>
                <c:pt idx="18">
                  <c:v>-12000</c:v>
                </c:pt>
                <c:pt idx="19">
                  <c:v>-11000</c:v>
                </c:pt>
                <c:pt idx="20">
                  <c:v>-10000</c:v>
                </c:pt>
                <c:pt idx="21">
                  <c:v>-9000</c:v>
                </c:pt>
                <c:pt idx="22">
                  <c:v>-8000</c:v>
                </c:pt>
                <c:pt idx="23">
                  <c:v>-7000</c:v>
                </c:pt>
                <c:pt idx="24">
                  <c:v>-6000</c:v>
                </c:pt>
                <c:pt idx="25">
                  <c:v>-5000</c:v>
                </c:pt>
                <c:pt idx="26">
                  <c:v>-4000</c:v>
                </c:pt>
                <c:pt idx="27">
                  <c:v>-3000</c:v>
                </c:pt>
                <c:pt idx="28">
                  <c:v>-2000</c:v>
                </c:pt>
                <c:pt idx="29">
                  <c:v>-1000</c:v>
                </c:pt>
                <c:pt idx="30">
                  <c:v>0</c:v>
                </c:pt>
                <c:pt idx="31">
                  <c:v>1000</c:v>
                </c:pt>
                <c:pt idx="32">
                  <c:v>2000</c:v>
                </c:pt>
                <c:pt idx="33">
                  <c:v>3000</c:v>
                </c:pt>
                <c:pt idx="34">
                  <c:v>4000</c:v>
                </c:pt>
                <c:pt idx="35">
                  <c:v>5000</c:v>
                </c:pt>
                <c:pt idx="36">
                  <c:v>6000</c:v>
                </c:pt>
                <c:pt idx="37">
                  <c:v>7000</c:v>
                </c:pt>
                <c:pt idx="38">
                  <c:v>8000</c:v>
                </c:pt>
                <c:pt idx="39">
                  <c:v>9000</c:v>
                </c:pt>
                <c:pt idx="40">
                  <c:v>10000</c:v>
                </c:pt>
                <c:pt idx="41">
                  <c:v>11000</c:v>
                </c:pt>
                <c:pt idx="42">
                  <c:v>12000</c:v>
                </c:pt>
                <c:pt idx="43">
                  <c:v>13000</c:v>
                </c:pt>
                <c:pt idx="44">
                  <c:v>14000</c:v>
                </c:pt>
                <c:pt idx="45">
                  <c:v>15000</c:v>
                </c:pt>
                <c:pt idx="46">
                  <c:v>16000</c:v>
                </c:pt>
                <c:pt idx="47">
                  <c:v>17000</c:v>
                </c:pt>
                <c:pt idx="48">
                  <c:v>18000</c:v>
                </c:pt>
                <c:pt idx="49">
                  <c:v>19000</c:v>
                </c:pt>
                <c:pt idx="50">
                  <c:v>20000</c:v>
                </c:pt>
                <c:pt idx="51">
                  <c:v>21000</c:v>
                </c:pt>
                <c:pt idx="52">
                  <c:v>22000</c:v>
                </c:pt>
                <c:pt idx="53">
                  <c:v>23000</c:v>
                </c:pt>
                <c:pt idx="54">
                  <c:v>24000</c:v>
                </c:pt>
                <c:pt idx="55">
                  <c:v>25000</c:v>
                </c:pt>
                <c:pt idx="56">
                  <c:v>26000</c:v>
                </c:pt>
                <c:pt idx="57">
                  <c:v>27000</c:v>
                </c:pt>
                <c:pt idx="58">
                  <c:v>28000</c:v>
                </c:pt>
                <c:pt idx="59">
                  <c:v>29000</c:v>
                </c:pt>
                <c:pt idx="60">
                  <c:v>30000</c:v>
                </c:pt>
                <c:pt idx="61">
                  <c:v>31000</c:v>
                </c:pt>
                <c:pt idx="62">
                  <c:v>32000</c:v>
                </c:pt>
                <c:pt idx="63">
                  <c:v>33000</c:v>
                </c:pt>
                <c:pt idx="64">
                  <c:v>34000</c:v>
                </c:pt>
                <c:pt idx="65">
                  <c:v>35000</c:v>
                </c:pt>
                <c:pt idx="66">
                  <c:v>36000</c:v>
                </c:pt>
                <c:pt idx="67">
                  <c:v>37000</c:v>
                </c:pt>
                <c:pt idx="68">
                  <c:v>38000</c:v>
                </c:pt>
                <c:pt idx="69">
                  <c:v>39000</c:v>
                </c:pt>
                <c:pt idx="70">
                  <c:v>40000</c:v>
                </c:pt>
              </c:numCache>
            </c:numRef>
          </c:xVal>
          <c:yVal>
            <c:numRef>
              <c:f>'Active 1'!$AW$2:$AW$72</c:f>
              <c:numCache>
                <c:formatCode>General</c:formatCode>
                <c:ptCount val="71"/>
                <c:pt idx="0">
                  <c:v>6.4370933004291087E-2</c:v>
                </c:pt>
                <c:pt idx="1">
                  <c:v>5.6748520578429038E-2</c:v>
                </c:pt>
                <c:pt idx="2">
                  <c:v>4.9635916996764028E-2</c:v>
                </c:pt>
                <c:pt idx="3">
                  <c:v>4.3197098520642338E-2</c:v>
                </c:pt>
                <c:pt idx="4">
                  <c:v>3.7753877641482608E-2</c:v>
                </c:pt>
                <c:pt idx="5">
                  <c:v>3.3832335948726887E-2</c:v>
                </c:pt>
                <c:pt idx="6">
                  <c:v>3.1655418732777885E-2</c:v>
                </c:pt>
                <c:pt idx="7">
                  <c:v>3.0348499081575612E-2</c:v>
                </c:pt>
                <c:pt idx="8">
                  <c:v>2.8830120525169887E-2</c:v>
                </c:pt>
                <c:pt idx="9">
                  <c:v>2.6836116481630277E-2</c:v>
                </c:pt>
                <c:pt idx="10">
                  <c:v>2.4511048173441248E-2</c:v>
                </c:pt>
                <c:pt idx="11">
                  <c:v>2.2008920319197534E-2</c:v>
                </c:pt>
                <c:pt idx="12">
                  <c:v>1.9433893460795992E-2</c:v>
                </c:pt>
                <c:pt idx="13">
                  <c:v>1.6857055260289248E-2</c:v>
                </c:pt>
                <c:pt idx="14">
                  <c:v>1.432912004455158E-2</c:v>
                </c:pt>
                <c:pt idx="15">
                  <c:v>1.188743578433336E-2</c:v>
                </c:pt>
                <c:pt idx="16">
                  <c:v>9.5602803126041188E-3</c:v>
                </c:pt>
                <c:pt idx="17">
                  <c:v>7.3693714160135131E-3</c:v>
                </c:pt>
                <c:pt idx="18">
                  <c:v>5.3313804217360351E-3</c:v>
                </c:pt>
                <c:pt idx="19">
                  <c:v>3.4592312309036592E-3</c:v>
                </c:pt>
                <c:pt idx="20">
                  <c:v>1.7635269475975227E-3</c:v>
                </c:pt>
                <c:pt idx="21">
                  <c:v>2.5393841178703372E-4</c:v>
                </c:pt>
                <c:pt idx="22">
                  <c:v>-1.0598531674150362E-3</c:v>
                </c:pt>
                <c:pt idx="23">
                  <c:v>-2.167976479064037E-3</c:v>
                </c:pt>
                <c:pt idx="24">
                  <c:v>-3.0609647559905698E-3</c:v>
                </c:pt>
                <c:pt idx="25">
                  <c:v>-3.7308033556660292E-3</c:v>
                </c:pt>
                <c:pt idx="26">
                  <c:v>-4.1719141932076084E-3</c:v>
                </c:pt>
                <c:pt idx="27">
                  <c:v>-4.3815867300273353E-3</c:v>
                </c:pt>
                <c:pt idx="28">
                  <c:v>-4.3595894759801621E-3</c:v>
                </c:pt>
                <c:pt idx="29">
                  <c:v>-4.1070181928413172E-3</c:v>
                </c:pt>
                <c:pt idx="30">
                  <c:v>-3.6247308010756004E-3</c:v>
                </c:pt>
                <c:pt idx="31">
                  <c:v>-2.9118809485050566E-3</c:v>
                </c:pt>
                <c:pt idx="32">
                  <c:v>-1.9650383115274055E-3</c:v>
                </c:pt>
                <c:pt idx="33">
                  <c:v>-7.7817708639177407E-4</c:v>
                </c:pt>
                <c:pt idx="34">
                  <c:v>6.5651455817315079E-4</c:v>
                </c:pt>
                <c:pt idx="35">
                  <c:v>2.3473906506774377E-3</c:v>
                </c:pt>
                <c:pt idx="36">
                  <c:v>4.3022696507085505E-3</c:v>
                </c:pt>
                <c:pt idx="37">
                  <c:v>6.5281010801475498E-3</c:v>
                </c:pt>
                <c:pt idx="38">
                  <c:v>9.0316731064899822E-3</c:v>
                </c:pt>
                <c:pt idx="39">
                  <c:v>1.1821227251368548E-2</c:v>
                </c:pt>
                <c:pt idx="40">
                  <c:v>1.4908525812884767E-2</c:v>
                </c:pt>
                <c:pt idx="41">
                  <c:v>1.8311049742068562E-2</c:v>
                </c:pt>
                <c:pt idx="42">
                  <c:v>2.2054805003160052E-2</c:v>
                </c:pt>
                <c:pt idx="43">
                  <c:v>2.6179449388396926E-2</c:v>
                </c:pt>
                <c:pt idx="44">
                  <c:v>3.0748646005250561E-2</c:v>
                </c:pt>
                <c:pt idx="45">
                  <c:v>3.5871472352301877E-2</c:v>
                </c:pt>
                <c:pt idx="46">
                  <c:v>4.1752734516212302E-2</c:v>
                </c:pt>
                <c:pt idx="47">
                  <c:v>4.8789765694066144E-2</c:v>
                </c:pt>
                <c:pt idx="48">
                  <c:v>5.7508835288720445E-2</c:v>
                </c:pt>
                <c:pt idx="49">
                  <c:v>6.780190177053412E-2</c:v>
                </c:pt>
                <c:pt idx="50">
                  <c:v>7.8540038886220701E-2</c:v>
                </c:pt>
                <c:pt idx="51">
                  <c:v>8.8890805577479207E-2</c:v>
                </c:pt>
                <c:pt idx="52">
                  <c:v>9.8798903025099777E-2</c:v>
                </c:pt>
                <c:pt idx="53">
                  <c:v>0.10843324074539602</c:v>
                </c:pt>
                <c:pt idx="54">
                  <c:v>0.1179302962682688</c:v>
                </c:pt>
                <c:pt idx="55">
                  <c:v>0.12738117835793</c:v>
                </c:pt>
                <c:pt idx="56">
                  <c:v>0.13684910746595397</c:v>
                </c:pt>
                <c:pt idx="57">
                  <c:v>0.14637969852119392</c:v>
                </c:pt>
                <c:pt idx="58">
                  <c:v>0.15600688080956027</c:v>
                </c:pt>
                <c:pt idx="59">
                  <c:v>0.16575652001789165</c:v>
                </c:pt>
                <c:pt idx="60">
                  <c:v>0.17564849659466164</c:v>
                </c:pt>
                <c:pt idx="61">
                  <c:v>0.18569807541693298</c:v>
                </c:pt>
                <c:pt idx="62">
                  <c:v>0.19591723762631441</c:v>
                </c:pt>
                <c:pt idx="63">
                  <c:v>0.20631613217273009</c:v>
                </c:pt>
                <c:pt idx="64">
                  <c:v>0.21690436200920263</c:v>
                </c:pt>
                <c:pt idx="65">
                  <c:v>0.22769169373915876</c:v>
                </c:pt>
                <c:pt idx="66">
                  <c:v>0.23868796110793153</c:v>
                </c:pt>
                <c:pt idx="67">
                  <c:v>0.24990226887112379</c:v>
                </c:pt>
                <c:pt idx="68">
                  <c:v>0.26134190538138252</c:v>
                </c:pt>
                <c:pt idx="69">
                  <c:v>0.27301149688951132</c:v>
                </c:pt>
                <c:pt idx="70">
                  <c:v>0.28491283694351138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06B6-42FE-9552-7649F83B90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13580192"/>
        <c:axId val="1"/>
      </c:scatterChart>
      <c:valAx>
        <c:axId val="513580192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1902667417714343"/>
              <c:y val="0.9038473075480949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in val="-0.0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7838820375763531E-2"/>
              <c:y val="0.4423082691586628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13580192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0852391167998977"/>
          <c:y val="0.90934181304260042"/>
          <c:w val="0.64992485528350052"/>
          <c:h val="5.494505494505497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V839 Oph - O-C Diagr.</a:t>
            </a:r>
          </a:p>
        </c:rich>
      </c:tx>
      <c:layout>
        <c:manualLayout>
          <c:xMode val="edge"/>
          <c:yMode val="edge"/>
          <c:x val="0.35215946843853818"/>
          <c:y val="4.4025157232704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61794019933555"/>
          <c:y val="0.24528377212243305"/>
          <c:w val="0.80066445182724255"/>
          <c:h val="0.55975014663837286"/>
        </c:manualLayout>
      </c:layout>
      <c:scatterChart>
        <c:scatterStyle val="lineMarker"/>
        <c:varyColors val="0"/>
        <c:ser>
          <c:idx val="0"/>
          <c:order val="0"/>
          <c:tx>
            <c:strRef>
              <c:f>A!$Y$1</c:f>
              <c:strCache>
                <c:ptCount val="1"/>
                <c:pt idx="0">
                  <c:v>Q. fit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A!$AA$2:$AA$21</c:f>
              <c:numCache>
                <c:formatCode>General</c:formatCode>
                <c:ptCount val="20"/>
              </c:numCache>
            </c:numRef>
          </c:xVal>
          <c:yVal>
            <c:numRef>
              <c:f>A!$AB$2:$AB$21</c:f>
              <c:numCache>
                <c:formatCode>General</c:formatCode>
                <c:ptCount val="20"/>
                <c:pt idx="19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481-453C-9D5E-33992ECCE026}"/>
            </c:ext>
          </c:extLst>
        </c:ser>
        <c:ser>
          <c:idx val="1"/>
          <c:order val="1"/>
          <c:tx>
            <c:strRef>
              <c:f>A!$I$20:$I$20</c:f>
              <c:strCache>
                <c:ptCount val="1"/>
                <c:pt idx="0">
                  <c:v>AsApS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A!$F$21:$F$341</c:f>
              <c:numCache>
                <c:formatCode>General</c:formatCode>
                <c:ptCount val="321"/>
                <c:pt idx="0">
                  <c:v>9873</c:v>
                </c:pt>
                <c:pt idx="1">
                  <c:v>9873</c:v>
                </c:pt>
                <c:pt idx="2">
                  <c:v>10677.5</c:v>
                </c:pt>
                <c:pt idx="3">
                  <c:v>11391.5</c:v>
                </c:pt>
                <c:pt idx="4">
                  <c:v>11411</c:v>
                </c:pt>
                <c:pt idx="5">
                  <c:v>11628.5</c:v>
                </c:pt>
                <c:pt idx="6">
                  <c:v>12494</c:v>
                </c:pt>
                <c:pt idx="7">
                  <c:v>12545</c:v>
                </c:pt>
                <c:pt idx="8">
                  <c:v>12547.5</c:v>
                </c:pt>
                <c:pt idx="9">
                  <c:v>12550</c:v>
                </c:pt>
                <c:pt idx="10">
                  <c:v>13391.5</c:v>
                </c:pt>
                <c:pt idx="11">
                  <c:v>13408.5</c:v>
                </c:pt>
                <c:pt idx="12">
                  <c:v>13411</c:v>
                </c:pt>
                <c:pt idx="13">
                  <c:v>13924.5</c:v>
                </c:pt>
                <c:pt idx="14">
                  <c:v>14103</c:v>
                </c:pt>
                <c:pt idx="15">
                  <c:v>14103</c:v>
                </c:pt>
                <c:pt idx="16">
                  <c:v>14105.5</c:v>
                </c:pt>
                <c:pt idx="17">
                  <c:v>14108</c:v>
                </c:pt>
                <c:pt idx="18">
                  <c:v>14132.5</c:v>
                </c:pt>
                <c:pt idx="19">
                  <c:v>14134.5</c:v>
                </c:pt>
                <c:pt idx="20">
                  <c:v>14137</c:v>
                </c:pt>
                <c:pt idx="21">
                  <c:v>14139.5</c:v>
                </c:pt>
                <c:pt idx="22">
                  <c:v>14144.5</c:v>
                </c:pt>
                <c:pt idx="23">
                  <c:v>14193.5</c:v>
                </c:pt>
                <c:pt idx="24">
                  <c:v>14208</c:v>
                </c:pt>
                <c:pt idx="25">
                  <c:v>14235</c:v>
                </c:pt>
                <c:pt idx="26">
                  <c:v>14235</c:v>
                </c:pt>
                <c:pt idx="27">
                  <c:v>14274</c:v>
                </c:pt>
                <c:pt idx="28">
                  <c:v>15073.5</c:v>
                </c:pt>
                <c:pt idx="29">
                  <c:v>15078.5</c:v>
                </c:pt>
                <c:pt idx="30">
                  <c:v>15098</c:v>
                </c:pt>
                <c:pt idx="31">
                  <c:v>15098</c:v>
                </c:pt>
                <c:pt idx="32">
                  <c:v>15147</c:v>
                </c:pt>
                <c:pt idx="33">
                  <c:v>15186</c:v>
                </c:pt>
                <c:pt idx="34">
                  <c:v>15205.5</c:v>
                </c:pt>
                <c:pt idx="35">
                  <c:v>15230</c:v>
                </c:pt>
                <c:pt idx="36">
                  <c:v>15247</c:v>
                </c:pt>
                <c:pt idx="37">
                  <c:v>15914.5</c:v>
                </c:pt>
                <c:pt idx="38">
                  <c:v>15917</c:v>
                </c:pt>
                <c:pt idx="39">
                  <c:v>15921.5</c:v>
                </c:pt>
                <c:pt idx="40">
                  <c:v>15922</c:v>
                </c:pt>
                <c:pt idx="41">
                  <c:v>16012.5</c:v>
                </c:pt>
                <c:pt idx="42">
                  <c:v>16012.5</c:v>
                </c:pt>
                <c:pt idx="43">
                  <c:v>16012.5</c:v>
                </c:pt>
                <c:pt idx="44">
                  <c:v>16025</c:v>
                </c:pt>
                <c:pt idx="45">
                  <c:v>16027.5</c:v>
                </c:pt>
                <c:pt idx="46">
                  <c:v>16034.5</c:v>
                </c:pt>
                <c:pt idx="47">
                  <c:v>16034.5</c:v>
                </c:pt>
                <c:pt idx="48">
                  <c:v>16034.5</c:v>
                </c:pt>
                <c:pt idx="49">
                  <c:v>16034.5</c:v>
                </c:pt>
                <c:pt idx="50">
                  <c:v>16171</c:v>
                </c:pt>
                <c:pt idx="51">
                  <c:v>16729</c:v>
                </c:pt>
                <c:pt idx="52">
                  <c:v>17638.5</c:v>
                </c:pt>
                <c:pt idx="53">
                  <c:v>17658</c:v>
                </c:pt>
                <c:pt idx="54">
                  <c:v>17738.5</c:v>
                </c:pt>
                <c:pt idx="55">
                  <c:v>17738.5</c:v>
                </c:pt>
                <c:pt idx="56">
                  <c:v>17772.5</c:v>
                </c:pt>
                <c:pt idx="57">
                  <c:v>17772.5</c:v>
                </c:pt>
                <c:pt idx="58">
                  <c:v>17790</c:v>
                </c:pt>
                <c:pt idx="59">
                  <c:v>17814</c:v>
                </c:pt>
                <c:pt idx="60">
                  <c:v>17814</c:v>
                </c:pt>
                <c:pt idx="61">
                  <c:v>17819</c:v>
                </c:pt>
                <c:pt idx="62">
                  <c:v>18628.5</c:v>
                </c:pt>
                <c:pt idx="63">
                  <c:v>18628.5</c:v>
                </c:pt>
                <c:pt idx="64">
                  <c:v>18633.5</c:v>
                </c:pt>
                <c:pt idx="65">
                  <c:v>18633.5</c:v>
                </c:pt>
                <c:pt idx="66">
                  <c:v>18640.5</c:v>
                </c:pt>
                <c:pt idx="67">
                  <c:v>18640.5</c:v>
                </c:pt>
                <c:pt idx="68">
                  <c:v>18643</c:v>
                </c:pt>
                <c:pt idx="69">
                  <c:v>18643</c:v>
                </c:pt>
                <c:pt idx="70">
                  <c:v>18680</c:v>
                </c:pt>
                <c:pt idx="71">
                  <c:v>18682</c:v>
                </c:pt>
                <c:pt idx="72">
                  <c:v>18682</c:v>
                </c:pt>
                <c:pt idx="73">
                  <c:v>18684.5</c:v>
                </c:pt>
                <c:pt idx="74">
                  <c:v>18684.5</c:v>
                </c:pt>
                <c:pt idx="75">
                  <c:v>18687</c:v>
                </c:pt>
                <c:pt idx="76">
                  <c:v>18687</c:v>
                </c:pt>
                <c:pt idx="77">
                  <c:v>18689.5</c:v>
                </c:pt>
                <c:pt idx="78">
                  <c:v>18689.5</c:v>
                </c:pt>
                <c:pt idx="79">
                  <c:v>18697</c:v>
                </c:pt>
                <c:pt idx="80">
                  <c:v>18729</c:v>
                </c:pt>
                <c:pt idx="81">
                  <c:v>18758</c:v>
                </c:pt>
                <c:pt idx="82">
                  <c:v>18758</c:v>
                </c:pt>
                <c:pt idx="83">
                  <c:v>18758</c:v>
                </c:pt>
                <c:pt idx="84">
                  <c:v>18758</c:v>
                </c:pt>
                <c:pt idx="85">
                  <c:v>18758</c:v>
                </c:pt>
                <c:pt idx="86">
                  <c:v>18763</c:v>
                </c:pt>
                <c:pt idx="87">
                  <c:v>18763</c:v>
                </c:pt>
                <c:pt idx="88">
                  <c:v>18780</c:v>
                </c:pt>
                <c:pt idx="89">
                  <c:v>19350</c:v>
                </c:pt>
                <c:pt idx="90">
                  <c:v>19350</c:v>
                </c:pt>
                <c:pt idx="91">
                  <c:v>19538</c:v>
                </c:pt>
                <c:pt idx="92">
                  <c:v>19538</c:v>
                </c:pt>
                <c:pt idx="93">
                  <c:v>19540.5</c:v>
                </c:pt>
                <c:pt idx="94">
                  <c:v>19540.5</c:v>
                </c:pt>
                <c:pt idx="95">
                  <c:v>19577</c:v>
                </c:pt>
                <c:pt idx="96">
                  <c:v>19577</c:v>
                </c:pt>
                <c:pt idx="97">
                  <c:v>19579.5</c:v>
                </c:pt>
                <c:pt idx="98">
                  <c:v>19579.5</c:v>
                </c:pt>
                <c:pt idx="99">
                  <c:v>19606.5</c:v>
                </c:pt>
                <c:pt idx="100">
                  <c:v>19623.5</c:v>
                </c:pt>
                <c:pt idx="101">
                  <c:v>19628.5</c:v>
                </c:pt>
                <c:pt idx="102">
                  <c:v>19628.5</c:v>
                </c:pt>
                <c:pt idx="103">
                  <c:v>19631</c:v>
                </c:pt>
                <c:pt idx="104">
                  <c:v>19638</c:v>
                </c:pt>
                <c:pt idx="105">
                  <c:v>19638</c:v>
                </c:pt>
                <c:pt idx="106">
                  <c:v>19687</c:v>
                </c:pt>
                <c:pt idx="107">
                  <c:v>19687</c:v>
                </c:pt>
                <c:pt idx="108">
                  <c:v>20367</c:v>
                </c:pt>
                <c:pt idx="109">
                  <c:v>20367</c:v>
                </c:pt>
                <c:pt idx="110">
                  <c:v>20433</c:v>
                </c:pt>
                <c:pt idx="111">
                  <c:v>20433</c:v>
                </c:pt>
                <c:pt idx="112">
                  <c:v>20491.5</c:v>
                </c:pt>
                <c:pt idx="113">
                  <c:v>20491.5</c:v>
                </c:pt>
                <c:pt idx="114">
                  <c:v>20491.5</c:v>
                </c:pt>
                <c:pt idx="115">
                  <c:v>20499</c:v>
                </c:pt>
                <c:pt idx="116">
                  <c:v>20506</c:v>
                </c:pt>
                <c:pt idx="117">
                  <c:v>20506</c:v>
                </c:pt>
                <c:pt idx="118">
                  <c:v>20506</c:v>
                </c:pt>
                <c:pt idx="119">
                  <c:v>21278.5</c:v>
                </c:pt>
                <c:pt idx="120">
                  <c:v>21278.5</c:v>
                </c:pt>
                <c:pt idx="121">
                  <c:v>21278.5</c:v>
                </c:pt>
                <c:pt idx="122">
                  <c:v>21279</c:v>
                </c:pt>
                <c:pt idx="123">
                  <c:v>21279</c:v>
                </c:pt>
                <c:pt idx="124">
                  <c:v>21279</c:v>
                </c:pt>
                <c:pt idx="125">
                  <c:v>21323</c:v>
                </c:pt>
                <c:pt idx="126">
                  <c:v>21323</c:v>
                </c:pt>
                <c:pt idx="127">
                  <c:v>21381.5</c:v>
                </c:pt>
                <c:pt idx="128">
                  <c:v>21425.5</c:v>
                </c:pt>
                <c:pt idx="129">
                  <c:v>21428</c:v>
                </c:pt>
                <c:pt idx="130">
                  <c:v>22098</c:v>
                </c:pt>
                <c:pt idx="131">
                  <c:v>22168.5</c:v>
                </c:pt>
                <c:pt idx="132">
                  <c:v>22168.5</c:v>
                </c:pt>
                <c:pt idx="133">
                  <c:v>22168.5</c:v>
                </c:pt>
                <c:pt idx="134">
                  <c:v>22186</c:v>
                </c:pt>
                <c:pt idx="135">
                  <c:v>22186</c:v>
                </c:pt>
                <c:pt idx="136">
                  <c:v>22186</c:v>
                </c:pt>
                <c:pt idx="137">
                  <c:v>22220</c:v>
                </c:pt>
                <c:pt idx="138">
                  <c:v>22220</c:v>
                </c:pt>
                <c:pt idx="139">
                  <c:v>22220</c:v>
                </c:pt>
                <c:pt idx="140">
                  <c:v>22220</c:v>
                </c:pt>
                <c:pt idx="141">
                  <c:v>22222.5</c:v>
                </c:pt>
                <c:pt idx="142">
                  <c:v>22227.5</c:v>
                </c:pt>
                <c:pt idx="143">
                  <c:v>22237.5</c:v>
                </c:pt>
                <c:pt idx="144">
                  <c:v>22242</c:v>
                </c:pt>
                <c:pt idx="145">
                  <c:v>22247</c:v>
                </c:pt>
                <c:pt idx="146">
                  <c:v>22249.5</c:v>
                </c:pt>
                <c:pt idx="147">
                  <c:v>22252</c:v>
                </c:pt>
                <c:pt idx="148">
                  <c:v>22254</c:v>
                </c:pt>
                <c:pt idx="149">
                  <c:v>22269</c:v>
                </c:pt>
                <c:pt idx="150">
                  <c:v>22269</c:v>
                </c:pt>
                <c:pt idx="151">
                  <c:v>22274</c:v>
                </c:pt>
                <c:pt idx="152">
                  <c:v>22276.5</c:v>
                </c:pt>
                <c:pt idx="153">
                  <c:v>22283.5</c:v>
                </c:pt>
                <c:pt idx="154">
                  <c:v>22286</c:v>
                </c:pt>
                <c:pt idx="155">
                  <c:v>22288.5</c:v>
                </c:pt>
                <c:pt idx="156">
                  <c:v>22291</c:v>
                </c:pt>
                <c:pt idx="157">
                  <c:v>22296</c:v>
                </c:pt>
                <c:pt idx="158">
                  <c:v>22298</c:v>
                </c:pt>
                <c:pt idx="159">
                  <c:v>22300.5</c:v>
                </c:pt>
                <c:pt idx="160">
                  <c:v>22313</c:v>
                </c:pt>
                <c:pt idx="161">
                  <c:v>22318</c:v>
                </c:pt>
                <c:pt idx="162">
                  <c:v>22327.5</c:v>
                </c:pt>
                <c:pt idx="163">
                  <c:v>22330</c:v>
                </c:pt>
                <c:pt idx="164">
                  <c:v>22344.5</c:v>
                </c:pt>
                <c:pt idx="165">
                  <c:v>22352</c:v>
                </c:pt>
                <c:pt idx="166">
                  <c:v>22352</c:v>
                </c:pt>
                <c:pt idx="167">
                  <c:v>22354.5</c:v>
                </c:pt>
                <c:pt idx="168">
                  <c:v>22357</c:v>
                </c:pt>
                <c:pt idx="169">
                  <c:v>22362</c:v>
                </c:pt>
                <c:pt idx="170">
                  <c:v>22366.5</c:v>
                </c:pt>
                <c:pt idx="171">
                  <c:v>22366.5</c:v>
                </c:pt>
                <c:pt idx="172">
                  <c:v>22371.5</c:v>
                </c:pt>
                <c:pt idx="173">
                  <c:v>22374</c:v>
                </c:pt>
                <c:pt idx="174">
                  <c:v>22376.5</c:v>
                </c:pt>
                <c:pt idx="175">
                  <c:v>22388.5</c:v>
                </c:pt>
                <c:pt idx="176">
                  <c:v>22405.5</c:v>
                </c:pt>
                <c:pt idx="177">
                  <c:v>22420</c:v>
                </c:pt>
                <c:pt idx="178">
                  <c:v>22422.5</c:v>
                </c:pt>
                <c:pt idx="179">
                  <c:v>22432.5</c:v>
                </c:pt>
                <c:pt idx="180">
                  <c:v>22434.5</c:v>
                </c:pt>
                <c:pt idx="181">
                  <c:v>22437.5</c:v>
                </c:pt>
                <c:pt idx="182">
                  <c:v>22471</c:v>
                </c:pt>
                <c:pt idx="183">
                  <c:v>22824.5</c:v>
                </c:pt>
                <c:pt idx="184">
                  <c:v>22939</c:v>
                </c:pt>
                <c:pt idx="185">
                  <c:v>22963.5</c:v>
                </c:pt>
                <c:pt idx="186">
                  <c:v>22968.5</c:v>
                </c:pt>
                <c:pt idx="187">
                  <c:v>22971</c:v>
                </c:pt>
                <c:pt idx="188">
                  <c:v>22995.5</c:v>
                </c:pt>
                <c:pt idx="189">
                  <c:v>23027</c:v>
                </c:pt>
                <c:pt idx="190">
                  <c:v>23041.5</c:v>
                </c:pt>
                <c:pt idx="191">
                  <c:v>23083.5</c:v>
                </c:pt>
                <c:pt idx="192">
                  <c:v>23098</c:v>
                </c:pt>
                <c:pt idx="193">
                  <c:v>23100.5</c:v>
                </c:pt>
                <c:pt idx="194">
                  <c:v>23103</c:v>
                </c:pt>
                <c:pt idx="195">
                  <c:v>23105</c:v>
                </c:pt>
                <c:pt idx="196">
                  <c:v>23105.5</c:v>
                </c:pt>
                <c:pt idx="197">
                  <c:v>23107.5</c:v>
                </c:pt>
                <c:pt idx="198">
                  <c:v>23110</c:v>
                </c:pt>
                <c:pt idx="199">
                  <c:v>23125</c:v>
                </c:pt>
                <c:pt idx="200">
                  <c:v>23127.5</c:v>
                </c:pt>
                <c:pt idx="201">
                  <c:v>23132</c:v>
                </c:pt>
                <c:pt idx="202">
                  <c:v>23139.5</c:v>
                </c:pt>
                <c:pt idx="203">
                  <c:v>23147</c:v>
                </c:pt>
                <c:pt idx="204">
                  <c:v>23154</c:v>
                </c:pt>
                <c:pt idx="205">
                  <c:v>23156.5</c:v>
                </c:pt>
                <c:pt idx="206">
                  <c:v>23159</c:v>
                </c:pt>
                <c:pt idx="207">
                  <c:v>23166.5</c:v>
                </c:pt>
                <c:pt idx="208">
                  <c:v>23169</c:v>
                </c:pt>
                <c:pt idx="209">
                  <c:v>23171</c:v>
                </c:pt>
                <c:pt idx="210">
                  <c:v>23171.5</c:v>
                </c:pt>
                <c:pt idx="211">
                  <c:v>23188.5</c:v>
                </c:pt>
                <c:pt idx="212">
                  <c:v>23193</c:v>
                </c:pt>
                <c:pt idx="213">
                  <c:v>23195.5</c:v>
                </c:pt>
                <c:pt idx="214">
                  <c:v>23198</c:v>
                </c:pt>
                <c:pt idx="215">
                  <c:v>23205.5</c:v>
                </c:pt>
                <c:pt idx="216">
                  <c:v>23210.5</c:v>
                </c:pt>
                <c:pt idx="217">
                  <c:v>23213</c:v>
                </c:pt>
                <c:pt idx="218">
                  <c:v>23227.5</c:v>
                </c:pt>
                <c:pt idx="219">
                  <c:v>23239</c:v>
                </c:pt>
                <c:pt idx="220">
                  <c:v>23242</c:v>
                </c:pt>
                <c:pt idx="221">
                  <c:v>23261.5</c:v>
                </c:pt>
                <c:pt idx="222">
                  <c:v>23298</c:v>
                </c:pt>
                <c:pt idx="223">
                  <c:v>23300.5</c:v>
                </c:pt>
                <c:pt idx="224">
                  <c:v>23327.5</c:v>
                </c:pt>
                <c:pt idx="225">
                  <c:v>23330</c:v>
                </c:pt>
                <c:pt idx="226">
                  <c:v>23342</c:v>
                </c:pt>
                <c:pt idx="227">
                  <c:v>23342</c:v>
                </c:pt>
                <c:pt idx="228">
                  <c:v>23359</c:v>
                </c:pt>
                <c:pt idx="229">
                  <c:v>23386</c:v>
                </c:pt>
                <c:pt idx="230">
                  <c:v>23386</c:v>
                </c:pt>
                <c:pt idx="231">
                  <c:v>23795</c:v>
                </c:pt>
                <c:pt idx="232">
                  <c:v>23797.5</c:v>
                </c:pt>
                <c:pt idx="233">
                  <c:v>23817</c:v>
                </c:pt>
                <c:pt idx="234">
                  <c:v>23822</c:v>
                </c:pt>
                <c:pt idx="235">
                  <c:v>23831.5</c:v>
                </c:pt>
                <c:pt idx="236">
                  <c:v>23836.5</c:v>
                </c:pt>
                <c:pt idx="237">
                  <c:v>23946.5</c:v>
                </c:pt>
                <c:pt idx="238">
                  <c:v>23949</c:v>
                </c:pt>
                <c:pt idx="239">
                  <c:v>23951</c:v>
                </c:pt>
                <c:pt idx="240">
                  <c:v>23953.5</c:v>
                </c:pt>
                <c:pt idx="241">
                  <c:v>23956</c:v>
                </c:pt>
                <c:pt idx="242">
                  <c:v>23961</c:v>
                </c:pt>
                <c:pt idx="243">
                  <c:v>23963.5</c:v>
                </c:pt>
                <c:pt idx="244">
                  <c:v>24049</c:v>
                </c:pt>
                <c:pt idx="245">
                  <c:v>24912</c:v>
                </c:pt>
                <c:pt idx="246">
                  <c:v>25763</c:v>
                </c:pt>
                <c:pt idx="247">
                  <c:v>26753</c:v>
                </c:pt>
                <c:pt idx="248">
                  <c:v>27621</c:v>
                </c:pt>
                <c:pt idx="249">
                  <c:v>27713.5</c:v>
                </c:pt>
                <c:pt idx="250">
                  <c:v>27723.5</c:v>
                </c:pt>
                <c:pt idx="251">
                  <c:v>28376.5</c:v>
                </c:pt>
                <c:pt idx="252">
                  <c:v>28467</c:v>
                </c:pt>
                <c:pt idx="253">
                  <c:v>28467</c:v>
                </c:pt>
                <c:pt idx="254">
                  <c:v>28467</c:v>
                </c:pt>
                <c:pt idx="255">
                  <c:v>28594</c:v>
                </c:pt>
                <c:pt idx="256">
                  <c:v>28611</c:v>
                </c:pt>
                <c:pt idx="257">
                  <c:v>29313</c:v>
                </c:pt>
                <c:pt idx="258">
                  <c:v>29330</c:v>
                </c:pt>
                <c:pt idx="259">
                  <c:v>29354.5</c:v>
                </c:pt>
                <c:pt idx="260">
                  <c:v>29442.5</c:v>
                </c:pt>
                <c:pt idx="261">
                  <c:v>29442.5</c:v>
                </c:pt>
                <c:pt idx="262">
                  <c:v>29447.5</c:v>
                </c:pt>
                <c:pt idx="263">
                  <c:v>30129.5</c:v>
                </c:pt>
                <c:pt idx="264">
                  <c:v>30232</c:v>
                </c:pt>
                <c:pt idx="265">
                  <c:v>30237</c:v>
                </c:pt>
                <c:pt idx="266">
                  <c:v>31195.5</c:v>
                </c:pt>
                <c:pt idx="267">
                  <c:v>31234.5</c:v>
                </c:pt>
                <c:pt idx="268">
                  <c:v>31264</c:v>
                </c:pt>
                <c:pt idx="269">
                  <c:v>31941.5</c:v>
                </c:pt>
                <c:pt idx="270">
                  <c:v>31961</c:v>
                </c:pt>
                <c:pt idx="271">
                  <c:v>32005</c:v>
                </c:pt>
                <c:pt idx="272">
                  <c:v>32080.5</c:v>
                </c:pt>
                <c:pt idx="273">
                  <c:v>33034</c:v>
                </c:pt>
                <c:pt idx="274">
                  <c:v>33092.5</c:v>
                </c:pt>
                <c:pt idx="275">
                  <c:v>33775</c:v>
                </c:pt>
                <c:pt idx="276">
                  <c:v>33777.5</c:v>
                </c:pt>
                <c:pt idx="277">
                  <c:v>33789.5</c:v>
                </c:pt>
                <c:pt idx="278">
                  <c:v>33792</c:v>
                </c:pt>
                <c:pt idx="279">
                  <c:v>33836</c:v>
                </c:pt>
                <c:pt idx="280">
                  <c:v>33838.5</c:v>
                </c:pt>
                <c:pt idx="281">
                  <c:v>33863</c:v>
                </c:pt>
                <c:pt idx="282">
                  <c:v>33863</c:v>
                </c:pt>
                <c:pt idx="283">
                  <c:v>33865.5</c:v>
                </c:pt>
                <c:pt idx="284">
                  <c:v>33865.5</c:v>
                </c:pt>
                <c:pt idx="285">
                  <c:v>33865.5</c:v>
                </c:pt>
                <c:pt idx="286">
                  <c:v>33865.5</c:v>
                </c:pt>
                <c:pt idx="287">
                  <c:v>33868</c:v>
                </c:pt>
                <c:pt idx="288">
                  <c:v>33868</c:v>
                </c:pt>
                <c:pt idx="289">
                  <c:v>33868</c:v>
                </c:pt>
                <c:pt idx="290">
                  <c:v>33868</c:v>
                </c:pt>
                <c:pt idx="291">
                  <c:v>33904.5</c:v>
                </c:pt>
                <c:pt idx="292">
                  <c:v>33907</c:v>
                </c:pt>
                <c:pt idx="293">
                  <c:v>34543</c:v>
                </c:pt>
                <c:pt idx="294">
                  <c:v>34601.5</c:v>
                </c:pt>
                <c:pt idx="295">
                  <c:v>34601.5</c:v>
                </c:pt>
                <c:pt idx="296">
                  <c:v>34601.5</c:v>
                </c:pt>
                <c:pt idx="297">
                  <c:v>34662.5</c:v>
                </c:pt>
                <c:pt idx="298">
                  <c:v>34670</c:v>
                </c:pt>
                <c:pt idx="299">
                  <c:v>34733.5</c:v>
                </c:pt>
                <c:pt idx="300">
                  <c:v>34736</c:v>
                </c:pt>
                <c:pt idx="301">
                  <c:v>34736</c:v>
                </c:pt>
                <c:pt idx="302">
                  <c:v>34762.5</c:v>
                </c:pt>
                <c:pt idx="303">
                  <c:v>34765</c:v>
                </c:pt>
                <c:pt idx="304">
                  <c:v>34809</c:v>
                </c:pt>
                <c:pt idx="305">
                  <c:v>34811.5</c:v>
                </c:pt>
                <c:pt idx="306">
                  <c:v>35428</c:v>
                </c:pt>
                <c:pt idx="307">
                  <c:v>35542.5</c:v>
                </c:pt>
                <c:pt idx="308">
                  <c:v>35562</c:v>
                </c:pt>
                <c:pt idx="309">
                  <c:v>35572</c:v>
                </c:pt>
                <c:pt idx="310">
                  <c:v>35574.5</c:v>
                </c:pt>
                <c:pt idx="311">
                  <c:v>35682</c:v>
                </c:pt>
                <c:pt idx="312">
                  <c:v>35682</c:v>
                </c:pt>
                <c:pt idx="313">
                  <c:v>35682</c:v>
                </c:pt>
                <c:pt idx="314">
                  <c:v>36442.5</c:v>
                </c:pt>
                <c:pt idx="315">
                  <c:v>36630.5</c:v>
                </c:pt>
                <c:pt idx="316">
                  <c:v>36630.5</c:v>
                </c:pt>
                <c:pt idx="317">
                  <c:v>36630.5</c:v>
                </c:pt>
                <c:pt idx="318">
                  <c:v>38216</c:v>
                </c:pt>
                <c:pt idx="319">
                  <c:v>38438</c:v>
                </c:pt>
                <c:pt idx="320">
                  <c:v>39128</c:v>
                </c:pt>
              </c:numCache>
            </c:numRef>
          </c:xVal>
          <c:yVal>
            <c:numRef>
              <c:f>A!$I$21:$I$341</c:f>
              <c:numCache>
                <c:formatCode>General</c:formatCode>
                <c:ptCount val="321"/>
                <c:pt idx="54">
                  <c:v>5.5816179999965243E-2</c:v>
                </c:pt>
                <c:pt idx="55">
                  <c:v>5.6216179997136351E-2</c:v>
                </c:pt>
                <c:pt idx="56">
                  <c:v>5.527530000108527E-2</c:v>
                </c:pt>
                <c:pt idx="57">
                  <c:v>5.7975299998361152E-2</c:v>
                </c:pt>
                <c:pt idx="59">
                  <c:v>5.5769519996829331E-2</c:v>
                </c:pt>
                <c:pt idx="60">
                  <c:v>5.6169519994000439E-2</c:v>
                </c:pt>
                <c:pt idx="61">
                  <c:v>5.0092919998860452E-2</c:v>
                </c:pt>
                <c:pt idx="66">
                  <c:v>6.2237539998022839E-2</c:v>
                </c:pt>
                <c:pt idx="67">
                  <c:v>6.2937539994891267E-2</c:v>
                </c:pt>
                <c:pt idx="68">
                  <c:v>5.9349240000301506E-2</c:v>
                </c:pt>
                <c:pt idx="69">
                  <c:v>6.0649239996564575E-2</c:v>
                </c:pt>
                <c:pt idx="71">
                  <c:v>6.2331759996595792E-2</c:v>
                </c:pt>
                <c:pt idx="72">
                  <c:v>6.3031760000740178E-2</c:v>
                </c:pt>
                <c:pt idx="73">
                  <c:v>6.8443459997070022E-2</c:v>
                </c:pt>
                <c:pt idx="74">
                  <c:v>6.9243459998688195E-2</c:v>
                </c:pt>
                <c:pt idx="75">
                  <c:v>6.255515999509953E-2</c:v>
                </c:pt>
                <c:pt idx="76">
                  <c:v>6.4455159998033196E-2</c:v>
                </c:pt>
                <c:pt idx="77">
                  <c:v>6.3966859997890424E-2</c:v>
                </c:pt>
                <c:pt idx="78">
                  <c:v>6.586686000082409E-2</c:v>
                </c:pt>
                <c:pt idx="91">
                  <c:v>7.1337839995976537E-2</c:v>
                </c:pt>
                <c:pt idx="92">
                  <c:v>7.1937839995371178E-2</c:v>
                </c:pt>
                <c:pt idx="93">
                  <c:v>7.2749539998767432E-2</c:v>
                </c:pt>
                <c:pt idx="94">
                  <c:v>7.2849539996241219E-2</c:v>
                </c:pt>
                <c:pt idx="97">
                  <c:v>6.9132059994444717E-2</c:v>
                </c:pt>
                <c:pt idx="98">
                  <c:v>7.2132059998693876E-2</c:v>
                </c:pt>
                <c:pt idx="112">
                  <c:v>8.4400219995586667E-2</c:v>
                </c:pt>
                <c:pt idx="113">
                  <c:v>8.5600219994375948E-2</c:v>
                </c:pt>
                <c:pt idx="114">
                  <c:v>8.6600219998217653E-2</c:v>
                </c:pt>
                <c:pt idx="116">
                  <c:v>8.4668080002302304E-2</c:v>
                </c:pt>
                <c:pt idx="117">
                  <c:v>8.5368079999170732E-2</c:v>
                </c:pt>
                <c:pt idx="118">
                  <c:v>8.5668079998868052E-2</c:v>
                </c:pt>
                <c:pt idx="119">
                  <c:v>9.2983379996439908E-2</c:v>
                </c:pt>
                <c:pt idx="120">
                  <c:v>9.3283379996137228E-2</c:v>
                </c:pt>
                <c:pt idx="121">
                  <c:v>9.5383379994018469E-2</c:v>
                </c:pt>
                <c:pt idx="122">
                  <c:v>9.3185719997563865E-2</c:v>
                </c:pt>
                <c:pt idx="123">
                  <c:v>9.338571999251144E-2</c:v>
                </c:pt>
                <c:pt idx="124">
                  <c:v>9.4785719993524253E-2</c:v>
                </c:pt>
                <c:pt idx="131">
                  <c:v>9.8948579994612373E-2</c:v>
                </c:pt>
                <c:pt idx="132">
                  <c:v>0.10134857999219093</c:v>
                </c:pt>
                <c:pt idx="133">
                  <c:v>0.10294857999542728</c:v>
                </c:pt>
                <c:pt idx="134">
                  <c:v>0.10233047999645351</c:v>
                </c:pt>
                <c:pt idx="135">
                  <c:v>0.10253047999867704</c:v>
                </c:pt>
                <c:pt idx="136">
                  <c:v>0.10333048000029521</c:v>
                </c:pt>
                <c:pt idx="137">
                  <c:v>0.10168959999282379</c:v>
                </c:pt>
                <c:pt idx="138">
                  <c:v>0.1030895999938366</c:v>
                </c:pt>
                <c:pt idx="139">
                  <c:v>0.10318959999131039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481-453C-9D5E-33992ECCE026}"/>
            </c:ext>
          </c:extLst>
        </c:ser>
        <c:ser>
          <c:idx val="2"/>
          <c:order val="2"/>
          <c:tx>
            <c:strRef>
              <c:f>A!$J$20</c:f>
              <c:strCache>
                <c:ptCount val="1"/>
                <c:pt idx="0">
                  <c:v>BAV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FF8080"/>
              </a:solidFill>
              <a:ln>
                <a:solidFill>
                  <a:srgbClr val="FF8080"/>
                </a:solidFill>
                <a:prstDash val="solid"/>
              </a:ln>
            </c:spPr>
          </c:marker>
          <c:xVal>
            <c:numRef>
              <c:f>A!$F$21:$F$341</c:f>
              <c:numCache>
                <c:formatCode>General</c:formatCode>
                <c:ptCount val="321"/>
                <c:pt idx="0">
                  <c:v>9873</c:v>
                </c:pt>
                <c:pt idx="1">
                  <c:v>9873</c:v>
                </c:pt>
                <c:pt idx="2">
                  <c:v>10677.5</c:v>
                </c:pt>
                <c:pt idx="3">
                  <c:v>11391.5</c:v>
                </c:pt>
                <c:pt idx="4">
                  <c:v>11411</c:v>
                </c:pt>
                <c:pt idx="5">
                  <c:v>11628.5</c:v>
                </c:pt>
                <c:pt idx="6">
                  <c:v>12494</c:v>
                </c:pt>
                <c:pt idx="7">
                  <c:v>12545</c:v>
                </c:pt>
                <c:pt idx="8">
                  <c:v>12547.5</c:v>
                </c:pt>
                <c:pt idx="9">
                  <c:v>12550</c:v>
                </c:pt>
                <c:pt idx="10">
                  <c:v>13391.5</c:v>
                </c:pt>
                <c:pt idx="11">
                  <c:v>13408.5</c:v>
                </c:pt>
                <c:pt idx="12">
                  <c:v>13411</c:v>
                </c:pt>
                <c:pt idx="13">
                  <c:v>13924.5</c:v>
                </c:pt>
                <c:pt idx="14">
                  <c:v>14103</c:v>
                </c:pt>
                <c:pt idx="15">
                  <c:v>14103</c:v>
                </c:pt>
                <c:pt idx="16">
                  <c:v>14105.5</c:v>
                </c:pt>
                <c:pt idx="17">
                  <c:v>14108</c:v>
                </c:pt>
                <c:pt idx="18">
                  <c:v>14132.5</c:v>
                </c:pt>
                <c:pt idx="19">
                  <c:v>14134.5</c:v>
                </c:pt>
                <c:pt idx="20">
                  <c:v>14137</c:v>
                </c:pt>
                <c:pt idx="21">
                  <c:v>14139.5</c:v>
                </c:pt>
                <c:pt idx="22">
                  <c:v>14144.5</c:v>
                </c:pt>
                <c:pt idx="23">
                  <c:v>14193.5</c:v>
                </c:pt>
                <c:pt idx="24">
                  <c:v>14208</c:v>
                </c:pt>
                <c:pt idx="25">
                  <c:v>14235</c:v>
                </c:pt>
                <c:pt idx="26">
                  <c:v>14235</c:v>
                </c:pt>
                <c:pt idx="27">
                  <c:v>14274</c:v>
                </c:pt>
                <c:pt idx="28">
                  <c:v>15073.5</c:v>
                </c:pt>
                <c:pt idx="29">
                  <c:v>15078.5</c:v>
                </c:pt>
                <c:pt idx="30">
                  <c:v>15098</c:v>
                </c:pt>
                <c:pt idx="31">
                  <c:v>15098</c:v>
                </c:pt>
                <c:pt idx="32">
                  <c:v>15147</c:v>
                </c:pt>
                <c:pt idx="33">
                  <c:v>15186</c:v>
                </c:pt>
                <c:pt idx="34">
                  <c:v>15205.5</c:v>
                </c:pt>
                <c:pt idx="35">
                  <c:v>15230</c:v>
                </c:pt>
                <c:pt idx="36">
                  <c:v>15247</c:v>
                </c:pt>
                <c:pt idx="37">
                  <c:v>15914.5</c:v>
                </c:pt>
                <c:pt idx="38">
                  <c:v>15917</c:v>
                </c:pt>
                <c:pt idx="39">
                  <c:v>15921.5</c:v>
                </c:pt>
                <c:pt idx="40">
                  <c:v>15922</c:v>
                </c:pt>
                <c:pt idx="41">
                  <c:v>16012.5</c:v>
                </c:pt>
                <c:pt idx="42">
                  <c:v>16012.5</c:v>
                </c:pt>
                <c:pt idx="43">
                  <c:v>16012.5</c:v>
                </c:pt>
                <c:pt idx="44">
                  <c:v>16025</c:v>
                </c:pt>
                <c:pt idx="45">
                  <c:v>16027.5</c:v>
                </c:pt>
                <c:pt idx="46">
                  <c:v>16034.5</c:v>
                </c:pt>
                <c:pt idx="47">
                  <c:v>16034.5</c:v>
                </c:pt>
                <c:pt idx="48">
                  <c:v>16034.5</c:v>
                </c:pt>
                <c:pt idx="49">
                  <c:v>16034.5</c:v>
                </c:pt>
                <c:pt idx="50">
                  <c:v>16171</c:v>
                </c:pt>
                <c:pt idx="51">
                  <c:v>16729</c:v>
                </c:pt>
                <c:pt idx="52">
                  <c:v>17638.5</c:v>
                </c:pt>
                <c:pt idx="53">
                  <c:v>17658</c:v>
                </c:pt>
                <c:pt idx="54">
                  <c:v>17738.5</c:v>
                </c:pt>
                <c:pt idx="55">
                  <c:v>17738.5</c:v>
                </c:pt>
                <c:pt idx="56">
                  <c:v>17772.5</c:v>
                </c:pt>
                <c:pt idx="57">
                  <c:v>17772.5</c:v>
                </c:pt>
                <c:pt idx="58">
                  <c:v>17790</c:v>
                </c:pt>
                <c:pt idx="59">
                  <c:v>17814</c:v>
                </c:pt>
                <c:pt idx="60">
                  <c:v>17814</c:v>
                </c:pt>
                <c:pt idx="61">
                  <c:v>17819</c:v>
                </c:pt>
                <c:pt idx="62">
                  <c:v>18628.5</c:v>
                </c:pt>
                <c:pt idx="63">
                  <c:v>18628.5</c:v>
                </c:pt>
                <c:pt idx="64">
                  <c:v>18633.5</c:v>
                </c:pt>
                <c:pt idx="65">
                  <c:v>18633.5</c:v>
                </c:pt>
                <c:pt idx="66">
                  <c:v>18640.5</c:v>
                </c:pt>
                <c:pt idx="67">
                  <c:v>18640.5</c:v>
                </c:pt>
                <c:pt idx="68">
                  <c:v>18643</c:v>
                </c:pt>
                <c:pt idx="69">
                  <c:v>18643</c:v>
                </c:pt>
                <c:pt idx="70">
                  <c:v>18680</c:v>
                </c:pt>
                <c:pt idx="71">
                  <c:v>18682</c:v>
                </c:pt>
                <c:pt idx="72">
                  <c:v>18682</c:v>
                </c:pt>
                <c:pt idx="73">
                  <c:v>18684.5</c:v>
                </c:pt>
                <c:pt idx="74">
                  <c:v>18684.5</c:v>
                </c:pt>
                <c:pt idx="75">
                  <c:v>18687</c:v>
                </c:pt>
                <c:pt idx="76">
                  <c:v>18687</c:v>
                </c:pt>
                <c:pt idx="77">
                  <c:v>18689.5</c:v>
                </c:pt>
                <c:pt idx="78">
                  <c:v>18689.5</c:v>
                </c:pt>
                <c:pt idx="79">
                  <c:v>18697</c:v>
                </c:pt>
                <c:pt idx="80">
                  <c:v>18729</c:v>
                </c:pt>
                <c:pt idx="81">
                  <c:v>18758</c:v>
                </c:pt>
                <c:pt idx="82">
                  <c:v>18758</c:v>
                </c:pt>
                <c:pt idx="83">
                  <c:v>18758</c:v>
                </c:pt>
                <c:pt idx="84">
                  <c:v>18758</c:v>
                </c:pt>
                <c:pt idx="85">
                  <c:v>18758</c:v>
                </c:pt>
                <c:pt idx="86">
                  <c:v>18763</c:v>
                </c:pt>
                <c:pt idx="87">
                  <c:v>18763</c:v>
                </c:pt>
                <c:pt idx="88">
                  <c:v>18780</c:v>
                </c:pt>
                <c:pt idx="89">
                  <c:v>19350</c:v>
                </c:pt>
                <c:pt idx="90">
                  <c:v>19350</c:v>
                </c:pt>
                <c:pt idx="91">
                  <c:v>19538</c:v>
                </c:pt>
                <c:pt idx="92">
                  <c:v>19538</c:v>
                </c:pt>
                <c:pt idx="93">
                  <c:v>19540.5</c:v>
                </c:pt>
                <c:pt idx="94">
                  <c:v>19540.5</c:v>
                </c:pt>
                <c:pt idx="95">
                  <c:v>19577</c:v>
                </c:pt>
                <c:pt idx="96">
                  <c:v>19577</c:v>
                </c:pt>
                <c:pt idx="97">
                  <c:v>19579.5</c:v>
                </c:pt>
                <c:pt idx="98">
                  <c:v>19579.5</c:v>
                </c:pt>
                <c:pt idx="99">
                  <c:v>19606.5</c:v>
                </c:pt>
                <c:pt idx="100">
                  <c:v>19623.5</c:v>
                </c:pt>
                <c:pt idx="101">
                  <c:v>19628.5</c:v>
                </c:pt>
                <c:pt idx="102">
                  <c:v>19628.5</c:v>
                </c:pt>
                <c:pt idx="103">
                  <c:v>19631</c:v>
                </c:pt>
                <c:pt idx="104">
                  <c:v>19638</c:v>
                </c:pt>
                <c:pt idx="105">
                  <c:v>19638</c:v>
                </c:pt>
                <c:pt idx="106">
                  <c:v>19687</c:v>
                </c:pt>
                <c:pt idx="107">
                  <c:v>19687</c:v>
                </c:pt>
                <c:pt idx="108">
                  <c:v>20367</c:v>
                </c:pt>
                <c:pt idx="109">
                  <c:v>20367</c:v>
                </c:pt>
                <c:pt idx="110">
                  <c:v>20433</c:v>
                </c:pt>
                <c:pt idx="111">
                  <c:v>20433</c:v>
                </c:pt>
                <c:pt idx="112">
                  <c:v>20491.5</c:v>
                </c:pt>
                <c:pt idx="113">
                  <c:v>20491.5</c:v>
                </c:pt>
                <c:pt idx="114">
                  <c:v>20491.5</c:v>
                </c:pt>
                <c:pt idx="115">
                  <c:v>20499</c:v>
                </c:pt>
                <c:pt idx="116">
                  <c:v>20506</c:v>
                </c:pt>
                <c:pt idx="117">
                  <c:v>20506</c:v>
                </c:pt>
                <c:pt idx="118">
                  <c:v>20506</c:v>
                </c:pt>
                <c:pt idx="119">
                  <c:v>21278.5</c:v>
                </c:pt>
                <c:pt idx="120">
                  <c:v>21278.5</c:v>
                </c:pt>
                <c:pt idx="121">
                  <c:v>21278.5</c:v>
                </c:pt>
                <c:pt idx="122">
                  <c:v>21279</c:v>
                </c:pt>
                <c:pt idx="123">
                  <c:v>21279</c:v>
                </c:pt>
                <c:pt idx="124">
                  <c:v>21279</c:v>
                </c:pt>
                <c:pt idx="125">
                  <c:v>21323</c:v>
                </c:pt>
                <c:pt idx="126">
                  <c:v>21323</c:v>
                </c:pt>
                <c:pt idx="127">
                  <c:v>21381.5</c:v>
                </c:pt>
                <c:pt idx="128">
                  <c:v>21425.5</c:v>
                </c:pt>
                <c:pt idx="129">
                  <c:v>21428</c:v>
                </c:pt>
                <c:pt idx="130">
                  <c:v>22098</c:v>
                </c:pt>
                <c:pt idx="131">
                  <c:v>22168.5</c:v>
                </c:pt>
                <c:pt idx="132">
                  <c:v>22168.5</c:v>
                </c:pt>
                <c:pt idx="133">
                  <c:v>22168.5</c:v>
                </c:pt>
                <c:pt idx="134">
                  <c:v>22186</c:v>
                </c:pt>
                <c:pt idx="135">
                  <c:v>22186</c:v>
                </c:pt>
                <c:pt idx="136">
                  <c:v>22186</c:v>
                </c:pt>
                <c:pt idx="137">
                  <c:v>22220</c:v>
                </c:pt>
                <c:pt idx="138">
                  <c:v>22220</c:v>
                </c:pt>
                <c:pt idx="139">
                  <c:v>22220</c:v>
                </c:pt>
                <c:pt idx="140">
                  <c:v>22220</c:v>
                </c:pt>
                <c:pt idx="141">
                  <c:v>22222.5</c:v>
                </c:pt>
                <c:pt idx="142">
                  <c:v>22227.5</c:v>
                </c:pt>
                <c:pt idx="143">
                  <c:v>22237.5</c:v>
                </c:pt>
                <c:pt idx="144">
                  <c:v>22242</c:v>
                </c:pt>
                <c:pt idx="145">
                  <c:v>22247</c:v>
                </c:pt>
                <c:pt idx="146">
                  <c:v>22249.5</c:v>
                </c:pt>
                <c:pt idx="147">
                  <c:v>22252</c:v>
                </c:pt>
                <c:pt idx="148">
                  <c:v>22254</c:v>
                </c:pt>
                <c:pt idx="149">
                  <c:v>22269</c:v>
                </c:pt>
                <c:pt idx="150">
                  <c:v>22269</c:v>
                </c:pt>
                <c:pt idx="151">
                  <c:v>22274</c:v>
                </c:pt>
                <c:pt idx="152">
                  <c:v>22276.5</c:v>
                </c:pt>
                <c:pt idx="153">
                  <c:v>22283.5</c:v>
                </c:pt>
                <c:pt idx="154">
                  <c:v>22286</c:v>
                </c:pt>
                <c:pt idx="155">
                  <c:v>22288.5</c:v>
                </c:pt>
                <c:pt idx="156">
                  <c:v>22291</c:v>
                </c:pt>
                <c:pt idx="157">
                  <c:v>22296</c:v>
                </c:pt>
                <c:pt idx="158">
                  <c:v>22298</c:v>
                </c:pt>
                <c:pt idx="159">
                  <c:v>22300.5</c:v>
                </c:pt>
                <c:pt idx="160">
                  <c:v>22313</c:v>
                </c:pt>
                <c:pt idx="161">
                  <c:v>22318</c:v>
                </c:pt>
                <c:pt idx="162">
                  <c:v>22327.5</c:v>
                </c:pt>
                <c:pt idx="163">
                  <c:v>22330</c:v>
                </c:pt>
                <c:pt idx="164">
                  <c:v>22344.5</c:v>
                </c:pt>
                <c:pt idx="165">
                  <c:v>22352</c:v>
                </c:pt>
                <c:pt idx="166">
                  <c:v>22352</c:v>
                </c:pt>
                <c:pt idx="167">
                  <c:v>22354.5</c:v>
                </c:pt>
                <c:pt idx="168">
                  <c:v>22357</c:v>
                </c:pt>
                <c:pt idx="169">
                  <c:v>22362</c:v>
                </c:pt>
                <c:pt idx="170">
                  <c:v>22366.5</c:v>
                </c:pt>
                <c:pt idx="171">
                  <c:v>22366.5</c:v>
                </c:pt>
                <c:pt idx="172">
                  <c:v>22371.5</c:v>
                </c:pt>
                <c:pt idx="173">
                  <c:v>22374</c:v>
                </c:pt>
                <c:pt idx="174">
                  <c:v>22376.5</c:v>
                </c:pt>
                <c:pt idx="175">
                  <c:v>22388.5</c:v>
                </c:pt>
                <c:pt idx="176">
                  <c:v>22405.5</c:v>
                </c:pt>
                <c:pt idx="177">
                  <c:v>22420</c:v>
                </c:pt>
                <c:pt idx="178">
                  <c:v>22422.5</c:v>
                </c:pt>
                <c:pt idx="179">
                  <c:v>22432.5</c:v>
                </c:pt>
                <c:pt idx="180">
                  <c:v>22434.5</c:v>
                </c:pt>
                <c:pt idx="181">
                  <c:v>22437.5</c:v>
                </c:pt>
                <c:pt idx="182">
                  <c:v>22471</c:v>
                </c:pt>
                <c:pt idx="183">
                  <c:v>22824.5</c:v>
                </c:pt>
                <c:pt idx="184">
                  <c:v>22939</c:v>
                </c:pt>
                <c:pt idx="185">
                  <c:v>22963.5</c:v>
                </c:pt>
                <c:pt idx="186">
                  <c:v>22968.5</c:v>
                </c:pt>
                <c:pt idx="187">
                  <c:v>22971</c:v>
                </c:pt>
                <c:pt idx="188">
                  <c:v>22995.5</c:v>
                </c:pt>
                <c:pt idx="189">
                  <c:v>23027</c:v>
                </c:pt>
                <c:pt idx="190">
                  <c:v>23041.5</c:v>
                </c:pt>
                <c:pt idx="191">
                  <c:v>23083.5</c:v>
                </c:pt>
                <c:pt idx="192">
                  <c:v>23098</c:v>
                </c:pt>
                <c:pt idx="193">
                  <c:v>23100.5</c:v>
                </c:pt>
                <c:pt idx="194">
                  <c:v>23103</c:v>
                </c:pt>
                <c:pt idx="195">
                  <c:v>23105</c:v>
                </c:pt>
                <c:pt idx="196">
                  <c:v>23105.5</c:v>
                </c:pt>
                <c:pt idx="197">
                  <c:v>23107.5</c:v>
                </c:pt>
                <c:pt idx="198">
                  <c:v>23110</c:v>
                </c:pt>
                <c:pt idx="199">
                  <c:v>23125</c:v>
                </c:pt>
                <c:pt idx="200">
                  <c:v>23127.5</c:v>
                </c:pt>
                <c:pt idx="201">
                  <c:v>23132</c:v>
                </c:pt>
                <c:pt idx="202">
                  <c:v>23139.5</c:v>
                </c:pt>
                <c:pt idx="203">
                  <c:v>23147</c:v>
                </c:pt>
                <c:pt idx="204">
                  <c:v>23154</c:v>
                </c:pt>
                <c:pt idx="205">
                  <c:v>23156.5</c:v>
                </c:pt>
                <c:pt idx="206">
                  <c:v>23159</c:v>
                </c:pt>
                <c:pt idx="207">
                  <c:v>23166.5</c:v>
                </c:pt>
                <c:pt idx="208">
                  <c:v>23169</c:v>
                </c:pt>
                <c:pt idx="209">
                  <c:v>23171</c:v>
                </c:pt>
                <c:pt idx="210">
                  <c:v>23171.5</c:v>
                </c:pt>
                <c:pt idx="211">
                  <c:v>23188.5</c:v>
                </c:pt>
                <c:pt idx="212">
                  <c:v>23193</c:v>
                </c:pt>
                <c:pt idx="213">
                  <c:v>23195.5</c:v>
                </c:pt>
                <c:pt idx="214">
                  <c:v>23198</c:v>
                </c:pt>
                <c:pt idx="215">
                  <c:v>23205.5</c:v>
                </c:pt>
                <c:pt idx="216">
                  <c:v>23210.5</c:v>
                </c:pt>
                <c:pt idx="217">
                  <c:v>23213</c:v>
                </c:pt>
                <c:pt idx="218">
                  <c:v>23227.5</c:v>
                </c:pt>
                <c:pt idx="219">
                  <c:v>23239</c:v>
                </c:pt>
                <c:pt idx="220">
                  <c:v>23242</c:v>
                </c:pt>
                <c:pt idx="221">
                  <c:v>23261.5</c:v>
                </c:pt>
                <c:pt idx="222">
                  <c:v>23298</c:v>
                </c:pt>
                <c:pt idx="223">
                  <c:v>23300.5</c:v>
                </c:pt>
                <c:pt idx="224">
                  <c:v>23327.5</c:v>
                </c:pt>
                <c:pt idx="225">
                  <c:v>23330</c:v>
                </c:pt>
                <c:pt idx="226">
                  <c:v>23342</c:v>
                </c:pt>
                <c:pt idx="227">
                  <c:v>23342</c:v>
                </c:pt>
                <c:pt idx="228">
                  <c:v>23359</c:v>
                </c:pt>
                <c:pt idx="229">
                  <c:v>23386</c:v>
                </c:pt>
                <c:pt idx="230">
                  <c:v>23386</c:v>
                </c:pt>
                <c:pt idx="231">
                  <c:v>23795</c:v>
                </c:pt>
                <c:pt idx="232">
                  <c:v>23797.5</c:v>
                </c:pt>
                <c:pt idx="233">
                  <c:v>23817</c:v>
                </c:pt>
                <c:pt idx="234">
                  <c:v>23822</c:v>
                </c:pt>
                <c:pt idx="235">
                  <c:v>23831.5</c:v>
                </c:pt>
                <c:pt idx="236">
                  <c:v>23836.5</c:v>
                </c:pt>
                <c:pt idx="237">
                  <c:v>23946.5</c:v>
                </c:pt>
                <c:pt idx="238">
                  <c:v>23949</c:v>
                </c:pt>
                <c:pt idx="239">
                  <c:v>23951</c:v>
                </c:pt>
                <c:pt idx="240">
                  <c:v>23953.5</c:v>
                </c:pt>
                <c:pt idx="241">
                  <c:v>23956</c:v>
                </c:pt>
                <c:pt idx="242">
                  <c:v>23961</c:v>
                </c:pt>
                <c:pt idx="243">
                  <c:v>23963.5</c:v>
                </c:pt>
                <c:pt idx="244">
                  <c:v>24049</c:v>
                </c:pt>
                <c:pt idx="245">
                  <c:v>24912</c:v>
                </c:pt>
                <c:pt idx="246">
                  <c:v>25763</c:v>
                </c:pt>
                <c:pt idx="247">
                  <c:v>26753</c:v>
                </c:pt>
                <c:pt idx="248">
                  <c:v>27621</c:v>
                </c:pt>
                <c:pt idx="249">
                  <c:v>27713.5</c:v>
                </c:pt>
                <c:pt idx="250">
                  <c:v>27723.5</c:v>
                </c:pt>
                <c:pt idx="251">
                  <c:v>28376.5</c:v>
                </c:pt>
                <c:pt idx="252">
                  <c:v>28467</c:v>
                </c:pt>
                <c:pt idx="253">
                  <c:v>28467</c:v>
                </c:pt>
                <c:pt idx="254">
                  <c:v>28467</c:v>
                </c:pt>
                <c:pt idx="255">
                  <c:v>28594</c:v>
                </c:pt>
                <c:pt idx="256">
                  <c:v>28611</c:v>
                </c:pt>
                <c:pt idx="257">
                  <c:v>29313</c:v>
                </c:pt>
                <c:pt idx="258">
                  <c:v>29330</c:v>
                </c:pt>
                <c:pt idx="259">
                  <c:v>29354.5</c:v>
                </c:pt>
                <c:pt idx="260">
                  <c:v>29442.5</c:v>
                </c:pt>
                <c:pt idx="261">
                  <c:v>29442.5</c:v>
                </c:pt>
                <c:pt idx="262">
                  <c:v>29447.5</c:v>
                </c:pt>
                <c:pt idx="263">
                  <c:v>30129.5</c:v>
                </c:pt>
                <c:pt idx="264">
                  <c:v>30232</c:v>
                </c:pt>
                <c:pt idx="265">
                  <c:v>30237</c:v>
                </c:pt>
                <c:pt idx="266">
                  <c:v>31195.5</c:v>
                </c:pt>
                <c:pt idx="267">
                  <c:v>31234.5</c:v>
                </c:pt>
                <c:pt idx="268">
                  <c:v>31264</c:v>
                </c:pt>
                <c:pt idx="269">
                  <c:v>31941.5</c:v>
                </c:pt>
                <c:pt idx="270">
                  <c:v>31961</c:v>
                </c:pt>
                <c:pt idx="271">
                  <c:v>32005</c:v>
                </c:pt>
                <c:pt idx="272">
                  <c:v>32080.5</c:v>
                </c:pt>
                <c:pt idx="273">
                  <c:v>33034</c:v>
                </c:pt>
                <c:pt idx="274">
                  <c:v>33092.5</c:v>
                </c:pt>
                <c:pt idx="275">
                  <c:v>33775</c:v>
                </c:pt>
                <c:pt idx="276">
                  <c:v>33777.5</c:v>
                </c:pt>
                <c:pt idx="277">
                  <c:v>33789.5</c:v>
                </c:pt>
                <c:pt idx="278">
                  <c:v>33792</c:v>
                </c:pt>
                <c:pt idx="279">
                  <c:v>33836</c:v>
                </c:pt>
                <c:pt idx="280">
                  <c:v>33838.5</c:v>
                </c:pt>
                <c:pt idx="281">
                  <c:v>33863</c:v>
                </c:pt>
                <c:pt idx="282">
                  <c:v>33863</c:v>
                </c:pt>
                <c:pt idx="283">
                  <c:v>33865.5</c:v>
                </c:pt>
                <c:pt idx="284">
                  <c:v>33865.5</c:v>
                </c:pt>
                <c:pt idx="285">
                  <c:v>33865.5</c:v>
                </c:pt>
                <c:pt idx="286">
                  <c:v>33865.5</c:v>
                </c:pt>
                <c:pt idx="287">
                  <c:v>33868</c:v>
                </c:pt>
                <c:pt idx="288">
                  <c:v>33868</c:v>
                </c:pt>
                <c:pt idx="289">
                  <c:v>33868</c:v>
                </c:pt>
                <c:pt idx="290">
                  <c:v>33868</c:v>
                </c:pt>
                <c:pt idx="291">
                  <c:v>33904.5</c:v>
                </c:pt>
                <c:pt idx="292">
                  <c:v>33907</c:v>
                </c:pt>
                <c:pt idx="293">
                  <c:v>34543</c:v>
                </c:pt>
                <c:pt idx="294">
                  <c:v>34601.5</c:v>
                </c:pt>
                <c:pt idx="295">
                  <c:v>34601.5</c:v>
                </c:pt>
                <c:pt idx="296">
                  <c:v>34601.5</c:v>
                </c:pt>
                <c:pt idx="297">
                  <c:v>34662.5</c:v>
                </c:pt>
                <c:pt idx="298">
                  <c:v>34670</c:v>
                </c:pt>
                <c:pt idx="299">
                  <c:v>34733.5</c:v>
                </c:pt>
                <c:pt idx="300">
                  <c:v>34736</c:v>
                </c:pt>
                <c:pt idx="301">
                  <c:v>34736</c:v>
                </c:pt>
                <c:pt idx="302">
                  <c:v>34762.5</c:v>
                </c:pt>
                <c:pt idx="303">
                  <c:v>34765</c:v>
                </c:pt>
                <c:pt idx="304">
                  <c:v>34809</c:v>
                </c:pt>
                <c:pt idx="305">
                  <c:v>34811.5</c:v>
                </c:pt>
                <c:pt idx="306">
                  <c:v>35428</c:v>
                </c:pt>
                <c:pt idx="307">
                  <c:v>35542.5</c:v>
                </c:pt>
                <c:pt idx="308">
                  <c:v>35562</c:v>
                </c:pt>
                <c:pt idx="309">
                  <c:v>35572</c:v>
                </c:pt>
                <c:pt idx="310">
                  <c:v>35574.5</c:v>
                </c:pt>
                <c:pt idx="311">
                  <c:v>35682</c:v>
                </c:pt>
                <c:pt idx="312">
                  <c:v>35682</c:v>
                </c:pt>
                <c:pt idx="313">
                  <c:v>35682</c:v>
                </c:pt>
                <c:pt idx="314">
                  <c:v>36442.5</c:v>
                </c:pt>
                <c:pt idx="315">
                  <c:v>36630.5</c:v>
                </c:pt>
                <c:pt idx="316">
                  <c:v>36630.5</c:v>
                </c:pt>
                <c:pt idx="317">
                  <c:v>36630.5</c:v>
                </c:pt>
                <c:pt idx="318">
                  <c:v>38216</c:v>
                </c:pt>
                <c:pt idx="319">
                  <c:v>38438</c:v>
                </c:pt>
                <c:pt idx="320">
                  <c:v>39128</c:v>
                </c:pt>
              </c:numCache>
            </c:numRef>
          </c:xVal>
          <c:yVal>
            <c:numRef>
              <c:f>A!$J$21:$J$341</c:f>
              <c:numCache>
                <c:formatCode>General</c:formatCode>
                <c:ptCount val="321"/>
                <c:pt idx="0">
                  <c:v>4.3056399954366498E-3</c:v>
                </c:pt>
                <c:pt idx="1">
                  <c:v>4.3056399954366498E-3</c:v>
                </c:pt>
                <c:pt idx="6">
                  <c:v>2.3571919999085367E-2</c:v>
                </c:pt>
                <c:pt idx="52">
                  <c:v>5.7148179999785498E-2</c:v>
                </c:pt>
                <c:pt idx="53">
                  <c:v>3.9739439991535619E-2</c:v>
                </c:pt>
                <c:pt idx="58">
                  <c:v>5.5357199998979922E-2</c:v>
                </c:pt>
                <c:pt idx="64">
                  <c:v>6.3404779990378302E-2</c:v>
                </c:pt>
                <c:pt idx="65">
                  <c:v>6.3704779990075622E-2</c:v>
                </c:pt>
                <c:pt idx="89">
                  <c:v>6.9958000000042375E-2</c:v>
                </c:pt>
                <c:pt idx="90">
                  <c:v>7.2057999997923616E-2</c:v>
                </c:pt>
                <c:pt idx="108">
                  <c:v>8.1717559995013289E-2</c:v>
                </c:pt>
                <c:pt idx="109">
                  <c:v>8.1817559992487077E-2</c:v>
                </c:pt>
                <c:pt idx="125">
                  <c:v>9.3791639992559794E-2</c:v>
                </c:pt>
                <c:pt idx="126">
                  <c:v>9.3791639992559794E-2</c:v>
                </c:pt>
                <c:pt idx="192">
                  <c:v>0.1191986400008318</c:v>
                </c:pt>
                <c:pt idx="245">
                  <c:v>0.12638815999525832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9481-453C-9D5E-33992ECCE026}"/>
            </c:ext>
          </c:extLst>
        </c:ser>
        <c:ser>
          <c:idx val="3"/>
          <c:order val="3"/>
          <c:tx>
            <c:strRef>
              <c:f>A!$K$20</c:f>
              <c:strCache>
                <c:ptCount val="1"/>
                <c:pt idx="0">
                  <c:v>BBSAG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xVal>
            <c:numRef>
              <c:f>A!$F$21:$F$341</c:f>
              <c:numCache>
                <c:formatCode>General</c:formatCode>
                <c:ptCount val="321"/>
                <c:pt idx="0">
                  <c:v>9873</c:v>
                </c:pt>
                <c:pt idx="1">
                  <c:v>9873</c:v>
                </c:pt>
                <c:pt idx="2">
                  <c:v>10677.5</c:v>
                </c:pt>
                <c:pt idx="3">
                  <c:v>11391.5</c:v>
                </c:pt>
                <c:pt idx="4">
                  <c:v>11411</c:v>
                </c:pt>
                <c:pt idx="5">
                  <c:v>11628.5</c:v>
                </c:pt>
                <c:pt idx="6">
                  <c:v>12494</c:v>
                </c:pt>
                <c:pt idx="7">
                  <c:v>12545</c:v>
                </c:pt>
                <c:pt idx="8">
                  <c:v>12547.5</c:v>
                </c:pt>
                <c:pt idx="9">
                  <c:v>12550</c:v>
                </c:pt>
                <c:pt idx="10">
                  <c:v>13391.5</c:v>
                </c:pt>
                <c:pt idx="11">
                  <c:v>13408.5</c:v>
                </c:pt>
                <c:pt idx="12">
                  <c:v>13411</c:v>
                </c:pt>
                <c:pt idx="13">
                  <c:v>13924.5</c:v>
                </c:pt>
                <c:pt idx="14">
                  <c:v>14103</c:v>
                </c:pt>
                <c:pt idx="15">
                  <c:v>14103</c:v>
                </c:pt>
                <c:pt idx="16">
                  <c:v>14105.5</c:v>
                </c:pt>
                <c:pt idx="17">
                  <c:v>14108</c:v>
                </c:pt>
                <c:pt idx="18">
                  <c:v>14132.5</c:v>
                </c:pt>
                <c:pt idx="19">
                  <c:v>14134.5</c:v>
                </c:pt>
                <c:pt idx="20">
                  <c:v>14137</c:v>
                </c:pt>
                <c:pt idx="21">
                  <c:v>14139.5</c:v>
                </c:pt>
                <c:pt idx="22">
                  <c:v>14144.5</c:v>
                </c:pt>
                <c:pt idx="23">
                  <c:v>14193.5</c:v>
                </c:pt>
                <c:pt idx="24">
                  <c:v>14208</c:v>
                </c:pt>
                <c:pt idx="25">
                  <c:v>14235</c:v>
                </c:pt>
                <c:pt idx="26">
                  <c:v>14235</c:v>
                </c:pt>
                <c:pt idx="27">
                  <c:v>14274</c:v>
                </c:pt>
                <c:pt idx="28">
                  <c:v>15073.5</c:v>
                </c:pt>
                <c:pt idx="29">
                  <c:v>15078.5</c:v>
                </c:pt>
                <c:pt idx="30">
                  <c:v>15098</c:v>
                </c:pt>
                <c:pt idx="31">
                  <c:v>15098</c:v>
                </c:pt>
                <c:pt idx="32">
                  <c:v>15147</c:v>
                </c:pt>
                <c:pt idx="33">
                  <c:v>15186</c:v>
                </c:pt>
                <c:pt idx="34">
                  <c:v>15205.5</c:v>
                </c:pt>
                <c:pt idx="35">
                  <c:v>15230</c:v>
                </c:pt>
                <c:pt idx="36">
                  <c:v>15247</c:v>
                </c:pt>
                <c:pt idx="37">
                  <c:v>15914.5</c:v>
                </c:pt>
                <c:pt idx="38">
                  <c:v>15917</c:v>
                </c:pt>
                <c:pt idx="39">
                  <c:v>15921.5</c:v>
                </c:pt>
                <c:pt idx="40">
                  <c:v>15922</c:v>
                </c:pt>
                <c:pt idx="41">
                  <c:v>16012.5</c:v>
                </c:pt>
                <c:pt idx="42">
                  <c:v>16012.5</c:v>
                </c:pt>
                <c:pt idx="43">
                  <c:v>16012.5</c:v>
                </c:pt>
                <c:pt idx="44">
                  <c:v>16025</c:v>
                </c:pt>
                <c:pt idx="45">
                  <c:v>16027.5</c:v>
                </c:pt>
                <c:pt idx="46">
                  <c:v>16034.5</c:v>
                </c:pt>
                <c:pt idx="47">
                  <c:v>16034.5</c:v>
                </c:pt>
                <c:pt idx="48">
                  <c:v>16034.5</c:v>
                </c:pt>
                <c:pt idx="49">
                  <c:v>16034.5</c:v>
                </c:pt>
                <c:pt idx="50">
                  <c:v>16171</c:v>
                </c:pt>
                <c:pt idx="51">
                  <c:v>16729</c:v>
                </c:pt>
                <c:pt idx="52">
                  <c:v>17638.5</c:v>
                </c:pt>
                <c:pt idx="53">
                  <c:v>17658</c:v>
                </c:pt>
                <c:pt idx="54">
                  <c:v>17738.5</c:v>
                </c:pt>
                <c:pt idx="55">
                  <c:v>17738.5</c:v>
                </c:pt>
                <c:pt idx="56">
                  <c:v>17772.5</c:v>
                </c:pt>
                <c:pt idx="57">
                  <c:v>17772.5</c:v>
                </c:pt>
                <c:pt idx="58">
                  <c:v>17790</c:v>
                </c:pt>
                <c:pt idx="59">
                  <c:v>17814</c:v>
                </c:pt>
                <c:pt idx="60">
                  <c:v>17814</c:v>
                </c:pt>
                <c:pt idx="61">
                  <c:v>17819</c:v>
                </c:pt>
                <c:pt idx="62">
                  <c:v>18628.5</c:v>
                </c:pt>
                <c:pt idx="63">
                  <c:v>18628.5</c:v>
                </c:pt>
                <c:pt idx="64">
                  <c:v>18633.5</c:v>
                </c:pt>
                <c:pt idx="65">
                  <c:v>18633.5</c:v>
                </c:pt>
                <c:pt idx="66">
                  <c:v>18640.5</c:v>
                </c:pt>
                <c:pt idx="67">
                  <c:v>18640.5</c:v>
                </c:pt>
                <c:pt idx="68">
                  <c:v>18643</c:v>
                </c:pt>
                <c:pt idx="69">
                  <c:v>18643</c:v>
                </c:pt>
                <c:pt idx="70">
                  <c:v>18680</c:v>
                </c:pt>
                <c:pt idx="71">
                  <c:v>18682</c:v>
                </c:pt>
                <c:pt idx="72">
                  <c:v>18682</c:v>
                </c:pt>
                <c:pt idx="73">
                  <c:v>18684.5</c:v>
                </c:pt>
                <c:pt idx="74">
                  <c:v>18684.5</c:v>
                </c:pt>
                <c:pt idx="75">
                  <c:v>18687</c:v>
                </c:pt>
                <c:pt idx="76">
                  <c:v>18687</c:v>
                </c:pt>
                <c:pt idx="77">
                  <c:v>18689.5</c:v>
                </c:pt>
                <c:pt idx="78">
                  <c:v>18689.5</c:v>
                </c:pt>
                <c:pt idx="79">
                  <c:v>18697</c:v>
                </c:pt>
                <c:pt idx="80">
                  <c:v>18729</c:v>
                </c:pt>
                <c:pt idx="81">
                  <c:v>18758</c:v>
                </c:pt>
                <c:pt idx="82">
                  <c:v>18758</c:v>
                </c:pt>
                <c:pt idx="83">
                  <c:v>18758</c:v>
                </c:pt>
                <c:pt idx="84">
                  <c:v>18758</c:v>
                </c:pt>
                <c:pt idx="85">
                  <c:v>18758</c:v>
                </c:pt>
                <c:pt idx="86">
                  <c:v>18763</c:v>
                </c:pt>
                <c:pt idx="87">
                  <c:v>18763</c:v>
                </c:pt>
                <c:pt idx="88">
                  <c:v>18780</c:v>
                </c:pt>
                <c:pt idx="89">
                  <c:v>19350</c:v>
                </c:pt>
                <c:pt idx="90">
                  <c:v>19350</c:v>
                </c:pt>
                <c:pt idx="91">
                  <c:v>19538</c:v>
                </c:pt>
                <c:pt idx="92">
                  <c:v>19538</c:v>
                </c:pt>
                <c:pt idx="93">
                  <c:v>19540.5</c:v>
                </c:pt>
                <c:pt idx="94">
                  <c:v>19540.5</c:v>
                </c:pt>
                <c:pt idx="95">
                  <c:v>19577</c:v>
                </c:pt>
                <c:pt idx="96">
                  <c:v>19577</c:v>
                </c:pt>
                <c:pt idx="97">
                  <c:v>19579.5</c:v>
                </c:pt>
                <c:pt idx="98">
                  <c:v>19579.5</c:v>
                </c:pt>
                <c:pt idx="99">
                  <c:v>19606.5</c:v>
                </c:pt>
                <c:pt idx="100">
                  <c:v>19623.5</c:v>
                </c:pt>
                <c:pt idx="101">
                  <c:v>19628.5</c:v>
                </c:pt>
                <c:pt idx="102">
                  <c:v>19628.5</c:v>
                </c:pt>
                <c:pt idx="103">
                  <c:v>19631</c:v>
                </c:pt>
                <c:pt idx="104">
                  <c:v>19638</c:v>
                </c:pt>
                <c:pt idx="105">
                  <c:v>19638</c:v>
                </c:pt>
                <c:pt idx="106">
                  <c:v>19687</c:v>
                </c:pt>
                <c:pt idx="107">
                  <c:v>19687</c:v>
                </c:pt>
                <c:pt idx="108">
                  <c:v>20367</c:v>
                </c:pt>
                <c:pt idx="109">
                  <c:v>20367</c:v>
                </c:pt>
                <c:pt idx="110">
                  <c:v>20433</c:v>
                </c:pt>
                <c:pt idx="111">
                  <c:v>20433</c:v>
                </c:pt>
                <c:pt idx="112">
                  <c:v>20491.5</c:v>
                </c:pt>
                <c:pt idx="113">
                  <c:v>20491.5</c:v>
                </c:pt>
                <c:pt idx="114">
                  <c:v>20491.5</c:v>
                </c:pt>
                <c:pt idx="115">
                  <c:v>20499</c:v>
                </c:pt>
                <c:pt idx="116">
                  <c:v>20506</c:v>
                </c:pt>
                <c:pt idx="117">
                  <c:v>20506</c:v>
                </c:pt>
                <c:pt idx="118">
                  <c:v>20506</c:v>
                </c:pt>
                <c:pt idx="119">
                  <c:v>21278.5</c:v>
                </c:pt>
                <c:pt idx="120">
                  <c:v>21278.5</c:v>
                </c:pt>
                <c:pt idx="121">
                  <c:v>21278.5</c:v>
                </c:pt>
                <c:pt idx="122">
                  <c:v>21279</c:v>
                </c:pt>
                <c:pt idx="123">
                  <c:v>21279</c:v>
                </c:pt>
                <c:pt idx="124">
                  <c:v>21279</c:v>
                </c:pt>
                <c:pt idx="125">
                  <c:v>21323</c:v>
                </c:pt>
                <c:pt idx="126">
                  <c:v>21323</c:v>
                </c:pt>
                <c:pt idx="127">
                  <c:v>21381.5</c:v>
                </c:pt>
                <c:pt idx="128">
                  <c:v>21425.5</c:v>
                </c:pt>
                <c:pt idx="129">
                  <c:v>21428</c:v>
                </c:pt>
                <c:pt idx="130">
                  <c:v>22098</c:v>
                </c:pt>
                <c:pt idx="131">
                  <c:v>22168.5</c:v>
                </c:pt>
                <c:pt idx="132">
                  <c:v>22168.5</c:v>
                </c:pt>
                <c:pt idx="133">
                  <c:v>22168.5</c:v>
                </c:pt>
                <c:pt idx="134">
                  <c:v>22186</c:v>
                </c:pt>
                <c:pt idx="135">
                  <c:v>22186</c:v>
                </c:pt>
                <c:pt idx="136">
                  <c:v>22186</c:v>
                </c:pt>
                <c:pt idx="137">
                  <c:v>22220</c:v>
                </c:pt>
                <c:pt idx="138">
                  <c:v>22220</c:v>
                </c:pt>
                <c:pt idx="139">
                  <c:v>22220</c:v>
                </c:pt>
                <c:pt idx="140">
                  <c:v>22220</c:v>
                </c:pt>
                <c:pt idx="141">
                  <c:v>22222.5</c:v>
                </c:pt>
                <c:pt idx="142">
                  <c:v>22227.5</c:v>
                </c:pt>
                <c:pt idx="143">
                  <c:v>22237.5</c:v>
                </c:pt>
                <c:pt idx="144">
                  <c:v>22242</c:v>
                </c:pt>
                <c:pt idx="145">
                  <c:v>22247</c:v>
                </c:pt>
                <c:pt idx="146">
                  <c:v>22249.5</c:v>
                </c:pt>
                <c:pt idx="147">
                  <c:v>22252</c:v>
                </c:pt>
                <c:pt idx="148">
                  <c:v>22254</c:v>
                </c:pt>
                <c:pt idx="149">
                  <c:v>22269</c:v>
                </c:pt>
                <c:pt idx="150">
                  <c:v>22269</c:v>
                </c:pt>
                <c:pt idx="151">
                  <c:v>22274</c:v>
                </c:pt>
                <c:pt idx="152">
                  <c:v>22276.5</c:v>
                </c:pt>
                <c:pt idx="153">
                  <c:v>22283.5</c:v>
                </c:pt>
                <c:pt idx="154">
                  <c:v>22286</c:v>
                </c:pt>
                <c:pt idx="155">
                  <c:v>22288.5</c:v>
                </c:pt>
                <c:pt idx="156">
                  <c:v>22291</c:v>
                </c:pt>
                <c:pt idx="157">
                  <c:v>22296</c:v>
                </c:pt>
                <c:pt idx="158">
                  <c:v>22298</c:v>
                </c:pt>
                <c:pt idx="159">
                  <c:v>22300.5</c:v>
                </c:pt>
                <c:pt idx="160">
                  <c:v>22313</c:v>
                </c:pt>
                <c:pt idx="161">
                  <c:v>22318</c:v>
                </c:pt>
                <c:pt idx="162">
                  <c:v>22327.5</c:v>
                </c:pt>
                <c:pt idx="163">
                  <c:v>22330</c:v>
                </c:pt>
                <c:pt idx="164">
                  <c:v>22344.5</c:v>
                </c:pt>
                <c:pt idx="165">
                  <c:v>22352</c:v>
                </c:pt>
                <c:pt idx="166">
                  <c:v>22352</c:v>
                </c:pt>
                <c:pt idx="167">
                  <c:v>22354.5</c:v>
                </c:pt>
                <c:pt idx="168">
                  <c:v>22357</c:v>
                </c:pt>
                <c:pt idx="169">
                  <c:v>22362</c:v>
                </c:pt>
                <c:pt idx="170">
                  <c:v>22366.5</c:v>
                </c:pt>
                <c:pt idx="171">
                  <c:v>22366.5</c:v>
                </c:pt>
                <c:pt idx="172">
                  <c:v>22371.5</c:v>
                </c:pt>
                <c:pt idx="173">
                  <c:v>22374</c:v>
                </c:pt>
                <c:pt idx="174">
                  <c:v>22376.5</c:v>
                </c:pt>
                <c:pt idx="175">
                  <c:v>22388.5</c:v>
                </c:pt>
                <c:pt idx="176">
                  <c:v>22405.5</c:v>
                </c:pt>
                <c:pt idx="177">
                  <c:v>22420</c:v>
                </c:pt>
                <c:pt idx="178">
                  <c:v>22422.5</c:v>
                </c:pt>
                <c:pt idx="179">
                  <c:v>22432.5</c:v>
                </c:pt>
                <c:pt idx="180">
                  <c:v>22434.5</c:v>
                </c:pt>
                <c:pt idx="181">
                  <c:v>22437.5</c:v>
                </c:pt>
                <c:pt idx="182">
                  <c:v>22471</c:v>
                </c:pt>
                <c:pt idx="183">
                  <c:v>22824.5</c:v>
                </c:pt>
                <c:pt idx="184">
                  <c:v>22939</c:v>
                </c:pt>
                <c:pt idx="185">
                  <c:v>22963.5</c:v>
                </c:pt>
                <c:pt idx="186">
                  <c:v>22968.5</c:v>
                </c:pt>
                <c:pt idx="187">
                  <c:v>22971</c:v>
                </c:pt>
                <c:pt idx="188">
                  <c:v>22995.5</c:v>
                </c:pt>
                <c:pt idx="189">
                  <c:v>23027</c:v>
                </c:pt>
                <c:pt idx="190">
                  <c:v>23041.5</c:v>
                </c:pt>
                <c:pt idx="191">
                  <c:v>23083.5</c:v>
                </c:pt>
                <c:pt idx="192">
                  <c:v>23098</c:v>
                </c:pt>
                <c:pt idx="193">
                  <c:v>23100.5</c:v>
                </c:pt>
                <c:pt idx="194">
                  <c:v>23103</c:v>
                </c:pt>
                <c:pt idx="195">
                  <c:v>23105</c:v>
                </c:pt>
                <c:pt idx="196">
                  <c:v>23105.5</c:v>
                </c:pt>
                <c:pt idx="197">
                  <c:v>23107.5</c:v>
                </c:pt>
                <c:pt idx="198">
                  <c:v>23110</c:v>
                </c:pt>
                <c:pt idx="199">
                  <c:v>23125</c:v>
                </c:pt>
                <c:pt idx="200">
                  <c:v>23127.5</c:v>
                </c:pt>
                <c:pt idx="201">
                  <c:v>23132</c:v>
                </c:pt>
                <c:pt idx="202">
                  <c:v>23139.5</c:v>
                </c:pt>
                <c:pt idx="203">
                  <c:v>23147</c:v>
                </c:pt>
                <c:pt idx="204">
                  <c:v>23154</c:v>
                </c:pt>
                <c:pt idx="205">
                  <c:v>23156.5</c:v>
                </c:pt>
                <c:pt idx="206">
                  <c:v>23159</c:v>
                </c:pt>
                <c:pt idx="207">
                  <c:v>23166.5</c:v>
                </c:pt>
                <c:pt idx="208">
                  <c:v>23169</c:v>
                </c:pt>
                <c:pt idx="209">
                  <c:v>23171</c:v>
                </c:pt>
                <c:pt idx="210">
                  <c:v>23171.5</c:v>
                </c:pt>
                <c:pt idx="211">
                  <c:v>23188.5</c:v>
                </c:pt>
                <c:pt idx="212">
                  <c:v>23193</c:v>
                </c:pt>
                <c:pt idx="213">
                  <c:v>23195.5</c:v>
                </c:pt>
                <c:pt idx="214">
                  <c:v>23198</c:v>
                </c:pt>
                <c:pt idx="215">
                  <c:v>23205.5</c:v>
                </c:pt>
                <c:pt idx="216">
                  <c:v>23210.5</c:v>
                </c:pt>
                <c:pt idx="217">
                  <c:v>23213</c:v>
                </c:pt>
                <c:pt idx="218">
                  <c:v>23227.5</c:v>
                </c:pt>
                <c:pt idx="219">
                  <c:v>23239</c:v>
                </c:pt>
                <c:pt idx="220">
                  <c:v>23242</c:v>
                </c:pt>
                <c:pt idx="221">
                  <c:v>23261.5</c:v>
                </c:pt>
                <c:pt idx="222">
                  <c:v>23298</c:v>
                </c:pt>
                <c:pt idx="223">
                  <c:v>23300.5</c:v>
                </c:pt>
                <c:pt idx="224">
                  <c:v>23327.5</c:v>
                </c:pt>
                <c:pt idx="225">
                  <c:v>23330</c:v>
                </c:pt>
                <c:pt idx="226">
                  <c:v>23342</c:v>
                </c:pt>
                <c:pt idx="227">
                  <c:v>23342</c:v>
                </c:pt>
                <c:pt idx="228">
                  <c:v>23359</c:v>
                </c:pt>
                <c:pt idx="229">
                  <c:v>23386</c:v>
                </c:pt>
                <c:pt idx="230">
                  <c:v>23386</c:v>
                </c:pt>
                <c:pt idx="231">
                  <c:v>23795</c:v>
                </c:pt>
                <c:pt idx="232">
                  <c:v>23797.5</c:v>
                </c:pt>
                <c:pt idx="233">
                  <c:v>23817</c:v>
                </c:pt>
                <c:pt idx="234">
                  <c:v>23822</c:v>
                </c:pt>
                <c:pt idx="235">
                  <c:v>23831.5</c:v>
                </c:pt>
                <c:pt idx="236">
                  <c:v>23836.5</c:v>
                </c:pt>
                <c:pt idx="237">
                  <c:v>23946.5</c:v>
                </c:pt>
                <c:pt idx="238">
                  <c:v>23949</c:v>
                </c:pt>
                <c:pt idx="239">
                  <c:v>23951</c:v>
                </c:pt>
                <c:pt idx="240">
                  <c:v>23953.5</c:v>
                </c:pt>
                <c:pt idx="241">
                  <c:v>23956</c:v>
                </c:pt>
                <c:pt idx="242">
                  <c:v>23961</c:v>
                </c:pt>
                <c:pt idx="243">
                  <c:v>23963.5</c:v>
                </c:pt>
                <c:pt idx="244">
                  <c:v>24049</c:v>
                </c:pt>
                <c:pt idx="245">
                  <c:v>24912</c:v>
                </c:pt>
                <c:pt idx="246">
                  <c:v>25763</c:v>
                </c:pt>
                <c:pt idx="247">
                  <c:v>26753</c:v>
                </c:pt>
                <c:pt idx="248">
                  <c:v>27621</c:v>
                </c:pt>
                <c:pt idx="249">
                  <c:v>27713.5</c:v>
                </c:pt>
                <c:pt idx="250">
                  <c:v>27723.5</c:v>
                </c:pt>
                <c:pt idx="251">
                  <c:v>28376.5</c:v>
                </c:pt>
                <c:pt idx="252">
                  <c:v>28467</c:v>
                </c:pt>
                <c:pt idx="253">
                  <c:v>28467</c:v>
                </c:pt>
                <c:pt idx="254">
                  <c:v>28467</c:v>
                </c:pt>
                <c:pt idx="255">
                  <c:v>28594</c:v>
                </c:pt>
                <c:pt idx="256">
                  <c:v>28611</c:v>
                </c:pt>
                <c:pt idx="257">
                  <c:v>29313</c:v>
                </c:pt>
                <c:pt idx="258">
                  <c:v>29330</c:v>
                </c:pt>
                <c:pt idx="259">
                  <c:v>29354.5</c:v>
                </c:pt>
                <c:pt idx="260">
                  <c:v>29442.5</c:v>
                </c:pt>
                <c:pt idx="261">
                  <c:v>29442.5</c:v>
                </c:pt>
                <c:pt idx="262">
                  <c:v>29447.5</c:v>
                </c:pt>
                <c:pt idx="263">
                  <c:v>30129.5</c:v>
                </c:pt>
                <c:pt idx="264">
                  <c:v>30232</c:v>
                </c:pt>
                <c:pt idx="265">
                  <c:v>30237</c:v>
                </c:pt>
                <c:pt idx="266">
                  <c:v>31195.5</c:v>
                </c:pt>
                <c:pt idx="267">
                  <c:v>31234.5</c:v>
                </c:pt>
                <c:pt idx="268">
                  <c:v>31264</c:v>
                </c:pt>
                <c:pt idx="269">
                  <c:v>31941.5</c:v>
                </c:pt>
                <c:pt idx="270">
                  <c:v>31961</c:v>
                </c:pt>
                <c:pt idx="271">
                  <c:v>32005</c:v>
                </c:pt>
                <c:pt idx="272">
                  <c:v>32080.5</c:v>
                </c:pt>
                <c:pt idx="273">
                  <c:v>33034</c:v>
                </c:pt>
                <c:pt idx="274">
                  <c:v>33092.5</c:v>
                </c:pt>
                <c:pt idx="275">
                  <c:v>33775</c:v>
                </c:pt>
                <c:pt idx="276">
                  <c:v>33777.5</c:v>
                </c:pt>
                <c:pt idx="277">
                  <c:v>33789.5</c:v>
                </c:pt>
                <c:pt idx="278">
                  <c:v>33792</c:v>
                </c:pt>
                <c:pt idx="279">
                  <c:v>33836</c:v>
                </c:pt>
                <c:pt idx="280">
                  <c:v>33838.5</c:v>
                </c:pt>
                <c:pt idx="281">
                  <c:v>33863</c:v>
                </c:pt>
                <c:pt idx="282">
                  <c:v>33863</c:v>
                </c:pt>
                <c:pt idx="283">
                  <c:v>33865.5</c:v>
                </c:pt>
                <c:pt idx="284">
                  <c:v>33865.5</c:v>
                </c:pt>
                <c:pt idx="285">
                  <c:v>33865.5</c:v>
                </c:pt>
                <c:pt idx="286">
                  <c:v>33865.5</c:v>
                </c:pt>
                <c:pt idx="287">
                  <c:v>33868</c:v>
                </c:pt>
                <c:pt idx="288">
                  <c:v>33868</c:v>
                </c:pt>
                <c:pt idx="289">
                  <c:v>33868</c:v>
                </c:pt>
                <c:pt idx="290">
                  <c:v>33868</c:v>
                </c:pt>
                <c:pt idx="291">
                  <c:v>33904.5</c:v>
                </c:pt>
                <c:pt idx="292">
                  <c:v>33907</c:v>
                </c:pt>
                <c:pt idx="293">
                  <c:v>34543</c:v>
                </c:pt>
                <c:pt idx="294">
                  <c:v>34601.5</c:v>
                </c:pt>
                <c:pt idx="295">
                  <c:v>34601.5</c:v>
                </c:pt>
                <c:pt idx="296">
                  <c:v>34601.5</c:v>
                </c:pt>
                <c:pt idx="297">
                  <c:v>34662.5</c:v>
                </c:pt>
                <c:pt idx="298">
                  <c:v>34670</c:v>
                </c:pt>
                <c:pt idx="299">
                  <c:v>34733.5</c:v>
                </c:pt>
                <c:pt idx="300">
                  <c:v>34736</c:v>
                </c:pt>
                <c:pt idx="301">
                  <c:v>34736</c:v>
                </c:pt>
                <c:pt idx="302">
                  <c:v>34762.5</c:v>
                </c:pt>
                <c:pt idx="303">
                  <c:v>34765</c:v>
                </c:pt>
                <c:pt idx="304">
                  <c:v>34809</c:v>
                </c:pt>
                <c:pt idx="305">
                  <c:v>34811.5</c:v>
                </c:pt>
                <c:pt idx="306">
                  <c:v>35428</c:v>
                </c:pt>
                <c:pt idx="307">
                  <c:v>35542.5</c:v>
                </c:pt>
                <c:pt idx="308">
                  <c:v>35562</c:v>
                </c:pt>
                <c:pt idx="309">
                  <c:v>35572</c:v>
                </c:pt>
                <c:pt idx="310">
                  <c:v>35574.5</c:v>
                </c:pt>
                <c:pt idx="311">
                  <c:v>35682</c:v>
                </c:pt>
                <c:pt idx="312">
                  <c:v>35682</c:v>
                </c:pt>
                <c:pt idx="313">
                  <c:v>35682</c:v>
                </c:pt>
                <c:pt idx="314">
                  <c:v>36442.5</c:v>
                </c:pt>
                <c:pt idx="315">
                  <c:v>36630.5</c:v>
                </c:pt>
                <c:pt idx="316">
                  <c:v>36630.5</c:v>
                </c:pt>
                <c:pt idx="317">
                  <c:v>36630.5</c:v>
                </c:pt>
                <c:pt idx="318">
                  <c:v>38216</c:v>
                </c:pt>
                <c:pt idx="319">
                  <c:v>38438</c:v>
                </c:pt>
                <c:pt idx="320">
                  <c:v>39128</c:v>
                </c:pt>
              </c:numCache>
            </c:numRef>
          </c:xVal>
          <c:yVal>
            <c:numRef>
              <c:f>A!$K$21:$K$341</c:f>
              <c:numCache>
                <c:formatCode>General</c:formatCode>
                <c:ptCount val="321"/>
                <c:pt idx="2">
                  <c:v>1.9570700002077501E-2</c:v>
                </c:pt>
                <c:pt idx="13">
                  <c:v>2.8766659997927491E-2</c:v>
                </c:pt>
                <c:pt idx="24">
                  <c:v>3.3593439991818741E-2</c:v>
                </c:pt>
                <c:pt idx="25">
                  <c:v>2.9119799997715745E-2</c:v>
                </c:pt>
                <c:pt idx="26">
                  <c:v>2.9119799997715745E-2</c:v>
                </c:pt>
                <c:pt idx="80">
                  <c:v>6.3751720001164358E-2</c:v>
                </c:pt>
                <c:pt idx="100">
                  <c:v>7.2937979995913338E-2</c:v>
                </c:pt>
                <c:pt idx="221">
                  <c:v>9.3463819997850806E-2</c:v>
                </c:pt>
                <c:pt idx="224">
                  <c:v>0.10277269999642158</c:v>
                </c:pt>
                <c:pt idx="225">
                  <c:v>0.10028440000314731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9481-453C-9D5E-33992ECCE026}"/>
            </c:ext>
          </c:extLst>
        </c:ser>
        <c:ser>
          <c:idx val="4"/>
          <c:order val="4"/>
          <c:tx>
            <c:strRef>
              <c:f>A!$L$20</c:f>
              <c:strCache>
                <c:ptCount val="1"/>
                <c:pt idx="0">
                  <c:v>IBVS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xVal>
            <c:numRef>
              <c:f>A!$F$21:$F$341</c:f>
              <c:numCache>
                <c:formatCode>General</c:formatCode>
                <c:ptCount val="321"/>
                <c:pt idx="0">
                  <c:v>9873</c:v>
                </c:pt>
                <c:pt idx="1">
                  <c:v>9873</c:v>
                </c:pt>
                <c:pt idx="2">
                  <c:v>10677.5</c:v>
                </c:pt>
                <c:pt idx="3">
                  <c:v>11391.5</c:v>
                </c:pt>
                <c:pt idx="4">
                  <c:v>11411</c:v>
                </c:pt>
                <c:pt idx="5">
                  <c:v>11628.5</c:v>
                </c:pt>
                <c:pt idx="6">
                  <c:v>12494</c:v>
                </c:pt>
                <c:pt idx="7">
                  <c:v>12545</c:v>
                </c:pt>
                <c:pt idx="8">
                  <c:v>12547.5</c:v>
                </c:pt>
                <c:pt idx="9">
                  <c:v>12550</c:v>
                </c:pt>
                <c:pt idx="10">
                  <c:v>13391.5</c:v>
                </c:pt>
                <c:pt idx="11">
                  <c:v>13408.5</c:v>
                </c:pt>
                <c:pt idx="12">
                  <c:v>13411</c:v>
                </c:pt>
                <c:pt idx="13">
                  <c:v>13924.5</c:v>
                </c:pt>
                <c:pt idx="14">
                  <c:v>14103</c:v>
                </c:pt>
                <c:pt idx="15">
                  <c:v>14103</c:v>
                </c:pt>
                <c:pt idx="16">
                  <c:v>14105.5</c:v>
                </c:pt>
                <c:pt idx="17">
                  <c:v>14108</c:v>
                </c:pt>
                <c:pt idx="18">
                  <c:v>14132.5</c:v>
                </c:pt>
                <c:pt idx="19">
                  <c:v>14134.5</c:v>
                </c:pt>
                <c:pt idx="20">
                  <c:v>14137</c:v>
                </c:pt>
                <c:pt idx="21">
                  <c:v>14139.5</c:v>
                </c:pt>
                <c:pt idx="22">
                  <c:v>14144.5</c:v>
                </c:pt>
                <c:pt idx="23">
                  <c:v>14193.5</c:v>
                </c:pt>
                <c:pt idx="24">
                  <c:v>14208</c:v>
                </c:pt>
                <c:pt idx="25">
                  <c:v>14235</c:v>
                </c:pt>
                <c:pt idx="26">
                  <c:v>14235</c:v>
                </c:pt>
                <c:pt idx="27">
                  <c:v>14274</c:v>
                </c:pt>
                <c:pt idx="28">
                  <c:v>15073.5</c:v>
                </c:pt>
                <c:pt idx="29">
                  <c:v>15078.5</c:v>
                </c:pt>
                <c:pt idx="30">
                  <c:v>15098</c:v>
                </c:pt>
                <c:pt idx="31">
                  <c:v>15098</c:v>
                </c:pt>
                <c:pt idx="32">
                  <c:v>15147</c:v>
                </c:pt>
                <c:pt idx="33">
                  <c:v>15186</c:v>
                </c:pt>
                <c:pt idx="34">
                  <c:v>15205.5</c:v>
                </c:pt>
                <c:pt idx="35">
                  <c:v>15230</c:v>
                </c:pt>
                <c:pt idx="36">
                  <c:v>15247</c:v>
                </c:pt>
                <c:pt idx="37">
                  <c:v>15914.5</c:v>
                </c:pt>
                <c:pt idx="38">
                  <c:v>15917</c:v>
                </c:pt>
                <c:pt idx="39">
                  <c:v>15921.5</c:v>
                </c:pt>
                <c:pt idx="40">
                  <c:v>15922</c:v>
                </c:pt>
                <c:pt idx="41">
                  <c:v>16012.5</c:v>
                </c:pt>
                <c:pt idx="42">
                  <c:v>16012.5</c:v>
                </c:pt>
                <c:pt idx="43">
                  <c:v>16012.5</c:v>
                </c:pt>
                <c:pt idx="44">
                  <c:v>16025</c:v>
                </c:pt>
                <c:pt idx="45">
                  <c:v>16027.5</c:v>
                </c:pt>
                <c:pt idx="46">
                  <c:v>16034.5</c:v>
                </c:pt>
                <c:pt idx="47">
                  <c:v>16034.5</c:v>
                </c:pt>
                <c:pt idx="48">
                  <c:v>16034.5</c:v>
                </c:pt>
                <c:pt idx="49">
                  <c:v>16034.5</c:v>
                </c:pt>
                <c:pt idx="50">
                  <c:v>16171</c:v>
                </c:pt>
                <c:pt idx="51">
                  <c:v>16729</c:v>
                </c:pt>
                <c:pt idx="52">
                  <c:v>17638.5</c:v>
                </c:pt>
                <c:pt idx="53">
                  <c:v>17658</c:v>
                </c:pt>
                <c:pt idx="54">
                  <c:v>17738.5</c:v>
                </c:pt>
                <c:pt idx="55">
                  <c:v>17738.5</c:v>
                </c:pt>
                <c:pt idx="56">
                  <c:v>17772.5</c:v>
                </c:pt>
                <c:pt idx="57">
                  <c:v>17772.5</c:v>
                </c:pt>
                <c:pt idx="58">
                  <c:v>17790</c:v>
                </c:pt>
                <c:pt idx="59">
                  <c:v>17814</c:v>
                </c:pt>
                <c:pt idx="60">
                  <c:v>17814</c:v>
                </c:pt>
                <c:pt idx="61">
                  <c:v>17819</c:v>
                </c:pt>
                <c:pt idx="62">
                  <c:v>18628.5</c:v>
                </c:pt>
                <c:pt idx="63">
                  <c:v>18628.5</c:v>
                </c:pt>
                <c:pt idx="64">
                  <c:v>18633.5</c:v>
                </c:pt>
                <c:pt idx="65">
                  <c:v>18633.5</c:v>
                </c:pt>
                <c:pt idx="66">
                  <c:v>18640.5</c:v>
                </c:pt>
                <c:pt idx="67">
                  <c:v>18640.5</c:v>
                </c:pt>
                <c:pt idx="68">
                  <c:v>18643</c:v>
                </c:pt>
                <c:pt idx="69">
                  <c:v>18643</c:v>
                </c:pt>
                <c:pt idx="70">
                  <c:v>18680</c:v>
                </c:pt>
                <c:pt idx="71">
                  <c:v>18682</c:v>
                </c:pt>
                <c:pt idx="72">
                  <c:v>18682</c:v>
                </c:pt>
                <c:pt idx="73">
                  <c:v>18684.5</c:v>
                </c:pt>
                <c:pt idx="74">
                  <c:v>18684.5</c:v>
                </c:pt>
                <c:pt idx="75">
                  <c:v>18687</c:v>
                </c:pt>
                <c:pt idx="76">
                  <c:v>18687</c:v>
                </c:pt>
                <c:pt idx="77">
                  <c:v>18689.5</c:v>
                </c:pt>
                <c:pt idx="78">
                  <c:v>18689.5</c:v>
                </c:pt>
                <c:pt idx="79">
                  <c:v>18697</c:v>
                </c:pt>
                <c:pt idx="80">
                  <c:v>18729</c:v>
                </c:pt>
                <c:pt idx="81">
                  <c:v>18758</c:v>
                </c:pt>
                <c:pt idx="82">
                  <c:v>18758</c:v>
                </c:pt>
                <c:pt idx="83">
                  <c:v>18758</c:v>
                </c:pt>
                <c:pt idx="84">
                  <c:v>18758</c:v>
                </c:pt>
                <c:pt idx="85">
                  <c:v>18758</c:v>
                </c:pt>
                <c:pt idx="86">
                  <c:v>18763</c:v>
                </c:pt>
                <c:pt idx="87">
                  <c:v>18763</c:v>
                </c:pt>
                <c:pt idx="88">
                  <c:v>18780</c:v>
                </c:pt>
                <c:pt idx="89">
                  <c:v>19350</c:v>
                </c:pt>
                <c:pt idx="90">
                  <c:v>19350</c:v>
                </c:pt>
                <c:pt idx="91">
                  <c:v>19538</c:v>
                </c:pt>
                <c:pt idx="92">
                  <c:v>19538</c:v>
                </c:pt>
                <c:pt idx="93">
                  <c:v>19540.5</c:v>
                </c:pt>
                <c:pt idx="94">
                  <c:v>19540.5</c:v>
                </c:pt>
                <c:pt idx="95">
                  <c:v>19577</c:v>
                </c:pt>
                <c:pt idx="96">
                  <c:v>19577</c:v>
                </c:pt>
                <c:pt idx="97">
                  <c:v>19579.5</c:v>
                </c:pt>
                <c:pt idx="98">
                  <c:v>19579.5</c:v>
                </c:pt>
                <c:pt idx="99">
                  <c:v>19606.5</c:v>
                </c:pt>
                <c:pt idx="100">
                  <c:v>19623.5</c:v>
                </c:pt>
                <c:pt idx="101">
                  <c:v>19628.5</c:v>
                </c:pt>
                <c:pt idx="102">
                  <c:v>19628.5</c:v>
                </c:pt>
                <c:pt idx="103">
                  <c:v>19631</c:v>
                </c:pt>
                <c:pt idx="104">
                  <c:v>19638</c:v>
                </c:pt>
                <c:pt idx="105">
                  <c:v>19638</c:v>
                </c:pt>
                <c:pt idx="106">
                  <c:v>19687</c:v>
                </c:pt>
                <c:pt idx="107">
                  <c:v>19687</c:v>
                </c:pt>
                <c:pt idx="108">
                  <c:v>20367</c:v>
                </c:pt>
                <c:pt idx="109">
                  <c:v>20367</c:v>
                </c:pt>
                <c:pt idx="110">
                  <c:v>20433</c:v>
                </c:pt>
                <c:pt idx="111">
                  <c:v>20433</c:v>
                </c:pt>
                <c:pt idx="112">
                  <c:v>20491.5</c:v>
                </c:pt>
                <c:pt idx="113">
                  <c:v>20491.5</c:v>
                </c:pt>
                <c:pt idx="114">
                  <c:v>20491.5</c:v>
                </c:pt>
                <c:pt idx="115">
                  <c:v>20499</c:v>
                </c:pt>
                <c:pt idx="116">
                  <c:v>20506</c:v>
                </c:pt>
                <c:pt idx="117">
                  <c:v>20506</c:v>
                </c:pt>
                <c:pt idx="118">
                  <c:v>20506</c:v>
                </c:pt>
                <c:pt idx="119">
                  <c:v>21278.5</c:v>
                </c:pt>
                <c:pt idx="120">
                  <c:v>21278.5</c:v>
                </c:pt>
                <c:pt idx="121">
                  <c:v>21278.5</c:v>
                </c:pt>
                <c:pt idx="122">
                  <c:v>21279</c:v>
                </c:pt>
                <c:pt idx="123">
                  <c:v>21279</c:v>
                </c:pt>
                <c:pt idx="124">
                  <c:v>21279</c:v>
                </c:pt>
                <c:pt idx="125">
                  <c:v>21323</c:v>
                </c:pt>
                <c:pt idx="126">
                  <c:v>21323</c:v>
                </c:pt>
                <c:pt idx="127">
                  <c:v>21381.5</c:v>
                </c:pt>
                <c:pt idx="128">
                  <c:v>21425.5</c:v>
                </c:pt>
                <c:pt idx="129">
                  <c:v>21428</c:v>
                </c:pt>
                <c:pt idx="130">
                  <c:v>22098</c:v>
                </c:pt>
                <c:pt idx="131">
                  <c:v>22168.5</c:v>
                </c:pt>
                <c:pt idx="132">
                  <c:v>22168.5</c:v>
                </c:pt>
                <c:pt idx="133">
                  <c:v>22168.5</c:v>
                </c:pt>
                <c:pt idx="134">
                  <c:v>22186</c:v>
                </c:pt>
                <c:pt idx="135">
                  <c:v>22186</c:v>
                </c:pt>
                <c:pt idx="136">
                  <c:v>22186</c:v>
                </c:pt>
                <c:pt idx="137">
                  <c:v>22220</c:v>
                </c:pt>
                <c:pt idx="138">
                  <c:v>22220</c:v>
                </c:pt>
                <c:pt idx="139">
                  <c:v>22220</c:v>
                </c:pt>
                <c:pt idx="140">
                  <c:v>22220</c:v>
                </c:pt>
                <c:pt idx="141">
                  <c:v>22222.5</c:v>
                </c:pt>
                <c:pt idx="142">
                  <c:v>22227.5</c:v>
                </c:pt>
                <c:pt idx="143">
                  <c:v>22237.5</c:v>
                </c:pt>
                <c:pt idx="144">
                  <c:v>22242</c:v>
                </c:pt>
                <c:pt idx="145">
                  <c:v>22247</c:v>
                </c:pt>
                <c:pt idx="146">
                  <c:v>22249.5</c:v>
                </c:pt>
                <c:pt idx="147">
                  <c:v>22252</c:v>
                </c:pt>
                <c:pt idx="148">
                  <c:v>22254</c:v>
                </c:pt>
                <c:pt idx="149">
                  <c:v>22269</c:v>
                </c:pt>
                <c:pt idx="150">
                  <c:v>22269</c:v>
                </c:pt>
                <c:pt idx="151">
                  <c:v>22274</c:v>
                </c:pt>
                <c:pt idx="152">
                  <c:v>22276.5</c:v>
                </c:pt>
                <c:pt idx="153">
                  <c:v>22283.5</c:v>
                </c:pt>
                <c:pt idx="154">
                  <c:v>22286</c:v>
                </c:pt>
                <c:pt idx="155">
                  <c:v>22288.5</c:v>
                </c:pt>
                <c:pt idx="156">
                  <c:v>22291</c:v>
                </c:pt>
                <c:pt idx="157">
                  <c:v>22296</c:v>
                </c:pt>
                <c:pt idx="158">
                  <c:v>22298</c:v>
                </c:pt>
                <c:pt idx="159">
                  <c:v>22300.5</c:v>
                </c:pt>
                <c:pt idx="160">
                  <c:v>22313</c:v>
                </c:pt>
                <c:pt idx="161">
                  <c:v>22318</c:v>
                </c:pt>
                <c:pt idx="162">
                  <c:v>22327.5</c:v>
                </c:pt>
                <c:pt idx="163">
                  <c:v>22330</c:v>
                </c:pt>
                <c:pt idx="164">
                  <c:v>22344.5</c:v>
                </c:pt>
                <c:pt idx="165">
                  <c:v>22352</c:v>
                </c:pt>
                <c:pt idx="166">
                  <c:v>22352</c:v>
                </c:pt>
                <c:pt idx="167">
                  <c:v>22354.5</c:v>
                </c:pt>
                <c:pt idx="168">
                  <c:v>22357</c:v>
                </c:pt>
                <c:pt idx="169">
                  <c:v>22362</c:v>
                </c:pt>
                <c:pt idx="170">
                  <c:v>22366.5</c:v>
                </c:pt>
                <c:pt idx="171">
                  <c:v>22366.5</c:v>
                </c:pt>
                <c:pt idx="172">
                  <c:v>22371.5</c:v>
                </c:pt>
                <c:pt idx="173">
                  <c:v>22374</c:v>
                </c:pt>
                <c:pt idx="174">
                  <c:v>22376.5</c:v>
                </c:pt>
                <c:pt idx="175">
                  <c:v>22388.5</c:v>
                </c:pt>
                <c:pt idx="176">
                  <c:v>22405.5</c:v>
                </c:pt>
                <c:pt idx="177">
                  <c:v>22420</c:v>
                </c:pt>
                <c:pt idx="178">
                  <c:v>22422.5</c:v>
                </c:pt>
                <c:pt idx="179">
                  <c:v>22432.5</c:v>
                </c:pt>
                <c:pt idx="180">
                  <c:v>22434.5</c:v>
                </c:pt>
                <c:pt idx="181">
                  <c:v>22437.5</c:v>
                </c:pt>
                <c:pt idx="182">
                  <c:v>22471</c:v>
                </c:pt>
                <c:pt idx="183">
                  <c:v>22824.5</c:v>
                </c:pt>
                <c:pt idx="184">
                  <c:v>22939</c:v>
                </c:pt>
                <c:pt idx="185">
                  <c:v>22963.5</c:v>
                </c:pt>
                <c:pt idx="186">
                  <c:v>22968.5</c:v>
                </c:pt>
                <c:pt idx="187">
                  <c:v>22971</c:v>
                </c:pt>
                <c:pt idx="188">
                  <c:v>22995.5</c:v>
                </c:pt>
                <c:pt idx="189">
                  <c:v>23027</c:v>
                </c:pt>
                <c:pt idx="190">
                  <c:v>23041.5</c:v>
                </c:pt>
                <c:pt idx="191">
                  <c:v>23083.5</c:v>
                </c:pt>
                <c:pt idx="192">
                  <c:v>23098</c:v>
                </c:pt>
                <c:pt idx="193">
                  <c:v>23100.5</c:v>
                </c:pt>
                <c:pt idx="194">
                  <c:v>23103</c:v>
                </c:pt>
                <c:pt idx="195">
                  <c:v>23105</c:v>
                </c:pt>
                <c:pt idx="196">
                  <c:v>23105.5</c:v>
                </c:pt>
                <c:pt idx="197">
                  <c:v>23107.5</c:v>
                </c:pt>
                <c:pt idx="198">
                  <c:v>23110</c:v>
                </c:pt>
                <c:pt idx="199">
                  <c:v>23125</c:v>
                </c:pt>
                <c:pt idx="200">
                  <c:v>23127.5</c:v>
                </c:pt>
                <c:pt idx="201">
                  <c:v>23132</c:v>
                </c:pt>
                <c:pt idx="202">
                  <c:v>23139.5</c:v>
                </c:pt>
                <c:pt idx="203">
                  <c:v>23147</c:v>
                </c:pt>
                <c:pt idx="204">
                  <c:v>23154</c:v>
                </c:pt>
                <c:pt idx="205">
                  <c:v>23156.5</c:v>
                </c:pt>
                <c:pt idx="206">
                  <c:v>23159</c:v>
                </c:pt>
                <c:pt idx="207">
                  <c:v>23166.5</c:v>
                </c:pt>
                <c:pt idx="208">
                  <c:v>23169</c:v>
                </c:pt>
                <c:pt idx="209">
                  <c:v>23171</c:v>
                </c:pt>
                <c:pt idx="210">
                  <c:v>23171.5</c:v>
                </c:pt>
                <c:pt idx="211">
                  <c:v>23188.5</c:v>
                </c:pt>
                <c:pt idx="212">
                  <c:v>23193</c:v>
                </c:pt>
                <c:pt idx="213">
                  <c:v>23195.5</c:v>
                </c:pt>
                <c:pt idx="214">
                  <c:v>23198</c:v>
                </c:pt>
                <c:pt idx="215">
                  <c:v>23205.5</c:v>
                </c:pt>
                <c:pt idx="216">
                  <c:v>23210.5</c:v>
                </c:pt>
                <c:pt idx="217">
                  <c:v>23213</c:v>
                </c:pt>
                <c:pt idx="218">
                  <c:v>23227.5</c:v>
                </c:pt>
                <c:pt idx="219">
                  <c:v>23239</c:v>
                </c:pt>
                <c:pt idx="220">
                  <c:v>23242</c:v>
                </c:pt>
                <c:pt idx="221">
                  <c:v>23261.5</c:v>
                </c:pt>
                <c:pt idx="222">
                  <c:v>23298</c:v>
                </c:pt>
                <c:pt idx="223">
                  <c:v>23300.5</c:v>
                </c:pt>
                <c:pt idx="224">
                  <c:v>23327.5</c:v>
                </c:pt>
                <c:pt idx="225">
                  <c:v>23330</c:v>
                </c:pt>
                <c:pt idx="226">
                  <c:v>23342</c:v>
                </c:pt>
                <c:pt idx="227">
                  <c:v>23342</c:v>
                </c:pt>
                <c:pt idx="228">
                  <c:v>23359</c:v>
                </c:pt>
                <c:pt idx="229">
                  <c:v>23386</c:v>
                </c:pt>
                <c:pt idx="230">
                  <c:v>23386</c:v>
                </c:pt>
                <c:pt idx="231">
                  <c:v>23795</c:v>
                </c:pt>
                <c:pt idx="232">
                  <c:v>23797.5</c:v>
                </c:pt>
                <c:pt idx="233">
                  <c:v>23817</c:v>
                </c:pt>
                <c:pt idx="234">
                  <c:v>23822</c:v>
                </c:pt>
                <c:pt idx="235">
                  <c:v>23831.5</c:v>
                </c:pt>
                <c:pt idx="236">
                  <c:v>23836.5</c:v>
                </c:pt>
                <c:pt idx="237">
                  <c:v>23946.5</c:v>
                </c:pt>
                <c:pt idx="238">
                  <c:v>23949</c:v>
                </c:pt>
                <c:pt idx="239">
                  <c:v>23951</c:v>
                </c:pt>
                <c:pt idx="240">
                  <c:v>23953.5</c:v>
                </c:pt>
                <c:pt idx="241">
                  <c:v>23956</c:v>
                </c:pt>
                <c:pt idx="242">
                  <c:v>23961</c:v>
                </c:pt>
                <c:pt idx="243">
                  <c:v>23963.5</c:v>
                </c:pt>
                <c:pt idx="244">
                  <c:v>24049</c:v>
                </c:pt>
                <c:pt idx="245">
                  <c:v>24912</c:v>
                </c:pt>
                <c:pt idx="246">
                  <c:v>25763</c:v>
                </c:pt>
                <c:pt idx="247">
                  <c:v>26753</c:v>
                </c:pt>
                <c:pt idx="248">
                  <c:v>27621</c:v>
                </c:pt>
                <c:pt idx="249">
                  <c:v>27713.5</c:v>
                </c:pt>
                <c:pt idx="250">
                  <c:v>27723.5</c:v>
                </c:pt>
                <c:pt idx="251">
                  <c:v>28376.5</c:v>
                </c:pt>
                <c:pt idx="252">
                  <c:v>28467</c:v>
                </c:pt>
                <c:pt idx="253">
                  <c:v>28467</c:v>
                </c:pt>
                <c:pt idx="254">
                  <c:v>28467</c:v>
                </c:pt>
                <c:pt idx="255">
                  <c:v>28594</c:v>
                </c:pt>
                <c:pt idx="256">
                  <c:v>28611</c:v>
                </c:pt>
                <c:pt idx="257">
                  <c:v>29313</c:v>
                </c:pt>
                <c:pt idx="258">
                  <c:v>29330</c:v>
                </c:pt>
                <c:pt idx="259">
                  <c:v>29354.5</c:v>
                </c:pt>
                <c:pt idx="260">
                  <c:v>29442.5</c:v>
                </c:pt>
                <c:pt idx="261">
                  <c:v>29442.5</c:v>
                </c:pt>
                <c:pt idx="262">
                  <c:v>29447.5</c:v>
                </c:pt>
                <c:pt idx="263">
                  <c:v>30129.5</c:v>
                </c:pt>
                <c:pt idx="264">
                  <c:v>30232</c:v>
                </c:pt>
                <c:pt idx="265">
                  <c:v>30237</c:v>
                </c:pt>
                <c:pt idx="266">
                  <c:v>31195.5</c:v>
                </c:pt>
                <c:pt idx="267">
                  <c:v>31234.5</c:v>
                </c:pt>
                <c:pt idx="268">
                  <c:v>31264</c:v>
                </c:pt>
                <c:pt idx="269">
                  <c:v>31941.5</c:v>
                </c:pt>
                <c:pt idx="270">
                  <c:v>31961</c:v>
                </c:pt>
                <c:pt idx="271">
                  <c:v>32005</c:v>
                </c:pt>
                <c:pt idx="272">
                  <c:v>32080.5</c:v>
                </c:pt>
                <c:pt idx="273">
                  <c:v>33034</c:v>
                </c:pt>
                <c:pt idx="274">
                  <c:v>33092.5</c:v>
                </c:pt>
                <c:pt idx="275">
                  <c:v>33775</c:v>
                </c:pt>
                <c:pt idx="276">
                  <c:v>33777.5</c:v>
                </c:pt>
                <c:pt idx="277">
                  <c:v>33789.5</c:v>
                </c:pt>
                <c:pt idx="278">
                  <c:v>33792</c:v>
                </c:pt>
                <c:pt idx="279">
                  <c:v>33836</c:v>
                </c:pt>
                <c:pt idx="280">
                  <c:v>33838.5</c:v>
                </c:pt>
                <c:pt idx="281">
                  <c:v>33863</c:v>
                </c:pt>
                <c:pt idx="282">
                  <c:v>33863</c:v>
                </c:pt>
                <c:pt idx="283">
                  <c:v>33865.5</c:v>
                </c:pt>
                <c:pt idx="284">
                  <c:v>33865.5</c:v>
                </c:pt>
                <c:pt idx="285">
                  <c:v>33865.5</c:v>
                </c:pt>
                <c:pt idx="286">
                  <c:v>33865.5</c:v>
                </c:pt>
                <c:pt idx="287">
                  <c:v>33868</c:v>
                </c:pt>
                <c:pt idx="288">
                  <c:v>33868</c:v>
                </c:pt>
                <c:pt idx="289">
                  <c:v>33868</c:v>
                </c:pt>
                <c:pt idx="290">
                  <c:v>33868</c:v>
                </c:pt>
                <c:pt idx="291">
                  <c:v>33904.5</c:v>
                </c:pt>
                <c:pt idx="292">
                  <c:v>33907</c:v>
                </c:pt>
                <c:pt idx="293">
                  <c:v>34543</c:v>
                </c:pt>
                <c:pt idx="294">
                  <c:v>34601.5</c:v>
                </c:pt>
                <c:pt idx="295">
                  <c:v>34601.5</c:v>
                </c:pt>
                <c:pt idx="296">
                  <c:v>34601.5</c:v>
                </c:pt>
                <c:pt idx="297">
                  <c:v>34662.5</c:v>
                </c:pt>
                <c:pt idx="298">
                  <c:v>34670</c:v>
                </c:pt>
                <c:pt idx="299">
                  <c:v>34733.5</c:v>
                </c:pt>
                <c:pt idx="300">
                  <c:v>34736</c:v>
                </c:pt>
                <c:pt idx="301">
                  <c:v>34736</c:v>
                </c:pt>
                <c:pt idx="302">
                  <c:v>34762.5</c:v>
                </c:pt>
                <c:pt idx="303">
                  <c:v>34765</c:v>
                </c:pt>
                <c:pt idx="304">
                  <c:v>34809</c:v>
                </c:pt>
                <c:pt idx="305">
                  <c:v>34811.5</c:v>
                </c:pt>
                <c:pt idx="306">
                  <c:v>35428</c:v>
                </c:pt>
                <c:pt idx="307">
                  <c:v>35542.5</c:v>
                </c:pt>
                <c:pt idx="308">
                  <c:v>35562</c:v>
                </c:pt>
                <c:pt idx="309">
                  <c:v>35572</c:v>
                </c:pt>
                <c:pt idx="310">
                  <c:v>35574.5</c:v>
                </c:pt>
                <c:pt idx="311">
                  <c:v>35682</c:v>
                </c:pt>
                <c:pt idx="312">
                  <c:v>35682</c:v>
                </c:pt>
                <c:pt idx="313">
                  <c:v>35682</c:v>
                </c:pt>
                <c:pt idx="314">
                  <c:v>36442.5</c:v>
                </c:pt>
                <c:pt idx="315">
                  <c:v>36630.5</c:v>
                </c:pt>
                <c:pt idx="316">
                  <c:v>36630.5</c:v>
                </c:pt>
                <c:pt idx="317">
                  <c:v>36630.5</c:v>
                </c:pt>
                <c:pt idx="318">
                  <c:v>38216</c:v>
                </c:pt>
                <c:pt idx="319">
                  <c:v>38438</c:v>
                </c:pt>
                <c:pt idx="320">
                  <c:v>39128</c:v>
                </c:pt>
              </c:numCache>
            </c:numRef>
          </c:xVal>
          <c:yVal>
            <c:numRef>
              <c:f>A!$L$21:$L$341</c:f>
              <c:numCache>
                <c:formatCode>General</c:formatCode>
                <c:ptCount val="321"/>
                <c:pt idx="18">
                  <c:v>3.5140099993441254E-2</c:v>
                </c:pt>
                <c:pt idx="19">
                  <c:v>3.5549460000765976E-2</c:v>
                </c:pt>
                <c:pt idx="20">
                  <c:v>3.5461159997794311E-2</c:v>
                </c:pt>
                <c:pt idx="21">
                  <c:v>3.5672859994519968E-2</c:v>
                </c:pt>
                <c:pt idx="22">
                  <c:v>3.4496259992010891E-2</c:v>
                </c:pt>
                <c:pt idx="48">
                  <c:v>4.4541459996253252E-2</c:v>
                </c:pt>
                <c:pt idx="49">
                  <c:v>4.5241460000397637E-2</c:v>
                </c:pt>
                <c:pt idx="50">
                  <c:v>4.3680279995896854E-2</c:v>
                </c:pt>
                <c:pt idx="62">
                  <c:v>6.2981379996926989E-2</c:v>
                </c:pt>
                <c:pt idx="63">
                  <c:v>6.3681379993795417E-2</c:v>
                </c:pt>
                <c:pt idx="82">
                  <c:v>6.4187439995293971E-2</c:v>
                </c:pt>
                <c:pt idx="83">
                  <c:v>6.4187439995293971E-2</c:v>
                </c:pt>
                <c:pt idx="84">
                  <c:v>6.4187439995293971E-2</c:v>
                </c:pt>
                <c:pt idx="85">
                  <c:v>6.4887439992162399E-2</c:v>
                </c:pt>
                <c:pt idx="88">
                  <c:v>6.6990399995120242E-2</c:v>
                </c:pt>
                <c:pt idx="106">
                  <c:v>7.3435159996734001E-2</c:v>
                </c:pt>
                <c:pt idx="107">
                  <c:v>7.3735159996431321E-2</c:v>
                </c:pt>
                <c:pt idx="110">
                  <c:v>8.2226439997612033E-2</c:v>
                </c:pt>
                <c:pt idx="111">
                  <c:v>8.3726439996098634E-2</c:v>
                </c:pt>
                <c:pt idx="149">
                  <c:v>0.10381891999713844</c:v>
                </c:pt>
                <c:pt idx="150">
                  <c:v>0.10431891999905929</c:v>
                </c:pt>
                <c:pt idx="165">
                  <c:v>0.10170735999417957</c:v>
                </c:pt>
                <c:pt idx="166">
                  <c:v>0.1034073599948897</c:v>
                </c:pt>
                <c:pt idx="170">
                  <c:v>0.10487522000039462</c:v>
                </c:pt>
                <c:pt idx="171">
                  <c:v>0.10507522000261815</c:v>
                </c:pt>
                <c:pt idx="172">
                  <c:v>0.10559862000081921</c:v>
                </c:pt>
                <c:pt idx="202">
                  <c:v>0.11199285999464337</c:v>
                </c:pt>
                <c:pt idx="205">
                  <c:v>0.1135724199921242</c:v>
                </c:pt>
                <c:pt idx="220">
                  <c:v>0.11177255999791669</c:v>
                </c:pt>
                <c:pt idx="226">
                  <c:v>0.11254055999597767</c:v>
                </c:pt>
                <c:pt idx="230">
                  <c:v>0.11324647999572335</c:v>
                </c:pt>
                <c:pt idx="244">
                  <c:v>0.11984931999904802</c:v>
                </c:pt>
                <c:pt idx="246">
                  <c:v>0.13337083999795141</c:v>
                </c:pt>
                <c:pt idx="247">
                  <c:v>0.1413040400002501</c:v>
                </c:pt>
                <c:pt idx="250">
                  <c:v>0.15154597999935504</c:v>
                </c:pt>
                <c:pt idx="252">
                  <c:v>0.14700556000025244</c:v>
                </c:pt>
                <c:pt idx="253">
                  <c:v>0.14845555999636417</c:v>
                </c:pt>
                <c:pt idx="254">
                  <c:v>0.14867555999808246</c:v>
                </c:pt>
                <c:pt idx="255">
                  <c:v>0.1614199199975701</c:v>
                </c:pt>
                <c:pt idx="256">
                  <c:v>0.15649947999190772</c:v>
                </c:pt>
                <c:pt idx="263">
                  <c:v>0.17140605999884428</c:v>
                </c:pt>
                <c:pt idx="264">
                  <c:v>0.16728575999877648</c:v>
                </c:pt>
                <c:pt idx="266">
                  <c:v>0.18389493999711704</c:v>
                </c:pt>
                <c:pt idx="269">
                  <c:v>0.19608621999941533</c:v>
                </c:pt>
                <c:pt idx="270">
                  <c:v>0.19117747999553103</c:v>
                </c:pt>
                <c:pt idx="271">
                  <c:v>0.19248339999467134</c:v>
                </c:pt>
                <c:pt idx="274">
                  <c:v>0.20887290000246139</c:v>
                </c:pt>
                <c:pt idx="293">
                  <c:v>0.22786123999685515</c:v>
                </c:pt>
                <c:pt idx="297">
                  <c:v>0.2266204999978072</c:v>
                </c:pt>
                <c:pt idx="298">
                  <c:v>0.22285559999727411</c:v>
                </c:pt>
                <c:pt idx="301">
                  <c:v>0.22816447999502998</c:v>
                </c:pt>
                <c:pt idx="318">
                  <c:v>0.26455088000511751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9481-453C-9D5E-33992ECCE026}"/>
            </c:ext>
          </c:extLst>
        </c:ser>
        <c:ser>
          <c:idx val="5"/>
          <c:order val="5"/>
          <c:tx>
            <c:strRef>
              <c:f>A!$M$20</c:f>
              <c:strCache>
                <c:ptCount val="1"/>
                <c:pt idx="0">
                  <c:v>OEJV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4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xVal>
            <c:numRef>
              <c:f>A!$F$21:$F$341</c:f>
              <c:numCache>
                <c:formatCode>General</c:formatCode>
                <c:ptCount val="321"/>
                <c:pt idx="0">
                  <c:v>9873</c:v>
                </c:pt>
                <c:pt idx="1">
                  <c:v>9873</c:v>
                </c:pt>
                <c:pt idx="2">
                  <c:v>10677.5</c:v>
                </c:pt>
                <c:pt idx="3">
                  <c:v>11391.5</c:v>
                </c:pt>
                <c:pt idx="4">
                  <c:v>11411</c:v>
                </c:pt>
                <c:pt idx="5">
                  <c:v>11628.5</c:v>
                </c:pt>
                <c:pt idx="6">
                  <c:v>12494</c:v>
                </c:pt>
                <c:pt idx="7">
                  <c:v>12545</c:v>
                </c:pt>
                <c:pt idx="8">
                  <c:v>12547.5</c:v>
                </c:pt>
                <c:pt idx="9">
                  <c:v>12550</c:v>
                </c:pt>
                <c:pt idx="10">
                  <c:v>13391.5</c:v>
                </c:pt>
                <c:pt idx="11">
                  <c:v>13408.5</c:v>
                </c:pt>
                <c:pt idx="12">
                  <c:v>13411</c:v>
                </c:pt>
                <c:pt idx="13">
                  <c:v>13924.5</c:v>
                </c:pt>
                <c:pt idx="14">
                  <c:v>14103</c:v>
                </c:pt>
                <c:pt idx="15">
                  <c:v>14103</c:v>
                </c:pt>
                <c:pt idx="16">
                  <c:v>14105.5</c:v>
                </c:pt>
                <c:pt idx="17">
                  <c:v>14108</c:v>
                </c:pt>
                <c:pt idx="18">
                  <c:v>14132.5</c:v>
                </c:pt>
                <c:pt idx="19">
                  <c:v>14134.5</c:v>
                </c:pt>
                <c:pt idx="20">
                  <c:v>14137</c:v>
                </c:pt>
                <c:pt idx="21">
                  <c:v>14139.5</c:v>
                </c:pt>
                <c:pt idx="22">
                  <c:v>14144.5</c:v>
                </c:pt>
                <c:pt idx="23">
                  <c:v>14193.5</c:v>
                </c:pt>
                <c:pt idx="24">
                  <c:v>14208</c:v>
                </c:pt>
                <c:pt idx="25">
                  <c:v>14235</c:v>
                </c:pt>
                <c:pt idx="26">
                  <c:v>14235</c:v>
                </c:pt>
                <c:pt idx="27">
                  <c:v>14274</c:v>
                </c:pt>
                <c:pt idx="28">
                  <c:v>15073.5</c:v>
                </c:pt>
                <c:pt idx="29">
                  <c:v>15078.5</c:v>
                </c:pt>
                <c:pt idx="30">
                  <c:v>15098</c:v>
                </c:pt>
                <c:pt idx="31">
                  <c:v>15098</c:v>
                </c:pt>
                <c:pt idx="32">
                  <c:v>15147</c:v>
                </c:pt>
                <c:pt idx="33">
                  <c:v>15186</c:v>
                </c:pt>
                <c:pt idx="34">
                  <c:v>15205.5</c:v>
                </c:pt>
                <c:pt idx="35">
                  <c:v>15230</c:v>
                </c:pt>
                <c:pt idx="36">
                  <c:v>15247</c:v>
                </c:pt>
                <c:pt idx="37">
                  <c:v>15914.5</c:v>
                </c:pt>
                <c:pt idx="38">
                  <c:v>15917</c:v>
                </c:pt>
                <c:pt idx="39">
                  <c:v>15921.5</c:v>
                </c:pt>
                <c:pt idx="40">
                  <c:v>15922</c:v>
                </c:pt>
                <c:pt idx="41">
                  <c:v>16012.5</c:v>
                </c:pt>
                <c:pt idx="42">
                  <c:v>16012.5</c:v>
                </c:pt>
                <c:pt idx="43">
                  <c:v>16012.5</c:v>
                </c:pt>
                <c:pt idx="44">
                  <c:v>16025</c:v>
                </c:pt>
                <c:pt idx="45">
                  <c:v>16027.5</c:v>
                </c:pt>
                <c:pt idx="46">
                  <c:v>16034.5</c:v>
                </c:pt>
                <c:pt idx="47">
                  <c:v>16034.5</c:v>
                </c:pt>
                <c:pt idx="48">
                  <c:v>16034.5</c:v>
                </c:pt>
                <c:pt idx="49">
                  <c:v>16034.5</c:v>
                </c:pt>
                <c:pt idx="50">
                  <c:v>16171</c:v>
                </c:pt>
                <c:pt idx="51">
                  <c:v>16729</c:v>
                </c:pt>
                <c:pt idx="52">
                  <c:v>17638.5</c:v>
                </c:pt>
                <c:pt idx="53">
                  <c:v>17658</c:v>
                </c:pt>
                <c:pt idx="54">
                  <c:v>17738.5</c:v>
                </c:pt>
                <c:pt idx="55">
                  <c:v>17738.5</c:v>
                </c:pt>
                <c:pt idx="56">
                  <c:v>17772.5</c:v>
                </c:pt>
                <c:pt idx="57">
                  <c:v>17772.5</c:v>
                </c:pt>
                <c:pt idx="58">
                  <c:v>17790</c:v>
                </c:pt>
                <c:pt idx="59">
                  <c:v>17814</c:v>
                </c:pt>
                <c:pt idx="60">
                  <c:v>17814</c:v>
                </c:pt>
                <c:pt idx="61">
                  <c:v>17819</c:v>
                </c:pt>
                <c:pt idx="62">
                  <c:v>18628.5</c:v>
                </c:pt>
                <c:pt idx="63">
                  <c:v>18628.5</c:v>
                </c:pt>
                <c:pt idx="64">
                  <c:v>18633.5</c:v>
                </c:pt>
                <c:pt idx="65">
                  <c:v>18633.5</c:v>
                </c:pt>
                <c:pt idx="66">
                  <c:v>18640.5</c:v>
                </c:pt>
                <c:pt idx="67">
                  <c:v>18640.5</c:v>
                </c:pt>
                <c:pt idx="68">
                  <c:v>18643</c:v>
                </c:pt>
                <c:pt idx="69">
                  <c:v>18643</c:v>
                </c:pt>
                <c:pt idx="70">
                  <c:v>18680</c:v>
                </c:pt>
                <c:pt idx="71">
                  <c:v>18682</c:v>
                </c:pt>
                <c:pt idx="72">
                  <c:v>18682</c:v>
                </c:pt>
                <c:pt idx="73">
                  <c:v>18684.5</c:v>
                </c:pt>
                <c:pt idx="74">
                  <c:v>18684.5</c:v>
                </c:pt>
                <c:pt idx="75">
                  <c:v>18687</c:v>
                </c:pt>
                <c:pt idx="76">
                  <c:v>18687</c:v>
                </c:pt>
                <c:pt idx="77">
                  <c:v>18689.5</c:v>
                </c:pt>
                <c:pt idx="78">
                  <c:v>18689.5</c:v>
                </c:pt>
                <c:pt idx="79">
                  <c:v>18697</c:v>
                </c:pt>
                <c:pt idx="80">
                  <c:v>18729</c:v>
                </c:pt>
                <c:pt idx="81">
                  <c:v>18758</c:v>
                </c:pt>
                <c:pt idx="82">
                  <c:v>18758</c:v>
                </c:pt>
                <c:pt idx="83">
                  <c:v>18758</c:v>
                </c:pt>
                <c:pt idx="84">
                  <c:v>18758</c:v>
                </c:pt>
                <c:pt idx="85">
                  <c:v>18758</c:v>
                </c:pt>
                <c:pt idx="86">
                  <c:v>18763</c:v>
                </c:pt>
                <c:pt idx="87">
                  <c:v>18763</c:v>
                </c:pt>
                <c:pt idx="88">
                  <c:v>18780</c:v>
                </c:pt>
                <c:pt idx="89">
                  <c:v>19350</c:v>
                </c:pt>
                <c:pt idx="90">
                  <c:v>19350</c:v>
                </c:pt>
                <c:pt idx="91">
                  <c:v>19538</c:v>
                </c:pt>
                <c:pt idx="92">
                  <c:v>19538</c:v>
                </c:pt>
                <c:pt idx="93">
                  <c:v>19540.5</c:v>
                </c:pt>
                <c:pt idx="94">
                  <c:v>19540.5</c:v>
                </c:pt>
                <c:pt idx="95">
                  <c:v>19577</c:v>
                </c:pt>
                <c:pt idx="96">
                  <c:v>19577</c:v>
                </c:pt>
                <c:pt idx="97">
                  <c:v>19579.5</c:v>
                </c:pt>
                <c:pt idx="98">
                  <c:v>19579.5</c:v>
                </c:pt>
                <c:pt idx="99">
                  <c:v>19606.5</c:v>
                </c:pt>
                <c:pt idx="100">
                  <c:v>19623.5</c:v>
                </c:pt>
                <c:pt idx="101">
                  <c:v>19628.5</c:v>
                </c:pt>
                <c:pt idx="102">
                  <c:v>19628.5</c:v>
                </c:pt>
                <c:pt idx="103">
                  <c:v>19631</c:v>
                </c:pt>
                <c:pt idx="104">
                  <c:v>19638</c:v>
                </c:pt>
                <c:pt idx="105">
                  <c:v>19638</c:v>
                </c:pt>
                <c:pt idx="106">
                  <c:v>19687</c:v>
                </c:pt>
                <c:pt idx="107">
                  <c:v>19687</c:v>
                </c:pt>
                <c:pt idx="108">
                  <c:v>20367</c:v>
                </c:pt>
                <c:pt idx="109">
                  <c:v>20367</c:v>
                </c:pt>
                <c:pt idx="110">
                  <c:v>20433</c:v>
                </c:pt>
                <c:pt idx="111">
                  <c:v>20433</c:v>
                </c:pt>
                <c:pt idx="112">
                  <c:v>20491.5</c:v>
                </c:pt>
                <c:pt idx="113">
                  <c:v>20491.5</c:v>
                </c:pt>
                <c:pt idx="114">
                  <c:v>20491.5</c:v>
                </c:pt>
                <c:pt idx="115">
                  <c:v>20499</c:v>
                </c:pt>
                <c:pt idx="116">
                  <c:v>20506</c:v>
                </c:pt>
                <c:pt idx="117">
                  <c:v>20506</c:v>
                </c:pt>
                <c:pt idx="118">
                  <c:v>20506</c:v>
                </c:pt>
                <c:pt idx="119">
                  <c:v>21278.5</c:v>
                </c:pt>
                <c:pt idx="120">
                  <c:v>21278.5</c:v>
                </c:pt>
                <c:pt idx="121">
                  <c:v>21278.5</c:v>
                </c:pt>
                <c:pt idx="122">
                  <c:v>21279</c:v>
                </c:pt>
                <c:pt idx="123">
                  <c:v>21279</c:v>
                </c:pt>
                <c:pt idx="124">
                  <c:v>21279</c:v>
                </c:pt>
                <c:pt idx="125">
                  <c:v>21323</c:v>
                </c:pt>
                <c:pt idx="126">
                  <c:v>21323</c:v>
                </c:pt>
                <c:pt idx="127">
                  <c:v>21381.5</c:v>
                </c:pt>
                <c:pt idx="128">
                  <c:v>21425.5</c:v>
                </c:pt>
                <c:pt idx="129">
                  <c:v>21428</c:v>
                </c:pt>
                <c:pt idx="130">
                  <c:v>22098</c:v>
                </c:pt>
                <c:pt idx="131">
                  <c:v>22168.5</c:v>
                </c:pt>
                <c:pt idx="132">
                  <c:v>22168.5</c:v>
                </c:pt>
                <c:pt idx="133">
                  <c:v>22168.5</c:v>
                </c:pt>
                <c:pt idx="134">
                  <c:v>22186</c:v>
                </c:pt>
                <c:pt idx="135">
                  <c:v>22186</c:v>
                </c:pt>
                <c:pt idx="136">
                  <c:v>22186</c:v>
                </c:pt>
                <c:pt idx="137">
                  <c:v>22220</c:v>
                </c:pt>
                <c:pt idx="138">
                  <c:v>22220</c:v>
                </c:pt>
                <c:pt idx="139">
                  <c:v>22220</c:v>
                </c:pt>
                <c:pt idx="140">
                  <c:v>22220</c:v>
                </c:pt>
                <c:pt idx="141">
                  <c:v>22222.5</c:v>
                </c:pt>
                <c:pt idx="142">
                  <c:v>22227.5</c:v>
                </c:pt>
                <c:pt idx="143">
                  <c:v>22237.5</c:v>
                </c:pt>
                <c:pt idx="144">
                  <c:v>22242</c:v>
                </c:pt>
                <c:pt idx="145">
                  <c:v>22247</c:v>
                </c:pt>
                <c:pt idx="146">
                  <c:v>22249.5</c:v>
                </c:pt>
                <c:pt idx="147">
                  <c:v>22252</c:v>
                </c:pt>
                <c:pt idx="148">
                  <c:v>22254</c:v>
                </c:pt>
                <c:pt idx="149">
                  <c:v>22269</c:v>
                </c:pt>
                <c:pt idx="150">
                  <c:v>22269</c:v>
                </c:pt>
                <c:pt idx="151">
                  <c:v>22274</c:v>
                </c:pt>
                <c:pt idx="152">
                  <c:v>22276.5</c:v>
                </c:pt>
                <c:pt idx="153">
                  <c:v>22283.5</c:v>
                </c:pt>
                <c:pt idx="154">
                  <c:v>22286</c:v>
                </c:pt>
                <c:pt idx="155">
                  <c:v>22288.5</c:v>
                </c:pt>
                <c:pt idx="156">
                  <c:v>22291</c:v>
                </c:pt>
                <c:pt idx="157">
                  <c:v>22296</c:v>
                </c:pt>
                <c:pt idx="158">
                  <c:v>22298</c:v>
                </c:pt>
                <c:pt idx="159">
                  <c:v>22300.5</c:v>
                </c:pt>
                <c:pt idx="160">
                  <c:v>22313</c:v>
                </c:pt>
                <c:pt idx="161">
                  <c:v>22318</c:v>
                </c:pt>
                <c:pt idx="162">
                  <c:v>22327.5</c:v>
                </c:pt>
                <c:pt idx="163">
                  <c:v>22330</c:v>
                </c:pt>
                <c:pt idx="164">
                  <c:v>22344.5</c:v>
                </c:pt>
                <c:pt idx="165">
                  <c:v>22352</c:v>
                </c:pt>
                <c:pt idx="166">
                  <c:v>22352</c:v>
                </c:pt>
                <c:pt idx="167">
                  <c:v>22354.5</c:v>
                </c:pt>
                <c:pt idx="168">
                  <c:v>22357</c:v>
                </c:pt>
                <c:pt idx="169">
                  <c:v>22362</c:v>
                </c:pt>
                <c:pt idx="170">
                  <c:v>22366.5</c:v>
                </c:pt>
                <c:pt idx="171">
                  <c:v>22366.5</c:v>
                </c:pt>
                <c:pt idx="172">
                  <c:v>22371.5</c:v>
                </c:pt>
                <c:pt idx="173">
                  <c:v>22374</c:v>
                </c:pt>
                <c:pt idx="174">
                  <c:v>22376.5</c:v>
                </c:pt>
                <c:pt idx="175">
                  <c:v>22388.5</c:v>
                </c:pt>
                <c:pt idx="176">
                  <c:v>22405.5</c:v>
                </c:pt>
                <c:pt idx="177">
                  <c:v>22420</c:v>
                </c:pt>
                <c:pt idx="178">
                  <c:v>22422.5</c:v>
                </c:pt>
                <c:pt idx="179">
                  <c:v>22432.5</c:v>
                </c:pt>
                <c:pt idx="180">
                  <c:v>22434.5</c:v>
                </c:pt>
                <c:pt idx="181">
                  <c:v>22437.5</c:v>
                </c:pt>
                <c:pt idx="182">
                  <c:v>22471</c:v>
                </c:pt>
                <c:pt idx="183">
                  <c:v>22824.5</c:v>
                </c:pt>
                <c:pt idx="184">
                  <c:v>22939</c:v>
                </c:pt>
                <c:pt idx="185">
                  <c:v>22963.5</c:v>
                </c:pt>
                <c:pt idx="186">
                  <c:v>22968.5</c:v>
                </c:pt>
                <c:pt idx="187">
                  <c:v>22971</c:v>
                </c:pt>
                <c:pt idx="188">
                  <c:v>22995.5</c:v>
                </c:pt>
                <c:pt idx="189">
                  <c:v>23027</c:v>
                </c:pt>
                <c:pt idx="190">
                  <c:v>23041.5</c:v>
                </c:pt>
                <c:pt idx="191">
                  <c:v>23083.5</c:v>
                </c:pt>
                <c:pt idx="192">
                  <c:v>23098</c:v>
                </c:pt>
                <c:pt idx="193">
                  <c:v>23100.5</c:v>
                </c:pt>
                <c:pt idx="194">
                  <c:v>23103</c:v>
                </c:pt>
                <c:pt idx="195">
                  <c:v>23105</c:v>
                </c:pt>
                <c:pt idx="196">
                  <c:v>23105.5</c:v>
                </c:pt>
                <c:pt idx="197">
                  <c:v>23107.5</c:v>
                </c:pt>
                <c:pt idx="198">
                  <c:v>23110</c:v>
                </c:pt>
                <c:pt idx="199">
                  <c:v>23125</c:v>
                </c:pt>
                <c:pt idx="200">
                  <c:v>23127.5</c:v>
                </c:pt>
                <c:pt idx="201">
                  <c:v>23132</c:v>
                </c:pt>
                <c:pt idx="202">
                  <c:v>23139.5</c:v>
                </c:pt>
                <c:pt idx="203">
                  <c:v>23147</c:v>
                </c:pt>
                <c:pt idx="204">
                  <c:v>23154</c:v>
                </c:pt>
                <c:pt idx="205">
                  <c:v>23156.5</c:v>
                </c:pt>
                <c:pt idx="206">
                  <c:v>23159</c:v>
                </c:pt>
                <c:pt idx="207">
                  <c:v>23166.5</c:v>
                </c:pt>
                <c:pt idx="208">
                  <c:v>23169</c:v>
                </c:pt>
                <c:pt idx="209">
                  <c:v>23171</c:v>
                </c:pt>
                <c:pt idx="210">
                  <c:v>23171.5</c:v>
                </c:pt>
                <c:pt idx="211">
                  <c:v>23188.5</c:v>
                </c:pt>
                <c:pt idx="212">
                  <c:v>23193</c:v>
                </c:pt>
                <c:pt idx="213">
                  <c:v>23195.5</c:v>
                </c:pt>
                <c:pt idx="214">
                  <c:v>23198</c:v>
                </c:pt>
                <c:pt idx="215">
                  <c:v>23205.5</c:v>
                </c:pt>
                <c:pt idx="216">
                  <c:v>23210.5</c:v>
                </c:pt>
                <c:pt idx="217">
                  <c:v>23213</c:v>
                </c:pt>
                <c:pt idx="218">
                  <c:v>23227.5</c:v>
                </c:pt>
                <c:pt idx="219">
                  <c:v>23239</c:v>
                </c:pt>
                <c:pt idx="220">
                  <c:v>23242</c:v>
                </c:pt>
                <c:pt idx="221">
                  <c:v>23261.5</c:v>
                </c:pt>
                <c:pt idx="222">
                  <c:v>23298</c:v>
                </c:pt>
                <c:pt idx="223">
                  <c:v>23300.5</c:v>
                </c:pt>
                <c:pt idx="224">
                  <c:v>23327.5</c:v>
                </c:pt>
                <c:pt idx="225">
                  <c:v>23330</c:v>
                </c:pt>
                <c:pt idx="226">
                  <c:v>23342</c:v>
                </c:pt>
                <c:pt idx="227">
                  <c:v>23342</c:v>
                </c:pt>
                <c:pt idx="228">
                  <c:v>23359</c:v>
                </c:pt>
                <c:pt idx="229">
                  <c:v>23386</c:v>
                </c:pt>
                <c:pt idx="230">
                  <c:v>23386</c:v>
                </c:pt>
                <c:pt idx="231">
                  <c:v>23795</c:v>
                </c:pt>
                <c:pt idx="232">
                  <c:v>23797.5</c:v>
                </c:pt>
                <c:pt idx="233">
                  <c:v>23817</c:v>
                </c:pt>
                <c:pt idx="234">
                  <c:v>23822</c:v>
                </c:pt>
                <c:pt idx="235">
                  <c:v>23831.5</c:v>
                </c:pt>
                <c:pt idx="236">
                  <c:v>23836.5</c:v>
                </c:pt>
                <c:pt idx="237">
                  <c:v>23946.5</c:v>
                </c:pt>
                <c:pt idx="238">
                  <c:v>23949</c:v>
                </c:pt>
                <c:pt idx="239">
                  <c:v>23951</c:v>
                </c:pt>
                <c:pt idx="240">
                  <c:v>23953.5</c:v>
                </c:pt>
                <c:pt idx="241">
                  <c:v>23956</c:v>
                </c:pt>
                <c:pt idx="242">
                  <c:v>23961</c:v>
                </c:pt>
                <c:pt idx="243">
                  <c:v>23963.5</c:v>
                </c:pt>
                <c:pt idx="244">
                  <c:v>24049</c:v>
                </c:pt>
                <c:pt idx="245">
                  <c:v>24912</c:v>
                </c:pt>
                <c:pt idx="246">
                  <c:v>25763</c:v>
                </c:pt>
                <c:pt idx="247">
                  <c:v>26753</c:v>
                </c:pt>
                <c:pt idx="248">
                  <c:v>27621</c:v>
                </c:pt>
                <c:pt idx="249">
                  <c:v>27713.5</c:v>
                </c:pt>
                <c:pt idx="250">
                  <c:v>27723.5</c:v>
                </c:pt>
                <c:pt idx="251">
                  <c:v>28376.5</c:v>
                </c:pt>
                <c:pt idx="252">
                  <c:v>28467</c:v>
                </c:pt>
                <c:pt idx="253">
                  <c:v>28467</c:v>
                </c:pt>
                <c:pt idx="254">
                  <c:v>28467</c:v>
                </c:pt>
                <c:pt idx="255">
                  <c:v>28594</c:v>
                </c:pt>
                <c:pt idx="256">
                  <c:v>28611</c:v>
                </c:pt>
                <c:pt idx="257">
                  <c:v>29313</c:v>
                </c:pt>
                <c:pt idx="258">
                  <c:v>29330</c:v>
                </c:pt>
                <c:pt idx="259">
                  <c:v>29354.5</c:v>
                </c:pt>
                <c:pt idx="260">
                  <c:v>29442.5</c:v>
                </c:pt>
                <c:pt idx="261">
                  <c:v>29442.5</c:v>
                </c:pt>
                <c:pt idx="262">
                  <c:v>29447.5</c:v>
                </c:pt>
                <c:pt idx="263">
                  <c:v>30129.5</c:v>
                </c:pt>
                <c:pt idx="264">
                  <c:v>30232</c:v>
                </c:pt>
                <c:pt idx="265">
                  <c:v>30237</c:v>
                </c:pt>
                <c:pt idx="266">
                  <c:v>31195.5</c:v>
                </c:pt>
                <c:pt idx="267">
                  <c:v>31234.5</c:v>
                </c:pt>
                <c:pt idx="268">
                  <c:v>31264</c:v>
                </c:pt>
                <c:pt idx="269">
                  <c:v>31941.5</c:v>
                </c:pt>
                <c:pt idx="270">
                  <c:v>31961</c:v>
                </c:pt>
                <c:pt idx="271">
                  <c:v>32005</c:v>
                </c:pt>
                <c:pt idx="272">
                  <c:v>32080.5</c:v>
                </c:pt>
                <c:pt idx="273">
                  <c:v>33034</c:v>
                </c:pt>
                <c:pt idx="274">
                  <c:v>33092.5</c:v>
                </c:pt>
                <c:pt idx="275">
                  <c:v>33775</c:v>
                </c:pt>
                <c:pt idx="276">
                  <c:v>33777.5</c:v>
                </c:pt>
                <c:pt idx="277">
                  <c:v>33789.5</c:v>
                </c:pt>
                <c:pt idx="278">
                  <c:v>33792</c:v>
                </c:pt>
                <c:pt idx="279">
                  <c:v>33836</c:v>
                </c:pt>
                <c:pt idx="280">
                  <c:v>33838.5</c:v>
                </c:pt>
                <c:pt idx="281">
                  <c:v>33863</c:v>
                </c:pt>
                <c:pt idx="282">
                  <c:v>33863</c:v>
                </c:pt>
                <c:pt idx="283">
                  <c:v>33865.5</c:v>
                </c:pt>
                <c:pt idx="284">
                  <c:v>33865.5</c:v>
                </c:pt>
                <c:pt idx="285">
                  <c:v>33865.5</c:v>
                </c:pt>
                <c:pt idx="286">
                  <c:v>33865.5</c:v>
                </c:pt>
                <c:pt idx="287">
                  <c:v>33868</c:v>
                </c:pt>
                <c:pt idx="288">
                  <c:v>33868</c:v>
                </c:pt>
                <c:pt idx="289">
                  <c:v>33868</c:v>
                </c:pt>
                <c:pt idx="290">
                  <c:v>33868</c:v>
                </c:pt>
                <c:pt idx="291">
                  <c:v>33904.5</c:v>
                </c:pt>
                <c:pt idx="292">
                  <c:v>33907</c:v>
                </c:pt>
                <c:pt idx="293">
                  <c:v>34543</c:v>
                </c:pt>
                <c:pt idx="294">
                  <c:v>34601.5</c:v>
                </c:pt>
                <c:pt idx="295">
                  <c:v>34601.5</c:v>
                </c:pt>
                <c:pt idx="296">
                  <c:v>34601.5</c:v>
                </c:pt>
                <c:pt idx="297">
                  <c:v>34662.5</c:v>
                </c:pt>
                <c:pt idx="298">
                  <c:v>34670</c:v>
                </c:pt>
                <c:pt idx="299">
                  <c:v>34733.5</c:v>
                </c:pt>
                <c:pt idx="300">
                  <c:v>34736</c:v>
                </c:pt>
                <c:pt idx="301">
                  <c:v>34736</c:v>
                </c:pt>
                <c:pt idx="302">
                  <c:v>34762.5</c:v>
                </c:pt>
                <c:pt idx="303">
                  <c:v>34765</c:v>
                </c:pt>
                <c:pt idx="304">
                  <c:v>34809</c:v>
                </c:pt>
                <c:pt idx="305">
                  <c:v>34811.5</c:v>
                </c:pt>
                <c:pt idx="306">
                  <c:v>35428</c:v>
                </c:pt>
                <c:pt idx="307">
                  <c:v>35542.5</c:v>
                </c:pt>
                <c:pt idx="308">
                  <c:v>35562</c:v>
                </c:pt>
                <c:pt idx="309">
                  <c:v>35572</c:v>
                </c:pt>
                <c:pt idx="310">
                  <c:v>35574.5</c:v>
                </c:pt>
                <c:pt idx="311">
                  <c:v>35682</c:v>
                </c:pt>
                <c:pt idx="312">
                  <c:v>35682</c:v>
                </c:pt>
                <c:pt idx="313">
                  <c:v>35682</c:v>
                </c:pt>
                <c:pt idx="314">
                  <c:v>36442.5</c:v>
                </c:pt>
                <c:pt idx="315">
                  <c:v>36630.5</c:v>
                </c:pt>
                <c:pt idx="316">
                  <c:v>36630.5</c:v>
                </c:pt>
                <c:pt idx="317">
                  <c:v>36630.5</c:v>
                </c:pt>
                <c:pt idx="318">
                  <c:v>38216</c:v>
                </c:pt>
                <c:pt idx="319">
                  <c:v>38438</c:v>
                </c:pt>
                <c:pt idx="320">
                  <c:v>39128</c:v>
                </c:pt>
              </c:numCache>
            </c:numRef>
          </c:xVal>
          <c:yVal>
            <c:numRef>
              <c:f>A!$M$21:$M$341</c:f>
              <c:numCache>
                <c:formatCode>General</c:formatCode>
                <c:ptCount val="321"/>
                <c:pt idx="130">
                  <c:v>0.12651863999781199</c:v>
                </c:pt>
                <c:pt idx="140">
                  <c:v>0.10408959999040235</c:v>
                </c:pt>
                <c:pt idx="141">
                  <c:v>0.10460129999410128</c:v>
                </c:pt>
                <c:pt idx="142">
                  <c:v>0.10762469999463065</c:v>
                </c:pt>
                <c:pt idx="143">
                  <c:v>0.11667149999993853</c:v>
                </c:pt>
                <c:pt idx="144">
                  <c:v>0.10619255999336019</c:v>
                </c:pt>
                <c:pt idx="145">
                  <c:v>0.10521595999307465</c:v>
                </c:pt>
                <c:pt idx="146">
                  <c:v>0.11472765999496914</c:v>
                </c:pt>
                <c:pt idx="151">
                  <c:v>0.11034231999656186</c:v>
                </c:pt>
                <c:pt idx="152">
                  <c:v>0.10485401999903843</c:v>
                </c:pt>
                <c:pt idx="153">
                  <c:v>0.11088677999214269</c:v>
                </c:pt>
                <c:pt idx="154">
                  <c:v>0.11339847999624908</c:v>
                </c:pt>
                <c:pt idx="155">
                  <c:v>0.11291017999610631</c:v>
                </c:pt>
                <c:pt idx="156">
                  <c:v>0.10842187999514863</c:v>
                </c:pt>
                <c:pt idx="157">
                  <c:v>0.10344528000132414</c:v>
                </c:pt>
                <c:pt idx="160">
                  <c:v>0.10452483999688411</c:v>
                </c:pt>
                <c:pt idx="161">
                  <c:v>0.10954823999782093</c:v>
                </c:pt>
                <c:pt idx="162">
                  <c:v>0.11209270000108518</c:v>
                </c:pt>
                <c:pt idx="163">
                  <c:v>0.10760439999285154</c:v>
                </c:pt>
                <c:pt idx="164">
                  <c:v>0.10917225999583025</c:v>
                </c:pt>
                <c:pt idx="167">
                  <c:v>0.10421905999101</c:v>
                </c:pt>
                <c:pt idx="168">
                  <c:v>0.1137307599929045</c:v>
                </c:pt>
                <c:pt idx="169">
                  <c:v>0.11375415999646066</c:v>
                </c:pt>
                <c:pt idx="173">
                  <c:v>0.10281032000057166</c:v>
                </c:pt>
                <c:pt idx="174">
                  <c:v>0.10232201999315294</c:v>
                </c:pt>
                <c:pt idx="175">
                  <c:v>0.10437817999627441</c:v>
                </c:pt>
                <c:pt idx="176">
                  <c:v>0.1084577400033595</c:v>
                </c:pt>
                <c:pt idx="179">
                  <c:v>0.10858409999491414</c:v>
                </c:pt>
                <c:pt idx="181">
                  <c:v>0.10660749999806285</c:v>
                </c:pt>
                <c:pt idx="183">
                  <c:v>0.10541865999402944</c:v>
                </c:pt>
                <c:pt idx="184">
                  <c:v>0.11245451999275247</c:v>
                </c:pt>
                <c:pt idx="185">
                  <c:v>0.10906917999818688</c:v>
                </c:pt>
                <c:pt idx="186">
                  <c:v>0.10909258000174304</c:v>
                </c:pt>
                <c:pt idx="187">
                  <c:v>0.10460427999350941</c:v>
                </c:pt>
                <c:pt idx="188">
                  <c:v>0.10721894000016619</c:v>
                </c:pt>
                <c:pt idx="189">
                  <c:v>0.10886636000213912</c:v>
                </c:pt>
                <c:pt idx="190">
                  <c:v>0.1034342199927778</c:v>
                </c:pt>
                <c:pt idx="191">
                  <c:v>0.10663077999925008</c:v>
                </c:pt>
                <c:pt idx="193">
                  <c:v>0.11071033999178326</c:v>
                </c:pt>
                <c:pt idx="194">
                  <c:v>0.1122220399993239</c:v>
                </c:pt>
                <c:pt idx="195">
                  <c:v>0.11923139999998966</c:v>
                </c:pt>
                <c:pt idx="196">
                  <c:v>0.10673374000180047</c:v>
                </c:pt>
                <c:pt idx="197">
                  <c:v>0.11674309999943944</c:v>
                </c:pt>
                <c:pt idx="198">
                  <c:v>0.10925480000150856</c:v>
                </c:pt>
                <c:pt idx="199">
                  <c:v>0.11032499999419088</c:v>
                </c:pt>
                <c:pt idx="200">
                  <c:v>0.10783669999364065</c:v>
                </c:pt>
                <c:pt idx="201">
                  <c:v>0.1163577599945711</c:v>
                </c:pt>
                <c:pt idx="203">
                  <c:v>0.11442795999755617</c:v>
                </c:pt>
                <c:pt idx="204">
                  <c:v>0.12046071999793639</c:v>
                </c:pt>
                <c:pt idx="206">
                  <c:v>0.11548411999683594</c:v>
                </c:pt>
                <c:pt idx="207">
                  <c:v>0.11201921999600017</c:v>
                </c:pt>
                <c:pt idx="208">
                  <c:v>0.11253091999969911</c:v>
                </c:pt>
                <c:pt idx="209">
                  <c:v>0.11554027999227401</c:v>
                </c:pt>
                <c:pt idx="210">
                  <c:v>0.1210426199977519</c:v>
                </c:pt>
                <c:pt idx="211">
                  <c:v>0.12112217999674613</c:v>
                </c:pt>
                <c:pt idx="212">
                  <c:v>0.11464323999825865</c:v>
                </c:pt>
                <c:pt idx="213">
                  <c:v>0.11115493999386672</c:v>
                </c:pt>
                <c:pt idx="214">
                  <c:v>0.11366663999797311</c:v>
                </c:pt>
                <c:pt idx="215">
                  <c:v>0.10920174000057159</c:v>
                </c:pt>
                <c:pt idx="216">
                  <c:v>0.10622513999260264</c:v>
                </c:pt>
                <c:pt idx="217">
                  <c:v>0.10673683999630157</c:v>
                </c:pt>
                <c:pt idx="218">
                  <c:v>0.10330469999462366</c:v>
                </c:pt>
                <c:pt idx="222">
                  <c:v>0.11113463999208761</c:v>
                </c:pt>
                <c:pt idx="223">
                  <c:v>0.113646339996194</c:v>
                </c:pt>
                <c:pt idx="227">
                  <c:v>0.11434056000143755</c:v>
                </c:pt>
                <c:pt idx="228">
                  <c:v>0.11242012000002433</c:v>
                </c:pt>
                <c:pt idx="229">
                  <c:v>0.11254647999885492</c:v>
                </c:pt>
                <c:pt idx="231">
                  <c:v>0.11246060000121361</c:v>
                </c:pt>
                <c:pt idx="232">
                  <c:v>0.11197230000107083</c:v>
                </c:pt>
                <c:pt idx="233">
                  <c:v>0.10956355999223888</c:v>
                </c:pt>
                <c:pt idx="234">
                  <c:v>0.11358695999660995</c:v>
                </c:pt>
                <c:pt idx="235">
                  <c:v>0.11613141999259824</c:v>
                </c:pt>
                <c:pt idx="236">
                  <c:v>0.11115481999877375</c:v>
                </c:pt>
                <c:pt idx="237">
                  <c:v>0.11666962000163039</c:v>
                </c:pt>
                <c:pt idx="238">
                  <c:v>0.11318131999723846</c:v>
                </c:pt>
                <c:pt idx="239">
                  <c:v>0.11719067999365507</c:v>
                </c:pt>
                <c:pt idx="240">
                  <c:v>0.117702379997354</c:v>
                </c:pt>
                <c:pt idx="241">
                  <c:v>0.11621408000064548</c:v>
                </c:pt>
                <c:pt idx="242">
                  <c:v>0.11923747999389889</c:v>
                </c:pt>
                <c:pt idx="243">
                  <c:v>0.11574917999678291</c:v>
                </c:pt>
                <c:pt idx="251">
                  <c:v>0.15996201999951154</c:v>
                </c:pt>
                <c:pt idx="257">
                  <c:v>0.17798483999649761</c:v>
                </c:pt>
                <c:pt idx="275">
                  <c:v>0.21616699999867706</c:v>
                </c:pt>
                <c:pt idx="276">
                  <c:v>0.21717869999702089</c:v>
                </c:pt>
                <c:pt idx="277">
                  <c:v>0.2177348599943798</c:v>
                </c:pt>
                <c:pt idx="278">
                  <c:v>0.21614655999292154</c:v>
                </c:pt>
                <c:pt idx="279">
                  <c:v>0.21595248000085121</c:v>
                </c:pt>
                <c:pt idx="280">
                  <c:v>0.21816417999070836</c:v>
                </c:pt>
                <c:pt idx="285">
                  <c:v>0.21799053999711759</c:v>
                </c:pt>
                <c:pt idx="287">
                  <c:v>0.21730223999475129</c:v>
                </c:pt>
                <c:pt idx="291">
                  <c:v>0.21817305999866221</c:v>
                </c:pt>
                <c:pt idx="292">
                  <c:v>0.21828475999791408</c:v>
                </c:pt>
                <c:pt idx="299">
                  <c:v>0.22825277999800164</c:v>
                </c:pt>
                <c:pt idx="300">
                  <c:v>0.22756447999563534</c:v>
                </c:pt>
                <c:pt idx="302">
                  <c:v>0.22848849999718368</c:v>
                </c:pt>
                <c:pt idx="303">
                  <c:v>0.22730020000017248</c:v>
                </c:pt>
                <c:pt idx="304">
                  <c:v>0.22760611999547109</c:v>
                </c:pt>
                <c:pt idx="305">
                  <c:v>0.22901781999826198</c:v>
                </c:pt>
                <c:pt idx="307">
                  <c:v>0.23783890000049723</c:v>
                </c:pt>
                <c:pt idx="309">
                  <c:v>0.23787695999635616</c:v>
                </c:pt>
                <c:pt idx="310">
                  <c:v>0.23848865999752888</c:v>
                </c:pt>
                <c:pt idx="311">
                  <c:v>0.23875175999273779</c:v>
                </c:pt>
                <c:pt idx="312">
                  <c:v>0.23895175999496132</c:v>
                </c:pt>
                <c:pt idx="313">
                  <c:v>0.23905175999971107</c:v>
                </c:pt>
                <c:pt idx="314">
                  <c:v>0.24682089999259915</c:v>
                </c:pt>
                <c:pt idx="315">
                  <c:v>0.24953073999495246</c:v>
                </c:pt>
                <c:pt idx="316">
                  <c:v>0.24973073999717599</c:v>
                </c:pt>
                <c:pt idx="317">
                  <c:v>0.24983073999464978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9481-453C-9D5E-33992ECCE026}"/>
            </c:ext>
          </c:extLst>
        </c:ser>
        <c:ser>
          <c:idx val="6"/>
          <c:order val="6"/>
          <c:tx>
            <c:strRef>
              <c:f>A!$N$20</c:f>
              <c:strCache>
                <c:ptCount val="1"/>
                <c:pt idx="0">
                  <c:v>Misc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xVal>
            <c:numRef>
              <c:f>A!$F$21:$F$341</c:f>
              <c:numCache>
                <c:formatCode>General</c:formatCode>
                <c:ptCount val="321"/>
                <c:pt idx="0">
                  <c:v>9873</c:v>
                </c:pt>
                <c:pt idx="1">
                  <c:v>9873</c:v>
                </c:pt>
                <c:pt idx="2">
                  <c:v>10677.5</c:v>
                </c:pt>
                <c:pt idx="3">
                  <c:v>11391.5</c:v>
                </c:pt>
                <c:pt idx="4">
                  <c:v>11411</c:v>
                </c:pt>
                <c:pt idx="5">
                  <c:v>11628.5</c:v>
                </c:pt>
                <c:pt idx="6">
                  <c:v>12494</c:v>
                </c:pt>
                <c:pt idx="7">
                  <c:v>12545</c:v>
                </c:pt>
                <c:pt idx="8">
                  <c:v>12547.5</c:v>
                </c:pt>
                <c:pt idx="9">
                  <c:v>12550</c:v>
                </c:pt>
                <c:pt idx="10">
                  <c:v>13391.5</c:v>
                </c:pt>
                <c:pt idx="11">
                  <c:v>13408.5</c:v>
                </c:pt>
                <c:pt idx="12">
                  <c:v>13411</c:v>
                </c:pt>
                <c:pt idx="13">
                  <c:v>13924.5</c:v>
                </c:pt>
                <c:pt idx="14">
                  <c:v>14103</c:v>
                </c:pt>
                <c:pt idx="15">
                  <c:v>14103</c:v>
                </c:pt>
                <c:pt idx="16">
                  <c:v>14105.5</c:v>
                </c:pt>
                <c:pt idx="17">
                  <c:v>14108</c:v>
                </c:pt>
                <c:pt idx="18">
                  <c:v>14132.5</c:v>
                </c:pt>
                <c:pt idx="19">
                  <c:v>14134.5</c:v>
                </c:pt>
                <c:pt idx="20">
                  <c:v>14137</c:v>
                </c:pt>
                <c:pt idx="21">
                  <c:v>14139.5</c:v>
                </c:pt>
                <c:pt idx="22">
                  <c:v>14144.5</c:v>
                </c:pt>
                <c:pt idx="23">
                  <c:v>14193.5</c:v>
                </c:pt>
                <c:pt idx="24">
                  <c:v>14208</c:v>
                </c:pt>
                <c:pt idx="25">
                  <c:v>14235</c:v>
                </c:pt>
                <c:pt idx="26">
                  <c:v>14235</c:v>
                </c:pt>
                <c:pt idx="27">
                  <c:v>14274</c:v>
                </c:pt>
                <c:pt idx="28">
                  <c:v>15073.5</c:v>
                </c:pt>
                <c:pt idx="29">
                  <c:v>15078.5</c:v>
                </c:pt>
                <c:pt idx="30">
                  <c:v>15098</c:v>
                </c:pt>
                <c:pt idx="31">
                  <c:v>15098</c:v>
                </c:pt>
                <c:pt idx="32">
                  <c:v>15147</c:v>
                </c:pt>
                <c:pt idx="33">
                  <c:v>15186</c:v>
                </c:pt>
                <c:pt idx="34">
                  <c:v>15205.5</c:v>
                </c:pt>
                <c:pt idx="35">
                  <c:v>15230</c:v>
                </c:pt>
                <c:pt idx="36">
                  <c:v>15247</c:v>
                </c:pt>
                <c:pt idx="37">
                  <c:v>15914.5</c:v>
                </c:pt>
                <c:pt idx="38">
                  <c:v>15917</c:v>
                </c:pt>
                <c:pt idx="39">
                  <c:v>15921.5</c:v>
                </c:pt>
                <c:pt idx="40">
                  <c:v>15922</c:v>
                </c:pt>
                <c:pt idx="41">
                  <c:v>16012.5</c:v>
                </c:pt>
                <c:pt idx="42">
                  <c:v>16012.5</c:v>
                </c:pt>
                <c:pt idx="43">
                  <c:v>16012.5</c:v>
                </c:pt>
                <c:pt idx="44">
                  <c:v>16025</c:v>
                </c:pt>
                <c:pt idx="45">
                  <c:v>16027.5</c:v>
                </c:pt>
                <c:pt idx="46">
                  <c:v>16034.5</c:v>
                </c:pt>
                <c:pt idx="47">
                  <c:v>16034.5</c:v>
                </c:pt>
                <c:pt idx="48">
                  <c:v>16034.5</c:v>
                </c:pt>
                <c:pt idx="49">
                  <c:v>16034.5</c:v>
                </c:pt>
                <c:pt idx="50">
                  <c:v>16171</c:v>
                </c:pt>
                <c:pt idx="51">
                  <c:v>16729</c:v>
                </c:pt>
                <c:pt idx="52">
                  <c:v>17638.5</c:v>
                </c:pt>
                <c:pt idx="53">
                  <c:v>17658</c:v>
                </c:pt>
                <c:pt idx="54">
                  <c:v>17738.5</c:v>
                </c:pt>
                <c:pt idx="55">
                  <c:v>17738.5</c:v>
                </c:pt>
                <c:pt idx="56">
                  <c:v>17772.5</c:v>
                </c:pt>
                <c:pt idx="57">
                  <c:v>17772.5</c:v>
                </c:pt>
                <c:pt idx="58">
                  <c:v>17790</c:v>
                </c:pt>
                <c:pt idx="59">
                  <c:v>17814</c:v>
                </c:pt>
                <c:pt idx="60">
                  <c:v>17814</c:v>
                </c:pt>
                <c:pt idx="61">
                  <c:v>17819</c:v>
                </c:pt>
                <c:pt idx="62">
                  <c:v>18628.5</c:v>
                </c:pt>
                <c:pt idx="63">
                  <c:v>18628.5</c:v>
                </c:pt>
                <c:pt idx="64">
                  <c:v>18633.5</c:v>
                </c:pt>
                <c:pt idx="65">
                  <c:v>18633.5</c:v>
                </c:pt>
                <c:pt idx="66">
                  <c:v>18640.5</c:v>
                </c:pt>
                <c:pt idx="67">
                  <c:v>18640.5</c:v>
                </c:pt>
                <c:pt idx="68">
                  <c:v>18643</c:v>
                </c:pt>
                <c:pt idx="69">
                  <c:v>18643</c:v>
                </c:pt>
                <c:pt idx="70">
                  <c:v>18680</c:v>
                </c:pt>
                <c:pt idx="71">
                  <c:v>18682</c:v>
                </c:pt>
                <c:pt idx="72">
                  <c:v>18682</c:v>
                </c:pt>
                <c:pt idx="73">
                  <c:v>18684.5</c:v>
                </c:pt>
                <c:pt idx="74">
                  <c:v>18684.5</c:v>
                </c:pt>
                <c:pt idx="75">
                  <c:v>18687</c:v>
                </c:pt>
                <c:pt idx="76">
                  <c:v>18687</c:v>
                </c:pt>
                <c:pt idx="77">
                  <c:v>18689.5</c:v>
                </c:pt>
                <c:pt idx="78">
                  <c:v>18689.5</c:v>
                </c:pt>
                <c:pt idx="79">
                  <c:v>18697</c:v>
                </c:pt>
                <c:pt idx="80">
                  <c:v>18729</c:v>
                </c:pt>
                <c:pt idx="81">
                  <c:v>18758</c:v>
                </c:pt>
                <c:pt idx="82">
                  <c:v>18758</c:v>
                </c:pt>
                <c:pt idx="83">
                  <c:v>18758</c:v>
                </c:pt>
                <c:pt idx="84">
                  <c:v>18758</c:v>
                </c:pt>
                <c:pt idx="85">
                  <c:v>18758</c:v>
                </c:pt>
                <c:pt idx="86">
                  <c:v>18763</c:v>
                </c:pt>
                <c:pt idx="87">
                  <c:v>18763</c:v>
                </c:pt>
                <c:pt idx="88">
                  <c:v>18780</c:v>
                </c:pt>
                <c:pt idx="89">
                  <c:v>19350</c:v>
                </c:pt>
                <c:pt idx="90">
                  <c:v>19350</c:v>
                </c:pt>
                <c:pt idx="91">
                  <c:v>19538</c:v>
                </c:pt>
                <c:pt idx="92">
                  <c:v>19538</c:v>
                </c:pt>
                <c:pt idx="93">
                  <c:v>19540.5</c:v>
                </c:pt>
                <c:pt idx="94">
                  <c:v>19540.5</c:v>
                </c:pt>
                <c:pt idx="95">
                  <c:v>19577</c:v>
                </c:pt>
                <c:pt idx="96">
                  <c:v>19577</c:v>
                </c:pt>
                <c:pt idx="97">
                  <c:v>19579.5</c:v>
                </c:pt>
                <c:pt idx="98">
                  <c:v>19579.5</c:v>
                </c:pt>
                <c:pt idx="99">
                  <c:v>19606.5</c:v>
                </c:pt>
                <c:pt idx="100">
                  <c:v>19623.5</c:v>
                </c:pt>
                <c:pt idx="101">
                  <c:v>19628.5</c:v>
                </c:pt>
                <c:pt idx="102">
                  <c:v>19628.5</c:v>
                </c:pt>
                <c:pt idx="103">
                  <c:v>19631</c:v>
                </c:pt>
                <c:pt idx="104">
                  <c:v>19638</c:v>
                </c:pt>
                <c:pt idx="105">
                  <c:v>19638</c:v>
                </c:pt>
                <c:pt idx="106">
                  <c:v>19687</c:v>
                </c:pt>
                <c:pt idx="107">
                  <c:v>19687</c:v>
                </c:pt>
                <c:pt idx="108">
                  <c:v>20367</c:v>
                </c:pt>
                <c:pt idx="109">
                  <c:v>20367</c:v>
                </c:pt>
                <c:pt idx="110">
                  <c:v>20433</c:v>
                </c:pt>
                <c:pt idx="111">
                  <c:v>20433</c:v>
                </c:pt>
                <c:pt idx="112">
                  <c:v>20491.5</c:v>
                </c:pt>
                <c:pt idx="113">
                  <c:v>20491.5</c:v>
                </c:pt>
                <c:pt idx="114">
                  <c:v>20491.5</c:v>
                </c:pt>
                <c:pt idx="115">
                  <c:v>20499</c:v>
                </c:pt>
                <c:pt idx="116">
                  <c:v>20506</c:v>
                </c:pt>
                <c:pt idx="117">
                  <c:v>20506</c:v>
                </c:pt>
                <c:pt idx="118">
                  <c:v>20506</c:v>
                </c:pt>
                <c:pt idx="119">
                  <c:v>21278.5</c:v>
                </c:pt>
                <c:pt idx="120">
                  <c:v>21278.5</c:v>
                </c:pt>
                <c:pt idx="121">
                  <c:v>21278.5</c:v>
                </c:pt>
                <c:pt idx="122">
                  <c:v>21279</c:v>
                </c:pt>
                <c:pt idx="123">
                  <c:v>21279</c:v>
                </c:pt>
                <c:pt idx="124">
                  <c:v>21279</c:v>
                </c:pt>
                <c:pt idx="125">
                  <c:v>21323</c:v>
                </c:pt>
                <c:pt idx="126">
                  <c:v>21323</c:v>
                </c:pt>
                <c:pt idx="127">
                  <c:v>21381.5</c:v>
                </c:pt>
                <c:pt idx="128">
                  <c:v>21425.5</c:v>
                </c:pt>
                <c:pt idx="129">
                  <c:v>21428</c:v>
                </c:pt>
                <c:pt idx="130">
                  <c:v>22098</c:v>
                </c:pt>
                <c:pt idx="131">
                  <c:v>22168.5</c:v>
                </c:pt>
                <c:pt idx="132">
                  <c:v>22168.5</c:v>
                </c:pt>
                <c:pt idx="133">
                  <c:v>22168.5</c:v>
                </c:pt>
                <c:pt idx="134">
                  <c:v>22186</c:v>
                </c:pt>
                <c:pt idx="135">
                  <c:v>22186</c:v>
                </c:pt>
                <c:pt idx="136">
                  <c:v>22186</c:v>
                </c:pt>
                <c:pt idx="137">
                  <c:v>22220</c:v>
                </c:pt>
                <c:pt idx="138">
                  <c:v>22220</c:v>
                </c:pt>
                <c:pt idx="139">
                  <c:v>22220</c:v>
                </c:pt>
                <c:pt idx="140">
                  <c:v>22220</c:v>
                </c:pt>
                <c:pt idx="141">
                  <c:v>22222.5</c:v>
                </c:pt>
                <c:pt idx="142">
                  <c:v>22227.5</c:v>
                </c:pt>
                <c:pt idx="143">
                  <c:v>22237.5</c:v>
                </c:pt>
                <c:pt idx="144">
                  <c:v>22242</c:v>
                </c:pt>
                <c:pt idx="145">
                  <c:v>22247</c:v>
                </c:pt>
                <c:pt idx="146">
                  <c:v>22249.5</c:v>
                </c:pt>
                <c:pt idx="147">
                  <c:v>22252</c:v>
                </c:pt>
                <c:pt idx="148">
                  <c:v>22254</c:v>
                </c:pt>
                <c:pt idx="149">
                  <c:v>22269</c:v>
                </c:pt>
                <c:pt idx="150">
                  <c:v>22269</c:v>
                </c:pt>
                <c:pt idx="151">
                  <c:v>22274</c:v>
                </c:pt>
                <c:pt idx="152">
                  <c:v>22276.5</c:v>
                </c:pt>
                <c:pt idx="153">
                  <c:v>22283.5</c:v>
                </c:pt>
                <c:pt idx="154">
                  <c:v>22286</c:v>
                </c:pt>
                <c:pt idx="155">
                  <c:v>22288.5</c:v>
                </c:pt>
                <c:pt idx="156">
                  <c:v>22291</c:v>
                </c:pt>
                <c:pt idx="157">
                  <c:v>22296</c:v>
                </c:pt>
                <c:pt idx="158">
                  <c:v>22298</c:v>
                </c:pt>
                <c:pt idx="159">
                  <c:v>22300.5</c:v>
                </c:pt>
                <c:pt idx="160">
                  <c:v>22313</c:v>
                </c:pt>
                <c:pt idx="161">
                  <c:v>22318</c:v>
                </c:pt>
                <c:pt idx="162">
                  <c:v>22327.5</c:v>
                </c:pt>
                <c:pt idx="163">
                  <c:v>22330</c:v>
                </c:pt>
                <c:pt idx="164">
                  <c:v>22344.5</c:v>
                </c:pt>
                <c:pt idx="165">
                  <c:v>22352</c:v>
                </c:pt>
                <c:pt idx="166">
                  <c:v>22352</c:v>
                </c:pt>
                <c:pt idx="167">
                  <c:v>22354.5</c:v>
                </c:pt>
                <c:pt idx="168">
                  <c:v>22357</c:v>
                </c:pt>
                <c:pt idx="169">
                  <c:v>22362</c:v>
                </c:pt>
                <c:pt idx="170">
                  <c:v>22366.5</c:v>
                </c:pt>
                <c:pt idx="171">
                  <c:v>22366.5</c:v>
                </c:pt>
                <c:pt idx="172">
                  <c:v>22371.5</c:v>
                </c:pt>
                <c:pt idx="173">
                  <c:v>22374</c:v>
                </c:pt>
                <c:pt idx="174">
                  <c:v>22376.5</c:v>
                </c:pt>
                <c:pt idx="175">
                  <c:v>22388.5</c:v>
                </c:pt>
                <c:pt idx="176">
                  <c:v>22405.5</c:v>
                </c:pt>
                <c:pt idx="177">
                  <c:v>22420</c:v>
                </c:pt>
                <c:pt idx="178">
                  <c:v>22422.5</c:v>
                </c:pt>
                <c:pt idx="179">
                  <c:v>22432.5</c:v>
                </c:pt>
                <c:pt idx="180">
                  <c:v>22434.5</c:v>
                </c:pt>
                <c:pt idx="181">
                  <c:v>22437.5</c:v>
                </c:pt>
                <c:pt idx="182">
                  <c:v>22471</c:v>
                </c:pt>
                <c:pt idx="183">
                  <c:v>22824.5</c:v>
                </c:pt>
                <c:pt idx="184">
                  <c:v>22939</c:v>
                </c:pt>
                <c:pt idx="185">
                  <c:v>22963.5</c:v>
                </c:pt>
                <c:pt idx="186">
                  <c:v>22968.5</c:v>
                </c:pt>
                <c:pt idx="187">
                  <c:v>22971</c:v>
                </c:pt>
                <c:pt idx="188">
                  <c:v>22995.5</c:v>
                </c:pt>
                <c:pt idx="189">
                  <c:v>23027</c:v>
                </c:pt>
                <c:pt idx="190">
                  <c:v>23041.5</c:v>
                </c:pt>
                <c:pt idx="191">
                  <c:v>23083.5</c:v>
                </c:pt>
                <c:pt idx="192">
                  <c:v>23098</c:v>
                </c:pt>
                <c:pt idx="193">
                  <c:v>23100.5</c:v>
                </c:pt>
                <c:pt idx="194">
                  <c:v>23103</c:v>
                </c:pt>
                <c:pt idx="195">
                  <c:v>23105</c:v>
                </c:pt>
                <c:pt idx="196">
                  <c:v>23105.5</c:v>
                </c:pt>
                <c:pt idx="197">
                  <c:v>23107.5</c:v>
                </c:pt>
                <c:pt idx="198">
                  <c:v>23110</c:v>
                </c:pt>
                <c:pt idx="199">
                  <c:v>23125</c:v>
                </c:pt>
                <c:pt idx="200">
                  <c:v>23127.5</c:v>
                </c:pt>
                <c:pt idx="201">
                  <c:v>23132</c:v>
                </c:pt>
                <c:pt idx="202">
                  <c:v>23139.5</c:v>
                </c:pt>
                <c:pt idx="203">
                  <c:v>23147</c:v>
                </c:pt>
                <c:pt idx="204">
                  <c:v>23154</c:v>
                </c:pt>
                <c:pt idx="205">
                  <c:v>23156.5</c:v>
                </c:pt>
                <c:pt idx="206">
                  <c:v>23159</c:v>
                </c:pt>
                <c:pt idx="207">
                  <c:v>23166.5</c:v>
                </c:pt>
                <c:pt idx="208">
                  <c:v>23169</c:v>
                </c:pt>
                <c:pt idx="209">
                  <c:v>23171</c:v>
                </c:pt>
                <c:pt idx="210">
                  <c:v>23171.5</c:v>
                </c:pt>
                <c:pt idx="211">
                  <c:v>23188.5</c:v>
                </c:pt>
                <c:pt idx="212">
                  <c:v>23193</c:v>
                </c:pt>
                <c:pt idx="213">
                  <c:v>23195.5</c:v>
                </c:pt>
                <c:pt idx="214">
                  <c:v>23198</c:v>
                </c:pt>
                <c:pt idx="215">
                  <c:v>23205.5</c:v>
                </c:pt>
                <c:pt idx="216">
                  <c:v>23210.5</c:v>
                </c:pt>
                <c:pt idx="217">
                  <c:v>23213</c:v>
                </c:pt>
                <c:pt idx="218">
                  <c:v>23227.5</c:v>
                </c:pt>
                <c:pt idx="219">
                  <c:v>23239</c:v>
                </c:pt>
                <c:pt idx="220">
                  <c:v>23242</c:v>
                </c:pt>
                <c:pt idx="221">
                  <c:v>23261.5</c:v>
                </c:pt>
                <c:pt idx="222">
                  <c:v>23298</c:v>
                </c:pt>
                <c:pt idx="223">
                  <c:v>23300.5</c:v>
                </c:pt>
                <c:pt idx="224">
                  <c:v>23327.5</c:v>
                </c:pt>
                <c:pt idx="225">
                  <c:v>23330</c:v>
                </c:pt>
                <c:pt idx="226">
                  <c:v>23342</c:v>
                </c:pt>
                <c:pt idx="227">
                  <c:v>23342</c:v>
                </c:pt>
                <c:pt idx="228">
                  <c:v>23359</c:v>
                </c:pt>
                <c:pt idx="229">
                  <c:v>23386</c:v>
                </c:pt>
                <c:pt idx="230">
                  <c:v>23386</c:v>
                </c:pt>
                <c:pt idx="231">
                  <c:v>23795</c:v>
                </c:pt>
                <c:pt idx="232">
                  <c:v>23797.5</c:v>
                </c:pt>
                <c:pt idx="233">
                  <c:v>23817</c:v>
                </c:pt>
                <c:pt idx="234">
                  <c:v>23822</c:v>
                </c:pt>
                <c:pt idx="235">
                  <c:v>23831.5</c:v>
                </c:pt>
                <c:pt idx="236">
                  <c:v>23836.5</c:v>
                </c:pt>
                <c:pt idx="237">
                  <c:v>23946.5</c:v>
                </c:pt>
                <c:pt idx="238">
                  <c:v>23949</c:v>
                </c:pt>
                <c:pt idx="239">
                  <c:v>23951</c:v>
                </c:pt>
                <c:pt idx="240">
                  <c:v>23953.5</c:v>
                </c:pt>
                <c:pt idx="241">
                  <c:v>23956</c:v>
                </c:pt>
                <c:pt idx="242">
                  <c:v>23961</c:v>
                </c:pt>
                <c:pt idx="243">
                  <c:v>23963.5</c:v>
                </c:pt>
                <c:pt idx="244">
                  <c:v>24049</c:v>
                </c:pt>
                <c:pt idx="245">
                  <c:v>24912</c:v>
                </c:pt>
                <c:pt idx="246">
                  <c:v>25763</c:v>
                </c:pt>
                <c:pt idx="247">
                  <c:v>26753</c:v>
                </c:pt>
                <c:pt idx="248">
                  <c:v>27621</c:v>
                </c:pt>
                <c:pt idx="249">
                  <c:v>27713.5</c:v>
                </c:pt>
                <c:pt idx="250">
                  <c:v>27723.5</c:v>
                </c:pt>
                <c:pt idx="251">
                  <c:v>28376.5</c:v>
                </c:pt>
                <c:pt idx="252">
                  <c:v>28467</c:v>
                </c:pt>
                <c:pt idx="253">
                  <c:v>28467</c:v>
                </c:pt>
                <c:pt idx="254">
                  <c:v>28467</c:v>
                </c:pt>
                <c:pt idx="255">
                  <c:v>28594</c:v>
                </c:pt>
                <c:pt idx="256">
                  <c:v>28611</c:v>
                </c:pt>
                <c:pt idx="257">
                  <c:v>29313</c:v>
                </c:pt>
                <c:pt idx="258">
                  <c:v>29330</c:v>
                </c:pt>
                <c:pt idx="259">
                  <c:v>29354.5</c:v>
                </c:pt>
                <c:pt idx="260">
                  <c:v>29442.5</c:v>
                </c:pt>
                <c:pt idx="261">
                  <c:v>29442.5</c:v>
                </c:pt>
                <c:pt idx="262">
                  <c:v>29447.5</c:v>
                </c:pt>
                <c:pt idx="263">
                  <c:v>30129.5</c:v>
                </c:pt>
                <c:pt idx="264">
                  <c:v>30232</c:v>
                </c:pt>
                <c:pt idx="265">
                  <c:v>30237</c:v>
                </c:pt>
                <c:pt idx="266">
                  <c:v>31195.5</c:v>
                </c:pt>
                <c:pt idx="267">
                  <c:v>31234.5</c:v>
                </c:pt>
                <c:pt idx="268">
                  <c:v>31264</c:v>
                </c:pt>
                <c:pt idx="269">
                  <c:v>31941.5</c:v>
                </c:pt>
                <c:pt idx="270">
                  <c:v>31961</c:v>
                </c:pt>
                <c:pt idx="271">
                  <c:v>32005</c:v>
                </c:pt>
                <c:pt idx="272">
                  <c:v>32080.5</c:v>
                </c:pt>
                <c:pt idx="273">
                  <c:v>33034</c:v>
                </c:pt>
                <c:pt idx="274">
                  <c:v>33092.5</c:v>
                </c:pt>
                <c:pt idx="275">
                  <c:v>33775</c:v>
                </c:pt>
                <c:pt idx="276">
                  <c:v>33777.5</c:v>
                </c:pt>
                <c:pt idx="277">
                  <c:v>33789.5</c:v>
                </c:pt>
                <c:pt idx="278">
                  <c:v>33792</c:v>
                </c:pt>
                <c:pt idx="279">
                  <c:v>33836</c:v>
                </c:pt>
                <c:pt idx="280">
                  <c:v>33838.5</c:v>
                </c:pt>
                <c:pt idx="281">
                  <c:v>33863</c:v>
                </c:pt>
                <c:pt idx="282">
                  <c:v>33863</c:v>
                </c:pt>
                <c:pt idx="283">
                  <c:v>33865.5</c:v>
                </c:pt>
                <c:pt idx="284">
                  <c:v>33865.5</c:v>
                </c:pt>
                <c:pt idx="285">
                  <c:v>33865.5</c:v>
                </c:pt>
                <c:pt idx="286">
                  <c:v>33865.5</c:v>
                </c:pt>
                <c:pt idx="287">
                  <c:v>33868</c:v>
                </c:pt>
                <c:pt idx="288">
                  <c:v>33868</c:v>
                </c:pt>
                <c:pt idx="289">
                  <c:v>33868</c:v>
                </c:pt>
                <c:pt idx="290">
                  <c:v>33868</c:v>
                </c:pt>
                <c:pt idx="291">
                  <c:v>33904.5</c:v>
                </c:pt>
                <c:pt idx="292">
                  <c:v>33907</c:v>
                </c:pt>
                <c:pt idx="293">
                  <c:v>34543</c:v>
                </c:pt>
                <c:pt idx="294">
                  <c:v>34601.5</c:v>
                </c:pt>
                <c:pt idx="295">
                  <c:v>34601.5</c:v>
                </c:pt>
                <c:pt idx="296">
                  <c:v>34601.5</c:v>
                </c:pt>
                <c:pt idx="297">
                  <c:v>34662.5</c:v>
                </c:pt>
                <c:pt idx="298">
                  <c:v>34670</c:v>
                </c:pt>
                <c:pt idx="299">
                  <c:v>34733.5</c:v>
                </c:pt>
                <c:pt idx="300">
                  <c:v>34736</c:v>
                </c:pt>
                <c:pt idx="301">
                  <c:v>34736</c:v>
                </c:pt>
                <c:pt idx="302">
                  <c:v>34762.5</c:v>
                </c:pt>
                <c:pt idx="303">
                  <c:v>34765</c:v>
                </c:pt>
                <c:pt idx="304">
                  <c:v>34809</c:v>
                </c:pt>
                <c:pt idx="305">
                  <c:v>34811.5</c:v>
                </c:pt>
                <c:pt idx="306">
                  <c:v>35428</c:v>
                </c:pt>
                <c:pt idx="307">
                  <c:v>35542.5</c:v>
                </c:pt>
                <c:pt idx="308">
                  <c:v>35562</c:v>
                </c:pt>
                <c:pt idx="309">
                  <c:v>35572</c:v>
                </c:pt>
                <c:pt idx="310">
                  <c:v>35574.5</c:v>
                </c:pt>
                <c:pt idx="311">
                  <c:v>35682</c:v>
                </c:pt>
                <c:pt idx="312">
                  <c:v>35682</c:v>
                </c:pt>
                <c:pt idx="313">
                  <c:v>35682</c:v>
                </c:pt>
                <c:pt idx="314">
                  <c:v>36442.5</c:v>
                </c:pt>
                <c:pt idx="315">
                  <c:v>36630.5</c:v>
                </c:pt>
                <c:pt idx="316">
                  <c:v>36630.5</c:v>
                </c:pt>
                <c:pt idx="317">
                  <c:v>36630.5</c:v>
                </c:pt>
                <c:pt idx="318">
                  <c:v>38216</c:v>
                </c:pt>
                <c:pt idx="319">
                  <c:v>38438</c:v>
                </c:pt>
                <c:pt idx="320">
                  <c:v>39128</c:v>
                </c:pt>
              </c:numCache>
            </c:numRef>
          </c:xVal>
          <c:yVal>
            <c:numRef>
              <c:f>A!$N$21:$N$341</c:f>
              <c:numCache>
                <c:formatCode>General</c:formatCode>
                <c:ptCount val="321"/>
                <c:pt idx="3">
                  <c:v>1.9912219991965685E-2</c:v>
                </c:pt>
                <c:pt idx="4">
                  <c:v>1.6503479993843939E-2</c:v>
                </c:pt>
                <c:pt idx="5">
                  <c:v>6.0213800024939701E-3</c:v>
                </c:pt>
                <c:pt idx="7">
                  <c:v>2.4510599992936477E-2</c:v>
                </c:pt>
                <c:pt idx="8">
                  <c:v>2.5322299996332731E-2</c:v>
                </c:pt>
                <c:pt idx="9">
                  <c:v>2.54339999955846E-2</c:v>
                </c:pt>
                <c:pt idx="11">
                  <c:v>7.3517799974069931E-3</c:v>
                </c:pt>
                <c:pt idx="12">
                  <c:v>9.8634800015133806E-3</c:v>
                </c:pt>
                <c:pt idx="14">
                  <c:v>3.6102040001424029E-2</c:v>
                </c:pt>
                <c:pt idx="15">
                  <c:v>3.8102040001831483E-2</c:v>
                </c:pt>
                <c:pt idx="16">
                  <c:v>3.9613739994820207E-2</c:v>
                </c:pt>
                <c:pt idx="17">
                  <c:v>3.0125439996481873E-2</c:v>
                </c:pt>
                <c:pt idx="23">
                  <c:v>2.5025579998327885E-2</c:v>
                </c:pt>
                <c:pt idx="27">
                  <c:v>4.390231999423122E-2</c:v>
                </c:pt>
                <c:pt idx="28">
                  <c:v>5.7143979996908456E-2</c:v>
                </c:pt>
                <c:pt idx="29">
                  <c:v>5.0167380002676509E-2</c:v>
                </c:pt>
                <c:pt idx="30">
                  <c:v>4.5758640000713058E-2</c:v>
                </c:pt>
                <c:pt idx="31">
                  <c:v>4.7758640001120511E-2</c:v>
                </c:pt>
                <c:pt idx="32">
                  <c:v>2.7987959998426959E-2</c:v>
                </c:pt>
                <c:pt idx="33">
                  <c:v>2.6170479999564122E-2</c:v>
                </c:pt>
                <c:pt idx="34">
                  <c:v>3.2761739996203687E-2</c:v>
                </c:pt>
                <c:pt idx="35">
                  <c:v>3.9376399996399414E-2</c:v>
                </c:pt>
                <c:pt idx="36">
                  <c:v>3.9455960002669599E-2</c:v>
                </c:pt>
                <c:pt idx="37">
                  <c:v>4.1079859998717438E-2</c:v>
                </c:pt>
                <c:pt idx="38">
                  <c:v>4.6591559999797028E-2</c:v>
                </c:pt>
                <c:pt idx="39">
                  <c:v>5.9112619994266424E-2</c:v>
                </c:pt>
                <c:pt idx="40">
                  <c:v>3.461495999363251E-2</c:v>
                </c:pt>
                <c:pt idx="41">
                  <c:v>4.4538499998452608E-2</c:v>
                </c:pt>
                <c:pt idx="42">
                  <c:v>5.0538499992399011E-2</c:v>
                </c:pt>
                <c:pt idx="43">
                  <c:v>5.1538499996240716E-2</c:v>
                </c:pt>
                <c:pt idx="44">
                  <c:v>5.2096999992500059E-2</c:v>
                </c:pt>
                <c:pt idx="45">
                  <c:v>3.760869999678107E-2</c:v>
                </c:pt>
                <c:pt idx="46">
                  <c:v>3.4641459998965729E-2</c:v>
                </c:pt>
                <c:pt idx="47">
                  <c:v>3.5641459995531477E-2</c:v>
                </c:pt>
                <c:pt idx="51">
                  <c:v>5.1391719993262086E-2</c:v>
                </c:pt>
                <c:pt idx="70">
                  <c:v>5.8522399995126761E-2</c:v>
                </c:pt>
                <c:pt idx="79">
                  <c:v>6.6601959995750804E-2</c:v>
                </c:pt>
                <c:pt idx="81">
                  <c:v>6.3887439995596651E-2</c:v>
                </c:pt>
                <c:pt idx="86">
                  <c:v>5.6910840001364704E-2</c:v>
                </c:pt>
                <c:pt idx="87">
                  <c:v>6.1910839998745359E-2</c:v>
                </c:pt>
                <c:pt idx="95">
                  <c:v>7.3420359993178863E-2</c:v>
                </c:pt>
                <c:pt idx="96">
                  <c:v>7.5220359991362784E-2</c:v>
                </c:pt>
                <c:pt idx="99">
                  <c:v>7.6358419995813165E-2</c:v>
                </c:pt>
                <c:pt idx="101">
                  <c:v>8.6461380000400823E-2</c:v>
                </c:pt>
                <c:pt idx="102">
                  <c:v>8.9461379997374024E-2</c:v>
                </c:pt>
                <c:pt idx="103">
                  <c:v>7.3973079997813329E-2</c:v>
                </c:pt>
                <c:pt idx="104">
                  <c:v>7.3505839995050337E-2</c:v>
                </c:pt>
                <c:pt idx="105">
                  <c:v>7.400583999697119E-2</c:v>
                </c:pt>
                <c:pt idx="115">
                  <c:v>8.9035320001130458E-2</c:v>
                </c:pt>
                <c:pt idx="127">
                  <c:v>8.4665419992234092E-2</c:v>
                </c:pt>
                <c:pt idx="128">
                  <c:v>9.0871339991281275E-2</c:v>
                </c:pt>
                <c:pt idx="129">
                  <c:v>8.6383039997599553E-2</c:v>
                </c:pt>
                <c:pt idx="147">
                  <c:v>0.1012393599958159</c:v>
                </c:pt>
                <c:pt idx="258">
                  <c:v>0.16476439999678405</c:v>
                </c:pt>
                <c:pt idx="259">
                  <c:v>0.16463905999262352</c:v>
                </c:pt>
                <c:pt idx="260">
                  <c:v>0.18167089999769814</c:v>
                </c:pt>
                <c:pt idx="261">
                  <c:v>0.18236089999845717</c:v>
                </c:pt>
                <c:pt idx="262">
                  <c:v>0.18103429999609943</c:v>
                </c:pt>
                <c:pt idx="265">
                  <c:v>0.17339915999764344</c:v>
                </c:pt>
                <c:pt idx="267">
                  <c:v>0.18417745999613544</c:v>
                </c:pt>
                <c:pt idx="272">
                  <c:v>0.19781674000114435</c:v>
                </c:pt>
                <c:pt idx="273">
                  <c:v>0.20582912000099896</c:v>
                </c:pt>
                <c:pt idx="286">
                  <c:v>0.21960053999646334</c:v>
                </c:pt>
                <c:pt idx="288">
                  <c:v>0.21748223999748006</c:v>
                </c:pt>
                <c:pt idx="289">
                  <c:v>0.21748223999748006</c:v>
                </c:pt>
                <c:pt idx="290">
                  <c:v>0.21758223999495385</c:v>
                </c:pt>
                <c:pt idx="294">
                  <c:v>0.22567501999583328</c:v>
                </c:pt>
                <c:pt idx="295">
                  <c:v>0.22567501999583328</c:v>
                </c:pt>
                <c:pt idx="296">
                  <c:v>0.2259750199955306</c:v>
                </c:pt>
                <c:pt idx="306">
                  <c:v>0.2369030399931944</c:v>
                </c:pt>
                <c:pt idx="308">
                  <c:v>0.23883015999308554</c:v>
                </c:pt>
                <c:pt idx="319">
                  <c:v>0.26748984000005294</c:v>
                </c:pt>
                <c:pt idx="320">
                  <c:v>0.27571903999341885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9481-453C-9D5E-33992ECCE026}"/>
            </c:ext>
          </c:extLst>
        </c:ser>
        <c:ser>
          <c:idx val="7"/>
          <c:order val="7"/>
          <c:tx>
            <c:strRef>
              <c:f>A!$O$20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A!$F$21:$F$341</c:f>
              <c:numCache>
                <c:formatCode>General</c:formatCode>
                <c:ptCount val="321"/>
                <c:pt idx="0">
                  <c:v>9873</c:v>
                </c:pt>
                <c:pt idx="1">
                  <c:v>9873</c:v>
                </c:pt>
                <c:pt idx="2">
                  <c:v>10677.5</c:v>
                </c:pt>
                <c:pt idx="3">
                  <c:v>11391.5</c:v>
                </c:pt>
                <c:pt idx="4">
                  <c:v>11411</c:v>
                </c:pt>
                <c:pt idx="5">
                  <c:v>11628.5</c:v>
                </c:pt>
                <c:pt idx="6">
                  <c:v>12494</c:v>
                </c:pt>
                <c:pt idx="7">
                  <c:v>12545</c:v>
                </c:pt>
                <c:pt idx="8">
                  <c:v>12547.5</c:v>
                </c:pt>
                <c:pt idx="9">
                  <c:v>12550</c:v>
                </c:pt>
                <c:pt idx="10">
                  <c:v>13391.5</c:v>
                </c:pt>
                <c:pt idx="11">
                  <c:v>13408.5</c:v>
                </c:pt>
                <c:pt idx="12">
                  <c:v>13411</c:v>
                </c:pt>
                <c:pt idx="13">
                  <c:v>13924.5</c:v>
                </c:pt>
                <c:pt idx="14">
                  <c:v>14103</c:v>
                </c:pt>
                <c:pt idx="15">
                  <c:v>14103</c:v>
                </c:pt>
                <c:pt idx="16">
                  <c:v>14105.5</c:v>
                </c:pt>
                <c:pt idx="17">
                  <c:v>14108</c:v>
                </c:pt>
                <c:pt idx="18">
                  <c:v>14132.5</c:v>
                </c:pt>
                <c:pt idx="19">
                  <c:v>14134.5</c:v>
                </c:pt>
                <c:pt idx="20">
                  <c:v>14137</c:v>
                </c:pt>
                <c:pt idx="21">
                  <c:v>14139.5</c:v>
                </c:pt>
                <c:pt idx="22">
                  <c:v>14144.5</c:v>
                </c:pt>
                <c:pt idx="23">
                  <c:v>14193.5</c:v>
                </c:pt>
                <c:pt idx="24">
                  <c:v>14208</c:v>
                </c:pt>
                <c:pt idx="25">
                  <c:v>14235</c:v>
                </c:pt>
                <c:pt idx="26">
                  <c:v>14235</c:v>
                </c:pt>
                <c:pt idx="27">
                  <c:v>14274</c:v>
                </c:pt>
                <c:pt idx="28">
                  <c:v>15073.5</c:v>
                </c:pt>
                <c:pt idx="29">
                  <c:v>15078.5</c:v>
                </c:pt>
                <c:pt idx="30">
                  <c:v>15098</c:v>
                </c:pt>
                <c:pt idx="31">
                  <c:v>15098</c:v>
                </c:pt>
                <c:pt idx="32">
                  <c:v>15147</c:v>
                </c:pt>
                <c:pt idx="33">
                  <c:v>15186</c:v>
                </c:pt>
                <c:pt idx="34">
                  <c:v>15205.5</c:v>
                </c:pt>
                <c:pt idx="35">
                  <c:v>15230</c:v>
                </c:pt>
                <c:pt idx="36">
                  <c:v>15247</c:v>
                </c:pt>
                <c:pt idx="37">
                  <c:v>15914.5</c:v>
                </c:pt>
                <c:pt idx="38">
                  <c:v>15917</c:v>
                </c:pt>
                <c:pt idx="39">
                  <c:v>15921.5</c:v>
                </c:pt>
                <c:pt idx="40">
                  <c:v>15922</c:v>
                </c:pt>
                <c:pt idx="41">
                  <c:v>16012.5</c:v>
                </c:pt>
                <c:pt idx="42">
                  <c:v>16012.5</c:v>
                </c:pt>
                <c:pt idx="43">
                  <c:v>16012.5</c:v>
                </c:pt>
                <c:pt idx="44">
                  <c:v>16025</c:v>
                </c:pt>
                <c:pt idx="45">
                  <c:v>16027.5</c:v>
                </c:pt>
                <c:pt idx="46">
                  <c:v>16034.5</c:v>
                </c:pt>
                <c:pt idx="47">
                  <c:v>16034.5</c:v>
                </c:pt>
                <c:pt idx="48">
                  <c:v>16034.5</c:v>
                </c:pt>
                <c:pt idx="49">
                  <c:v>16034.5</c:v>
                </c:pt>
                <c:pt idx="50">
                  <c:v>16171</c:v>
                </c:pt>
                <c:pt idx="51">
                  <c:v>16729</c:v>
                </c:pt>
                <c:pt idx="52">
                  <c:v>17638.5</c:v>
                </c:pt>
                <c:pt idx="53">
                  <c:v>17658</c:v>
                </c:pt>
                <c:pt idx="54">
                  <c:v>17738.5</c:v>
                </c:pt>
                <c:pt idx="55">
                  <c:v>17738.5</c:v>
                </c:pt>
                <c:pt idx="56">
                  <c:v>17772.5</c:v>
                </c:pt>
                <c:pt idx="57">
                  <c:v>17772.5</c:v>
                </c:pt>
                <c:pt idx="58">
                  <c:v>17790</c:v>
                </c:pt>
                <c:pt idx="59">
                  <c:v>17814</c:v>
                </c:pt>
                <c:pt idx="60">
                  <c:v>17814</c:v>
                </c:pt>
                <c:pt idx="61">
                  <c:v>17819</c:v>
                </c:pt>
                <c:pt idx="62">
                  <c:v>18628.5</c:v>
                </c:pt>
                <c:pt idx="63">
                  <c:v>18628.5</c:v>
                </c:pt>
                <c:pt idx="64">
                  <c:v>18633.5</c:v>
                </c:pt>
                <c:pt idx="65">
                  <c:v>18633.5</c:v>
                </c:pt>
                <c:pt idx="66">
                  <c:v>18640.5</c:v>
                </c:pt>
                <c:pt idx="67">
                  <c:v>18640.5</c:v>
                </c:pt>
                <c:pt idx="68">
                  <c:v>18643</c:v>
                </c:pt>
                <c:pt idx="69">
                  <c:v>18643</c:v>
                </c:pt>
                <c:pt idx="70">
                  <c:v>18680</c:v>
                </c:pt>
                <c:pt idx="71">
                  <c:v>18682</c:v>
                </c:pt>
                <c:pt idx="72">
                  <c:v>18682</c:v>
                </c:pt>
                <c:pt idx="73">
                  <c:v>18684.5</c:v>
                </c:pt>
                <c:pt idx="74">
                  <c:v>18684.5</c:v>
                </c:pt>
                <c:pt idx="75">
                  <c:v>18687</c:v>
                </c:pt>
                <c:pt idx="76">
                  <c:v>18687</c:v>
                </c:pt>
                <c:pt idx="77">
                  <c:v>18689.5</c:v>
                </c:pt>
                <c:pt idx="78">
                  <c:v>18689.5</c:v>
                </c:pt>
                <c:pt idx="79">
                  <c:v>18697</c:v>
                </c:pt>
                <c:pt idx="80">
                  <c:v>18729</c:v>
                </c:pt>
                <c:pt idx="81">
                  <c:v>18758</c:v>
                </c:pt>
                <c:pt idx="82">
                  <c:v>18758</c:v>
                </c:pt>
                <c:pt idx="83">
                  <c:v>18758</c:v>
                </c:pt>
                <c:pt idx="84">
                  <c:v>18758</c:v>
                </c:pt>
                <c:pt idx="85">
                  <c:v>18758</c:v>
                </c:pt>
                <c:pt idx="86">
                  <c:v>18763</c:v>
                </c:pt>
                <c:pt idx="87">
                  <c:v>18763</c:v>
                </c:pt>
                <c:pt idx="88">
                  <c:v>18780</c:v>
                </c:pt>
                <c:pt idx="89">
                  <c:v>19350</c:v>
                </c:pt>
                <c:pt idx="90">
                  <c:v>19350</c:v>
                </c:pt>
                <c:pt idx="91">
                  <c:v>19538</c:v>
                </c:pt>
                <c:pt idx="92">
                  <c:v>19538</c:v>
                </c:pt>
                <c:pt idx="93">
                  <c:v>19540.5</c:v>
                </c:pt>
                <c:pt idx="94">
                  <c:v>19540.5</c:v>
                </c:pt>
                <c:pt idx="95">
                  <c:v>19577</c:v>
                </c:pt>
                <c:pt idx="96">
                  <c:v>19577</c:v>
                </c:pt>
                <c:pt idx="97">
                  <c:v>19579.5</c:v>
                </c:pt>
                <c:pt idx="98">
                  <c:v>19579.5</c:v>
                </c:pt>
                <c:pt idx="99">
                  <c:v>19606.5</c:v>
                </c:pt>
                <c:pt idx="100">
                  <c:v>19623.5</c:v>
                </c:pt>
                <c:pt idx="101">
                  <c:v>19628.5</c:v>
                </c:pt>
                <c:pt idx="102">
                  <c:v>19628.5</c:v>
                </c:pt>
                <c:pt idx="103">
                  <c:v>19631</c:v>
                </c:pt>
                <c:pt idx="104">
                  <c:v>19638</c:v>
                </c:pt>
                <c:pt idx="105">
                  <c:v>19638</c:v>
                </c:pt>
                <c:pt idx="106">
                  <c:v>19687</c:v>
                </c:pt>
                <c:pt idx="107">
                  <c:v>19687</c:v>
                </c:pt>
                <c:pt idx="108">
                  <c:v>20367</c:v>
                </c:pt>
                <c:pt idx="109">
                  <c:v>20367</c:v>
                </c:pt>
                <c:pt idx="110">
                  <c:v>20433</c:v>
                </c:pt>
                <c:pt idx="111">
                  <c:v>20433</c:v>
                </c:pt>
                <c:pt idx="112">
                  <c:v>20491.5</c:v>
                </c:pt>
                <c:pt idx="113">
                  <c:v>20491.5</c:v>
                </c:pt>
                <c:pt idx="114">
                  <c:v>20491.5</c:v>
                </c:pt>
                <c:pt idx="115">
                  <c:v>20499</c:v>
                </c:pt>
                <c:pt idx="116">
                  <c:v>20506</c:v>
                </c:pt>
                <c:pt idx="117">
                  <c:v>20506</c:v>
                </c:pt>
                <c:pt idx="118">
                  <c:v>20506</c:v>
                </c:pt>
                <c:pt idx="119">
                  <c:v>21278.5</c:v>
                </c:pt>
                <c:pt idx="120">
                  <c:v>21278.5</c:v>
                </c:pt>
                <c:pt idx="121">
                  <c:v>21278.5</c:v>
                </c:pt>
                <c:pt idx="122">
                  <c:v>21279</c:v>
                </c:pt>
                <c:pt idx="123">
                  <c:v>21279</c:v>
                </c:pt>
                <c:pt idx="124">
                  <c:v>21279</c:v>
                </c:pt>
                <c:pt idx="125">
                  <c:v>21323</c:v>
                </c:pt>
                <c:pt idx="126">
                  <c:v>21323</c:v>
                </c:pt>
                <c:pt idx="127">
                  <c:v>21381.5</c:v>
                </c:pt>
                <c:pt idx="128">
                  <c:v>21425.5</c:v>
                </c:pt>
                <c:pt idx="129">
                  <c:v>21428</c:v>
                </c:pt>
                <c:pt idx="130">
                  <c:v>22098</c:v>
                </c:pt>
                <c:pt idx="131">
                  <c:v>22168.5</c:v>
                </c:pt>
                <c:pt idx="132">
                  <c:v>22168.5</c:v>
                </c:pt>
                <c:pt idx="133">
                  <c:v>22168.5</c:v>
                </c:pt>
                <c:pt idx="134">
                  <c:v>22186</c:v>
                </c:pt>
                <c:pt idx="135">
                  <c:v>22186</c:v>
                </c:pt>
                <c:pt idx="136">
                  <c:v>22186</c:v>
                </c:pt>
                <c:pt idx="137">
                  <c:v>22220</c:v>
                </c:pt>
                <c:pt idx="138">
                  <c:v>22220</c:v>
                </c:pt>
                <c:pt idx="139">
                  <c:v>22220</c:v>
                </c:pt>
                <c:pt idx="140">
                  <c:v>22220</c:v>
                </c:pt>
                <c:pt idx="141">
                  <c:v>22222.5</c:v>
                </c:pt>
                <c:pt idx="142">
                  <c:v>22227.5</c:v>
                </c:pt>
                <c:pt idx="143">
                  <c:v>22237.5</c:v>
                </c:pt>
                <c:pt idx="144">
                  <c:v>22242</c:v>
                </c:pt>
                <c:pt idx="145">
                  <c:v>22247</c:v>
                </c:pt>
                <c:pt idx="146">
                  <c:v>22249.5</c:v>
                </c:pt>
                <c:pt idx="147">
                  <c:v>22252</c:v>
                </c:pt>
                <c:pt idx="148">
                  <c:v>22254</c:v>
                </c:pt>
                <c:pt idx="149">
                  <c:v>22269</c:v>
                </c:pt>
                <c:pt idx="150">
                  <c:v>22269</c:v>
                </c:pt>
                <c:pt idx="151">
                  <c:v>22274</c:v>
                </c:pt>
                <c:pt idx="152">
                  <c:v>22276.5</c:v>
                </c:pt>
                <c:pt idx="153">
                  <c:v>22283.5</c:v>
                </c:pt>
                <c:pt idx="154">
                  <c:v>22286</c:v>
                </c:pt>
                <c:pt idx="155">
                  <c:v>22288.5</c:v>
                </c:pt>
                <c:pt idx="156">
                  <c:v>22291</c:v>
                </c:pt>
                <c:pt idx="157">
                  <c:v>22296</c:v>
                </c:pt>
                <c:pt idx="158">
                  <c:v>22298</c:v>
                </c:pt>
                <c:pt idx="159">
                  <c:v>22300.5</c:v>
                </c:pt>
                <c:pt idx="160">
                  <c:v>22313</c:v>
                </c:pt>
                <c:pt idx="161">
                  <c:v>22318</c:v>
                </c:pt>
                <c:pt idx="162">
                  <c:v>22327.5</c:v>
                </c:pt>
                <c:pt idx="163">
                  <c:v>22330</c:v>
                </c:pt>
                <c:pt idx="164">
                  <c:v>22344.5</c:v>
                </c:pt>
                <c:pt idx="165">
                  <c:v>22352</c:v>
                </c:pt>
                <c:pt idx="166">
                  <c:v>22352</c:v>
                </c:pt>
                <c:pt idx="167">
                  <c:v>22354.5</c:v>
                </c:pt>
                <c:pt idx="168">
                  <c:v>22357</c:v>
                </c:pt>
                <c:pt idx="169">
                  <c:v>22362</c:v>
                </c:pt>
                <c:pt idx="170">
                  <c:v>22366.5</c:v>
                </c:pt>
                <c:pt idx="171">
                  <c:v>22366.5</c:v>
                </c:pt>
                <c:pt idx="172">
                  <c:v>22371.5</c:v>
                </c:pt>
                <c:pt idx="173">
                  <c:v>22374</c:v>
                </c:pt>
                <c:pt idx="174">
                  <c:v>22376.5</c:v>
                </c:pt>
                <c:pt idx="175">
                  <c:v>22388.5</c:v>
                </c:pt>
                <c:pt idx="176">
                  <c:v>22405.5</c:v>
                </c:pt>
                <c:pt idx="177">
                  <c:v>22420</c:v>
                </c:pt>
                <c:pt idx="178">
                  <c:v>22422.5</c:v>
                </c:pt>
                <c:pt idx="179">
                  <c:v>22432.5</c:v>
                </c:pt>
                <c:pt idx="180">
                  <c:v>22434.5</c:v>
                </c:pt>
                <c:pt idx="181">
                  <c:v>22437.5</c:v>
                </c:pt>
                <c:pt idx="182">
                  <c:v>22471</c:v>
                </c:pt>
                <c:pt idx="183">
                  <c:v>22824.5</c:v>
                </c:pt>
                <c:pt idx="184">
                  <c:v>22939</c:v>
                </c:pt>
                <c:pt idx="185">
                  <c:v>22963.5</c:v>
                </c:pt>
                <c:pt idx="186">
                  <c:v>22968.5</c:v>
                </c:pt>
                <c:pt idx="187">
                  <c:v>22971</c:v>
                </c:pt>
                <c:pt idx="188">
                  <c:v>22995.5</c:v>
                </c:pt>
                <c:pt idx="189">
                  <c:v>23027</c:v>
                </c:pt>
                <c:pt idx="190">
                  <c:v>23041.5</c:v>
                </c:pt>
                <c:pt idx="191">
                  <c:v>23083.5</c:v>
                </c:pt>
                <c:pt idx="192">
                  <c:v>23098</c:v>
                </c:pt>
                <c:pt idx="193">
                  <c:v>23100.5</c:v>
                </c:pt>
                <c:pt idx="194">
                  <c:v>23103</c:v>
                </c:pt>
                <c:pt idx="195">
                  <c:v>23105</c:v>
                </c:pt>
                <c:pt idx="196">
                  <c:v>23105.5</c:v>
                </c:pt>
                <c:pt idx="197">
                  <c:v>23107.5</c:v>
                </c:pt>
                <c:pt idx="198">
                  <c:v>23110</c:v>
                </c:pt>
                <c:pt idx="199">
                  <c:v>23125</c:v>
                </c:pt>
                <c:pt idx="200">
                  <c:v>23127.5</c:v>
                </c:pt>
                <c:pt idx="201">
                  <c:v>23132</c:v>
                </c:pt>
                <c:pt idx="202">
                  <c:v>23139.5</c:v>
                </c:pt>
                <c:pt idx="203">
                  <c:v>23147</c:v>
                </c:pt>
                <c:pt idx="204">
                  <c:v>23154</c:v>
                </c:pt>
                <c:pt idx="205">
                  <c:v>23156.5</c:v>
                </c:pt>
                <c:pt idx="206">
                  <c:v>23159</c:v>
                </c:pt>
                <c:pt idx="207">
                  <c:v>23166.5</c:v>
                </c:pt>
                <c:pt idx="208">
                  <c:v>23169</c:v>
                </c:pt>
                <c:pt idx="209">
                  <c:v>23171</c:v>
                </c:pt>
                <c:pt idx="210">
                  <c:v>23171.5</c:v>
                </c:pt>
                <c:pt idx="211">
                  <c:v>23188.5</c:v>
                </c:pt>
                <c:pt idx="212">
                  <c:v>23193</c:v>
                </c:pt>
                <c:pt idx="213">
                  <c:v>23195.5</c:v>
                </c:pt>
                <c:pt idx="214">
                  <c:v>23198</c:v>
                </c:pt>
                <c:pt idx="215">
                  <c:v>23205.5</c:v>
                </c:pt>
                <c:pt idx="216">
                  <c:v>23210.5</c:v>
                </c:pt>
                <c:pt idx="217">
                  <c:v>23213</c:v>
                </c:pt>
                <c:pt idx="218">
                  <c:v>23227.5</c:v>
                </c:pt>
                <c:pt idx="219">
                  <c:v>23239</c:v>
                </c:pt>
                <c:pt idx="220">
                  <c:v>23242</c:v>
                </c:pt>
                <c:pt idx="221">
                  <c:v>23261.5</c:v>
                </c:pt>
                <c:pt idx="222">
                  <c:v>23298</c:v>
                </c:pt>
                <c:pt idx="223">
                  <c:v>23300.5</c:v>
                </c:pt>
                <c:pt idx="224">
                  <c:v>23327.5</c:v>
                </c:pt>
                <c:pt idx="225">
                  <c:v>23330</c:v>
                </c:pt>
                <c:pt idx="226">
                  <c:v>23342</c:v>
                </c:pt>
                <c:pt idx="227">
                  <c:v>23342</c:v>
                </c:pt>
                <c:pt idx="228">
                  <c:v>23359</c:v>
                </c:pt>
                <c:pt idx="229">
                  <c:v>23386</c:v>
                </c:pt>
                <c:pt idx="230">
                  <c:v>23386</c:v>
                </c:pt>
                <c:pt idx="231">
                  <c:v>23795</c:v>
                </c:pt>
                <c:pt idx="232">
                  <c:v>23797.5</c:v>
                </c:pt>
                <c:pt idx="233">
                  <c:v>23817</c:v>
                </c:pt>
                <c:pt idx="234">
                  <c:v>23822</c:v>
                </c:pt>
                <c:pt idx="235">
                  <c:v>23831.5</c:v>
                </c:pt>
                <c:pt idx="236">
                  <c:v>23836.5</c:v>
                </c:pt>
                <c:pt idx="237">
                  <c:v>23946.5</c:v>
                </c:pt>
                <c:pt idx="238">
                  <c:v>23949</c:v>
                </c:pt>
                <c:pt idx="239">
                  <c:v>23951</c:v>
                </c:pt>
                <c:pt idx="240">
                  <c:v>23953.5</c:v>
                </c:pt>
                <c:pt idx="241">
                  <c:v>23956</c:v>
                </c:pt>
                <c:pt idx="242">
                  <c:v>23961</c:v>
                </c:pt>
                <c:pt idx="243">
                  <c:v>23963.5</c:v>
                </c:pt>
                <c:pt idx="244">
                  <c:v>24049</c:v>
                </c:pt>
                <c:pt idx="245">
                  <c:v>24912</c:v>
                </c:pt>
                <c:pt idx="246">
                  <c:v>25763</c:v>
                </c:pt>
                <c:pt idx="247">
                  <c:v>26753</c:v>
                </c:pt>
                <c:pt idx="248">
                  <c:v>27621</c:v>
                </c:pt>
                <c:pt idx="249">
                  <c:v>27713.5</c:v>
                </c:pt>
                <c:pt idx="250">
                  <c:v>27723.5</c:v>
                </c:pt>
                <c:pt idx="251">
                  <c:v>28376.5</c:v>
                </c:pt>
                <c:pt idx="252">
                  <c:v>28467</c:v>
                </c:pt>
                <c:pt idx="253">
                  <c:v>28467</c:v>
                </c:pt>
                <c:pt idx="254">
                  <c:v>28467</c:v>
                </c:pt>
                <c:pt idx="255">
                  <c:v>28594</c:v>
                </c:pt>
                <c:pt idx="256">
                  <c:v>28611</c:v>
                </c:pt>
                <c:pt idx="257">
                  <c:v>29313</c:v>
                </c:pt>
                <c:pt idx="258">
                  <c:v>29330</c:v>
                </c:pt>
                <c:pt idx="259">
                  <c:v>29354.5</c:v>
                </c:pt>
                <c:pt idx="260">
                  <c:v>29442.5</c:v>
                </c:pt>
                <c:pt idx="261">
                  <c:v>29442.5</c:v>
                </c:pt>
                <c:pt idx="262">
                  <c:v>29447.5</c:v>
                </c:pt>
                <c:pt idx="263">
                  <c:v>30129.5</c:v>
                </c:pt>
                <c:pt idx="264">
                  <c:v>30232</c:v>
                </c:pt>
                <c:pt idx="265">
                  <c:v>30237</c:v>
                </c:pt>
                <c:pt idx="266">
                  <c:v>31195.5</c:v>
                </c:pt>
                <c:pt idx="267">
                  <c:v>31234.5</c:v>
                </c:pt>
                <c:pt idx="268">
                  <c:v>31264</c:v>
                </c:pt>
                <c:pt idx="269">
                  <c:v>31941.5</c:v>
                </c:pt>
                <c:pt idx="270">
                  <c:v>31961</c:v>
                </c:pt>
                <c:pt idx="271">
                  <c:v>32005</c:v>
                </c:pt>
                <c:pt idx="272">
                  <c:v>32080.5</c:v>
                </c:pt>
                <c:pt idx="273">
                  <c:v>33034</c:v>
                </c:pt>
                <c:pt idx="274">
                  <c:v>33092.5</c:v>
                </c:pt>
                <c:pt idx="275">
                  <c:v>33775</c:v>
                </c:pt>
                <c:pt idx="276">
                  <c:v>33777.5</c:v>
                </c:pt>
                <c:pt idx="277">
                  <c:v>33789.5</c:v>
                </c:pt>
                <c:pt idx="278">
                  <c:v>33792</c:v>
                </c:pt>
                <c:pt idx="279">
                  <c:v>33836</c:v>
                </c:pt>
                <c:pt idx="280">
                  <c:v>33838.5</c:v>
                </c:pt>
                <c:pt idx="281">
                  <c:v>33863</c:v>
                </c:pt>
                <c:pt idx="282">
                  <c:v>33863</c:v>
                </c:pt>
                <c:pt idx="283">
                  <c:v>33865.5</c:v>
                </c:pt>
                <c:pt idx="284">
                  <c:v>33865.5</c:v>
                </c:pt>
                <c:pt idx="285">
                  <c:v>33865.5</c:v>
                </c:pt>
                <c:pt idx="286">
                  <c:v>33865.5</c:v>
                </c:pt>
                <c:pt idx="287">
                  <c:v>33868</c:v>
                </c:pt>
                <c:pt idx="288">
                  <c:v>33868</c:v>
                </c:pt>
                <c:pt idx="289">
                  <c:v>33868</c:v>
                </c:pt>
                <c:pt idx="290">
                  <c:v>33868</c:v>
                </c:pt>
                <c:pt idx="291">
                  <c:v>33904.5</c:v>
                </c:pt>
                <c:pt idx="292">
                  <c:v>33907</c:v>
                </c:pt>
                <c:pt idx="293">
                  <c:v>34543</c:v>
                </c:pt>
                <c:pt idx="294">
                  <c:v>34601.5</c:v>
                </c:pt>
                <c:pt idx="295">
                  <c:v>34601.5</c:v>
                </c:pt>
                <c:pt idx="296">
                  <c:v>34601.5</c:v>
                </c:pt>
                <c:pt idx="297">
                  <c:v>34662.5</c:v>
                </c:pt>
                <c:pt idx="298">
                  <c:v>34670</c:v>
                </c:pt>
                <c:pt idx="299">
                  <c:v>34733.5</c:v>
                </c:pt>
                <c:pt idx="300">
                  <c:v>34736</c:v>
                </c:pt>
                <c:pt idx="301">
                  <c:v>34736</c:v>
                </c:pt>
                <c:pt idx="302">
                  <c:v>34762.5</c:v>
                </c:pt>
                <c:pt idx="303">
                  <c:v>34765</c:v>
                </c:pt>
                <c:pt idx="304">
                  <c:v>34809</c:v>
                </c:pt>
                <c:pt idx="305">
                  <c:v>34811.5</c:v>
                </c:pt>
                <c:pt idx="306">
                  <c:v>35428</c:v>
                </c:pt>
                <c:pt idx="307">
                  <c:v>35542.5</c:v>
                </c:pt>
                <c:pt idx="308">
                  <c:v>35562</c:v>
                </c:pt>
                <c:pt idx="309">
                  <c:v>35572</c:v>
                </c:pt>
                <c:pt idx="310">
                  <c:v>35574.5</c:v>
                </c:pt>
                <c:pt idx="311">
                  <c:v>35682</c:v>
                </c:pt>
                <c:pt idx="312">
                  <c:v>35682</c:v>
                </c:pt>
                <c:pt idx="313">
                  <c:v>35682</c:v>
                </c:pt>
                <c:pt idx="314">
                  <c:v>36442.5</c:v>
                </c:pt>
                <c:pt idx="315">
                  <c:v>36630.5</c:v>
                </c:pt>
                <c:pt idx="316">
                  <c:v>36630.5</c:v>
                </c:pt>
                <c:pt idx="317">
                  <c:v>36630.5</c:v>
                </c:pt>
                <c:pt idx="318">
                  <c:v>38216</c:v>
                </c:pt>
                <c:pt idx="319">
                  <c:v>38438</c:v>
                </c:pt>
                <c:pt idx="320">
                  <c:v>39128</c:v>
                </c:pt>
              </c:numCache>
            </c:numRef>
          </c:xVal>
          <c:yVal>
            <c:numRef>
              <c:f>A!$O$21:$O$341</c:f>
              <c:numCache>
                <c:formatCode>General</c:formatCode>
                <c:ptCount val="321"/>
                <c:pt idx="7">
                  <c:v>-1.7919394805950395E-2</c:v>
                </c:pt>
                <c:pt idx="8">
                  <c:v>-1.7891709861541344E-2</c:v>
                </c:pt>
                <c:pt idx="9">
                  <c:v>-1.7864024917132321E-2</c:v>
                </c:pt>
                <c:pt idx="263">
                  <c:v>0.17681096717838271</c:v>
                </c:pt>
                <c:pt idx="264">
                  <c:v>0.1779460498991535</c:v>
                </c:pt>
                <c:pt idx="265">
                  <c:v>0.1780014197879716</c:v>
                </c:pt>
                <c:pt idx="266">
                  <c:v>0.18861582747439906</c:v>
                </c:pt>
                <c:pt idx="267">
                  <c:v>0.18904771260718015</c:v>
                </c:pt>
                <c:pt idx="268">
                  <c:v>0.18937439495120686</c:v>
                </c:pt>
                <c:pt idx="269">
                  <c:v>0.19687701488605777</c:v>
                </c:pt>
                <c:pt idx="270">
                  <c:v>0.19709295745244829</c:v>
                </c:pt>
                <c:pt idx="271">
                  <c:v>0.19758021247404747</c:v>
                </c:pt>
                <c:pt idx="272">
                  <c:v>0.19841629779520062</c:v>
                </c:pt>
                <c:pt idx="273">
                  <c:v>0.20897533559280992</c:v>
                </c:pt>
                <c:pt idx="274">
                  <c:v>0.20962316329198158</c:v>
                </c:pt>
                <c:pt idx="275">
                  <c:v>0.21718115311565059</c:v>
                </c:pt>
                <c:pt idx="276">
                  <c:v>0.21720883806005961</c:v>
                </c:pt>
                <c:pt idx="277">
                  <c:v>0.217341725793223</c:v>
                </c:pt>
                <c:pt idx="278">
                  <c:v>0.21736941073763208</c:v>
                </c:pt>
                <c:pt idx="279">
                  <c:v>0.21785666575923121</c:v>
                </c:pt>
                <c:pt idx="280">
                  <c:v>0.21788435070364029</c:v>
                </c:pt>
                <c:pt idx="281">
                  <c:v>0.21815566315884891</c:v>
                </c:pt>
                <c:pt idx="282">
                  <c:v>0.21815566315884891</c:v>
                </c:pt>
                <c:pt idx="283">
                  <c:v>0.21818334810325793</c:v>
                </c:pt>
                <c:pt idx="284">
                  <c:v>0.21818334810325793</c:v>
                </c:pt>
                <c:pt idx="285">
                  <c:v>0.21818334810325793</c:v>
                </c:pt>
                <c:pt idx="286">
                  <c:v>0.21818334810325793</c:v>
                </c:pt>
                <c:pt idx="287">
                  <c:v>0.21821103304766701</c:v>
                </c:pt>
                <c:pt idx="288">
                  <c:v>0.21821103304766701</c:v>
                </c:pt>
                <c:pt idx="289">
                  <c:v>0.21821103304766701</c:v>
                </c:pt>
                <c:pt idx="290">
                  <c:v>0.21821103304766701</c:v>
                </c:pt>
                <c:pt idx="291">
                  <c:v>0.21861523323603901</c:v>
                </c:pt>
                <c:pt idx="292">
                  <c:v>0.21864291818044809</c:v>
                </c:pt>
                <c:pt idx="293">
                  <c:v>0.22568596803810884</c:v>
                </c:pt>
                <c:pt idx="294">
                  <c:v>0.22633379573728049</c:v>
                </c:pt>
                <c:pt idx="295">
                  <c:v>0.22633379573728049</c:v>
                </c:pt>
                <c:pt idx="296">
                  <c:v>0.22633379573728049</c:v>
                </c:pt>
                <c:pt idx="297">
                  <c:v>0.22700930838086117</c:v>
                </c:pt>
                <c:pt idx="298">
                  <c:v>0.22709236321408829</c:v>
                </c:pt>
                <c:pt idx="299">
                  <c:v>0.227795560802078</c:v>
                </c:pt>
                <c:pt idx="300">
                  <c:v>0.22782324574648707</c:v>
                </c:pt>
                <c:pt idx="301">
                  <c:v>0.22782324574648707</c:v>
                </c:pt>
                <c:pt idx="302">
                  <c:v>0.22811670615722293</c:v>
                </c:pt>
                <c:pt idx="303">
                  <c:v>0.22814439110163195</c:v>
                </c:pt>
                <c:pt idx="304">
                  <c:v>0.22863164612323114</c:v>
                </c:pt>
                <c:pt idx="305">
                  <c:v>0.22865933106764016</c:v>
                </c:pt>
                <c:pt idx="306">
                  <c:v>0.23548643835891039</c:v>
                </c:pt>
                <c:pt idx="307">
                  <c:v>0.23675440881284462</c:v>
                </c:pt>
                <c:pt idx="308">
                  <c:v>0.23697035137923514</c:v>
                </c:pt>
                <c:pt idx="309">
                  <c:v>0.23708109115687134</c:v>
                </c:pt>
                <c:pt idx="310">
                  <c:v>0.23710877610128037</c:v>
                </c:pt>
                <c:pt idx="311">
                  <c:v>0.23829922871086925</c:v>
                </c:pt>
                <c:pt idx="312">
                  <c:v>0.23829922871086925</c:v>
                </c:pt>
                <c:pt idx="313">
                  <c:v>0.23829922871086925</c:v>
                </c:pt>
                <c:pt idx="314">
                  <c:v>0.24672098880010043</c:v>
                </c:pt>
                <c:pt idx="315">
                  <c:v>0.24880289661966051</c:v>
                </c:pt>
                <c:pt idx="316">
                  <c:v>0.24880289661966051</c:v>
                </c:pt>
                <c:pt idx="317">
                  <c:v>0.24880289661966051</c:v>
                </c:pt>
                <c:pt idx="318">
                  <c:v>0.26636068836387616</c:v>
                </c:pt>
                <c:pt idx="319">
                  <c:v>0.26881911142739934</c:v>
                </c:pt>
                <c:pt idx="320">
                  <c:v>0.27646015608429542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9481-453C-9D5E-33992ECCE026}"/>
            </c:ext>
          </c:extLst>
        </c:ser>
        <c:ser>
          <c:idx val="8"/>
          <c:order val="8"/>
          <c:tx>
            <c:strRef>
              <c:f>A!$P$20</c:f>
              <c:strCache>
                <c:ptCount val="1"/>
                <c:pt idx="0">
                  <c:v>Q.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A!$F$21:$F$341</c:f>
              <c:numCache>
                <c:formatCode>General</c:formatCode>
                <c:ptCount val="321"/>
                <c:pt idx="0">
                  <c:v>9873</c:v>
                </c:pt>
                <c:pt idx="1">
                  <c:v>9873</c:v>
                </c:pt>
                <c:pt idx="2">
                  <c:v>10677.5</c:v>
                </c:pt>
                <c:pt idx="3">
                  <c:v>11391.5</c:v>
                </c:pt>
                <c:pt idx="4">
                  <c:v>11411</c:v>
                </c:pt>
                <c:pt idx="5">
                  <c:v>11628.5</c:v>
                </c:pt>
                <c:pt idx="6">
                  <c:v>12494</c:v>
                </c:pt>
                <c:pt idx="7">
                  <c:v>12545</c:v>
                </c:pt>
                <c:pt idx="8">
                  <c:v>12547.5</c:v>
                </c:pt>
                <c:pt idx="9">
                  <c:v>12550</c:v>
                </c:pt>
                <c:pt idx="10">
                  <c:v>13391.5</c:v>
                </c:pt>
                <c:pt idx="11">
                  <c:v>13408.5</c:v>
                </c:pt>
                <c:pt idx="12">
                  <c:v>13411</c:v>
                </c:pt>
                <c:pt idx="13">
                  <c:v>13924.5</c:v>
                </c:pt>
                <c:pt idx="14">
                  <c:v>14103</c:v>
                </c:pt>
                <c:pt idx="15">
                  <c:v>14103</c:v>
                </c:pt>
                <c:pt idx="16">
                  <c:v>14105.5</c:v>
                </c:pt>
                <c:pt idx="17">
                  <c:v>14108</c:v>
                </c:pt>
                <c:pt idx="18">
                  <c:v>14132.5</c:v>
                </c:pt>
                <c:pt idx="19">
                  <c:v>14134.5</c:v>
                </c:pt>
                <c:pt idx="20">
                  <c:v>14137</c:v>
                </c:pt>
                <c:pt idx="21">
                  <c:v>14139.5</c:v>
                </c:pt>
                <c:pt idx="22">
                  <c:v>14144.5</c:v>
                </c:pt>
                <c:pt idx="23">
                  <c:v>14193.5</c:v>
                </c:pt>
                <c:pt idx="24">
                  <c:v>14208</c:v>
                </c:pt>
                <c:pt idx="25">
                  <c:v>14235</c:v>
                </c:pt>
                <c:pt idx="26">
                  <c:v>14235</c:v>
                </c:pt>
                <c:pt idx="27">
                  <c:v>14274</c:v>
                </c:pt>
                <c:pt idx="28">
                  <c:v>15073.5</c:v>
                </c:pt>
                <c:pt idx="29">
                  <c:v>15078.5</c:v>
                </c:pt>
                <c:pt idx="30">
                  <c:v>15098</c:v>
                </c:pt>
                <c:pt idx="31">
                  <c:v>15098</c:v>
                </c:pt>
                <c:pt idx="32">
                  <c:v>15147</c:v>
                </c:pt>
                <c:pt idx="33">
                  <c:v>15186</c:v>
                </c:pt>
                <c:pt idx="34">
                  <c:v>15205.5</c:v>
                </c:pt>
                <c:pt idx="35">
                  <c:v>15230</c:v>
                </c:pt>
                <c:pt idx="36">
                  <c:v>15247</c:v>
                </c:pt>
                <c:pt idx="37">
                  <c:v>15914.5</c:v>
                </c:pt>
                <c:pt idx="38">
                  <c:v>15917</c:v>
                </c:pt>
                <c:pt idx="39">
                  <c:v>15921.5</c:v>
                </c:pt>
                <c:pt idx="40">
                  <c:v>15922</c:v>
                </c:pt>
                <c:pt idx="41">
                  <c:v>16012.5</c:v>
                </c:pt>
                <c:pt idx="42">
                  <c:v>16012.5</c:v>
                </c:pt>
                <c:pt idx="43">
                  <c:v>16012.5</c:v>
                </c:pt>
                <c:pt idx="44">
                  <c:v>16025</c:v>
                </c:pt>
                <c:pt idx="45">
                  <c:v>16027.5</c:v>
                </c:pt>
                <c:pt idx="46">
                  <c:v>16034.5</c:v>
                </c:pt>
                <c:pt idx="47">
                  <c:v>16034.5</c:v>
                </c:pt>
                <c:pt idx="48">
                  <c:v>16034.5</c:v>
                </c:pt>
                <c:pt idx="49">
                  <c:v>16034.5</c:v>
                </c:pt>
                <c:pt idx="50">
                  <c:v>16171</c:v>
                </c:pt>
                <c:pt idx="51">
                  <c:v>16729</c:v>
                </c:pt>
                <c:pt idx="52">
                  <c:v>17638.5</c:v>
                </c:pt>
                <c:pt idx="53">
                  <c:v>17658</c:v>
                </c:pt>
                <c:pt idx="54">
                  <c:v>17738.5</c:v>
                </c:pt>
                <c:pt idx="55">
                  <c:v>17738.5</c:v>
                </c:pt>
                <c:pt idx="56">
                  <c:v>17772.5</c:v>
                </c:pt>
                <c:pt idx="57">
                  <c:v>17772.5</c:v>
                </c:pt>
                <c:pt idx="58">
                  <c:v>17790</c:v>
                </c:pt>
                <c:pt idx="59">
                  <c:v>17814</c:v>
                </c:pt>
                <c:pt idx="60">
                  <c:v>17814</c:v>
                </c:pt>
                <c:pt idx="61">
                  <c:v>17819</c:v>
                </c:pt>
                <c:pt idx="62">
                  <c:v>18628.5</c:v>
                </c:pt>
                <c:pt idx="63">
                  <c:v>18628.5</c:v>
                </c:pt>
                <c:pt idx="64">
                  <c:v>18633.5</c:v>
                </c:pt>
                <c:pt idx="65">
                  <c:v>18633.5</c:v>
                </c:pt>
                <c:pt idx="66">
                  <c:v>18640.5</c:v>
                </c:pt>
                <c:pt idx="67">
                  <c:v>18640.5</c:v>
                </c:pt>
                <c:pt idx="68">
                  <c:v>18643</c:v>
                </c:pt>
                <c:pt idx="69">
                  <c:v>18643</c:v>
                </c:pt>
                <c:pt idx="70">
                  <c:v>18680</c:v>
                </c:pt>
                <c:pt idx="71">
                  <c:v>18682</c:v>
                </c:pt>
                <c:pt idx="72">
                  <c:v>18682</c:v>
                </c:pt>
                <c:pt idx="73">
                  <c:v>18684.5</c:v>
                </c:pt>
                <c:pt idx="74">
                  <c:v>18684.5</c:v>
                </c:pt>
                <c:pt idx="75">
                  <c:v>18687</c:v>
                </c:pt>
                <c:pt idx="76">
                  <c:v>18687</c:v>
                </c:pt>
                <c:pt idx="77">
                  <c:v>18689.5</c:v>
                </c:pt>
                <c:pt idx="78">
                  <c:v>18689.5</c:v>
                </c:pt>
                <c:pt idx="79">
                  <c:v>18697</c:v>
                </c:pt>
                <c:pt idx="80">
                  <c:v>18729</c:v>
                </c:pt>
                <c:pt idx="81">
                  <c:v>18758</c:v>
                </c:pt>
                <c:pt idx="82">
                  <c:v>18758</c:v>
                </c:pt>
                <c:pt idx="83">
                  <c:v>18758</c:v>
                </c:pt>
                <c:pt idx="84">
                  <c:v>18758</c:v>
                </c:pt>
                <c:pt idx="85">
                  <c:v>18758</c:v>
                </c:pt>
                <c:pt idx="86">
                  <c:v>18763</c:v>
                </c:pt>
                <c:pt idx="87">
                  <c:v>18763</c:v>
                </c:pt>
                <c:pt idx="88">
                  <c:v>18780</c:v>
                </c:pt>
                <c:pt idx="89">
                  <c:v>19350</c:v>
                </c:pt>
                <c:pt idx="90">
                  <c:v>19350</c:v>
                </c:pt>
                <c:pt idx="91">
                  <c:v>19538</c:v>
                </c:pt>
                <c:pt idx="92">
                  <c:v>19538</c:v>
                </c:pt>
                <c:pt idx="93">
                  <c:v>19540.5</c:v>
                </c:pt>
                <c:pt idx="94">
                  <c:v>19540.5</c:v>
                </c:pt>
                <c:pt idx="95">
                  <c:v>19577</c:v>
                </c:pt>
                <c:pt idx="96">
                  <c:v>19577</c:v>
                </c:pt>
                <c:pt idx="97">
                  <c:v>19579.5</c:v>
                </c:pt>
                <c:pt idx="98">
                  <c:v>19579.5</c:v>
                </c:pt>
                <c:pt idx="99">
                  <c:v>19606.5</c:v>
                </c:pt>
                <c:pt idx="100">
                  <c:v>19623.5</c:v>
                </c:pt>
                <c:pt idx="101">
                  <c:v>19628.5</c:v>
                </c:pt>
                <c:pt idx="102">
                  <c:v>19628.5</c:v>
                </c:pt>
                <c:pt idx="103">
                  <c:v>19631</c:v>
                </c:pt>
                <c:pt idx="104">
                  <c:v>19638</c:v>
                </c:pt>
                <c:pt idx="105">
                  <c:v>19638</c:v>
                </c:pt>
                <c:pt idx="106">
                  <c:v>19687</c:v>
                </c:pt>
                <c:pt idx="107">
                  <c:v>19687</c:v>
                </c:pt>
                <c:pt idx="108">
                  <c:v>20367</c:v>
                </c:pt>
                <c:pt idx="109">
                  <c:v>20367</c:v>
                </c:pt>
                <c:pt idx="110">
                  <c:v>20433</c:v>
                </c:pt>
                <c:pt idx="111">
                  <c:v>20433</c:v>
                </c:pt>
                <c:pt idx="112">
                  <c:v>20491.5</c:v>
                </c:pt>
                <c:pt idx="113">
                  <c:v>20491.5</c:v>
                </c:pt>
                <c:pt idx="114">
                  <c:v>20491.5</c:v>
                </c:pt>
                <c:pt idx="115">
                  <c:v>20499</c:v>
                </c:pt>
                <c:pt idx="116">
                  <c:v>20506</c:v>
                </c:pt>
                <c:pt idx="117">
                  <c:v>20506</c:v>
                </c:pt>
                <c:pt idx="118">
                  <c:v>20506</c:v>
                </c:pt>
                <c:pt idx="119">
                  <c:v>21278.5</c:v>
                </c:pt>
                <c:pt idx="120">
                  <c:v>21278.5</c:v>
                </c:pt>
                <c:pt idx="121">
                  <c:v>21278.5</c:v>
                </c:pt>
                <c:pt idx="122">
                  <c:v>21279</c:v>
                </c:pt>
                <c:pt idx="123">
                  <c:v>21279</c:v>
                </c:pt>
                <c:pt idx="124">
                  <c:v>21279</c:v>
                </c:pt>
                <c:pt idx="125">
                  <c:v>21323</c:v>
                </c:pt>
                <c:pt idx="126">
                  <c:v>21323</c:v>
                </c:pt>
                <c:pt idx="127">
                  <c:v>21381.5</c:v>
                </c:pt>
                <c:pt idx="128">
                  <c:v>21425.5</c:v>
                </c:pt>
                <c:pt idx="129">
                  <c:v>21428</c:v>
                </c:pt>
                <c:pt idx="130">
                  <c:v>22098</c:v>
                </c:pt>
                <c:pt idx="131">
                  <c:v>22168.5</c:v>
                </c:pt>
                <c:pt idx="132">
                  <c:v>22168.5</c:v>
                </c:pt>
                <c:pt idx="133">
                  <c:v>22168.5</c:v>
                </c:pt>
                <c:pt idx="134">
                  <c:v>22186</c:v>
                </c:pt>
                <c:pt idx="135">
                  <c:v>22186</c:v>
                </c:pt>
                <c:pt idx="136">
                  <c:v>22186</c:v>
                </c:pt>
                <c:pt idx="137">
                  <c:v>22220</c:v>
                </c:pt>
                <c:pt idx="138">
                  <c:v>22220</c:v>
                </c:pt>
                <c:pt idx="139">
                  <c:v>22220</c:v>
                </c:pt>
                <c:pt idx="140">
                  <c:v>22220</c:v>
                </c:pt>
                <c:pt idx="141">
                  <c:v>22222.5</c:v>
                </c:pt>
                <c:pt idx="142">
                  <c:v>22227.5</c:v>
                </c:pt>
                <c:pt idx="143">
                  <c:v>22237.5</c:v>
                </c:pt>
                <c:pt idx="144">
                  <c:v>22242</c:v>
                </c:pt>
                <c:pt idx="145">
                  <c:v>22247</c:v>
                </c:pt>
                <c:pt idx="146">
                  <c:v>22249.5</c:v>
                </c:pt>
                <c:pt idx="147">
                  <c:v>22252</c:v>
                </c:pt>
                <c:pt idx="148">
                  <c:v>22254</c:v>
                </c:pt>
                <c:pt idx="149">
                  <c:v>22269</c:v>
                </c:pt>
                <c:pt idx="150">
                  <c:v>22269</c:v>
                </c:pt>
                <c:pt idx="151">
                  <c:v>22274</c:v>
                </c:pt>
                <c:pt idx="152">
                  <c:v>22276.5</c:v>
                </c:pt>
                <c:pt idx="153">
                  <c:v>22283.5</c:v>
                </c:pt>
                <c:pt idx="154">
                  <c:v>22286</c:v>
                </c:pt>
                <c:pt idx="155">
                  <c:v>22288.5</c:v>
                </c:pt>
                <c:pt idx="156">
                  <c:v>22291</c:v>
                </c:pt>
                <c:pt idx="157">
                  <c:v>22296</c:v>
                </c:pt>
                <c:pt idx="158">
                  <c:v>22298</c:v>
                </c:pt>
                <c:pt idx="159">
                  <c:v>22300.5</c:v>
                </c:pt>
                <c:pt idx="160">
                  <c:v>22313</c:v>
                </c:pt>
                <c:pt idx="161">
                  <c:v>22318</c:v>
                </c:pt>
                <c:pt idx="162">
                  <c:v>22327.5</c:v>
                </c:pt>
                <c:pt idx="163">
                  <c:v>22330</c:v>
                </c:pt>
                <c:pt idx="164">
                  <c:v>22344.5</c:v>
                </c:pt>
                <c:pt idx="165">
                  <c:v>22352</c:v>
                </c:pt>
                <c:pt idx="166">
                  <c:v>22352</c:v>
                </c:pt>
                <c:pt idx="167">
                  <c:v>22354.5</c:v>
                </c:pt>
                <c:pt idx="168">
                  <c:v>22357</c:v>
                </c:pt>
                <c:pt idx="169">
                  <c:v>22362</c:v>
                </c:pt>
                <c:pt idx="170">
                  <c:v>22366.5</c:v>
                </c:pt>
                <c:pt idx="171">
                  <c:v>22366.5</c:v>
                </c:pt>
                <c:pt idx="172">
                  <c:v>22371.5</c:v>
                </c:pt>
                <c:pt idx="173">
                  <c:v>22374</c:v>
                </c:pt>
                <c:pt idx="174">
                  <c:v>22376.5</c:v>
                </c:pt>
                <c:pt idx="175">
                  <c:v>22388.5</c:v>
                </c:pt>
                <c:pt idx="176">
                  <c:v>22405.5</c:v>
                </c:pt>
                <c:pt idx="177">
                  <c:v>22420</c:v>
                </c:pt>
                <c:pt idx="178">
                  <c:v>22422.5</c:v>
                </c:pt>
                <c:pt idx="179">
                  <c:v>22432.5</c:v>
                </c:pt>
                <c:pt idx="180">
                  <c:v>22434.5</c:v>
                </c:pt>
                <c:pt idx="181">
                  <c:v>22437.5</c:v>
                </c:pt>
                <c:pt idx="182">
                  <c:v>22471</c:v>
                </c:pt>
                <c:pt idx="183">
                  <c:v>22824.5</c:v>
                </c:pt>
                <c:pt idx="184">
                  <c:v>22939</c:v>
                </c:pt>
                <c:pt idx="185">
                  <c:v>22963.5</c:v>
                </c:pt>
                <c:pt idx="186">
                  <c:v>22968.5</c:v>
                </c:pt>
                <c:pt idx="187">
                  <c:v>22971</c:v>
                </c:pt>
                <c:pt idx="188">
                  <c:v>22995.5</c:v>
                </c:pt>
                <c:pt idx="189">
                  <c:v>23027</c:v>
                </c:pt>
                <c:pt idx="190">
                  <c:v>23041.5</c:v>
                </c:pt>
                <c:pt idx="191">
                  <c:v>23083.5</c:v>
                </c:pt>
                <c:pt idx="192">
                  <c:v>23098</c:v>
                </c:pt>
                <c:pt idx="193">
                  <c:v>23100.5</c:v>
                </c:pt>
                <c:pt idx="194">
                  <c:v>23103</c:v>
                </c:pt>
                <c:pt idx="195">
                  <c:v>23105</c:v>
                </c:pt>
                <c:pt idx="196">
                  <c:v>23105.5</c:v>
                </c:pt>
                <c:pt idx="197">
                  <c:v>23107.5</c:v>
                </c:pt>
                <c:pt idx="198">
                  <c:v>23110</c:v>
                </c:pt>
                <c:pt idx="199">
                  <c:v>23125</c:v>
                </c:pt>
                <c:pt idx="200">
                  <c:v>23127.5</c:v>
                </c:pt>
                <c:pt idx="201">
                  <c:v>23132</c:v>
                </c:pt>
                <c:pt idx="202">
                  <c:v>23139.5</c:v>
                </c:pt>
                <c:pt idx="203">
                  <c:v>23147</c:v>
                </c:pt>
                <c:pt idx="204">
                  <c:v>23154</c:v>
                </c:pt>
                <c:pt idx="205">
                  <c:v>23156.5</c:v>
                </c:pt>
                <c:pt idx="206">
                  <c:v>23159</c:v>
                </c:pt>
                <c:pt idx="207">
                  <c:v>23166.5</c:v>
                </c:pt>
                <c:pt idx="208">
                  <c:v>23169</c:v>
                </c:pt>
                <c:pt idx="209">
                  <c:v>23171</c:v>
                </c:pt>
                <c:pt idx="210">
                  <c:v>23171.5</c:v>
                </c:pt>
                <c:pt idx="211">
                  <c:v>23188.5</c:v>
                </c:pt>
                <c:pt idx="212">
                  <c:v>23193</c:v>
                </c:pt>
                <c:pt idx="213">
                  <c:v>23195.5</c:v>
                </c:pt>
                <c:pt idx="214">
                  <c:v>23198</c:v>
                </c:pt>
                <c:pt idx="215">
                  <c:v>23205.5</c:v>
                </c:pt>
                <c:pt idx="216">
                  <c:v>23210.5</c:v>
                </c:pt>
                <c:pt idx="217">
                  <c:v>23213</c:v>
                </c:pt>
                <c:pt idx="218">
                  <c:v>23227.5</c:v>
                </c:pt>
                <c:pt idx="219">
                  <c:v>23239</c:v>
                </c:pt>
                <c:pt idx="220">
                  <c:v>23242</c:v>
                </c:pt>
                <c:pt idx="221">
                  <c:v>23261.5</c:v>
                </c:pt>
                <c:pt idx="222">
                  <c:v>23298</c:v>
                </c:pt>
                <c:pt idx="223">
                  <c:v>23300.5</c:v>
                </c:pt>
                <c:pt idx="224">
                  <c:v>23327.5</c:v>
                </c:pt>
                <c:pt idx="225">
                  <c:v>23330</c:v>
                </c:pt>
                <c:pt idx="226">
                  <c:v>23342</c:v>
                </c:pt>
                <c:pt idx="227">
                  <c:v>23342</c:v>
                </c:pt>
                <c:pt idx="228">
                  <c:v>23359</c:v>
                </c:pt>
                <c:pt idx="229">
                  <c:v>23386</c:v>
                </c:pt>
                <c:pt idx="230">
                  <c:v>23386</c:v>
                </c:pt>
                <c:pt idx="231">
                  <c:v>23795</c:v>
                </c:pt>
                <c:pt idx="232">
                  <c:v>23797.5</c:v>
                </c:pt>
                <c:pt idx="233">
                  <c:v>23817</c:v>
                </c:pt>
                <c:pt idx="234">
                  <c:v>23822</c:v>
                </c:pt>
                <c:pt idx="235">
                  <c:v>23831.5</c:v>
                </c:pt>
                <c:pt idx="236">
                  <c:v>23836.5</c:v>
                </c:pt>
                <c:pt idx="237">
                  <c:v>23946.5</c:v>
                </c:pt>
                <c:pt idx="238">
                  <c:v>23949</c:v>
                </c:pt>
                <c:pt idx="239">
                  <c:v>23951</c:v>
                </c:pt>
                <c:pt idx="240">
                  <c:v>23953.5</c:v>
                </c:pt>
                <c:pt idx="241">
                  <c:v>23956</c:v>
                </c:pt>
                <c:pt idx="242">
                  <c:v>23961</c:v>
                </c:pt>
                <c:pt idx="243">
                  <c:v>23963.5</c:v>
                </c:pt>
                <c:pt idx="244">
                  <c:v>24049</c:v>
                </c:pt>
                <c:pt idx="245">
                  <c:v>24912</c:v>
                </c:pt>
                <c:pt idx="246">
                  <c:v>25763</c:v>
                </c:pt>
                <c:pt idx="247">
                  <c:v>26753</c:v>
                </c:pt>
                <c:pt idx="248">
                  <c:v>27621</c:v>
                </c:pt>
                <c:pt idx="249">
                  <c:v>27713.5</c:v>
                </c:pt>
                <c:pt idx="250">
                  <c:v>27723.5</c:v>
                </c:pt>
                <c:pt idx="251">
                  <c:v>28376.5</c:v>
                </c:pt>
                <c:pt idx="252">
                  <c:v>28467</c:v>
                </c:pt>
                <c:pt idx="253">
                  <c:v>28467</c:v>
                </c:pt>
                <c:pt idx="254">
                  <c:v>28467</c:v>
                </c:pt>
                <c:pt idx="255">
                  <c:v>28594</c:v>
                </c:pt>
                <c:pt idx="256">
                  <c:v>28611</c:v>
                </c:pt>
                <c:pt idx="257">
                  <c:v>29313</c:v>
                </c:pt>
                <c:pt idx="258">
                  <c:v>29330</c:v>
                </c:pt>
                <c:pt idx="259">
                  <c:v>29354.5</c:v>
                </c:pt>
                <c:pt idx="260">
                  <c:v>29442.5</c:v>
                </c:pt>
                <c:pt idx="261">
                  <c:v>29442.5</c:v>
                </c:pt>
                <c:pt idx="262">
                  <c:v>29447.5</c:v>
                </c:pt>
                <c:pt idx="263">
                  <c:v>30129.5</c:v>
                </c:pt>
                <c:pt idx="264">
                  <c:v>30232</c:v>
                </c:pt>
                <c:pt idx="265">
                  <c:v>30237</c:v>
                </c:pt>
                <c:pt idx="266">
                  <c:v>31195.5</c:v>
                </c:pt>
                <c:pt idx="267">
                  <c:v>31234.5</c:v>
                </c:pt>
                <c:pt idx="268">
                  <c:v>31264</c:v>
                </c:pt>
                <c:pt idx="269">
                  <c:v>31941.5</c:v>
                </c:pt>
                <c:pt idx="270">
                  <c:v>31961</c:v>
                </c:pt>
                <c:pt idx="271">
                  <c:v>32005</c:v>
                </c:pt>
                <c:pt idx="272">
                  <c:v>32080.5</c:v>
                </c:pt>
                <c:pt idx="273">
                  <c:v>33034</c:v>
                </c:pt>
                <c:pt idx="274">
                  <c:v>33092.5</c:v>
                </c:pt>
                <c:pt idx="275">
                  <c:v>33775</c:v>
                </c:pt>
                <c:pt idx="276">
                  <c:v>33777.5</c:v>
                </c:pt>
                <c:pt idx="277">
                  <c:v>33789.5</c:v>
                </c:pt>
                <c:pt idx="278">
                  <c:v>33792</c:v>
                </c:pt>
                <c:pt idx="279">
                  <c:v>33836</c:v>
                </c:pt>
                <c:pt idx="280">
                  <c:v>33838.5</c:v>
                </c:pt>
                <c:pt idx="281">
                  <c:v>33863</c:v>
                </c:pt>
                <c:pt idx="282">
                  <c:v>33863</c:v>
                </c:pt>
                <c:pt idx="283">
                  <c:v>33865.5</c:v>
                </c:pt>
                <c:pt idx="284">
                  <c:v>33865.5</c:v>
                </c:pt>
                <c:pt idx="285">
                  <c:v>33865.5</c:v>
                </c:pt>
                <c:pt idx="286">
                  <c:v>33865.5</c:v>
                </c:pt>
                <c:pt idx="287">
                  <c:v>33868</c:v>
                </c:pt>
                <c:pt idx="288">
                  <c:v>33868</c:v>
                </c:pt>
                <c:pt idx="289">
                  <c:v>33868</c:v>
                </c:pt>
                <c:pt idx="290">
                  <c:v>33868</c:v>
                </c:pt>
                <c:pt idx="291">
                  <c:v>33904.5</c:v>
                </c:pt>
                <c:pt idx="292">
                  <c:v>33907</c:v>
                </c:pt>
                <c:pt idx="293">
                  <c:v>34543</c:v>
                </c:pt>
                <c:pt idx="294">
                  <c:v>34601.5</c:v>
                </c:pt>
                <c:pt idx="295">
                  <c:v>34601.5</c:v>
                </c:pt>
                <c:pt idx="296">
                  <c:v>34601.5</c:v>
                </c:pt>
                <c:pt idx="297">
                  <c:v>34662.5</c:v>
                </c:pt>
                <c:pt idx="298">
                  <c:v>34670</c:v>
                </c:pt>
                <c:pt idx="299">
                  <c:v>34733.5</c:v>
                </c:pt>
                <c:pt idx="300">
                  <c:v>34736</c:v>
                </c:pt>
                <c:pt idx="301">
                  <c:v>34736</c:v>
                </c:pt>
                <c:pt idx="302">
                  <c:v>34762.5</c:v>
                </c:pt>
                <c:pt idx="303">
                  <c:v>34765</c:v>
                </c:pt>
                <c:pt idx="304">
                  <c:v>34809</c:v>
                </c:pt>
                <c:pt idx="305">
                  <c:v>34811.5</c:v>
                </c:pt>
                <c:pt idx="306">
                  <c:v>35428</c:v>
                </c:pt>
                <c:pt idx="307">
                  <c:v>35542.5</c:v>
                </c:pt>
                <c:pt idx="308">
                  <c:v>35562</c:v>
                </c:pt>
                <c:pt idx="309">
                  <c:v>35572</c:v>
                </c:pt>
                <c:pt idx="310">
                  <c:v>35574.5</c:v>
                </c:pt>
                <c:pt idx="311">
                  <c:v>35682</c:v>
                </c:pt>
                <c:pt idx="312">
                  <c:v>35682</c:v>
                </c:pt>
                <c:pt idx="313">
                  <c:v>35682</c:v>
                </c:pt>
                <c:pt idx="314">
                  <c:v>36442.5</c:v>
                </c:pt>
                <c:pt idx="315">
                  <c:v>36630.5</c:v>
                </c:pt>
                <c:pt idx="316">
                  <c:v>36630.5</c:v>
                </c:pt>
                <c:pt idx="317">
                  <c:v>36630.5</c:v>
                </c:pt>
                <c:pt idx="318">
                  <c:v>38216</c:v>
                </c:pt>
                <c:pt idx="319">
                  <c:v>38438</c:v>
                </c:pt>
                <c:pt idx="320">
                  <c:v>39128</c:v>
                </c:pt>
              </c:numCache>
            </c:numRef>
          </c:xVal>
          <c:yVal>
            <c:numRef>
              <c:f>A!$P$21:$P$341</c:f>
              <c:numCache>
                <c:formatCode>General</c:formatCode>
                <c:ptCount val="321"/>
                <c:pt idx="0">
                  <c:v>1.5094291410598995E-5</c:v>
                </c:pt>
                <c:pt idx="1">
                  <c:v>1.5094291410598995E-5</c:v>
                </c:pt>
                <c:pt idx="2">
                  <c:v>5.7903633362628906E-3</c:v>
                </c:pt>
                <c:pt idx="3">
                  <c:v>1.1004504074719366E-2</c:v>
                </c:pt>
                <c:pt idx="4">
                  <c:v>1.1148075188165917E-2</c:v>
                </c:pt>
                <c:pt idx="5">
                  <c:v>1.2753655053036585E-2</c:v>
                </c:pt>
                <c:pt idx="6">
                  <c:v>1.9219305509103727E-2</c:v>
                </c:pt>
                <c:pt idx="7">
                  <c:v>1.9604114303319368E-2</c:v>
                </c:pt>
                <c:pt idx="8">
                  <c:v>1.962298840252907E-2</c:v>
                </c:pt>
                <c:pt idx="9">
                  <c:v>1.9641863522582011E-2</c:v>
                </c:pt>
                <c:pt idx="10">
                  <c:v>2.6053231285258049E-2</c:v>
                </c:pt>
                <c:pt idx="11">
                  <c:v>2.6183945762055023E-2</c:v>
                </c:pt>
                <c:pt idx="12">
                  <c:v>2.6203172460519699E-2</c:v>
                </c:pt>
                <c:pt idx="13">
                  <c:v>3.0173975425147222E-2</c:v>
                </c:pt>
                <c:pt idx="14">
                  <c:v>3.1564371486409573E-2</c:v>
                </c:pt>
                <c:pt idx="15">
                  <c:v>3.1564371486409573E-2</c:v>
                </c:pt>
                <c:pt idx="16">
                  <c:v>3.1583881775126194E-2</c:v>
                </c:pt>
                <c:pt idx="17">
                  <c:v>3.160339308468605E-2</c:v>
                </c:pt>
                <c:pt idx="18">
                  <c:v>3.179465794139695E-2</c:v>
                </c:pt>
                <c:pt idx="19">
                  <c:v>3.1810275727462964E-2</c:v>
                </c:pt>
                <c:pt idx="20">
                  <c:v>3.1829798878804418E-2</c:v>
                </c:pt>
                <c:pt idx="21">
                  <c:v>3.1849323050989094E-2</c:v>
                </c:pt>
                <c:pt idx="22">
                  <c:v>3.1888374457888169E-2</c:v>
                </c:pt>
                <c:pt idx="23">
                  <c:v>3.2271294337596131E-2</c:v>
                </c:pt>
                <c:pt idx="24">
                  <c:v>3.2384682558537034E-2</c:v>
                </c:pt>
                <c:pt idx="25">
                  <c:v>3.2595910754194282E-2</c:v>
                </c:pt>
                <c:pt idx="26">
                  <c:v>3.2595910754194282E-2</c:v>
                </c:pt>
                <c:pt idx="27">
                  <c:v>3.2901228359961322E-2</c:v>
                </c:pt>
                <c:pt idx="28">
                  <c:v>3.9214987570713199E-2</c:v>
                </c:pt>
                <c:pt idx="29">
                  <c:v>3.9254801751680904E-2</c:v>
                </c:pt>
                <c:pt idx="30">
                  <c:v>3.9410116074083595E-2</c:v>
                </c:pt>
                <c:pt idx="31">
                  <c:v>3.9410116074083595E-2</c:v>
                </c:pt>
                <c:pt idx="32">
                  <c:v>3.9800667206178586E-2</c:v>
                </c:pt>
                <c:pt idx="33">
                  <c:v>4.0111794308321007E-2</c:v>
                </c:pt>
                <c:pt idx="34">
                  <c:v>4.0267451021546261E-2</c:v>
                </c:pt>
                <c:pt idx="35">
                  <c:v>4.0463107750042547E-2</c:v>
                </c:pt>
                <c:pt idx="36">
                  <c:v>4.0598927178044669E-2</c:v>
                </c:pt>
                <c:pt idx="37">
                  <c:v>4.5969151240004107E-2</c:v>
                </c:pt>
                <c:pt idx="38">
                  <c:v>4.598940123173214E-2</c:v>
                </c:pt>
                <c:pt idx="39">
                  <c:v>4.6025853789367577E-2</c:v>
                </c:pt>
                <c:pt idx="40">
                  <c:v>4.6029904277717928E-2</c:v>
                </c:pt>
                <c:pt idx="41">
                  <c:v>4.6763715241493503E-2</c:v>
                </c:pt>
                <c:pt idx="42">
                  <c:v>4.6763715241493503E-2</c:v>
                </c:pt>
                <c:pt idx="43">
                  <c:v>4.6763715241493503E-2</c:v>
                </c:pt>
                <c:pt idx="44">
                  <c:v>4.6865175493841039E-2</c:v>
                </c:pt>
                <c:pt idx="45">
                  <c:v>4.6885470606840264E-2</c:v>
                </c:pt>
                <c:pt idx="46">
                  <c:v>4.6942302354124138E-2</c:v>
                </c:pt>
                <c:pt idx="47">
                  <c:v>4.6942302354124138E-2</c:v>
                </c:pt>
                <c:pt idx="48">
                  <c:v>4.6942302354124138E-2</c:v>
                </c:pt>
                <c:pt idx="49">
                  <c:v>4.6942302354124138E-2</c:v>
                </c:pt>
                <c:pt idx="50">
                  <c:v>4.805212110793293E-2</c:v>
                </c:pt>
                <c:pt idx="51">
                  <c:v>5.2620611279138238E-2</c:v>
                </c:pt>
                <c:pt idx="52">
                  <c:v>6.0175923611029261E-2</c:v>
                </c:pt>
                <c:pt idx="53">
                  <c:v>6.0339391612555277E-2</c:v>
                </c:pt>
                <c:pt idx="54">
                  <c:v>6.101487847779874E-2</c:v>
                </c:pt>
                <c:pt idx="55">
                  <c:v>6.101487847779874E-2</c:v>
                </c:pt>
                <c:pt idx="56">
                  <c:v>6.130049520944432E-2</c:v>
                </c:pt>
                <c:pt idx="57">
                  <c:v>6.130049520944432E-2</c:v>
                </c:pt>
                <c:pt idx="58">
                  <c:v>6.1447577424118306E-2</c:v>
                </c:pt>
                <c:pt idx="59">
                  <c:v>6.1649371516460522E-2</c:v>
                </c:pt>
                <c:pt idx="60">
                  <c:v>6.1649371516460522E-2</c:v>
                </c:pt>
                <c:pt idx="61">
                  <c:v>6.169142379414673E-2</c:v>
                </c:pt>
                <c:pt idx="62">
                  <c:v>6.8553533990319923E-2</c:v>
                </c:pt>
                <c:pt idx="63">
                  <c:v>6.8553533990319923E-2</c:v>
                </c:pt>
                <c:pt idx="64">
                  <c:v>6.8596251449461063E-2</c:v>
                </c:pt>
                <c:pt idx="65">
                  <c:v>6.8596251449461063E-2</c:v>
                </c:pt>
                <c:pt idx="66">
                  <c:v>6.865606275232522E-2</c:v>
                </c:pt>
                <c:pt idx="67">
                  <c:v>6.865606275232522E-2</c:v>
                </c:pt>
                <c:pt idx="68">
                  <c:v>6.8677425871521716E-2</c:v>
                </c:pt>
                <c:pt idx="69">
                  <c:v>6.8677425871521716E-2</c:v>
                </c:pt>
                <c:pt idx="70">
                  <c:v>6.8993719392621417E-2</c:v>
                </c:pt>
                <c:pt idx="71">
                  <c:v>6.9010822709769715E-2</c:v>
                </c:pt>
                <c:pt idx="72">
                  <c:v>6.9010822709769715E-2</c:v>
                </c:pt>
                <c:pt idx="73">
                  <c:v>6.9032202774963983E-2</c:v>
                </c:pt>
                <c:pt idx="74">
                  <c:v>6.9032202774963983E-2</c:v>
                </c:pt>
                <c:pt idx="75">
                  <c:v>6.9053583861001494E-2</c:v>
                </c:pt>
                <c:pt idx="76">
                  <c:v>6.9053583861001494E-2</c:v>
                </c:pt>
                <c:pt idx="77">
                  <c:v>6.9074965967882263E-2</c:v>
                </c:pt>
                <c:pt idx="78">
                  <c:v>6.9074965967882263E-2</c:v>
                </c:pt>
                <c:pt idx="79">
                  <c:v>6.9139118413583944E-2</c:v>
                </c:pt>
                <c:pt idx="80">
                  <c:v>6.9412938742912905E-2</c:v>
                </c:pt>
                <c:pt idx="81">
                  <c:v>6.9661232886102542E-2</c:v>
                </c:pt>
                <c:pt idx="82">
                  <c:v>6.9661232886102542E-2</c:v>
                </c:pt>
                <c:pt idx="83">
                  <c:v>6.9661232886102542E-2</c:v>
                </c:pt>
                <c:pt idx="84">
                  <c:v>6.9661232886102542E-2</c:v>
                </c:pt>
                <c:pt idx="85">
                  <c:v>6.9661232886102542E-2</c:v>
                </c:pt>
                <c:pt idx="86">
                  <c:v>6.9704056104603285E-2</c:v>
                </c:pt>
                <c:pt idx="87">
                  <c:v>6.9704056104603285E-2</c:v>
                </c:pt>
                <c:pt idx="88">
                  <c:v>6.9849685591135593E-2</c:v>
                </c:pt>
                <c:pt idx="89">
                  <c:v>7.4759881725322525E-2</c:v>
                </c:pt>
                <c:pt idx="90">
                  <c:v>7.4759881725322525E-2</c:v>
                </c:pt>
                <c:pt idx="91">
                  <c:v>7.6391022951287219E-2</c:v>
                </c:pt>
                <c:pt idx="92">
                  <c:v>7.6391022951287219E-2</c:v>
                </c:pt>
                <c:pt idx="93">
                  <c:v>7.6412752553206731E-2</c:v>
                </c:pt>
                <c:pt idx="94">
                  <c:v>7.6412752553206731E-2</c:v>
                </c:pt>
                <c:pt idx="95">
                  <c:v>7.6730120994859735E-2</c:v>
                </c:pt>
                <c:pt idx="96">
                  <c:v>7.6730120994859735E-2</c:v>
                </c:pt>
                <c:pt idx="97">
                  <c:v>7.675186652193379E-2</c:v>
                </c:pt>
                <c:pt idx="98">
                  <c:v>7.675186652193379E-2</c:v>
                </c:pt>
                <c:pt idx="99">
                  <c:v>7.6986783262464761E-2</c:v>
                </c:pt>
                <c:pt idx="100">
                  <c:v>7.7134754890058527E-2</c:v>
                </c:pt>
                <c:pt idx="101">
                  <c:v>7.7178284940418382E-2</c:v>
                </c:pt>
                <c:pt idx="102">
                  <c:v>7.7178284940418382E-2</c:v>
                </c:pt>
                <c:pt idx="103">
                  <c:v>7.7200051496863181E-2</c:v>
                </c:pt>
                <c:pt idx="104">
                  <c:v>7.7261003285794605E-2</c:v>
                </c:pt>
                <c:pt idx="105">
                  <c:v>7.7261003285794605E-2</c:v>
                </c:pt>
                <c:pt idx="106">
                  <c:v>7.768788990382261E-2</c:v>
                </c:pt>
                <c:pt idx="107">
                  <c:v>7.768788990382261E-2</c:v>
                </c:pt>
                <c:pt idx="108">
                  <c:v>8.3652514918294438E-2</c:v>
                </c:pt>
                <c:pt idx="109">
                  <c:v>8.3652514918294438E-2</c:v>
                </c:pt>
                <c:pt idx="110">
                  <c:v>8.4235455384012781E-2</c:v>
                </c:pt>
                <c:pt idx="111">
                  <c:v>8.4235455384012781E-2</c:v>
                </c:pt>
                <c:pt idx="112">
                  <c:v>8.4752747419512359E-2</c:v>
                </c:pt>
                <c:pt idx="113">
                  <c:v>8.4752747419512359E-2</c:v>
                </c:pt>
                <c:pt idx="114">
                  <c:v>8.4752747419512359E-2</c:v>
                </c:pt>
                <c:pt idx="115">
                  <c:v>8.4819107336635377E-2</c:v>
                </c:pt>
                <c:pt idx="116">
                  <c:v>8.4881051548530623E-2</c:v>
                </c:pt>
                <c:pt idx="117">
                  <c:v>8.4881051548530623E-2</c:v>
                </c:pt>
                <c:pt idx="118">
                  <c:v>8.4881051548530623E-2</c:v>
                </c:pt>
                <c:pt idx="119">
                  <c:v>9.1766214973292737E-2</c:v>
                </c:pt>
                <c:pt idx="120">
                  <c:v>9.1766214973292737E-2</c:v>
                </c:pt>
                <c:pt idx="121">
                  <c:v>9.1766214973292737E-2</c:v>
                </c:pt>
                <c:pt idx="122">
                  <c:v>9.1770702954221878E-2</c:v>
                </c:pt>
                <c:pt idx="123">
                  <c:v>9.1770702954221878E-2</c:v>
                </c:pt>
                <c:pt idx="124">
                  <c:v>9.1770702954221878E-2</c:v>
                </c:pt>
                <c:pt idx="125">
                  <c:v>9.2165805180869947E-2</c:v>
                </c:pt>
                <c:pt idx="126">
                  <c:v>9.2165805180869947E-2</c:v>
                </c:pt>
                <c:pt idx="127">
                  <c:v>9.2691601248892697E-2</c:v>
                </c:pt>
                <c:pt idx="128">
                  <c:v>9.3087440116022449E-2</c:v>
                </c:pt>
                <c:pt idx="129">
                  <c:v>9.3109940454587869E-2</c:v>
                </c:pt>
                <c:pt idx="130">
                  <c:v>9.9176828505532347E-2</c:v>
                </c:pt>
                <c:pt idx="131">
                  <c:v>9.9819473479523108E-2</c:v>
                </c:pt>
                <c:pt idx="132">
                  <c:v>9.9819473479523108E-2</c:v>
                </c:pt>
                <c:pt idx="133">
                  <c:v>9.9819473479523108E-2</c:v>
                </c:pt>
                <c:pt idx="134">
                  <c:v>9.9979121049464686E-2</c:v>
                </c:pt>
                <c:pt idx="135">
                  <c:v>9.9979121049464686E-2</c:v>
                </c:pt>
                <c:pt idx="136">
                  <c:v>9.9979121049464686E-2</c:v>
                </c:pt>
                <c:pt idx="137">
                  <c:v>0.10028943647078642</c:v>
                </c:pt>
                <c:pt idx="138">
                  <c:v>0.10028943647078642</c:v>
                </c:pt>
                <c:pt idx="139">
                  <c:v>0.10028943647078642</c:v>
                </c:pt>
                <c:pt idx="140">
                  <c:v>0.10028943647078642</c:v>
                </c:pt>
                <c:pt idx="141">
                  <c:v>0.10031226123333339</c:v>
                </c:pt>
                <c:pt idx="142">
                  <c:v>0.10035791382095702</c:v>
                </c:pt>
                <c:pt idx="143">
                  <c:v>0.10044923124632316</c:v>
                </c:pt>
                <c:pt idx="144">
                  <c:v>0.10049032941653963</c:v>
                </c:pt>
                <c:pt idx="145">
                  <c:v>0.10053599792931778</c:v>
                </c:pt>
                <c:pt idx="146">
                  <c:v>0.10055883371697172</c:v>
                </c:pt>
                <c:pt idx="147">
                  <c:v>0.1005816705254689</c:v>
                </c:pt>
                <c:pt idx="148">
                  <c:v>0.10059994070727379</c:v>
                </c:pt>
                <c:pt idx="149">
                  <c:v>0.10073698789601246</c:v>
                </c:pt>
                <c:pt idx="150">
                  <c:v>0.10073698789601246</c:v>
                </c:pt>
                <c:pt idx="151">
                  <c:v>0.1007826784590046</c:v>
                </c:pt>
                <c:pt idx="152">
                  <c:v>0.10080552527176553</c:v>
                </c:pt>
                <c:pt idx="153">
                  <c:v>0.10086950177838216</c:v>
                </c:pt>
                <c:pt idx="154">
                  <c:v>0.1008923524703474</c:v>
                </c:pt>
                <c:pt idx="155">
                  <c:v>0.10091520418315589</c:v>
                </c:pt>
                <c:pt idx="156">
                  <c:v>0.10093805691680761</c:v>
                </c:pt>
                <c:pt idx="157">
                  <c:v>0.10098376544664077</c:v>
                </c:pt>
                <c:pt idx="158">
                  <c:v>0.10100205000191845</c:v>
                </c:pt>
                <c:pt idx="159">
                  <c:v>0.10102490661477449</c:v>
                </c:pt>
                <c:pt idx="160">
                  <c:v>0.10113920499170323</c:v>
                </c:pt>
                <c:pt idx="161">
                  <c:v>0.1011849314883774</c:v>
                </c:pt>
                <c:pt idx="162">
                  <c:v>0.10127182308175084</c:v>
                </c:pt>
                <c:pt idx="163">
                  <c:v>0.10129469174055711</c:v>
                </c:pt>
                <c:pt idx="164">
                  <c:v>0.10142735009266207</c:v>
                </c:pt>
                <c:pt idx="165">
                  <c:v>0.10149597995681266</c:v>
                </c:pt>
                <c:pt idx="166">
                  <c:v>0.10149597995681266</c:v>
                </c:pt>
                <c:pt idx="167">
                  <c:v>0.10151885861988266</c:v>
                </c:pt>
                <c:pt idx="168">
                  <c:v>0.1015417383037959</c:v>
                </c:pt>
                <c:pt idx="169">
                  <c:v>0.10158750073415213</c:v>
                </c:pt>
                <c:pt idx="170">
                  <c:v>0.1016286904127566</c:v>
                </c:pt>
                <c:pt idx="171">
                  <c:v>0.1016286904127566</c:v>
                </c:pt>
                <c:pt idx="172">
                  <c:v>0.10167446060152141</c:v>
                </c:pt>
                <c:pt idx="173">
                  <c:v>0.10169734722716869</c:v>
                </c:pt>
                <c:pt idx="174">
                  <c:v>0.10172023487365919</c:v>
                </c:pt>
                <c:pt idx="175">
                  <c:v>0.10183010978695156</c:v>
                </c:pt>
                <c:pt idx="176">
                  <c:v>0.10198580617617312</c:v>
                </c:pt>
                <c:pt idx="177">
                  <c:v>0.10211864333917994</c:v>
                </c:pt>
                <c:pt idx="178">
                  <c:v>0.10214154976918606</c:v>
                </c:pt>
                <c:pt idx="179">
                  <c:v>0.10223318569764295</c:v>
                </c:pt>
                <c:pt idx="180">
                  <c:v>0.10225151484335335</c:v>
                </c:pt>
                <c:pt idx="181">
                  <c:v>0.10227900978693083</c:v>
                </c:pt>
                <c:pt idx="182">
                  <c:v>0.10258613651576511</c:v>
                </c:pt>
                <c:pt idx="183">
                  <c:v>0.10583818357803845</c:v>
                </c:pt>
                <c:pt idx="184">
                  <c:v>0.10689591027339169</c:v>
                </c:pt>
                <c:pt idx="185">
                  <c:v>0.10712251419136627</c:v>
                </c:pt>
                <c:pt idx="186">
                  <c:v>0.10716877193486235</c:v>
                </c:pt>
                <c:pt idx="187">
                  <c:v>0.10719190233787523</c:v>
                </c:pt>
                <c:pt idx="188">
                  <c:v>0.10741863431042581</c:v>
                </c:pt>
                <c:pt idx="189">
                  <c:v>0.10771029090796022</c:v>
                </c:pt>
                <c:pt idx="190">
                  <c:v>0.10784460000441737</c:v>
                </c:pt>
                <c:pt idx="191">
                  <c:v>0.10823382704620831</c:v>
                </c:pt>
                <c:pt idx="192">
                  <c:v>0.10836826995479729</c:v>
                </c:pt>
                <c:pt idx="193">
                  <c:v>0.10839145323748998</c:v>
                </c:pt>
                <c:pt idx="194">
                  <c:v>0.10841463754102595</c:v>
                </c:pt>
                <c:pt idx="195">
                  <c:v>0.10843318571886182</c:v>
                </c:pt>
                <c:pt idx="196">
                  <c:v>0.10843782286540513</c:v>
                </c:pt>
                <c:pt idx="197">
                  <c:v>0.10845637185991558</c:v>
                </c:pt>
                <c:pt idx="198">
                  <c:v>0.10847955902181262</c:v>
                </c:pt>
                <c:pt idx="199">
                  <c:v>0.10861870343090271</c:v>
                </c:pt>
                <c:pt idx="200">
                  <c:v>0.10864189773870239</c:v>
                </c:pt>
                <c:pt idx="201">
                  <c:v>0.10868365006526681</c:v>
                </c:pt>
                <c:pt idx="202">
                  <c:v>0.10875324462627883</c:v>
                </c:pt>
                <c:pt idx="203">
                  <c:v>0.10882284837487997</c:v>
                </c:pt>
                <c:pt idx="204">
                  <c:v>0.1088878201628215</c:v>
                </c:pt>
                <c:pt idx="205">
                  <c:v>0.10891102631240276</c:v>
                </c:pt>
                <c:pt idx="206">
                  <c:v>0.10893423348282727</c:v>
                </c:pt>
                <c:pt idx="207">
                  <c:v>0.10900386111916022</c:v>
                </c:pt>
                <c:pt idx="208">
                  <c:v>0.10902707237295768</c:v>
                </c:pt>
                <c:pt idx="209">
                  <c:v>0.10904564211100279</c:v>
                </c:pt>
                <c:pt idx="210">
                  <c:v>0.10905028464759842</c:v>
                </c:pt>
                <c:pt idx="211">
                  <c:v>0.10920815518791793</c:v>
                </c:pt>
                <c:pt idx="212">
                  <c:v>0.10924995234991741</c:v>
                </c:pt>
                <c:pt idx="213">
                  <c:v>0.10927317442465322</c:v>
                </c:pt>
                <c:pt idx="214">
                  <c:v>0.10929639752023226</c:v>
                </c:pt>
                <c:pt idx="215">
                  <c:v>0.10936607293202882</c:v>
                </c:pt>
                <c:pt idx="216">
                  <c:v>0.10941252831077611</c:v>
                </c:pt>
                <c:pt idx="217">
                  <c:v>0.10943575753141457</c:v>
                </c:pt>
                <c:pt idx="218">
                  <c:v>0.10957050714214647</c:v>
                </c:pt>
                <c:pt idx="219">
                  <c:v>0.10967740194164205</c:v>
                </c:pt>
                <c:pt idx="220">
                  <c:v>0.10970529109404492</c:v>
                </c:pt>
                <c:pt idx="221">
                  <c:v>0.10988660641626141</c:v>
                </c:pt>
                <c:pt idx="222">
                  <c:v>0.11022615843485059</c:v>
                </c:pt>
                <c:pt idx="223">
                  <c:v>0.11024942338500246</c:v>
                </c:pt>
                <c:pt idx="224">
                  <c:v>0.1105007498947739</c:v>
                </c:pt>
                <c:pt idx="225">
                  <c:v>0.11052402689087598</c:v>
                </c:pt>
                <c:pt idx="226">
                  <c:v>0.11063577068230394</c:v>
                </c:pt>
                <c:pt idx="227">
                  <c:v>0.11063577068230394</c:v>
                </c:pt>
                <c:pt idx="228">
                  <c:v>0.11079411464888425</c:v>
                </c:pt>
                <c:pt idx="229">
                  <c:v>0.11104569914615919</c:v>
                </c:pt>
                <c:pt idx="230">
                  <c:v>0.11104569914615919</c:v>
                </c:pt>
                <c:pt idx="231">
                  <c:v>0.11487130165064596</c:v>
                </c:pt>
                <c:pt idx="232">
                  <c:v>0.11489476954443387</c:v>
                </c:pt>
                <c:pt idx="233">
                  <c:v>0.11507785415131946</c:v>
                </c:pt>
                <c:pt idx="234">
                  <c:v>0.11512480892657956</c:v>
                </c:pt>
                <c:pt idx="235">
                  <c:v>0.11521403424926617</c:v>
                </c:pt>
                <c:pt idx="236">
                  <c:v>0.11526100086630781</c:v>
                </c:pt>
                <c:pt idx="237">
                  <c:v>0.11629529953458237</c:v>
                </c:pt>
                <c:pt idx="238">
                  <c:v>0.11631882929147058</c:v>
                </c:pt>
                <c:pt idx="239">
                  <c:v>0.1163376538319883</c:v>
                </c:pt>
                <c:pt idx="240">
                  <c:v>0.11636118542639436</c:v>
                </c:pt>
                <c:pt idx="241">
                  <c:v>0.11638471804164364</c:v>
                </c:pt>
                <c:pt idx="242">
                  <c:v>0.11643178633467194</c:v>
                </c:pt>
                <c:pt idx="243">
                  <c:v>0.11645532201245096</c:v>
                </c:pt>
                <c:pt idx="244">
                  <c:v>0.11726085665845595</c:v>
                </c:pt>
                <c:pt idx="245">
                  <c:v>0.12545842412916286</c:v>
                </c:pt>
                <c:pt idx="246">
                  <c:v>0.13366112586596018</c:v>
                </c:pt>
                <c:pt idx="247">
                  <c:v>0.14335248064383083</c:v>
                </c:pt>
                <c:pt idx="248">
                  <c:v>0.15198125596192419</c:v>
                </c:pt>
                <c:pt idx="249">
                  <c:v>0.15290805295794785</c:v>
                </c:pt>
                <c:pt idx="250">
                  <c:v>0.15300833093693389</c:v>
                </c:pt>
                <c:pt idx="251">
                  <c:v>0.15959183999282706</c:v>
                </c:pt>
                <c:pt idx="252">
                  <c:v>0.16050975101061016</c:v>
                </c:pt>
                <c:pt idx="253">
                  <c:v>0.16050975101061016</c:v>
                </c:pt>
                <c:pt idx="254">
                  <c:v>0.16050975101061016</c:v>
                </c:pt>
                <c:pt idx="255">
                  <c:v>0.16180012509385133</c:v>
                </c:pt>
                <c:pt idx="256">
                  <c:v>0.16197305225528036</c:v>
                </c:pt>
                <c:pt idx="257">
                  <c:v>0.1691551474737078</c:v>
                </c:pt>
                <c:pt idx="258">
                  <c:v>0.16933007107784365</c:v>
                </c:pt>
                <c:pt idx="259">
                  <c:v>0.16958224989566384</c:v>
                </c:pt>
                <c:pt idx="260">
                  <c:v>0.17048884354506774</c:v>
                </c:pt>
                <c:pt idx="261">
                  <c:v>0.17048884354506774</c:v>
                </c:pt>
                <c:pt idx="262">
                  <c:v>0.17054039252324329</c:v>
                </c:pt>
                <c:pt idx="263">
                  <c:v>0.17760993712770282</c:v>
                </c:pt>
                <c:pt idx="264">
                  <c:v>0.17867900898108369</c:v>
                </c:pt>
                <c:pt idx="265">
                  <c:v>0.17873120272384935</c:v>
                </c:pt>
                <c:pt idx="266">
                  <c:v>0.18881216431516801</c:v>
                </c:pt>
                <c:pt idx="267">
                  <c:v>0.18922552135435008</c:v>
                </c:pt>
                <c:pt idx="268">
                  <c:v>0.18953835388786489</c:v>
                </c:pt>
                <c:pt idx="269">
                  <c:v>0.19676201576647923</c:v>
                </c:pt>
                <c:pt idx="270">
                  <c:v>0.19697103926507595</c:v>
                </c:pt>
                <c:pt idx="271">
                  <c:v>0.19744291021002125</c:v>
                </c:pt>
                <c:pt idx="272">
                  <c:v>0.19825333467842221</c:v>
                </c:pt>
                <c:pt idx="273">
                  <c:v>0.20856842614796056</c:v>
                </c:pt>
                <c:pt idx="274">
                  <c:v>0.20920612190685828</c:v>
                </c:pt>
                <c:pt idx="275">
                  <c:v>0.21668720764895877</c:v>
                </c:pt>
                <c:pt idx="276">
                  <c:v>0.21671475074895916</c:v>
                </c:pt>
                <c:pt idx="277">
                  <c:v>0.2168469718390989</c:v>
                </c:pt>
                <c:pt idx="278">
                  <c:v>0.21687452085999007</c:v>
                </c:pt>
                <c:pt idx="279">
                  <c:v>0.21735955071929619</c:v>
                </c:pt>
                <c:pt idx="280">
                  <c:v>0.21738711872787161</c:v>
                </c:pt>
                <c:pt idx="281">
                  <c:v>0.21765733923493505</c:v>
                </c:pt>
                <c:pt idx="282">
                  <c:v>0.21765733923493505</c:v>
                </c:pt>
                <c:pt idx="283">
                  <c:v>0.21768491826861749</c:v>
                </c:pt>
                <c:pt idx="284">
                  <c:v>0.21768491826861749</c:v>
                </c:pt>
                <c:pt idx="285">
                  <c:v>0.21768491826861749</c:v>
                </c:pt>
                <c:pt idx="286">
                  <c:v>0.21768491826861749</c:v>
                </c:pt>
                <c:pt idx="287">
                  <c:v>0.21771249832314316</c:v>
                </c:pt>
                <c:pt idx="288">
                  <c:v>0.21771249832314316</c:v>
                </c:pt>
                <c:pt idx="289">
                  <c:v>0.21771249832314316</c:v>
                </c:pt>
                <c:pt idx="290">
                  <c:v>0.21771249832314316</c:v>
                </c:pt>
                <c:pt idx="291">
                  <c:v>0.21811528337284586</c:v>
                </c:pt>
                <c:pt idx="292">
                  <c:v>0.21814287935252608</c:v>
                </c:pt>
                <c:pt idx="293">
                  <c:v>0.22519646059499132</c:v>
                </c:pt>
                <c:pt idx="294">
                  <c:v>0.22584857498880756</c:v>
                </c:pt>
                <c:pt idx="295">
                  <c:v>0.22584857498880756</c:v>
                </c:pt>
                <c:pt idx="296">
                  <c:v>0.22584857498880756</c:v>
                </c:pt>
                <c:pt idx="297">
                  <c:v>0.22652915283405523</c:v>
                </c:pt>
                <c:pt idx="298">
                  <c:v>0.22661287239463629</c:v>
                </c:pt>
                <c:pt idx="299">
                  <c:v>0.22732206620529544</c:v>
                </c:pt>
                <c:pt idx="300">
                  <c:v>0.22735000069659389</c:v>
                </c:pt>
                <c:pt idx="301">
                  <c:v>0.22735000069659389</c:v>
                </c:pt>
                <c:pt idx="302">
                  <c:v>0.22764616906579976</c:v>
                </c:pt>
                <c:pt idx="303">
                  <c:v>0.22767411539887977</c:v>
                </c:pt>
                <c:pt idx="304">
                  <c:v>0.22816613795270974</c:v>
                </c:pt>
                <c:pt idx="305">
                  <c:v>0.228194103273474</c:v>
                </c:pt>
                <c:pt idx="306">
                  <c:v>0.23512151677887513</c:v>
                </c:pt>
                <c:pt idx="307">
                  <c:v>0.23641495221738013</c:v>
                </c:pt>
                <c:pt idx="308">
                  <c:v>0.23663544501227496</c:v>
                </c:pt>
                <c:pt idx="309">
                  <c:v>0.23674854233232659</c:v>
                </c:pt>
                <c:pt idx="310">
                  <c:v>0.2367768192144476</c:v>
                </c:pt>
                <c:pt idx="311">
                  <c:v>0.23799369086335559</c:v>
                </c:pt>
                <c:pt idx="312">
                  <c:v>0.23799369086335559</c:v>
                </c:pt>
                <c:pt idx="313">
                  <c:v>0.23799369086335559</c:v>
                </c:pt>
                <c:pt idx="314">
                  <c:v>0.24665626012900405</c:v>
                </c:pt>
                <c:pt idx="315">
                  <c:v>0.24881226014820024</c:v>
                </c:pt>
                <c:pt idx="316">
                  <c:v>0.24881226014820024</c:v>
                </c:pt>
                <c:pt idx="317">
                  <c:v>0.24881226014820024</c:v>
                </c:pt>
                <c:pt idx="318">
                  <c:v>0.26722454868843337</c:v>
                </c:pt>
                <c:pt idx="319">
                  <c:v>0.26983538776474247</c:v>
                </c:pt>
                <c:pt idx="320">
                  <c:v>0.27800154956548945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9481-453C-9D5E-33992ECCE0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26132088"/>
        <c:axId val="1"/>
      </c:scatterChart>
      <c:valAx>
        <c:axId val="826132088"/>
        <c:scaling>
          <c:orientation val="minMax"/>
          <c:max val="38000"/>
          <c:min val="3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1661129568106312"/>
              <c:y val="0.8899397480975255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0.25"/>
          <c:min val="0.1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9800664451827246E-2"/>
              <c:y val="0.4308189306525363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26132088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3.6544850498338874E-2"/>
          <c:y val="0.89622905627362615"/>
          <c:w val="0.97176079734219267"/>
          <c:h val="0.95912246818204328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V839 Oph   [40448.4129, 0.40899532]</a:t>
            </a:r>
          </a:p>
        </c:rich>
      </c:tx>
      <c:layout>
        <c:manualLayout>
          <c:xMode val="edge"/>
          <c:yMode val="edge"/>
          <c:x val="0.16051660516605165"/>
          <c:y val="3.610108303249097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4095940959409596E-2"/>
          <c:y val="0.27075860002291574"/>
          <c:w val="0.83394833948339486"/>
          <c:h val="0.5198565120439983"/>
        </c:manualLayout>
      </c:layout>
      <c:scatterChart>
        <c:scatterStyle val="lineMarker"/>
        <c:varyColors val="0"/>
        <c:ser>
          <c:idx val="0"/>
          <c:order val="0"/>
          <c:tx>
            <c:strRef>
              <c:f>A!$H$20:$H$20</c:f>
              <c:strCache>
                <c:ptCount val="1"/>
                <c:pt idx="0">
                  <c:v>GCVS 4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A!$F$21:$F$341</c:f>
              <c:numCache>
                <c:formatCode>General</c:formatCode>
                <c:ptCount val="321"/>
                <c:pt idx="0">
                  <c:v>9873</c:v>
                </c:pt>
                <c:pt idx="1">
                  <c:v>9873</c:v>
                </c:pt>
                <c:pt idx="2">
                  <c:v>10677.5</c:v>
                </c:pt>
                <c:pt idx="3">
                  <c:v>11391.5</c:v>
                </c:pt>
                <c:pt idx="4">
                  <c:v>11411</c:v>
                </c:pt>
                <c:pt idx="5">
                  <c:v>11628.5</c:v>
                </c:pt>
                <c:pt idx="6">
                  <c:v>12494</c:v>
                </c:pt>
                <c:pt idx="7">
                  <c:v>12545</c:v>
                </c:pt>
                <c:pt idx="8">
                  <c:v>12547.5</c:v>
                </c:pt>
                <c:pt idx="9">
                  <c:v>12550</c:v>
                </c:pt>
                <c:pt idx="10">
                  <c:v>13391.5</c:v>
                </c:pt>
                <c:pt idx="11">
                  <c:v>13408.5</c:v>
                </c:pt>
                <c:pt idx="12">
                  <c:v>13411</c:v>
                </c:pt>
                <c:pt idx="13">
                  <c:v>13924.5</c:v>
                </c:pt>
                <c:pt idx="14">
                  <c:v>14103</c:v>
                </c:pt>
                <c:pt idx="15">
                  <c:v>14103</c:v>
                </c:pt>
                <c:pt idx="16">
                  <c:v>14105.5</c:v>
                </c:pt>
                <c:pt idx="17">
                  <c:v>14108</c:v>
                </c:pt>
                <c:pt idx="18">
                  <c:v>14132.5</c:v>
                </c:pt>
                <c:pt idx="19">
                  <c:v>14134.5</c:v>
                </c:pt>
                <c:pt idx="20">
                  <c:v>14137</c:v>
                </c:pt>
                <c:pt idx="21">
                  <c:v>14139.5</c:v>
                </c:pt>
                <c:pt idx="22">
                  <c:v>14144.5</c:v>
                </c:pt>
                <c:pt idx="23">
                  <c:v>14193.5</c:v>
                </c:pt>
                <c:pt idx="24">
                  <c:v>14208</c:v>
                </c:pt>
                <c:pt idx="25">
                  <c:v>14235</c:v>
                </c:pt>
                <c:pt idx="26">
                  <c:v>14235</c:v>
                </c:pt>
                <c:pt idx="27">
                  <c:v>14274</c:v>
                </c:pt>
                <c:pt idx="28">
                  <c:v>15073.5</c:v>
                </c:pt>
                <c:pt idx="29">
                  <c:v>15078.5</c:v>
                </c:pt>
                <c:pt idx="30">
                  <c:v>15098</c:v>
                </c:pt>
                <c:pt idx="31">
                  <c:v>15098</c:v>
                </c:pt>
                <c:pt idx="32">
                  <c:v>15147</c:v>
                </c:pt>
                <c:pt idx="33">
                  <c:v>15186</c:v>
                </c:pt>
                <c:pt idx="34">
                  <c:v>15205.5</c:v>
                </c:pt>
                <c:pt idx="35">
                  <c:v>15230</c:v>
                </c:pt>
                <c:pt idx="36">
                  <c:v>15247</c:v>
                </c:pt>
                <c:pt idx="37">
                  <c:v>15914.5</c:v>
                </c:pt>
                <c:pt idx="38">
                  <c:v>15917</c:v>
                </c:pt>
                <c:pt idx="39">
                  <c:v>15921.5</c:v>
                </c:pt>
                <c:pt idx="40">
                  <c:v>15922</c:v>
                </c:pt>
                <c:pt idx="41">
                  <c:v>16012.5</c:v>
                </c:pt>
                <c:pt idx="42">
                  <c:v>16012.5</c:v>
                </c:pt>
                <c:pt idx="43">
                  <c:v>16012.5</c:v>
                </c:pt>
                <c:pt idx="44">
                  <c:v>16025</c:v>
                </c:pt>
                <c:pt idx="45">
                  <c:v>16027.5</c:v>
                </c:pt>
                <c:pt idx="46">
                  <c:v>16034.5</c:v>
                </c:pt>
                <c:pt idx="47">
                  <c:v>16034.5</c:v>
                </c:pt>
                <c:pt idx="48">
                  <c:v>16034.5</c:v>
                </c:pt>
                <c:pt idx="49">
                  <c:v>16034.5</c:v>
                </c:pt>
                <c:pt idx="50">
                  <c:v>16171</c:v>
                </c:pt>
                <c:pt idx="51">
                  <c:v>16729</c:v>
                </c:pt>
                <c:pt idx="52">
                  <c:v>17638.5</c:v>
                </c:pt>
                <c:pt idx="53">
                  <c:v>17658</c:v>
                </c:pt>
                <c:pt idx="54">
                  <c:v>17738.5</c:v>
                </c:pt>
                <c:pt idx="55">
                  <c:v>17738.5</c:v>
                </c:pt>
                <c:pt idx="56">
                  <c:v>17772.5</c:v>
                </c:pt>
                <c:pt idx="57">
                  <c:v>17772.5</c:v>
                </c:pt>
                <c:pt idx="58">
                  <c:v>17790</c:v>
                </c:pt>
                <c:pt idx="59">
                  <c:v>17814</c:v>
                </c:pt>
                <c:pt idx="60">
                  <c:v>17814</c:v>
                </c:pt>
                <c:pt idx="61">
                  <c:v>17819</c:v>
                </c:pt>
                <c:pt idx="62">
                  <c:v>18628.5</c:v>
                </c:pt>
                <c:pt idx="63">
                  <c:v>18628.5</c:v>
                </c:pt>
                <c:pt idx="64">
                  <c:v>18633.5</c:v>
                </c:pt>
                <c:pt idx="65">
                  <c:v>18633.5</c:v>
                </c:pt>
                <c:pt idx="66">
                  <c:v>18640.5</c:v>
                </c:pt>
                <c:pt idx="67">
                  <c:v>18640.5</c:v>
                </c:pt>
                <c:pt idx="68">
                  <c:v>18643</c:v>
                </c:pt>
                <c:pt idx="69">
                  <c:v>18643</c:v>
                </c:pt>
                <c:pt idx="70">
                  <c:v>18680</c:v>
                </c:pt>
                <c:pt idx="71">
                  <c:v>18682</c:v>
                </c:pt>
                <c:pt idx="72">
                  <c:v>18682</c:v>
                </c:pt>
                <c:pt idx="73">
                  <c:v>18684.5</c:v>
                </c:pt>
                <c:pt idx="74">
                  <c:v>18684.5</c:v>
                </c:pt>
                <c:pt idx="75">
                  <c:v>18687</c:v>
                </c:pt>
                <c:pt idx="76">
                  <c:v>18687</c:v>
                </c:pt>
                <c:pt idx="77">
                  <c:v>18689.5</c:v>
                </c:pt>
                <c:pt idx="78">
                  <c:v>18689.5</c:v>
                </c:pt>
                <c:pt idx="79">
                  <c:v>18697</c:v>
                </c:pt>
                <c:pt idx="80">
                  <c:v>18729</c:v>
                </c:pt>
                <c:pt idx="81">
                  <c:v>18758</c:v>
                </c:pt>
                <c:pt idx="82">
                  <c:v>18758</c:v>
                </c:pt>
                <c:pt idx="83">
                  <c:v>18758</c:v>
                </c:pt>
                <c:pt idx="84">
                  <c:v>18758</c:v>
                </c:pt>
                <c:pt idx="85">
                  <c:v>18758</c:v>
                </c:pt>
                <c:pt idx="86">
                  <c:v>18763</c:v>
                </c:pt>
                <c:pt idx="87">
                  <c:v>18763</c:v>
                </c:pt>
                <c:pt idx="88">
                  <c:v>18780</c:v>
                </c:pt>
                <c:pt idx="89">
                  <c:v>19350</c:v>
                </c:pt>
                <c:pt idx="90">
                  <c:v>19350</c:v>
                </c:pt>
                <c:pt idx="91">
                  <c:v>19538</c:v>
                </c:pt>
                <c:pt idx="92">
                  <c:v>19538</c:v>
                </c:pt>
                <c:pt idx="93">
                  <c:v>19540.5</c:v>
                </c:pt>
                <c:pt idx="94">
                  <c:v>19540.5</c:v>
                </c:pt>
                <c:pt idx="95">
                  <c:v>19577</c:v>
                </c:pt>
                <c:pt idx="96">
                  <c:v>19577</c:v>
                </c:pt>
                <c:pt idx="97">
                  <c:v>19579.5</c:v>
                </c:pt>
                <c:pt idx="98">
                  <c:v>19579.5</c:v>
                </c:pt>
                <c:pt idx="99">
                  <c:v>19606.5</c:v>
                </c:pt>
                <c:pt idx="100">
                  <c:v>19623.5</c:v>
                </c:pt>
                <c:pt idx="101">
                  <c:v>19628.5</c:v>
                </c:pt>
                <c:pt idx="102">
                  <c:v>19628.5</c:v>
                </c:pt>
                <c:pt idx="103">
                  <c:v>19631</c:v>
                </c:pt>
                <c:pt idx="104">
                  <c:v>19638</c:v>
                </c:pt>
                <c:pt idx="105">
                  <c:v>19638</c:v>
                </c:pt>
                <c:pt idx="106">
                  <c:v>19687</c:v>
                </c:pt>
                <c:pt idx="107">
                  <c:v>19687</c:v>
                </c:pt>
                <c:pt idx="108">
                  <c:v>20367</c:v>
                </c:pt>
                <c:pt idx="109">
                  <c:v>20367</c:v>
                </c:pt>
                <c:pt idx="110">
                  <c:v>20433</c:v>
                </c:pt>
                <c:pt idx="111">
                  <c:v>20433</c:v>
                </c:pt>
                <c:pt idx="112">
                  <c:v>20491.5</c:v>
                </c:pt>
                <c:pt idx="113">
                  <c:v>20491.5</c:v>
                </c:pt>
                <c:pt idx="114">
                  <c:v>20491.5</c:v>
                </c:pt>
                <c:pt idx="115">
                  <c:v>20499</c:v>
                </c:pt>
                <c:pt idx="116">
                  <c:v>20506</c:v>
                </c:pt>
                <c:pt idx="117">
                  <c:v>20506</c:v>
                </c:pt>
                <c:pt idx="118">
                  <c:v>20506</c:v>
                </c:pt>
                <c:pt idx="119">
                  <c:v>21278.5</c:v>
                </c:pt>
                <c:pt idx="120">
                  <c:v>21278.5</c:v>
                </c:pt>
                <c:pt idx="121">
                  <c:v>21278.5</c:v>
                </c:pt>
                <c:pt idx="122">
                  <c:v>21279</c:v>
                </c:pt>
                <c:pt idx="123">
                  <c:v>21279</c:v>
                </c:pt>
                <c:pt idx="124">
                  <c:v>21279</c:v>
                </c:pt>
                <c:pt idx="125">
                  <c:v>21323</c:v>
                </c:pt>
                <c:pt idx="126">
                  <c:v>21323</c:v>
                </c:pt>
                <c:pt idx="127">
                  <c:v>21381.5</c:v>
                </c:pt>
                <c:pt idx="128">
                  <c:v>21425.5</c:v>
                </c:pt>
                <c:pt idx="129">
                  <c:v>21428</c:v>
                </c:pt>
                <c:pt idx="130">
                  <c:v>22098</c:v>
                </c:pt>
                <c:pt idx="131">
                  <c:v>22168.5</c:v>
                </c:pt>
                <c:pt idx="132">
                  <c:v>22168.5</c:v>
                </c:pt>
                <c:pt idx="133">
                  <c:v>22168.5</c:v>
                </c:pt>
                <c:pt idx="134">
                  <c:v>22186</c:v>
                </c:pt>
                <c:pt idx="135">
                  <c:v>22186</c:v>
                </c:pt>
                <c:pt idx="136">
                  <c:v>22186</c:v>
                </c:pt>
                <c:pt idx="137">
                  <c:v>22220</c:v>
                </c:pt>
                <c:pt idx="138">
                  <c:v>22220</c:v>
                </c:pt>
                <c:pt idx="139">
                  <c:v>22220</c:v>
                </c:pt>
                <c:pt idx="140">
                  <c:v>22220</c:v>
                </c:pt>
                <c:pt idx="141">
                  <c:v>22222.5</c:v>
                </c:pt>
                <c:pt idx="142">
                  <c:v>22227.5</c:v>
                </c:pt>
                <c:pt idx="143">
                  <c:v>22237.5</c:v>
                </c:pt>
                <c:pt idx="144">
                  <c:v>22242</c:v>
                </c:pt>
                <c:pt idx="145">
                  <c:v>22247</c:v>
                </c:pt>
                <c:pt idx="146">
                  <c:v>22249.5</c:v>
                </c:pt>
                <c:pt idx="147">
                  <c:v>22252</c:v>
                </c:pt>
                <c:pt idx="148">
                  <c:v>22254</c:v>
                </c:pt>
                <c:pt idx="149">
                  <c:v>22269</c:v>
                </c:pt>
                <c:pt idx="150">
                  <c:v>22269</c:v>
                </c:pt>
                <c:pt idx="151">
                  <c:v>22274</c:v>
                </c:pt>
                <c:pt idx="152">
                  <c:v>22276.5</c:v>
                </c:pt>
                <c:pt idx="153">
                  <c:v>22283.5</c:v>
                </c:pt>
                <c:pt idx="154">
                  <c:v>22286</c:v>
                </c:pt>
                <c:pt idx="155">
                  <c:v>22288.5</c:v>
                </c:pt>
                <c:pt idx="156">
                  <c:v>22291</c:v>
                </c:pt>
                <c:pt idx="157">
                  <c:v>22296</c:v>
                </c:pt>
                <c:pt idx="158">
                  <c:v>22298</c:v>
                </c:pt>
                <c:pt idx="159">
                  <c:v>22300.5</c:v>
                </c:pt>
                <c:pt idx="160">
                  <c:v>22313</c:v>
                </c:pt>
                <c:pt idx="161">
                  <c:v>22318</c:v>
                </c:pt>
                <c:pt idx="162">
                  <c:v>22327.5</c:v>
                </c:pt>
                <c:pt idx="163">
                  <c:v>22330</c:v>
                </c:pt>
                <c:pt idx="164">
                  <c:v>22344.5</c:v>
                </c:pt>
                <c:pt idx="165">
                  <c:v>22352</c:v>
                </c:pt>
                <c:pt idx="166">
                  <c:v>22352</c:v>
                </c:pt>
                <c:pt idx="167">
                  <c:v>22354.5</c:v>
                </c:pt>
                <c:pt idx="168">
                  <c:v>22357</c:v>
                </c:pt>
                <c:pt idx="169">
                  <c:v>22362</c:v>
                </c:pt>
                <c:pt idx="170">
                  <c:v>22366.5</c:v>
                </c:pt>
                <c:pt idx="171">
                  <c:v>22366.5</c:v>
                </c:pt>
                <c:pt idx="172">
                  <c:v>22371.5</c:v>
                </c:pt>
                <c:pt idx="173">
                  <c:v>22374</c:v>
                </c:pt>
                <c:pt idx="174">
                  <c:v>22376.5</c:v>
                </c:pt>
                <c:pt idx="175">
                  <c:v>22388.5</c:v>
                </c:pt>
                <c:pt idx="176">
                  <c:v>22405.5</c:v>
                </c:pt>
                <c:pt idx="177">
                  <c:v>22420</c:v>
                </c:pt>
                <c:pt idx="178">
                  <c:v>22422.5</c:v>
                </c:pt>
                <c:pt idx="179">
                  <c:v>22432.5</c:v>
                </c:pt>
                <c:pt idx="180">
                  <c:v>22434.5</c:v>
                </c:pt>
                <c:pt idx="181">
                  <c:v>22437.5</c:v>
                </c:pt>
                <c:pt idx="182">
                  <c:v>22471</c:v>
                </c:pt>
                <c:pt idx="183">
                  <c:v>22824.5</c:v>
                </c:pt>
                <c:pt idx="184">
                  <c:v>22939</c:v>
                </c:pt>
                <c:pt idx="185">
                  <c:v>22963.5</c:v>
                </c:pt>
                <c:pt idx="186">
                  <c:v>22968.5</c:v>
                </c:pt>
                <c:pt idx="187">
                  <c:v>22971</c:v>
                </c:pt>
                <c:pt idx="188">
                  <c:v>22995.5</c:v>
                </c:pt>
                <c:pt idx="189">
                  <c:v>23027</c:v>
                </c:pt>
                <c:pt idx="190">
                  <c:v>23041.5</c:v>
                </c:pt>
                <c:pt idx="191">
                  <c:v>23083.5</c:v>
                </c:pt>
                <c:pt idx="192">
                  <c:v>23098</c:v>
                </c:pt>
                <c:pt idx="193">
                  <c:v>23100.5</c:v>
                </c:pt>
                <c:pt idx="194">
                  <c:v>23103</c:v>
                </c:pt>
                <c:pt idx="195">
                  <c:v>23105</c:v>
                </c:pt>
                <c:pt idx="196">
                  <c:v>23105.5</c:v>
                </c:pt>
                <c:pt idx="197">
                  <c:v>23107.5</c:v>
                </c:pt>
                <c:pt idx="198">
                  <c:v>23110</c:v>
                </c:pt>
                <c:pt idx="199">
                  <c:v>23125</c:v>
                </c:pt>
                <c:pt idx="200">
                  <c:v>23127.5</c:v>
                </c:pt>
                <c:pt idx="201">
                  <c:v>23132</c:v>
                </c:pt>
                <c:pt idx="202">
                  <c:v>23139.5</c:v>
                </c:pt>
                <c:pt idx="203">
                  <c:v>23147</c:v>
                </c:pt>
                <c:pt idx="204">
                  <c:v>23154</c:v>
                </c:pt>
                <c:pt idx="205">
                  <c:v>23156.5</c:v>
                </c:pt>
                <c:pt idx="206">
                  <c:v>23159</c:v>
                </c:pt>
                <c:pt idx="207">
                  <c:v>23166.5</c:v>
                </c:pt>
                <c:pt idx="208">
                  <c:v>23169</c:v>
                </c:pt>
                <c:pt idx="209">
                  <c:v>23171</c:v>
                </c:pt>
                <c:pt idx="210">
                  <c:v>23171.5</c:v>
                </c:pt>
                <c:pt idx="211">
                  <c:v>23188.5</c:v>
                </c:pt>
                <c:pt idx="212">
                  <c:v>23193</c:v>
                </c:pt>
                <c:pt idx="213">
                  <c:v>23195.5</c:v>
                </c:pt>
                <c:pt idx="214">
                  <c:v>23198</c:v>
                </c:pt>
                <c:pt idx="215">
                  <c:v>23205.5</c:v>
                </c:pt>
                <c:pt idx="216">
                  <c:v>23210.5</c:v>
                </c:pt>
                <c:pt idx="217">
                  <c:v>23213</c:v>
                </c:pt>
                <c:pt idx="218">
                  <c:v>23227.5</c:v>
                </c:pt>
                <c:pt idx="219">
                  <c:v>23239</c:v>
                </c:pt>
                <c:pt idx="220">
                  <c:v>23242</c:v>
                </c:pt>
                <c:pt idx="221">
                  <c:v>23261.5</c:v>
                </c:pt>
                <c:pt idx="222">
                  <c:v>23298</c:v>
                </c:pt>
                <c:pt idx="223">
                  <c:v>23300.5</c:v>
                </c:pt>
                <c:pt idx="224">
                  <c:v>23327.5</c:v>
                </c:pt>
                <c:pt idx="225">
                  <c:v>23330</c:v>
                </c:pt>
                <c:pt idx="226">
                  <c:v>23342</c:v>
                </c:pt>
                <c:pt idx="227">
                  <c:v>23342</c:v>
                </c:pt>
                <c:pt idx="228">
                  <c:v>23359</c:v>
                </c:pt>
                <c:pt idx="229">
                  <c:v>23386</c:v>
                </c:pt>
                <c:pt idx="230">
                  <c:v>23386</c:v>
                </c:pt>
                <c:pt idx="231">
                  <c:v>23795</c:v>
                </c:pt>
                <c:pt idx="232">
                  <c:v>23797.5</c:v>
                </c:pt>
                <c:pt idx="233">
                  <c:v>23817</c:v>
                </c:pt>
                <c:pt idx="234">
                  <c:v>23822</c:v>
                </c:pt>
                <c:pt idx="235">
                  <c:v>23831.5</c:v>
                </c:pt>
                <c:pt idx="236">
                  <c:v>23836.5</c:v>
                </c:pt>
                <c:pt idx="237">
                  <c:v>23946.5</c:v>
                </c:pt>
                <c:pt idx="238">
                  <c:v>23949</c:v>
                </c:pt>
                <c:pt idx="239">
                  <c:v>23951</c:v>
                </c:pt>
                <c:pt idx="240">
                  <c:v>23953.5</c:v>
                </c:pt>
                <c:pt idx="241">
                  <c:v>23956</c:v>
                </c:pt>
                <c:pt idx="242">
                  <c:v>23961</c:v>
                </c:pt>
                <c:pt idx="243">
                  <c:v>23963.5</c:v>
                </c:pt>
                <c:pt idx="244">
                  <c:v>24049</c:v>
                </c:pt>
                <c:pt idx="245">
                  <c:v>24912</c:v>
                </c:pt>
                <c:pt idx="246">
                  <c:v>25763</c:v>
                </c:pt>
                <c:pt idx="247">
                  <c:v>26753</c:v>
                </c:pt>
                <c:pt idx="248">
                  <c:v>27621</c:v>
                </c:pt>
                <c:pt idx="249">
                  <c:v>27713.5</c:v>
                </c:pt>
                <c:pt idx="250">
                  <c:v>27723.5</c:v>
                </c:pt>
                <c:pt idx="251">
                  <c:v>28376.5</c:v>
                </c:pt>
                <c:pt idx="252">
                  <c:v>28467</c:v>
                </c:pt>
                <c:pt idx="253">
                  <c:v>28467</c:v>
                </c:pt>
                <c:pt idx="254">
                  <c:v>28467</c:v>
                </c:pt>
                <c:pt idx="255">
                  <c:v>28594</c:v>
                </c:pt>
                <c:pt idx="256">
                  <c:v>28611</c:v>
                </c:pt>
                <c:pt idx="257">
                  <c:v>29313</c:v>
                </c:pt>
                <c:pt idx="258">
                  <c:v>29330</c:v>
                </c:pt>
                <c:pt idx="259">
                  <c:v>29354.5</c:v>
                </c:pt>
                <c:pt idx="260">
                  <c:v>29442.5</c:v>
                </c:pt>
                <c:pt idx="261">
                  <c:v>29442.5</c:v>
                </c:pt>
                <c:pt idx="262">
                  <c:v>29447.5</c:v>
                </c:pt>
                <c:pt idx="263">
                  <c:v>30129.5</c:v>
                </c:pt>
                <c:pt idx="264">
                  <c:v>30232</c:v>
                </c:pt>
                <c:pt idx="265">
                  <c:v>30237</c:v>
                </c:pt>
                <c:pt idx="266">
                  <c:v>31195.5</c:v>
                </c:pt>
                <c:pt idx="267">
                  <c:v>31234.5</c:v>
                </c:pt>
                <c:pt idx="268">
                  <c:v>31264</c:v>
                </c:pt>
                <c:pt idx="269">
                  <c:v>31941.5</c:v>
                </c:pt>
                <c:pt idx="270">
                  <c:v>31961</c:v>
                </c:pt>
                <c:pt idx="271">
                  <c:v>32005</c:v>
                </c:pt>
                <c:pt idx="272">
                  <c:v>32080.5</c:v>
                </c:pt>
                <c:pt idx="273">
                  <c:v>33034</c:v>
                </c:pt>
                <c:pt idx="274">
                  <c:v>33092.5</c:v>
                </c:pt>
                <c:pt idx="275">
                  <c:v>33775</c:v>
                </c:pt>
                <c:pt idx="276">
                  <c:v>33777.5</c:v>
                </c:pt>
                <c:pt idx="277">
                  <c:v>33789.5</c:v>
                </c:pt>
                <c:pt idx="278">
                  <c:v>33792</c:v>
                </c:pt>
                <c:pt idx="279">
                  <c:v>33836</c:v>
                </c:pt>
                <c:pt idx="280">
                  <c:v>33838.5</c:v>
                </c:pt>
                <c:pt idx="281">
                  <c:v>33863</c:v>
                </c:pt>
                <c:pt idx="282">
                  <c:v>33863</c:v>
                </c:pt>
                <c:pt idx="283">
                  <c:v>33865.5</c:v>
                </c:pt>
                <c:pt idx="284">
                  <c:v>33865.5</c:v>
                </c:pt>
                <c:pt idx="285">
                  <c:v>33865.5</c:v>
                </c:pt>
                <c:pt idx="286">
                  <c:v>33865.5</c:v>
                </c:pt>
                <c:pt idx="287">
                  <c:v>33868</c:v>
                </c:pt>
                <c:pt idx="288">
                  <c:v>33868</c:v>
                </c:pt>
                <c:pt idx="289">
                  <c:v>33868</c:v>
                </c:pt>
                <c:pt idx="290">
                  <c:v>33868</c:v>
                </c:pt>
                <c:pt idx="291">
                  <c:v>33904.5</c:v>
                </c:pt>
                <c:pt idx="292">
                  <c:v>33907</c:v>
                </c:pt>
                <c:pt idx="293">
                  <c:v>34543</c:v>
                </c:pt>
                <c:pt idx="294">
                  <c:v>34601.5</c:v>
                </c:pt>
                <c:pt idx="295">
                  <c:v>34601.5</c:v>
                </c:pt>
                <c:pt idx="296">
                  <c:v>34601.5</c:v>
                </c:pt>
                <c:pt idx="297">
                  <c:v>34662.5</c:v>
                </c:pt>
                <c:pt idx="298">
                  <c:v>34670</c:v>
                </c:pt>
                <c:pt idx="299">
                  <c:v>34733.5</c:v>
                </c:pt>
                <c:pt idx="300">
                  <c:v>34736</c:v>
                </c:pt>
                <c:pt idx="301">
                  <c:v>34736</c:v>
                </c:pt>
                <c:pt idx="302">
                  <c:v>34762.5</c:v>
                </c:pt>
                <c:pt idx="303">
                  <c:v>34765</c:v>
                </c:pt>
                <c:pt idx="304">
                  <c:v>34809</c:v>
                </c:pt>
                <c:pt idx="305">
                  <c:v>34811.5</c:v>
                </c:pt>
                <c:pt idx="306">
                  <c:v>35428</c:v>
                </c:pt>
                <c:pt idx="307">
                  <c:v>35542.5</c:v>
                </c:pt>
                <c:pt idx="308">
                  <c:v>35562</c:v>
                </c:pt>
                <c:pt idx="309">
                  <c:v>35572</c:v>
                </c:pt>
                <c:pt idx="310">
                  <c:v>35574.5</c:v>
                </c:pt>
                <c:pt idx="311">
                  <c:v>35682</c:v>
                </c:pt>
                <c:pt idx="312">
                  <c:v>35682</c:v>
                </c:pt>
                <c:pt idx="313">
                  <c:v>35682</c:v>
                </c:pt>
                <c:pt idx="314">
                  <c:v>36442.5</c:v>
                </c:pt>
                <c:pt idx="315">
                  <c:v>36630.5</c:v>
                </c:pt>
                <c:pt idx="316">
                  <c:v>36630.5</c:v>
                </c:pt>
                <c:pt idx="317">
                  <c:v>36630.5</c:v>
                </c:pt>
                <c:pt idx="318">
                  <c:v>38216</c:v>
                </c:pt>
                <c:pt idx="319">
                  <c:v>38438</c:v>
                </c:pt>
                <c:pt idx="320">
                  <c:v>39128</c:v>
                </c:pt>
              </c:numCache>
            </c:numRef>
          </c:xVal>
          <c:yVal>
            <c:numRef>
              <c:f>A!$G$21:$G$341</c:f>
              <c:numCache>
                <c:formatCode>General</c:formatCode>
                <c:ptCount val="321"/>
                <c:pt idx="0">
                  <c:v>4.3056399954366498E-3</c:v>
                </c:pt>
                <c:pt idx="1">
                  <c:v>4.3056399954366498E-3</c:v>
                </c:pt>
                <c:pt idx="2">
                  <c:v>1.9570700002077501E-2</c:v>
                </c:pt>
                <c:pt idx="3">
                  <c:v>1.9912219991965685E-2</c:v>
                </c:pt>
                <c:pt idx="4">
                  <c:v>1.6503479993843939E-2</c:v>
                </c:pt>
                <c:pt idx="5">
                  <c:v>6.0213800024939701E-3</c:v>
                </c:pt>
                <c:pt idx="6">
                  <c:v>2.3571919999085367E-2</c:v>
                </c:pt>
                <c:pt idx="7">
                  <c:v>2.4510599992936477E-2</c:v>
                </c:pt>
                <c:pt idx="8">
                  <c:v>2.5322299996332731E-2</c:v>
                </c:pt>
                <c:pt idx="9">
                  <c:v>2.54339999955846E-2</c:v>
                </c:pt>
                <c:pt idx="11">
                  <c:v>7.3517799974069931E-3</c:v>
                </c:pt>
                <c:pt idx="12">
                  <c:v>9.8634800015133806E-3</c:v>
                </c:pt>
                <c:pt idx="13">
                  <c:v>2.8766659997927491E-2</c:v>
                </c:pt>
                <c:pt idx="14">
                  <c:v>3.6102040001424029E-2</c:v>
                </c:pt>
                <c:pt idx="15">
                  <c:v>3.8102040001831483E-2</c:v>
                </c:pt>
                <c:pt idx="16">
                  <c:v>3.9613739994820207E-2</c:v>
                </c:pt>
                <c:pt idx="17">
                  <c:v>3.0125439996481873E-2</c:v>
                </c:pt>
                <c:pt idx="18">
                  <c:v>3.5140099993441254E-2</c:v>
                </c:pt>
                <c:pt idx="19">
                  <c:v>3.5549460000765976E-2</c:v>
                </c:pt>
                <c:pt idx="20">
                  <c:v>3.5461159997794311E-2</c:v>
                </c:pt>
                <c:pt idx="21">
                  <c:v>3.5672859994519968E-2</c:v>
                </c:pt>
                <c:pt idx="22">
                  <c:v>3.4496259992010891E-2</c:v>
                </c:pt>
                <c:pt idx="23">
                  <c:v>2.5025579998327885E-2</c:v>
                </c:pt>
                <c:pt idx="24">
                  <c:v>3.3593439991818741E-2</c:v>
                </c:pt>
                <c:pt idx="25">
                  <c:v>2.9119799997715745E-2</c:v>
                </c:pt>
                <c:pt idx="26">
                  <c:v>2.9119799997715745E-2</c:v>
                </c:pt>
                <c:pt idx="27">
                  <c:v>4.390231999423122E-2</c:v>
                </c:pt>
                <c:pt idx="28">
                  <c:v>5.7143979996908456E-2</c:v>
                </c:pt>
                <c:pt idx="29">
                  <c:v>5.0167380002676509E-2</c:v>
                </c:pt>
                <c:pt idx="30">
                  <c:v>4.5758640000713058E-2</c:v>
                </c:pt>
                <c:pt idx="31">
                  <c:v>4.7758640001120511E-2</c:v>
                </c:pt>
                <c:pt idx="32">
                  <c:v>2.7987959998426959E-2</c:v>
                </c:pt>
                <c:pt idx="33">
                  <c:v>2.6170479999564122E-2</c:v>
                </c:pt>
                <c:pt idx="34">
                  <c:v>3.2761739996203687E-2</c:v>
                </c:pt>
                <c:pt idx="35">
                  <c:v>3.9376399996399414E-2</c:v>
                </c:pt>
                <c:pt idx="36">
                  <c:v>3.9455960002669599E-2</c:v>
                </c:pt>
                <c:pt idx="37">
                  <c:v>4.1079859998717438E-2</c:v>
                </c:pt>
                <c:pt idx="38">
                  <c:v>4.6591559999797028E-2</c:v>
                </c:pt>
                <c:pt idx="39">
                  <c:v>5.9112619994266424E-2</c:v>
                </c:pt>
                <c:pt idx="40">
                  <c:v>3.461495999363251E-2</c:v>
                </c:pt>
                <c:pt idx="41">
                  <c:v>4.4538499998452608E-2</c:v>
                </c:pt>
                <c:pt idx="42">
                  <c:v>5.0538499992399011E-2</c:v>
                </c:pt>
                <c:pt idx="43">
                  <c:v>5.1538499996240716E-2</c:v>
                </c:pt>
                <c:pt idx="44">
                  <c:v>5.2096999992500059E-2</c:v>
                </c:pt>
                <c:pt idx="45">
                  <c:v>3.760869999678107E-2</c:v>
                </c:pt>
                <c:pt idx="46">
                  <c:v>3.4641459998965729E-2</c:v>
                </c:pt>
                <c:pt idx="47">
                  <c:v>3.5641459995531477E-2</c:v>
                </c:pt>
                <c:pt idx="48">
                  <c:v>4.4541459996253252E-2</c:v>
                </c:pt>
                <c:pt idx="49">
                  <c:v>4.5241460000397637E-2</c:v>
                </c:pt>
                <c:pt idx="50">
                  <c:v>4.3680279995896854E-2</c:v>
                </c:pt>
                <c:pt idx="51">
                  <c:v>5.1391719993262086E-2</c:v>
                </c:pt>
                <c:pt idx="52">
                  <c:v>5.7148179999785498E-2</c:v>
                </c:pt>
                <c:pt idx="53">
                  <c:v>3.9739439991535619E-2</c:v>
                </c:pt>
                <c:pt idx="54">
                  <c:v>5.5816179999965243E-2</c:v>
                </c:pt>
                <c:pt idx="55">
                  <c:v>5.6216179997136351E-2</c:v>
                </c:pt>
                <c:pt idx="56">
                  <c:v>5.527530000108527E-2</c:v>
                </c:pt>
                <c:pt idx="57">
                  <c:v>5.7975299998361152E-2</c:v>
                </c:pt>
                <c:pt idx="58">
                  <c:v>5.5357199998979922E-2</c:v>
                </c:pt>
                <c:pt idx="59">
                  <c:v>5.5769519996829331E-2</c:v>
                </c:pt>
                <c:pt idx="60">
                  <c:v>5.6169519994000439E-2</c:v>
                </c:pt>
                <c:pt idx="61">
                  <c:v>5.0092919998860452E-2</c:v>
                </c:pt>
                <c:pt idx="62">
                  <c:v>6.2981379996926989E-2</c:v>
                </c:pt>
                <c:pt idx="63">
                  <c:v>6.3681379993795417E-2</c:v>
                </c:pt>
                <c:pt idx="64">
                  <c:v>6.3404779990378302E-2</c:v>
                </c:pt>
                <c:pt idx="65">
                  <c:v>6.3704779990075622E-2</c:v>
                </c:pt>
                <c:pt idx="66">
                  <c:v>6.2237539998022839E-2</c:v>
                </c:pt>
                <c:pt idx="67">
                  <c:v>6.2937539994891267E-2</c:v>
                </c:pt>
                <c:pt idx="68">
                  <c:v>5.9349240000301506E-2</c:v>
                </c:pt>
                <c:pt idx="69">
                  <c:v>6.0649239996564575E-2</c:v>
                </c:pt>
                <c:pt idx="70">
                  <c:v>5.8522399995126761E-2</c:v>
                </c:pt>
                <c:pt idx="71">
                  <c:v>6.2331759996595792E-2</c:v>
                </c:pt>
                <c:pt idx="72">
                  <c:v>6.3031760000740178E-2</c:v>
                </c:pt>
                <c:pt idx="73">
                  <c:v>6.8443459997070022E-2</c:v>
                </c:pt>
                <c:pt idx="74">
                  <c:v>6.9243459998688195E-2</c:v>
                </c:pt>
                <c:pt idx="75">
                  <c:v>6.255515999509953E-2</c:v>
                </c:pt>
                <c:pt idx="76">
                  <c:v>6.4455159998033196E-2</c:v>
                </c:pt>
                <c:pt idx="77">
                  <c:v>6.3966859997890424E-2</c:v>
                </c:pt>
                <c:pt idx="78">
                  <c:v>6.586686000082409E-2</c:v>
                </c:pt>
                <c:pt idx="79">
                  <c:v>6.6601959995750804E-2</c:v>
                </c:pt>
                <c:pt idx="80">
                  <c:v>6.3751720001164358E-2</c:v>
                </c:pt>
                <c:pt idx="81">
                  <c:v>6.3887439995596651E-2</c:v>
                </c:pt>
                <c:pt idx="82">
                  <c:v>6.4187439995293971E-2</c:v>
                </c:pt>
                <c:pt idx="83">
                  <c:v>6.4187439995293971E-2</c:v>
                </c:pt>
                <c:pt idx="84">
                  <c:v>6.4187439995293971E-2</c:v>
                </c:pt>
                <c:pt idx="85">
                  <c:v>6.4887439992162399E-2</c:v>
                </c:pt>
                <c:pt idx="86">
                  <c:v>5.6910840001364704E-2</c:v>
                </c:pt>
                <c:pt idx="87">
                  <c:v>6.1910839998745359E-2</c:v>
                </c:pt>
                <c:pt idx="88">
                  <c:v>6.6990399995120242E-2</c:v>
                </c:pt>
                <c:pt idx="89">
                  <c:v>6.9958000000042375E-2</c:v>
                </c:pt>
                <c:pt idx="90">
                  <c:v>7.2057999997923616E-2</c:v>
                </c:pt>
                <c:pt idx="91">
                  <c:v>7.1337839995976537E-2</c:v>
                </c:pt>
                <c:pt idx="92">
                  <c:v>7.1937839995371178E-2</c:v>
                </c:pt>
                <c:pt idx="93">
                  <c:v>7.2749539998767432E-2</c:v>
                </c:pt>
                <c:pt idx="94">
                  <c:v>7.2849539996241219E-2</c:v>
                </c:pt>
                <c:pt idx="95">
                  <c:v>7.3420359993178863E-2</c:v>
                </c:pt>
                <c:pt idx="96">
                  <c:v>7.5220359991362784E-2</c:v>
                </c:pt>
                <c:pt idx="97">
                  <c:v>6.9132059994444717E-2</c:v>
                </c:pt>
                <c:pt idx="98">
                  <c:v>7.2132059998693876E-2</c:v>
                </c:pt>
                <c:pt idx="99">
                  <c:v>7.6358419995813165E-2</c:v>
                </c:pt>
                <c:pt idx="100">
                  <c:v>7.2937979995913338E-2</c:v>
                </c:pt>
                <c:pt idx="101">
                  <c:v>8.6461380000400823E-2</c:v>
                </c:pt>
                <c:pt idx="102">
                  <c:v>8.9461379997374024E-2</c:v>
                </c:pt>
                <c:pt idx="103">
                  <c:v>7.3973079997813329E-2</c:v>
                </c:pt>
                <c:pt idx="104">
                  <c:v>7.3505839995050337E-2</c:v>
                </c:pt>
                <c:pt idx="105">
                  <c:v>7.400583999697119E-2</c:v>
                </c:pt>
                <c:pt idx="106">
                  <c:v>7.3435159996734001E-2</c:v>
                </c:pt>
                <c:pt idx="107">
                  <c:v>7.3735159996431321E-2</c:v>
                </c:pt>
                <c:pt idx="108">
                  <c:v>8.1717559995013289E-2</c:v>
                </c:pt>
                <c:pt idx="109">
                  <c:v>8.1817559992487077E-2</c:v>
                </c:pt>
                <c:pt idx="110">
                  <c:v>8.2226439997612033E-2</c:v>
                </c:pt>
                <c:pt idx="111">
                  <c:v>8.3726439996098634E-2</c:v>
                </c:pt>
                <c:pt idx="112">
                  <c:v>8.4400219995586667E-2</c:v>
                </c:pt>
                <c:pt idx="113">
                  <c:v>8.5600219994375948E-2</c:v>
                </c:pt>
                <c:pt idx="114">
                  <c:v>8.6600219998217653E-2</c:v>
                </c:pt>
                <c:pt idx="115">
                  <c:v>8.9035320001130458E-2</c:v>
                </c:pt>
                <c:pt idx="116">
                  <c:v>8.4668080002302304E-2</c:v>
                </c:pt>
                <c:pt idx="117">
                  <c:v>8.5368079999170732E-2</c:v>
                </c:pt>
                <c:pt idx="118">
                  <c:v>8.5668079998868052E-2</c:v>
                </c:pt>
                <c:pt idx="119">
                  <c:v>9.2983379996439908E-2</c:v>
                </c:pt>
                <c:pt idx="120">
                  <c:v>9.3283379996137228E-2</c:v>
                </c:pt>
                <c:pt idx="121">
                  <c:v>9.5383379994018469E-2</c:v>
                </c:pt>
                <c:pt idx="122">
                  <c:v>9.3185719997563865E-2</c:v>
                </c:pt>
                <c:pt idx="123">
                  <c:v>9.338571999251144E-2</c:v>
                </c:pt>
                <c:pt idx="124">
                  <c:v>9.4785719993524253E-2</c:v>
                </c:pt>
                <c:pt idx="125">
                  <c:v>9.3791639992559794E-2</c:v>
                </c:pt>
                <c:pt idx="126">
                  <c:v>9.3791639992559794E-2</c:v>
                </c:pt>
                <c:pt idx="127">
                  <c:v>8.4665419992234092E-2</c:v>
                </c:pt>
                <c:pt idx="128">
                  <c:v>9.0871339991281275E-2</c:v>
                </c:pt>
                <c:pt idx="129">
                  <c:v>8.6383039997599553E-2</c:v>
                </c:pt>
                <c:pt idx="130">
                  <c:v>0.12651863999781199</c:v>
                </c:pt>
                <c:pt idx="131">
                  <c:v>9.8948579994612373E-2</c:v>
                </c:pt>
                <c:pt idx="132">
                  <c:v>0.10134857999219093</c:v>
                </c:pt>
                <c:pt idx="133">
                  <c:v>0.10294857999542728</c:v>
                </c:pt>
                <c:pt idx="134">
                  <c:v>0.10233047999645351</c:v>
                </c:pt>
                <c:pt idx="135">
                  <c:v>0.10253047999867704</c:v>
                </c:pt>
                <c:pt idx="136">
                  <c:v>0.10333048000029521</c:v>
                </c:pt>
                <c:pt idx="137">
                  <c:v>0.10168959999282379</c:v>
                </c:pt>
                <c:pt idx="138">
                  <c:v>0.1030895999938366</c:v>
                </c:pt>
                <c:pt idx="139">
                  <c:v>0.10318959999131039</c:v>
                </c:pt>
                <c:pt idx="140">
                  <c:v>0.10408959999040235</c:v>
                </c:pt>
                <c:pt idx="141">
                  <c:v>0.10460129999410128</c:v>
                </c:pt>
                <c:pt idx="142">
                  <c:v>0.10762469999463065</c:v>
                </c:pt>
                <c:pt idx="143">
                  <c:v>0.11667149999993853</c:v>
                </c:pt>
                <c:pt idx="144">
                  <c:v>0.10619255999336019</c:v>
                </c:pt>
                <c:pt idx="145">
                  <c:v>0.10521595999307465</c:v>
                </c:pt>
                <c:pt idx="146">
                  <c:v>0.11472765999496914</c:v>
                </c:pt>
                <c:pt idx="147">
                  <c:v>0.1012393599958159</c:v>
                </c:pt>
                <c:pt idx="149">
                  <c:v>0.10381891999713844</c:v>
                </c:pt>
                <c:pt idx="150">
                  <c:v>0.10431891999905929</c:v>
                </c:pt>
                <c:pt idx="151">
                  <c:v>0.11034231999656186</c:v>
                </c:pt>
                <c:pt idx="152">
                  <c:v>0.10485401999903843</c:v>
                </c:pt>
                <c:pt idx="153">
                  <c:v>0.11088677999214269</c:v>
                </c:pt>
                <c:pt idx="154">
                  <c:v>0.11339847999624908</c:v>
                </c:pt>
                <c:pt idx="155">
                  <c:v>0.11291017999610631</c:v>
                </c:pt>
                <c:pt idx="156">
                  <c:v>0.10842187999514863</c:v>
                </c:pt>
                <c:pt idx="157">
                  <c:v>0.10344528000132414</c:v>
                </c:pt>
                <c:pt idx="160">
                  <c:v>0.10452483999688411</c:v>
                </c:pt>
                <c:pt idx="161">
                  <c:v>0.10954823999782093</c:v>
                </c:pt>
                <c:pt idx="162">
                  <c:v>0.11209270000108518</c:v>
                </c:pt>
                <c:pt idx="163">
                  <c:v>0.10760439999285154</c:v>
                </c:pt>
                <c:pt idx="164">
                  <c:v>0.10917225999583025</c:v>
                </c:pt>
                <c:pt idx="165">
                  <c:v>0.10170735999417957</c:v>
                </c:pt>
                <c:pt idx="166">
                  <c:v>0.1034073599948897</c:v>
                </c:pt>
                <c:pt idx="167">
                  <c:v>0.10421905999101</c:v>
                </c:pt>
                <c:pt idx="168">
                  <c:v>0.1137307599929045</c:v>
                </c:pt>
                <c:pt idx="169">
                  <c:v>0.11375415999646066</c:v>
                </c:pt>
                <c:pt idx="170">
                  <c:v>0.10487522000039462</c:v>
                </c:pt>
                <c:pt idx="171">
                  <c:v>0.10507522000261815</c:v>
                </c:pt>
                <c:pt idx="172">
                  <c:v>0.10559862000081921</c:v>
                </c:pt>
                <c:pt idx="173">
                  <c:v>0.10281032000057166</c:v>
                </c:pt>
                <c:pt idx="174">
                  <c:v>0.10232201999315294</c:v>
                </c:pt>
                <c:pt idx="175">
                  <c:v>0.10437817999627441</c:v>
                </c:pt>
                <c:pt idx="176">
                  <c:v>0.1084577400033595</c:v>
                </c:pt>
                <c:pt idx="179">
                  <c:v>0.10858409999491414</c:v>
                </c:pt>
                <c:pt idx="181">
                  <c:v>0.10660749999806285</c:v>
                </c:pt>
                <c:pt idx="183">
                  <c:v>0.10541865999402944</c:v>
                </c:pt>
                <c:pt idx="184">
                  <c:v>0.11245451999275247</c:v>
                </c:pt>
                <c:pt idx="185">
                  <c:v>0.10906917999818688</c:v>
                </c:pt>
                <c:pt idx="186">
                  <c:v>0.10909258000174304</c:v>
                </c:pt>
                <c:pt idx="187">
                  <c:v>0.10460427999350941</c:v>
                </c:pt>
                <c:pt idx="188">
                  <c:v>0.10721894000016619</c:v>
                </c:pt>
                <c:pt idx="189">
                  <c:v>0.10886636000213912</c:v>
                </c:pt>
                <c:pt idx="190">
                  <c:v>0.1034342199927778</c:v>
                </c:pt>
                <c:pt idx="191">
                  <c:v>0.10663077999925008</c:v>
                </c:pt>
                <c:pt idx="192">
                  <c:v>0.1191986400008318</c:v>
                </c:pt>
                <c:pt idx="193">
                  <c:v>0.11071033999178326</c:v>
                </c:pt>
                <c:pt idx="194">
                  <c:v>0.1122220399993239</c:v>
                </c:pt>
                <c:pt idx="195">
                  <c:v>0.11923139999998966</c:v>
                </c:pt>
                <c:pt idx="196">
                  <c:v>0.10673374000180047</c:v>
                </c:pt>
                <c:pt idx="197">
                  <c:v>0.11674309999943944</c:v>
                </c:pt>
                <c:pt idx="198">
                  <c:v>0.10925480000150856</c:v>
                </c:pt>
                <c:pt idx="199">
                  <c:v>0.11032499999419088</c:v>
                </c:pt>
                <c:pt idx="200">
                  <c:v>0.10783669999364065</c:v>
                </c:pt>
                <c:pt idx="201">
                  <c:v>0.1163577599945711</c:v>
                </c:pt>
                <c:pt idx="202">
                  <c:v>0.11199285999464337</c:v>
                </c:pt>
                <c:pt idx="203">
                  <c:v>0.11442795999755617</c:v>
                </c:pt>
                <c:pt idx="204">
                  <c:v>0.12046071999793639</c:v>
                </c:pt>
                <c:pt idx="205">
                  <c:v>0.1135724199921242</c:v>
                </c:pt>
                <c:pt idx="206">
                  <c:v>0.11548411999683594</c:v>
                </c:pt>
                <c:pt idx="207">
                  <c:v>0.11201921999600017</c:v>
                </c:pt>
                <c:pt idx="208">
                  <c:v>0.11253091999969911</c:v>
                </c:pt>
                <c:pt idx="209">
                  <c:v>0.11554027999227401</c:v>
                </c:pt>
                <c:pt idx="210">
                  <c:v>0.1210426199977519</c:v>
                </c:pt>
                <c:pt idx="211">
                  <c:v>0.12112217999674613</c:v>
                </c:pt>
                <c:pt idx="212">
                  <c:v>0.11464323999825865</c:v>
                </c:pt>
                <c:pt idx="213">
                  <c:v>0.11115493999386672</c:v>
                </c:pt>
                <c:pt idx="214">
                  <c:v>0.11366663999797311</c:v>
                </c:pt>
                <c:pt idx="215">
                  <c:v>0.10920174000057159</c:v>
                </c:pt>
                <c:pt idx="216">
                  <c:v>0.10622513999260264</c:v>
                </c:pt>
                <c:pt idx="217">
                  <c:v>0.10673683999630157</c:v>
                </c:pt>
                <c:pt idx="218">
                  <c:v>0.10330469999462366</c:v>
                </c:pt>
                <c:pt idx="220">
                  <c:v>0.11177255999791669</c:v>
                </c:pt>
                <c:pt idx="221">
                  <c:v>9.3463819997850806E-2</c:v>
                </c:pt>
                <c:pt idx="222">
                  <c:v>0.11113463999208761</c:v>
                </c:pt>
                <c:pt idx="223">
                  <c:v>0.113646339996194</c:v>
                </c:pt>
                <c:pt idx="224">
                  <c:v>0.10277269999642158</c:v>
                </c:pt>
                <c:pt idx="225">
                  <c:v>0.10028440000314731</c:v>
                </c:pt>
                <c:pt idx="226">
                  <c:v>0.11254055999597767</c:v>
                </c:pt>
                <c:pt idx="227">
                  <c:v>0.11434056000143755</c:v>
                </c:pt>
                <c:pt idx="228">
                  <c:v>0.11242012000002433</c:v>
                </c:pt>
                <c:pt idx="229">
                  <c:v>0.11254647999885492</c:v>
                </c:pt>
                <c:pt idx="230">
                  <c:v>0.11324647999572335</c:v>
                </c:pt>
                <c:pt idx="231">
                  <c:v>0.11246060000121361</c:v>
                </c:pt>
                <c:pt idx="232">
                  <c:v>0.11197230000107083</c:v>
                </c:pt>
                <c:pt idx="233">
                  <c:v>0.10956355999223888</c:v>
                </c:pt>
                <c:pt idx="234">
                  <c:v>0.11358695999660995</c:v>
                </c:pt>
                <c:pt idx="235">
                  <c:v>0.11613141999259824</c:v>
                </c:pt>
                <c:pt idx="236">
                  <c:v>0.11115481999877375</c:v>
                </c:pt>
                <c:pt idx="237">
                  <c:v>0.11666962000163039</c:v>
                </c:pt>
                <c:pt idx="238">
                  <c:v>0.11318131999723846</c:v>
                </c:pt>
                <c:pt idx="239">
                  <c:v>0.11719067999365507</c:v>
                </c:pt>
                <c:pt idx="240">
                  <c:v>0.117702379997354</c:v>
                </c:pt>
                <c:pt idx="241">
                  <c:v>0.11621408000064548</c:v>
                </c:pt>
                <c:pt idx="242">
                  <c:v>0.11923747999389889</c:v>
                </c:pt>
                <c:pt idx="243">
                  <c:v>0.11574917999678291</c:v>
                </c:pt>
                <c:pt idx="244">
                  <c:v>0.11984931999904802</c:v>
                </c:pt>
                <c:pt idx="245">
                  <c:v>0.12638815999525832</c:v>
                </c:pt>
                <c:pt idx="246">
                  <c:v>0.13337083999795141</c:v>
                </c:pt>
                <c:pt idx="247">
                  <c:v>0.1413040400002501</c:v>
                </c:pt>
                <c:pt idx="248">
                  <c:v>0.14816627999971388</c:v>
                </c:pt>
                <c:pt idx="249">
                  <c:v>0.1485991799927433</c:v>
                </c:pt>
                <c:pt idx="250">
                  <c:v>0.15154597999935504</c:v>
                </c:pt>
                <c:pt idx="251">
                  <c:v>0.15996201999951154</c:v>
                </c:pt>
                <c:pt idx="252">
                  <c:v>0.14700556000025244</c:v>
                </c:pt>
                <c:pt idx="253">
                  <c:v>0.14845555999636417</c:v>
                </c:pt>
                <c:pt idx="254">
                  <c:v>0.14867555999808246</c:v>
                </c:pt>
                <c:pt idx="255">
                  <c:v>0.1614199199975701</c:v>
                </c:pt>
                <c:pt idx="256">
                  <c:v>0.15649947999190772</c:v>
                </c:pt>
                <c:pt idx="257">
                  <c:v>0.17798483999649761</c:v>
                </c:pt>
                <c:pt idx="258">
                  <c:v>0.16476439999678405</c:v>
                </c:pt>
                <c:pt idx="259">
                  <c:v>0.16463905999262352</c:v>
                </c:pt>
                <c:pt idx="260">
                  <c:v>0.18167089999769814</c:v>
                </c:pt>
                <c:pt idx="261">
                  <c:v>0.18236089999845717</c:v>
                </c:pt>
                <c:pt idx="262">
                  <c:v>0.18103429999609943</c:v>
                </c:pt>
                <c:pt idx="263">
                  <c:v>0.17140605999884428</c:v>
                </c:pt>
                <c:pt idx="264">
                  <c:v>0.16728575999877648</c:v>
                </c:pt>
                <c:pt idx="265">
                  <c:v>0.17339915999764344</c:v>
                </c:pt>
                <c:pt idx="266">
                  <c:v>0.18389493999711704</c:v>
                </c:pt>
                <c:pt idx="267">
                  <c:v>0.18417745999613544</c:v>
                </c:pt>
                <c:pt idx="269">
                  <c:v>0.19608621999941533</c:v>
                </c:pt>
                <c:pt idx="270">
                  <c:v>0.19117747999553103</c:v>
                </c:pt>
                <c:pt idx="271">
                  <c:v>0.19248339999467134</c:v>
                </c:pt>
                <c:pt idx="272">
                  <c:v>0.19781674000114435</c:v>
                </c:pt>
                <c:pt idx="273">
                  <c:v>0.20582912000099896</c:v>
                </c:pt>
                <c:pt idx="274">
                  <c:v>0.20887290000246139</c:v>
                </c:pt>
                <c:pt idx="275">
                  <c:v>0.21616699999867706</c:v>
                </c:pt>
                <c:pt idx="276">
                  <c:v>0.21717869999702089</c:v>
                </c:pt>
                <c:pt idx="277">
                  <c:v>0.2177348599943798</c:v>
                </c:pt>
                <c:pt idx="278">
                  <c:v>0.21614655999292154</c:v>
                </c:pt>
                <c:pt idx="279">
                  <c:v>0.21595248000085121</c:v>
                </c:pt>
                <c:pt idx="280">
                  <c:v>0.21816417999070836</c:v>
                </c:pt>
                <c:pt idx="285">
                  <c:v>0.21799053999711759</c:v>
                </c:pt>
                <c:pt idx="286">
                  <c:v>0.21960053999646334</c:v>
                </c:pt>
                <c:pt idx="287">
                  <c:v>0.21730223999475129</c:v>
                </c:pt>
                <c:pt idx="288">
                  <c:v>0.21748223999748006</c:v>
                </c:pt>
                <c:pt idx="289">
                  <c:v>0.21748223999748006</c:v>
                </c:pt>
                <c:pt idx="290">
                  <c:v>0.21758223999495385</c:v>
                </c:pt>
                <c:pt idx="291">
                  <c:v>0.21817305999866221</c:v>
                </c:pt>
                <c:pt idx="292">
                  <c:v>0.21828475999791408</c:v>
                </c:pt>
                <c:pt idx="293">
                  <c:v>0.22786123999685515</c:v>
                </c:pt>
                <c:pt idx="294">
                  <c:v>0.22567501999583328</c:v>
                </c:pt>
                <c:pt idx="295">
                  <c:v>0.22567501999583328</c:v>
                </c:pt>
                <c:pt idx="296">
                  <c:v>0.2259750199955306</c:v>
                </c:pt>
                <c:pt idx="297">
                  <c:v>0.2266204999978072</c:v>
                </c:pt>
                <c:pt idx="298">
                  <c:v>0.22285559999727411</c:v>
                </c:pt>
                <c:pt idx="299">
                  <c:v>0.22825277999800164</c:v>
                </c:pt>
                <c:pt idx="300">
                  <c:v>0.22756447999563534</c:v>
                </c:pt>
                <c:pt idx="301">
                  <c:v>0.22816447999502998</c:v>
                </c:pt>
                <c:pt idx="302">
                  <c:v>0.22848849999718368</c:v>
                </c:pt>
                <c:pt idx="303">
                  <c:v>0.22730020000017248</c:v>
                </c:pt>
                <c:pt idx="304">
                  <c:v>0.22760611999547109</c:v>
                </c:pt>
                <c:pt idx="305">
                  <c:v>0.22901781999826198</c:v>
                </c:pt>
                <c:pt idx="306">
                  <c:v>0.2369030399931944</c:v>
                </c:pt>
                <c:pt idx="307">
                  <c:v>0.23783890000049723</c:v>
                </c:pt>
                <c:pt idx="308">
                  <c:v>0.23883015999308554</c:v>
                </c:pt>
                <c:pt idx="309">
                  <c:v>0.23787695999635616</c:v>
                </c:pt>
                <c:pt idx="310">
                  <c:v>0.23848865999752888</c:v>
                </c:pt>
                <c:pt idx="311">
                  <c:v>0.23875175999273779</c:v>
                </c:pt>
                <c:pt idx="312">
                  <c:v>0.23895175999496132</c:v>
                </c:pt>
                <c:pt idx="313">
                  <c:v>0.23905175999971107</c:v>
                </c:pt>
                <c:pt idx="314">
                  <c:v>0.24682089999259915</c:v>
                </c:pt>
                <c:pt idx="315">
                  <c:v>0.24953073999495246</c:v>
                </c:pt>
                <c:pt idx="316">
                  <c:v>0.24973073999717599</c:v>
                </c:pt>
                <c:pt idx="317">
                  <c:v>0.24983073999464978</c:v>
                </c:pt>
                <c:pt idx="318">
                  <c:v>0.26455088000511751</c:v>
                </c:pt>
                <c:pt idx="319">
                  <c:v>0.26748984000005294</c:v>
                </c:pt>
                <c:pt idx="320">
                  <c:v>0.27571903999341885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840-4822-A188-D92CF25844E4}"/>
            </c:ext>
          </c:extLst>
        </c:ser>
        <c:ser>
          <c:idx val="1"/>
          <c:order val="1"/>
          <c:tx>
            <c:strRef>
              <c:f>A!$Y$1</c:f>
              <c:strCache>
                <c:ptCount val="1"/>
                <c:pt idx="0">
                  <c:v>Q.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A!$AA$2:$AA$21</c:f>
              <c:numCache>
                <c:formatCode>General</c:formatCode>
                <c:ptCount val="20"/>
              </c:numCache>
            </c:numRef>
          </c:xVal>
          <c:yVal>
            <c:numRef>
              <c:f>A!$AB$2:$AB$21</c:f>
              <c:numCache>
                <c:formatCode>General</c:formatCode>
                <c:ptCount val="20"/>
                <c:pt idx="19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840-4822-A188-D92CF25844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26142256"/>
        <c:axId val="1"/>
      </c:scatterChart>
      <c:valAx>
        <c:axId val="826142256"/>
        <c:scaling>
          <c:orientation val="minMax"/>
          <c:max val="40000"/>
          <c:min val="-1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47232472324723246"/>
              <c:y val="0.8844780503520092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0.2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9.2250922509225092E-3"/>
              <c:y val="0.3826722381723944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26142256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V839 Oph - O-C Diagr.</a:t>
            </a:r>
          </a:p>
        </c:rich>
      </c:tx>
      <c:layout>
        <c:manualLayout>
          <c:xMode val="edge"/>
          <c:yMode val="edge"/>
          <c:x val="0.40411700975081255"/>
          <c:y val="4.347826086956521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942578548212351"/>
          <c:y val="0.20460383607216581"/>
          <c:w val="0.85698808234019497"/>
          <c:h val="0.63682943977461604"/>
        </c:manualLayout>
      </c:layout>
      <c:scatterChart>
        <c:scatterStyle val="lineMarker"/>
        <c:varyColors val="0"/>
        <c:ser>
          <c:idx val="0"/>
          <c:order val="0"/>
          <c:tx>
            <c:strRef>
              <c:f>A!$H$20:$H$20</c:f>
              <c:strCache>
                <c:ptCount val="1"/>
                <c:pt idx="0">
                  <c:v>GCVS 4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A!$F$21:$F$341</c:f>
              <c:numCache>
                <c:formatCode>General</c:formatCode>
                <c:ptCount val="321"/>
                <c:pt idx="0">
                  <c:v>9873</c:v>
                </c:pt>
                <c:pt idx="1">
                  <c:v>9873</c:v>
                </c:pt>
                <c:pt idx="2">
                  <c:v>10677.5</c:v>
                </c:pt>
                <c:pt idx="3">
                  <c:v>11391.5</c:v>
                </c:pt>
                <c:pt idx="4">
                  <c:v>11411</c:v>
                </c:pt>
                <c:pt idx="5">
                  <c:v>11628.5</c:v>
                </c:pt>
                <c:pt idx="6">
                  <c:v>12494</c:v>
                </c:pt>
                <c:pt idx="7">
                  <c:v>12545</c:v>
                </c:pt>
                <c:pt idx="8">
                  <c:v>12547.5</c:v>
                </c:pt>
                <c:pt idx="9">
                  <c:v>12550</c:v>
                </c:pt>
                <c:pt idx="10">
                  <c:v>13391.5</c:v>
                </c:pt>
                <c:pt idx="11">
                  <c:v>13408.5</c:v>
                </c:pt>
                <c:pt idx="12">
                  <c:v>13411</c:v>
                </c:pt>
                <c:pt idx="13">
                  <c:v>13924.5</c:v>
                </c:pt>
                <c:pt idx="14">
                  <c:v>14103</c:v>
                </c:pt>
                <c:pt idx="15">
                  <c:v>14103</c:v>
                </c:pt>
                <c:pt idx="16">
                  <c:v>14105.5</c:v>
                </c:pt>
                <c:pt idx="17">
                  <c:v>14108</c:v>
                </c:pt>
                <c:pt idx="18">
                  <c:v>14132.5</c:v>
                </c:pt>
                <c:pt idx="19">
                  <c:v>14134.5</c:v>
                </c:pt>
                <c:pt idx="20">
                  <c:v>14137</c:v>
                </c:pt>
                <c:pt idx="21">
                  <c:v>14139.5</c:v>
                </c:pt>
                <c:pt idx="22">
                  <c:v>14144.5</c:v>
                </c:pt>
                <c:pt idx="23">
                  <c:v>14193.5</c:v>
                </c:pt>
                <c:pt idx="24">
                  <c:v>14208</c:v>
                </c:pt>
                <c:pt idx="25">
                  <c:v>14235</c:v>
                </c:pt>
                <c:pt idx="26">
                  <c:v>14235</c:v>
                </c:pt>
                <c:pt idx="27">
                  <c:v>14274</c:v>
                </c:pt>
                <c:pt idx="28">
                  <c:v>15073.5</c:v>
                </c:pt>
                <c:pt idx="29">
                  <c:v>15078.5</c:v>
                </c:pt>
                <c:pt idx="30">
                  <c:v>15098</c:v>
                </c:pt>
                <c:pt idx="31">
                  <c:v>15098</c:v>
                </c:pt>
                <c:pt idx="32">
                  <c:v>15147</c:v>
                </c:pt>
                <c:pt idx="33">
                  <c:v>15186</c:v>
                </c:pt>
                <c:pt idx="34">
                  <c:v>15205.5</c:v>
                </c:pt>
                <c:pt idx="35">
                  <c:v>15230</c:v>
                </c:pt>
                <c:pt idx="36">
                  <c:v>15247</c:v>
                </c:pt>
                <c:pt idx="37">
                  <c:v>15914.5</c:v>
                </c:pt>
                <c:pt idx="38">
                  <c:v>15917</c:v>
                </c:pt>
                <c:pt idx="39">
                  <c:v>15921.5</c:v>
                </c:pt>
                <c:pt idx="40">
                  <c:v>15922</c:v>
                </c:pt>
                <c:pt idx="41">
                  <c:v>16012.5</c:v>
                </c:pt>
                <c:pt idx="42">
                  <c:v>16012.5</c:v>
                </c:pt>
                <c:pt idx="43">
                  <c:v>16012.5</c:v>
                </c:pt>
                <c:pt idx="44">
                  <c:v>16025</c:v>
                </c:pt>
                <c:pt idx="45">
                  <c:v>16027.5</c:v>
                </c:pt>
                <c:pt idx="46">
                  <c:v>16034.5</c:v>
                </c:pt>
                <c:pt idx="47">
                  <c:v>16034.5</c:v>
                </c:pt>
                <c:pt idx="48">
                  <c:v>16034.5</c:v>
                </c:pt>
                <c:pt idx="49">
                  <c:v>16034.5</c:v>
                </c:pt>
                <c:pt idx="50">
                  <c:v>16171</c:v>
                </c:pt>
                <c:pt idx="51">
                  <c:v>16729</c:v>
                </c:pt>
                <c:pt idx="52">
                  <c:v>17638.5</c:v>
                </c:pt>
                <c:pt idx="53">
                  <c:v>17658</c:v>
                </c:pt>
                <c:pt idx="54">
                  <c:v>17738.5</c:v>
                </c:pt>
                <c:pt idx="55">
                  <c:v>17738.5</c:v>
                </c:pt>
                <c:pt idx="56">
                  <c:v>17772.5</c:v>
                </c:pt>
                <c:pt idx="57">
                  <c:v>17772.5</c:v>
                </c:pt>
                <c:pt idx="58">
                  <c:v>17790</c:v>
                </c:pt>
                <c:pt idx="59">
                  <c:v>17814</c:v>
                </c:pt>
                <c:pt idx="60">
                  <c:v>17814</c:v>
                </c:pt>
                <c:pt idx="61">
                  <c:v>17819</c:v>
                </c:pt>
                <c:pt idx="62">
                  <c:v>18628.5</c:v>
                </c:pt>
                <c:pt idx="63">
                  <c:v>18628.5</c:v>
                </c:pt>
                <c:pt idx="64">
                  <c:v>18633.5</c:v>
                </c:pt>
                <c:pt idx="65">
                  <c:v>18633.5</c:v>
                </c:pt>
                <c:pt idx="66">
                  <c:v>18640.5</c:v>
                </c:pt>
                <c:pt idx="67">
                  <c:v>18640.5</c:v>
                </c:pt>
                <c:pt idx="68">
                  <c:v>18643</c:v>
                </c:pt>
                <c:pt idx="69">
                  <c:v>18643</c:v>
                </c:pt>
                <c:pt idx="70">
                  <c:v>18680</c:v>
                </c:pt>
                <c:pt idx="71">
                  <c:v>18682</c:v>
                </c:pt>
                <c:pt idx="72">
                  <c:v>18682</c:v>
                </c:pt>
                <c:pt idx="73">
                  <c:v>18684.5</c:v>
                </c:pt>
                <c:pt idx="74">
                  <c:v>18684.5</c:v>
                </c:pt>
                <c:pt idx="75">
                  <c:v>18687</c:v>
                </c:pt>
                <c:pt idx="76">
                  <c:v>18687</c:v>
                </c:pt>
                <c:pt idx="77">
                  <c:v>18689.5</c:v>
                </c:pt>
                <c:pt idx="78">
                  <c:v>18689.5</c:v>
                </c:pt>
                <c:pt idx="79">
                  <c:v>18697</c:v>
                </c:pt>
                <c:pt idx="80">
                  <c:v>18729</c:v>
                </c:pt>
                <c:pt idx="81">
                  <c:v>18758</c:v>
                </c:pt>
                <c:pt idx="82">
                  <c:v>18758</c:v>
                </c:pt>
                <c:pt idx="83">
                  <c:v>18758</c:v>
                </c:pt>
                <c:pt idx="84">
                  <c:v>18758</c:v>
                </c:pt>
                <c:pt idx="85">
                  <c:v>18758</c:v>
                </c:pt>
                <c:pt idx="86">
                  <c:v>18763</c:v>
                </c:pt>
                <c:pt idx="87">
                  <c:v>18763</c:v>
                </c:pt>
                <c:pt idx="88">
                  <c:v>18780</c:v>
                </c:pt>
                <c:pt idx="89">
                  <c:v>19350</c:v>
                </c:pt>
                <c:pt idx="90">
                  <c:v>19350</c:v>
                </c:pt>
                <c:pt idx="91">
                  <c:v>19538</c:v>
                </c:pt>
                <c:pt idx="92">
                  <c:v>19538</c:v>
                </c:pt>
                <c:pt idx="93">
                  <c:v>19540.5</c:v>
                </c:pt>
                <c:pt idx="94">
                  <c:v>19540.5</c:v>
                </c:pt>
                <c:pt idx="95">
                  <c:v>19577</c:v>
                </c:pt>
                <c:pt idx="96">
                  <c:v>19577</c:v>
                </c:pt>
                <c:pt idx="97">
                  <c:v>19579.5</c:v>
                </c:pt>
                <c:pt idx="98">
                  <c:v>19579.5</c:v>
                </c:pt>
                <c:pt idx="99">
                  <c:v>19606.5</c:v>
                </c:pt>
                <c:pt idx="100">
                  <c:v>19623.5</c:v>
                </c:pt>
                <c:pt idx="101">
                  <c:v>19628.5</c:v>
                </c:pt>
                <c:pt idx="102">
                  <c:v>19628.5</c:v>
                </c:pt>
                <c:pt idx="103">
                  <c:v>19631</c:v>
                </c:pt>
                <c:pt idx="104">
                  <c:v>19638</c:v>
                </c:pt>
                <c:pt idx="105">
                  <c:v>19638</c:v>
                </c:pt>
                <c:pt idx="106">
                  <c:v>19687</c:v>
                </c:pt>
                <c:pt idx="107">
                  <c:v>19687</c:v>
                </c:pt>
                <c:pt idx="108">
                  <c:v>20367</c:v>
                </c:pt>
                <c:pt idx="109">
                  <c:v>20367</c:v>
                </c:pt>
                <c:pt idx="110">
                  <c:v>20433</c:v>
                </c:pt>
                <c:pt idx="111">
                  <c:v>20433</c:v>
                </c:pt>
                <c:pt idx="112">
                  <c:v>20491.5</c:v>
                </c:pt>
                <c:pt idx="113">
                  <c:v>20491.5</c:v>
                </c:pt>
                <c:pt idx="114">
                  <c:v>20491.5</c:v>
                </c:pt>
                <c:pt idx="115">
                  <c:v>20499</c:v>
                </c:pt>
                <c:pt idx="116">
                  <c:v>20506</c:v>
                </c:pt>
                <c:pt idx="117">
                  <c:v>20506</c:v>
                </c:pt>
                <c:pt idx="118">
                  <c:v>20506</c:v>
                </c:pt>
                <c:pt idx="119">
                  <c:v>21278.5</c:v>
                </c:pt>
                <c:pt idx="120">
                  <c:v>21278.5</c:v>
                </c:pt>
                <c:pt idx="121">
                  <c:v>21278.5</c:v>
                </c:pt>
                <c:pt idx="122">
                  <c:v>21279</c:v>
                </c:pt>
                <c:pt idx="123">
                  <c:v>21279</c:v>
                </c:pt>
                <c:pt idx="124">
                  <c:v>21279</c:v>
                </c:pt>
                <c:pt idx="125">
                  <c:v>21323</c:v>
                </c:pt>
                <c:pt idx="126">
                  <c:v>21323</c:v>
                </c:pt>
                <c:pt idx="127">
                  <c:v>21381.5</c:v>
                </c:pt>
                <c:pt idx="128">
                  <c:v>21425.5</c:v>
                </c:pt>
                <c:pt idx="129">
                  <c:v>21428</c:v>
                </c:pt>
                <c:pt idx="130">
                  <c:v>22098</c:v>
                </c:pt>
                <c:pt idx="131">
                  <c:v>22168.5</c:v>
                </c:pt>
                <c:pt idx="132">
                  <c:v>22168.5</c:v>
                </c:pt>
                <c:pt idx="133">
                  <c:v>22168.5</c:v>
                </c:pt>
                <c:pt idx="134">
                  <c:v>22186</c:v>
                </c:pt>
                <c:pt idx="135">
                  <c:v>22186</c:v>
                </c:pt>
                <c:pt idx="136">
                  <c:v>22186</c:v>
                </c:pt>
                <c:pt idx="137">
                  <c:v>22220</c:v>
                </c:pt>
                <c:pt idx="138">
                  <c:v>22220</c:v>
                </c:pt>
                <c:pt idx="139">
                  <c:v>22220</c:v>
                </c:pt>
                <c:pt idx="140">
                  <c:v>22220</c:v>
                </c:pt>
                <c:pt idx="141">
                  <c:v>22222.5</c:v>
                </c:pt>
                <c:pt idx="142">
                  <c:v>22227.5</c:v>
                </c:pt>
                <c:pt idx="143">
                  <c:v>22237.5</c:v>
                </c:pt>
                <c:pt idx="144">
                  <c:v>22242</c:v>
                </c:pt>
                <c:pt idx="145">
                  <c:v>22247</c:v>
                </c:pt>
                <c:pt idx="146">
                  <c:v>22249.5</c:v>
                </c:pt>
                <c:pt idx="147">
                  <c:v>22252</c:v>
                </c:pt>
                <c:pt idx="148">
                  <c:v>22254</c:v>
                </c:pt>
                <c:pt idx="149">
                  <c:v>22269</c:v>
                </c:pt>
                <c:pt idx="150">
                  <c:v>22269</c:v>
                </c:pt>
                <c:pt idx="151">
                  <c:v>22274</c:v>
                </c:pt>
                <c:pt idx="152">
                  <c:v>22276.5</c:v>
                </c:pt>
                <c:pt idx="153">
                  <c:v>22283.5</c:v>
                </c:pt>
                <c:pt idx="154">
                  <c:v>22286</c:v>
                </c:pt>
                <c:pt idx="155">
                  <c:v>22288.5</c:v>
                </c:pt>
                <c:pt idx="156">
                  <c:v>22291</c:v>
                </c:pt>
                <c:pt idx="157">
                  <c:v>22296</c:v>
                </c:pt>
                <c:pt idx="158">
                  <c:v>22298</c:v>
                </c:pt>
                <c:pt idx="159">
                  <c:v>22300.5</c:v>
                </c:pt>
                <c:pt idx="160">
                  <c:v>22313</c:v>
                </c:pt>
                <c:pt idx="161">
                  <c:v>22318</c:v>
                </c:pt>
                <c:pt idx="162">
                  <c:v>22327.5</c:v>
                </c:pt>
                <c:pt idx="163">
                  <c:v>22330</c:v>
                </c:pt>
                <c:pt idx="164">
                  <c:v>22344.5</c:v>
                </c:pt>
                <c:pt idx="165">
                  <c:v>22352</c:v>
                </c:pt>
                <c:pt idx="166">
                  <c:v>22352</c:v>
                </c:pt>
                <c:pt idx="167">
                  <c:v>22354.5</c:v>
                </c:pt>
                <c:pt idx="168">
                  <c:v>22357</c:v>
                </c:pt>
                <c:pt idx="169">
                  <c:v>22362</c:v>
                </c:pt>
                <c:pt idx="170">
                  <c:v>22366.5</c:v>
                </c:pt>
                <c:pt idx="171">
                  <c:v>22366.5</c:v>
                </c:pt>
                <c:pt idx="172">
                  <c:v>22371.5</c:v>
                </c:pt>
                <c:pt idx="173">
                  <c:v>22374</c:v>
                </c:pt>
                <c:pt idx="174">
                  <c:v>22376.5</c:v>
                </c:pt>
                <c:pt idx="175">
                  <c:v>22388.5</c:v>
                </c:pt>
                <c:pt idx="176">
                  <c:v>22405.5</c:v>
                </c:pt>
                <c:pt idx="177">
                  <c:v>22420</c:v>
                </c:pt>
                <c:pt idx="178">
                  <c:v>22422.5</c:v>
                </c:pt>
                <c:pt idx="179">
                  <c:v>22432.5</c:v>
                </c:pt>
                <c:pt idx="180">
                  <c:v>22434.5</c:v>
                </c:pt>
                <c:pt idx="181">
                  <c:v>22437.5</c:v>
                </c:pt>
                <c:pt idx="182">
                  <c:v>22471</c:v>
                </c:pt>
                <c:pt idx="183">
                  <c:v>22824.5</c:v>
                </c:pt>
                <c:pt idx="184">
                  <c:v>22939</c:v>
                </c:pt>
                <c:pt idx="185">
                  <c:v>22963.5</c:v>
                </c:pt>
                <c:pt idx="186">
                  <c:v>22968.5</c:v>
                </c:pt>
                <c:pt idx="187">
                  <c:v>22971</c:v>
                </c:pt>
                <c:pt idx="188">
                  <c:v>22995.5</c:v>
                </c:pt>
                <c:pt idx="189">
                  <c:v>23027</c:v>
                </c:pt>
                <c:pt idx="190">
                  <c:v>23041.5</c:v>
                </c:pt>
                <c:pt idx="191">
                  <c:v>23083.5</c:v>
                </c:pt>
                <c:pt idx="192">
                  <c:v>23098</c:v>
                </c:pt>
                <c:pt idx="193">
                  <c:v>23100.5</c:v>
                </c:pt>
                <c:pt idx="194">
                  <c:v>23103</c:v>
                </c:pt>
                <c:pt idx="195">
                  <c:v>23105</c:v>
                </c:pt>
                <c:pt idx="196">
                  <c:v>23105.5</c:v>
                </c:pt>
                <c:pt idx="197">
                  <c:v>23107.5</c:v>
                </c:pt>
                <c:pt idx="198">
                  <c:v>23110</c:v>
                </c:pt>
                <c:pt idx="199">
                  <c:v>23125</c:v>
                </c:pt>
                <c:pt idx="200">
                  <c:v>23127.5</c:v>
                </c:pt>
                <c:pt idx="201">
                  <c:v>23132</c:v>
                </c:pt>
                <c:pt idx="202">
                  <c:v>23139.5</c:v>
                </c:pt>
                <c:pt idx="203">
                  <c:v>23147</c:v>
                </c:pt>
                <c:pt idx="204">
                  <c:v>23154</c:v>
                </c:pt>
                <c:pt idx="205">
                  <c:v>23156.5</c:v>
                </c:pt>
                <c:pt idx="206">
                  <c:v>23159</c:v>
                </c:pt>
                <c:pt idx="207">
                  <c:v>23166.5</c:v>
                </c:pt>
                <c:pt idx="208">
                  <c:v>23169</c:v>
                </c:pt>
                <c:pt idx="209">
                  <c:v>23171</c:v>
                </c:pt>
                <c:pt idx="210">
                  <c:v>23171.5</c:v>
                </c:pt>
                <c:pt idx="211">
                  <c:v>23188.5</c:v>
                </c:pt>
                <c:pt idx="212">
                  <c:v>23193</c:v>
                </c:pt>
                <c:pt idx="213">
                  <c:v>23195.5</c:v>
                </c:pt>
                <c:pt idx="214">
                  <c:v>23198</c:v>
                </c:pt>
                <c:pt idx="215">
                  <c:v>23205.5</c:v>
                </c:pt>
                <c:pt idx="216">
                  <c:v>23210.5</c:v>
                </c:pt>
                <c:pt idx="217">
                  <c:v>23213</c:v>
                </c:pt>
                <c:pt idx="218">
                  <c:v>23227.5</c:v>
                </c:pt>
                <c:pt idx="219">
                  <c:v>23239</c:v>
                </c:pt>
                <c:pt idx="220">
                  <c:v>23242</c:v>
                </c:pt>
                <c:pt idx="221">
                  <c:v>23261.5</c:v>
                </c:pt>
                <c:pt idx="222">
                  <c:v>23298</c:v>
                </c:pt>
                <c:pt idx="223">
                  <c:v>23300.5</c:v>
                </c:pt>
                <c:pt idx="224">
                  <c:v>23327.5</c:v>
                </c:pt>
                <c:pt idx="225">
                  <c:v>23330</c:v>
                </c:pt>
                <c:pt idx="226">
                  <c:v>23342</c:v>
                </c:pt>
                <c:pt idx="227">
                  <c:v>23342</c:v>
                </c:pt>
                <c:pt idx="228">
                  <c:v>23359</c:v>
                </c:pt>
                <c:pt idx="229">
                  <c:v>23386</c:v>
                </c:pt>
                <c:pt idx="230">
                  <c:v>23386</c:v>
                </c:pt>
                <c:pt idx="231">
                  <c:v>23795</c:v>
                </c:pt>
                <c:pt idx="232">
                  <c:v>23797.5</c:v>
                </c:pt>
                <c:pt idx="233">
                  <c:v>23817</c:v>
                </c:pt>
                <c:pt idx="234">
                  <c:v>23822</c:v>
                </c:pt>
                <c:pt idx="235">
                  <c:v>23831.5</c:v>
                </c:pt>
                <c:pt idx="236">
                  <c:v>23836.5</c:v>
                </c:pt>
                <c:pt idx="237">
                  <c:v>23946.5</c:v>
                </c:pt>
                <c:pt idx="238">
                  <c:v>23949</c:v>
                </c:pt>
                <c:pt idx="239">
                  <c:v>23951</c:v>
                </c:pt>
                <c:pt idx="240">
                  <c:v>23953.5</c:v>
                </c:pt>
                <c:pt idx="241">
                  <c:v>23956</c:v>
                </c:pt>
                <c:pt idx="242">
                  <c:v>23961</c:v>
                </c:pt>
                <c:pt idx="243">
                  <c:v>23963.5</c:v>
                </c:pt>
                <c:pt idx="244">
                  <c:v>24049</c:v>
                </c:pt>
                <c:pt idx="245">
                  <c:v>24912</c:v>
                </c:pt>
                <c:pt idx="246">
                  <c:v>25763</c:v>
                </c:pt>
                <c:pt idx="247">
                  <c:v>26753</c:v>
                </c:pt>
                <c:pt idx="248">
                  <c:v>27621</c:v>
                </c:pt>
                <c:pt idx="249">
                  <c:v>27713.5</c:v>
                </c:pt>
                <c:pt idx="250">
                  <c:v>27723.5</c:v>
                </c:pt>
                <c:pt idx="251">
                  <c:v>28376.5</c:v>
                </c:pt>
                <c:pt idx="252">
                  <c:v>28467</c:v>
                </c:pt>
                <c:pt idx="253">
                  <c:v>28467</c:v>
                </c:pt>
                <c:pt idx="254">
                  <c:v>28467</c:v>
                </c:pt>
                <c:pt idx="255">
                  <c:v>28594</c:v>
                </c:pt>
                <c:pt idx="256">
                  <c:v>28611</c:v>
                </c:pt>
                <c:pt idx="257">
                  <c:v>29313</c:v>
                </c:pt>
                <c:pt idx="258">
                  <c:v>29330</c:v>
                </c:pt>
                <c:pt idx="259">
                  <c:v>29354.5</c:v>
                </c:pt>
                <c:pt idx="260">
                  <c:v>29442.5</c:v>
                </c:pt>
                <c:pt idx="261">
                  <c:v>29442.5</c:v>
                </c:pt>
                <c:pt idx="262">
                  <c:v>29447.5</c:v>
                </c:pt>
                <c:pt idx="263">
                  <c:v>30129.5</c:v>
                </c:pt>
                <c:pt idx="264">
                  <c:v>30232</c:v>
                </c:pt>
                <c:pt idx="265">
                  <c:v>30237</c:v>
                </c:pt>
                <c:pt idx="266">
                  <c:v>31195.5</c:v>
                </c:pt>
                <c:pt idx="267">
                  <c:v>31234.5</c:v>
                </c:pt>
                <c:pt idx="268">
                  <c:v>31264</c:v>
                </c:pt>
                <c:pt idx="269">
                  <c:v>31941.5</c:v>
                </c:pt>
                <c:pt idx="270">
                  <c:v>31961</c:v>
                </c:pt>
                <c:pt idx="271">
                  <c:v>32005</c:v>
                </c:pt>
                <c:pt idx="272">
                  <c:v>32080.5</c:v>
                </c:pt>
                <c:pt idx="273">
                  <c:v>33034</c:v>
                </c:pt>
                <c:pt idx="274">
                  <c:v>33092.5</c:v>
                </c:pt>
                <c:pt idx="275">
                  <c:v>33775</c:v>
                </c:pt>
                <c:pt idx="276">
                  <c:v>33777.5</c:v>
                </c:pt>
                <c:pt idx="277">
                  <c:v>33789.5</c:v>
                </c:pt>
                <c:pt idx="278">
                  <c:v>33792</c:v>
                </c:pt>
                <c:pt idx="279">
                  <c:v>33836</c:v>
                </c:pt>
                <c:pt idx="280">
                  <c:v>33838.5</c:v>
                </c:pt>
                <c:pt idx="281">
                  <c:v>33863</c:v>
                </c:pt>
                <c:pt idx="282">
                  <c:v>33863</c:v>
                </c:pt>
                <c:pt idx="283">
                  <c:v>33865.5</c:v>
                </c:pt>
                <c:pt idx="284">
                  <c:v>33865.5</c:v>
                </c:pt>
                <c:pt idx="285">
                  <c:v>33865.5</c:v>
                </c:pt>
                <c:pt idx="286">
                  <c:v>33865.5</c:v>
                </c:pt>
                <c:pt idx="287">
                  <c:v>33868</c:v>
                </c:pt>
                <c:pt idx="288">
                  <c:v>33868</c:v>
                </c:pt>
                <c:pt idx="289">
                  <c:v>33868</c:v>
                </c:pt>
                <c:pt idx="290">
                  <c:v>33868</c:v>
                </c:pt>
                <c:pt idx="291">
                  <c:v>33904.5</c:v>
                </c:pt>
                <c:pt idx="292">
                  <c:v>33907</c:v>
                </c:pt>
                <c:pt idx="293">
                  <c:v>34543</c:v>
                </c:pt>
                <c:pt idx="294">
                  <c:v>34601.5</c:v>
                </c:pt>
                <c:pt idx="295">
                  <c:v>34601.5</c:v>
                </c:pt>
                <c:pt idx="296">
                  <c:v>34601.5</c:v>
                </c:pt>
                <c:pt idx="297">
                  <c:v>34662.5</c:v>
                </c:pt>
                <c:pt idx="298">
                  <c:v>34670</c:v>
                </c:pt>
                <c:pt idx="299">
                  <c:v>34733.5</c:v>
                </c:pt>
                <c:pt idx="300">
                  <c:v>34736</c:v>
                </c:pt>
                <c:pt idx="301">
                  <c:v>34736</c:v>
                </c:pt>
                <c:pt idx="302">
                  <c:v>34762.5</c:v>
                </c:pt>
                <c:pt idx="303">
                  <c:v>34765</c:v>
                </c:pt>
                <c:pt idx="304">
                  <c:v>34809</c:v>
                </c:pt>
                <c:pt idx="305">
                  <c:v>34811.5</c:v>
                </c:pt>
                <c:pt idx="306">
                  <c:v>35428</c:v>
                </c:pt>
                <c:pt idx="307">
                  <c:v>35542.5</c:v>
                </c:pt>
                <c:pt idx="308">
                  <c:v>35562</c:v>
                </c:pt>
                <c:pt idx="309">
                  <c:v>35572</c:v>
                </c:pt>
                <c:pt idx="310">
                  <c:v>35574.5</c:v>
                </c:pt>
                <c:pt idx="311">
                  <c:v>35682</c:v>
                </c:pt>
                <c:pt idx="312">
                  <c:v>35682</c:v>
                </c:pt>
                <c:pt idx="313">
                  <c:v>35682</c:v>
                </c:pt>
                <c:pt idx="314">
                  <c:v>36442.5</c:v>
                </c:pt>
                <c:pt idx="315">
                  <c:v>36630.5</c:v>
                </c:pt>
                <c:pt idx="316">
                  <c:v>36630.5</c:v>
                </c:pt>
                <c:pt idx="317">
                  <c:v>36630.5</c:v>
                </c:pt>
                <c:pt idx="318">
                  <c:v>38216</c:v>
                </c:pt>
                <c:pt idx="319">
                  <c:v>38438</c:v>
                </c:pt>
                <c:pt idx="320">
                  <c:v>39128</c:v>
                </c:pt>
              </c:numCache>
            </c:numRef>
          </c:xVal>
          <c:yVal>
            <c:numRef>
              <c:f>A!$H$21:$H$341</c:f>
              <c:numCache>
                <c:formatCode>General</c:formatCode>
                <c:ptCount val="321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AB8-4D3B-9B2D-933A27174137}"/>
            </c:ext>
          </c:extLst>
        </c:ser>
        <c:ser>
          <c:idx val="1"/>
          <c:order val="1"/>
          <c:tx>
            <c:strRef>
              <c:f>A!$I$20:$I$20</c:f>
              <c:strCache>
                <c:ptCount val="1"/>
                <c:pt idx="0">
                  <c:v>AsApS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A!$F$21:$F$341</c:f>
              <c:numCache>
                <c:formatCode>General</c:formatCode>
                <c:ptCount val="321"/>
                <c:pt idx="0">
                  <c:v>9873</c:v>
                </c:pt>
                <c:pt idx="1">
                  <c:v>9873</c:v>
                </c:pt>
                <c:pt idx="2">
                  <c:v>10677.5</c:v>
                </c:pt>
                <c:pt idx="3">
                  <c:v>11391.5</c:v>
                </c:pt>
                <c:pt idx="4">
                  <c:v>11411</c:v>
                </c:pt>
                <c:pt idx="5">
                  <c:v>11628.5</c:v>
                </c:pt>
                <c:pt idx="6">
                  <c:v>12494</c:v>
                </c:pt>
                <c:pt idx="7">
                  <c:v>12545</c:v>
                </c:pt>
                <c:pt idx="8">
                  <c:v>12547.5</c:v>
                </c:pt>
                <c:pt idx="9">
                  <c:v>12550</c:v>
                </c:pt>
                <c:pt idx="10">
                  <c:v>13391.5</c:v>
                </c:pt>
                <c:pt idx="11">
                  <c:v>13408.5</c:v>
                </c:pt>
                <c:pt idx="12">
                  <c:v>13411</c:v>
                </c:pt>
                <c:pt idx="13">
                  <c:v>13924.5</c:v>
                </c:pt>
                <c:pt idx="14">
                  <c:v>14103</c:v>
                </c:pt>
                <c:pt idx="15">
                  <c:v>14103</c:v>
                </c:pt>
                <c:pt idx="16">
                  <c:v>14105.5</c:v>
                </c:pt>
                <c:pt idx="17">
                  <c:v>14108</c:v>
                </c:pt>
                <c:pt idx="18">
                  <c:v>14132.5</c:v>
                </c:pt>
                <c:pt idx="19">
                  <c:v>14134.5</c:v>
                </c:pt>
                <c:pt idx="20">
                  <c:v>14137</c:v>
                </c:pt>
                <c:pt idx="21">
                  <c:v>14139.5</c:v>
                </c:pt>
                <c:pt idx="22">
                  <c:v>14144.5</c:v>
                </c:pt>
                <c:pt idx="23">
                  <c:v>14193.5</c:v>
                </c:pt>
                <c:pt idx="24">
                  <c:v>14208</c:v>
                </c:pt>
                <c:pt idx="25">
                  <c:v>14235</c:v>
                </c:pt>
                <c:pt idx="26">
                  <c:v>14235</c:v>
                </c:pt>
                <c:pt idx="27">
                  <c:v>14274</c:v>
                </c:pt>
                <c:pt idx="28">
                  <c:v>15073.5</c:v>
                </c:pt>
                <c:pt idx="29">
                  <c:v>15078.5</c:v>
                </c:pt>
                <c:pt idx="30">
                  <c:v>15098</c:v>
                </c:pt>
                <c:pt idx="31">
                  <c:v>15098</c:v>
                </c:pt>
                <c:pt idx="32">
                  <c:v>15147</c:v>
                </c:pt>
                <c:pt idx="33">
                  <c:v>15186</c:v>
                </c:pt>
                <c:pt idx="34">
                  <c:v>15205.5</c:v>
                </c:pt>
                <c:pt idx="35">
                  <c:v>15230</c:v>
                </c:pt>
                <c:pt idx="36">
                  <c:v>15247</c:v>
                </c:pt>
                <c:pt idx="37">
                  <c:v>15914.5</c:v>
                </c:pt>
                <c:pt idx="38">
                  <c:v>15917</c:v>
                </c:pt>
                <c:pt idx="39">
                  <c:v>15921.5</c:v>
                </c:pt>
                <c:pt idx="40">
                  <c:v>15922</c:v>
                </c:pt>
                <c:pt idx="41">
                  <c:v>16012.5</c:v>
                </c:pt>
                <c:pt idx="42">
                  <c:v>16012.5</c:v>
                </c:pt>
                <c:pt idx="43">
                  <c:v>16012.5</c:v>
                </c:pt>
                <c:pt idx="44">
                  <c:v>16025</c:v>
                </c:pt>
                <c:pt idx="45">
                  <c:v>16027.5</c:v>
                </c:pt>
                <c:pt idx="46">
                  <c:v>16034.5</c:v>
                </c:pt>
                <c:pt idx="47">
                  <c:v>16034.5</c:v>
                </c:pt>
                <c:pt idx="48">
                  <c:v>16034.5</c:v>
                </c:pt>
                <c:pt idx="49">
                  <c:v>16034.5</c:v>
                </c:pt>
                <c:pt idx="50">
                  <c:v>16171</c:v>
                </c:pt>
                <c:pt idx="51">
                  <c:v>16729</c:v>
                </c:pt>
                <c:pt idx="52">
                  <c:v>17638.5</c:v>
                </c:pt>
                <c:pt idx="53">
                  <c:v>17658</c:v>
                </c:pt>
                <c:pt idx="54">
                  <c:v>17738.5</c:v>
                </c:pt>
                <c:pt idx="55">
                  <c:v>17738.5</c:v>
                </c:pt>
                <c:pt idx="56">
                  <c:v>17772.5</c:v>
                </c:pt>
                <c:pt idx="57">
                  <c:v>17772.5</c:v>
                </c:pt>
                <c:pt idx="58">
                  <c:v>17790</c:v>
                </c:pt>
                <c:pt idx="59">
                  <c:v>17814</c:v>
                </c:pt>
                <c:pt idx="60">
                  <c:v>17814</c:v>
                </c:pt>
                <c:pt idx="61">
                  <c:v>17819</c:v>
                </c:pt>
                <c:pt idx="62">
                  <c:v>18628.5</c:v>
                </c:pt>
                <c:pt idx="63">
                  <c:v>18628.5</c:v>
                </c:pt>
                <c:pt idx="64">
                  <c:v>18633.5</c:v>
                </c:pt>
                <c:pt idx="65">
                  <c:v>18633.5</c:v>
                </c:pt>
                <c:pt idx="66">
                  <c:v>18640.5</c:v>
                </c:pt>
                <c:pt idx="67">
                  <c:v>18640.5</c:v>
                </c:pt>
                <c:pt idx="68">
                  <c:v>18643</c:v>
                </c:pt>
                <c:pt idx="69">
                  <c:v>18643</c:v>
                </c:pt>
                <c:pt idx="70">
                  <c:v>18680</c:v>
                </c:pt>
                <c:pt idx="71">
                  <c:v>18682</c:v>
                </c:pt>
                <c:pt idx="72">
                  <c:v>18682</c:v>
                </c:pt>
                <c:pt idx="73">
                  <c:v>18684.5</c:v>
                </c:pt>
                <c:pt idx="74">
                  <c:v>18684.5</c:v>
                </c:pt>
                <c:pt idx="75">
                  <c:v>18687</c:v>
                </c:pt>
                <c:pt idx="76">
                  <c:v>18687</c:v>
                </c:pt>
                <c:pt idx="77">
                  <c:v>18689.5</c:v>
                </c:pt>
                <c:pt idx="78">
                  <c:v>18689.5</c:v>
                </c:pt>
                <c:pt idx="79">
                  <c:v>18697</c:v>
                </c:pt>
                <c:pt idx="80">
                  <c:v>18729</c:v>
                </c:pt>
                <c:pt idx="81">
                  <c:v>18758</c:v>
                </c:pt>
                <c:pt idx="82">
                  <c:v>18758</c:v>
                </c:pt>
                <c:pt idx="83">
                  <c:v>18758</c:v>
                </c:pt>
                <c:pt idx="84">
                  <c:v>18758</c:v>
                </c:pt>
                <c:pt idx="85">
                  <c:v>18758</c:v>
                </c:pt>
                <c:pt idx="86">
                  <c:v>18763</c:v>
                </c:pt>
                <c:pt idx="87">
                  <c:v>18763</c:v>
                </c:pt>
                <c:pt idx="88">
                  <c:v>18780</c:v>
                </c:pt>
                <c:pt idx="89">
                  <c:v>19350</c:v>
                </c:pt>
                <c:pt idx="90">
                  <c:v>19350</c:v>
                </c:pt>
                <c:pt idx="91">
                  <c:v>19538</c:v>
                </c:pt>
                <c:pt idx="92">
                  <c:v>19538</c:v>
                </c:pt>
                <c:pt idx="93">
                  <c:v>19540.5</c:v>
                </c:pt>
                <c:pt idx="94">
                  <c:v>19540.5</c:v>
                </c:pt>
                <c:pt idx="95">
                  <c:v>19577</c:v>
                </c:pt>
                <c:pt idx="96">
                  <c:v>19577</c:v>
                </c:pt>
                <c:pt idx="97">
                  <c:v>19579.5</c:v>
                </c:pt>
                <c:pt idx="98">
                  <c:v>19579.5</c:v>
                </c:pt>
                <c:pt idx="99">
                  <c:v>19606.5</c:v>
                </c:pt>
                <c:pt idx="100">
                  <c:v>19623.5</c:v>
                </c:pt>
                <c:pt idx="101">
                  <c:v>19628.5</c:v>
                </c:pt>
                <c:pt idx="102">
                  <c:v>19628.5</c:v>
                </c:pt>
                <c:pt idx="103">
                  <c:v>19631</c:v>
                </c:pt>
                <c:pt idx="104">
                  <c:v>19638</c:v>
                </c:pt>
                <c:pt idx="105">
                  <c:v>19638</c:v>
                </c:pt>
                <c:pt idx="106">
                  <c:v>19687</c:v>
                </c:pt>
                <c:pt idx="107">
                  <c:v>19687</c:v>
                </c:pt>
                <c:pt idx="108">
                  <c:v>20367</c:v>
                </c:pt>
                <c:pt idx="109">
                  <c:v>20367</c:v>
                </c:pt>
                <c:pt idx="110">
                  <c:v>20433</c:v>
                </c:pt>
                <c:pt idx="111">
                  <c:v>20433</c:v>
                </c:pt>
                <c:pt idx="112">
                  <c:v>20491.5</c:v>
                </c:pt>
                <c:pt idx="113">
                  <c:v>20491.5</c:v>
                </c:pt>
                <c:pt idx="114">
                  <c:v>20491.5</c:v>
                </c:pt>
                <c:pt idx="115">
                  <c:v>20499</c:v>
                </c:pt>
                <c:pt idx="116">
                  <c:v>20506</c:v>
                </c:pt>
                <c:pt idx="117">
                  <c:v>20506</c:v>
                </c:pt>
                <c:pt idx="118">
                  <c:v>20506</c:v>
                </c:pt>
                <c:pt idx="119">
                  <c:v>21278.5</c:v>
                </c:pt>
                <c:pt idx="120">
                  <c:v>21278.5</c:v>
                </c:pt>
                <c:pt idx="121">
                  <c:v>21278.5</c:v>
                </c:pt>
                <c:pt idx="122">
                  <c:v>21279</c:v>
                </c:pt>
                <c:pt idx="123">
                  <c:v>21279</c:v>
                </c:pt>
                <c:pt idx="124">
                  <c:v>21279</c:v>
                </c:pt>
                <c:pt idx="125">
                  <c:v>21323</c:v>
                </c:pt>
                <c:pt idx="126">
                  <c:v>21323</c:v>
                </c:pt>
                <c:pt idx="127">
                  <c:v>21381.5</c:v>
                </c:pt>
                <c:pt idx="128">
                  <c:v>21425.5</c:v>
                </c:pt>
                <c:pt idx="129">
                  <c:v>21428</c:v>
                </c:pt>
                <c:pt idx="130">
                  <c:v>22098</c:v>
                </c:pt>
                <c:pt idx="131">
                  <c:v>22168.5</c:v>
                </c:pt>
                <c:pt idx="132">
                  <c:v>22168.5</c:v>
                </c:pt>
                <c:pt idx="133">
                  <c:v>22168.5</c:v>
                </c:pt>
                <c:pt idx="134">
                  <c:v>22186</c:v>
                </c:pt>
                <c:pt idx="135">
                  <c:v>22186</c:v>
                </c:pt>
                <c:pt idx="136">
                  <c:v>22186</c:v>
                </c:pt>
                <c:pt idx="137">
                  <c:v>22220</c:v>
                </c:pt>
                <c:pt idx="138">
                  <c:v>22220</c:v>
                </c:pt>
                <c:pt idx="139">
                  <c:v>22220</c:v>
                </c:pt>
                <c:pt idx="140">
                  <c:v>22220</c:v>
                </c:pt>
                <c:pt idx="141">
                  <c:v>22222.5</c:v>
                </c:pt>
                <c:pt idx="142">
                  <c:v>22227.5</c:v>
                </c:pt>
                <c:pt idx="143">
                  <c:v>22237.5</c:v>
                </c:pt>
                <c:pt idx="144">
                  <c:v>22242</c:v>
                </c:pt>
                <c:pt idx="145">
                  <c:v>22247</c:v>
                </c:pt>
                <c:pt idx="146">
                  <c:v>22249.5</c:v>
                </c:pt>
                <c:pt idx="147">
                  <c:v>22252</c:v>
                </c:pt>
                <c:pt idx="148">
                  <c:v>22254</c:v>
                </c:pt>
                <c:pt idx="149">
                  <c:v>22269</c:v>
                </c:pt>
                <c:pt idx="150">
                  <c:v>22269</c:v>
                </c:pt>
                <c:pt idx="151">
                  <c:v>22274</c:v>
                </c:pt>
                <c:pt idx="152">
                  <c:v>22276.5</c:v>
                </c:pt>
                <c:pt idx="153">
                  <c:v>22283.5</c:v>
                </c:pt>
                <c:pt idx="154">
                  <c:v>22286</c:v>
                </c:pt>
                <c:pt idx="155">
                  <c:v>22288.5</c:v>
                </c:pt>
                <c:pt idx="156">
                  <c:v>22291</c:v>
                </c:pt>
                <c:pt idx="157">
                  <c:v>22296</c:v>
                </c:pt>
                <c:pt idx="158">
                  <c:v>22298</c:v>
                </c:pt>
                <c:pt idx="159">
                  <c:v>22300.5</c:v>
                </c:pt>
                <c:pt idx="160">
                  <c:v>22313</c:v>
                </c:pt>
                <c:pt idx="161">
                  <c:v>22318</c:v>
                </c:pt>
                <c:pt idx="162">
                  <c:v>22327.5</c:v>
                </c:pt>
                <c:pt idx="163">
                  <c:v>22330</c:v>
                </c:pt>
                <c:pt idx="164">
                  <c:v>22344.5</c:v>
                </c:pt>
                <c:pt idx="165">
                  <c:v>22352</c:v>
                </c:pt>
                <c:pt idx="166">
                  <c:v>22352</c:v>
                </c:pt>
                <c:pt idx="167">
                  <c:v>22354.5</c:v>
                </c:pt>
                <c:pt idx="168">
                  <c:v>22357</c:v>
                </c:pt>
                <c:pt idx="169">
                  <c:v>22362</c:v>
                </c:pt>
                <c:pt idx="170">
                  <c:v>22366.5</c:v>
                </c:pt>
                <c:pt idx="171">
                  <c:v>22366.5</c:v>
                </c:pt>
                <c:pt idx="172">
                  <c:v>22371.5</c:v>
                </c:pt>
                <c:pt idx="173">
                  <c:v>22374</c:v>
                </c:pt>
                <c:pt idx="174">
                  <c:v>22376.5</c:v>
                </c:pt>
                <c:pt idx="175">
                  <c:v>22388.5</c:v>
                </c:pt>
                <c:pt idx="176">
                  <c:v>22405.5</c:v>
                </c:pt>
                <c:pt idx="177">
                  <c:v>22420</c:v>
                </c:pt>
                <c:pt idx="178">
                  <c:v>22422.5</c:v>
                </c:pt>
                <c:pt idx="179">
                  <c:v>22432.5</c:v>
                </c:pt>
                <c:pt idx="180">
                  <c:v>22434.5</c:v>
                </c:pt>
                <c:pt idx="181">
                  <c:v>22437.5</c:v>
                </c:pt>
                <c:pt idx="182">
                  <c:v>22471</c:v>
                </c:pt>
                <c:pt idx="183">
                  <c:v>22824.5</c:v>
                </c:pt>
                <c:pt idx="184">
                  <c:v>22939</c:v>
                </c:pt>
                <c:pt idx="185">
                  <c:v>22963.5</c:v>
                </c:pt>
                <c:pt idx="186">
                  <c:v>22968.5</c:v>
                </c:pt>
                <c:pt idx="187">
                  <c:v>22971</c:v>
                </c:pt>
                <c:pt idx="188">
                  <c:v>22995.5</c:v>
                </c:pt>
                <c:pt idx="189">
                  <c:v>23027</c:v>
                </c:pt>
                <c:pt idx="190">
                  <c:v>23041.5</c:v>
                </c:pt>
                <c:pt idx="191">
                  <c:v>23083.5</c:v>
                </c:pt>
                <c:pt idx="192">
                  <c:v>23098</c:v>
                </c:pt>
                <c:pt idx="193">
                  <c:v>23100.5</c:v>
                </c:pt>
                <c:pt idx="194">
                  <c:v>23103</c:v>
                </c:pt>
                <c:pt idx="195">
                  <c:v>23105</c:v>
                </c:pt>
                <c:pt idx="196">
                  <c:v>23105.5</c:v>
                </c:pt>
                <c:pt idx="197">
                  <c:v>23107.5</c:v>
                </c:pt>
                <c:pt idx="198">
                  <c:v>23110</c:v>
                </c:pt>
                <c:pt idx="199">
                  <c:v>23125</c:v>
                </c:pt>
                <c:pt idx="200">
                  <c:v>23127.5</c:v>
                </c:pt>
                <c:pt idx="201">
                  <c:v>23132</c:v>
                </c:pt>
                <c:pt idx="202">
                  <c:v>23139.5</c:v>
                </c:pt>
                <c:pt idx="203">
                  <c:v>23147</c:v>
                </c:pt>
                <c:pt idx="204">
                  <c:v>23154</c:v>
                </c:pt>
                <c:pt idx="205">
                  <c:v>23156.5</c:v>
                </c:pt>
                <c:pt idx="206">
                  <c:v>23159</c:v>
                </c:pt>
                <c:pt idx="207">
                  <c:v>23166.5</c:v>
                </c:pt>
                <c:pt idx="208">
                  <c:v>23169</c:v>
                </c:pt>
                <c:pt idx="209">
                  <c:v>23171</c:v>
                </c:pt>
                <c:pt idx="210">
                  <c:v>23171.5</c:v>
                </c:pt>
                <c:pt idx="211">
                  <c:v>23188.5</c:v>
                </c:pt>
                <c:pt idx="212">
                  <c:v>23193</c:v>
                </c:pt>
                <c:pt idx="213">
                  <c:v>23195.5</c:v>
                </c:pt>
                <c:pt idx="214">
                  <c:v>23198</c:v>
                </c:pt>
                <c:pt idx="215">
                  <c:v>23205.5</c:v>
                </c:pt>
                <c:pt idx="216">
                  <c:v>23210.5</c:v>
                </c:pt>
                <c:pt idx="217">
                  <c:v>23213</c:v>
                </c:pt>
                <c:pt idx="218">
                  <c:v>23227.5</c:v>
                </c:pt>
                <c:pt idx="219">
                  <c:v>23239</c:v>
                </c:pt>
                <c:pt idx="220">
                  <c:v>23242</c:v>
                </c:pt>
                <c:pt idx="221">
                  <c:v>23261.5</c:v>
                </c:pt>
                <c:pt idx="222">
                  <c:v>23298</c:v>
                </c:pt>
                <c:pt idx="223">
                  <c:v>23300.5</c:v>
                </c:pt>
                <c:pt idx="224">
                  <c:v>23327.5</c:v>
                </c:pt>
                <c:pt idx="225">
                  <c:v>23330</c:v>
                </c:pt>
                <c:pt idx="226">
                  <c:v>23342</c:v>
                </c:pt>
                <c:pt idx="227">
                  <c:v>23342</c:v>
                </c:pt>
                <c:pt idx="228">
                  <c:v>23359</c:v>
                </c:pt>
                <c:pt idx="229">
                  <c:v>23386</c:v>
                </c:pt>
                <c:pt idx="230">
                  <c:v>23386</c:v>
                </c:pt>
                <c:pt idx="231">
                  <c:v>23795</c:v>
                </c:pt>
                <c:pt idx="232">
                  <c:v>23797.5</c:v>
                </c:pt>
                <c:pt idx="233">
                  <c:v>23817</c:v>
                </c:pt>
                <c:pt idx="234">
                  <c:v>23822</c:v>
                </c:pt>
                <c:pt idx="235">
                  <c:v>23831.5</c:v>
                </c:pt>
                <c:pt idx="236">
                  <c:v>23836.5</c:v>
                </c:pt>
                <c:pt idx="237">
                  <c:v>23946.5</c:v>
                </c:pt>
                <c:pt idx="238">
                  <c:v>23949</c:v>
                </c:pt>
                <c:pt idx="239">
                  <c:v>23951</c:v>
                </c:pt>
                <c:pt idx="240">
                  <c:v>23953.5</c:v>
                </c:pt>
                <c:pt idx="241">
                  <c:v>23956</c:v>
                </c:pt>
                <c:pt idx="242">
                  <c:v>23961</c:v>
                </c:pt>
                <c:pt idx="243">
                  <c:v>23963.5</c:v>
                </c:pt>
                <c:pt idx="244">
                  <c:v>24049</c:v>
                </c:pt>
                <c:pt idx="245">
                  <c:v>24912</c:v>
                </c:pt>
                <c:pt idx="246">
                  <c:v>25763</c:v>
                </c:pt>
                <c:pt idx="247">
                  <c:v>26753</c:v>
                </c:pt>
                <c:pt idx="248">
                  <c:v>27621</c:v>
                </c:pt>
                <c:pt idx="249">
                  <c:v>27713.5</c:v>
                </c:pt>
                <c:pt idx="250">
                  <c:v>27723.5</c:v>
                </c:pt>
                <c:pt idx="251">
                  <c:v>28376.5</c:v>
                </c:pt>
                <c:pt idx="252">
                  <c:v>28467</c:v>
                </c:pt>
                <c:pt idx="253">
                  <c:v>28467</c:v>
                </c:pt>
                <c:pt idx="254">
                  <c:v>28467</c:v>
                </c:pt>
                <c:pt idx="255">
                  <c:v>28594</c:v>
                </c:pt>
                <c:pt idx="256">
                  <c:v>28611</c:v>
                </c:pt>
                <c:pt idx="257">
                  <c:v>29313</c:v>
                </c:pt>
                <c:pt idx="258">
                  <c:v>29330</c:v>
                </c:pt>
                <c:pt idx="259">
                  <c:v>29354.5</c:v>
                </c:pt>
                <c:pt idx="260">
                  <c:v>29442.5</c:v>
                </c:pt>
                <c:pt idx="261">
                  <c:v>29442.5</c:v>
                </c:pt>
                <c:pt idx="262">
                  <c:v>29447.5</c:v>
                </c:pt>
                <c:pt idx="263">
                  <c:v>30129.5</c:v>
                </c:pt>
                <c:pt idx="264">
                  <c:v>30232</c:v>
                </c:pt>
                <c:pt idx="265">
                  <c:v>30237</c:v>
                </c:pt>
                <c:pt idx="266">
                  <c:v>31195.5</c:v>
                </c:pt>
                <c:pt idx="267">
                  <c:v>31234.5</c:v>
                </c:pt>
                <c:pt idx="268">
                  <c:v>31264</c:v>
                </c:pt>
                <c:pt idx="269">
                  <c:v>31941.5</c:v>
                </c:pt>
                <c:pt idx="270">
                  <c:v>31961</c:v>
                </c:pt>
                <c:pt idx="271">
                  <c:v>32005</c:v>
                </c:pt>
                <c:pt idx="272">
                  <c:v>32080.5</c:v>
                </c:pt>
                <c:pt idx="273">
                  <c:v>33034</c:v>
                </c:pt>
                <c:pt idx="274">
                  <c:v>33092.5</c:v>
                </c:pt>
                <c:pt idx="275">
                  <c:v>33775</c:v>
                </c:pt>
                <c:pt idx="276">
                  <c:v>33777.5</c:v>
                </c:pt>
                <c:pt idx="277">
                  <c:v>33789.5</c:v>
                </c:pt>
                <c:pt idx="278">
                  <c:v>33792</c:v>
                </c:pt>
                <c:pt idx="279">
                  <c:v>33836</c:v>
                </c:pt>
                <c:pt idx="280">
                  <c:v>33838.5</c:v>
                </c:pt>
                <c:pt idx="281">
                  <c:v>33863</c:v>
                </c:pt>
                <c:pt idx="282">
                  <c:v>33863</c:v>
                </c:pt>
                <c:pt idx="283">
                  <c:v>33865.5</c:v>
                </c:pt>
                <c:pt idx="284">
                  <c:v>33865.5</c:v>
                </c:pt>
                <c:pt idx="285">
                  <c:v>33865.5</c:v>
                </c:pt>
                <c:pt idx="286">
                  <c:v>33865.5</c:v>
                </c:pt>
                <c:pt idx="287">
                  <c:v>33868</c:v>
                </c:pt>
                <c:pt idx="288">
                  <c:v>33868</c:v>
                </c:pt>
                <c:pt idx="289">
                  <c:v>33868</c:v>
                </c:pt>
                <c:pt idx="290">
                  <c:v>33868</c:v>
                </c:pt>
                <c:pt idx="291">
                  <c:v>33904.5</c:v>
                </c:pt>
                <c:pt idx="292">
                  <c:v>33907</c:v>
                </c:pt>
                <c:pt idx="293">
                  <c:v>34543</c:v>
                </c:pt>
                <c:pt idx="294">
                  <c:v>34601.5</c:v>
                </c:pt>
                <c:pt idx="295">
                  <c:v>34601.5</c:v>
                </c:pt>
                <c:pt idx="296">
                  <c:v>34601.5</c:v>
                </c:pt>
                <c:pt idx="297">
                  <c:v>34662.5</c:v>
                </c:pt>
                <c:pt idx="298">
                  <c:v>34670</c:v>
                </c:pt>
                <c:pt idx="299">
                  <c:v>34733.5</c:v>
                </c:pt>
                <c:pt idx="300">
                  <c:v>34736</c:v>
                </c:pt>
                <c:pt idx="301">
                  <c:v>34736</c:v>
                </c:pt>
                <c:pt idx="302">
                  <c:v>34762.5</c:v>
                </c:pt>
                <c:pt idx="303">
                  <c:v>34765</c:v>
                </c:pt>
                <c:pt idx="304">
                  <c:v>34809</c:v>
                </c:pt>
                <c:pt idx="305">
                  <c:v>34811.5</c:v>
                </c:pt>
                <c:pt idx="306">
                  <c:v>35428</c:v>
                </c:pt>
                <c:pt idx="307">
                  <c:v>35542.5</c:v>
                </c:pt>
                <c:pt idx="308">
                  <c:v>35562</c:v>
                </c:pt>
                <c:pt idx="309">
                  <c:v>35572</c:v>
                </c:pt>
                <c:pt idx="310">
                  <c:v>35574.5</c:v>
                </c:pt>
                <c:pt idx="311">
                  <c:v>35682</c:v>
                </c:pt>
                <c:pt idx="312">
                  <c:v>35682</c:v>
                </c:pt>
                <c:pt idx="313">
                  <c:v>35682</c:v>
                </c:pt>
                <c:pt idx="314">
                  <c:v>36442.5</c:v>
                </c:pt>
                <c:pt idx="315">
                  <c:v>36630.5</c:v>
                </c:pt>
                <c:pt idx="316">
                  <c:v>36630.5</c:v>
                </c:pt>
                <c:pt idx="317">
                  <c:v>36630.5</c:v>
                </c:pt>
                <c:pt idx="318">
                  <c:v>38216</c:v>
                </c:pt>
                <c:pt idx="319">
                  <c:v>38438</c:v>
                </c:pt>
                <c:pt idx="320">
                  <c:v>39128</c:v>
                </c:pt>
              </c:numCache>
            </c:numRef>
          </c:xVal>
          <c:yVal>
            <c:numRef>
              <c:f>A!$I$21:$I$341</c:f>
              <c:numCache>
                <c:formatCode>General</c:formatCode>
                <c:ptCount val="321"/>
                <c:pt idx="54">
                  <c:v>5.5816179999965243E-2</c:v>
                </c:pt>
                <c:pt idx="55">
                  <c:v>5.6216179997136351E-2</c:v>
                </c:pt>
                <c:pt idx="56">
                  <c:v>5.527530000108527E-2</c:v>
                </c:pt>
                <c:pt idx="57">
                  <c:v>5.7975299998361152E-2</c:v>
                </c:pt>
                <c:pt idx="59">
                  <c:v>5.5769519996829331E-2</c:v>
                </c:pt>
                <c:pt idx="60">
                  <c:v>5.6169519994000439E-2</c:v>
                </c:pt>
                <c:pt idx="61">
                  <c:v>5.0092919998860452E-2</c:v>
                </c:pt>
                <c:pt idx="66">
                  <c:v>6.2237539998022839E-2</c:v>
                </c:pt>
                <c:pt idx="67">
                  <c:v>6.2937539994891267E-2</c:v>
                </c:pt>
                <c:pt idx="68">
                  <c:v>5.9349240000301506E-2</c:v>
                </c:pt>
                <c:pt idx="69">
                  <c:v>6.0649239996564575E-2</c:v>
                </c:pt>
                <c:pt idx="71">
                  <c:v>6.2331759996595792E-2</c:v>
                </c:pt>
                <c:pt idx="72">
                  <c:v>6.3031760000740178E-2</c:v>
                </c:pt>
                <c:pt idx="73">
                  <c:v>6.8443459997070022E-2</c:v>
                </c:pt>
                <c:pt idx="74">
                  <c:v>6.9243459998688195E-2</c:v>
                </c:pt>
                <c:pt idx="75">
                  <c:v>6.255515999509953E-2</c:v>
                </c:pt>
                <c:pt idx="76">
                  <c:v>6.4455159998033196E-2</c:v>
                </c:pt>
                <c:pt idx="77">
                  <c:v>6.3966859997890424E-2</c:v>
                </c:pt>
                <c:pt idx="78">
                  <c:v>6.586686000082409E-2</c:v>
                </c:pt>
                <c:pt idx="91">
                  <c:v>7.1337839995976537E-2</c:v>
                </c:pt>
                <c:pt idx="92">
                  <c:v>7.1937839995371178E-2</c:v>
                </c:pt>
                <c:pt idx="93">
                  <c:v>7.2749539998767432E-2</c:v>
                </c:pt>
                <c:pt idx="94">
                  <c:v>7.2849539996241219E-2</c:v>
                </c:pt>
                <c:pt idx="97">
                  <c:v>6.9132059994444717E-2</c:v>
                </c:pt>
                <c:pt idx="98">
                  <c:v>7.2132059998693876E-2</c:v>
                </c:pt>
                <c:pt idx="112">
                  <c:v>8.4400219995586667E-2</c:v>
                </c:pt>
                <c:pt idx="113">
                  <c:v>8.5600219994375948E-2</c:v>
                </c:pt>
                <c:pt idx="114">
                  <c:v>8.6600219998217653E-2</c:v>
                </c:pt>
                <c:pt idx="116">
                  <c:v>8.4668080002302304E-2</c:v>
                </c:pt>
                <c:pt idx="117">
                  <c:v>8.5368079999170732E-2</c:v>
                </c:pt>
                <c:pt idx="118">
                  <c:v>8.5668079998868052E-2</c:v>
                </c:pt>
                <c:pt idx="119">
                  <c:v>9.2983379996439908E-2</c:v>
                </c:pt>
                <c:pt idx="120">
                  <c:v>9.3283379996137228E-2</c:v>
                </c:pt>
                <c:pt idx="121">
                  <c:v>9.5383379994018469E-2</c:v>
                </c:pt>
                <c:pt idx="122">
                  <c:v>9.3185719997563865E-2</c:v>
                </c:pt>
                <c:pt idx="123">
                  <c:v>9.338571999251144E-2</c:v>
                </c:pt>
                <c:pt idx="124">
                  <c:v>9.4785719993524253E-2</c:v>
                </c:pt>
                <c:pt idx="131">
                  <c:v>9.8948579994612373E-2</c:v>
                </c:pt>
                <c:pt idx="132">
                  <c:v>0.10134857999219093</c:v>
                </c:pt>
                <c:pt idx="133">
                  <c:v>0.10294857999542728</c:v>
                </c:pt>
                <c:pt idx="134">
                  <c:v>0.10233047999645351</c:v>
                </c:pt>
                <c:pt idx="135">
                  <c:v>0.10253047999867704</c:v>
                </c:pt>
                <c:pt idx="136">
                  <c:v>0.10333048000029521</c:v>
                </c:pt>
                <c:pt idx="137">
                  <c:v>0.10168959999282379</c:v>
                </c:pt>
                <c:pt idx="138">
                  <c:v>0.1030895999938366</c:v>
                </c:pt>
                <c:pt idx="139">
                  <c:v>0.10318959999131039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AB8-4D3B-9B2D-933A27174137}"/>
            </c:ext>
          </c:extLst>
        </c:ser>
        <c:ser>
          <c:idx val="2"/>
          <c:order val="2"/>
          <c:tx>
            <c:strRef>
              <c:f>A!$J$20</c:f>
              <c:strCache>
                <c:ptCount val="1"/>
                <c:pt idx="0">
                  <c:v>BAV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FF8080"/>
              </a:solidFill>
              <a:ln>
                <a:solidFill>
                  <a:srgbClr val="FF8080"/>
                </a:solidFill>
                <a:prstDash val="solid"/>
              </a:ln>
            </c:spPr>
          </c:marker>
          <c:xVal>
            <c:numRef>
              <c:f>A!$F$21:$F$341</c:f>
              <c:numCache>
                <c:formatCode>General</c:formatCode>
                <c:ptCount val="321"/>
                <c:pt idx="0">
                  <c:v>9873</c:v>
                </c:pt>
                <c:pt idx="1">
                  <c:v>9873</c:v>
                </c:pt>
                <c:pt idx="2">
                  <c:v>10677.5</c:v>
                </c:pt>
                <c:pt idx="3">
                  <c:v>11391.5</c:v>
                </c:pt>
                <c:pt idx="4">
                  <c:v>11411</c:v>
                </c:pt>
                <c:pt idx="5">
                  <c:v>11628.5</c:v>
                </c:pt>
                <c:pt idx="6">
                  <c:v>12494</c:v>
                </c:pt>
                <c:pt idx="7">
                  <c:v>12545</c:v>
                </c:pt>
                <c:pt idx="8">
                  <c:v>12547.5</c:v>
                </c:pt>
                <c:pt idx="9">
                  <c:v>12550</c:v>
                </c:pt>
                <c:pt idx="10">
                  <c:v>13391.5</c:v>
                </c:pt>
                <c:pt idx="11">
                  <c:v>13408.5</c:v>
                </c:pt>
                <c:pt idx="12">
                  <c:v>13411</c:v>
                </c:pt>
                <c:pt idx="13">
                  <c:v>13924.5</c:v>
                </c:pt>
                <c:pt idx="14">
                  <c:v>14103</c:v>
                </c:pt>
                <c:pt idx="15">
                  <c:v>14103</c:v>
                </c:pt>
                <c:pt idx="16">
                  <c:v>14105.5</c:v>
                </c:pt>
                <c:pt idx="17">
                  <c:v>14108</c:v>
                </c:pt>
                <c:pt idx="18">
                  <c:v>14132.5</c:v>
                </c:pt>
                <c:pt idx="19">
                  <c:v>14134.5</c:v>
                </c:pt>
                <c:pt idx="20">
                  <c:v>14137</c:v>
                </c:pt>
                <c:pt idx="21">
                  <c:v>14139.5</c:v>
                </c:pt>
                <c:pt idx="22">
                  <c:v>14144.5</c:v>
                </c:pt>
                <c:pt idx="23">
                  <c:v>14193.5</c:v>
                </c:pt>
                <c:pt idx="24">
                  <c:v>14208</c:v>
                </c:pt>
                <c:pt idx="25">
                  <c:v>14235</c:v>
                </c:pt>
                <c:pt idx="26">
                  <c:v>14235</c:v>
                </c:pt>
                <c:pt idx="27">
                  <c:v>14274</c:v>
                </c:pt>
                <c:pt idx="28">
                  <c:v>15073.5</c:v>
                </c:pt>
                <c:pt idx="29">
                  <c:v>15078.5</c:v>
                </c:pt>
                <c:pt idx="30">
                  <c:v>15098</c:v>
                </c:pt>
                <c:pt idx="31">
                  <c:v>15098</c:v>
                </c:pt>
                <c:pt idx="32">
                  <c:v>15147</c:v>
                </c:pt>
                <c:pt idx="33">
                  <c:v>15186</c:v>
                </c:pt>
                <c:pt idx="34">
                  <c:v>15205.5</c:v>
                </c:pt>
                <c:pt idx="35">
                  <c:v>15230</c:v>
                </c:pt>
                <c:pt idx="36">
                  <c:v>15247</c:v>
                </c:pt>
                <c:pt idx="37">
                  <c:v>15914.5</c:v>
                </c:pt>
                <c:pt idx="38">
                  <c:v>15917</c:v>
                </c:pt>
                <c:pt idx="39">
                  <c:v>15921.5</c:v>
                </c:pt>
                <c:pt idx="40">
                  <c:v>15922</c:v>
                </c:pt>
                <c:pt idx="41">
                  <c:v>16012.5</c:v>
                </c:pt>
                <c:pt idx="42">
                  <c:v>16012.5</c:v>
                </c:pt>
                <c:pt idx="43">
                  <c:v>16012.5</c:v>
                </c:pt>
                <c:pt idx="44">
                  <c:v>16025</c:v>
                </c:pt>
                <c:pt idx="45">
                  <c:v>16027.5</c:v>
                </c:pt>
                <c:pt idx="46">
                  <c:v>16034.5</c:v>
                </c:pt>
                <c:pt idx="47">
                  <c:v>16034.5</c:v>
                </c:pt>
                <c:pt idx="48">
                  <c:v>16034.5</c:v>
                </c:pt>
                <c:pt idx="49">
                  <c:v>16034.5</c:v>
                </c:pt>
                <c:pt idx="50">
                  <c:v>16171</c:v>
                </c:pt>
                <c:pt idx="51">
                  <c:v>16729</c:v>
                </c:pt>
                <c:pt idx="52">
                  <c:v>17638.5</c:v>
                </c:pt>
                <c:pt idx="53">
                  <c:v>17658</c:v>
                </c:pt>
                <c:pt idx="54">
                  <c:v>17738.5</c:v>
                </c:pt>
                <c:pt idx="55">
                  <c:v>17738.5</c:v>
                </c:pt>
                <c:pt idx="56">
                  <c:v>17772.5</c:v>
                </c:pt>
                <c:pt idx="57">
                  <c:v>17772.5</c:v>
                </c:pt>
                <c:pt idx="58">
                  <c:v>17790</c:v>
                </c:pt>
                <c:pt idx="59">
                  <c:v>17814</c:v>
                </c:pt>
                <c:pt idx="60">
                  <c:v>17814</c:v>
                </c:pt>
                <c:pt idx="61">
                  <c:v>17819</c:v>
                </c:pt>
                <c:pt idx="62">
                  <c:v>18628.5</c:v>
                </c:pt>
                <c:pt idx="63">
                  <c:v>18628.5</c:v>
                </c:pt>
                <c:pt idx="64">
                  <c:v>18633.5</c:v>
                </c:pt>
                <c:pt idx="65">
                  <c:v>18633.5</c:v>
                </c:pt>
                <c:pt idx="66">
                  <c:v>18640.5</c:v>
                </c:pt>
                <c:pt idx="67">
                  <c:v>18640.5</c:v>
                </c:pt>
                <c:pt idx="68">
                  <c:v>18643</c:v>
                </c:pt>
                <c:pt idx="69">
                  <c:v>18643</c:v>
                </c:pt>
                <c:pt idx="70">
                  <c:v>18680</c:v>
                </c:pt>
                <c:pt idx="71">
                  <c:v>18682</c:v>
                </c:pt>
                <c:pt idx="72">
                  <c:v>18682</c:v>
                </c:pt>
                <c:pt idx="73">
                  <c:v>18684.5</c:v>
                </c:pt>
                <c:pt idx="74">
                  <c:v>18684.5</c:v>
                </c:pt>
                <c:pt idx="75">
                  <c:v>18687</c:v>
                </c:pt>
                <c:pt idx="76">
                  <c:v>18687</c:v>
                </c:pt>
                <c:pt idx="77">
                  <c:v>18689.5</c:v>
                </c:pt>
                <c:pt idx="78">
                  <c:v>18689.5</c:v>
                </c:pt>
                <c:pt idx="79">
                  <c:v>18697</c:v>
                </c:pt>
                <c:pt idx="80">
                  <c:v>18729</c:v>
                </c:pt>
                <c:pt idx="81">
                  <c:v>18758</c:v>
                </c:pt>
                <c:pt idx="82">
                  <c:v>18758</c:v>
                </c:pt>
                <c:pt idx="83">
                  <c:v>18758</c:v>
                </c:pt>
                <c:pt idx="84">
                  <c:v>18758</c:v>
                </c:pt>
                <c:pt idx="85">
                  <c:v>18758</c:v>
                </c:pt>
                <c:pt idx="86">
                  <c:v>18763</c:v>
                </c:pt>
                <c:pt idx="87">
                  <c:v>18763</c:v>
                </c:pt>
                <c:pt idx="88">
                  <c:v>18780</c:v>
                </c:pt>
                <c:pt idx="89">
                  <c:v>19350</c:v>
                </c:pt>
                <c:pt idx="90">
                  <c:v>19350</c:v>
                </c:pt>
                <c:pt idx="91">
                  <c:v>19538</c:v>
                </c:pt>
                <c:pt idx="92">
                  <c:v>19538</c:v>
                </c:pt>
                <c:pt idx="93">
                  <c:v>19540.5</c:v>
                </c:pt>
                <c:pt idx="94">
                  <c:v>19540.5</c:v>
                </c:pt>
                <c:pt idx="95">
                  <c:v>19577</c:v>
                </c:pt>
                <c:pt idx="96">
                  <c:v>19577</c:v>
                </c:pt>
                <c:pt idx="97">
                  <c:v>19579.5</c:v>
                </c:pt>
                <c:pt idx="98">
                  <c:v>19579.5</c:v>
                </c:pt>
                <c:pt idx="99">
                  <c:v>19606.5</c:v>
                </c:pt>
                <c:pt idx="100">
                  <c:v>19623.5</c:v>
                </c:pt>
                <c:pt idx="101">
                  <c:v>19628.5</c:v>
                </c:pt>
                <c:pt idx="102">
                  <c:v>19628.5</c:v>
                </c:pt>
                <c:pt idx="103">
                  <c:v>19631</c:v>
                </c:pt>
                <c:pt idx="104">
                  <c:v>19638</c:v>
                </c:pt>
                <c:pt idx="105">
                  <c:v>19638</c:v>
                </c:pt>
                <c:pt idx="106">
                  <c:v>19687</c:v>
                </c:pt>
                <c:pt idx="107">
                  <c:v>19687</c:v>
                </c:pt>
                <c:pt idx="108">
                  <c:v>20367</c:v>
                </c:pt>
                <c:pt idx="109">
                  <c:v>20367</c:v>
                </c:pt>
                <c:pt idx="110">
                  <c:v>20433</c:v>
                </c:pt>
                <c:pt idx="111">
                  <c:v>20433</c:v>
                </c:pt>
                <c:pt idx="112">
                  <c:v>20491.5</c:v>
                </c:pt>
                <c:pt idx="113">
                  <c:v>20491.5</c:v>
                </c:pt>
                <c:pt idx="114">
                  <c:v>20491.5</c:v>
                </c:pt>
                <c:pt idx="115">
                  <c:v>20499</c:v>
                </c:pt>
                <c:pt idx="116">
                  <c:v>20506</c:v>
                </c:pt>
                <c:pt idx="117">
                  <c:v>20506</c:v>
                </c:pt>
                <c:pt idx="118">
                  <c:v>20506</c:v>
                </c:pt>
                <c:pt idx="119">
                  <c:v>21278.5</c:v>
                </c:pt>
                <c:pt idx="120">
                  <c:v>21278.5</c:v>
                </c:pt>
                <c:pt idx="121">
                  <c:v>21278.5</c:v>
                </c:pt>
                <c:pt idx="122">
                  <c:v>21279</c:v>
                </c:pt>
                <c:pt idx="123">
                  <c:v>21279</c:v>
                </c:pt>
                <c:pt idx="124">
                  <c:v>21279</c:v>
                </c:pt>
                <c:pt idx="125">
                  <c:v>21323</c:v>
                </c:pt>
                <c:pt idx="126">
                  <c:v>21323</c:v>
                </c:pt>
                <c:pt idx="127">
                  <c:v>21381.5</c:v>
                </c:pt>
                <c:pt idx="128">
                  <c:v>21425.5</c:v>
                </c:pt>
                <c:pt idx="129">
                  <c:v>21428</c:v>
                </c:pt>
                <c:pt idx="130">
                  <c:v>22098</c:v>
                </c:pt>
                <c:pt idx="131">
                  <c:v>22168.5</c:v>
                </c:pt>
                <c:pt idx="132">
                  <c:v>22168.5</c:v>
                </c:pt>
                <c:pt idx="133">
                  <c:v>22168.5</c:v>
                </c:pt>
                <c:pt idx="134">
                  <c:v>22186</c:v>
                </c:pt>
                <c:pt idx="135">
                  <c:v>22186</c:v>
                </c:pt>
                <c:pt idx="136">
                  <c:v>22186</c:v>
                </c:pt>
                <c:pt idx="137">
                  <c:v>22220</c:v>
                </c:pt>
                <c:pt idx="138">
                  <c:v>22220</c:v>
                </c:pt>
                <c:pt idx="139">
                  <c:v>22220</c:v>
                </c:pt>
                <c:pt idx="140">
                  <c:v>22220</c:v>
                </c:pt>
                <c:pt idx="141">
                  <c:v>22222.5</c:v>
                </c:pt>
                <c:pt idx="142">
                  <c:v>22227.5</c:v>
                </c:pt>
                <c:pt idx="143">
                  <c:v>22237.5</c:v>
                </c:pt>
                <c:pt idx="144">
                  <c:v>22242</c:v>
                </c:pt>
                <c:pt idx="145">
                  <c:v>22247</c:v>
                </c:pt>
                <c:pt idx="146">
                  <c:v>22249.5</c:v>
                </c:pt>
                <c:pt idx="147">
                  <c:v>22252</c:v>
                </c:pt>
                <c:pt idx="148">
                  <c:v>22254</c:v>
                </c:pt>
                <c:pt idx="149">
                  <c:v>22269</c:v>
                </c:pt>
                <c:pt idx="150">
                  <c:v>22269</c:v>
                </c:pt>
                <c:pt idx="151">
                  <c:v>22274</c:v>
                </c:pt>
                <c:pt idx="152">
                  <c:v>22276.5</c:v>
                </c:pt>
                <c:pt idx="153">
                  <c:v>22283.5</c:v>
                </c:pt>
                <c:pt idx="154">
                  <c:v>22286</c:v>
                </c:pt>
                <c:pt idx="155">
                  <c:v>22288.5</c:v>
                </c:pt>
                <c:pt idx="156">
                  <c:v>22291</c:v>
                </c:pt>
                <c:pt idx="157">
                  <c:v>22296</c:v>
                </c:pt>
                <c:pt idx="158">
                  <c:v>22298</c:v>
                </c:pt>
                <c:pt idx="159">
                  <c:v>22300.5</c:v>
                </c:pt>
                <c:pt idx="160">
                  <c:v>22313</c:v>
                </c:pt>
                <c:pt idx="161">
                  <c:v>22318</c:v>
                </c:pt>
                <c:pt idx="162">
                  <c:v>22327.5</c:v>
                </c:pt>
                <c:pt idx="163">
                  <c:v>22330</c:v>
                </c:pt>
                <c:pt idx="164">
                  <c:v>22344.5</c:v>
                </c:pt>
                <c:pt idx="165">
                  <c:v>22352</c:v>
                </c:pt>
                <c:pt idx="166">
                  <c:v>22352</c:v>
                </c:pt>
                <c:pt idx="167">
                  <c:v>22354.5</c:v>
                </c:pt>
                <c:pt idx="168">
                  <c:v>22357</c:v>
                </c:pt>
                <c:pt idx="169">
                  <c:v>22362</c:v>
                </c:pt>
                <c:pt idx="170">
                  <c:v>22366.5</c:v>
                </c:pt>
                <c:pt idx="171">
                  <c:v>22366.5</c:v>
                </c:pt>
                <c:pt idx="172">
                  <c:v>22371.5</c:v>
                </c:pt>
                <c:pt idx="173">
                  <c:v>22374</c:v>
                </c:pt>
                <c:pt idx="174">
                  <c:v>22376.5</c:v>
                </c:pt>
                <c:pt idx="175">
                  <c:v>22388.5</c:v>
                </c:pt>
                <c:pt idx="176">
                  <c:v>22405.5</c:v>
                </c:pt>
                <c:pt idx="177">
                  <c:v>22420</c:v>
                </c:pt>
                <c:pt idx="178">
                  <c:v>22422.5</c:v>
                </c:pt>
                <c:pt idx="179">
                  <c:v>22432.5</c:v>
                </c:pt>
                <c:pt idx="180">
                  <c:v>22434.5</c:v>
                </c:pt>
                <c:pt idx="181">
                  <c:v>22437.5</c:v>
                </c:pt>
                <c:pt idx="182">
                  <c:v>22471</c:v>
                </c:pt>
                <c:pt idx="183">
                  <c:v>22824.5</c:v>
                </c:pt>
                <c:pt idx="184">
                  <c:v>22939</c:v>
                </c:pt>
                <c:pt idx="185">
                  <c:v>22963.5</c:v>
                </c:pt>
                <c:pt idx="186">
                  <c:v>22968.5</c:v>
                </c:pt>
                <c:pt idx="187">
                  <c:v>22971</c:v>
                </c:pt>
                <c:pt idx="188">
                  <c:v>22995.5</c:v>
                </c:pt>
                <c:pt idx="189">
                  <c:v>23027</c:v>
                </c:pt>
                <c:pt idx="190">
                  <c:v>23041.5</c:v>
                </c:pt>
                <c:pt idx="191">
                  <c:v>23083.5</c:v>
                </c:pt>
                <c:pt idx="192">
                  <c:v>23098</c:v>
                </c:pt>
                <c:pt idx="193">
                  <c:v>23100.5</c:v>
                </c:pt>
                <c:pt idx="194">
                  <c:v>23103</c:v>
                </c:pt>
                <c:pt idx="195">
                  <c:v>23105</c:v>
                </c:pt>
                <c:pt idx="196">
                  <c:v>23105.5</c:v>
                </c:pt>
                <c:pt idx="197">
                  <c:v>23107.5</c:v>
                </c:pt>
                <c:pt idx="198">
                  <c:v>23110</c:v>
                </c:pt>
                <c:pt idx="199">
                  <c:v>23125</c:v>
                </c:pt>
                <c:pt idx="200">
                  <c:v>23127.5</c:v>
                </c:pt>
                <c:pt idx="201">
                  <c:v>23132</c:v>
                </c:pt>
                <c:pt idx="202">
                  <c:v>23139.5</c:v>
                </c:pt>
                <c:pt idx="203">
                  <c:v>23147</c:v>
                </c:pt>
                <c:pt idx="204">
                  <c:v>23154</c:v>
                </c:pt>
                <c:pt idx="205">
                  <c:v>23156.5</c:v>
                </c:pt>
                <c:pt idx="206">
                  <c:v>23159</c:v>
                </c:pt>
                <c:pt idx="207">
                  <c:v>23166.5</c:v>
                </c:pt>
                <c:pt idx="208">
                  <c:v>23169</c:v>
                </c:pt>
                <c:pt idx="209">
                  <c:v>23171</c:v>
                </c:pt>
                <c:pt idx="210">
                  <c:v>23171.5</c:v>
                </c:pt>
                <c:pt idx="211">
                  <c:v>23188.5</c:v>
                </c:pt>
                <c:pt idx="212">
                  <c:v>23193</c:v>
                </c:pt>
                <c:pt idx="213">
                  <c:v>23195.5</c:v>
                </c:pt>
                <c:pt idx="214">
                  <c:v>23198</c:v>
                </c:pt>
                <c:pt idx="215">
                  <c:v>23205.5</c:v>
                </c:pt>
                <c:pt idx="216">
                  <c:v>23210.5</c:v>
                </c:pt>
                <c:pt idx="217">
                  <c:v>23213</c:v>
                </c:pt>
                <c:pt idx="218">
                  <c:v>23227.5</c:v>
                </c:pt>
                <c:pt idx="219">
                  <c:v>23239</c:v>
                </c:pt>
                <c:pt idx="220">
                  <c:v>23242</c:v>
                </c:pt>
                <c:pt idx="221">
                  <c:v>23261.5</c:v>
                </c:pt>
                <c:pt idx="222">
                  <c:v>23298</c:v>
                </c:pt>
                <c:pt idx="223">
                  <c:v>23300.5</c:v>
                </c:pt>
                <c:pt idx="224">
                  <c:v>23327.5</c:v>
                </c:pt>
                <c:pt idx="225">
                  <c:v>23330</c:v>
                </c:pt>
                <c:pt idx="226">
                  <c:v>23342</c:v>
                </c:pt>
                <c:pt idx="227">
                  <c:v>23342</c:v>
                </c:pt>
                <c:pt idx="228">
                  <c:v>23359</c:v>
                </c:pt>
                <c:pt idx="229">
                  <c:v>23386</c:v>
                </c:pt>
                <c:pt idx="230">
                  <c:v>23386</c:v>
                </c:pt>
                <c:pt idx="231">
                  <c:v>23795</c:v>
                </c:pt>
                <c:pt idx="232">
                  <c:v>23797.5</c:v>
                </c:pt>
                <c:pt idx="233">
                  <c:v>23817</c:v>
                </c:pt>
                <c:pt idx="234">
                  <c:v>23822</c:v>
                </c:pt>
                <c:pt idx="235">
                  <c:v>23831.5</c:v>
                </c:pt>
                <c:pt idx="236">
                  <c:v>23836.5</c:v>
                </c:pt>
                <c:pt idx="237">
                  <c:v>23946.5</c:v>
                </c:pt>
                <c:pt idx="238">
                  <c:v>23949</c:v>
                </c:pt>
                <c:pt idx="239">
                  <c:v>23951</c:v>
                </c:pt>
                <c:pt idx="240">
                  <c:v>23953.5</c:v>
                </c:pt>
                <c:pt idx="241">
                  <c:v>23956</c:v>
                </c:pt>
                <c:pt idx="242">
                  <c:v>23961</c:v>
                </c:pt>
                <c:pt idx="243">
                  <c:v>23963.5</c:v>
                </c:pt>
                <c:pt idx="244">
                  <c:v>24049</c:v>
                </c:pt>
                <c:pt idx="245">
                  <c:v>24912</c:v>
                </c:pt>
                <c:pt idx="246">
                  <c:v>25763</c:v>
                </c:pt>
                <c:pt idx="247">
                  <c:v>26753</c:v>
                </c:pt>
                <c:pt idx="248">
                  <c:v>27621</c:v>
                </c:pt>
                <c:pt idx="249">
                  <c:v>27713.5</c:v>
                </c:pt>
                <c:pt idx="250">
                  <c:v>27723.5</c:v>
                </c:pt>
                <c:pt idx="251">
                  <c:v>28376.5</c:v>
                </c:pt>
                <c:pt idx="252">
                  <c:v>28467</c:v>
                </c:pt>
                <c:pt idx="253">
                  <c:v>28467</c:v>
                </c:pt>
                <c:pt idx="254">
                  <c:v>28467</c:v>
                </c:pt>
                <c:pt idx="255">
                  <c:v>28594</c:v>
                </c:pt>
                <c:pt idx="256">
                  <c:v>28611</c:v>
                </c:pt>
                <c:pt idx="257">
                  <c:v>29313</c:v>
                </c:pt>
                <c:pt idx="258">
                  <c:v>29330</c:v>
                </c:pt>
                <c:pt idx="259">
                  <c:v>29354.5</c:v>
                </c:pt>
                <c:pt idx="260">
                  <c:v>29442.5</c:v>
                </c:pt>
                <c:pt idx="261">
                  <c:v>29442.5</c:v>
                </c:pt>
                <c:pt idx="262">
                  <c:v>29447.5</c:v>
                </c:pt>
                <c:pt idx="263">
                  <c:v>30129.5</c:v>
                </c:pt>
                <c:pt idx="264">
                  <c:v>30232</c:v>
                </c:pt>
                <c:pt idx="265">
                  <c:v>30237</c:v>
                </c:pt>
                <c:pt idx="266">
                  <c:v>31195.5</c:v>
                </c:pt>
                <c:pt idx="267">
                  <c:v>31234.5</c:v>
                </c:pt>
                <c:pt idx="268">
                  <c:v>31264</c:v>
                </c:pt>
                <c:pt idx="269">
                  <c:v>31941.5</c:v>
                </c:pt>
                <c:pt idx="270">
                  <c:v>31961</c:v>
                </c:pt>
                <c:pt idx="271">
                  <c:v>32005</c:v>
                </c:pt>
                <c:pt idx="272">
                  <c:v>32080.5</c:v>
                </c:pt>
                <c:pt idx="273">
                  <c:v>33034</c:v>
                </c:pt>
                <c:pt idx="274">
                  <c:v>33092.5</c:v>
                </c:pt>
                <c:pt idx="275">
                  <c:v>33775</c:v>
                </c:pt>
                <c:pt idx="276">
                  <c:v>33777.5</c:v>
                </c:pt>
                <c:pt idx="277">
                  <c:v>33789.5</c:v>
                </c:pt>
                <c:pt idx="278">
                  <c:v>33792</c:v>
                </c:pt>
                <c:pt idx="279">
                  <c:v>33836</c:v>
                </c:pt>
                <c:pt idx="280">
                  <c:v>33838.5</c:v>
                </c:pt>
                <c:pt idx="281">
                  <c:v>33863</c:v>
                </c:pt>
                <c:pt idx="282">
                  <c:v>33863</c:v>
                </c:pt>
                <c:pt idx="283">
                  <c:v>33865.5</c:v>
                </c:pt>
                <c:pt idx="284">
                  <c:v>33865.5</c:v>
                </c:pt>
                <c:pt idx="285">
                  <c:v>33865.5</c:v>
                </c:pt>
                <c:pt idx="286">
                  <c:v>33865.5</c:v>
                </c:pt>
                <c:pt idx="287">
                  <c:v>33868</c:v>
                </c:pt>
                <c:pt idx="288">
                  <c:v>33868</c:v>
                </c:pt>
                <c:pt idx="289">
                  <c:v>33868</c:v>
                </c:pt>
                <c:pt idx="290">
                  <c:v>33868</c:v>
                </c:pt>
                <c:pt idx="291">
                  <c:v>33904.5</c:v>
                </c:pt>
                <c:pt idx="292">
                  <c:v>33907</c:v>
                </c:pt>
                <c:pt idx="293">
                  <c:v>34543</c:v>
                </c:pt>
                <c:pt idx="294">
                  <c:v>34601.5</c:v>
                </c:pt>
                <c:pt idx="295">
                  <c:v>34601.5</c:v>
                </c:pt>
                <c:pt idx="296">
                  <c:v>34601.5</c:v>
                </c:pt>
                <c:pt idx="297">
                  <c:v>34662.5</c:v>
                </c:pt>
                <c:pt idx="298">
                  <c:v>34670</c:v>
                </c:pt>
                <c:pt idx="299">
                  <c:v>34733.5</c:v>
                </c:pt>
                <c:pt idx="300">
                  <c:v>34736</c:v>
                </c:pt>
                <c:pt idx="301">
                  <c:v>34736</c:v>
                </c:pt>
                <c:pt idx="302">
                  <c:v>34762.5</c:v>
                </c:pt>
                <c:pt idx="303">
                  <c:v>34765</c:v>
                </c:pt>
                <c:pt idx="304">
                  <c:v>34809</c:v>
                </c:pt>
                <c:pt idx="305">
                  <c:v>34811.5</c:v>
                </c:pt>
                <c:pt idx="306">
                  <c:v>35428</c:v>
                </c:pt>
                <c:pt idx="307">
                  <c:v>35542.5</c:v>
                </c:pt>
                <c:pt idx="308">
                  <c:v>35562</c:v>
                </c:pt>
                <c:pt idx="309">
                  <c:v>35572</c:v>
                </c:pt>
                <c:pt idx="310">
                  <c:v>35574.5</c:v>
                </c:pt>
                <c:pt idx="311">
                  <c:v>35682</c:v>
                </c:pt>
                <c:pt idx="312">
                  <c:v>35682</c:v>
                </c:pt>
                <c:pt idx="313">
                  <c:v>35682</c:v>
                </c:pt>
                <c:pt idx="314">
                  <c:v>36442.5</c:v>
                </c:pt>
                <c:pt idx="315">
                  <c:v>36630.5</c:v>
                </c:pt>
                <c:pt idx="316">
                  <c:v>36630.5</c:v>
                </c:pt>
                <c:pt idx="317">
                  <c:v>36630.5</c:v>
                </c:pt>
                <c:pt idx="318">
                  <c:v>38216</c:v>
                </c:pt>
                <c:pt idx="319">
                  <c:v>38438</c:v>
                </c:pt>
                <c:pt idx="320">
                  <c:v>39128</c:v>
                </c:pt>
              </c:numCache>
            </c:numRef>
          </c:xVal>
          <c:yVal>
            <c:numRef>
              <c:f>A!$J$21:$J$341</c:f>
              <c:numCache>
                <c:formatCode>General</c:formatCode>
                <c:ptCount val="321"/>
                <c:pt idx="0">
                  <c:v>4.3056399954366498E-3</c:v>
                </c:pt>
                <c:pt idx="1">
                  <c:v>4.3056399954366498E-3</c:v>
                </c:pt>
                <c:pt idx="6">
                  <c:v>2.3571919999085367E-2</c:v>
                </c:pt>
                <c:pt idx="52">
                  <c:v>5.7148179999785498E-2</c:v>
                </c:pt>
                <c:pt idx="53">
                  <c:v>3.9739439991535619E-2</c:v>
                </c:pt>
                <c:pt idx="58">
                  <c:v>5.5357199998979922E-2</c:v>
                </c:pt>
                <c:pt idx="64">
                  <c:v>6.3404779990378302E-2</c:v>
                </c:pt>
                <c:pt idx="65">
                  <c:v>6.3704779990075622E-2</c:v>
                </c:pt>
                <c:pt idx="89">
                  <c:v>6.9958000000042375E-2</c:v>
                </c:pt>
                <c:pt idx="90">
                  <c:v>7.2057999997923616E-2</c:v>
                </c:pt>
                <c:pt idx="108">
                  <c:v>8.1717559995013289E-2</c:v>
                </c:pt>
                <c:pt idx="109">
                  <c:v>8.1817559992487077E-2</c:v>
                </c:pt>
                <c:pt idx="125">
                  <c:v>9.3791639992559794E-2</c:v>
                </c:pt>
                <c:pt idx="126">
                  <c:v>9.3791639992559794E-2</c:v>
                </c:pt>
                <c:pt idx="192">
                  <c:v>0.1191986400008318</c:v>
                </c:pt>
                <c:pt idx="245">
                  <c:v>0.12638815999525832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5AB8-4D3B-9B2D-933A27174137}"/>
            </c:ext>
          </c:extLst>
        </c:ser>
        <c:ser>
          <c:idx val="3"/>
          <c:order val="3"/>
          <c:tx>
            <c:strRef>
              <c:f>A!$K$20</c:f>
              <c:strCache>
                <c:ptCount val="1"/>
                <c:pt idx="0">
                  <c:v>BBSAG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xVal>
            <c:numRef>
              <c:f>A!$F$21:$F$341</c:f>
              <c:numCache>
                <c:formatCode>General</c:formatCode>
                <c:ptCount val="321"/>
                <c:pt idx="0">
                  <c:v>9873</c:v>
                </c:pt>
                <c:pt idx="1">
                  <c:v>9873</c:v>
                </c:pt>
                <c:pt idx="2">
                  <c:v>10677.5</c:v>
                </c:pt>
                <c:pt idx="3">
                  <c:v>11391.5</c:v>
                </c:pt>
                <c:pt idx="4">
                  <c:v>11411</c:v>
                </c:pt>
                <c:pt idx="5">
                  <c:v>11628.5</c:v>
                </c:pt>
                <c:pt idx="6">
                  <c:v>12494</c:v>
                </c:pt>
                <c:pt idx="7">
                  <c:v>12545</c:v>
                </c:pt>
                <c:pt idx="8">
                  <c:v>12547.5</c:v>
                </c:pt>
                <c:pt idx="9">
                  <c:v>12550</c:v>
                </c:pt>
                <c:pt idx="10">
                  <c:v>13391.5</c:v>
                </c:pt>
                <c:pt idx="11">
                  <c:v>13408.5</c:v>
                </c:pt>
                <c:pt idx="12">
                  <c:v>13411</c:v>
                </c:pt>
                <c:pt idx="13">
                  <c:v>13924.5</c:v>
                </c:pt>
                <c:pt idx="14">
                  <c:v>14103</c:v>
                </c:pt>
                <c:pt idx="15">
                  <c:v>14103</c:v>
                </c:pt>
                <c:pt idx="16">
                  <c:v>14105.5</c:v>
                </c:pt>
                <c:pt idx="17">
                  <c:v>14108</c:v>
                </c:pt>
                <c:pt idx="18">
                  <c:v>14132.5</c:v>
                </c:pt>
                <c:pt idx="19">
                  <c:v>14134.5</c:v>
                </c:pt>
                <c:pt idx="20">
                  <c:v>14137</c:v>
                </c:pt>
                <c:pt idx="21">
                  <c:v>14139.5</c:v>
                </c:pt>
                <c:pt idx="22">
                  <c:v>14144.5</c:v>
                </c:pt>
                <c:pt idx="23">
                  <c:v>14193.5</c:v>
                </c:pt>
                <c:pt idx="24">
                  <c:v>14208</c:v>
                </c:pt>
                <c:pt idx="25">
                  <c:v>14235</c:v>
                </c:pt>
                <c:pt idx="26">
                  <c:v>14235</c:v>
                </c:pt>
                <c:pt idx="27">
                  <c:v>14274</c:v>
                </c:pt>
                <c:pt idx="28">
                  <c:v>15073.5</c:v>
                </c:pt>
                <c:pt idx="29">
                  <c:v>15078.5</c:v>
                </c:pt>
                <c:pt idx="30">
                  <c:v>15098</c:v>
                </c:pt>
                <c:pt idx="31">
                  <c:v>15098</c:v>
                </c:pt>
                <c:pt idx="32">
                  <c:v>15147</c:v>
                </c:pt>
                <c:pt idx="33">
                  <c:v>15186</c:v>
                </c:pt>
                <c:pt idx="34">
                  <c:v>15205.5</c:v>
                </c:pt>
                <c:pt idx="35">
                  <c:v>15230</c:v>
                </c:pt>
                <c:pt idx="36">
                  <c:v>15247</c:v>
                </c:pt>
                <c:pt idx="37">
                  <c:v>15914.5</c:v>
                </c:pt>
                <c:pt idx="38">
                  <c:v>15917</c:v>
                </c:pt>
                <c:pt idx="39">
                  <c:v>15921.5</c:v>
                </c:pt>
                <c:pt idx="40">
                  <c:v>15922</c:v>
                </c:pt>
                <c:pt idx="41">
                  <c:v>16012.5</c:v>
                </c:pt>
                <c:pt idx="42">
                  <c:v>16012.5</c:v>
                </c:pt>
                <c:pt idx="43">
                  <c:v>16012.5</c:v>
                </c:pt>
                <c:pt idx="44">
                  <c:v>16025</c:v>
                </c:pt>
                <c:pt idx="45">
                  <c:v>16027.5</c:v>
                </c:pt>
                <c:pt idx="46">
                  <c:v>16034.5</c:v>
                </c:pt>
                <c:pt idx="47">
                  <c:v>16034.5</c:v>
                </c:pt>
                <c:pt idx="48">
                  <c:v>16034.5</c:v>
                </c:pt>
                <c:pt idx="49">
                  <c:v>16034.5</c:v>
                </c:pt>
                <c:pt idx="50">
                  <c:v>16171</c:v>
                </c:pt>
                <c:pt idx="51">
                  <c:v>16729</c:v>
                </c:pt>
                <c:pt idx="52">
                  <c:v>17638.5</c:v>
                </c:pt>
                <c:pt idx="53">
                  <c:v>17658</c:v>
                </c:pt>
                <c:pt idx="54">
                  <c:v>17738.5</c:v>
                </c:pt>
                <c:pt idx="55">
                  <c:v>17738.5</c:v>
                </c:pt>
                <c:pt idx="56">
                  <c:v>17772.5</c:v>
                </c:pt>
                <c:pt idx="57">
                  <c:v>17772.5</c:v>
                </c:pt>
                <c:pt idx="58">
                  <c:v>17790</c:v>
                </c:pt>
                <c:pt idx="59">
                  <c:v>17814</c:v>
                </c:pt>
                <c:pt idx="60">
                  <c:v>17814</c:v>
                </c:pt>
                <c:pt idx="61">
                  <c:v>17819</c:v>
                </c:pt>
                <c:pt idx="62">
                  <c:v>18628.5</c:v>
                </c:pt>
                <c:pt idx="63">
                  <c:v>18628.5</c:v>
                </c:pt>
                <c:pt idx="64">
                  <c:v>18633.5</c:v>
                </c:pt>
                <c:pt idx="65">
                  <c:v>18633.5</c:v>
                </c:pt>
                <c:pt idx="66">
                  <c:v>18640.5</c:v>
                </c:pt>
                <c:pt idx="67">
                  <c:v>18640.5</c:v>
                </c:pt>
                <c:pt idx="68">
                  <c:v>18643</c:v>
                </c:pt>
                <c:pt idx="69">
                  <c:v>18643</c:v>
                </c:pt>
                <c:pt idx="70">
                  <c:v>18680</c:v>
                </c:pt>
                <c:pt idx="71">
                  <c:v>18682</c:v>
                </c:pt>
                <c:pt idx="72">
                  <c:v>18682</c:v>
                </c:pt>
                <c:pt idx="73">
                  <c:v>18684.5</c:v>
                </c:pt>
                <c:pt idx="74">
                  <c:v>18684.5</c:v>
                </c:pt>
                <c:pt idx="75">
                  <c:v>18687</c:v>
                </c:pt>
                <c:pt idx="76">
                  <c:v>18687</c:v>
                </c:pt>
                <c:pt idx="77">
                  <c:v>18689.5</c:v>
                </c:pt>
                <c:pt idx="78">
                  <c:v>18689.5</c:v>
                </c:pt>
                <c:pt idx="79">
                  <c:v>18697</c:v>
                </c:pt>
                <c:pt idx="80">
                  <c:v>18729</c:v>
                </c:pt>
                <c:pt idx="81">
                  <c:v>18758</c:v>
                </c:pt>
                <c:pt idx="82">
                  <c:v>18758</c:v>
                </c:pt>
                <c:pt idx="83">
                  <c:v>18758</c:v>
                </c:pt>
                <c:pt idx="84">
                  <c:v>18758</c:v>
                </c:pt>
                <c:pt idx="85">
                  <c:v>18758</c:v>
                </c:pt>
                <c:pt idx="86">
                  <c:v>18763</c:v>
                </c:pt>
                <c:pt idx="87">
                  <c:v>18763</c:v>
                </c:pt>
                <c:pt idx="88">
                  <c:v>18780</c:v>
                </c:pt>
                <c:pt idx="89">
                  <c:v>19350</c:v>
                </c:pt>
                <c:pt idx="90">
                  <c:v>19350</c:v>
                </c:pt>
                <c:pt idx="91">
                  <c:v>19538</c:v>
                </c:pt>
                <c:pt idx="92">
                  <c:v>19538</c:v>
                </c:pt>
                <c:pt idx="93">
                  <c:v>19540.5</c:v>
                </c:pt>
                <c:pt idx="94">
                  <c:v>19540.5</c:v>
                </c:pt>
                <c:pt idx="95">
                  <c:v>19577</c:v>
                </c:pt>
                <c:pt idx="96">
                  <c:v>19577</c:v>
                </c:pt>
                <c:pt idx="97">
                  <c:v>19579.5</c:v>
                </c:pt>
                <c:pt idx="98">
                  <c:v>19579.5</c:v>
                </c:pt>
                <c:pt idx="99">
                  <c:v>19606.5</c:v>
                </c:pt>
                <c:pt idx="100">
                  <c:v>19623.5</c:v>
                </c:pt>
                <c:pt idx="101">
                  <c:v>19628.5</c:v>
                </c:pt>
                <c:pt idx="102">
                  <c:v>19628.5</c:v>
                </c:pt>
                <c:pt idx="103">
                  <c:v>19631</c:v>
                </c:pt>
                <c:pt idx="104">
                  <c:v>19638</c:v>
                </c:pt>
                <c:pt idx="105">
                  <c:v>19638</c:v>
                </c:pt>
                <c:pt idx="106">
                  <c:v>19687</c:v>
                </c:pt>
                <c:pt idx="107">
                  <c:v>19687</c:v>
                </c:pt>
                <c:pt idx="108">
                  <c:v>20367</c:v>
                </c:pt>
                <c:pt idx="109">
                  <c:v>20367</c:v>
                </c:pt>
                <c:pt idx="110">
                  <c:v>20433</c:v>
                </c:pt>
                <c:pt idx="111">
                  <c:v>20433</c:v>
                </c:pt>
                <c:pt idx="112">
                  <c:v>20491.5</c:v>
                </c:pt>
                <c:pt idx="113">
                  <c:v>20491.5</c:v>
                </c:pt>
                <c:pt idx="114">
                  <c:v>20491.5</c:v>
                </c:pt>
                <c:pt idx="115">
                  <c:v>20499</c:v>
                </c:pt>
                <c:pt idx="116">
                  <c:v>20506</c:v>
                </c:pt>
                <c:pt idx="117">
                  <c:v>20506</c:v>
                </c:pt>
                <c:pt idx="118">
                  <c:v>20506</c:v>
                </c:pt>
                <c:pt idx="119">
                  <c:v>21278.5</c:v>
                </c:pt>
                <c:pt idx="120">
                  <c:v>21278.5</c:v>
                </c:pt>
                <c:pt idx="121">
                  <c:v>21278.5</c:v>
                </c:pt>
                <c:pt idx="122">
                  <c:v>21279</c:v>
                </c:pt>
                <c:pt idx="123">
                  <c:v>21279</c:v>
                </c:pt>
                <c:pt idx="124">
                  <c:v>21279</c:v>
                </c:pt>
                <c:pt idx="125">
                  <c:v>21323</c:v>
                </c:pt>
                <c:pt idx="126">
                  <c:v>21323</c:v>
                </c:pt>
                <c:pt idx="127">
                  <c:v>21381.5</c:v>
                </c:pt>
                <c:pt idx="128">
                  <c:v>21425.5</c:v>
                </c:pt>
                <c:pt idx="129">
                  <c:v>21428</c:v>
                </c:pt>
                <c:pt idx="130">
                  <c:v>22098</c:v>
                </c:pt>
                <c:pt idx="131">
                  <c:v>22168.5</c:v>
                </c:pt>
                <c:pt idx="132">
                  <c:v>22168.5</c:v>
                </c:pt>
                <c:pt idx="133">
                  <c:v>22168.5</c:v>
                </c:pt>
                <c:pt idx="134">
                  <c:v>22186</c:v>
                </c:pt>
                <c:pt idx="135">
                  <c:v>22186</c:v>
                </c:pt>
                <c:pt idx="136">
                  <c:v>22186</c:v>
                </c:pt>
                <c:pt idx="137">
                  <c:v>22220</c:v>
                </c:pt>
                <c:pt idx="138">
                  <c:v>22220</c:v>
                </c:pt>
                <c:pt idx="139">
                  <c:v>22220</c:v>
                </c:pt>
                <c:pt idx="140">
                  <c:v>22220</c:v>
                </c:pt>
                <c:pt idx="141">
                  <c:v>22222.5</c:v>
                </c:pt>
                <c:pt idx="142">
                  <c:v>22227.5</c:v>
                </c:pt>
                <c:pt idx="143">
                  <c:v>22237.5</c:v>
                </c:pt>
                <c:pt idx="144">
                  <c:v>22242</c:v>
                </c:pt>
                <c:pt idx="145">
                  <c:v>22247</c:v>
                </c:pt>
                <c:pt idx="146">
                  <c:v>22249.5</c:v>
                </c:pt>
                <c:pt idx="147">
                  <c:v>22252</c:v>
                </c:pt>
                <c:pt idx="148">
                  <c:v>22254</c:v>
                </c:pt>
                <c:pt idx="149">
                  <c:v>22269</c:v>
                </c:pt>
                <c:pt idx="150">
                  <c:v>22269</c:v>
                </c:pt>
                <c:pt idx="151">
                  <c:v>22274</c:v>
                </c:pt>
                <c:pt idx="152">
                  <c:v>22276.5</c:v>
                </c:pt>
                <c:pt idx="153">
                  <c:v>22283.5</c:v>
                </c:pt>
                <c:pt idx="154">
                  <c:v>22286</c:v>
                </c:pt>
                <c:pt idx="155">
                  <c:v>22288.5</c:v>
                </c:pt>
                <c:pt idx="156">
                  <c:v>22291</c:v>
                </c:pt>
                <c:pt idx="157">
                  <c:v>22296</c:v>
                </c:pt>
                <c:pt idx="158">
                  <c:v>22298</c:v>
                </c:pt>
                <c:pt idx="159">
                  <c:v>22300.5</c:v>
                </c:pt>
                <c:pt idx="160">
                  <c:v>22313</c:v>
                </c:pt>
                <c:pt idx="161">
                  <c:v>22318</c:v>
                </c:pt>
                <c:pt idx="162">
                  <c:v>22327.5</c:v>
                </c:pt>
                <c:pt idx="163">
                  <c:v>22330</c:v>
                </c:pt>
                <c:pt idx="164">
                  <c:v>22344.5</c:v>
                </c:pt>
                <c:pt idx="165">
                  <c:v>22352</c:v>
                </c:pt>
                <c:pt idx="166">
                  <c:v>22352</c:v>
                </c:pt>
                <c:pt idx="167">
                  <c:v>22354.5</c:v>
                </c:pt>
                <c:pt idx="168">
                  <c:v>22357</c:v>
                </c:pt>
                <c:pt idx="169">
                  <c:v>22362</c:v>
                </c:pt>
                <c:pt idx="170">
                  <c:v>22366.5</c:v>
                </c:pt>
                <c:pt idx="171">
                  <c:v>22366.5</c:v>
                </c:pt>
                <c:pt idx="172">
                  <c:v>22371.5</c:v>
                </c:pt>
                <c:pt idx="173">
                  <c:v>22374</c:v>
                </c:pt>
                <c:pt idx="174">
                  <c:v>22376.5</c:v>
                </c:pt>
                <c:pt idx="175">
                  <c:v>22388.5</c:v>
                </c:pt>
                <c:pt idx="176">
                  <c:v>22405.5</c:v>
                </c:pt>
                <c:pt idx="177">
                  <c:v>22420</c:v>
                </c:pt>
                <c:pt idx="178">
                  <c:v>22422.5</c:v>
                </c:pt>
                <c:pt idx="179">
                  <c:v>22432.5</c:v>
                </c:pt>
                <c:pt idx="180">
                  <c:v>22434.5</c:v>
                </c:pt>
                <c:pt idx="181">
                  <c:v>22437.5</c:v>
                </c:pt>
                <c:pt idx="182">
                  <c:v>22471</c:v>
                </c:pt>
                <c:pt idx="183">
                  <c:v>22824.5</c:v>
                </c:pt>
                <c:pt idx="184">
                  <c:v>22939</c:v>
                </c:pt>
                <c:pt idx="185">
                  <c:v>22963.5</c:v>
                </c:pt>
                <c:pt idx="186">
                  <c:v>22968.5</c:v>
                </c:pt>
                <c:pt idx="187">
                  <c:v>22971</c:v>
                </c:pt>
                <c:pt idx="188">
                  <c:v>22995.5</c:v>
                </c:pt>
                <c:pt idx="189">
                  <c:v>23027</c:v>
                </c:pt>
                <c:pt idx="190">
                  <c:v>23041.5</c:v>
                </c:pt>
                <c:pt idx="191">
                  <c:v>23083.5</c:v>
                </c:pt>
                <c:pt idx="192">
                  <c:v>23098</c:v>
                </c:pt>
                <c:pt idx="193">
                  <c:v>23100.5</c:v>
                </c:pt>
                <c:pt idx="194">
                  <c:v>23103</c:v>
                </c:pt>
                <c:pt idx="195">
                  <c:v>23105</c:v>
                </c:pt>
                <c:pt idx="196">
                  <c:v>23105.5</c:v>
                </c:pt>
                <c:pt idx="197">
                  <c:v>23107.5</c:v>
                </c:pt>
                <c:pt idx="198">
                  <c:v>23110</c:v>
                </c:pt>
                <c:pt idx="199">
                  <c:v>23125</c:v>
                </c:pt>
                <c:pt idx="200">
                  <c:v>23127.5</c:v>
                </c:pt>
                <c:pt idx="201">
                  <c:v>23132</c:v>
                </c:pt>
                <c:pt idx="202">
                  <c:v>23139.5</c:v>
                </c:pt>
                <c:pt idx="203">
                  <c:v>23147</c:v>
                </c:pt>
                <c:pt idx="204">
                  <c:v>23154</c:v>
                </c:pt>
                <c:pt idx="205">
                  <c:v>23156.5</c:v>
                </c:pt>
                <c:pt idx="206">
                  <c:v>23159</c:v>
                </c:pt>
                <c:pt idx="207">
                  <c:v>23166.5</c:v>
                </c:pt>
                <c:pt idx="208">
                  <c:v>23169</c:v>
                </c:pt>
                <c:pt idx="209">
                  <c:v>23171</c:v>
                </c:pt>
                <c:pt idx="210">
                  <c:v>23171.5</c:v>
                </c:pt>
                <c:pt idx="211">
                  <c:v>23188.5</c:v>
                </c:pt>
                <c:pt idx="212">
                  <c:v>23193</c:v>
                </c:pt>
                <c:pt idx="213">
                  <c:v>23195.5</c:v>
                </c:pt>
                <c:pt idx="214">
                  <c:v>23198</c:v>
                </c:pt>
                <c:pt idx="215">
                  <c:v>23205.5</c:v>
                </c:pt>
                <c:pt idx="216">
                  <c:v>23210.5</c:v>
                </c:pt>
                <c:pt idx="217">
                  <c:v>23213</c:v>
                </c:pt>
                <c:pt idx="218">
                  <c:v>23227.5</c:v>
                </c:pt>
                <c:pt idx="219">
                  <c:v>23239</c:v>
                </c:pt>
                <c:pt idx="220">
                  <c:v>23242</c:v>
                </c:pt>
                <c:pt idx="221">
                  <c:v>23261.5</c:v>
                </c:pt>
                <c:pt idx="222">
                  <c:v>23298</c:v>
                </c:pt>
                <c:pt idx="223">
                  <c:v>23300.5</c:v>
                </c:pt>
                <c:pt idx="224">
                  <c:v>23327.5</c:v>
                </c:pt>
                <c:pt idx="225">
                  <c:v>23330</c:v>
                </c:pt>
                <c:pt idx="226">
                  <c:v>23342</c:v>
                </c:pt>
                <c:pt idx="227">
                  <c:v>23342</c:v>
                </c:pt>
                <c:pt idx="228">
                  <c:v>23359</c:v>
                </c:pt>
                <c:pt idx="229">
                  <c:v>23386</c:v>
                </c:pt>
                <c:pt idx="230">
                  <c:v>23386</c:v>
                </c:pt>
                <c:pt idx="231">
                  <c:v>23795</c:v>
                </c:pt>
                <c:pt idx="232">
                  <c:v>23797.5</c:v>
                </c:pt>
                <c:pt idx="233">
                  <c:v>23817</c:v>
                </c:pt>
                <c:pt idx="234">
                  <c:v>23822</c:v>
                </c:pt>
                <c:pt idx="235">
                  <c:v>23831.5</c:v>
                </c:pt>
                <c:pt idx="236">
                  <c:v>23836.5</c:v>
                </c:pt>
                <c:pt idx="237">
                  <c:v>23946.5</c:v>
                </c:pt>
                <c:pt idx="238">
                  <c:v>23949</c:v>
                </c:pt>
                <c:pt idx="239">
                  <c:v>23951</c:v>
                </c:pt>
                <c:pt idx="240">
                  <c:v>23953.5</c:v>
                </c:pt>
                <c:pt idx="241">
                  <c:v>23956</c:v>
                </c:pt>
                <c:pt idx="242">
                  <c:v>23961</c:v>
                </c:pt>
                <c:pt idx="243">
                  <c:v>23963.5</c:v>
                </c:pt>
                <c:pt idx="244">
                  <c:v>24049</c:v>
                </c:pt>
                <c:pt idx="245">
                  <c:v>24912</c:v>
                </c:pt>
                <c:pt idx="246">
                  <c:v>25763</c:v>
                </c:pt>
                <c:pt idx="247">
                  <c:v>26753</c:v>
                </c:pt>
                <c:pt idx="248">
                  <c:v>27621</c:v>
                </c:pt>
                <c:pt idx="249">
                  <c:v>27713.5</c:v>
                </c:pt>
                <c:pt idx="250">
                  <c:v>27723.5</c:v>
                </c:pt>
                <c:pt idx="251">
                  <c:v>28376.5</c:v>
                </c:pt>
                <c:pt idx="252">
                  <c:v>28467</c:v>
                </c:pt>
                <c:pt idx="253">
                  <c:v>28467</c:v>
                </c:pt>
                <c:pt idx="254">
                  <c:v>28467</c:v>
                </c:pt>
                <c:pt idx="255">
                  <c:v>28594</c:v>
                </c:pt>
                <c:pt idx="256">
                  <c:v>28611</c:v>
                </c:pt>
                <c:pt idx="257">
                  <c:v>29313</c:v>
                </c:pt>
                <c:pt idx="258">
                  <c:v>29330</c:v>
                </c:pt>
                <c:pt idx="259">
                  <c:v>29354.5</c:v>
                </c:pt>
                <c:pt idx="260">
                  <c:v>29442.5</c:v>
                </c:pt>
                <c:pt idx="261">
                  <c:v>29442.5</c:v>
                </c:pt>
                <c:pt idx="262">
                  <c:v>29447.5</c:v>
                </c:pt>
                <c:pt idx="263">
                  <c:v>30129.5</c:v>
                </c:pt>
                <c:pt idx="264">
                  <c:v>30232</c:v>
                </c:pt>
                <c:pt idx="265">
                  <c:v>30237</c:v>
                </c:pt>
                <c:pt idx="266">
                  <c:v>31195.5</c:v>
                </c:pt>
                <c:pt idx="267">
                  <c:v>31234.5</c:v>
                </c:pt>
                <c:pt idx="268">
                  <c:v>31264</c:v>
                </c:pt>
                <c:pt idx="269">
                  <c:v>31941.5</c:v>
                </c:pt>
                <c:pt idx="270">
                  <c:v>31961</c:v>
                </c:pt>
                <c:pt idx="271">
                  <c:v>32005</c:v>
                </c:pt>
                <c:pt idx="272">
                  <c:v>32080.5</c:v>
                </c:pt>
                <c:pt idx="273">
                  <c:v>33034</c:v>
                </c:pt>
                <c:pt idx="274">
                  <c:v>33092.5</c:v>
                </c:pt>
                <c:pt idx="275">
                  <c:v>33775</c:v>
                </c:pt>
                <c:pt idx="276">
                  <c:v>33777.5</c:v>
                </c:pt>
                <c:pt idx="277">
                  <c:v>33789.5</c:v>
                </c:pt>
                <c:pt idx="278">
                  <c:v>33792</c:v>
                </c:pt>
                <c:pt idx="279">
                  <c:v>33836</c:v>
                </c:pt>
                <c:pt idx="280">
                  <c:v>33838.5</c:v>
                </c:pt>
                <c:pt idx="281">
                  <c:v>33863</c:v>
                </c:pt>
                <c:pt idx="282">
                  <c:v>33863</c:v>
                </c:pt>
                <c:pt idx="283">
                  <c:v>33865.5</c:v>
                </c:pt>
                <c:pt idx="284">
                  <c:v>33865.5</c:v>
                </c:pt>
                <c:pt idx="285">
                  <c:v>33865.5</c:v>
                </c:pt>
                <c:pt idx="286">
                  <c:v>33865.5</c:v>
                </c:pt>
                <c:pt idx="287">
                  <c:v>33868</c:v>
                </c:pt>
                <c:pt idx="288">
                  <c:v>33868</c:v>
                </c:pt>
                <c:pt idx="289">
                  <c:v>33868</c:v>
                </c:pt>
                <c:pt idx="290">
                  <c:v>33868</c:v>
                </c:pt>
                <c:pt idx="291">
                  <c:v>33904.5</c:v>
                </c:pt>
                <c:pt idx="292">
                  <c:v>33907</c:v>
                </c:pt>
                <c:pt idx="293">
                  <c:v>34543</c:v>
                </c:pt>
                <c:pt idx="294">
                  <c:v>34601.5</c:v>
                </c:pt>
                <c:pt idx="295">
                  <c:v>34601.5</c:v>
                </c:pt>
                <c:pt idx="296">
                  <c:v>34601.5</c:v>
                </c:pt>
                <c:pt idx="297">
                  <c:v>34662.5</c:v>
                </c:pt>
                <c:pt idx="298">
                  <c:v>34670</c:v>
                </c:pt>
                <c:pt idx="299">
                  <c:v>34733.5</c:v>
                </c:pt>
                <c:pt idx="300">
                  <c:v>34736</c:v>
                </c:pt>
                <c:pt idx="301">
                  <c:v>34736</c:v>
                </c:pt>
                <c:pt idx="302">
                  <c:v>34762.5</c:v>
                </c:pt>
                <c:pt idx="303">
                  <c:v>34765</c:v>
                </c:pt>
                <c:pt idx="304">
                  <c:v>34809</c:v>
                </c:pt>
                <c:pt idx="305">
                  <c:v>34811.5</c:v>
                </c:pt>
                <c:pt idx="306">
                  <c:v>35428</c:v>
                </c:pt>
                <c:pt idx="307">
                  <c:v>35542.5</c:v>
                </c:pt>
                <c:pt idx="308">
                  <c:v>35562</c:v>
                </c:pt>
                <c:pt idx="309">
                  <c:v>35572</c:v>
                </c:pt>
                <c:pt idx="310">
                  <c:v>35574.5</c:v>
                </c:pt>
                <c:pt idx="311">
                  <c:v>35682</c:v>
                </c:pt>
                <c:pt idx="312">
                  <c:v>35682</c:v>
                </c:pt>
                <c:pt idx="313">
                  <c:v>35682</c:v>
                </c:pt>
                <c:pt idx="314">
                  <c:v>36442.5</c:v>
                </c:pt>
                <c:pt idx="315">
                  <c:v>36630.5</c:v>
                </c:pt>
                <c:pt idx="316">
                  <c:v>36630.5</c:v>
                </c:pt>
                <c:pt idx="317">
                  <c:v>36630.5</c:v>
                </c:pt>
                <c:pt idx="318">
                  <c:v>38216</c:v>
                </c:pt>
                <c:pt idx="319">
                  <c:v>38438</c:v>
                </c:pt>
                <c:pt idx="320">
                  <c:v>39128</c:v>
                </c:pt>
              </c:numCache>
            </c:numRef>
          </c:xVal>
          <c:yVal>
            <c:numRef>
              <c:f>A!$K$21:$K$341</c:f>
              <c:numCache>
                <c:formatCode>General</c:formatCode>
                <c:ptCount val="321"/>
                <c:pt idx="2">
                  <c:v>1.9570700002077501E-2</c:v>
                </c:pt>
                <c:pt idx="13">
                  <c:v>2.8766659997927491E-2</c:v>
                </c:pt>
                <c:pt idx="24">
                  <c:v>3.3593439991818741E-2</c:v>
                </c:pt>
                <c:pt idx="25">
                  <c:v>2.9119799997715745E-2</c:v>
                </c:pt>
                <c:pt idx="26">
                  <c:v>2.9119799997715745E-2</c:v>
                </c:pt>
                <c:pt idx="80">
                  <c:v>6.3751720001164358E-2</c:v>
                </c:pt>
                <c:pt idx="100">
                  <c:v>7.2937979995913338E-2</c:v>
                </c:pt>
                <c:pt idx="221">
                  <c:v>9.3463819997850806E-2</c:v>
                </c:pt>
                <c:pt idx="224">
                  <c:v>0.10277269999642158</c:v>
                </c:pt>
                <c:pt idx="225">
                  <c:v>0.10028440000314731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5AB8-4D3B-9B2D-933A27174137}"/>
            </c:ext>
          </c:extLst>
        </c:ser>
        <c:ser>
          <c:idx val="4"/>
          <c:order val="4"/>
          <c:tx>
            <c:strRef>
              <c:f>A!$L$20</c:f>
              <c:strCache>
                <c:ptCount val="1"/>
                <c:pt idx="0">
                  <c:v>IBVS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xVal>
            <c:numRef>
              <c:f>A!$F$21:$F$341</c:f>
              <c:numCache>
                <c:formatCode>General</c:formatCode>
                <c:ptCount val="321"/>
                <c:pt idx="0">
                  <c:v>9873</c:v>
                </c:pt>
                <c:pt idx="1">
                  <c:v>9873</c:v>
                </c:pt>
                <c:pt idx="2">
                  <c:v>10677.5</c:v>
                </c:pt>
                <c:pt idx="3">
                  <c:v>11391.5</c:v>
                </c:pt>
                <c:pt idx="4">
                  <c:v>11411</c:v>
                </c:pt>
                <c:pt idx="5">
                  <c:v>11628.5</c:v>
                </c:pt>
                <c:pt idx="6">
                  <c:v>12494</c:v>
                </c:pt>
                <c:pt idx="7">
                  <c:v>12545</c:v>
                </c:pt>
                <c:pt idx="8">
                  <c:v>12547.5</c:v>
                </c:pt>
                <c:pt idx="9">
                  <c:v>12550</c:v>
                </c:pt>
                <c:pt idx="10">
                  <c:v>13391.5</c:v>
                </c:pt>
                <c:pt idx="11">
                  <c:v>13408.5</c:v>
                </c:pt>
                <c:pt idx="12">
                  <c:v>13411</c:v>
                </c:pt>
                <c:pt idx="13">
                  <c:v>13924.5</c:v>
                </c:pt>
                <c:pt idx="14">
                  <c:v>14103</c:v>
                </c:pt>
                <c:pt idx="15">
                  <c:v>14103</c:v>
                </c:pt>
                <c:pt idx="16">
                  <c:v>14105.5</c:v>
                </c:pt>
                <c:pt idx="17">
                  <c:v>14108</c:v>
                </c:pt>
                <c:pt idx="18">
                  <c:v>14132.5</c:v>
                </c:pt>
                <c:pt idx="19">
                  <c:v>14134.5</c:v>
                </c:pt>
                <c:pt idx="20">
                  <c:v>14137</c:v>
                </c:pt>
                <c:pt idx="21">
                  <c:v>14139.5</c:v>
                </c:pt>
                <c:pt idx="22">
                  <c:v>14144.5</c:v>
                </c:pt>
                <c:pt idx="23">
                  <c:v>14193.5</c:v>
                </c:pt>
                <c:pt idx="24">
                  <c:v>14208</c:v>
                </c:pt>
                <c:pt idx="25">
                  <c:v>14235</c:v>
                </c:pt>
                <c:pt idx="26">
                  <c:v>14235</c:v>
                </c:pt>
                <c:pt idx="27">
                  <c:v>14274</c:v>
                </c:pt>
                <c:pt idx="28">
                  <c:v>15073.5</c:v>
                </c:pt>
                <c:pt idx="29">
                  <c:v>15078.5</c:v>
                </c:pt>
                <c:pt idx="30">
                  <c:v>15098</c:v>
                </c:pt>
                <c:pt idx="31">
                  <c:v>15098</c:v>
                </c:pt>
                <c:pt idx="32">
                  <c:v>15147</c:v>
                </c:pt>
                <c:pt idx="33">
                  <c:v>15186</c:v>
                </c:pt>
                <c:pt idx="34">
                  <c:v>15205.5</c:v>
                </c:pt>
                <c:pt idx="35">
                  <c:v>15230</c:v>
                </c:pt>
                <c:pt idx="36">
                  <c:v>15247</c:v>
                </c:pt>
                <c:pt idx="37">
                  <c:v>15914.5</c:v>
                </c:pt>
                <c:pt idx="38">
                  <c:v>15917</c:v>
                </c:pt>
                <c:pt idx="39">
                  <c:v>15921.5</c:v>
                </c:pt>
                <c:pt idx="40">
                  <c:v>15922</c:v>
                </c:pt>
                <c:pt idx="41">
                  <c:v>16012.5</c:v>
                </c:pt>
                <c:pt idx="42">
                  <c:v>16012.5</c:v>
                </c:pt>
                <c:pt idx="43">
                  <c:v>16012.5</c:v>
                </c:pt>
                <c:pt idx="44">
                  <c:v>16025</c:v>
                </c:pt>
                <c:pt idx="45">
                  <c:v>16027.5</c:v>
                </c:pt>
                <c:pt idx="46">
                  <c:v>16034.5</c:v>
                </c:pt>
                <c:pt idx="47">
                  <c:v>16034.5</c:v>
                </c:pt>
                <c:pt idx="48">
                  <c:v>16034.5</c:v>
                </c:pt>
                <c:pt idx="49">
                  <c:v>16034.5</c:v>
                </c:pt>
                <c:pt idx="50">
                  <c:v>16171</c:v>
                </c:pt>
                <c:pt idx="51">
                  <c:v>16729</c:v>
                </c:pt>
                <c:pt idx="52">
                  <c:v>17638.5</c:v>
                </c:pt>
                <c:pt idx="53">
                  <c:v>17658</c:v>
                </c:pt>
                <c:pt idx="54">
                  <c:v>17738.5</c:v>
                </c:pt>
                <c:pt idx="55">
                  <c:v>17738.5</c:v>
                </c:pt>
                <c:pt idx="56">
                  <c:v>17772.5</c:v>
                </c:pt>
                <c:pt idx="57">
                  <c:v>17772.5</c:v>
                </c:pt>
                <c:pt idx="58">
                  <c:v>17790</c:v>
                </c:pt>
                <c:pt idx="59">
                  <c:v>17814</c:v>
                </c:pt>
                <c:pt idx="60">
                  <c:v>17814</c:v>
                </c:pt>
                <c:pt idx="61">
                  <c:v>17819</c:v>
                </c:pt>
                <c:pt idx="62">
                  <c:v>18628.5</c:v>
                </c:pt>
                <c:pt idx="63">
                  <c:v>18628.5</c:v>
                </c:pt>
                <c:pt idx="64">
                  <c:v>18633.5</c:v>
                </c:pt>
                <c:pt idx="65">
                  <c:v>18633.5</c:v>
                </c:pt>
                <c:pt idx="66">
                  <c:v>18640.5</c:v>
                </c:pt>
                <c:pt idx="67">
                  <c:v>18640.5</c:v>
                </c:pt>
                <c:pt idx="68">
                  <c:v>18643</c:v>
                </c:pt>
                <c:pt idx="69">
                  <c:v>18643</c:v>
                </c:pt>
                <c:pt idx="70">
                  <c:v>18680</c:v>
                </c:pt>
                <c:pt idx="71">
                  <c:v>18682</c:v>
                </c:pt>
                <c:pt idx="72">
                  <c:v>18682</c:v>
                </c:pt>
                <c:pt idx="73">
                  <c:v>18684.5</c:v>
                </c:pt>
                <c:pt idx="74">
                  <c:v>18684.5</c:v>
                </c:pt>
                <c:pt idx="75">
                  <c:v>18687</c:v>
                </c:pt>
                <c:pt idx="76">
                  <c:v>18687</c:v>
                </c:pt>
                <c:pt idx="77">
                  <c:v>18689.5</c:v>
                </c:pt>
                <c:pt idx="78">
                  <c:v>18689.5</c:v>
                </c:pt>
                <c:pt idx="79">
                  <c:v>18697</c:v>
                </c:pt>
                <c:pt idx="80">
                  <c:v>18729</c:v>
                </c:pt>
                <c:pt idx="81">
                  <c:v>18758</c:v>
                </c:pt>
                <c:pt idx="82">
                  <c:v>18758</c:v>
                </c:pt>
                <c:pt idx="83">
                  <c:v>18758</c:v>
                </c:pt>
                <c:pt idx="84">
                  <c:v>18758</c:v>
                </c:pt>
                <c:pt idx="85">
                  <c:v>18758</c:v>
                </c:pt>
                <c:pt idx="86">
                  <c:v>18763</c:v>
                </c:pt>
                <c:pt idx="87">
                  <c:v>18763</c:v>
                </c:pt>
                <c:pt idx="88">
                  <c:v>18780</c:v>
                </c:pt>
                <c:pt idx="89">
                  <c:v>19350</c:v>
                </c:pt>
                <c:pt idx="90">
                  <c:v>19350</c:v>
                </c:pt>
                <c:pt idx="91">
                  <c:v>19538</c:v>
                </c:pt>
                <c:pt idx="92">
                  <c:v>19538</c:v>
                </c:pt>
                <c:pt idx="93">
                  <c:v>19540.5</c:v>
                </c:pt>
                <c:pt idx="94">
                  <c:v>19540.5</c:v>
                </c:pt>
                <c:pt idx="95">
                  <c:v>19577</c:v>
                </c:pt>
                <c:pt idx="96">
                  <c:v>19577</c:v>
                </c:pt>
                <c:pt idx="97">
                  <c:v>19579.5</c:v>
                </c:pt>
                <c:pt idx="98">
                  <c:v>19579.5</c:v>
                </c:pt>
                <c:pt idx="99">
                  <c:v>19606.5</c:v>
                </c:pt>
                <c:pt idx="100">
                  <c:v>19623.5</c:v>
                </c:pt>
                <c:pt idx="101">
                  <c:v>19628.5</c:v>
                </c:pt>
                <c:pt idx="102">
                  <c:v>19628.5</c:v>
                </c:pt>
                <c:pt idx="103">
                  <c:v>19631</c:v>
                </c:pt>
                <c:pt idx="104">
                  <c:v>19638</c:v>
                </c:pt>
                <c:pt idx="105">
                  <c:v>19638</c:v>
                </c:pt>
                <c:pt idx="106">
                  <c:v>19687</c:v>
                </c:pt>
                <c:pt idx="107">
                  <c:v>19687</c:v>
                </c:pt>
                <c:pt idx="108">
                  <c:v>20367</c:v>
                </c:pt>
                <c:pt idx="109">
                  <c:v>20367</c:v>
                </c:pt>
                <c:pt idx="110">
                  <c:v>20433</c:v>
                </c:pt>
                <c:pt idx="111">
                  <c:v>20433</c:v>
                </c:pt>
                <c:pt idx="112">
                  <c:v>20491.5</c:v>
                </c:pt>
                <c:pt idx="113">
                  <c:v>20491.5</c:v>
                </c:pt>
                <c:pt idx="114">
                  <c:v>20491.5</c:v>
                </c:pt>
                <c:pt idx="115">
                  <c:v>20499</c:v>
                </c:pt>
                <c:pt idx="116">
                  <c:v>20506</c:v>
                </c:pt>
                <c:pt idx="117">
                  <c:v>20506</c:v>
                </c:pt>
                <c:pt idx="118">
                  <c:v>20506</c:v>
                </c:pt>
                <c:pt idx="119">
                  <c:v>21278.5</c:v>
                </c:pt>
                <c:pt idx="120">
                  <c:v>21278.5</c:v>
                </c:pt>
                <c:pt idx="121">
                  <c:v>21278.5</c:v>
                </c:pt>
                <c:pt idx="122">
                  <c:v>21279</c:v>
                </c:pt>
                <c:pt idx="123">
                  <c:v>21279</c:v>
                </c:pt>
                <c:pt idx="124">
                  <c:v>21279</c:v>
                </c:pt>
                <c:pt idx="125">
                  <c:v>21323</c:v>
                </c:pt>
                <c:pt idx="126">
                  <c:v>21323</c:v>
                </c:pt>
                <c:pt idx="127">
                  <c:v>21381.5</c:v>
                </c:pt>
                <c:pt idx="128">
                  <c:v>21425.5</c:v>
                </c:pt>
                <c:pt idx="129">
                  <c:v>21428</c:v>
                </c:pt>
                <c:pt idx="130">
                  <c:v>22098</c:v>
                </c:pt>
                <c:pt idx="131">
                  <c:v>22168.5</c:v>
                </c:pt>
                <c:pt idx="132">
                  <c:v>22168.5</c:v>
                </c:pt>
                <c:pt idx="133">
                  <c:v>22168.5</c:v>
                </c:pt>
                <c:pt idx="134">
                  <c:v>22186</c:v>
                </c:pt>
                <c:pt idx="135">
                  <c:v>22186</c:v>
                </c:pt>
                <c:pt idx="136">
                  <c:v>22186</c:v>
                </c:pt>
                <c:pt idx="137">
                  <c:v>22220</c:v>
                </c:pt>
                <c:pt idx="138">
                  <c:v>22220</c:v>
                </c:pt>
                <c:pt idx="139">
                  <c:v>22220</c:v>
                </c:pt>
                <c:pt idx="140">
                  <c:v>22220</c:v>
                </c:pt>
                <c:pt idx="141">
                  <c:v>22222.5</c:v>
                </c:pt>
                <c:pt idx="142">
                  <c:v>22227.5</c:v>
                </c:pt>
                <c:pt idx="143">
                  <c:v>22237.5</c:v>
                </c:pt>
                <c:pt idx="144">
                  <c:v>22242</c:v>
                </c:pt>
                <c:pt idx="145">
                  <c:v>22247</c:v>
                </c:pt>
                <c:pt idx="146">
                  <c:v>22249.5</c:v>
                </c:pt>
                <c:pt idx="147">
                  <c:v>22252</c:v>
                </c:pt>
                <c:pt idx="148">
                  <c:v>22254</c:v>
                </c:pt>
                <c:pt idx="149">
                  <c:v>22269</c:v>
                </c:pt>
                <c:pt idx="150">
                  <c:v>22269</c:v>
                </c:pt>
                <c:pt idx="151">
                  <c:v>22274</c:v>
                </c:pt>
                <c:pt idx="152">
                  <c:v>22276.5</c:v>
                </c:pt>
                <c:pt idx="153">
                  <c:v>22283.5</c:v>
                </c:pt>
                <c:pt idx="154">
                  <c:v>22286</c:v>
                </c:pt>
                <c:pt idx="155">
                  <c:v>22288.5</c:v>
                </c:pt>
                <c:pt idx="156">
                  <c:v>22291</c:v>
                </c:pt>
                <c:pt idx="157">
                  <c:v>22296</c:v>
                </c:pt>
                <c:pt idx="158">
                  <c:v>22298</c:v>
                </c:pt>
                <c:pt idx="159">
                  <c:v>22300.5</c:v>
                </c:pt>
                <c:pt idx="160">
                  <c:v>22313</c:v>
                </c:pt>
                <c:pt idx="161">
                  <c:v>22318</c:v>
                </c:pt>
                <c:pt idx="162">
                  <c:v>22327.5</c:v>
                </c:pt>
                <c:pt idx="163">
                  <c:v>22330</c:v>
                </c:pt>
                <c:pt idx="164">
                  <c:v>22344.5</c:v>
                </c:pt>
                <c:pt idx="165">
                  <c:v>22352</c:v>
                </c:pt>
                <c:pt idx="166">
                  <c:v>22352</c:v>
                </c:pt>
                <c:pt idx="167">
                  <c:v>22354.5</c:v>
                </c:pt>
                <c:pt idx="168">
                  <c:v>22357</c:v>
                </c:pt>
                <c:pt idx="169">
                  <c:v>22362</c:v>
                </c:pt>
                <c:pt idx="170">
                  <c:v>22366.5</c:v>
                </c:pt>
                <c:pt idx="171">
                  <c:v>22366.5</c:v>
                </c:pt>
                <c:pt idx="172">
                  <c:v>22371.5</c:v>
                </c:pt>
                <c:pt idx="173">
                  <c:v>22374</c:v>
                </c:pt>
                <c:pt idx="174">
                  <c:v>22376.5</c:v>
                </c:pt>
                <c:pt idx="175">
                  <c:v>22388.5</c:v>
                </c:pt>
                <c:pt idx="176">
                  <c:v>22405.5</c:v>
                </c:pt>
                <c:pt idx="177">
                  <c:v>22420</c:v>
                </c:pt>
                <c:pt idx="178">
                  <c:v>22422.5</c:v>
                </c:pt>
                <c:pt idx="179">
                  <c:v>22432.5</c:v>
                </c:pt>
                <c:pt idx="180">
                  <c:v>22434.5</c:v>
                </c:pt>
                <c:pt idx="181">
                  <c:v>22437.5</c:v>
                </c:pt>
                <c:pt idx="182">
                  <c:v>22471</c:v>
                </c:pt>
                <c:pt idx="183">
                  <c:v>22824.5</c:v>
                </c:pt>
                <c:pt idx="184">
                  <c:v>22939</c:v>
                </c:pt>
                <c:pt idx="185">
                  <c:v>22963.5</c:v>
                </c:pt>
                <c:pt idx="186">
                  <c:v>22968.5</c:v>
                </c:pt>
                <c:pt idx="187">
                  <c:v>22971</c:v>
                </c:pt>
                <c:pt idx="188">
                  <c:v>22995.5</c:v>
                </c:pt>
                <c:pt idx="189">
                  <c:v>23027</c:v>
                </c:pt>
                <c:pt idx="190">
                  <c:v>23041.5</c:v>
                </c:pt>
                <c:pt idx="191">
                  <c:v>23083.5</c:v>
                </c:pt>
                <c:pt idx="192">
                  <c:v>23098</c:v>
                </c:pt>
                <c:pt idx="193">
                  <c:v>23100.5</c:v>
                </c:pt>
                <c:pt idx="194">
                  <c:v>23103</c:v>
                </c:pt>
                <c:pt idx="195">
                  <c:v>23105</c:v>
                </c:pt>
                <c:pt idx="196">
                  <c:v>23105.5</c:v>
                </c:pt>
                <c:pt idx="197">
                  <c:v>23107.5</c:v>
                </c:pt>
                <c:pt idx="198">
                  <c:v>23110</c:v>
                </c:pt>
                <c:pt idx="199">
                  <c:v>23125</c:v>
                </c:pt>
                <c:pt idx="200">
                  <c:v>23127.5</c:v>
                </c:pt>
                <c:pt idx="201">
                  <c:v>23132</c:v>
                </c:pt>
                <c:pt idx="202">
                  <c:v>23139.5</c:v>
                </c:pt>
                <c:pt idx="203">
                  <c:v>23147</c:v>
                </c:pt>
                <c:pt idx="204">
                  <c:v>23154</c:v>
                </c:pt>
                <c:pt idx="205">
                  <c:v>23156.5</c:v>
                </c:pt>
                <c:pt idx="206">
                  <c:v>23159</c:v>
                </c:pt>
                <c:pt idx="207">
                  <c:v>23166.5</c:v>
                </c:pt>
                <c:pt idx="208">
                  <c:v>23169</c:v>
                </c:pt>
                <c:pt idx="209">
                  <c:v>23171</c:v>
                </c:pt>
                <c:pt idx="210">
                  <c:v>23171.5</c:v>
                </c:pt>
                <c:pt idx="211">
                  <c:v>23188.5</c:v>
                </c:pt>
                <c:pt idx="212">
                  <c:v>23193</c:v>
                </c:pt>
                <c:pt idx="213">
                  <c:v>23195.5</c:v>
                </c:pt>
                <c:pt idx="214">
                  <c:v>23198</c:v>
                </c:pt>
                <c:pt idx="215">
                  <c:v>23205.5</c:v>
                </c:pt>
                <c:pt idx="216">
                  <c:v>23210.5</c:v>
                </c:pt>
                <c:pt idx="217">
                  <c:v>23213</c:v>
                </c:pt>
                <c:pt idx="218">
                  <c:v>23227.5</c:v>
                </c:pt>
                <c:pt idx="219">
                  <c:v>23239</c:v>
                </c:pt>
                <c:pt idx="220">
                  <c:v>23242</c:v>
                </c:pt>
                <c:pt idx="221">
                  <c:v>23261.5</c:v>
                </c:pt>
                <c:pt idx="222">
                  <c:v>23298</c:v>
                </c:pt>
                <c:pt idx="223">
                  <c:v>23300.5</c:v>
                </c:pt>
                <c:pt idx="224">
                  <c:v>23327.5</c:v>
                </c:pt>
                <c:pt idx="225">
                  <c:v>23330</c:v>
                </c:pt>
                <c:pt idx="226">
                  <c:v>23342</c:v>
                </c:pt>
                <c:pt idx="227">
                  <c:v>23342</c:v>
                </c:pt>
                <c:pt idx="228">
                  <c:v>23359</c:v>
                </c:pt>
                <c:pt idx="229">
                  <c:v>23386</c:v>
                </c:pt>
                <c:pt idx="230">
                  <c:v>23386</c:v>
                </c:pt>
                <c:pt idx="231">
                  <c:v>23795</c:v>
                </c:pt>
                <c:pt idx="232">
                  <c:v>23797.5</c:v>
                </c:pt>
                <c:pt idx="233">
                  <c:v>23817</c:v>
                </c:pt>
                <c:pt idx="234">
                  <c:v>23822</c:v>
                </c:pt>
                <c:pt idx="235">
                  <c:v>23831.5</c:v>
                </c:pt>
                <c:pt idx="236">
                  <c:v>23836.5</c:v>
                </c:pt>
                <c:pt idx="237">
                  <c:v>23946.5</c:v>
                </c:pt>
                <c:pt idx="238">
                  <c:v>23949</c:v>
                </c:pt>
                <c:pt idx="239">
                  <c:v>23951</c:v>
                </c:pt>
                <c:pt idx="240">
                  <c:v>23953.5</c:v>
                </c:pt>
                <c:pt idx="241">
                  <c:v>23956</c:v>
                </c:pt>
                <c:pt idx="242">
                  <c:v>23961</c:v>
                </c:pt>
                <c:pt idx="243">
                  <c:v>23963.5</c:v>
                </c:pt>
                <c:pt idx="244">
                  <c:v>24049</c:v>
                </c:pt>
                <c:pt idx="245">
                  <c:v>24912</c:v>
                </c:pt>
                <c:pt idx="246">
                  <c:v>25763</c:v>
                </c:pt>
                <c:pt idx="247">
                  <c:v>26753</c:v>
                </c:pt>
                <c:pt idx="248">
                  <c:v>27621</c:v>
                </c:pt>
                <c:pt idx="249">
                  <c:v>27713.5</c:v>
                </c:pt>
                <c:pt idx="250">
                  <c:v>27723.5</c:v>
                </c:pt>
                <c:pt idx="251">
                  <c:v>28376.5</c:v>
                </c:pt>
                <c:pt idx="252">
                  <c:v>28467</c:v>
                </c:pt>
                <c:pt idx="253">
                  <c:v>28467</c:v>
                </c:pt>
                <c:pt idx="254">
                  <c:v>28467</c:v>
                </c:pt>
                <c:pt idx="255">
                  <c:v>28594</c:v>
                </c:pt>
                <c:pt idx="256">
                  <c:v>28611</c:v>
                </c:pt>
                <c:pt idx="257">
                  <c:v>29313</c:v>
                </c:pt>
                <c:pt idx="258">
                  <c:v>29330</c:v>
                </c:pt>
                <c:pt idx="259">
                  <c:v>29354.5</c:v>
                </c:pt>
                <c:pt idx="260">
                  <c:v>29442.5</c:v>
                </c:pt>
                <c:pt idx="261">
                  <c:v>29442.5</c:v>
                </c:pt>
                <c:pt idx="262">
                  <c:v>29447.5</c:v>
                </c:pt>
                <c:pt idx="263">
                  <c:v>30129.5</c:v>
                </c:pt>
                <c:pt idx="264">
                  <c:v>30232</c:v>
                </c:pt>
                <c:pt idx="265">
                  <c:v>30237</c:v>
                </c:pt>
                <c:pt idx="266">
                  <c:v>31195.5</c:v>
                </c:pt>
                <c:pt idx="267">
                  <c:v>31234.5</c:v>
                </c:pt>
                <c:pt idx="268">
                  <c:v>31264</c:v>
                </c:pt>
                <c:pt idx="269">
                  <c:v>31941.5</c:v>
                </c:pt>
                <c:pt idx="270">
                  <c:v>31961</c:v>
                </c:pt>
                <c:pt idx="271">
                  <c:v>32005</c:v>
                </c:pt>
                <c:pt idx="272">
                  <c:v>32080.5</c:v>
                </c:pt>
                <c:pt idx="273">
                  <c:v>33034</c:v>
                </c:pt>
                <c:pt idx="274">
                  <c:v>33092.5</c:v>
                </c:pt>
                <c:pt idx="275">
                  <c:v>33775</c:v>
                </c:pt>
                <c:pt idx="276">
                  <c:v>33777.5</c:v>
                </c:pt>
                <c:pt idx="277">
                  <c:v>33789.5</c:v>
                </c:pt>
                <c:pt idx="278">
                  <c:v>33792</c:v>
                </c:pt>
                <c:pt idx="279">
                  <c:v>33836</c:v>
                </c:pt>
                <c:pt idx="280">
                  <c:v>33838.5</c:v>
                </c:pt>
                <c:pt idx="281">
                  <c:v>33863</c:v>
                </c:pt>
                <c:pt idx="282">
                  <c:v>33863</c:v>
                </c:pt>
                <c:pt idx="283">
                  <c:v>33865.5</c:v>
                </c:pt>
                <c:pt idx="284">
                  <c:v>33865.5</c:v>
                </c:pt>
                <c:pt idx="285">
                  <c:v>33865.5</c:v>
                </c:pt>
                <c:pt idx="286">
                  <c:v>33865.5</c:v>
                </c:pt>
                <c:pt idx="287">
                  <c:v>33868</c:v>
                </c:pt>
                <c:pt idx="288">
                  <c:v>33868</c:v>
                </c:pt>
                <c:pt idx="289">
                  <c:v>33868</c:v>
                </c:pt>
                <c:pt idx="290">
                  <c:v>33868</c:v>
                </c:pt>
                <c:pt idx="291">
                  <c:v>33904.5</c:v>
                </c:pt>
                <c:pt idx="292">
                  <c:v>33907</c:v>
                </c:pt>
                <c:pt idx="293">
                  <c:v>34543</c:v>
                </c:pt>
                <c:pt idx="294">
                  <c:v>34601.5</c:v>
                </c:pt>
                <c:pt idx="295">
                  <c:v>34601.5</c:v>
                </c:pt>
                <c:pt idx="296">
                  <c:v>34601.5</c:v>
                </c:pt>
                <c:pt idx="297">
                  <c:v>34662.5</c:v>
                </c:pt>
                <c:pt idx="298">
                  <c:v>34670</c:v>
                </c:pt>
                <c:pt idx="299">
                  <c:v>34733.5</c:v>
                </c:pt>
                <c:pt idx="300">
                  <c:v>34736</c:v>
                </c:pt>
                <c:pt idx="301">
                  <c:v>34736</c:v>
                </c:pt>
                <c:pt idx="302">
                  <c:v>34762.5</c:v>
                </c:pt>
                <c:pt idx="303">
                  <c:v>34765</c:v>
                </c:pt>
                <c:pt idx="304">
                  <c:v>34809</c:v>
                </c:pt>
                <c:pt idx="305">
                  <c:v>34811.5</c:v>
                </c:pt>
                <c:pt idx="306">
                  <c:v>35428</c:v>
                </c:pt>
                <c:pt idx="307">
                  <c:v>35542.5</c:v>
                </c:pt>
                <c:pt idx="308">
                  <c:v>35562</c:v>
                </c:pt>
                <c:pt idx="309">
                  <c:v>35572</c:v>
                </c:pt>
                <c:pt idx="310">
                  <c:v>35574.5</c:v>
                </c:pt>
                <c:pt idx="311">
                  <c:v>35682</c:v>
                </c:pt>
                <c:pt idx="312">
                  <c:v>35682</c:v>
                </c:pt>
                <c:pt idx="313">
                  <c:v>35682</c:v>
                </c:pt>
                <c:pt idx="314">
                  <c:v>36442.5</c:v>
                </c:pt>
                <c:pt idx="315">
                  <c:v>36630.5</c:v>
                </c:pt>
                <c:pt idx="316">
                  <c:v>36630.5</c:v>
                </c:pt>
                <c:pt idx="317">
                  <c:v>36630.5</c:v>
                </c:pt>
                <c:pt idx="318">
                  <c:v>38216</c:v>
                </c:pt>
                <c:pt idx="319">
                  <c:v>38438</c:v>
                </c:pt>
                <c:pt idx="320">
                  <c:v>39128</c:v>
                </c:pt>
              </c:numCache>
            </c:numRef>
          </c:xVal>
          <c:yVal>
            <c:numRef>
              <c:f>A!$L$21:$L$341</c:f>
              <c:numCache>
                <c:formatCode>General</c:formatCode>
                <c:ptCount val="321"/>
                <c:pt idx="18">
                  <c:v>3.5140099993441254E-2</c:v>
                </c:pt>
                <c:pt idx="19">
                  <c:v>3.5549460000765976E-2</c:v>
                </c:pt>
                <c:pt idx="20">
                  <c:v>3.5461159997794311E-2</c:v>
                </c:pt>
                <c:pt idx="21">
                  <c:v>3.5672859994519968E-2</c:v>
                </c:pt>
                <c:pt idx="22">
                  <c:v>3.4496259992010891E-2</c:v>
                </c:pt>
                <c:pt idx="48">
                  <c:v>4.4541459996253252E-2</c:v>
                </c:pt>
                <c:pt idx="49">
                  <c:v>4.5241460000397637E-2</c:v>
                </c:pt>
                <c:pt idx="50">
                  <c:v>4.3680279995896854E-2</c:v>
                </c:pt>
                <c:pt idx="62">
                  <c:v>6.2981379996926989E-2</c:v>
                </c:pt>
                <c:pt idx="63">
                  <c:v>6.3681379993795417E-2</c:v>
                </c:pt>
                <c:pt idx="82">
                  <c:v>6.4187439995293971E-2</c:v>
                </c:pt>
                <c:pt idx="83">
                  <c:v>6.4187439995293971E-2</c:v>
                </c:pt>
                <c:pt idx="84">
                  <c:v>6.4187439995293971E-2</c:v>
                </c:pt>
                <c:pt idx="85">
                  <c:v>6.4887439992162399E-2</c:v>
                </c:pt>
                <c:pt idx="88">
                  <c:v>6.6990399995120242E-2</c:v>
                </c:pt>
                <c:pt idx="106">
                  <c:v>7.3435159996734001E-2</c:v>
                </c:pt>
                <c:pt idx="107">
                  <c:v>7.3735159996431321E-2</c:v>
                </c:pt>
                <c:pt idx="110">
                  <c:v>8.2226439997612033E-2</c:v>
                </c:pt>
                <c:pt idx="111">
                  <c:v>8.3726439996098634E-2</c:v>
                </c:pt>
                <c:pt idx="149">
                  <c:v>0.10381891999713844</c:v>
                </c:pt>
                <c:pt idx="150">
                  <c:v>0.10431891999905929</c:v>
                </c:pt>
                <c:pt idx="165">
                  <c:v>0.10170735999417957</c:v>
                </c:pt>
                <c:pt idx="166">
                  <c:v>0.1034073599948897</c:v>
                </c:pt>
                <c:pt idx="170">
                  <c:v>0.10487522000039462</c:v>
                </c:pt>
                <c:pt idx="171">
                  <c:v>0.10507522000261815</c:v>
                </c:pt>
                <c:pt idx="172">
                  <c:v>0.10559862000081921</c:v>
                </c:pt>
                <c:pt idx="202">
                  <c:v>0.11199285999464337</c:v>
                </c:pt>
                <c:pt idx="205">
                  <c:v>0.1135724199921242</c:v>
                </c:pt>
                <c:pt idx="220">
                  <c:v>0.11177255999791669</c:v>
                </c:pt>
                <c:pt idx="226">
                  <c:v>0.11254055999597767</c:v>
                </c:pt>
                <c:pt idx="230">
                  <c:v>0.11324647999572335</c:v>
                </c:pt>
                <c:pt idx="244">
                  <c:v>0.11984931999904802</c:v>
                </c:pt>
                <c:pt idx="246">
                  <c:v>0.13337083999795141</c:v>
                </c:pt>
                <c:pt idx="247">
                  <c:v>0.1413040400002501</c:v>
                </c:pt>
                <c:pt idx="250">
                  <c:v>0.15154597999935504</c:v>
                </c:pt>
                <c:pt idx="252">
                  <c:v>0.14700556000025244</c:v>
                </c:pt>
                <c:pt idx="253">
                  <c:v>0.14845555999636417</c:v>
                </c:pt>
                <c:pt idx="254">
                  <c:v>0.14867555999808246</c:v>
                </c:pt>
                <c:pt idx="255">
                  <c:v>0.1614199199975701</c:v>
                </c:pt>
                <c:pt idx="256">
                  <c:v>0.15649947999190772</c:v>
                </c:pt>
                <c:pt idx="263">
                  <c:v>0.17140605999884428</c:v>
                </c:pt>
                <c:pt idx="264">
                  <c:v>0.16728575999877648</c:v>
                </c:pt>
                <c:pt idx="266">
                  <c:v>0.18389493999711704</c:v>
                </c:pt>
                <c:pt idx="269">
                  <c:v>0.19608621999941533</c:v>
                </c:pt>
                <c:pt idx="270">
                  <c:v>0.19117747999553103</c:v>
                </c:pt>
                <c:pt idx="271">
                  <c:v>0.19248339999467134</c:v>
                </c:pt>
                <c:pt idx="274">
                  <c:v>0.20887290000246139</c:v>
                </c:pt>
                <c:pt idx="293">
                  <c:v>0.22786123999685515</c:v>
                </c:pt>
                <c:pt idx="297">
                  <c:v>0.2266204999978072</c:v>
                </c:pt>
                <c:pt idx="298">
                  <c:v>0.22285559999727411</c:v>
                </c:pt>
                <c:pt idx="301">
                  <c:v>0.22816447999502998</c:v>
                </c:pt>
                <c:pt idx="318">
                  <c:v>0.26455088000511751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5AB8-4D3B-9B2D-933A27174137}"/>
            </c:ext>
          </c:extLst>
        </c:ser>
        <c:ser>
          <c:idx val="5"/>
          <c:order val="5"/>
          <c:tx>
            <c:strRef>
              <c:f>A!$M$20</c:f>
              <c:strCache>
                <c:ptCount val="1"/>
                <c:pt idx="0">
                  <c:v>OEJV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3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A!$F$21:$F$341</c:f>
              <c:numCache>
                <c:formatCode>General</c:formatCode>
                <c:ptCount val="321"/>
                <c:pt idx="0">
                  <c:v>9873</c:v>
                </c:pt>
                <c:pt idx="1">
                  <c:v>9873</c:v>
                </c:pt>
                <c:pt idx="2">
                  <c:v>10677.5</c:v>
                </c:pt>
                <c:pt idx="3">
                  <c:v>11391.5</c:v>
                </c:pt>
                <c:pt idx="4">
                  <c:v>11411</c:v>
                </c:pt>
                <c:pt idx="5">
                  <c:v>11628.5</c:v>
                </c:pt>
                <c:pt idx="6">
                  <c:v>12494</c:v>
                </c:pt>
                <c:pt idx="7">
                  <c:v>12545</c:v>
                </c:pt>
                <c:pt idx="8">
                  <c:v>12547.5</c:v>
                </c:pt>
                <c:pt idx="9">
                  <c:v>12550</c:v>
                </c:pt>
                <c:pt idx="10">
                  <c:v>13391.5</c:v>
                </c:pt>
                <c:pt idx="11">
                  <c:v>13408.5</c:v>
                </c:pt>
                <c:pt idx="12">
                  <c:v>13411</c:v>
                </c:pt>
                <c:pt idx="13">
                  <c:v>13924.5</c:v>
                </c:pt>
                <c:pt idx="14">
                  <c:v>14103</c:v>
                </c:pt>
                <c:pt idx="15">
                  <c:v>14103</c:v>
                </c:pt>
                <c:pt idx="16">
                  <c:v>14105.5</c:v>
                </c:pt>
                <c:pt idx="17">
                  <c:v>14108</c:v>
                </c:pt>
                <c:pt idx="18">
                  <c:v>14132.5</c:v>
                </c:pt>
                <c:pt idx="19">
                  <c:v>14134.5</c:v>
                </c:pt>
                <c:pt idx="20">
                  <c:v>14137</c:v>
                </c:pt>
                <c:pt idx="21">
                  <c:v>14139.5</c:v>
                </c:pt>
                <c:pt idx="22">
                  <c:v>14144.5</c:v>
                </c:pt>
                <c:pt idx="23">
                  <c:v>14193.5</c:v>
                </c:pt>
                <c:pt idx="24">
                  <c:v>14208</c:v>
                </c:pt>
                <c:pt idx="25">
                  <c:v>14235</c:v>
                </c:pt>
                <c:pt idx="26">
                  <c:v>14235</c:v>
                </c:pt>
                <c:pt idx="27">
                  <c:v>14274</c:v>
                </c:pt>
                <c:pt idx="28">
                  <c:v>15073.5</c:v>
                </c:pt>
                <c:pt idx="29">
                  <c:v>15078.5</c:v>
                </c:pt>
                <c:pt idx="30">
                  <c:v>15098</c:v>
                </c:pt>
                <c:pt idx="31">
                  <c:v>15098</c:v>
                </c:pt>
                <c:pt idx="32">
                  <c:v>15147</c:v>
                </c:pt>
                <c:pt idx="33">
                  <c:v>15186</c:v>
                </c:pt>
                <c:pt idx="34">
                  <c:v>15205.5</c:v>
                </c:pt>
                <c:pt idx="35">
                  <c:v>15230</c:v>
                </c:pt>
                <c:pt idx="36">
                  <c:v>15247</c:v>
                </c:pt>
                <c:pt idx="37">
                  <c:v>15914.5</c:v>
                </c:pt>
                <c:pt idx="38">
                  <c:v>15917</c:v>
                </c:pt>
                <c:pt idx="39">
                  <c:v>15921.5</c:v>
                </c:pt>
                <c:pt idx="40">
                  <c:v>15922</c:v>
                </c:pt>
                <c:pt idx="41">
                  <c:v>16012.5</c:v>
                </c:pt>
                <c:pt idx="42">
                  <c:v>16012.5</c:v>
                </c:pt>
                <c:pt idx="43">
                  <c:v>16012.5</c:v>
                </c:pt>
                <c:pt idx="44">
                  <c:v>16025</c:v>
                </c:pt>
                <c:pt idx="45">
                  <c:v>16027.5</c:v>
                </c:pt>
                <c:pt idx="46">
                  <c:v>16034.5</c:v>
                </c:pt>
                <c:pt idx="47">
                  <c:v>16034.5</c:v>
                </c:pt>
                <c:pt idx="48">
                  <c:v>16034.5</c:v>
                </c:pt>
                <c:pt idx="49">
                  <c:v>16034.5</c:v>
                </c:pt>
                <c:pt idx="50">
                  <c:v>16171</c:v>
                </c:pt>
                <c:pt idx="51">
                  <c:v>16729</c:v>
                </c:pt>
                <c:pt idx="52">
                  <c:v>17638.5</c:v>
                </c:pt>
                <c:pt idx="53">
                  <c:v>17658</c:v>
                </c:pt>
                <c:pt idx="54">
                  <c:v>17738.5</c:v>
                </c:pt>
                <c:pt idx="55">
                  <c:v>17738.5</c:v>
                </c:pt>
                <c:pt idx="56">
                  <c:v>17772.5</c:v>
                </c:pt>
                <c:pt idx="57">
                  <c:v>17772.5</c:v>
                </c:pt>
                <c:pt idx="58">
                  <c:v>17790</c:v>
                </c:pt>
                <c:pt idx="59">
                  <c:v>17814</c:v>
                </c:pt>
                <c:pt idx="60">
                  <c:v>17814</c:v>
                </c:pt>
                <c:pt idx="61">
                  <c:v>17819</c:v>
                </c:pt>
                <c:pt idx="62">
                  <c:v>18628.5</c:v>
                </c:pt>
                <c:pt idx="63">
                  <c:v>18628.5</c:v>
                </c:pt>
                <c:pt idx="64">
                  <c:v>18633.5</c:v>
                </c:pt>
                <c:pt idx="65">
                  <c:v>18633.5</c:v>
                </c:pt>
                <c:pt idx="66">
                  <c:v>18640.5</c:v>
                </c:pt>
                <c:pt idx="67">
                  <c:v>18640.5</c:v>
                </c:pt>
                <c:pt idx="68">
                  <c:v>18643</c:v>
                </c:pt>
                <c:pt idx="69">
                  <c:v>18643</c:v>
                </c:pt>
                <c:pt idx="70">
                  <c:v>18680</c:v>
                </c:pt>
                <c:pt idx="71">
                  <c:v>18682</c:v>
                </c:pt>
                <c:pt idx="72">
                  <c:v>18682</c:v>
                </c:pt>
                <c:pt idx="73">
                  <c:v>18684.5</c:v>
                </c:pt>
                <c:pt idx="74">
                  <c:v>18684.5</c:v>
                </c:pt>
                <c:pt idx="75">
                  <c:v>18687</c:v>
                </c:pt>
                <c:pt idx="76">
                  <c:v>18687</c:v>
                </c:pt>
                <c:pt idx="77">
                  <c:v>18689.5</c:v>
                </c:pt>
                <c:pt idx="78">
                  <c:v>18689.5</c:v>
                </c:pt>
                <c:pt idx="79">
                  <c:v>18697</c:v>
                </c:pt>
                <c:pt idx="80">
                  <c:v>18729</c:v>
                </c:pt>
                <c:pt idx="81">
                  <c:v>18758</c:v>
                </c:pt>
                <c:pt idx="82">
                  <c:v>18758</c:v>
                </c:pt>
                <c:pt idx="83">
                  <c:v>18758</c:v>
                </c:pt>
                <c:pt idx="84">
                  <c:v>18758</c:v>
                </c:pt>
                <c:pt idx="85">
                  <c:v>18758</c:v>
                </c:pt>
                <c:pt idx="86">
                  <c:v>18763</c:v>
                </c:pt>
                <c:pt idx="87">
                  <c:v>18763</c:v>
                </c:pt>
                <c:pt idx="88">
                  <c:v>18780</c:v>
                </c:pt>
                <c:pt idx="89">
                  <c:v>19350</c:v>
                </c:pt>
                <c:pt idx="90">
                  <c:v>19350</c:v>
                </c:pt>
                <c:pt idx="91">
                  <c:v>19538</c:v>
                </c:pt>
                <c:pt idx="92">
                  <c:v>19538</c:v>
                </c:pt>
                <c:pt idx="93">
                  <c:v>19540.5</c:v>
                </c:pt>
                <c:pt idx="94">
                  <c:v>19540.5</c:v>
                </c:pt>
                <c:pt idx="95">
                  <c:v>19577</c:v>
                </c:pt>
                <c:pt idx="96">
                  <c:v>19577</c:v>
                </c:pt>
                <c:pt idx="97">
                  <c:v>19579.5</c:v>
                </c:pt>
                <c:pt idx="98">
                  <c:v>19579.5</c:v>
                </c:pt>
                <c:pt idx="99">
                  <c:v>19606.5</c:v>
                </c:pt>
                <c:pt idx="100">
                  <c:v>19623.5</c:v>
                </c:pt>
                <c:pt idx="101">
                  <c:v>19628.5</c:v>
                </c:pt>
                <c:pt idx="102">
                  <c:v>19628.5</c:v>
                </c:pt>
                <c:pt idx="103">
                  <c:v>19631</c:v>
                </c:pt>
                <c:pt idx="104">
                  <c:v>19638</c:v>
                </c:pt>
                <c:pt idx="105">
                  <c:v>19638</c:v>
                </c:pt>
                <c:pt idx="106">
                  <c:v>19687</c:v>
                </c:pt>
                <c:pt idx="107">
                  <c:v>19687</c:v>
                </c:pt>
                <c:pt idx="108">
                  <c:v>20367</c:v>
                </c:pt>
                <c:pt idx="109">
                  <c:v>20367</c:v>
                </c:pt>
                <c:pt idx="110">
                  <c:v>20433</c:v>
                </c:pt>
                <c:pt idx="111">
                  <c:v>20433</c:v>
                </c:pt>
                <c:pt idx="112">
                  <c:v>20491.5</c:v>
                </c:pt>
                <c:pt idx="113">
                  <c:v>20491.5</c:v>
                </c:pt>
                <c:pt idx="114">
                  <c:v>20491.5</c:v>
                </c:pt>
                <c:pt idx="115">
                  <c:v>20499</c:v>
                </c:pt>
                <c:pt idx="116">
                  <c:v>20506</c:v>
                </c:pt>
                <c:pt idx="117">
                  <c:v>20506</c:v>
                </c:pt>
                <c:pt idx="118">
                  <c:v>20506</c:v>
                </c:pt>
                <c:pt idx="119">
                  <c:v>21278.5</c:v>
                </c:pt>
                <c:pt idx="120">
                  <c:v>21278.5</c:v>
                </c:pt>
                <c:pt idx="121">
                  <c:v>21278.5</c:v>
                </c:pt>
                <c:pt idx="122">
                  <c:v>21279</c:v>
                </c:pt>
                <c:pt idx="123">
                  <c:v>21279</c:v>
                </c:pt>
                <c:pt idx="124">
                  <c:v>21279</c:v>
                </c:pt>
                <c:pt idx="125">
                  <c:v>21323</c:v>
                </c:pt>
                <c:pt idx="126">
                  <c:v>21323</c:v>
                </c:pt>
                <c:pt idx="127">
                  <c:v>21381.5</c:v>
                </c:pt>
                <c:pt idx="128">
                  <c:v>21425.5</c:v>
                </c:pt>
                <c:pt idx="129">
                  <c:v>21428</c:v>
                </c:pt>
                <c:pt idx="130">
                  <c:v>22098</c:v>
                </c:pt>
                <c:pt idx="131">
                  <c:v>22168.5</c:v>
                </c:pt>
                <c:pt idx="132">
                  <c:v>22168.5</c:v>
                </c:pt>
                <c:pt idx="133">
                  <c:v>22168.5</c:v>
                </c:pt>
                <c:pt idx="134">
                  <c:v>22186</c:v>
                </c:pt>
                <c:pt idx="135">
                  <c:v>22186</c:v>
                </c:pt>
                <c:pt idx="136">
                  <c:v>22186</c:v>
                </c:pt>
                <c:pt idx="137">
                  <c:v>22220</c:v>
                </c:pt>
                <c:pt idx="138">
                  <c:v>22220</c:v>
                </c:pt>
                <c:pt idx="139">
                  <c:v>22220</c:v>
                </c:pt>
                <c:pt idx="140">
                  <c:v>22220</c:v>
                </c:pt>
                <c:pt idx="141">
                  <c:v>22222.5</c:v>
                </c:pt>
                <c:pt idx="142">
                  <c:v>22227.5</c:v>
                </c:pt>
                <c:pt idx="143">
                  <c:v>22237.5</c:v>
                </c:pt>
                <c:pt idx="144">
                  <c:v>22242</c:v>
                </c:pt>
                <c:pt idx="145">
                  <c:v>22247</c:v>
                </c:pt>
                <c:pt idx="146">
                  <c:v>22249.5</c:v>
                </c:pt>
                <c:pt idx="147">
                  <c:v>22252</c:v>
                </c:pt>
                <c:pt idx="148">
                  <c:v>22254</c:v>
                </c:pt>
                <c:pt idx="149">
                  <c:v>22269</c:v>
                </c:pt>
                <c:pt idx="150">
                  <c:v>22269</c:v>
                </c:pt>
                <c:pt idx="151">
                  <c:v>22274</c:v>
                </c:pt>
                <c:pt idx="152">
                  <c:v>22276.5</c:v>
                </c:pt>
                <c:pt idx="153">
                  <c:v>22283.5</c:v>
                </c:pt>
                <c:pt idx="154">
                  <c:v>22286</c:v>
                </c:pt>
                <c:pt idx="155">
                  <c:v>22288.5</c:v>
                </c:pt>
                <c:pt idx="156">
                  <c:v>22291</c:v>
                </c:pt>
                <c:pt idx="157">
                  <c:v>22296</c:v>
                </c:pt>
                <c:pt idx="158">
                  <c:v>22298</c:v>
                </c:pt>
                <c:pt idx="159">
                  <c:v>22300.5</c:v>
                </c:pt>
                <c:pt idx="160">
                  <c:v>22313</c:v>
                </c:pt>
                <c:pt idx="161">
                  <c:v>22318</c:v>
                </c:pt>
                <c:pt idx="162">
                  <c:v>22327.5</c:v>
                </c:pt>
                <c:pt idx="163">
                  <c:v>22330</c:v>
                </c:pt>
                <c:pt idx="164">
                  <c:v>22344.5</c:v>
                </c:pt>
                <c:pt idx="165">
                  <c:v>22352</c:v>
                </c:pt>
                <c:pt idx="166">
                  <c:v>22352</c:v>
                </c:pt>
                <c:pt idx="167">
                  <c:v>22354.5</c:v>
                </c:pt>
                <c:pt idx="168">
                  <c:v>22357</c:v>
                </c:pt>
                <c:pt idx="169">
                  <c:v>22362</c:v>
                </c:pt>
                <c:pt idx="170">
                  <c:v>22366.5</c:v>
                </c:pt>
                <c:pt idx="171">
                  <c:v>22366.5</c:v>
                </c:pt>
                <c:pt idx="172">
                  <c:v>22371.5</c:v>
                </c:pt>
                <c:pt idx="173">
                  <c:v>22374</c:v>
                </c:pt>
                <c:pt idx="174">
                  <c:v>22376.5</c:v>
                </c:pt>
                <c:pt idx="175">
                  <c:v>22388.5</c:v>
                </c:pt>
                <c:pt idx="176">
                  <c:v>22405.5</c:v>
                </c:pt>
                <c:pt idx="177">
                  <c:v>22420</c:v>
                </c:pt>
                <c:pt idx="178">
                  <c:v>22422.5</c:v>
                </c:pt>
                <c:pt idx="179">
                  <c:v>22432.5</c:v>
                </c:pt>
                <c:pt idx="180">
                  <c:v>22434.5</c:v>
                </c:pt>
                <c:pt idx="181">
                  <c:v>22437.5</c:v>
                </c:pt>
                <c:pt idx="182">
                  <c:v>22471</c:v>
                </c:pt>
                <c:pt idx="183">
                  <c:v>22824.5</c:v>
                </c:pt>
                <c:pt idx="184">
                  <c:v>22939</c:v>
                </c:pt>
                <c:pt idx="185">
                  <c:v>22963.5</c:v>
                </c:pt>
                <c:pt idx="186">
                  <c:v>22968.5</c:v>
                </c:pt>
                <c:pt idx="187">
                  <c:v>22971</c:v>
                </c:pt>
                <c:pt idx="188">
                  <c:v>22995.5</c:v>
                </c:pt>
                <c:pt idx="189">
                  <c:v>23027</c:v>
                </c:pt>
                <c:pt idx="190">
                  <c:v>23041.5</c:v>
                </c:pt>
                <c:pt idx="191">
                  <c:v>23083.5</c:v>
                </c:pt>
                <c:pt idx="192">
                  <c:v>23098</c:v>
                </c:pt>
                <c:pt idx="193">
                  <c:v>23100.5</c:v>
                </c:pt>
                <c:pt idx="194">
                  <c:v>23103</c:v>
                </c:pt>
                <c:pt idx="195">
                  <c:v>23105</c:v>
                </c:pt>
                <c:pt idx="196">
                  <c:v>23105.5</c:v>
                </c:pt>
                <c:pt idx="197">
                  <c:v>23107.5</c:v>
                </c:pt>
                <c:pt idx="198">
                  <c:v>23110</c:v>
                </c:pt>
                <c:pt idx="199">
                  <c:v>23125</c:v>
                </c:pt>
                <c:pt idx="200">
                  <c:v>23127.5</c:v>
                </c:pt>
                <c:pt idx="201">
                  <c:v>23132</c:v>
                </c:pt>
                <c:pt idx="202">
                  <c:v>23139.5</c:v>
                </c:pt>
                <c:pt idx="203">
                  <c:v>23147</c:v>
                </c:pt>
                <c:pt idx="204">
                  <c:v>23154</c:v>
                </c:pt>
                <c:pt idx="205">
                  <c:v>23156.5</c:v>
                </c:pt>
                <c:pt idx="206">
                  <c:v>23159</c:v>
                </c:pt>
                <c:pt idx="207">
                  <c:v>23166.5</c:v>
                </c:pt>
                <c:pt idx="208">
                  <c:v>23169</c:v>
                </c:pt>
                <c:pt idx="209">
                  <c:v>23171</c:v>
                </c:pt>
                <c:pt idx="210">
                  <c:v>23171.5</c:v>
                </c:pt>
                <c:pt idx="211">
                  <c:v>23188.5</c:v>
                </c:pt>
                <c:pt idx="212">
                  <c:v>23193</c:v>
                </c:pt>
                <c:pt idx="213">
                  <c:v>23195.5</c:v>
                </c:pt>
                <c:pt idx="214">
                  <c:v>23198</c:v>
                </c:pt>
                <c:pt idx="215">
                  <c:v>23205.5</c:v>
                </c:pt>
                <c:pt idx="216">
                  <c:v>23210.5</c:v>
                </c:pt>
                <c:pt idx="217">
                  <c:v>23213</c:v>
                </c:pt>
                <c:pt idx="218">
                  <c:v>23227.5</c:v>
                </c:pt>
                <c:pt idx="219">
                  <c:v>23239</c:v>
                </c:pt>
                <c:pt idx="220">
                  <c:v>23242</c:v>
                </c:pt>
                <c:pt idx="221">
                  <c:v>23261.5</c:v>
                </c:pt>
                <c:pt idx="222">
                  <c:v>23298</c:v>
                </c:pt>
                <c:pt idx="223">
                  <c:v>23300.5</c:v>
                </c:pt>
                <c:pt idx="224">
                  <c:v>23327.5</c:v>
                </c:pt>
                <c:pt idx="225">
                  <c:v>23330</c:v>
                </c:pt>
                <c:pt idx="226">
                  <c:v>23342</c:v>
                </c:pt>
                <c:pt idx="227">
                  <c:v>23342</c:v>
                </c:pt>
                <c:pt idx="228">
                  <c:v>23359</c:v>
                </c:pt>
                <c:pt idx="229">
                  <c:v>23386</c:v>
                </c:pt>
                <c:pt idx="230">
                  <c:v>23386</c:v>
                </c:pt>
                <c:pt idx="231">
                  <c:v>23795</c:v>
                </c:pt>
                <c:pt idx="232">
                  <c:v>23797.5</c:v>
                </c:pt>
                <c:pt idx="233">
                  <c:v>23817</c:v>
                </c:pt>
                <c:pt idx="234">
                  <c:v>23822</c:v>
                </c:pt>
                <c:pt idx="235">
                  <c:v>23831.5</c:v>
                </c:pt>
                <c:pt idx="236">
                  <c:v>23836.5</c:v>
                </c:pt>
                <c:pt idx="237">
                  <c:v>23946.5</c:v>
                </c:pt>
                <c:pt idx="238">
                  <c:v>23949</c:v>
                </c:pt>
                <c:pt idx="239">
                  <c:v>23951</c:v>
                </c:pt>
                <c:pt idx="240">
                  <c:v>23953.5</c:v>
                </c:pt>
                <c:pt idx="241">
                  <c:v>23956</c:v>
                </c:pt>
                <c:pt idx="242">
                  <c:v>23961</c:v>
                </c:pt>
                <c:pt idx="243">
                  <c:v>23963.5</c:v>
                </c:pt>
                <c:pt idx="244">
                  <c:v>24049</c:v>
                </c:pt>
                <c:pt idx="245">
                  <c:v>24912</c:v>
                </c:pt>
                <c:pt idx="246">
                  <c:v>25763</c:v>
                </c:pt>
                <c:pt idx="247">
                  <c:v>26753</c:v>
                </c:pt>
                <c:pt idx="248">
                  <c:v>27621</c:v>
                </c:pt>
                <c:pt idx="249">
                  <c:v>27713.5</c:v>
                </c:pt>
                <c:pt idx="250">
                  <c:v>27723.5</c:v>
                </c:pt>
                <c:pt idx="251">
                  <c:v>28376.5</c:v>
                </c:pt>
                <c:pt idx="252">
                  <c:v>28467</c:v>
                </c:pt>
                <c:pt idx="253">
                  <c:v>28467</c:v>
                </c:pt>
                <c:pt idx="254">
                  <c:v>28467</c:v>
                </c:pt>
                <c:pt idx="255">
                  <c:v>28594</c:v>
                </c:pt>
                <c:pt idx="256">
                  <c:v>28611</c:v>
                </c:pt>
                <c:pt idx="257">
                  <c:v>29313</c:v>
                </c:pt>
                <c:pt idx="258">
                  <c:v>29330</c:v>
                </c:pt>
                <c:pt idx="259">
                  <c:v>29354.5</c:v>
                </c:pt>
                <c:pt idx="260">
                  <c:v>29442.5</c:v>
                </c:pt>
                <c:pt idx="261">
                  <c:v>29442.5</c:v>
                </c:pt>
                <c:pt idx="262">
                  <c:v>29447.5</c:v>
                </c:pt>
                <c:pt idx="263">
                  <c:v>30129.5</c:v>
                </c:pt>
                <c:pt idx="264">
                  <c:v>30232</c:v>
                </c:pt>
                <c:pt idx="265">
                  <c:v>30237</c:v>
                </c:pt>
                <c:pt idx="266">
                  <c:v>31195.5</c:v>
                </c:pt>
                <c:pt idx="267">
                  <c:v>31234.5</c:v>
                </c:pt>
                <c:pt idx="268">
                  <c:v>31264</c:v>
                </c:pt>
                <c:pt idx="269">
                  <c:v>31941.5</c:v>
                </c:pt>
                <c:pt idx="270">
                  <c:v>31961</c:v>
                </c:pt>
                <c:pt idx="271">
                  <c:v>32005</c:v>
                </c:pt>
                <c:pt idx="272">
                  <c:v>32080.5</c:v>
                </c:pt>
                <c:pt idx="273">
                  <c:v>33034</c:v>
                </c:pt>
                <c:pt idx="274">
                  <c:v>33092.5</c:v>
                </c:pt>
                <c:pt idx="275">
                  <c:v>33775</c:v>
                </c:pt>
                <c:pt idx="276">
                  <c:v>33777.5</c:v>
                </c:pt>
                <c:pt idx="277">
                  <c:v>33789.5</c:v>
                </c:pt>
                <c:pt idx="278">
                  <c:v>33792</c:v>
                </c:pt>
                <c:pt idx="279">
                  <c:v>33836</c:v>
                </c:pt>
                <c:pt idx="280">
                  <c:v>33838.5</c:v>
                </c:pt>
                <c:pt idx="281">
                  <c:v>33863</c:v>
                </c:pt>
                <c:pt idx="282">
                  <c:v>33863</c:v>
                </c:pt>
                <c:pt idx="283">
                  <c:v>33865.5</c:v>
                </c:pt>
                <c:pt idx="284">
                  <c:v>33865.5</c:v>
                </c:pt>
                <c:pt idx="285">
                  <c:v>33865.5</c:v>
                </c:pt>
                <c:pt idx="286">
                  <c:v>33865.5</c:v>
                </c:pt>
                <c:pt idx="287">
                  <c:v>33868</c:v>
                </c:pt>
                <c:pt idx="288">
                  <c:v>33868</c:v>
                </c:pt>
                <c:pt idx="289">
                  <c:v>33868</c:v>
                </c:pt>
                <c:pt idx="290">
                  <c:v>33868</c:v>
                </c:pt>
                <c:pt idx="291">
                  <c:v>33904.5</c:v>
                </c:pt>
                <c:pt idx="292">
                  <c:v>33907</c:v>
                </c:pt>
                <c:pt idx="293">
                  <c:v>34543</c:v>
                </c:pt>
                <c:pt idx="294">
                  <c:v>34601.5</c:v>
                </c:pt>
                <c:pt idx="295">
                  <c:v>34601.5</c:v>
                </c:pt>
                <c:pt idx="296">
                  <c:v>34601.5</c:v>
                </c:pt>
                <c:pt idx="297">
                  <c:v>34662.5</c:v>
                </c:pt>
                <c:pt idx="298">
                  <c:v>34670</c:v>
                </c:pt>
                <c:pt idx="299">
                  <c:v>34733.5</c:v>
                </c:pt>
                <c:pt idx="300">
                  <c:v>34736</c:v>
                </c:pt>
                <c:pt idx="301">
                  <c:v>34736</c:v>
                </c:pt>
                <c:pt idx="302">
                  <c:v>34762.5</c:v>
                </c:pt>
                <c:pt idx="303">
                  <c:v>34765</c:v>
                </c:pt>
                <c:pt idx="304">
                  <c:v>34809</c:v>
                </c:pt>
                <c:pt idx="305">
                  <c:v>34811.5</c:v>
                </c:pt>
                <c:pt idx="306">
                  <c:v>35428</c:v>
                </c:pt>
                <c:pt idx="307">
                  <c:v>35542.5</c:v>
                </c:pt>
                <c:pt idx="308">
                  <c:v>35562</c:v>
                </c:pt>
                <c:pt idx="309">
                  <c:v>35572</c:v>
                </c:pt>
                <c:pt idx="310">
                  <c:v>35574.5</c:v>
                </c:pt>
                <c:pt idx="311">
                  <c:v>35682</c:v>
                </c:pt>
                <c:pt idx="312">
                  <c:v>35682</c:v>
                </c:pt>
                <c:pt idx="313">
                  <c:v>35682</c:v>
                </c:pt>
                <c:pt idx="314">
                  <c:v>36442.5</c:v>
                </c:pt>
                <c:pt idx="315">
                  <c:v>36630.5</c:v>
                </c:pt>
                <c:pt idx="316">
                  <c:v>36630.5</c:v>
                </c:pt>
                <c:pt idx="317">
                  <c:v>36630.5</c:v>
                </c:pt>
                <c:pt idx="318">
                  <c:v>38216</c:v>
                </c:pt>
                <c:pt idx="319">
                  <c:v>38438</c:v>
                </c:pt>
                <c:pt idx="320">
                  <c:v>39128</c:v>
                </c:pt>
              </c:numCache>
            </c:numRef>
          </c:xVal>
          <c:yVal>
            <c:numRef>
              <c:f>A!$M$21:$M$341</c:f>
              <c:numCache>
                <c:formatCode>General</c:formatCode>
                <c:ptCount val="321"/>
                <c:pt idx="130">
                  <c:v>0.12651863999781199</c:v>
                </c:pt>
                <c:pt idx="140">
                  <c:v>0.10408959999040235</c:v>
                </c:pt>
                <c:pt idx="141">
                  <c:v>0.10460129999410128</c:v>
                </c:pt>
                <c:pt idx="142">
                  <c:v>0.10762469999463065</c:v>
                </c:pt>
                <c:pt idx="143">
                  <c:v>0.11667149999993853</c:v>
                </c:pt>
                <c:pt idx="144">
                  <c:v>0.10619255999336019</c:v>
                </c:pt>
                <c:pt idx="145">
                  <c:v>0.10521595999307465</c:v>
                </c:pt>
                <c:pt idx="146">
                  <c:v>0.11472765999496914</c:v>
                </c:pt>
                <c:pt idx="151">
                  <c:v>0.11034231999656186</c:v>
                </c:pt>
                <c:pt idx="152">
                  <c:v>0.10485401999903843</c:v>
                </c:pt>
                <c:pt idx="153">
                  <c:v>0.11088677999214269</c:v>
                </c:pt>
                <c:pt idx="154">
                  <c:v>0.11339847999624908</c:v>
                </c:pt>
                <c:pt idx="155">
                  <c:v>0.11291017999610631</c:v>
                </c:pt>
                <c:pt idx="156">
                  <c:v>0.10842187999514863</c:v>
                </c:pt>
                <c:pt idx="157">
                  <c:v>0.10344528000132414</c:v>
                </c:pt>
                <c:pt idx="160">
                  <c:v>0.10452483999688411</c:v>
                </c:pt>
                <c:pt idx="161">
                  <c:v>0.10954823999782093</c:v>
                </c:pt>
                <c:pt idx="162">
                  <c:v>0.11209270000108518</c:v>
                </c:pt>
                <c:pt idx="163">
                  <c:v>0.10760439999285154</c:v>
                </c:pt>
                <c:pt idx="164">
                  <c:v>0.10917225999583025</c:v>
                </c:pt>
                <c:pt idx="167">
                  <c:v>0.10421905999101</c:v>
                </c:pt>
                <c:pt idx="168">
                  <c:v>0.1137307599929045</c:v>
                </c:pt>
                <c:pt idx="169">
                  <c:v>0.11375415999646066</c:v>
                </c:pt>
                <c:pt idx="173">
                  <c:v>0.10281032000057166</c:v>
                </c:pt>
                <c:pt idx="174">
                  <c:v>0.10232201999315294</c:v>
                </c:pt>
                <c:pt idx="175">
                  <c:v>0.10437817999627441</c:v>
                </c:pt>
                <c:pt idx="176">
                  <c:v>0.1084577400033595</c:v>
                </c:pt>
                <c:pt idx="179">
                  <c:v>0.10858409999491414</c:v>
                </c:pt>
                <c:pt idx="181">
                  <c:v>0.10660749999806285</c:v>
                </c:pt>
                <c:pt idx="183">
                  <c:v>0.10541865999402944</c:v>
                </c:pt>
                <c:pt idx="184">
                  <c:v>0.11245451999275247</c:v>
                </c:pt>
                <c:pt idx="185">
                  <c:v>0.10906917999818688</c:v>
                </c:pt>
                <c:pt idx="186">
                  <c:v>0.10909258000174304</c:v>
                </c:pt>
                <c:pt idx="187">
                  <c:v>0.10460427999350941</c:v>
                </c:pt>
                <c:pt idx="188">
                  <c:v>0.10721894000016619</c:v>
                </c:pt>
                <c:pt idx="189">
                  <c:v>0.10886636000213912</c:v>
                </c:pt>
                <c:pt idx="190">
                  <c:v>0.1034342199927778</c:v>
                </c:pt>
                <c:pt idx="191">
                  <c:v>0.10663077999925008</c:v>
                </c:pt>
                <c:pt idx="193">
                  <c:v>0.11071033999178326</c:v>
                </c:pt>
                <c:pt idx="194">
                  <c:v>0.1122220399993239</c:v>
                </c:pt>
                <c:pt idx="195">
                  <c:v>0.11923139999998966</c:v>
                </c:pt>
                <c:pt idx="196">
                  <c:v>0.10673374000180047</c:v>
                </c:pt>
                <c:pt idx="197">
                  <c:v>0.11674309999943944</c:v>
                </c:pt>
                <c:pt idx="198">
                  <c:v>0.10925480000150856</c:v>
                </c:pt>
                <c:pt idx="199">
                  <c:v>0.11032499999419088</c:v>
                </c:pt>
                <c:pt idx="200">
                  <c:v>0.10783669999364065</c:v>
                </c:pt>
                <c:pt idx="201">
                  <c:v>0.1163577599945711</c:v>
                </c:pt>
                <c:pt idx="203">
                  <c:v>0.11442795999755617</c:v>
                </c:pt>
                <c:pt idx="204">
                  <c:v>0.12046071999793639</c:v>
                </c:pt>
                <c:pt idx="206">
                  <c:v>0.11548411999683594</c:v>
                </c:pt>
                <c:pt idx="207">
                  <c:v>0.11201921999600017</c:v>
                </c:pt>
                <c:pt idx="208">
                  <c:v>0.11253091999969911</c:v>
                </c:pt>
                <c:pt idx="209">
                  <c:v>0.11554027999227401</c:v>
                </c:pt>
                <c:pt idx="210">
                  <c:v>0.1210426199977519</c:v>
                </c:pt>
                <c:pt idx="211">
                  <c:v>0.12112217999674613</c:v>
                </c:pt>
                <c:pt idx="212">
                  <c:v>0.11464323999825865</c:v>
                </c:pt>
                <c:pt idx="213">
                  <c:v>0.11115493999386672</c:v>
                </c:pt>
                <c:pt idx="214">
                  <c:v>0.11366663999797311</c:v>
                </c:pt>
                <c:pt idx="215">
                  <c:v>0.10920174000057159</c:v>
                </c:pt>
                <c:pt idx="216">
                  <c:v>0.10622513999260264</c:v>
                </c:pt>
                <c:pt idx="217">
                  <c:v>0.10673683999630157</c:v>
                </c:pt>
                <c:pt idx="218">
                  <c:v>0.10330469999462366</c:v>
                </c:pt>
                <c:pt idx="222">
                  <c:v>0.11113463999208761</c:v>
                </c:pt>
                <c:pt idx="223">
                  <c:v>0.113646339996194</c:v>
                </c:pt>
                <c:pt idx="227">
                  <c:v>0.11434056000143755</c:v>
                </c:pt>
                <c:pt idx="228">
                  <c:v>0.11242012000002433</c:v>
                </c:pt>
                <c:pt idx="229">
                  <c:v>0.11254647999885492</c:v>
                </c:pt>
                <c:pt idx="231">
                  <c:v>0.11246060000121361</c:v>
                </c:pt>
                <c:pt idx="232">
                  <c:v>0.11197230000107083</c:v>
                </c:pt>
                <c:pt idx="233">
                  <c:v>0.10956355999223888</c:v>
                </c:pt>
                <c:pt idx="234">
                  <c:v>0.11358695999660995</c:v>
                </c:pt>
                <c:pt idx="235">
                  <c:v>0.11613141999259824</c:v>
                </c:pt>
                <c:pt idx="236">
                  <c:v>0.11115481999877375</c:v>
                </c:pt>
                <c:pt idx="237">
                  <c:v>0.11666962000163039</c:v>
                </c:pt>
                <c:pt idx="238">
                  <c:v>0.11318131999723846</c:v>
                </c:pt>
                <c:pt idx="239">
                  <c:v>0.11719067999365507</c:v>
                </c:pt>
                <c:pt idx="240">
                  <c:v>0.117702379997354</c:v>
                </c:pt>
                <c:pt idx="241">
                  <c:v>0.11621408000064548</c:v>
                </c:pt>
                <c:pt idx="242">
                  <c:v>0.11923747999389889</c:v>
                </c:pt>
                <c:pt idx="243">
                  <c:v>0.11574917999678291</c:v>
                </c:pt>
                <c:pt idx="251">
                  <c:v>0.15996201999951154</c:v>
                </c:pt>
                <c:pt idx="257">
                  <c:v>0.17798483999649761</c:v>
                </c:pt>
                <c:pt idx="275">
                  <c:v>0.21616699999867706</c:v>
                </c:pt>
                <c:pt idx="276">
                  <c:v>0.21717869999702089</c:v>
                </c:pt>
                <c:pt idx="277">
                  <c:v>0.2177348599943798</c:v>
                </c:pt>
                <c:pt idx="278">
                  <c:v>0.21614655999292154</c:v>
                </c:pt>
                <c:pt idx="279">
                  <c:v>0.21595248000085121</c:v>
                </c:pt>
                <c:pt idx="280">
                  <c:v>0.21816417999070836</c:v>
                </c:pt>
                <c:pt idx="285">
                  <c:v>0.21799053999711759</c:v>
                </c:pt>
                <c:pt idx="287">
                  <c:v>0.21730223999475129</c:v>
                </c:pt>
                <c:pt idx="291">
                  <c:v>0.21817305999866221</c:v>
                </c:pt>
                <c:pt idx="292">
                  <c:v>0.21828475999791408</c:v>
                </c:pt>
                <c:pt idx="299">
                  <c:v>0.22825277999800164</c:v>
                </c:pt>
                <c:pt idx="300">
                  <c:v>0.22756447999563534</c:v>
                </c:pt>
                <c:pt idx="302">
                  <c:v>0.22848849999718368</c:v>
                </c:pt>
                <c:pt idx="303">
                  <c:v>0.22730020000017248</c:v>
                </c:pt>
                <c:pt idx="304">
                  <c:v>0.22760611999547109</c:v>
                </c:pt>
                <c:pt idx="305">
                  <c:v>0.22901781999826198</c:v>
                </c:pt>
                <c:pt idx="307">
                  <c:v>0.23783890000049723</c:v>
                </c:pt>
                <c:pt idx="309">
                  <c:v>0.23787695999635616</c:v>
                </c:pt>
                <c:pt idx="310">
                  <c:v>0.23848865999752888</c:v>
                </c:pt>
                <c:pt idx="311">
                  <c:v>0.23875175999273779</c:v>
                </c:pt>
                <c:pt idx="312">
                  <c:v>0.23895175999496132</c:v>
                </c:pt>
                <c:pt idx="313">
                  <c:v>0.23905175999971107</c:v>
                </c:pt>
                <c:pt idx="314">
                  <c:v>0.24682089999259915</c:v>
                </c:pt>
                <c:pt idx="315">
                  <c:v>0.24953073999495246</c:v>
                </c:pt>
                <c:pt idx="316">
                  <c:v>0.24973073999717599</c:v>
                </c:pt>
                <c:pt idx="317">
                  <c:v>0.24983073999464978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5AB8-4D3B-9B2D-933A27174137}"/>
            </c:ext>
          </c:extLst>
        </c:ser>
        <c:ser>
          <c:idx val="6"/>
          <c:order val="6"/>
          <c:tx>
            <c:strRef>
              <c:f>A!$N$20</c:f>
              <c:strCache>
                <c:ptCount val="1"/>
                <c:pt idx="0">
                  <c:v>Misc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xVal>
            <c:numRef>
              <c:f>A!$F$21:$F$341</c:f>
              <c:numCache>
                <c:formatCode>General</c:formatCode>
                <c:ptCount val="321"/>
                <c:pt idx="0">
                  <c:v>9873</c:v>
                </c:pt>
                <c:pt idx="1">
                  <c:v>9873</c:v>
                </c:pt>
                <c:pt idx="2">
                  <c:v>10677.5</c:v>
                </c:pt>
                <c:pt idx="3">
                  <c:v>11391.5</c:v>
                </c:pt>
                <c:pt idx="4">
                  <c:v>11411</c:v>
                </c:pt>
                <c:pt idx="5">
                  <c:v>11628.5</c:v>
                </c:pt>
                <c:pt idx="6">
                  <c:v>12494</c:v>
                </c:pt>
                <c:pt idx="7">
                  <c:v>12545</c:v>
                </c:pt>
                <c:pt idx="8">
                  <c:v>12547.5</c:v>
                </c:pt>
                <c:pt idx="9">
                  <c:v>12550</c:v>
                </c:pt>
                <c:pt idx="10">
                  <c:v>13391.5</c:v>
                </c:pt>
                <c:pt idx="11">
                  <c:v>13408.5</c:v>
                </c:pt>
                <c:pt idx="12">
                  <c:v>13411</c:v>
                </c:pt>
                <c:pt idx="13">
                  <c:v>13924.5</c:v>
                </c:pt>
                <c:pt idx="14">
                  <c:v>14103</c:v>
                </c:pt>
                <c:pt idx="15">
                  <c:v>14103</c:v>
                </c:pt>
                <c:pt idx="16">
                  <c:v>14105.5</c:v>
                </c:pt>
                <c:pt idx="17">
                  <c:v>14108</c:v>
                </c:pt>
                <c:pt idx="18">
                  <c:v>14132.5</c:v>
                </c:pt>
                <c:pt idx="19">
                  <c:v>14134.5</c:v>
                </c:pt>
                <c:pt idx="20">
                  <c:v>14137</c:v>
                </c:pt>
                <c:pt idx="21">
                  <c:v>14139.5</c:v>
                </c:pt>
                <c:pt idx="22">
                  <c:v>14144.5</c:v>
                </c:pt>
                <c:pt idx="23">
                  <c:v>14193.5</c:v>
                </c:pt>
                <c:pt idx="24">
                  <c:v>14208</c:v>
                </c:pt>
                <c:pt idx="25">
                  <c:v>14235</c:v>
                </c:pt>
                <c:pt idx="26">
                  <c:v>14235</c:v>
                </c:pt>
                <c:pt idx="27">
                  <c:v>14274</c:v>
                </c:pt>
                <c:pt idx="28">
                  <c:v>15073.5</c:v>
                </c:pt>
                <c:pt idx="29">
                  <c:v>15078.5</c:v>
                </c:pt>
                <c:pt idx="30">
                  <c:v>15098</c:v>
                </c:pt>
                <c:pt idx="31">
                  <c:v>15098</c:v>
                </c:pt>
                <c:pt idx="32">
                  <c:v>15147</c:v>
                </c:pt>
                <c:pt idx="33">
                  <c:v>15186</c:v>
                </c:pt>
                <c:pt idx="34">
                  <c:v>15205.5</c:v>
                </c:pt>
                <c:pt idx="35">
                  <c:v>15230</c:v>
                </c:pt>
                <c:pt idx="36">
                  <c:v>15247</c:v>
                </c:pt>
                <c:pt idx="37">
                  <c:v>15914.5</c:v>
                </c:pt>
                <c:pt idx="38">
                  <c:v>15917</c:v>
                </c:pt>
                <c:pt idx="39">
                  <c:v>15921.5</c:v>
                </c:pt>
                <c:pt idx="40">
                  <c:v>15922</c:v>
                </c:pt>
                <c:pt idx="41">
                  <c:v>16012.5</c:v>
                </c:pt>
                <c:pt idx="42">
                  <c:v>16012.5</c:v>
                </c:pt>
                <c:pt idx="43">
                  <c:v>16012.5</c:v>
                </c:pt>
                <c:pt idx="44">
                  <c:v>16025</c:v>
                </c:pt>
                <c:pt idx="45">
                  <c:v>16027.5</c:v>
                </c:pt>
                <c:pt idx="46">
                  <c:v>16034.5</c:v>
                </c:pt>
                <c:pt idx="47">
                  <c:v>16034.5</c:v>
                </c:pt>
                <c:pt idx="48">
                  <c:v>16034.5</c:v>
                </c:pt>
                <c:pt idx="49">
                  <c:v>16034.5</c:v>
                </c:pt>
                <c:pt idx="50">
                  <c:v>16171</c:v>
                </c:pt>
                <c:pt idx="51">
                  <c:v>16729</c:v>
                </c:pt>
                <c:pt idx="52">
                  <c:v>17638.5</c:v>
                </c:pt>
                <c:pt idx="53">
                  <c:v>17658</c:v>
                </c:pt>
                <c:pt idx="54">
                  <c:v>17738.5</c:v>
                </c:pt>
                <c:pt idx="55">
                  <c:v>17738.5</c:v>
                </c:pt>
                <c:pt idx="56">
                  <c:v>17772.5</c:v>
                </c:pt>
                <c:pt idx="57">
                  <c:v>17772.5</c:v>
                </c:pt>
                <c:pt idx="58">
                  <c:v>17790</c:v>
                </c:pt>
                <c:pt idx="59">
                  <c:v>17814</c:v>
                </c:pt>
                <c:pt idx="60">
                  <c:v>17814</c:v>
                </c:pt>
                <c:pt idx="61">
                  <c:v>17819</c:v>
                </c:pt>
                <c:pt idx="62">
                  <c:v>18628.5</c:v>
                </c:pt>
                <c:pt idx="63">
                  <c:v>18628.5</c:v>
                </c:pt>
                <c:pt idx="64">
                  <c:v>18633.5</c:v>
                </c:pt>
                <c:pt idx="65">
                  <c:v>18633.5</c:v>
                </c:pt>
                <c:pt idx="66">
                  <c:v>18640.5</c:v>
                </c:pt>
                <c:pt idx="67">
                  <c:v>18640.5</c:v>
                </c:pt>
                <c:pt idx="68">
                  <c:v>18643</c:v>
                </c:pt>
                <c:pt idx="69">
                  <c:v>18643</c:v>
                </c:pt>
                <c:pt idx="70">
                  <c:v>18680</c:v>
                </c:pt>
                <c:pt idx="71">
                  <c:v>18682</c:v>
                </c:pt>
                <c:pt idx="72">
                  <c:v>18682</c:v>
                </c:pt>
                <c:pt idx="73">
                  <c:v>18684.5</c:v>
                </c:pt>
                <c:pt idx="74">
                  <c:v>18684.5</c:v>
                </c:pt>
                <c:pt idx="75">
                  <c:v>18687</c:v>
                </c:pt>
                <c:pt idx="76">
                  <c:v>18687</c:v>
                </c:pt>
                <c:pt idx="77">
                  <c:v>18689.5</c:v>
                </c:pt>
                <c:pt idx="78">
                  <c:v>18689.5</c:v>
                </c:pt>
                <c:pt idx="79">
                  <c:v>18697</c:v>
                </c:pt>
                <c:pt idx="80">
                  <c:v>18729</c:v>
                </c:pt>
                <c:pt idx="81">
                  <c:v>18758</c:v>
                </c:pt>
                <c:pt idx="82">
                  <c:v>18758</c:v>
                </c:pt>
                <c:pt idx="83">
                  <c:v>18758</c:v>
                </c:pt>
                <c:pt idx="84">
                  <c:v>18758</c:v>
                </c:pt>
                <c:pt idx="85">
                  <c:v>18758</c:v>
                </c:pt>
                <c:pt idx="86">
                  <c:v>18763</c:v>
                </c:pt>
                <c:pt idx="87">
                  <c:v>18763</c:v>
                </c:pt>
                <c:pt idx="88">
                  <c:v>18780</c:v>
                </c:pt>
                <c:pt idx="89">
                  <c:v>19350</c:v>
                </c:pt>
                <c:pt idx="90">
                  <c:v>19350</c:v>
                </c:pt>
                <c:pt idx="91">
                  <c:v>19538</c:v>
                </c:pt>
                <c:pt idx="92">
                  <c:v>19538</c:v>
                </c:pt>
                <c:pt idx="93">
                  <c:v>19540.5</c:v>
                </c:pt>
                <c:pt idx="94">
                  <c:v>19540.5</c:v>
                </c:pt>
                <c:pt idx="95">
                  <c:v>19577</c:v>
                </c:pt>
                <c:pt idx="96">
                  <c:v>19577</c:v>
                </c:pt>
                <c:pt idx="97">
                  <c:v>19579.5</c:v>
                </c:pt>
                <c:pt idx="98">
                  <c:v>19579.5</c:v>
                </c:pt>
                <c:pt idx="99">
                  <c:v>19606.5</c:v>
                </c:pt>
                <c:pt idx="100">
                  <c:v>19623.5</c:v>
                </c:pt>
                <c:pt idx="101">
                  <c:v>19628.5</c:v>
                </c:pt>
                <c:pt idx="102">
                  <c:v>19628.5</c:v>
                </c:pt>
                <c:pt idx="103">
                  <c:v>19631</c:v>
                </c:pt>
                <c:pt idx="104">
                  <c:v>19638</c:v>
                </c:pt>
                <c:pt idx="105">
                  <c:v>19638</c:v>
                </c:pt>
                <c:pt idx="106">
                  <c:v>19687</c:v>
                </c:pt>
                <c:pt idx="107">
                  <c:v>19687</c:v>
                </c:pt>
                <c:pt idx="108">
                  <c:v>20367</c:v>
                </c:pt>
                <c:pt idx="109">
                  <c:v>20367</c:v>
                </c:pt>
                <c:pt idx="110">
                  <c:v>20433</c:v>
                </c:pt>
                <c:pt idx="111">
                  <c:v>20433</c:v>
                </c:pt>
                <c:pt idx="112">
                  <c:v>20491.5</c:v>
                </c:pt>
                <c:pt idx="113">
                  <c:v>20491.5</c:v>
                </c:pt>
                <c:pt idx="114">
                  <c:v>20491.5</c:v>
                </c:pt>
                <c:pt idx="115">
                  <c:v>20499</c:v>
                </c:pt>
                <c:pt idx="116">
                  <c:v>20506</c:v>
                </c:pt>
                <c:pt idx="117">
                  <c:v>20506</c:v>
                </c:pt>
                <c:pt idx="118">
                  <c:v>20506</c:v>
                </c:pt>
                <c:pt idx="119">
                  <c:v>21278.5</c:v>
                </c:pt>
                <c:pt idx="120">
                  <c:v>21278.5</c:v>
                </c:pt>
                <c:pt idx="121">
                  <c:v>21278.5</c:v>
                </c:pt>
                <c:pt idx="122">
                  <c:v>21279</c:v>
                </c:pt>
                <c:pt idx="123">
                  <c:v>21279</c:v>
                </c:pt>
                <c:pt idx="124">
                  <c:v>21279</c:v>
                </c:pt>
                <c:pt idx="125">
                  <c:v>21323</c:v>
                </c:pt>
                <c:pt idx="126">
                  <c:v>21323</c:v>
                </c:pt>
                <c:pt idx="127">
                  <c:v>21381.5</c:v>
                </c:pt>
                <c:pt idx="128">
                  <c:v>21425.5</c:v>
                </c:pt>
                <c:pt idx="129">
                  <c:v>21428</c:v>
                </c:pt>
                <c:pt idx="130">
                  <c:v>22098</c:v>
                </c:pt>
                <c:pt idx="131">
                  <c:v>22168.5</c:v>
                </c:pt>
                <c:pt idx="132">
                  <c:v>22168.5</c:v>
                </c:pt>
                <c:pt idx="133">
                  <c:v>22168.5</c:v>
                </c:pt>
                <c:pt idx="134">
                  <c:v>22186</c:v>
                </c:pt>
                <c:pt idx="135">
                  <c:v>22186</c:v>
                </c:pt>
                <c:pt idx="136">
                  <c:v>22186</c:v>
                </c:pt>
                <c:pt idx="137">
                  <c:v>22220</c:v>
                </c:pt>
                <c:pt idx="138">
                  <c:v>22220</c:v>
                </c:pt>
                <c:pt idx="139">
                  <c:v>22220</c:v>
                </c:pt>
                <c:pt idx="140">
                  <c:v>22220</c:v>
                </c:pt>
                <c:pt idx="141">
                  <c:v>22222.5</c:v>
                </c:pt>
                <c:pt idx="142">
                  <c:v>22227.5</c:v>
                </c:pt>
                <c:pt idx="143">
                  <c:v>22237.5</c:v>
                </c:pt>
                <c:pt idx="144">
                  <c:v>22242</c:v>
                </c:pt>
                <c:pt idx="145">
                  <c:v>22247</c:v>
                </c:pt>
                <c:pt idx="146">
                  <c:v>22249.5</c:v>
                </c:pt>
                <c:pt idx="147">
                  <c:v>22252</c:v>
                </c:pt>
                <c:pt idx="148">
                  <c:v>22254</c:v>
                </c:pt>
                <c:pt idx="149">
                  <c:v>22269</c:v>
                </c:pt>
                <c:pt idx="150">
                  <c:v>22269</c:v>
                </c:pt>
                <c:pt idx="151">
                  <c:v>22274</c:v>
                </c:pt>
                <c:pt idx="152">
                  <c:v>22276.5</c:v>
                </c:pt>
                <c:pt idx="153">
                  <c:v>22283.5</c:v>
                </c:pt>
                <c:pt idx="154">
                  <c:v>22286</c:v>
                </c:pt>
                <c:pt idx="155">
                  <c:v>22288.5</c:v>
                </c:pt>
                <c:pt idx="156">
                  <c:v>22291</c:v>
                </c:pt>
                <c:pt idx="157">
                  <c:v>22296</c:v>
                </c:pt>
                <c:pt idx="158">
                  <c:v>22298</c:v>
                </c:pt>
                <c:pt idx="159">
                  <c:v>22300.5</c:v>
                </c:pt>
                <c:pt idx="160">
                  <c:v>22313</c:v>
                </c:pt>
                <c:pt idx="161">
                  <c:v>22318</c:v>
                </c:pt>
                <c:pt idx="162">
                  <c:v>22327.5</c:v>
                </c:pt>
                <c:pt idx="163">
                  <c:v>22330</c:v>
                </c:pt>
                <c:pt idx="164">
                  <c:v>22344.5</c:v>
                </c:pt>
                <c:pt idx="165">
                  <c:v>22352</c:v>
                </c:pt>
                <c:pt idx="166">
                  <c:v>22352</c:v>
                </c:pt>
                <c:pt idx="167">
                  <c:v>22354.5</c:v>
                </c:pt>
                <c:pt idx="168">
                  <c:v>22357</c:v>
                </c:pt>
                <c:pt idx="169">
                  <c:v>22362</c:v>
                </c:pt>
                <c:pt idx="170">
                  <c:v>22366.5</c:v>
                </c:pt>
                <c:pt idx="171">
                  <c:v>22366.5</c:v>
                </c:pt>
                <c:pt idx="172">
                  <c:v>22371.5</c:v>
                </c:pt>
                <c:pt idx="173">
                  <c:v>22374</c:v>
                </c:pt>
                <c:pt idx="174">
                  <c:v>22376.5</c:v>
                </c:pt>
                <c:pt idx="175">
                  <c:v>22388.5</c:v>
                </c:pt>
                <c:pt idx="176">
                  <c:v>22405.5</c:v>
                </c:pt>
                <c:pt idx="177">
                  <c:v>22420</c:v>
                </c:pt>
                <c:pt idx="178">
                  <c:v>22422.5</c:v>
                </c:pt>
                <c:pt idx="179">
                  <c:v>22432.5</c:v>
                </c:pt>
                <c:pt idx="180">
                  <c:v>22434.5</c:v>
                </c:pt>
                <c:pt idx="181">
                  <c:v>22437.5</c:v>
                </c:pt>
                <c:pt idx="182">
                  <c:v>22471</c:v>
                </c:pt>
                <c:pt idx="183">
                  <c:v>22824.5</c:v>
                </c:pt>
                <c:pt idx="184">
                  <c:v>22939</c:v>
                </c:pt>
                <c:pt idx="185">
                  <c:v>22963.5</c:v>
                </c:pt>
                <c:pt idx="186">
                  <c:v>22968.5</c:v>
                </c:pt>
                <c:pt idx="187">
                  <c:v>22971</c:v>
                </c:pt>
                <c:pt idx="188">
                  <c:v>22995.5</c:v>
                </c:pt>
                <c:pt idx="189">
                  <c:v>23027</c:v>
                </c:pt>
                <c:pt idx="190">
                  <c:v>23041.5</c:v>
                </c:pt>
                <c:pt idx="191">
                  <c:v>23083.5</c:v>
                </c:pt>
                <c:pt idx="192">
                  <c:v>23098</c:v>
                </c:pt>
                <c:pt idx="193">
                  <c:v>23100.5</c:v>
                </c:pt>
                <c:pt idx="194">
                  <c:v>23103</c:v>
                </c:pt>
                <c:pt idx="195">
                  <c:v>23105</c:v>
                </c:pt>
                <c:pt idx="196">
                  <c:v>23105.5</c:v>
                </c:pt>
                <c:pt idx="197">
                  <c:v>23107.5</c:v>
                </c:pt>
                <c:pt idx="198">
                  <c:v>23110</c:v>
                </c:pt>
                <c:pt idx="199">
                  <c:v>23125</c:v>
                </c:pt>
                <c:pt idx="200">
                  <c:v>23127.5</c:v>
                </c:pt>
                <c:pt idx="201">
                  <c:v>23132</c:v>
                </c:pt>
                <c:pt idx="202">
                  <c:v>23139.5</c:v>
                </c:pt>
                <c:pt idx="203">
                  <c:v>23147</c:v>
                </c:pt>
                <c:pt idx="204">
                  <c:v>23154</c:v>
                </c:pt>
                <c:pt idx="205">
                  <c:v>23156.5</c:v>
                </c:pt>
                <c:pt idx="206">
                  <c:v>23159</c:v>
                </c:pt>
                <c:pt idx="207">
                  <c:v>23166.5</c:v>
                </c:pt>
                <c:pt idx="208">
                  <c:v>23169</c:v>
                </c:pt>
                <c:pt idx="209">
                  <c:v>23171</c:v>
                </c:pt>
                <c:pt idx="210">
                  <c:v>23171.5</c:v>
                </c:pt>
                <c:pt idx="211">
                  <c:v>23188.5</c:v>
                </c:pt>
                <c:pt idx="212">
                  <c:v>23193</c:v>
                </c:pt>
                <c:pt idx="213">
                  <c:v>23195.5</c:v>
                </c:pt>
                <c:pt idx="214">
                  <c:v>23198</c:v>
                </c:pt>
                <c:pt idx="215">
                  <c:v>23205.5</c:v>
                </c:pt>
                <c:pt idx="216">
                  <c:v>23210.5</c:v>
                </c:pt>
                <c:pt idx="217">
                  <c:v>23213</c:v>
                </c:pt>
                <c:pt idx="218">
                  <c:v>23227.5</c:v>
                </c:pt>
                <c:pt idx="219">
                  <c:v>23239</c:v>
                </c:pt>
                <c:pt idx="220">
                  <c:v>23242</c:v>
                </c:pt>
                <c:pt idx="221">
                  <c:v>23261.5</c:v>
                </c:pt>
                <c:pt idx="222">
                  <c:v>23298</c:v>
                </c:pt>
                <c:pt idx="223">
                  <c:v>23300.5</c:v>
                </c:pt>
                <c:pt idx="224">
                  <c:v>23327.5</c:v>
                </c:pt>
                <c:pt idx="225">
                  <c:v>23330</c:v>
                </c:pt>
                <c:pt idx="226">
                  <c:v>23342</c:v>
                </c:pt>
                <c:pt idx="227">
                  <c:v>23342</c:v>
                </c:pt>
                <c:pt idx="228">
                  <c:v>23359</c:v>
                </c:pt>
                <c:pt idx="229">
                  <c:v>23386</c:v>
                </c:pt>
                <c:pt idx="230">
                  <c:v>23386</c:v>
                </c:pt>
                <c:pt idx="231">
                  <c:v>23795</c:v>
                </c:pt>
                <c:pt idx="232">
                  <c:v>23797.5</c:v>
                </c:pt>
                <c:pt idx="233">
                  <c:v>23817</c:v>
                </c:pt>
                <c:pt idx="234">
                  <c:v>23822</c:v>
                </c:pt>
                <c:pt idx="235">
                  <c:v>23831.5</c:v>
                </c:pt>
                <c:pt idx="236">
                  <c:v>23836.5</c:v>
                </c:pt>
                <c:pt idx="237">
                  <c:v>23946.5</c:v>
                </c:pt>
                <c:pt idx="238">
                  <c:v>23949</c:v>
                </c:pt>
                <c:pt idx="239">
                  <c:v>23951</c:v>
                </c:pt>
                <c:pt idx="240">
                  <c:v>23953.5</c:v>
                </c:pt>
                <c:pt idx="241">
                  <c:v>23956</c:v>
                </c:pt>
                <c:pt idx="242">
                  <c:v>23961</c:v>
                </c:pt>
                <c:pt idx="243">
                  <c:v>23963.5</c:v>
                </c:pt>
                <c:pt idx="244">
                  <c:v>24049</c:v>
                </c:pt>
                <c:pt idx="245">
                  <c:v>24912</c:v>
                </c:pt>
                <c:pt idx="246">
                  <c:v>25763</c:v>
                </c:pt>
                <c:pt idx="247">
                  <c:v>26753</c:v>
                </c:pt>
                <c:pt idx="248">
                  <c:v>27621</c:v>
                </c:pt>
                <c:pt idx="249">
                  <c:v>27713.5</c:v>
                </c:pt>
                <c:pt idx="250">
                  <c:v>27723.5</c:v>
                </c:pt>
                <c:pt idx="251">
                  <c:v>28376.5</c:v>
                </c:pt>
                <c:pt idx="252">
                  <c:v>28467</c:v>
                </c:pt>
                <c:pt idx="253">
                  <c:v>28467</c:v>
                </c:pt>
                <c:pt idx="254">
                  <c:v>28467</c:v>
                </c:pt>
                <c:pt idx="255">
                  <c:v>28594</c:v>
                </c:pt>
                <c:pt idx="256">
                  <c:v>28611</c:v>
                </c:pt>
                <c:pt idx="257">
                  <c:v>29313</c:v>
                </c:pt>
                <c:pt idx="258">
                  <c:v>29330</c:v>
                </c:pt>
                <c:pt idx="259">
                  <c:v>29354.5</c:v>
                </c:pt>
                <c:pt idx="260">
                  <c:v>29442.5</c:v>
                </c:pt>
                <c:pt idx="261">
                  <c:v>29442.5</c:v>
                </c:pt>
                <c:pt idx="262">
                  <c:v>29447.5</c:v>
                </c:pt>
                <c:pt idx="263">
                  <c:v>30129.5</c:v>
                </c:pt>
                <c:pt idx="264">
                  <c:v>30232</c:v>
                </c:pt>
                <c:pt idx="265">
                  <c:v>30237</c:v>
                </c:pt>
                <c:pt idx="266">
                  <c:v>31195.5</c:v>
                </c:pt>
                <c:pt idx="267">
                  <c:v>31234.5</c:v>
                </c:pt>
                <c:pt idx="268">
                  <c:v>31264</c:v>
                </c:pt>
                <c:pt idx="269">
                  <c:v>31941.5</c:v>
                </c:pt>
                <c:pt idx="270">
                  <c:v>31961</c:v>
                </c:pt>
                <c:pt idx="271">
                  <c:v>32005</c:v>
                </c:pt>
                <c:pt idx="272">
                  <c:v>32080.5</c:v>
                </c:pt>
                <c:pt idx="273">
                  <c:v>33034</c:v>
                </c:pt>
                <c:pt idx="274">
                  <c:v>33092.5</c:v>
                </c:pt>
                <c:pt idx="275">
                  <c:v>33775</c:v>
                </c:pt>
                <c:pt idx="276">
                  <c:v>33777.5</c:v>
                </c:pt>
                <c:pt idx="277">
                  <c:v>33789.5</c:v>
                </c:pt>
                <c:pt idx="278">
                  <c:v>33792</c:v>
                </c:pt>
                <c:pt idx="279">
                  <c:v>33836</c:v>
                </c:pt>
                <c:pt idx="280">
                  <c:v>33838.5</c:v>
                </c:pt>
                <c:pt idx="281">
                  <c:v>33863</c:v>
                </c:pt>
                <c:pt idx="282">
                  <c:v>33863</c:v>
                </c:pt>
                <c:pt idx="283">
                  <c:v>33865.5</c:v>
                </c:pt>
                <c:pt idx="284">
                  <c:v>33865.5</c:v>
                </c:pt>
                <c:pt idx="285">
                  <c:v>33865.5</c:v>
                </c:pt>
                <c:pt idx="286">
                  <c:v>33865.5</c:v>
                </c:pt>
                <c:pt idx="287">
                  <c:v>33868</c:v>
                </c:pt>
                <c:pt idx="288">
                  <c:v>33868</c:v>
                </c:pt>
                <c:pt idx="289">
                  <c:v>33868</c:v>
                </c:pt>
                <c:pt idx="290">
                  <c:v>33868</c:v>
                </c:pt>
                <c:pt idx="291">
                  <c:v>33904.5</c:v>
                </c:pt>
                <c:pt idx="292">
                  <c:v>33907</c:v>
                </c:pt>
                <c:pt idx="293">
                  <c:v>34543</c:v>
                </c:pt>
                <c:pt idx="294">
                  <c:v>34601.5</c:v>
                </c:pt>
                <c:pt idx="295">
                  <c:v>34601.5</c:v>
                </c:pt>
                <c:pt idx="296">
                  <c:v>34601.5</c:v>
                </c:pt>
                <c:pt idx="297">
                  <c:v>34662.5</c:v>
                </c:pt>
                <c:pt idx="298">
                  <c:v>34670</c:v>
                </c:pt>
                <c:pt idx="299">
                  <c:v>34733.5</c:v>
                </c:pt>
                <c:pt idx="300">
                  <c:v>34736</c:v>
                </c:pt>
                <c:pt idx="301">
                  <c:v>34736</c:v>
                </c:pt>
                <c:pt idx="302">
                  <c:v>34762.5</c:v>
                </c:pt>
                <c:pt idx="303">
                  <c:v>34765</c:v>
                </c:pt>
                <c:pt idx="304">
                  <c:v>34809</c:v>
                </c:pt>
                <c:pt idx="305">
                  <c:v>34811.5</c:v>
                </c:pt>
                <c:pt idx="306">
                  <c:v>35428</c:v>
                </c:pt>
                <c:pt idx="307">
                  <c:v>35542.5</c:v>
                </c:pt>
                <c:pt idx="308">
                  <c:v>35562</c:v>
                </c:pt>
                <c:pt idx="309">
                  <c:v>35572</c:v>
                </c:pt>
                <c:pt idx="310">
                  <c:v>35574.5</c:v>
                </c:pt>
                <c:pt idx="311">
                  <c:v>35682</c:v>
                </c:pt>
                <c:pt idx="312">
                  <c:v>35682</c:v>
                </c:pt>
                <c:pt idx="313">
                  <c:v>35682</c:v>
                </c:pt>
                <c:pt idx="314">
                  <c:v>36442.5</c:v>
                </c:pt>
                <c:pt idx="315">
                  <c:v>36630.5</c:v>
                </c:pt>
                <c:pt idx="316">
                  <c:v>36630.5</c:v>
                </c:pt>
                <c:pt idx="317">
                  <c:v>36630.5</c:v>
                </c:pt>
                <c:pt idx="318">
                  <c:v>38216</c:v>
                </c:pt>
                <c:pt idx="319">
                  <c:v>38438</c:v>
                </c:pt>
                <c:pt idx="320">
                  <c:v>39128</c:v>
                </c:pt>
              </c:numCache>
            </c:numRef>
          </c:xVal>
          <c:yVal>
            <c:numRef>
              <c:f>A!$N$21:$N$341</c:f>
              <c:numCache>
                <c:formatCode>General</c:formatCode>
                <c:ptCount val="321"/>
                <c:pt idx="3">
                  <c:v>1.9912219991965685E-2</c:v>
                </c:pt>
                <c:pt idx="4">
                  <c:v>1.6503479993843939E-2</c:v>
                </c:pt>
                <c:pt idx="5">
                  <c:v>6.0213800024939701E-3</c:v>
                </c:pt>
                <c:pt idx="7">
                  <c:v>2.4510599992936477E-2</c:v>
                </c:pt>
                <c:pt idx="8">
                  <c:v>2.5322299996332731E-2</c:v>
                </c:pt>
                <c:pt idx="9">
                  <c:v>2.54339999955846E-2</c:v>
                </c:pt>
                <c:pt idx="11">
                  <c:v>7.3517799974069931E-3</c:v>
                </c:pt>
                <c:pt idx="12">
                  <c:v>9.8634800015133806E-3</c:v>
                </c:pt>
                <c:pt idx="14">
                  <c:v>3.6102040001424029E-2</c:v>
                </c:pt>
                <c:pt idx="15">
                  <c:v>3.8102040001831483E-2</c:v>
                </c:pt>
                <c:pt idx="16">
                  <c:v>3.9613739994820207E-2</c:v>
                </c:pt>
                <c:pt idx="17">
                  <c:v>3.0125439996481873E-2</c:v>
                </c:pt>
                <c:pt idx="23">
                  <c:v>2.5025579998327885E-2</c:v>
                </c:pt>
                <c:pt idx="27">
                  <c:v>4.390231999423122E-2</c:v>
                </c:pt>
                <c:pt idx="28">
                  <c:v>5.7143979996908456E-2</c:v>
                </c:pt>
                <c:pt idx="29">
                  <c:v>5.0167380002676509E-2</c:v>
                </c:pt>
                <c:pt idx="30">
                  <c:v>4.5758640000713058E-2</c:v>
                </c:pt>
                <c:pt idx="31">
                  <c:v>4.7758640001120511E-2</c:v>
                </c:pt>
                <c:pt idx="32">
                  <c:v>2.7987959998426959E-2</c:v>
                </c:pt>
                <c:pt idx="33">
                  <c:v>2.6170479999564122E-2</c:v>
                </c:pt>
                <c:pt idx="34">
                  <c:v>3.2761739996203687E-2</c:v>
                </c:pt>
                <c:pt idx="35">
                  <c:v>3.9376399996399414E-2</c:v>
                </c:pt>
                <c:pt idx="36">
                  <c:v>3.9455960002669599E-2</c:v>
                </c:pt>
                <c:pt idx="37">
                  <c:v>4.1079859998717438E-2</c:v>
                </c:pt>
                <c:pt idx="38">
                  <c:v>4.6591559999797028E-2</c:v>
                </c:pt>
                <c:pt idx="39">
                  <c:v>5.9112619994266424E-2</c:v>
                </c:pt>
                <c:pt idx="40">
                  <c:v>3.461495999363251E-2</c:v>
                </c:pt>
                <c:pt idx="41">
                  <c:v>4.4538499998452608E-2</c:v>
                </c:pt>
                <c:pt idx="42">
                  <c:v>5.0538499992399011E-2</c:v>
                </c:pt>
                <c:pt idx="43">
                  <c:v>5.1538499996240716E-2</c:v>
                </c:pt>
                <c:pt idx="44">
                  <c:v>5.2096999992500059E-2</c:v>
                </c:pt>
                <c:pt idx="45">
                  <c:v>3.760869999678107E-2</c:v>
                </c:pt>
                <c:pt idx="46">
                  <c:v>3.4641459998965729E-2</c:v>
                </c:pt>
                <c:pt idx="47">
                  <c:v>3.5641459995531477E-2</c:v>
                </c:pt>
                <c:pt idx="51">
                  <c:v>5.1391719993262086E-2</c:v>
                </c:pt>
                <c:pt idx="70">
                  <c:v>5.8522399995126761E-2</c:v>
                </c:pt>
                <c:pt idx="79">
                  <c:v>6.6601959995750804E-2</c:v>
                </c:pt>
                <c:pt idx="81">
                  <c:v>6.3887439995596651E-2</c:v>
                </c:pt>
                <c:pt idx="86">
                  <c:v>5.6910840001364704E-2</c:v>
                </c:pt>
                <c:pt idx="87">
                  <c:v>6.1910839998745359E-2</c:v>
                </c:pt>
                <c:pt idx="95">
                  <c:v>7.3420359993178863E-2</c:v>
                </c:pt>
                <c:pt idx="96">
                  <c:v>7.5220359991362784E-2</c:v>
                </c:pt>
                <c:pt idx="99">
                  <c:v>7.6358419995813165E-2</c:v>
                </c:pt>
                <c:pt idx="101">
                  <c:v>8.6461380000400823E-2</c:v>
                </c:pt>
                <c:pt idx="102">
                  <c:v>8.9461379997374024E-2</c:v>
                </c:pt>
                <c:pt idx="103">
                  <c:v>7.3973079997813329E-2</c:v>
                </c:pt>
                <c:pt idx="104">
                  <c:v>7.3505839995050337E-2</c:v>
                </c:pt>
                <c:pt idx="105">
                  <c:v>7.400583999697119E-2</c:v>
                </c:pt>
                <c:pt idx="115">
                  <c:v>8.9035320001130458E-2</c:v>
                </c:pt>
                <c:pt idx="127">
                  <c:v>8.4665419992234092E-2</c:v>
                </c:pt>
                <c:pt idx="128">
                  <c:v>9.0871339991281275E-2</c:v>
                </c:pt>
                <c:pt idx="129">
                  <c:v>8.6383039997599553E-2</c:v>
                </c:pt>
                <c:pt idx="147">
                  <c:v>0.1012393599958159</c:v>
                </c:pt>
                <c:pt idx="258">
                  <c:v>0.16476439999678405</c:v>
                </c:pt>
                <c:pt idx="259">
                  <c:v>0.16463905999262352</c:v>
                </c:pt>
                <c:pt idx="260">
                  <c:v>0.18167089999769814</c:v>
                </c:pt>
                <c:pt idx="261">
                  <c:v>0.18236089999845717</c:v>
                </c:pt>
                <c:pt idx="262">
                  <c:v>0.18103429999609943</c:v>
                </c:pt>
                <c:pt idx="265">
                  <c:v>0.17339915999764344</c:v>
                </c:pt>
                <c:pt idx="267">
                  <c:v>0.18417745999613544</c:v>
                </c:pt>
                <c:pt idx="272">
                  <c:v>0.19781674000114435</c:v>
                </c:pt>
                <c:pt idx="273">
                  <c:v>0.20582912000099896</c:v>
                </c:pt>
                <c:pt idx="286">
                  <c:v>0.21960053999646334</c:v>
                </c:pt>
                <c:pt idx="288">
                  <c:v>0.21748223999748006</c:v>
                </c:pt>
                <c:pt idx="289">
                  <c:v>0.21748223999748006</c:v>
                </c:pt>
                <c:pt idx="290">
                  <c:v>0.21758223999495385</c:v>
                </c:pt>
                <c:pt idx="294">
                  <c:v>0.22567501999583328</c:v>
                </c:pt>
                <c:pt idx="295">
                  <c:v>0.22567501999583328</c:v>
                </c:pt>
                <c:pt idx="296">
                  <c:v>0.2259750199955306</c:v>
                </c:pt>
                <c:pt idx="306">
                  <c:v>0.2369030399931944</c:v>
                </c:pt>
                <c:pt idx="308">
                  <c:v>0.23883015999308554</c:v>
                </c:pt>
                <c:pt idx="319">
                  <c:v>0.26748984000005294</c:v>
                </c:pt>
                <c:pt idx="320">
                  <c:v>0.27571903999341885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5AB8-4D3B-9B2D-933A27174137}"/>
            </c:ext>
          </c:extLst>
        </c:ser>
        <c:ser>
          <c:idx val="7"/>
          <c:order val="7"/>
          <c:tx>
            <c:strRef>
              <c:f>A!$O$20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A!$F$21:$F$341</c:f>
              <c:numCache>
                <c:formatCode>General</c:formatCode>
                <c:ptCount val="321"/>
                <c:pt idx="0">
                  <c:v>9873</c:v>
                </c:pt>
                <c:pt idx="1">
                  <c:v>9873</c:v>
                </c:pt>
                <c:pt idx="2">
                  <c:v>10677.5</c:v>
                </c:pt>
                <c:pt idx="3">
                  <c:v>11391.5</c:v>
                </c:pt>
                <c:pt idx="4">
                  <c:v>11411</c:v>
                </c:pt>
                <c:pt idx="5">
                  <c:v>11628.5</c:v>
                </c:pt>
                <c:pt idx="6">
                  <c:v>12494</c:v>
                </c:pt>
                <c:pt idx="7">
                  <c:v>12545</c:v>
                </c:pt>
                <c:pt idx="8">
                  <c:v>12547.5</c:v>
                </c:pt>
                <c:pt idx="9">
                  <c:v>12550</c:v>
                </c:pt>
                <c:pt idx="10">
                  <c:v>13391.5</c:v>
                </c:pt>
                <c:pt idx="11">
                  <c:v>13408.5</c:v>
                </c:pt>
                <c:pt idx="12">
                  <c:v>13411</c:v>
                </c:pt>
                <c:pt idx="13">
                  <c:v>13924.5</c:v>
                </c:pt>
                <c:pt idx="14">
                  <c:v>14103</c:v>
                </c:pt>
                <c:pt idx="15">
                  <c:v>14103</c:v>
                </c:pt>
                <c:pt idx="16">
                  <c:v>14105.5</c:v>
                </c:pt>
                <c:pt idx="17">
                  <c:v>14108</c:v>
                </c:pt>
                <c:pt idx="18">
                  <c:v>14132.5</c:v>
                </c:pt>
                <c:pt idx="19">
                  <c:v>14134.5</c:v>
                </c:pt>
                <c:pt idx="20">
                  <c:v>14137</c:v>
                </c:pt>
                <c:pt idx="21">
                  <c:v>14139.5</c:v>
                </c:pt>
                <c:pt idx="22">
                  <c:v>14144.5</c:v>
                </c:pt>
                <c:pt idx="23">
                  <c:v>14193.5</c:v>
                </c:pt>
                <c:pt idx="24">
                  <c:v>14208</c:v>
                </c:pt>
                <c:pt idx="25">
                  <c:v>14235</c:v>
                </c:pt>
                <c:pt idx="26">
                  <c:v>14235</c:v>
                </c:pt>
                <c:pt idx="27">
                  <c:v>14274</c:v>
                </c:pt>
                <c:pt idx="28">
                  <c:v>15073.5</c:v>
                </c:pt>
                <c:pt idx="29">
                  <c:v>15078.5</c:v>
                </c:pt>
                <c:pt idx="30">
                  <c:v>15098</c:v>
                </c:pt>
                <c:pt idx="31">
                  <c:v>15098</c:v>
                </c:pt>
                <c:pt idx="32">
                  <c:v>15147</c:v>
                </c:pt>
                <c:pt idx="33">
                  <c:v>15186</c:v>
                </c:pt>
                <c:pt idx="34">
                  <c:v>15205.5</c:v>
                </c:pt>
                <c:pt idx="35">
                  <c:v>15230</c:v>
                </c:pt>
                <c:pt idx="36">
                  <c:v>15247</c:v>
                </c:pt>
                <c:pt idx="37">
                  <c:v>15914.5</c:v>
                </c:pt>
                <c:pt idx="38">
                  <c:v>15917</c:v>
                </c:pt>
                <c:pt idx="39">
                  <c:v>15921.5</c:v>
                </c:pt>
                <c:pt idx="40">
                  <c:v>15922</c:v>
                </c:pt>
                <c:pt idx="41">
                  <c:v>16012.5</c:v>
                </c:pt>
                <c:pt idx="42">
                  <c:v>16012.5</c:v>
                </c:pt>
                <c:pt idx="43">
                  <c:v>16012.5</c:v>
                </c:pt>
                <c:pt idx="44">
                  <c:v>16025</c:v>
                </c:pt>
                <c:pt idx="45">
                  <c:v>16027.5</c:v>
                </c:pt>
                <c:pt idx="46">
                  <c:v>16034.5</c:v>
                </c:pt>
                <c:pt idx="47">
                  <c:v>16034.5</c:v>
                </c:pt>
                <c:pt idx="48">
                  <c:v>16034.5</c:v>
                </c:pt>
                <c:pt idx="49">
                  <c:v>16034.5</c:v>
                </c:pt>
                <c:pt idx="50">
                  <c:v>16171</c:v>
                </c:pt>
                <c:pt idx="51">
                  <c:v>16729</c:v>
                </c:pt>
                <c:pt idx="52">
                  <c:v>17638.5</c:v>
                </c:pt>
                <c:pt idx="53">
                  <c:v>17658</c:v>
                </c:pt>
                <c:pt idx="54">
                  <c:v>17738.5</c:v>
                </c:pt>
                <c:pt idx="55">
                  <c:v>17738.5</c:v>
                </c:pt>
                <c:pt idx="56">
                  <c:v>17772.5</c:v>
                </c:pt>
                <c:pt idx="57">
                  <c:v>17772.5</c:v>
                </c:pt>
                <c:pt idx="58">
                  <c:v>17790</c:v>
                </c:pt>
                <c:pt idx="59">
                  <c:v>17814</c:v>
                </c:pt>
                <c:pt idx="60">
                  <c:v>17814</c:v>
                </c:pt>
                <c:pt idx="61">
                  <c:v>17819</c:v>
                </c:pt>
                <c:pt idx="62">
                  <c:v>18628.5</c:v>
                </c:pt>
                <c:pt idx="63">
                  <c:v>18628.5</c:v>
                </c:pt>
                <c:pt idx="64">
                  <c:v>18633.5</c:v>
                </c:pt>
                <c:pt idx="65">
                  <c:v>18633.5</c:v>
                </c:pt>
                <c:pt idx="66">
                  <c:v>18640.5</c:v>
                </c:pt>
                <c:pt idx="67">
                  <c:v>18640.5</c:v>
                </c:pt>
                <c:pt idx="68">
                  <c:v>18643</c:v>
                </c:pt>
                <c:pt idx="69">
                  <c:v>18643</c:v>
                </c:pt>
                <c:pt idx="70">
                  <c:v>18680</c:v>
                </c:pt>
                <c:pt idx="71">
                  <c:v>18682</c:v>
                </c:pt>
                <c:pt idx="72">
                  <c:v>18682</c:v>
                </c:pt>
                <c:pt idx="73">
                  <c:v>18684.5</c:v>
                </c:pt>
                <c:pt idx="74">
                  <c:v>18684.5</c:v>
                </c:pt>
                <c:pt idx="75">
                  <c:v>18687</c:v>
                </c:pt>
                <c:pt idx="76">
                  <c:v>18687</c:v>
                </c:pt>
                <c:pt idx="77">
                  <c:v>18689.5</c:v>
                </c:pt>
                <c:pt idx="78">
                  <c:v>18689.5</c:v>
                </c:pt>
                <c:pt idx="79">
                  <c:v>18697</c:v>
                </c:pt>
                <c:pt idx="80">
                  <c:v>18729</c:v>
                </c:pt>
                <c:pt idx="81">
                  <c:v>18758</c:v>
                </c:pt>
                <c:pt idx="82">
                  <c:v>18758</c:v>
                </c:pt>
                <c:pt idx="83">
                  <c:v>18758</c:v>
                </c:pt>
                <c:pt idx="84">
                  <c:v>18758</c:v>
                </c:pt>
                <c:pt idx="85">
                  <c:v>18758</c:v>
                </c:pt>
                <c:pt idx="86">
                  <c:v>18763</c:v>
                </c:pt>
                <c:pt idx="87">
                  <c:v>18763</c:v>
                </c:pt>
                <c:pt idx="88">
                  <c:v>18780</c:v>
                </c:pt>
                <c:pt idx="89">
                  <c:v>19350</c:v>
                </c:pt>
                <c:pt idx="90">
                  <c:v>19350</c:v>
                </c:pt>
                <c:pt idx="91">
                  <c:v>19538</c:v>
                </c:pt>
                <c:pt idx="92">
                  <c:v>19538</c:v>
                </c:pt>
                <c:pt idx="93">
                  <c:v>19540.5</c:v>
                </c:pt>
                <c:pt idx="94">
                  <c:v>19540.5</c:v>
                </c:pt>
                <c:pt idx="95">
                  <c:v>19577</c:v>
                </c:pt>
                <c:pt idx="96">
                  <c:v>19577</c:v>
                </c:pt>
                <c:pt idx="97">
                  <c:v>19579.5</c:v>
                </c:pt>
                <c:pt idx="98">
                  <c:v>19579.5</c:v>
                </c:pt>
                <c:pt idx="99">
                  <c:v>19606.5</c:v>
                </c:pt>
                <c:pt idx="100">
                  <c:v>19623.5</c:v>
                </c:pt>
                <c:pt idx="101">
                  <c:v>19628.5</c:v>
                </c:pt>
                <c:pt idx="102">
                  <c:v>19628.5</c:v>
                </c:pt>
                <c:pt idx="103">
                  <c:v>19631</c:v>
                </c:pt>
                <c:pt idx="104">
                  <c:v>19638</c:v>
                </c:pt>
                <c:pt idx="105">
                  <c:v>19638</c:v>
                </c:pt>
                <c:pt idx="106">
                  <c:v>19687</c:v>
                </c:pt>
                <c:pt idx="107">
                  <c:v>19687</c:v>
                </c:pt>
                <c:pt idx="108">
                  <c:v>20367</c:v>
                </c:pt>
                <c:pt idx="109">
                  <c:v>20367</c:v>
                </c:pt>
                <c:pt idx="110">
                  <c:v>20433</c:v>
                </c:pt>
                <c:pt idx="111">
                  <c:v>20433</c:v>
                </c:pt>
                <c:pt idx="112">
                  <c:v>20491.5</c:v>
                </c:pt>
                <c:pt idx="113">
                  <c:v>20491.5</c:v>
                </c:pt>
                <c:pt idx="114">
                  <c:v>20491.5</c:v>
                </c:pt>
                <c:pt idx="115">
                  <c:v>20499</c:v>
                </c:pt>
                <c:pt idx="116">
                  <c:v>20506</c:v>
                </c:pt>
                <c:pt idx="117">
                  <c:v>20506</c:v>
                </c:pt>
                <c:pt idx="118">
                  <c:v>20506</c:v>
                </c:pt>
                <c:pt idx="119">
                  <c:v>21278.5</c:v>
                </c:pt>
                <c:pt idx="120">
                  <c:v>21278.5</c:v>
                </c:pt>
                <c:pt idx="121">
                  <c:v>21278.5</c:v>
                </c:pt>
                <c:pt idx="122">
                  <c:v>21279</c:v>
                </c:pt>
                <c:pt idx="123">
                  <c:v>21279</c:v>
                </c:pt>
                <c:pt idx="124">
                  <c:v>21279</c:v>
                </c:pt>
                <c:pt idx="125">
                  <c:v>21323</c:v>
                </c:pt>
                <c:pt idx="126">
                  <c:v>21323</c:v>
                </c:pt>
                <c:pt idx="127">
                  <c:v>21381.5</c:v>
                </c:pt>
                <c:pt idx="128">
                  <c:v>21425.5</c:v>
                </c:pt>
                <c:pt idx="129">
                  <c:v>21428</c:v>
                </c:pt>
                <c:pt idx="130">
                  <c:v>22098</c:v>
                </c:pt>
                <c:pt idx="131">
                  <c:v>22168.5</c:v>
                </c:pt>
                <c:pt idx="132">
                  <c:v>22168.5</c:v>
                </c:pt>
                <c:pt idx="133">
                  <c:v>22168.5</c:v>
                </c:pt>
                <c:pt idx="134">
                  <c:v>22186</c:v>
                </c:pt>
                <c:pt idx="135">
                  <c:v>22186</c:v>
                </c:pt>
                <c:pt idx="136">
                  <c:v>22186</c:v>
                </c:pt>
                <c:pt idx="137">
                  <c:v>22220</c:v>
                </c:pt>
                <c:pt idx="138">
                  <c:v>22220</c:v>
                </c:pt>
                <c:pt idx="139">
                  <c:v>22220</c:v>
                </c:pt>
                <c:pt idx="140">
                  <c:v>22220</c:v>
                </c:pt>
                <c:pt idx="141">
                  <c:v>22222.5</c:v>
                </c:pt>
                <c:pt idx="142">
                  <c:v>22227.5</c:v>
                </c:pt>
                <c:pt idx="143">
                  <c:v>22237.5</c:v>
                </c:pt>
                <c:pt idx="144">
                  <c:v>22242</c:v>
                </c:pt>
                <c:pt idx="145">
                  <c:v>22247</c:v>
                </c:pt>
                <c:pt idx="146">
                  <c:v>22249.5</c:v>
                </c:pt>
                <c:pt idx="147">
                  <c:v>22252</c:v>
                </c:pt>
                <c:pt idx="148">
                  <c:v>22254</c:v>
                </c:pt>
                <c:pt idx="149">
                  <c:v>22269</c:v>
                </c:pt>
                <c:pt idx="150">
                  <c:v>22269</c:v>
                </c:pt>
                <c:pt idx="151">
                  <c:v>22274</c:v>
                </c:pt>
                <c:pt idx="152">
                  <c:v>22276.5</c:v>
                </c:pt>
                <c:pt idx="153">
                  <c:v>22283.5</c:v>
                </c:pt>
                <c:pt idx="154">
                  <c:v>22286</c:v>
                </c:pt>
                <c:pt idx="155">
                  <c:v>22288.5</c:v>
                </c:pt>
                <c:pt idx="156">
                  <c:v>22291</c:v>
                </c:pt>
                <c:pt idx="157">
                  <c:v>22296</c:v>
                </c:pt>
                <c:pt idx="158">
                  <c:v>22298</c:v>
                </c:pt>
                <c:pt idx="159">
                  <c:v>22300.5</c:v>
                </c:pt>
                <c:pt idx="160">
                  <c:v>22313</c:v>
                </c:pt>
                <c:pt idx="161">
                  <c:v>22318</c:v>
                </c:pt>
                <c:pt idx="162">
                  <c:v>22327.5</c:v>
                </c:pt>
                <c:pt idx="163">
                  <c:v>22330</c:v>
                </c:pt>
                <c:pt idx="164">
                  <c:v>22344.5</c:v>
                </c:pt>
                <c:pt idx="165">
                  <c:v>22352</c:v>
                </c:pt>
                <c:pt idx="166">
                  <c:v>22352</c:v>
                </c:pt>
                <c:pt idx="167">
                  <c:v>22354.5</c:v>
                </c:pt>
                <c:pt idx="168">
                  <c:v>22357</c:v>
                </c:pt>
                <c:pt idx="169">
                  <c:v>22362</c:v>
                </c:pt>
                <c:pt idx="170">
                  <c:v>22366.5</c:v>
                </c:pt>
                <c:pt idx="171">
                  <c:v>22366.5</c:v>
                </c:pt>
                <c:pt idx="172">
                  <c:v>22371.5</c:v>
                </c:pt>
                <c:pt idx="173">
                  <c:v>22374</c:v>
                </c:pt>
                <c:pt idx="174">
                  <c:v>22376.5</c:v>
                </c:pt>
                <c:pt idx="175">
                  <c:v>22388.5</c:v>
                </c:pt>
                <c:pt idx="176">
                  <c:v>22405.5</c:v>
                </c:pt>
                <c:pt idx="177">
                  <c:v>22420</c:v>
                </c:pt>
                <c:pt idx="178">
                  <c:v>22422.5</c:v>
                </c:pt>
                <c:pt idx="179">
                  <c:v>22432.5</c:v>
                </c:pt>
                <c:pt idx="180">
                  <c:v>22434.5</c:v>
                </c:pt>
                <c:pt idx="181">
                  <c:v>22437.5</c:v>
                </c:pt>
                <c:pt idx="182">
                  <c:v>22471</c:v>
                </c:pt>
                <c:pt idx="183">
                  <c:v>22824.5</c:v>
                </c:pt>
                <c:pt idx="184">
                  <c:v>22939</c:v>
                </c:pt>
                <c:pt idx="185">
                  <c:v>22963.5</c:v>
                </c:pt>
                <c:pt idx="186">
                  <c:v>22968.5</c:v>
                </c:pt>
                <c:pt idx="187">
                  <c:v>22971</c:v>
                </c:pt>
                <c:pt idx="188">
                  <c:v>22995.5</c:v>
                </c:pt>
                <c:pt idx="189">
                  <c:v>23027</c:v>
                </c:pt>
                <c:pt idx="190">
                  <c:v>23041.5</c:v>
                </c:pt>
                <c:pt idx="191">
                  <c:v>23083.5</c:v>
                </c:pt>
                <c:pt idx="192">
                  <c:v>23098</c:v>
                </c:pt>
                <c:pt idx="193">
                  <c:v>23100.5</c:v>
                </c:pt>
                <c:pt idx="194">
                  <c:v>23103</c:v>
                </c:pt>
                <c:pt idx="195">
                  <c:v>23105</c:v>
                </c:pt>
                <c:pt idx="196">
                  <c:v>23105.5</c:v>
                </c:pt>
                <c:pt idx="197">
                  <c:v>23107.5</c:v>
                </c:pt>
                <c:pt idx="198">
                  <c:v>23110</c:v>
                </c:pt>
                <c:pt idx="199">
                  <c:v>23125</c:v>
                </c:pt>
                <c:pt idx="200">
                  <c:v>23127.5</c:v>
                </c:pt>
                <c:pt idx="201">
                  <c:v>23132</c:v>
                </c:pt>
                <c:pt idx="202">
                  <c:v>23139.5</c:v>
                </c:pt>
                <c:pt idx="203">
                  <c:v>23147</c:v>
                </c:pt>
                <c:pt idx="204">
                  <c:v>23154</c:v>
                </c:pt>
                <c:pt idx="205">
                  <c:v>23156.5</c:v>
                </c:pt>
                <c:pt idx="206">
                  <c:v>23159</c:v>
                </c:pt>
                <c:pt idx="207">
                  <c:v>23166.5</c:v>
                </c:pt>
                <c:pt idx="208">
                  <c:v>23169</c:v>
                </c:pt>
                <c:pt idx="209">
                  <c:v>23171</c:v>
                </c:pt>
                <c:pt idx="210">
                  <c:v>23171.5</c:v>
                </c:pt>
                <c:pt idx="211">
                  <c:v>23188.5</c:v>
                </c:pt>
                <c:pt idx="212">
                  <c:v>23193</c:v>
                </c:pt>
                <c:pt idx="213">
                  <c:v>23195.5</c:v>
                </c:pt>
                <c:pt idx="214">
                  <c:v>23198</c:v>
                </c:pt>
                <c:pt idx="215">
                  <c:v>23205.5</c:v>
                </c:pt>
                <c:pt idx="216">
                  <c:v>23210.5</c:v>
                </c:pt>
                <c:pt idx="217">
                  <c:v>23213</c:v>
                </c:pt>
                <c:pt idx="218">
                  <c:v>23227.5</c:v>
                </c:pt>
                <c:pt idx="219">
                  <c:v>23239</c:v>
                </c:pt>
                <c:pt idx="220">
                  <c:v>23242</c:v>
                </c:pt>
                <c:pt idx="221">
                  <c:v>23261.5</c:v>
                </c:pt>
                <c:pt idx="222">
                  <c:v>23298</c:v>
                </c:pt>
                <c:pt idx="223">
                  <c:v>23300.5</c:v>
                </c:pt>
                <c:pt idx="224">
                  <c:v>23327.5</c:v>
                </c:pt>
                <c:pt idx="225">
                  <c:v>23330</c:v>
                </c:pt>
                <c:pt idx="226">
                  <c:v>23342</c:v>
                </c:pt>
                <c:pt idx="227">
                  <c:v>23342</c:v>
                </c:pt>
                <c:pt idx="228">
                  <c:v>23359</c:v>
                </c:pt>
                <c:pt idx="229">
                  <c:v>23386</c:v>
                </c:pt>
                <c:pt idx="230">
                  <c:v>23386</c:v>
                </c:pt>
                <c:pt idx="231">
                  <c:v>23795</c:v>
                </c:pt>
                <c:pt idx="232">
                  <c:v>23797.5</c:v>
                </c:pt>
                <c:pt idx="233">
                  <c:v>23817</c:v>
                </c:pt>
                <c:pt idx="234">
                  <c:v>23822</c:v>
                </c:pt>
                <c:pt idx="235">
                  <c:v>23831.5</c:v>
                </c:pt>
                <c:pt idx="236">
                  <c:v>23836.5</c:v>
                </c:pt>
                <c:pt idx="237">
                  <c:v>23946.5</c:v>
                </c:pt>
                <c:pt idx="238">
                  <c:v>23949</c:v>
                </c:pt>
                <c:pt idx="239">
                  <c:v>23951</c:v>
                </c:pt>
                <c:pt idx="240">
                  <c:v>23953.5</c:v>
                </c:pt>
                <c:pt idx="241">
                  <c:v>23956</c:v>
                </c:pt>
                <c:pt idx="242">
                  <c:v>23961</c:v>
                </c:pt>
                <c:pt idx="243">
                  <c:v>23963.5</c:v>
                </c:pt>
                <c:pt idx="244">
                  <c:v>24049</c:v>
                </c:pt>
                <c:pt idx="245">
                  <c:v>24912</c:v>
                </c:pt>
                <c:pt idx="246">
                  <c:v>25763</c:v>
                </c:pt>
                <c:pt idx="247">
                  <c:v>26753</c:v>
                </c:pt>
                <c:pt idx="248">
                  <c:v>27621</c:v>
                </c:pt>
                <c:pt idx="249">
                  <c:v>27713.5</c:v>
                </c:pt>
                <c:pt idx="250">
                  <c:v>27723.5</c:v>
                </c:pt>
                <c:pt idx="251">
                  <c:v>28376.5</c:v>
                </c:pt>
                <c:pt idx="252">
                  <c:v>28467</c:v>
                </c:pt>
                <c:pt idx="253">
                  <c:v>28467</c:v>
                </c:pt>
                <c:pt idx="254">
                  <c:v>28467</c:v>
                </c:pt>
                <c:pt idx="255">
                  <c:v>28594</c:v>
                </c:pt>
                <c:pt idx="256">
                  <c:v>28611</c:v>
                </c:pt>
                <c:pt idx="257">
                  <c:v>29313</c:v>
                </c:pt>
                <c:pt idx="258">
                  <c:v>29330</c:v>
                </c:pt>
                <c:pt idx="259">
                  <c:v>29354.5</c:v>
                </c:pt>
                <c:pt idx="260">
                  <c:v>29442.5</c:v>
                </c:pt>
                <c:pt idx="261">
                  <c:v>29442.5</c:v>
                </c:pt>
                <c:pt idx="262">
                  <c:v>29447.5</c:v>
                </c:pt>
                <c:pt idx="263">
                  <c:v>30129.5</c:v>
                </c:pt>
                <c:pt idx="264">
                  <c:v>30232</c:v>
                </c:pt>
                <c:pt idx="265">
                  <c:v>30237</c:v>
                </c:pt>
                <c:pt idx="266">
                  <c:v>31195.5</c:v>
                </c:pt>
                <c:pt idx="267">
                  <c:v>31234.5</c:v>
                </c:pt>
                <c:pt idx="268">
                  <c:v>31264</c:v>
                </c:pt>
                <c:pt idx="269">
                  <c:v>31941.5</c:v>
                </c:pt>
                <c:pt idx="270">
                  <c:v>31961</c:v>
                </c:pt>
                <c:pt idx="271">
                  <c:v>32005</c:v>
                </c:pt>
                <c:pt idx="272">
                  <c:v>32080.5</c:v>
                </c:pt>
                <c:pt idx="273">
                  <c:v>33034</c:v>
                </c:pt>
                <c:pt idx="274">
                  <c:v>33092.5</c:v>
                </c:pt>
                <c:pt idx="275">
                  <c:v>33775</c:v>
                </c:pt>
                <c:pt idx="276">
                  <c:v>33777.5</c:v>
                </c:pt>
                <c:pt idx="277">
                  <c:v>33789.5</c:v>
                </c:pt>
                <c:pt idx="278">
                  <c:v>33792</c:v>
                </c:pt>
                <c:pt idx="279">
                  <c:v>33836</c:v>
                </c:pt>
                <c:pt idx="280">
                  <c:v>33838.5</c:v>
                </c:pt>
                <c:pt idx="281">
                  <c:v>33863</c:v>
                </c:pt>
                <c:pt idx="282">
                  <c:v>33863</c:v>
                </c:pt>
                <c:pt idx="283">
                  <c:v>33865.5</c:v>
                </c:pt>
                <c:pt idx="284">
                  <c:v>33865.5</c:v>
                </c:pt>
                <c:pt idx="285">
                  <c:v>33865.5</c:v>
                </c:pt>
                <c:pt idx="286">
                  <c:v>33865.5</c:v>
                </c:pt>
                <c:pt idx="287">
                  <c:v>33868</c:v>
                </c:pt>
                <c:pt idx="288">
                  <c:v>33868</c:v>
                </c:pt>
                <c:pt idx="289">
                  <c:v>33868</c:v>
                </c:pt>
                <c:pt idx="290">
                  <c:v>33868</c:v>
                </c:pt>
                <c:pt idx="291">
                  <c:v>33904.5</c:v>
                </c:pt>
                <c:pt idx="292">
                  <c:v>33907</c:v>
                </c:pt>
                <c:pt idx="293">
                  <c:v>34543</c:v>
                </c:pt>
                <c:pt idx="294">
                  <c:v>34601.5</c:v>
                </c:pt>
                <c:pt idx="295">
                  <c:v>34601.5</c:v>
                </c:pt>
                <c:pt idx="296">
                  <c:v>34601.5</c:v>
                </c:pt>
                <c:pt idx="297">
                  <c:v>34662.5</c:v>
                </c:pt>
                <c:pt idx="298">
                  <c:v>34670</c:v>
                </c:pt>
                <c:pt idx="299">
                  <c:v>34733.5</c:v>
                </c:pt>
                <c:pt idx="300">
                  <c:v>34736</c:v>
                </c:pt>
                <c:pt idx="301">
                  <c:v>34736</c:v>
                </c:pt>
                <c:pt idx="302">
                  <c:v>34762.5</c:v>
                </c:pt>
                <c:pt idx="303">
                  <c:v>34765</c:v>
                </c:pt>
                <c:pt idx="304">
                  <c:v>34809</c:v>
                </c:pt>
                <c:pt idx="305">
                  <c:v>34811.5</c:v>
                </c:pt>
                <c:pt idx="306">
                  <c:v>35428</c:v>
                </c:pt>
                <c:pt idx="307">
                  <c:v>35542.5</c:v>
                </c:pt>
                <c:pt idx="308">
                  <c:v>35562</c:v>
                </c:pt>
                <c:pt idx="309">
                  <c:v>35572</c:v>
                </c:pt>
                <c:pt idx="310">
                  <c:v>35574.5</c:v>
                </c:pt>
                <c:pt idx="311">
                  <c:v>35682</c:v>
                </c:pt>
                <c:pt idx="312">
                  <c:v>35682</c:v>
                </c:pt>
                <c:pt idx="313">
                  <c:v>35682</c:v>
                </c:pt>
                <c:pt idx="314">
                  <c:v>36442.5</c:v>
                </c:pt>
                <c:pt idx="315">
                  <c:v>36630.5</c:v>
                </c:pt>
                <c:pt idx="316">
                  <c:v>36630.5</c:v>
                </c:pt>
                <c:pt idx="317">
                  <c:v>36630.5</c:v>
                </c:pt>
                <c:pt idx="318">
                  <c:v>38216</c:v>
                </c:pt>
                <c:pt idx="319">
                  <c:v>38438</c:v>
                </c:pt>
                <c:pt idx="320">
                  <c:v>39128</c:v>
                </c:pt>
              </c:numCache>
            </c:numRef>
          </c:xVal>
          <c:yVal>
            <c:numRef>
              <c:f>A!$O$21:$O$341</c:f>
              <c:numCache>
                <c:formatCode>General</c:formatCode>
                <c:ptCount val="321"/>
                <c:pt idx="7">
                  <c:v>-1.7919394805950395E-2</c:v>
                </c:pt>
                <c:pt idx="8">
                  <c:v>-1.7891709861541344E-2</c:v>
                </c:pt>
                <c:pt idx="9">
                  <c:v>-1.7864024917132321E-2</c:v>
                </c:pt>
                <c:pt idx="263">
                  <c:v>0.17681096717838271</c:v>
                </c:pt>
                <c:pt idx="264">
                  <c:v>0.1779460498991535</c:v>
                </c:pt>
                <c:pt idx="265">
                  <c:v>0.1780014197879716</c:v>
                </c:pt>
                <c:pt idx="266">
                  <c:v>0.18861582747439906</c:v>
                </c:pt>
                <c:pt idx="267">
                  <c:v>0.18904771260718015</c:v>
                </c:pt>
                <c:pt idx="268">
                  <c:v>0.18937439495120686</c:v>
                </c:pt>
                <c:pt idx="269">
                  <c:v>0.19687701488605777</c:v>
                </c:pt>
                <c:pt idx="270">
                  <c:v>0.19709295745244829</c:v>
                </c:pt>
                <c:pt idx="271">
                  <c:v>0.19758021247404747</c:v>
                </c:pt>
                <c:pt idx="272">
                  <c:v>0.19841629779520062</c:v>
                </c:pt>
                <c:pt idx="273">
                  <c:v>0.20897533559280992</c:v>
                </c:pt>
                <c:pt idx="274">
                  <c:v>0.20962316329198158</c:v>
                </c:pt>
                <c:pt idx="275">
                  <c:v>0.21718115311565059</c:v>
                </c:pt>
                <c:pt idx="276">
                  <c:v>0.21720883806005961</c:v>
                </c:pt>
                <c:pt idx="277">
                  <c:v>0.217341725793223</c:v>
                </c:pt>
                <c:pt idx="278">
                  <c:v>0.21736941073763208</c:v>
                </c:pt>
                <c:pt idx="279">
                  <c:v>0.21785666575923121</c:v>
                </c:pt>
                <c:pt idx="280">
                  <c:v>0.21788435070364029</c:v>
                </c:pt>
                <c:pt idx="281">
                  <c:v>0.21815566315884891</c:v>
                </c:pt>
                <c:pt idx="282">
                  <c:v>0.21815566315884891</c:v>
                </c:pt>
                <c:pt idx="283">
                  <c:v>0.21818334810325793</c:v>
                </c:pt>
                <c:pt idx="284">
                  <c:v>0.21818334810325793</c:v>
                </c:pt>
                <c:pt idx="285">
                  <c:v>0.21818334810325793</c:v>
                </c:pt>
                <c:pt idx="286">
                  <c:v>0.21818334810325793</c:v>
                </c:pt>
                <c:pt idx="287">
                  <c:v>0.21821103304766701</c:v>
                </c:pt>
                <c:pt idx="288">
                  <c:v>0.21821103304766701</c:v>
                </c:pt>
                <c:pt idx="289">
                  <c:v>0.21821103304766701</c:v>
                </c:pt>
                <c:pt idx="290">
                  <c:v>0.21821103304766701</c:v>
                </c:pt>
                <c:pt idx="291">
                  <c:v>0.21861523323603901</c:v>
                </c:pt>
                <c:pt idx="292">
                  <c:v>0.21864291818044809</c:v>
                </c:pt>
                <c:pt idx="293">
                  <c:v>0.22568596803810884</c:v>
                </c:pt>
                <c:pt idx="294">
                  <c:v>0.22633379573728049</c:v>
                </c:pt>
                <c:pt idx="295">
                  <c:v>0.22633379573728049</c:v>
                </c:pt>
                <c:pt idx="296">
                  <c:v>0.22633379573728049</c:v>
                </c:pt>
                <c:pt idx="297">
                  <c:v>0.22700930838086117</c:v>
                </c:pt>
                <c:pt idx="298">
                  <c:v>0.22709236321408829</c:v>
                </c:pt>
                <c:pt idx="299">
                  <c:v>0.227795560802078</c:v>
                </c:pt>
                <c:pt idx="300">
                  <c:v>0.22782324574648707</c:v>
                </c:pt>
                <c:pt idx="301">
                  <c:v>0.22782324574648707</c:v>
                </c:pt>
                <c:pt idx="302">
                  <c:v>0.22811670615722293</c:v>
                </c:pt>
                <c:pt idx="303">
                  <c:v>0.22814439110163195</c:v>
                </c:pt>
                <c:pt idx="304">
                  <c:v>0.22863164612323114</c:v>
                </c:pt>
                <c:pt idx="305">
                  <c:v>0.22865933106764016</c:v>
                </c:pt>
                <c:pt idx="306">
                  <c:v>0.23548643835891039</c:v>
                </c:pt>
                <c:pt idx="307">
                  <c:v>0.23675440881284462</c:v>
                </c:pt>
                <c:pt idx="308">
                  <c:v>0.23697035137923514</c:v>
                </c:pt>
                <c:pt idx="309">
                  <c:v>0.23708109115687134</c:v>
                </c:pt>
                <c:pt idx="310">
                  <c:v>0.23710877610128037</c:v>
                </c:pt>
                <c:pt idx="311">
                  <c:v>0.23829922871086925</c:v>
                </c:pt>
                <c:pt idx="312">
                  <c:v>0.23829922871086925</c:v>
                </c:pt>
                <c:pt idx="313">
                  <c:v>0.23829922871086925</c:v>
                </c:pt>
                <c:pt idx="314">
                  <c:v>0.24672098880010043</c:v>
                </c:pt>
                <c:pt idx="315">
                  <c:v>0.24880289661966051</c:v>
                </c:pt>
                <c:pt idx="316">
                  <c:v>0.24880289661966051</c:v>
                </c:pt>
                <c:pt idx="317">
                  <c:v>0.24880289661966051</c:v>
                </c:pt>
                <c:pt idx="318">
                  <c:v>0.26636068836387616</c:v>
                </c:pt>
                <c:pt idx="319">
                  <c:v>0.26881911142739934</c:v>
                </c:pt>
                <c:pt idx="320">
                  <c:v>0.27646015608429542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5AB8-4D3B-9B2D-933A27174137}"/>
            </c:ext>
          </c:extLst>
        </c:ser>
        <c:ser>
          <c:idx val="8"/>
          <c:order val="8"/>
          <c:tx>
            <c:strRef>
              <c:f>A!$Y$1</c:f>
              <c:strCache>
                <c:ptCount val="1"/>
                <c:pt idx="0">
                  <c:v>Q.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A!$X$2:$X$16</c:f>
              <c:numCache>
                <c:formatCode>General</c:formatCode>
                <c:ptCount val="15"/>
                <c:pt idx="0">
                  <c:v>8000</c:v>
                </c:pt>
                <c:pt idx="1">
                  <c:v>10000</c:v>
                </c:pt>
                <c:pt idx="2">
                  <c:v>12000</c:v>
                </c:pt>
                <c:pt idx="3">
                  <c:v>14000</c:v>
                </c:pt>
                <c:pt idx="4">
                  <c:v>16000</c:v>
                </c:pt>
                <c:pt idx="5">
                  <c:v>18000</c:v>
                </c:pt>
                <c:pt idx="6">
                  <c:v>20000</c:v>
                </c:pt>
                <c:pt idx="7">
                  <c:v>22000</c:v>
                </c:pt>
                <c:pt idx="8">
                  <c:v>24000</c:v>
                </c:pt>
                <c:pt idx="9">
                  <c:v>26000</c:v>
                </c:pt>
                <c:pt idx="10">
                  <c:v>28000</c:v>
                </c:pt>
                <c:pt idx="11">
                  <c:v>30000</c:v>
                </c:pt>
                <c:pt idx="12">
                  <c:v>32000</c:v>
                </c:pt>
                <c:pt idx="13">
                  <c:v>34000</c:v>
                </c:pt>
                <c:pt idx="14">
                  <c:v>36000</c:v>
                </c:pt>
              </c:numCache>
            </c:numRef>
          </c:xVal>
          <c:yVal>
            <c:numRef>
              <c:f>A!$Y$2:$Y$16</c:f>
              <c:numCache>
                <c:formatCode>General</c:formatCode>
                <c:ptCount val="15"/>
                <c:pt idx="0">
                  <c:v>-1.3021063367699676E-2</c:v>
                </c:pt>
                <c:pt idx="1">
                  <c:v>9.1976309176644393E-4</c:v>
                </c:pt>
                <c:pt idx="2">
                  <c:v>1.5513929224576244E-2</c:v>
                </c:pt>
                <c:pt idx="3">
                  <c:v>3.0761435030729745E-2</c:v>
                </c:pt>
                <c:pt idx="4">
                  <c:v>4.6662280510226938E-2</c:v>
                </c:pt>
                <c:pt idx="5">
                  <c:v>6.3216465663067836E-2</c:v>
                </c:pt>
                <c:pt idx="6">
                  <c:v>8.0423990489252417E-2</c:v>
                </c:pt>
                <c:pt idx="7">
                  <c:v>9.8284854988780701E-2</c:v>
                </c:pt>
                <c:pt idx="8">
                  <c:v>0.11679905916165265</c:v>
                </c:pt>
                <c:pt idx="9">
                  <c:v>0.13596660300786831</c:v>
                </c:pt>
                <c:pt idx="10">
                  <c:v>0.15578748652742769</c:v>
                </c:pt>
                <c:pt idx="11">
                  <c:v>0.17626170972033073</c:v>
                </c:pt>
                <c:pt idx="12">
                  <c:v>0.19738927258657746</c:v>
                </c:pt>
                <c:pt idx="13">
                  <c:v>0.21917017512616793</c:v>
                </c:pt>
                <c:pt idx="14">
                  <c:v>0.24160441733910204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5AB8-4D3B-9B2D-933A27174137}"/>
            </c:ext>
          </c:extLst>
        </c:ser>
        <c:ser>
          <c:idx val="9"/>
          <c:order val="9"/>
          <c:tx>
            <c:strRef>
              <c:f>A!$R$20</c:f>
              <c:strCache>
                <c:ptCount val="1"/>
                <c:pt idx="0">
                  <c:v>BAD</c:v>
                </c:pt>
              </c:strCache>
            </c:strRef>
          </c:tx>
          <c:spPr>
            <a:ln w="19050">
              <a:noFill/>
            </a:ln>
          </c:spPr>
          <c:marker>
            <c:symbol val="star"/>
            <c:size val="5"/>
            <c:spPr>
              <a:noFill/>
              <a:ln>
                <a:solidFill>
                  <a:srgbClr val="FFFF99"/>
                </a:solidFill>
                <a:prstDash val="solid"/>
              </a:ln>
            </c:spPr>
          </c:marker>
          <c:xVal>
            <c:numRef>
              <c:f>A!$F$21:$F$341</c:f>
              <c:numCache>
                <c:formatCode>General</c:formatCode>
                <c:ptCount val="321"/>
                <c:pt idx="0">
                  <c:v>9873</c:v>
                </c:pt>
                <c:pt idx="1">
                  <c:v>9873</c:v>
                </c:pt>
                <c:pt idx="2">
                  <c:v>10677.5</c:v>
                </c:pt>
                <c:pt idx="3">
                  <c:v>11391.5</c:v>
                </c:pt>
                <c:pt idx="4">
                  <c:v>11411</c:v>
                </c:pt>
                <c:pt idx="5">
                  <c:v>11628.5</c:v>
                </c:pt>
                <c:pt idx="6">
                  <c:v>12494</c:v>
                </c:pt>
                <c:pt idx="7">
                  <c:v>12545</c:v>
                </c:pt>
                <c:pt idx="8">
                  <c:v>12547.5</c:v>
                </c:pt>
                <c:pt idx="9">
                  <c:v>12550</c:v>
                </c:pt>
                <c:pt idx="10">
                  <c:v>13391.5</c:v>
                </c:pt>
                <c:pt idx="11">
                  <c:v>13408.5</c:v>
                </c:pt>
                <c:pt idx="12">
                  <c:v>13411</c:v>
                </c:pt>
                <c:pt idx="13">
                  <c:v>13924.5</c:v>
                </c:pt>
                <c:pt idx="14">
                  <c:v>14103</c:v>
                </c:pt>
                <c:pt idx="15">
                  <c:v>14103</c:v>
                </c:pt>
                <c:pt idx="16">
                  <c:v>14105.5</c:v>
                </c:pt>
                <c:pt idx="17">
                  <c:v>14108</c:v>
                </c:pt>
                <c:pt idx="18">
                  <c:v>14132.5</c:v>
                </c:pt>
                <c:pt idx="19">
                  <c:v>14134.5</c:v>
                </c:pt>
                <c:pt idx="20">
                  <c:v>14137</c:v>
                </c:pt>
                <c:pt idx="21">
                  <c:v>14139.5</c:v>
                </c:pt>
                <c:pt idx="22">
                  <c:v>14144.5</c:v>
                </c:pt>
                <c:pt idx="23">
                  <c:v>14193.5</c:v>
                </c:pt>
                <c:pt idx="24">
                  <c:v>14208</c:v>
                </c:pt>
                <c:pt idx="25">
                  <c:v>14235</c:v>
                </c:pt>
                <c:pt idx="26">
                  <c:v>14235</c:v>
                </c:pt>
                <c:pt idx="27">
                  <c:v>14274</c:v>
                </c:pt>
                <c:pt idx="28">
                  <c:v>15073.5</c:v>
                </c:pt>
                <c:pt idx="29">
                  <c:v>15078.5</c:v>
                </c:pt>
                <c:pt idx="30">
                  <c:v>15098</c:v>
                </c:pt>
                <c:pt idx="31">
                  <c:v>15098</c:v>
                </c:pt>
                <c:pt idx="32">
                  <c:v>15147</c:v>
                </c:pt>
                <c:pt idx="33">
                  <c:v>15186</c:v>
                </c:pt>
                <c:pt idx="34">
                  <c:v>15205.5</c:v>
                </c:pt>
                <c:pt idx="35">
                  <c:v>15230</c:v>
                </c:pt>
                <c:pt idx="36">
                  <c:v>15247</c:v>
                </c:pt>
                <c:pt idx="37">
                  <c:v>15914.5</c:v>
                </c:pt>
                <c:pt idx="38">
                  <c:v>15917</c:v>
                </c:pt>
                <c:pt idx="39">
                  <c:v>15921.5</c:v>
                </c:pt>
                <c:pt idx="40">
                  <c:v>15922</c:v>
                </c:pt>
                <c:pt idx="41">
                  <c:v>16012.5</c:v>
                </c:pt>
                <c:pt idx="42">
                  <c:v>16012.5</c:v>
                </c:pt>
                <c:pt idx="43">
                  <c:v>16012.5</c:v>
                </c:pt>
                <c:pt idx="44">
                  <c:v>16025</c:v>
                </c:pt>
                <c:pt idx="45">
                  <c:v>16027.5</c:v>
                </c:pt>
                <c:pt idx="46">
                  <c:v>16034.5</c:v>
                </c:pt>
                <c:pt idx="47">
                  <c:v>16034.5</c:v>
                </c:pt>
                <c:pt idx="48">
                  <c:v>16034.5</c:v>
                </c:pt>
                <c:pt idx="49">
                  <c:v>16034.5</c:v>
                </c:pt>
                <c:pt idx="50">
                  <c:v>16171</c:v>
                </c:pt>
                <c:pt idx="51">
                  <c:v>16729</c:v>
                </c:pt>
                <c:pt idx="52">
                  <c:v>17638.5</c:v>
                </c:pt>
                <c:pt idx="53">
                  <c:v>17658</c:v>
                </c:pt>
                <c:pt idx="54">
                  <c:v>17738.5</c:v>
                </c:pt>
                <c:pt idx="55">
                  <c:v>17738.5</c:v>
                </c:pt>
                <c:pt idx="56">
                  <c:v>17772.5</c:v>
                </c:pt>
                <c:pt idx="57">
                  <c:v>17772.5</c:v>
                </c:pt>
                <c:pt idx="58">
                  <c:v>17790</c:v>
                </c:pt>
                <c:pt idx="59">
                  <c:v>17814</c:v>
                </c:pt>
                <c:pt idx="60">
                  <c:v>17814</c:v>
                </c:pt>
                <c:pt idx="61">
                  <c:v>17819</c:v>
                </c:pt>
                <c:pt idx="62">
                  <c:v>18628.5</c:v>
                </c:pt>
                <c:pt idx="63">
                  <c:v>18628.5</c:v>
                </c:pt>
                <c:pt idx="64">
                  <c:v>18633.5</c:v>
                </c:pt>
                <c:pt idx="65">
                  <c:v>18633.5</c:v>
                </c:pt>
                <c:pt idx="66">
                  <c:v>18640.5</c:v>
                </c:pt>
                <c:pt idx="67">
                  <c:v>18640.5</c:v>
                </c:pt>
                <c:pt idx="68">
                  <c:v>18643</c:v>
                </c:pt>
                <c:pt idx="69">
                  <c:v>18643</c:v>
                </c:pt>
                <c:pt idx="70">
                  <c:v>18680</c:v>
                </c:pt>
                <c:pt idx="71">
                  <c:v>18682</c:v>
                </c:pt>
                <c:pt idx="72">
                  <c:v>18682</c:v>
                </c:pt>
                <c:pt idx="73">
                  <c:v>18684.5</c:v>
                </c:pt>
                <c:pt idx="74">
                  <c:v>18684.5</c:v>
                </c:pt>
                <c:pt idx="75">
                  <c:v>18687</c:v>
                </c:pt>
                <c:pt idx="76">
                  <c:v>18687</c:v>
                </c:pt>
                <c:pt idx="77">
                  <c:v>18689.5</c:v>
                </c:pt>
                <c:pt idx="78">
                  <c:v>18689.5</c:v>
                </c:pt>
                <c:pt idx="79">
                  <c:v>18697</c:v>
                </c:pt>
                <c:pt idx="80">
                  <c:v>18729</c:v>
                </c:pt>
                <c:pt idx="81">
                  <c:v>18758</c:v>
                </c:pt>
                <c:pt idx="82">
                  <c:v>18758</c:v>
                </c:pt>
                <c:pt idx="83">
                  <c:v>18758</c:v>
                </c:pt>
                <c:pt idx="84">
                  <c:v>18758</c:v>
                </c:pt>
                <c:pt idx="85">
                  <c:v>18758</c:v>
                </c:pt>
                <c:pt idx="86">
                  <c:v>18763</c:v>
                </c:pt>
                <c:pt idx="87">
                  <c:v>18763</c:v>
                </c:pt>
                <c:pt idx="88">
                  <c:v>18780</c:v>
                </c:pt>
                <c:pt idx="89">
                  <c:v>19350</c:v>
                </c:pt>
                <c:pt idx="90">
                  <c:v>19350</c:v>
                </c:pt>
                <c:pt idx="91">
                  <c:v>19538</c:v>
                </c:pt>
                <c:pt idx="92">
                  <c:v>19538</c:v>
                </c:pt>
                <c:pt idx="93">
                  <c:v>19540.5</c:v>
                </c:pt>
                <c:pt idx="94">
                  <c:v>19540.5</c:v>
                </c:pt>
                <c:pt idx="95">
                  <c:v>19577</c:v>
                </c:pt>
                <c:pt idx="96">
                  <c:v>19577</c:v>
                </c:pt>
                <c:pt idx="97">
                  <c:v>19579.5</c:v>
                </c:pt>
                <c:pt idx="98">
                  <c:v>19579.5</c:v>
                </c:pt>
                <c:pt idx="99">
                  <c:v>19606.5</c:v>
                </c:pt>
                <c:pt idx="100">
                  <c:v>19623.5</c:v>
                </c:pt>
                <c:pt idx="101">
                  <c:v>19628.5</c:v>
                </c:pt>
                <c:pt idx="102">
                  <c:v>19628.5</c:v>
                </c:pt>
                <c:pt idx="103">
                  <c:v>19631</c:v>
                </c:pt>
                <c:pt idx="104">
                  <c:v>19638</c:v>
                </c:pt>
                <c:pt idx="105">
                  <c:v>19638</c:v>
                </c:pt>
                <c:pt idx="106">
                  <c:v>19687</c:v>
                </c:pt>
                <c:pt idx="107">
                  <c:v>19687</c:v>
                </c:pt>
                <c:pt idx="108">
                  <c:v>20367</c:v>
                </c:pt>
                <c:pt idx="109">
                  <c:v>20367</c:v>
                </c:pt>
                <c:pt idx="110">
                  <c:v>20433</c:v>
                </c:pt>
                <c:pt idx="111">
                  <c:v>20433</c:v>
                </c:pt>
                <c:pt idx="112">
                  <c:v>20491.5</c:v>
                </c:pt>
                <c:pt idx="113">
                  <c:v>20491.5</c:v>
                </c:pt>
                <c:pt idx="114">
                  <c:v>20491.5</c:v>
                </c:pt>
                <c:pt idx="115">
                  <c:v>20499</c:v>
                </c:pt>
                <c:pt idx="116">
                  <c:v>20506</c:v>
                </c:pt>
                <c:pt idx="117">
                  <c:v>20506</c:v>
                </c:pt>
                <c:pt idx="118">
                  <c:v>20506</c:v>
                </c:pt>
                <c:pt idx="119">
                  <c:v>21278.5</c:v>
                </c:pt>
                <c:pt idx="120">
                  <c:v>21278.5</c:v>
                </c:pt>
                <c:pt idx="121">
                  <c:v>21278.5</c:v>
                </c:pt>
                <c:pt idx="122">
                  <c:v>21279</c:v>
                </c:pt>
                <c:pt idx="123">
                  <c:v>21279</c:v>
                </c:pt>
                <c:pt idx="124">
                  <c:v>21279</c:v>
                </c:pt>
                <c:pt idx="125">
                  <c:v>21323</c:v>
                </c:pt>
                <c:pt idx="126">
                  <c:v>21323</c:v>
                </c:pt>
                <c:pt idx="127">
                  <c:v>21381.5</c:v>
                </c:pt>
                <c:pt idx="128">
                  <c:v>21425.5</c:v>
                </c:pt>
                <c:pt idx="129">
                  <c:v>21428</c:v>
                </c:pt>
                <c:pt idx="130">
                  <c:v>22098</c:v>
                </c:pt>
                <c:pt idx="131">
                  <c:v>22168.5</c:v>
                </c:pt>
                <c:pt idx="132">
                  <c:v>22168.5</c:v>
                </c:pt>
                <c:pt idx="133">
                  <c:v>22168.5</c:v>
                </c:pt>
                <c:pt idx="134">
                  <c:v>22186</c:v>
                </c:pt>
                <c:pt idx="135">
                  <c:v>22186</c:v>
                </c:pt>
                <c:pt idx="136">
                  <c:v>22186</c:v>
                </c:pt>
                <c:pt idx="137">
                  <c:v>22220</c:v>
                </c:pt>
                <c:pt idx="138">
                  <c:v>22220</c:v>
                </c:pt>
                <c:pt idx="139">
                  <c:v>22220</c:v>
                </c:pt>
                <c:pt idx="140">
                  <c:v>22220</c:v>
                </c:pt>
                <c:pt idx="141">
                  <c:v>22222.5</c:v>
                </c:pt>
                <c:pt idx="142">
                  <c:v>22227.5</c:v>
                </c:pt>
                <c:pt idx="143">
                  <c:v>22237.5</c:v>
                </c:pt>
                <c:pt idx="144">
                  <c:v>22242</c:v>
                </c:pt>
                <c:pt idx="145">
                  <c:v>22247</c:v>
                </c:pt>
                <c:pt idx="146">
                  <c:v>22249.5</c:v>
                </c:pt>
                <c:pt idx="147">
                  <c:v>22252</c:v>
                </c:pt>
                <c:pt idx="148">
                  <c:v>22254</c:v>
                </c:pt>
                <c:pt idx="149">
                  <c:v>22269</c:v>
                </c:pt>
                <c:pt idx="150">
                  <c:v>22269</c:v>
                </c:pt>
                <c:pt idx="151">
                  <c:v>22274</c:v>
                </c:pt>
                <c:pt idx="152">
                  <c:v>22276.5</c:v>
                </c:pt>
                <c:pt idx="153">
                  <c:v>22283.5</c:v>
                </c:pt>
                <c:pt idx="154">
                  <c:v>22286</c:v>
                </c:pt>
                <c:pt idx="155">
                  <c:v>22288.5</c:v>
                </c:pt>
                <c:pt idx="156">
                  <c:v>22291</c:v>
                </c:pt>
                <c:pt idx="157">
                  <c:v>22296</c:v>
                </c:pt>
                <c:pt idx="158">
                  <c:v>22298</c:v>
                </c:pt>
                <c:pt idx="159">
                  <c:v>22300.5</c:v>
                </c:pt>
                <c:pt idx="160">
                  <c:v>22313</c:v>
                </c:pt>
                <c:pt idx="161">
                  <c:v>22318</c:v>
                </c:pt>
                <c:pt idx="162">
                  <c:v>22327.5</c:v>
                </c:pt>
                <c:pt idx="163">
                  <c:v>22330</c:v>
                </c:pt>
                <c:pt idx="164">
                  <c:v>22344.5</c:v>
                </c:pt>
                <c:pt idx="165">
                  <c:v>22352</c:v>
                </c:pt>
                <c:pt idx="166">
                  <c:v>22352</c:v>
                </c:pt>
                <c:pt idx="167">
                  <c:v>22354.5</c:v>
                </c:pt>
                <c:pt idx="168">
                  <c:v>22357</c:v>
                </c:pt>
                <c:pt idx="169">
                  <c:v>22362</c:v>
                </c:pt>
                <c:pt idx="170">
                  <c:v>22366.5</c:v>
                </c:pt>
                <c:pt idx="171">
                  <c:v>22366.5</c:v>
                </c:pt>
                <c:pt idx="172">
                  <c:v>22371.5</c:v>
                </c:pt>
                <c:pt idx="173">
                  <c:v>22374</c:v>
                </c:pt>
                <c:pt idx="174">
                  <c:v>22376.5</c:v>
                </c:pt>
                <c:pt idx="175">
                  <c:v>22388.5</c:v>
                </c:pt>
                <c:pt idx="176">
                  <c:v>22405.5</c:v>
                </c:pt>
                <c:pt idx="177">
                  <c:v>22420</c:v>
                </c:pt>
                <c:pt idx="178">
                  <c:v>22422.5</c:v>
                </c:pt>
                <c:pt idx="179">
                  <c:v>22432.5</c:v>
                </c:pt>
                <c:pt idx="180">
                  <c:v>22434.5</c:v>
                </c:pt>
                <c:pt idx="181">
                  <c:v>22437.5</c:v>
                </c:pt>
                <c:pt idx="182">
                  <c:v>22471</c:v>
                </c:pt>
                <c:pt idx="183">
                  <c:v>22824.5</c:v>
                </c:pt>
                <c:pt idx="184">
                  <c:v>22939</c:v>
                </c:pt>
                <c:pt idx="185">
                  <c:v>22963.5</c:v>
                </c:pt>
                <c:pt idx="186">
                  <c:v>22968.5</c:v>
                </c:pt>
                <c:pt idx="187">
                  <c:v>22971</c:v>
                </c:pt>
                <c:pt idx="188">
                  <c:v>22995.5</c:v>
                </c:pt>
                <c:pt idx="189">
                  <c:v>23027</c:v>
                </c:pt>
                <c:pt idx="190">
                  <c:v>23041.5</c:v>
                </c:pt>
                <c:pt idx="191">
                  <c:v>23083.5</c:v>
                </c:pt>
                <c:pt idx="192">
                  <c:v>23098</c:v>
                </c:pt>
                <c:pt idx="193">
                  <c:v>23100.5</c:v>
                </c:pt>
                <c:pt idx="194">
                  <c:v>23103</c:v>
                </c:pt>
                <c:pt idx="195">
                  <c:v>23105</c:v>
                </c:pt>
                <c:pt idx="196">
                  <c:v>23105.5</c:v>
                </c:pt>
                <c:pt idx="197">
                  <c:v>23107.5</c:v>
                </c:pt>
                <c:pt idx="198">
                  <c:v>23110</c:v>
                </c:pt>
                <c:pt idx="199">
                  <c:v>23125</c:v>
                </c:pt>
                <c:pt idx="200">
                  <c:v>23127.5</c:v>
                </c:pt>
                <c:pt idx="201">
                  <c:v>23132</c:v>
                </c:pt>
                <c:pt idx="202">
                  <c:v>23139.5</c:v>
                </c:pt>
                <c:pt idx="203">
                  <c:v>23147</c:v>
                </c:pt>
                <c:pt idx="204">
                  <c:v>23154</c:v>
                </c:pt>
                <c:pt idx="205">
                  <c:v>23156.5</c:v>
                </c:pt>
                <c:pt idx="206">
                  <c:v>23159</c:v>
                </c:pt>
                <c:pt idx="207">
                  <c:v>23166.5</c:v>
                </c:pt>
                <c:pt idx="208">
                  <c:v>23169</c:v>
                </c:pt>
                <c:pt idx="209">
                  <c:v>23171</c:v>
                </c:pt>
                <c:pt idx="210">
                  <c:v>23171.5</c:v>
                </c:pt>
                <c:pt idx="211">
                  <c:v>23188.5</c:v>
                </c:pt>
                <c:pt idx="212">
                  <c:v>23193</c:v>
                </c:pt>
                <c:pt idx="213">
                  <c:v>23195.5</c:v>
                </c:pt>
                <c:pt idx="214">
                  <c:v>23198</c:v>
                </c:pt>
                <c:pt idx="215">
                  <c:v>23205.5</c:v>
                </c:pt>
                <c:pt idx="216">
                  <c:v>23210.5</c:v>
                </c:pt>
                <c:pt idx="217">
                  <c:v>23213</c:v>
                </c:pt>
                <c:pt idx="218">
                  <c:v>23227.5</c:v>
                </c:pt>
                <c:pt idx="219">
                  <c:v>23239</c:v>
                </c:pt>
                <c:pt idx="220">
                  <c:v>23242</c:v>
                </c:pt>
                <c:pt idx="221">
                  <c:v>23261.5</c:v>
                </c:pt>
                <c:pt idx="222">
                  <c:v>23298</c:v>
                </c:pt>
                <c:pt idx="223">
                  <c:v>23300.5</c:v>
                </c:pt>
                <c:pt idx="224">
                  <c:v>23327.5</c:v>
                </c:pt>
                <c:pt idx="225">
                  <c:v>23330</c:v>
                </c:pt>
                <c:pt idx="226">
                  <c:v>23342</c:v>
                </c:pt>
                <c:pt idx="227">
                  <c:v>23342</c:v>
                </c:pt>
                <c:pt idx="228">
                  <c:v>23359</c:v>
                </c:pt>
                <c:pt idx="229">
                  <c:v>23386</c:v>
                </c:pt>
                <c:pt idx="230">
                  <c:v>23386</c:v>
                </c:pt>
                <c:pt idx="231">
                  <c:v>23795</c:v>
                </c:pt>
                <c:pt idx="232">
                  <c:v>23797.5</c:v>
                </c:pt>
                <c:pt idx="233">
                  <c:v>23817</c:v>
                </c:pt>
                <c:pt idx="234">
                  <c:v>23822</c:v>
                </c:pt>
                <c:pt idx="235">
                  <c:v>23831.5</c:v>
                </c:pt>
                <c:pt idx="236">
                  <c:v>23836.5</c:v>
                </c:pt>
                <c:pt idx="237">
                  <c:v>23946.5</c:v>
                </c:pt>
                <c:pt idx="238">
                  <c:v>23949</c:v>
                </c:pt>
                <c:pt idx="239">
                  <c:v>23951</c:v>
                </c:pt>
                <c:pt idx="240">
                  <c:v>23953.5</c:v>
                </c:pt>
                <c:pt idx="241">
                  <c:v>23956</c:v>
                </c:pt>
                <c:pt idx="242">
                  <c:v>23961</c:v>
                </c:pt>
                <c:pt idx="243">
                  <c:v>23963.5</c:v>
                </c:pt>
                <c:pt idx="244">
                  <c:v>24049</c:v>
                </c:pt>
                <c:pt idx="245">
                  <c:v>24912</c:v>
                </c:pt>
                <c:pt idx="246">
                  <c:v>25763</c:v>
                </c:pt>
                <c:pt idx="247">
                  <c:v>26753</c:v>
                </c:pt>
                <c:pt idx="248">
                  <c:v>27621</c:v>
                </c:pt>
                <c:pt idx="249">
                  <c:v>27713.5</c:v>
                </c:pt>
                <c:pt idx="250">
                  <c:v>27723.5</c:v>
                </c:pt>
                <c:pt idx="251">
                  <c:v>28376.5</c:v>
                </c:pt>
                <c:pt idx="252">
                  <c:v>28467</c:v>
                </c:pt>
                <c:pt idx="253">
                  <c:v>28467</c:v>
                </c:pt>
                <c:pt idx="254">
                  <c:v>28467</c:v>
                </c:pt>
                <c:pt idx="255">
                  <c:v>28594</c:v>
                </c:pt>
                <c:pt idx="256">
                  <c:v>28611</c:v>
                </c:pt>
                <c:pt idx="257">
                  <c:v>29313</c:v>
                </c:pt>
                <c:pt idx="258">
                  <c:v>29330</c:v>
                </c:pt>
                <c:pt idx="259">
                  <c:v>29354.5</c:v>
                </c:pt>
                <c:pt idx="260">
                  <c:v>29442.5</c:v>
                </c:pt>
                <c:pt idx="261">
                  <c:v>29442.5</c:v>
                </c:pt>
                <c:pt idx="262">
                  <c:v>29447.5</c:v>
                </c:pt>
                <c:pt idx="263">
                  <c:v>30129.5</c:v>
                </c:pt>
                <c:pt idx="264">
                  <c:v>30232</c:v>
                </c:pt>
                <c:pt idx="265">
                  <c:v>30237</c:v>
                </c:pt>
                <c:pt idx="266">
                  <c:v>31195.5</c:v>
                </c:pt>
                <c:pt idx="267">
                  <c:v>31234.5</c:v>
                </c:pt>
                <c:pt idx="268">
                  <c:v>31264</c:v>
                </c:pt>
                <c:pt idx="269">
                  <c:v>31941.5</c:v>
                </c:pt>
                <c:pt idx="270">
                  <c:v>31961</c:v>
                </c:pt>
                <c:pt idx="271">
                  <c:v>32005</c:v>
                </c:pt>
                <c:pt idx="272">
                  <c:v>32080.5</c:v>
                </c:pt>
                <c:pt idx="273">
                  <c:v>33034</c:v>
                </c:pt>
                <c:pt idx="274">
                  <c:v>33092.5</c:v>
                </c:pt>
                <c:pt idx="275">
                  <c:v>33775</c:v>
                </c:pt>
                <c:pt idx="276">
                  <c:v>33777.5</c:v>
                </c:pt>
                <c:pt idx="277">
                  <c:v>33789.5</c:v>
                </c:pt>
                <c:pt idx="278">
                  <c:v>33792</c:v>
                </c:pt>
                <c:pt idx="279">
                  <c:v>33836</c:v>
                </c:pt>
                <c:pt idx="280">
                  <c:v>33838.5</c:v>
                </c:pt>
                <c:pt idx="281">
                  <c:v>33863</c:v>
                </c:pt>
                <c:pt idx="282">
                  <c:v>33863</c:v>
                </c:pt>
                <c:pt idx="283">
                  <c:v>33865.5</c:v>
                </c:pt>
                <c:pt idx="284">
                  <c:v>33865.5</c:v>
                </c:pt>
                <c:pt idx="285">
                  <c:v>33865.5</c:v>
                </c:pt>
                <c:pt idx="286">
                  <c:v>33865.5</c:v>
                </c:pt>
                <c:pt idx="287">
                  <c:v>33868</c:v>
                </c:pt>
                <c:pt idx="288">
                  <c:v>33868</c:v>
                </c:pt>
                <c:pt idx="289">
                  <c:v>33868</c:v>
                </c:pt>
                <c:pt idx="290">
                  <c:v>33868</c:v>
                </c:pt>
                <c:pt idx="291">
                  <c:v>33904.5</c:v>
                </c:pt>
                <c:pt idx="292">
                  <c:v>33907</c:v>
                </c:pt>
                <c:pt idx="293">
                  <c:v>34543</c:v>
                </c:pt>
                <c:pt idx="294">
                  <c:v>34601.5</c:v>
                </c:pt>
                <c:pt idx="295">
                  <c:v>34601.5</c:v>
                </c:pt>
                <c:pt idx="296">
                  <c:v>34601.5</c:v>
                </c:pt>
                <c:pt idx="297">
                  <c:v>34662.5</c:v>
                </c:pt>
                <c:pt idx="298">
                  <c:v>34670</c:v>
                </c:pt>
                <c:pt idx="299">
                  <c:v>34733.5</c:v>
                </c:pt>
                <c:pt idx="300">
                  <c:v>34736</c:v>
                </c:pt>
                <c:pt idx="301">
                  <c:v>34736</c:v>
                </c:pt>
                <c:pt idx="302">
                  <c:v>34762.5</c:v>
                </c:pt>
                <c:pt idx="303">
                  <c:v>34765</c:v>
                </c:pt>
                <c:pt idx="304">
                  <c:v>34809</c:v>
                </c:pt>
                <c:pt idx="305">
                  <c:v>34811.5</c:v>
                </c:pt>
                <c:pt idx="306">
                  <c:v>35428</c:v>
                </c:pt>
                <c:pt idx="307">
                  <c:v>35542.5</c:v>
                </c:pt>
                <c:pt idx="308">
                  <c:v>35562</c:v>
                </c:pt>
                <c:pt idx="309">
                  <c:v>35572</c:v>
                </c:pt>
                <c:pt idx="310">
                  <c:v>35574.5</c:v>
                </c:pt>
                <c:pt idx="311">
                  <c:v>35682</c:v>
                </c:pt>
                <c:pt idx="312">
                  <c:v>35682</c:v>
                </c:pt>
                <c:pt idx="313">
                  <c:v>35682</c:v>
                </c:pt>
                <c:pt idx="314">
                  <c:v>36442.5</c:v>
                </c:pt>
                <c:pt idx="315">
                  <c:v>36630.5</c:v>
                </c:pt>
                <c:pt idx="316">
                  <c:v>36630.5</c:v>
                </c:pt>
                <c:pt idx="317">
                  <c:v>36630.5</c:v>
                </c:pt>
                <c:pt idx="318">
                  <c:v>38216</c:v>
                </c:pt>
                <c:pt idx="319">
                  <c:v>38438</c:v>
                </c:pt>
                <c:pt idx="320">
                  <c:v>39128</c:v>
                </c:pt>
              </c:numCache>
            </c:numRef>
          </c:xVal>
          <c:yVal>
            <c:numRef>
              <c:f>A!$R$21:$R$341</c:f>
              <c:numCache>
                <c:formatCode>General</c:formatCode>
                <c:ptCount val="321"/>
                <c:pt idx="10">
                  <c:v>-3.872778000368271E-2</c:v>
                </c:pt>
                <c:pt idx="148">
                  <c:v>0.30524871999659808</c:v>
                </c:pt>
                <c:pt idx="158">
                  <c:v>0.30545463999442291</c:v>
                </c:pt>
                <c:pt idx="159">
                  <c:v>0.30496633999428013</c:v>
                </c:pt>
                <c:pt idx="177">
                  <c:v>0.30202559999452205</c:v>
                </c:pt>
                <c:pt idx="178">
                  <c:v>0.30653729999903589</c:v>
                </c:pt>
                <c:pt idx="180">
                  <c:v>0.30659345999447396</c:v>
                </c:pt>
                <c:pt idx="182">
                  <c:v>0.30226427999878069</c:v>
                </c:pt>
                <c:pt idx="219">
                  <c:v>0.30585851999785518</c:v>
                </c:pt>
                <c:pt idx="268">
                  <c:v>0.15631551999831572</c:v>
                </c:pt>
                <c:pt idx="281">
                  <c:v>0.1706188399984967</c:v>
                </c:pt>
                <c:pt idx="282">
                  <c:v>0.17551883999840356</c:v>
                </c:pt>
                <c:pt idx="283">
                  <c:v>0.19180053999298252</c:v>
                </c:pt>
                <c:pt idx="284">
                  <c:v>0.20230053999694064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5AB8-4D3B-9B2D-933A271741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26143240"/>
        <c:axId val="1"/>
      </c:scatterChart>
      <c:valAx>
        <c:axId val="826143240"/>
        <c:scaling>
          <c:orientation val="minMax"/>
          <c:min val="9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1787648970747557"/>
              <c:y val="0.9104870075383798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0.25"/>
          <c:min val="-0.0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8754062838569881E-2"/>
              <c:y val="0.4450133247410569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26143240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8201516793066089"/>
          <c:y val="0.91560209705244644"/>
          <c:w val="0.8678223185265439"/>
          <c:h val="0.96675299219311139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V839 Oph - Residuals</a:t>
            </a:r>
          </a:p>
        </c:rich>
      </c:tx>
      <c:layout>
        <c:manualLayout>
          <c:xMode val="edge"/>
          <c:yMode val="edge"/>
          <c:x val="0.37026239067055394"/>
          <c:y val="4.381443298969071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57725947521866"/>
          <c:y val="0.20876314931734924"/>
          <c:w val="0.80903790087463556"/>
          <c:h val="0.6314440936142045"/>
        </c:manualLayout>
      </c:layout>
      <c:scatterChart>
        <c:scatterStyle val="lineMarker"/>
        <c:varyColors val="0"/>
        <c:ser>
          <c:idx val="0"/>
          <c:order val="0"/>
          <c:tx>
            <c:strRef>
              <c:f>A!$W$20</c:f>
              <c:strCache>
                <c:ptCount val="1"/>
                <c:pt idx="0">
                  <c:v>Residuals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A!$F$21:$F$341</c:f>
              <c:numCache>
                <c:formatCode>General</c:formatCode>
                <c:ptCount val="321"/>
                <c:pt idx="0">
                  <c:v>9873</c:v>
                </c:pt>
                <c:pt idx="1">
                  <c:v>9873</c:v>
                </c:pt>
                <c:pt idx="2">
                  <c:v>10677.5</c:v>
                </c:pt>
                <c:pt idx="3">
                  <c:v>11391.5</c:v>
                </c:pt>
                <c:pt idx="4">
                  <c:v>11411</c:v>
                </c:pt>
                <c:pt idx="5">
                  <c:v>11628.5</c:v>
                </c:pt>
                <c:pt idx="6">
                  <c:v>12494</c:v>
                </c:pt>
                <c:pt idx="7">
                  <c:v>12545</c:v>
                </c:pt>
                <c:pt idx="8">
                  <c:v>12547.5</c:v>
                </c:pt>
                <c:pt idx="9">
                  <c:v>12550</c:v>
                </c:pt>
                <c:pt idx="10">
                  <c:v>13391.5</c:v>
                </c:pt>
                <c:pt idx="11">
                  <c:v>13408.5</c:v>
                </c:pt>
                <c:pt idx="12">
                  <c:v>13411</c:v>
                </c:pt>
                <c:pt idx="13">
                  <c:v>13924.5</c:v>
                </c:pt>
                <c:pt idx="14">
                  <c:v>14103</c:v>
                </c:pt>
                <c:pt idx="15">
                  <c:v>14103</c:v>
                </c:pt>
                <c:pt idx="16">
                  <c:v>14105.5</c:v>
                </c:pt>
                <c:pt idx="17">
                  <c:v>14108</c:v>
                </c:pt>
                <c:pt idx="18">
                  <c:v>14132.5</c:v>
                </c:pt>
                <c:pt idx="19">
                  <c:v>14134.5</c:v>
                </c:pt>
                <c:pt idx="20">
                  <c:v>14137</c:v>
                </c:pt>
                <c:pt idx="21">
                  <c:v>14139.5</c:v>
                </c:pt>
                <c:pt idx="22">
                  <c:v>14144.5</c:v>
                </c:pt>
                <c:pt idx="23">
                  <c:v>14193.5</c:v>
                </c:pt>
                <c:pt idx="24">
                  <c:v>14208</c:v>
                </c:pt>
                <c:pt idx="25">
                  <c:v>14235</c:v>
                </c:pt>
                <c:pt idx="26">
                  <c:v>14235</c:v>
                </c:pt>
                <c:pt idx="27">
                  <c:v>14274</c:v>
                </c:pt>
                <c:pt idx="28">
                  <c:v>15073.5</c:v>
                </c:pt>
                <c:pt idx="29">
                  <c:v>15078.5</c:v>
                </c:pt>
                <c:pt idx="30">
                  <c:v>15098</c:v>
                </c:pt>
                <c:pt idx="31">
                  <c:v>15098</c:v>
                </c:pt>
                <c:pt idx="32">
                  <c:v>15147</c:v>
                </c:pt>
                <c:pt idx="33">
                  <c:v>15186</c:v>
                </c:pt>
                <c:pt idx="34">
                  <c:v>15205.5</c:v>
                </c:pt>
                <c:pt idx="35">
                  <c:v>15230</c:v>
                </c:pt>
                <c:pt idx="36">
                  <c:v>15247</c:v>
                </c:pt>
                <c:pt idx="37">
                  <c:v>15914.5</c:v>
                </c:pt>
                <c:pt idx="38">
                  <c:v>15917</c:v>
                </c:pt>
                <c:pt idx="39">
                  <c:v>15921.5</c:v>
                </c:pt>
                <c:pt idx="40">
                  <c:v>15922</c:v>
                </c:pt>
                <c:pt idx="41">
                  <c:v>16012.5</c:v>
                </c:pt>
                <c:pt idx="42">
                  <c:v>16012.5</c:v>
                </c:pt>
                <c:pt idx="43">
                  <c:v>16012.5</c:v>
                </c:pt>
                <c:pt idx="44">
                  <c:v>16025</c:v>
                </c:pt>
                <c:pt idx="45">
                  <c:v>16027.5</c:v>
                </c:pt>
                <c:pt idx="46">
                  <c:v>16034.5</c:v>
                </c:pt>
                <c:pt idx="47">
                  <c:v>16034.5</c:v>
                </c:pt>
                <c:pt idx="48">
                  <c:v>16034.5</c:v>
                </c:pt>
                <c:pt idx="49">
                  <c:v>16034.5</c:v>
                </c:pt>
                <c:pt idx="50">
                  <c:v>16171</c:v>
                </c:pt>
                <c:pt idx="51">
                  <c:v>16729</c:v>
                </c:pt>
                <c:pt idx="52">
                  <c:v>17638.5</c:v>
                </c:pt>
                <c:pt idx="53">
                  <c:v>17658</c:v>
                </c:pt>
                <c:pt idx="54">
                  <c:v>17738.5</c:v>
                </c:pt>
                <c:pt idx="55">
                  <c:v>17738.5</c:v>
                </c:pt>
                <c:pt idx="56">
                  <c:v>17772.5</c:v>
                </c:pt>
                <c:pt idx="57">
                  <c:v>17772.5</c:v>
                </c:pt>
                <c:pt idx="58">
                  <c:v>17790</c:v>
                </c:pt>
                <c:pt idx="59">
                  <c:v>17814</c:v>
                </c:pt>
                <c:pt idx="60">
                  <c:v>17814</c:v>
                </c:pt>
                <c:pt idx="61">
                  <c:v>17819</c:v>
                </c:pt>
                <c:pt idx="62">
                  <c:v>18628.5</c:v>
                </c:pt>
                <c:pt idx="63">
                  <c:v>18628.5</c:v>
                </c:pt>
                <c:pt idx="64">
                  <c:v>18633.5</c:v>
                </c:pt>
                <c:pt idx="65">
                  <c:v>18633.5</c:v>
                </c:pt>
                <c:pt idx="66">
                  <c:v>18640.5</c:v>
                </c:pt>
                <c:pt idx="67">
                  <c:v>18640.5</c:v>
                </c:pt>
                <c:pt idx="68">
                  <c:v>18643</c:v>
                </c:pt>
                <c:pt idx="69">
                  <c:v>18643</c:v>
                </c:pt>
                <c:pt idx="70">
                  <c:v>18680</c:v>
                </c:pt>
                <c:pt idx="71">
                  <c:v>18682</c:v>
                </c:pt>
                <c:pt idx="72">
                  <c:v>18682</c:v>
                </c:pt>
                <c:pt idx="73">
                  <c:v>18684.5</c:v>
                </c:pt>
                <c:pt idx="74">
                  <c:v>18684.5</c:v>
                </c:pt>
                <c:pt idx="75">
                  <c:v>18687</c:v>
                </c:pt>
                <c:pt idx="76">
                  <c:v>18687</c:v>
                </c:pt>
                <c:pt idx="77">
                  <c:v>18689.5</c:v>
                </c:pt>
                <c:pt idx="78">
                  <c:v>18689.5</c:v>
                </c:pt>
                <c:pt idx="79">
                  <c:v>18697</c:v>
                </c:pt>
                <c:pt idx="80">
                  <c:v>18729</c:v>
                </c:pt>
                <c:pt idx="81">
                  <c:v>18758</c:v>
                </c:pt>
                <c:pt idx="82">
                  <c:v>18758</c:v>
                </c:pt>
                <c:pt idx="83">
                  <c:v>18758</c:v>
                </c:pt>
                <c:pt idx="84">
                  <c:v>18758</c:v>
                </c:pt>
                <c:pt idx="85">
                  <c:v>18758</c:v>
                </c:pt>
                <c:pt idx="86">
                  <c:v>18763</c:v>
                </c:pt>
                <c:pt idx="87">
                  <c:v>18763</c:v>
                </c:pt>
                <c:pt idx="88">
                  <c:v>18780</c:v>
                </c:pt>
                <c:pt idx="89">
                  <c:v>19350</c:v>
                </c:pt>
                <c:pt idx="90">
                  <c:v>19350</c:v>
                </c:pt>
                <c:pt idx="91">
                  <c:v>19538</c:v>
                </c:pt>
                <c:pt idx="92">
                  <c:v>19538</c:v>
                </c:pt>
                <c:pt idx="93">
                  <c:v>19540.5</c:v>
                </c:pt>
                <c:pt idx="94">
                  <c:v>19540.5</c:v>
                </c:pt>
                <c:pt idx="95">
                  <c:v>19577</c:v>
                </c:pt>
                <c:pt idx="96">
                  <c:v>19577</c:v>
                </c:pt>
                <c:pt idx="97">
                  <c:v>19579.5</c:v>
                </c:pt>
                <c:pt idx="98">
                  <c:v>19579.5</c:v>
                </c:pt>
                <c:pt idx="99">
                  <c:v>19606.5</c:v>
                </c:pt>
                <c:pt idx="100">
                  <c:v>19623.5</c:v>
                </c:pt>
                <c:pt idx="101">
                  <c:v>19628.5</c:v>
                </c:pt>
                <c:pt idx="102">
                  <c:v>19628.5</c:v>
                </c:pt>
                <c:pt idx="103">
                  <c:v>19631</c:v>
                </c:pt>
                <c:pt idx="104">
                  <c:v>19638</c:v>
                </c:pt>
                <c:pt idx="105">
                  <c:v>19638</c:v>
                </c:pt>
                <c:pt idx="106">
                  <c:v>19687</c:v>
                </c:pt>
                <c:pt idx="107">
                  <c:v>19687</c:v>
                </c:pt>
                <c:pt idx="108">
                  <c:v>20367</c:v>
                </c:pt>
                <c:pt idx="109">
                  <c:v>20367</c:v>
                </c:pt>
                <c:pt idx="110">
                  <c:v>20433</c:v>
                </c:pt>
                <c:pt idx="111">
                  <c:v>20433</c:v>
                </c:pt>
                <c:pt idx="112">
                  <c:v>20491.5</c:v>
                </c:pt>
                <c:pt idx="113">
                  <c:v>20491.5</c:v>
                </c:pt>
                <c:pt idx="114">
                  <c:v>20491.5</c:v>
                </c:pt>
                <c:pt idx="115">
                  <c:v>20499</c:v>
                </c:pt>
                <c:pt idx="116">
                  <c:v>20506</c:v>
                </c:pt>
                <c:pt idx="117">
                  <c:v>20506</c:v>
                </c:pt>
                <c:pt idx="118">
                  <c:v>20506</c:v>
                </c:pt>
                <c:pt idx="119">
                  <c:v>21278.5</c:v>
                </c:pt>
                <c:pt idx="120">
                  <c:v>21278.5</c:v>
                </c:pt>
                <c:pt idx="121">
                  <c:v>21278.5</c:v>
                </c:pt>
                <c:pt idx="122">
                  <c:v>21279</c:v>
                </c:pt>
                <c:pt idx="123">
                  <c:v>21279</c:v>
                </c:pt>
                <c:pt idx="124">
                  <c:v>21279</c:v>
                </c:pt>
                <c:pt idx="125">
                  <c:v>21323</c:v>
                </c:pt>
                <c:pt idx="126">
                  <c:v>21323</c:v>
                </c:pt>
                <c:pt idx="127">
                  <c:v>21381.5</c:v>
                </c:pt>
                <c:pt idx="128">
                  <c:v>21425.5</c:v>
                </c:pt>
                <c:pt idx="129">
                  <c:v>21428</c:v>
                </c:pt>
                <c:pt idx="130">
                  <c:v>22098</c:v>
                </c:pt>
                <c:pt idx="131">
                  <c:v>22168.5</c:v>
                </c:pt>
                <c:pt idx="132">
                  <c:v>22168.5</c:v>
                </c:pt>
                <c:pt idx="133">
                  <c:v>22168.5</c:v>
                </c:pt>
                <c:pt idx="134">
                  <c:v>22186</c:v>
                </c:pt>
                <c:pt idx="135">
                  <c:v>22186</c:v>
                </c:pt>
                <c:pt idx="136">
                  <c:v>22186</c:v>
                </c:pt>
                <c:pt idx="137">
                  <c:v>22220</c:v>
                </c:pt>
                <c:pt idx="138">
                  <c:v>22220</c:v>
                </c:pt>
                <c:pt idx="139">
                  <c:v>22220</c:v>
                </c:pt>
                <c:pt idx="140">
                  <c:v>22220</c:v>
                </c:pt>
                <c:pt idx="141">
                  <c:v>22222.5</c:v>
                </c:pt>
                <c:pt idx="142">
                  <c:v>22227.5</c:v>
                </c:pt>
                <c:pt idx="143">
                  <c:v>22237.5</c:v>
                </c:pt>
                <c:pt idx="144">
                  <c:v>22242</c:v>
                </c:pt>
                <c:pt idx="145">
                  <c:v>22247</c:v>
                </c:pt>
                <c:pt idx="146">
                  <c:v>22249.5</c:v>
                </c:pt>
                <c:pt idx="147">
                  <c:v>22252</c:v>
                </c:pt>
                <c:pt idx="148">
                  <c:v>22254</c:v>
                </c:pt>
                <c:pt idx="149">
                  <c:v>22269</c:v>
                </c:pt>
                <c:pt idx="150">
                  <c:v>22269</c:v>
                </c:pt>
                <c:pt idx="151">
                  <c:v>22274</c:v>
                </c:pt>
                <c:pt idx="152">
                  <c:v>22276.5</c:v>
                </c:pt>
                <c:pt idx="153">
                  <c:v>22283.5</c:v>
                </c:pt>
                <c:pt idx="154">
                  <c:v>22286</c:v>
                </c:pt>
                <c:pt idx="155">
                  <c:v>22288.5</c:v>
                </c:pt>
                <c:pt idx="156">
                  <c:v>22291</c:v>
                </c:pt>
                <c:pt idx="157">
                  <c:v>22296</c:v>
                </c:pt>
                <c:pt idx="158">
                  <c:v>22298</c:v>
                </c:pt>
                <c:pt idx="159">
                  <c:v>22300.5</c:v>
                </c:pt>
                <c:pt idx="160">
                  <c:v>22313</c:v>
                </c:pt>
                <c:pt idx="161">
                  <c:v>22318</c:v>
                </c:pt>
                <c:pt idx="162">
                  <c:v>22327.5</c:v>
                </c:pt>
                <c:pt idx="163">
                  <c:v>22330</c:v>
                </c:pt>
                <c:pt idx="164">
                  <c:v>22344.5</c:v>
                </c:pt>
                <c:pt idx="165">
                  <c:v>22352</c:v>
                </c:pt>
                <c:pt idx="166">
                  <c:v>22352</c:v>
                </c:pt>
                <c:pt idx="167">
                  <c:v>22354.5</c:v>
                </c:pt>
                <c:pt idx="168">
                  <c:v>22357</c:v>
                </c:pt>
                <c:pt idx="169">
                  <c:v>22362</c:v>
                </c:pt>
                <c:pt idx="170">
                  <c:v>22366.5</c:v>
                </c:pt>
                <c:pt idx="171">
                  <c:v>22366.5</c:v>
                </c:pt>
                <c:pt idx="172">
                  <c:v>22371.5</c:v>
                </c:pt>
                <c:pt idx="173">
                  <c:v>22374</c:v>
                </c:pt>
                <c:pt idx="174">
                  <c:v>22376.5</c:v>
                </c:pt>
                <c:pt idx="175">
                  <c:v>22388.5</c:v>
                </c:pt>
                <c:pt idx="176">
                  <c:v>22405.5</c:v>
                </c:pt>
                <c:pt idx="177">
                  <c:v>22420</c:v>
                </c:pt>
                <c:pt idx="178">
                  <c:v>22422.5</c:v>
                </c:pt>
                <c:pt idx="179">
                  <c:v>22432.5</c:v>
                </c:pt>
                <c:pt idx="180">
                  <c:v>22434.5</c:v>
                </c:pt>
                <c:pt idx="181">
                  <c:v>22437.5</c:v>
                </c:pt>
                <c:pt idx="182">
                  <c:v>22471</c:v>
                </c:pt>
                <c:pt idx="183">
                  <c:v>22824.5</c:v>
                </c:pt>
                <c:pt idx="184">
                  <c:v>22939</c:v>
                </c:pt>
                <c:pt idx="185">
                  <c:v>22963.5</c:v>
                </c:pt>
                <c:pt idx="186">
                  <c:v>22968.5</c:v>
                </c:pt>
                <c:pt idx="187">
                  <c:v>22971</c:v>
                </c:pt>
                <c:pt idx="188">
                  <c:v>22995.5</c:v>
                </c:pt>
                <c:pt idx="189">
                  <c:v>23027</c:v>
                </c:pt>
                <c:pt idx="190">
                  <c:v>23041.5</c:v>
                </c:pt>
                <c:pt idx="191">
                  <c:v>23083.5</c:v>
                </c:pt>
                <c:pt idx="192">
                  <c:v>23098</c:v>
                </c:pt>
                <c:pt idx="193">
                  <c:v>23100.5</c:v>
                </c:pt>
                <c:pt idx="194">
                  <c:v>23103</c:v>
                </c:pt>
                <c:pt idx="195">
                  <c:v>23105</c:v>
                </c:pt>
                <c:pt idx="196">
                  <c:v>23105.5</c:v>
                </c:pt>
                <c:pt idx="197">
                  <c:v>23107.5</c:v>
                </c:pt>
                <c:pt idx="198">
                  <c:v>23110</c:v>
                </c:pt>
                <c:pt idx="199">
                  <c:v>23125</c:v>
                </c:pt>
                <c:pt idx="200">
                  <c:v>23127.5</c:v>
                </c:pt>
                <c:pt idx="201">
                  <c:v>23132</c:v>
                </c:pt>
                <c:pt idx="202">
                  <c:v>23139.5</c:v>
                </c:pt>
                <c:pt idx="203">
                  <c:v>23147</c:v>
                </c:pt>
                <c:pt idx="204">
                  <c:v>23154</c:v>
                </c:pt>
                <c:pt idx="205">
                  <c:v>23156.5</c:v>
                </c:pt>
                <c:pt idx="206">
                  <c:v>23159</c:v>
                </c:pt>
                <c:pt idx="207">
                  <c:v>23166.5</c:v>
                </c:pt>
                <c:pt idx="208">
                  <c:v>23169</c:v>
                </c:pt>
                <c:pt idx="209">
                  <c:v>23171</c:v>
                </c:pt>
                <c:pt idx="210">
                  <c:v>23171.5</c:v>
                </c:pt>
                <c:pt idx="211">
                  <c:v>23188.5</c:v>
                </c:pt>
                <c:pt idx="212">
                  <c:v>23193</c:v>
                </c:pt>
                <c:pt idx="213">
                  <c:v>23195.5</c:v>
                </c:pt>
                <c:pt idx="214">
                  <c:v>23198</c:v>
                </c:pt>
                <c:pt idx="215">
                  <c:v>23205.5</c:v>
                </c:pt>
                <c:pt idx="216">
                  <c:v>23210.5</c:v>
                </c:pt>
                <c:pt idx="217">
                  <c:v>23213</c:v>
                </c:pt>
                <c:pt idx="218">
                  <c:v>23227.5</c:v>
                </c:pt>
                <c:pt idx="219">
                  <c:v>23239</c:v>
                </c:pt>
                <c:pt idx="220">
                  <c:v>23242</c:v>
                </c:pt>
                <c:pt idx="221">
                  <c:v>23261.5</c:v>
                </c:pt>
                <c:pt idx="222">
                  <c:v>23298</c:v>
                </c:pt>
                <c:pt idx="223">
                  <c:v>23300.5</c:v>
                </c:pt>
                <c:pt idx="224">
                  <c:v>23327.5</c:v>
                </c:pt>
                <c:pt idx="225">
                  <c:v>23330</c:v>
                </c:pt>
                <c:pt idx="226">
                  <c:v>23342</c:v>
                </c:pt>
                <c:pt idx="227">
                  <c:v>23342</c:v>
                </c:pt>
                <c:pt idx="228">
                  <c:v>23359</c:v>
                </c:pt>
                <c:pt idx="229">
                  <c:v>23386</c:v>
                </c:pt>
                <c:pt idx="230">
                  <c:v>23386</c:v>
                </c:pt>
                <c:pt idx="231">
                  <c:v>23795</c:v>
                </c:pt>
                <c:pt idx="232">
                  <c:v>23797.5</c:v>
                </c:pt>
                <c:pt idx="233">
                  <c:v>23817</c:v>
                </c:pt>
                <c:pt idx="234">
                  <c:v>23822</c:v>
                </c:pt>
                <c:pt idx="235">
                  <c:v>23831.5</c:v>
                </c:pt>
                <c:pt idx="236">
                  <c:v>23836.5</c:v>
                </c:pt>
                <c:pt idx="237">
                  <c:v>23946.5</c:v>
                </c:pt>
                <c:pt idx="238">
                  <c:v>23949</c:v>
                </c:pt>
                <c:pt idx="239">
                  <c:v>23951</c:v>
                </c:pt>
                <c:pt idx="240">
                  <c:v>23953.5</c:v>
                </c:pt>
                <c:pt idx="241">
                  <c:v>23956</c:v>
                </c:pt>
                <c:pt idx="242">
                  <c:v>23961</c:v>
                </c:pt>
                <c:pt idx="243">
                  <c:v>23963.5</c:v>
                </c:pt>
                <c:pt idx="244">
                  <c:v>24049</c:v>
                </c:pt>
                <c:pt idx="245">
                  <c:v>24912</c:v>
                </c:pt>
                <c:pt idx="246">
                  <c:v>25763</c:v>
                </c:pt>
                <c:pt idx="247">
                  <c:v>26753</c:v>
                </c:pt>
                <c:pt idx="248">
                  <c:v>27621</c:v>
                </c:pt>
                <c:pt idx="249">
                  <c:v>27713.5</c:v>
                </c:pt>
                <c:pt idx="250">
                  <c:v>27723.5</c:v>
                </c:pt>
                <c:pt idx="251">
                  <c:v>28376.5</c:v>
                </c:pt>
                <c:pt idx="252">
                  <c:v>28467</c:v>
                </c:pt>
                <c:pt idx="253">
                  <c:v>28467</c:v>
                </c:pt>
                <c:pt idx="254">
                  <c:v>28467</c:v>
                </c:pt>
                <c:pt idx="255">
                  <c:v>28594</c:v>
                </c:pt>
                <c:pt idx="256">
                  <c:v>28611</c:v>
                </c:pt>
                <c:pt idx="257">
                  <c:v>29313</c:v>
                </c:pt>
                <c:pt idx="258">
                  <c:v>29330</c:v>
                </c:pt>
                <c:pt idx="259">
                  <c:v>29354.5</c:v>
                </c:pt>
                <c:pt idx="260">
                  <c:v>29442.5</c:v>
                </c:pt>
                <c:pt idx="261">
                  <c:v>29442.5</c:v>
                </c:pt>
                <c:pt idx="262">
                  <c:v>29447.5</c:v>
                </c:pt>
                <c:pt idx="263">
                  <c:v>30129.5</c:v>
                </c:pt>
                <c:pt idx="264">
                  <c:v>30232</c:v>
                </c:pt>
                <c:pt idx="265">
                  <c:v>30237</c:v>
                </c:pt>
                <c:pt idx="266">
                  <c:v>31195.5</c:v>
                </c:pt>
                <c:pt idx="267">
                  <c:v>31234.5</c:v>
                </c:pt>
                <c:pt idx="268">
                  <c:v>31264</c:v>
                </c:pt>
                <c:pt idx="269">
                  <c:v>31941.5</c:v>
                </c:pt>
                <c:pt idx="270">
                  <c:v>31961</c:v>
                </c:pt>
                <c:pt idx="271">
                  <c:v>32005</c:v>
                </c:pt>
                <c:pt idx="272">
                  <c:v>32080.5</c:v>
                </c:pt>
                <c:pt idx="273">
                  <c:v>33034</c:v>
                </c:pt>
                <c:pt idx="274">
                  <c:v>33092.5</c:v>
                </c:pt>
                <c:pt idx="275">
                  <c:v>33775</c:v>
                </c:pt>
                <c:pt idx="276">
                  <c:v>33777.5</c:v>
                </c:pt>
                <c:pt idx="277">
                  <c:v>33789.5</c:v>
                </c:pt>
                <c:pt idx="278">
                  <c:v>33792</c:v>
                </c:pt>
                <c:pt idx="279">
                  <c:v>33836</c:v>
                </c:pt>
                <c:pt idx="280">
                  <c:v>33838.5</c:v>
                </c:pt>
                <c:pt idx="281">
                  <c:v>33863</c:v>
                </c:pt>
                <c:pt idx="282">
                  <c:v>33863</c:v>
                </c:pt>
                <c:pt idx="283">
                  <c:v>33865.5</c:v>
                </c:pt>
                <c:pt idx="284">
                  <c:v>33865.5</c:v>
                </c:pt>
                <c:pt idx="285">
                  <c:v>33865.5</c:v>
                </c:pt>
                <c:pt idx="286">
                  <c:v>33865.5</c:v>
                </c:pt>
                <c:pt idx="287">
                  <c:v>33868</c:v>
                </c:pt>
                <c:pt idx="288">
                  <c:v>33868</c:v>
                </c:pt>
                <c:pt idx="289">
                  <c:v>33868</c:v>
                </c:pt>
                <c:pt idx="290">
                  <c:v>33868</c:v>
                </c:pt>
                <c:pt idx="291">
                  <c:v>33904.5</c:v>
                </c:pt>
                <c:pt idx="292">
                  <c:v>33907</c:v>
                </c:pt>
                <c:pt idx="293">
                  <c:v>34543</c:v>
                </c:pt>
                <c:pt idx="294">
                  <c:v>34601.5</c:v>
                </c:pt>
                <c:pt idx="295">
                  <c:v>34601.5</c:v>
                </c:pt>
                <c:pt idx="296">
                  <c:v>34601.5</c:v>
                </c:pt>
                <c:pt idx="297">
                  <c:v>34662.5</c:v>
                </c:pt>
                <c:pt idx="298">
                  <c:v>34670</c:v>
                </c:pt>
                <c:pt idx="299">
                  <c:v>34733.5</c:v>
                </c:pt>
                <c:pt idx="300">
                  <c:v>34736</c:v>
                </c:pt>
                <c:pt idx="301">
                  <c:v>34736</c:v>
                </c:pt>
                <c:pt idx="302">
                  <c:v>34762.5</c:v>
                </c:pt>
                <c:pt idx="303">
                  <c:v>34765</c:v>
                </c:pt>
                <c:pt idx="304">
                  <c:v>34809</c:v>
                </c:pt>
                <c:pt idx="305">
                  <c:v>34811.5</c:v>
                </c:pt>
                <c:pt idx="306">
                  <c:v>35428</c:v>
                </c:pt>
                <c:pt idx="307">
                  <c:v>35542.5</c:v>
                </c:pt>
                <c:pt idx="308">
                  <c:v>35562</c:v>
                </c:pt>
                <c:pt idx="309">
                  <c:v>35572</c:v>
                </c:pt>
                <c:pt idx="310">
                  <c:v>35574.5</c:v>
                </c:pt>
                <c:pt idx="311">
                  <c:v>35682</c:v>
                </c:pt>
                <c:pt idx="312">
                  <c:v>35682</c:v>
                </c:pt>
                <c:pt idx="313">
                  <c:v>35682</c:v>
                </c:pt>
                <c:pt idx="314">
                  <c:v>36442.5</c:v>
                </c:pt>
                <c:pt idx="315">
                  <c:v>36630.5</c:v>
                </c:pt>
                <c:pt idx="316">
                  <c:v>36630.5</c:v>
                </c:pt>
                <c:pt idx="317">
                  <c:v>36630.5</c:v>
                </c:pt>
                <c:pt idx="318">
                  <c:v>38216</c:v>
                </c:pt>
                <c:pt idx="319">
                  <c:v>38438</c:v>
                </c:pt>
                <c:pt idx="320">
                  <c:v>39128</c:v>
                </c:pt>
              </c:numCache>
            </c:numRef>
          </c:xVal>
          <c:yVal>
            <c:numRef>
              <c:f>A!$W$21:$W$341</c:f>
              <c:numCache>
                <c:formatCode>General</c:formatCode>
                <c:ptCount val="321"/>
                <c:pt idx="0">
                  <c:v>4.2905457040260508E-3</c:v>
                </c:pt>
                <c:pt idx="1">
                  <c:v>4.2905457040260508E-3</c:v>
                </c:pt>
                <c:pt idx="2">
                  <c:v>1.3780336665814611E-2</c:v>
                </c:pt>
                <c:pt idx="3">
                  <c:v>8.9077159172463189E-3</c:v>
                </c:pt>
                <c:pt idx="4">
                  <c:v>5.3554048056780219E-3</c:v>
                </c:pt>
                <c:pt idx="5">
                  <c:v>-6.7322750505426146E-3</c:v>
                </c:pt>
                <c:pt idx="6">
                  <c:v>4.3526144899816398E-3</c:v>
                </c:pt>
                <c:pt idx="7">
                  <c:v>4.9064856896171086E-3</c:v>
                </c:pt>
                <c:pt idx="8">
                  <c:v>5.6993115938036611E-3</c:v>
                </c:pt>
                <c:pt idx="9">
                  <c:v>5.7921364730025883E-3</c:v>
                </c:pt>
                <c:pt idx="11">
                  <c:v>-1.883216576464803E-2</c:v>
                </c:pt>
                <c:pt idx="12">
                  <c:v>-1.6339692459006318E-2</c:v>
                </c:pt>
                <c:pt idx="13">
                  <c:v>-1.4073154272197311E-3</c:v>
                </c:pt>
                <c:pt idx="14">
                  <c:v>4.5376685150144563E-3</c:v>
                </c:pt>
                <c:pt idx="15">
                  <c:v>6.53766851542191E-3</c:v>
                </c:pt>
                <c:pt idx="16">
                  <c:v>8.0298582196940138E-3</c:v>
                </c:pt>
                <c:pt idx="17">
                  <c:v>-1.4779530882041772E-3</c:v>
                </c:pt>
                <c:pt idx="18">
                  <c:v>3.3454420520443034E-3</c:v>
                </c:pt>
                <c:pt idx="19">
                  <c:v>3.7391842733030117E-3</c:v>
                </c:pt>
                <c:pt idx="20">
                  <c:v>3.6313611189898939E-3</c:v>
                </c:pt>
                <c:pt idx="21">
                  <c:v>3.8235369435308739E-3</c:v>
                </c:pt>
                <c:pt idx="22">
                  <c:v>2.6078855341227225E-3</c:v>
                </c:pt>
                <c:pt idx="23">
                  <c:v>-7.2457143392682458E-3</c:v>
                </c:pt>
                <c:pt idx="24">
                  <c:v>1.2087574332817069E-3</c:v>
                </c:pt>
                <c:pt idx="25">
                  <c:v>-3.4761107564785371E-3</c:v>
                </c:pt>
                <c:pt idx="26">
                  <c:v>-3.4761107564785371E-3</c:v>
                </c:pt>
                <c:pt idx="27">
                  <c:v>1.1001091634269898E-2</c:v>
                </c:pt>
                <c:pt idx="28">
                  <c:v>1.7928992426195257E-2</c:v>
                </c:pt>
                <c:pt idx="29">
                  <c:v>1.0912578250995605E-2</c:v>
                </c:pt>
                <c:pt idx="30">
                  <c:v>6.3485239266294624E-3</c:v>
                </c:pt>
                <c:pt idx="31">
                  <c:v>8.348523927036916E-3</c:v>
                </c:pt>
                <c:pt idx="32">
                  <c:v>-1.1812707207751627E-2</c:v>
                </c:pt>
                <c:pt idx="33">
                  <c:v>-1.3941314308756884E-2</c:v>
                </c:pt>
                <c:pt idx="34">
                  <c:v>-7.5057110253425735E-3</c:v>
                </c:pt>
                <c:pt idx="35">
                  <c:v>-1.0867077536431333E-3</c:v>
                </c:pt>
                <c:pt idx="36">
                  <c:v>-1.1429671753750703E-3</c:v>
                </c:pt>
                <c:pt idx="37">
                  <c:v>-4.8892912412866682E-3</c:v>
                </c:pt>
                <c:pt idx="38">
                  <c:v>6.0215876806488794E-4</c:v>
                </c:pt>
                <c:pt idx="39">
                  <c:v>1.3086766204898848E-2</c:v>
                </c:pt>
                <c:pt idx="40">
                  <c:v>-1.1414944284085418E-2</c:v>
                </c:pt>
                <c:pt idx="41">
                  <c:v>-2.2252152430408956E-3</c:v>
                </c:pt>
                <c:pt idx="42">
                  <c:v>3.7747847509055077E-3</c:v>
                </c:pt>
                <c:pt idx="43">
                  <c:v>4.7747847547472133E-3</c:v>
                </c:pt>
                <c:pt idx="44">
                  <c:v>5.2318244986590198E-3</c:v>
                </c:pt>
                <c:pt idx="45">
                  <c:v>-9.2767706100591943E-3</c:v>
                </c:pt>
                <c:pt idx="46">
                  <c:v>-1.2300842355158409E-2</c:v>
                </c:pt>
                <c:pt idx="47">
                  <c:v>-1.1300842358592661E-2</c:v>
                </c:pt>
                <c:pt idx="48">
                  <c:v>-2.400842357870886E-3</c:v>
                </c:pt>
                <c:pt idx="49">
                  <c:v>-1.7008423537265005E-3</c:v>
                </c:pt>
                <c:pt idx="50">
                  <c:v>-4.3718411120360762E-3</c:v>
                </c:pt>
                <c:pt idx="51">
                  <c:v>-1.2288912858761519E-3</c:v>
                </c:pt>
                <c:pt idx="52">
                  <c:v>-3.0277436112437633E-3</c:v>
                </c:pt>
                <c:pt idx="53">
                  <c:v>-2.0599951621019658E-2</c:v>
                </c:pt>
                <c:pt idx="54">
                  <c:v>-5.1986984778334966E-3</c:v>
                </c:pt>
                <c:pt idx="55">
                  <c:v>-4.7986984806623889E-3</c:v>
                </c:pt>
                <c:pt idx="56">
                  <c:v>-6.0251952083590493E-3</c:v>
                </c:pt>
                <c:pt idx="57">
                  <c:v>-3.3251952110831678E-3</c:v>
                </c:pt>
                <c:pt idx="58">
                  <c:v>-6.0903774251383838E-3</c:v>
                </c:pt>
                <c:pt idx="59">
                  <c:v>-5.8798515196311907E-3</c:v>
                </c:pt>
                <c:pt idx="60">
                  <c:v>-5.479851522460083E-3</c:v>
                </c:pt>
                <c:pt idx="61">
                  <c:v>-1.1598503795286277E-2</c:v>
                </c:pt>
                <c:pt idx="62">
                  <c:v>-5.5721539933929337E-3</c:v>
                </c:pt>
                <c:pt idx="63">
                  <c:v>-4.8721539965245059E-3</c:v>
                </c:pt>
                <c:pt idx="64">
                  <c:v>-5.191471459082761E-3</c:v>
                </c:pt>
                <c:pt idx="65">
                  <c:v>-4.8914714593854408E-3</c:v>
                </c:pt>
                <c:pt idx="66">
                  <c:v>-6.4185227543023804E-3</c:v>
                </c:pt>
                <c:pt idx="67">
                  <c:v>-5.7185227574339526E-3</c:v>
                </c:pt>
                <c:pt idx="68">
                  <c:v>-9.3281858712202098E-3</c:v>
                </c:pt>
                <c:pt idx="69">
                  <c:v>-8.0281858749571416E-3</c:v>
                </c:pt>
                <c:pt idx="70">
                  <c:v>-1.0471319397494655E-2</c:v>
                </c:pt>
                <c:pt idx="71">
                  <c:v>-6.6790627131739222E-3</c:v>
                </c:pt>
                <c:pt idx="72">
                  <c:v>-5.9790627090295367E-3</c:v>
                </c:pt>
                <c:pt idx="73">
                  <c:v>-5.8874277789396079E-4</c:v>
                </c:pt>
                <c:pt idx="74">
                  <c:v>2.1125722372421218E-4</c:v>
                </c:pt>
                <c:pt idx="75">
                  <c:v>-6.4984238659019644E-3</c:v>
                </c:pt>
                <c:pt idx="76">
                  <c:v>-4.5984238629682983E-3</c:v>
                </c:pt>
                <c:pt idx="77">
                  <c:v>-5.1081059699918385E-3</c:v>
                </c:pt>
                <c:pt idx="78">
                  <c:v>-3.2081059670581724E-3</c:v>
                </c:pt>
                <c:pt idx="79">
                  <c:v>-2.5371584178331408E-3</c:v>
                </c:pt>
                <c:pt idx="80">
                  <c:v>-5.6612187417485471E-3</c:v>
                </c:pt>
                <c:pt idx="81">
                  <c:v>-5.7737928905058911E-3</c:v>
                </c:pt>
                <c:pt idx="82">
                  <c:v>-5.4737928908085709E-3</c:v>
                </c:pt>
                <c:pt idx="83">
                  <c:v>-5.4737928908085709E-3</c:v>
                </c:pt>
                <c:pt idx="84">
                  <c:v>-5.4737928908085709E-3</c:v>
                </c:pt>
                <c:pt idx="85">
                  <c:v>-4.7737928939401431E-3</c:v>
                </c:pt>
                <c:pt idx="86">
                  <c:v>-1.279321610323858E-2</c:v>
                </c:pt>
                <c:pt idx="87">
                  <c:v>-7.7932161058579252E-3</c:v>
                </c:pt>
                <c:pt idx="88">
                  <c:v>-2.8592855960153513E-3</c:v>
                </c:pt>
                <c:pt idx="89">
                  <c:v>-4.8018817252801493E-3</c:v>
                </c:pt>
                <c:pt idx="90">
                  <c:v>-2.7018817273989082E-3</c:v>
                </c:pt>
                <c:pt idx="91">
                  <c:v>-5.0531829553106811E-3</c:v>
                </c:pt>
                <c:pt idx="92">
                  <c:v>-4.4531829559160407E-3</c:v>
                </c:pt>
                <c:pt idx="93">
                  <c:v>-3.6632125544392991E-3</c:v>
                </c:pt>
                <c:pt idx="94">
                  <c:v>-3.5632125569655115E-3</c:v>
                </c:pt>
                <c:pt idx="95">
                  <c:v>-3.3097610016808721E-3</c:v>
                </c:pt>
                <c:pt idx="96">
                  <c:v>-1.5097610034969511E-3</c:v>
                </c:pt>
                <c:pt idx="97">
                  <c:v>-7.6198065274890731E-3</c:v>
                </c:pt>
                <c:pt idx="98">
                  <c:v>-4.6198065232399138E-3</c:v>
                </c:pt>
                <c:pt idx="99">
                  <c:v>-6.2836326665159647E-4</c:v>
                </c:pt>
                <c:pt idx="100">
                  <c:v>-4.1967748941451888E-3</c:v>
                </c:pt>
                <c:pt idx="101">
                  <c:v>9.2830950599824408E-3</c:v>
                </c:pt>
                <c:pt idx="102">
                  <c:v>1.2283095056955642E-2</c:v>
                </c:pt>
                <c:pt idx="103">
                  <c:v>-3.2269714990498521E-3</c:v>
                </c:pt>
                <c:pt idx="104">
                  <c:v>-3.7551632907442678E-3</c:v>
                </c:pt>
                <c:pt idx="105">
                  <c:v>-3.255163288823415E-3</c:v>
                </c:pt>
                <c:pt idx="106">
                  <c:v>-4.2527299070886093E-3</c:v>
                </c:pt>
                <c:pt idx="107">
                  <c:v>-3.9527299073912892E-3</c:v>
                </c:pt>
                <c:pt idx="108">
                  <c:v>-1.9349549232811486E-3</c:v>
                </c:pt>
                <c:pt idx="109">
                  <c:v>-1.8349549258073611E-3</c:v>
                </c:pt>
                <c:pt idx="110">
                  <c:v>-2.0090153864007476E-3</c:v>
                </c:pt>
                <c:pt idx="111">
                  <c:v>-5.090153879141468E-4</c:v>
                </c:pt>
                <c:pt idx="112">
                  <c:v>-3.5252742392569147E-4</c:v>
                </c:pt>
                <c:pt idx="113">
                  <c:v>8.4747257486358918E-4</c:v>
                </c:pt>
                <c:pt idx="114">
                  <c:v>1.8474725787052948E-3</c:v>
                </c:pt>
                <c:pt idx="115">
                  <c:v>4.2162126644950809E-3</c:v>
                </c:pt>
                <c:pt idx="116">
                  <c:v>-2.1297154622831882E-4</c:v>
                </c:pt>
                <c:pt idx="117">
                  <c:v>4.8702845064010902E-4</c:v>
                </c:pt>
                <c:pt idx="118">
                  <c:v>7.8702845033742919E-4</c:v>
                </c:pt>
                <c:pt idx="119">
                  <c:v>1.2171650231471709E-3</c:v>
                </c:pt>
                <c:pt idx="120">
                  <c:v>1.5171650228444911E-3</c:v>
                </c:pt>
                <c:pt idx="121">
                  <c:v>3.6171650207257322E-3</c:v>
                </c:pt>
                <c:pt idx="122">
                  <c:v>1.4150170433419873E-3</c:v>
                </c:pt>
                <c:pt idx="123">
                  <c:v>1.6150170382895623E-3</c:v>
                </c:pt>
                <c:pt idx="124">
                  <c:v>3.0150170393023756E-3</c:v>
                </c:pt>
                <c:pt idx="125">
                  <c:v>1.6258348116898469E-3</c:v>
                </c:pt>
                <c:pt idx="126">
                  <c:v>1.6258348116898469E-3</c:v>
                </c:pt>
                <c:pt idx="127">
                  <c:v>-8.0261812566586044E-3</c:v>
                </c:pt>
                <c:pt idx="128">
                  <c:v>-2.2161001247411743E-3</c:v>
                </c:pt>
                <c:pt idx="129">
                  <c:v>-6.7269004569883162E-3</c:v>
                </c:pt>
                <c:pt idx="131">
                  <c:v>-8.7089348491073415E-4</c:v>
                </c:pt>
                <c:pt idx="132">
                  <c:v>1.5291065126678272E-3</c:v>
                </c:pt>
                <c:pt idx="133">
                  <c:v>3.1291065159041731E-3</c:v>
                </c:pt>
                <c:pt idx="134">
                  <c:v>2.3513589469888185E-3</c:v>
                </c:pt>
                <c:pt idx="135">
                  <c:v>2.5513589492123512E-3</c:v>
                </c:pt>
                <c:pt idx="136">
                  <c:v>3.3513589508305242E-3</c:v>
                </c:pt>
                <c:pt idx="137">
                  <c:v>1.4001635220373676E-3</c:v>
                </c:pt>
                <c:pt idx="138">
                  <c:v>2.8001635230501809E-3</c:v>
                </c:pt>
                <c:pt idx="139">
                  <c:v>2.9001635205239684E-3</c:v>
                </c:pt>
                <c:pt idx="147">
                  <c:v>6.5768947034700043E-4</c:v>
                </c:pt>
                <c:pt idx="149">
                  <c:v>3.0819321011259782E-3</c:v>
                </c:pt>
                <c:pt idx="150">
                  <c:v>3.581932103046831E-3</c:v>
                </c:pt>
                <c:pt idx="165">
                  <c:v>2.1138003736691224E-4</c:v>
                </c:pt>
                <c:pt idx="166">
                  <c:v>1.9113800380770457E-3</c:v>
                </c:pt>
                <c:pt idx="170">
                  <c:v>3.2465295876380196E-3</c:v>
                </c:pt>
                <c:pt idx="171">
                  <c:v>3.4465295898615522E-3</c:v>
                </c:pt>
                <c:pt idx="172">
                  <c:v>3.9241593992977997E-3</c:v>
                </c:pt>
                <c:pt idx="192">
                  <c:v>1.0830370046034515E-2</c:v>
                </c:pt>
                <c:pt idx="202">
                  <c:v>3.2396153683645346E-3</c:v>
                </c:pt>
                <c:pt idx="205">
                  <c:v>4.6613936797214317E-3</c:v>
                </c:pt>
                <c:pt idx="220">
                  <c:v>2.0672689038717662E-3</c:v>
                </c:pt>
                <c:pt idx="221">
                  <c:v>-1.6422786418410606E-2</c:v>
                </c:pt>
                <c:pt idx="224">
                  <c:v>-7.7280498983523238E-3</c:v>
                </c:pt>
                <c:pt idx="225">
                  <c:v>-1.023962688772867E-2</c:v>
                </c:pt>
                <c:pt idx="226">
                  <c:v>1.9047893136737298E-3</c:v>
                </c:pt>
                <c:pt idx="230">
                  <c:v>2.2007808495641545E-3</c:v>
                </c:pt>
                <c:pt idx="244">
                  <c:v>2.5884633405920676E-3</c:v>
                </c:pt>
                <c:pt idx="245">
                  <c:v>9.2973586609546022E-4</c:v>
                </c:pt>
                <c:pt idx="246">
                  <c:v>-2.902858680087772E-4</c:v>
                </c:pt>
                <c:pt idx="247">
                  <c:v>-2.048440643580729E-3</c:v>
                </c:pt>
                <c:pt idx="248">
                  <c:v>-3.8149759622103097E-3</c:v>
                </c:pt>
                <c:pt idx="249">
                  <c:v>-4.3088729652045465E-3</c:v>
                </c:pt>
                <c:pt idx="250">
                  <c:v>-1.462350937578849E-3</c:v>
                </c:pt>
                <c:pt idx="252">
                  <c:v>-1.3504191010357713E-2</c:v>
                </c:pt>
                <c:pt idx="253">
                  <c:v>-1.2054191014245985E-2</c:v>
                </c:pt>
                <c:pt idx="254">
                  <c:v>-1.1834191012527695E-2</c:v>
                </c:pt>
                <c:pt idx="255">
                  <c:v>-3.8020509628122756E-4</c:v>
                </c:pt>
                <c:pt idx="256">
                  <c:v>-5.4735722633726391E-3</c:v>
                </c:pt>
                <c:pt idx="258">
                  <c:v>-4.5656710810595968E-3</c:v>
                </c:pt>
                <c:pt idx="259">
                  <c:v>-4.9431899030403237E-3</c:v>
                </c:pt>
                <c:pt idx="260">
                  <c:v>1.1182056452630401E-2</c:v>
                </c:pt>
                <c:pt idx="261">
                  <c:v>1.1872056453389429E-2</c:v>
                </c:pt>
                <c:pt idx="262">
                  <c:v>1.049390747285614E-2</c:v>
                </c:pt>
                <c:pt idx="263">
                  <c:v>-6.2038771288585315E-3</c:v>
                </c:pt>
                <c:pt idx="264">
                  <c:v>-1.1393248982307203E-2</c:v>
                </c:pt>
                <c:pt idx="265">
                  <c:v>-5.33204272620591E-3</c:v>
                </c:pt>
                <c:pt idx="266">
                  <c:v>-4.9172243180509723E-3</c:v>
                </c:pt>
                <c:pt idx="267">
                  <c:v>-5.048061358214645E-3</c:v>
                </c:pt>
                <c:pt idx="269">
                  <c:v>-6.7579576706389144E-4</c:v>
                </c:pt>
                <c:pt idx="270">
                  <c:v>-5.7935592695449178E-3</c:v>
                </c:pt>
                <c:pt idx="271">
                  <c:v>-4.9595102153499049E-3</c:v>
                </c:pt>
                <c:pt idx="272">
                  <c:v>-4.3659467727785728E-4</c:v>
                </c:pt>
                <c:pt idx="273">
                  <c:v>-2.7393061469616065E-3</c:v>
                </c:pt>
                <c:pt idx="274">
                  <c:v>-3.3322190439688537E-4</c:v>
                </c:pt>
                <c:pt idx="275">
                  <c:v>-5.2020765028171212E-4</c:v>
                </c:pt>
                <c:pt idx="276">
                  <c:v>4.639492480617291E-4</c:v>
                </c:pt>
                <c:pt idx="277">
                  <c:v>8.8788815528090259E-4</c:v>
                </c:pt>
                <c:pt idx="278">
                  <c:v>-7.2796086706852781E-4</c:v>
                </c:pt>
                <c:pt idx="279">
                  <c:v>-1.4070707184449804E-3</c:v>
                </c:pt>
                <c:pt idx="280">
                  <c:v>7.7706126283674792E-4</c:v>
                </c:pt>
                <c:pt idx="285">
                  <c:v>3.056217285000995E-4</c:v>
                </c:pt>
                <c:pt idx="286">
                  <c:v>1.9156217278458454E-3</c:v>
                </c:pt>
                <c:pt idx="287">
                  <c:v>-4.1025832839186593E-4</c:v>
                </c:pt>
                <c:pt idx="288">
                  <c:v>-2.3025832566309079E-4</c:v>
                </c:pt>
                <c:pt idx="289">
                  <c:v>-2.3025832566309079E-4</c:v>
                </c:pt>
                <c:pt idx="290">
                  <c:v>-1.3025832818930327E-4</c:v>
                </c:pt>
                <c:pt idx="291">
                  <c:v>5.7776625816352567E-5</c:v>
                </c:pt>
                <c:pt idx="292">
                  <c:v>1.4188064538800393E-4</c:v>
                </c:pt>
                <c:pt idx="293">
                  <c:v>2.664779401863826E-3</c:v>
                </c:pt>
                <c:pt idx="294">
                  <c:v>-1.7355499297427857E-4</c:v>
                </c:pt>
                <c:pt idx="295">
                  <c:v>-1.7355499297427857E-4</c:v>
                </c:pt>
                <c:pt idx="296">
                  <c:v>1.264450067230416E-4</c:v>
                </c:pt>
                <c:pt idx="297">
                  <c:v>9.1347163751975824E-5</c:v>
                </c:pt>
                <c:pt idx="298">
                  <c:v>-3.7572723973621769E-3</c:v>
                </c:pt>
                <c:pt idx="299">
                  <c:v>9.3071379270620591E-4</c:v>
                </c:pt>
                <c:pt idx="300">
                  <c:v>2.1447929904144791E-4</c:v>
                </c:pt>
                <c:pt idx="301">
                  <c:v>8.1447929843608824E-4</c:v>
                </c:pt>
                <c:pt idx="302">
                  <c:v>8.4233093138391668E-4</c:v>
                </c:pt>
                <c:pt idx="303">
                  <c:v>-3.7391539870729185E-4</c:v>
                </c:pt>
                <c:pt idx="304">
                  <c:v>-5.6001795723864545E-4</c:v>
                </c:pt>
                <c:pt idx="305">
                  <c:v>8.2371672478798175E-4</c:v>
                </c:pt>
                <c:pt idx="306">
                  <c:v>1.7815232143192639E-3</c:v>
                </c:pt>
                <c:pt idx="307">
                  <c:v>1.4239477831171077E-3</c:v>
                </c:pt>
                <c:pt idx="308">
                  <c:v>2.1947149808105859E-3</c:v>
                </c:pt>
                <c:pt idx="309">
                  <c:v>1.128417664029574E-3</c:v>
                </c:pt>
                <c:pt idx="310">
                  <c:v>1.7118407830812865E-3</c:v>
                </c:pt>
                <c:pt idx="311">
                  <c:v>7.580691293821995E-4</c:v>
                </c:pt>
                <c:pt idx="312">
                  <c:v>9.5806913160573215E-4</c:v>
                </c:pt>
                <c:pt idx="313">
                  <c:v>1.0580691363554773E-3</c:v>
                </c:pt>
                <c:pt idx="314">
                  <c:v>1.6463986359510629E-4</c:v>
                </c:pt>
                <c:pt idx="315">
                  <c:v>7.1847984675221799E-4</c:v>
                </c:pt>
                <c:pt idx="316">
                  <c:v>9.1847984897575063E-4</c:v>
                </c:pt>
                <c:pt idx="317">
                  <c:v>1.0184798464495382E-3</c:v>
                </c:pt>
                <c:pt idx="318">
                  <c:v>-2.6736686833158663E-3</c:v>
                </c:pt>
                <c:pt idx="319">
                  <c:v>-2.3455477646895373E-3</c:v>
                </c:pt>
                <c:pt idx="320">
                  <c:v>-2.2825095720706012E-3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748-41DD-9E0A-71DDA35FB4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26141272"/>
        <c:axId val="1"/>
      </c:scatterChart>
      <c:valAx>
        <c:axId val="826141272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332361516034986"/>
              <c:y val="0.9097948967719240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5393586005830907E-2"/>
              <c:y val="0.4458768298292610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26141272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50291545189504372"/>
          <c:y val="0.91494953594718176"/>
          <c:w val="0.59766763848396498"/>
          <c:h val="0.9664959276997591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V0839 Oph -- O-C Diagram</a:t>
            </a:r>
          </a:p>
        </c:rich>
      </c:tx>
      <c:layout>
        <c:manualLayout>
          <c:xMode val="edge"/>
          <c:yMode val="edge"/>
          <c:x val="0.37895927601809953"/>
          <c:y val="4.081632653061224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67420814479638E-2"/>
          <c:y val="0.17233598253255769"/>
          <c:w val="0.90497737556561086"/>
          <c:h val="0.69614666628283173"/>
        </c:manualLayout>
      </c:layout>
      <c:scatterChart>
        <c:scatterStyle val="lineMarker"/>
        <c:varyColors val="0"/>
        <c:ser>
          <c:idx val="0"/>
          <c:order val="0"/>
          <c:tx>
            <c:strRef>
              <c:f>Q_fit!$E$20</c:f>
              <c:strCache>
                <c:ptCount val="1"/>
                <c:pt idx="0">
                  <c:v>Y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Q_fit!$D$21:$D$298</c:f>
              <c:numCache>
                <c:formatCode>General</c:formatCode>
                <c:ptCount val="278"/>
                <c:pt idx="0">
                  <c:v>0.98729999999999996</c:v>
                </c:pt>
                <c:pt idx="1">
                  <c:v>0.98729999999999996</c:v>
                </c:pt>
                <c:pt idx="2">
                  <c:v>1.06775</c:v>
                </c:pt>
                <c:pt idx="3">
                  <c:v>1.1391500000000001</c:v>
                </c:pt>
                <c:pt idx="4">
                  <c:v>1.1411</c:v>
                </c:pt>
                <c:pt idx="5">
                  <c:v>1.1628499999999999</c:v>
                </c:pt>
                <c:pt idx="6">
                  <c:v>1.2494000000000001</c:v>
                </c:pt>
                <c:pt idx="7">
                  <c:v>1.2544999999999999</c:v>
                </c:pt>
                <c:pt idx="8">
                  <c:v>1.25475</c:v>
                </c:pt>
                <c:pt idx="9">
                  <c:v>1.2549999999999999</c:v>
                </c:pt>
                <c:pt idx="10">
                  <c:v>1.3408500000000001</c:v>
                </c:pt>
                <c:pt idx="11">
                  <c:v>1.3411</c:v>
                </c:pt>
                <c:pt idx="12">
                  <c:v>1.39245</c:v>
                </c:pt>
                <c:pt idx="13">
                  <c:v>1.4103000000000001</c:v>
                </c:pt>
                <c:pt idx="14">
                  <c:v>1.4103000000000001</c:v>
                </c:pt>
                <c:pt idx="15">
                  <c:v>1.41055</c:v>
                </c:pt>
                <c:pt idx="16">
                  <c:v>1.4108000000000001</c:v>
                </c:pt>
                <c:pt idx="17">
                  <c:v>1.4132499999999999</c:v>
                </c:pt>
                <c:pt idx="18">
                  <c:v>1.4134500000000001</c:v>
                </c:pt>
                <c:pt idx="19">
                  <c:v>1.4137</c:v>
                </c:pt>
                <c:pt idx="20">
                  <c:v>1.41395</c:v>
                </c:pt>
                <c:pt idx="21">
                  <c:v>1.41445</c:v>
                </c:pt>
                <c:pt idx="22">
                  <c:v>1.4193499999999999</c:v>
                </c:pt>
                <c:pt idx="23">
                  <c:v>1.4208000000000001</c:v>
                </c:pt>
                <c:pt idx="24">
                  <c:v>1.4235</c:v>
                </c:pt>
                <c:pt idx="25">
                  <c:v>1.4235</c:v>
                </c:pt>
                <c:pt idx="26">
                  <c:v>1.4274</c:v>
                </c:pt>
                <c:pt idx="27">
                  <c:v>1.50735</c:v>
                </c:pt>
                <c:pt idx="28">
                  <c:v>1.5078499999999999</c:v>
                </c:pt>
                <c:pt idx="29">
                  <c:v>1.5098</c:v>
                </c:pt>
                <c:pt idx="30">
                  <c:v>1.5098</c:v>
                </c:pt>
                <c:pt idx="31">
                  <c:v>1.5146999999999999</c:v>
                </c:pt>
                <c:pt idx="32">
                  <c:v>1.5185999999999999</c:v>
                </c:pt>
                <c:pt idx="33">
                  <c:v>1.5205500000000001</c:v>
                </c:pt>
                <c:pt idx="34">
                  <c:v>1.5229999999999999</c:v>
                </c:pt>
                <c:pt idx="35">
                  <c:v>1.5246999999999999</c:v>
                </c:pt>
                <c:pt idx="36">
                  <c:v>1.59145</c:v>
                </c:pt>
                <c:pt idx="37">
                  <c:v>1.5916999999999999</c:v>
                </c:pt>
                <c:pt idx="38">
                  <c:v>1.59215</c:v>
                </c:pt>
                <c:pt idx="39">
                  <c:v>1.5922000000000001</c:v>
                </c:pt>
                <c:pt idx="40">
                  <c:v>1.6012500000000001</c:v>
                </c:pt>
                <c:pt idx="41">
                  <c:v>1.6012500000000001</c:v>
                </c:pt>
                <c:pt idx="42">
                  <c:v>1.6012500000000001</c:v>
                </c:pt>
                <c:pt idx="43">
                  <c:v>1.6025</c:v>
                </c:pt>
                <c:pt idx="44">
                  <c:v>1.6027499999999999</c:v>
                </c:pt>
                <c:pt idx="45">
                  <c:v>1.60345</c:v>
                </c:pt>
                <c:pt idx="46">
                  <c:v>1.60345</c:v>
                </c:pt>
                <c:pt idx="47">
                  <c:v>1.60345</c:v>
                </c:pt>
                <c:pt idx="48">
                  <c:v>1.60345</c:v>
                </c:pt>
                <c:pt idx="49">
                  <c:v>1.6171</c:v>
                </c:pt>
                <c:pt idx="50">
                  <c:v>1.6729000000000001</c:v>
                </c:pt>
                <c:pt idx="51">
                  <c:v>1.7638499999999999</c:v>
                </c:pt>
                <c:pt idx="52">
                  <c:v>1.7658</c:v>
                </c:pt>
                <c:pt idx="53">
                  <c:v>1.7738499999999999</c:v>
                </c:pt>
                <c:pt idx="54">
                  <c:v>1.7738499999999999</c:v>
                </c:pt>
                <c:pt idx="55">
                  <c:v>1.77725</c:v>
                </c:pt>
                <c:pt idx="56">
                  <c:v>1.77725</c:v>
                </c:pt>
                <c:pt idx="57">
                  <c:v>1.7789999999999999</c:v>
                </c:pt>
                <c:pt idx="58">
                  <c:v>1.7814000000000001</c:v>
                </c:pt>
                <c:pt idx="59">
                  <c:v>1.7814000000000001</c:v>
                </c:pt>
                <c:pt idx="60">
                  <c:v>1.7819</c:v>
                </c:pt>
                <c:pt idx="61">
                  <c:v>1.8628499999999999</c:v>
                </c:pt>
                <c:pt idx="62">
                  <c:v>1.8628499999999999</c:v>
                </c:pt>
                <c:pt idx="63">
                  <c:v>1.8633500000000001</c:v>
                </c:pt>
                <c:pt idx="64">
                  <c:v>1.8633500000000001</c:v>
                </c:pt>
                <c:pt idx="65">
                  <c:v>1.86405</c:v>
                </c:pt>
                <c:pt idx="66">
                  <c:v>1.86405</c:v>
                </c:pt>
                <c:pt idx="67">
                  <c:v>1.8643000000000001</c:v>
                </c:pt>
                <c:pt idx="68">
                  <c:v>1.8643000000000001</c:v>
                </c:pt>
                <c:pt idx="69">
                  <c:v>1.8680000000000001</c:v>
                </c:pt>
                <c:pt idx="70">
                  <c:v>1.8682000000000001</c:v>
                </c:pt>
                <c:pt idx="71">
                  <c:v>1.8682000000000001</c:v>
                </c:pt>
                <c:pt idx="72">
                  <c:v>1.8684499999999999</c:v>
                </c:pt>
                <c:pt idx="73">
                  <c:v>1.8684499999999999</c:v>
                </c:pt>
                <c:pt idx="74">
                  <c:v>1.8687</c:v>
                </c:pt>
                <c:pt idx="75">
                  <c:v>1.8687</c:v>
                </c:pt>
                <c:pt idx="76">
                  <c:v>1.8689499999999999</c:v>
                </c:pt>
                <c:pt idx="77">
                  <c:v>1.8689499999999999</c:v>
                </c:pt>
                <c:pt idx="78">
                  <c:v>1.8696999999999999</c:v>
                </c:pt>
                <c:pt idx="79">
                  <c:v>1.8729</c:v>
                </c:pt>
                <c:pt idx="80">
                  <c:v>1.8757999999999999</c:v>
                </c:pt>
                <c:pt idx="81">
                  <c:v>1.8757999999999999</c:v>
                </c:pt>
                <c:pt idx="82">
                  <c:v>1.8757999999999999</c:v>
                </c:pt>
                <c:pt idx="83">
                  <c:v>1.8757999999999999</c:v>
                </c:pt>
                <c:pt idx="84">
                  <c:v>1.8757999999999999</c:v>
                </c:pt>
                <c:pt idx="85">
                  <c:v>1.8763000000000001</c:v>
                </c:pt>
                <c:pt idx="86">
                  <c:v>1.8763000000000001</c:v>
                </c:pt>
                <c:pt idx="87">
                  <c:v>1.8779999999999999</c:v>
                </c:pt>
                <c:pt idx="88">
                  <c:v>1.9350000000000001</c:v>
                </c:pt>
                <c:pt idx="89">
                  <c:v>1.9350000000000001</c:v>
                </c:pt>
                <c:pt idx="90">
                  <c:v>1.9538</c:v>
                </c:pt>
                <c:pt idx="91">
                  <c:v>1.9538</c:v>
                </c:pt>
                <c:pt idx="92">
                  <c:v>1.9540500000000001</c:v>
                </c:pt>
                <c:pt idx="93">
                  <c:v>1.9540500000000001</c:v>
                </c:pt>
                <c:pt idx="94">
                  <c:v>1.9577</c:v>
                </c:pt>
                <c:pt idx="95">
                  <c:v>1.9577</c:v>
                </c:pt>
                <c:pt idx="96">
                  <c:v>1.9579500000000001</c:v>
                </c:pt>
                <c:pt idx="97">
                  <c:v>1.9579500000000001</c:v>
                </c:pt>
                <c:pt idx="98">
                  <c:v>1.96065</c:v>
                </c:pt>
                <c:pt idx="99">
                  <c:v>1.96235</c:v>
                </c:pt>
                <c:pt idx="100">
                  <c:v>1.96285</c:v>
                </c:pt>
                <c:pt idx="101">
                  <c:v>1.96285</c:v>
                </c:pt>
                <c:pt idx="102">
                  <c:v>1.9631000000000001</c:v>
                </c:pt>
                <c:pt idx="103">
                  <c:v>1.9638</c:v>
                </c:pt>
                <c:pt idx="104">
                  <c:v>1.9638</c:v>
                </c:pt>
                <c:pt idx="105">
                  <c:v>1.9686999999999999</c:v>
                </c:pt>
                <c:pt idx="106">
                  <c:v>1.9686999999999999</c:v>
                </c:pt>
                <c:pt idx="107">
                  <c:v>2.0367000000000002</c:v>
                </c:pt>
                <c:pt idx="108">
                  <c:v>2.0367000000000002</c:v>
                </c:pt>
                <c:pt idx="109">
                  <c:v>2.0432999999999999</c:v>
                </c:pt>
                <c:pt idx="110">
                  <c:v>2.0432999999999999</c:v>
                </c:pt>
                <c:pt idx="111">
                  <c:v>2.04915</c:v>
                </c:pt>
                <c:pt idx="112">
                  <c:v>2.04915</c:v>
                </c:pt>
                <c:pt idx="113">
                  <c:v>2.04915</c:v>
                </c:pt>
                <c:pt idx="114">
                  <c:v>2.0499000000000001</c:v>
                </c:pt>
                <c:pt idx="115">
                  <c:v>2.0506000000000002</c:v>
                </c:pt>
                <c:pt idx="116">
                  <c:v>2.0506000000000002</c:v>
                </c:pt>
                <c:pt idx="117">
                  <c:v>2.0506000000000002</c:v>
                </c:pt>
                <c:pt idx="118">
                  <c:v>2.12785</c:v>
                </c:pt>
                <c:pt idx="119">
                  <c:v>2.12785</c:v>
                </c:pt>
                <c:pt idx="120">
                  <c:v>2.12785</c:v>
                </c:pt>
                <c:pt idx="121">
                  <c:v>2.1278999999999999</c:v>
                </c:pt>
                <c:pt idx="122">
                  <c:v>2.1278999999999999</c:v>
                </c:pt>
                <c:pt idx="123">
                  <c:v>2.1278999999999999</c:v>
                </c:pt>
                <c:pt idx="124">
                  <c:v>2.1322999999999999</c:v>
                </c:pt>
                <c:pt idx="125">
                  <c:v>2.1322999999999999</c:v>
                </c:pt>
                <c:pt idx="126">
                  <c:v>2.13815</c:v>
                </c:pt>
                <c:pt idx="127">
                  <c:v>2.14255</c:v>
                </c:pt>
                <c:pt idx="128">
                  <c:v>2.1427999999999998</c:v>
                </c:pt>
                <c:pt idx="129">
                  <c:v>2.2098</c:v>
                </c:pt>
                <c:pt idx="130">
                  <c:v>2.21685</c:v>
                </c:pt>
                <c:pt idx="131">
                  <c:v>2.21685</c:v>
                </c:pt>
                <c:pt idx="132">
                  <c:v>2.21685</c:v>
                </c:pt>
                <c:pt idx="133">
                  <c:v>2.2185999999999999</c:v>
                </c:pt>
                <c:pt idx="134">
                  <c:v>2.2185999999999999</c:v>
                </c:pt>
                <c:pt idx="135">
                  <c:v>2.2185999999999999</c:v>
                </c:pt>
                <c:pt idx="136">
                  <c:v>2.222</c:v>
                </c:pt>
                <c:pt idx="137">
                  <c:v>2.222</c:v>
                </c:pt>
                <c:pt idx="138">
                  <c:v>2.222</c:v>
                </c:pt>
                <c:pt idx="139">
                  <c:v>2.222</c:v>
                </c:pt>
                <c:pt idx="140">
                  <c:v>2.2222499999999998</c:v>
                </c:pt>
                <c:pt idx="141">
                  <c:v>2.22275</c:v>
                </c:pt>
                <c:pt idx="142">
                  <c:v>2.2237499999999999</c:v>
                </c:pt>
                <c:pt idx="143">
                  <c:v>2.2242000000000002</c:v>
                </c:pt>
                <c:pt idx="144">
                  <c:v>2.2246999999999999</c:v>
                </c:pt>
                <c:pt idx="145">
                  <c:v>2.2249500000000002</c:v>
                </c:pt>
                <c:pt idx="146">
                  <c:v>2.2252000000000001</c:v>
                </c:pt>
                <c:pt idx="147">
                  <c:v>2.2269000000000001</c:v>
                </c:pt>
                <c:pt idx="148">
                  <c:v>2.2269000000000001</c:v>
                </c:pt>
                <c:pt idx="149">
                  <c:v>2.2273999999999998</c:v>
                </c:pt>
                <c:pt idx="150">
                  <c:v>2.2276500000000001</c:v>
                </c:pt>
                <c:pt idx="151">
                  <c:v>2.2283499999999998</c:v>
                </c:pt>
                <c:pt idx="152">
                  <c:v>2.2286000000000001</c:v>
                </c:pt>
                <c:pt idx="153">
                  <c:v>2.22885</c:v>
                </c:pt>
                <c:pt idx="154">
                  <c:v>2.2290999999999999</c:v>
                </c:pt>
                <c:pt idx="155">
                  <c:v>2.2296</c:v>
                </c:pt>
                <c:pt idx="156">
                  <c:v>2.2313000000000001</c:v>
                </c:pt>
                <c:pt idx="157">
                  <c:v>2.2317999999999998</c:v>
                </c:pt>
                <c:pt idx="158">
                  <c:v>2.2327499999999998</c:v>
                </c:pt>
                <c:pt idx="159">
                  <c:v>2.2330000000000001</c:v>
                </c:pt>
                <c:pt idx="160">
                  <c:v>2.2344499999999998</c:v>
                </c:pt>
                <c:pt idx="161">
                  <c:v>2.2351999999999999</c:v>
                </c:pt>
                <c:pt idx="162">
                  <c:v>2.2351999999999999</c:v>
                </c:pt>
                <c:pt idx="163">
                  <c:v>2.2354500000000002</c:v>
                </c:pt>
                <c:pt idx="164">
                  <c:v>2.2357</c:v>
                </c:pt>
                <c:pt idx="165">
                  <c:v>2.2362000000000002</c:v>
                </c:pt>
                <c:pt idx="166">
                  <c:v>2.23665</c:v>
                </c:pt>
                <c:pt idx="167">
                  <c:v>2.23665</c:v>
                </c:pt>
                <c:pt idx="168">
                  <c:v>2.2371500000000002</c:v>
                </c:pt>
                <c:pt idx="169">
                  <c:v>2.2374000000000001</c:v>
                </c:pt>
                <c:pt idx="170">
                  <c:v>2.2376499999999999</c:v>
                </c:pt>
                <c:pt idx="171">
                  <c:v>2.2388499999999998</c:v>
                </c:pt>
                <c:pt idx="172">
                  <c:v>2.2405499999999998</c:v>
                </c:pt>
                <c:pt idx="173">
                  <c:v>2.2432500000000002</c:v>
                </c:pt>
                <c:pt idx="174">
                  <c:v>2.2437499999999999</c:v>
                </c:pt>
                <c:pt idx="175">
                  <c:v>2.2824499999999999</c:v>
                </c:pt>
                <c:pt idx="176">
                  <c:v>2.2938999999999998</c:v>
                </c:pt>
                <c:pt idx="177">
                  <c:v>2.2963499999999999</c:v>
                </c:pt>
                <c:pt idx="178">
                  <c:v>2.2968500000000001</c:v>
                </c:pt>
                <c:pt idx="179">
                  <c:v>2.2970999999999999</c:v>
                </c:pt>
                <c:pt idx="180">
                  <c:v>2.29955</c:v>
                </c:pt>
                <c:pt idx="181">
                  <c:v>2.3027000000000002</c:v>
                </c:pt>
                <c:pt idx="182">
                  <c:v>2.3041499999999999</c:v>
                </c:pt>
                <c:pt idx="183">
                  <c:v>2.3083499999999999</c:v>
                </c:pt>
                <c:pt idx="184">
                  <c:v>2.3098000000000001</c:v>
                </c:pt>
                <c:pt idx="185">
                  <c:v>2.3100499999999999</c:v>
                </c:pt>
                <c:pt idx="186">
                  <c:v>2.3102999999999998</c:v>
                </c:pt>
                <c:pt idx="187">
                  <c:v>2.3105000000000002</c:v>
                </c:pt>
                <c:pt idx="188">
                  <c:v>2.3105500000000001</c:v>
                </c:pt>
                <c:pt idx="189">
                  <c:v>2.3107500000000001</c:v>
                </c:pt>
                <c:pt idx="190">
                  <c:v>2.3109999999999999</c:v>
                </c:pt>
                <c:pt idx="191">
                  <c:v>2.3125</c:v>
                </c:pt>
                <c:pt idx="192">
                  <c:v>2.3127499999999999</c:v>
                </c:pt>
                <c:pt idx="193">
                  <c:v>2.3132000000000001</c:v>
                </c:pt>
                <c:pt idx="194">
                  <c:v>2.3139500000000002</c:v>
                </c:pt>
                <c:pt idx="195">
                  <c:v>2.3147000000000002</c:v>
                </c:pt>
                <c:pt idx="196">
                  <c:v>2.3153999999999999</c:v>
                </c:pt>
                <c:pt idx="197">
                  <c:v>2.3156500000000002</c:v>
                </c:pt>
                <c:pt idx="198">
                  <c:v>2.3159000000000001</c:v>
                </c:pt>
                <c:pt idx="199">
                  <c:v>2.3166500000000001</c:v>
                </c:pt>
                <c:pt idx="200">
                  <c:v>2.3169</c:v>
                </c:pt>
                <c:pt idx="201">
                  <c:v>2.3170999999999999</c:v>
                </c:pt>
                <c:pt idx="202">
                  <c:v>2.3171499999999998</c:v>
                </c:pt>
                <c:pt idx="203">
                  <c:v>2.3188499999999999</c:v>
                </c:pt>
                <c:pt idx="204">
                  <c:v>2.3193000000000001</c:v>
                </c:pt>
                <c:pt idx="205">
                  <c:v>2.31955</c:v>
                </c:pt>
                <c:pt idx="206">
                  <c:v>2.3197999999999999</c:v>
                </c:pt>
                <c:pt idx="207">
                  <c:v>2.3205499999999999</c:v>
                </c:pt>
                <c:pt idx="208">
                  <c:v>2.3210500000000001</c:v>
                </c:pt>
                <c:pt idx="209">
                  <c:v>2.3212999999999999</c:v>
                </c:pt>
                <c:pt idx="210">
                  <c:v>2.3227500000000001</c:v>
                </c:pt>
                <c:pt idx="211">
                  <c:v>2.3241999999999998</c:v>
                </c:pt>
                <c:pt idx="212">
                  <c:v>2.3261500000000002</c:v>
                </c:pt>
                <c:pt idx="213">
                  <c:v>2.3298000000000001</c:v>
                </c:pt>
                <c:pt idx="214">
                  <c:v>2.33005</c:v>
                </c:pt>
                <c:pt idx="215">
                  <c:v>2.3327499999999999</c:v>
                </c:pt>
                <c:pt idx="216">
                  <c:v>2.3330000000000002</c:v>
                </c:pt>
                <c:pt idx="217">
                  <c:v>2.3342000000000001</c:v>
                </c:pt>
                <c:pt idx="218">
                  <c:v>2.3342000000000001</c:v>
                </c:pt>
                <c:pt idx="219">
                  <c:v>2.3359000000000001</c:v>
                </c:pt>
                <c:pt idx="220">
                  <c:v>2.3386</c:v>
                </c:pt>
                <c:pt idx="221">
                  <c:v>2.3386</c:v>
                </c:pt>
                <c:pt idx="222">
                  <c:v>2.3795000000000002</c:v>
                </c:pt>
                <c:pt idx="223">
                  <c:v>2.37975</c:v>
                </c:pt>
                <c:pt idx="224">
                  <c:v>2.3816999999999999</c:v>
                </c:pt>
                <c:pt idx="225">
                  <c:v>2.3822000000000001</c:v>
                </c:pt>
                <c:pt idx="226">
                  <c:v>2.3831500000000001</c:v>
                </c:pt>
                <c:pt idx="227">
                  <c:v>2.3836499999999998</c:v>
                </c:pt>
                <c:pt idx="228">
                  <c:v>2.3946499999999999</c:v>
                </c:pt>
                <c:pt idx="229">
                  <c:v>2.3948999999999998</c:v>
                </c:pt>
                <c:pt idx="230">
                  <c:v>2.3950999999999998</c:v>
                </c:pt>
                <c:pt idx="231">
                  <c:v>2.3953500000000001</c:v>
                </c:pt>
                <c:pt idx="232">
                  <c:v>2.3956</c:v>
                </c:pt>
                <c:pt idx="233">
                  <c:v>2.3961000000000001</c:v>
                </c:pt>
                <c:pt idx="234">
                  <c:v>2.39635</c:v>
                </c:pt>
                <c:pt idx="235">
                  <c:v>2.4049</c:v>
                </c:pt>
                <c:pt idx="236">
                  <c:v>2.4912000000000001</c:v>
                </c:pt>
                <c:pt idx="237">
                  <c:v>2.5762999999999998</c:v>
                </c:pt>
                <c:pt idx="238">
                  <c:v>2.6753</c:v>
                </c:pt>
                <c:pt idx="239">
                  <c:v>2.7621000000000002</c:v>
                </c:pt>
                <c:pt idx="240">
                  <c:v>2.77135</c:v>
                </c:pt>
                <c:pt idx="241">
                  <c:v>2.7723499999999999</c:v>
                </c:pt>
                <c:pt idx="242">
                  <c:v>2.83765</c:v>
                </c:pt>
                <c:pt idx="243">
                  <c:v>2.8466999999999998</c:v>
                </c:pt>
                <c:pt idx="244">
                  <c:v>2.8466999999999998</c:v>
                </c:pt>
                <c:pt idx="245">
                  <c:v>2.8466999999999998</c:v>
                </c:pt>
                <c:pt idx="246">
                  <c:v>2.8593999999999999</c:v>
                </c:pt>
                <c:pt idx="247">
                  <c:v>2.8611</c:v>
                </c:pt>
                <c:pt idx="248">
                  <c:v>2.9312999999999998</c:v>
                </c:pt>
                <c:pt idx="249">
                  <c:v>2.9329999999999998</c:v>
                </c:pt>
                <c:pt idx="250">
                  <c:v>2.9354499999999999</c:v>
                </c:pt>
                <c:pt idx="251">
                  <c:v>2.9442499999999998</c:v>
                </c:pt>
                <c:pt idx="252">
                  <c:v>2.9442499999999998</c:v>
                </c:pt>
                <c:pt idx="253">
                  <c:v>2.94475</c:v>
                </c:pt>
                <c:pt idx="254">
                  <c:v>3.01295</c:v>
                </c:pt>
                <c:pt idx="255">
                  <c:v>3.0232000000000001</c:v>
                </c:pt>
                <c:pt idx="256">
                  <c:v>3.0236999999999998</c:v>
                </c:pt>
                <c:pt idx="257">
                  <c:v>3.1195499999999998</c:v>
                </c:pt>
                <c:pt idx="258">
                  <c:v>3.1234500000000001</c:v>
                </c:pt>
                <c:pt idx="259">
                  <c:v>3.19415</c:v>
                </c:pt>
                <c:pt idx="260">
                  <c:v>3.1960999999999999</c:v>
                </c:pt>
                <c:pt idx="261">
                  <c:v>3.2004999999999999</c:v>
                </c:pt>
                <c:pt idx="262">
                  <c:v>3.2080500000000001</c:v>
                </c:pt>
                <c:pt idx="263">
                  <c:v>3.3033999999999999</c:v>
                </c:pt>
                <c:pt idx="264">
                  <c:v>3.30925</c:v>
                </c:pt>
                <c:pt idx="265">
                  <c:v>3.3774999999999999</c:v>
                </c:pt>
                <c:pt idx="266">
                  <c:v>3.3777499999999998</c:v>
                </c:pt>
                <c:pt idx="267">
                  <c:v>3.3789500000000001</c:v>
                </c:pt>
                <c:pt idx="268">
                  <c:v>3.3792</c:v>
                </c:pt>
                <c:pt idx="269">
                  <c:v>3.3835999999999999</c:v>
                </c:pt>
                <c:pt idx="270">
                  <c:v>3.3838499999999998</c:v>
                </c:pt>
                <c:pt idx="271">
                  <c:v>3.3865500000000002</c:v>
                </c:pt>
                <c:pt idx="272">
                  <c:v>3.3865500000000002</c:v>
                </c:pt>
                <c:pt idx="273">
                  <c:v>3.3868</c:v>
                </c:pt>
                <c:pt idx="274">
                  <c:v>3.3868</c:v>
                </c:pt>
                <c:pt idx="275">
                  <c:v>3.3868</c:v>
                </c:pt>
                <c:pt idx="276">
                  <c:v>3.3868</c:v>
                </c:pt>
                <c:pt idx="277">
                  <c:v>3.39045</c:v>
                </c:pt>
              </c:numCache>
            </c:numRef>
          </c:xVal>
          <c:yVal>
            <c:numRef>
              <c:f>Q_fit!$E$21:$E$298</c:f>
              <c:numCache>
                <c:formatCode>General</c:formatCode>
                <c:ptCount val="278"/>
                <c:pt idx="0">
                  <c:v>4.3056399954366498E-3</c:v>
                </c:pt>
                <c:pt idx="1">
                  <c:v>4.3056399954366498E-3</c:v>
                </c:pt>
                <c:pt idx="2">
                  <c:v>1.9570700002077501E-2</c:v>
                </c:pt>
                <c:pt idx="3">
                  <c:v>1.9912219991965685E-2</c:v>
                </c:pt>
                <c:pt idx="4">
                  <c:v>1.6503479993843939E-2</c:v>
                </c:pt>
                <c:pt idx="5">
                  <c:v>6.0213800024939701E-3</c:v>
                </c:pt>
                <c:pt idx="6">
                  <c:v>2.3571919999085367E-2</c:v>
                </c:pt>
                <c:pt idx="7">
                  <c:v>2.4510599992936477E-2</c:v>
                </c:pt>
                <c:pt idx="8">
                  <c:v>2.5322299996332731E-2</c:v>
                </c:pt>
                <c:pt idx="9">
                  <c:v>2.54339999955846E-2</c:v>
                </c:pt>
                <c:pt idx="10">
                  <c:v>7.3517799974069931E-3</c:v>
                </c:pt>
                <c:pt idx="11">
                  <c:v>9.8634800015133806E-3</c:v>
                </c:pt>
                <c:pt idx="12">
                  <c:v>2.8766659997927491E-2</c:v>
                </c:pt>
                <c:pt idx="13">
                  <c:v>3.6102040001424029E-2</c:v>
                </c:pt>
                <c:pt idx="14">
                  <c:v>3.8102040001831483E-2</c:v>
                </c:pt>
                <c:pt idx="15">
                  <c:v>3.9613739994820207E-2</c:v>
                </c:pt>
                <c:pt idx="16">
                  <c:v>3.0125439996481873E-2</c:v>
                </c:pt>
                <c:pt idx="17">
                  <c:v>3.5140099993441254E-2</c:v>
                </c:pt>
                <c:pt idx="18">
                  <c:v>3.5549460000765976E-2</c:v>
                </c:pt>
                <c:pt idx="19">
                  <c:v>3.5461159997794311E-2</c:v>
                </c:pt>
                <c:pt idx="20">
                  <c:v>3.5672859994519968E-2</c:v>
                </c:pt>
                <c:pt idx="21">
                  <c:v>3.4496259992010891E-2</c:v>
                </c:pt>
                <c:pt idx="22">
                  <c:v>2.5025579998327885E-2</c:v>
                </c:pt>
                <c:pt idx="23">
                  <c:v>3.3593439991818741E-2</c:v>
                </c:pt>
                <c:pt idx="24">
                  <c:v>2.9119799997715745E-2</c:v>
                </c:pt>
                <c:pt idx="25">
                  <c:v>2.9119799997715745E-2</c:v>
                </c:pt>
                <c:pt idx="26">
                  <c:v>4.390231999423122E-2</c:v>
                </c:pt>
                <c:pt idx="27">
                  <c:v>5.7143979996908456E-2</c:v>
                </c:pt>
                <c:pt idx="28">
                  <c:v>5.0167380002676509E-2</c:v>
                </c:pt>
                <c:pt idx="29">
                  <c:v>4.5758640000713058E-2</c:v>
                </c:pt>
                <c:pt idx="30">
                  <c:v>4.7758640001120511E-2</c:v>
                </c:pt>
                <c:pt idx="31">
                  <c:v>2.7987959998426959E-2</c:v>
                </c:pt>
                <c:pt idx="32">
                  <c:v>2.6170479999564122E-2</c:v>
                </c:pt>
                <c:pt idx="33">
                  <c:v>3.2761739996203687E-2</c:v>
                </c:pt>
                <c:pt idx="34">
                  <c:v>3.9376399996399414E-2</c:v>
                </c:pt>
                <c:pt idx="35">
                  <c:v>3.9455960002669599E-2</c:v>
                </c:pt>
                <c:pt idx="36">
                  <c:v>4.1079859998717438E-2</c:v>
                </c:pt>
                <c:pt idx="37">
                  <c:v>4.6591559999797028E-2</c:v>
                </c:pt>
                <c:pt idx="38">
                  <c:v>5.9112619994266424E-2</c:v>
                </c:pt>
                <c:pt idx="39">
                  <c:v>3.461495999363251E-2</c:v>
                </c:pt>
                <c:pt idx="40">
                  <c:v>4.4538499998452608E-2</c:v>
                </c:pt>
                <c:pt idx="41">
                  <c:v>5.0538499992399011E-2</c:v>
                </c:pt>
                <c:pt idx="42">
                  <c:v>5.1538499996240716E-2</c:v>
                </c:pt>
                <c:pt idx="43">
                  <c:v>5.2096999992500059E-2</c:v>
                </c:pt>
                <c:pt idx="44">
                  <c:v>3.760869999678107E-2</c:v>
                </c:pt>
                <c:pt idx="45">
                  <c:v>3.4641459998965729E-2</c:v>
                </c:pt>
                <c:pt idx="46">
                  <c:v>3.5641459995531477E-2</c:v>
                </c:pt>
                <c:pt idx="47">
                  <c:v>4.4541459996253252E-2</c:v>
                </c:pt>
                <c:pt idx="48">
                  <c:v>4.5241460000397637E-2</c:v>
                </c:pt>
                <c:pt idx="49">
                  <c:v>4.3680279995896854E-2</c:v>
                </c:pt>
                <c:pt idx="50">
                  <c:v>5.1391719993262086E-2</c:v>
                </c:pt>
                <c:pt idx="51">
                  <c:v>5.7148179999785498E-2</c:v>
                </c:pt>
                <c:pt idx="52">
                  <c:v>3.9739439991535619E-2</c:v>
                </c:pt>
                <c:pt idx="53">
                  <c:v>5.5816179999965243E-2</c:v>
                </c:pt>
                <c:pt idx="54">
                  <c:v>5.6216179997136351E-2</c:v>
                </c:pt>
                <c:pt idx="55">
                  <c:v>5.527530000108527E-2</c:v>
                </c:pt>
                <c:pt idx="56">
                  <c:v>5.7975299998361152E-2</c:v>
                </c:pt>
                <c:pt idx="57">
                  <c:v>5.5357199998979922E-2</c:v>
                </c:pt>
                <c:pt idx="58">
                  <c:v>5.5769519996829331E-2</c:v>
                </c:pt>
                <c:pt idx="59">
                  <c:v>5.6169519994000439E-2</c:v>
                </c:pt>
                <c:pt idx="60">
                  <c:v>5.0092919998860452E-2</c:v>
                </c:pt>
                <c:pt idx="61">
                  <c:v>6.2981379996926989E-2</c:v>
                </c:pt>
                <c:pt idx="62">
                  <c:v>6.3681379993795417E-2</c:v>
                </c:pt>
                <c:pt idx="63">
                  <c:v>6.3404779990378302E-2</c:v>
                </c:pt>
                <c:pt idx="64">
                  <c:v>6.3704779990075622E-2</c:v>
                </c:pt>
                <c:pt idx="65">
                  <c:v>6.2237539998022839E-2</c:v>
                </c:pt>
                <c:pt idx="66">
                  <c:v>6.2937539994891267E-2</c:v>
                </c:pt>
                <c:pt idx="67">
                  <c:v>5.9349240000301506E-2</c:v>
                </c:pt>
                <c:pt idx="68">
                  <c:v>6.0649239996564575E-2</c:v>
                </c:pt>
                <c:pt idx="69">
                  <c:v>5.8522399995126761E-2</c:v>
                </c:pt>
                <c:pt idx="70">
                  <c:v>6.2331759996595792E-2</c:v>
                </c:pt>
                <c:pt idx="71">
                  <c:v>6.3031760000740178E-2</c:v>
                </c:pt>
                <c:pt idx="72">
                  <c:v>6.8443459997070022E-2</c:v>
                </c:pt>
                <c:pt idx="73">
                  <c:v>6.9243459998688195E-2</c:v>
                </c:pt>
                <c:pt idx="74">
                  <c:v>6.255515999509953E-2</c:v>
                </c:pt>
                <c:pt idx="75">
                  <c:v>6.4455159998033196E-2</c:v>
                </c:pt>
                <c:pt idx="76">
                  <c:v>6.3966859997890424E-2</c:v>
                </c:pt>
                <c:pt idx="77">
                  <c:v>6.586686000082409E-2</c:v>
                </c:pt>
                <c:pt idx="78">
                  <c:v>6.6601959995750804E-2</c:v>
                </c:pt>
                <c:pt idx="79">
                  <c:v>6.3751720001164358E-2</c:v>
                </c:pt>
                <c:pt idx="80">
                  <c:v>6.3887439995596651E-2</c:v>
                </c:pt>
                <c:pt idx="81">
                  <c:v>6.4187439995293971E-2</c:v>
                </c:pt>
                <c:pt idx="82">
                  <c:v>6.4187439995293971E-2</c:v>
                </c:pt>
                <c:pt idx="83">
                  <c:v>6.4187439995293971E-2</c:v>
                </c:pt>
                <c:pt idx="84">
                  <c:v>6.4887439992162399E-2</c:v>
                </c:pt>
                <c:pt idx="85">
                  <c:v>5.6910840001364704E-2</c:v>
                </c:pt>
                <c:pt idx="86">
                  <c:v>6.1910839998745359E-2</c:v>
                </c:pt>
                <c:pt idx="87">
                  <c:v>6.6990399995120242E-2</c:v>
                </c:pt>
                <c:pt idx="88">
                  <c:v>6.9958000000042375E-2</c:v>
                </c:pt>
                <c:pt idx="89">
                  <c:v>7.2057999997923616E-2</c:v>
                </c:pt>
                <c:pt idx="90">
                  <c:v>7.1337839995976537E-2</c:v>
                </c:pt>
                <c:pt idx="91">
                  <c:v>7.1937839995371178E-2</c:v>
                </c:pt>
                <c:pt idx="92">
                  <c:v>7.2749539998767432E-2</c:v>
                </c:pt>
                <c:pt idx="93">
                  <c:v>7.2849539996241219E-2</c:v>
                </c:pt>
                <c:pt idx="94">
                  <c:v>7.3420359993178863E-2</c:v>
                </c:pt>
                <c:pt idx="95">
                  <c:v>7.5220359991362784E-2</c:v>
                </c:pt>
                <c:pt idx="96">
                  <c:v>6.9132059994444717E-2</c:v>
                </c:pt>
                <c:pt idx="97">
                  <c:v>7.2132059998693876E-2</c:v>
                </c:pt>
                <c:pt idx="98">
                  <c:v>7.6358419995813165E-2</c:v>
                </c:pt>
                <c:pt idx="99">
                  <c:v>7.2937979995913338E-2</c:v>
                </c:pt>
                <c:pt idx="100">
                  <c:v>8.6461380000400823E-2</c:v>
                </c:pt>
                <c:pt idx="101">
                  <c:v>8.9461379997374024E-2</c:v>
                </c:pt>
                <c:pt idx="102">
                  <c:v>7.3973079997813329E-2</c:v>
                </c:pt>
                <c:pt idx="103">
                  <c:v>7.3505839995050337E-2</c:v>
                </c:pt>
                <c:pt idx="104">
                  <c:v>7.400583999697119E-2</c:v>
                </c:pt>
                <c:pt idx="105">
                  <c:v>7.3435159996734001E-2</c:v>
                </c:pt>
                <c:pt idx="106">
                  <c:v>7.3735159996431321E-2</c:v>
                </c:pt>
                <c:pt idx="107">
                  <c:v>8.1717559995013289E-2</c:v>
                </c:pt>
                <c:pt idx="108">
                  <c:v>8.1817559992487077E-2</c:v>
                </c:pt>
                <c:pt idx="109">
                  <c:v>8.2226439997612033E-2</c:v>
                </c:pt>
                <c:pt idx="110">
                  <c:v>8.3726439996098634E-2</c:v>
                </c:pt>
                <c:pt idx="111">
                  <c:v>8.4400219995586667E-2</c:v>
                </c:pt>
                <c:pt idx="112">
                  <c:v>8.5600219994375948E-2</c:v>
                </c:pt>
                <c:pt idx="113">
                  <c:v>8.6600219998217653E-2</c:v>
                </c:pt>
                <c:pt idx="114">
                  <c:v>8.9035320001130458E-2</c:v>
                </c:pt>
                <c:pt idx="115">
                  <c:v>8.4668080002302304E-2</c:v>
                </c:pt>
                <c:pt idx="116">
                  <c:v>8.5368079999170732E-2</c:v>
                </c:pt>
                <c:pt idx="117">
                  <c:v>8.5668079998868052E-2</c:v>
                </c:pt>
                <c:pt idx="118">
                  <c:v>9.2983379996439908E-2</c:v>
                </c:pt>
                <c:pt idx="119">
                  <c:v>9.3283379996137228E-2</c:v>
                </c:pt>
                <c:pt idx="120">
                  <c:v>9.5383379994018469E-2</c:v>
                </c:pt>
                <c:pt idx="121">
                  <c:v>9.3185719997563865E-2</c:v>
                </c:pt>
                <c:pt idx="122">
                  <c:v>9.338571999251144E-2</c:v>
                </c:pt>
                <c:pt idx="123">
                  <c:v>9.4785719993524253E-2</c:v>
                </c:pt>
                <c:pt idx="124">
                  <c:v>9.3791639992559794E-2</c:v>
                </c:pt>
                <c:pt idx="125">
                  <c:v>9.3791639992559794E-2</c:v>
                </c:pt>
                <c:pt idx="126">
                  <c:v>8.4665419992234092E-2</c:v>
                </c:pt>
                <c:pt idx="127">
                  <c:v>9.0871339991281275E-2</c:v>
                </c:pt>
                <c:pt idx="128">
                  <c:v>8.6383039997599553E-2</c:v>
                </c:pt>
                <c:pt idx="129">
                  <c:v>0.12651863999781199</c:v>
                </c:pt>
                <c:pt idx="130">
                  <c:v>9.8948579994612373E-2</c:v>
                </c:pt>
                <c:pt idx="131">
                  <c:v>0.10134857999219093</c:v>
                </c:pt>
                <c:pt idx="132">
                  <c:v>0.10294857999542728</c:v>
                </c:pt>
                <c:pt idx="133">
                  <c:v>0.10233047999645351</c:v>
                </c:pt>
                <c:pt idx="134">
                  <c:v>0.10253047999867704</c:v>
                </c:pt>
                <c:pt idx="135">
                  <c:v>0.10333048000029521</c:v>
                </c:pt>
                <c:pt idx="136">
                  <c:v>0.10168959999282379</c:v>
                </c:pt>
                <c:pt idx="137">
                  <c:v>0.1030895999938366</c:v>
                </c:pt>
                <c:pt idx="138">
                  <c:v>0.10318959999131039</c:v>
                </c:pt>
                <c:pt idx="139">
                  <c:v>0.10408959999040235</c:v>
                </c:pt>
                <c:pt idx="140">
                  <c:v>0.10460129999410128</c:v>
                </c:pt>
                <c:pt idx="141">
                  <c:v>0.10762469999463065</c:v>
                </c:pt>
                <c:pt idx="142">
                  <c:v>0.11667149999993853</c:v>
                </c:pt>
                <c:pt idx="143">
                  <c:v>0.10619255999336019</c:v>
                </c:pt>
                <c:pt idx="144">
                  <c:v>0.10521595999307465</c:v>
                </c:pt>
                <c:pt idx="145">
                  <c:v>0.11472765999496914</c:v>
                </c:pt>
                <c:pt idx="146">
                  <c:v>0.1012393599958159</c:v>
                </c:pt>
                <c:pt idx="147">
                  <c:v>0.10381891999713844</c:v>
                </c:pt>
                <c:pt idx="148">
                  <c:v>0.10431891999905929</c:v>
                </c:pt>
                <c:pt idx="149">
                  <c:v>0.11034231999656186</c:v>
                </c:pt>
                <c:pt idx="150">
                  <c:v>0.10485401999903843</c:v>
                </c:pt>
                <c:pt idx="151">
                  <c:v>0.11088677999214269</c:v>
                </c:pt>
                <c:pt idx="152">
                  <c:v>0.11339847999624908</c:v>
                </c:pt>
                <c:pt idx="153">
                  <c:v>0.11291017999610631</c:v>
                </c:pt>
                <c:pt idx="154">
                  <c:v>0.10842187999514863</c:v>
                </c:pt>
                <c:pt idx="155">
                  <c:v>0.10344528000132414</c:v>
                </c:pt>
                <c:pt idx="156">
                  <c:v>0.10452483999688411</c:v>
                </c:pt>
                <c:pt idx="157">
                  <c:v>0.10954823999782093</c:v>
                </c:pt>
                <c:pt idx="158">
                  <c:v>0.11209270000108518</c:v>
                </c:pt>
                <c:pt idx="159">
                  <c:v>0.10760439999285154</c:v>
                </c:pt>
                <c:pt idx="160">
                  <c:v>0.10917225999583025</c:v>
                </c:pt>
                <c:pt idx="161">
                  <c:v>0.10170735999417957</c:v>
                </c:pt>
                <c:pt idx="162">
                  <c:v>0.1034073599948897</c:v>
                </c:pt>
                <c:pt idx="163">
                  <c:v>0.10421905999101</c:v>
                </c:pt>
                <c:pt idx="164">
                  <c:v>0.1137307599929045</c:v>
                </c:pt>
                <c:pt idx="165">
                  <c:v>0.11375415999646066</c:v>
                </c:pt>
                <c:pt idx="166">
                  <c:v>0.10487522000039462</c:v>
                </c:pt>
                <c:pt idx="167">
                  <c:v>0.10507522000261815</c:v>
                </c:pt>
                <c:pt idx="168">
                  <c:v>0.10559862000081921</c:v>
                </c:pt>
                <c:pt idx="169">
                  <c:v>0.10281032000057166</c:v>
                </c:pt>
                <c:pt idx="170">
                  <c:v>0.10232201999315294</c:v>
                </c:pt>
                <c:pt idx="171">
                  <c:v>0.10437817999627441</c:v>
                </c:pt>
                <c:pt idx="172">
                  <c:v>0.1084577400033595</c:v>
                </c:pt>
                <c:pt idx="173">
                  <c:v>0.10858409999491414</c:v>
                </c:pt>
                <c:pt idx="174">
                  <c:v>0.10660749999806285</c:v>
                </c:pt>
                <c:pt idx="175">
                  <c:v>0.10541865999402944</c:v>
                </c:pt>
                <c:pt idx="176">
                  <c:v>0.11245451999275247</c:v>
                </c:pt>
                <c:pt idx="177">
                  <c:v>0.10906917999818688</c:v>
                </c:pt>
                <c:pt idx="178">
                  <c:v>0.10909258000174304</c:v>
                </c:pt>
                <c:pt idx="179">
                  <c:v>0.10460427999350941</c:v>
                </c:pt>
                <c:pt idx="180">
                  <c:v>0.10721894000016619</c:v>
                </c:pt>
                <c:pt idx="181">
                  <c:v>0.10886636000213912</c:v>
                </c:pt>
                <c:pt idx="182">
                  <c:v>0.1034342199927778</c:v>
                </c:pt>
                <c:pt idx="183">
                  <c:v>0.10663077999925008</c:v>
                </c:pt>
                <c:pt idx="184">
                  <c:v>0.1191986400008318</c:v>
                </c:pt>
                <c:pt idx="185">
                  <c:v>0.11071033999178326</c:v>
                </c:pt>
                <c:pt idx="186">
                  <c:v>0.1122220399993239</c:v>
                </c:pt>
                <c:pt idx="187">
                  <c:v>0.11923139999998966</c:v>
                </c:pt>
                <c:pt idx="188">
                  <c:v>0.10673374000180047</c:v>
                </c:pt>
                <c:pt idx="189">
                  <c:v>0.11674309999943944</c:v>
                </c:pt>
                <c:pt idx="190">
                  <c:v>0.10925480000150856</c:v>
                </c:pt>
                <c:pt idx="191">
                  <c:v>0.11032499999419088</c:v>
                </c:pt>
                <c:pt idx="192">
                  <c:v>0.10783669999364065</c:v>
                </c:pt>
                <c:pt idx="193">
                  <c:v>0.1163577599945711</c:v>
                </c:pt>
                <c:pt idx="194">
                  <c:v>0.11199285999464337</c:v>
                </c:pt>
                <c:pt idx="195">
                  <c:v>0.11442795999755617</c:v>
                </c:pt>
                <c:pt idx="196">
                  <c:v>0.12046071999793639</c:v>
                </c:pt>
                <c:pt idx="197">
                  <c:v>0.1135724199921242</c:v>
                </c:pt>
                <c:pt idx="198">
                  <c:v>0.11548411999683594</c:v>
                </c:pt>
                <c:pt idx="199">
                  <c:v>0.11201921999600017</c:v>
                </c:pt>
                <c:pt idx="200">
                  <c:v>0.11253091999969911</c:v>
                </c:pt>
                <c:pt idx="201">
                  <c:v>0.11554027999227401</c:v>
                </c:pt>
                <c:pt idx="202">
                  <c:v>0.1210426199977519</c:v>
                </c:pt>
                <c:pt idx="203">
                  <c:v>0.12112217999674613</c:v>
                </c:pt>
                <c:pt idx="204">
                  <c:v>0.11464323999825865</c:v>
                </c:pt>
                <c:pt idx="205">
                  <c:v>0.11115493999386672</c:v>
                </c:pt>
                <c:pt idx="206">
                  <c:v>0.11366663999797311</c:v>
                </c:pt>
                <c:pt idx="207">
                  <c:v>0.10920174000057159</c:v>
                </c:pt>
                <c:pt idx="208">
                  <c:v>0.10622513999260264</c:v>
                </c:pt>
                <c:pt idx="209">
                  <c:v>0.10673683999630157</c:v>
                </c:pt>
                <c:pt idx="210">
                  <c:v>0.10330469999462366</c:v>
                </c:pt>
                <c:pt idx="211">
                  <c:v>0.11177255999791669</c:v>
                </c:pt>
                <c:pt idx="212">
                  <c:v>9.3463819997850806E-2</c:v>
                </c:pt>
                <c:pt idx="213">
                  <c:v>0.11113463999208761</c:v>
                </c:pt>
                <c:pt idx="214">
                  <c:v>0.113646339996194</c:v>
                </c:pt>
                <c:pt idx="215">
                  <c:v>0.10277269999642158</c:v>
                </c:pt>
                <c:pt idx="216">
                  <c:v>0.10028440000314731</c:v>
                </c:pt>
                <c:pt idx="217">
                  <c:v>0.11254055999597767</c:v>
                </c:pt>
                <c:pt idx="218">
                  <c:v>0.11434056000143755</c:v>
                </c:pt>
                <c:pt idx="219">
                  <c:v>0.11242012000002433</c:v>
                </c:pt>
                <c:pt idx="220">
                  <c:v>0.11254647999885492</c:v>
                </c:pt>
                <c:pt idx="221">
                  <c:v>0.11324647999572335</c:v>
                </c:pt>
                <c:pt idx="222">
                  <c:v>0.11246060000121361</c:v>
                </c:pt>
                <c:pt idx="223">
                  <c:v>0.11197230000107083</c:v>
                </c:pt>
                <c:pt idx="224">
                  <c:v>0.10956355999223888</c:v>
                </c:pt>
                <c:pt idx="225">
                  <c:v>0.11358695999660995</c:v>
                </c:pt>
                <c:pt idx="226">
                  <c:v>0.11613141999259824</c:v>
                </c:pt>
                <c:pt idx="227">
                  <c:v>0.11115481999877375</c:v>
                </c:pt>
                <c:pt idx="228">
                  <c:v>0.11666962000163039</c:v>
                </c:pt>
                <c:pt idx="229">
                  <c:v>0.11318131999723846</c:v>
                </c:pt>
                <c:pt idx="230">
                  <c:v>0.11719067999365507</c:v>
                </c:pt>
                <c:pt idx="231">
                  <c:v>0.117702379997354</c:v>
                </c:pt>
                <c:pt idx="232">
                  <c:v>0.11621408000064548</c:v>
                </c:pt>
                <c:pt idx="233">
                  <c:v>0.11923747999389889</c:v>
                </c:pt>
                <c:pt idx="234">
                  <c:v>0.11574917999678291</c:v>
                </c:pt>
                <c:pt idx="235">
                  <c:v>0.11984931999904802</c:v>
                </c:pt>
                <c:pt idx="236">
                  <c:v>0.12638815999525832</c:v>
                </c:pt>
                <c:pt idx="237">
                  <c:v>0.13337083999795141</c:v>
                </c:pt>
                <c:pt idx="238">
                  <c:v>0.1413040400002501</c:v>
                </c:pt>
                <c:pt idx="239">
                  <c:v>0.14816627999971388</c:v>
                </c:pt>
                <c:pt idx="240">
                  <c:v>0.1485991799927433</c:v>
                </c:pt>
                <c:pt idx="241">
                  <c:v>0.15154597999935504</c:v>
                </c:pt>
                <c:pt idx="242">
                  <c:v>0.15996201999951154</c:v>
                </c:pt>
                <c:pt idx="243">
                  <c:v>0.14700556000025244</c:v>
                </c:pt>
                <c:pt idx="244">
                  <c:v>0.14845555999636417</c:v>
                </c:pt>
                <c:pt idx="245">
                  <c:v>0.14867555999808246</c:v>
                </c:pt>
                <c:pt idx="246">
                  <c:v>0.1614199199975701</c:v>
                </c:pt>
                <c:pt idx="247">
                  <c:v>0.15649947999190772</c:v>
                </c:pt>
                <c:pt idx="248">
                  <c:v>0.17798483999649761</c:v>
                </c:pt>
                <c:pt idx="249">
                  <c:v>0.16476439999678405</c:v>
                </c:pt>
                <c:pt idx="250">
                  <c:v>0.16463905999262352</c:v>
                </c:pt>
                <c:pt idx="251">
                  <c:v>0.18167089999769814</c:v>
                </c:pt>
                <c:pt idx="252">
                  <c:v>0.18236089999845717</c:v>
                </c:pt>
                <c:pt idx="253">
                  <c:v>0.18103429999609943</c:v>
                </c:pt>
                <c:pt idx="254">
                  <c:v>0.17140605999884428</c:v>
                </c:pt>
                <c:pt idx="255">
                  <c:v>0.16728575999877648</c:v>
                </c:pt>
                <c:pt idx="256">
                  <c:v>0.17339915999764344</c:v>
                </c:pt>
                <c:pt idx="257">
                  <c:v>0.18389493999711704</c:v>
                </c:pt>
                <c:pt idx="258">
                  <c:v>0.18417745999613544</c:v>
                </c:pt>
                <c:pt idx="259">
                  <c:v>0.19608621999941533</c:v>
                </c:pt>
                <c:pt idx="260">
                  <c:v>0.19117747999553103</c:v>
                </c:pt>
                <c:pt idx="261">
                  <c:v>0.19248339999467134</c:v>
                </c:pt>
                <c:pt idx="262">
                  <c:v>0.19781674000114435</c:v>
                </c:pt>
                <c:pt idx="263">
                  <c:v>0.20582912000099896</c:v>
                </c:pt>
                <c:pt idx="264">
                  <c:v>0.20887290000246139</c:v>
                </c:pt>
                <c:pt idx="265">
                  <c:v>0.21616699999867706</c:v>
                </c:pt>
                <c:pt idx="266">
                  <c:v>0.21717869999702089</c:v>
                </c:pt>
                <c:pt idx="267">
                  <c:v>0.2177348599943798</c:v>
                </c:pt>
                <c:pt idx="268">
                  <c:v>0.21614655999292154</c:v>
                </c:pt>
                <c:pt idx="269">
                  <c:v>0.21595248000085121</c:v>
                </c:pt>
                <c:pt idx="270">
                  <c:v>0.21816417999070836</c:v>
                </c:pt>
                <c:pt idx="271">
                  <c:v>0.21799053999711759</c:v>
                </c:pt>
                <c:pt idx="272">
                  <c:v>0.21960053999646334</c:v>
                </c:pt>
                <c:pt idx="273">
                  <c:v>0.21730223999475129</c:v>
                </c:pt>
                <c:pt idx="274">
                  <c:v>0.21748223999748006</c:v>
                </c:pt>
                <c:pt idx="275">
                  <c:v>0.21748223999748006</c:v>
                </c:pt>
                <c:pt idx="276">
                  <c:v>0.21758223999495385</c:v>
                </c:pt>
                <c:pt idx="277">
                  <c:v>0.21817305999866221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AF0-43E3-AC80-A0F3BC5B68CD}"/>
            </c:ext>
          </c:extLst>
        </c:ser>
        <c:ser>
          <c:idx val="1"/>
          <c:order val="1"/>
          <c:tx>
            <c:strRef>
              <c:f>Q_fit!$V$1</c:f>
              <c:strCache>
                <c:ptCount val="1"/>
                <c:pt idx="0">
                  <c:v>Q.Fit</c:v>
                </c:pt>
              </c:strCache>
            </c:strRef>
          </c:tx>
          <c:spPr>
            <a:ln w="3175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Q_fit!$U$2:$U$29</c:f>
              <c:numCache>
                <c:formatCode>General</c:formatCode>
                <c:ptCount val="28"/>
                <c:pt idx="0">
                  <c:v>0.9</c:v>
                </c:pt>
                <c:pt idx="1">
                  <c:v>1</c:v>
                </c:pt>
                <c:pt idx="2">
                  <c:v>1.1000000000000001</c:v>
                </c:pt>
                <c:pt idx="3">
                  <c:v>1.2</c:v>
                </c:pt>
                <c:pt idx="4">
                  <c:v>1.3</c:v>
                </c:pt>
                <c:pt idx="5">
                  <c:v>1.4</c:v>
                </c:pt>
                <c:pt idx="6">
                  <c:v>1.5</c:v>
                </c:pt>
                <c:pt idx="7">
                  <c:v>1.6</c:v>
                </c:pt>
                <c:pt idx="8">
                  <c:v>1.7</c:v>
                </c:pt>
                <c:pt idx="9">
                  <c:v>1.8</c:v>
                </c:pt>
                <c:pt idx="10">
                  <c:v>1.9</c:v>
                </c:pt>
                <c:pt idx="11">
                  <c:v>2</c:v>
                </c:pt>
                <c:pt idx="12">
                  <c:v>2.1</c:v>
                </c:pt>
                <c:pt idx="13">
                  <c:v>2.2000000000000002</c:v>
                </c:pt>
                <c:pt idx="14">
                  <c:v>2.2999999999999998</c:v>
                </c:pt>
                <c:pt idx="15">
                  <c:v>2.4</c:v>
                </c:pt>
                <c:pt idx="16">
                  <c:v>2.5</c:v>
                </c:pt>
                <c:pt idx="17">
                  <c:v>2.6</c:v>
                </c:pt>
                <c:pt idx="18">
                  <c:v>2.7</c:v>
                </c:pt>
                <c:pt idx="19">
                  <c:v>2.8</c:v>
                </c:pt>
                <c:pt idx="20">
                  <c:v>2.9</c:v>
                </c:pt>
                <c:pt idx="21">
                  <c:v>3</c:v>
                </c:pt>
                <c:pt idx="22">
                  <c:v>3.1</c:v>
                </c:pt>
                <c:pt idx="23">
                  <c:v>3.2</c:v>
                </c:pt>
                <c:pt idx="24">
                  <c:v>3.3</c:v>
                </c:pt>
                <c:pt idx="25">
                  <c:v>3.4</c:v>
                </c:pt>
                <c:pt idx="26">
                  <c:v>3.5</c:v>
                </c:pt>
                <c:pt idx="27">
                  <c:v>3.6</c:v>
                </c:pt>
              </c:numCache>
            </c:numRef>
          </c:xVal>
          <c:yVal>
            <c:numRef>
              <c:f>Q_fit!$V$2:$V$29</c:f>
              <c:numCache>
                <c:formatCode>General</c:formatCode>
                <c:ptCount val="28"/>
                <c:pt idx="0">
                  <c:v>-6.4906371040524642E-3</c:v>
                </c:pt>
                <c:pt idx="1">
                  <c:v>6.1850877975878557E-4</c:v>
                </c:pt>
                <c:pt idx="2">
                  <c:v>7.8867929396850885E-3</c:v>
                </c:pt>
                <c:pt idx="3">
                  <c:v>1.531421537572642E-2</c:v>
                </c:pt>
                <c:pt idx="4">
                  <c:v>2.290077608788281E-2</c:v>
                </c:pt>
                <c:pt idx="5">
                  <c:v>3.0646475076154232E-2</c:v>
                </c:pt>
                <c:pt idx="6">
                  <c:v>3.8551312340540711E-2</c:v>
                </c:pt>
                <c:pt idx="7">
                  <c:v>4.6615287881042231E-2</c:v>
                </c:pt>
                <c:pt idx="8">
                  <c:v>5.483840169765878E-2</c:v>
                </c:pt>
                <c:pt idx="9">
                  <c:v>6.3220653790390394E-2</c:v>
                </c:pt>
                <c:pt idx="10">
                  <c:v>7.1762044159237037E-2</c:v>
                </c:pt>
                <c:pt idx="11">
                  <c:v>8.0462572804198745E-2</c:v>
                </c:pt>
                <c:pt idx="12">
                  <c:v>8.9322239725275504E-2</c:v>
                </c:pt>
                <c:pt idx="13">
                  <c:v>9.8341044922467286E-2</c:v>
                </c:pt>
                <c:pt idx="14">
                  <c:v>0.10751898839577408</c:v>
                </c:pt>
                <c:pt idx="15">
                  <c:v>0.11685607014519597</c:v>
                </c:pt>
                <c:pt idx="16">
                  <c:v>0.12635229017073291</c:v>
                </c:pt>
                <c:pt idx="17">
                  <c:v>0.13600764847238489</c:v>
                </c:pt>
                <c:pt idx="18">
                  <c:v>0.1458221450501519</c:v>
                </c:pt>
                <c:pt idx="19">
                  <c:v>0.15579577990403393</c:v>
                </c:pt>
                <c:pt idx="20">
                  <c:v>0.16592855303403103</c:v>
                </c:pt>
                <c:pt idx="21">
                  <c:v>0.17622046444014319</c:v>
                </c:pt>
                <c:pt idx="22">
                  <c:v>0.18667151412237037</c:v>
                </c:pt>
                <c:pt idx="23">
                  <c:v>0.19728170208071261</c:v>
                </c:pt>
                <c:pt idx="24">
                  <c:v>0.20805102831516986</c:v>
                </c:pt>
                <c:pt idx="25">
                  <c:v>0.21897949282574217</c:v>
                </c:pt>
                <c:pt idx="26">
                  <c:v>0.23006709561242955</c:v>
                </c:pt>
                <c:pt idx="27">
                  <c:v>0.24131383667523199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8AF0-43E3-AC80-A0F3BC5B68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13259976"/>
        <c:axId val="1"/>
      </c:scatterChart>
      <c:valAx>
        <c:axId val="513259976"/>
        <c:scaling>
          <c:orientation val="minMax"/>
          <c:max val="4"/>
          <c:min val="0.5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0.25"/>
          <c:min val="-0.0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13259976"/>
        <c:crossesAt val="0"/>
        <c:crossBetween val="midCat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45022624434389141"/>
          <c:y val="0.91156653037417934"/>
          <c:w val="0.57126696832579182"/>
          <c:h val="0.95918557799322701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8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V839 Oph - O-C Diagr.</a:t>
            </a:r>
          </a:p>
        </c:rich>
      </c:tx>
      <c:layout>
        <c:manualLayout>
          <c:xMode val="edge"/>
          <c:yMode val="edge"/>
          <c:x val="0.37808247941610035"/>
          <c:y val="4.57317073170731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50693727722154"/>
          <c:y val="0.24085401708689186"/>
          <c:w val="0.82328822191260564"/>
          <c:h val="0.57012279993985793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(2)'!$H$20:$H$20</c:f>
              <c:strCache>
                <c:ptCount val="1"/>
                <c:pt idx="0">
                  <c:v>GCVS 4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'A (2)'!$F$21:$F$345</c:f>
              <c:numCache>
                <c:formatCode>General</c:formatCode>
                <c:ptCount val="325"/>
                <c:pt idx="0">
                  <c:v>-43883.5</c:v>
                </c:pt>
                <c:pt idx="1">
                  <c:v>-32211</c:v>
                </c:pt>
                <c:pt idx="2">
                  <c:v>-31299</c:v>
                </c:pt>
                <c:pt idx="3">
                  <c:v>-31296.5</c:v>
                </c:pt>
                <c:pt idx="4">
                  <c:v>-29611.5</c:v>
                </c:pt>
                <c:pt idx="5">
                  <c:v>-17835</c:v>
                </c:pt>
                <c:pt idx="6">
                  <c:v>-17810.5</c:v>
                </c:pt>
                <c:pt idx="7">
                  <c:v>-17771</c:v>
                </c:pt>
                <c:pt idx="8">
                  <c:v>-17759</c:v>
                </c:pt>
                <c:pt idx="9">
                  <c:v>-17752</c:v>
                </c:pt>
                <c:pt idx="10">
                  <c:v>-16908.5</c:v>
                </c:pt>
                <c:pt idx="11">
                  <c:v>-16906</c:v>
                </c:pt>
                <c:pt idx="12">
                  <c:v>-16876.5</c:v>
                </c:pt>
                <c:pt idx="13">
                  <c:v>-16003.5</c:v>
                </c:pt>
                <c:pt idx="14">
                  <c:v>-14226</c:v>
                </c:pt>
                <c:pt idx="15">
                  <c:v>-14148</c:v>
                </c:pt>
                <c:pt idx="16">
                  <c:v>-14131</c:v>
                </c:pt>
                <c:pt idx="17">
                  <c:v>-14109</c:v>
                </c:pt>
                <c:pt idx="18">
                  <c:v>-13390</c:v>
                </c:pt>
                <c:pt idx="19">
                  <c:v>-11541.5</c:v>
                </c:pt>
                <c:pt idx="20">
                  <c:v>-9674</c:v>
                </c:pt>
                <c:pt idx="21">
                  <c:v>-9671.5</c:v>
                </c:pt>
                <c:pt idx="22">
                  <c:v>-9669</c:v>
                </c:pt>
                <c:pt idx="23">
                  <c:v>-8827.5</c:v>
                </c:pt>
                <c:pt idx="24">
                  <c:v>-8810.5</c:v>
                </c:pt>
                <c:pt idx="25">
                  <c:v>-8808</c:v>
                </c:pt>
                <c:pt idx="26">
                  <c:v>-8294.5</c:v>
                </c:pt>
                <c:pt idx="27">
                  <c:v>-8116</c:v>
                </c:pt>
                <c:pt idx="28">
                  <c:v>-8116</c:v>
                </c:pt>
                <c:pt idx="29">
                  <c:v>-8113.5</c:v>
                </c:pt>
                <c:pt idx="30">
                  <c:v>-8111</c:v>
                </c:pt>
                <c:pt idx="31">
                  <c:v>-8086.5</c:v>
                </c:pt>
                <c:pt idx="32">
                  <c:v>-8084.5</c:v>
                </c:pt>
                <c:pt idx="33">
                  <c:v>-8082</c:v>
                </c:pt>
                <c:pt idx="34">
                  <c:v>-8079.5</c:v>
                </c:pt>
                <c:pt idx="35">
                  <c:v>-8074.5</c:v>
                </c:pt>
                <c:pt idx="36">
                  <c:v>-8025.5</c:v>
                </c:pt>
                <c:pt idx="37">
                  <c:v>-8011</c:v>
                </c:pt>
                <c:pt idx="38">
                  <c:v>-7984</c:v>
                </c:pt>
                <c:pt idx="39">
                  <c:v>-7945</c:v>
                </c:pt>
                <c:pt idx="40">
                  <c:v>-6184.5</c:v>
                </c:pt>
                <c:pt idx="41">
                  <c:v>-6048</c:v>
                </c:pt>
                <c:pt idx="42">
                  <c:v>-4480.5</c:v>
                </c:pt>
                <c:pt idx="43">
                  <c:v>-4446.5</c:v>
                </c:pt>
                <c:pt idx="44">
                  <c:v>-4405</c:v>
                </c:pt>
                <c:pt idx="45">
                  <c:v>-3590.5</c:v>
                </c:pt>
                <c:pt idx="46">
                  <c:v>-3578.5</c:v>
                </c:pt>
                <c:pt idx="47">
                  <c:v>-3576</c:v>
                </c:pt>
                <c:pt idx="48">
                  <c:v>-3537</c:v>
                </c:pt>
                <c:pt idx="49">
                  <c:v>-3534.5</c:v>
                </c:pt>
                <c:pt idx="50">
                  <c:v>-3532</c:v>
                </c:pt>
                <c:pt idx="51">
                  <c:v>-3529.5</c:v>
                </c:pt>
                <c:pt idx="52">
                  <c:v>-3490</c:v>
                </c:pt>
                <c:pt idx="53">
                  <c:v>-3461</c:v>
                </c:pt>
                <c:pt idx="54">
                  <c:v>-2681</c:v>
                </c:pt>
                <c:pt idx="55">
                  <c:v>-2639.5</c:v>
                </c:pt>
                <c:pt idx="56">
                  <c:v>-2595.5</c:v>
                </c:pt>
                <c:pt idx="57">
                  <c:v>-2532</c:v>
                </c:pt>
                <c:pt idx="58">
                  <c:v>-1786</c:v>
                </c:pt>
                <c:pt idx="59">
                  <c:v>-1727.5</c:v>
                </c:pt>
                <c:pt idx="60">
                  <c:v>-1713</c:v>
                </c:pt>
                <c:pt idx="61">
                  <c:v>-940.5</c:v>
                </c:pt>
                <c:pt idx="62">
                  <c:v>-940</c:v>
                </c:pt>
                <c:pt idx="63">
                  <c:v>-50.5</c:v>
                </c:pt>
                <c:pt idx="64">
                  <c:v>-33</c:v>
                </c:pt>
                <c:pt idx="65">
                  <c:v>1</c:v>
                </c:pt>
                <c:pt idx="66">
                  <c:v>50</c:v>
                </c:pt>
                <c:pt idx="67">
                  <c:v>50</c:v>
                </c:pt>
                <c:pt idx="68">
                  <c:v>133</c:v>
                </c:pt>
                <c:pt idx="69">
                  <c:v>147.5</c:v>
                </c:pt>
                <c:pt idx="70">
                  <c:v>152.5</c:v>
                </c:pt>
              </c:numCache>
            </c:numRef>
          </c:xVal>
          <c:yVal>
            <c:numRef>
              <c:f>'A (2)'!$H$21:$H$345</c:f>
              <c:numCache>
                <c:formatCode>General</c:formatCode>
                <c:ptCount val="325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3C9-40DE-9891-16F2B08AFC4D}"/>
            </c:ext>
          </c:extLst>
        </c:ser>
        <c:ser>
          <c:idx val="1"/>
          <c:order val="1"/>
          <c:tx>
            <c:strRef>
              <c:f>'A (2)'!$I$20:$I$20</c:f>
              <c:strCache>
                <c:ptCount val="1"/>
                <c:pt idx="0">
                  <c:v>AsApS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 (2)'!$F$21:$F$345</c:f>
              <c:numCache>
                <c:formatCode>General</c:formatCode>
                <c:ptCount val="325"/>
                <c:pt idx="0">
                  <c:v>-43883.5</c:v>
                </c:pt>
                <c:pt idx="1">
                  <c:v>-32211</c:v>
                </c:pt>
                <c:pt idx="2">
                  <c:v>-31299</c:v>
                </c:pt>
                <c:pt idx="3">
                  <c:v>-31296.5</c:v>
                </c:pt>
                <c:pt idx="4">
                  <c:v>-29611.5</c:v>
                </c:pt>
                <c:pt idx="5">
                  <c:v>-17835</c:v>
                </c:pt>
                <c:pt idx="6">
                  <c:v>-17810.5</c:v>
                </c:pt>
                <c:pt idx="7">
                  <c:v>-17771</c:v>
                </c:pt>
                <c:pt idx="8">
                  <c:v>-17759</c:v>
                </c:pt>
                <c:pt idx="9">
                  <c:v>-17752</c:v>
                </c:pt>
                <c:pt idx="10">
                  <c:v>-16908.5</c:v>
                </c:pt>
                <c:pt idx="11">
                  <c:v>-16906</c:v>
                </c:pt>
                <c:pt idx="12">
                  <c:v>-16876.5</c:v>
                </c:pt>
                <c:pt idx="13">
                  <c:v>-16003.5</c:v>
                </c:pt>
                <c:pt idx="14">
                  <c:v>-14226</c:v>
                </c:pt>
                <c:pt idx="15">
                  <c:v>-14148</c:v>
                </c:pt>
                <c:pt idx="16">
                  <c:v>-14131</c:v>
                </c:pt>
                <c:pt idx="17">
                  <c:v>-14109</c:v>
                </c:pt>
                <c:pt idx="18">
                  <c:v>-13390</c:v>
                </c:pt>
                <c:pt idx="19">
                  <c:v>-11541.5</c:v>
                </c:pt>
                <c:pt idx="20">
                  <c:v>-9674</c:v>
                </c:pt>
                <c:pt idx="21">
                  <c:v>-9671.5</c:v>
                </c:pt>
                <c:pt idx="22">
                  <c:v>-9669</c:v>
                </c:pt>
                <c:pt idx="23">
                  <c:v>-8827.5</c:v>
                </c:pt>
                <c:pt idx="24">
                  <c:v>-8810.5</c:v>
                </c:pt>
                <c:pt idx="25">
                  <c:v>-8808</c:v>
                </c:pt>
                <c:pt idx="26">
                  <c:v>-8294.5</c:v>
                </c:pt>
                <c:pt idx="27">
                  <c:v>-8116</c:v>
                </c:pt>
                <c:pt idx="28">
                  <c:v>-8116</c:v>
                </c:pt>
                <c:pt idx="29">
                  <c:v>-8113.5</c:v>
                </c:pt>
                <c:pt idx="30">
                  <c:v>-8111</c:v>
                </c:pt>
                <c:pt idx="31">
                  <c:v>-8086.5</c:v>
                </c:pt>
                <c:pt idx="32">
                  <c:v>-8084.5</c:v>
                </c:pt>
                <c:pt idx="33">
                  <c:v>-8082</c:v>
                </c:pt>
                <c:pt idx="34">
                  <c:v>-8079.5</c:v>
                </c:pt>
                <c:pt idx="35">
                  <c:v>-8074.5</c:v>
                </c:pt>
                <c:pt idx="36">
                  <c:v>-8025.5</c:v>
                </c:pt>
                <c:pt idx="37">
                  <c:v>-8011</c:v>
                </c:pt>
                <c:pt idx="38">
                  <c:v>-7984</c:v>
                </c:pt>
                <c:pt idx="39">
                  <c:v>-7945</c:v>
                </c:pt>
                <c:pt idx="40">
                  <c:v>-6184.5</c:v>
                </c:pt>
                <c:pt idx="41">
                  <c:v>-6048</c:v>
                </c:pt>
                <c:pt idx="42">
                  <c:v>-4480.5</c:v>
                </c:pt>
                <c:pt idx="43">
                  <c:v>-4446.5</c:v>
                </c:pt>
                <c:pt idx="44">
                  <c:v>-4405</c:v>
                </c:pt>
                <c:pt idx="45">
                  <c:v>-3590.5</c:v>
                </c:pt>
                <c:pt idx="46">
                  <c:v>-3578.5</c:v>
                </c:pt>
                <c:pt idx="47">
                  <c:v>-3576</c:v>
                </c:pt>
                <c:pt idx="48">
                  <c:v>-3537</c:v>
                </c:pt>
                <c:pt idx="49">
                  <c:v>-3534.5</c:v>
                </c:pt>
                <c:pt idx="50">
                  <c:v>-3532</c:v>
                </c:pt>
                <c:pt idx="51">
                  <c:v>-3529.5</c:v>
                </c:pt>
                <c:pt idx="52">
                  <c:v>-3490</c:v>
                </c:pt>
                <c:pt idx="53">
                  <c:v>-3461</c:v>
                </c:pt>
                <c:pt idx="54">
                  <c:v>-2681</c:v>
                </c:pt>
                <c:pt idx="55">
                  <c:v>-2639.5</c:v>
                </c:pt>
                <c:pt idx="56">
                  <c:v>-2595.5</c:v>
                </c:pt>
                <c:pt idx="57">
                  <c:v>-2532</c:v>
                </c:pt>
                <c:pt idx="58">
                  <c:v>-1786</c:v>
                </c:pt>
                <c:pt idx="59">
                  <c:v>-1727.5</c:v>
                </c:pt>
                <c:pt idx="60">
                  <c:v>-1713</c:v>
                </c:pt>
                <c:pt idx="61">
                  <c:v>-940.5</c:v>
                </c:pt>
                <c:pt idx="62">
                  <c:v>-940</c:v>
                </c:pt>
                <c:pt idx="63">
                  <c:v>-50.5</c:v>
                </c:pt>
                <c:pt idx="64">
                  <c:v>-33</c:v>
                </c:pt>
                <c:pt idx="65">
                  <c:v>1</c:v>
                </c:pt>
                <c:pt idx="66">
                  <c:v>50</c:v>
                </c:pt>
                <c:pt idx="67">
                  <c:v>50</c:v>
                </c:pt>
                <c:pt idx="68">
                  <c:v>133</c:v>
                </c:pt>
                <c:pt idx="69">
                  <c:v>147.5</c:v>
                </c:pt>
                <c:pt idx="70">
                  <c:v>152.5</c:v>
                </c:pt>
              </c:numCache>
            </c:numRef>
          </c:xVal>
          <c:yVal>
            <c:numRef>
              <c:f>'A (2)'!$I$21:$I$345</c:f>
              <c:numCache>
                <c:formatCode>General</c:formatCode>
                <c:ptCount val="325"/>
                <c:pt idx="42">
                  <c:v>-0.41149061999749392</c:v>
                </c:pt>
                <c:pt idx="43">
                  <c:v>-0.41121605999796884</c:v>
                </c:pt>
                <c:pt idx="44">
                  <c:v>-0.41228020000562537</c:v>
                </c:pt>
                <c:pt idx="46">
                  <c:v>-0.41379493999556871</c:v>
                </c:pt>
                <c:pt idx="47">
                  <c:v>-0.41640783999901032</c:v>
                </c:pt>
                <c:pt idx="48">
                  <c:v>-0.41410908000398194</c:v>
                </c:pt>
                <c:pt idx="49">
                  <c:v>-0.40797197999927448</c:v>
                </c:pt>
                <c:pt idx="50">
                  <c:v>-0.41333488000236684</c:v>
                </c:pt>
                <c:pt idx="51">
                  <c:v>-0.41194777999771759</c:v>
                </c:pt>
                <c:pt idx="54">
                  <c:v>-0.41357604000222636</c:v>
                </c:pt>
                <c:pt idx="55">
                  <c:v>-0.41499018000467913</c:v>
                </c:pt>
                <c:pt idx="59">
                  <c:v>-0.40906276667374186</c:v>
                </c:pt>
                <c:pt idx="60">
                  <c:v>-0.40950425333721796</c:v>
                </c:pt>
                <c:pt idx="61">
                  <c:v>-0.40845701999933226</c:v>
                </c:pt>
                <c:pt idx="62">
                  <c:v>-0.40855960000772029</c:v>
                </c:pt>
                <c:pt idx="63">
                  <c:v>-0.41001608667284017</c:v>
                </c:pt>
                <c:pt idx="64">
                  <c:v>-0.40853972000331851</c:v>
                </c:pt>
                <c:pt idx="65">
                  <c:v>-0.40894849333562888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3C9-40DE-9891-16F2B08AFC4D}"/>
            </c:ext>
          </c:extLst>
        </c:ser>
        <c:ser>
          <c:idx val="2"/>
          <c:order val="2"/>
          <c:tx>
            <c:strRef>
              <c:f>'A (2)'!$J$20</c:f>
              <c:strCache>
                <c:ptCount val="1"/>
                <c:pt idx="0">
                  <c:v>BAV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FF8080"/>
              </a:solidFill>
              <a:ln>
                <a:solidFill>
                  <a:srgbClr val="FF8080"/>
                </a:solidFill>
                <a:prstDash val="solid"/>
              </a:ln>
            </c:spPr>
          </c:marker>
          <c:xVal>
            <c:numRef>
              <c:f>'A (2)'!$F$21:$F$345</c:f>
              <c:numCache>
                <c:formatCode>General</c:formatCode>
                <c:ptCount val="325"/>
                <c:pt idx="0">
                  <c:v>-43883.5</c:v>
                </c:pt>
                <c:pt idx="1">
                  <c:v>-32211</c:v>
                </c:pt>
                <c:pt idx="2">
                  <c:v>-31299</c:v>
                </c:pt>
                <c:pt idx="3">
                  <c:v>-31296.5</c:v>
                </c:pt>
                <c:pt idx="4">
                  <c:v>-29611.5</c:v>
                </c:pt>
                <c:pt idx="5">
                  <c:v>-17835</c:v>
                </c:pt>
                <c:pt idx="6">
                  <c:v>-17810.5</c:v>
                </c:pt>
                <c:pt idx="7">
                  <c:v>-17771</c:v>
                </c:pt>
                <c:pt idx="8">
                  <c:v>-17759</c:v>
                </c:pt>
                <c:pt idx="9">
                  <c:v>-17752</c:v>
                </c:pt>
                <c:pt idx="10">
                  <c:v>-16908.5</c:v>
                </c:pt>
                <c:pt idx="11">
                  <c:v>-16906</c:v>
                </c:pt>
                <c:pt idx="12">
                  <c:v>-16876.5</c:v>
                </c:pt>
                <c:pt idx="13">
                  <c:v>-16003.5</c:v>
                </c:pt>
                <c:pt idx="14">
                  <c:v>-14226</c:v>
                </c:pt>
                <c:pt idx="15">
                  <c:v>-14148</c:v>
                </c:pt>
                <c:pt idx="16">
                  <c:v>-14131</c:v>
                </c:pt>
                <c:pt idx="17">
                  <c:v>-14109</c:v>
                </c:pt>
                <c:pt idx="18">
                  <c:v>-13390</c:v>
                </c:pt>
                <c:pt idx="19">
                  <c:v>-11541.5</c:v>
                </c:pt>
                <c:pt idx="20">
                  <c:v>-9674</c:v>
                </c:pt>
                <c:pt idx="21">
                  <c:v>-9671.5</c:v>
                </c:pt>
                <c:pt idx="22">
                  <c:v>-9669</c:v>
                </c:pt>
                <c:pt idx="23">
                  <c:v>-8827.5</c:v>
                </c:pt>
                <c:pt idx="24">
                  <c:v>-8810.5</c:v>
                </c:pt>
                <c:pt idx="25">
                  <c:v>-8808</c:v>
                </c:pt>
                <c:pt idx="26">
                  <c:v>-8294.5</c:v>
                </c:pt>
                <c:pt idx="27">
                  <c:v>-8116</c:v>
                </c:pt>
                <c:pt idx="28">
                  <c:v>-8116</c:v>
                </c:pt>
                <c:pt idx="29">
                  <c:v>-8113.5</c:v>
                </c:pt>
                <c:pt idx="30">
                  <c:v>-8111</c:v>
                </c:pt>
                <c:pt idx="31">
                  <c:v>-8086.5</c:v>
                </c:pt>
                <c:pt idx="32">
                  <c:v>-8084.5</c:v>
                </c:pt>
                <c:pt idx="33">
                  <c:v>-8082</c:v>
                </c:pt>
                <c:pt idx="34">
                  <c:v>-8079.5</c:v>
                </c:pt>
                <c:pt idx="35">
                  <c:v>-8074.5</c:v>
                </c:pt>
                <c:pt idx="36">
                  <c:v>-8025.5</c:v>
                </c:pt>
                <c:pt idx="37">
                  <c:v>-8011</c:v>
                </c:pt>
                <c:pt idx="38">
                  <c:v>-7984</c:v>
                </c:pt>
                <c:pt idx="39">
                  <c:v>-7945</c:v>
                </c:pt>
                <c:pt idx="40">
                  <c:v>-6184.5</c:v>
                </c:pt>
                <c:pt idx="41">
                  <c:v>-6048</c:v>
                </c:pt>
                <c:pt idx="42">
                  <c:v>-4480.5</c:v>
                </c:pt>
                <c:pt idx="43">
                  <c:v>-4446.5</c:v>
                </c:pt>
                <c:pt idx="44">
                  <c:v>-4405</c:v>
                </c:pt>
                <c:pt idx="45">
                  <c:v>-3590.5</c:v>
                </c:pt>
                <c:pt idx="46">
                  <c:v>-3578.5</c:v>
                </c:pt>
                <c:pt idx="47">
                  <c:v>-3576</c:v>
                </c:pt>
                <c:pt idx="48">
                  <c:v>-3537</c:v>
                </c:pt>
                <c:pt idx="49">
                  <c:v>-3534.5</c:v>
                </c:pt>
                <c:pt idx="50">
                  <c:v>-3532</c:v>
                </c:pt>
                <c:pt idx="51">
                  <c:v>-3529.5</c:v>
                </c:pt>
                <c:pt idx="52">
                  <c:v>-3490</c:v>
                </c:pt>
                <c:pt idx="53">
                  <c:v>-3461</c:v>
                </c:pt>
                <c:pt idx="54">
                  <c:v>-2681</c:v>
                </c:pt>
                <c:pt idx="55">
                  <c:v>-2639.5</c:v>
                </c:pt>
                <c:pt idx="56">
                  <c:v>-2595.5</c:v>
                </c:pt>
                <c:pt idx="57">
                  <c:v>-2532</c:v>
                </c:pt>
                <c:pt idx="58">
                  <c:v>-1786</c:v>
                </c:pt>
                <c:pt idx="59">
                  <c:v>-1727.5</c:v>
                </c:pt>
                <c:pt idx="60">
                  <c:v>-1713</c:v>
                </c:pt>
                <c:pt idx="61">
                  <c:v>-940.5</c:v>
                </c:pt>
                <c:pt idx="62">
                  <c:v>-940</c:v>
                </c:pt>
                <c:pt idx="63">
                  <c:v>-50.5</c:v>
                </c:pt>
                <c:pt idx="64">
                  <c:v>-33</c:v>
                </c:pt>
                <c:pt idx="65">
                  <c:v>1</c:v>
                </c:pt>
                <c:pt idx="66">
                  <c:v>50</c:v>
                </c:pt>
                <c:pt idx="67">
                  <c:v>50</c:v>
                </c:pt>
                <c:pt idx="68">
                  <c:v>133</c:v>
                </c:pt>
                <c:pt idx="69">
                  <c:v>147.5</c:v>
                </c:pt>
                <c:pt idx="70">
                  <c:v>152.5</c:v>
                </c:pt>
              </c:numCache>
            </c:numRef>
          </c:xVal>
          <c:yVal>
            <c:numRef>
              <c:f>'A (2)'!$J$21:$J$345</c:f>
              <c:numCache>
                <c:formatCode>General</c:formatCode>
                <c:ptCount val="325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E3C9-40DE-9891-16F2B08AFC4D}"/>
            </c:ext>
          </c:extLst>
        </c:ser>
        <c:ser>
          <c:idx val="3"/>
          <c:order val="3"/>
          <c:tx>
            <c:strRef>
              <c:f>'A (2)'!$K$20</c:f>
              <c:strCache>
                <c:ptCount val="1"/>
                <c:pt idx="0">
                  <c:v>BBSAG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xVal>
            <c:numRef>
              <c:f>'A (2)'!$F$21:$F$345</c:f>
              <c:numCache>
                <c:formatCode>General</c:formatCode>
                <c:ptCount val="325"/>
                <c:pt idx="0">
                  <c:v>-43883.5</c:v>
                </c:pt>
                <c:pt idx="1">
                  <c:v>-32211</c:v>
                </c:pt>
                <c:pt idx="2">
                  <c:v>-31299</c:v>
                </c:pt>
                <c:pt idx="3">
                  <c:v>-31296.5</c:v>
                </c:pt>
                <c:pt idx="4">
                  <c:v>-29611.5</c:v>
                </c:pt>
                <c:pt idx="5">
                  <c:v>-17835</c:v>
                </c:pt>
                <c:pt idx="6">
                  <c:v>-17810.5</c:v>
                </c:pt>
                <c:pt idx="7">
                  <c:v>-17771</c:v>
                </c:pt>
                <c:pt idx="8">
                  <c:v>-17759</c:v>
                </c:pt>
                <c:pt idx="9">
                  <c:v>-17752</c:v>
                </c:pt>
                <c:pt idx="10">
                  <c:v>-16908.5</c:v>
                </c:pt>
                <c:pt idx="11">
                  <c:v>-16906</c:v>
                </c:pt>
                <c:pt idx="12">
                  <c:v>-16876.5</c:v>
                </c:pt>
                <c:pt idx="13">
                  <c:v>-16003.5</c:v>
                </c:pt>
                <c:pt idx="14">
                  <c:v>-14226</c:v>
                </c:pt>
                <c:pt idx="15">
                  <c:v>-14148</c:v>
                </c:pt>
                <c:pt idx="16">
                  <c:v>-14131</c:v>
                </c:pt>
                <c:pt idx="17">
                  <c:v>-14109</c:v>
                </c:pt>
                <c:pt idx="18">
                  <c:v>-13390</c:v>
                </c:pt>
                <c:pt idx="19">
                  <c:v>-11541.5</c:v>
                </c:pt>
                <c:pt idx="20">
                  <c:v>-9674</c:v>
                </c:pt>
                <c:pt idx="21">
                  <c:v>-9671.5</c:v>
                </c:pt>
                <c:pt idx="22">
                  <c:v>-9669</c:v>
                </c:pt>
                <c:pt idx="23">
                  <c:v>-8827.5</c:v>
                </c:pt>
                <c:pt idx="24">
                  <c:v>-8810.5</c:v>
                </c:pt>
                <c:pt idx="25">
                  <c:v>-8808</c:v>
                </c:pt>
                <c:pt idx="26">
                  <c:v>-8294.5</c:v>
                </c:pt>
                <c:pt idx="27">
                  <c:v>-8116</c:v>
                </c:pt>
                <c:pt idx="28">
                  <c:v>-8116</c:v>
                </c:pt>
                <c:pt idx="29">
                  <c:v>-8113.5</c:v>
                </c:pt>
                <c:pt idx="30">
                  <c:v>-8111</c:v>
                </c:pt>
                <c:pt idx="31">
                  <c:v>-8086.5</c:v>
                </c:pt>
                <c:pt idx="32">
                  <c:v>-8084.5</c:v>
                </c:pt>
                <c:pt idx="33">
                  <c:v>-8082</c:v>
                </c:pt>
                <c:pt idx="34">
                  <c:v>-8079.5</c:v>
                </c:pt>
                <c:pt idx="35">
                  <c:v>-8074.5</c:v>
                </c:pt>
                <c:pt idx="36">
                  <c:v>-8025.5</c:v>
                </c:pt>
                <c:pt idx="37">
                  <c:v>-8011</c:v>
                </c:pt>
                <c:pt idx="38">
                  <c:v>-7984</c:v>
                </c:pt>
                <c:pt idx="39">
                  <c:v>-7945</c:v>
                </c:pt>
                <c:pt idx="40">
                  <c:v>-6184.5</c:v>
                </c:pt>
                <c:pt idx="41">
                  <c:v>-6048</c:v>
                </c:pt>
                <c:pt idx="42">
                  <c:v>-4480.5</c:v>
                </c:pt>
                <c:pt idx="43">
                  <c:v>-4446.5</c:v>
                </c:pt>
                <c:pt idx="44">
                  <c:v>-4405</c:v>
                </c:pt>
                <c:pt idx="45">
                  <c:v>-3590.5</c:v>
                </c:pt>
                <c:pt idx="46">
                  <c:v>-3578.5</c:v>
                </c:pt>
                <c:pt idx="47">
                  <c:v>-3576</c:v>
                </c:pt>
                <c:pt idx="48">
                  <c:v>-3537</c:v>
                </c:pt>
                <c:pt idx="49">
                  <c:v>-3534.5</c:v>
                </c:pt>
                <c:pt idx="50">
                  <c:v>-3532</c:v>
                </c:pt>
                <c:pt idx="51">
                  <c:v>-3529.5</c:v>
                </c:pt>
                <c:pt idx="52">
                  <c:v>-3490</c:v>
                </c:pt>
                <c:pt idx="53">
                  <c:v>-3461</c:v>
                </c:pt>
                <c:pt idx="54">
                  <c:v>-2681</c:v>
                </c:pt>
                <c:pt idx="55">
                  <c:v>-2639.5</c:v>
                </c:pt>
                <c:pt idx="56">
                  <c:v>-2595.5</c:v>
                </c:pt>
                <c:pt idx="57">
                  <c:v>-2532</c:v>
                </c:pt>
                <c:pt idx="58">
                  <c:v>-1786</c:v>
                </c:pt>
                <c:pt idx="59">
                  <c:v>-1727.5</c:v>
                </c:pt>
                <c:pt idx="60">
                  <c:v>-1713</c:v>
                </c:pt>
                <c:pt idx="61">
                  <c:v>-940.5</c:v>
                </c:pt>
                <c:pt idx="62">
                  <c:v>-940</c:v>
                </c:pt>
                <c:pt idx="63">
                  <c:v>-50.5</c:v>
                </c:pt>
                <c:pt idx="64">
                  <c:v>-33</c:v>
                </c:pt>
                <c:pt idx="65">
                  <c:v>1</c:v>
                </c:pt>
                <c:pt idx="66">
                  <c:v>50</c:v>
                </c:pt>
                <c:pt idx="67">
                  <c:v>50</c:v>
                </c:pt>
                <c:pt idx="68">
                  <c:v>133</c:v>
                </c:pt>
                <c:pt idx="69">
                  <c:v>147.5</c:v>
                </c:pt>
                <c:pt idx="70">
                  <c:v>152.5</c:v>
                </c:pt>
              </c:numCache>
            </c:numRef>
          </c:xVal>
          <c:yVal>
            <c:numRef>
              <c:f>'A (2)'!$K$21:$K$345</c:f>
              <c:numCache>
                <c:formatCode>General</c:formatCode>
                <c:ptCount val="325"/>
                <c:pt idx="5">
                  <c:v>-0.34048139999504201</c:v>
                </c:pt>
                <c:pt idx="6">
                  <c:v>-0.34210781999718165</c:v>
                </c:pt>
                <c:pt idx="8">
                  <c:v>-0.32087355999829015</c:v>
                </c:pt>
                <c:pt idx="9">
                  <c:v>-0.33690968000883004</c:v>
                </c:pt>
                <c:pt idx="10">
                  <c:v>-0.34476213999732863</c:v>
                </c:pt>
                <c:pt idx="11">
                  <c:v>-0.35427504000108456</c:v>
                </c:pt>
                <c:pt idx="12">
                  <c:v>-0.34492726000462426</c:v>
                </c:pt>
                <c:pt idx="13">
                  <c:v>-0.35743194000679068</c:v>
                </c:pt>
                <c:pt idx="16">
                  <c:v>-0.37659404000442009</c:v>
                </c:pt>
                <c:pt idx="17">
                  <c:v>-0.36270756000158144</c:v>
                </c:pt>
                <c:pt idx="18">
                  <c:v>-0.38341760000184877</c:v>
                </c:pt>
                <c:pt idx="19">
                  <c:v>-0.37845585999457398</c:v>
                </c:pt>
                <c:pt idx="26">
                  <c:v>-0.40121037999779219</c:v>
                </c:pt>
                <c:pt idx="37">
                  <c:v>-0.39917324000271037</c:v>
                </c:pt>
                <c:pt idx="38">
                  <c:v>-0.40391255999566056</c:v>
                </c:pt>
                <c:pt idx="52">
                  <c:v>-0.41350160000001779</c:v>
                </c:pt>
                <c:pt idx="56">
                  <c:v>-0.41311721999954898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E3C9-40DE-9891-16F2B08AFC4D}"/>
            </c:ext>
          </c:extLst>
        </c:ser>
        <c:ser>
          <c:idx val="4"/>
          <c:order val="4"/>
          <c:tx>
            <c:strRef>
              <c:f>'A (2)'!$L$20</c:f>
              <c:strCache>
                <c:ptCount val="1"/>
                <c:pt idx="0">
                  <c:v>IBVS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xVal>
            <c:numRef>
              <c:f>'A (2)'!$F$21:$F$345</c:f>
              <c:numCache>
                <c:formatCode>General</c:formatCode>
                <c:ptCount val="325"/>
                <c:pt idx="0">
                  <c:v>-43883.5</c:v>
                </c:pt>
                <c:pt idx="1">
                  <c:v>-32211</c:v>
                </c:pt>
                <c:pt idx="2">
                  <c:v>-31299</c:v>
                </c:pt>
                <c:pt idx="3">
                  <c:v>-31296.5</c:v>
                </c:pt>
                <c:pt idx="4">
                  <c:v>-29611.5</c:v>
                </c:pt>
                <c:pt idx="5">
                  <c:v>-17835</c:v>
                </c:pt>
                <c:pt idx="6">
                  <c:v>-17810.5</c:v>
                </c:pt>
                <c:pt idx="7">
                  <c:v>-17771</c:v>
                </c:pt>
                <c:pt idx="8">
                  <c:v>-17759</c:v>
                </c:pt>
                <c:pt idx="9">
                  <c:v>-17752</c:v>
                </c:pt>
                <c:pt idx="10">
                  <c:v>-16908.5</c:v>
                </c:pt>
                <c:pt idx="11">
                  <c:v>-16906</c:v>
                </c:pt>
                <c:pt idx="12">
                  <c:v>-16876.5</c:v>
                </c:pt>
                <c:pt idx="13">
                  <c:v>-16003.5</c:v>
                </c:pt>
                <c:pt idx="14">
                  <c:v>-14226</c:v>
                </c:pt>
                <c:pt idx="15">
                  <c:v>-14148</c:v>
                </c:pt>
                <c:pt idx="16">
                  <c:v>-14131</c:v>
                </c:pt>
                <c:pt idx="17">
                  <c:v>-14109</c:v>
                </c:pt>
                <c:pt idx="18">
                  <c:v>-13390</c:v>
                </c:pt>
                <c:pt idx="19">
                  <c:v>-11541.5</c:v>
                </c:pt>
                <c:pt idx="20">
                  <c:v>-9674</c:v>
                </c:pt>
                <c:pt idx="21">
                  <c:v>-9671.5</c:v>
                </c:pt>
                <c:pt idx="22">
                  <c:v>-9669</c:v>
                </c:pt>
                <c:pt idx="23">
                  <c:v>-8827.5</c:v>
                </c:pt>
                <c:pt idx="24">
                  <c:v>-8810.5</c:v>
                </c:pt>
                <c:pt idx="25">
                  <c:v>-8808</c:v>
                </c:pt>
                <c:pt idx="26">
                  <c:v>-8294.5</c:v>
                </c:pt>
                <c:pt idx="27">
                  <c:v>-8116</c:v>
                </c:pt>
                <c:pt idx="28">
                  <c:v>-8116</c:v>
                </c:pt>
                <c:pt idx="29">
                  <c:v>-8113.5</c:v>
                </c:pt>
                <c:pt idx="30">
                  <c:v>-8111</c:v>
                </c:pt>
                <c:pt idx="31">
                  <c:v>-8086.5</c:v>
                </c:pt>
                <c:pt idx="32">
                  <c:v>-8084.5</c:v>
                </c:pt>
                <c:pt idx="33">
                  <c:v>-8082</c:v>
                </c:pt>
                <c:pt idx="34">
                  <c:v>-8079.5</c:v>
                </c:pt>
                <c:pt idx="35">
                  <c:v>-8074.5</c:v>
                </c:pt>
                <c:pt idx="36">
                  <c:v>-8025.5</c:v>
                </c:pt>
                <c:pt idx="37">
                  <c:v>-8011</c:v>
                </c:pt>
                <c:pt idx="38">
                  <c:v>-7984</c:v>
                </c:pt>
                <c:pt idx="39">
                  <c:v>-7945</c:v>
                </c:pt>
                <c:pt idx="40">
                  <c:v>-6184.5</c:v>
                </c:pt>
                <c:pt idx="41">
                  <c:v>-6048</c:v>
                </c:pt>
                <c:pt idx="42">
                  <c:v>-4480.5</c:v>
                </c:pt>
                <c:pt idx="43">
                  <c:v>-4446.5</c:v>
                </c:pt>
                <c:pt idx="44">
                  <c:v>-4405</c:v>
                </c:pt>
                <c:pt idx="45">
                  <c:v>-3590.5</c:v>
                </c:pt>
                <c:pt idx="46">
                  <c:v>-3578.5</c:v>
                </c:pt>
                <c:pt idx="47">
                  <c:v>-3576</c:v>
                </c:pt>
                <c:pt idx="48">
                  <c:v>-3537</c:v>
                </c:pt>
                <c:pt idx="49">
                  <c:v>-3534.5</c:v>
                </c:pt>
                <c:pt idx="50">
                  <c:v>-3532</c:v>
                </c:pt>
                <c:pt idx="51">
                  <c:v>-3529.5</c:v>
                </c:pt>
                <c:pt idx="52">
                  <c:v>-3490</c:v>
                </c:pt>
                <c:pt idx="53">
                  <c:v>-3461</c:v>
                </c:pt>
                <c:pt idx="54">
                  <c:v>-2681</c:v>
                </c:pt>
                <c:pt idx="55">
                  <c:v>-2639.5</c:v>
                </c:pt>
                <c:pt idx="56">
                  <c:v>-2595.5</c:v>
                </c:pt>
                <c:pt idx="57">
                  <c:v>-2532</c:v>
                </c:pt>
                <c:pt idx="58">
                  <c:v>-1786</c:v>
                </c:pt>
                <c:pt idx="59">
                  <c:v>-1727.5</c:v>
                </c:pt>
                <c:pt idx="60">
                  <c:v>-1713</c:v>
                </c:pt>
                <c:pt idx="61">
                  <c:v>-940.5</c:v>
                </c:pt>
                <c:pt idx="62">
                  <c:v>-940</c:v>
                </c:pt>
                <c:pt idx="63">
                  <c:v>-50.5</c:v>
                </c:pt>
                <c:pt idx="64">
                  <c:v>-33</c:v>
                </c:pt>
                <c:pt idx="65">
                  <c:v>1</c:v>
                </c:pt>
                <c:pt idx="66">
                  <c:v>50</c:v>
                </c:pt>
                <c:pt idx="67">
                  <c:v>50</c:v>
                </c:pt>
                <c:pt idx="68">
                  <c:v>133</c:v>
                </c:pt>
                <c:pt idx="69">
                  <c:v>147.5</c:v>
                </c:pt>
                <c:pt idx="70">
                  <c:v>152.5</c:v>
                </c:pt>
              </c:numCache>
            </c:numRef>
          </c:xVal>
          <c:yVal>
            <c:numRef>
              <c:f>'A (2)'!$L$21:$L$345</c:f>
              <c:numCache>
                <c:formatCode>General</c:formatCode>
                <c:ptCount val="325"/>
                <c:pt idx="31">
                  <c:v>-0.39688366000336828</c:v>
                </c:pt>
                <c:pt idx="32">
                  <c:v>-0.39649397999892244</c:v>
                </c:pt>
                <c:pt idx="33">
                  <c:v>-0.39660688000003574</c:v>
                </c:pt>
                <c:pt idx="34">
                  <c:v>-0.39641978000145173</c:v>
                </c:pt>
                <c:pt idx="35">
                  <c:v>-0.39764558000752004</c:v>
                </c:pt>
                <c:pt idx="40">
                  <c:v>-0.40584798000054434</c:v>
                </c:pt>
                <c:pt idx="41">
                  <c:v>-0.40840231999754906</c:v>
                </c:pt>
                <c:pt idx="45">
                  <c:v>-0.41293301999394316</c:v>
                </c:pt>
                <c:pt idx="57">
                  <c:v>-0.4130948800011538</c:v>
                </c:pt>
                <c:pt idx="58">
                  <c:v>-0.41104423999786377</c:v>
                </c:pt>
                <c:pt idx="66">
                  <c:v>-0.40826799999922514</c:v>
                </c:pt>
                <c:pt idx="67">
                  <c:v>-0.40776799999730429</c:v>
                </c:pt>
                <c:pt idx="68">
                  <c:v>-0.41034628000488738</c:v>
                </c:pt>
                <c:pt idx="69">
                  <c:v>-0.40807109999877866</c:v>
                </c:pt>
                <c:pt idx="70">
                  <c:v>-0.4074968999993871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E3C9-40DE-9891-16F2B08AFC4D}"/>
            </c:ext>
          </c:extLst>
        </c:ser>
        <c:ser>
          <c:idx val="5"/>
          <c:order val="5"/>
          <c:tx>
            <c:strRef>
              <c:f>'A (2)'!$M$20</c:f>
              <c:strCache>
                <c:ptCount val="1"/>
                <c:pt idx="0">
                  <c:v>OEJV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3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 (2)'!$F$21:$F$345</c:f>
              <c:numCache>
                <c:formatCode>General</c:formatCode>
                <c:ptCount val="325"/>
                <c:pt idx="0">
                  <c:v>-43883.5</c:v>
                </c:pt>
                <c:pt idx="1">
                  <c:v>-32211</c:v>
                </c:pt>
                <c:pt idx="2">
                  <c:v>-31299</c:v>
                </c:pt>
                <c:pt idx="3">
                  <c:v>-31296.5</c:v>
                </c:pt>
                <c:pt idx="4">
                  <c:v>-29611.5</c:v>
                </c:pt>
                <c:pt idx="5">
                  <c:v>-17835</c:v>
                </c:pt>
                <c:pt idx="6">
                  <c:v>-17810.5</c:v>
                </c:pt>
                <c:pt idx="7">
                  <c:v>-17771</c:v>
                </c:pt>
                <c:pt idx="8">
                  <c:v>-17759</c:v>
                </c:pt>
                <c:pt idx="9">
                  <c:v>-17752</c:v>
                </c:pt>
                <c:pt idx="10">
                  <c:v>-16908.5</c:v>
                </c:pt>
                <c:pt idx="11">
                  <c:v>-16906</c:v>
                </c:pt>
                <c:pt idx="12">
                  <c:v>-16876.5</c:v>
                </c:pt>
                <c:pt idx="13">
                  <c:v>-16003.5</c:v>
                </c:pt>
                <c:pt idx="14">
                  <c:v>-14226</c:v>
                </c:pt>
                <c:pt idx="15">
                  <c:v>-14148</c:v>
                </c:pt>
                <c:pt idx="16">
                  <c:v>-14131</c:v>
                </c:pt>
                <c:pt idx="17">
                  <c:v>-14109</c:v>
                </c:pt>
                <c:pt idx="18">
                  <c:v>-13390</c:v>
                </c:pt>
                <c:pt idx="19">
                  <c:v>-11541.5</c:v>
                </c:pt>
                <c:pt idx="20">
                  <c:v>-9674</c:v>
                </c:pt>
                <c:pt idx="21">
                  <c:v>-9671.5</c:v>
                </c:pt>
                <c:pt idx="22">
                  <c:v>-9669</c:v>
                </c:pt>
                <c:pt idx="23">
                  <c:v>-8827.5</c:v>
                </c:pt>
                <c:pt idx="24">
                  <c:v>-8810.5</c:v>
                </c:pt>
                <c:pt idx="25">
                  <c:v>-8808</c:v>
                </c:pt>
                <c:pt idx="26">
                  <c:v>-8294.5</c:v>
                </c:pt>
                <c:pt idx="27">
                  <c:v>-8116</c:v>
                </c:pt>
                <c:pt idx="28">
                  <c:v>-8116</c:v>
                </c:pt>
                <c:pt idx="29">
                  <c:v>-8113.5</c:v>
                </c:pt>
                <c:pt idx="30">
                  <c:v>-8111</c:v>
                </c:pt>
                <c:pt idx="31">
                  <c:v>-8086.5</c:v>
                </c:pt>
                <c:pt idx="32">
                  <c:v>-8084.5</c:v>
                </c:pt>
                <c:pt idx="33">
                  <c:v>-8082</c:v>
                </c:pt>
                <c:pt idx="34">
                  <c:v>-8079.5</c:v>
                </c:pt>
                <c:pt idx="35">
                  <c:v>-8074.5</c:v>
                </c:pt>
                <c:pt idx="36">
                  <c:v>-8025.5</c:v>
                </c:pt>
                <c:pt idx="37">
                  <c:v>-8011</c:v>
                </c:pt>
                <c:pt idx="38">
                  <c:v>-7984</c:v>
                </c:pt>
                <c:pt idx="39">
                  <c:v>-7945</c:v>
                </c:pt>
                <c:pt idx="40">
                  <c:v>-6184.5</c:v>
                </c:pt>
                <c:pt idx="41">
                  <c:v>-6048</c:v>
                </c:pt>
                <c:pt idx="42">
                  <c:v>-4480.5</c:v>
                </c:pt>
                <c:pt idx="43">
                  <c:v>-4446.5</c:v>
                </c:pt>
                <c:pt idx="44">
                  <c:v>-4405</c:v>
                </c:pt>
                <c:pt idx="45">
                  <c:v>-3590.5</c:v>
                </c:pt>
                <c:pt idx="46">
                  <c:v>-3578.5</c:v>
                </c:pt>
                <c:pt idx="47">
                  <c:v>-3576</c:v>
                </c:pt>
                <c:pt idx="48">
                  <c:v>-3537</c:v>
                </c:pt>
                <c:pt idx="49">
                  <c:v>-3534.5</c:v>
                </c:pt>
                <c:pt idx="50">
                  <c:v>-3532</c:v>
                </c:pt>
                <c:pt idx="51">
                  <c:v>-3529.5</c:v>
                </c:pt>
                <c:pt idx="52">
                  <c:v>-3490</c:v>
                </c:pt>
                <c:pt idx="53">
                  <c:v>-3461</c:v>
                </c:pt>
                <c:pt idx="54">
                  <c:v>-2681</c:v>
                </c:pt>
                <c:pt idx="55">
                  <c:v>-2639.5</c:v>
                </c:pt>
                <c:pt idx="56">
                  <c:v>-2595.5</c:v>
                </c:pt>
                <c:pt idx="57">
                  <c:v>-2532</c:v>
                </c:pt>
                <c:pt idx="58">
                  <c:v>-1786</c:v>
                </c:pt>
                <c:pt idx="59">
                  <c:v>-1727.5</c:v>
                </c:pt>
                <c:pt idx="60">
                  <c:v>-1713</c:v>
                </c:pt>
                <c:pt idx="61">
                  <c:v>-940.5</c:v>
                </c:pt>
                <c:pt idx="62">
                  <c:v>-940</c:v>
                </c:pt>
                <c:pt idx="63">
                  <c:v>-50.5</c:v>
                </c:pt>
                <c:pt idx="64">
                  <c:v>-33</c:v>
                </c:pt>
                <c:pt idx="65">
                  <c:v>1</c:v>
                </c:pt>
                <c:pt idx="66">
                  <c:v>50</c:v>
                </c:pt>
                <c:pt idx="67">
                  <c:v>50</c:v>
                </c:pt>
                <c:pt idx="68">
                  <c:v>133</c:v>
                </c:pt>
                <c:pt idx="69">
                  <c:v>147.5</c:v>
                </c:pt>
                <c:pt idx="70">
                  <c:v>152.5</c:v>
                </c:pt>
              </c:numCache>
            </c:numRef>
          </c:xVal>
          <c:yVal>
            <c:numRef>
              <c:f>'A (2)'!$M$21:$M$345</c:f>
              <c:numCache>
                <c:formatCode>General</c:formatCode>
                <c:ptCount val="325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E3C9-40DE-9891-16F2B08AFC4D}"/>
            </c:ext>
          </c:extLst>
        </c:ser>
        <c:ser>
          <c:idx val="6"/>
          <c:order val="6"/>
          <c:tx>
            <c:strRef>
              <c:f>'A (2)'!$N$20</c:f>
              <c:strCache>
                <c:ptCount val="1"/>
                <c:pt idx="0">
                  <c:v>Misc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xVal>
            <c:numRef>
              <c:f>'A (2)'!$F$21:$F$345</c:f>
              <c:numCache>
                <c:formatCode>General</c:formatCode>
                <c:ptCount val="325"/>
                <c:pt idx="0">
                  <c:v>-43883.5</c:v>
                </c:pt>
                <c:pt idx="1">
                  <c:v>-32211</c:v>
                </c:pt>
                <c:pt idx="2">
                  <c:v>-31299</c:v>
                </c:pt>
                <c:pt idx="3">
                  <c:v>-31296.5</c:v>
                </c:pt>
                <c:pt idx="4">
                  <c:v>-29611.5</c:v>
                </c:pt>
                <c:pt idx="5">
                  <c:v>-17835</c:v>
                </c:pt>
                <c:pt idx="6">
                  <c:v>-17810.5</c:v>
                </c:pt>
                <c:pt idx="7">
                  <c:v>-17771</c:v>
                </c:pt>
                <c:pt idx="8">
                  <c:v>-17759</c:v>
                </c:pt>
                <c:pt idx="9">
                  <c:v>-17752</c:v>
                </c:pt>
                <c:pt idx="10">
                  <c:v>-16908.5</c:v>
                </c:pt>
                <c:pt idx="11">
                  <c:v>-16906</c:v>
                </c:pt>
                <c:pt idx="12">
                  <c:v>-16876.5</c:v>
                </c:pt>
                <c:pt idx="13">
                  <c:v>-16003.5</c:v>
                </c:pt>
                <c:pt idx="14">
                  <c:v>-14226</c:v>
                </c:pt>
                <c:pt idx="15">
                  <c:v>-14148</c:v>
                </c:pt>
                <c:pt idx="16">
                  <c:v>-14131</c:v>
                </c:pt>
                <c:pt idx="17">
                  <c:v>-14109</c:v>
                </c:pt>
                <c:pt idx="18">
                  <c:v>-13390</c:v>
                </c:pt>
                <c:pt idx="19">
                  <c:v>-11541.5</c:v>
                </c:pt>
                <c:pt idx="20">
                  <c:v>-9674</c:v>
                </c:pt>
                <c:pt idx="21">
                  <c:v>-9671.5</c:v>
                </c:pt>
                <c:pt idx="22">
                  <c:v>-9669</c:v>
                </c:pt>
                <c:pt idx="23">
                  <c:v>-8827.5</c:v>
                </c:pt>
                <c:pt idx="24">
                  <c:v>-8810.5</c:v>
                </c:pt>
                <c:pt idx="25">
                  <c:v>-8808</c:v>
                </c:pt>
                <c:pt idx="26">
                  <c:v>-8294.5</c:v>
                </c:pt>
                <c:pt idx="27">
                  <c:v>-8116</c:v>
                </c:pt>
                <c:pt idx="28">
                  <c:v>-8116</c:v>
                </c:pt>
                <c:pt idx="29">
                  <c:v>-8113.5</c:v>
                </c:pt>
                <c:pt idx="30">
                  <c:v>-8111</c:v>
                </c:pt>
                <c:pt idx="31">
                  <c:v>-8086.5</c:v>
                </c:pt>
                <c:pt idx="32">
                  <c:v>-8084.5</c:v>
                </c:pt>
                <c:pt idx="33">
                  <c:v>-8082</c:v>
                </c:pt>
                <c:pt idx="34">
                  <c:v>-8079.5</c:v>
                </c:pt>
                <c:pt idx="35">
                  <c:v>-8074.5</c:v>
                </c:pt>
                <c:pt idx="36">
                  <c:v>-8025.5</c:v>
                </c:pt>
                <c:pt idx="37">
                  <c:v>-8011</c:v>
                </c:pt>
                <c:pt idx="38">
                  <c:v>-7984</c:v>
                </c:pt>
                <c:pt idx="39">
                  <c:v>-7945</c:v>
                </c:pt>
                <c:pt idx="40">
                  <c:v>-6184.5</c:v>
                </c:pt>
                <c:pt idx="41">
                  <c:v>-6048</c:v>
                </c:pt>
                <c:pt idx="42">
                  <c:v>-4480.5</c:v>
                </c:pt>
                <c:pt idx="43">
                  <c:v>-4446.5</c:v>
                </c:pt>
                <c:pt idx="44">
                  <c:v>-4405</c:v>
                </c:pt>
                <c:pt idx="45">
                  <c:v>-3590.5</c:v>
                </c:pt>
                <c:pt idx="46">
                  <c:v>-3578.5</c:v>
                </c:pt>
                <c:pt idx="47">
                  <c:v>-3576</c:v>
                </c:pt>
                <c:pt idx="48">
                  <c:v>-3537</c:v>
                </c:pt>
                <c:pt idx="49">
                  <c:v>-3534.5</c:v>
                </c:pt>
                <c:pt idx="50">
                  <c:v>-3532</c:v>
                </c:pt>
                <c:pt idx="51">
                  <c:v>-3529.5</c:v>
                </c:pt>
                <c:pt idx="52">
                  <c:v>-3490</c:v>
                </c:pt>
                <c:pt idx="53">
                  <c:v>-3461</c:v>
                </c:pt>
                <c:pt idx="54">
                  <c:v>-2681</c:v>
                </c:pt>
                <c:pt idx="55">
                  <c:v>-2639.5</c:v>
                </c:pt>
                <c:pt idx="56">
                  <c:v>-2595.5</c:v>
                </c:pt>
                <c:pt idx="57">
                  <c:v>-2532</c:v>
                </c:pt>
                <c:pt idx="58">
                  <c:v>-1786</c:v>
                </c:pt>
                <c:pt idx="59">
                  <c:v>-1727.5</c:v>
                </c:pt>
                <c:pt idx="60">
                  <c:v>-1713</c:v>
                </c:pt>
                <c:pt idx="61">
                  <c:v>-940.5</c:v>
                </c:pt>
                <c:pt idx="62">
                  <c:v>-940</c:v>
                </c:pt>
                <c:pt idx="63">
                  <c:v>-50.5</c:v>
                </c:pt>
                <c:pt idx="64">
                  <c:v>-33</c:v>
                </c:pt>
                <c:pt idx="65">
                  <c:v>1</c:v>
                </c:pt>
                <c:pt idx="66">
                  <c:v>50</c:v>
                </c:pt>
                <c:pt idx="67">
                  <c:v>50</c:v>
                </c:pt>
                <c:pt idx="68">
                  <c:v>133</c:v>
                </c:pt>
                <c:pt idx="69">
                  <c:v>147.5</c:v>
                </c:pt>
                <c:pt idx="70">
                  <c:v>152.5</c:v>
                </c:pt>
              </c:numCache>
            </c:numRef>
          </c:xVal>
          <c:yVal>
            <c:numRef>
              <c:f>'A (2)'!$N$21:$N$345</c:f>
              <c:numCache>
                <c:formatCode>General</c:formatCode>
                <c:ptCount val="325"/>
                <c:pt idx="0">
                  <c:v>-5.1871140003640903E-2</c:v>
                </c:pt>
                <c:pt idx="1">
                  <c:v>-0.19460124000761425</c:v>
                </c:pt>
                <c:pt idx="2">
                  <c:v>-0.20430716000555549</c:v>
                </c:pt>
                <c:pt idx="3">
                  <c:v>-0.20412005999969551</c:v>
                </c:pt>
                <c:pt idx="4">
                  <c:v>-0.22051466000266373</c:v>
                </c:pt>
                <c:pt idx="14">
                  <c:v>-0.3781038399974932</c:v>
                </c:pt>
                <c:pt idx="15">
                  <c:v>-0.36850632000277983</c:v>
                </c:pt>
                <c:pt idx="20">
                  <c:v>-0.39189215999795124</c:v>
                </c:pt>
                <c:pt idx="21">
                  <c:v>-0.39110505999997258</c:v>
                </c:pt>
                <c:pt idx="22">
                  <c:v>-0.39101796000613831</c:v>
                </c:pt>
                <c:pt idx="23">
                  <c:v>-0.46346010000706883</c:v>
                </c:pt>
                <c:pt idx="24">
                  <c:v>-0.41754781999770785</c:v>
                </c:pt>
                <c:pt idx="25">
                  <c:v>-0.41506071999901906</c:v>
                </c:pt>
                <c:pt idx="27">
                  <c:v>-0.39563143999839667</c:v>
                </c:pt>
                <c:pt idx="28">
                  <c:v>-0.39363143999798922</c:v>
                </c:pt>
                <c:pt idx="29">
                  <c:v>-0.39214434000314213</c:v>
                </c:pt>
                <c:pt idx="30">
                  <c:v>-0.40165723999962211</c:v>
                </c:pt>
                <c:pt idx="36">
                  <c:v>-0.40759842000261415</c:v>
                </c:pt>
                <c:pt idx="39">
                  <c:v>-0.38951380000071367</c:v>
                </c:pt>
                <c:pt idx="53">
                  <c:v>-0.41327123999508331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E3C9-40DE-9891-16F2B08AFC4D}"/>
            </c:ext>
          </c:extLst>
        </c:ser>
        <c:ser>
          <c:idx val="7"/>
          <c:order val="7"/>
          <c:tx>
            <c:strRef>
              <c:f>'A (2)'!$O$20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'A (2)'!$F$21:$F$345</c:f>
              <c:numCache>
                <c:formatCode>General</c:formatCode>
                <c:ptCount val="325"/>
                <c:pt idx="0">
                  <c:v>-43883.5</c:v>
                </c:pt>
                <c:pt idx="1">
                  <c:v>-32211</c:v>
                </c:pt>
                <c:pt idx="2">
                  <c:v>-31299</c:v>
                </c:pt>
                <c:pt idx="3">
                  <c:v>-31296.5</c:v>
                </c:pt>
                <c:pt idx="4">
                  <c:v>-29611.5</c:v>
                </c:pt>
                <c:pt idx="5">
                  <c:v>-17835</c:v>
                </c:pt>
                <c:pt idx="6">
                  <c:v>-17810.5</c:v>
                </c:pt>
                <c:pt idx="7">
                  <c:v>-17771</c:v>
                </c:pt>
                <c:pt idx="8">
                  <c:v>-17759</c:v>
                </c:pt>
                <c:pt idx="9">
                  <c:v>-17752</c:v>
                </c:pt>
                <c:pt idx="10">
                  <c:v>-16908.5</c:v>
                </c:pt>
                <c:pt idx="11">
                  <c:v>-16906</c:v>
                </c:pt>
                <c:pt idx="12">
                  <c:v>-16876.5</c:v>
                </c:pt>
                <c:pt idx="13">
                  <c:v>-16003.5</c:v>
                </c:pt>
                <c:pt idx="14">
                  <c:v>-14226</c:v>
                </c:pt>
                <c:pt idx="15">
                  <c:v>-14148</c:v>
                </c:pt>
                <c:pt idx="16">
                  <c:v>-14131</c:v>
                </c:pt>
                <c:pt idx="17">
                  <c:v>-14109</c:v>
                </c:pt>
                <c:pt idx="18">
                  <c:v>-13390</c:v>
                </c:pt>
                <c:pt idx="19">
                  <c:v>-11541.5</c:v>
                </c:pt>
                <c:pt idx="20">
                  <c:v>-9674</c:v>
                </c:pt>
                <c:pt idx="21">
                  <c:v>-9671.5</c:v>
                </c:pt>
                <c:pt idx="22">
                  <c:v>-9669</c:v>
                </c:pt>
                <c:pt idx="23">
                  <c:v>-8827.5</c:v>
                </c:pt>
                <c:pt idx="24">
                  <c:v>-8810.5</c:v>
                </c:pt>
                <c:pt idx="25">
                  <c:v>-8808</c:v>
                </c:pt>
                <c:pt idx="26">
                  <c:v>-8294.5</c:v>
                </c:pt>
                <c:pt idx="27">
                  <c:v>-8116</c:v>
                </c:pt>
                <c:pt idx="28">
                  <c:v>-8116</c:v>
                </c:pt>
                <c:pt idx="29">
                  <c:v>-8113.5</c:v>
                </c:pt>
                <c:pt idx="30">
                  <c:v>-8111</c:v>
                </c:pt>
                <c:pt idx="31">
                  <c:v>-8086.5</c:v>
                </c:pt>
                <c:pt idx="32">
                  <c:v>-8084.5</c:v>
                </c:pt>
                <c:pt idx="33">
                  <c:v>-8082</c:v>
                </c:pt>
                <c:pt idx="34">
                  <c:v>-8079.5</c:v>
                </c:pt>
                <c:pt idx="35">
                  <c:v>-8074.5</c:v>
                </c:pt>
                <c:pt idx="36">
                  <c:v>-8025.5</c:v>
                </c:pt>
                <c:pt idx="37">
                  <c:v>-8011</c:v>
                </c:pt>
                <c:pt idx="38">
                  <c:v>-7984</c:v>
                </c:pt>
                <c:pt idx="39">
                  <c:v>-7945</c:v>
                </c:pt>
                <c:pt idx="40">
                  <c:v>-6184.5</c:v>
                </c:pt>
                <c:pt idx="41">
                  <c:v>-6048</c:v>
                </c:pt>
                <c:pt idx="42">
                  <c:v>-4480.5</c:v>
                </c:pt>
                <c:pt idx="43">
                  <c:v>-4446.5</c:v>
                </c:pt>
                <c:pt idx="44">
                  <c:v>-4405</c:v>
                </c:pt>
                <c:pt idx="45">
                  <c:v>-3590.5</c:v>
                </c:pt>
                <c:pt idx="46">
                  <c:v>-3578.5</c:v>
                </c:pt>
                <c:pt idx="47">
                  <c:v>-3576</c:v>
                </c:pt>
                <c:pt idx="48">
                  <c:v>-3537</c:v>
                </c:pt>
                <c:pt idx="49">
                  <c:v>-3534.5</c:v>
                </c:pt>
                <c:pt idx="50">
                  <c:v>-3532</c:v>
                </c:pt>
                <c:pt idx="51">
                  <c:v>-3529.5</c:v>
                </c:pt>
                <c:pt idx="52">
                  <c:v>-3490</c:v>
                </c:pt>
                <c:pt idx="53">
                  <c:v>-3461</c:v>
                </c:pt>
                <c:pt idx="54">
                  <c:v>-2681</c:v>
                </c:pt>
                <c:pt idx="55">
                  <c:v>-2639.5</c:v>
                </c:pt>
                <c:pt idx="56">
                  <c:v>-2595.5</c:v>
                </c:pt>
                <c:pt idx="57">
                  <c:v>-2532</c:v>
                </c:pt>
                <c:pt idx="58">
                  <c:v>-1786</c:v>
                </c:pt>
                <c:pt idx="59">
                  <c:v>-1727.5</c:v>
                </c:pt>
                <c:pt idx="60">
                  <c:v>-1713</c:v>
                </c:pt>
                <c:pt idx="61">
                  <c:v>-940.5</c:v>
                </c:pt>
                <c:pt idx="62">
                  <c:v>-940</c:v>
                </c:pt>
                <c:pt idx="63">
                  <c:v>-50.5</c:v>
                </c:pt>
                <c:pt idx="64">
                  <c:v>-33</c:v>
                </c:pt>
                <c:pt idx="65">
                  <c:v>1</c:v>
                </c:pt>
                <c:pt idx="66">
                  <c:v>50</c:v>
                </c:pt>
                <c:pt idx="67">
                  <c:v>50</c:v>
                </c:pt>
                <c:pt idx="68">
                  <c:v>133</c:v>
                </c:pt>
                <c:pt idx="69">
                  <c:v>147.5</c:v>
                </c:pt>
                <c:pt idx="70">
                  <c:v>152.5</c:v>
                </c:pt>
              </c:numCache>
            </c:numRef>
          </c:xVal>
          <c:yVal>
            <c:numRef>
              <c:f>'A (2)'!$O$21:$O$345</c:f>
              <c:numCache>
                <c:formatCode>General</c:formatCode>
                <c:ptCount val="325"/>
                <c:pt idx="20">
                  <c:v>0</c:v>
                </c:pt>
                <c:pt idx="21">
                  <c:v>0</c:v>
                </c:pt>
                <c:pt idx="22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E3C9-40DE-9891-16F2B08AFC4D}"/>
            </c:ext>
          </c:extLst>
        </c:ser>
        <c:ser>
          <c:idx val="8"/>
          <c:order val="8"/>
          <c:tx>
            <c:strRef>
              <c:f>'A (2)'!$AB$1</c:f>
              <c:strCache>
                <c:ptCount val="1"/>
                <c:pt idx="0">
                  <c:v>Q.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(2)'!$AA$2:$AA$23</c:f>
              <c:numCache>
                <c:formatCode>General</c:formatCode>
                <c:ptCount val="22"/>
                <c:pt idx="0">
                  <c:v>-45000</c:v>
                </c:pt>
                <c:pt idx="1">
                  <c:v>-40000</c:v>
                </c:pt>
                <c:pt idx="2">
                  <c:v>-35000</c:v>
                </c:pt>
                <c:pt idx="3">
                  <c:v>-30000</c:v>
                </c:pt>
                <c:pt idx="4">
                  <c:v>-25000</c:v>
                </c:pt>
                <c:pt idx="5">
                  <c:v>-20000</c:v>
                </c:pt>
                <c:pt idx="6">
                  <c:v>-15000</c:v>
                </c:pt>
                <c:pt idx="7">
                  <c:v>-10000</c:v>
                </c:pt>
                <c:pt idx="8">
                  <c:v>-5000</c:v>
                </c:pt>
                <c:pt idx="9">
                  <c:v>0</c:v>
                </c:pt>
                <c:pt idx="10">
                  <c:v>5000</c:v>
                </c:pt>
                <c:pt idx="11">
                  <c:v>10000</c:v>
                </c:pt>
                <c:pt idx="12">
                  <c:v>15000</c:v>
                </c:pt>
                <c:pt idx="13">
                  <c:v>20000</c:v>
                </c:pt>
                <c:pt idx="14">
                  <c:v>25000</c:v>
                </c:pt>
                <c:pt idx="15">
                  <c:v>30000</c:v>
                </c:pt>
                <c:pt idx="16">
                  <c:v>35000</c:v>
                </c:pt>
                <c:pt idx="17">
                  <c:v>40000</c:v>
                </c:pt>
                <c:pt idx="18">
                  <c:v>45000</c:v>
                </c:pt>
                <c:pt idx="19">
                  <c:v>50000</c:v>
                </c:pt>
                <c:pt idx="20">
                  <c:v>55000</c:v>
                </c:pt>
                <c:pt idx="21">
                  <c:v>60000</c:v>
                </c:pt>
              </c:numCache>
            </c:numRef>
          </c:xVal>
          <c:yVal>
            <c:numRef>
              <c:f>'A (2)'!$AB$2:$AB$23</c:f>
              <c:numCache>
                <c:formatCode>General</c:formatCode>
                <c:ptCount val="22"/>
                <c:pt idx="0">
                  <c:v>9.7846508084931505E-2</c:v>
                </c:pt>
                <c:pt idx="1">
                  <c:v>7.3996096644387471E-2</c:v>
                </c:pt>
                <c:pt idx="2">
                  <c:v>5.8916136534613667E-2</c:v>
                </c:pt>
                <c:pt idx="3">
                  <c:v>5.2606627755609953E-2</c:v>
                </c:pt>
                <c:pt idx="4">
                  <c:v>5.5067570307376468E-2</c:v>
                </c:pt>
                <c:pt idx="5">
                  <c:v>6.6298964189913101E-2</c:v>
                </c:pt>
                <c:pt idx="6">
                  <c:v>8.6300809403219936E-2</c:v>
                </c:pt>
                <c:pt idx="7">
                  <c:v>0.11507310594729694</c:v>
                </c:pt>
                <c:pt idx="8">
                  <c:v>0.1526158538221441</c:v>
                </c:pt>
                <c:pt idx="9">
                  <c:v>0.19892905302776145</c:v>
                </c:pt>
                <c:pt idx="10">
                  <c:v>0.25401270356414896</c:v>
                </c:pt>
                <c:pt idx="11">
                  <c:v>0.31786680543130669</c:v>
                </c:pt>
                <c:pt idx="12">
                  <c:v>0.39049135862923451</c:v>
                </c:pt>
                <c:pt idx="13">
                  <c:v>0.47188636315793253</c:v>
                </c:pt>
                <c:pt idx="14">
                  <c:v>0.56205181901740064</c:v>
                </c:pt>
                <c:pt idx="15">
                  <c:v>0.66098772620763913</c:v>
                </c:pt>
                <c:pt idx="16">
                  <c:v>0.76869408472864764</c:v>
                </c:pt>
                <c:pt idx="17">
                  <c:v>0.8851708945804263</c:v>
                </c:pt>
                <c:pt idx="18">
                  <c:v>1.0104181557629752</c:v>
                </c:pt>
                <c:pt idx="19">
                  <c:v>1.1444358682762941</c:v>
                </c:pt>
                <c:pt idx="20">
                  <c:v>1.2872240321203834</c:v>
                </c:pt>
                <c:pt idx="21">
                  <c:v>1.438782647295243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E3C9-40DE-9891-16F2B08AFC4D}"/>
            </c:ext>
          </c:extLst>
        </c:ser>
        <c:ser>
          <c:idx val="9"/>
          <c:order val="9"/>
          <c:tx>
            <c:strRef>
              <c:f>'A (2)'!$R$20</c:f>
              <c:strCache>
                <c:ptCount val="1"/>
                <c:pt idx="0">
                  <c:v>BAD</c:v>
                </c:pt>
              </c:strCache>
            </c:strRef>
          </c:tx>
          <c:spPr>
            <a:ln w="19050">
              <a:noFill/>
            </a:ln>
          </c:spPr>
          <c:marker>
            <c:symbol val="star"/>
            <c:size val="5"/>
            <c:spPr>
              <a:noFill/>
              <a:ln>
                <a:solidFill>
                  <a:srgbClr val="FFFF99"/>
                </a:solidFill>
                <a:prstDash val="solid"/>
              </a:ln>
            </c:spPr>
          </c:marker>
          <c:xVal>
            <c:numRef>
              <c:f>'A (2)'!$F$21:$F$345</c:f>
              <c:numCache>
                <c:formatCode>General</c:formatCode>
                <c:ptCount val="325"/>
                <c:pt idx="0">
                  <c:v>-43883.5</c:v>
                </c:pt>
                <c:pt idx="1">
                  <c:v>-32211</c:v>
                </c:pt>
                <c:pt idx="2">
                  <c:v>-31299</c:v>
                </c:pt>
                <c:pt idx="3">
                  <c:v>-31296.5</c:v>
                </c:pt>
                <c:pt idx="4">
                  <c:v>-29611.5</c:v>
                </c:pt>
                <c:pt idx="5">
                  <c:v>-17835</c:v>
                </c:pt>
                <c:pt idx="6">
                  <c:v>-17810.5</c:v>
                </c:pt>
                <c:pt idx="7">
                  <c:v>-17771</c:v>
                </c:pt>
                <c:pt idx="8">
                  <c:v>-17759</c:v>
                </c:pt>
                <c:pt idx="9">
                  <c:v>-17752</c:v>
                </c:pt>
                <c:pt idx="10">
                  <c:v>-16908.5</c:v>
                </c:pt>
                <c:pt idx="11">
                  <c:v>-16906</c:v>
                </c:pt>
                <c:pt idx="12">
                  <c:v>-16876.5</c:v>
                </c:pt>
                <c:pt idx="13">
                  <c:v>-16003.5</c:v>
                </c:pt>
                <c:pt idx="14">
                  <c:v>-14226</c:v>
                </c:pt>
                <c:pt idx="15">
                  <c:v>-14148</c:v>
                </c:pt>
                <c:pt idx="16">
                  <c:v>-14131</c:v>
                </c:pt>
                <c:pt idx="17">
                  <c:v>-14109</c:v>
                </c:pt>
                <c:pt idx="18">
                  <c:v>-13390</c:v>
                </c:pt>
                <c:pt idx="19">
                  <c:v>-11541.5</c:v>
                </c:pt>
                <c:pt idx="20">
                  <c:v>-9674</c:v>
                </c:pt>
                <c:pt idx="21">
                  <c:v>-9671.5</c:v>
                </c:pt>
                <c:pt idx="22">
                  <c:v>-9669</c:v>
                </c:pt>
                <c:pt idx="23">
                  <c:v>-8827.5</c:v>
                </c:pt>
                <c:pt idx="24">
                  <c:v>-8810.5</c:v>
                </c:pt>
                <c:pt idx="25">
                  <c:v>-8808</c:v>
                </c:pt>
                <c:pt idx="26">
                  <c:v>-8294.5</c:v>
                </c:pt>
                <c:pt idx="27">
                  <c:v>-8116</c:v>
                </c:pt>
                <c:pt idx="28">
                  <c:v>-8116</c:v>
                </c:pt>
                <c:pt idx="29">
                  <c:v>-8113.5</c:v>
                </c:pt>
                <c:pt idx="30">
                  <c:v>-8111</c:v>
                </c:pt>
                <c:pt idx="31">
                  <c:v>-8086.5</c:v>
                </c:pt>
                <c:pt idx="32">
                  <c:v>-8084.5</c:v>
                </c:pt>
                <c:pt idx="33">
                  <c:v>-8082</c:v>
                </c:pt>
                <c:pt idx="34">
                  <c:v>-8079.5</c:v>
                </c:pt>
                <c:pt idx="35">
                  <c:v>-8074.5</c:v>
                </c:pt>
                <c:pt idx="36">
                  <c:v>-8025.5</c:v>
                </c:pt>
                <c:pt idx="37">
                  <c:v>-8011</c:v>
                </c:pt>
                <c:pt idx="38">
                  <c:v>-7984</c:v>
                </c:pt>
                <c:pt idx="39">
                  <c:v>-7945</c:v>
                </c:pt>
                <c:pt idx="40">
                  <c:v>-6184.5</c:v>
                </c:pt>
                <c:pt idx="41">
                  <c:v>-6048</c:v>
                </c:pt>
                <c:pt idx="42">
                  <c:v>-4480.5</c:v>
                </c:pt>
                <c:pt idx="43">
                  <c:v>-4446.5</c:v>
                </c:pt>
                <c:pt idx="44">
                  <c:v>-4405</c:v>
                </c:pt>
                <c:pt idx="45">
                  <c:v>-3590.5</c:v>
                </c:pt>
                <c:pt idx="46">
                  <c:v>-3578.5</c:v>
                </c:pt>
                <c:pt idx="47">
                  <c:v>-3576</c:v>
                </c:pt>
                <c:pt idx="48">
                  <c:v>-3537</c:v>
                </c:pt>
                <c:pt idx="49">
                  <c:v>-3534.5</c:v>
                </c:pt>
                <c:pt idx="50">
                  <c:v>-3532</c:v>
                </c:pt>
                <c:pt idx="51">
                  <c:v>-3529.5</c:v>
                </c:pt>
                <c:pt idx="52">
                  <c:v>-3490</c:v>
                </c:pt>
                <c:pt idx="53">
                  <c:v>-3461</c:v>
                </c:pt>
                <c:pt idx="54">
                  <c:v>-2681</c:v>
                </c:pt>
                <c:pt idx="55">
                  <c:v>-2639.5</c:v>
                </c:pt>
                <c:pt idx="56">
                  <c:v>-2595.5</c:v>
                </c:pt>
                <c:pt idx="57">
                  <c:v>-2532</c:v>
                </c:pt>
                <c:pt idx="58">
                  <c:v>-1786</c:v>
                </c:pt>
                <c:pt idx="59">
                  <c:v>-1727.5</c:v>
                </c:pt>
                <c:pt idx="60">
                  <c:v>-1713</c:v>
                </c:pt>
                <c:pt idx="61">
                  <c:v>-940.5</c:v>
                </c:pt>
                <c:pt idx="62">
                  <c:v>-940</c:v>
                </c:pt>
                <c:pt idx="63">
                  <c:v>-50.5</c:v>
                </c:pt>
                <c:pt idx="64">
                  <c:v>-33</c:v>
                </c:pt>
                <c:pt idx="65">
                  <c:v>1</c:v>
                </c:pt>
                <c:pt idx="66">
                  <c:v>50</c:v>
                </c:pt>
                <c:pt idx="67">
                  <c:v>50</c:v>
                </c:pt>
                <c:pt idx="68">
                  <c:v>133</c:v>
                </c:pt>
                <c:pt idx="69">
                  <c:v>147.5</c:v>
                </c:pt>
                <c:pt idx="70">
                  <c:v>152.5</c:v>
                </c:pt>
              </c:numCache>
            </c:numRef>
          </c:xVal>
          <c:yVal>
            <c:numRef>
              <c:f>'A (2)'!$R$21:$R$345</c:f>
              <c:numCache>
                <c:formatCode>General</c:formatCode>
                <c:ptCount val="325"/>
                <c:pt idx="7">
                  <c:v>-0.40481164000811987</c:v>
                </c:pt>
                <c:pt idx="23">
                  <c:v>-0.46346010000706883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E3C9-40DE-9891-16F2B08AFC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26707440"/>
        <c:axId val="1"/>
      </c:scatterChart>
      <c:valAx>
        <c:axId val="826707440"/>
        <c:scaling>
          <c:orientation val="minMax"/>
          <c:max val="1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1780850681336066"/>
              <c:y val="0.8932939632545930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0"/>
          <c:min val="-0.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4794520547945202E-2"/>
              <c:y val="0.4329274694321745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26707440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9.1780821917808217E-2"/>
          <c:y val="0.89939152423020285"/>
          <c:w val="0.95890468485959801"/>
          <c:h val="0.96036713398630047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V839 Oph - Residuals</a:t>
            </a:r>
          </a:p>
        </c:rich>
      </c:tx>
      <c:layout>
        <c:manualLayout>
          <c:xMode val="edge"/>
          <c:yMode val="edge"/>
          <c:x val="0.37026239067055394"/>
          <c:y val="5.067567567567567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244897959183673"/>
          <c:y val="0.26013513513513514"/>
          <c:w val="0.82944606413994171"/>
          <c:h val="0.53040540540540537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(2)'!$W$20</c:f>
              <c:strCache>
                <c:ptCount val="1"/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'A (2)'!$F$21:$F$345</c:f>
              <c:numCache>
                <c:formatCode>General</c:formatCode>
                <c:ptCount val="325"/>
                <c:pt idx="0">
                  <c:v>-43883.5</c:v>
                </c:pt>
                <c:pt idx="1">
                  <c:v>-32211</c:v>
                </c:pt>
                <c:pt idx="2">
                  <c:v>-31299</c:v>
                </c:pt>
                <c:pt idx="3">
                  <c:v>-31296.5</c:v>
                </c:pt>
                <c:pt idx="4">
                  <c:v>-29611.5</c:v>
                </c:pt>
                <c:pt idx="5">
                  <c:v>-17835</c:v>
                </c:pt>
                <c:pt idx="6">
                  <c:v>-17810.5</c:v>
                </c:pt>
                <c:pt idx="7">
                  <c:v>-17771</c:v>
                </c:pt>
                <c:pt idx="8">
                  <c:v>-17759</c:v>
                </c:pt>
                <c:pt idx="9">
                  <c:v>-17752</c:v>
                </c:pt>
                <c:pt idx="10">
                  <c:v>-16908.5</c:v>
                </c:pt>
                <c:pt idx="11">
                  <c:v>-16906</c:v>
                </c:pt>
                <c:pt idx="12">
                  <c:v>-16876.5</c:v>
                </c:pt>
                <c:pt idx="13">
                  <c:v>-16003.5</c:v>
                </c:pt>
                <c:pt idx="14">
                  <c:v>-14226</c:v>
                </c:pt>
                <c:pt idx="15">
                  <c:v>-14148</c:v>
                </c:pt>
                <c:pt idx="16">
                  <c:v>-14131</c:v>
                </c:pt>
                <c:pt idx="17">
                  <c:v>-14109</c:v>
                </c:pt>
                <c:pt idx="18">
                  <c:v>-13390</c:v>
                </c:pt>
                <c:pt idx="19">
                  <c:v>-11541.5</c:v>
                </c:pt>
                <c:pt idx="20">
                  <c:v>-9674</c:v>
                </c:pt>
                <c:pt idx="21">
                  <c:v>-9671.5</c:v>
                </c:pt>
                <c:pt idx="22">
                  <c:v>-9669</c:v>
                </c:pt>
                <c:pt idx="23">
                  <c:v>-8827.5</c:v>
                </c:pt>
                <c:pt idx="24">
                  <c:v>-8810.5</c:v>
                </c:pt>
                <c:pt idx="25">
                  <c:v>-8808</c:v>
                </c:pt>
                <c:pt idx="26">
                  <c:v>-8294.5</c:v>
                </c:pt>
                <c:pt idx="27">
                  <c:v>-8116</c:v>
                </c:pt>
                <c:pt idx="28">
                  <c:v>-8116</c:v>
                </c:pt>
                <c:pt idx="29">
                  <c:v>-8113.5</c:v>
                </c:pt>
                <c:pt idx="30">
                  <c:v>-8111</c:v>
                </c:pt>
                <c:pt idx="31">
                  <c:v>-8086.5</c:v>
                </c:pt>
                <c:pt idx="32">
                  <c:v>-8084.5</c:v>
                </c:pt>
                <c:pt idx="33">
                  <c:v>-8082</c:v>
                </c:pt>
                <c:pt idx="34">
                  <c:v>-8079.5</c:v>
                </c:pt>
                <c:pt idx="35">
                  <c:v>-8074.5</c:v>
                </c:pt>
                <c:pt idx="36">
                  <c:v>-8025.5</c:v>
                </c:pt>
                <c:pt idx="37">
                  <c:v>-8011</c:v>
                </c:pt>
                <c:pt idx="38">
                  <c:v>-7984</c:v>
                </c:pt>
                <c:pt idx="39">
                  <c:v>-7945</c:v>
                </c:pt>
                <c:pt idx="40">
                  <c:v>-6184.5</c:v>
                </c:pt>
                <c:pt idx="41">
                  <c:v>-6048</c:v>
                </c:pt>
                <c:pt idx="42">
                  <c:v>-4480.5</c:v>
                </c:pt>
                <c:pt idx="43">
                  <c:v>-4446.5</c:v>
                </c:pt>
                <c:pt idx="44">
                  <c:v>-4405</c:v>
                </c:pt>
                <c:pt idx="45">
                  <c:v>-3590.5</c:v>
                </c:pt>
                <c:pt idx="46">
                  <c:v>-3578.5</c:v>
                </c:pt>
                <c:pt idx="47">
                  <c:v>-3576</c:v>
                </c:pt>
                <c:pt idx="48">
                  <c:v>-3537</c:v>
                </c:pt>
                <c:pt idx="49">
                  <c:v>-3534.5</c:v>
                </c:pt>
                <c:pt idx="50">
                  <c:v>-3532</c:v>
                </c:pt>
                <c:pt idx="51">
                  <c:v>-3529.5</c:v>
                </c:pt>
                <c:pt idx="52">
                  <c:v>-3490</c:v>
                </c:pt>
                <c:pt idx="53">
                  <c:v>-3461</c:v>
                </c:pt>
                <c:pt idx="54">
                  <c:v>-2681</c:v>
                </c:pt>
                <c:pt idx="55">
                  <c:v>-2639.5</c:v>
                </c:pt>
                <c:pt idx="56">
                  <c:v>-2595.5</c:v>
                </c:pt>
                <c:pt idx="57">
                  <c:v>-2532</c:v>
                </c:pt>
                <c:pt idx="58">
                  <c:v>-1786</c:v>
                </c:pt>
                <c:pt idx="59">
                  <c:v>-1727.5</c:v>
                </c:pt>
                <c:pt idx="60">
                  <c:v>-1713</c:v>
                </c:pt>
                <c:pt idx="61">
                  <c:v>-940.5</c:v>
                </c:pt>
                <c:pt idx="62">
                  <c:v>-940</c:v>
                </c:pt>
                <c:pt idx="63">
                  <c:v>-50.5</c:v>
                </c:pt>
                <c:pt idx="64">
                  <c:v>-33</c:v>
                </c:pt>
                <c:pt idx="65">
                  <c:v>1</c:v>
                </c:pt>
                <c:pt idx="66">
                  <c:v>50</c:v>
                </c:pt>
                <c:pt idx="67">
                  <c:v>50</c:v>
                </c:pt>
                <c:pt idx="68">
                  <c:v>133</c:v>
                </c:pt>
                <c:pt idx="69">
                  <c:v>147.5</c:v>
                </c:pt>
                <c:pt idx="70">
                  <c:v>152.5</c:v>
                </c:pt>
              </c:numCache>
            </c:numRef>
          </c:xVal>
          <c:yVal>
            <c:numRef>
              <c:f>'A (2)'!$W$21:$W$345</c:f>
              <c:numCache>
                <c:formatCode>General</c:formatCode>
                <c:ptCount val="325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24A-4833-8DEC-BCBD7FFBAA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26702192"/>
        <c:axId val="1"/>
      </c:scatterChart>
      <c:valAx>
        <c:axId val="826702192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1020408163265307"/>
              <c:y val="0.881756756756756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5393586005830907E-2"/>
              <c:y val="0.4222972972972973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26702192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52478134110787167"/>
          <c:y val="0.89189189189189189"/>
          <c:w val="0.55247813411078717"/>
          <c:h val="0.9594594594594594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V839 Oph - O-C Diagr.</a:t>
            </a:r>
          </a:p>
        </c:rich>
      </c:tx>
      <c:layout>
        <c:manualLayout>
          <c:xMode val="edge"/>
          <c:yMode val="edge"/>
          <c:x val="0.37808247941610035"/>
          <c:y val="4.57317073170731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8630149447606384"/>
          <c:y val="0.24085401708689186"/>
          <c:w val="0.76849366471376335"/>
          <c:h val="0.57012279993985793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(4)'!$H$20:$H$20</c:f>
              <c:strCache>
                <c:ptCount val="1"/>
                <c:pt idx="0">
                  <c:v>GCVS 4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'A (4)'!$F$21:$F$345</c:f>
              <c:numCache>
                <c:formatCode>General</c:formatCode>
                <c:ptCount val="325"/>
                <c:pt idx="0">
                  <c:v>-43884.5</c:v>
                </c:pt>
                <c:pt idx="1">
                  <c:v>-32212</c:v>
                </c:pt>
                <c:pt idx="2">
                  <c:v>-31300</c:v>
                </c:pt>
                <c:pt idx="3">
                  <c:v>-31297.5</c:v>
                </c:pt>
                <c:pt idx="4">
                  <c:v>-29612.5</c:v>
                </c:pt>
                <c:pt idx="5">
                  <c:v>-17836</c:v>
                </c:pt>
                <c:pt idx="6">
                  <c:v>-17811.5</c:v>
                </c:pt>
                <c:pt idx="7">
                  <c:v>-17772</c:v>
                </c:pt>
                <c:pt idx="8">
                  <c:v>-17760</c:v>
                </c:pt>
                <c:pt idx="9">
                  <c:v>-17753</c:v>
                </c:pt>
                <c:pt idx="10">
                  <c:v>-16909.5</c:v>
                </c:pt>
                <c:pt idx="11">
                  <c:v>-16907</c:v>
                </c:pt>
                <c:pt idx="12">
                  <c:v>-16877.5</c:v>
                </c:pt>
                <c:pt idx="13">
                  <c:v>-16004.5</c:v>
                </c:pt>
                <c:pt idx="14">
                  <c:v>-14227</c:v>
                </c:pt>
                <c:pt idx="15">
                  <c:v>-14149</c:v>
                </c:pt>
                <c:pt idx="16">
                  <c:v>-14132</c:v>
                </c:pt>
                <c:pt idx="17">
                  <c:v>-14110</c:v>
                </c:pt>
                <c:pt idx="18">
                  <c:v>-13391</c:v>
                </c:pt>
                <c:pt idx="19">
                  <c:v>-11542.5</c:v>
                </c:pt>
                <c:pt idx="20">
                  <c:v>-9675</c:v>
                </c:pt>
                <c:pt idx="21">
                  <c:v>-9672.5</c:v>
                </c:pt>
                <c:pt idx="22">
                  <c:v>-9670</c:v>
                </c:pt>
                <c:pt idx="23">
                  <c:v>-8829</c:v>
                </c:pt>
                <c:pt idx="24">
                  <c:v>-8811.5</c:v>
                </c:pt>
                <c:pt idx="25">
                  <c:v>-8809</c:v>
                </c:pt>
                <c:pt idx="26">
                  <c:v>-8295.5</c:v>
                </c:pt>
                <c:pt idx="27">
                  <c:v>-8117</c:v>
                </c:pt>
                <c:pt idx="28">
                  <c:v>-8117</c:v>
                </c:pt>
                <c:pt idx="29">
                  <c:v>-8114.5</c:v>
                </c:pt>
                <c:pt idx="30">
                  <c:v>-8112</c:v>
                </c:pt>
                <c:pt idx="31">
                  <c:v>-8087.5</c:v>
                </c:pt>
                <c:pt idx="32">
                  <c:v>-8085.5</c:v>
                </c:pt>
                <c:pt idx="33">
                  <c:v>-8083</c:v>
                </c:pt>
                <c:pt idx="34">
                  <c:v>-8080.5</c:v>
                </c:pt>
                <c:pt idx="35">
                  <c:v>-8075.5</c:v>
                </c:pt>
                <c:pt idx="36">
                  <c:v>-8026.5</c:v>
                </c:pt>
                <c:pt idx="37">
                  <c:v>-8012</c:v>
                </c:pt>
                <c:pt idx="38">
                  <c:v>-7985</c:v>
                </c:pt>
                <c:pt idx="39">
                  <c:v>-7946</c:v>
                </c:pt>
                <c:pt idx="40">
                  <c:v>-6185.5</c:v>
                </c:pt>
                <c:pt idx="41">
                  <c:v>-6049</c:v>
                </c:pt>
                <c:pt idx="42">
                  <c:v>-4481.5</c:v>
                </c:pt>
                <c:pt idx="43">
                  <c:v>-4447.5</c:v>
                </c:pt>
                <c:pt idx="44">
                  <c:v>-4406</c:v>
                </c:pt>
                <c:pt idx="45">
                  <c:v>-3591.5</c:v>
                </c:pt>
                <c:pt idx="46">
                  <c:v>-3579.5</c:v>
                </c:pt>
                <c:pt idx="47">
                  <c:v>-3577</c:v>
                </c:pt>
                <c:pt idx="48">
                  <c:v>-3538</c:v>
                </c:pt>
                <c:pt idx="49">
                  <c:v>-3535.5</c:v>
                </c:pt>
                <c:pt idx="50">
                  <c:v>-3533</c:v>
                </c:pt>
                <c:pt idx="51">
                  <c:v>-3530.5</c:v>
                </c:pt>
                <c:pt idx="52">
                  <c:v>-3491</c:v>
                </c:pt>
                <c:pt idx="53">
                  <c:v>-3462</c:v>
                </c:pt>
                <c:pt idx="54">
                  <c:v>-2682</c:v>
                </c:pt>
                <c:pt idx="55">
                  <c:v>-2640.5</c:v>
                </c:pt>
                <c:pt idx="56">
                  <c:v>-2596.5</c:v>
                </c:pt>
                <c:pt idx="57">
                  <c:v>-2533</c:v>
                </c:pt>
                <c:pt idx="58">
                  <c:v>-1787</c:v>
                </c:pt>
                <c:pt idx="59">
                  <c:v>-1728.5</c:v>
                </c:pt>
                <c:pt idx="60">
                  <c:v>-1714</c:v>
                </c:pt>
                <c:pt idx="61">
                  <c:v>-941.5</c:v>
                </c:pt>
                <c:pt idx="62">
                  <c:v>-941</c:v>
                </c:pt>
                <c:pt idx="63">
                  <c:v>-51.5</c:v>
                </c:pt>
                <c:pt idx="64">
                  <c:v>-34</c:v>
                </c:pt>
                <c:pt idx="65">
                  <c:v>0</c:v>
                </c:pt>
                <c:pt idx="66">
                  <c:v>49</c:v>
                </c:pt>
                <c:pt idx="67">
                  <c:v>49</c:v>
                </c:pt>
                <c:pt idx="68">
                  <c:v>132</c:v>
                </c:pt>
                <c:pt idx="69">
                  <c:v>146.5</c:v>
                </c:pt>
                <c:pt idx="70">
                  <c:v>151.5</c:v>
                </c:pt>
              </c:numCache>
            </c:numRef>
          </c:xVal>
          <c:yVal>
            <c:numRef>
              <c:f>'A (4)'!$H$21:$H$345</c:f>
              <c:numCache>
                <c:formatCode>General</c:formatCode>
                <c:ptCount val="325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0DA-40A2-B6EF-ABD12E54349E}"/>
            </c:ext>
          </c:extLst>
        </c:ser>
        <c:ser>
          <c:idx val="1"/>
          <c:order val="1"/>
          <c:tx>
            <c:strRef>
              <c:f>'A (4)'!$I$20:$I$20</c:f>
              <c:strCache>
                <c:ptCount val="1"/>
                <c:pt idx="0">
                  <c:v>AsApS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 (4)'!$F$21:$F$345</c:f>
              <c:numCache>
                <c:formatCode>General</c:formatCode>
                <c:ptCount val="325"/>
                <c:pt idx="0">
                  <c:v>-43884.5</c:v>
                </c:pt>
                <c:pt idx="1">
                  <c:v>-32212</c:v>
                </c:pt>
                <c:pt idx="2">
                  <c:v>-31300</c:v>
                </c:pt>
                <c:pt idx="3">
                  <c:v>-31297.5</c:v>
                </c:pt>
                <c:pt idx="4">
                  <c:v>-29612.5</c:v>
                </c:pt>
                <c:pt idx="5">
                  <c:v>-17836</c:v>
                </c:pt>
                <c:pt idx="6">
                  <c:v>-17811.5</c:v>
                </c:pt>
                <c:pt idx="7">
                  <c:v>-17772</c:v>
                </c:pt>
                <c:pt idx="8">
                  <c:v>-17760</c:v>
                </c:pt>
                <c:pt idx="9">
                  <c:v>-17753</c:v>
                </c:pt>
                <c:pt idx="10">
                  <c:v>-16909.5</c:v>
                </c:pt>
                <c:pt idx="11">
                  <c:v>-16907</c:v>
                </c:pt>
                <c:pt idx="12">
                  <c:v>-16877.5</c:v>
                </c:pt>
                <c:pt idx="13">
                  <c:v>-16004.5</c:v>
                </c:pt>
                <c:pt idx="14">
                  <c:v>-14227</c:v>
                </c:pt>
                <c:pt idx="15">
                  <c:v>-14149</c:v>
                </c:pt>
                <c:pt idx="16">
                  <c:v>-14132</c:v>
                </c:pt>
                <c:pt idx="17">
                  <c:v>-14110</c:v>
                </c:pt>
                <c:pt idx="18">
                  <c:v>-13391</c:v>
                </c:pt>
                <c:pt idx="19">
                  <c:v>-11542.5</c:v>
                </c:pt>
                <c:pt idx="20">
                  <c:v>-9675</c:v>
                </c:pt>
                <c:pt idx="21">
                  <c:v>-9672.5</c:v>
                </c:pt>
                <c:pt idx="22">
                  <c:v>-9670</c:v>
                </c:pt>
                <c:pt idx="23">
                  <c:v>-8829</c:v>
                </c:pt>
                <c:pt idx="24">
                  <c:v>-8811.5</c:v>
                </c:pt>
                <c:pt idx="25">
                  <c:v>-8809</c:v>
                </c:pt>
                <c:pt idx="26">
                  <c:v>-8295.5</c:v>
                </c:pt>
                <c:pt idx="27">
                  <c:v>-8117</c:v>
                </c:pt>
                <c:pt idx="28">
                  <c:v>-8117</c:v>
                </c:pt>
                <c:pt idx="29">
                  <c:v>-8114.5</c:v>
                </c:pt>
                <c:pt idx="30">
                  <c:v>-8112</c:v>
                </c:pt>
                <c:pt idx="31">
                  <c:v>-8087.5</c:v>
                </c:pt>
                <c:pt idx="32">
                  <c:v>-8085.5</c:v>
                </c:pt>
                <c:pt idx="33">
                  <c:v>-8083</c:v>
                </c:pt>
                <c:pt idx="34">
                  <c:v>-8080.5</c:v>
                </c:pt>
                <c:pt idx="35">
                  <c:v>-8075.5</c:v>
                </c:pt>
                <c:pt idx="36">
                  <c:v>-8026.5</c:v>
                </c:pt>
                <c:pt idx="37">
                  <c:v>-8012</c:v>
                </c:pt>
                <c:pt idx="38">
                  <c:v>-7985</c:v>
                </c:pt>
                <c:pt idx="39">
                  <c:v>-7946</c:v>
                </c:pt>
                <c:pt idx="40">
                  <c:v>-6185.5</c:v>
                </c:pt>
                <c:pt idx="41">
                  <c:v>-6049</c:v>
                </c:pt>
                <c:pt idx="42">
                  <c:v>-4481.5</c:v>
                </c:pt>
                <c:pt idx="43">
                  <c:v>-4447.5</c:v>
                </c:pt>
                <c:pt idx="44">
                  <c:v>-4406</c:v>
                </c:pt>
                <c:pt idx="45">
                  <c:v>-3591.5</c:v>
                </c:pt>
                <c:pt idx="46">
                  <c:v>-3579.5</c:v>
                </c:pt>
                <c:pt idx="47">
                  <c:v>-3577</c:v>
                </c:pt>
                <c:pt idx="48">
                  <c:v>-3538</c:v>
                </c:pt>
                <c:pt idx="49">
                  <c:v>-3535.5</c:v>
                </c:pt>
                <c:pt idx="50">
                  <c:v>-3533</c:v>
                </c:pt>
                <c:pt idx="51">
                  <c:v>-3530.5</c:v>
                </c:pt>
                <c:pt idx="52">
                  <c:v>-3491</c:v>
                </c:pt>
                <c:pt idx="53">
                  <c:v>-3462</c:v>
                </c:pt>
                <c:pt idx="54">
                  <c:v>-2682</c:v>
                </c:pt>
                <c:pt idx="55">
                  <c:v>-2640.5</c:v>
                </c:pt>
                <c:pt idx="56">
                  <c:v>-2596.5</c:v>
                </c:pt>
                <c:pt idx="57">
                  <c:v>-2533</c:v>
                </c:pt>
                <c:pt idx="58">
                  <c:v>-1787</c:v>
                </c:pt>
                <c:pt idx="59">
                  <c:v>-1728.5</c:v>
                </c:pt>
                <c:pt idx="60">
                  <c:v>-1714</c:v>
                </c:pt>
                <c:pt idx="61">
                  <c:v>-941.5</c:v>
                </c:pt>
                <c:pt idx="62">
                  <c:v>-941</c:v>
                </c:pt>
                <c:pt idx="63">
                  <c:v>-51.5</c:v>
                </c:pt>
                <c:pt idx="64">
                  <c:v>-34</c:v>
                </c:pt>
                <c:pt idx="65">
                  <c:v>0</c:v>
                </c:pt>
                <c:pt idx="66">
                  <c:v>49</c:v>
                </c:pt>
                <c:pt idx="67">
                  <c:v>49</c:v>
                </c:pt>
                <c:pt idx="68">
                  <c:v>132</c:v>
                </c:pt>
                <c:pt idx="69">
                  <c:v>146.5</c:v>
                </c:pt>
                <c:pt idx="70">
                  <c:v>151.5</c:v>
                </c:pt>
              </c:numCache>
            </c:numRef>
          </c:xVal>
          <c:yVal>
            <c:numRef>
              <c:f>'A (4)'!$I$21:$I$345</c:f>
              <c:numCache>
                <c:formatCode>General</c:formatCode>
                <c:ptCount val="325"/>
                <c:pt idx="42">
                  <c:v>-4.6583419993112329E-2</c:v>
                </c:pt>
                <c:pt idx="43">
                  <c:v>-4.5974300002853852E-2</c:v>
                </c:pt>
                <c:pt idx="44">
                  <c:v>-4.6630080003524199E-2</c:v>
                </c:pt>
                <c:pt idx="46">
                  <c:v>-4.0012059995206073E-2</c:v>
                </c:pt>
                <c:pt idx="47">
                  <c:v>-4.2600359993230086E-2</c:v>
                </c:pt>
                <c:pt idx="48">
                  <c:v>-3.9917840003909077E-2</c:v>
                </c:pt>
                <c:pt idx="49">
                  <c:v>-3.3756140001059975E-2</c:v>
                </c:pt>
                <c:pt idx="50">
                  <c:v>-3.9094439998734742E-2</c:v>
                </c:pt>
                <c:pt idx="51">
                  <c:v>-3.7682740003219806E-2</c:v>
                </c:pt>
                <c:pt idx="54">
                  <c:v>-3.0961759999627247E-2</c:v>
                </c:pt>
                <c:pt idx="55">
                  <c:v>-3.1967540002369788E-2</c:v>
                </c:pt>
                <c:pt idx="59">
                  <c:v>-1.7066046668333001E-2</c:v>
                </c:pt>
                <c:pt idx="60">
                  <c:v>-1.7364853338222019E-2</c:v>
                </c:pt>
                <c:pt idx="61">
                  <c:v>-8.7162199997692369E-3</c:v>
                </c:pt>
                <c:pt idx="62">
                  <c:v>-8.8138800056185573E-3</c:v>
                </c:pt>
                <c:pt idx="63">
                  <c:v>-1.5176866727415472E-3</c:v>
                </c:pt>
                <c:pt idx="64">
                  <c:v>1.3087999104754999E-4</c:v>
                </c:pt>
                <c:pt idx="65">
                  <c:v>5.6666664022486657E-5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00DA-40A2-B6EF-ABD12E54349E}"/>
            </c:ext>
          </c:extLst>
        </c:ser>
        <c:ser>
          <c:idx val="2"/>
          <c:order val="2"/>
          <c:tx>
            <c:strRef>
              <c:f>'A (4)'!$J$20</c:f>
              <c:strCache>
                <c:ptCount val="1"/>
                <c:pt idx="0">
                  <c:v>BAV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FF8080"/>
              </a:solidFill>
              <a:ln>
                <a:solidFill>
                  <a:srgbClr val="FF8080"/>
                </a:solidFill>
                <a:prstDash val="solid"/>
              </a:ln>
            </c:spPr>
          </c:marker>
          <c:xVal>
            <c:numRef>
              <c:f>'A (4)'!$F$21:$F$345</c:f>
              <c:numCache>
                <c:formatCode>General</c:formatCode>
                <c:ptCount val="325"/>
                <c:pt idx="0">
                  <c:v>-43884.5</c:v>
                </c:pt>
                <c:pt idx="1">
                  <c:v>-32212</c:v>
                </c:pt>
                <c:pt idx="2">
                  <c:v>-31300</c:v>
                </c:pt>
                <c:pt idx="3">
                  <c:v>-31297.5</c:v>
                </c:pt>
                <c:pt idx="4">
                  <c:v>-29612.5</c:v>
                </c:pt>
                <c:pt idx="5">
                  <c:v>-17836</c:v>
                </c:pt>
                <c:pt idx="6">
                  <c:v>-17811.5</c:v>
                </c:pt>
                <c:pt idx="7">
                  <c:v>-17772</c:v>
                </c:pt>
                <c:pt idx="8">
                  <c:v>-17760</c:v>
                </c:pt>
                <c:pt idx="9">
                  <c:v>-17753</c:v>
                </c:pt>
                <c:pt idx="10">
                  <c:v>-16909.5</c:v>
                </c:pt>
                <c:pt idx="11">
                  <c:v>-16907</c:v>
                </c:pt>
                <c:pt idx="12">
                  <c:v>-16877.5</c:v>
                </c:pt>
                <c:pt idx="13">
                  <c:v>-16004.5</c:v>
                </c:pt>
                <c:pt idx="14">
                  <c:v>-14227</c:v>
                </c:pt>
                <c:pt idx="15">
                  <c:v>-14149</c:v>
                </c:pt>
                <c:pt idx="16">
                  <c:v>-14132</c:v>
                </c:pt>
                <c:pt idx="17">
                  <c:v>-14110</c:v>
                </c:pt>
                <c:pt idx="18">
                  <c:v>-13391</c:v>
                </c:pt>
                <c:pt idx="19">
                  <c:v>-11542.5</c:v>
                </c:pt>
                <c:pt idx="20">
                  <c:v>-9675</c:v>
                </c:pt>
                <c:pt idx="21">
                  <c:v>-9672.5</c:v>
                </c:pt>
                <c:pt idx="22">
                  <c:v>-9670</c:v>
                </c:pt>
                <c:pt idx="23">
                  <c:v>-8829</c:v>
                </c:pt>
                <c:pt idx="24">
                  <c:v>-8811.5</c:v>
                </c:pt>
                <c:pt idx="25">
                  <c:v>-8809</c:v>
                </c:pt>
                <c:pt idx="26">
                  <c:v>-8295.5</c:v>
                </c:pt>
                <c:pt idx="27">
                  <c:v>-8117</c:v>
                </c:pt>
                <c:pt idx="28">
                  <c:v>-8117</c:v>
                </c:pt>
                <c:pt idx="29">
                  <c:v>-8114.5</c:v>
                </c:pt>
                <c:pt idx="30">
                  <c:v>-8112</c:v>
                </c:pt>
                <c:pt idx="31">
                  <c:v>-8087.5</c:v>
                </c:pt>
                <c:pt idx="32">
                  <c:v>-8085.5</c:v>
                </c:pt>
                <c:pt idx="33">
                  <c:v>-8083</c:v>
                </c:pt>
                <c:pt idx="34">
                  <c:v>-8080.5</c:v>
                </c:pt>
                <c:pt idx="35">
                  <c:v>-8075.5</c:v>
                </c:pt>
                <c:pt idx="36">
                  <c:v>-8026.5</c:v>
                </c:pt>
                <c:pt idx="37">
                  <c:v>-8012</c:v>
                </c:pt>
                <c:pt idx="38">
                  <c:v>-7985</c:v>
                </c:pt>
                <c:pt idx="39">
                  <c:v>-7946</c:v>
                </c:pt>
                <c:pt idx="40">
                  <c:v>-6185.5</c:v>
                </c:pt>
                <c:pt idx="41">
                  <c:v>-6049</c:v>
                </c:pt>
                <c:pt idx="42">
                  <c:v>-4481.5</c:v>
                </c:pt>
                <c:pt idx="43">
                  <c:v>-4447.5</c:v>
                </c:pt>
                <c:pt idx="44">
                  <c:v>-4406</c:v>
                </c:pt>
                <c:pt idx="45">
                  <c:v>-3591.5</c:v>
                </c:pt>
                <c:pt idx="46">
                  <c:v>-3579.5</c:v>
                </c:pt>
                <c:pt idx="47">
                  <c:v>-3577</c:v>
                </c:pt>
                <c:pt idx="48">
                  <c:v>-3538</c:v>
                </c:pt>
                <c:pt idx="49">
                  <c:v>-3535.5</c:v>
                </c:pt>
                <c:pt idx="50">
                  <c:v>-3533</c:v>
                </c:pt>
                <c:pt idx="51">
                  <c:v>-3530.5</c:v>
                </c:pt>
                <c:pt idx="52">
                  <c:v>-3491</c:v>
                </c:pt>
                <c:pt idx="53">
                  <c:v>-3462</c:v>
                </c:pt>
                <c:pt idx="54">
                  <c:v>-2682</c:v>
                </c:pt>
                <c:pt idx="55">
                  <c:v>-2640.5</c:v>
                </c:pt>
                <c:pt idx="56">
                  <c:v>-2596.5</c:v>
                </c:pt>
                <c:pt idx="57">
                  <c:v>-2533</c:v>
                </c:pt>
                <c:pt idx="58">
                  <c:v>-1787</c:v>
                </c:pt>
                <c:pt idx="59">
                  <c:v>-1728.5</c:v>
                </c:pt>
                <c:pt idx="60">
                  <c:v>-1714</c:v>
                </c:pt>
                <c:pt idx="61">
                  <c:v>-941.5</c:v>
                </c:pt>
                <c:pt idx="62">
                  <c:v>-941</c:v>
                </c:pt>
                <c:pt idx="63">
                  <c:v>-51.5</c:v>
                </c:pt>
                <c:pt idx="64">
                  <c:v>-34</c:v>
                </c:pt>
                <c:pt idx="65">
                  <c:v>0</c:v>
                </c:pt>
                <c:pt idx="66">
                  <c:v>49</c:v>
                </c:pt>
                <c:pt idx="67">
                  <c:v>49</c:v>
                </c:pt>
                <c:pt idx="68">
                  <c:v>132</c:v>
                </c:pt>
                <c:pt idx="69">
                  <c:v>146.5</c:v>
                </c:pt>
                <c:pt idx="70">
                  <c:v>151.5</c:v>
                </c:pt>
              </c:numCache>
            </c:numRef>
          </c:xVal>
          <c:yVal>
            <c:numRef>
              <c:f>'A (4)'!$J$21:$J$345</c:f>
              <c:numCache>
                <c:formatCode>General</c:formatCode>
                <c:ptCount val="325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00DA-40A2-B6EF-ABD12E54349E}"/>
            </c:ext>
          </c:extLst>
        </c:ser>
        <c:ser>
          <c:idx val="3"/>
          <c:order val="3"/>
          <c:tx>
            <c:strRef>
              <c:f>'A (4)'!$K$20</c:f>
              <c:strCache>
                <c:ptCount val="1"/>
                <c:pt idx="0">
                  <c:v>BBSAG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xVal>
            <c:numRef>
              <c:f>'A (4)'!$F$21:$F$345</c:f>
              <c:numCache>
                <c:formatCode>General</c:formatCode>
                <c:ptCount val="325"/>
                <c:pt idx="0">
                  <c:v>-43884.5</c:v>
                </c:pt>
                <c:pt idx="1">
                  <c:v>-32212</c:v>
                </c:pt>
                <c:pt idx="2">
                  <c:v>-31300</c:v>
                </c:pt>
                <c:pt idx="3">
                  <c:v>-31297.5</c:v>
                </c:pt>
                <c:pt idx="4">
                  <c:v>-29612.5</c:v>
                </c:pt>
                <c:pt idx="5">
                  <c:v>-17836</c:v>
                </c:pt>
                <c:pt idx="6">
                  <c:v>-17811.5</c:v>
                </c:pt>
                <c:pt idx="7">
                  <c:v>-17772</c:v>
                </c:pt>
                <c:pt idx="8">
                  <c:v>-17760</c:v>
                </c:pt>
                <c:pt idx="9">
                  <c:v>-17753</c:v>
                </c:pt>
                <c:pt idx="10">
                  <c:v>-16909.5</c:v>
                </c:pt>
                <c:pt idx="11">
                  <c:v>-16907</c:v>
                </c:pt>
                <c:pt idx="12">
                  <c:v>-16877.5</c:v>
                </c:pt>
                <c:pt idx="13">
                  <c:v>-16004.5</c:v>
                </c:pt>
                <c:pt idx="14">
                  <c:v>-14227</c:v>
                </c:pt>
                <c:pt idx="15">
                  <c:v>-14149</c:v>
                </c:pt>
                <c:pt idx="16">
                  <c:v>-14132</c:v>
                </c:pt>
                <c:pt idx="17">
                  <c:v>-14110</c:v>
                </c:pt>
                <c:pt idx="18">
                  <c:v>-13391</c:v>
                </c:pt>
                <c:pt idx="19">
                  <c:v>-11542.5</c:v>
                </c:pt>
                <c:pt idx="20">
                  <c:v>-9675</c:v>
                </c:pt>
                <c:pt idx="21">
                  <c:v>-9672.5</c:v>
                </c:pt>
                <c:pt idx="22">
                  <c:v>-9670</c:v>
                </c:pt>
                <c:pt idx="23">
                  <c:v>-8829</c:v>
                </c:pt>
                <c:pt idx="24">
                  <c:v>-8811.5</c:v>
                </c:pt>
                <c:pt idx="25">
                  <c:v>-8809</c:v>
                </c:pt>
                <c:pt idx="26">
                  <c:v>-8295.5</c:v>
                </c:pt>
                <c:pt idx="27">
                  <c:v>-8117</c:v>
                </c:pt>
                <c:pt idx="28">
                  <c:v>-8117</c:v>
                </c:pt>
                <c:pt idx="29">
                  <c:v>-8114.5</c:v>
                </c:pt>
                <c:pt idx="30">
                  <c:v>-8112</c:v>
                </c:pt>
                <c:pt idx="31">
                  <c:v>-8087.5</c:v>
                </c:pt>
                <c:pt idx="32">
                  <c:v>-8085.5</c:v>
                </c:pt>
                <c:pt idx="33">
                  <c:v>-8083</c:v>
                </c:pt>
                <c:pt idx="34">
                  <c:v>-8080.5</c:v>
                </c:pt>
                <c:pt idx="35">
                  <c:v>-8075.5</c:v>
                </c:pt>
                <c:pt idx="36">
                  <c:v>-8026.5</c:v>
                </c:pt>
                <c:pt idx="37">
                  <c:v>-8012</c:v>
                </c:pt>
                <c:pt idx="38">
                  <c:v>-7985</c:v>
                </c:pt>
                <c:pt idx="39">
                  <c:v>-7946</c:v>
                </c:pt>
                <c:pt idx="40">
                  <c:v>-6185.5</c:v>
                </c:pt>
                <c:pt idx="41">
                  <c:v>-6049</c:v>
                </c:pt>
                <c:pt idx="42">
                  <c:v>-4481.5</c:v>
                </c:pt>
                <c:pt idx="43">
                  <c:v>-4447.5</c:v>
                </c:pt>
                <c:pt idx="44">
                  <c:v>-4406</c:v>
                </c:pt>
                <c:pt idx="45">
                  <c:v>-3591.5</c:v>
                </c:pt>
                <c:pt idx="46">
                  <c:v>-3579.5</c:v>
                </c:pt>
                <c:pt idx="47">
                  <c:v>-3577</c:v>
                </c:pt>
                <c:pt idx="48">
                  <c:v>-3538</c:v>
                </c:pt>
                <c:pt idx="49">
                  <c:v>-3535.5</c:v>
                </c:pt>
                <c:pt idx="50">
                  <c:v>-3533</c:v>
                </c:pt>
                <c:pt idx="51">
                  <c:v>-3530.5</c:v>
                </c:pt>
                <c:pt idx="52">
                  <c:v>-3491</c:v>
                </c:pt>
                <c:pt idx="53">
                  <c:v>-3462</c:v>
                </c:pt>
                <c:pt idx="54">
                  <c:v>-2682</c:v>
                </c:pt>
                <c:pt idx="55">
                  <c:v>-2640.5</c:v>
                </c:pt>
                <c:pt idx="56">
                  <c:v>-2596.5</c:v>
                </c:pt>
                <c:pt idx="57">
                  <c:v>-2533</c:v>
                </c:pt>
                <c:pt idx="58">
                  <c:v>-1787</c:v>
                </c:pt>
                <c:pt idx="59">
                  <c:v>-1728.5</c:v>
                </c:pt>
                <c:pt idx="60">
                  <c:v>-1714</c:v>
                </c:pt>
                <c:pt idx="61">
                  <c:v>-941.5</c:v>
                </c:pt>
                <c:pt idx="62">
                  <c:v>-941</c:v>
                </c:pt>
                <c:pt idx="63">
                  <c:v>-51.5</c:v>
                </c:pt>
                <c:pt idx="64">
                  <c:v>-34</c:v>
                </c:pt>
                <c:pt idx="65">
                  <c:v>0</c:v>
                </c:pt>
                <c:pt idx="66">
                  <c:v>49</c:v>
                </c:pt>
                <c:pt idx="67">
                  <c:v>49</c:v>
                </c:pt>
                <c:pt idx="68">
                  <c:v>132</c:v>
                </c:pt>
                <c:pt idx="69">
                  <c:v>146.5</c:v>
                </c:pt>
                <c:pt idx="70">
                  <c:v>151.5</c:v>
                </c:pt>
              </c:numCache>
            </c:numRef>
          </c:xVal>
          <c:yVal>
            <c:numRef>
              <c:f>'A (4)'!$K$21:$K$345</c:f>
              <c:numCache>
                <c:formatCode>General</c:formatCode>
                <c:ptCount val="325"/>
                <c:pt idx="5">
                  <c:v>-0.106982479999715</c:v>
                </c:pt>
                <c:pt idx="6">
                  <c:v>-0.10836782000114908</c:v>
                </c:pt>
                <c:pt idx="8">
                  <c:v>-8.662680000270484E-2</c:v>
                </c:pt>
                <c:pt idx="9">
                  <c:v>-0.10259404000680661</c:v>
                </c:pt>
                <c:pt idx="10">
                  <c:v>-0.10214645999803906</c:v>
                </c:pt>
                <c:pt idx="11">
                  <c:v>-0.11163476000365335</c:v>
                </c:pt>
                <c:pt idx="12">
                  <c:v>-0.10199670000292826</c:v>
                </c:pt>
                <c:pt idx="13">
                  <c:v>-0.10591106000356376</c:v>
                </c:pt>
                <c:pt idx="16">
                  <c:v>-0.10664776000339771</c:v>
                </c:pt>
                <c:pt idx="17">
                  <c:v>-9.25448000052711E-2</c:v>
                </c:pt>
                <c:pt idx="18">
                  <c:v>-0.10617988000740297</c:v>
                </c:pt>
                <c:pt idx="19">
                  <c:v>-8.3028900000499561E-2</c:v>
                </c:pt>
                <c:pt idx="26">
                  <c:v>-7.3832939997373614E-2</c:v>
                </c:pt>
                <c:pt idx="37">
                  <c:v>-6.9006160003482364E-2</c:v>
                </c:pt>
                <c:pt idx="38">
                  <c:v>-7.347979999758536E-2</c:v>
                </c:pt>
                <c:pt idx="52">
                  <c:v>-3.8847880001412705E-2</c:v>
                </c:pt>
                <c:pt idx="56">
                  <c:v>-2.9661619999387767E-2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00DA-40A2-B6EF-ABD12E54349E}"/>
            </c:ext>
          </c:extLst>
        </c:ser>
        <c:ser>
          <c:idx val="4"/>
          <c:order val="4"/>
          <c:tx>
            <c:strRef>
              <c:f>'A (4)'!$L$20</c:f>
              <c:strCache>
                <c:ptCount val="1"/>
                <c:pt idx="0">
                  <c:v>IBVS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xVal>
            <c:numRef>
              <c:f>'A (4)'!$F$21:$F$345</c:f>
              <c:numCache>
                <c:formatCode>General</c:formatCode>
                <c:ptCount val="325"/>
                <c:pt idx="0">
                  <c:v>-43884.5</c:v>
                </c:pt>
                <c:pt idx="1">
                  <c:v>-32212</c:v>
                </c:pt>
                <c:pt idx="2">
                  <c:v>-31300</c:v>
                </c:pt>
                <c:pt idx="3">
                  <c:v>-31297.5</c:v>
                </c:pt>
                <c:pt idx="4">
                  <c:v>-29612.5</c:v>
                </c:pt>
                <c:pt idx="5">
                  <c:v>-17836</c:v>
                </c:pt>
                <c:pt idx="6">
                  <c:v>-17811.5</c:v>
                </c:pt>
                <c:pt idx="7">
                  <c:v>-17772</c:v>
                </c:pt>
                <c:pt idx="8">
                  <c:v>-17760</c:v>
                </c:pt>
                <c:pt idx="9">
                  <c:v>-17753</c:v>
                </c:pt>
                <c:pt idx="10">
                  <c:v>-16909.5</c:v>
                </c:pt>
                <c:pt idx="11">
                  <c:v>-16907</c:v>
                </c:pt>
                <c:pt idx="12">
                  <c:v>-16877.5</c:v>
                </c:pt>
                <c:pt idx="13">
                  <c:v>-16004.5</c:v>
                </c:pt>
                <c:pt idx="14">
                  <c:v>-14227</c:v>
                </c:pt>
                <c:pt idx="15">
                  <c:v>-14149</c:v>
                </c:pt>
                <c:pt idx="16">
                  <c:v>-14132</c:v>
                </c:pt>
                <c:pt idx="17">
                  <c:v>-14110</c:v>
                </c:pt>
                <c:pt idx="18">
                  <c:v>-13391</c:v>
                </c:pt>
                <c:pt idx="19">
                  <c:v>-11542.5</c:v>
                </c:pt>
                <c:pt idx="20">
                  <c:v>-9675</c:v>
                </c:pt>
                <c:pt idx="21">
                  <c:v>-9672.5</c:v>
                </c:pt>
                <c:pt idx="22">
                  <c:v>-9670</c:v>
                </c:pt>
                <c:pt idx="23">
                  <c:v>-8829</c:v>
                </c:pt>
                <c:pt idx="24">
                  <c:v>-8811.5</c:v>
                </c:pt>
                <c:pt idx="25">
                  <c:v>-8809</c:v>
                </c:pt>
                <c:pt idx="26">
                  <c:v>-8295.5</c:v>
                </c:pt>
                <c:pt idx="27">
                  <c:v>-8117</c:v>
                </c:pt>
                <c:pt idx="28">
                  <c:v>-8117</c:v>
                </c:pt>
                <c:pt idx="29">
                  <c:v>-8114.5</c:v>
                </c:pt>
                <c:pt idx="30">
                  <c:v>-8112</c:v>
                </c:pt>
                <c:pt idx="31">
                  <c:v>-8087.5</c:v>
                </c:pt>
                <c:pt idx="32">
                  <c:v>-8085.5</c:v>
                </c:pt>
                <c:pt idx="33">
                  <c:v>-8083</c:v>
                </c:pt>
                <c:pt idx="34">
                  <c:v>-8080.5</c:v>
                </c:pt>
                <c:pt idx="35">
                  <c:v>-8075.5</c:v>
                </c:pt>
                <c:pt idx="36">
                  <c:v>-8026.5</c:v>
                </c:pt>
                <c:pt idx="37">
                  <c:v>-8012</c:v>
                </c:pt>
                <c:pt idx="38">
                  <c:v>-7985</c:v>
                </c:pt>
                <c:pt idx="39">
                  <c:v>-7946</c:v>
                </c:pt>
                <c:pt idx="40">
                  <c:v>-6185.5</c:v>
                </c:pt>
                <c:pt idx="41">
                  <c:v>-6049</c:v>
                </c:pt>
                <c:pt idx="42">
                  <c:v>-4481.5</c:v>
                </c:pt>
                <c:pt idx="43">
                  <c:v>-4447.5</c:v>
                </c:pt>
                <c:pt idx="44">
                  <c:v>-4406</c:v>
                </c:pt>
                <c:pt idx="45">
                  <c:v>-3591.5</c:v>
                </c:pt>
                <c:pt idx="46">
                  <c:v>-3579.5</c:v>
                </c:pt>
                <c:pt idx="47">
                  <c:v>-3577</c:v>
                </c:pt>
                <c:pt idx="48">
                  <c:v>-3538</c:v>
                </c:pt>
                <c:pt idx="49">
                  <c:v>-3535.5</c:v>
                </c:pt>
                <c:pt idx="50">
                  <c:v>-3533</c:v>
                </c:pt>
                <c:pt idx="51">
                  <c:v>-3530.5</c:v>
                </c:pt>
                <c:pt idx="52">
                  <c:v>-3491</c:v>
                </c:pt>
                <c:pt idx="53">
                  <c:v>-3462</c:v>
                </c:pt>
                <c:pt idx="54">
                  <c:v>-2682</c:v>
                </c:pt>
                <c:pt idx="55">
                  <c:v>-2640.5</c:v>
                </c:pt>
                <c:pt idx="56">
                  <c:v>-2596.5</c:v>
                </c:pt>
                <c:pt idx="57">
                  <c:v>-2533</c:v>
                </c:pt>
                <c:pt idx="58">
                  <c:v>-1787</c:v>
                </c:pt>
                <c:pt idx="59">
                  <c:v>-1728.5</c:v>
                </c:pt>
                <c:pt idx="60">
                  <c:v>-1714</c:v>
                </c:pt>
                <c:pt idx="61">
                  <c:v>-941.5</c:v>
                </c:pt>
                <c:pt idx="62">
                  <c:v>-941</c:v>
                </c:pt>
                <c:pt idx="63">
                  <c:v>-51.5</c:v>
                </c:pt>
                <c:pt idx="64">
                  <c:v>-34</c:v>
                </c:pt>
                <c:pt idx="65">
                  <c:v>0</c:v>
                </c:pt>
                <c:pt idx="66">
                  <c:v>49</c:v>
                </c:pt>
                <c:pt idx="67">
                  <c:v>49</c:v>
                </c:pt>
                <c:pt idx="68">
                  <c:v>132</c:v>
                </c:pt>
                <c:pt idx="69">
                  <c:v>146.5</c:v>
                </c:pt>
                <c:pt idx="70">
                  <c:v>151.5</c:v>
                </c:pt>
              </c:numCache>
            </c:numRef>
          </c:xVal>
          <c:yVal>
            <c:numRef>
              <c:f>'A (4)'!$L$21:$L$345</c:f>
              <c:numCache>
                <c:formatCode>General</c:formatCode>
                <c:ptCount val="325"/>
                <c:pt idx="31">
                  <c:v>-6.7459500001859851E-2</c:v>
                </c:pt>
                <c:pt idx="32">
                  <c:v>-6.7050140001811087E-2</c:v>
                </c:pt>
                <c:pt idx="33">
                  <c:v>-6.7138439997506794E-2</c:v>
                </c:pt>
                <c:pt idx="34">
                  <c:v>-6.6926740000781137E-2</c:v>
                </c:pt>
                <c:pt idx="35">
                  <c:v>-6.8103340003290214E-2</c:v>
                </c:pt>
                <c:pt idx="40">
                  <c:v>-5.7708140004251618E-2</c:v>
                </c:pt>
                <c:pt idx="41">
                  <c:v>-5.8919319999404252E-2</c:v>
                </c:pt>
                <c:pt idx="45">
                  <c:v>-3.9268219996301923E-2</c:v>
                </c:pt>
                <c:pt idx="57">
                  <c:v>-2.9014439998718444E-2</c:v>
                </c:pt>
                <c:pt idx="58">
                  <c:v>-1.9623159998445772E-2</c:v>
                </c:pt>
                <c:pt idx="66">
                  <c:v>1.2193199945613742E-3</c:v>
                </c:pt>
                <c:pt idx="67">
                  <c:v>1.719319996482227E-3</c:v>
                </c:pt>
                <c:pt idx="68">
                  <c:v>-4.2240004404447973E-5</c:v>
                </c:pt>
                <c:pt idx="69">
                  <c:v>2.3756200025673024E-3</c:v>
                </c:pt>
                <c:pt idx="70">
                  <c:v>2.9990200055181049E-3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00DA-40A2-B6EF-ABD12E54349E}"/>
            </c:ext>
          </c:extLst>
        </c:ser>
        <c:ser>
          <c:idx val="5"/>
          <c:order val="5"/>
          <c:tx>
            <c:strRef>
              <c:f>'A (4)'!$M$20</c:f>
              <c:strCache>
                <c:ptCount val="1"/>
                <c:pt idx="0">
                  <c:v>OEJV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3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 (4)'!$F$21:$F$345</c:f>
              <c:numCache>
                <c:formatCode>General</c:formatCode>
                <c:ptCount val="325"/>
                <c:pt idx="0">
                  <c:v>-43884.5</c:v>
                </c:pt>
                <c:pt idx="1">
                  <c:v>-32212</c:v>
                </c:pt>
                <c:pt idx="2">
                  <c:v>-31300</c:v>
                </c:pt>
                <c:pt idx="3">
                  <c:v>-31297.5</c:v>
                </c:pt>
                <c:pt idx="4">
                  <c:v>-29612.5</c:v>
                </c:pt>
                <c:pt idx="5">
                  <c:v>-17836</c:v>
                </c:pt>
                <c:pt idx="6">
                  <c:v>-17811.5</c:v>
                </c:pt>
                <c:pt idx="7">
                  <c:v>-17772</c:v>
                </c:pt>
                <c:pt idx="8">
                  <c:v>-17760</c:v>
                </c:pt>
                <c:pt idx="9">
                  <c:v>-17753</c:v>
                </c:pt>
                <c:pt idx="10">
                  <c:v>-16909.5</c:v>
                </c:pt>
                <c:pt idx="11">
                  <c:v>-16907</c:v>
                </c:pt>
                <c:pt idx="12">
                  <c:v>-16877.5</c:v>
                </c:pt>
                <c:pt idx="13">
                  <c:v>-16004.5</c:v>
                </c:pt>
                <c:pt idx="14">
                  <c:v>-14227</c:v>
                </c:pt>
                <c:pt idx="15">
                  <c:v>-14149</c:v>
                </c:pt>
                <c:pt idx="16">
                  <c:v>-14132</c:v>
                </c:pt>
                <c:pt idx="17">
                  <c:v>-14110</c:v>
                </c:pt>
                <c:pt idx="18">
                  <c:v>-13391</c:v>
                </c:pt>
                <c:pt idx="19">
                  <c:v>-11542.5</c:v>
                </c:pt>
                <c:pt idx="20">
                  <c:v>-9675</c:v>
                </c:pt>
                <c:pt idx="21">
                  <c:v>-9672.5</c:v>
                </c:pt>
                <c:pt idx="22">
                  <c:v>-9670</c:v>
                </c:pt>
                <c:pt idx="23">
                  <c:v>-8829</c:v>
                </c:pt>
                <c:pt idx="24">
                  <c:v>-8811.5</c:v>
                </c:pt>
                <c:pt idx="25">
                  <c:v>-8809</c:v>
                </c:pt>
                <c:pt idx="26">
                  <c:v>-8295.5</c:v>
                </c:pt>
                <c:pt idx="27">
                  <c:v>-8117</c:v>
                </c:pt>
                <c:pt idx="28">
                  <c:v>-8117</c:v>
                </c:pt>
                <c:pt idx="29">
                  <c:v>-8114.5</c:v>
                </c:pt>
                <c:pt idx="30">
                  <c:v>-8112</c:v>
                </c:pt>
                <c:pt idx="31">
                  <c:v>-8087.5</c:v>
                </c:pt>
                <c:pt idx="32">
                  <c:v>-8085.5</c:v>
                </c:pt>
                <c:pt idx="33">
                  <c:v>-8083</c:v>
                </c:pt>
                <c:pt idx="34">
                  <c:v>-8080.5</c:v>
                </c:pt>
                <c:pt idx="35">
                  <c:v>-8075.5</c:v>
                </c:pt>
                <c:pt idx="36">
                  <c:v>-8026.5</c:v>
                </c:pt>
                <c:pt idx="37">
                  <c:v>-8012</c:v>
                </c:pt>
                <c:pt idx="38">
                  <c:v>-7985</c:v>
                </c:pt>
                <c:pt idx="39">
                  <c:v>-7946</c:v>
                </c:pt>
                <c:pt idx="40">
                  <c:v>-6185.5</c:v>
                </c:pt>
                <c:pt idx="41">
                  <c:v>-6049</c:v>
                </c:pt>
                <c:pt idx="42">
                  <c:v>-4481.5</c:v>
                </c:pt>
                <c:pt idx="43">
                  <c:v>-4447.5</c:v>
                </c:pt>
                <c:pt idx="44">
                  <c:v>-4406</c:v>
                </c:pt>
                <c:pt idx="45">
                  <c:v>-3591.5</c:v>
                </c:pt>
                <c:pt idx="46">
                  <c:v>-3579.5</c:v>
                </c:pt>
                <c:pt idx="47">
                  <c:v>-3577</c:v>
                </c:pt>
                <c:pt idx="48">
                  <c:v>-3538</c:v>
                </c:pt>
                <c:pt idx="49">
                  <c:v>-3535.5</c:v>
                </c:pt>
                <c:pt idx="50">
                  <c:v>-3533</c:v>
                </c:pt>
                <c:pt idx="51">
                  <c:v>-3530.5</c:v>
                </c:pt>
                <c:pt idx="52">
                  <c:v>-3491</c:v>
                </c:pt>
                <c:pt idx="53">
                  <c:v>-3462</c:v>
                </c:pt>
                <c:pt idx="54">
                  <c:v>-2682</c:v>
                </c:pt>
                <c:pt idx="55">
                  <c:v>-2640.5</c:v>
                </c:pt>
                <c:pt idx="56">
                  <c:v>-2596.5</c:v>
                </c:pt>
                <c:pt idx="57">
                  <c:v>-2533</c:v>
                </c:pt>
                <c:pt idx="58">
                  <c:v>-1787</c:v>
                </c:pt>
                <c:pt idx="59">
                  <c:v>-1728.5</c:v>
                </c:pt>
                <c:pt idx="60">
                  <c:v>-1714</c:v>
                </c:pt>
                <c:pt idx="61">
                  <c:v>-941.5</c:v>
                </c:pt>
                <c:pt idx="62">
                  <c:v>-941</c:v>
                </c:pt>
                <c:pt idx="63">
                  <c:v>-51.5</c:v>
                </c:pt>
                <c:pt idx="64">
                  <c:v>-34</c:v>
                </c:pt>
                <c:pt idx="65">
                  <c:v>0</c:v>
                </c:pt>
                <c:pt idx="66">
                  <c:v>49</c:v>
                </c:pt>
                <c:pt idx="67">
                  <c:v>49</c:v>
                </c:pt>
                <c:pt idx="68">
                  <c:v>132</c:v>
                </c:pt>
                <c:pt idx="69">
                  <c:v>146.5</c:v>
                </c:pt>
                <c:pt idx="70">
                  <c:v>151.5</c:v>
                </c:pt>
              </c:numCache>
            </c:numRef>
          </c:xVal>
          <c:yVal>
            <c:numRef>
              <c:f>'A (4)'!$M$21:$M$345</c:f>
              <c:numCache>
                <c:formatCode>General</c:formatCode>
                <c:ptCount val="325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00DA-40A2-B6EF-ABD12E54349E}"/>
            </c:ext>
          </c:extLst>
        </c:ser>
        <c:ser>
          <c:idx val="6"/>
          <c:order val="6"/>
          <c:tx>
            <c:strRef>
              <c:f>'A (4)'!$N$20</c:f>
              <c:strCache>
                <c:ptCount val="1"/>
                <c:pt idx="0">
                  <c:v>Misc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xVal>
            <c:numRef>
              <c:f>'A (4)'!$F$21:$F$345</c:f>
              <c:numCache>
                <c:formatCode>General</c:formatCode>
                <c:ptCount val="325"/>
                <c:pt idx="0">
                  <c:v>-43884.5</c:v>
                </c:pt>
                <c:pt idx="1">
                  <c:v>-32212</c:v>
                </c:pt>
                <c:pt idx="2">
                  <c:v>-31300</c:v>
                </c:pt>
                <c:pt idx="3">
                  <c:v>-31297.5</c:v>
                </c:pt>
                <c:pt idx="4">
                  <c:v>-29612.5</c:v>
                </c:pt>
                <c:pt idx="5">
                  <c:v>-17836</c:v>
                </c:pt>
                <c:pt idx="6">
                  <c:v>-17811.5</c:v>
                </c:pt>
                <c:pt idx="7">
                  <c:v>-17772</c:v>
                </c:pt>
                <c:pt idx="8">
                  <c:v>-17760</c:v>
                </c:pt>
                <c:pt idx="9">
                  <c:v>-17753</c:v>
                </c:pt>
                <c:pt idx="10">
                  <c:v>-16909.5</c:v>
                </c:pt>
                <c:pt idx="11">
                  <c:v>-16907</c:v>
                </c:pt>
                <c:pt idx="12">
                  <c:v>-16877.5</c:v>
                </c:pt>
                <c:pt idx="13">
                  <c:v>-16004.5</c:v>
                </c:pt>
                <c:pt idx="14">
                  <c:v>-14227</c:v>
                </c:pt>
                <c:pt idx="15">
                  <c:v>-14149</c:v>
                </c:pt>
                <c:pt idx="16">
                  <c:v>-14132</c:v>
                </c:pt>
                <c:pt idx="17">
                  <c:v>-14110</c:v>
                </c:pt>
                <c:pt idx="18">
                  <c:v>-13391</c:v>
                </c:pt>
                <c:pt idx="19">
                  <c:v>-11542.5</c:v>
                </c:pt>
                <c:pt idx="20">
                  <c:v>-9675</c:v>
                </c:pt>
                <c:pt idx="21">
                  <c:v>-9672.5</c:v>
                </c:pt>
                <c:pt idx="22">
                  <c:v>-9670</c:v>
                </c:pt>
                <c:pt idx="23">
                  <c:v>-8829</c:v>
                </c:pt>
                <c:pt idx="24">
                  <c:v>-8811.5</c:v>
                </c:pt>
                <c:pt idx="25">
                  <c:v>-8809</c:v>
                </c:pt>
                <c:pt idx="26">
                  <c:v>-8295.5</c:v>
                </c:pt>
                <c:pt idx="27">
                  <c:v>-8117</c:v>
                </c:pt>
                <c:pt idx="28">
                  <c:v>-8117</c:v>
                </c:pt>
                <c:pt idx="29">
                  <c:v>-8114.5</c:v>
                </c:pt>
                <c:pt idx="30">
                  <c:v>-8112</c:v>
                </c:pt>
                <c:pt idx="31">
                  <c:v>-8087.5</c:v>
                </c:pt>
                <c:pt idx="32">
                  <c:v>-8085.5</c:v>
                </c:pt>
                <c:pt idx="33">
                  <c:v>-8083</c:v>
                </c:pt>
                <c:pt idx="34">
                  <c:v>-8080.5</c:v>
                </c:pt>
                <c:pt idx="35">
                  <c:v>-8075.5</c:v>
                </c:pt>
                <c:pt idx="36">
                  <c:v>-8026.5</c:v>
                </c:pt>
                <c:pt idx="37">
                  <c:v>-8012</c:v>
                </c:pt>
                <c:pt idx="38">
                  <c:v>-7985</c:v>
                </c:pt>
                <c:pt idx="39">
                  <c:v>-7946</c:v>
                </c:pt>
                <c:pt idx="40">
                  <c:v>-6185.5</c:v>
                </c:pt>
                <c:pt idx="41">
                  <c:v>-6049</c:v>
                </c:pt>
                <c:pt idx="42">
                  <c:v>-4481.5</c:v>
                </c:pt>
                <c:pt idx="43">
                  <c:v>-4447.5</c:v>
                </c:pt>
                <c:pt idx="44">
                  <c:v>-4406</c:v>
                </c:pt>
                <c:pt idx="45">
                  <c:v>-3591.5</c:v>
                </c:pt>
                <c:pt idx="46">
                  <c:v>-3579.5</c:v>
                </c:pt>
                <c:pt idx="47">
                  <c:v>-3577</c:v>
                </c:pt>
                <c:pt idx="48">
                  <c:v>-3538</c:v>
                </c:pt>
                <c:pt idx="49">
                  <c:v>-3535.5</c:v>
                </c:pt>
                <c:pt idx="50">
                  <c:v>-3533</c:v>
                </c:pt>
                <c:pt idx="51">
                  <c:v>-3530.5</c:v>
                </c:pt>
                <c:pt idx="52">
                  <c:v>-3491</c:v>
                </c:pt>
                <c:pt idx="53">
                  <c:v>-3462</c:v>
                </c:pt>
                <c:pt idx="54">
                  <c:v>-2682</c:v>
                </c:pt>
                <c:pt idx="55">
                  <c:v>-2640.5</c:v>
                </c:pt>
                <c:pt idx="56">
                  <c:v>-2596.5</c:v>
                </c:pt>
                <c:pt idx="57">
                  <c:v>-2533</c:v>
                </c:pt>
                <c:pt idx="58">
                  <c:v>-1787</c:v>
                </c:pt>
                <c:pt idx="59">
                  <c:v>-1728.5</c:v>
                </c:pt>
                <c:pt idx="60">
                  <c:v>-1714</c:v>
                </c:pt>
                <c:pt idx="61">
                  <c:v>-941.5</c:v>
                </c:pt>
                <c:pt idx="62">
                  <c:v>-941</c:v>
                </c:pt>
                <c:pt idx="63">
                  <c:v>-51.5</c:v>
                </c:pt>
                <c:pt idx="64">
                  <c:v>-34</c:v>
                </c:pt>
                <c:pt idx="65">
                  <c:v>0</c:v>
                </c:pt>
                <c:pt idx="66">
                  <c:v>49</c:v>
                </c:pt>
                <c:pt idx="67">
                  <c:v>49</c:v>
                </c:pt>
                <c:pt idx="68">
                  <c:v>132</c:v>
                </c:pt>
                <c:pt idx="69">
                  <c:v>146.5</c:v>
                </c:pt>
                <c:pt idx="70">
                  <c:v>151.5</c:v>
                </c:pt>
              </c:numCache>
            </c:numRef>
          </c:xVal>
          <c:yVal>
            <c:numRef>
              <c:f>'A (4)'!$N$21:$N$345</c:f>
              <c:numCache>
                <c:formatCode>General</c:formatCode>
                <c:ptCount val="325"/>
                <c:pt idx="0">
                  <c:v>-7.4689460001536645E-2</c:v>
                </c:pt>
                <c:pt idx="1">
                  <c:v>-0.10256216000561835</c:v>
                </c:pt>
                <c:pt idx="2">
                  <c:v>-0.10329400000046007</c:v>
                </c:pt>
                <c:pt idx="3">
                  <c:v>-0.10308230000373442</c:v>
                </c:pt>
                <c:pt idx="4">
                  <c:v>-0.10289650000049733</c:v>
                </c:pt>
                <c:pt idx="14">
                  <c:v>-0.10909235999861266</c:v>
                </c:pt>
                <c:pt idx="15">
                  <c:v>-9.872732000076212E-2</c:v>
                </c:pt>
                <c:pt idx="20">
                  <c:v>-7.8089000002364628E-2</c:v>
                </c:pt>
                <c:pt idx="21">
                  <c:v>-7.7277299998968374E-2</c:v>
                </c:pt>
                <c:pt idx="22">
                  <c:v>-7.7165600006992463E-2</c:v>
                </c:pt>
                <c:pt idx="23">
                  <c:v>6.3170279994665179E-2</c:v>
                </c:pt>
                <c:pt idx="24">
                  <c:v>-9.5247819997894112E-2</c:v>
                </c:pt>
                <c:pt idx="25">
                  <c:v>-9.2736120001063682E-2</c:v>
                </c:pt>
                <c:pt idx="27">
                  <c:v>-6.6497560001153033E-2</c:v>
                </c:pt>
                <c:pt idx="28">
                  <c:v>-6.449756000074558E-2</c:v>
                </c:pt>
                <c:pt idx="29">
                  <c:v>-6.2985860000480898E-2</c:v>
                </c:pt>
                <c:pt idx="30">
                  <c:v>-7.2474159998819232E-2</c:v>
                </c:pt>
                <c:pt idx="36">
                  <c:v>-7.7574020004249178E-2</c:v>
                </c:pt>
                <c:pt idx="39">
                  <c:v>-5.8697280001069885E-2</c:v>
                </c:pt>
                <c:pt idx="53">
                  <c:v>-3.8332159994752146E-2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00DA-40A2-B6EF-ABD12E54349E}"/>
            </c:ext>
          </c:extLst>
        </c:ser>
        <c:ser>
          <c:idx val="7"/>
          <c:order val="7"/>
          <c:tx>
            <c:strRef>
              <c:f>'A (4)'!$O$20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'A (4)'!$F$21:$F$345</c:f>
              <c:numCache>
                <c:formatCode>General</c:formatCode>
                <c:ptCount val="325"/>
                <c:pt idx="0">
                  <c:v>-43884.5</c:v>
                </c:pt>
                <c:pt idx="1">
                  <c:v>-32212</c:v>
                </c:pt>
                <c:pt idx="2">
                  <c:v>-31300</c:v>
                </c:pt>
                <c:pt idx="3">
                  <c:v>-31297.5</c:v>
                </c:pt>
                <c:pt idx="4">
                  <c:v>-29612.5</c:v>
                </c:pt>
                <c:pt idx="5">
                  <c:v>-17836</c:v>
                </c:pt>
                <c:pt idx="6">
                  <c:v>-17811.5</c:v>
                </c:pt>
                <c:pt idx="7">
                  <c:v>-17772</c:v>
                </c:pt>
                <c:pt idx="8">
                  <c:v>-17760</c:v>
                </c:pt>
                <c:pt idx="9">
                  <c:v>-17753</c:v>
                </c:pt>
                <c:pt idx="10">
                  <c:v>-16909.5</c:v>
                </c:pt>
                <c:pt idx="11">
                  <c:v>-16907</c:v>
                </c:pt>
                <c:pt idx="12">
                  <c:v>-16877.5</c:v>
                </c:pt>
                <c:pt idx="13">
                  <c:v>-16004.5</c:v>
                </c:pt>
                <c:pt idx="14">
                  <c:v>-14227</c:v>
                </c:pt>
                <c:pt idx="15">
                  <c:v>-14149</c:v>
                </c:pt>
                <c:pt idx="16">
                  <c:v>-14132</c:v>
                </c:pt>
                <c:pt idx="17">
                  <c:v>-14110</c:v>
                </c:pt>
                <c:pt idx="18">
                  <c:v>-13391</c:v>
                </c:pt>
                <c:pt idx="19">
                  <c:v>-11542.5</c:v>
                </c:pt>
                <c:pt idx="20">
                  <c:v>-9675</c:v>
                </c:pt>
                <c:pt idx="21">
                  <c:v>-9672.5</c:v>
                </c:pt>
                <c:pt idx="22">
                  <c:v>-9670</c:v>
                </c:pt>
                <c:pt idx="23">
                  <c:v>-8829</c:v>
                </c:pt>
                <c:pt idx="24">
                  <c:v>-8811.5</c:v>
                </c:pt>
                <c:pt idx="25">
                  <c:v>-8809</c:v>
                </c:pt>
                <c:pt idx="26">
                  <c:v>-8295.5</c:v>
                </c:pt>
                <c:pt idx="27">
                  <c:v>-8117</c:v>
                </c:pt>
                <c:pt idx="28">
                  <c:v>-8117</c:v>
                </c:pt>
                <c:pt idx="29">
                  <c:v>-8114.5</c:v>
                </c:pt>
                <c:pt idx="30">
                  <c:v>-8112</c:v>
                </c:pt>
                <c:pt idx="31">
                  <c:v>-8087.5</c:v>
                </c:pt>
                <c:pt idx="32">
                  <c:v>-8085.5</c:v>
                </c:pt>
                <c:pt idx="33">
                  <c:v>-8083</c:v>
                </c:pt>
                <c:pt idx="34">
                  <c:v>-8080.5</c:v>
                </c:pt>
                <c:pt idx="35">
                  <c:v>-8075.5</c:v>
                </c:pt>
                <c:pt idx="36">
                  <c:v>-8026.5</c:v>
                </c:pt>
                <c:pt idx="37">
                  <c:v>-8012</c:v>
                </c:pt>
                <c:pt idx="38">
                  <c:v>-7985</c:v>
                </c:pt>
                <c:pt idx="39">
                  <c:v>-7946</c:v>
                </c:pt>
                <c:pt idx="40">
                  <c:v>-6185.5</c:v>
                </c:pt>
                <c:pt idx="41">
                  <c:v>-6049</c:v>
                </c:pt>
                <c:pt idx="42">
                  <c:v>-4481.5</c:v>
                </c:pt>
                <c:pt idx="43">
                  <c:v>-4447.5</c:v>
                </c:pt>
                <c:pt idx="44">
                  <c:v>-4406</c:v>
                </c:pt>
                <c:pt idx="45">
                  <c:v>-3591.5</c:v>
                </c:pt>
                <c:pt idx="46">
                  <c:v>-3579.5</c:v>
                </c:pt>
                <c:pt idx="47">
                  <c:v>-3577</c:v>
                </c:pt>
                <c:pt idx="48">
                  <c:v>-3538</c:v>
                </c:pt>
                <c:pt idx="49">
                  <c:v>-3535.5</c:v>
                </c:pt>
                <c:pt idx="50">
                  <c:v>-3533</c:v>
                </c:pt>
                <c:pt idx="51">
                  <c:v>-3530.5</c:v>
                </c:pt>
                <c:pt idx="52">
                  <c:v>-3491</c:v>
                </c:pt>
                <c:pt idx="53">
                  <c:v>-3462</c:v>
                </c:pt>
                <c:pt idx="54">
                  <c:v>-2682</c:v>
                </c:pt>
                <c:pt idx="55">
                  <c:v>-2640.5</c:v>
                </c:pt>
                <c:pt idx="56">
                  <c:v>-2596.5</c:v>
                </c:pt>
                <c:pt idx="57">
                  <c:v>-2533</c:v>
                </c:pt>
                <c:pt idx="58">
                  <c:v>-1787</c:v>
                </c:pt>
                <c:pt idx="59">
                  <c:v>-1728.5</c:v>
                </c:pt>
                <c:pt idx="60">
                  <c:v>-1714</c:v>
                </c:pt>
                <c:pt idx="61">
                  <c:v>-941.5</c:v>
                </c:pt>
                <c:pt idx="62">
                  <c:v>-941</c:v>
                </c:pt>
                <c:pt idx="63">
                  <c:v>-51.5</c:v>
                </c:pt>
                <c:pt idx="64">
                  <c:v>-34</c:v>
                </c:pt>
                <c:pt idx="65">
                  <c:v>0</c:v>
                </c:pt>
                <c:pt idx="66">
                  <c:v>49</c:v>
                </c:pt>
                <c:pt idx="67">
                  <c:v>49</c:v>
                </c:pt>
                <c:pt idx="68">
                  <c:v>132</c:v>
                </c:pt>
                <c:pt idx="69">
                  <c:v>146.5</c:v>
                </c:pt>
                <c:pt idx="70">
                  <c:v>151.5</c:v>
                </c:pt>
              </c:numCache>
            </c:numRef>
          </c:xVal>
          <c:yVal>
            <c:numRef>
              <c:f>'A (4)'!$O$21:$O$345</c:f>
              <c:numCache>
                <c:formatCode>General</c:formatCode>
                <c:ptCount val="325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00DA-40A2-B6EF-ABD12E54349E}"/>
            </c:ext>
          </c:extLst>
        </c:ser>
        <c:ser>
          <c:idx val="8"/>
          <c:order val="8"/>
          <c:tx>
            <c:strRef>
              <c:f>'A (4)'!$AB$1</c:f>
              <c:strCache>
                <c:ptCount val="1"/>
                <c:pt idx="0">
                  <c:v>Q.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(4)'!$AA$2:$AA$26</c:f>
              <c:numCache>
                <c:formatCode>General</c:formatCode>
                <c:ptCount val="25"/>
                <c:pt idx="0">
                  <c:v>-46000</c:v>
                </c:pt>
                <c:pt idx="1">
                  <c:v>-44000</c:v>
                </c:pt>
                <c:pt idx="2">
                  <c:v>-42000</c:v>
                </c:pt>
                <c:pt idx="3">
                  <c:v>-40000</c:v>
                </c:pt>
                <c:pt idx="4">
                  <c:v>-38000</c:v>
                </c:pt>
                <c:pt idx="5">
                  <c:v>-36000</c:v>
                </c:pt>
                <c:pt idx="6">
                  <c:v>-34000</c:v>
                </c:pt>
                <c:pt idx="7">
                  <c:v>-32000</c:v>
                </c:pt>
                <c:pt idx="8">
                  <c:v>-30000</c:v>
                </c:pt>
                <c:pt idx="9">
                  <c:v>-28000</c:v>
                </c:pt>
                <c:pt idx="10">
                  <c:v>-26000</c:v>
                </c:pt>
                <c:pt idx="11">
                  <c:v>-24000</c:v>
                </c:pt>
                <c:pt idx="12">
                  <c:v>-22000</c:v>
                </c:pt>
                <c:pt idx="13">
                  <c:v>-20000</c:v>
                </c:pt>
                <c:pt idx="14">
                  <c:v>-18000</c:v>
                </c:pt>
                <c:pt idx="15">
                  <c:v>-16000</c:v>
                </c:pt>
                <c:pt idx="16">
                  <c:v>-14000</c:v>
                </c:pt>
                <c:pt idx="17">
                  <c:v>-12000</c:v>
                </c:pt>
                <c:pt idx="18">
                  <c:v>-10000</c:v>
                </c:pt>
                <c:pt idx="19">
                  <c:v>-8000</c:v>
                </c:pt>
                <c:pt idx="20">
                  <c:v>-6000</c:v>
                </c:pt>
                <c:pt idx="21">
                  <c:v>-4000</c:v>
                </c:pt>
                <c:pt idx="22">
                  <c:v>-2000</c:v>
                </c:pt>
                <c:pt idx="23">
                  <c:v>0</c:v>
                </c:pt>
                <c:pt idx="24">
                  <c:v>2000</c:v>
                </c:pt>
              </c:numCache>
            </c:numRef>
          </c:xVal>
          <c:yVal>
            <c:numRef>
              <c:f>'A (4)'!$AB$2:$AB$26</c:f>
              <c:numCache>
                <c:formatCode>General</c:formatCode>
                <c:ptCount val="25"/>
                <c:pt idx="0">
                  <c:v>-4.8780673030254129E-2</c:v>
                </c:pt>
                <c:pt idx="1">
                  <c:v>-6.2338080181962185E-2</c:v>
                </c:pt>
                <c:pt idx="2">
                  <c:v>-7.4492214949181845E-2</c:v>
                </c:pt>
                <c:pt idx="3">
                  <c:v>-8.5243077331913164E-2</c:v>
                </c:pt>
                <c:pt idx="4">
                  <c:v>-9.4590667330156086E-2</c:v>
                </c:pt>
                <c:pt idx="5">
                  <c:v>-0.1025349849439107</c:v>
                </c:pt>
                <c:pt idx="6">
                  <c:v>-0.10907603017317685</c:v>
                </c:pt>
                <c:pt idx="7">
                  <c:v>-0.11421380301795467</c:v>
                </c:pt>
                <c:pt idx="8">
                  <c:v>-0.11794830347824409</c:v>
                </c:pt>
                <c:pt idx="9">
                  <c:v>-0.12027953155404517</c:v>
                </c:pt>
                <c:pt idx="10">
                  <c:v>-0.12120748724535782</c:v>
                </c:pt>
                <c:pt idx="11">
                  <c:v>-0.12073217055218213</c:v>
                </c:pt>
                <c:pt idx="12">
                  <c:v>-0.11885358147451808</c:v>
                </c:pt>
                <c:pt idx="13">
                  <c:v>-0.11557172001236564</c:v>
                </c:pt>
                <c:pt idx="14">
                  <c:v>-0.11088658616572486</c:v>
                </c:pt>
                <c:pt idx="15">
                  <c:v>-0.10479817993459567</c:v>
                </c:pt>
                <c:pt idx="16">
                  <c:v>-9.7306501318978111E-2</c:v>
                </c:pt>
                <c:pt idx="17">
                  <c:v>-8.841155031887217E-2</c:v>
                </c:pt>
                <c:pt idx="18">
                  <c:v>-7.811332693427786E-2</c:v>
                </c:pt>
                <c:pt idx="19">
                  <c:v>-6.6411831165195209E-2</c:v>
                </c:pt>
                <c:pt idx="20">
                  <c:v>-5.3307063011624148E-2</c:v>
                </c:pt>
                <c:pt idx="21">
                  <c:v>-3.8799022473564718E-2</c:v>
                </c:pt>
                <c:pt idx="22">
                  <c:v>-2.2887709551016919E-2</c:v>
                </c:pt>
                <c:pt idx="23">
                  <c:v>-5.5731242439807441E-3</c:v>
                </c:pt>
                <c:pt idx="24">
                  <c:v>1.3144733447543806E-2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00DA-40A2-B6EF-ABD12E54349E}"/>
            </c:ext>
          </c:extLst>
        </c:ser>
        <c:ser>
          <c:idx val="9"/>
          <c:order val="9"/>
          <c:tx>
            <c:strRef>
              <c:f>'A (4)'!$R$20</c:f>
              <c:strCache>
                <c:ptCount val="1"/>
                <c:pt idx="0">
                  <c:v>BAD</c:v>
                </c:pt>
              </c:strCache>
            </c:strRef>
          </c:tx>
          <c:spPr>
            <a:ln w="19050">
              <a:noFill/>
            </a:ln>
          </c:spPr>
          <c:marker>
            <c:symbol val="star"/>
            <c:size val="5"/>
            <c:spPr>
              <a:noFill/>
              <a:ln>
                <a:solidFill>
                  <a:srgbClr val="FFFF99"/>
                </a:solidFill>
                <a:prstDash val="solid"/>
              </a:ln>
            </c:spPr>
          </c:marker>
          <c:xVal>
            <c:numRef>
              <c:f>'A (4)'!$F$21:$F$345</c:f>
              <c:numCache>
                <c:formatCode>General</c:formatCode>
                <c:ptCount val="325"/>
                <c:pt idx="0">
                  <c:v>-43884.5</c:v>
                </c:pt>
                <c:pt idx="1">
                  <c:v>-32212</c:v>
                </c:pt>
                <c:pt idx="2">
                  <c:v>-31300</c:v>
                </c:pt>
                <c:pt idx="3">
                  <c:v>-31297.5</c:v>
                </c:pt>
                <c:pt idx="4">
                  <c:v>-29612.5</c:v>
                </c:pt>
                <c:pt idx="5">
                  <c:v>-17836</c:v>
                </c:pt>
                <c:pt idx="6">
                  <c:v>-17811.5</c:v>
                </c:pt>
                <c:pt idx="7">
                  <c:v>-17772</c:v>
                </c:pt>
                <c:pt idx="8">
                  <c:v>-17760</c:v>
                </c:pt>
                <c:pt idx="9">
                  <c:v>-17753</c:v>
                </c:pt>
                <c:pt idx="10">
                  <c:v>-16909.5</c:v>
                </c:pt>
                <c:pt idx="11">
                  <c:v>-16907</c:v>
                </c:pt>
                <c:pt idx="12">
                  <c:v>-16877.5</c:v>
                </c:pt>
                <c:pt idx="13">
                  <c:v>-16004.5</c:v>
                </c:pt>
                <c:pt idx="14">
                  <c:v>-14227</c:v>
                </c:pt>
                <c:pt idx="15">
                  <c:v>-14149</c:v>
                </c:pt>
                <c:pt idx="16">
                  <c:v>-14132</c:v>
                </c:pt>
                <c:pt idx="17">
                  <c:v>-14110</c:v>
                </c:pt>
                <c:pt idx="18">
                  <c:v>-13391</c:v>
                </c:pt>
                <c:pt idx="19">
                  <c:v>-11542.5</c:v>
                </c:pt>
                <c:pt idx="20">
                  <c:v>-9675</c:v>
                </c:pt>
                <c:pt idx="21">
                  <c:v>-9672.5</c:v>
                </c:pt>
                <c:pt idx="22">
                  <c:v>-9670</c:v>
                </c:pt>
                <c:pt idx="23">
                  <c:v>-8829</c:v>
                </c:pt>
                <c:pt idx="24">
                  <c:v>-8811.5</c:v>
                </c:pt>
                <c:pt idx="25">
                  <c:v>-8809</c:v>
                </c:pt>
                <c:pt idx="26">
                  <c:v>-8295.5</c:v>
                </c:pt>
                <c:pt idx="27">
                  <c:v>-8117</c:v>
                </c:pt>
                <c:pt idx="28">
                  <c:v>-8117</c:v>
                </c:pt>
                <c:pt idx="29">
                  <c:v>-8114.5</c:v>
                </c:pt>
                <c:pt idx="30">
                  <c:v>-8112</c:v>
                </c:pt>
                <c:pt idx="31">
                  <c:v>-8087.5</c:v>
                </c:pt>
                <c:pt idx="32">
                  <c:v>-8085.5</c:v>
                </c:pt>
                <c:pt idx="33">
                  <c:v>-8083</c:v>
                </c:pt>
                <c:pt idx="34">
                  <c:v>-8080.5</c:v>
                </c:pt>
                <c:pt idx="35">
                  <c:v>-8075.5</c:v>
                </c:pt>
                <c:pt idx="36">
                  <c:v>-8026.5</c:v>
                </c:pt>
                <c:pt idx="37">
                  <c:v>-8012</c:v>
                </c:pt>
                <c:pt idx="38">
                  <c:v>-7985</c:v>
                </c:pt>
                <c:pt idx="39">
                  <c:v>-7946</c:v>
                </c:pt>
                <c:pt idx="40">
                  <c:v>-6185.5</c:v>
                </c:pt>
                <c:pt idx="41">
                  <c:v>-6049</c:v>
                </c:pt>
                <c:pt idx="42">
                  <c:v>-4481.5</c:v>
                </c:pt>
                <c:pt idx="43">
                  <c:v>-4447.5</c:v>
                </c:pt>
                <c:pt idx="44">
                  <c:v>-4406</c:v>
                </c:pt>
                <c:pt idx="45">
                  <c:v>-3591.5</c:v>
                </c:pt>
                <c:pt idx="46">
                  <c:v>-3579.5</c:v>
                </c:pt>
                <c:pt idx="47">
                  <c:v>-3577</c:v>
                </c:pt>
                <c:pt idx="48">
                  <c:v>-3538</c:v>
                </c:pt>
                <c:pt idx="49">
                  <c:v>-3535.5</c:v>
                </c:pt>
                <c:pt idx="50">
                  <c:v>-3533</c:v>
                </c:pt>
                <c:pt idx="51">
                  <c:v>-3530.5</c:v>
                </c:pt>
                <c:pt idx="52">
                  <c:v>-3491</c:v>
                </c:pt>
                <c:pt idx="53">
                  <c:v>-3462</c:v>
                </c:pt>
                <c:pt idx="54">
                  <c:v>-2682</c:v>
                </c:pt>
                <c:pt idx="55">
                  <c:v>-2640.5</c:v>
                </c:pt>
                <c:pt idx="56">
                  <c:v>-2596.5</c:v>
                </c:pt>
                <c:pt idx="57">
                  <c:v>-2533</c:v>
                </c:pt>
                <c:pt idx="58">
                  <c:v>-1787</c:v>
                </c:pt>
                <c:pt idx="59">
                  <c:v>-1728.5</c:v>
                </c:pt>
                <c:pt idx="60">
                  <c:v>-1714</c:v>
                </c:pt>
                <c:pt idx="61">
                  <c:v>-941.5</c:v>
                </c:pt>
                <c:pt idx="62">
                  <c:v>-941</c:v>
                </c:pt>
                <c:pt idx="63">
                  <c:v>-51.5</c:v>
                </c:pt>
                <c:pt idx="64">
                  <c:v>-34</c:v>
                </c:pt>
                <c:pt idx="65">
                  <c:v>0</c:v>
                </c:pt>
                <c:pt idx="66">
                  <c:v>49</c:v>
                </c:pt>
                <c:pt idx="67">
                  <c:v>49</c:v>
                </c:pt>
                <c:pt idx="68">
                  <c:v>132</c:v>
                </c:pt>
                <c:pt idx="69">
                  <c:v>146.5</c:v>
                </c:pt>
                <c:pt idx="70">
                  <c:v>151.5</c:v>
                </c:pt>
              </c:numCache>
            </c:numRef>
          </c:xVal>
          <c:yVal>
            <c:numRef>
              <c:f>'A (4)'!$R$21:$R$345</c:f>
              <c:numCache>
                <c:formatCode>General</c:formatCode>
                <c:ptCount val="325"/>
                <c:pt idx="7">
                  <c:v>-0.17068296000070404</c:v>
                </c:pt>
                <c:pt idx="23">
                  <c:v>6.3170279994665179E-2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00DA-40A2-B6EF-ABD12E5434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26713672"/>
        <c:axId val="1"/>
      </c:scatterChart>
      <c:valAx>
        <c:axId val="826713672"/>
        <c:scaling>
          <c:orientation val="minMax"/>
          <c:max val="1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452059109049725"/>
              <c:y val="0.8932939632545930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0.02"/>
          <c:min val="-0.1400000000000000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4794520547945202E-2"/>
              <c:y val="0.4329274694321745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26713672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2739740409161182"/>
          <c:y val="0.89939152423020285"/>
          <c:w val="0.9945212670334016"/>
          <c:h val="0.96036713398630047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V839 Oph - Residuals</a:t>
            </a:r>
          </a:p>
        </c:rich>
      </c:tx>
      <c:layout>
        <c:manualLayout>
          <c:xMode val="edge"/>
          <c:yMode val="edge"/>
          <c:x val="0.37026239067055394"/>
          <c:y val="5.067567567567567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244897959183673"/>
          <c:y val="0.26013513513513514"/>
          <c:w val="0.82944606413994171"/>
          <c:h val="0.53040540540540537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(4)'!$W$20</c:f>
              <c:strCache>
                <c:ptCount val="1"/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'A (4)'!$F$21:$F$345</c:f>
              <c:numCache>
                <c:formatCode>General</c:formatCode>
                <c:ptCount val="325"/>
                <c:pt idx="0">
                  <c:v>-43884.5</c:v>
                </c:pt>
                <c:pt idx="1">
                  <c:v>-32212</c:v>
                </c:pt>
                <c:pt idx="2">
                  <c:v>-31300</c:v>
                </c:pt>
                <c:pt idx="3">
                  <c:v>-31297.5</c:v>
                </c:pt>
                <c:pt idx="4">
                  <c:v>-29612.5</c:v>
                </c:pt>
                <c:pt idx="5">
                  <c:v>-17836</c:v>
                </c:pt>
                <c:pt idx="6">
                  <c:v>-17811.5</c:v>
                </c:pt>
                <c:pt idx="7">
                  <c:v>-17772</c:v>
                </c:pt>
                <c:pt idx="8">
                  <c:v>-17760</c:v>
                </c:pt>
                <c:pt idx="9">
                  <c:v>-17753</c:v>
                </c:pt>
                <c:pt idx="10">
                  <c:v>-16909.5</c:v>
                </c:pt>
                <c:pt idx="11">
                  <c:v>-16907</c:v>
                </c:pt>
                <c:pt idx="12">
                  <c:v>-16877.5</c:v>
                </c:pt>
                <c:pt idx="13">
                  <c:v>-16004.5</c:v>
                </c:pt>
                <c:pt idx="14">
                  <c:v>-14227</c:v>
                </c:pt>
                <c:pt idx="15">
                  <c:v>-14149</c:v>
                </c:pt>
                <c:pt idx="16">
                  <c:v>-14132</c:v>
                </c:pt>
                <c:pt idx="17">
                  <c:v>-14110</c:v>
                </c:pt>
                <c:pt idx="18">
                  <c:v>-13391</c:v>
                </c:pt>
                <c:pt idx="19">
                  <c:v>-11542.5</c:v>
                </c:pt>
                <c:pt idx="20">
                  <c:v>-9675</c:v>
                </c:pt>
                <c:pt idx="21">
                  <c:v>-9672.5</c:v>
                </c:pt>
                <c:pt idx="22">
                  <c:v>-9670</c:v>
                </c:pt>
                <c:pt idx="23">
                  <c:v>-8829</c:v>
                </c:pt>
                <c:pt idx="24">
                  <c:v>-8811.5</c:v>
                </c:pt>
                <c:pt idx="25">
                  <c:v>-8809</c:v>
                </c:pt>
                <c:pt idx="26">
                  <c:v>-8295.5</c:v>
                </c:pt>
                <c:pt idx="27">
                  <c:v>-8117</c:v>
                </c:pt>
                <c:pt idx="28">
                  <c:v>-8117</c:v>
                </c:pt>
                <c:pt idx="29">
                  <c:v>-8114.5</c:v>
                </c:pt>
                <c:pt idx="30">
                  <c:v>-8112</c:v>
                </c:pt>
                <c:pt idx="31">
                  <c:v>-8087.5</c:v>
                </c:pt>
                <c:pt idx="32">
                  <c:v>-8085.5</c:v>
                </c:pt>
                <c:pt idx="33">
                  <c:v>-8083</c:v>
                </c:pt>
                <c:pt idx="34">
                  <c:v>-8080.5</c:v>
                </c:pt>
                <c:pt idx="35">
                  <c:v>-8075.5</c:v>
                </c:pt>
                <c:pt idx="36">
                  <c:v>-8026.5</c:v>
                </c:pt>
                <c:pt idx="37">
                  <c:v>-8012</c:v>
                </c:pt>
                <c:pt idx="38">
                  <c:v>-7985</c:v>
                </c:pt>
                <c:pt idx="39">
                  <c:v>-7946</c:v>
                </c:pt>
                <c:pt idx="40">
                  <c:v>-6185.5</c:v>
                </c:pt>
                <c:pt idx="41">
                  <c:v>-6049</c:v>
                </c:pt>
                <c:pt idx="42">
                  <c:v>-4481.5</c:v>
                </c:pt>
                <c:pt idx="43">
                  <c:v>-4447.5</c:v>
                </c:pt>
                <c:pt idx="44">
                  <c:v>-4406</c:v>
                </c:pt>
                <c:pt idx="45">
                  <c:v>-3591.5</c:v>
                </c:pt>
                <c:pt idx="46">
                  <c:v>-3579.5</c:v>
                </c:pt>
                <c:pt idx="47">
                  <c:v>-3577</c:v>
                </c:pt>
                <c:pt idx="48">
                  <c:v>-3538</c:v>
                </c:pt>
                <c:pt idx="49">
                  <c:v>-3535.5</c:v>
                </c:pt>
                <c:pt idx="50">
                  <c:v>-3533</c:v>
                </c:pt>
                <c:pt idx="51">
                  <c:v>-3530.5</c:v>
                </c:pt>
                <c:pt idx="52">
                  <c:v>-3491</c:v>
                </c:pt>
                <c:pt idx="53">
                  <c:v>-3462</c:v>
                </c:pt>
                <c:pt idx="54">
                  <c:v>-2682</c:v>
                </c:pt>
                <c:pt idx="55">
                  <c:v>-2640.5</c:v>
                </c:pt>
                <c:pt idx="56">
                  <c:v>-2596.5</c:v>
                </c:pt>
                <c:pt idx="57">
                  <c:v>-2533</c:v>
                </c:pt>
                <c:pt idx="58">
                  <c:v>-1787</c:v>
                </c:pt>
                <c:pt idx="59">
                  <c:v>-1728.5</c:v>
                </c:pt>
                <c:pt idx="60">
                  <c:v>-1714</c:v>
                </c:pt>
                <c:pt idx="61">
                  <c:v>-941.5</c:v>
                </c:pt>
                <c:pt idx="62">
                  <c:v>-941</c:v>
                </c:pt>
                <c:pt idx="63">
                  <c:v>-51.5</c:v>
                </c:pt>
                <c:pt idx="64">
                  <c:v>-34</c:v>
                </c:pt>
                <c:pt idx="65">
                  <c:v>0</c:v>
                </c:pt>
                <c:pt idx="66">
                  <c:v>49</c:v>
                </c:pt>
                <c:pt idx="67">
                  <c:v>49</c:v>
                </c:pt>
                <c:pt idx="68">
                  <c:v>132</c:v>
                </c:pt>
                <c:pt idx="69">
                  <c:v>146.5</c:v>
                </c:pt>
                <c:pt idx="70">
                  <c:v>151.5</c:v>
                </c:pt>
              </c:numCache>
            </c:numRef>
          </c:xVal>
          <c:yVal>
            <c:numRef>
              <c:f>'A (4)'!$W$21:$W$345</c:f>
              <c:numCache>
                <c:formatCode>General</c:formatCode>
                <c:ptCount val="325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100-457B-A69C-59A0478F68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26712688"/>
        <c:axId val="1"/>
      </c:scatterChart>
      <c:valAx>
        <c:axId val="826712688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1020408163265307"/>
              <c:y val="0.881756756756756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5393586005830907E-2"/>
              <c:y val="0.4222972972972973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26712688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52478134110787167"/>
          <c:y val="0.89189189189189189"/>
          <c:w val="0.55247813411078717"/>
          <c:h val="0.9594594594594594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V0839 Oph -- O-C Diagram</a:t>
            </a:r>
          </a:p>
        </c:rich>
      </c:tx>
      <c:layout>
        <c:manualLayout>
          <c:xMode val="edge"/>
          <c:yMode val="edge"/>
          <c:x val="0.37520661157024793"/>
          <c:y val="3.066037735849056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0909090909090912E-2"/>
          <c:y val="0.18867946256755622"/>
          <c:w val="0.87272727272727268"/>
          <c:h val="0.68632154508948573"/>
        </c:manualLayout>
      </c:layout>
      <c:scatterChart>
        <c:scatterStyle val="lineMarker"/>
        <c:varyColors val="0"/>
        <c:ser>
          <c:idx val="0"/>
          <c:order val="0"/>
          <c:tx>
            <c:strRef>
              <c:f>'Q_fit (2)'!$E$20</c:f>
              <c:strCache>
                <c:ptCount val="1"/>
                <c:pt idx="0">
                  <c:v>Y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'Q_fit (2)'!$D$21:$D$296</c:f>
              <c:numCache>
                <c:formatCode>General</c:formatCode>
                <c:ptCount val="276"/>
                <c:pt idx="0">
                  <c:v>-4.3884499999999997</c:v>
                </c:pt>
                <c:pt idx="1">
                  <c:v>-3.2212000000000001</c:v>
                </c:pt>
                <c:pt idx="2">
                  <c:v>-3.13</c:v>
                </c:pt>
                <c:pt idx="3">
                  <c:v>-3.12975</c:v>
                </c:pt>
                <c:pt idx="4">
                  <c:v>-2.9612500000000002</c:v>
                </c:pt>
                <c:pt idx="5">
                  <c:v>-1.7836000000000001</c:v>
                </c:pt>
                <c:pt idx="6">
                  <c:v>-1.78115</c:v>
                </c:pt>
                <c:pt idx="7">
                  <c:v>-1.776</c:v>
                </c:pt>
                <c:pt idx="8">
                  <c:v>-1.7753000000000001</c:v>
                </c:pt>
                <c:pt idx="9">
                  <c:v>-1.69095</c:v>
                </c:pt>
                <c:pt idx="10">
                  <c:v>-1.6907000000000001</c:v>
                </c:pt>
                <c:pt idx="11">
                  <c:v>-1.6877500000000001</c:v>
                </c:pt>
                <c:pt idx="12">
                  <c:v>-1.6004499999999999</c:v>
                </c:pt>
                <c:pt idx="13">
                  <c:v>-1.4227000000000001</c:v>
                </c:pt>
                <c:pt idx="14">
                  <c:v>-1.4149</c:v>
                </c:pt>
                <c:pt idx="15">
                  <c:v>-1.4132</c:v>
                </c:pt>
                <c:pt idx="16">
                  <c:v>-1.411</c:v>
                </c:pt>
                <c:pt idx="17">
                  <c:v>-1.3391</c:v>
                </c:pt>
                <c:pt idx="18">
                  <c:v>-1.15425</c:v>
                </c:pt>
                <c:pt idx="19">
                  <c:v>-0.96750000000000003</c:v>
                </c:pt>
                <c:pt idx="20">
                  <c:v>-0.96725000000000005</c:v>
                </c:pt>
                <c:pt idx="21">
                  <c:v>-0.96699999999999997</c:v>
                </c:pt>
                <c:pt idx="22">
                  <c:v>-0.88114999999999999</c:v>
                </c:pt>
                <c:pt idx="23">
                  <c:v>-0.88090000000000002</c:v>
                </c:pt>
                <c:pt idx="24">
                  <c:v>-0.82955000000000001</c:v>
                </c:pt>
                <c:pt idx="25">
                  <c:v>-0.81169999999999998</c:v>
                </c:pt>
                <c:pt idx="26">
                  <c:v>-0.81169999999999998</c:v>
                </c:pt>
                <c:pt idx="27">
                  <c:v>-0.81145</c:v>
                </c:pt>
                <c:pt idx="28">
                  <c:v>-0.81120000000000003</c:v>
                </c:pt>
                <c:pt idx="29">
                  <c:v>-0.80874999999999997</c:v>
                </c:pt>
                <c:pt idx="30">
                  <c:v>-0.80854999999999999</c:v>
                </c:pt>
                <c:pt idx="31">
                  <c:v>-0.80830000000000002</c:v>
                </c:pt>
                <c:pt idx="32">
                  <c:v>-0.80805000000000005</c:v>
                </c:pt>
                <c:pt idx="33">
                  <c:v>-0.80754999999999999</c:v>
                </c:pt>
                <c:pt idx="34">
                  <c:v>-0.80264999999999997</c:v>
                </c:pt>
                <c:pt idx="35">
                  <c:v>-0.80120000000000002</c:v>
                </c:pt>
                <c:pt idx="36">
                  <c:v>-0.79849999999999999</c:v>
                </c:pt>
                <c:pt idx="37">
                  <c:v>-0.79459999999999997</c:v>
                </c:pt>
                <c:pt idx="38">
                  <c:v>-0.61855000000000004</c:v>
                </c:pt>
                <c:pt idx="39">
                  <c:v>-0.60489999999999999</c:v>
                </c:pt>
                <c:pt idx="40">
                  <c:v>-0.44814999999999999</c:v>
                </c:pt>
                <c:pt idx="41">
                  <c:v>-0.44474999999999998</c:v>
                </c:pt>
                <c:pt idx="42">
                  <c:v>-0.44059999999999999</c:v>
                </c:pt>
                <c:pt idx="43">
                  <c:v>-0.35915000000000002</c:v>
                </c:pt>
                <c:pt idx="44">
                  <c:v>-0.35794999999999999</c:v>
                </c:pt>
                <c:pt idx="45">
                  <c:v>-0.35770000000000002</c:v>
                </c:pt>
                <c:pt idx="46">
                  <c:v>-0.3538</c:v>
                </c:pt>
                <c:pt idx="47">
                  <c:v>-0.35354999999999998</c:v>
                </c:pt>
                <c:pt idx="48">
                  <c:v>-0.3533</c:v>
                </c:pt>
                <c:pt idx="49">
                  <c:v>-0.35304999999999997</c:v>
                </c:pt>
                <c:pt idx="50">
                  <c:v>-0.34910000000000002</c:v>
                </c:pt>
                <c:pt idx="51">
                  <c:v>-0.34620000000000001</c:v>
                </c:pt>
                <c:pt idx="52">
                  <c:v>-0.26819999999999999</c:v>
                </c:pt>
                <c:pt idx="53">
                  <c:v>-0.26405000000000001</c:v>
                </c:pt>
                <c:pt idx="54">
                  <c:v>-0.25964999999999999</c:v>
                </c:pt>
                <c:pt idx="55">
                  <c:v>-0.25330000000000003</c:v>
                </c:pt>
                <c:pt idx="56">
                  <c:v>-0.1787</c:v>
                </c:pt>
                <c:pt idx="57">
                  <c:v>-0.17285</c:v>
                </c:pt>
                <c:pt idx="58">
                  <c:v>-0.1714</c:v>
                </c:pt>
                <c:pt idx="59">
                  <c:v>-9.4149999999999998E-2</c:v>
                </c:pt>
                <c:pt idx="60">
                  <c:v>-9.4100000000000003E-2</c:v>
                </c:pt>
                <c:pt idx="61">
                  <c:v>-5.1500000000000001E-3</c:v>
                </c:pt>
                <c:pt idx="62">
                  <c:v>-3.3999999999999998E-3</c:v>
                </c:pt>
                <c:pt idx="63">
                  <c:v>0</c:v>
                </c:pt>
                <c:pt idx="64">
                  <c:v>4.8999999999999998E-3</c:v>
                </c:pt>
                <c:pt idx="65">
                  <c:v>4.8999999999999998E-3</c:v>
                </c:pt>
                <c:pt idx="66">
                  <c:v>1.32E-2</c:v>
                </c:pt>
                <c:pt idx="67">
                  <c:v>1.465E-2</c:v>
                </c:pt>
                <c:pt idx="68">
                  <c:v>1.515E-2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</c:numCache>
            </c:numRef>
          </c:xVal>
          <c:yVal>
            <c:numRef>
              <c:f>'Q_fit (2)'!$E$21:$E$296</c:f>
              <c:numCache>
                <c:formatCode>General</c:formatCode>
                <c:ptCount val="276"/>
                <c:pt idx="0">
                  <c:v>-7.4689460001536645E-2</c:v>
                </c:pt>
                <c:pt idx="1">
                  <c:v>-0.10256216000561835</c:v>
                </c:pt>
                <c:pt idx="2">
                  <c:v>-0.10329400000046007</c:v>
                </c:pt>
                <c:pt idx="3">
                  <c:v>-0.10308230000373442</c:v>
                </c:pt>
                <c:pt idx="4">
                  <c:v>-0.10289650000049733</c:v>
                </c:pt>
                <c:pt idx="5">
                  <c:v>-0.106982479999715</c:v>
                </c:pt>
                <c:pt idx="6">
                  <c:v>-0.10836782000114908</c:v>
                </c:pt>
                <c:pt idx="7">
                  <c:v>-8.662680000270484E-2</c:v>
                </c:pt>
                <c:pt idx="8">
                  <c:v>-0.10259404000680661</c:v>
                </c:pt>
                <c:pt idx="9">
                  <c:v>-0.10214645999803906</c:v>
                </c:pt>
                <c:pt idx="10">
                  <c:v>-0.11163476000365335</c:v>
                </c:pt>
                <c:pt idx="11">
                  <c:v>-0.10199670000292826</c:v>
                </c:pt>
                <c:pt idx="12">
                  <c:v>-0.10591106000356376</c:v>
                </c:pt>
                <c:pt idx="13">
                  <c:v>-0.10909235999861266</c:v>
                </c:pt>
                <c:pt idx="14">
                  <c:v>-9.872732000076212E-2</c:v>
                </c:pt>
                <c:pt idx="15">
                  <c:v>-0.10664776000339771</c:v>
                </c:pt>
                <c:pt idx="16">
                  <c:v>-9.25448000052711E-2</c:v>
                </c:pt>
                <c:pt idx="17">
                  <c:v>-0.10617988000740297</c:v>
                </c:pt>
                <c:pt idx="18">
                  <c:v>-8.3028900000499561E-2</c:v>
                </c:pt>
                <c:pt idx="19">
                  <c:v>-7.8089000002364628E-2</c:v>
                </c:pt>
                <c:pt idx="20">
                  <c:v>-7.7277299998968374E-2</c:v>
                </c:pt>
                <c:pt idx="21">
                  <c:v>-7.7165600006992463E-2</c:v>
                </c:pt>
                <c:pt idx="22">
                  <c:v>-9.5247819997894112E-2</c:v>
                </c:pt>
                <c:pt idx="23">
                  <c:v>-9.2736120001063682E-2</c:v>
                </c:pt>
                <c:pt idx="24">
                  <c:v>-7.3832939997373614E-2</c:v>
                </c:pt>
                <c:pt idx="25">
                  <c:v>-6.6497560001153033E-2</c:v>
                </c:pt>
                <c:pt idx="26">
                  <c:v>-6.449756000074558E-2</c:v>
                </c:pt>
                <c:pt idx="27">
                  <c:v>-6.2985860000480898E-2</c:v>
                </c:pt>
                <c:pt idx="28">
                  <c:v>-7.2474159998819232E-2</c:v>
                </c:pt>
                <c:pt idx="29">
                  <c:v>-6.7459500001859851E-2</c:v>
                </c:pt>
                <c:pt idx="30">
                  <c:v>-6.7050140001811087E-2</c:v>
                </c:pt>
                <c:pt idx="31">
                  <c:v>-6.7138439997506794E-2</c:v>
                </c:pt>
                <c:pt idx="32">
                  <c:v>-6.6926740000781137E-2</c:v>
                </c:pt>
                <c:pt idx="33">
                  <c:v>-6.8103340003290214E-2</c:v>
                </c:pt>
                <c:pt idx="34">
                  <c:v>-7.7574020004249178E-2</c:v>
                </c:pt>
                <c:pt idx="35">
                  <c:v>-6.9006160003482364E-2</c:v>
                </c:pt>
                <c:pt idx="36">
                  <c:v>-7.347979999758536E-2</c:v>
                </c:pt>
                <c:pt idx="37">
                  <c:v>-5.8697280001069885E-2</c:v>
                </c:pt>
                <c:pt idx="38">
                  <c:v>-5.7708140004251618E-2</c:v>
                </c:pt>
                <c:pt idx="39">
                  <c:v>-5.8919319999404252E-2</c:v>
                </c:pt>
                <c:pt idx="40">
                  <c:v>-4.6583419993112329E-2</c:v>
                </c:pt>
                <c:pt idx="41">
                  <c:v>-4.5974300002853852E-2</c:v>
                </c:pt>
                <c:pt idx="42">
                  <c:v>-4.6630080003524199E-2</c:v>
                </c:pt>
                <c:pt idx="43">
                  <c:v>-3.9268219996301923E-2</c:v>
                </c:pt>
                <c:pt idx="44">
                  <c:v>-4.0012059995206073E-2</c:v>
                </c:pt>
                <c:pt idx="45">
                  <c:v>-4.2600359993230086E-2</c:v>
                </c:pt>
                <c:pt idx="46">
                  <c:v>-3.9917840003909077E-2</c:v>
                </c:pt>
                <c:pt idx="47">
                  <c:v>-3.3756140001059975E-2</c:v>
                </c:pt>
                <c:pt idx="48">
                  <c:v>-3.9094439998734742E-2</c:v>
                </c:pt>
                <c:pt idx="49">
                  <c:v>-3.7682740003219806E-2</c:v>
                </c:pt>
                <c:pt idx="50">
                  <c:v>-3.8847880001412705E-2</c:v>
                </c:pt>
                <c:pt idx="51">
                  <c:v>-3.8332159994752146E-2</c:v>
                </c:pt>
                <c:pt idx="52">
                  <c:v>-3.0961759999627247E-2</c:v>
                </c:pt>
                <c:pt idx="53">
                  <c:v>-3.1967540002369788E-2</c:v>
                </c:pt>
                <c:pt idx="54">
                  <c:v>-2.9661619999387767E-2</c:v>
                </c:pt>
                <c:pt idx="55">
                  <c:v>-2.9014439998718444E-2</c:v>
                </c:pt>
                <c:pt idx="56">
                  <c:v>-1.9623159998445772E-2</c:v>
                </c:pt>
                <c:pt idx="57">
                  <c:v>-1.7066046668333001E-2</c:v>
                </c:pt>
                <c:pt idx="58">
                  <c:v>-1.7364853338222019E-2</c:v>
                </c:pt>
                <c:pt idx="59">
                  <c:v>-8.7162199997692369E-3</c:v>
                </c:pt>
                <c:pt idx="60">
                  <c:v>-8.8138800056185573E-3</c:v>
                </c:pt>
                <c:pt idx="61">
                  <c:v>-1.5176866727415472E-3</c:v>
                </c:pt>
                <c:pt idx="62">
                  <c:v>1.3087999104754999E-4</c:v>
                </c:pt>
                <c:pt idx="63">
                  <c:v>5.6666664022486657E-5</c:v>
                </c:pt>
                <c:pt idx="64">
                  <c:v>1.2193199945613742E-3</c:v>
                </c:pt>
                <c:pt idx="65">
                  <c:v>1.719319996482227E-3</c:v>
                </c:pt>
                <c:pt idx="66">
                  <c:v>-4.2240004404447973E-5</c:v>
                </c:pt>
                <c:pt idx="67">
                  <c:v>2.3756200025673024E-3</c:v>
                </c:pt>
                <c:pt idx="68">
                  <c:v>2.9990200055181049E-3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32B-4AF4-98E9-54DDE53524F3}"/>
            </c:ext>
          </c:extLst>
        </c:ser>
        <c:ser>
          <c:idx val="1"/>
          <c:order val="1"/>
          <c:tx>
            <c:strRef>
              <c:f>'Q_fit (2)'!$V$1</c:f>
              <c:strCache>
                <c:ptCount val="1"/>
                <c:pt idx="0">
                  <c:v>Q.Fit</c:v>
                </c:pt>
              </c:strCache>
            </c:strRef>
          </c:tx>
          <c:spPr>
            <a:ln w="3175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'Q_fit (2)'!$U$2:$U$28</c:f>
              <c:numCache>
                <c:formatCode>General</c:formatCode>
                <c:ptCount val="27"/>
                <c:pt idx="0">
                  <c:v>-5</c:v>
                </c:pt>
                <c:pt idx="1">
                  <c:v>-4.8</c:v>
                </c:pt>
                <c:pt idx="2">
                  <c:v>-4.5999999999999996</c:v>
                </c:pt>
                <c:pt idx="3">
                  <c:v>-4.4000000000000004</c:v>
                </c:pt>
                <c:pt idx="4">
                  <c:v>-4.2</c:v>
                </c:pt>
                <c:pt idx="5">
                  <c:v>-4</c:v>
                </c:pt>
                <c:pt idx="6">
                  <c:v>-3.8</c:v>
                </c:pt>
                <c:pt idx="7">
                  <c:v>-3.6</c:v>
                </c:pt>
                <c:pt idx="8">
                  <c:v>-3.4</c:v>
                </c:pt>
                <c:pt idx="9">
                  <c:v>-3.2</c:v>
                </c:pt>
                <c:pt idx="10">
                  <c:v>-3</c:v>
                </c:pt>
                <c:pt idx="11">
                  <c:v>-2.8</c:v>
                </c:pt>
                <c:pt idx="12">
                  <c:v>-2.6</c:v>
                </c:pt>
                <c:pt idx="13">
                  <c:v>-2.4</c:v>
                </c:pt>
                <c:pt idx="14">
                  <c:v>-2.2000000000000002</c:v>
                </c:pt>
                <c:pt idx="15">
                  <c:v>-2</c:v>
                </c:pt>
                <c:pt idx="16">
                  <c:v>-1.8</c:v>
                </c:pt>
                <c:pt idx="17">
                  <c:v>-1.6</c:v>
                </c:pt>
                <c:pt idx="18">
                  <c:v>-1.4</c:v>
                </c:pt>
                <c:pt idx="19">
                  <c:v>-1.2</c:v>
                </c:pt>
                <c:pt idx="20">
                  <c:v>-1</c:v>
                </c:pt>
                <c:pt idx="21">
                  <c:v>-0.8</c:v>
                </c:pt>
                <c:pt idx="22">
                  <c:v>-0.6</c:v>
                </c:pt>
                <c:pt idx="23">
                  <c:v>-0.4</c:v>
                </c:pt>
                <c:pt idx="24">
                  <c:v>-0.2</c:v>
                </c:pt>
                <c:pt idx="25">
                  <c:v>0</c:v>
                </c:pt>
                <c:pt idx="26">
                  <c:v>0.2</c:v>
                </c:pt>
              </c:numCache>
            </c:numRef>
          </c:xVal>
          <c:yVal>
            <c:numRef>
              <c:f>'Q_fit (2)'!$V$2:$V$28</c:f>
              <c:numCache>
                <c:formatCode>General</c:formatCode>
                <c:ptCount val="27"/>
                <c:pt idx="0">
                  <c:v>-1.7455840840163439E-2</c:v>
                </c:pt>
                <c:pt idx="1">
                  <c:v>-3.381980919399713E-2</c:v>
                </c:pt>
                <c:pt idx="2">
                  <c:v>-4.8780504486486631E-2</c:v>
                </c:pt>
                <c:pt idx="3">
                  <c:v>-6.2337926717631831E-2</c:v>
                </c:pt>
                <c:pt idx="4">
                  <c:v>-7.4492075887432951E-2</c:v>
                </c:pt>
                <c:pt idx="5">
                  <c:v>-8.5242951995889826E-2</c:v>
                </c:pt>
                <c:pt idx="6">
                  <c:v>-9.4590555043002511E-2</c:v>
                </c:pt>
                <c:pt idx="7">
                  <c:v>-0.10253488502877089</c:v>
                </c:pt>
                <c:pt idx="8">
                  <c:v>-0.10907594195319517</c:v>
                </c:pt>
                <c:pt idx="9">
                  <c:v>-0.1142137258162752</c:v>
                </c:pt>
                <c:pt idx="10">
                  <c:v>-0.11794823661801107</c:v>
                </c:pt>
                <c:pt idx="11">
                  <c:v>-0.12027947435840269</c:v>
                </c:pt>
                <c:pt idx="12">
                  <c:v>-0.12120743903745007</c:v>
                </c:pt>
                <c:pt idx="13">
                  <c:v>-0.12073213065515329</c:v>
                </c:pt>
                <c:pt idx="14">
                  <c:v>-0.11885354921151228</c:v>
                </c:pt>
                <c:pt idx="15">
                  <c:v>-0.11557169470652709</c:v>
                </c:pt>
                <c:pt idx="16">
                  <c:v>-0.11088656714019766</c:v>
                </c:pt>
                <c:pt idx="17">
                  <c:v>-0.10479816651252406</c:v>
                </c:pt>
                <c:pt idx="18">
                  <c:v>-9.7306492823506244E-2</c:v>
                </c:pt>
                <c:pt idx="19">
                  <c:v>-8.841154607314422E-2</c:v>
                </c:pt>
                <c:pt idx="20">
                  <c:v>-7.8113326261437979E-2</c:v>
                </c:pt>
                <c:pt idx="21">
                  <c:v>-6.6411833388387534E-2</c:v>
                </c:pt>
                <c:pt idx="22">
                  <c:v>-5.3307067453992871E-2</c:v>
                </c:pt>
                <c:pt idx="23">
                  <c:v>-3.8799028458254017E-2</c:v>
                </c:pt>
                <c:pt idx="24">
                  <c:v>-2.2887716401170956E-2</c:v>
                </c:pt>
                <c:pt idx="25">
                  <c:v>-5.5731312827436803E-3</c:v>
                </c:pt>
                <c:pt idx="26">
                  <c:v>1.31447268970278E-2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32B-4AF4-98E9-54DDE53524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13268176"/>
        <c:axId val="1"/>
      </c:scatterChart>
      <c:valAx>
        <c:axId val="513268176"/>
        <c:scaling>
          <c:orientation val="minMax"/>
          <c:min val="-5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13268176"/>
        <c:crossesAt val="0"/>
        <c:crossBetween val="midCat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43140495867768597"/>
          <c:y val="0.91509533006487387"/>
          <c:w val="0.60165289256198351"/>
          <c:h val="0.96226514138562858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V0839 Oph - Q+LiTE residuals</a:t>
            </a:r>
          </a:p>
        </c:rich>
      </c:tx>
      <c:layout>
        <c:manualLayout>
          <c:xMode val="edge"/>
          <c:yMode val="edge"/>
          <c:x val="0.27521008403361347"/>
          <c:y val="3.345724907063196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7695751128131"/>
          <c:y val="0.19294641540593943"/>
          <c:w val="0.80198394592870759"/>
          <c:h val="0.62825278810408924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1'!$AC$20</c:f>
              <c:strCache>
                <c:ptCount val="1"/>
                <c:pt idx="0">
                  <c:v>Q+S resid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3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1'!$F$21:$F$650</c:f>
              <c:numCache>
                <c:formatCode>General</c:formatCode>
                <c:ptCount val="630"/>
                <c:pt idx="0">
                  <c:v>-21664.5</c:v>
                </c:pt>
                <c:pt idx="1">
                  <c:v>-9992</c:v>
                </c:pt>
                <c:pt idx="2">
                  <c:v>-9080</c:v>
                </c:pt>
                <c:pt idx="3">
                  <c:v>-9077.5</c:v>
                </c:pt>
                <c:pt idx="4">
                  <c:v>-7392.5</c:v>
                </c:pt>
                <c:pt idx="5">
                  <c:v>-4555</c:v>
                </c:pt>
                <c:pt idx="6">
                  <c:v>-2775</c:v>
                </c:pt>
                <c:pt idx="7">
                  <c:v>-254</c:v>
                </c:pt>
                <c:pt idx="8">
                  <c:v>-232</c:v>
                </c:pt>
                <c:pt idx="9">
                  <c:v>-229.5</c:v>
                </c:pt>
                <c:pt idx="10">
                  <c:v>-66</c:v>
                </c:pt>
                <c:pt idx="11">
                  <c:v>0</c:v>
                </c:pt>
                <c:pt idx="12">
                  <c:v>692</c:v>
                </c:pt>
                <c:pt idx="13">
                  <c:v>746</c:v>
                </c:pt>
                <c:pt idx="14">
                  <c:v>4384</c:v>
                </c:pt>
                <c:pt idx="15">
                  <c:v>4408.5</c:v>
                </c:pt>
                <c:pt idx="16">
                  <c:v>4447.5</c:v>
                </c:pt>
                <c:pt idx="17">
                  <c:v>4460</c:v>
                </c:pt>
                <c:pt idx="18">
                  <c:v>4467</c:v>
                </c:pt>
                <c:pt idx="19">
                  <c:v>5310.5</c:v>
                </c:pt>
                <c:pt idx="20">
                  <c:v>5313</c:v>
                </c:pt>
                <c:pt idx="21">
                  <c:v>5342.5</c:v>
                </c:pt>
                <c:pt idx="22">
                  <c:v>6215.5</c:v>
                </c:pt>
                <c:pt idx="23">
                  <c:v>7142</c:v>
                </c:pt>
                <c:pt idx="24">
                  <c:v>7144.5</c:v>
                </c:pt>
                <c:pt idx="25">
                  <c:v>7993</c:v>
                </c:pt>
                <c:pt idx="26">
                  <c:v>8071</c:v>
                </c:pt>
                <c:pt idx="27">
                  <c:v>8088</c:v>
                </c:pt>
                <c:pt idx="28">
                  <c:v>8110</c:v>
                </c:pt>
                <c:pt idx="29">
                  <c:v>8829</c:v>
                </c:pt>
                <c:pt idx="30">
                  <c:v>9873</c:v>
                </c:pt>
                <c:pt idx="31">
                  <c:v>10677.5</c:v>
                </c:pt>
                <c:pt idx="32">
                  <c:v>11391.5</c:v>
                </c:pt>
                <c:pt idx="33">
                  <c:v>11411</c:v>
                </c:pt>
                <c:pt idx="34">
                  <c:v>11628.5</c:v>
                </c:pt>
                <c:pt idx="35">
                  <c:v>12494</c:v>
                </c:pt>
                <c:pt idx="36">
                  <c:v>12545</c:v>
                </c:pt>
                <c:pt idx="37">
                  <c:v>12547.5</c:v>
                </c:pt>
                <c:pt idx="38">
                  <c:v>12550</c:v>
                </c:pt>
                <c:pt idx="39">
                  <c:v>13408.5</c:v>
                </c:pt>
                <c:pt idx="40">
                  <c:v>13411</c:v>
                </c:pt>
                <c:pt idx="41">
                  <c:v>13924.5</c:v>
                </c:pt>
                <c:pt idx="42">
                  <c:v>14103</c:v>
                </c:pt>
                <c:pt idx="43">
                  <c:v>14103</c:v>
                </c:pt>
                <c:pt idx="44">
                  <c:v>14105.5</c:v>
                </c:pt>
                <c:pt idx="45">
                  <c:v>14106</c:v>
                </c:pt>
                <c:pt idx="46">
                  <c:v>14108</c:v>
                </c:pt>
                <c:pt idx="47">
                  <c:v>14125.5</c:v>
                </c:pt>
                <c:pt idx="48">
                  <c:v>14132.5</c:v>
                </c:pt>
                <c:pt idx="49">
                  <c:v>14134.5</c:v>
                </c:pt>
                <c:pt idx="50">
                  <c:v>14137</c:v>
                </c:pt>
                <c:pt idx="51">
                  <c:v>14139.5</c:v>
                </c:pt>
                <c:pt idx="52">
                  <c:v>14144.5</c:v>
                </c:pt>
                <c:pt idx="53">
                  <c:v>14145</c:v>
                </c:pt>
                <c:pt idx="54">
                  <c:v>14155</c:v>
                </c:pt>
                <c:pt idx="55">
                  <c:v>14177</c:v>
                </c:pt>
                <c:pt idx="56">
                  <c:v>14193.5</c:v>
                </c:pt>
                <c:pt idx="57">
                  <c:v>14208</c:v>
                </c:pt>
                <c:pt idx="58">
                  <c:v>14213</c:v>
                </c:pt>
                <c:pt idx="59">
                  <c:v>14230</c:v>
                </c:pt>
                <c:pt idx="60">
                  <c:v>14230</c:v>
                </c:pt>
                <c:pt idx="61">
                  <c:v>14233</c:v>
                </c:pt>
                <c:pt idx="62">
                  <c:v>14235</c:v>
                </c:pt>
                <c:pt idx="63">
                  <c:v>14235</c:v>
                </c:pt>
                <c:pt idx="64">
                  <c:v>14240</c:v>
                </c:pt>
                <c:pt idx="65">
                  <c:v>14274</c:v>
                </c:pt>
                <c:pt idx="66">
                  <c:v>14291</c:v>
                </c:pt>
                <c:pt idx="67">
                  <c:v>14291</c:v>
                </c:pt>
                <c:pt idx="68">
                  <c:v>14291</c:v>
                </c:pt>
                <c:pt idx="69">
                  <c:v>14291</c:v>
                </c:pt>
                <c:pt idx="70">
                  <c:v>14291</c:v>
                </c:pt>
                <c:pt idx="71">
                  <c:v>14291</c:v>
                </c:pt>
                <c:pt idx="72">
                  <c:v>14291</c:v>
                </c:pt>
                <c:pt idx="73">
                  <c:v>14291</c:v>
                </c:pt>
                <c:pt idx="74">
                  <c:v>15073.5</c:v>
                </c:pt>
                <c:pt idx="75">
                  <c:v>15078.5</c:v>
                </c:pt>
                <c:pt idx="76">
                  <c:v>15098</c:v>
                </c:pt>
                <c:pt idx="77">
                  <c:v>15098</c:v>
                </c:pt>
                <c:pt idx="78">
                  <c:v>15147</c:v>
                </c:pt>
                <c:pt idx="79">
                  <c:v>15186</c:v>
                </c:pt>
                <c:pt idx="80">
                  <c:v>15205.5</c:v>
                </c:pt>
                <c:pt idx="81">
                  <c:v>15230</c:v>
                </c:pt>
                <c:pt idx="82">
                  <c:v>15247</c:v>
                </c:pt>
                <c:pt idx="83">
                  <c:v>15914.5</c:v>
                </c:pt>
                <c:pt idx="84">
                  <c:v>15917</c:v>
                </c:pt>
                <c:pt idx="85">
                  <c:v>15921.5</c:v>
                </c:pt>
                <c:pt idx="86">
                  <c:v>15922</c:v>
                </c:pt>
                <c:pt idx="87">
                  <c:v>15932</c:v>
                </c:pt>
                <c:pt idx="88">
                  <c:v>16012.5</c:v>
                </c:pt>
                <c:pt idx="89">
                  <c:v>16012.5</c:v>
                </c:pt>
                <c:pt idx="90">
                  <c:v>16012.5</c:v>
                </c:pt>
                <c:pt idx="91">
                  <c:v>16025</c:v>
                </c:pt>
                <c:pt idx="92">
                  <c:v>16027.5</c:v>
                </c:pt>
                <c:pt idx="93">
                  <c:v>16034.5</c:v>
                </c:pt>
                <c:pt idx="94">
                  <c:v>16034.5</c:v>
                </c:pt>
                <c:pt idx="95">
                  <c:v>16034.5</c:v>
                </c:pt>
                <c:pt idx="96">
                  <c:v>16034.5</c:v>
                </c:pt>
                <c:pt idx="97">
                  <c:v>16034.5</c:v>
                </c:pt>
                <c:pt idx="98">
                  <c:v>16171</c:v>
                </c:pt>
                <c:pt idx="99">
                  <c:v>16729</c:v>
                </c:pt>
                <c:pt idx="100">
                  <c:v>17638.5</c:v>
                </c:pt>
                <c:pt idx="101">
                  <c:v>17658</c:v>
                </c:pt>
                <c:pt idx="102">
                  <c:v>17738.5</c:v>
                </c:pt>
                <c:pt idx="103">
                  <c:v>17738.5</c:v>
                </c:pt>
                <c:pt idx="104">
                  <c:v>17772.5</c:v>
                </c:pt>
                <c:pt idx="105">
                  <c:v>17772.5</c:v>
                </c:pt>
                <c:pt idx="106">
                  <c:v>17790</c:v>
                </c:pt>
                <c:pt idx="107">
                  <c:v>17814</c:v>
                </c:pt>
                <c:pt idx="108">
                  <c:v>17814</c:v>
                </c:pt>
                <c:pt idx="109">
                  <c:v>17819</c:v>
                </c:pt>
                <c:pt idx="110">
                  <c:v>17873</c:v>
                </c:pt>
                <c:pt idx="111">
                  <c:v>17880.5</c:v>
                </c:pt>
                <c:pt idx="112">
                  <c:v>17895</c:v>
                </c:pt>
                <c:pt idx="113">
                  <c:v>17914.5</c:v>
                </c:pt>
                <c:pt idx="114">
                  <c:v>18009.5</c:v>
                </c:pt>
                <c:pt idx="115">
                  <c:v>18628.5</c:v>
                </c:pt>
                <c:pt idx="116">
                  <c:v>18628.5</c:v>
                </c:pt>
                <c:pt idx="117">
                  <c:v>18628.5</c:v>
                </c:pt>
                <c:pt idx="118">
                  <c:v>18633.5</c:v>
                </c:pt>
                <c:pt idx="119">
                  <c:v>18633.5</c:v>
                </c:pt>
                <c:pt idx="120">
                  <c:v>18633.5</c:v>
                </c:pt>
                <c:pt idx="121">
                  <c:v>18640.5</c:v>
                </c:pt>
                <c:pt idx="122">
                  <c:v>18640.5</c:v>
                </c:pt>
                <c:pt idx="123">
                  <c:v>18643</c:v>
                </c:pt>
                <c:pt idx="124">
                  <c:v>18643</c:v>
                </c:pt>
                <c:pt idx="125">
                  <c:v>18680</c:v>
                </c:pt>
                <c:pt idx="126">
                  <c:v>18682</c:v>
                </c:pt>
                <c:pt idx="127">
                  <c:v>18682</c:v>
                </c:pt>
                <c:pt idx="128">
                  <c:v>18684.5</c:v>
                </c:pt>
                <c:pt idx="129">
                  <c:v>18684.5</c:v>
                </c:pt>
                <c:pt idx="130">
                  <c:v>18687</c:v>
                </c:pt>
                <c:pt idx="131">
                  <c:v>18687</c:v>
                </c:pt>
                <c:pt idx="132">
                  <c:v>18689.5</c:v>
                </c:pt>
                <c:pt idx="133">
                  <c:v>18689.5</c:v>
                </c:pt>
                <c:pt idx="134">
                  <c:v>18697</c:v>
                </c:pt>
                <c:pt idx="135">
                  <c:v>18729</c:v>
                </c:pt>
                <c:pt idx="136">
                  <c:v>18758</c:v>
                </c:pt>
                <c:pt idx="137">
                  <c:v>18758</c:v>
                </c:pt>
                <c:pt idx="138">
                  <c:v>18758</c:v>
                </c:pt>
                <c:pt idx="139">
                  <c:v>18758</c:v>
                </c:pt>
                <c:pt idx="140">
                  <c:v>18758</c:v>
                </c:pt>
                <c:pt idx="141">
                  <c:v>18763</c:v>
                </c:pt>
                <c:pt idx="142">
                  <c:v>18763</c:v>
                </c:pt>
                <c:pt idx="143">
                  <c:v>18780</c:v>
                </c:pt>
                <c:pt idx="144">
                  <c:v>19350</c:v>
                </c:pt>
                <c:pt idx="145">
                  <c:v>19350</c:v>
                </c:pt>
                <c:pt idx="146">
                  <c:v>19538</c:v>
                </c:pt>
                <c:pt idx="147">
                  <c:v>19538</c:v>
                </c:pt>
                <c:pt idx="148">
                  <c:v>19540.5</c:v>
                </c:pt>
                <c:pt idx="149">
                  <c:v>19540.5</c:v>
                </c:pt>
                <c:pt idx="150">
                  <c:v>19577</c:v>
                </c:pt>
                <c:pt idx="151">
                  <c:v>19577</c:v>
                </c:pt>
                <c:pt idx="152">
                  <c:v>19579.5</c:v>
                </c:pt>
                <c:pt idx="153">
                  <c:v>19579.5</c:v>
                </c:pt>
                <c:pt idx="154">
                  <c:v>19606.5</c:v>
                </c:pt>
                <c:pt idx="155">
                  <c:v>19623.5</c:v>
                </c:pt>
                <c:pt idx="156">
                  <c:v>19628.5</c:v>
                </c:pt>
                <c:pt idx="157">
                  <c:v>19628.5</c:v>
                </c:pt>
                <c:pt idx="158">
                  <c:v>19631</c:v>
                </c:pt>
                <c:pt idx="159">
                  <c:v>19638</c:v>
                </c:pt>
                <c:pt idx="160">
                  <c:v>19638</c:v>
                </c:pt>
                <c:pt idx="161">
                  <c:v>19687</c:v>
                </c:pt>
                <c:pt idx="162">
                  <c:v>19687</c:v>
                </c:pt>
                <c:pt idx="163">
                  <c:v>20367</c:v>
                </c:pt>
                <c:pt idx="164">
                  <c:v>20367</c:v>
                </c:pt>
                <c:pt idx="165">
                  <c:v>20433</c:v>
                </c:pt>
                <c:pt idx="166">
                  <c:v>20433</c:v>
                </c:pt>
                <c:pt idx="167">
                  <c:v>20491.5</c:v>
                </c:pt>
                <c:pt idx="168">
                  <c:v>20491.5</c:v>
                </c:pt>
                <c:pt idx="169">
                  <c:v>20491.5</c:v>
                </c:pt>
                <c:pt idx="170">
                  <c:v>20499</c:v>
                </c:pt>
                <c:pt idx="171">
                  <c:v>20506</c:v>
                </c:pt>
                <c:pt idx="172">
                  <c:v>20506</c:v>
                </c:pt>
                <c:pt idx="173">
                  <c:v>20506</c:v>
                </c:pt>
                <c:pt idx="174">
                  <c:v>21278.5</c:v>
                </c:pt>
                <c:pt idx="175">
                  <c:v>21278.5</c:v>
                </c:pt>
                <c:pt idx="176">
                  <c:v>21278.5</c:v>
                </c:pt>
                <c:pt idx="177">
                  <c:v>21279</c:v>
                </c:pt>
                <c:pt idx="178">
                  <c:v>21279</c:v>
                </c:pt>
                <c:pt idx="179">
                  <c:v>21279</c:v>
                </c:pt>
                <c:pt idx="180">
                  <c:v>21323</c:v>
                </c:pt>
                <c:pt idx="181">
                  <c:v>21323</c:v>
                </c:pt>
                <c:pt idx="182">
                  <c:v>21381.5</c:v>
                </c:pt>
                <c:pt idx="183">
                  <c:v>21425.5</c:v>
                </c:pt>
                <c:pt idx="184">
                  <c:v>21428</c:v>
                </c:pt>
                <c:pt idx="185">
                  <c:v>21431</c:v>
                </c:pt>
                <c:pt idx="186">
                  <c:v>22098</c:v>
                </c:pt>
                <c:pt idx="187">
                  <c:v>22168.5</c:v>
                </c:pt>
                <c:pt idx="188">
                  <c:v>22168.5</c:v>
                </c:pt>
                <c:pt idx="189">
                  <c:v>22168.5</c:v>
                </c:pt>
                <c:pt idx="190">
                  <c:v>22186</c:v>
                </c:pt>
                <c:pt idx="191">
                  <c:v>22186</c:v>
                </c:pt>
                <c:pt idx="192">
                  <c:v>22186</c:v>
                </c:pt>
                <c:pt idx="193">
                  <c:v>22220</c:v>
                </c:pt>
                <c:pt idx="194">
                  <c:v>22220</c:v>
                </c:pt>
                <c:pt idx="195">
                  <c:v>22220</c:v>
                </c:pt>
                <c:pt idx="196">
                  <c:v>22220</c:v>
                </c:pt>
                <c:pt idx="197">
                  <c:v>22222.5</c:v>
                </c:pt>
                <c:pt idx="198">
                  <c:v>22227.5</c:v>
                </c:pt>
                <c:pt idx="199">
                  <c:v>22237.5</c:v>
                </c:pt>
                <c:pt idx="200">
                  <c:v>22242</c:v>
                </c:pt>
                <c:pt idx="201">
                  <c:v>22247</c:v>
                </c:pt>
                <c:pt idx="202">
                  <c:v>22249.5</c:v>
                </c:pt>
                <c:pt idx="203">
                  <c:v>22252</c:v>
                </c:pt>
                <c:pt idx="204">
                  <c:v>22254.5</c:v>
                </c:pt>
                <c:pt idx="205">
                  <c:v>22269</c:v>
                </c:pt>
                <c:pt idx="206">
                  <c:v>22269</c:v>
                </c:pt>
                <c:pt idx="207">
                  <c:v>22274</c:v>
                </c:pt>
                <c:pt idx="208">
                  <c:v>22276.5</c:v>
                </c:pt>
                <c:pt idx="209">
                  <c:v>22283.5</c:v>
                </c:pt>
                <c:pt idx="210">
                  <c:v>22286</c:v>
                </c:pt>
                <c:pt idx="211">
                  <c:v>22288.5</c:v>
                </c:pt>
                <c:pt idx="212">
                  <c:v>22291</c:v>
                </c:pt>
                <c:pt idx="213">
                  <c:v>22296</c:v>
                </c:pt>
                <c:pt idx="214">
                  <c:v>22298.5</c:v>
                </c:pt>
                <c:pt idx="215">
                  <c:v>22301</c:v>
                </c:pt>
                <c:pt idx="216">
                  <c:v>22313</c:v>
                </c:pt>
                <c:pt idx="217">
                  <c:v>22318</c:v>
                </c:pt>
                <c:pt idx="218">
                  <c:v>22327.5</c:v>
                </c:pt>
                <c:pt idx="219">
                  <c:v>22330</c:v>
                </c:pt>
                <c:pt idx="220">
                  <c:v>22344.5</c:v>
                </c:pt>
                <c:pt idx="221">
                  <c:v>22352</c:v>
                </c:pt>
                <c:pt idx="222">
                  <c:v>22352</c:v>
                </c:pt>
                <c:pt idx="223">
                  <c:v>22354.5</c:v>
                </c:pt>
                <c:pt idx="224">
                  <c:v>22357</c:v>
                </c:pt>
                <c:pt idx="225">
                  <c:v>22362</c:v>
                </c:pt>
                <c:pt idx="226">
                  <c:v>22366.5</c:v>
                </c:pt>
                <c:pt idx="227">
                  <c:v>22366.5</c:v>
                </c:pt>
                <c:pt idx="228">
                  <c:v>22371.5</c:v>
                </c:pt>
                <c:pt idx="229">
                  <c:v>22374</c:v>
                </c:pt>
                <c:pt idx="230">
                  <c:v>22376.5</c:v>
                </c:pt>
                <c:pt idx="231">
                  <c:v>22388.5</c:v>
                </c:pt>
                <c:pt idx="232">
                  <c:v>22405.5</c:v>
                </c:pt>
                <c:pt idx="233">
                  <c:v>22432.5</c:v>
                </c:pt>
                <c:pt idx="234">
                  <c:v>22437.5</c:v>
                </c:pt>
                <c:pt idx="235">
                  <c:v>22471.5</c:v>
                </c:pt>
                <c:pt idx="236">
                  <c:v>22824.5</c:v>
                </c:pt>
                <c:pt idx="237">
                  <c:v>22939</c:v>
                </c:pt>
                <c:pt idx="238">
                  <c:v>22963.5</c:v>
                </c:pt>
                <c:pt idx="239">
                  <c:v>22968.5</c:v>
                </c:pt>
                <c:pt idx="240">
                  <c:v>22971</c:v>
                </c:pt>
                <c:pt idx="241">
                  <c:v>22995.5</c:v>
                </c:pt>
                <c:pt idx="242">
                  <c:v>23027</c:v>
                </c:pt>
                <c:pt idx="243">
                  <c:v>23041.5</c:v>
                </c:pt>
                <c:pt idx="244">
                  <c:v>23083.5</c:v>
                </c:pt>
                <c:pt idx="245">
                  <c:v>23098</c:v>
                </c:pt>
                <c:pt idx="246">
                  <c:v>23100.5</c:v>
                </c:pt>
                <c:pt idx="247">
                  <c:v>23103</c:v>
                </c:pt>
                <c:pt idx="248">
                  <c:v>23105</c:v>
                </c:pt>
                <c:pt idx="249">
                  <c:v>23105.5</c:v>
                </c:pt>
                <c:pt idx="250">
                  <c:v>23107.5</c:v>
                </c:pt>
                <c:pt idx="251">
                  <c:v>23110</c:v>
                </c:pt>
                <c:pt idx="252">
                  <c:v>23125</c:v>
                </c:pt>
                <c:pt idx="253">
                  <c:v>23127.5</c:v>
                </c:pt>
                <c:pt idx="254">
                  <c:v>23132</c:v>
                </c:pt>
                <c:pt idx="255">
                  <c:v>23139.5</c:v>
                </c:pt>
                <c:pt idx="256">
                  <c:v>23147</c:v>
                </c:pt>
                <c:pt idx="257">
                  <c:v>23154</c:v>
                </c:pt>
                <c:pt idx="258">
                  <c:v>23156.5</c:v>
                </c:pt>
                <c:pt idx="259">
                  <c:v>23159</c:v>
                </c:pt>
                <c:pt idx="260">
                  <c:v>23166.5</c:v>
                </c:pt>
                <c:pt idx="261">
                  <c:v>23169</c:v>
                </c:pt>
                <c:pt idx="262">
                  <c:v>23171</c:v>
                </c:pt>
                <c:pt idx="263">
                  <c:v>23171.5</c:v>
                </c:pt>
                <c:pt idx="264">
                  <c:v>23178.5</c:v>
                </c:pt>
                <c:pt idx="265">
                  <c:v>23178.5</c:v>
                </c:pt>
                <c:pt idx="266">
                  <c:v>23181</c:v>
                </c:pt>
                <c:pt idx="267">
                  <c:v>23181</c:v>
                </c:pt>
                <c:pt idx="268">
                  <c:v>23181</c:v>
                </c:pt>
                <c:pt idx="269">
                  <c:v>23181</c:v>
                </c:pt>
                <c:pt idx="270">
                  <c:v>23181</c:v>
                </c:pt>
                <c:pt idx="271">
                  <c:v>23188.5</c:v>
                </c:pt>
                <c:pt idx="272">
                  <c:v>23193</c:v>
                </c:pt>
                <c:pt idx="273">
                  <c:v>23195.5</c:v>
                </c:pt>
                <c:pt idx="274">
                  <c:v>23198</c:v>
                </c:pt>
                <c:pt idx="275">
                  <c:v>23205.5</c:v>
                </c:pt>
                <c:pt idx="276">
                  <c:v>23210.5</c:v>
                </c:pt>
                <c:pt idx="277">
                  <c:v>23213</c:v>
                </c:pt>
                <c:pt idx="278">
                  <c:v>23227.5</c:v>
                </c:pt>
                <c:pt idx="279">
                  <c:v>23242</c:v>
                </c:pt>
                <c:pt idx="280">
                  <c:v>23261.5</c:v>
                </c:pt>
                <c:pt idx="281">
                  <c:v>23298</c:v>
                </c:pt>
                <c:pt idx="282">
                  <c:v>23300.5</c:v>
                </c:pt>
                <c:pt idx="283">
                  <c:v>23327.5</c:v>
                </c:pt>
                <c:pt idx="284">
                  <c:v>23330</c:v>
                </c:pt>
                <c:pt idx="285">
                  <c:v>23342</c:v>
                </c:pt>
                <c:pt idx="286">
                  <c:v>23342</c:v>
                </c:pt>
                <c:pt idx="287">
                  <c:v>23359</c:v>
                </c:pt>
                <c:pt idx="288">
                  <c:v>23386</c:v>
                </c:pt>
                <c:pt idx="289">
                  <c:v>23386</c:v>
                </c:pt>
                <c:pt idx="290">
                  <c:v>23795</c:v>
                </c:pt>
                <c:pt idx="291">
                  <c:v>23797.5</c:v>
                </c:pt>
                <c:pt idx="292">
                  <c:v>23817</c:v>
                </c:pt>
                <c:pt idx="293">
                  <c:v>23822</c:v>
                </c:pt>
                <c:pt idx="294">
                  <c:v>23831.5</c:v>
                </c:pt>
                <c:pt idx="295">
                  <c:v>23836.5</c:v>
                </c:pt>
                <c:pt idx="296">
                  <c:v>23933</c:v>
                </c:pt>
                <c:pt idx="297">
                  <c:v>23946.5</c:v>
                </c:pt>
                <c:pt idx="298">
                  <c:v>23949</c:v>
                </c:pt>
                <c:pt idx="299">
                  <c:v>23951</c:v>
                </c:pt>
                <c:pt idx="300">
                  <c:v>23953.5</c:v>
                </c:pt>
                <c:pt idx="301">
                  <c:v>23956</c:v>
                </c:pt>
                <c:pt idx="302">
                  <c:v>23961</c:v>
                </c:pt>
                <c:pt idx="303">
                  <c:v>23963.5</c:v>
                </c:pt>
                <c:pt idx="304">
                  <c:v>24041.5</c:v>
                </c:pt>
                <c:pt idx="305">
                  <c:v>24041.5</c:v>
                </c:pt>
                <c:pt idx="306">
                  <c:v>24041.5</c:v>
                </c:pt>
                <c:pt idx="307">
                  <c:v>24041.5</c:v>
                </c:pt>
                <c:pt idx="308">
                  <c:v>24044</c:v>
                </c:pt>
                <c:pt idx="309">
                  <c:v>24044</c:v>
                </c:pt>
                <c:pt idx="310">
                  <c:v>24044</c:v>
                </c:pt>
                <c:pt idx="311">
                  <c:v>24044</c:v>
                </c:pt>
                <c:pt idx="312">
                  <c:v>24044</c:v>
                </c:pt>
                <c:pt idx="313">
                  <c:v>24049</c:v>
                </c:pt>
                <c:pt idx="314">
                  <c:v>24912</c:v>
                </c:pt>
                <c:pt idx="315">
                  <c:v>25709</c:v>
                </c:pt>
                <c:pt idx="316">
                  <c:v>25709</c:v>
                </c:pt>
                <c:pt idx="317">
                  <c:v>25763</c:v>
                </c:pt>
                <c:pt idx="318">
                  <c:v>25904.5</c:v>
                </c:pt>
                <c:pt idx="319">
                  <c:v>26753</c:v>
                </c:pt>
                <c:pt idx="320">
                  <c:v>27408.5</c:v>
                </c:pt>
                <c:pt idx="321">
                  <c:v>27621</c:v>
                </c:pt>
                <c:pt idx="322">
                  <c:v>27713.5</c:v>
                </c:pt>
                <c:pt idx="323">
                  <c:v>27723.5</c:v>
                </c:pt>
                <c:pt idx="324">
                  <c:v>28376.5</c:v>
                </c:pt>
                <c:pt idx="325">
                  <c:v>28467</c:v>
                </c:pt>
                <c:pt idx="326">
                  <c:v>28467</c:v>
                </c:pt>
                <c:pt idx="327">
                  <c:v>28467</c:v>
                </c:pt>
                <c:pt idx="328">
                  <c:v>28471</c:v>
                </c:pt>
                <c:pt idx="329">
                  <c:v>28594</c:v>
                </c:pt>
                <c:pt idx="330">
                  <c:v>28611</c:v>
                </c:pt>
                <c:pt idx="331">
                  <c:v>29313</c:v>
                </c:pt>
                <c:pt idx="332">
                  <c:v>29330</c:v>
                </c:pt>
                <c:pt idx="333">
                  <c:v>29354.5</c:v>
                </c:pt>
                <c:pt idx="334">
                  <c:v>29442.5</c:v>
                </c:pt>
                <c:pt idx="335">
                  <c:v>29442.5</c:v>
                </c:pt>
                <c:pt idx="336">
                  <c:v>29447.5</c:v>
                </c:pt>
                <c:pt idx="337">
                  <c:v>29487</c:v>
                </c:pt>
                <c:pt idx="338">
                  <c:v>30129.5</c:v>
                </c:pt>
                <c:pt idx="339">
                  <c:v>30232</c:v>
                </c:pt>
                <c:pt idx="340">
                  <c:v>30237</c:v>
                </c:pt>
                <c:pt idx="341">
                  <c:v>30239</c:v>
                </c:pt>
                <c:pt idx="342">
                  <c:v>30351</c:v>
                </c:pt>
                <c:pt idx="343">
                  <c:v>30915.5</c:v>
                </c:pt>
                <c:pt idx="344">
                  <c:v>31063.5</c:v>
                </c:pt>
                <c:pt idx="345">
                  <c:v>31066</c:v>
                </c:pt>
                <c:pt idx="346">
                  <c:v>31085.5</c:v>
                </c:pt>
                <c:pt idx="347">
                  <c:v>31095.5</c:v>
                </c:pt>
                <c:pt idx="348">
                  <c:v>31100.5</c:v>
                </c:pt>
                <c:pt idx="349">
                  <c:v>31161.5</c:v>
                </c:pt>
                <c:pt idx="350">
                  <c:v>31163.5</c:v>
                </c:pt>
                <c:pt idx="351">
                  <c:v>31164</c:v>
                </c:pt>
                <c:pt idx="352">
                  <c:v>31166</c:v>
                </c:pt>
                <c:pt idx="353">
                  <c:v>31166.5</c:v>
                </c:pt>
                <c:pt idx="354">
                  <c:v>31195.5</c:v>
                </c:pt>
                <c:pt idx="355">
                  <c:v>31234.5</c:v>
                </c:pt>
                <c:pt idx="356">
                  <c:v>31264</c:v>
                </c:pt>
                <c:pt idx="357">
                  <c:v>31738</c:v>
                </c:pt>
                <c:pt idx="358">
                  <c:v>31755</c:v>
                </c:pt>
                <c:pt idx="359">
                  <c:v>31782</c:v>
                </c:pt>
                <c:pt idx="360">
                  <c:v>31837</c:v>
                </c:pt>
                <c:pt idx="361">
                  <c:v>31906.5</c:v>
                </c:pt>
                <c:pt idx="362">
                  <c:v>31941.5</c:v>
                </c:pt>
                <c:pt idx="363">
                  <c:v>31961</c:v>
                </c:pt>
                <c:pt idx="364">
                  <c:v>31992.5</c:v>
                </c:pt>
                <c:pt idx="365">
                  <c:v>32005</c:v>
                </c:pt>
                <c:pt idx="366">
                  <c:v>32005.5</c:v>
                </c:pt>
                <c:pt idx="367">
                  <c:v>32008</c:v>
                </c:pt>
                <c:pt idx="368">
                  <c:v>32080.5</c:v>
                </c:pt>
                <c:pt idx="369">
                  <c:v>33021</c:v>
                </c:pt>
                <c:pt idx="370">
                  <c:v>33034</c:v>
                </c:pt>
                <c:pt idx="371">
                  <c:v>33092.5</c:v>
                </c:pt>
                <c:pt idx="372">
                  <c:v>33191</c:v>
                </c:pt>
                <c:pt idx="373">
                  <c:v>33705</c:v>
                </c:pt>
                <c:pt idx="374">
                  <c:v>33744</c:v>
                </c:pt>
                <c:pt idx="375">
                  <c:v>33775</c:v>
                </c:pt>
                <c:pt idx="376">
                  <c:v>33777.5</c:v>
                </c:pt>
                <c:pt idx="377">
                  <c:v>33789.5</c:v>
                </c:pt>
                <c:pt idx="378">
                  <c:v>33792</c:v>
                </c:pt>
                <c:pt idx="379">
                  <c:v>33836</c:v>
                </c:pt>
                <c:pt idx="380">
                  <c:v>33838.5</c:v>
                </c:pt>
                <c:pt idx="381">
                  <c:v>33863</c:v>
                </c:pt>
                <c:pt idx="382">
                  <c:v>33863</c:v>
                </c:pt>
                <c:pt idx="383">
                  <c:v>33865.5</c:v>
                </c:pt>
                <c:pt idx="384">
                  <c:v>33865.5</c:v>
                </c:pt>
                <c:pt idx="385">
                  <c:v>33865.5</c:v>
                </c:pt>
                <c:pt idx="386">
                  <c:v>33865.5</c:v>
                </c:pt>
                <c:pt idx="387">
                  <c:v>33865.5</c:v>
                </c:pt>
                <c:pt idx="388">
                  <c:v>33868</c:v>
                </c:pt>
                <c:pt idx="389">
                  <c:v>33868</c:v>
                </c:pt>
                <c:pt idx="390">
                  <c:v>33868</c:v>
                </c:pt>
                <c:pt idx="391">
                  <c:v>33868</c:v>
                </c:pt>
                <c:pt idx="392">
                  <c:v>33893</c:v>
                </c:pt>
                <c:pt idx="393">
                  <c:v>33904.5</c:v>
                </c:pt>
                <c:pt idx="394">
                  <c:v>33907</c:v>
                </c:pt>
                <c:pt idx="395">
                  <c:v>33925.5</c:v>
                </c:pt>
                <c:pt idx="396">
                  <c:v>34543</c:v>
                </c:pt>
                <c:pt idx="397">
                  <c:v>34601.5</c:v>
                </c:pt>
                <c:pt idx="398">
                  <c:v>34601.5</c:v>
                </c:pt>
                <c:pt idx="399">
                  <c:v>34601.5</c:v>
                </c:pt>
                <c:pt idx="400">
                  <c:v>34641.5</c:v>
                </c:pt>
                <c:pt idx="401">
                  <c:v>34651</c:v>
                </c:pt>
                <c:pt idx="402">
                  <c:v>34662.5</c:v>
                </c:pt>
                <c:pt idx="403">
                  <c:v>34670</c:v>
                </c:pt>
                <c:pt idx="404">
                  <c:v>34733.5</c:v>
                </c:pt>
                <c:pt idx="405">
                  <c:v>34736</c:v>
                </c:pt>
                <c:pt idx="406">
                  <c:v>34736</c:v>
                </c:pt>
                <c:pt idx="407">
                  <c:v>34762.5</c:v>
                </c:pt>
                <c:pt idx="408">
                  <c:v>34765</c:v>
                </c:pt>
                <c:pt idx="409">
                  <c:v>34800</c:v>
                </c:pt>
                <c:pt idx="410">
                  <c:v>34809</c:v>
                </c:pt>
                <c:pt idx="411">
                  <c:v>34811.5</c:v>
                </c:pt>
                <c:pt idx="412">
                  <c:v>35428</c:v>
                </c:pt>
                <c:pt idx="413">
                  <c:v>35536</c:v>
                </c:pt>
                <c:pt idx="414">
                  <c:v>35542.5</c:v>
                </c:pt>
                <c:pt idx="415">
                  <c:v>35562</c:v>
                </c:pt>
                <c:pt idx="416">
                  <c:v>35572</c:v>
                </c:pt>
                <c:pt idx="417">
                  <c:v>35574.5</c:v>
                </c:pt>
                <c:pt idx="418">
                  <c:v>35682</c:v>
                </c:pt>
                <c:pt idx="419">
                  <c:v>35682</c:v>
                </c:pt>
                <c:pt idx="420">
                  <c:v>35682</c:v>
                </c:pt>
                <c:pt idx="421">
                  <c:v>36321</c:v>
                </c:pt>
                <c:pt idx="422">
                  <c:v>36442.5</c:v>
                </c:pt>
                <c:pt idx="423">
                  <c:v>36507</c:v>
                </c:pt>
                <c:pt idx="424">
                  <c:v>36630.5</c:v>
                </c:pt>
                <c:pt idx="425">
                  <c:v>36630.5</c:v>
                </c:pt>
                <c:pt idx="426">
                  <c:v>36630.5</c:v>
                </c:pt>
                <c:pt idx="427">
                  <c:v>37417</c:v>
                </c:pt>
                <c:pt idx="428">
                  <c:v>38216</c:v>
                </c:pt>
                <c:pt idx="429">
                  <c:v>38438</c:v>
                </c:pt>
                <c:pt idx="430">
                  <c:v>39128</c:v>
                </c:pt>
                <c:pt idx="431">
                  <c:v>39198</c:v>
                </c:pt>
                <c:pt idx="432">
                  <c:v>39934</c:v>
                </c:pt>
                <c:pt idx="433">
                  <c:v>40014.5</c:v>
                </c:pt>
                <c:pt idx="434">
                  <c:v>40810</c:v>
                </c:pt>
                <c:pt idx="435">
                  <c:v>40970.5</c:v>
                </c:pt>
                <c:pt idx="436">
                  <c:v>41015</c:v>
                </c:pt>
                <c:pt idx="437">
                  <c:v>41137</c:v>
                </c:pt>
                <c:pt idx="438">
                  <c:v>41651.5</c:v>
                </c:pt>
                <c:pt idx="439">
                  <c:v>41766</c:v>
                </c:pt>
                <c:pt idx="440">
                  <c:v>41927</c:v>
                </c:pt>
                <c:pt idx="441">
                  <c:v>41971</c:v>
                </c:pt>
                <c:pt idx="442">
                  <c:v>42682</c:v>
                </c:pt>
                <c:pt idx="443">
                  <c:v>42717.5</c:v>
                </c:pt>
                <c:pt idx="444">
                  <c:v>42717.5</c:v>
                </c:pt>
                <c:pt idx="445">
                  <c:v>42717.5</c:v>
                </c:pt>
                <c:pt idx="446">
                  <c:v>42790</c:v>
                </c:pt>
                <c:pt idx="447">
                  <c:v>43533</c:v>
                </c:pt>
                <c:pt idx="448">
                  <c:v>43533</c:v>
                </c:pt>
                <c:pt idx="449">
                  <c:v>43618.5</c:v>
                </c:pt>
                <c:pt idx="450">
                  <c:v>43665</c:v>
                </c:pt>
                <c:pt idx="451">
                  <c:v>43702</c:v>
                </c:pt>
                <c:pt idx="452">
                  <c:v>43709</c:v>
                </c:pt>
                <c:pt idx="453">
                  <c:v>43822</c:v>
                </c:pt>
                <c:pt idx="454">
                  <c:v>44417</c:v>
                </c:pt>
                <c:pt idx="455">
                  <c:v>44497.5</c:v>
                </c:pt>
                <c:pt idx="456">
                  <c:v>44530.5</c:v>
                </c:pt>
                <c:pt idx="457">
                  <c:v>44584</c:v>
                </c:pt>
                <c:pt idx="458">
                  <c:v>44636</c:v>
                </c:pt>
                <c:pt idx="459">
                  <c:v>45484</c:v>
                </c:pt>
                <c:pt idx="460">
                  <c:v>45648</c:v>
                </c:pt>
                <c:pt idx="461">
                  <c:v>46145</c:v>
                </c:pt>
                <c:pt idx="462">
                  <c:v>46176</c:v>
                </c:pt>
                <c:pt idx="463">
                  <c:v>46211</c:v>
                </c:pt>
                <c:pt idx="464">
                  <c:v>46284</c:v>
                </c:pt>
                <c:pt idx="465">
                  <c:v>46288.5</c:v>
                </c:pt>
                <c:pt idx="466">
                  <c:v>46361.5</c:v>
                </c:pt>
                <c:pt idx="467">
                  <c:v>46477</c:v>
                </c:pt>
                <c:pt idx="468">
                  <c:v>47101</c:v>
                </c:pt>
                <c:pt idx="469">
                  <c:v>47259</c:v>
                </c:pt>
                <c:pt idx="470">
                  <c:v>48086</c:v>
                </c:pt>
                <c:pt idx="471">
                  <c:v>48166</c:v>
                </c:pt>
                <c:pt idx="472">
                  <c:v>48274</c:v>
                </c:pt>
              </c:numCache>
            </c:numRef>
          </c:xVal>
          <c:yVal>
            <c:numRef>
              <c:f>'Active 1'!$AC$21:$AC$650</c:f>
              <c:numCache>
                <c:formatCode>General</c:formatCode>
                <c:ptCount val="630"/>
                <c:pt idx="0">
                  <c:v>-2.9923599246951468E-4</c:v>
                </c:pt>
                <c:pt idx="1">
                  <c:v>-1.713258994817269E-3</c:v>
                </c:pt>
                <c:pt idx="2">
                  <c:v>-1.0620302532398842E-3</c:v>
                </c:pt>
                <c:pt idx="3">
                  <c:v>-8.4675846394085229E-4</c:v>
                </c:pt>
                <c:pt idx="4">
                  <c:v>1.4612831892269074E-3</c:v>
                </c:pt>
                <c:pt idx="5">
                  <c:v>-2.2618300053411644E-3</c:v>
                </c:pt>
                <c:pt idx="6">
                  <c:v>2.9098076376072183E-3</c:v>
                </c:pt>
                <c:pt idx="7">
                  <c:v>6.8028155725952024E-4</c:v>
                </c:pt>
                <c:pt idx="8">
                  <c:v>-2.2286672502376753E-3</c:v>
                </c:pt>
                <c:pt idx="9">
                  <c:v>5.2816724434713623E-3</c:v>
                </c:pt>
                <c:pt idx="10">
                  <c:v>6.4547662669335575E-3</c:v>
                </c:pt>
                <c:pt idx="11">
                  <c:v>3.6247308010756004E-3</c:v>
                </c:pt>
                <c:pt idx="12">
                  <c:v>3.4947207968525312E-3</c:v>
                </c:pt>
                <c:pt idx="13">
                  <c:v>-7.2937901600041519E-3</c:v>
                </c:pt>
                <c:pt idx="14">
                  <c:v>-5.6579451565116224E-3</c:v>
                </c:pt>
                <c:pt idx="15">
                  <c:v>-7.0840430339457758E-3</c:v>
                </c:pt>
                <c:pt idx="16">
                  <c:v>-1.4966724366231615E-2</c:v>
                </c:pt>
                <c:pt idx="17">
                  <c:v>1.4570794146375606E-2</c:v>
                </c:pt>
                <c:pt idx="18">
                  <c:v>-1.408213231714065E-3</c:v>
                </c:pt>
                <c:pt idx="19">
                  <c:v>-2.4726403535678546E-3</c:v>
                </c:pt>
                <c:pt idx="20">
                  <c:v>-1.1965701185342559E-2</c:v>
                </c:pt>
                <c:pt idx="21">
                  <c:v>-2.3839447666153344E-3</c:v>
                </c:pt>
                <c:pt idx="22">
                  <c:v>-8.070266415506273E-3</c:v>
                </c:pt>
                <c:pt idx="23">
                  <c:v>1.6580374901011569E-3</c:v>
                </c:pt>
                <c:pt idx="24">
                  <c:v>-5.8362708999712114E-3</c:v>
                </c:pt>
                <c:pt idx="25">
                  <c:v>-1.5505925334558933E-2</c:v>
                </c:pt>
                <c:pt idx="26">
                  <c:v>-5.3479064670308805E-3</c:v>
                </c:pt>
                <c:pt idx="27">
                  <c:v>-1.3313697544730028E-2</c:v>
                </c:pt>
                <c:pt idx="28">
                  <c:v>7.3044990339077645E-4</c:v>
                </c:pt>
                <c:pt idx="29">
                  <c:v>-1.4903774851859824E-2</c:v>
                </c:pt>
                <c:pt idx="30">
                  <c:v>-1.0193757216581147E-2</c:v>
                </c:pt>
                <c:pt idx="31">
                  <c:v>2.3927776880527038E-3</c:v>
                </c:pt>
                <c:pt idx="32">
                  <c:v>1.7794528762924214E-4</c:v>
                </c:pt>
                <c:pt idx="33">
                  <c:v>-3.3030818988696656E-3</c:v>
                </c:pt>
                <c:pt idx="34">
                  <c:v>-1.460065290468323E-2</c:v>
                </c:pt>
                <c:pt idx="35">
                  <c:v>-4.696285777382285E-4</c:v>
                </c:pt>
                <c:pt idx="36">
                  <c:v>2.5842034706424072E-4</c:v>
                </c:pt>
                <c:pt idx="37">
                  <c:v>1.0597680147017494E-3</c:v>
                </c:pt>
                <c:pt idx="38">
                  <c:v>1.161113121078361E-3</c:v>
                </c:pt>
                <c:pt idx="39">
                  <c:v>-2.0635659889638155E-2</c:v>
                </c:pt>
                <c:pt idx="40">
                  <c:v>-1.8135263335355971E-2</c:v>
                </c:pt>
                <c:pt idx="41">
                  <c:v>-1.6194488181419525E-3</c:v>
                </c:pt>
                <c:pt idx="42">
                  <c:v>4.853771828190856E-3</c:v>
                </c:pt>
                <c:pt idx="43">
                  <c:v>6.8537718285983096E-3</c:v>
                </c:pt>
                <c:pt idx="44">
                  <c:v>8.3532717131642106E-3</c:v>
                </c:pt>
                <c:pt idx="45">
                  <c:v>-1.1468287235141886E-3</c:v>
                </c:pt>
                <c:pt idx="46">
                  <c:v>-1.1472319029956352E-3</c:v>
                </c:pt>
                <c:pt idx="47">
                  <c:v>-5.6508556906803842E-3</c:v>
                </c:pt>
                <c:pt idx="48">
                  <c:v>3.7476464383694313E-3</c:v>
                </c:pt>
                <c:pt idx="49">
                  <c:v>4.1472133944910686E-3</c:v>
                </c:pt>
                <c:pt idx="50">
                  <c:v>4.0466688945440463E-3</c:v>
                </c:pt>
                <c:pt idx="51">
                  <c:v>4.2461208554588417E-3</c:v>
                </c:pt>
                <c:pt idx="52">
                  <c:v>3.0450141553730395E-3</c:v>
                </c:pt>
                <c:pt idx="53">
                  <c:v>-1.1550972910386176E-3</c:v>
                </c:pt>
                <c:pt idx="54">
                  <c:v>-1.4157356096268281E-2</c:v>
                </c:pt>
                <c:pt idx="55">
                  <c:v>-2.1625259499907443E-3</c:v>
                </c:pt>
                <c:pt idx="56">
                  <c:v>-6.6665850438656707E-3</c:v>
                </c:pt>
                <c:pt idx="57">
                  <c:v>1.8297186840195295E-3</c:v>
                </c:pt>
                <c:pt idx="58">
                  <c:v>5.8284160009413333E-3</c:v>
                </c:pt>
                <c:pt idx="59">
                  <c:v>-5.1761213349795498E-3</c:v>
                </c:pt>
                <c:pt idx="60">
                  <c:v>4.8238786670577183E-3</c:v>
                </c:pt>
                <c:pt idx="61">
                  <c:v>3.8230605595530459E-3</c:v>
                </c:pt>
                <c:pt idx="62">
                  <c:v>-8.1774877484275532E-3</c:v>
                </c:pt>
                <c:pt idx="63">
                  <c:v>-2.7774877465998327E-3</c:v>
                </c:pt>
                <c:pt idx="64">
                  <c:v>-1.178868696802976E-3</c:v>
                </c:pt>
                <c:pt idx="65">
                  <c:v>1.1811353749764726E-2</c:v>
                </c:pt>
                <c:pt idx="66">
                  <c:v>-1.9193789449034548E-2</c:v>
                </c:pt>
                <c:pt idx="67">
                  <c:v>-1.8193789445192843E-2</c:v>
                </c:pt>
                <c:pt idx="68">
                  <c:v>-1.6193789444785389E-2</c:v>
                </c:pt>
                <c:pt idx="69">
                  <c:v>-1.6193789444785389E-2</c:v>
                </c:pt>
                <c:pt idx="70">
                  <c:v>-1.4193789444377936E-2</c:v>
                </c:pt>
                <c:pt idx="71">
                  <c:v>-1.4193789444377936E-2</c:v>
                </c:pt>
                <c:pt idx="72">
                  <c:v>-1.2193789443970482E-2</c:v>
                </c:pt>
                <c:pt idx="73">
                  <c:v>-1.2193789443970482E-2</c:v>
                </c:pt>
                <c:pt idx="74">
                  <c:v>2.0869494503446537E-2</c:v>
                </c:pt>
                <c:pt idx="75">
                  <c:v>1.3865330262894333E-2</c:v>
                </c:pt>
                <c:pt idx="76">
                  <c:v>9.3489068724409152E-3</c:v>
                </c:pt>
                <c:pt idx="77">
                  <c:v>1.1348906872848369E-2</c:v>
                </c:pt>
                <c:pt idx="78">
                  <c:v>-8.6936586102662403E-3</c:v>
                </c:pt>
                <c:pt idx="79">
                  <c:v>-1.0728881141143454E-2</c:v>
                </c:pt>
                <c:pt idx="80">
                  <c:v>-4.2469453127202128E-3</c:v>
                </c:pt>
                <c:pt idx="81">
                  <c:v>2.2299260495289436E-3</c:v>
                </c:pt>
                <c:pt idx="82">
                  <c:v>2.2135922024940011E-3</c:v>
                </c:pt>
                <c:pt idx="83">
                  <c:v>-1.3216102382096473E-4</c:v>
                </c:pt>
                <c:pt idx="84">
                  <c:v>5.3638433250625811E-3</c:v>
                </c:pt>
                <c:pt idx="85">
                  <c:v>1.7856633947556801E-2</c:v>
                </c:pt>
                <c:pt idx="86">
                  <c:v>-6.6441684609185522E-3</c:v>
                </c:pt>
                <c:pt idx="87">
                  <c:v>-3.3660274139719226E-2</c:v>
                </c:pt>
                <c:pt idx="88">
                  <c:v>2.7060266031234265E-3</c:v>
                </c:pt>
                <c:pt idx="89">
                  <c:v>8.7060265970698297E-3</c:v>
                </c:pt>
                <c:pt idx="90">
                  <c:v>9.7060266009115354E-3</c:v>
                </c:pt>
                <c:pt idx="91">
                  <c:v>1.0184609371934036E-2</c:v>
                </c:pt>
                <c:pt idx="92">
                  <c:v>-4.3196955625417754E-3</c:v>
                </c:pt>
                <c:pt idx="93">
                  <c:v>-7.3317876357433739E-3</c:v>
                </c:pt>
                <c:pt idx="94">
                  <c:v>-6.3317876391776259E-3</c:v>
                </c:pt>
                <c:pt idx="95">
                  <c:v>2.5682123615441491E-3</c:v>
                </c:pt>
                <c:pt idx="96">
                  <c:v>2.9682123659912144E-3</c:v>
                </c:pt>
                <c:pt idx="97">
                  <c:v>3.2682123656885345E-3</c:v>
                </c:pt>
                <c:pt idx="98">
                  <c:v>8.2088922383465046E-4</c:v>
                </c:pt>
                <c:pt idx="99">
                  <c:v>4.6550665667755356E-3</c:v>
                </c:pt>
                <c:pt idx="100">
                  <c:v>3.0052842426093809E-3</c:v>
                </c:pt>
                <c:pt idx="101">
                  <c:v>-1.4578915600024729E-2</c:v>
                </c:pt>
                <c:pt idx="102">
                  <c:v>7.6598452282451712E-4</c:v>
                </c:pt>
                <c:pt idx="103">
                  <c:v>1.1659845199956248E-3</c:v>
                </c:pt>
                <c:pt idx="104">
                  <c:v>-8.7599863545888279E-5</c:v>
                </c:pt>
                <c:pt idx="105">
                  <c:v>2.6124001337299932E-3</c:v>
                </c:pt>
                <c:pt idx="106">
                  <c:v>-1.6747802384248223E-4</c:v>
                </c:pt>
                <c:pt idx="107">
                  <c:v>2.2065703051715735E-5</c:v>
                </c:pt>
                <c:pt idx="108">
                  <c:v>4.2206570022282341E-4</c:v>
                </c:pt>
                <c:pt idx="109">
                  <c:v>-5.7010778536936632E-3</c:v>
                </c:pt>
                <c:pt idx="110">
                  <c:v>-1.5539031382370075E-3</c:v>
                </c:pt>
                <c:pt idx="111">
                  <c:v>1.4910568776351413E-2</c:v>
                </c:pt>
                <c:pt idx="112">
                  <c:v>-1.6584025136876721E-3</c:v>
                </c:pt>
                <c:pt idx="113">
                  <c:v>-1.2251743736949726E-2</c:v>
                </c:pt>
                <c:pt idx="114">
                  <c:v>-1.7159531994691488E-3</c:v>
                </c:pt>
                <c:pt idx="115">
                  <c:v>-8.7379529913007847E-4</c:v>
                </c:pt>
                <c:pt idx="116">
                  <c:v>-6.7379530418250344E-4</c:v>
                </c:pt>
                <c:pt idx="117">
                  <c:v>-1.7379530226165063E-4</c:v>
                </c:pt>
                <c:pt idx="118">
                  <c:v>-5.0282299856449497E-4</c:v>
                </c:pt>
                <c:pt idx="119">
                  <c:v>-4.0282299381474984E-4</c:v>
                </c:pt>
                <c:pt idx="120">
                  <c:v>-2.0282299886717481E-4</c:v>
                </c:pt>
                <c:pt idx="121">
                  <c:v>-1.743500885559135E-3</c:v>
                </c:pt>
                <c:pt idx="122">
                  <c:v>-1.0435008886907071E-3</c:v>
                </c:pt>
                <c:pt idx="123">
                  <c:v>-4.6580396802199248E-3</c:v>
                </c:pt>
                <c:pt idx="124">
                  <c:v>-3.3580396839568566E-3</c:v>
                </c:pt>
                <c:pt idx="125">
                  <c:v>-5.8738726676381275E-3</c:v>
                </c:pt>
                <c:pt idx="126">
                  <c:v>-2.0855736750420156E-3</c:v>
                </c:pt>
                <c:pt idx="127">
                  <c:v>-1.3855736708976302E-3</c:v>
                </c:pt>
                <c:pt idx="128">
                  <c:v>3.9997952236816708E-3</c:v>
                </c:pt>
                <c:pt idx="129">
                  <c:v>4.7997952252998438E-3</c:v>
                </c:pt>
                <c:pt idx="130">
                  <c:v>-1.9148412369190126E-3</c:v>
                </c:pt>
                <c:pt idx="131">
                  <c:v>-1.4841233985346536E-5</c:v>
                </c:pt>
                <c:pt idx="132">
                  <c:v>-5.2948302645783318E-4</c:v>
                </c:pt>
                <c:pt idx="133">
                  <c:v>1.3705169764758329E-3</c:v>
                </c:pt>
                <c:pt idx="134">
                  <c:v>2.0265598240910843E-3</c:v>
                </c:pt>
                <c:pt idx="135">
                  <c:v>-1.1615129620060893E-3</c:v>
                </c:pt>
                <c:pt idx="136">
                  <c:v>-1.3326548919010278E-3</c:v>
                </c:pt>
                <c:pt idx="137">
                  <c:v>-1.0326548922037077E-3</c:v>
                </c:pt>
                <c:pt idx="138">
                  <c:v>-1.0326548922037077E-3</c:v>
                </c:pt>
                <c:pt idx="139">
                  <c:v>-1.0326548922037077E-3</c:v>
                </c:pt>
                <c:pt idx="140">
                  <c:v>-3.3265489533527981E-4</c:v>
                </c:pt>
                <c:pt idx="141">
                  <c:v>-8.3622266971397768E-3</c:v>
                </c:pt>
                <c:pt idx="142">
                  <c:v>-3.3622266997591216E-3</c:v>
                </c:pt>
                <c:pt idx="143">
                  <c:v>1.5370917786209914E-3</c:v>
                </c:pt>
                <c:pt idx="144">
                  <c:v>-1.6145080742305529E-3</c:v>
                </c:pt>
                <c:pt idx="145">
                  <c:v>4.8549192365068827E-4</c:v>
                </c:pt>
                <c:pt idx="146">
                  <c:v>-2.2615732136953143E-3</c:v>
                </c:pt>
                <c:pt idx="147">
                  <c:v>-1.661573214300674E-3</c:v>
                </c:pt>
                <c:pt idx="148">
                  <c:v>-8.7678956445692846E-4</c:v>
                </c:pt>
                <c:pt idx="149">
                  <c:v>-7.7678956698314094E-4</c:v>
                </c:pt>
                <c:pt idx="150">
                  <c:v>-5.9879063968960866E-4</c:v>
                </c:pt>
                <c:pt idx="151">
                  <c:v>1.2012093584943123E-3</c:v>
                </c:pt>
                <c:pt idx="152">
                  <c:v>-4.9139848545727283E-3</c:v>
                </c:pt>
                <c:pt idx="153">
                  <c:v>-1.913984850323569E-3</c:v>
                </c:pt>
                <c:pt idx="154">
                  <c:v>2.02201699921703E-3</c:v>
                </c:pt>
                <c:pt idx="155">
                  <c:v>-1.581143422868414E-3</c:v>
                </c:pt>
                <c:pt idx="156">
                  <c:v>1.1888530302069489E-2</c:v>
                </c:pt>
                <c:pt idx="157">
                  <c:v>1.488853029904269E-2</c:v>
                </c:pt>
                <c:pt idx="158">
                  <c:v>-6.2663022502257304E-4</c:v>
                </c:pt>
                <c:pt idx="159">
                  <c:v>-1.1690703072988751E-3</c:v>
                </c:pt>
                <c:pt idx="160">
                  <c:v>-6.6907030537802226E-4</c:v>
                </c:pt>
                <c:pt idx="161">
                  <c:v>-1.7657450391960899E-3</c:v>
                </c:pt>
                <c:pt idx="162">
                  <c:v>-1.4657450394987698E-3</c:v>
                </c:pt>
                <c:pt idx="163">
                  <c:v>-6.8026349211282311E-4</c:v>
                </c:pt>
                <c:pt idx="164">
                  <c:v>-5.8026349463903559E-4</c:v>
                </c:pt>
                <c:pt idx="165">
                  <c:v>-8.5786048944916371E-4</c:v>
                </c:pt>
                <c:pt idx="166">
                  <c:v>6.4213950903743711E-4</c:v>
                </c:pt>
                <c:pt idx="167">
                  <c:v>7.0934095704557054E-4</c:v>
                </c:pt>
                <c:pt idx="168">
                  <c:v>1.9093409558348512E-3</c:v>
                </c:pt>
                <c:pt idx="169">
                  <c:v>2.9093409596765568E-3</c:v>
                </c:pt>
                <c:pt idx="170">
                  <c:v>5.2668026862285749E-3</c:v>
                </c:pt>
                <c:pt idx="171">
                  <c:v>8.2712653796407354E-4</c:v>
                </c:pt>
                <c:pt idx="172">
                  <c:v>1.5271265348325014E-3</c:v>
                </c:pt>
                <c:pt idx="173">
                  <c:v>1.8271265345298215E-3</c:v>
                </c:pt>
                <c:pt idx="174">
                  <c:v>1.2956267432024521E-3</c:v>
                </c:pt>
                <c:pt idx="175">
                  <c:v>1.5956267428997722E-3</c:v>
                </c:pt>
                <c:pt idx="176">
                  <c:v>3.6956267407810134E-3</c:v>
                </c:pt>
                <c:pt idx="177">
                  <c:v>1.4929745702605413E-3</c:v>
                </c:pt>
                <c:pt idx="178">
                  <c:v>1.6929745652081163E-3</c:v>
                </c:pt>
                <c:pt idx="179">
                  <c:v>3.0929745662209296E-3</c:v>
                </c:pt>
                <c:pt idx="180">
                  <c:v>1.6599739121296031E-3</c:v>
                </c:pt>
                <c:pt idx="181">
                  <c:v>1.6599739121296031E-3</c:v>
                </c:pt>
                <c:pt idx="182">
                  <c:v>-8.0486346646066881E-3</c:v>
                </c:pt>
                <c:pt idx="183">
                  <c:v>-2.279887120651275E-3</c:v>
                </c:pt>
                <c:pt idx="184">
                  <c:v>-6.7930045984083004E-3</c:v>
                </c:pt>
                <c:pt idx="185">
                  <c:v>-3.8087425053307117E-3</c:v>
                </c:pt>
                <c:pt idx="186">
                  <c:v>2.6766113827139004E-2</c:v>
                </c:pt>
                <c:pt idx="187">
                  <c:v>-1.4884598253289139E-3</c:v>
                </c:pt>
                <c:pt idx="188">
                  <c:v>9.1154017224964745E-4</c:v>
                </c:pt>
                <c:pt idx="189">
                  <c:v>2.5115401754859934E-3</c:v>
                </c:pt>
                <c:pt idx="190">
                  <c:v>1.7237137743987968E-3</c:v>
                </c:pt>
                <c:pt idx="191">
                  <c:v>1.9237137766223295E-3</c:v>
                </c:pt>
                <c:pt idx="192">
                  <c:v>2.7237137782405024E-3</c:v>
                </c:pt>
                <c:pt idx="193">
                  <c:v>7.5328823627029973E-4</c:v>
                </c:pt>
                <c:pt idx="194">
                  <c:v>2.153288237283113E-3</c:v>
                </c:pt>
                <c:pt idx="195">
                  <c:v>2.2532882347569005E-3</c:v>
                </c:pt>
                <c:pt idx="196">
                  <c:v>3.153288233848861E-3</c:v>
                </c:pt>
                <c:pt idx="197">
                  <c:v>3.6407676943132489E-3</c:v>
                </c:pt>
                <c:pt idx="198">
                  <c:v>6.6157309851211793E-3</c:v>
                </c:pt>
                <c:pt idx="199">
                  <c:v>1.5565675011804586E-2</c:v>
                </c:pt>
                <c:pt idx="200">
                  <c:v>5.0431573696014392E-3</c:v>
                </c:pt>
                <c:pt idx="201">
                  <c:v>4.0181432505736608E-3</c:v>
                </c:pt>
                <c:pt idx="202">
                  <c:v>1.3505638349201612E-2</c:v>
                </c:pt>
                <c:pt idx="203">
                  <c:v>-6.8651189385898759E-6</c:v>
                </c:pt>
                <c:pt idx="204">
                  <c:v>-8.193671558254928E-4</c:v>
                </c:pt>
                <c:pt idx="205">
                  <c:v>2.4081491486560025E-3</c:v>
                </c:pt>
                <c:pt idx="206">
                  <c:v>2.9081491505768553E-3</c:v>
                </c:pt>
                <c:pt idx="207">
                  <c:v>8.8831658384500023E-3</c:v>
                </c:pt>
                <c:pt idx="208">
                  <c:v>3.3706763044604598E-3</c:v>
                </c:pt>
                <c:pt idx="209">
                  <c:v>9.3357130847286363E-3</c:v>
                </c:pt>
                <c:pt idx="210">
                  <c:v>1.1823228894822971E-2</c:v>
                </c:pt>
                <c:pt idx="211">
                  <c:v>1.1310746101037758E-2</c:v>
                </c:pt>
                <c:pt idx="212">
                  <c:v>6.7982647045038147E-3</c:v>
                </c:pt>
                <c:pt idx="213">
                  <c:v>1.7733061045247384E-3</c:v>
                </c:pt>
                <c:pt idx="214">
                  <c:v>-5.3917111625056968E-4</c:v>
                </c:pt>
                <c:pt idx="215">
                  <c:v>-2.2516469414776558E-3</c:v>
                </c:pt>
                <c:pt idx="216">
                  <c:v>2.6884883533655618E-3</c:v>
                </c:pt>
                <c:pt idx="217">
                  <c:v>7.6635540958381043E-3</c:v>
                </c:pt>
                <c:pt idx="218">
                  <c:v>1.011619410223609E-2</c:v>
                </c:pt>
                <c:pt idx="219">
                  <c:v>5.6037342118951949E-3</c:v>
                </c:pt>
                <c:pt idx="220">
                  <c:v>7.0314936503624165E-3</c:v>
                </c:pt>
                <c:pt idx="221">
                  <c:v>-5.0585435084764263E-4</c:v>
                </c:pt>
                <c:pt idx="222">
                  <c:v>1.1941456498624908E-3</c:v>
                </c:pt>
                <c:pt idx="223">
                  <c:v>1.9816989965538157E-3</c:v>
                </c:pt>
                <c:pt idx="224">
                  <c:v>1.1469253687164768E-2</c:v>
                </c:pt>
                <c:pt idx="225">
                  <c:v>1.1444367073647099E-2</c:v>
                </c:pt>
                <c:pt idx="226">
                  <c:v>2.5219736762618628E-3</c:v>
                </c:pt>
                <c:pt idx="227">
                  <c:v>2.7219736784853954E-3</c:v>
                </c:pt>
                <c:pt idx="228">
                  <c:v>3.1970971633482614E-3</c:v>
                </c:pt>
                <c:pt idx="229">
                  <c:v>3.8466089202132681E-4</c:v>
                </c:pt>
                <c:pt idx="230">
                  <c:v>-1.2777406571097549E-4</c:v>
                </c:pt>
                <c:pt idx="231">
                  <c:v>1.8125564910680125E-3</c:v>
                </c:pt>
                <c:pt idx="232">
                  <c:v>5.7280763098553761E-3</c:v>
                </c:pt>
                <c:pt idx="233">
                  <c:v>5.5940244956952517E-3</c:v>
                </c:pt>
                <c:pt idx="234">
                  <c:v>3.5692164214480848E-3</c:v>
                </c:pt>
                <c:pt idx="235">
                  <c:v>-5.2993451771304045E-3</c:v>
                </c:pt>
                <c:pt idx="236">
                  <c:v>-1.336853875540403E-3</c:v>
                </c:pt>
                <c:pt idx="237">
                  <c:v>4.603924164368195E-3</c:v>
                </c:pt>
                <c:pt idx="238">
                  <c:v>9.8450977521111205E-4</c:v>
                </c:pt>
                <c:pt idx="239">
                  <c:v>9.6014968565395764E-4</c:v>
                </c:pt>
                <c:pt idx="240">
                  <c:v>-3.5520290846297736E-3</c:v>
                </c:pt>
                <c:pt idx="241">
                  <c:v>-1.1713360152525998E-3</c:v>
                </c:pt>
                <c:pt idx="242">
                  <c:v>1.7538729644819839E-4</c:v>
                </c:pt>
                <c:pt idx="243">
                  <c:v>-5.3951248998208856E-3</c:v>
                </c:pt>
                <c:pt idx="244">
                  <c:v>-2.5992151560053356E-3</c:v>
                </c:pt>
                <c:pt idx="245">
                  <c:v>9.8303765412780381E-3</c:v>
                </c:pt>
                <c:pt idx="246">
                  <c:v>1.3182397935841972E-3</c:v>
                </c:pt>
                <c:pt idx="247">
                  <c:v>2.8061038300603303E-3</c:v>
                </c:pt>
                <c:pt idx="248">
                  <c:v>9.7963956054412382E-3</c:v>
                </c:pt>
                <c:pt idx="249">
                  <c:v>-2.7060313725708884E-3</c:v>
                </c:pt>
                <c:pt idx="250">
                  <c:v>7.2842610113803552E-3</c:v>
                </c:pt>
                <c:pt idx="251">
                  <c:v>-2.278728170236749E-4</c:v>
                </c:pt>
                <c:pt idx="252">
                  <c:v>6.9934012603289908E-4</c:v>
                </c:pt>
                <c:pt idx="253">
                  <c:v>-1.812788408980387E-3</c:v>
                </c:pt>
                <c:pt idx="254">
                  <c:v>6.6653821191598878E-3</c:v>
                </c:pt>
                <c:pt idx="255">
                  <c:v>2.2290050400813194E-3</c:v>
                </c:pt>
                <c:pt idx="256">
                  <c:v>4.5926346457499934E-3</c:v>
                </c:pt>
                <c:pt idx="257">
                  <c:v>1.0558694932565379E-2</c:v>
                </c:pt>
                <c:pt idx="258">
                  <c:v>3.6465749953449728E-3</c:v>
                </c:pt>
                <c:pt idx="259">
                  <c:v>5.5344558002444061E-3</c:v>
                </c:pt>
                <c:pt idx="260">
                  <c:v>1.9981025736814373E-3</c:v>
                </c:pt>
                <c:pt idx="261">
                  <c:v>2.4859862880941136E-3</c:v>
                </c:pt>
                <c:pt idx="262">
                  <c:v>5.4762937703619202E-3</c:v>
                </c:pt>
                <c:pt idx="263">
                  <c:v>1.0973870720535739E-2</c:v>
                </c:pt>
                <c:pt idx="264">
                  <c:v>2.4399509689465165E-3</c:v>
                </c:pt>
                <c:pt idx="265">
                  <c:v>1.8439950972206146E-2</c:v>
                </c:pt>
                <c:pt idx="266">
                  <c:v>-8.2721618582164563E-3</c:v>
                </c:pt>
                <c:pt idx="267">
                  <c:v>-4.1721618526518039E-3</c:v>
                </c:pt>
                <c:pt idx="268">
                  <c:v>7.2783814725506379E-4</c:v>
                </c:pt>
                <c:pt idx="269">
                  <c:v>2.1278381409919195E-3</c:v>
                </c:pt>
                <c:pt idx="270">
                  <c:v>4.9278381430175461E-3</c:v>
                </c:pt>
                <c:pt idx="271">
                  <c:v>1.0891503942560901E-2</c:v>
                </c:pt>
                <c:pt idx="272">
                  <c:v>4.369706500186088E-3</c:v>
                </c:pt>
                <c:pt idx="273">
                  <c:v>8.5759779734141672E-4</c:v>
                </c:pt>
                <c:pt idx="274">
                  <c:v>3.3454898100104546E-3</c:v>
                </c:pt>
                <c:pt idx="275">
                  <c:v>-1.1908299352269558E-3</c:v>
                </c:pt>
                <c:pt idx="276">
                  <c:v>-4.2150396019457192E-3</c:v>
                </c:pt>
                <c:pt idx="277">
                  <c:v>-3.7271433803479498E-3</c:v>
                </c:pt>
                <c:pt idx="278">
                  <c:v>-7.2973316398038668E-3</c:v>
                </c:pt>
                <c:pt idx="279">
                  <c:v>1.032503221055317E-3</c:v>
                </c:pt>
                <c:pt idx="280">
                  <c:v>-1.7461820879822731E-2</c:v>
                </c:pt>
                <c:pt idx="281">
                  <c:v>-1.3826786312647055E-4</c:v>
                </c:pt>
                <c:pt idx="282">
                  <c:v>2.3496518097530922E-3</c:v>
                </c:pt>
                <c:pt idx="283">
                  <c:v>-8.7807751240226994E-3</c:v>
                </c:pt>
                <c:pt idx="284">
                  <c:v>-1.1292847959526897E-2</c:v>
                </c:pt>
                <c:pt idx="285">
                  <c:v>8.492110664700403E-4</c:v>
                </c:pt>
                <c:pt idx="286">
                  <c:v>2.6492110719299189E-3</c:v>
                </c:pt>
                <c:pt idx="287">
                  <c:v>5.6715237132981544E-4</c:v>
                </c:pt>
                <c:pt idx="288">
                  <c:v>4.3688145275588841E-4</c:v>
                </c:pt>
                <c:pt idx="289">
                  <c:v>1.1368814496243163E-3</c:v>
                </c:pt>
                <c:pt idx="290">
                  <c:v>-3.5290442934673288E-3</c:v>
                </c:pt>
                <c:pt idx="291">
                  <c:v>-4.0410245154255675E-3</c:v>
                </c:pt>
                <c:pt idx="292">
                  <c:v>-6.6344575975472442E-3</c:v>
                </c:pt>
                <c:pt idx="293">
                  <c:v>-2.658411220910567E-3</c:v>
                </c:pt>
                <c:pt idx="294">
                  <c:v>-2.0391916410447686E-4</c:v>
                </c:pt>
                <c:pt idx="295">
                  <c:v>-5.2278686425773768E-3</c:v>
                </c:pt>
                <c:pt idx="296">
                  <c:v>-5.1898291636661154E-3</c:v>
                </c:pt>
                <c:pt idx="297">
                  <c:v>-7.5441784422014546E-4</c:v>
                </c:pt>
                <c:pt idx="298">
                  <c:v>-4.2663777514281853E-3</c:v>
                </c:pt>
                <c:pt idx="299">
                  <c:v>-2.7594546231737849E-4</c:v>
                </c:pt>
                <c:pt idx="300">
                  <c:v>2.1209517494723273E-4</c:v>
                </c:pt>
                <c:pt idx="301">
                  <c:v>-1.2998638918480243E-3</c:v>
                </c:pt>
                <c:pt idx="302">
                  <c:v>1.6762188455884952E-3</c:v>
                </c:pt>
                <c:pt idx="303">
                  <c:v>-1.835739339597936E-3</c:v>
                </c:pt>
                <c:pt idx="304">
                  <c:v>1.6491305840514503E-2</c:v>
                </c:pt>
                <c:pt idx="305">
                  <c:v>2.4191305842446997E-2</c:v>
                </c:pt>
                <c:pt idx="306">
                  <c:v>2.6891305839722879E-2</c:v>
                </c:pt>
                <c:pt idx="307">
                  <c:v>2.6891305839722879E-2</c:v>
                </c:pt>
                <c:pt idx="308">
                  <c:v>8.5793564604742245E-3</c:v>
                </c:pt>
                <c:pt idx="309">
                  <c:v>1.0679356458355466E-2</c:v>
                </c:pt>
                <c:pt idx="310">
                  <c:v>1.6179356457656974E-2</c:v>
                </c:pt>
                <c:pt idx="311">
                  <c:v>1.6179356457656974E-2</c:v>
                </c:pt>
                <c:pt idx="312">
                  <c:v>1.8279356455538215E-2</c:v>
                </c:pt>
                <c:pt idx="313">
                  <c:v>1.4554584688004496E-3</c:v>
                </c:pt>
                <c:pt idx="314">
                  <c:v>-1.6143277120711508E-4</c:v>
                </c:pt>
                <c:pt idx="315">
                  <c:v>-5.3711183872574564E-3</c:v>
                </c:pt>
                <c:pt idx="316">
                  <c:v>2.288816095178392E-4</c:v>
                </c:pt>
                <c:pt idx="317">
                  <c:v>-1.2301767985545831E-3</c:v>
                </c:pt>
                <c:pt idx="318">
                  <c:v>2.0390229031951757E-2</c:v>
                </c:pt>
                <c:pt idx="319">
                  <c:v>-2.7137739494171587E-3</c:v>
                </c:pt>
                <c:pt idx="320">
                  <c:v>-1.1727331844184286E-2</c:v>
                </c:pt>
                <c:pt idx="321">
                  <c:v>-4.1787395048319687E-3</c:v>
                </c:pt>
                <c:pt idx="322">
                  <c:v>-4.6380047507657007E-3</c:v>
                </c:pt>
                <c:pt idx="323">
                  <c:v>-1.7877142782659616E-3</c:v>
                </c:pt>
                <c:pt idx="324">
                  <c:v>2.9995920645162211E-4</c:v>
                </c:pt>
                <c:pt idx="325">
                  <c:v>-1.3537829515430366E-2</c:v>
                </c:pt>
                <c:pt idx="326">
                  <c:v>-1.2087829519318638E-2</c:v>
                </c:pt>
                <c:pt idx="327">
                  <c:v>-1.1867829517600348E-2</c:v>
                </c:pt>
                <c:pt idx="328">
                  <c:v>-6.3380882699201058E-3</c:v>
                </c:pt>
                <c:pt idx="329">
                  <c:v>-3.6208914797039582E-4</c:v>
                </c:pt>
                <c:pt idx="330">
                  <c:v>-5.448493392528897E-3</c:v>
                </c:pt>
                <c:pt idx="331">
                  <c:v>9.1482331209676027E-3</c:v>
                </c:pt>
                <c:pt idx="332">
                  <c:v>-4.2399063277965277E-3</c:v>
                </c:pt>
                <c:pt idx="333">
                  <c:v>-4.6070061800592699E-3</c:v>
                </c:pt>
                <c:pt idx="334">
                  <c:v>1.1555734915921517E-2</c:v>
                </c:pt>
                <c:pt idx="335">
                  <c:v>1.2245734916680545E-2</c:v>
                </c:pt>
                <c:pt idx="336">
                  <c:v>1.0869719536091366E-2</c:v>
                </c:pt>
                <c:pt idx="337">
                  <c:v>-4.9559339370086608E-3</c:v>
                </c:pt>
                <c:pt idx="338">
                  <c:v>-5.5346929895299657E-3</c:v>
                </c:pt>
                <c:pt idx="339">
                  <c:v>-1.0679717265626915E-2</c:v>
                </c:pt>
                <c:pt idx="340">
                  <c:v>-4.6163469404278956E-3</c:v>
                </c:pt>
                <c:pt idx="341">
                  <c:v>-3.8169999357302864E-3</c:v>
                </c:pt>
                <c:pt idx="342">
                  <c:v>-4.0145981724274971E-3</c:v>
                </c:pt>
                <c:pt idx="343">
                  <c:v>-4.757937728604833E-3</c:v>
                </c:pt>
                <c:pt idx="344">
                  <c:v>-4.2646565947446757E-3</c:v>
                </c:pt>
                <c:pt idx="345">
                  <c:v>-4.4783155643897121E-3</c:v>
                </c:pt>
                <c:pt idx="346">
                  <c:v>-4.484892097408405E-3</c:v>
                </c:pt>
                <c:pt idx="347">
                  <c:v>-4.1395718893997291E-3</c:v>
                </c:pt>
                <c:pt idx="348">
                  <c:v>-4.1669181936499766E-3</c:v>
                </c:pt>
                <c:pt idx="349">
                  <c:v>-4.3008872773432627E-3</c:v>
                </c:pt>
                <c:pt idx="350">
                  <c:v>-4.2118478707308116E-3</c:v>
                </c:pt>
                <c:pt idx="351">
                  <c:v>-4.5145881271219657E-3</c:v>
                </c:pt>
                <c:pt idx="352">
                  <c:v>-4.9255495724696563E-3</c:v>
                </c:pt>
                <c:pt idx="353">
                  <c:v>-4.1282900491663721E-3</c:v>
                </c:pt>
                <c:pt idx="354">
                  <c:v>-3.7873106998833062E-3</c:v>
                </c:pt>
                <c:pt idx="355">
                  <c:v>-3.901393906981715E-3</c:v>
                </c:pt>
                <c:pt idx="356">
                  <c:v>-3.2963502586678434E-2</c:v>
                </c:pt>
                <c:pt idx="357">
                  <c:v>-8.5889952448550133E-3</c:v>
                </c:pt>
                <c:pt idx="358">
                  <c:v>-1.068389189940927E-2</c:v>
                </c:pt>
                <c:pt idx="359">
                  <c:v>-8.8347155214941187E-3</c:v>
                </c:pt>
                <c:pt idx="360">
                  <c:v>-3.042349661230237E-3</c:v>
                </c:pt>
                <c:pt idx="361">
                  <c:v>-6.3318585048912912E-3</c:v>
                </c:pt>
                <c:pt idx="362">
                  <c:v>7.7165905568413184E-4</c:v>
                </c:pt>
                <c:pt idx="363">
                  <c:v>-4.3379049365828426E-3</c:v>
                </c:pt>
                <c:pt idx="364">
                  <c:v>-1.9150370453635268E-3</c:v>
                </c:pt>
                <c:pt idx="365">
                  <c:v>-3.4853769706591764E-3</c:v>
                </c:pt>
                <c:pt idx="366">
                  <c:v>-7.5881911511804789E-3</c:v>
                </c:pt>
                <c:pt idx="367">
                  <c:v>-4.0022627330631999E-3</c:v>
                </c:pt>
                <c:pt idx="368">
                  <c:v>1.0691718838452269E-3</c:v>
                </c:pt>
                <c:pt idx="369">
                  <c:v>1.0017749298833478E-3</c:v>
                </c:pt>
                <c:pt idx="370">
                  <c:v>-8.4384825661101837E-4</c:v>
                </c:pt>
                <c:pt idx="371">
                  <c:v>1.5854504713374573E-3</c:v>
                </c:pt>
                <c:pt idx="372">
                  <c:v>1.3103193739531505E-3</c:v>
                </c:pt>
                <c:pt idx="373">
                  <c:v>2.8788260817124711E-3</c:v>
                </c:pt>
                <c:pt idx="374">
                  <c:v>2.4467114034979753E-3</c:v>
                </c:pt>
                <c:pt idx="375">
                  <c:v>1.6619967657908741E-3</c:v>
                </c:pt>
                <c:pt idx="376">
                  <c:v>2.647092182384736E-3</c:v>
                </c:pt>
                <c:pt idx="377">
                  <c:v>3.0755330556669347E-3</c:v>
                </c:pt>
                <c:pt idx="378">
                  <c:v>1.4606213332457318E-3</c:v>
                </c:pt>
                <c:pt idx="379">
                  <c:v>7.9797335300657579E-4</c:v>
                </c:pt>
                <c:pt idx="380">
                  <c:v>2.9830386921512186E-3</c:v>
                </c:pt>
                <c:pt idx="381">
                  <c:v>-4.4863386218974871E-2</c:v>
                </c:pt>
                <c:pt idx="382">
                  <c:v>-4.0863386218159964E-2</c:v>
                </c:pt>
                <c:pt idx="383">
                  <c:v>-2.4378334215043707E-2</c:v>
                </c:pt>
                <c:pt idx="384">
                  <c:v>-1.3378334209164733E-2</c:v>
                </c:pt>
                <c:pt idx="385">
                  <c:v>-1.31683342108318E-2</c:v>
                </c:pt>
                <c:pt idx="386">
                  <c:v>2.5216657893451511E-3</c:v>
                </c:pt>
                <c:pt idx="387">
                  <c:v>4.131665788690897E-3</c:v>
                </c:pt>
                <c:pt idx="388">
                  <c:v>1.8067165617226821E-3</c:v>
                </c:pt>
                <c:pt idx="389">
                  <c:v>1.9867165644514573E-3</c:v>
                </c:pt>
                <c:pt idx="390">
                  <c:v>1.9867165644514573E-3</c:v>
                </c:pt>
                <c:pt idx="391">
                  <c:v>2.0867165619252448E-3</c:v>
                </c:pt>
                <c:pt idx="392">
                  <c:v>2.0571562974155688E-3</c:v>
                </c:pt>
                <c:pt idx="393">
                  <c:v>2.2883170276377929E-3</c:v>
                </c:pt>
                <c:pt idx="394">
                  <c:v>2.3733485005364707E-3</c:v>
                </c:pt>
                <c:pt idx="395">
                  <c:v>1.8625429001332405E-3</c:v>
                </c:pt>
                <c:pt idx="396">
                  <c:v>5.124693293173388E-3</c:v>
                </c:pt>
                <c:pt idx="397">
                  <c:v>2.3065744938871313E-3</c:v>
                </c:pt>
                <c:pt idx="398">
                  <c:v>2.3065744938871313E-3</c:v>
                </c:pt>
                <c:pt idx="399">
                  <c:v>2.6065744935844515E-3</c:v>
                </c:pt>
                <c:pt idx="400">
                  <c:v>2.9213030694677788E-3</c:v>
                </c:pt>
                <c:pt idx="401">
                  <c:v>4.4630028235707886E-3</c:v>
                </c:pt>
                <c:pt idx="402">
                  <c:v>2.5924040126110437E-3</c:v>
                </c:pt>
                <c:pt idx="403">
                  <c:v>-1.2536533431024566E-3</c:v>
                </c:pt>
                <c:pt idx="404">
                  <c:v>3.4559301555301125E-3</c:v>
                </c:pt>
                <c:pt idx="405">
                  <c:v>2.7405424151359936E-3</c:v>
                </c:pt>
                <c:pt idx="406">
                  <c:v>3.3405424145306339E-3</c:v>
                </c:pt>
                <c:pt idx="407">
                  <c:v>3.3773530530396001E-3</c:v>
                </c:pt>
                <c:pt idx="408">
                  <c:v>2.1619503443285337E-3</c:v>
                </c:pt>
                <c:pt idx="409">
                  <c:v>1.2461766698044774E-3</c:v>
                </c:pt>
                <c:pt idx="410">
                  <c:v>1.9906510315099157E-3</c:v>
                </c:pt>
                <c:pt idx="411">
                  <c:v>3.3752242698136536E-3</c:v>
                </c:pt>
                <c:pt idx="412">
                  <c:v>4.5310783403368637E-3</c:v>
                </c:pt>
                <c:pt idx="413">
                  <c:v>3.0493779156659795E-3</c:v>
                </c:pt>
                <c:pt idx="414">
                  <c:v>4.2082701058930028E-3</c:v>
                </c:pt>
                <c:pt idx="415">
                  <c:v>4.9848923546002843E-3</c:v>
                </c:pt>
                <c:pt idx="416">
                  <c:v>3.9215901116186058E-3</c:v>
                </c:pt>
                <c:pt idx="417">
                  <c:v>4.5057612013562065E-3</c:v>
                </c:pt>
                <c:pt idx="418">
                  <c:v>3.5838482558618323E-3</c:v>
                </c:pt>
                <c:pt idx="419">
                  <c:v>3.783848258085365E-3</c:v>
                </c:pt>
                <c:pt idx="420">
                  <c:v>3.8838482628351101E-3</c:v>
                </c:pt>
                <c:pt idx="421">
                  <c:v>4.2186843319816369E-3</c:v>
                </c:pt>
                <c:pt idx="422">
                  <c:v>3.1979884590149499E-3</c:v>
                </c:pt>
                <c:pt idx="423">
                  <c:v>5.2069070781460003E-3</c:v>
                </c:pt>
                <c:pt idx="424">
                  <c:v>3.798068995148729E-3</c:v>
                </c:pt>
                <c:pt idx="425">
                  <c:v>3.9980689973722616E-3</c:v>
                </c:pt>
                <c:pt idx="426">
                  <c:v>4.0980689948460491E-3</c:v>
                </c:pt>
                <c:pt idx="427">
                  <c:v>1.6666845343066838E-3</c:v>
                </c:pt>
                <c:pt idx="428">
                  <c:v>7.0791661612795709E-4</c:v>
                </c:pt>
                <c:pt idx="429">
                  <c:v>1.0651234819412658E-3</c:v>
                </c:pt>
                <c:pt idx="430">
                  <c:v>1.1971139128220676E-3</c:v>
                </c:pt>
                <c:pt idx="431">
                  <c:v>2.0970903978550504E-3</c:v>
                </c:pt>
                <c:pt idx="432">
                  <c:v>-2.2908513399061414E-4</c:v>
                </c:pt>
                <c:pt idx="433">
                  <c:v>3.8074915582891888E-4</c:v>
                </c:pt>
                <c:pt idx="434">
                  <c:v>-1.7317895500052471E-3</c:v>
                </c:pt>
                <c:pt idx="435">
                  <c:v>-4.4239779660953937E-4</c:v>
                </c:pt>
                <c:pt idx="436">
                  <c:v>-3.6790992945636147E-3</c:v>
                </c:pt>
                <c:pt idx="437">
                  <c:v>-2.9045276833395417E-3</c:v>
                </c:pt>
                <c:pt idx="438">
                  <c:v>-0.30507390964648856</c:v>
                </c:pt>
                <c:pt idx="439">
                  <c:v>-2.6300717590436173E-3</c:v>
                </c:pt>
                <c:pt idx="440">
                  <c:v>-3.9798291069463865E-3</c:v>
                </c:pt>
                <c:pt idx="441">
                  <c:v>-4.8224129475186173E-3</c:v>
                </c:pt>
                <c:pt idx="442">
                  <c:v>-5.7199124651121092E-3</c:v>
                </c:pt>
                <c:pt idx="443">
                  <c:v>-3.9024415764652987E-3</c:v>
                </c:pt>
                <c:pt idx="444">
                  <c:v>-3.9024415764652987E-3</c:v>
                </c:pt>
                <c:pt idx="445">
                  <c:v>-2.5024415754524854E-3</c:v>
                </c:pt>
                <c:pt idx="446">
                  <c:v>-4.8803399624905985E-3</c:v>
                </c:pt>
                <c:pt idx="447">
                  <c:v>-6.362863903378202E-3</c:v>
                </c:pt>
                <c:pt idx="448">
                  <c:v>-6.362863903378202E-3</c:v>
                </c:pt>
                <c:pt idx="449">
                  <c:v>-7.4706750635232799E-3</c:v>
                </c:pt>
                <c:pt idx="450">
                  <c:v>-9.0509029655599371E-3</c:v>
                </c:pt>
                <c:pt idx="451">
                  <c:v>-6.7538109915842859E-3</c:v>
                </c:pt>
                <c:pt idx="452">
                  <c:v>-6.9111539341294992E-3</c:v>
                </c:pt>
                <c:pt idx="453">
                  <c:v>-7.8384205204162227E-3</c:v>
                </c:pt>
                <c:pt idx="454">
                  <c:v>-4.5705279977201196E-3</c:v>
                </c:pt>
                <c:pt idx="455">
                  <c:v>-4.8442582105156506E-3</c:v>
                </c:pt>
                <c:pt idx="456">
                  <c:v>-9.0208925468805434E-3</c:v>
                </c:pt>
                <c:pt idx="457">
                  <c:v>-9.7699284317859236E-3</c:v>
                </c:pt>
                <c:pt idx="458">
                  <c:v>-1.0707030873496337E-2</c:v>
                </c:pt>
                <c:pt idx="459">
                  <c:v>-1.4027377641899097E-2</c:v>
                </c:pt>
                <c:pt idx="460">
                  <c:v>-1.5844049814797978E-2</c:v>
                </c:pt>
                <c:pt idx="461">
                  <c:v>-1.7578090030249738E-2</c:v>
                </c:pt>
                <c:pt idx="462">
                  <c:v>-2.0350472751082038E-2</c:v>
                </c:pt>
                <c:pt idx="463">
                  <c:v>-1.8158293277615423E-2</c:v>
                </c:pt>
                <c:pt idx="464">
                  <c:v>-1.8101313997391677E-2</c:v>
                </c:pt>
                <c:pt idx="465">
                  <c:v>-1.9140996350410833E-2</c:v>
                </c:pt>
                <c:pt idx="466">
                  <c:v>-1.7785448761275302E-2</c:v>
                </c:pt>
                <c:pt idx="467">
                  <c:v>-1.8207859096741719E-2</c:v>
                </c:pt>
                <c:pt idx="468">
                  <c:v>-2.1990614040144796E-2</c:v>
                </c:pt>
                <c:pt idx="469">
                  <c:v>-2.3020167481760112E-2</c:v>
                </c:pt>
                <c:pt idx="470">
                  <c:v>-2.7809702437188E-2</c:v>
                </c:pt>
                <c:pt idx="471">
                  <c:v>-2.8353503212806941E-2</c:v>
                </c:pt>
                <c:pt idx="472">
                  <c:v>-2.9360352019221991E-2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436-472F-9063-90FACB7C60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13583472"/>
        <c:axId val="1"/>
      </c:scatterChart>
      <c:valAx>
        <c:axId val="51358347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13583472"/>
        <c:crossesAt val="0"/>
        <c:crossBetween val="midCat"/>
      </c:valAx>
      <c:spPr>
        <a:noFill/>
        <a:ln w="25400">
          <a:solidFill>
            <a:srgbClr val="000000"/>
          </a:solidFill>
          <a:prstDash val="solid"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V839 Oph - O-C Diagr.</a:t>
            </a:r>
          </a:p>
        </c:rich>
      </c:tx>
      <c:layout>
        <c:manualLayout>
          <c:xMode val="edge"/>
          <c:yMode val="edge"/>
          <c:x val="0.36050156739811912"/>
          <c:y val="4.57317073170731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576802507836992"/>
          <c:y val="0.24085401708689186"/>
          <c:w val="0.80250783699059558"/>
          <c:h val="0.54268373470211073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(3)'!$H$20:$H$20</c:f>
              <c:strCache>
                <c:ptCount val="1"/>
                <c:pt idx="0">
                  <c:v>GCVS 4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'A (3)'!$F$21:$F$70</c:f>
              <c:numCache>
                <c:formatCode>General</c:formatCode>
                <c:ptCount val="50"/>
                <c:pt idx="0">
                  <c:v>-21664.5</c:v>
                </c:pt>
                <c:pt idx="1">
                  <c:v>-9992</c:v>
                </c:pt>
                <c:pt idx="2">
                  <c:v>-9080</c:v>
                </c:pt>
                <c:pt idx="3">
                  <c:v>-9077.5</c:v>
                </c:pt>
                <c:pt idx="4">
                  <c:v>-7392.5</c:v>
                </c:pt>
                <c:pt idx="5">
                  <c:v>-2775</c:v>
                </c:pt>
                <c:pt idx="6">
                  <c:v>-232</c:v>
                </c:pt>
                <c:pt idx="7">
                  <c:v>-229.5</c:v>
                </c:pt>
                <c:pt idx="8">
                  <c:v>10677.5</c:v>
                </c:pt>
                <c:pt idx="9">
                  <c:v>12545</c:v>
                </c:pt>
                <c:pt idx="10">
                  <c:v>12547.5</c:v>
                </c:pt>
                <c:pt idx="11">
                  <c:v>12550</c:v>
                </c:pt>
                <c:pt idx="12">
                  <c:v>14103</c:v>
                </c:pt>
                <c:pt idx="13">
                  <c:v>14103</c:v>
                </c:pt>
                <c:pt idx="14">
                  <c:v>14105.5</c:v>
                </c:pt>
                <c:pt idx="15">
                  <c:v>14108</c:v>
                </c:pt>
                <c:pt idx="16">
                  <c:v>14132.5</c:v>
                </c:pt>
                <c:pt idx="17">
                  <c:v>14134.5</c:v>
                </c:pt>
                <c:pt idx="18">
                  <c:v>14137</c:v>
                </c:pt>
                <c:pt idx="19">
                  <c:v>14139.5</c:v>
                </c:pt>
                <c:pt idx="20">
                  <c:v>16034.5</c:v>
                </c:pt>
                <c:pt idx="21">
                  <c:v>16171</c:v>
                </c:pt>
                <c:pt idx="22">
                  <c:v>18628.5</c:v>
                </c:pt>
                <c:pt idx="23">
                  <c:v>18640.5</c:v>
                </c:pt>
                <c:pt idx="24">
                  <c:v>18643</c:v>
                </c:pt>
                <c:pt idx="25">
                  <c:v>18682</c:v>
                </c:pt>
                <c:pt idx="26">
                  <c:v>18684.5</c:v>
                </c:pt>
                <c:pt idx="27">
                  <c:v>18687</c:v>
                </c:pt>
                <c:pt idx="28">
                  <c:v>18689.5</c:v>
                </c:pt>
                <c:pt idx="29">
                  <c:v>18729</c:v>
                </c:pt>
                <c:pt idx="30">
                  <c:v>18758</c:v>
                </c:pt>
                <c:pt idx="31">
                  <c:v>19538</c:v>
                </c:pt>
                <c:pt idx="32">
                  <c:v>19579.5</c:v>
                </c:pt>
                <c:pt idx="33">
                  <c:v>19623.5</c:v>
                </c:pt>
                <c:pt idx="34">
                  <c:v>19687</c:v>
                </c:pt>
                <c:pt idx="35">
                  <c:v>20433</c:v>
                </c:pt>
                <c:pt idx="36">
                  <c:v>20491.5</c:v>
                </c:pt>
                <c:pt idx="37">
                  <c:v>20506</c:v>
                </c:pt>
                <c:pt idx="38">
                  <c:v>21278.5</c:v>
                </c:pt>
                <c:pt idx="39">
                  <c:v>21279</c:v>
                </c:pt>
                <c:pt idx="40">
                  <c:v>22168.5</c:v>
                </c:pt>
                <c:pt idx="41">
                  <c:v>22186</c:v>
                </c:pt>
                <c:pt idx="42">
                  <c:v>22220</c:v>
                </c:pt>
                <c:pt idx="43">
                  <c:v>22269</c:v>
                </c:pt>
                <c:pt idx="44">
                  <c:v>22269</c:v>
                </c:pt>
                <c:pt idx="45">
                  <c:v>22352</c:v>
                </c:pt>
                <c:pt idx="46">
                  <c:v>22366.5</c:v>
                </c:pt>
                <c:pt idx="47">
                  <c:v>22371.5</c:v>
                </c:pt>
                <c:pt idx="48">
                  <c:v>23139.5</c:v>
                </c:pt>
                <c:pt idx="49">
                  <c:v>23156.5</c:v>
                </c:pt>
              </c:numCache>
            </c:numRef>
          </c:xVal>
          <c:yVal>
            <c:numRef>
              <c:f>'A (3)'!$H$21:$H$70</c:f>
              <c:numCache>
                <c:formatCode>General</c:formatCode>
                <c:ptCount val="50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8AD-415B-A7B9-A728E192CF6B}"/>
            </c:ext>
          </c:extLst>
        </c:ser>
        <c:ser>
          <c:idx val="1"/>
          <c:order val="1"/>
          <c:tx>
            <c:strRef>
              <c:f>'A (3)'!$I$20:$I$20</c:f>
              <c:strCache>
                <c:ptCount val="1"/>
                <c:pt idx="0">
                  <c:v>AsApS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 (3)'!$F$21:$F$70</c:f>
              <c:numCache>
                <c:formatCode>General</c:formatCode>
                <c:ptCount val="50"/>
                <c:pt idx="0">
                  <c:v>-21664.5</c:v>
                </c:pt>
                <c:pt idx="1">
                  <c:v>-9992</c:v>
                </c:pt>
                <c:pt idx="2">
                  <c:v>-9080</c:v>
                </c:pt>
                <c:pt idx="3">
                  <c:v>-9077.5</c:v>
                </c:pt>
                <c:pt idx="4">
                  <c:v>-7392.5</c:v>
                </c:pt>
                <c:pt idx="5">
                  <c:v>-2775</c:v>
                </c:pt>
                <c:pt idx="6">
                  <c:v>-232</c:v>
                </c:pt>
                <c:pt idx="7">
                  <c:v>-229.5</c:v>
                </c:pt>
                <c:pt idx="8">
                  <c:v>10677.5</c:v>
                </c:pt>
                <c:pt idx="9">
                  <c:v>12545</c:v>
                </c:pt>
                <c:pt idx="10">
                  <c:v>12547.5</c:v>
                </c:pt>
                <c:pt idx="11">
                  <c:v>12550</c:v>
                </c:pt>
                <c:pt idx="12">
                  <c:v>14103</c:v>
                </c:pt>
                <c:pt idx="13">
                  <c:v>14103</c:v>
                </c:pt>
                <c:pt idx="14">
                  <c:v>14105.5</c:v>
                </c:pt>
                <c:pt idx="15">
                  <c:v>14108</c:v>
                </c:pt>
                <c:pt idx="16">
                  <c:v>14132.5</c:v>
                </c:pt>
                <c:pt idx="17">
                  <c:v>14134.5</c:v>
                </c:pt>
                <c:pt idx="18">
                  <c:v>14137</c:v>
                </c:pt>
                <c:pt idx="19">
                  <c:v>14139.5</c:v>
                </c:pt>
                <c:pt idx="20">
                  <c:v>16034.5</c:v>
                </c:pt>
                <c:pt idx="21">
                  <c:v>16171</c:v>
                </c:pt>
                <c:pt idx="22">
                  <c:v>18628.5</c:v>
                </c:pt>
                <c:pt idx="23">
                  <c:v>18640.5</c:v>
                </c:pt>
                <c:pt idx="24">
                  <c:v>18643</c:v>
                </c:pt>
                <c:pt idx="25">
                  <c:v>18682</c:v>
                </c:pt>
                <c:pt idx="26">
                  <c:v>18684.5</c:v>
                </c:pt>
                <c:pt idx="27">
                  <c:v>18687</c:v>
                </c:pt>
                <c:pt idx="28">
                  <c:v>18689.5</c:v>
                </c:pt>
                <c:pt idx="29">
                  <c:v>18729</c:v>
                </c:pt>
                <c:pt idx="30">
                  <c:v>18758</c:v>
                </c:pt>
                <c:pt idx="31">
                  <c:v>19538</c:v>
                </c:pt>
                <c:pt idx="32">
                  <c:v>19579.5</c:v>
                </c:pt>
                <c:pt idx="33">
                  <c:v>19623.5</c:v>
                </c:pt>
                <c:pt idx="34">
                  <c:v>19687</c:v>
                </c:pt>
                <c:pt idx="35">
                  <c:v>20433</c:v>
                </c:pt>
                <c:pt idx="36">
                  <c:v>20491.5</c:v>
                </c:pt>
                <c:pt idx="37">
                  <c:v>20506</c:v>
                </c:pt>
                <c:pt idx="38">
                  <c:v>21278.5</c:v>
                </c:pt>
                <c:pt idx="39">
                  <c:v>21279</c:v>
                </c:pt>
                <c:pt idx="40">
                  <c:v>22168.5</c:v>
                </c:pt>
                <c:pt idx="41">
                  <c:v>22186</c:v>
                </c:pt>
                <c:pt idx="42">
                  <c:v>22220</c:v>
                </c:pt>
                <c:pt idx="43">
                  <c:v>22269</c:v>
                </c:pt>
                <c:pt idx="44">
                  <c:v>22269</c:v>
                </c:pt>
                <c:pt idx="45">
                  <c:v>22352</c:v>
                </c:pt>
                <c:pt idx="46">
                  <c:v>22366.5</c:v>
                </c:pt>
                <c:pt idx="47">
                  <c:v>22371.5</c:v>
                </c:pt>
                <c:pt idx="48">
                  <c:v>23139.5</c:v>
                </c:pt>
                <c:pt idx="49">
                  <c:v>23156.5</c:v>
                </c:pt>
              </c:numCache>
            </c:numRef>
          </c:xVal>
          <c:yVal>
            <c:numRef>
              <c:f>'A (3)'!$I$21:$I$70</c:f>
              <c:numCache>
                <c:formatCode>General</c:formatCode>
                <c:ptCount val="50"/>
                <c:pt idx="23">
                  <c:v>6.2587540000095032E-2</c:v>
                </c:pt>
                <c:pt idx="24">
                  <c:v>5.9999240002071019E-2</c:v>
                </c:pt>
                <c:pt idx="25">
                  <c:v>6.2681759998667985E-2</c:v>
                </c:pt>
                <c:pt idx="26">
                  <c:v>6.8843460001517087E-2</c:v>
                </c:pt>
                <c:pt idx="27">
                  <c:v>6.3505159996566363E-2</c:v>
                </c:pt>
                <c:pt idx="28">
                  <c:v>6.4916859999357257E-2</c:v>
                </c:pt>
                <c:pt idx="31">
                  <c:v>7.1637839995673858E-2</c:v>
                </c:pt>
                <c:pt idx="32">
                  <c:v>7.0632059992931318E-2</c:v>
                </c:pt>
                <c:pt idx="36">
                  <c:v>8.5533553326968104E-2</c:v>
                </c:pt>
                <c:pt idx="37">
                  <c:v>8.5234746664355043E-2</c:v>
                </c:pt>
                <c:pt idx="38">
                  <c:v>9.3883379995531868E-2</c:v>
                </c:pt>
                <c:pt idx="39">
                  <c:v>9.3785719989682548E-2</c:v>
                </c:pt>
                <c:pt idx="40">
                  <c:v>0.10108191332255956</c:v>
                </c:pt>
                <c:pt idx="41">
                  <c:v>0.10273047999362461</c:v>
                </c:pt>
                <c:pt idx="42">
                  <c:v>0.10265626665932359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8AD-415B-A7B9-A728E192CF6B}"/>
            </c:ext>
          </c:extLst>
        </c:ser>
        <c:ser>
          <c:idx val="2"/>
          <c:order val="2"/>
          <c:tx>
            <c:strRef>
              <c:f>'A (3)'!$J$20</c:f>
              <c:strCache>
                <c:ptCount val="1"/>
                <c:pt idx="0">
                  <c:v>BAV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FF8080"/>
              </a:solidFill>
              <a:ln>
                <a:solidFill>
                  <a:srgbClr val="FF8080"/>
                </a:solidFill>
                <a:prstDash val="solid"/>
              </a:ln>
            </c:spPr>
          </c:marker>
          <c:xVal>
            <c:numRef>
              <c:f>'A (3)'!$F$21:$F$70</c:f>
              <c:numCache>
                <c:formatCode>General</c:formatCode>
                <c:ptCount val="50"/>
                <c:pt idx="0">
                  <c:v>-21664.5</c:v>
                </c:pt>
                <c:pt idx="1">
                  <c:v>-9992</c:v>
                </c:pt>
                <c:pt idx="2">
                  <c:v>-9080</c:v>
                </c:pt>
                <c:pt idx="3">
                  <c:v>-9077.5</c:v>
                </c:pt>
                <c:pt idx="4">
                  <c:v>-7392.5</c:v>
                </c:pt>
                <c:pt idx="5">
                  <c:v>-2775</c:v>
                </c:pt>
                <c:pt idx="6">
                  <c:v>-232</c:v>
                </c:pt>
                <c:pt idx="7">
                  <c:v>-229.5</c:v>
                </c:pt>
                <c:pt idx="8">
                  <c:v>10677.5</c:v>
                </c:pt>
                <c:pt idx="9">
                  <c:v>12545</c:v>
                </c:pt>
                <c:pt idx="10">
                  <c:v>12547.5</c:v>
                </c:pt>
                <c:pt idx="11">
                  <c:v>12550</c:v>
                </c:pt>
                <c:pt idx="12">
                  <c:v>14103</c:v>
                </c:pt>
                <c:pt idx="13">
                  <c:v>14103</c:v>
                </c:pt>
                <c:pt idx="14">
                  <c:v>14105.5</c:v>
                </c:pt>
                <c:pt idx="15">
                  <c:v>14108</c:v>
                </c:pt>
                <c:pt idx="16">
                  <c:v>14132.5</c:v>
                </c:pt>
                <c:pt idx="17">
                  <c:v>14134.5</c:v>
                </c:pt>
                <c:pt idx="18">
                  <c:v>14137</c:v>
                </c:pt>
                <c:pt idx="19">
                  <c:v>14139.5</c:v>
                </c:pt>
                <c:pt idx="20">
                  <c:v>16034.5</c:v>
                </c:pt>
                <c:pt idx="21">
                  <c:v>16171</c:v>
                </c:pt>
                <c:pt idx="22">
                  <c:v>18628.5</c:v>
                </c:pt>
                <c:pt idx="23">
                  <c:v>18640.5</c:v>
                </c:pt>
                <c:pt idx="24">
                  <c:v>18643</c:v>
                </c:pt>
                <c:pt idx="25">
                  <c:v>18682</c:v>
                </c:pt>
                <c:pt idx="26">
                  <c:v>18684.5</c:v>
                </c:pt>
                <c:pt idx="27">
                  <c:v>18687</c:v>
                </c:pt>
                <c:pt idx="28">
                  <c:v>18689.5</c:v>
                </c:pt>
                <c:pt idx="29">
                  <c:v>18729</c:v>
                </c:pt>
                <c:pt idx="30">
                  <c:v>18758</c:v>
                </c:pt>
                <c:pt idx="31">
                  <c:v>19538</c:v>
                </c:pt>
                <c:pt idx="32">
                  <c:v>19579.5</c:v>
                </c:pt>
                <c:pt idx="33">
                  <c:v>19623.5</c:v>
                </c:pt>
                <c:pt idx="34">
                  <c:v>19687</c:v>
                </c:pt>
                <c:pt idx="35">
                  <c:v>20433</c:v>
                </c:pt>
                <c:pt idx="36">
                  <c:v>20491.5</c:v>
                </c:pt>
                <c:pt idx="37">
                  <c:v>20506</c:v>
                </c:pt>
                <c:pt idx="38">
                  <c:v>21278.5</c:v>
                </c:pt>
                <c:pt idx="39">
                  <c:v>21279</c:v>
                </c:pt>
                <c:pt idx="40">
                  <c:v>22168.5</c:v>
                </c:pt>
                <c:pt idx="41">
                  <c:v>22186</c:v>
                </c:pt>
                <c:pt idx="42">
                  <c:v>22220</c:v>
                </c:pt>
                <c:pt idx="43">
                  <c:v>22269</c:v>
                </c:pt>
                <c:pt idx="44">
                  <c:v>22269</c:v>
                </c:pt>
                <c:pt idx="45">
                  <c:v>22352</c:v>
                </c:pt>
                <c:pt idx="46">
                  <c:v>22366.5</c:v>
                </c:pt>
                <c:pt idx="47">
                  <c:v>22371.5</c:v>
                </c:pt>
                <c:pt idx="48">
                  <c:v>23139.5</c:v>
                </c:pt>
                <c:pt idx="49">
                  <c:v>23156.5</c:v>
                </c:pt>
              </c:numCache>
            </c:numRef>
          </c:xVal>
          <c:yVal>
            <c:numRef>
              <c:f>'A (3)'!$J$21:$J$70</c:f>
              <c:numCache>
                <c:formatCode>General</c:formatCode>
                <c:ptCount val="50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F8AD-415B-A7B9-A728E192CF6B}"/>
            </c:ext>
          </c:extLst>
        </c:ser>
        <c:ser>
          <c:idx val="3"/>
          <c:order val="3"/>
          <c:tx>
            <c:strRef>
              <c:f>'A (3)'!$K$20</c:f>
              <c:strCache>
                <c:ptCount val="1"/>
                <c:pt idx="0">
                  <c:v>BBSAG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xVal>
            <c:numRef>
              <c:f>'A (3)'!$F$21:$F$70</c:f>
              <c:numCache>
                <c:formatCode>General</c:formatCode>
                <c:ptCount val="50"/>
                <c:pt idx="0">
                  <c:v>-21664.5</c:v>
                </c:pt>
                <c:pt idx="1">
                  <c:v>-9992</c:v>
                </c:pt>
                <c:pt idx="2">
                  <c:v>-9080</c:v>
                </c:pt>
                <c:pt idx="3">
                  <c:v>-9077.5</c:v>
                </c:pt>
                <c:pt idx="4">
                  <c:v>-7392.5</c:v>
                </c:pt>
                <c:pt idx="5">
                  <c:v>-2775</c:v>
                </c:pt>
                <c:pt idx="6">
                  <c:v>-232</c:v>
                </c:pt>
                <c:pt idx="7">
                  <c:v>-229.5</c:v>
                </c:pt>
                <c:pt idx="8">
                  <c:v>10677.5</c:v>
                </c:pt>
                <c:pt idx="9">
                  <c:v>12545</c:v>
                </c:pt>
                <c:pt idx="10">
                  <c:v>12547.5</c:v>
                </c:pt>
                <c:pt idx="11">
                  <c:v>12550</c:v>
                </c:pt>
                <c:pt idx="12">
                  <c:v>14103</c:v>
                </c:pt>
                <c:pt idx="13">
                  <c:v>14103</c:v>
                </c:pt>
                <c:pt idx="14">
                  <c:v>14105.5</c:v>
                </c:pt>
                <c:pt idx="15">
                  <c:v>14108</c:v>
                </c:pt>
                <c:pt idx="16">
                  <c:v>14132.5</c:v>
                </c:pt>
                <c:pt idx="17">
                  <c:v>14134.5</c:v>
                </c:pt>
                <c:pt idx="18">
                  <c:v>14137</c:v>
                </c:pt>
                <c:pt idx="19">
                  <c:v>14139.5</c:v>
                </c:pt>
                <c:pt idx="20">
                  <c:v>16034.5</c:v>
                </c:pt>
                <c:pt idx="21">
                  <c:v>16171</c:v>
                </c:pt>
                <c:pt idx="22">
                  <c:v>18628.5</c:v>
                </c:pt>
                <c:pt idx="23">
                  <c:v>18640.5</c:v>
                </c:pt>
                <c:pt idx="24">
                  <c:v>18643</c:v>
                </c:pt>
                <c:pt idx="25">
                  <c:v>18682</c:v>
                </c:pt>
                <c:pt idx="26">
                  <c:v>18684.5</c:v>
                </c:pt>
                <c:pt idx="27">
                  <c:v>18687</c:v>
                </c:pt>
                <c:pt idx="28">
                  <c:v>18689.5</c:v>
                </c:pt>
                <c:pt idx="29">
                  <c:v>18729</c:v>
                </c:pt>
                <c:pt idx="30">
                  <c:v>18758</c:v>
                </c:pt>
                <c:pt idx="31">
                  <c:v>19538</c:v>
                </c:pt>
                <c:pt idx="32">
                  <c:v>19579.5</c:v>
                </c:pt>
                <c:pt idx="33">
                  <c:v>19623.5</c:v>
                </c:pt>
                <c:pt idx="34">
                  <c:v>19687</c:v>
                </c:pt>
                <c:pt idx="35">
                  <c:v>20433</c:v>
                </c:pt>
                <c:pt idx="36">
                  <c:v>20491.5</c:v>
                </c:pt>
                <c:pt idx="37">
                  <c:v>20506</c:v>
                </c:pt>
                <c:pt idx="38">
                  <c:v>21278.5</c:v>
                </c:pt>
                <c:pt idx="39">
                  <c:v>21279</c:v>
                </c:pt>
                <c:pt idx="40">
                  <c:v>22168.5</c:v>
                </c:pt>
                <c:pt idx="41">
                  <c:v>22186</c:v>
                </c:pt>
                <c:pt idx="42">
                  <c:v>22220</c:v>
                </c:pt>
                <c:pt idx="43">
                  <c:v>22269</c:v>
                </c:pt>
                <c:pt idx="44">
                  <c:v>22269</c:v>
                </c:pt>
                <c:pt idx="45">
                  <c:v>22352</c:v>
                </c:pt>
                <c:pt idx="46">
                  <c:v>22366.5</c:v>
                </c:pt>
                <c:pt idx="47">
                  <c:v>22371.5</c:v>
                </c:pt>
                <c:pt idx="48">
                  <c:v>23139.5</c:v>
                </c:pt>
                <c:pt idx="49">
                  <c:v>23156.5</c:v>
                </c:pt>
              </c:numCache>
            </c:numRef>
          </c:xVal>
          <c:yVal>
            <c:numRef>
              <c:f>'A (3)'!$K$21:$K$70</c:f>
              <c:numCache>
                <c:formatCode>General</c:formatCode>
                <c:ptCount val="50"/>
                <c:pt idx="6">
                  <c:v>-5.9857600062969141E-3</c:v>
                </c:pt>
                <c:pt idx="7">
                  <c:v>1.5259400024660863E-3</c:v>
                </c:pt>
                <c:pt idx="8">
                  <c:v>1.9570700002077501E-2</c:v>
                </c:pt>
                <c:pt idx="29">
                  <c:v>6.3751720001164358E-2</c:v>
                </c:pt>
                <c:pt idx="33">
                  <c:v>7.2937979995913338E-2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F8AD-415B-A7B9-A728E192CF6B}"/>
            </c:ext>
          </c:extLst>
        </c:ser>
        <c:ser>
          <c:idx val="4"/>
          <c:order val="4"/>
          <c:tx>
            <c:strRef>
              <c:f>'A (3)'!$L$20</c:f>
              <c:strCache>
                <c:ptCount val="1"/>
                <c:pt idx="0">
                  <c:v>IBVS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xVal>
            <c:numRef>
              <c:f>'A (3)'!$F$21:$F$70</c:f>
              <c:numCache>
                <c:formatCode>General</c:formatCode>
                <c:ptCount val="50"/>
                <c:pt idx="0">
                  <c:v>-21664.5</c:v>
                </c:pt>
                <c:pt idx="1">
                  <c:v>-9992</c:v>
                </c:pt>
                <c:pt idx="2">
                  <c:v>-9080</c:v>
                </c:pt>
                <c:pt idx="3">
                  <c:v>-9077.5</c:v>
                </c:pt>
                <c:pt idx="4">
                  <c:v>-7392.5</c:v>
                </c:pt>
                <c:pt idx="5">
                  <c:v>-2775</c:v>
                </c:pt>
                <c:pt idx="6">
                  <c:v>-232</c:v>
                </c:pt>
                <c:pt idx="7">
                  <c:v>-229.5</c:v>
                </c:pt>
                <c:pt idx="8">
                  <c:v>10677.5</c:v>
                </c:pt>
                <c:pt idx="9">
                  <c:v>12545</c:v>
                </c:pt>
                <c:pt idx="10">
                  <c:v>12547.5</c:v>
                </c:pt>
                <c:pt idx="11">
                  <c:v>12550</c:v>
                </c:pt>
                <c:pt idx="12">
                  <c:v>14103</c:v>
                </c:pt>
                <c:pt idx="13">
                  <c:v>14103</c:v>
                </c:pt>
                <c:pt idx="14">
                  <c:v>14105.5</c:v>
                </c:pt>
                <c:pt idx="15">
                  <c:v>14108</c:v>
                </c:pt>
                <c:pt idx="16">
                  <c:v>14132.5</c:v>
                </c:pt>
                <c:pt idx="17">
                  <c:v>14134.5</c:v>
                </c:pt>
                <c:pt idx="18">
                  <c:v>14137</c:v>
                </c:pt>
                <c:pt idx="19">
                  <c:v>14139.5</c:v>
                </c:pt>
                <c:pt idx="20">
                  <c:v>16034.5</c:v>
                </c:pt>
                <c:pt idx="21">
                  <c:v>16171</c:v>
                </c:pt>
                <c:pt idx="22">
                  <c:v>18628.5</c:v>
                </c:pt>
                <c:pt idx="23">
                  <c:v>18640.5</c:v>
                </c:pt>
                <c:pt idx="24">
                  <c:v>18643</c:v>
                </c:pt>
                <c:pt idx="25">
                  <c:v>18682</c:v>
                </c:pt>
                <c:pt idx="26">
                  <c:v>18684.5</c:v>
                </c:pt>
                <c:pt idx="27">
                  <c:v>18687</c:v>
                </c:pt>
                <c:pt idx="28">
                  <c:v>18689.5</c:v>
                </c:pt>
                <c:pt idx="29">
                  <c:v>18729</c:v>
                </c:pt>
                <c:pt idx="30">
                  <c:v>18758</c:v>
                </c:pt>
                <c:pt idx="31">
                  <c:v>19538</c:v>
                </c:pt>
                <c:pt idx="32">
                  <c:v>19579.5</c:v>
                </c:pt>
                <c:pt idx="33">
                  <c:v>19623.5</c:v>
                </c:pt>
                <c:pt idx="34">
                  <c:v>19687</c:v>
                </c:pt>
                <c:pt idx="35">
                  <c:v>20433</c:v>
                </c:pt>
                <c:pt idx="36">
                  <c:v>20491.5</c:v>
                </c:pt>
                <c:pt idx="37">
                  <c:v>20506</c:v>
                </c:pt>
                <c:pt idx="38">
                  <c:v>21278.5</c:v>
                </c:pt>
                <c:pt idx="39">
                  <c:v>21279</c:v>
                </c:pt>
                <c:pt idx="40">
                  <c:v>22168.5</c:v>
                </c:pt>
                <c:pt idx="41">
                  <c:v>22186</c:v>
                </c:pt>
                <c:pt idx="42">
                  <c:v>22220</c:v>
                </c:pt>
                <c:pt idx="43">
                  <c:v>22269</c:v>
                </c:pt>
                <c:pt idx="44">
                  <c:v>22269</c:v>
                </c:pt>
                <c:pt idx="45">
                  <c:v>22352</c:v>
                </c:pt>
                <c:pt idx="46">
                  <c:v>22366.5</c:v>
                </c:pt>
                <c:pt idx="47">
                  <c:v>22371.5</c:v>
                </c:pt>
                <c:pt idx="48">
                  <c:v>23139.5</c:v>
                </c:pt>
                <c:pt idx="49">
                  <c:v>23156.5</c:v>
                </c:pt>
              </c:numCache>
            </c:numRef>
          </c:xVal>
          <c:yVal>
            <c:numRef>
              <c:f>'A (3)'!$L$21:$L$70</c:f>
              <c:numCache>
                <c:formatCode>General</c:formatCode>
                <c:ptCount val="50"/>
                <c:pt idx="5">
                  <c:v>-1.4870000086375512E-3</c:v>
                </c:pt>
                <c:pt idx="16">
                  <c:v>3.5140099993441254E-2</c:v>
                </c:pt>
                <c:pt idx="17">
                  <c:v>3.5549460000765976E-2</c:v>
                </c:pt>
                <c:pt idx="18">
                  <c:v>3.5461159997794311E-2</c:v>
                </c:pt>
                <c:pt idx="19">
                  <c:v>3.5672859994519968E-2</c:v>
                </c:pt>
                <c:pt idx="20">
                  <c:v>4.4891459998325445E-2</c:v>
                </c:pt>
                <c:pt idx="21">
                  <c:v>4.3680279995896854E-2</c:v>
                </c:pt>
                <c:pt idx="22">
                  <c:v>6.3331379998999182E-2</c:v>
                </c:pt>
                <c:pt idx="34">
                  <c:v>7.3585159996582661E-2</c:v>
                </c:pt>
                <c:pt idx="35">
                  <c:v>8.2976439996855333E-2</c:v>
                </c:pt>
                <c:pt idx="43">
                  <c:v>0.10381891999713844</c:v>
                </c:pt>
                <c:pt idx="44">
                  <c:v>0.10431891999905929</c:v>
                </c:pt>
                <c:pt idx="45">
                  <c:v>0.10255735999089666</c:v>
                </c:pt>
                <c:pt idx="46">
                  <c:v>0.10497522000514437</c:v>
                </c:pt>
                <c:pt idx="47">
                  <c:v>0.10559862000081921</c:v>
                </c:pt>
                <c:pt idx="48">
                  <c:v>0.11199285999464337</c:v>
                </c:pt>
                <c:pt idx="49">
                  <c:v>0.1135724199921242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F8AD-415B-A7B9-A728E192CF6B}"/>
            </c:ext>
          </c:extLst>
        </c:ser>
        <c:ser>
          <c:idx val="5"/>
          <c:order val="5"/>
          <c:tx>
            <c:strRef>
              <c:f>'A (3)'!$M$20</c:f>
              <c:strCache>
                <c:ptCount val="1"/>
                <c:pt idx="0">
                  <c:v>OEJV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3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 (3)'!$F$21:$F$70</c:f>
              <c:numCache>
                <c:formatCode>General</c:formatCode>
                <c:ptCount val="50"/>
                <c:pt idx="0">
                  <c:v>-21664.5</c:v>
                </c:pt>
                <c:pt idx="1">
                  <c:v>-9992</c:v>
                </c:pt>
                <c:pt idx="2">
                  <c:v>-9080</c:v>
                </c:pt>
                <c:pt idx="3">
                  <c:v>-9077.5</c:v>
                </c:pt>
                <c:pt idx="4">
                  <c:v>-7392.5</c:v>
                </c:pt>
                <c:pt idx="5">
                  <c:v>-2775</c:v>
                </c:pt>
                <c:pt idx="6">
                  <c:v>-232</c:v>
                </c:pt>
                <c:pt idx="7">
                  <c:v>-229.5</c:v>
                </c:pt>
                <c:pt idx="8">
                  <c:v>10677.5</c:v>
                </c:pt>
                <c:pt idx="9">
                  <c:v>12545</c:v>
                </c:pt>
                <c:pt idx="10">
                  <c:v>12547.5</c:v>
                </c:pt>
                <c:pt idx="11">
                  <c:v>12550</c:v>
                </c:pt>
                <c:pt idx="12">
                  <c:v>14103</c:v>
                </c:pt>
                <c:pt idx="13">
                  <c:v>14103</c:v>
                </c:pt>
                <c:pt idx="14">
                  <c:v>14105.5</c:v>
                </c:pt>
                <c:pt idx="15">
                  <c:v>14108</c:v>
                </c:pt>
                <c:pt idx="16">
                  <c:v>14132.5</c:v>
                </c:pt>
                <c:pt idx="17">
                  <c:v>14134.5</c:v>
                </c:pt>
                <c:pt idx="18">
                  <c:v>14137</c:v>
                </c:pt>
                <c:pt idx="19">
                  <c:v>14139.5</c:v>
                </c:pt>
                <c:pt idx="20">
                  <c:v>16034.5</c:v>
                </c:pt>
                <c:pt idx="21">
                  <c:v>16171</c:v>
                </c:pt>
                <c:pt idx="22">
                  <c:v>18628.5</c:v>
                </c:pt>
                <c:pt idx="23">
                  <c:v>18640.5</c:v>
                </c:pt>
                <c:pt idx="24">
                  <c:v>18643</c:v>
                </c:pt>
                <c:pt idx="25">
                  <c:v>18682</c:v>
                </c:pt>
                <c:pt idx="26">
                  <c:v>18684.5</c:v>
                </c:pt>
                <c:pt idx="27">
                  <c:v>18687</c:v>
                </c:pt>
                <c:pt idx="28">
                  <c:v>18689.5</c:v>
                </c:pt>
                <c:pt idx="29">
                  <c:v>18729</c:v>
                </c:pt>
                <c:pt idx="30">
                  <c:v>18758</c:v>
                </c:pt>
                <c:pt idx="31">
                  <c:v>19538</c:v>
                </c:pt>
                <c:pt idx="32">
                  <c:v>19579.5</c:v>
                </c:pt>
                <c:pt idx="33">
                  <c:v>19623.5</c:v>
                </c:pt>
                <c:pt idx="34">
                  <c:v>19687</c:v>
                </c:pt>
                <c:pt idx="35">
                  <c:v>20433</c:v>
                </c:pt>
                <c:pt idx="36">
                  <c:v>20491.5</c:v>
                </c:pt>
                <c:pt idx="37">
                  <c:v>20506</c:v>
                </c:pt>
                <c:pt idx="38">
                  <c:v>21278.5</c:v>
                </c:pt>
                <c:pt idx="39">
                  <c:v>21279</c:v>
                </c:pt>
                <c:pt idx="40">
                  <c:v>22168.5</c:v>
                </c:pt>
                <c:pt idx="41">
                  <c:v>22186</c:v>
                </c:pt>
                <c:pt idx="42">
                  <c:v>22220</c:v>
                </c:pt>
                <c:pt idx="43">
                  <c:v>22269</c:v>
                </c:pt>
                <c:pt idx="44">
                  <c:v>22269</c:v>
                </c:pt>
                <c:pt idx="45">
                  <c:v>22352</c:v>
                </c:pt>
                <c:pt idx="46">
                  <c:v>22366.5</c:v>
                </c:pt>
                <c:pt idx="47">
                  <c:v>22371.5</c:v>
                </c:pt>
                <c:pt idx="48">
                  <c:v>23139.5</c:v>
                </c:pt>
                <c:pt idx="49">
                  <c:v>23156.5</c:v>
                </c:pt>
              </c:numCache>
            </c:numRef>
          </c:xVal>
          <c:yVal>
            <c:numRef>
              <c:f>'A (3)'!$M$21:$M$70</c:f>
              <c:numCache>
                <c:formatCode>General</c:formatCode>
                <c:ptCount val="50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F8AD-415B-A7B9-A728E192CF6B}"/>
            </c:ext>
          </c:extLst>
        </c:ser>
        <c:ser>
          <c:idx val="6"/>
          <c:order val="6"/>
          <c:tx>
            <c:strRef>
              <c:f>'A (3)'!$N$20</c:f>
              <c:strCache>
                <c:ptCount val="1"/>
                <c:pt idx="0">
                  <c:v>Misc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xVal>
            <c:numRef>
              <c:f>'A (3)'!$F$21:$F$70</c:f>
              <c:numCache>
                <c:formatCode>General</c:formatCode>
                <c:ptCount val="50"/>
                <c:pt idx="0">
                  <c:v>-21664.5</c:v>
                </c:pt>
                <c:pt idx="1">
                  <c:v>-9992</c:v>
                </c:pt>
                <c:pt idx="2">
                  <c:v>-9080</c:v>
                </c:pt>
                <c:pt idx="3">
                  <c:v>-9077.5</c:v>
                </c:pt>
                <c:pt idx="4">
                  <c:v>-7392.5</c:v>
                </c:pt>
                <c:pt idx="5">
                  <c:v>-2775</c:v>
                </c:pt>
                <c:pt idx="6">
                  <c:v>-232</c:v>
                </c:pt>
                <c:pt idx="7">
                  <c:v>-229.5</c:v>
                </c:pt>
                <c:pt idx="8">
                  <c:v>10677.5</c:v>
                </c:pt>
                <c:pt idx="9">
                  <c:v>12545</c:v>
                </c:pt>
                <c:pt idx="10">
                  <c:v>12547.5</c:v>
                </c:pt>
                <c:pt idx="11">
                  <c:v>12550</c:v>
                </c:pt>
                <c:pt idx="12">
                  <c:v>14103</c:v>
                </c:pt>
                <c:pt idx="13">
                  <c:v>14103</c:v>
                </c:pt>
                <c:pt idx="14">
                  <c:v>14105.5</c:v>
                </c:pt>
                <c:pt idx="15">
                  <c:v>14108</c:v>
                </c:pt>
                <c:pt idx="16">
                  <c:v>14132.5</c:v>
                </c:pt>
                <c:pt idx="17">
                  <c:v>14134.5</c:v>
                </c:pt>
                <c:pt idx="18">
                  <c:v>14137</c:v>
                </c:pt>
                <c:pt idx="19">
                  <c:v>14139.5</c:v>
                </c:pt>
                <c:pt idx="20">
                  <c:v>16034.5</c:v>
                </c:pt>
                <c:pt idx="21">
                  <c:v>16171</c:v>
                </c:pt>
                <c:pt idx="22">
                  <c:v>18628.5</c:v>
                </c:pt>
                <c:pt idx="23">
                  <c:v>18640.5</c:v>
                </c:pt>
                <c:pt idx="24">
                  <c:v>18643</c:v>
                </c:pt>
                <c:pt idx="25">
                  <c:v>18682</c:v>
                </c:pt>
                <c:pt idx="26">
                  <c:v>18684.5</c:v>
                </c:pt>
                <c:pt idx="27">
                  <c:v>18687</c:v>
                </c:pt>
                <c:pt idx="28">
                  <c:v>18689.5</c:v>
                </c:pt>
                <c:pt idx="29">
                  <c:v>18729</c:v>
                </c:pt>
                <c:pt idx="30">
                  <c:v>18758</c:v>
                </c:pt>
                <c:pt idx="31">
                  <c:v>19538</c:v>
                </c:pt>
                <c:pt idx="32">
                  <c:v>19579.5</c:v>
                </c:pt>
                <c:pt idx="33">
                  <c:v>19623.5</c:v>
                </c:pt>
                <c:pt idx="34">
                  <c:v>19687</c:v>
                </c:pt>
                <c:pt idx="35">
                  <c:v>20433</c:v>
                </c:pt>
                <c:pt idx="36">
                  <c:v>20491.5</c:v>
                </c:pt>
                <c:pt idx="37">
                  <c:v>20506</c:v>
                </c:pt>
                <c:pt idx="38">
                  <c:v>21278.5</c:v>
                </c:pt>
                <c:pt idx="39">
                  <c:v>21279</c:v>
                </c:pt>
                <c:pt idx="40">
                  <c:v>22168.5</c:v>
                </c:pt>
                <c:pt idx="41">
                  <c:v>22186</c:v>
                </c:pt>
                <c:pt idx="42">
                  <c:v>22220</c:v>
                </c:pt>
                <c:pt idx="43">
                  <c:v>22269</c:v>
                </c:pt>
                <c:pt idx="44">
                  <c:v>22269</c:v>
                </c:pt>
                <c:pt idx="45">
                  <c:v>22352</c:v>
                </c:pt>
                <c:pt idx="46">
                  <c:v>22366.5</c:v>
                </c:pt>
                <c:pt idx="47">
                  <c:v>22371.5</c:v>
                </c:pt>
                <c:pt idx="48">
                  <c:v>23139.5</c:v>
                </c:pt>
                <c:pt idx="49">
                  <c:v>23156.5</c:v>
                </c:pt>
              </c:numCache>
            </c:numRef>
          </c:xVal>
          <c:yVal>
            <c:numRef>
              <c:f>'A (3)'!$N$21:$N$70</c:f>
              <c:numCache>
                <c:formatCode>General</c:formatCode>
                <c:ptCount val="50"/>
                <c:pt idx="0">
                  <c:v>2.7910139997402439E-2</c:v>
                </c:pt>
                <c:pt idx="1">
                  <c:v>3.7439996958710253E-5</c:v>
                </c:pt>
                <c:pt idx="2">
                  <c:v>-6.9440000515896827E-4</c:v>
                </c:pt>
                <c:pt idx="3">
                  <c:v>-4.8270000115735456E-4</c:v>
                </c:pt>
                <c:pt idx="4">
                  <c:v>-2.9690000519622117E-4</c:v>
                </c:pt>
                <c:pt idx="9">
                  <c:v>2.4510599992936477E-2</c:v>
                </c:pt>
                <c:pt idx="10">
                  <c:v>2.5322299996332731E-2</c:v>
                </c:pt>
                <c:pt idx="11">
                  <c:v>2.54339999955846E-2</c:v>
                </c:pt>
                <c:pt idx="12">
                  <c:v>3.6102040001424029E-2</c:v>
                </c:pt>
                <c:pt idx="13">
                  <c:v>3.8102040001831483E-2</c:v>
                </c:pt>
                <c:pt idx="14">
                  <c:v>3.9613739994820207E-2</c:v>
                </c:pt>
                <c:pt idx="15">
                  <c:v>3.0125439996481873E-2</c:v>
                </c:pt>
                <c:pt idx="30">
                  <c:v>6.4267440000548959E-2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F8AD-415B-A7B9-A728E192CF6B}"/>
            </c:ext>
          </c:extLst>
        </c:ser>
        <c:ser>
          <c:idx val="7"/>
          <c:order val="7"/>
          <c:tx>
            <c:strRef>
              <c:f>'A (3)'!$O$20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'A (3)'!$F$21:$F$70</c:f>
              <c:numCache>
                <c:formatCode>General</c:formatCode>
                <c:ptCount val="50"/>
                <c:pt idx="0">
                  <c:v>-21664.5</c:v>
                </c:pt>
                <c:pt idx="1">
                  <c:v>-9992</c:v>
                </c:pt>
                <c:pt idx="2">
                  <c:v>-9080</c:v>
                </c:pt>
                <c:pt idx="3">
                  <c:v>-9077.5</c:v>
                </c:pt>
                <c:pt idx="4">
                  <c:v>-7392.5</c:v>
                </c:pt>
                <c:pt idx="5">
                  <c:v>-2775</c:v>
                </c:pt>
                <c:pt idx="6">
                  <c:v>-232</c:v>
                </c:pt>
                <c:pt idx="7">
                  <c:v>-229.5</c:v>
                </c:pt>
                <c:pt idx="8">
                  <c:v>10677.5</c:v>
                </c:pt>
                <c:pt idx="9">
                  <c:v>12545</c:v>
                </c:pt>
                <c:pt idx="10">
                  <c:v>12547.5</c:v>
                </c:pt>
                <c:pt idx="11">
                  <c:v>12550</c:v>
                </c:pt>
                <c:pt idx="12">
                  <c:v>14103</c:v>
                </c:pt>
                <c:pt idx="13">
                  <c:v>14103</c:v>
                </c:pt>
                <c:pt idx="14">
                  <c:v>14105.5</c:v>
                </c:pt>
                <c:pt idx="15">
                  <c:v>14108</c:v>
                </c:pt>
                <c:pt idx="16">
                  <c:v>14132.5</c:v>
                </c:pt>
                <c:pt idx="17">
                  <c:v>14134.5</c:v>
                </c:pt>
                <c:pt idx="18">
                  <c:v>14137</c:v>
                </c:pt>
                <c:pt idx="19">
                  <c:v>14139.5</c:v>
                </c:pt>
                <c:pt idx="20">
                  <c:v>16034.5</c:v>
                </c:pt>
                <c:pt idx="21">
                  <c:v>16171</c:v>
                </c:pt>
                <c:pt idx="22">
                  <c:v>18628.5</c:v>
                </c:pt>
                <c:pt idx="23">
                  <c:v>18640.5</c:v>
                </c:pt>
                <c:pt idx="24">
                  <c:v>18643</c:v>
                </c:pt>
                <c:pt idx="25">
                  <c:v>18682</c:v>
                </c:pt>
                <c:pt idx="26">
                  <c:v>18684.5</c:v>
                </c:pt>
                <c:pt idx="27">
                  <c:v>18687</c:v>
                </c:pt>
                <c:pt idx="28">
                  <c:v>18689.5</c:v>
                </c:pt>
                <c:pt idx="29">
                  <c:v>18729</c:v>
                </c:pt>
                <c:pt idx="30">
                  <c:v>18758</c:v>
                </c:pt>
                <c:pt idx="31">
                  <c:v>19538</c:v>
                </c:pt>
                <c:pt idx="32">
                  <c:v>19579.5</c:v>
                </c:pt>
                <c:pt idx="33">
                  <c:v>19623.5</c:v>
                </c:pt>
                <c:pt idx="34">
                  <c:v>19687</c:v>
                </c:pt>
                <c:pt idx="35">
                  <c:v>20433</c:v>
                </c:pt>
                <c:pt idx="36">
                  <c:v>20491.5</c:v>
                </c:pt>
                <c:pt idx="37">
                  <c:v>20506</c:v>
                </c:pt>
                <c:pt idx="38">
                  <c:v>21278.5</c:v>
                </c:pt>
                <c:pt idx="39">
                  <c:v>21279</c:v>
                </c:pt>
                <c:pt idx="40">
                  <c:v>22168.5</c:v>
                </c:pt>
                <c:pt idx="41">
                  <c:v>22186</c:v>
                </c:pt>
                <c:pt idx="42">
                  <c:v>22220</c:v>
                </c:pt>
                <c:pt idx="43">
                  <c:v>22269</c:v>
                </c:pt>
                <c:pt idx="44">
                  <c:v>22269</c:v>
                </c:pt>
                <c:pt idx="45">
                  <c:v>22352</c:v>
                </c:pt>
                <c:pt idx="46">
                  <c:v>22366.5</c:v>
                </c:pt>
                <c:pt idx="47">
                  <c:v>22371.5</c:v>
                </c:pt>
                <c:pt idx="48">
                  <c:v>23139.5</c:v>
                </c:pt>
                <c:pt idx="49">
                  <c:v>23156.5</c:v>
                </c:pt>
              </c:numCache>
            </c:numRef>
          </c:xVal>
          <c:yVal>
            <c:numRef>
              <c:f>'A (3)'!$O$21:$O$70</c:f>
              <c:numCache>
                <c:formatCode>General</c:formatCode>
                <c:ptCount val="50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F8AD-415B-A7B9-A728E192CF6B}"/>
            </c:ext>
          </c:extLst>
        </c:ser>
        <c:ser>
          <c:idx val="8"/>
          <c:order val="8"/>
          <c:tx>
            <c:strRef>
              <c:f>'A (3)'!$AB$1</c:f>
              <c:strCache>
                <c:ptCount val="1"/>
                <c:pt idx="0">
                  <c:v>Q.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(3)'!$AA$2:$AA$25</c:f>
              <c:numCache>
                <c:formatCode>General</c:formatCode>
                <c:ptCount val="24"/>
                <c:pt idx="0">
                  <c:v>-22000</c:v>
                </c:pt>
                <c:pt idx="1">
                  <c:v>-20000</c:v>
                </c:pt>
                <c:pt idx="2">
                  <c:v>-18000</c:v>
                </c:pt>
                <c:pt idx="3">
                  <c:v>-16000</c:v>
                </c:pt>
                <c:pt idx="4">
                  <c:v>-14000</c:v>
                </c:pt>
                <c:pt idx="5">
                  <c:v>-12000</c:v>
                </c:pt>
                <c:pt idx="6">
                  <c:v>-10000</c:v>
                </c:pt>
                <c:pt idx="7">
                  <c:v>-8000</c:v>
                </c:pt>
                <c:pt idx="8">
                  <c:v>-6000</c:v>
                </c:pt>
                <c:pt idx="9">
                  <c:v>-4000</c:v>
                </c:pt>
                <c:pt idx="10">
                  <c:v>-2000</c:v>
                </c:pt>
                <c:pt idx="11">
                  <c:v>0</c:v>
                </c:pt>
                <c:pt idx="12">
                  <c:v>2000</c:v>
                </c:pt>
                <c:pt idx="13">
                  <c:v>4000</c:v>
                </c:pt>
                <c:pt idx="14">
                  <c:v>6000</c:v>
                </c:pt>
                <c:pt idx="15">
                  <c:v>8000</c:v>
                </c:pt>
                <c:pt idx="16">
                  <c:v>10000</c:v>
                </c:pt>
                <c:pt idx="17">
                  <c:v>12000</c:v>
                </c:pt>
                <c:pt idx="18">
                  <c:v>14000</c:v>
                </c:pt>
                <c:pt idx="19">
                  <c:v>16000</c:v>
                </c:pt>
                <c:pt idx="20">
                  <c:v>18000</c:v>
                </c:pt>
                <c:pt idx="21">
                  <c:v>20000</c:v>
                </c:pt>
                <c:pt idx="22">
                  <c:v>22000</c:v>
                </c:pt>
                <c:pt idx="23">
                  <c:v>24000</c:v>
                </c:pt>
              </c:numCache>
            </c:numRef>
          </c:xVal>
          <c:yVal>
            <c:numRef>
              <c:f>'A (3)'!$AB$2:$AB$25</c:f>
              <c:numCache>
                <c:formatCode>General</c:formatCode>
                <c:ptCount val="24"/>
                <c:pt idx="0">
                  <c:v>4.574526258397324E-2</c:v>
                </c:pt>
                <c:pt idx="1">
                  <c:v>3.4203054313424908E-2</c:v>
                </c:pt>
                <c:pt idx="2">
                  <c:v>2.3971087717655139E-2</c:v>
                </c:pt>
                <c:pt idx="3">
                  <c:v>1.5049362796663898E-2</c:v>
                </c:pt>
                <c:pt idx="4">
                  <c:v>7.437879550451193E-3</c:v>
                </c:pt>
                <c:pt idx="5">
                  <c:v>1.1366379790170404E-3</c:v>
                </c:pt>
                <c:pt idx="6">
                  <c:v>-3.8543619176385838E-3</c:v>
                </c:pt>
                <c:pt idx="7">
                  <c:v>-7.5351201395156657E-3</c:v>
                </c:pt>
                <c:pt idx="8">
                  <c:v>-9.9056366866142054E-3</c:v>
                </c:pt>
                <c:pt idx="9">
                  <c:v>-1.096591155893421E-2</c:v>
                </c:pt>
                <c:pt idx="10">
                  <c:v>-1.0715944756475674E-2</c:v>
                </c:pt>
                <c:pt idx="11">
                  <c:v>-9.1557362792385969E-3</c:v>
                </c:pt>
                <c:pt idx="12">
                  <c:v>-6.2852861272229823E-3</c:v>
                </c:pt>
                <c:pt idx="13">
                  <c:v>-2.1045943004288281E-3</c:v>
                </c:pt>
                <c:pt idx="14">
                  <c:v>3.3863392011438658E-3</c:v>
                </c:pt>
                <c:pt idx="15">
                  <c:v>1.0187514377495098E-2</c:v>
                </c:pt>
                <c:pt idx="16">
                  <c:v>1.829893122862487E-2</c:v>
                </c:pt>
                <c:pt idx="17">
                  <c:v>2.7720589754533183E-2</c:v>
                </c:pt>
                <c:pt idx="18">
                  <c:v>3.8452489955220027E-2</c:v>
                </c:pt>
                <c:pt idx="19">
                  <c:v>5.0494631830685421E-2</c:v>
                </c:pt>
                <c:pt idx="20">
                  <c:v>6.3847015380929351E-2</c:v>
                </c:pt>
                <c:pt idx="21">
                  <c:v>7.8509640605951822E-2</c:v>
                </c:pt>
                <c:pt idx="22">
                  <c:v>9.4482507505752836E-2</c:v>
                </c:pt>
                <c:pt idx="23">
                  <c:v>0.11176561608033238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F8AD-415B-A7B9-A728E192CF6B}"/>
            </c:ext>
          </c:extLst>
        </c:ser>
        <c:ser>
          <c:idx val="9"/>
          <c:order val="9"/>
          <c:tx>
            <c:strRef>
              <c:f>'A (3)'!$R$20</c:f>
              <c:strCache>
                <c:ptCount val="1"/>
                <c:pt idx="0">
                  <c:v>BAD</c:v>
                </c:pt>
              </c:strCache>
            </c:strRef>
          </c:tx>
          <c:spPr>
            <a:ln w="19050">
              <a:noFill/>
            </a:ln>
          </c:spPr>
          <c:marker>
            <c:symbol val="star"/>
            <c:size val="5"/>
            <c:spPr>
              <a:noFill/>
              <a:ln>
                <a:solidFill>
                  <a:srgbClr val="FFFF99"/>
                </a:solidFill>
                <a:prstDash val="solid"/>
              </a:ln>
            </c:spPr>
          </c:marker>
          <c:xVal>
            <c:numRef>
              <c:f>'A (3)'!$F$21:$F$70</c:f>
              <c:numCache>
                <c:formatCode>General</c:formatCode>
                <c:ptCount val="50"/>
                <c:pt idx="0">
                  <c:v>-21664.5</c:v>
                </c:pt>
                <c:pt idx="1">
                  <c:v>-9992</c:v>
                </c:pt>
                <c:pt idx="2">
                  <c:v>-9080</c:v>
                </c:pt>
                <c:pt idx="3">
                  <c:v>-9077.5</c:v>
                </c:pt>
                <c:pt idx="4">
                  <c:v>-7392.5</c:v>
                </c:pt>
                <c:pt idx="5">
                  <c:v>-2775</c:v>
                </c:pt>
                <c:pt idx="6">
                  <c:v>-232</c:v>
                </c:pt>
                <c:pt idx="7">
                  <c:v>-229.5</c:v>
                </c:pt>
                <c:pt idx="8">
                  <c:v>10677.5</c:v>
                </c:pt>
                <c:pt idx="9">
                  <c:v>12545</c:v>
                </c:pt>
                <c:pt idx="10">
                  <c:v>12547.5</c:v>
                </c:pt>
                <c:pt idx="11">
                  <c:v>12550</c:v>
                </c:pt>
                <c:pt idx="12">
                  <c:v>14103</c:v>
                </c:pt>
                <c:pt idx="13">
                  <c:v>14103</c:v>
                </c:pt>
                <c:pt idx="14">
                  <c:v>14105.5</c:v>
                </c:pt>
                <c:pt idx="15">
                  <c:v>14108</c:v>
                </c:pt>
                <c:pt idx="16">
                  <c:v>14132.5</c:v>
                </c:pt>
                <c:pt idx="17">
                  <c:v>14134.5</c:v>
                </c:pt>
                <c:pt idx="18">
                  <c:v>14137</c:v>
                </c:pt>
                <c:pt idx="19">
                  <c:v>14139.5</c:v>
                </c:pt>
                <c:pt idx="20">
                  <c:v>16034.5</c:v>
                </c:pt>
                <c:pt idx="21">
                  <c:v>16171</c:v>
                </c:pt>
                <c:pt idx="22">
                  <c:v>18628.5</c:v>
                </c:pt>
                <c:pt idx="23">
                  <c:v>18640.5</c:v>
                </c:pt>
                <c:pt idx="24">
                  <c:v>18643</c:v>
                </c:pt>
                <c:pt idx="25">
                  <c:v>18682</c:v>
                </c:pt>
                <c:pt idx="26">
                  <c:v>18684.5</c:v>
                </c:pt>
                <c:pt idx="27">
                  <c:v>18687</c:v>
                </c:pt>
                <c:pt idx="28">
                  <c:v>18689.5</c:v>
                </c:pt>
                <c:pt idx="29">
                  <c:v>18729</c:v>
                </c:pt>
                <c:pt idx="30">
                  <c:v>18758</c:v>
                </c:pt>
                <c:pt idx="31">
                  <c:v>19538</c:v>
                </c:pt>
                <c:pt idx="32">
                  <c:v>19579.5</c:v>
                </c:pt>
                <c:pt idx="33">
                  <c:v>19623.5</c:v>
                </c:pt>
                <c:pt idx="34">
                  <c:v>19687</c:v>
                </c:pt>
                <c:pt idx="35">
                  <c:v>20433</c:v>
                </c:pt>
                <c:pt idx="36">
                  <c:v>20491.5</c:v>
                </c:pt>
                <c:pt idx="37">
                  <c:v>20506</c:v>
                </c:pt>
                <c:pt idx="38">
                  <c:v>21278.5</c:v>
                </c:pt>
                <c:pt idx="39">
                  <c:v>21279</c:v>
                </c:pt>
                <c:pt idx="40">
                  <c:v>22168.5</c:v>
                </c:pt>
                <c:pt idx="41">
                  <c:v>22186</c:v>
                </c:pt>
                <c:pt idx="42">
                  <c:v>22220</c:v>
                </c:pt>
                <c:pt idx="43">
                  <c:v>22269</c:v>
                </c:pt>
                <c:pt idx="44">
                  <c:v>22269</c:v>
                </c:pt>
                <c:pt idx="45">
                  <c:v>22352</c:v>
                </c:pt>
                <c:pt idx="46">
                  <c:v>22366.5</c:v>
                </c:pt>
                <c:pt idx="47">
                  <c:v>22371.5</c:v>
                </c:pt>
                <c:pt idx="48">
                  <c:v>23139.5</c:v>
                </c:pt>
                <c:pt idx="49">
                  <c:v>23156.5</c:v>
                </c:pt>
              </c:numCache>
            </c:numRef>
          </c:xVal>
          <c:yVal>
            <c:numRef>
              <c:f>'A (3)'!$R$21:$R$70</c:f>
              <c:numCache>
                <c:formatCode>General</c:formatCode>
                <c:ptCount val="50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F8AD-415B-A7B9-A728E192CF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26706456"/>
        <c:axId val="1"/>
      </c:scatterChart>
      <c:valAx>
        <c:axId val="826706456"/>
        <c:scaling>
          <c:orientation val="minMax"/>
          <c:max val="30000"/>
          <c:min val="-3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1880877742946707"/>
              <c:y val="0.8658549388643491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0.12"/>
          <c:min val="-0.0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7993730407523508E-2"/>
              <c:y val="0.4207323474809551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26706456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238244514106583"/>
          <c:y val="0.84451347544971511"/>
          <c:w val="0.93730407523510972"/>
          <c:h val="0.96646501504385118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V839 Oph - Residuals</a:t>
            </a:r>
          </a:p>
        </c:rich>
      </c:tx>
      <c:layout>
        <c:manualLayout>
          <c:xMode val="edge"/>
          <c:yMode val="edge"/>
          <c:x val="0.37026239067055394"/>
          <c:y val="5.067567567567567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244897959183673"/>
          <c:y val="0.26013513513513514"/>
          <c:w val="0.82944606413994171"/>
          <c:h val="0.53040540540540537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(3)'!$W$20</c:f>
              <c:strCache>
                <c:ptCount val="1"/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'A (3)'!$F$21:$F$70</c:f>
              <c:numCache>
                <c:formatCode>General</c:formatCode>
                <c:ptCount val="50"/>
                <c:pt idx="0">
                  <c:v>-21664.5</c:v>
                </c:pt>
                <c:pt idx="1">
                  <c:v>-9992</c:v>
                </c:pt>
                <c:pt idx="2">
                  <c:v>-9080</c:v>
                </c:pt>
                <c:pt idx="3">
                  <c:v>-9077.5</c:v>
                </c:pt>
                <c:pt idx="4">
                  <c:v>-7392.5</c:v>
                </c:pt>
                <c:pt idx="5">
                  <c:v>-2775</c:v>
                </c:pt>
                <c:pt idx="6">
                  <c:v>-232</c:v>
                </c:pt>
                <c:pt idx="7">
                  <c:v>-229.5</c:v>
                </c:pt>
                <c:pt idx="8">
                  <c:v>10677.5</c:v>
                </c:pt>
                <c:pt idx="9">
                  <c:v>12545</c:v>
                </c:pt>
                <c:pt idx="10">
                  <c:v>12547.5</c:v>
                </c:pt>
                <c:pt idx="11">
                  <c:v>12550</c:v>
                </c:pt>
                <c:pt idx="12">
                  <c:v>14103</c:v>
                </c:pt>
                <c:pt idx="13">
                  <c:v>14103</c:v>
                </c:pt>
                <c:pt idx="14">
                  <c:v>14105.5</c:v>
                </c:pt>
                <c:pt idx="15">
                  <c:v>14108</c:v>
                </c:pt>
                <c:pt idx="16">
                  <c:v>14132.5</c:v>
                </c:pt>
                <c:pt idx="17">
                  <c:v>14134.5</c:v>
                </c:pt>
                <c:pt idx="18">
                  <c:v>14137</c:v>
                </c:pt>
                <c:pt idx="19">
                  <c:v>14139.5</c:v>
                </c:pt>
                <c:pt idx="20">
                  <c:v>16034.5</c:v>
                </c:pt>
                <c:pt idx="21">
                  <c:v>16171</c:v>
                </c:pt>
                <c:pt idx="22">
                  <c:v>18628.5</c:v>
                </c:pt>
                <c:pt idx="23">
                  <c:v>18640.5</c:v>
                </c:pt>
                <c:pt idx="24">
                  <c:v>18643</c:v>
                </c:pt>
                <c:pt idx="25">
                  <c:v>18682</c:v>
                </c:pt>
                <c:pt idx="26">
                  <c:v>18684.5</c:v>
                </c:pt>
                <c:pt idx="27">
                  <c:v>18687</c:v>
                </c:pt>
                <c:pt idx="28">
                  <c:v>18689.5</c:v>
                </c:pt>
                <c:pt idx="29">
                  <c:v>18729</c:v>
                </c:pt>
                <c:pt idx="30">
                  <c:v>18758</c:v>
                </c:pt>
                <c:pt idx="31">
                  <c:v>19538</c:v>
                </c:pt>
                <c:pt idx="32">
                  <c:v>19579.5</c:v>
                </c:pt>
                <c:pt idx="33">
                  <c:v>19623.5</c:v>
                </c:pt>
                <c:pt idx="34">
                  <c:v>19687</c:v>
                </c:pt>
                <c:pt idx="35">
                  <c:v>20433</c:v>
                </c:pt>
                <c:pt idx="36">
                  <c:v>20491.5</c:v>
                </c:pt>
                <c:pt idx="37">
                  <c:v>20506</c:v>
                </c:pt>
                <c:pt idx="38">
                  <c:v>21278.5</c:v>
                </c:pt>
                <c:pt idx="39">
                  <c:v>21279</c:v>
                </c:pt>
                <c:pt idx="40">
                  <c:v>22168.5</c:v>
                </c:pt>
                <c:pt idx="41">
                  <c:v>22186</c:v>
                </c:pt>
                <c:pt idx="42">
                  <c:v>22220</c:v>
                </c:pt>
                <c:pt idx="43">
                  <c:v>22269</c:v>
                </c:pt>
                <c:pt idx="44">
                  <c:v>22269</c:v>
                </c:pt>
                <c:pt idx="45">
                  <c:v>22352</c:v>
                </c:pt>
                <c:pt idx="46">
                  <c:v>22366.5</c:v>
                </c:pt>
                <c:pt idx="47">
                  <c:v>22371.5</c:v>
                </c:pt>
                <c:pt idx="48">
                  <c:v>23139.5</c:v>
                </c:pt>
                <c:pt idx="49">
                  <c:v>23156.5</c:v>
                </c:pt>
              </c:numCache>
            </c:numRef>
          </c:xVal>
          <c:yVal>
            <c:numRef>
              <c:f>'A (3)'!$W$21:$W$70</c:f>
              <c:numCache>
                <c:formatCode>General</c:formatCode>
                <c:ptCount val="50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D3F-42CC-91F9-9C7D34FA12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26703176"/>
        <c:axId val="1"/>
      </c:scatterChart>
      <c:valAx>
        <c:axId val="826703176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1020408163265307"/>
              <c:y val="0.881756756756756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5393586005830907E-2"/>
              <c:y val="0.4222972972972973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26703176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52478134110787167"/>
          <c:y val="0.89189189189189189"/>
          <c:w val="0.55247813411078717"/>
          <c:h val="0.9594594594594594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V0839 Oph -- O-C Diagram</a:t>
            </a:r>
          </a:p>
        </c:rich>
      </c:tx>
      <c:layout>
        <c:manualLayout>
          <c:xMode val="edge"/>
          <c:yMode val="edge"/>
          <c:x val="0.39801566700524066"/>
          <c:y val="3.77358490566037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6152185557741841E-2"/>
          <c:y val="0.1745285028749895"/>
          <c:w val="0.90959255141895035"/>
          <c:h val="0.69103853165367457"/>
        </c:manualLayout>
      </c:layout>
      <c:scatterChart>
        <c:scatterStyle val="lineMarker"/>
        <c:varyColors val="0"/>
        <c:ser>
          <c:idx val="0"/>
          <c:order val="0"/>
          <c:tx>
            <c:strRef>
              <c:f>'Q_fit (3)'!$E$20</c:f>
              <c:strCache>
                <c:ptCount val="1"/>
                <c:pt idx="0">
                  <c:v>Y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'Q_fit (3)'!$D$21:$D$296</c:f>
              <c:numCache>
                <c:formatCode>General</c:formatCode>
                <c:ptCount val="276"/>
                <c:pt idx="0">
                  <c:v>-2.1664500000000002</c:v>
                </c:pt>
                <c:pt idx="1">
                  <c:v>-0.99919999999999998</c:v>
                </c:pt>
                <c:pt idx="2">
                  <c:v>-0.90800000000000003</c:v>
                </c:pt>
                <c:pt idx="3">
                  <c:v>-0.90774999999999995</c:v>
                </c:pt>
                <c:pt idx="4">
                  <c:v>-0.73924999999999996</c:v>
                </c:pt>
                <c:pt idx="5">
                  <c:v>-0.27750000000000002</c:v>
                </c:pt>
                <c:pt idx="6">
                  <c:v>-2.3199999999999998E-2</c:v>
                </c:pt>
                <c:pt idx="7">
                  <c:v>-2.2950000000000002E-2</c:v>
                </c:pt>
                <c:pt idx="8">
                  <c:v>1.06775</c:v>
                </c:pt>
                <c:pt idx="9">
                  <c:v>1.2544999999999999</c:v>
                </c:pt>
                <c:pt idx="10">
                  <c:v>1.25475</c:v>
                </c:pt>
                <c:pt idx="11">
                  <c:v>1.2549999999999999</c:v>
                </c:pt>
                <c:pt idx="12">
                  <c:v>1.4103000000000001</c:v>
                </c:pt>
                <c:pt idx="13">
                  <c:v>1.4103000000000001</c:v>
                </c:pt>
                <c:pt idx="14">
                  <c:v>1.41055</c:v>
                </c:pt>
                <c:pt idx="15">
                  <c:v>1.4108000000000001</c:v>
                </c:pt>
                <c:pt idx="16">
                  <c:v>1.4132499999999999</c:v>
                </c:pt>
                <c:pt idx="17">
                  <c:v>1.4134500000000001</c:v>
                </c:pt>
                <c:pt idx="18">
                  <c:v>1.4137</c:v>
                </c:pt>
                <c:pt idx="19">
                  <c:v>1.41395</c:v>
                </c:pt>
                <c:pt idx="20">
                  <c:v>1.60345</c:v>
                </c:pt>
                <c:pt idx="21">
                  <c:v>1.6171</c:v>
                </c:pt>
                <c:pt idx="22">
                  <c:v>1.8628499999999999</c:v>
                </c:pt>
                <c:pt idx="23">
                  <c:v>1.86405</c:v>
                </c:pt>
                <c:pt idx="24">
                  <c:v>1.8643000000000001</c:v>
                </c:pt>
                <c:pt idx="25">
                  <c:v>1.8682000000000001</c:v>
                </c:pt>
                <c:pt idx="26">
                  <c:v>1.8684499999999999</c:v>
                </c:pt>
                <c:pt idx="27">
                  <c:v>1.8687</c:v>
                </c:pt>
                <c:pt idx="28">
                  <c:v>1.8689499999999999</c:v>
                </c:pt>
                <c:pt idx="29">
                  <c:v>1.8729</c:v>
                </c:pt>
                <c:pt idx="30">
                  <c:v>1.8757999999999999</c:v>
                </c:pt>
                <c:pt idx="31">
                  <c:v>1.9538</c:v>
                </c:pt>
                <c:pt idx="32">
                  <c:v>1.9579500000000001</c:v>
                </c:pt>
                <c:pt idx="33">
                  <c:v>1.96235</c:v>
                </c:pt>
                <c:pt idx="34">
                  <c:v>1.9686999999999999</c:v>
                </c:pt>
                <c:pt idx="35">
                  <c:v>2.0432999999999999</c:v>
                </c:pt>
                <c:pt idx="36">
                  <c:v>2.04915</c:v>
                </c:pt>
                <c:pt idx="37">
                  <c:v>2.0506000000000002</c:v>
                </c:pt>
                <c:pt idx="38">
                  <c:v>2.12785</c:v>
                </c:pt>
                <c:pt idx="39">
                  <c:v>2.1278999999999999</c:v>
                </c:pt>
                <c:pt idx="40">
                  <c:v>2.21685</c:v>
                </c:pt>
                <c:pt idx="41">
                  <c:v>2.2185999999999999</c:v>
                </c:pt>
                <c:pt idx="42">
                  <c:v>2.222</c:v>
                </c:pt>
                <c:pt idx="43">
                  <c:v>2.2269000000000001</c:v>
                </c:pt>
                <c:pt idx="44">
                  <c:v>2.2269000000000001</c:v>
                </c:pt>
                <c:pt idx="45">
                  <c:v>2.2351999999999999</c:v>
                </c:pt>
                <c:pt idx="46">
                  <c:v>2.23665</c:v>
                </c:pt>
                <c:pt idx="47">
                  <c:v>2.2371500000000002</c:v>
                </c:pt>
                <c:pt idx="48">
                  <c:v>2.3139500000000002</c:v>
                </c:pt>
                <c:pt idx="49">
                  <c:v>2.3156500000000002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</c:numCache>
            </c:numRef>
          </c:xVal>
          <c:yVal>
            <c:numRef>
              <c:f>'Q_fit (3)'!$E$21:$E$296</c:f>
              <c:numCache>
                <c:formatCode>General</c:formatCode>
                <c:ptCount val="276"/>
                <c:pt idx="0">
                  <c:v>2.7910139997402439E-2</c:v>
                </c:pt>
                <c:pt idx="1">
                  <c:v>3.7439996958710253E-5</c:v>
                </c:pt>
                <c:pt idx="2">
                  <c:v>-6.9440000515896827E-4</c:v>
                </c:pt>
                <c:pt idx="3">
                  <c:v>-4.8270000115735456E-4</c:v>
                </c:pt>
                <c:pt idx="4">
                  <c:v>-2.9690000519622117E-4</c:v>
                </c:pt>
                <c:pt idx="5">
                  <c:v>-1.4870000086375512E-3</c:v>
                </c:pt>
                <c:pt idx="6">
                  <c:v>-5.9857600062969141E-3</c:v>
                </c:pt>
                <c:pt idx="7">
                  <c:v>1.5259400024660863E-3</c:v>
                </c:pt>
                <c:pt idx="8">
                  <c:v>1.9570700002077501E-2</c:v>
                </c:pt>
                <c:pt idx="9">
                  <c:v>2.4510599992936477E-2</c:v>
                </c:pt>
                <c:pt idx="10">
                  <c:v>2.5322299996332731E-2</c:v>
                </c:pt>
                <c:pt idx="11">
                  <c:v>2.54339999955846E-2</c:v>
                </c:pt>
                <c:pt idx="12">
                  <c:v>3.6102040001424029E-2</c:v>
                </c:pt>
                <c:pt idx="13">
                  <c:v>3.8102040001831483E-2</c:v>
                </c:pt>
                <c:pt idx="14">
                  <c:v>3.9613739994820207E-2</c:v>
                </c:pt>
                <c:pt idx="15">
                  <c:v>3.0125439996481873E-2</c:v>
                </c:pt>
                <c:pt idx="16">
                  <c:v>3.5140099993441254E-2</c:v>
                </c:pt>
                <c:pt idx="17">
                  <c:v>3.5549460000765976E-2</c:v>
                </c:pt>
                <c:pt idx="18">
                  <c:v>3.5461159997794311E-2</c:v>
                </c:pt>
                <c:pt idx="19">
                  <c:v>3.5672859994519968E-2</c:v>
                </c:pt>
                <c:pt idx="20">
                  <c:v>4.4891459998325445E-2</c:v>
                </c:pt>
                <c:pt idx="21">
                  <c:v>4.3680279995896854E-2</c:v>
                </c:pt>
                <c:pt idx="22">
                  <c:v>6.3331379998999182E-2</c:v>
                </c:pt>
                <c:pt idx="23">
                  <c:v>6.2587540000095032E-2</c:v>
                </c:pt>
                <c:pt idx="24">
                  <c:v>5.9999240002071019E-2</c:v>
                </c:pt>
                <c:pt idx="25">
                  <c:v>6.2681759998667985E-2</c:v>
                </c:pt>
                <c:pt idx="26">
                  <c:v>6.8843460001517087E-2</c:v>
                </c:pt>
                <c:pt idx="27">
                  <c:v>6.3505159996566363E-2</c:v>
                </c:pt>
                <c:pt idx="28">
                  <c:v>6.4916859999357257E-2</c:v>
                </c:pt>
                <c:pt idx="29">
                  <c:v>6.3751720001164358E-2</c:v>
                </c:pt>
                <c:pt idx="30">
                  <c:v>6.4267440000548959E-2</c:v>
                </c:pt>
                <c:pt idx="31">
                  <c:v>7.1637839995673858E-2</c:v>
                </c:pt>
                <c:pt idx="32">
                  <c:v>7.0632059992931318E-2</c:v>
                </c:pt>
                <c:pt idx="33">
                  <c:v>7.2937979995913338E-2</c:v>
                </c:pt>
                <c:pt idx="34">
                  <c:v>7.3585159996582661E-2</c:v>
                </c:pt>
                <c:pt idx="35">
                  <c:v>8.2976439996855333E-2</c:v>
                </c:pt>
                <c:pt idx="36">
                  <c:v>8.5533553326968104E-2</c:v>
                </c:pt>
                <c:pt idx="37">
                  <c:v>8.5234746664355043E-2</c:v>
                </c:pt>
                <c:pt idx="38">
                  <c:v>9.3883379995531868E-2</c:v>
                </c:pt>
                <c:pt idx="39">
                  <c:v>9.3785719989682548E-2</c:v>
                </c:pt>
                <c:pt idx="40">
                  <c:v>0.10108191332255956</c:v>
                </c:pt>
                <c:pt idx="41">
                  <c:v>0.10273047999362461</c:v>
                </c:pt>
                <c:pt idx="42">
                  <c:v>0.10265626665932359</c:v>
                </c:pt>
                <c:pt idx="43">
                  <c:v>0.10381891999713844</c:v>
                </c:pt>
                <c:pt idx="44">
                  <c:v>0.10431891999905929</c:v>
                </c:pt>
                <c:pt idx="45">
                  <c:v>0.10255735999089666</c:v>
                </c:pt>
                <c:pt idx="46">
                  <c:v>0.10497522000514437</c:v>
                </c:pt>
                <c:pt idx="47">
                  <c:v>0.10559862000081921</c:v>
                </c:pt>
                <c:pt idx="48">
                  <c:v>0.11199285999464337</c:v>
                </c:pt>
                <c:pt idx="49">
                  <c:v>0.1135724199921242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334-4912-80D1-B960C139965C}"/>
            </c:ext>
          </c:extLst>
        </c:ser>
        <c:ser>
          <c:idx val="1"/>
          <c:order val="1"/>
          <c:tx>
            <c:strRef>
              <c:f>'Q_fit (3)'!$V$1</c:f>
              <c:strCache>
                <c:ptCount val="1"/>
                <c:pt idx="0">
                  <c:v>Q.Fit</c:v>
                </c:pt>
              </c:strCache>
            </c:strRef>
          </c:tx>
          <c:spPr>
            <a:ln w="3175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'Q_fit (3)'!$U$2:$U$32</c:f>
              <c:numCache>
                <c:formatCode>General</c:formatCode>
                <c:ptCount val="31"/>
                <c:pt idx="0">
                  <c:v>-2.4</c:v>
                </c:pt>
                <c:pt idx="1">
                  <c:v>-2.2000000000000002</c:v>
                </c:pt>
                <c:pt idx="2">
                  <c:v>-2</c:v>
                </c:pt>
                <c:pt idx="3">
                  <c:v>-1.8</c:v>
                </c:pt>
                <c:pt idx="4">
                  <c:v>-1.6</c:v>
                </c:pt>
                <c:pt idx="5">
                  <c:v>-1.4</c:v>
                </c:pt>
                <c:pt idx="6">
                  <c:v>-1.2</c:v>
                </c:pt>
                <c:pt idx="7">
                  <c:v>-1</c:v>
                </c:pt>
                <c:pt idx="8">
                  <c:v>-0.8</c:v>
                </c:pt>
                <c:pt idx="9">
                  <c:v>-0.6</c:v>
                </c:pt>
                <c:pt idx="10">
                  <c:v>-0.4</c:v>
                </c:pt>
                <c:pt idx="11">
                  <c:v>-0.2</c:v>
                </c:pt>
                <c:pt idx="12">
                  <c:v>0</c:v>
                </c:pt>
                <c:pt idx="13">
                  <c:v>0.2</c:v>
                </c:pt>
                <c:pt idx="14">
                  <c:v>0.4</c:v>
                </c:pt>
                <c:pt idx="15">
                  <c:v>0.6</c:v>
                </c:pt>
                <c:pt idx="16">
                  <c:v>0.8</c:v>
                </c:pt>
                <c:pt idx="17">
                  <c:v>1</c:v>
                </c:pt>
                <c:pt idx="18">
                  <c:v>1.2</c:v>
                </c:pt>
                <c:pt idx="19">
                  <c:v>1.3999999999999899</c:v>
                </c:pt>
                <c:pt idx="20">
                  <c:v>1.5999999999999901</c:v>
                </c:pt>
                <c:pt idx="21">
                  <c:v>1.7999999999999901</c:v>
                </c:pt>
                <c:pt idx="22">
                  <c:v>1.99999999999999</c:v>
                </c:pt>
                <c:pt idx="23">
                  <c:v>2.19999999999999</c:v>
                </c:pt>
                <c:pt idx="24">
                  <c:v>2.3999999999999901</c:v>
                </c:pt>
                <c:pt idx="25">
                  <c:v>2.5999999999999899</c:v>
                </c:pt>
              </c:numCache>
            </c:numRef>
          </c:xVal>
          <c:yVal>
            <c:numRef>
              <c:f>'Q_fit (3)'!$V$2:$V$32</c:f>
              <c:numCache>
                <c:formatCode>General</c:formatCode>
                <c:ptCount val="31"/>
                <c:pt idx="0">
                  <c:v>6.0119660691889051E-2</c:v>
                </c:pt>
                <c:pt idx="1">
                  <c:v>4.6934091254335654E-2</c:v>
                </c:pt>
                <c:pt idx="2">
                  <c:v>3.5086642668120373E-2</c:v>
                </c:pt>
                <c:pt idx="3">
                  <c:v>2.4577314933243249E-2</c:v>
                </c:pt>
                <c:pt idx="4">
                  <c:v>1.5406108049704249E-2</c:v>
                </c:pt>
                <c:pt idx="5">
                  <c:v>7.5730220175033794E-3</c:v>
                </c:pt>
                <c:pt idx="6">
                  <c:v>1.0780568366406673E-3</c:v>
                </c:pt>
                <c:pt idx="7">
                  <c:v>-4.0787874928839181E-3</c:v>
                </c:pt>
                <c:pt idx="8">
                  <c:v>-7.8975109710703647E-3</c:v>
                </c:pt>
                <c:pt idx="9">
                  <c:v>-1.0378113597918674E-2</c:v>
                </c:pt>
                <c:pt idx="10">
                  <c:v>-1.1520595373428848E-2</c:v>
                </c:pt>
                <c:pt idx="11">
                  <c:v>-1.1324956297600886E-2</c:v>
                </c:pt>
                <c:pt idx="12">
                  <c:v>-9.7911963704347838E-3</c:v>
                </c:pt>
                <c:pt idx="13">
                  <c:v>-6.919315591930545E-3</c:v>
                </c:pt>
                <c:pt idx="14">
                  <c:v>-2.7093139620881696E-3</c:v>
                </c:pt>
                <c:pt idx="15">
                  <c:v>2.8388085190923411E-3</c:v>
                </c:pt>
                <c:pt idx="16">
                  <c:v>9.7250518516109937E-3</c:v>
                </c:pt>
                <c:pt idx="17">
                  <c:v>1.7949416035467777E-2</c:v>
                </c:pt>
                <c:pt idx="18">
                  <c:v>2.75119010706627E-2</c:v>
                </c:pt>
                <c:pt idx="19">
                  <c:v>3.8412506957195176E-2</c:v>
                </c:pt>
                <c:pt idx="20">
                  <c:v>5.0651233695066321E-2</c:v>
                </c:pt>
                <c:pt idx="21">
                  <c:v>6.4228081284275582E-2</c:v>
                </c:pt>
                <c:pt idx="22">
                  <c:v>7.9143049724822986E-2</c:v>
                </c:pt>
                <c:pt idx="23">
                  <c:v>9.5396139016708514E-2</c:v>
                </c:pt>
                <c:pt idx="24">
                  <c:v>0.11298734915993222</c:v>
                </c:pt>
                <c:pt idx="25">
                  <c:v>0.13191668015449401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334-4912-80D1-B960C13996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13244560"/>
        <c:axId val="1"/>
      </c:scatterChart>
      <c:valAx>
        <c:axId val="513244560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13244560"/>
        <c:crossesAt val="0"/>
        <c:crossBetween val="midCat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45645006612321198"/>
          <c:y val="0.91273683949883622"/>
          <c:w val="0.57001137261370438"/>
          <c:h val="0.9599066508195909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5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V839 Oph - O-C Diagr.</a:t>
            </a:r>
          </a:p>
        </c:rich>
      </c:tx>
      <c:layout>
        <c:manualLayout>
          <c:xMode val="edge"/>
          <c:yMode val="edge"/>
          <c:x val="0.35215946843853818"/>
          <c:y val="4.4025157232704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61794019933555"/>
          <c:y val="0.24528377212243305"/>
          <c:w val="0.80066445182724255"/>
          <c:h val="0.55975014663837286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(old)'!$AB$1</c:f>
              <c:strCache>
                <c:ptCount val="1"/>
                <c:pt idx="0">
                  <c:v>Q. fit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'A (old)'!$AA$2:$AA$23</c:f>
              <c:numCache>
                <c:formatCode>General</c:formatCode>
                <c:ptCount val="22"/>
                <c:pt idx="0">
                  <c:v>-24000</c:v>
                </c:pt>
                <c:pt idx="1">
                  <c:v>-21000</c:v>
                </c:pt>
                <c:pt idx="2">
                  <c:v>-18000</c:v>
                </c:pt>
                <c:pt idx="3">
                  <c:v>-15000</c:v>
                </c:pt>
                <c:pt idx="4">
                  <c:v>-12000</c:v>
                </c:pt>
                <c:pt idx="5">
                  <c:v>-9000</c:v>
                </c:pt>
                <c:pt idx="6">
                  <c:v>-6000</c:v>
                </c:pt>
                <c:pt idx="7">
                  <c:v>-3000</c:v>
                </c:pt>
                <c:pt idx="8">
                  <c:v>0</c:v>
                </c:pt>
                <c:pt idx="9">
                  <c:v>3000</c:v>
                </c:pt>
                <c:pt idx="10">
                  <c:v>6000</c:v>
                </c:pt>
                <c:pt idx="11">
                  <c:v>9000</c:v>
                </c:pt>
                <c:pt idx="12">
                  <c:v>12000</c:v>
                </c:pt>
                <c:pt idx="13">
                  <c:v>15000</c:v>
                </c:pt>
                <c:pt idx="14">
                  <c:v>18000</c:v>
                </c:pt>
                <c:pt idx="15">
                  <c:v>21000</c:v>
                </c:pt>
                <c:pt idx="16">
                  <c:v>24000</c:v>
                </c:pt>
                <c:pt idx="17">
                  <c:v>27000</c:v>
                </c:pt>
                <c:pt idx="18">
                  <c:v>30000</c:v>
                </c:pt>
                <c:pt idx="19">
                  <c:v>33000</c:v>
                </c:pt>
                <c:pt idx="20">
                  <c:v>36000</c:v>
                </c:pt>
                <c:pt idx="21">
                  <c:v>39000</c:v>
                </c:pt>
              </c:numCache>
            </c:numRef>
          </c:xVal>
          <c:yVal>
            <c:numRef>
              <c:f>'A (old)'!$AB$2:$AB$23</c:f>
              <c:numCache>
                <c:formatCode>General</c:formatCode>
                <c:ptCount val="22"/>
                <c:pt idx="0">
                  <c:v>6.1928032218784984E-2</c:v>
                </c:pt>
                <c:pt idx="1">
                  <c:v>4.2511852927713492E-2</c:v>
                </c:pt>
                <c:pt idx="2">
                  <c:v>2.6096385604801087E-2</c:v>
                </c:pt>
                <c:pt idx="3">
                  <c:v>1.2681630250047777E-2</c:v>
                </c:pt>
                <c:pt idx="4">
                  <c:v>2.2675868634535502E-3</c:v>
                </c:pt>
                <c:pt idx="5">
                  <c:v>-5.1457445549815822E-3</c:v>
                </c:pt>
                <c:pt idx="6">
                  <c:v>-9.5583640052576239E-3</c:v>
                </c:pt>
                <c:pt idx="7">
                  <c:v>-1.0970271487374575E-2</c:v>
                </c:pt>
                <c:pt idx="8">
                  <c:v>-9.3814670013324351E-3</c:v>
                </c:pt>
                <c:pt idx="9">
                  <c:v>-4.7919505471312046E-3</c:v>
                </c:pt>
                <c:pt idx="10">
                  <c:v>2.7982778752291167E-3</c:v>
                </c:pt>
                <c:pt idx="11">
                  <c:v>1.3389218265748529E-2</c:v>
                </c:pt>
                <c:pt idx="12">
                  <c:v>2.6980870624427031E-2</c:v>
                </c:pt>
                <c:pt idx="13">
                  <c:v>4.3573234951264625E-2</c:v>
                </c:pt>
                <c:pt idx="14">
                  <c:v>6.3166311246261306E-2</c:v>
                </c:pt>
                <c:pt idx="15">
                  <c:v>8.5760099509417084E-2</c:v>
                </c:pt>
                <c:pt idx="16">
                  <c:v>0.11135459974073195</c:v>
                </c:pt>
                <c:pt idx="17">
                  <c:v>0.13994981194020592</c:v>
                </c:pt>
                <c:pt idx="18">
                  <c:v>0.17154573610783896</c:v>
                </c:pt>
                <c:pt idx="19">
                  <c:v>0.20614237224363111</c:v>
                </c:pt>
                <c:pt idx="20">
                  <c:v>0.24373972034758232</c:v>
                </c:pt>
                <c:pt idx="21">
                  <c:v>0.28433778041969265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406-4BB8-914A-C23A9CD9A088}"/>
            </c:ext>
          </c:extLst>
        </c:ser>
        <c:ser>
          <c:idx val="1"/>
          <c:order val="1"/>
          <c:tx>
            <c:strRef>
              <c:f>'A (old)'!$I$20:$I$20</c:f>
              <c:strCache>
                <c:ptCount val="1"/>
                <c:pt idx="0">
                  <c:v>AsApS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 (old)'!$F$21:$F$536</c:f>
              <c:numCache>
                <c:formatCode>General</c:formatCode>
                <c:ptCount val="516"/>
                <c:pt idx="0">
                  <c:v>-21664.5</c:v>
                </c:pt>
                <c:pt idx="1">
                  <c:v>-9992</c:v>
                </c:pt>
                <c:pt idx="2">
                  <c:v>-9080</c:v>
                </c:pt>
                <c:pt idx="3">
                  <c:v>-9077.5</c:v>
                </c:pt>
                <c:pt idx="4">
                  <c:v>-7392.5</c:v>
                </c:pt>
                <c:pt idx="5">
                  <c:v>-2775</c:v>
                </c:pt>
                <c:pt idx="6">
                  <c:v>-254</c:v>
                </c:pt>
                <c:pt idx="7">
                  <c:v>-232</c:v>
                </c:pt>
                <c:pt idx="8">
                  <c:v>-229.5</c:v>
                </c:pt>
                <c:pt idx="9">
                  <c:v>-66</c:v>
                </c:pt>
                <c:pt idx="10">
                  <c:v>0</c:v>
                </c:pt>
                <c:pt idx="11">
                  <c:v>692</c:v>
                </c:pt>
                <c:pt idx="12">
                  <c:v>746</c:v>
                </c:pt>
                <c:pt idx="13">
                  <c:v>4384</c:v>
                </c:pt>
                <c:pt idx="14">
                  <c:v>4408.5</c:v>
                </c:pt>
                <c:pt idx="15">
                  <c:v>4447.5</c:v>
                </c:pt>
                <c:pt idx="16">
                  <c:v>4448</c:v>
                </c:pt>
                <c:pt idx="17">
                  <c:v>4460</c:v>
                </c:pt>
                <c:pt idx="18">
                  <c:v>4467</c:v>
                </c:pt>
                <c:pt idx="19">
                  <c:v>5310.5</c:v>
                </c:pt>
                <c:pt idx="20">
                  <c:v>5313</c:v>
                </c:pt>
                <c:pt idx="21">
                  <c:v>5342.5</c:v>
                </c:pt>
                <c:pt idx="22">
                  <c:v>6215.5</c:v>
                </c:pt>
                <c:pt idx="23">
                  <c:v>7142</c:v>
                </c:pt>
                <c:pt idx="24">
                  <c:v>7144.5</c:v>
                </c:pt>
                <c:pt idx="25">
                  <c:v>7993</c:v>
                </c:pt>
                <c:pt idx="26">
                  <c:v>8071</c:v>
                </c:pt>
                <c:pt idx="27">
                  <c:v>8088</c:v>
                </c:pt>
                <c:pt idx="28">
                  <c:v>8110</c:v>
                </c:pt>
                <c:pt idx="29">
                  <c:v>8829</c:v>
                </c:pt>
                <c:pt idx="30">
                  <c:v>9873</c:v>
                </c:pt>
                <c:pt idx="31">
                  <c:v>10677.5</c:v>
                </c:pt>
                <c:pt idx="32">
                  <c:v>11391.5</c:v>
                </c:pt>
                <c:pt idx="33">
                  <c:v>11411</c:v>
                </c:pt>
                <c:pt idx="34">
                  <c:v>11628.5</c:v>
                </c:pt>
                <c:pt idx="35">
                  <c:v>12494</c:v>
                </c:pt>
                <c:pt idx="36">
                  <c:v>12545</c:v>
                </c:pt>
                <c:pt idx="37">
                  <c:v>12547.5</c:v>
                </c:pt>
                <c:pt idx="38">
                  <c:v>12550</c:v>
                </c:pt>
                <c:pt idx="39">
                  <c:v>13391.5</c:v>
                </c:pt>
                <c:pt idx="40">
                  <c:v>13408.5</c:v>
                </c:pt>
                <c:pt idx="41">
                  <c:v>13411</c:v>
                </c:pt>
                <c:pt idx="42">
                  <c:v>13924.5</c:v>
                </c:pt>
                <c:pt idx="43">
                  <c:v>14103</c:v>
                </c:pt>
                <c:pt idx="44">
                  <c:v>14103</c:v>
                </c:pt>
                <c:pt idx="45">
                  <c:v>14105.5</c:v>
                </c:pt>
                <c:pt idx="46">
                  <c:v>14108</c:v>
                </c:pt>
                <c:pt idx="47">
                  <c:v>14132.5</c:v>
                </c:pt>
                <c:pt idx="48">
                  <c:v>14134.5</c:v>
                </c:pt>
                <c:pt idx="49">
                  <c:v>14137</c:v>
                </c:pt>
                <c:pt idx="50">
                  <c:v>14139.5</c:v>
                </c:pt>
                <c:pt idx="51">
                  <c:v>14144.5</c:v>
                </c:pt>
                <c:pt idx="52">
                  <c:v>14193.5</c:v>
                </c:pt>
                <c:pt idx="53">
                  <c:v>14208</c:v>
                </c:pt>
                <c:pt idx="54">
                  <c:v>14235</c:v>
                </c:pt>
                <c:pt idx="55">
                  <c:v>14235</c:v>
                </c:pt>
                <c:pt idx="56">
                  <c:v>14274</c:v>
                </c:pt>
                <c:pt idx="57">
                  <c:v>15073.5</c:v>
                </c:pt>
                <c:pt idx="58">
                  <c:v>15078.5</c:v>
                </c:pt>
                <c:pt idx="59">
                  <c:v>15098</c:v>
                </c:pt>
                <c:pt idx="60">
                  <c:v>15098</c:v>
                </c:pt>
                <c:pt idx="61">
                  <c:v>15147</c:v>
                </c:pt>
                <c:pt idx="62">
                  <c:v>15186</c:v>
                </c:pt>
                <c:pt idx="63">
                  <c:v>15205.5</c:v>
                </c:pt>
                <c:pt idx="64">
                  <c:v>15230</c:v>
                </c:pt>
                <c:pt idx="65">
                  <c:v>15247</c:v>
                </c:pt>
                <c:pt idx="66">
                  <c:v>15914.5</c:v>
                </c:pt>
                <c:pt idx="67">
                  <c:v>15917</c:v>
                </c:pt>
                <c:pt idx="68">
                  <c:v>15921.5</c:v>
                </c:pt>
                <c:pt idx="69">
                  <c:v>15922</c:v>
                </c:pt>
                <c:pt idx="70">
                  <c:v>16012.5</c:v>
                </c:pt>
                <c:pt idx="71">
                  <c:v>16012.5</c:v>
                </c:pt>
                <c:pt idx="72">
                  <c:v>16012.5</c:v>
                </c:pt>
                <c:pt idx="73">
                  <c:v>16025</c:v>
                </c:pt>
                <c:pt idx="74">
                  <c:v>16027.5</c:v>
                </c:pt>
                <c:pt idx="75">
                  <c:v>16034.5</c:v>
                </c:pt>
                <c:pt idx="76">
                  <c:v>16034.5</c:v>
                </c:pt>
                <c:pt idx="77">
                  <c:v>16034.5</c:v>
                </c:pt>
                <c:pt idx="78">
                  <c:v>16034.5</c:v>
                </c:pt>
                <c:pt idx="79">
                  <c:v>16171</c:v>
                </c:pt>
                <c:pt idx="80">
                  <c:v>16729</c:v>
                </c:pt>
                <c:pt idx="81">
                  <c:v>17638.5</c:v>
                </c:pt>
                <c:pt idx="82">
                  <c:v>17658</c:v>
                </c:pt>
                <c:pt idx="83">
                  <c:v>17738.5</c:v>
                </c:pt>
                <c:pt idx="84">
                  <c:v>17738.5</c:v>
                </c:pt>
                <c:pt idx="85">
                  <c:v>17772.5</c:v>
                </c:pt>
                <c:pt idx="86">
                  <c:v>17772.5</c:v>
                </c:pt>
                <c:pt idx="87">
                  <c:v>17790</c:v>
                </c:pt>
                <c:pt idx="88">
                  <c:v>17814</c:v>
                </c:pt>
                <c:pt idx="89">
                  <c:v>17814</c:v>
                </c:pt>
                <c:pt idx="90">
                  <c:v>17819</c:v>
                </c:pt>
                <c:pt idx="91">
                  <c:v>18628.5</c:v>
                </c:pt>
                <c:pt idx="92">
                  <c:v>18628.5</c:v>
                </c:pt>
                <c:pt idx="93">
                  <c:v>18633.5</c:v>
                </c:pt>
                <c:pt idx="94">
                  <c:v>18633.5</c:v>
                </c:pt>
                <c:pt idx="95">
                  <c:v>18640.5</c:v>
                </c:pt>
                <c:pt idx="96">
                  <c:v>18640.5</c:v>
                </c:pt>
                <c:pt idx="97">
                  <c:v>18643</c:v>
                </c:pt>
                <c:pt idx="98">
                  <c:v>18643</c:v>
                </c:pt>
                <c:pt idx="99">
                  <c:v>18680</c:v>
                </c:pt>
                <c:pt idx="100">
                  <c:v>18682</c:v>
                </c:pt>
                <c:pt idx="101">
                  <c:v>18682</c:v>
                </c:pt>
                <c:pt idx="102">
                  <c:v>18684.5</c:v>
                </c:pt>
                <c:pt idx="103">
                  <c:v>18684.5</c:v>
                </c:pt>
                <c:pt idx="104">
                  <c:v>18687</c:v>
                </c:pt>
                <c:pt idx="105">
                  <c:v>18687</c:v>
                </c:pt>
                <c:pt idx="106">
                  <c:v>18689.5</c:v>
                </c:pt>
                <c:pt idx="107">
                  <c:v>18689.5</c:v>
                </c:pt>
                <c:pt idx="108">
                  <c:v>18697</c:v>
                </c:pt>
                <c:pt idx="109">
                  <c:v>18729</c:v>
                </c:pt>
                <c:pt idx="110">
                  <c:v>18758</c:v>
                </c:pt>
                <c:pt idx="111">
                  <c:v>18758</c:v>
                </c:pt>
                <c:pt idx="112">
                  <c:v>18758</c:v>
                </c:pt>
                <c:pt idx="113">
                  <c:v>18758</c:v>
                </c:pt>
                <c:pt idx="114">
                  <c:v>18758</c:v>
                </c:pt>
                <c:pt idx="115">
                  <c:v>18763</c:v>
                </c:pt>
                <c:pt idx="116">
                  <c:v>18763</c:v>
                </c:pt>
                <c:pt idx="117">
                  <c:v>18780</c:v>
                </c:pt>
                <c:pt idx="118">
                  <c:v>19350</c:v>
                </c:pt>
                <c:pt idx="119">
                  <c:v>19350</c:v>
                </c:pt>
                <c:pt idx="120">
                  <c:v>19538</c:v>
                </c:pt>
                <c:pt idx="121">
                  <c:v>19538</c:v>
                </c:pt>
                <c:pt idx="122">
                  <c:v>19540.5</c:v>
                </c:pt>
                <c:pt idx="123">
                  <c:v>19540.5</c:v>
                </c:pt>
                <c:pt idx="124">
                  <c:v>19577</c:v>
                </c:pt>
                <c:pt idx="125">
                  <c:v>19577</c:v>
                </c:pt>
                <c:pt idx="126">
                  <c:v>19579.5</c:v>
                </c:pt>
                <c:pt idx="127">
                  <c:v>19579.5</c:v>
                </c:pt>
                <c:pt idx="128">
                  <c:v>19606.5</c:v>
                </c:pt>
                <c:pt idx="129">
                  <c:v>19623.5</c:v>
                </c:pt>
                <c:pt idx="130">
                  <c:v>19628.5</c:v>
                </c:pt>
                <c:pt idx="131">
                  <c:v>19628.5</c:v>
                </c:pt>
                <c:pt idx="132">
                  <c:v>19631</c:v>
                </c:pt>
                <c:pt idx="133">
                  <c:v>19638</c:v>
                </c:pt>
                <c:pt idx="134">
                  <c:v>19638</c:v>
                </c:pt>
                <c:pt idx="135">
                  <c:v>19687</c:v>
                </c:pt>
                <c:pt idx="136">
                  <c:v>19687</c:v>
                </c:pt>
                <c:pt idx="137">
                  <c:v>20367</c:v>
                </c:pt>
                <c:pt idx="138">
                  <c:v>20367</c:v>
                </c:pt>
                <c:pt idx="139">
                  <c:v>20433</c:v>
                </c:pt>
                <c:pt idx="140">
                  <c:v>20433</c:v>
                </c:pt>
                <c:pt idx="141">
                  <c:v>20491.5</c:v>
                </c:pt>
                <c:pt idx="142">
                  <c:v>20491.5</c:v>
                </c:pt>
                <c:pt idx="143">
                  <c:v>20491.5</c:v>
                </c:pt>
                <c:pt idx="144">
                  <c:v>20499</c:v>
                </c:pt>
                <c:pt idx="145">
                  <c:v>20506</c:v>
                </c:pt>
                <c:pt idx="146">
                  <c:v>20506</c:v>
                </c:pt>
                <c:pt idx="147">
                  <c:v>20506</c:v>
                </c:pt>
                <c:pt idx="148">
                  <c:v>21278.5</c:v>
                </c:pt>
                <c:pt idx="149">
                  <c:v>21278.5</c:v>
                </c:pt>
                <c:pt idx="150">
                  <c:v>21278.5</c:v>
                </c:pt>
                <c:pt idx="151">
                  <c:v>21279</c:v>
                </c:pt>
                <c:pt idx="152">
                  <c:v>21279</c:v>
                </c:pt>
                <c:pt idx="153">
                  <c:v>21279</c:v>
                </c:pt>
                <c:pt idx="154">
                  <c:v>21323</c:v>
                </c:pt>
                <c:pt idx="155">
                  <c:v>21323</c:v>
                </c:pt>
                <c:pt idx="156">
                  <c:v>21381.5</c:v>
                </c:pt>
                <c:pt idx="157">
                  <c:v>21425.5</c:v>
                </c:pt>
                <c:pt idx="158">
                  <c:v>21428</c:v>
                </c:pt>
                <c:pt idx="159">
                  <c:v>22098</c:v>
                </c:pt>
                <c:pt idx="160">
                  <c:v>22168.5</c:v>
                </c:pt>
                <c:pt idx="161">
                  <c:v>22168.5</c:v>
                </c:pt>
                <c:pt idx="162">
                  <c:v>22168.5</c:v>
                </c:pt>
                <c:pt idx="163">
                  <c:v>22186</c:v>
                </c:pt>
                <c:pt idx="164">
                  <c:v>22186</c:v>
                </c:pt>
                <c:pt idx="165">
                  <c:v>22186</c:v>
                </c:pt>
                <c:pt idx="166">
                  <c:v>22220</c:v>
                </c:pt>
                <c:pt idx="167">
                  <c:v>22220</c:v>
                </c:pt>
                <c:pt idx="168">
                  <c:v>22220</c:v>
                </c:pt>
                <c:pt idx="169">
                  <c:v>22220</c:v>
                </c:pt>
                <c:pt idx="170">
                  <c:v>22222.5</c:v>
                </c:pt>
                <c:pt idx="171">
                  <c:v>22227.5</c:v>
                </c:pt>
                <c:pt idx="172">
                  <c:v>22237.5</c:v>
                </c:pt>
                <c:pt idx="173">
                  <c:v>22242</c:v>
                </c:pt>
                <c:pt idx="174">
                  <c:v>22247</c:v>
                </c:pt>
                <c:pt idx="175">
                  <c:v>22249.5</c:v>
                </c:pt>
                <c:pt idx="176">
                  <c:v>22252</c:v>
                </c:pt>
                <c:pt idx="177">
                  <c:v>22254</c:v>
                </c:pt>
                <c:pt idx="178">
                  <c:v>22269</c:v>
                </c:pt>
                <c:pt idx="179">
                  <c:v>22269</c:v>
                </c:pt>
                <c:pt idx="180">
                  <c:v>22274</c:v>
                </c:pt>
                <c:pt idx="181">
                  <c:v>22276.5</c:v>
                </c:pt>
                <c:pt idx="182">
                  <c:v>22283.5</c:v>
                </c:pt>
                <c:pt idx="183">
                  <c:v>22286</c:v>
                </c:pt>
                <c:pt idx="184">
                  <c:v>22288.5</c:v>
                </c:pt>
                <c:pt idx="185">
                  <c:v>22291</c:v>
                </c:pt>
                <c:pt idx="186">
                  <c:v>22296</c:v>
                </c:pt>
                <c:pt idx="187">
                  <c:v>22298</c:v>
                </c:pt>
                <c:pt idx="188">
                  <c:v>22300.5</c:v>
                </c:pt>
                <c:pt idx="189">
                  <c:v>22313</c:v>
                </c:pt>
                <c:pt idx="190">
                  <c:v>22318</c:v>
                </c:pt>
                <c:pt idx="191">
                  <c:v>22327.5</c:v>
                </c:pt>
                <c:pt idx="192">
                  <c:v>22330</c:v>
                </c:pt>
                <c:pt idx="193">
                  <c:v>22344.5</c:v>
                </c:pt>
                <c:pt idx="194">
                  <c:v>22352</c:v>
                </c:pt>
                <c:pt idx="195">
                  <c:v>22352</c:v>
                </c:pt>
                <c:pt idx="196">
                  <c:v>22354.5</c:v>
                </c:pt>
                <c:pt idx="197">
                  <c:v>22357</c:v>
                </c:pt>
                <c:pt idx="198">
                  <c:v>22362</c:v>
                </c:pt>
                <c:pt idx="199">
                  <c:v>22366.5</c:v>
                </c:pt>
                <c:pt idx="200">
                  <c:v>22366.5</c:v>
                </c:pt>
                <c:pt idx="201">
                  <c:v>22371.5</c:v>
                </c:pt>
                <c:pt idx="202">
                  <c:v>22374</c:v>
                </c:pt>
                <c:pt idx="203">
                  <c:v>22376.5</c:v>
                </c:pt>
                <c:pt idx="204">
                  <c:v>22388.5</c:v>
                </c:pt>
                <c:pt idx="205">
                  <c:v>22405.5</c:v>
                </c:pt>
                <c:pt idx="206">
                  <c:v>22420</c:v>
                </c:pt>
                <c:pt idx="207">
                  <c:v>22422.5</c:v>
                </c:pt>
                <c:pt idx="208">
                  <c:v>22432.5</c:v>
                </c:pt>
                <c:pt idx="209">
                  <c:v>22434.5</c:v>
                </c:pt>
                <c:pt idx="210">
                  <c:v>22437.5</c:v>
                </c:pt>
                <c:pt idx="211">
                  <c:v>22471</c:v>
                </c:pt>
                <c:pt idx="212">
                  <c:v>22824.5</c:v>
                </c:pt>
                <c:pt idx="213">
                  <c:v>22939</c:v>
                </c:pt>
                <c:pt idx="214">
                  <c:v>22963.5</c:v>
                </c:pt>
                <c:pt idx="215">
                  <c:v>22968.5</c:v>
                </c:pt>
                <c:pt idx="216">
                  <c:v>22971</c:v>
                </c:pt>
                <c:pt idx="217">
                  <c:v>22995.5</c:v>
                </c:pt>
                <c:pt idx="218">
                  <c:v>23027</c:v>
                </c:pt>
                <c:pt idx="219">
                  <c:v>23041.5</c:v>
                </c:pt>
                <c:pt idx="220">
                  <c:v>23083.5</c:v>
                </c:pt>
                <c:pt idx="221">
                  <c:v>23098</c:v>
                </c:pt>
                <c:pt idx="222">
                  <c:v>23100.5</c:v>
                </c:pt>
                <c:pt idx="223">
                  <c:v>23103</c:v>
                </c:pt>
                <c:pt idx="224">
                  <c:v>23105</c:v>
                </c:pt>
                <c:pt idx="225">
                  <c:v>23105.5</c:v>
                </c:pt>
                <c:pt idx="226">
                  <c:v>23107.5</c:v>
                </c:pt>
                <c:pt idx="227">
                  <c:v>23110</c:v>
                </c:pt>
                <c:pt idx="228">
                  <c:v>23125</c:v>
                </c:pt>
                <c:pt idx="229">
                  <c:v>23127.5</c:v>
                </c:pt>
                <c:pt idx="230">
                  <c:v>23132</c:v>
                </c:pt>
                <c:pt idx="231">
                  <c:v>23139.5</c:v>
                </c:pt>
                <c:pt idx="232">
                  <c:v>23147</c:v>
                </c:pt>
                <c:pt idx="233">
                  <c:v>23154</c:v>
                </c:pt>
                <c:pt idx="234">
                  <c:v>23156.5</c:v>
                </c:pt>
                <c:pt idx="235">
                  <c:v>23159</c:v>
                </c:pt>
                <c:pt idx="236">
                  <c:v>23166.5</c:v>
                </c:pt>
                <c:pt idx="237">
                  <c:v>23169</c:v>
                </c:pt>
                <c:pt idx="238">
                  <c:v>23171</c:v>
                </c:pt>
                <c:pt idx="239">
                  <c:v>23171.5</c:v>
                </c:pt>
                <c:pt idx="240">
                  <c:v>23188.5</c:v>
                </c:pt>
                <c:pt idx="241">
                  <c:v>23193</c:v>
                </c:pt>
                <c:pt idx="242">
                  <c:v>23195.5</c:v>
                </c:pt>
                <c:pt idx="243">
                  <c:v>23198</c:v>
                </c:pt>
                <c:pt idx="244">
                  <c:v>23205.5</c:v>
                </c:pt>
                <c:pt idx="245">
                  <c:v>23210.5</c:v>
                </c:pt>
                <c:pt idx="246">
                  <c:v>23213</c:v>
                </c:pt>
                <c:pt idx="247">
                  <c:v>23227.5</c:v>
                </c:pt>
                <c:pt idx="248">
                  <c:v>23239</c:v>
                </c:pt>
                <c:pt idx="249">
                  <c:v>23242</c:v>
                </c:pt>
                <c:pt idx="250">
                  <c:v>23261.5</c:v>
                </c:pt>
                <c:pt idx="251">
                  <c:v>23298</c:v>
                </c:pt>
                <c:pt idx="252">
                  <c:v>23300.5</c:v>
                </c:pt>
                <c:pt idx="253">
                  <c:v>23327.5</c:v>
                </c:pt>
                <c:pt idx="254">
                  <c:v>23330</c:v>
                </c:pt>
                <c:pt idx="255">
                  <c:v>23342</c:v>
                </c:pt>
                <c:pt idx="256">
                  <c:v>23342</c:v>
                </c:pt>
                <c:pt idx="257">
                  <c:v>23359</c:v>
                </c:pt>
                <c:pt idx="258">
                  <c:v>23386</c:v>
                </c:pt>
                <c:pt idx="259">
                  <c:v>23386</c:v>
                </c:pt>
                <c:pt idx="260">
                  <c:v>23795</c:v>
                </c:pt>
                <c:pt idx="261">
                  <c:v>23797.5</c:v>
                </c:pt>
                <c:pt idx="262">
                  <c:v>23817</c:v>
                </c:pt>
                <c:pt idx="263">
                  <c:v>23822</c:v>
                </c:pt>
                <c:pt idx="264">
                  <c:v>23831.5</c:v>
                </c:pt>
                <c:pt idx="265">
                  <c:v>23836.5</c:v>
                </c:pt>
                <c:pt idx="266">
                  <c:v>23946.5</c:v>
                </c:pt>
                <c:pt idx="267">
                  <c:v>23949</c:v>
                </c:pt>
                <c:pt idx="268">
                  <c:v>23951</c:v>
                </c:pt>
                <c:pt idx="269">
                  <c:v>23953.5</c:v>
                </c:pt>
                <c:pt idx="270">
                  <c:v>23956</c:v>
                </c:pt>
                <c:pt idx="271">
                  <c:v>23961</c:v>
                </c:pt>
                <c:pt idx="272">
                  <c:v>23963.5</c:v>
                </c:pt>
                <c:pt idx="273">
                  <c:v>24049</c:v>
                </c:pt>
                <c:pt idx="274">
                  <c:v>24912</c:v>
                </c:pt>
                <c:pt idx="275">
                  <c:v>25763</c:v>
                </c:pt>
                <c:pt idx="276">
                  <c:v>26753</c:v>
                </c:pt>
                <c:pt idx="277">
                  <c:v>27621</c:v>
                </c:pt>
                <c:pt idx="278">
                  <c:v>27713.5</c:v>
                </c:pt>
                <c:pt idx="279">
                  <c:v>27723.5</c:v>
                </c:pt>
                <c:pt idx="280">
                  <c:v>28376.5</c:v>
                </c:pt>
                <c:pt idx="281">
                  <c:v>28467</c:v>
                </c:pt>
                <c:pt idx="282">
                  <c:v>28467</c:v>
                </c:pt>
                <c:pt idx="283">
                  <c:v>28467</c:v>
                </c:pt>
                <c:pt idx="284">
                  <c:v>28594</c:v>
                </c:pt>
                <c:pt idx="285">
                  <c:v>28611</c:v>
                </c:pt>
                <c:pt idx="286">
                  <c:v>29313</c:v>
                </c:pt>
                <c:pt idx="287">
                  <c:v>29330</c:v>
                </c:pt>
                <c:pt idx="288">
                  <c:v>29354.5</c:v>
                </c:pt>
                <c:pt idx="289">
                  <c:v>29442.5</c:v>
                </c:pt>
                <c:pt idx="290">
                  <c:v>29442.5</c:v>
                </c:pt>
                <c:pt idx="291">
                  <c:v>29447.5</c:v>
                </c:pt>
                <c:pt idx="292">
                  <c:v>30129.5</c:v>
                </c:pt>
                <c:pt idx="293">
                  <c:v>30232</c:v>
                </c:pt>
                <c:pt idx="294">
                  <c:v>30237</c:v>
                </c:pt>
                <c:pt idx="295">
                  <c:v>31195.5</c:v>
                </c:pt>
                <c:pt idx="296">
                  <c:v>31234.5</c:v>
                </c:pt>
                <c:pt idx="297">
                  <c:v>31264</c:v>
                </c:pt>
                <c:pt idx="298">
                  <c:v>31941.5</c:v>
                </c:pt>
                <c:pt idx="299">
                  <c:v>31961</c:v>
                </c:pt>
                <c:pt idx="300">
                  <c:v>32005</c:v>
                </c:pt>
                <c:pt idx="301">
                  <c:v>32080.5</c:v>
                </c:pt>
                <c:pt idx="302">
                  <c:v>33034</c:v>
                </c:pt>
                <c:pt idx="303">
                  <c:v>33092.5</c:v>
                </c:pt>
                <c:pt idx="304">
                  <c:v>33775</c:v>
                </c:pt>
                <c:pt idx="305">
                  <c:v>33777.5</c:v>
                </c:pt>
                <c:pt idx="306">
                  <c:v>33789.5</c:v>
                </c:pt>
                <c:pt idx="307">
                  <c:v>33792</c:v>
                </c:pt>
                <c:pt idx="308">
                  <c:v>33836</c:v>
                </c:pt>
                <c:pt idx="309">
                  <c:v>33838.5</c:v>
                </c:pt>
                <c:pt idx="310">
                  <c:v>33863</c:v>
                </c:pt>
                <c:pt idx="311">
                  <c:v>33863</c:v>
                </c:pt>
                <c:pt idx="312">
                  <c:v>33865.5</c:v>
                </c:pt>
                <c:pt idx="313">
                  <c:v>33865.5</c:v>
                </c:pt>
                <c:pt idx="314">
                  <c:v>33865.5</c:v>
                </c:pt>
                <c:pt idx="315">
                  <c:v>33865.5</c:v>
                </c:pt>
                <c:pt idx="316">
                  <c:v>33868</c:v>
                </c:pt>
                <c:pt idx="317">
                  <c:v>33868</c:v>
                </c:pt>
                <c:pt idx="318">
                  <c:v>33868</c:v>
                </c:pt>
                <c:pt idx="319">
                  <c:v>33868</c:v>
                </c:pt>
                <c:pt idx="320">
                  <c:v>33904.5</c:v>
                </c:pt>
                <c:pt idx="321">
                  <c:v>33907</c:v>
                </c:pt>
                <c:pt idx="322">
                  <c:v>34543</c:v>
                </c:pt>
                <c:pt idx="323">
                  <c:v>34601.5</c:v>
                </c:pt>
                <c:pt idx="324">
                  <c:v>34601.5</c:v>
                </c:pt>
                <c:pt idx="325">
                  <c:v>34601.5</c:v>
                </c:pt>
                <c:pt idx="326">
                  <c:v>34641.5</c:v>
                </c:pt>
                <c:pt idx="327">
                  <c:v>34651</c:v>
                </c:pt>
                <c:pt idx="328">
                  <c:v>34662.5</c:v>
                </c:pt>
                <c:pt idx="329">
                  <c:v>34670</c:v>
                </c:pt>
                <c:pt idx="330">
                  <c:v>34733.5</c:v>
                </c:pt>
                <c:pt idx="331">
                  <c:v>34736</c:v>
                </c:pt>
                <c:pt idx="332">
                  <c:v>34736</c:v>
                </c:pt>
                <c:pt idx="333">
                  <c:v>34762.5</c:v>
                </c:pt>
                <c:pt idx="334">
                  <c:v>34765</c:v>
                </c:pt>
                <c:pt idx="335">
                  <c:v>34800</c:v>
                </c:pt>
                <c:pt idx="336">
                  <c:v>34809</c:v>
                </c:pt>
                <c:pt idx="337">
                  <c:v>34811.5</c:v>
                </c:pt>
                <c:pt idx="338">
                  <c:v>35428</c:v>
                </c:pt>
                <c:pt idx="339">
                  <c:v>35536</c:v>
                </c:pt>
                <c:pt idx="340">
                  <c:v>35542.5</c:v>
                </c:pt>
                <c:pt idx="341">
                  <c:v>35562</c:v>
                </c:pt>
                <c:pt idx="342">
                  <c:v>35572</c:v>
                </c:pt>
                <c:pt idx="343">
                  <c:v>35574.5</c:v>
                </c:pt>
                <c:pt idx="344">
                  <c:v>35682</c:v>
                </c:pt>
                <c:pt idx="345">
                  <c:v>35682</c:v>
                </c:pt>
                <c:pt idx="346">
                  <c:v>35682</c:v>
                </c:pt>
                <c:pt idx="347">
                  <c:v>36321</c:v>
                </c:pt>
                <c:pt idx="348">
                  <c:v>36442.5</c:v>
                </c:pt>
                <c:pt idx="349">
                  <c:v>36507</c:v>
                </c:pt>
                <c:pt idx="350">
                  <c:v>36630.5</c:v>
                </c:pt>
                <c:pt idx="351">
                  <c:v>36630.5</c:v>
                </c:pt>
                <c:pt idx="352">
                  <c:v>36630.5</c:v>
                </c:pt>
                <c:pt idx="353">
                  <c:v>38216</c:v>
                </c:pt>
                <c:pt idx="354">
                  <c:v>38438</c:v>
                </c:pt>
                <c:pt idx="355">
                  <c:v>39128</c:v>
                </c:pt>
                <c:pt idx="356">
                  <c:v>39198</c:v>
                </c:pt>
              </c:numCache>
            </c:numRef>
          </c:xVal>
          <c:yVal>
            <c:numRef>
              <c:f>'A (old)'!$I$21:$I$536</c:f>
              <c:numCache>
                <c:formatCode>General</c:formatCode>
                <c:ptCount val="516"/>
                <c:pt idx="83">
                  <c:v>5.5816179999965243E-2</c:v>
                </c:pt>
                <c:pt idx="84">
                  <c:v>5.6216179997136351E-2</c:v>
                </c:pt>
                <c:pt idx="85">
                  <c:v>5.527530000108527E-2</c:v>
                </c:pt>
                <c:pt idx="86">
                  <c:v>5.7975299998361152E-2</c:v>
                </c:pt>
                <c:pt idx="88">
                  <c:v>5.5769519996829331E-2</c:v>
                </c:pt>
                <c:pt idx="89">
                  <c:v>5.6169519994000439E-2</c:v>
                </c:pt>
                <c:pt idx="90">
                  <c:v>5.0092919998860452E-2</c:v>
                </c:pt>
                <c:pt idx="95">
                  <c:v>6.2237539998022839E-2</c:v>
                </c:pt>
                <c:pt idx="96">
                  <c:v>6.2937539994891267E-2</c:v>
                </c:pt>
                <c:pt idx="97">
                  <c:v>5.9349240000301506E-2</c:v>
                </c:pt>
                <c:pt idx="98">
                  <c:v>6.0649239996564575E-2</c:v>
                </c:pt>
                <c:pt idx="100">
                  <c:v>6.2331759996595792E-2</c:v>
                </c:pt>
                <c:pt idx="101">
                  <c:v>6.3031760000740178E-2</c:v>
                </c:pt>
                <c:pt idx="102">
                  <c:v>6.8443459997070022E-2</c:v>
                </c:pt>
                <c:pt idx="103">
                  <c:v>6.9243459998688195E-2</c:v>
                </c:pt>
                <c:pt idx="104">
                  <c:v>6.255515999509953E-2</c:v>
                </c:pt>
                <c:pt idx="105">
                  <c:v>6.4455159998033196E-2</c:v>
                </c:pt>
                <c:pt idx="106">
                  <c:v>6.3966859997890424E-2</c:v>
                </c:pt>
                <c:pt idx="107">
                  <c:v>6.586686000082409E-2</c:v>
                </c:pt>
                <c:pt idx="120">
                  <c:v>7.1337839995976537E-2</c:v>
                </c:pt>
                <c:pt idx="121">
                  <c:v>7.1937839995371178E-2</c:v>
                </c:pt>
                <c:pt idx="122">
                  <c:v>7.2749539998767432E-2</c:v>
                </c:pt>
                <c:pt idx="123">
                  <c:v>7.2849539996241219E-2</c:v>
                </c:pt>
                <c:pt idx="126">
                  <c:v>6.9132059994444717E-2</c:v>
                </c:pt>
                <c:pt idx="127">
                  <c:v>7.2132059998693876E-2</c:v>
                </c:pt>
                <c:pt idx="141">
                  <c:v>8.4400219995586667E-2</c:v>
                </c:pt>
                <c:pt idx="142">
                  <c:v>8.5600219994375948E-2</c:v>
                </c:pt>
                <c:pt idx="143">
                  <c:v>8.6600219998217653E-2</c:v>
                </c:pt>
                <c:pt idx="145">
                  <c:v>8.4668080002302304E-2</c:v>
                </c:pt>
                <c:pt idx="146">
                  <c:v>8.5368079999170732E-2</c:v>
                </c:pt>
                <c:pt idx="147">
                  <c:v>8.5668079998868052E-2</c:v>
                </c:pt>
                <c:pt idx="148">
                  <c:v>9.2983379996439908E-2</c:v>
                </c:pt>
                <c:pt idx="149">
                  <c:v>9.3283379996137228E-2</c:v>
                </c:pt>
                <c:pt idx="150">
                  <c:v>9.5383379994018469E-2</c:v>
                </c:pt>
                <c:pt idx="151">
                  <c:v>9.3185719997563865E-2</c:v>
                </c:pt>
                <c:pt idx="152">
                  <c:v>9.338571999251144E-2</c:v>
                </c:pt>
                <c:pt idx="153">
                  <c:v>9.4785719993524253E-2</c:v>
                </c:pt>
                <c:pt idx="160">
                  <c:v>9.8948579994612373E-2</c:v>
                </c:pt>
                <c:pt idx="161">
                  <c:v>0.10134857999219093</c:v>
                </c:pt>
                <c:pt idx="162">
                  <c:v>0.10294857999542728</c:v>
                </c:pt>
                <c:pt idx="163">
                  <c:v>0.10233047999645351</c:v>
                </c:pt>
                <c:pt idx="164">
                  <c:v>0.10253047999867704</c:v>
                </c:pt>
                <c:pt idx="165">
                  <c:v>0.10333048000029521</c:v>
                </c:pt>
                <c:pt idx="166">
                  <c:v>0.10168959999282379</c:v>
                </c:pt>
                <c:pt idx="167">
                  <c:v>0.1030895999938366</c:v>
                </c:pt>
                <c:pt idx="168">
                  <c:v>0.10318959999131039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406-4BB8-914A-C23A9CD9A088}"/>
            </c:ext>
          </c:extLst>
        </c:ser>
        <c:ser>
          <c:idx val="2"/>
          <c:order val="2"/>
          <c:tx>
            <c:strRef>
              <c:f>'A (old)'!$J$20</c:f>
              <c:strCache>
                <c:ptCount val="1"/>
                <c:pt idx="0">
                  <c:v>BAV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FF8080"/>
              </a:solidFill>
              <a:ln>
                <a:solidFill>
                  <a:srgbClr val="FF8080"/>
                </a:solidFill>
                <a:prstDash val="solid"/>
              </a:ln>
            </c:spPr>
          </c:marker>
          <c:xVal>
            <c:numRef>
              <c:f>'A (old)'!$F$21:$F$536</c:f>
              <c:numCache>
                <c:formatCode>General</c:formatCode>
                <c:ptCount val="516"/>
                <c:pt idx="0">
                  <c:v>-21664.5</c:v>
                </c:pt>
                <c:pt idx="1">
                  <c:v>-9992</c:v>
                </c:pt>
                <c:pt idx="2">
                  <c:v>-9080</c:v>
                </c:pt>
                <c:pt idx="3">
                  <c:v>-9077.5</c:v>
                </c:pt>
                <c:pt idx="4">
                  <c:v>-7392.5</c:v>
                </c:pt>
                <c:pt idx="5">
                  <c:v>-2775</c:v>
                </c:pt>
                <c:pt idx="6">
                  <c:v>-254</c:v>
                </c:pt>
                <c:pt idx="7">
                  <c:v>-232</c:v>
                </c:pt>
                <c:pt idx="8">
                  <c:v>-229.5</c:v>
                </c:pt>
                <c:pt idx="9">
                  <c:v>-66</c:v>
                </c:pt>
                <c:pt idx="10">
                  <c:v>0</c:v>
                </c:pt>
                <c:pt idx="11">
                  <c:v>692</c:v>
                </c:pt>
                <c:pt idx="12">
                  <c:v>746</c:v>
                </c:pt>
                <c:pt idx="13">
                  <c:v>4384</c:v>
                </c:pt>
                <c:pt idx="14">
                  <c:v>4408.5</c:v>
                </c:pt>
                <c:pt idx="15">
                  <c:v>4447.5</c:v>
                </c:pt>
                <c:pt idx="16">
                  <c:v>4448</c:v>
                </c:pt>
                <c:pt idx="17">
                  <c:v>4460</c:v>
                </c:pt>
                <c:pt idx="18">
                  <c:v>4467</c:v>
                </c:pt>
                <c:pt idx="19">
                  <c:v>5310.5</c:v>
                </c:pt>
                <c:pt idx="20">
                  <c:v>5313</c:v>
                </c:pt>
                <c:pt idx="21">
                  <c:v>5342.5</c:v>
                </c:pt>
                <c:pt idx="22">
                  <c:v>6215.5</c:v>
                </c:pt>
                <c:pt idx="23">
                  <c:v>7142</c:v>
                </c:pt>
                <c:pt idx="24">
                  <c:v>7144.5</c:v>
                </c:pt>
                <c:pt idx="25">
                  <c:v>7993</c:v>
                </c:pt>
                <c:pt idx="26">
                  <c:v>8071</c:v>
                </c:pt>
                <c:pt idx="27">
                  <c:v>8088</c:v>
                </c:pt>
                <c:pt idx="28">
                  <c:v>8110</c:v>
                </c:pt>
                <c:pt idx="29">
                  <c:v>8829</c:v>
                </c:pt>
                <c:pt idx="30">
                  <c:v>9873</c:v>
                </c:pt>
                <c:pt idx="31">
                  <c:v>10677.5</c:v>
                </c:pt>
                <c:pt idx="32">
                  <c:v>11391.5</c:v>
                </c:pt>
                <c:pt idx="33">
                  <c:v>11411</c:v>
                </c:pt>
                <c:pt idx="34">
                  <c:v>11628.5</c:v>
                </c:pt>
                <c:pt idx="35">
                  <c:v>12494</c:v>
                </c:pt>
                <c:pt idx="36">
                  <c:v>12545</c:v>
                </c:pt>
                <c:pt idx="37">
                  <c:v>12547.5</c:v>
                </c:pt>
                <c:pt idx="38">
                  <c:v>12550</c:v>
                </c:pt>
                <c:pt idx="39">
                  <c:v>13391.5</c:v>
                </c:pt>
                <c:pt idx="40">
                  <c:v>13408.5</c:v>
                </c:pt>
                <c:pt idx="41">
                  <c:v>13411</c:v>
                </c:pt>
                <c:pt idx="42">
                  <c:v>13924.5</c:v>
                </c:pt>
                <c:pt idx="43">
                  <c:v>14103</c:v>
                </c:pt>
                <c:pt idx="44">
                  <c:v>14103</c:v>
                </c:pt>
                <c:pt idx="45">
                  <c:v>14105.5</c:v>
                </c:pt>
                <c:pt idx="46">
                  <c:v>14108</c:v>
                </c:pt>
                <c:pt idx="47">
                  <c:v>14132.5</c:v>
                </c:pt>
                <c:pt idx="48">
                  <c:v>14134.5</c:v>
                </c:pt>
                <c:pt idx="49">
                  <c:v>14137</c:v>
                </c:pt>
                <c:pt idx="50">
                  <c:v>14139.5</c:v>
                </c:pt>
                <c:pt idx="51">
                  <c:v>14144.5</c:v>
                </c:pt>
                <c:pt idx="52">
                  <c:v>14193.5</c:v>
                </c:pt>
                <c:pt idx="53">
                  <c:v>14208</c:v>
                </c:pt>
                <c:pt idx="54">
                  <c:v>14235</c:v>
                </c:pt>
                <c:pt idx="55">
                  <c:v>14235</c:v>
                </c:pt>
                <c:pt idx="56">
                  <c:v>14274</c:v>
                </c:pt>
                <c:pt idx="57">
                  <c:v>15073.5</c:v>
                </c:pt>
                <c:pt idx="58">
                  <c:v>15078.5</c:v>
                </c:pt>
                <c:pt idx="59">
                  <c:v>15098</c:v>
                </c:pt>
                <c:pt idx="60">
                  <c:v>15098</c:v>
                </c:pt>
                <c:pt idx="61">
                  <c:v>15147</c:v>
                </c:pt>
                <c:pt idx="62">
                  <c:v>15186</c:v>
                </c:pt>
                <c:pt idx="63">
                  <c:v>15205.5</c:v>
                </c:pt>
                <c:pt idx="64">
                  <c:v>15230</c:v>
                </c:pt>
                <c:pt idx="65">
                  <c:v>15247</c:v>
                </c:pt>
                <c:pt idx="66">
                  <c:v>15914.5</c:v>
                </c:pt>
                <c:pt idx="67">
                  <c:v>15917</c:v>
                </c:pt>
                <c:pt idx="68">
                  <c:v>15921.5</c:v>
                </c:pt>
                <c:pt idx="69">
                  <c:v>15922</c:v>
                </c:pt>
                <c:pt idx="70">
                  <c:v>16012.5</c:v>
                </c:pt>
                <c:pt idx="71">
                  <c:v>16012.5</c:v>
                </c:pt>
                <c:pt idx="72">
                  <c:v>16012.5</c:v>
                </c:pt>
                <c:pt idx="73">
                  <c:v>16025</c:v>
                </c:pt>
                <c:pt idx="74">
                  <c:v>16027.5</c:v>
                </c:pt>
                <c:pt idx="75">
                  <c:v>16034.5</c:v>
                </c:pt>
                <c:pt idx="76">
                  <c:v>16034.5</c:v>
                </c:pt>
                <c:pt idx="77">
                  <c:v>16034.5</c:v>
                </c:pt>
                <c:pt idx="78">
                  <c:v>16034.5</c:v>
                </c:pt>
                <c:pt idx="79">
                  <c:v>16171</c:v>
                </c:pt>
                <c:pt idx="80">
                  <c:v>16729</c:v>
                </c:pt>
                <c:pt idx="81">
                  <c:v>17638.5</c:v>
                </c:pt>
                <c:pt idx="82">
                  <c:v>17658</c:v>
                </c:pt>
                <c:pt idx="83">
                  <c:v>17738.5</c:v>
                </c:pt>
                <c:pt idx="84">
                  <c:v>17738.5</c:v>
                </c:pt>
                <c:pt idx="85">
                  <c:v>17772.5</c:v>
                </c:pt>
                <c:pt idx="86">
                  <c:v>17772.5</c:v>
                </c:pt>
                <c:pt idx="87">
                  <c:v>17790</c:v>
                </c:pt>
                <c:pt idx="88">
                  <c:v>17814</c:v>
                </c:pt>
                <c:pt idx="89">
                  <c:v>17814</c:v>
                </c:pt>
                <c:pt idx="90">
                  <c:v>17819</c:v>
                </c:pt>
                <c:pt idx="91">
                  <c:v>18628.5</c:v>
                </c:pt>
                <c:pt idx="92">
                  <c:v>18628.5</c:v>
                </c:pt>
                <c:pt idx="93">
                  <c:v>18633.5</c:v>
                </c:pt>
                <c:pt idx="94">
                  <c:v>18633.5</c:v>
                </c:pt>
                <c:pt idx="95">
                  <c:v>18640.5</c:v>
                </c:pt>
                <c:pt idx="96">
                  <c:v>18640.5</c:v>
                </c:pt>
                <c:pt idx="97">
                  <c:v>18643</c:v>
                </c:pt>
                <c:pt idx="98">
                  <c:v>18643</c:v>
                </c:pt>
                <c:pt idx="99">
                  <c:v>18680</c:v>
                </c:pt>
                <c:pt idx="100">
                  <c:v>18682</c:v>
                </c:pt>
                <c:pt idx="101">
                  <c:v>18682</c:v>
                </c:pt>
                <c:pt idx="102">
                  <c:v>18684.5</c:v>
                </c:pt>
                <c:pt idx="103">
                  <c:v>18684.5</c:v>
                </c:pt>
                <c:pt idx="104">
                  <c:v>18687</c:v>
                </c:pt>
                <c:pt idx="105">
                  <c:v>18687</c:v>
                </c:pt>
                <c:pt idx="106">
                  <c:v>18689.5</c:v>
                </c:pt>
                <c:pt idx="107">
                  <c:v>18689.5</c:v>
                </c:pt>
                <c:pt idx="108">
                  <c:v>18697</c:v>
                </c:pt>
                <c:pt idx="109">
                  <c:v>18729</c:v>
                </c:pt>
                <c:pt idx="110">
                  <c:v>18758</c:v>
                </c:pt>
                <c:pt idx="111">
                  <c:v>18758</c:v>
                </c:pt>
                <c:pt idx="112">
                  <c:v>18758</c:v>
                </c:pt>
                <c:pt idx="113">
                  <c:v>18758</c:v>
                </c:pt>
                <c:pt idx="114">
                  <c:v>18758</c:v>
                </c:pt>
                <c:pt idx="115">
                  <c:v>18763</c:v>
                </c:pt>
                <c:pt idx="116">
                  <c:v>18763</c:v>
                </c:pt>
                <c:pt idx="117">
                  <c:v>18780</c:v>
                </c:pt>
                <c:pt idx="118">
                  <c:v>19350</c:v>
                </c:pt>
                <c:pt idx="119">
                  <c:v>19350</c:v>
                </c:pt>
                <c:pt idx="120">
                  <c:v>19538</c:v>
                </c:pt>
                <c:pt idx="121">
                  <c:v>19538</c:v>
                </c:pt>
                <c:pt idx="122">
                  <c:v>19540.5</c:v>
                </c:pt>
                <c:pt idx="123">
                  <c:v>19540.5</c:v>
                </c:pt>
                <c:pt idx="124">
                  <c:v>19577</c:v>
                </c:pt>
                <c:pt idx="125">
                  <c:v>19577</c:v>
                </c:pt>
                <c:pt idx="126">
                  <c:v>19579.5</c:v>
                </c:pt>
                <c:pt idx="127">
                  <c:v>19579.5</c:v>
                </c:pt>
                <c:pt idx="128">
                  <c:v>19606.5</c:v>
                </c:pt>
                <c:pt idx="129">
                  <c:v>19623.5</c:v>
                </c:pt>
                <c:pt idx="130">
                  <c:v>19628.5</c:v>
                </c:pt>
                <c:pt idx="131">
                  <c:v>19628.5</c:v>
                </c:pt>
                <c:pt idx="132">
                  <c:v>19631</c:v>
                </c:pt>
                <c:pt idx="133">
                  <c:v>19638</c:v>
                </c:pt>
                <c:pt idx="134">
                  <c:v>19638</c:v>
                </c:pt>
                <c:pt idx="135">
                  <c:v>19687</c:v>
                </c:pt>
                <c:pt idx="136">
                  <c:v>19687</c:v>
                </c:pt>
                <c:pt idx="137">
                  <c:v>20367</c:v>
                </c:pt>
                <c:pt idx="138">
                  <c:v>20367</c:v>
                </c:pt>
                <c:pt idx="139">
                  <c:v>20433</c:v>
                </c:pt>
                <c:pt idx="140">
                  <c:v>20433</c:v>
                </c:pt>
                <c:pt idx="141">
                  <c:v>20491.5</c:v>
                </c:pt>
                <c:pt idx="142">
                  <c:v>20491.5</c:v>
                </c:pt>
                <c:pt idx="143">
                  <c:v>20491.5</c:v>
                </c:pt>
                <c:pt idx="144">
                  <c:v>20499</c:v>
                </c:pt>
                <c:pt idx="145">
                  <c:v>20506</c:v>
                </c:pt>
                <c:pt idx="146">
                  <c:v>20506</c:v>
                </c:pt>
                <c:pt idx="147">
                  <c:v>20506</c:v>
                </c:pt>
                <c:pt idx="148">
                  <c:v>21278.5</c:v>
                </c:pt>
                <c:pt idx="149">
                  <c:v>21278.5</c:v>
                </c:pt>
                <c:pt idx="150">
                  <c:v>21278.5</c:v>
                </c:pt>
                <c:pt idx="151">
                  <c:v>21279</c:v>
                </c:pt>
                <c:pt idx="152">
                  <c:v>21279</c:v>
                </c:pt>
                <c:pt idx="153">
                  <c:v>21279</c:v>
                </c:pt>
                <c:pt idx="154">
                  <c:v>21323</c:v>
                </c:pt>
                <c:pt idx="155">
                  <c:v>21323</c:v>
                </c:pt>
                <c:pt idx="156">
                  <c:v>21381.5</c:v>
                </c:pt>
                <c:pt idx="157">
                  <c:v>21425.5</c:v>
                </c:pt>
                <c:pt idx="158">
                  <c:v>21428</c:v>
                </c:pt>
                <c:pt idx="159">
                  <c:v>22098</c:v>
                </c:pt>
                <c:pt idx="160">
                  <c:v>22168.5</c:v>
                </c:pt>
                <c:pt idx="161">
                  <c:v>22168.5</c:v>
                </c:pt>
                <c:pt idx="162">
                  <c:v>22168.5</c:v>
                </c:pt>
                <c:pt idx="163">
                  <c:v>22186</c:v>
                </c:pt>
                <c:pt idx="164">
                  <c:v>22186</c:v>
                </c:pt>
                <c:pt idx="165">
                  <c:v>22186</c:v>
                </c:pt>
                <c:pt idx="166">
                  <c:v>22220</c:v>
                </c:pt>
                <c:pt idx="167">
                  <c:v>22220</c:v>
                </c:pt>
                <c:pt idx="168">
                  <c:v>22220</c:v>
                </c:pt>
                <c:pt idx="169">
                  <c:v>22220</c:v>
                </c:pt>
                <c:pt idx="170">
                  <c:v>22222.5</c:v>
                </c:pt>
                <c:pt idx="171">
                  <c:v>22227.5</c:v>
                </c:pt>
                <c:pt idx="172">
                  <c:v>22237.5</c:v>
                </c:pt>
                <c:pt idx="173">
                  <c:v>22242</c:v>
                </c:pt>
                <c:pt idx="174">
                  <c:v>22247</c:v>
                </c:pt>
                <c:pt idx="175">
                  <c:v>22249.5</c:v>
                </c:pt>
                <c:pt idx="176">
                  <c:v>22252</c:v>
                </c:pt>
                <c:pt idx="177">
                  <c:v>22254</c:v>
                </c:pt>
                <c:pt idx="178">
                  <c:v>22269</c:v>
                </c:pt>
                <c:pt idx="179">
                  <c:v>22269</c:v>
                </c:pt>
                <c:pt idx="180">
                  <c:v>22274</c:v>
                </c:pt>
                <c:pt idx="181">
                  <c:v>22276.5</c:v>
                </c:pt>
                <c:pt idx="182">
                  <c:v>22283.5</c:v>
                </c:pt>
                <c:pt idx="183">
                  <c:v>22286</c:v>
                </c:pt>
                <c:pt idx="184">
                  <c:v>22288.5</c:v>
                </c:pt>
                <c:pt idx="185">
                  <c:v>22291</c:v>
                </c:pt>
                <c:pt idx="186">
                  <c:v>22296</c:v>
                </c:pt>
                <c:pt idx="187">
                  <c:v>22298</c:v>
                </c:pt>
                <c:pt idx="188">
                  <c:v>22300.5</c:v>
                </c:pt>
                <c:pt idx="189">
                  <c:v>22313</c:v>
                </c:pt>
                <c:pt idx="190">
                  <c:v>22318</c:v>
                </c:pt>
                <c:pt idx="191">
                  <c:v>22327.5</c:v>
                </c:pt>
                <c:pt idx="192">
                  <c:v>22330</c:v>
                </c:pt>
                <c:pt idx="193">
                  <c:v>22344.5</c:v>
                </c:pt>
                <c:pt idx="194">
                  <c:v>22352</c:v>
                </c:pt>
                <c:pt idx="195">
                  <c:v>22352</c:v>
                </c:pt>
                <c:pt idx="196">
                  <c:v>22354.5</c:v>
                </c:pt>
                <c:pt idx="197">
                  <c:v>22357</c:v>
                </c:pt>
                <c:pt idx="198">
                  <c:v>22362</c:v>
                </c:pt>
                <c:pt idx="199">
                  <c:v>22366.5</c:v>
                </c:pt>
                <c:pt idx="200">
                  <c:v>22366.5</c:v>
                </c:pt>
                <c:pt idx="201">
                  <c:v>22371.5</c:v>
                </c:pt>
                <c:pt idx="202">
                  <c:v>22374</c:v>
                </c:pt>
                <c:pt idx="203">
                  <c:v>22376.5</c:v>
                </c:pt>
                <c:pt idx="204">
                  <c:v>22388.5</c:v>
                </c:pt>
                <c:pt idx="205">
                  <c:v>22405.5</c:v>
                </c:pt>
                <c:pt idx="206">
                  <c:v>22420</c:v>
                </c:pt>
                <c:pt idx="207">
                  <c:v>22422.5</c:v>
                </c:pt>
                <c:pt idx="208">
                  <c:v>22432.5</c:v>
                </c:pt>
                <c:pt idx="209">
                  <c:v>22434.5</c:v>
                </c:pt>
                <c:pt idx="210">
                  <c:v>22437.5</c:v>
                </c:pt>
                <c:pt idx="211">
                  <c:v>22471</c:v>
                </c:pt>
                <c:pt idx="212">
                  <c:v>22824.5</c:v>
                </c:pt>
                <c:pt idx="213">
                  <c:v>22939</c:v>
                </c:pt>
                <c:pt idx="214">
                  <c:v>22963.5</c:v>
                </c:pt>
                <c:pt idx="215">
                  <c:v>22968.5</c:v>
                </c:pt>
                <c:pt idx="216">
                  <c:v>22971</c:v>
                </c:pt>
                <c:pt idx="217">
                  <c:v>22995.5</c:v>
                </c:pt>
                <c:pt idx="218">
                  <c:v>23027</c:v>
                </c:pt>
                <c:pt idx="219">
                  <c:v>23041.5</c:v>
                </c:pt>
                <c:pt idx="220">
                  <c:v>23083.5</c:v>
                </c:pt>
                <c:pt idx="221">
                  <c:v>23098</c:v>
                </c:pt>
                <c:pt idx="222">
                  <c:v>23100.5</c:v>
                </c:pt>
                <c:pt idx="223">
                  <c:v>23103</c:v>
                </c:pt>
                <c:pt idx="224">
                  <c:v>23105</c:v>
                </c:pt>
                <c:pt idx="225">
                  <c:v>23105.5</c:v>
                </c:pt>
                <c:pt idx="226">
                  <c:v>23107.5</c:v>
                </c:pt>
                <c:pt idx="227">
                  <c:v>23110</c:v>
                </c:pt>
                <c:pt idx="228">
                  <c:v>23125</c:v>
                </c:pt>
                <c:pt idx="229">
                  <c:v>23127.5</c:v>
                </c:pt>
                <c:pt idx="230">
                  <c:v>23132</c:v>
                </c:pt>
                <c:pt idx="231">
                  <c:v>23139.5</c:v>
                </c:pt>
                <c:pt idx="232">
                  <c:v>23147</c:v>
                </c:pt>
                <c:pt idx="233">
                  <c:v>23154</c:v>
                </c:pt>
                <c:pt idx="234">
                  <c:v>23156.5</c:v>
                </c:pt>
                <c:pt idx="235">
                  <c:v>23159</c:v>
                </c:pt>
                <c:pt idx="236">
                  <c:v>23166.5</c:v>
                </c:pt>
                <c:pt idx="237">
                  <c:v>23169</c:v>
                </c:pt>
                <c:pt idx="238">
                  <c:v>23171</c:v>
                </c:pt>
                <c:pt idx="239">
                  <c:v>23171.5</c:v>
                </c:pt>
                <c:pt idx="240">
                  <c:v>23188.5</c:v>
                </c:pt>
                <c:pt idx="241">
                  <c:v>23193</c:v>
                </c:pt>
                <c:pt idx="242">
                  <c:v>23195.5</c:v>
                </c:pt>
                <c:pt idx="243">
                  <c:v>23198</c:v>
                </c:pt>
                <c:pt idx="244">
                  <c:v>23205.5</c:v>
                </c:pt>
                <c:pt idx="245">
                  <c:v>23210.5</c:v>
                </c:pt>
                <c:pt idx="246">
                  <c:v>23213</c:v>
                </c:pt>
                <c:pt idx="247">
                  <c:v>23227.5</c:v>
                </c:pt>
                <c:pt idx="248">
                  <c:v>23239</c:v>
                </c:pt>
                <c:pt idx="249">
                  <c:v>23242</c:v>
                </c:pt>
                <c:pt idx="250">
                  <c:v>23261.5</c:v>
                </c:pt>
                <c:pt idx="251">
                  <c:v>23298</c:v>
                </c:pt>
                <c:pt idx="252">
                  <c:v>23300.5</c:v>
                </c:pt>
                <c:pt idx="253">
                  <c:v>23327.5</c:v>
                </c:pt>
                <c:pt idx="254">
                  <c:v>23330</c:v>
                </c:pt>
                <c:pt idx="255">
                  <c:v>23342</c:v>
                </c:pt>
                <c:pt idx="256">
                  <c:v>23342</c:v>
                </c:pt>
                <c:pt idx="257">
                  <c:v>23359</c:v>
                </c:pt>
                <c:pt idx="258">
                  <c:v>23386</c:v>
                </c:pt>
                <c:pt idx="259">
                  <c:v>23386</c:v>
                </c:pt>
                <c:pt idx="260">
                  <c:v>23795</c:v>
                </c:pt>
                <c:pt idx="261">
                  <c:v>23797.5</c:v>
                </c:pt>
                <c:pt idx="262">
                  <c:v>23817</c:v>
                </c:pt>
                <c:pt idx="263">
                  <c:v>23822</c:v>
                </c:pt>
                <c:pt idx="264">
                  <c:v>23831.5</c:v>
                </c:pt>
                <c:pt idx="265">
                  <c:v>23836.5</c:v>
                </c:pt>
                <c:pt idx="266">
                  <c:v>23946.5</c:v>
                </c:pt>
                <c:pt idx="267">
                  <c:v>23949</c:v>
                </c:pt>
                <c:pt idx="268">
                  <c:v>23951</c:v>
                </c:pt>
                <c:pt idx="269">
                  <c:v>23953.5</c:v>
                </c:pt>
                <c:pt idx="270">
                  <c:v>23956</c:v>
                </c:pt>
                <c:pt idx="271">
                  <c:v>23961</c:v>
                </c:pt>
                <c:pt idx="272">
                  <c:v>23963.5</c:v>
                </c:pt>
                <c:pt idx="273">
                  <c:v>24049</c:v>
                </c:pt>
                <c:pt idx="274">
                  <c:v>24912</c:v>
                </c:pt>
                <c:pt idx="275">
                  <c:v>25763</c:v>
                </c:pt>
                <c:pt idx="276">
                  <c:v>26753</c:v>
                </c:pt>
                <c:pt idx="277">
                  <c:v>27621</c:v>
                </c:pt>
                <c:pt idx="278">
                  <c:v>27713.5</c:v>
                </c:pt>
                <c:pt idx="279">
                  <c:v>27723.5</c:v>
                </c:pt>
                <c:pt idx="280">
                  <c:v>28376.5</c:v>
                </c:pt>
                <c:pt idx="281">
                  <c:v>28467</c:v>
                </c:pt>
                <c:pt idx="282">
                  <c:v>28467</c:v>
                </c:pt>
                <c:pt idx="283">
                  <c:v>28467</c:v>
                </c:pt>
                <c:pt idx="284">
                  <c:v>28594</c:v>
                </c:pt>
                <c:pt idx="285">
                  <c:v>28611</c:v>
                </c:pt>
                <c:pt idx="286">
                  <c:v>29313</c:v>
                </c:pt>
                <c:pt idx="287">
                  <c:v>29330</c:v>
                </c:pt>
                <c:pt idx="288">
                  <c:v>29354.5</c:v>
                </c:pt>
                <c:pt idx="289">
                  <c:v>29442.5</c:v>
                </c:pt>
                <c:pt idx="290">
                  <c:v>29442.5</c:v>
                </c:pt>
                <c:pt idx="291">
                  <c:v>29447.5</c:v>
                </c:pt>
                <c:pt idx="292">
                  <c:v>30129.5</c:v>
                </c:pt>
                <c:pt idx="293">
                  <c:v>30232</c:v>
                </c:pt>
                <c:pt idx="294">
                  <c:v>30237</c:v>
                </c:pt>
                <c:pt idx="295">
                  <c:v>31195.5</c:v>
                </c:pt>
                <c:pt idx="296">
                  <c:v>31234.5</c:v>
                </c:pt>
                <c:pt idx="297">
                  <c:v>31264</c:v>
                </c:pt>
                <c:pt idx="298">
                  <c:v>31941.5</c:v>
                </c:pt>
                <c:pt idx="299">
                  <c:v>31961</c:v>
                </c:pt>
                <c:pt idx="300">
                  <c:v>32005</c:v>
                </c:pt>
                <c:pt idx="301">
                  <c:v>32080.5</c:v>
                </c:pt>
                <c:pt idx="302">
                  <c:v>33034</c:v>
                </c:pt>
                <c:pt idx="303">
                  <c:v>33092.5</c:v>
                </c:pt>
                <c:pt idx="304">
                  <c:v>33775</c:v>
                </c:pt>
                <c:pt idx="305">
                  <c:v>33777.5</c:v>
                </c:pt>
                <c:pt idx="306">
                  <c:v>33789.5</c:v>
                </c:pt>
                <c:pt idx="307">
                  <c:v>33792</c:v>
                </c:pt>
                <c:pt idx="308">
                  <c:v>33836</c:v>
                </c:pt>
                <c:pt idx="309">
                  <c:v>33838.5</c:v>
                </c:pt>
                <c:pt idx="310">
                  <c:v>33863</c:v>
                </c:pt>
                <c:pt idx="311">
                  <c:v>33863</c:v>
                </c:pt>
                <c:pt idx="312">
                  <c:v>33865.5</c:v>
                </c:pt>
                <c:pt idx="313">
                  <c:v>33865.5</c:v>
                </c:pt>
                <c:pt idx="314">
                  <c:v>33865.5</c:v>
                </c:pt>
                <c:pt idx="315">
                  <c:v>33865.5</c:v>
                </c:pt>
                <c:pt idx="316">
                  <c:v>33868</c:v>
                </c:pt>
                <c:pt idx="317">
                  <c:v>33868</c:v>
                </c:pt>
                <c:pt idx="318">
                  <c:v>33868</c:v>
                </c:pt>
                <c:pt idx="319">
                  <c:v>33868</c:v>
                </c:pt>
                <c:pt idx="320">
                  <c:v>33904.5</c:v>
                </c:pt>
                <c:pt idx="321">
                  <c:v>33907</c:v>
                </c:pt>
                <c:pt idx="322">
                  <c:v>34543</c:v>
                </c:pt>
                <c:pt idx="323">
                  <c:v>34601.5</c:v>
                </c:pt>
                <c:pt idx="324">
                  <c:v>34601.5</c:v>
                </c:pt>
                <c:pt idx="325">
                  <c:v>34601.5</c:v>
                </c:pt>
                <c:pt idx="326">
                  <c:v>34641.5</c:v>
                </c:pt>
                <c:pt idx="327">
                  <c:v>34651</c:v>
                </c:pt>
                <c:pt idx="328">
                  <c:v>34662.5</c:v>
                </c:pt>
                <c:pt idx="329">
                  <c:v>34670</c:v>
                </c:pt>
                <c:pt idx="330">
                  <c:v>34733.5</c:v>
                </c:pt>
                <c:pt idx="331">
                  <c:v>34736</c:v>
                </c:pt>
                <c:pt idx="332">
                  <c:v>34736</c:v>
                </c:pt>
                <c:pt idx="333">
                  <c:v>34762.5</c:v>
                </c:pt>
                <c:pt idx="334">
                  <c:v>34765</c:v>
                </c:pt>
                <c:pt idx="335">
                  <c:v>34800</c:v>
                </c:pt>
                <c:pt idx="336">
                  <c:v>34809</c:v>
                </c:pt>
                <c:pt idx="337">
                  <c:v>34811.5</c:v>
                </c:pt>
                <c:pt idx="338">
                  <c:v>35428</c:v>
                </c:pt>
                <c:pt idx="339">
                  <c:v>35536</c:v>
                </c:pt>
                <c:pt idx="340">
                  <c:v>35542.5</c:v>
                </c:pt>
                <c:pt idx="341">
                  <c:v>35562</c:v>
                </c:pt>
                <c:pt idx="342">
                  <c:v>35572</c:v>
                </c:pt>
                <c:pt idx="343">
                  <c:v>35574.5</c:v>
                </c:pt>
                <c:pt idx="344">
                  <c:v>35682</c:v>
                </c:pt>
                <c:pt idx="345">
                  <c:v>35682</c:v>
                </c:pt>
                <c:pt idx="346">
                  <c:v>35682</c:v>
                </c:pt>
                <c:pt idx="347">
                  <c:v>36321</c:v>
                </c:pt>
                <c:pt idx="348">
                  <c:v>36442.5</c:v>
                </c:pt>
                <c:pt idx="349">
                  <c:v>36507</c:v>
                </c:pt>
                <c:pt idx="350">
                  <c:v>36630.5</c:v>
                </c:pt>
                <c:pt idx="351">
                  <c:v>36630.5</c:v>
                </c:pt>
                <c:pt idx="352">
                  <c:v>36630.5</c:v>
                </c:pt>
                <c:pt idx="353">
                  <c:v>38216</c:v>
                </c:pt>
                <c:pt idx="354">
                  <c:v>38438</c:v>
                </c:pt>
                <c:pt idx="355">
                  <c:v>39128</c:v>
                </c:pt>
                <c:pt idx="356">
                  <c:v>39198</c:v>
                </c:pt>
              </c:numCache>
            </c:numRef>
          </c:xVal>
          <c:yVal>
            <c:numRef>
              <c:f>'A (old)'!$J$21:$J$536</c:f>
              <c:numCache>
                <c:formatCode>General</c:formatCode>
                <c:ptCount val="516"/>
                <c:pt idx="30">
                  <c:v>4.3056399954366498E-3</c:v>
                </c:pt>
                <c:pt idx="35">
                  <c:v>2.3571919999085367E-2</c:v>
                </c:pt>
                <c:pt idx="81">
                  <c:v>5.7148179999785498E-2</c:v>
                </c:pt>
                <c:pt idx="82">
                  <c:v>3.9739439991535619E-2</c:v>
                </c:pt>
                <c:pt idx="87">
                  <c:v>5.5357199998979922E-2</c:v>
                </c:pt>
                <c:pt idx="93">
                  <c:v>6.3404779990378302E-2</c:v>
                </c:pt>
                <c:pt idx="94">
                  <c:v>6.3704779990075622E-2</c:v>
                </c:pt>
                <c:pt idx="118">
                  <c:v>6.9958000000042375E-2</c:v>
                </c:pt>
                <c:pt idx="119">
                  <c:v>7.2057999997923616E-2</c:v>
                </c:pt>
                <c:pt idx="137">
                  <c:v>8.1717559995013289E-2</c:v>
                </c:pt>
                <c:pt idx="138">
                  <c:v>8.1817559992487077E-2</c:v>
                </c:pt>
                <c:pt idx="154">
                  <c:v>9.3791639992559794E-2</c:v>
                </c:pt>
                <c:pt idx="155">
                  <c:v>9.3791639992559794E-2</c:v>
                </c:pt>
                <c:pt idx="221">
                  <c:v>0.1191986400008318</c:v>
                </c:pt>
                <c:pt idx="274">
                  <c:v>0.12638815999525832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1406-4BB8-914A-C23A9CD9A088}"/>
            </c:ext>
          </c:extLst>
        </c:ser>
        <c:ser>
          <c:idx val="3"/>
          <c:order val="3"/>
          <c:tx>
            <c:strRef>
              <c:f>'A (old)'!$K$20</c:f>
              <c:strCache>
                <c:ptCount val="1"/>
                <c:pt idx="0">
                  <c:v>BBSAG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xVal>
            <c:numRef>
              <c:f>'A (old)'!$F$21:$F$536</c:f>
              <c:numCache>
                <c:formatCode>General</c:formatCode>
                <c:ptCount val="516"/>
                <c:pt idx="0">
                  <c:v>-21664.5</c:v>
                </c:pt>
                <c:pt idx="1">
                  <c:v>-9992</c:v>
                </c:pt>
                <c:pt idx="2">
                  <c:v>-9080</c:v>
                </c:pt>
                <c:pt idx="3">
                  <c:v>-9077.5</c:v>
                </c:pt>
                <c:pt idx="4">
                  <c:v>-7392.5</c:v>
                </c:pt>
                <c:pt idx="5">
                  <c:v>-2775</c:v>
                </c:pt>
                <c:pt idx="6">
                  <c:v>-254</c:v>
                </c:pt>
                <c:pt idx="7">
                  <c:v>-232</c:v>
                </c:pt>
                <c:pt idx="8">
                  <c:v>-229.5</c:v>
                </c:pt>
                <c:pt idx="9">
                  <c:v>-66</c:v>
                </c:pt>
                <c:pt idx="10">
                  <c:v>0</c:v>
                </c:pt>
                <c:pt idx="11">
                  <c:v>692</c:v>
                </c:pt>
                <c:pt idx="12">
                  <c:v>746</c:v>
                </c:pt>
                <c:pt idx="13">
                  <c:v>4384</c:v>
                </c:pt>
                <c:pt idx="14">
                  <c:v>4408.5</c:v>
                </c:pt>
                <c:pt idx="15">
                  <c:v>4447.5</c:v>
                </c:pt>
                <c:pt idx="16">
                  <c:v>4448</c:v>
                </c:pt>
                <c:pt idx="17">
                  <c:v>4460</c:v>
                </c:pt>
                <c:pt idx="18">
                  <c:v>4467</c:v>
                </c:pt>
                <c:pt idx="19">
                  <c:v>5310.5</c:v>
                </c:pt>
                <c:pt idx="20">
                  <c:v>5313</c:v>
                </c:pt>
                <c:pt idx="21">
                  <c:v>5342.5</c:v>
                </c:pt>
                <c:pt idx="22">
                  <c:v>6215.5</c:v>
                </c:pt>
                <c:pt idx="23">
                  <c:v>7142</c:v>
                </c:pt>
                <c:pt idx="24">
                  <c:v>7144.5</c:v>
                </c:pt>
                <c:pt idx="25">
                  <c:v>7993</c:v>
                </c:pt>
                <c:pt idx="26">
                  <c:v>8071</c:v>
                </c:pt>
                <c:pt idx="27">
                  <c:v>8088</c:v>
                </c:pt>
                <c:pt idx="28">
                  <c:v>8110</c:v>
                </c:pt>
                <c:pt idx="29">
                  <c:v>8829</c:v>
                </c:pt>
                <c:pt idx="30">
                  <c:v>9873</c:v>
                </c:pt>
                <c:pt idx="31">
                  <c:v>10677.5</c:v>
                </c:pt>
                <c:pt idx="32">
                  <c:v>11391.5</c:v>
                </c:pt>
                <c:pt idx="33">
                  <c:v>11411</c:v>
                </c:pt>
                <c:pt idx="34">
                  <c:v>11628.5</c:v>
                </c:pt>
                <c:pt idx="35">
                  <c:v>12494</c:v>
                </c:pt>
                <c:pt idx="36">
                  <c:v>12545</c:v>
                </c:pt>
                <c:pt idx="37">
                  <c:v>12547.5</c:v>
                </c:pt>
                <c:pt idx="38">
                  <c:v>12550</c:v>
                </c:pt>
                <c:pt idx="39">
                  <c:v>13391.5</c:v>
                </c:pt>
                <c:pt idx="40">
                  <c:v>13408.5</c:v>
                </c:pt>
                <c:pt idx="41">
                  <c:v>13411</c:v>
                </c:pt>
                <c:pt idx="42">
                  <c:v>13924.5</c:v>
                </c:pt>
                <c:pt idx="43">
                  <c:v>14103</c:v>
                </c:pt>
                <c:pt idx="44">
                  <c:v>14103</c:v>
                </c:pt>
                <c:pt idx="45">
                  <c:v>14105.5</c:v>
                </c:pt>
                <c:pt idx="46">
                  <c:v>14108</c:v>
                </c:pt>
                <c:pt idx="47">
                  <c:v>14132.5</c:v>
                </c:pt>
                <c:pt idx="48">
                  <c:v>14134.5</c:v>
                </c:pt>
                <c:pt idx="49">
                  <c:v>14137</c:v>
                </c:pt>
                <c:pt idx="50">
                  <c:v>14139.5</c:v>
                </c:pt>
                <c:pt idx="51">
                  <c:v>14144.5</c:v>
                </c:pt>
                <c:pt idx="52">
                  <c:v>14193.5</c:v>
                </c:pt>
                <c:pt idx="53">
                  <c:v>14208</c:v>
                </c:pt>
                <c:pt idx="54">
                  <c:v>14235</c:v>
                </c:pt>
                <c:pt idx="55">
                  <c:v>14235</c:v>
                </c:pt>
                <c:pt idx="56">
                  <c:v>14274</c:v>
                </c:pt>
                <c:pt idx="57">
                  <c:v>15073.5</c:v>
                </c:pt>
                <c:pt idx="58">
                  <c:v>15078.5</c:v>
                </c:pt>
                <c:pt idx="59">
                  <c:v>15098</c:v>
                </c:pt>
                <c:pt idx="60">
                  <c:v>15098</c:v>
                </c:pt>
                <c:pt idx="61">
                  <c:v>15147</c:v>
                </c:pt>
                <c:pt idx="62">
                  <c:v>15186</c:v>
                </c:pt>
                <c:pt idx="63">
                  <c:v>15205.5</c:v>
                </c:pt>
                <c:pt idx="64">
                  <c:v>15230</c:v>
                </c:pt>
                <c:pt idx="65">
                  <c:v>15247</c:v>
                </c:pt>
                <c:pt idx="66">
                  <c:v>15914.5</c:v>
                </c:pt>
                <c:pt idx="67">
                  <c:v>15917</c:v>
                </c:pt>
                <c:pt idx="68">
                  <c:v>15921.5</c:v>
                </c:pt>
                <c:pt idx="69">
                  <c:v>15922</c:v>
                </c:pt>
                <c:pt idx="70">
                  <c:v>16012.5</c:v>
                </c:pt>
                <c:pt idx="71">
                  <c:v>16012.5</c:v>
                </c:pt>
                <c:pt idx="72">
                  <c:v>16012.5</c:v>
                </c:pt>
                <c:pt idx="73">
                  <c:v>16025</c:v>
                </c:pt>
                <c:pt idx="74">
                  <c:v>16027.5</c:v>
                </c:pt>
                <c:pt idx="75">
                  <c:v>16034.5</c:v>
                </c:pt>
                <c:pt idx="76">
                  <c:v>16034.5</c:v>
                </c:pt>
                <c:pt idx="77">
                  <c:v>16034.5</c:v>
                </c:pt>
                <c:pt idx="78">
                  <c:v>16034.5</c:v>
                </c:pt>
                <c:pt idx="79">
                  <c:v>16171</c:v>
                </c:pt>
                <c:pt idx="80">
                  <c:v>16729</c:v>
                </c:pt>
                <c:pt idx="81">
                  <c:v>17638.5</c:v>
                </c:pt>
                <c:pt idx="82">
                  <c:v>17658</c:v>
                </c:pt>
                <c:pt idx="83">
                  <c:v>17738.5</c:v>
                </c:pt>
                <c:pt idx="84">
                  <c:v>17738.5</c:v>
                </c:pt>
                <c:pt idx="85">
                  <c:v>17772.5</c:v>
                </c:pt>
                <c:pt idx="86">
                  <c:v>17772.5</c:v>
                </c:pt>
                <c:pt idx="87">
                  <c:v>17790</c:v>
                </c:pt>
                <c:pt idx="88">
                  <c:v>17814</c:v>
                </c:pt>
                <c:pt idx="89">
                  <c:v>17814</c:v>
                </c:pt>
                <c:pt idx="90">
                  <c:v>17819</c:v>
                </c:pt>
                <c:pt idx="91">
                  <c:v>18628.5</c:v>
                </c:pt>
                <c:pt idx="92">
                  <c:v>18628.5</c:v>
                </c:pt>
                <c:pt idx="93">
                  <c:v>18633.5</c:v>
                </c:pt>
                <c:pt idx="94">
                  <c:v>18633.5</c:v>
                </c:pt>
                <c:pt idx="95">
                  <c:v>18640.5</c:v>
                </c:pt>
                <c:pt idx="96">
                  <c:v>18640.5</c:v>
                </c:pt>
                <c:pt idx="97">
                  <c:v>18643</c:v>
                </c:pt>
                <c:pt idx="98">
                  <c:v>18643</c:v>
                </c:pt>
                <c:pt idx="99">
                  <c:v>18680</c:v>
                </c:pt>
                <c:pt idx="100">
                  <c:v>18682</c:v>
                </c:pt>
                <c:pt idx="101">
                  <c:v>18682</c:v>
                </c:pt>
                <c:pt idx="102">
                  <c:v>18684.5</c:v>
                </c:pt>
                <c:pt idx="103">
                  <c:v>18684.5</c:v>
                </c:pt>
                <c:pt idx="104">
                  <c:v>18687</c:v>
                </c:pt>
                <c:pt idx="105">
                  <c:v>18687</c:v>
                </c:pt>
                <c:pt idx="106">
                  <c:v>18689.5</c:v>
                </c:pt>
                <c:pt idx="107">
                  <c:v>18689.5</c:v>
                </c:pt>
                <c:pt idx="108">
                  <c:v>18697</c:v>
                </c:pt>
                <c:pt idx="109">
                  <c:v>18729</c:v>
                </c:pt>
                <c:pt idx="110">
                  <c:v>18758</c:v>
                </c:pt>
                <c:pt idx="111">
                  <c:v>18758</c:v>
                </c:pt>
                <c:pt idx="112">
                  <c:v>18758</c:v>
                </c:pt>
                <c:pt idx="113">
                  <c:v>18758</c:v>
                </c:pt>
                <c:pt idx="114">
                  <c:v>18758</c:v>
                </c:pt>
                <c:pt idx="115">
                  <c:v>18763</c:v>
                </c:pt>
                <c:pt idx="116">
                  <c:v>18763</c:v>
                </c:pt>
                <c:pt idx="117">
                  <c:v>18780</c:v>
                </c:pt>
                <c:pt idx="118">
                  <c:v>19350</c:v>
                </c:pt>
                <c:pt idx="119">
                  <c:v>19350</c:v>
                </c:pt>
                <c:pt idx="120">
                  <c:v>19538</c:v>
                </c:pt>
                <c:pt idx="121">
                  <c:v>19538</c:v>
                </c:pt>
                <c:pt idx="122">
                  <c:v>19540.5</c:v>
                </c:pt>
                <c:pt idx="123">
                  <c:v>19540.5</c:v>
                </c:pt>
                <c:pt idx="124">
                  <c:v>19577</c:v>
                </c:pt>
                <c:pt idx="125">
                  <c:v>19577</c:v>
                </c:pt>
                <c:pt idx="126">
                  <c:v>19579.5</c:v>
                </c:pt>
                <c:pt idx="127">
                  <c:v>19579.5</c:v>
                </c:pt>
                <c:pt idx="128">
                  <c:v>19606.5</c:v>
                </c:pt>
                <c:pt idx="129">
                  <c:v>19623.5</c:v>
                </c:pt>
                <c:pt idx="130">
                  <c:v>19628.5</c:v>
                </c:pt>
                <c:pt idx="131">
                  <c:v>19628.5</c:v>
                </c:pt>
                <c:pt idx="132">
                  <c:v>19631</c:v>
                </c:pt>
                <c:pt idx="133">
                  <c:v>19638</c:v>
                </c:pt>
                <c:pt idx="134">
                  <c:v>19638</c:v>
                </c:pt>
                <c:pt idx="135">
                  <c:v>19687</c:v>
                </c:pt>
                <c:pt idx="136">
                  <c:v>19687</c:v>
                </c:pt>
                <c:pt idx="137">
                  <c:v>20367</c:v>
                </c:pt>
                <c:pt idx="138">
                  <c:v>20367</c:v>
                </c:pt>
                <c:pt idx="139">
                  <c:v>20433</c:v>
                </c:pt>
                <c:pt idx="140">
                  <c:v>20433</c:v>
                </c:pt>
                <c:pt idx="141">
                  <c:v>20491.5</c:v>
                </c:pt>
                <c:pt idx="142">
                  <c:v>20491.5</c:v>
                </c:pt>
                <c:pt idx="143">
                  <c:v>20491.5</c:v>
                </c:pt>
                <c:pt idx="144">
                  <c:v>20499</c:v>
                </c:pt>
                <c:pt idx="145">
                  <c:v>20506</c:v>
                </c:pt>
                <c:pt idx="146">
                  <c:v>20506</c:v>
                </c:pt>
                <c:pt idx="147">
                  <c:v>20506</c:v>
                </c:pt>
                <c:pt idx="148">
                  <c:v>21278.5</c:v>
                </c:pt>
                <c:pt idx="149">
                  <c:v>21278.5</c:v>
                </c:pt>
                <c:pt idx="150">
                  <c:v>21278.5</c:v>
                </c:pt>
                <c:pt idx="151">
                  <c:v>21279</c:v>
                </c:pt>
                <c:pt idx="152">
                  <c:v>21279</c:v>
                </c:pt>
                <c:pt idx="153">
                  <c:v>21279</c:v>
                </c:pt>
                <c:pt idx="154">
                  <c:v>21323</c:v>
                </c:pt>
                <c:pt idx="155">
                  <c:v>21323</c:v>
                </c:pt>
                <c:pt idx="156">
                  <c:v>21381.5</c:v>
                </c:pt>
                <c:pt idx="157">
                  <c:v>21425.5</c:v>
                </c:pt>
                <c:pt idx="158">
                  <c:v>21428</c:v>
                </c:pt>
                <c:pt idx="159">
                  <c:v>22098</c:v>
                </c:pt>
                <c:pt idx="160">
                  <c:v>22168.5</c:v>
                </c:pt>
                <c:pt idx="161">
                  <c:v>22168.5</c:v>
                </c:pt>
                <c:pt idx="162">
                  <c:v>22168.5</c:v>
                </c:pt>
                <c:pt idx="163">
                  <c:v>22186</c:v>
                </c:pt>
                <c:pt idx="164">
                  <c:v>22186</c:v>
                </c:pt>
                <c:pt idx="165">
                  <c:v>22186</c:v>
                </c:pt>
                <c:pt idx="166">
                  <c:v>22220</c:v>
                </c:pt>
                <c:pt idx="167">
                  <c:v>22220</c:v>
                </c:pt>
                <c:pt idx="168">
                  <c:v>22220</c:v>
                </c:pt>
                <c:pt idx="169">
                  <c:v>22220</c:v>
                </c:pt>
                <c:pt idx="170">
                  <c:v>22222.5</c:v>
                </c:pt>
                <c:pt idx="171">
                  <c:v>22227.5</c:v>
                </c:pt>
                <c:pt idx="172">
                  <c:v>22237.5</c:v>
                </c:pt>
                <c:pt idx="173">
                  <c:v>22242</c:v>
                </c:pt>
                <c:pt idx="174">
                  <c:v>22247</c:v>
                </c:pt>
                <c:pt idx="175">
                  <c:v>22249.5</c:v>
                </c:pt>
                <c:pt idx="176">
                  <c:v>22252</c:v>
                </c:pt>
                <c:pt idx="177">
                  <c:v>22254</c:v>
                </c:pt>
                <c:pt idx="178">
                  <c:v>22269</c:v>
                </c:pt>
                <c:pt idx="179">
                  <c:v>22269</c:v>
                </c:pt>
                <c:pt idx="180">
                  <c:v>22274</c:v>
                </c:pt>
                <c:pt idx="181">
                  <c:v>22276.5</c:v>
                </c:pt>
                <c:pt idx="182">
                  <c:v>22283.5</c:v>
                </c:pt>
                <c:pt idx="183">
                  <c:v>22286</c:v>
                </c:pt>
                <c:pt idx="184">
                  <c:v>22288.5</c:v>
                </c:pt>
                <c:pt idx="185">
                  <c:v>22291</c:v>
                </c:pt>
                <c:pt idx="186">
                  <c:v>22296</c:v>
                </c:pt>
                <c:pt idx="187">
                  <c:v>22298</c:v>
                </c:pt>
                <c:pt idx="188">
                  <c:v>22300.5</c:v>
                </c:pt>
                <c:pt idx="189">
                  <c:v>22313</c:v>
                </c:pt>
                <c:pt idx="190">
                  <c:v>22318</c:v>
                </c:pt>
                <c:pt idx="191">
                  <c:v>22327.5</c:v>
                </c:pt>
                <c:pt idx="192">
                  <c:v>22330</c:v>
                </c:pt>
                <c:pt idx="193">
                  <c:v>22344.5</c:v>
                </c:pt>
                <c:pt idx="194">
                  <c:v>22352</c:v>
                </c:pt>
                <c:pt idx="195">
                  <c:v>22352</c:v>
                </c:pt>
                <c:pt idx="196">
                  <c:v>22354.5</c:v>
                </c:pt>
                <c:pt idx="197">
                  <c:v>22357</c:v>
                </c:pt>
                <c:pt idx="198">
                  <c:v>22362</c:v>
                </c:pt>
                <c:pt idx="199">
                  <c:v>22366.5</c:v>
                </c:pt>
                <c:pt idx="200">
                  <c:v>22366.5</c:v>
                </c:pt>
                <c:pt idx="201">
                  <c:v>22371.5</c:v>
                </c:pt>
                <c:pt idx="202">
                  <c:v>22374</c:v>
                </c:pt>
                <c:pt idx="203">
                  <c:v>22376.5</c:v>
                </c:pt>
                <c:pt idx="204">
                  <c:v>22388.5</c:v>
                </c:pt>
                <c:pt idx="205">
                  <c:v>22405.5</c:v>
                </c:pt>
                <c:pt idx="206">
                  <c:v>22420</c:v>
                </c:pt>
                <c:pt idx="207">
                  <c:v>22422.5</c:v>
                </c:pt>
                <c:pt idx="208">
                  <c:v>22432.5</c:v>
                </c:pt>
                <c:pt idx="209">
                  <c:v>22434.5</c:v>
                </c:pt>
                <c:pt idx="210">
                  <c:v>22437.5</c:v>
                </c:pt>
                <c:pt idx="211">
                  <c:v>22471</c:v>
                </c:pt>
                <c:pt idx="212">
                  <c:v>22824.5</c:v>
                </c:pt>
                <c:pt idx="213">
                  <c:v>22939</c:v>
                </c:pt>
                <c:pt idx="214">
                  <c:v>22963.5</c:v>
                </c:pt>
                <c:pt idx="215">
                  <c:v>22968.5</c:v>
                </c:pt>
                <c:pt idx="216">
                  <c:v>22971</c:v>
                </c:pt>
                <c:pt idx="217">
                  <c:v>22995.5</c:v>
                </c:pt>
                <c:pt idx="218">
                  <c:v>23027</c:v>
                </c:pt>
                <c:pt idx="219">
                  <c:v>23041.5</c:v>
                </c:pt>
                <c:pt idx="220">
                  <c:v>23083.5</c:v>
                </c:pt>
                <c:pt idx="221">
                  <c:v>23098</c:v>
                </c:pt>
                <c:pt idx="222">
                  <c:v>23100.5</c:v>
                </c:pt>
                <c:pt idx="223">
                  <c:v>23103</c:v>
                </c:pt>
                <c:pt idx="224">
                  <c:v>23105</c:v>
                </c:pt>
                <c:pt idx="225">
                  <c:v>23105.5</c:v>
                </c:pt>
                <c:pt idx="226">
                  <c:v>23107.5</c:v>
                </c:pt>
                <c:pt idx="227">
                  <c:v>23110</c:v>
                </c:pt>
                <c:pt idx="228">
                  <c:v>23125</c:v>
                </c:pt>
                <c:pt idx="229">
                  <c:v>23127.5</c:v>
                </c:pt>
                <c:pt idx="230">
                  <c:v>23132</c:v>
                </c:pt>
                <c:pt idx="231">
                  <c:v>23139.5</c:v>
                </c:pt>
                <c:pt idx="232">
                  <c:v>23147</c:v>
                </c:pt>
                <c:pt idx="233">
                  <c:v>23154</c:v>
                </c:pt>
                <c:pt idx="234">
                  <c:v>23156.5</c:v>
                </c:pt>
                <c:pt idx="235">
                  <c:v>23159</c:v>
                </c:pt>
                <c:pt idx="236">
                  <c:v>23166.5</c:v>
                </c:pt>
                <c:pt idx="237">
                  <c:v>23169</c:v>
                </c:pt>
                <c:pt idx="238">
                  <c:v>23171</c:v>
                </c:pt>
                <c:pt idx="239">
                  <c:v>23171.5</c:v>
                </c:pt>
                <c:pt idx="240">
                  <c:v>23188.5</c:v>
                </c:pt>
                <c:pt idx="241">
                  <c:v>23193</c:v>
                </c:pt>
                <c:pt idx="242">
                  <c:v>23195.5</c:v>
                </c:pt>
                <c:pt idx="243">
                  <c:v>23198</c:v>
                </c:pt>
                <c:pt idx="244">
                  <c:v>23205.5</c:v>
                </c:pt>
                <c:pt idx="245">
                  <c:v>23210.5</c:v>
                </c:pt>
                <c:pt idx="246">
                  <c:v>23213</c:v>
                </c:pt>
                <c:pt idx="247">
                  <c:v>23227.5</c:v>
                </c:pt>
                <c:pt idx="248">
                  <c:v>23239</c:v>
                </c:pt>
                <c:pt idx="249">
                  <c:v>23242</c:v>
                </c:pt>
                <c:pt idx="250">
                  <c:v>23261.5</c:v>
                </c:pt>
                <c:pt idx="251">
                  <c:v>23298</c:v>
                </c:pt>
                <c:pt idx="252">
                  <c:v>23300.5</c:v>
                </c:pt>
                <c:pt idx="253">
                  <c:v>23327.5</c:v>
                </c:pt>
                <c:pt idx="254">
                  <c:v>23330</c:v>
                </c:pt>
                <c:pt idx="255">
                  <c:v>23342</c:v>
                </c:pt>
                <c:pt idx="256">
                  <c:v>23342</c:v>
                </c:pt>
                <c:pt idx="257">
                  <c:v>23359</c:v>
                </c:pt>
                <c:pt idx="258">
                  <c:v>23386</c:v>
                </c:pt>
                <c:pt idx="259">
                  <c:v>23386</c:v>
                </c:pt>
                <c:pt idx="260">
                  <c:v>23795</c:v>
                </c:pt>
                <c:pt idx="261">
                  <c:v>23797.5</c:v>
                </c:pt>
                <c:pt idx="262">
                  <c:v>23817</c:v>
                </c:pt>
                <c:pt idx="263">
                  <c:v>23822</c:v>
                </c:pt>
                <c:pt idx="264">
                  <c:v>23831.5</c:v>
                </c:pt>
                <c:pt idx="265">
                  <c:v>23836.5</c:v>
                </c:pt>
                <c:pt idx="266">
                  <c:v>23946.5</c:v>
                </c:pt>
                <c:pt idx="267">
                  <c:v>23949</c:v>
                </c:pt>
                <c:pt idx="268">
                  <c:v>23951</c:v>
                </c:pt>
                <c:pt idx="269">
                  <c:v>23953.5</c:v>
                </c:pt>
                <c:pt idx="270">
                  <c:v>23956</c:v>
                </c:pt>
                <c:pt idx="271">
                  <c:v>23961</c:v>
                </c:pt>
                <c:pt idx="272">
                  <c:v>23963.5</c:v>
                </c:pt>
                <c:pt idx="273">
                  <c:v>24049</c:v>
                </c:pt>
                <c:pt idx="274">
                  <c:v>24912</c:v>
                </c:pt>
                <c:pt idx="275">
                  <c:v>25763</c:v>
                </c:pt>
                <c:pt idx="276">
                  <c:v>26753</c:v>
                </c:pt>
                <c:pt idx="277">
                  <c:v>27621</c:v>
                </c:pt>
                <c:pt idx="278">
                  <c:v>27713.5</c:v>
                </c:pt>
                <c:pt idx="279">
                  <c:v>27723.5</c:v>
                </c:pt>
                <c:pt idx="280">
                  <c:v>28376.5</c:v>
                </c:pt>
                <c:pt idx="281">
                  <c:v>28467</c:v>
                </c:pt>
                <c:pt idx="282">
                  <c:v>28467</c:v>
                </c:pt>
                <c:pt idx="283">
                  <c:v>28467</c:v>
                </c:pt>
                <c:pt idx="284">
                  <c:v>28594</c:v>
                </c:pt>
                <c:pt idx="285">
                  <c:v>28611</c:v>
                </c:pt>
                <c:pt idx="286">
                  <c:v>29313</c:v>
                </c:pt>
                <c:pt idx="287">
                  <c:v>29330</c:v>
                </c:pt>
                <c:pt idx="288">
                  <c:v>29354.5</c:v>
                </c:pt>
                <c:pt idx="289">
                  <c:v>29442.5</c:v>
                </c:pt>
                <c:pt idx="290">
                  <c:v>29442.5</c:v>
                </c:pt>
                <c:pt idx="291">
                  <c:v>29447.5</c:v>
                </c:pt>
                <c:pt idx="292">
                  <c:v>30129.5</c:v>
                </c:pt>
                <c:pt idx="293">
                  <c:v>30232</c:v>
                </c:pt>
                <c:pt idx="294">
                  <c:v>30237</c:v>
                </c:pt>
                <c:pt idx="295">
                  <c:v>31195.5</c:v>
                </c:pt>
                <c:pt idx="296">
                  <c:v>31234.5</c:v>
                </c:pt>
                <c:pt idx="297">
                  <c:v>31264</c:v>
                </c:pt>
                <c:pt idx="298">
                  <c:v>31941.5</c:v>
                </c:pt>
                <c:pt idx="299">
                  <c:v>31961</c:v>
                </c:pt>
                <c:pt idx="300">
                  <c:v>32005</c:v>
                </c:pt>
                <c:pt idx="301">
                  <c:v>32080.5</c:v>
                </c:pt>
                <c:pt idx="302">
                  <c:v>33034</c:v>
                </c:pt>
                <c:pt idx="303">
                  <c:v>33092.5</c:v>
                </c:pt>
                <c:pt idx="304">
                  <c:v>33775</c:v>
                </c:pt>
                <c:pt idx="305">
                  <c:v>33777.5</c:v>
                </c:pt>
                <c:pt idx="306">
                  <c:v>33789.5</c:v>
                </c:pt>
                <c:pt idx="307">
                  <c:v>33792</c:v>
                </c:pt>
                <c:pt idx="308">
                  <c:v>33836</c:v>
                </c:pt>
                <c:pt idx="309">
                  <c:v>33838.5</c:v>
                </c:pt>
                <c:pt idx="310">
                  <c:v>33863</c:v>
                </c:pt>
                <c:pt idx="311">
                  <c:v>33863</c:v>
                </c:pt>
                <c:pt idx="312">
                  <c:v>33865.5</c:v>
                </c:pt>
                <c:pt idx="313">
                  <c:v>33865.5</c:v>
                </c:pt>
                <c:pt idx="314">
                  <c:v>33865.5</c:v>
                </c:pt>
                <c:pt idx="315">
                  <c:v>33865.5</c:v>
                </c:pt>
                <c:pt idx="316">
                  <c:v>33868</c:v>
                </c:pt>
                <c:pt idx="317">
                  <c:v>33868</c:v>
                </c:pt>
                <c:pt idx="318">
                  <c:v>33868</c:v>
                </c:pt>
                <c:pt idx="319">
                  <c:v>33868</c:v>
                </c:pt>
                <c:pt idx="320">
                  <c:v>33904.5</c:v>
                </c:pt>
                <c:pt idx="321">
                  <c:v>33907</c:v>
                </c:pt>
                <c:pt idx="322">
                  <c:v>34543</c:v>
                </c:pt>
                <c:pt idx="323">
                  <c:v>34601.5</c:v>
                </c:pt>
                <c:pt idx="324">
                  <c:v>34601.5</c:v>
                </c:pt>
                <c:pt idx="325">
                  <c:v>34601.5</c:v>
                </c:pt>
                <c:pt idx="326">
                  <c:v>34641.5</c:v>
                </c:pt>
                <c:pt idx="327">
                  <c:v>34651</c:v>
                </c:pt>
                <c:pt idx="328">
                  <c:v>34662.5</c:v>
                </c:pt>
                <c:pt idx="329">
                  <c:v>34670</c:v>
                </c:pt>
                <c:pt idx="330">
                  <c:v>34733.5</c:v>
                </c:pt>
                <c:pt idx="331">
                  <c:v>34736</c:v>
                </c:pt>
                <c:pt idx="332">
                  <c:v>34736</c:v>
                </c:pt>
                <c:pt idx="333">
                  <c:v>34762.5</c:v>
                </c:pt>
                <c:pt idx="334">
                  <c:v>34765</c:v>
                </c:pt>
                <c:pt idx="335">
                  <c:v>34800</c:v>
                </c:pt>
                <c:pt idx="336">
                  <c:v>34809</c:v>
                </c:pt>
                <c:pt idx="337">
                  <c:v>34811.5</c:v>
                </c:pt>
                <c:pt idx="338">
                  <c:v>35428</c:v>
                </c:pt>
                <c:pt idx="339">
                  <c:v>35536</c:v>
                </c:pt>
                <c:pt idx="340">
                  <c:v>35542.5</c:v>
                </c:pt>
                <c:pt idx="341">
                  <c:v>35562</c:v>
                </c:pt>
                <c:pt idx="342">
                  <c:v>35572</c:v>
                </c:pt>
                <c:pt idx="343">
                  <c:v>35574.5</c:v>
                </c:pt>
                <c:pt idx="344">
                  <c:v>35682</c:v>
                </c:pt>
                <c:pt idx="345">
                  <c:v>35682</c:v>
                </c:pt>
                <c:pt idx="346">
                  <c:v>35682</c:v>
                </c:pt>
                <c:pt idx="347">
                  <c:v>36321</c:v>
                </c:pt>
                <c:pt idx="348">
                  <c:v>36442.5</c:v>
                </c:pt>
                <c:pt idx="349">
                  <c:v>36507</c:v>
                </c:pt>
                <c:pt idx="350">
                  <c:v>36630.5</c:v>
                </c:pt>
                <c:pt idx="351">
                  <c:v>36630.5</c:v>
                </c:pt>
                <c:pt idx="352">
                  <c:v>36630.5</c:v>
                </c:pt>
                <c:pt idx="353">
                  <c:v>38216</c:v>
                </c:pt>
                <c:pt idx="354">
                  <c:v>38438</c:v>
                </c:pt>
                <c:pt idx="355">
                  <c:v>39128</c:v>
                </c:pt>
                <c:pt idx="356">
                  <c:v>39198</c:v>
                </c:pt>
              </c:numCache>
            </c:numRef>
          </c:xVal>
          <c:yVal>
            <c:numRef>
              <c:f>'A (old)'!$K$21:$K$536</c:f>
              <c:numCache>
                <c:formatCode>General</c:formatCode>
                <c:ptCount val="516"/>
                <c:pt idx="6">
                  <c:v>-3.0887200045981444E-3</c:v>
                </c:pt>
                <c:pt idx="7">
                  <c:v>-5.9857600062969141E-3</c:v>
                </c:pt>
                <c:pt idx="8">
                  <c:v>1.5259400024660863E-3</c:v>
                </c:pt>
                <c:pt idx="11">
                  <c:v>3.385599993634969E-4</c:v>
                </c:pt>
                <c:pt idx="12">
                  <c:v>-1.0408720001578331E-2</c:v>
                </c:pt>
                <c:pt idx="13">
                  <c:v>-4.382879997137934E-3</c:v>
                </c:pt>
                <c:pt idx="14">
                  <c:v>-5.7682199985720217E-3</c:v>
                </c:pt>
                <c:pt idx="15">
                  <c:v>-1.3585699998657219E-2</c:v>
                </c:pt>
                <c:pt idx="17">
                  <c:v>1.5972799999872223E-2</c:v>
                </c:pt>
                <c:pt idx="18">
                  <c:v>5.5599957704544067E-6</c:v>
                </c:pt>
                <c:pt idx="19">
                  <c:v>4.5313999726204202E-4</c:v>
                </c:pt>
                <c:pt idx="20">
                  <c:v>-9.0351600010762922E-3</c:v>
                </c:pt>
                <c:pt idx="21">
                  <c:v>6.0289999237284064E-4</c:v>
                </c:pt>
                <c:pt idx="22">
                  <c:v>-3.3114600082626566E-3</c:v>
                </c:pt>
                <c:pt idx="27">
                  <c:v>-4.0481600080966018E-3</c:v>
                </c:pt>
                <c:pt idx="28">
                  <c:v>1.0054799997305963E-2</c:v>
                </c:pt>
                <c:pt idx="29">
                  <c:v>-3.5802800048259087E-3</c:v>
                </c:pt>
                <c:pt idx="31">
                  <c:v>1.9570700002077501E-2</c:v>
                </c:pt>
                <c:pt idx="42">
                  <c:v>2.8766659997927491E-2</c:v>
                </c:pt>
                <c:pt idx="53">
                  <c:v>3.3593439991818741E-2</c:v>
                </c:pt>
                <c:pt idx="54">
                  <c:v>2.9119799997715745E-2</c:v>
                </c:pt>
                <c:pt idx="55">
                  <c:v>2.9119799997715745E-2</c:v>
                </c:pt>
                <c:pt idx="109">
                  <c:v>6.3751720001164358E-2</c:v>
                </c:pt>
                <c:pt idx="129">
                  <c:v>7.2937979995913338E-2</c:v>
                </c:pt>
                <c:pt idx="250">
                  <c:v>9.3463819997850806E-2</c:v>
                </c:pt>
                <c:pt idx="253">
                  <c:v>0.10277269999642158</c:v>
                </c:pt>
                <c:pt idx="254">
                  <c:v>0.10028440000314731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1406-4BB8-914A-C23A9CD9A088}"/>
            </c:ext>
          </c:extLst>
        </c:ser>
        <c:ser>
          <c:idx val="4"/>
          <c:order val="4"/>
          <c:tx>
            <c:strRef>
              <c:f>'A (old)'!$L$20</c:f>
              <c:strCache>
                <c:ptCount val="1"/>
                <c:pt idx="0">
                  <c:v>IBVS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xVal>
            <c:numRef>
              <c:f>'A (old)'!$F$21:$F$536</c:f>
              <c:numCache>
                <c:formatCode>General</c:formatCode>
                <c:ptCount val="516"/>
                <c:pt idx="0">
                  <c:v>-21664.5</c:v>
                </c:pt>
                <c:pt idx="1">
                  <c:v>-9992</c:v>
                </c:pt>
                <c:pt idx="2">
                  <c:v>-9080</c:v>
                </c:pt>
                <c:pt idx="3">
                  <c:v>-9077.5</c:v>
                </c:pt>
                <c:pt idx="4">
                  <c:v>-7392.5</c:v>
                </c:pt>
                <c:pt idx="5">
                  <c:v>-2775</c:v>
                </c:pt>
                <c:pt idx="6">
                  <c:v>-254</c:v>
                </c:pt>
                <c:pt idx="7">
                  <c:v>-232</c:v>
                </c:pt>
                <c:pt idx="8">
                  <c:v>-229.5</c:v>
                </c:pt>
                <c:pt idx="9">
                  <c:v>-66</c:v>
                </c:pt>
                <c:pt idx="10">
                  <c:v>0</c:v>
                </c:pt>
                <c:pt idx="11">
                  <c:v>692</c:v>
                </c:pt>
                <c:pt idx="12">
                  <c:v>746</c:v>
                </c:pt>
                <c:pt idx="13">
                  <c:v>4384</c:v>
                </c:pt>
                <c:pt idx="14">
                  <c:v>4408.5</c:v>
                </c:pt>
                <c:pt idx="15">
                  <c:v>4447.5</c:v>
                </c:pt>
                <c:pt idx="16">
                  <c:v>4448</c:v>
                </c:pt>
                <c:pt idx="17">
                  <c:v>4460</c:v>
                </c:pt>
                <c:pt idx="18">
                  <c:v>4467</c:v>
                </c:pt>
                <c:pt idx="19">
                  <c:v>5310.5</c:v>
                </c:pt>
                <c:pt idx="20">
                  <c:v>5313</c:v>
                </c:pt>
                <c:pt idx="21">
                  <c:v>5342.5</c:v>
                </c:pt>
                <c:pt idx="22">
                  <c:v>6215.5</c:v>
                </c:pt>
                <c:pt idx="23">
                  <c:v>7142</c:v>
                </c:pt>
                <c:pt idx="24">
                  <c:v>7144.5</c:v>
                </c:pt>
                <c:pt idx="25">
                  <c:v>7993</c:v>
                </c:pt>
                <c:pt idx="26">
                  <c:v>8071</c:v>
                </c:pt>
                <c:pt idx="27">
                  <c:v>8088</c:v>
                </c:pt>
                <c:pt idx="28">
                  <c:v>8110</c:v>
                </c:pt>
                <c:pt idx="29">
                  <c:v>8829</c:v>
                </c:pt>
                <c:pt idx="30">
                  <c:v>9873</c:v>
                </c:pt>
                <c:pt idx="31">
                  <c:v>10677.5</c:v>
                </c:pt>
                <c:pt idx="32">
                  <c:v>11391.5</c:v>
                </c:pt>
                <c:pt idx="33">
                  <c:v>11411</c:v>
                </c:pt>
                <c:pt idx="34">
                  <c:v>11628.5</c:v>
                </c:pt>
                <c:pt idx="35">
                  <c:v>12494</c:v>
                </c:pt>
                <c:pt idx="36">
                  <c:v>12545</c:v>
                </c:pt>
                <c:pt idx="37">
                  <c:v>12547.5</c:v>
                </c:pt>
                <c:pt idx="38">
                  <c:v>12550</c:v>
                </c:pt>
                <c:pt idx="39">
                  <c:v>13391.5</c:v>
                </c:pt>
                <c:pt idx="40">
                  <c:v>13408.5</c:v>
                </c:pt>
                <c:pt idx="41">
                  <c:v>13411</c:v>
                </c:pt>
                <c:pt idx="42">
                  <c:v>13924.5</c:v>
                </c:pt>
                <c:pt idx="43">
                  <c:v>14103</c:v>
                </c:pt>
                <c:pt idx="44">
                  <c:v>14103</c:v>
                </c:pt>
                <c:pt idx="45">
                  <c:v>14105.5</c:v>
                </c:pt>
                <c:pt idx="46">
                  <c:v>14108</c:v>
                </c:pt>
                <c:pt idx="47">
                  <c:v>14132.5</c:v>
                </c:pt>
                <c:pt idx="48">
                  <c:v>14134.5</c:v>
                </c:pt>
                <c:pt idx="49">
                  <c:v>14137</c:v>
                </c:pt>
                <c:pt idx="50">
                  <c:v>14139.5</c:v>
                </c:pt>
                <c:pt idx="51">
                  <c:v>14144.5</c:v>
                </c:pt>
                <c:pt idx="52">
                  <c:v>14193.5</c:v>
                </c:pt>
                <c:pt idx="53">
                  <c:v>14208</c:v>
                </c:pt>
                <c:pt idx="54">
                  <c:v>14235</c:v>
                </c:pt>
                <c:pt idx="55">
                  <c:v>14235</c:v>
                </c:pt>
                <c:pt idx="56">
                  <c:v>14274</c:v>
                </c:pt>
                <c:pt idx="57">
                  <c:v>15073.5</c:v>
                </c:pt>
                <c:pt idx="58">
                  <c:v>15078.5</c:v>
                </c:pt>
                <c:pt idx="59">
                  <c:v>15098</c:v>
                </c:pt>
                <c:pt idx="60">
                  <c:v>15098</c:v>
                </c:pt>
                <c:pt idx="61">
                  <c:v>15147</c:v>
                </c:pt>
                <c:pt idx="62">
                  <c:v>15186</c:v>
                </c:pt>
                <c:pt idx="63">
                  <c:v>15205.5</c:v>
                </c:pt>
                <c:pt idx="64">
                  <c:v>15230</c:v>
                </c:pt>
                <c:pt idx="65">
                  <c:v>15247</c:v>
                </c:pt>
                <c:pt idx="66">
                  <c:v>15914.5</c:v>
                </c:pt>
                <c:pt idx="67">
                  <c:v>15917</c:v>
                </c:pt>
                <c:pt idx="68">
                  <c:v>15921.5</c:v>
                </c:pt>
                <c:pt idx="69">
                  <c:v>15922</c:v>
                </c:pt>
                <c:pt idx="70">
                  <c:v>16012.5</c:v>
                </c:pt>
                <c:pt idx="71">
                  <c:v>16012.5</c:v>
                </c:pt>
                <c:pt idx="72">
                  <c:v>16012.5</c:v>
                </c:pt>
                <c:pt idx="73">
                  <c:v>16025</c:v>
                </c:pt>
                <c:pt idx="74">
                  <c:v>16027.5</c:v>
                </c:pt>
                <c:pt idx="75">
                  <c:v>16034.5</c:v>
                </c:pt>
                <c:pt idx="76">
                  <c:v>16034.5</c:v>
                </c:pt>
                <c:pt idx="77">
                  <c:v>16034.5</c:v>
                </c:pt>
                <c:pt idx="78">
                  <c:v>16034.5</c:v>
                </c:pt>
                <c:pt idx="79">
                  <c:v>16171</c:v>
                </c:pt>
                <c:pt idx="80">
                  <c:v>16729</c:v>
                </c:pt>
                <c:pt idx="81">
                  <c:v>17638.5</c:v>
                </c:pt>
                <c:pt idx="82">
                  <c:v>17658</c:v>
                </c:pt>
                <c:pt idx="83">
                  <c:v>17738.5</c:v>
                </c:pt>
                <c:pt idx="84">
                  <c:v>17738.5</c:v>
                </c:pt>
                <c:pt idx="85">
                  <c:v>17772.5</c:v>
                </c:pt>
                <c:pt idx="86">
                  <c:v>17772.5</c:v>
                </c:pt>
                <c:pt idx="87">
                  <c:v>17790</c:v>
                </c:pt>
                <c:pt idx="88">
                  <c:v>17814</c:v>
                </c:pt>
                <c:pt idx="89">
                  <c:v>17814</c:v>
                </c:pt>
                <c:pt idx="90">
                  <c:v>17819</c:v>
                </c:pt>
                <c:pt idx="91">
                  <c:v>18628.5</c:v>
                </c:pt>
                <c:pt idx="92">
                  <c:v>18628.5</c:v>
                </c:pt>
                <c:pt idx="93">
                  <c:v>18633.5</c:v>
                </c:pt>
                <c:pt idx="94">
                  <c:v>18633.5</c:v>
                </c:pt>
                <c:pt idx="95">
                  <c:v>18640.5</c:v>
                </c:pt>
                <c:pt idx="96">
                  <c:v>18640.5</c:v>
                </c:pt>
                <c:pt idx="97">
                  <c:v>18643</c:v>
                </c:pt>
                <c:pt idx="98">
                  <c:v>18643</c:v>
                </c:pt>
                <c:pt idx="99">
                  <c:v>18680</c:v>
                </c:pt>
                <c:pt idx="100">
                  <c:v>18682</c:v>
                </c:pt>
                <c:pt idx="101">
                  <c:v>18682</c:v>
                </c:pt>
                <c:pt idx="102">
                  <c:v>18684.5</c:v>
                </c:pt>
                <c:pt idx="103">
                  <c:v>18684.5</c:v>
                </c:pt>
                <c:pt idx="104">
                  <c:v>18687</c:v>
                </c:pt>
                <c:pt idx="105">
                  <c:v>18687</c:v>
                </c:pt>
                <c:pt idx="106">
                  <c:v>18689.5</c:v>
                </c:pt>
                <c:pt idx="107">
                  <c:v>18689.5</c:v>
                </c:pt>
                <c:pt idx="108">
                  <c:v>18697</c:v>
                </c:pt>
                <c:pt idx="109">
                  <c:v>18729</c:v>
                </c:pt>
                <c:pt idx="110">
                  <c:v>18758</c:v>
                </c:pt>
                <c:pt idx="111">
                  <c:v>18758</c:v>
                </c:pt>
                <c:pt idx="112">
                  <c:v>18758</c:v>
                </c:pt>
                <c:pt idx="113">
                  <c:v>18758</c:v>
                </c:pt>
                <c:pt idx="114">
                  <c:v>18758</c:v>
                </c:pt>
                <c:pt idx="115">
                  <c:v>18763</c:v>
                </c:pt>
                <c:pt idx="116">
                  <c:v>18763</c:v>
                </c:pt>
                <c:pt idx="117">
                  <c:v>18780</c:v>
                </c:pt>
                <c:pt idx="118">
                  <c:v>19350</c:v>
                </c:pt>
                <c:pt idx="119">
                  <c:v>19350</c:v>
                </c:pt>
                <c:pt idx="120">
                  <c:v>19538</c:v>
                </c:pt>
                <c:pt idx="121">
                  <c:v>19538</c:v>
                </c:pt>
                <c:pt idx="122">
                  <c:v>19540.5</c:v>
                </c:pt>
                <c:pt idx="123">
                  <c:v>19540.5</c:v>
                </c:pt>
                <c:pt idx="124">
                  <c:v>19577</c:v>
                </c:pt>
                <c:pt idx="125">
                  <c:v>19577</c:v>
                </c:pt>
                <c:pt idx="126">
                  <c:v>19579.5</c:v>
                </c:pt>
                <c:pt idx="127">
                  <c:v>19579.5</c:v>
                </c:pt>
                <c:pt idx="128">
                  <c:v>19606.5</c:v>
                </c:pt>
                <c:pt idx="129">
                  <c:v>19623.5</c:v>
                </c:pt>
                <c:pt idx="130">
                  <c:v>19628.5</c:v>
                </c:pt>
                <c:pt idx="131">
                  <c:v>19628.5</c:v>
                </c:pt>
                <c:pt idx="132">
                  <c:v>19631</c:v>
                </c:pt>
                <c:pt idx="133">
                  <c:v>19638</c:v>
                </c:pt>
                <c:pt idx="134">
                  <c:v>19638</c:v>
                </c:pt>
                <c:pt idx="135">
                  <c:v>19687</c:v>
                </c:pt>
                <c:pt idx="136">
                  <c:v>19687</c:v>
                </c:pt>
                <c:pt idx="137">
                  <c:v>20367</c:v>
                </c:pt>
                <c:pt idx="138">
                  <c:v>20367</c:v>
                </c:pt>
                <c:pt idx="139">
                  <c:v>20433</c:v>
                </c:pt>
                <c:pt idx="140">
                  <c:v>20433</c:v>
                </c:pt>
                <c:pt idx="141">
                  <c:v>20491.5</c:v>
                </c:pt>
                <c:pt idx="142">
                  <c:v>20491.5</c:v>
                </c:pt>
                <c:pt idx="143">
                  <c:v>20491.5</c:v>
                </c:pt>
                <c:pt idx="144">
                  <c:v>20499</c:v>
                </c:pt>
                <c:pt idx="145">
                  <c:v>20506</c:v>
                </c:pt>
                <c:pt idx="146">
                  <c:v>20506</c:v>
                </c:pt>
                <c:pt idx="147">
                  <c:v>20506</c:v>
                </c:pt>
                <c:pt idx="148">
                  <c:v>21278.5</c:v>
                </c:pt>
                <c:pt idx="149">
                  <c:v>21278.5</c:v>
                </c:pt>
                <c:pt idx="150">
                  <c:v>21278.5</c:v>
                </c:pt>
                <c:pt idx="151">
                  <c:v>21279</c:v>
                </c:pt>
                <c:pt idx="152">
                  <c:v>21279</c:v>
                </c:pt>
                <c:pt idx="153">
                  <c:v>21279</c:v>
                </c:pt>
                <c:pt idx="154">
                  <c:v>21323</c:v>
                </c:pt>
                <c:pt idx="155">
                  <c:v>21323</c:v>
                </c:pt>
                <c:pt idx="156">
                  <c:v>21381.5</c:v>
                </c:pt>
                <c:pt idx="157">
                  <c:v>21425.5</c:v>
                </c:pt>
                <c:pt idx="158">
                  <c:v>21428</c:v>
                </c:pt>
                <c:pt idx="159">
                  <c:v>22098</c:v>
                </c:pt>
                <c:pt idx="160">
                  <c:v>22168.5</c:v>
                </c:pt>
                <c:pt idx="161">
                  <c:v>22168.5</c:v>
                </c:pt>
                <c:pt idx="162">
                  <c:v>22168.5</c:v>
                </c:pt>
                <c:pt idx="163">
                  <c:v>22186</c:v>
                </c:pt>
                <c:pt idx="164">
                  <c:v>22186</c:v>
                </c:pt>
                <c:pt idx="165">
                  <c:v>22186</c:v>
                </c:pt>
                <c:pt idx="166">
                  <c:v>22220</c:v>
                </c:pt>
                <c:pt idx="167">
                  <c:v>22220</c:v>
                </c:pt>
                <c:pt idx="168">
                  <c:v>22220</c:v>
                </c:pt>
                <c:pt idx="169">
                  <c:v>22220</c:v>
                </c:pt>
                <c:pt idx="170">
                  <c:v>22222.5</c:v>
                </c:pt>
                <c:pt idx="171">
                  <c:v>22227.5</c:v>
                </c:pt>
                <c:pt idx="172">
                  <c:v>22237.5</c:v>
                </c:pt>
                <c:pt idx="173">
                  <c:v>22242</c:v>
                </c:pt>
                <c:pt idx="174">
                  <c:v>22247</c:v>
                </c:pt>
                <c:pt idx="175">
                  <c:v>22249.5</c:v>
                </c:pt>
                <c:pt idx="176">
                  <c:v>22252</c:v>
                </c:pt>
                <c:pt idx="177">
                  <c:v>22254</c:v>
                </c:pt>
                <c:pt idx="178">
                  <c:v>22269</c:v>
                </c:pt>
                <c:pt idx="179">
                  <c:v>22269</c:v>
                </c:pt>
                <c:pt idx="180">
                  <c:v>22274</c:v>
                </c:pt>
                <c:pt idx="181">
                  <c:v>22276.5</c:v>
                </c:pt>
                <c:pt idx="182">
                  <c:v>22283.5</c:v>
                </c:pt>
                <c:pt idx="183">
                  <c:v>22286</c:v>
                </c:pt>
                <c:pt idx="184">
                  <c:v>22288.5</c:v>
                </c:pt>
                <c:pt idx="185">
                  <c:v>22291</c:v>
                </c:pt>
                <c:pt idx="186">
                  <c:v>22296</c:v>
                </c:pt>
                <c:pt idx="187">
                  <c:v>22298</c:v>
                </c:pt>
                <c:pt idx="188">
                  <c:v>22300.5</c:v>
                </c:pt>
                <c:pt idx="189">
                  <c:v>22313</c:v>
                </c:pt>
                <c:pt idx="190">
                  <c:v>22318</c:v>
                </c:pt>
                <c:pt idx="191">
                  <c:v>22327.5</c:v>
                </c:pt>
                <c:pt idx="192">
                  <c:v>22330</c:v>
                </c:pt>
                <c:pt idx="193">
                  <c:v>22344.5</c:v>
                </c:pt>
                <c:pt idx="194">
                  <c:v>22352</c:v>
                </c:pt>
                <c:pt idx="195">
                  <c:v>22352</c:v>
                </c:pt>
                <c:pt idx="196">
                  <c:v>22354.5</c:v>
                </c:pt>
                <c:pt idx="197">
                  <c:v>22357</c:v>
                </c:pt>
                <c:pt idx="198">
                  <c:v>22362</c:v>
                </c:pt>
                <c:pt idx="199">
                  <c:v>22366.5</c:v>
                </c:pt>
                <c:pt idx="200">
                  <c:v>22366.5</c:v>
                </c:pt>
                <c:pt idx="201">
                  <c:v>22371.5</c:v>
                </c:pt>
                <c:pt idx="202">
                  <c:v>22374</c:v>
                </c:pt>
                <c:pt idx="203">
                  <c:v>22376.5</c:v>
                </c:pt>
                <c:pt idx="204">
                  <c:v>22388.5</c:v>
                </c:pt>
                <c:pt idx="205">
                  <c:v>22405.5</c:v>
                </c:pt>
                <c:pt idx="206">
                  <c:v>22420</c:v>
                </c:pt>
                <c:pt idx="207">
                  <c:v>22422.5</c:v>
                </c:pt>
                <c:pt idx="208">
                  <c:v>22432.5</c:v>
                </c:pt>
                <c:pt idx="209">
                  <c:v>22434.5</c:v>
                </c:pt>
                <c:pt idx="210">
                  <c:v>22437.5</c:v>
                </c:pt>
                <c:pt idx="211">
                  <c:v>22471</c:v>
                </c:pt>
                <c:pt idx="212">
                  <c:v>22824.5</c:v>
                </c:pt>
                <c:pt idx="213">
                  <c:v>22939</c:v>
                </c:pt>
                <c:pt idx="214">
                  <c:v>22963.5</c:v>
                </c:pt>
                <c:pt idx="215">
                  <c:v>22968.5</c:v>
                </c:pt>
                <c:pt idx="216">
                  <c:v>22971</c:v>
                </c:pt>
                <c:pt idx="217">
                  <c:v>22995.5</c:v>
                </c:pt>
                <c:pt idx="218">
                  <c:v>23027</c:v>
                </c:pt>
                <c:pt idx="219">
                  <c:v>23041.5</c:v>
                </c:pt>
                <c:pt idx="220">
                  <c:v>23083.5</c:v>
                </c:pt>
                <c:pt idx="221">
                  <c:v>23098</c:v>
                </c:pt>
                <c:pt idx="222">
                  <c:v>23100.5</c:v>
                </c:pt>
                <c:pt idx="223">
                  <c:v>23103</c:v>
                </c:pt>
                <c:pt idx="224">
                  <c:v>23105</c:v>
                </c:pt>
                <c:pt idx="225">
                  <c:v>23105.5</c:v>
                </c:pt>
                <c:pt idx="226">
                  <c:v>23107.5</c:v>
                </c:pt>
                <c:pt idx="227">
                  <c:v>23110</c:v>
                </c:pt>
                <c:pt idx="228">
                  <c:v>23125</c:v>
                </c:pt>
                <c:pt idx="229">
                  <c:v>23127.5</c:v>
                </c:pt>
                <c:pt idx="230">
                  <c:v>23132</c:v>
                </c:pt>
                <c:pt idx="231">
                  <c:v>23139.5</c:v>
                </c:pt>
                <c:pt idx="232">
                  <c:v>23147</c:v>
                </c:pt>
                <c:pt idx="233">
                  <c:v>23154</c:v>
                </c:pt>
                <c:pt idx="234">
                  <c:v>23156.5</c:v>
                </c:pt>
                <c:pt idx="235">
                  <c:v>23159</c:v>
                </c:pt>
                <c:pt idx="236">
                  <c:v>23166.5</c:v>
                </c:pt>
                <c:pt idx="237">
                  <c:v>23169</c:v>
                </c:pt>
                <c:pt idx="238">
                  <c:v>23171</c:v>
                </c:pt>
                <c:pt idx="239">
                  <c:v>23171.5</c:v>
                </c:pt>
                <c:pt idx="240">
                  <c:v>23188.5</c:v>
                </c:pt>
                <c:pt idx="241">
                  <c:v>23193</c:v>
                </c:pt>
                <c:pt idx="242">
                  <c:v>23195.5</c:v>
                </c:pt>
                <c:pt idx="243">
                  <c:v>23198</c:v>
                </c:pt>
                <c:pt idx="244">
                  <c:v>23205.5</c:v>
                </c:pt>
                <c:pt idx="245">
                  <c:v>23210.5</c:v>
                </c:pt>
                <c:pt idx="246">
                  <c:v>23213</c:v>
                </c:pt>
                <c:pt idx="247">
                  <c:v>23227.5</c:v>
                </c:pt>
                <c:pt idx="248">
                  <c:v>23239</c:v>
                </c:pt>
                <c:pt idx="249">
                  <c:v>23242</c:v>
                </c:pt>
                <c:pt idx="250">
                  <c:v>23261.5</c:v>
                </c:pt>
                <c:pt idx="251">
                  <c:v>23298</c:v>
                </c:pt>
                <c:pt idx="252">
                  <c:v>23300.5</c:v>
                </c:pt>
                <c:pt idx="253">
                  <c:v>23327.5</c:v>
                </c:pt>
                <c:pt idx="254">
                  <c:v>23330</c:v>
                </c:pt>
                <c:pt idx="255">
                  <c:v>23342</c:v>
                </c:pt>
                <c:pt idx="256">
                  <c:v>23342</c:v>
                </c:pt>
                <c:pt idx="257">
                  <c:v>23359</c:v>
                </c:pt>
                <c:pt idx="258">
                  <c:v>23386</c:v>
                </c:pt>
                <c:pt idx="259">
                  <c:v>23386</c:v>
                </c:pt>
                <c:pt idx="260">
                  <c:v>23795</c:v>
                </c:pt>
                <c:pt idx="261">
                  <c:v>23797.5</c:v>
                </c:pt>
                <c:pt idx="262">
                  <c:v>23817</c:v>
                </c:pt>
                <c:pt idx="263">
                  <c:v>23822</c:v>
                </c:pt>
                <c:pt idx="264">
                  <c:v>23831.5</c:v>
                </c:pt>
                <c:pt idx="265">
                  <c:v>23836.5</c:v>
                </c:pt>
                <c:pt idx="266">
                  <c:v>23946.5</c:v>
                </c:pt>
                <c:pt idx="267">
                  <c:v>23949</c:v>
                </c:pt>
                <c:pt idx="268">
                  <c:v>23951</c:v>
                </c:pt>
                <c:pt idx="269">
                  <c:v>23953.5</c:v>
                </c:pt>
                <c:pt idx="270">
                  <c:v>23956</c:v>
                </c:pt>
                <c:pt idx="271">
                  <c:v>23961</c:v>
                </c:pt>
                <c:pt idx="272">
                  <c:v>23963.5</c:v>
                </c:pt>
                <c:pt idx="273">
                  <c:v>24049</c:v>
                </c:pt>
                <c:pt idx="274">
                  <c:v>24912</c:v>
                </c:pt>
                <c:pt idx="275">
                  <c:v>25763</c:v>
                </c:pt>
                <c:pt idx="276">
                  <c:v>26753</c:v>
                </c:pt>
                <c:pt idx="277">
                  <c:v>27621</c:v>
                </c:pt>
                <c:pt idx="278">
                  <c:v>27713.5</c:v>
                </c:pt>
                <c:pt idx="279">
                  <c:v>27723.5</c:v>
                </c:pt>
                <c:pt idx="280">
                  <c:v>28376.5</c:v>
                </c:pt>
                <c:pt idx="281">
                  <c:v>28467</c:v>
                </c:pt>
                <c:pt idx="282">
                  <c:v>28467</c:v>
                </c:pt>
                <c:pt idx="283">
                  <c:v>28467</c:v>
                </c:pt>
                <c:pt idx="284">
                  <c:v>28594</c:v>
                </c:pt>
                <c:pt idx="285">
                  <c:v>28611</c:v>
                </c:pt>
                <c:pt idx="286">
                  <c:v>29313</c:v>
                </c:pt>
                <c:pt idx="287">
                  <c:v>29330</c:v>
                </c:pt>
                <c:pt idx="288">
                  <c:v>29354.5</c:v>
                </c:pt>
                <c:pt idx="289">
                  <c:v>29442.5</c:v>
                </c:pt>
                <c:pt idx="290">
                  <c:v>29442.5</c:v>
                </c:pt>
                <c:pt idx="291">
                  <c:v>29447.5</c:v>
                </c:pt>
                <c:pt idx="292">
                  <c:v>30129.5</c:v>
                </c:pt>
                <c:pt idx="293">
                  <c:v>30232</c:v>
                </c:pt>
                <c:pt idx="294">
                  <c:v>30237</c:v>
                </c:pt>
                <c:pt idx="295">
                  <c:v>31195.5</c:v>
                </c:pt>
                <c:pt idx="296">
                  <c:v>31234.5</c:v>
                </c:pt>
                <c:pt idx="297">
                  <c:v>31264</c:v>
                </c:pt>
                <c:pt idx="298">
                  <c:v>31941.5</c:v>
                </c:pt>
                <c:pt idx="299">
                  <c:v>31961</c:v>
                </c:pt>
                <c:pt idx="300">
                  <c:v>32005</c:v>
                </c:pt>
                <c:pt idx="301">
                  <c:v>32080.5</c:v>
                </c:pt>
                <c:pt idx="302">
                  <c:v>33034</c:v>
                </c:pt>
                <c:pt idx="303">
                  <c:v>33092.5</c:v>
                </c:pt>
                <c:pt idx="304">
                  <c:v>33775</c:v>
                </c:pt>
                <c:pt idx="305">
                  <c:v>33777.5</c:v>
                </c:pt>
                <c:pt idx="306">
                  <c:v>33789.5</c:v>
                </c:pt>
                <c:pt idx="307">
                  <c:v>33792</c:v>
                </c:pt>
                <c:pt idx="308">
                  <c:v>33836</c:v>
                </c:pt>
                <c:pt idx="309">
                  <c:v>33838.5</c:v>
                </c:pt>
                <c:pt idx="310">
                  <c:v>33863</c:v>
                </c:pt>
                <c:pt idx="311">
                  <c:v>33863</c:v>
                </c:pt>
                <c:pt idx="312">
                  <c:v>33865.5</c:v>
                </c:pt>
                <c:pt idx="313">
                  <c:v>33865.5</c:v>
                </c:pt>
                <c:pt idx="314">
                  <c:v>33865.5</c:v>
                </c:pt>
                <c:pt idx="315">
                  <c:v>33865.5</c:v>
                </c:pt>
                <c:pt idx="316">
                  <c:v>33868</c:v>
                </c:pt>
                <c:pt idx="317">
                  <c:v>33868</c:v>
                </c:pt>
                <c:pt idx="318">
                  <c:v>33868</c:v>
                </c:pt>
                <c:pt idx="319">
                  <c:v>33868</c:v>
                </c:pt>
                <c:pt idx="320">
                  <c:v>33904.5</c:v>
                </c:pt>
                <c:pt idx="321">
                  <c:v>33907</c:v>
                </c:pt>
                <c:pt idx="322">
                  <c:v>34543</c:v>
                </c:pt>
                <c:pt idx="323">
                  <c:v>34601.5</c:v>
                </c:pt>
                <c:pt idx="324">
                  <c:v>34601.5</c:v>
                </c:pt>
                <c:pt idx="325">
                  <c:v>34601.5</c:v>
                </c:pt>
                <c:pt idx="326">
                  <c:v>34641.5</c:v>
                </c:pt>
                <c:pt idx="327">
                  <c:v>34651</c:v>
                </c:pt>
                <c:pt idx="328">
                  <c:v>34662.5</c:v>
                </c:pt>
                <c:pt idx="329">
                  <c:v>34670</c:v>
                </c:pt>
                <c:pt idx="330">
                  <c:v>34733.5</c:v>
                </c:pt>
                <c:pt idx="331">
                  <c:v>34736</c:v>
                </c:pt>
                <c:pt idx="332">
                  <c:v>34736</c:v>
                </c:pt>
                <c:pt idx="333">
                  <c:v>34762.5</c:v>
                </c:pt>
                <c:pt idx="334">
                  <c:v>34765</c:v>
                </c:pt>
                <c:pt idx="335">
                  <c:v>34800</c:v>
                </c:pt>
                <c:pt idx="336">
                  <c:v>34809</c:v>
                </c:pt>
                <c:pt idx="337">
                  <c:v>34811.5</c:v>
                </c:pt>
                <c:pt idx="338">
                  <c:v>35428</c:v>
                </c:pt>
                <c:pt idx="339">
                  <c:v>35536</c:v>
                </c:pt>
                <c:pt idx="340">
                  <c:v>35542.5</c:v>
                </c:pt>
                <c:pt idx="341">
                  <c:v>35562</c:v>
                </c:pt>
                <c:pt idx="342">
                  <c:v>35572</c:v>
                </c:pt>
                <c:pt idx="343">
                  <c:v>35574.5</c:v>
                </c:pt>
                <c:pt idx="344">
                  <c:v>35682</c:v>
                </c:pt>
                <c:pt idx="345">
                  <c:v>35682</c:v>
                </c:pt>
                <c:pt idx="346">
                  <c:v>35682</c:v>
                </c:pt>
                <c:pt idx="347">
                  <c:v>36321</c:v>
                </c:pt>
                <c:pt idx="348">
                  <c:v>36442.5</c:v>
                </c:pt>
                <c:pt idx="349">
                  <c:v>36507</c:v>
                </c:pt>
                <c:pt idx="350">
                  <c:v>36630.5</c:v>
                </c:pt>
                <c:pt idx="351">
                  <c:v>36630.5</c:v>
                </c:pt>
                <c:pt idx="352">
                  <c:v>36630.5</c:v>
                </c:pt>
                <c:pt idx="353">
                  <c:v>38216</c:v>
                </c:pt>
                <c:pt idx="354">
                  <c:v>38438</c:v>
                </c:pt>
                <c:pt idx="355">
                  <c:v>39128</c:v>
                </c:pt>
                <c:pt idx="356">
                  <c:v>39198</c:v>
                </c:pt>
              </c:numCache>
            </c:numRef>
          </c:xVal>
          <c:yVal>
            <c:numRef>
              <c:f>'A (old)'!$L$21:$L$536</c:f>
              <c:numCache>
                <c:formatCode>General</c:formatCode>
                <c:ptCount val="516"/>
                <c:pt idx="5">
                  <c:v>-1.4870000086375512E-3</c:v>
                </c:pt>
                <c:pt idx="9">
                  <c:v>2.7911199940717779E-3</c:v>
                </c:pt>
                <c:pt idx="47">
                  <c:v>3.5140099993441254E-2</c:v>
                </c:pt>
                <c:pt idx="48">
                  <c:v>3.5549460000765976E-2</c:v>
                </c:pt>
                <c:pt idx="49">
                  <c:v>3.5461159997794311E-2</c:v>
                </c:pt>
                <c:pt idx="50">
                  <c:v>3.5672859994519968E-2</c:v>
                </c:pt>
                <c:pt idx="51">
                  <c:v>3.4496259992010891E-2</c:v>
                </c:pt>
                <c:pt idx="77">
                  <c:v>4.4541459996253252E-2</c:v>
                </c:pt>
                <c:pt idx="78">
                  <c:v>4.5241460000397637E-2</c:v>
                </c:pt>
                <c:pt idx="79">
                  <c:v>4.3680279995896854E-2</c:v>
                </c:pt>
                <c:pt idx="91">
                  <c:v>6.2981379996926989E-2</c:v>
                </c:pt>
                <c:pt idx="92">
                  <c:v>6.3681379993795417E-2</c:v>
                </c:pt>
                <c:pt idx="111">
                  <c:v>6.4187439995293971E-2</c:v>
                </c:pt>
                <c:pt idx="112">
                  <c:v>6.4187439995293971E-2</c:v>
                </c:pt>
                <c:pt idx="113">
                  <c:v>6.4187439995293971E-2</c:v>
                </c:pt>
                <c:pt idx="114">
                  <c:v>6.4887439992162399E-2</c:v>
                </c:pt>
                <c:pt idx="117">
                  <c:v>6.6990399995120242E-2</c:v>
                </c:pt>
                <c:pt idx="135">
                  <c:v>7.3435159996734001E-2</c:v>
                </c:pt>
                <c:pt idx="136">
                  <c:v>7.3735159996431321E-2</c:v>
                </c:pt>
                <c:pt idx="139">
                  <c:v>8.2226439997612033E-2</c:v>
                </c:pt>
                <c:pt idx="140">
                  <c:v>8.3726439996098634E-2</c:v>
                </c:pt>
                <c:pt idx="178">
                  <c:v>0.10381891999713844</c:v>
                </c:pt>
                <c:pt idx="179">
                  <c:v>0.10431891999905929</c:v>
                </c:pt>
                <c:pt idx="194">
                  <c:v>0.10170735999417957</c:v>
                </c:pt>
                <c:pt idx="195">
                  <c:v>0.1034073599948897</c:v>
                </c:pt>
                <c:pt idx="199">
                  <c:v>0.10487522000039462</c:v>
                </c:pt>
                <c:pt idx="200">
                  <c:v>0.10507522000261815</c:v>
                </c:pt>
                <c:pt idx="201">
                  <c:v>0.10559862000081921</c:v>
                </c:pt>
                <c:pt idx="231">
                  <c:v>0.11199285999464337</c:v>
                </c:pt>
                <c:pt idx="234">
                  <c:v>0.1135724199921242</c:v>
                </c:pt>
                <c:pt idx="249">
                  <c:v>0.11177255999791669</c:v>
                </c:pt>
                <c:pt idx="255">
                  <c:v>0.11254055999597767</c:v>
                </c:pt>
                <c:pt idx="259">
                  <c:v>0.11324647999572335</c:v>
                </c:pt>
                <c:pt idx="273">
                  <c:v>0.11984931999904802</c:v>
                </c:pt>
                <c:pt idx="275">
                  <c:v>0.13337083999795141</c:v>
                </c:pt>
                <c:pt idx="276">
                  <c:v>0.1413040400002501</c:v>
                </c:pt>
                <c:pt idx="277">
                  <c:v>0.14816627999971388</c:v>
                </c:pt>
                <c:pt idx="278">
                  <c:v>0.1485991799927433</c:v>
                </c:pt>
                <c:pt idx="279">
                  <c:v>0.15154597999935504</c:v>
                </c:pt>
                <c:pt idx="281">
                  <c:v>0.14700556000025244</c:v>
                </c:pt>
                <c:pt idx="282">
                  <c:v>0.14845555999636417</c:v>
                </c:pt>
                <c:pt idx="283">
                  <c:v>0.14867555999808246</c:v>
                </c:pt>
                <c:pt idx="284">
                  <c:v>0.1614199199975701</c:v>
                </c:pt>
                <c:pt idx="285">
                  <c:v>0.15649947999190772</c:v>
                </c:pt>
                <c:pt idx="292">
                  <c:v>0.17140605999884428</c:v>
                </c:pt>
                <c:pt idx="293">
                  <c:v>0.16728575999877648</c:v>
                </c:pt>
                <c:pt idx="295">
                  <c:v>0.18389493999711704</c:v>
                </c:pt>
                <c:pt idx="298">
                  <c:v>0.19608621999941533</c:v>
                </c:pt>
                <c:pt idx="299">
                  <c:v>0.19117747999553103</c:v>
                </c:pt>
                <c:pt idx="300">
                  <c:v>0.19248339999467134</c:v>
                </c:pt>
                <c:pt idx="303">
                  <c:v>0.20887290000246139</c:v>
                </c:pt>
                <c:pt idx="304">
                  <c:v>0.21616699999867706</c:v>
                </c:pt>
                <c:pt idx="305">
                  <c:v>0.21717869999702089</c:v>
                </c:pt>
                <c:pt idx="306">
                  <c:v>0.2177348599943798</c:v>
                </c:pt>
                <c:pt idx="307">
                  <c:v>0.21614655999292154</c:v>
                </c:pt>
                <c:pt idx="308">
                  <c:v>0.21595248000085121</c:v>
                </c:pt>
                <c:pt idx="309">
                  <c:v>0.21816417999070836</c:v>
                </c:pt>
                <c:pt idx="314">
                  <c:v>0.21799053999711759</c:v>
                </c:pt>
                <c:pt idx="316">
                  <c:v>0.21730223999475129</c:v>
                </c:pt>
                <c:pt idx="320">
                  <c:v>0.21817305999866221</c:v>
                </c:pt>
                <c:pt idx="321">
                  <c:v>0.21828475999791408</c:v>
                </c:pt>
                <c:pt idx="322">
                  <c:v>0.22786123999685515</c:v>
                </c:pt>
                <c:pt idx="328">
                  <c:v>0.2266204999978072</c:v>
                </c:pt>
                <c:pt idx="329">
                  <c:v>0.22285559999727411</c:v>
                </c:pt>
                <c:pt idx="330">
                  <c:v>0.22825277999800164</c:v>
                </c:pt>
                <c:pt idx="331">
                  <c:v>0.22756447999563534</c:v>
                </c:pt>
                <c:pt idx="332">
                  <c:v>0.22816447999502998</c:v>
                </c:pt>
                <c:pt idx="333">
                  <c:v>0.22848849999718368</c:v>
                </c:pt>
                <c:pt idx="334">
                  <c:v>0.22730020000017248</c:v>
                </c:pt>
                <c:pt idx="336">
                  <c:v>0.22760611999547109</c:v>
                </c:pt>
                <c:pt idx="337">
                  <c:v>0.22901781999826198</c:v>
                </c:pt>
                <c:pt idx="338">
                  <c:v>0.2369030399931944</c:v>
                </c:pt>
                <c:pt idx="340">
                  <c:v>0.23783890000049723</c:v>
                </c:pt>
                <c:pt idx="341">
                  <c:v>0.23883015999308554</c:v>
                </c:pt>
                <c:pt idx="342">
                  <c:v>0.23787695999635616</c:v>
                </c:pt>
                <c:pt idx="343">
                  <c:v>0.23848865999752888</c:v>
                </c:pt>
                <c:pt idx="353">
                  <c:v>0.26455088000511751</c:v>
                </c:pt>
                <c:pt idx="356">
                  <c:v>0.27744663999328623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1406-4BB8-914A-C23A9CD9A088}"/>
            </c:ext>
          </c:extLst>
        </c:ser>
        <c:ser>
          <c:idx val="5"/>
          <c:order val="5"/>
          <c:tx>
            <c:strRef>
              <c:f>'A (old)'!$M$20</c:f>
              <c:strCache>
                <c:ptCount val="1"/>
                <c:pt idx="0">
                  <c:v>OEJV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4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xVal>
            <c:numRef>
              <c:f>'A (old)'!$F$21:$F$536</c:f>
              <c:numCache>
                <c:formatCode>General</c:formatCode>
                <c:ptCount val="516"/>
                <c:pt idx="0">
                  <c:v>-21664.5</c:v>
                </c:pt>
                <c:pt idx="1">
                  <c:v>-9992</c:v>
                </c:pt>
                <c:pt idx="2">
                  <c:v>-9080</c:v>
                </c:pt>
                <c:pt idx="3">
                  <c:v>-9077.5</c:v>
                </c:pt>
                <c:pt idx="4">
                  <c:v>-7392.5</c:v>
                </c:pt>
                <c:pt idx="5">
                  <c:v>-2775</c:v>
                </c:pt>
                <c:pt idx="6">
                  <c:v>-254</c:v>
                </c:pt>
                <c:pt idx="7">
                  <c:v>-232</c:v>
                </c:pt>
                <c:pt idx="8">
                  <c:v>-229.5</c:v>
                </c:pt>
                <c:pt idx="9">
                  <c:v>-66</c:v>
                </c:pt>
                <c:pt idx="10">
                  <c:v>0</c:v>
                </c:pt>
                <c:pt idx="11">
                  <c:v>692</c:v>
                </c:pt>
                <c:pt idx="12">
                  <c:v>746</c:v>
                </c:pt>
                <c:pt idx="13">
                  <c:v>4384</c:v>
                </c:pt>
                <c:pt idx="14">
                  <c:v>4408.5</c:v>
                </c:pt>
                <c:pt idx="15">
                  <c:v>4447.5</c:v>
                </c:pt>
                <c:pt idx="16">
                  <c:v>4448</c:v>
                </c:pt>
                <c:pt idx="17">
                  <c:v>4460</c:v>
                </c:pt>
                <c:pt idx="18">
                  <c:v>4467</c:v>
                </c:pt>
                <c:pt idx="19">
                  <c:v>5310.5</c:v>
                </c:pt>
                <c:pt idx="20">
                  <c:v>5313</c:v>
                </c:pt>
                <c:pt idx="21">
                  <c:v>5342.5</c:v>
                </c:pt>
                <c:pt idx="22">
                  <c:v>6215.5</c:v>
                </c:pt>
                <c:pt idx="23">
                  <c:v>7142</c:v>
                </c:pt>
                <c:pt idx="24">
                  <c:v>7144.5</c:v>
                </c:pt>
                <c:pt idx="25">
                  <c:v>7993</c:v>
                </c:pt>
                <c:pt idx="26">
                  <c:v>8071</c:v>
                </c:pt>
                <c:pt idx="27">
                  <c:v>8088</c:v>
                </c:pt>
                <c:pt idx="28">
                  <c:v>8110</c:v>
                </c:pt>
                <c:pt idx="29">
                  <c:v>8829</c:v>
                </c:pt>
                <c:pt idx="30">
                  <c:v>9873</c:v>
                </c:pt>
                <c:pt idx="31">
                  <c:v>10677.5</c:v>
                </c:pt>
                <c:pt idx="32">
                  <c:v>11391.5</c:v>
                </c:pt>
                <c:pt idx="33">
                  <c:v>11411</c:v>
                </c:pt>
                <c:pt idx="34">
                  <c:v>11628.5</c:v>
                </c:pt>
                <c:pt idx="35">
                  <c:v>12494</c:v>
                </c:pt>
                <c:pt idx="36">
                  <c:v>12545</c:v>
                </c:pt>
                <c:pt idx="37">
                  <c:v>12547.5</c:v>
                </c:pt>
                <c:pt idx="38">
                  <c:v>12550</c:v>
                </c:pt>
                <c:pt idx="39">
                  <c:v>13391.5</c:v>
                </c:pt>
                <c:pt idx="40">
                  <c:v>13408.5</c:v>
                </c:pt>
                <c:pt idx="41">
                  <c:v>13411</c:v>
                </c:pt>
                <c:pt idx="42">
                  <c:v>13924.5</c:v>
                </c:pt>
                <c:pt idx="43">
                  <c:v>14103</c:v>
                </c:pt>
                <c:pt idx="44">
                  <c:v>14103</c:v>
                </c:pt>
                <c:pt idx="45">
                  <c:v>14105.5</c:v>
                </c:pt>
                <c:pt idx="46">
                  <c:v>14108</c:v>
                </c:pt>
                <c:pt idx="47">
                  <c:v>14132.5</c:v>
                </c:pt>
                <c:pt idx="48">
                  <c:v>14134.5</c:v>
                </c:pt>
                <c:pt idx="49">
                  <c:v>14137</c:v>
                </c:pt>
                <c:pt idx="50">
                  <c:v>14139.5</c:v>
                </c:pt>
                <c:pt idx="51">
                  <c:v>14144.5</c:v>
                </c:pt>
                <c:pt idx="52">
                  <c:v>14193.5</c:v>
                </c:pt>
                <c:pt idx="53">
                  <c:v>14208</c:v>
                </c:pt>
                <c:pt idx="54">
                  <c:v>14235</c:v>
                </c:pt>
                <c:pt idx="55">
                  <c:v>14235</c:v>
                </c:pt>
                <c:pt idx="56">
                  <c:v>14274</c:v>
                </c:pt>
                <c:pt idx="57">
                  <c:v>15073.5</c:v>
                </c:pt>
                <c:pt idx="58">
                  <c:v>15078.5</c:v>
                </c:pt>
                <c:pt idx="59">
                  <c:v>15098</c:v>
                </c:pt>
                <c:pt idx="60">
                  <c:v>15098</c:v>
                </c:pt>
                <c:pt idx="61">
                  <c:v>15147</c:v>
                </c:pt>
                <c:pt idx="62">
                  <c:v>15186</c:v>
                </c:pt>
                <c:pt idx="63">
                  <c:v>15205.5</c:v>
                </c:pt>
                <c:pt idx="64">
                  <c:v>15230</c:v>
                </c:pt>
                <c:pt idx="65">
                  <c:v>15247</c:v>
                </c:pt>
                <c:pt idx="66">
                  <c:v>15914.5</c:v>
                </c:pt>
                <c:pt idx="67">
                  <c:v>15917</c:v>
                </c:pt>
                <c:pt idx="68">
                  <c:v>15921.5</c:v>
                </c:pt>
                <c:pt idx="69">
                  <c:v>15922</c:v>
                </c:pt>
                <c:pt idx="70">
                  <c:v>16012.5</c:v>
                </c:pt>
                <c:pt idx="71">
                  <c:v>16012.5</c:v>
                </c:pt>
                <c:pt idx="72">
                  <c:v>16012.5</c:v>
                </c:pt>
                <c:pt idx="73">
                  <c:v>16025</c:v>
                </c:pt>
                <c:pt idx="74">
                  <c:v>16027.5</c:v>
                </c:pt>
                <c:pt idx="75">
                  <c:v>16034.5</c:v>
                </c:pt>
                <c:pt idx="76">
                  <c:v>16034.5</c:v>
                </c:pt>
                <c:pt idx="77">
                  <c:v>16034.5</c:v>
                </c:pt>
                <c:pt idx="78">
                  <c:v>16034.5</c:v>
                </c:pt>
                <c:pt idx="79">
                  <c:v>16171</c:v>
                </c:pt>
                <c:pt idx="80">
                  <c:v>16729</c:v>
                </c:pt>
                <c:pt idx="81">
                  <c:v>17638.5</c:v>
                </c:pt>
                <c:pt idx="82">
                  <c:v>17658</c:v>
                </c:pt>
                <c:pt idx="83">
                  <c:v>17738.5</c:v>
                </c:pt>
                <c:pt idx="84">
                  <c:v>17738.5</c:v>
                </c:pt>
                <c:pt idx="85">
                  <c:v>17772.5</c:v>
                </c:pt>
                <c:pt idx="86">
                  <c:v>17772.5</c:v>
                </c:pt>
                <c:pt idx="87">
                  <c:v>17790</c:v>
                </c:pt>
                <c:pt idx="88">
                  <c:v>17814</c:v>
                </c:pt>
                <c:pt idx="89">
                  <c:v>17814</c:v>
                </c:pt>
                <c:pt idx="90">
                  <c:v>17819</c:v>
                </c:pt>
                <c:pt idx="91">
                  <c:v>18628.5</c:v>
                </c:pt>
                <c:pt idx="92">
                  <c:v>18628.5</c:v>
                </c:pt>
                <c:pt idx="93">
                  <c:v>18633.5</c:v>
                </c:pt>
                <c:pt idx="94">
                  <c:v>18633.5</c:v>
                </c:pt>
                <c:pt idx="95">
                  <c:v>18640.5</c:v>
                </c:pt>
                <c:pt idx="96">
                  <c:v>18640.5</c:v>
                </c:pt>
                <c:pt idx="97">
                  <c:v>18643</c:v>
                </c:pt>
                <c:pt idx="98">
                  <c:v>18643</c:v>
                </c:pt>
                <c:pt idx="99">
                  <c:v>18680</c:v>
                </c:pt>
                <c:pt idx="100">
                  <c:v>18682</c:v>
                </c:pt>
                <c:pt idx="101">
                  <c:v>18682</c:v>
                </c:pt>
                <c:pt idx="102">
                  <c:v>18684.5</c:v>
                </c:pt>
                <c:pt idx="103">
                  <c:v>18684.5</c:v>
                </c:pt>
                <c:pt idx="104">
                  <c:v>18687</c:v>
                </c:pt>
                <c:pt idx="105">
                  <c:v>18687</c:v>
                </c:pt>
                <c:pt idx="106">
                  <c:v>18689.5</c:v>
                </c:pt>
                <c:pt idx="107">
                  <c:v>18689.5</c:v>
                </c:pt>
                <c:pt idx="108">
                  <c:v>18697</c:v>
                </c:pt>
                <c:pt idx="109">
                  <c:v>18729</c:v>
                </c:pt>
                <c:pt idx="110">
                  <c:v>18758</c:v>
                </c:pt>
                <c:pt idx="111">
                  <c:v>18758</c:v>
                </c:pt>
                <c:pt idx="112">
                  <c:v>18758</c:v>
                </c:pt>
                <c:pt idx="113">
                  <c:v>18758</c:v>
                </c:pt>
                <c:pt idx="114">
                  <c:v>18758</c:v>
                </c:pt>
                <c:pt idx="115">
                  <c:v>18763</c:v>
                </c:pt>
                <c:pt idx="116">
                  <c:v>18763</c:v>
                </c:pt>
                <c:pt idx="117">
                  <c:v>18780</c:v>
                </c:pt>
                <c:pt idx="118">
                  <c:v>19350</c:v>
                </c:pt>
                <c:pt idx="119">
                  <c:v>19350</c:v>
                </c:pt>
                <c:pt idx="120">
                  <c:v>19538</c:v>
                </c:pt>
                <c:pt idx="121">
                  <c:v>19538</c:v>
                </c:pt>
                <c:pt idx="122">
                  <c:v>19540.5</c:v>
                </c:pt>
                <c:pt idx="123">
                  <c:v>19540.5</c:v>
                </c:pt>
                <c:pt idx="124">
                  <c:v>19577</c:v>
                </c:pt>
                <c:pt idx="125">
                  <c:v>19577</c:v>
                </c:pt>
                <c:pt idx="126">
                  <c:v>19579.5</c:v>
                </c:pt>
                <c:pt idx="127">
                  <c:v>19579.5</c:v>
                </c:pt>
                <c:pt idx="128">
                  <c:v>19606.5</c:v>
                </c:pt>
                <c:pt idx="129">
                  <c:v>19623.5</c:v>
                </c:pt>
                <c:pt idx="130">
                  <c:v>19628.5</c:v>
                </c:pt>
                <c:pt idx="131">
                  <c:v>19628.5</c:v>
                </c:pt>
                <c:pt idx="132">
                  <c:v>19631</c:v>
                </c:pt>
                <c:pt idx="133">
                  <c:v>19638</c:v>
                </c:pt>
                <c:pt idx="134">
                  <c:v>19638</c:v>
                </c:pt>
                <c:pt idx="135">
                  <c:v>19687</c:v>
                </c:pt>
                <c:pt idx="136">
                  <c:v>19687</c:v>
                </c:pt>
                <c:pt idx="137">
                  <c:v>20367</c:v>
                </c:pt>
                <c:pt idx="138">
                  <c:v>20367</c:v>
                </c:pt>
                <c:pt idx="139">
                  <c:v>20433</c:v>
                </c:pt>
                <c:pt idx="140">
                  <c:v>20433</c:v>
                </c:pt>
                <c:pt idx="141">
                  <c:v>20491.5</c:v>
                </c:pt>
                <c:pt idx="142">
                  <c:v>20491.5</c:v>
                </c:pt>
                <c:pt idx="143">
                  <c:v>20491.5</c:v>
                </c:pt>
                <c:pt idx="144">
                  <c:v>20499</c:v>
                </c:pt>
                <c:pt idx="145">
                  <c:v>20506</c:v>
                </c:pt>
                <c:pt idx="146">
                  <c:v>20506</c:v>
                </c:pt>
                <c:pt idx="147">
                  <c:v>20506</c:v>
                </c:pt>
                <c:pt idx="148">
                  <c:v>21278.5</c:v>
                </c:pt>
                <c:pt idx="149">
                  <c:v>21278.5</c:v>
                </c:pt>
                <c:pt idx="150">
                  <c:v>21278.5</c:v>
                </c:pt>
                <c:pt idx="151">
                  <c:v>21279</c:v>
                </c:pt>
                <c:pt idx="152">
                  <c:v>21279</c:v>
                </c:pt>
                <c:pt idx="153">
                  <c:v>21279</c:v>
                </c:pt>
                <c:pt idx="154">
                  <c:v>21323</c:v>
                </c:pt>
                <c:pt idx="155">
                  <c:v>21323</c:v>
                </c:pt>
                <c:pt idx="156">
                  <c:v>21381.5</c:v>
                </c:pt>
                <c:pt idx="157">
                  <c:v>21425.5</c:v>
                </c:pt>
                <c:pt idx="158">
                  <c:v>21428</c:v>
                </c:pt>
                <c:pt idx="159">
                  <c:v>22098</c:v>
                </c:pt>
                <c:pt idx="160">
                  <c:v>22168.5</c:v>
                </c:pt>
                <c:pt idx="161">
                  <c:v>22168.5</c:v>
                </c:pt>
                <c:pt idx="162">
                  <c:v>22168.5</c:v>
                </c:pt>
                <c:pt idx="163">
                  <c:v>22186</c:v>
                </c:pt>
                <c:pt idx="164">
                  <c:v>22186</c:v>
                </c:pt>
                <c:pt idx="165">
                  <c:v>22186</c:v>
                </c:pt>
                <c:pt idx="166">
                  <c:v>22220</c:v>
                </c:pt>
                <c:pt idx="167">
                  <c:v>22220</c:v>
                </c:pt>
                <c:pt idx="168">
                  <c:v>22220</c:v>
                </c:pt>
                <c:pt idx="169">
                  <c:v>22220</c:v>
                </c:pt>
                <c:pt idx="170">
                  <c:v>22222.5</c:v>
                </c:pt>
                <c:pt idx="171">
                  <c:v>22227.5</c:v>
                </c:pt>
                <c:pt idx="172">
                  <c:v>22237.5</c:v>
                </c:pt>
                <c:pt idx="173">
                  <c:v>22242</c:v>
                </c:pt>
                <c:pt idx="174">
                  <c:v>22247</c:v>
                </c:pt>
                <c:pt idx="175">
                  <c:v>22249.5</c:v>
                </c:pt>
                <c:pt idx="176">
                  <c:v>22252</c:v>
                </c:pt>
                <c:pt idx="177">
                  <c:v>22254</c:v>
                </c:pt>
                <c:pt idx="178">
                  <c:v>22269</c:v>
                </c:pt>
                <c:pt idx="179">
                  <c:v>22269</c:v>
                </c:pt>
                <c:pt idx="180">
                  <c:v>22274</c:v>
                </c:pt>
                <c:pt idx="181">
                  <c:v>22276.5</c:v>
                </c:pt>
                <c:pt idx="182">
                  <c:v>22283.5</c:v>
                </c:pt>
                <c:pt idx="183">
                  <c:v>22286</c:v>
                </c:pt>
                <c:pt idx="184">
                  <c:v>22288.5</c:v>
                </c:pt>
                <c:pt idx="185">
                  <c:v>22291</c:v>
                </c:pt>
                <c:pt idx="186">
                  <c:v>22296</c:v>
                </c:pt>
                <c:pt idx="187">
                  <c:v>22298</c:v>
                </c:pt>
                <c:pt idx="188">
                  <c:v>22300.5</c:v>
                </c:pt>
                <c:pt idx="189">
                  <c:v>22313</c:v>
                </c:pt>
                <c:pt idx="190">
                  <c:v>22318</c:v>
                </c:pt>
                <c:pt idx="191">
                  <c:v>22327.5</c:v>
                </c:pt>
                <c:pt idx="192">
                  <c:v>22330</c:v>
                </c:pt>
                <c:pt idx="193">
                  <c:v>22344.5</c:v>
                </c:pt>
                <c:pt idx="194">
                  <c:v>22352</c:v>
                </c:pt>
                <c:pt idx="195">
                  <c:v>22352</c:v>
                </c:pt>
                <c:pt idx="196">
                  <c:v>22354.5</c:v>
                </c:pt>
                <c:pt idx="197">
                  <c:v>22357</c:v>
                </c:pt>
                <c:pt idx="198">
                  <c:v>22362</c:v>
                </c:pt>
                <c:pt idx="199">
                  <c:v>22366.5</c:v>
                </c:pt>
                <c:pt idx="200">
                  <c:v>22366.5</c:v>
                </c:pt>
                <c:pt idx="201">
                  <c:v>22371.5</c:v>
                </c:pt>
                <c:pt idx="202">
                  <c:v>22374</c:v>
                </c:pt>
                <c:pt idx="203">
                  <c:v>22376.5</c:v>
                </c:pt>
                <c:pt idx="204">
                  <c:v>22388.5</c:v>
                </c:pt>
                <c:pt idx="205">
                  <c:v>22405.5</c:v>
                </c:pt>
                <c:pt idx="206">
                  <c:v>22420</c:v>
                </c:pt>
                <c:pt idx="207">
                  <c:v>22422.5</c:v>
                </c:pt>
                <c:pt idx="208">
                  <c:v>22432.5</c:v>
                </c:pt>
                <c:pt idx="209">
                  <c:v>22434.5</c:v>
                </c:pt>
                <c:pt idx="210">
                  <c:v>22437.5</c:v>
                </c:pt>
                <c:pt idx="211">
                  <c:v>22471</c:v>
                </c:pt>
                <c:pt idx="212">
                  <c:v>22824.5</c:v>
                </c:pt>
                <c:pt idx="213">
                  <c:v>22939</c:v>
                </c:pt>
                <c:pt idx="214">
                  <c:v>22963.5</c:v>
                </c:pt>
                <c:pt idx="215">
                  <c:v>22968.5</c:v>
                </c:pt>
                <c:pt idx="216">
                  <c:v>22971</c:v>
                </c:pt>
                <c:pt idx="217">
                  <c:v>22995.5</c:v>
                </c:pt>
                <c:pt idx="218">
                  <c:v>23027</c:v>
                </c:pt>
                <c:pt idx="219">
                  <c:v>23041.5</c:v>
                </c:pt>
                <c:pt idx="220">
                  <c:v>23083.5</c:v>
                </c:pt>
                <c:pt idx="221">
                  <c:v>23098</c:v>
                </c:pt>
                <c:pt idx="222">
                  <c:v>23100.5</c:v>
                </c:pt>
                <c:pt idx="223">
                  <c:v>23103</c:v>
                </c:pt>
                <c:pt idx="224">
                  <c:v>23105</c:v>
                </c:pt>
                <c:pt idx="225">
                  <c:v>23105.5</c:v>
                </c:pt>
                <c:pt idx="226">
                  <c:v>23107.5</c:v>
                </c:pt>
                <c:pt idx="227">
                  <c:v>23110</c:v>
                </c:pt>
                <c:pt idx="228">
                  <c:v>23125</c:v>
                </c:pt>
                <c:pt idx="229">
                  <c:v>23127.5</c:v>
                </c:pt>
                <c:pt idx="230">
                  <c:v>23132</c:v>
                </c:pt>
                <c:pt idx="231">
                  <c:v>23139.5</c:v>
                </c:pt>
                <c:pt idx="232">
                  <c:v>23147</c:v>
                </c:pt>
                <c:pt idx="233">
                  <c:v>23154</c:v>
                </c:pt>
                <c:pt idx="234">
                  <c:v>23156.5</c:v>
                </c:pt>
                <c:pt idx="235">
                  <c:v>23159</c:v>
                </c:pt>
                <c:pt idx="236">
                  <c:v>23166.5</c:v>
                </c:pt>
                <c:pt idx="237">
                  <c:v>23169</c:v>
                </c:pt>
                <c:pt idx="238">
                  <c:v>23171</c:v>
                </c:pt>
                <c:pt idx="239">
                  <c:v>23171.5</c:v>
                </c:pt>
                <c:pt idx="240">
                  <c:v>23188.5</c:v>
                </c:pt>
                <c:pt idx="241">
                  <c:v>23193</c:v>
                </c:pt>
                <c:pt idx="242">
                  <c:v>23195.5</c:v>
                </c:pt>
                <c:pt idx="243">
                  <c:v>23198</c:v>
                </c:pt>
                <c:pt idx="244">
                  <c:v>23205.5</c:v>
                </c:pt>
                <c:pt idx="245">
                  <c:v>23210.5</c:v>
                </c:pt>
                <c:pt idx="246">
                  <c:v>23213</c:v>
                </c:pt>
                <c:pt idx="247">
                  <c:v>23227.5</c:v>
                </c:pt>
                <c:pt idx="248">
                  <c:v>23239</c:v>
                </c:pt>
                <c:pt idx="249">
                  <c:v>23242</c:v>
                </c:pt>
                <c:pt idx="250">
                  <c:v>23261.5</c:v>
                </c:pt>
                <c:pt idx="251">
                  <c:v>23298</c:v>
                </c:pt>
                <c:pt idx="252">
                  <c:v>23300.5</c:v>
                </c:pt>
                <c:pt idx="253">
                  <c:v>23327.5</c:v>
                </c:pt>
                <c:pt idx="254">
                  <c:v>23330</c:v>
                </c:pt>
                <c:pt idx="255">
                  <c:v>23342</c:v>
                </c:pt>
                <c:pt idx="256">
                  <c:v>23342</c:v>
                </c:pt>
                <c:pt idx="257">
                  <c:v>23359</c:v>
                </c:pt>
                <c:pt idx="258">
                  <c:v>23386</c:v>
                </c:pt>
                <c:pt idx="259">
                  <c:v>23386</c:v>
                </c:pt>
                <c:pt idx="260">
                  <c:v>23795</c:v>
                </c:pt>
                <c:pt idx="261">
                  <c:v>23797.5</c:v>
                </c:pt>
                <c:pt idx="262">
                  <c:v>23817</c:v>
                </c:pt>
                <c:pt idx="263">
                  <c:v>23822</c:v>
                </c:pt>
                <c:pt idx="264">
                  <c:v>23831.5</c:v>
                </c:pt>
                <c:pt idx="265">
                  <c:v>23836.5</c:v>
                </c:pt>
                <c:pt idx="266">
                  <c:v>23946.5</c:v>
                </c:pt>
                <c:pt idx="267">
                  <c:v>23949</c:v>
                </c:pt>
                <c:pt idx="268">
                  <c:v>23951</c:v>
                </c:pt>
                <c:pt idx="269">
                  <c:v>23953.5</c:v>
                </c:pt>
                <c:pt idx="270">
                  <c:v>23956</c:v>
                </c:pt>
                <c:pt idx="271">
                  <c:v>23961</c:v>
                </c:pt>
                <c:pt idx="272">
                  <c:v>23963.5</c:v>
                </c:pt>
                <c:pt idx="273">
                  <c:v>24049</c:v>
                </c:pt>
                <c:pt idx="274">
                  <c:v>24912</c:v>
                </c:pt>
                <c:pt idx="275">
                  <c:v>25763</c:v>
                </c:pt>
                <c:pt idx="276">
                  <c:v>26753</c:v>
                </c:pt>
                <c:pt idx="277">
                  <c:v>27621</c:v>
                </c:pt>
                <c:pt idx="278">
                  <c:v>27713.5</c:v>
                </c:pt>
                <c:pt idx="279">
                  <c:v>27723.5</c:v>
                </c:pt>
                <c:pt idx="280">
                  <c:v>28376.5</c:v>
                </c:pt>
                <c:pt idx="281">
                  <c:v>28467</c:v>
                </c:pt>
                <c:pt idx="282">
                  <c:v>28467</c:v>
                </c:pt>
                <c:pt idx="283">
                  <c:v>28467</c:v>
                </c:pt>
                <c:pt idx="284">
                  <c:v>28594</c:v>
                </c:pt>
                <c:pt idx="285">
                  <c:v>28611</c:v>
                </c:pt>
                <c:pt idx="286">
                  <c:v>29313</c:v>
                </c:pt>
                <c:pt idx="287">
                  <c:v>29330</c:v>
                </c:pt>
                <c:pt idx="288">
                  <c:v>29354.5</c:v>
                </c:pt>
                <c:pt idx="289">
                  <c:v>29442.5</c:v>
                </c:pt>
                <c:pt idx="290">
                  <c:v>29442.5</c:v>
                </c:pt>
                <c:pt idx="291">
                  <c:v>29447.5</c:v>
                </c:pt>
                <c:pt idx="292">
                  <c:v>30129.5</c:v>
                </c:pt>
                <c:pt idx="293">
                  <c:v>30232</c:v>
                </c:pt>
                <c:pt idx="294">
                  <c:v>30237</c:v>
                </c:pt>
                <c:pt idx="295">
                  <c:v>31195.5</c:v>
                </c:pt>
                <c:pt idx="296">
                  <c:v>31234.5</c:v>
                </c:pt>
                <c:pt idx="297">
                  <c:v>31264</c:v>
                </c:pt>
                <c:pt idx="298">
                  <c:v>31941.5</c:v>
                </c:pt>
                <c:pt idx="299">
                  <c:v>31961</c:v>
                </c:pt>
                <c:pt idx="300">
                  <c:v>32005</c:v>
                </c:pt>
                <c:pt idx="301">
                  <c:v>32080.5</c:v>
                </c:pt>
                <c:pt idx="302">
                  <c:v>33034</c:v>
                </c:pt>
                <c:pt idx="303">
                  <c:v>33092.5</c:v>
                </c:pt>
                <c:pt idx="304">
                  <c:v>33775</c:v>
                </c:pt>
                <c:pt idx="305">
                  <c:v>33777.5</c:v>
                </c:pt>
                <c:pt idx="306">
                  <c:v>33789.5</c:v>
                </c:pt>
                <c:pt idx="307">
                  <c:v>33792</c:v>
                </c:pt>
                <c:pt idx="308">
                  <c:v>33836</c:v>
                </c:pt>
                <c:pt idx="309">
                  <c:v>33838.5</c:v>
                </c:pt>
                <c:pt idx="310">
                  <c:v>33863</c:v>
                </c:pt>
                <c:pt idx="311">
                  <c:v>33863</c:v>
                </c:pt>
                <c:pt idx="312">
                  <c:v>33865.5</c:v>
                </c:pt>
                <c:pt idx="313">
                  <c:v>33865.5</c:v>
                </c:pt>
                <c:pt idx="314">
                  <c:v>33865.5</c:v>
                </c:pt>
                <c:pt idx="315">
                  <c:v>33865.5</c:v>
                </c:pt>
                <c:pt idx="316">
                  <c:v>33868</c:v>
                </c:pt>
                <c:pt idx="317">
                  <c:v>33868</c:v>
                </c:pt>
                <c:pt idx="318">
                  <c:v>33868</c:v>
                </c:pt>
                <c:pt idx="319">
                  <c:v>33868</c:v>
                </c:pt>
                <c:pt idx="320">
                  <c:v>33904.5</c:v>
                </c:pt>
                <c:pt idx="321">
                  <c:v>33907</c:v>
                </c:pt>
                <c:pt idx="322">
                  <c:v>34543</c:v>
                </c:pt>
                <c:pt idx="323">
                  <c:v>34601.5</c:v>
                </c:pt>
                <c:pt idx="324">
                  <c:v>34601.5</c:v>
                </c:pt>
                <c:pt idx="325">
                  <c:v>34601.5</c:v>
                </c:pt>
                <c:pt idx="326">
                  <c:v>34641.5</c:v>
                </c:pt>
                <c:pt idx="327">
                  <c:v>34651</c:v>
                </c:pt>
                <c:pt idx="328">
                  <c:v>34662.5</c:v>
                </c:pt>
                <c:pt idx="329">
                  <c:v>34670</c:v>
                </c:pt>
                <c:pt idx="330">
                  <c:v>34733.5</c:v>
                </c:pt>
                <c:pt idx="331">
                  <c:v>34736</c:v>
                </c:pt>
                <c:pt idx="332">
                  <c:v>34736</c:v>
                </c:pt>
                <c:pt idx="333">
                  <c:v>34762.5</c:v>
                </c:pt>
                <c:pt idx="334">
                  <c:v>34765</c:v>
                </c:pt>
                <c:pt idx="335">
                  <c:v>34800</c:v>
                </c:pt>
                <c:pt idx="336">
                  <c:v>34809</c:v>
                </c:pt>
                <c:pt idx="337">
                  <c:v>34811.5</c:v>
                </c:pt>
                <c:pt idx="338">
                  <c:v>35428</c:v>
                </c:pt>
                <c:pt idx="339">
                  <c:v>35536</c:v>
                </c:pt>
                <c:pt idx="340">
                  <c:v>35542.5</c:v>
                </c:pt>
                <c:pt idx="341">
                  <c:v>35562</c:v>
                </c:pt>
                <c:pt idx="342">
                  <c:v>35572</c:v>
                </c:pt>
                <c:pt idx="343">
                  <c:v>35574.5</c:v>
                </c:pt>
                <c:pt idx="344">
                  <c:v>35682</c:v>
                </c:pt>
                <c:pt idx="345">
                  <c:v>35682</c:v>
                </c:pt>
                <c:pt idx="346">
                  <c:v>35682</c:v>
                </c:pt>
                <c:pt idx="347">
                  <c:v>36321</c:v>
                </c:pt>
                <c:pt idx="348">
                  <c:v>36442.5</c:v>
                </c:pt>
                <c:pt idx="349">
                  <c:v>36507</c:v>
                </c:pt>
                <c:pt idx="350">
                  <c:v>36630.5</c:v>
                </c:pt>
                <c:pt idx="351">
                  <c:v>36630.5</c:v>
                </c:pt>
                <c:pt idx="352">
                  <c:v>36630.5</c:v>
                </c:pt>
                <c:pt idx="353">
                  <c:v>38216</c:v>
                </c:pt>
                <c:pt idx="354">
                  <c:v>38438</c:v>
                </c:pt>
                <c:pt idx="355">
                  <c:v>39128</c:v>
                </c:pt>
                <c:pt idx="356">
                  <c:v>39198</c:v>
                </c:pt>
              </c:numCache>
            </c:numRef>
          </c:xVal>
          <c:yVal>
            <c:numRef>
              <c:f>'A (old)'!$M$21:$M$536</c:f>
              <c:numCache>
                <c:formatCode>General</c:formatCode>
                <c:ptCount val="516"/>
                <c:pt idx="159">
                  <c:v>0.12651863999781199</c:v>
                </c:pt>
                <c:pt idx="169">
                  <c:v>0.10408959999040235</c:v>
                </c:pt>
                <c:pt idx="170">
                  <c:v>0.10460129999410128</c:v>
                </c:pt>
                <c:pt idx="171">
                  <c:v>0.10762469999463065</c:v>
                </c:pt>
                <c:pt idx="172">
                  <c:v>0.11667149999993853</c:v>
                </c:pt>
                <c:pt idx="173">
                  <c:v>0.10619255999336019</c:v>
                </c:pt>
                <c:pt idx="174">
                  <c:v>0.10521595999307465</c:v>
                </c:pt>
                <c:pt idx="175">
                  <c:v>0.11472765999496914</c:v>
                </c:pt>
                <c:pt idx="180">
                  <c:v>0.11034231999656186</c:v>
                </c:pt>
                <c:pt idx="181">
                  <c:v>0.10485401999903843</c:v>
                </c:pt>
                <c:pt idx="182">
                  <c:v>0.11088677999214269</c:v>
                </c:pt>
                <c:pt idx="183">
                  <c:v>0.11339847999624908</c:v>
                </c:pt>
                <c:pt idx="184">
                  <c:v>0.11291017999610631</c:v>
                </c:pt>
                <c:pt idx="185">
                  <c:v>0.10842187999514863</c:v>
                </c:pt>
                <c:pt idx="186">
                  <c:v>0.10344528000132414</c:v>
                </c:pt>
                <c:pt idx="189">
                  <c:v>0.10452483999688411</c:v>
                </c:pt>
                <c:pt idx="190">
                  <c:v>0.10954823999782093</c:v>
                </c:pt>
                <c:pt idx="191">
                  <c:v>0.11209270000108518</c:v>
                </c:pt>
                <c:pt idx="192">
                  <c:v>0.10760439999285154</c:v>
                </c:pt>
                <c:pt idx="193">
                  <c:v>0.10917225999583025</c:v>
                </c:pt>
                <c:pt idx="196">
                  <c:v>0.10421905999101</c:v>
                </c:pt>
                <c:pt idx="197">
                  <c:v>0.1137307599929045</c:v>
                </c:pt>
                <c:pt idx="198">
                  <c:v>0.11375415999646066</c:v>
                </c:pt>
                <c:pt idx="202">
                  <c:v>0.10281032000057166</c:v>
                </c:pt>
                <c:pt idx="203">
                  <c:v>0.10232201999315294</c:v>
                </c:pt>
                <c:pt idx="204">
                  <c:v>0.10437817999627441</c:v>
                </c:pt>
                <c:pt idx="205">
                  <c:v>0.1084577400033595</c:v>
                </c:pt>
                <c:pt idx="208">
                  <c:v>0.10858409999491414</c:v>
                </c:pt>
                <c:pt idx="210">
                  <c:v>0.10660749999806285</c:v>
                </c:pt>
                <c:pt idx="212">
                  <c:v>0.10541865999402944</c:v>
                </c:pt>
                <c:pt idx="213">
                  <c:v>0.11245451999275247</c:v>
                </c:pt>
                <c:pt idx="214">
                  <c:v>0.10906917999818688</c:v>
                </c:pt>
                <c:pt idx="215">
                  <c:v>0.10909258000174304</c:v>
                </c:pt>
                <c:pt idx="216">
                  <c:v>0.10460427999350941</c:v>
                </c:pt>
                <c:pt idx="217">
                  <c:v>0.10721894000016619</c:v>
                </c:pt>
                <c:pt idx="218">
                  <c:v>0.10886636000213912</c:v>
                </c:pt>
                <c:pt idx="219">
                  <c:v>0.1034342199927778</c:v>
                </c:pt>
                <c:pt idx="220">
                  <c:v>0.10663077999925008</c:v>
                </c:pt>
                <c:pt idx="222">
                  <c:v>0.11071033999178326</c:v>
                </c:pt>
                <c:pt idx="223">
                  <c:v>0.1122220399993239</c:v>
                </c:pt>
                <c:pt idx="224">
                  <c:v>0.11923139999998966</c:v>
                </c:pt>
                <c:pt idx="225">
                  <c:v>0.10673374000180047</c:v>
                </c:pt>
                <c:pt idx="226">
                  <c:v>0.11674309999943944</c:v>
                </c:pt>
                <c:pt idx="227">
                  <c:v>0.10925480000150856</c:v>
                </c:pt>
                <c:pt idx="228">
                  <c:v>0.11032499999419088</c:v>
                </c:pt>
                <c:pt idx="229">
                  <c:v>0.10783669999364065</c:v>
                </c:pt>
                <c:pt idx="230">
                  <c:v>0.1163577599945711</c:v>
                </c:pt>
                <c:pt idx="232">
                  <c:v>0.11442795999755617</c:v>
                </c:pt>
                <c:pt idx="233">
                  <c:v>0.12046071999793639</c:v>
                </c:pt>
                <c:pt idx="235">
                  <c:v>0.11548411999683594</c:v>
                </c:pt>
                <c:pt idx="236">
                  <c:v>0.11201921999600017</c:v>
                </c:pt>
                <c:pt idx="237">
                  <c:v>0.11253091999969911</c:v>
                </c:pt>
                <c:pt idx="238">
                  <c:v>0.11554027999227401</c:v>
                </c:pt>
                <c:pt idx="239">
                  <c:v>0.1210426199977519</c:v>
                </c:pt>
                <c:pt idx="240">
                  <c:v>0.12112217999674613</c:v>
                </c:pt>
                <c:pt idx="241">
                  <c:v>0.11464323999825865</c:v>
                </c:pt>
                <c:pt idx="242">
                  <c:v>0.11115493999386672</c:v>
                </c:pt>
                <c:pt idx="243">
                  <c:v>0.11366663999797311</c:v>
                </c:pt>
                <c:pt idx="244">
                  <c:v>0.10920174000057159</c:v>
                </c:pt>
                <c:pt idx="245">
                  <c:v>0.10622513999260264</c:v>
                </c:pt>
                <c:pt idx="246">
                  <c:v>0.10673683999630157</c:v>
                </c:pt>
                <c:pt idx="247">
                  <c:v>0.10330469999462366</c:v>
                </c:pt>
                <c:pt idx="251">
                  <c:v>0.11113463999208761</c:v>
                </c:pt>
                <c:pt idx="252">
                  <c:v>0.113646339996194</c:v>
                </c:pt>
                <c:pt idx="256">
                  <c:v>0.11434056000143755</c:v>
                </c:pt>
                <c:pt idx="257">
                  <c:v>0.11242012000002433</c:v>
                </c:pt>
                <c:pt idx="258">
                  <c:v>0.11254647999885492</c:v>
                </c:pt>
                <c:pt idx="260">
                  <c:v>0.11246060000121361</c:v>
                </c:pt>
                <c:pt idx="261">
                  <c:v>0.11197230000107083</c:v>
                </c:pt>
                <c:pt idx="262">
                  <c:v>0.10956355999223888</c:v>
                </c:pt>
                <c:pt idx="263">
                  <c:v>0.11358695999660995</c:v>
                </c:pt>
                <c:pt idx="264">
                  <c:v>0.11613141999259824</c:v>
                </c:pt>
                <c:pt idx="265">
                  <c:v>0.11115481999877375</c:v>
                </c:pt>
                <c:pt idx="266">
                  <c:v>0.11666962000163039</c:v>
                </c:pt>
                <c:pt idx="267">
                  <c:v>0.11318131999723846</c:v>
                </c:pt>
                <c:pt idx="268">
                  <c:v>0.11719067999365507</c:v>
                </c:pt>
                <c:pt idx="269">
                  <c:v>0.117702379997354</c:v>
                </c:pt>
                <c:pt idx="270">
                  <c:v>0.11621408000064548</c:v>
                </c:pt>
                <c:pt idx="271">
                  <c:v>0.11923747999389889</c:v>
                </c:pt>
                <c:pt idx="272">
                  <c:v>0.11574917999678291</c:v>
                </c:pt>
                <c:pt idx="280">
                  <c:v>0.15996201999951154</c:v>
                </c:pt>
                <c:pt idx="286">
                  <c:v>0.17798483999649761</c:v>
                </c:pt>
                <c:pt idx="287">
                  <c:v>0.16476439999678405</c:v>
                </c:pt>
                <c:pt idx="288">
                  <c:v>0.16463905999262352</c:v>
                </c:pt>
                <c:pt idx="289">
                  <c:v>0.18167089999769814</c:v>
                </c:pt>
                <c:pt idx="290">
                  <c:v>0.18236089999845717</c:v>
                </c:pt>
                <c:pt idx="291">
                  <c:v>0.18103429999609943</c:v>
                </c:pt>
                <c:pt idx="294">
                  <c:v>0.17339915999764344</c:v>
                </c:pt>
                <c:pt idx="296">
                  <c:v>0.18417745999613544</c:v>
                </c:pt>
                <c:pt idx="301">
                  <c:v>0.19781674000114435</c:v>
                </c:pt>
                <c:pt idx="302">
                  <c:v>0.20582912000099896</c:v>
                </c:pt>
                <c:pt idx="313">
                  <c:v>0.20230053999694064</c:v>
                </c:pt>
                <c:pt idx="315">
                  <c:v>0.21960053999646334</c:v>
                </c:pt>
                <c:pt idx="317">
                  <c:v>0.21748223999748006</c:v>
                </c:pt>
                <c:pt idx="318">
                  <c:v>0.21748223999748006</c:v>
                </c:pt>
                <c:pt idx="319">
                  <c:v>0.21758223999495385</c:v>
                </c:pt>
                <c:pt idx="323">
                  <c:v>0.22567501999583328</c:v>
                </c:pt>
                <c:pt idx="324">
                  <c:v>0.22567501999583328</c:v>
                </c:pt>
                <c:pt idx="325">
                  <c:v>0.2259750199955306</c:v>
                </c:pt>
                <c:pt idx="344">
                  <c:v>0.23875175999273779</c:v>
                </c:pt>
                <c:pt idx="345">
                  <c:v>0.23895175999496132</c:v>
                </c:pt>
                <c:pt idx="346">
                  <c:v>0.23905175999971107</c:v>
                </c:pt>
                <c:pt idx="348">
                  <c:v>0.24682089999259915</c:v>
                </c:pt>
                <c:pt idx="350">
                  <c:v>0.24953073999495246</c:v>
                </c:pt>
                <c:pt idx="351">
                  <c:v>0.24973073999717599</c:v>
                </c:pt>
                <c:pt idx="352">
                  <c:v>0.24983073999464978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1406-4BB8-914A-C23A9CD9A088}"/>
            </c:ext>
          </c:extLst>
        </c:ser>
        <c:ser>
          <c:idx val="6"/>
          <c:order val="6"/>
          <c:tx>
            <c:strRef>
              <c:f>'A (old)'!$N$20</c:f>
              <c:strCache>
                <c:ptCount val="1"/>
                <c:pt idx="0">
                  <c:v>Misc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xVal>
            <c:numRef>
              <c:f>'A (old)'!$F$21:$F$536</c:f>
              <c:numCache>
                <c:formatCode>General</c:formatCode>
                <c:ptCount val="516"/>
                <c:pt idx="0">
                  <c:v>-21664.5</c:v>
                </c:pt>
                <c:pt idx="1">
                  <c:v>-9992</c:v>
                </c:pt>
                <c:pt idx="2">
                  <c:v>-9080</c:v>
                </c:pt>
                <c:pt idx="3">
                  <c:v>-9077.5</c:v>
                </c:pt>
                <c:pt idx="4">
                  <c:v>-7392.5</c:v>
                </c:pt>
                <c:pt idx="5">
                  <c:v>-2775</c:v>
                </c:pt>
                <c:pt idx="6">
                  <c:v>-254</c:v>
                </c:pt>
                <c:pt idx="7">
                  <c:v>-232</c:v>
                </c:pt>
                <c:pt idx="8">
                  <c:v>-229.5</c:v>
                </c:pt>
                <c:pt idx="9">
                  <c:v>-66</c:v>
                </c:pt>
                <c:pt idx="10">
                  <c:v>0</c:v>
                </c:pt>
                <c:pt idx="11">
                  <c:v>692</c:v>
                </c:pt>
                <c:pt idx="12">
                  <c:v>746</c:v>
                </c:pt>
                <c:pt idx="13">
                  <c:v>4384</c:v>
                </c:pt>
                <c:pt idx="14">
                  <c:v>4408.5</c:v>
                </c:pt>
                <c:pt idx="15">
                  <c:v>4447.5</c:v>
                </c:pt>
                <c:pt idx="16">
                  <c:v>4448</c:v>
                </c:pt>
                <c:pt idx="17">
                  <c:v>4460</c:v>
                </c:pt>
                <c:pt idx="18">
                  <c:v>4467</c:v>
                </c:pt>
                <c:pt idx="19">
                  <c:v>5310.5</c:v>
                </c:pt>
                <c:pt idx="20">
                  <c:v>5313</c:v>
                </c:pt>
                <c:pt idx="21">
                  <c:v>5342.5</c:v>
                </c:pt>
                <c:pt idx="22">
                  <c:v>6215.5</c:v>
                </c:pt>
                <c:pt idx="23">
                  <c:v>7142</c:v>
                </c:pt>
                <c:pt idx="24">
                  <c:v>7144.5</c:v>
                </c:pt>
                <c:pt idx="25">
                  <c:v>7993</c:v>
                </c:pt>
                <c:pt idx="26">
                  <c:v>8071</c:v>
                </c:pt>
                <c:pt idx="27">
                  <c:v>8088</c:v>
                </c:pt>
                <c:pt idx="28">
                  <c:v>8110</c:v>
                </c:pt>
                <c:pt idx="29">
                  <c:v>8829</c:v>
                </c:pt>
                <c:pt idx="30">
                  <c:v>9873</c:v>
                </c:pt>
                <c:pt idx="31">
                  <c:v>10677.5</c:v>
                </c:pt>
                <c:pt idx="32">
                  <c:v>11391.5</c:v>
                </c:pt>
                <c:pt idx="33">
                  <c:v>11411</c:v>
                </c:pt>
                <c:pt idx="34">
                  <c:v>11628.5</c:v>
                </c:pt>
                <c:pt idx="35">
                  <c:v>12494</c:v>
                </c:pt>
                <c:pt idx="36">
                  <c:v>12545</c:v>
                </c:pt>
                <c:pt idx="37">
                  <c:v>12547.5</c:v>
                </c:pt>
                <c:pt idx="38">
                  <c:v>12550</c:v>
                </c:pt>
                <c:pt idx="39">
                  <c:v>13391.5</c:v>
                </c:pt>
                <c:pt idx="40">
                  <c:v>13408.5</c:v>
                </c:pt>
                <c:pt idx="41">
                  <c:v>13411</c:v>
                </c:pt>
                <c:pt idx="42">
                  <c:v>13924.5</c:v>
                </c:pt>
                <c:pt idx="43">
                  <c:v>14103</c:v>
                </c:pt>
                <c:pt idx="44">
                  <c:v>14103</c:v>
                </c:pt>
                <c:pt idx="45">
                  <c:v>14105.5</c:v>
                </c:pt>
                <c:pt idx="46">
                  <c:v>14108</c:v>
                </c:pt>
                <c:pt idx="47">
                  <c:v>14132.5</c:v>
                </c:pt>
                <c:pt idx="48">
                  <c:v>14134.5</c:v>
                </c:pt>
                <c:pt idx="49">
                  <c:v>14137</c:v>
                </c:pt>
                <c:pt idx="50">
                  <c:v>14139.5</c:v>
                </c:pt>
                <c:pt idx="51">
                  <c:v>14144.5</c:v>
                </c:pt>
                <c:pt idx="52">
                  <c:v>14193.5</c:v>
                </c:pt>
                <c:pt idx="53">
                  <c:v>14208</c:v>
                </c:pt>
                <c:pt idx="54">
                  <c:v>14235</c:v>
                </c:pt>
                <c:pt idx="55">
                  <c:v>14235</c:v>
                </c:pt>
                <c:pt idx="56">
                  <c:v>14274</c:v>
                </c:pt>
                <c:pt idx="57">
                  <c:v>15073.5</c:v>
                </c:pt>
                <c:pt idx="58">
                  <c:v>15078.5</c:v>
                </c:pt>
                <c:pt idx="59">
                  <c:v>15098</c:v>
                </c:pt>
                <c:pt idx="60">
                  <c:v>15098</c:v>
                </c:pt>
                <c:pt idx="61">
                  <c:v>15147</c:v>
                </c:pt>
                <c:pt idx="62">
                  <c:v>15186</c:v>
                </c:pt>
                <c:pt idx="63">
                  <c:v>15205.5</c:v>
                </c:pt>
                <c:pt idx="64">
                  <c:v>15230</c:v>
                </c:pt>
                <c:pt idx="65">
                  <c:v>15247</c:v>
                </c:pt>
                <c:pt idx="66">
                  <c:v>15914.5</c:v>
                </c:pt>
                <c:pt idx="67">
                  <c:v>15917</c:v>
                </c:pt>
                <c:pt idx="68">
                  <c:v>15921.5</c:v>
                </c:pt>
                <c:pt idx="69">
                  <c:v>15922</c:v>
                </c:pt>
                <c:pt idx="70">
                  <c:v>16012.5</c:v>
                </c:pt>
                <c:pt idx="71">
                  <c:v>16012.5</c:v>
                </c:pt>
                <c:pt idx="72">
                  <c:v>16012.5</c:v>
                </c:pt>
                <c:pt idx="73">
                  <c:v>16025</c:v>
                </c:pt>
                <c:pt idx="74">
                  <c:v>16027.5</c:v>
                </c:pt>
                <c:pt idx="75">
                  <c:v>16034.5</c:v>
                </c:pt>
                <c:pt idx="76">
                  <c:v>16034.5</c:v>
                </c:pt>
                <c:pt idx="77">
                  <c:v>16034.5</c:v>
                </c:pt>
                <c:pt idx="78">
                  <c:v>16034.5</c:v>
                </c:pt>
                <c:pt idx="79">
                  <c:v>16171</c:v>
                </c:pt>
                <c:pt idx="80">
                  <c:v>16729</c:v>
                </c:pt>
                <c:pt idx="81">
                  <c:v>17638.5</c:v>
                </c:pt>
                <c:pt idx="82">
                  <c:v>17658</c:v>
                </c:pt>
                <c:pt idx="83">
                  <c:v>17738.5</c:v>
                </c:pt>
                <c:pt idx="84">
                  <c:v>17738.5</c:v>
                </c:pt>
                <c:pt idx="85">
                  <c:v>17772.5</c:v>
                </c:pt>
                <c:pt idx="86">
                  <c:v>17772.5</c:v>
                </c:pt>
                <c:pt idx="87">
                  <c:v>17790</c:v>
                </c:pt>
                <c:pt idx="88">
                  <c:v>17814</c:v>
                </c:pt>
                <c:pt idx="89">
                  <c:v>17814</c:v>
                </c:pt>
                <c:pt idx="90">
                  <c:v>17819</c:v>
                </c:pt>
                <c:pt idx="91">
                  <c:v>18628.5</c:v>
                </c:pt>
                <c:pt idx="92">
                  <c:v>18628.5</c:v>
                </c:pt>
                <c:pt idx="93">
                  <c:v>18633.5</c:v>
                </c:pt>
                <c:pt idx="94">
                  <c:v>18633.5</c:v>
                </c:pt>
                <c:pt idx="95">
                  <c:v>18640.5</c:v>
                </c:pt>
                <c:pt idx="96">
                  <c:v>18640.5</c:v>
                </c:pt>
                <c:pt idx="97">
                  <c:v>18643</c:v>
                </c:pt>
                <c:pt idx="98">
                  <c:v>18643</c:v>
                </c:pt>
                <c:pt idx="99">
                  <c:v>18680</c:v>
                </c:pt>
                <c:pt idx="100">
                  <c:v>18682</c:v>
                </c:pt>
                <c:pt idx="101">
                  <c:v>18682</c:v>
                </c:pt>
                <c:pt idx="102">
                  <c:v>18684.5</c:v>
                </c:pt>
                <c:pt idx="103">
                  <c:v>18684.5</c:v>
                </c:pt>
                <c:pt idx="104">
                  <c:v>18687</c:v>
                </c:pt>
                <c:pt idx="105">
                  <c:v>18687</c:v>
                </c:pt>
                <c:pt idx="106">
                  <c:v>18689.5</c:v>
                </c:pt>
                <c:pt idx="107">
                  <c:v>18689.5</c:v>
                </c:pt>
                <c:pt idx="108">
                  <c:v>18697</c:v>
                </c:pt>
                <c:pt idx="109">
                  <c:v>18729</c:v>
                </c:pt>
                <c:pt idx="110">
                  <c:v>18758</c:v>
                </c:pt>
                <c:pt idx="111">
                  <c:v>18758</c:v>
                </c:pt>
                <c:pt idx="112">
                  <c:v>18758</c:v>
                </c:pt>
                <c:pt idx="113">
                  <c:v>18758</c:v>
                </c:pt>
                <c:pt idx="114">
                  <c:v>18758</c:v>
                </c:pt>
                <c:pt idx="115">
                  <c:v>18763</c:v>
                </c:pt>
                <c:pt idx="116">
                  <c:v>18763</c:v>
                </c:pt>
                <c:pt idx="117">
                  <c:v>18780</c:v>
                </c:pt>
                <c:pt idx="118">
                  <c:v>19350</c:v>
                </c:pt>
                <c:pt idx="119">
                  <c:v>19350</c:v>
                </c:pt>
                <c:pt idx="120">
                  <c:v>19538</c:v>
                </c:pt>
                <c:pt idx="121">
                  <c:v>19538</c:v>
                </c:pt>
                <c:pt idx="122">
                  <c:v>19540.5</c:v>
                </c:pt>
                <c:pt idx="123">
                  <c:v>19540.5</c:v>
                </c:pt>
                <c:pt idx="124">
                  <c:v>19577</c:v>
                </c:pt>
                <c:pt idx="125">
                  <c:v>19577</c:v>
                </c:pt>
                <c:pt idx="126">
                  <c:v>19579.5</c:v>
                </c:pt>
                <c:pt idx="127">
                  <c:v>19579.5</c:v>
                </c:pt>
                <c:pt idx="128">
                  <c:v>19606.5</c:v>
                </c:pt>
                <c:pt idx="129">
                  <c:v>19623.5</c:v>
                </c:pt>
                <c:pt idx="130">
                  <c:v>19628.5</c:v>
                </c:pt>
                <c:pt idx="131">
                  <c:v>19628.5</c:v>
                </c:pt>
                <c:pt idx="132">
                  <c:v>19631</c:v>
                </c:pt>
                <c:pt idx="133">
                  <c:v>19638</c:v>
                </c:pt>
                <c:pt idx="134">
                  <c:v>19638</c:v>
                </c:pt>
                <c:pt idx="135">
                  <c:v>19687</c:v>
                </c:pt>
                <c:pt idx="136">
                  <c:v>19687</c:v>
                </c:pt>
                <c:pt idx="137">
                  <c:v>20367</c:v>
                </c:pt>
                <c:pt idx="138">
                  <c:v>20367</c:v>
                </c:pt>
                <c:pt idx="139">
                  <c:v>20433</c:v>
                </c:pt>
                <c:pt idx="140">
                  <c:v>20433</c:v>
                </c:pt>
                <c:pt idx="141">
                  <c:v>20491.5</c:v>
                </c:pt>
                <c:pt idx="142">
                  <c:v>20491.5</c:v>
                </c:pt>
                <c:pt idx="143">
                  <c:v>20491.5</c:v>
                </c:pt>
                <c:pt idx="144">
                  <c:v>20499</c:v>
                </c:pt>
                <c:pt idx="145">
                  <c:v>20506</c:v>
                </c:pt>
                <c:pt idx="146">
                  <c:v>20506</c:v>
                </c:pt>
                <c:pt idx="147">
                  <c:v>20506</c:v>
                </c:pt>
                <c:pt idx="148">
                  <c:v>21278.5</c:v>
                </c:pt>
                <c:pt idx="149">
                  <c:v>21278.5</c:v>
                </c:pt>
                <c:pt idx="150">
                  <c:v>21278.5</c:v>
                </c:pt>
                <c:pt idx="151">
                  <c:v>21279</c:v>
                </c:pt>
                <c:pt idx="152">
                  <c:v>21279</c:v>
                </c:pt>
                <c:pt idx="153">
                  <c:v>21279</c:v>
                </c:pt>
                <c:pt idx="154">
                  <c:v>21323</c:v>
                </c:pt>
                <c:pt idx="155">
                  <c:v>21323</c:v>
                </c:pt>
                <c:pt idx="156">
                  <c:v>21381.5</c:v>
                </c:pt>
                <c:pt idx="157">
                  <c:v>21425.5</c:v>
                </c:pt>
                <c:pt idx="158">
                  <c:v>21428</c:v>
                </c:pt>
                <c:pt idx="159">
                  <c:v>22098</c:v>
                </c:pt>
                <c:pt idx="160">
                  <c:v>22168.5</c:v>
                </c:pt>
                <c:pt idx="161">
                  <c:v>22168.5</c:v>
                </c:pt>
                <c:pt idx="162">
                  <c:v>22168.5</c:v>
                </c:pt>
                <c:pt idx="163">
                  <c:v>22186</c:v>
                </c:pt>
                <c:pt idx="164">
                  <c:v>22186</c:v>
                </c:pt>
                <c:pt idx="165">
                  <c:v>22186</c:v>
                </c:pt>
                <c:pt idx="166">
                  <c:v>22220</c:v>
                </c:pt>
                <c:pt idx="167">
                  <c:v>22220</c:v>
                </c:pt>
                <c:pt idx="168">
                  <c:v>22220</c:v>
                </c:pt>
                <c:pt idx="169">
                  <c:v>22220</c:v>
                </c:pt>
                <c:pt idx="170">
                  <c:v>22222.5</c:v>
                </c:pt>
                <c:pt idx="171">
                  <c:v>22227.5</c:v>
                </c:pt>
                <c:pt idx="172">
                  <c:v>22237.5</c:v>
                </c:pt>
                <c:pt idx="173">
                  <c:v>22242</c:v>
                </c:pt>
                <c:pt idx="174">
                  <c:v>22247</c:v>
                </c:pt>
                <c:pt idx="175">
                  <c:v>22249.5</c:v>
                </c:pt>
                <c:pt idx="176">
                  <c:v>22252</c:v>
                </c:pt>
                <c:pt idx="177">
                  <c:v>22254</c:v>
                </c:pt>
                <c:pt idx="178">
                  <c:v>22269</c:v>
                </c:pt>
                <c:pt idx="179">
                  <c:v>22269</c:v>
                </c:pt>
                <c:pt idx="180">
                  <c:v>22274</c:v>
                </c:pt>
                <c:pt idx="181">
                  <c:v>22276.5</c:v>
                </c:pt>
                <c:pt idx="182">
                  <c:v>22283.5</c:v>
                </c:pt>
                <c:pt idx="183">
                  <c:v>22286</c:v>
                </c:pt>
                <c:pt idx="184">
                  <c:v>22288.5</c:v>
                </c:pt>
                <c:pt idx="185">
                  <c:v>22291</c:v>
                </c:pt>
                <c:pt idx="186">
                  <c:v>22296</c:v>
                </c:pt>
                <c:pt idx="187">
                  <c:v>22298</c:v>
                </c:pt>
                <c:pt idx="188">
                  <c:v>22300.5</c:v>
                </c:pt>
                <c:pt idx="189">
                  <c:v>22313</c:v>
                </c:pt>
                <c:pt idx="190">
                  <c:v>22318</c:v>
                </c:pt>
                <c:pt idx="191">
                  <c:v>22327.5</c:v>
                </c:pt>
                <c:pt idx="192">
                  <c:v>22330</c:v>
                </c:pt>
                <c:pt idx="193">
                  <c:v>22344.5</c:v>
                </c:pt>
                <c:pt idx="194">
                  <c:v>22352</c:v>
                </c:pt>
                <c:pt idx="195">
                  <c:v>22352</c:v>
                </c:pt>
                <c:pt idx="196">
                  <c:v>22354.5</c:v>
                </c:pt>
                <c:pt idx="197">
                  <c:v>22357</c:v>
                </c:pt>
                <c:pt idx="198">
                  <c:v>22362</c:v>
                </c:pt>
                <c:pt idx="199">
                  <c:v>22366.5</c:v>
                </c:pt>
                <c:pt idx="200">
                  <c:v>22366.5</c:v>
                </c:pt>
                <c:pt idx="201">
                  <c:v>22371.5</c:v>
                </c:pt>
                <c:pt idx="202">
                  <c:v>22374</c:v>
                </c:pt>
                <c:pt idx="203">
                  <c:v>22376.5</c:v>
                </c:pt>
                <c:pt idx="204">
                  <c:v>22388.5</c:v>
                </c:pt>
                <c:pt idx="205">
                  <c:v>22405.5</c:v>
                </c:pt>
                <c:pt idx="206">
                  <c:v>22420</c:v>
                </c:pt>
                <c:pt idx="207">
                  <c:v>22422.5</c:v>
                </c:pt>
                <c:pt idx="208">
                  <c:v>22432.5</c:v>
                </c:pt>
                <c:pt idx="209">
                  <c:v>22434.5</c:v>
                </c:pt>
                <c:pt idx="210">
                  <c:v>22437.5</c:v>
                </c:pt>
                <c:pt idx="211">
                  <c:v>22471</c:v>
                </c:pt>
                <c:pt idx="212">
                  <c:v>22824.5</c:v>
                </c:pt>
                <c:pt idx="213">
                  <c:v>22939</c:v>
                </c:pt>
                <c:pt idx="214">
                  <c:v>22963.5</c:v>
                </c:pt>
                <c:pt idx="215">
                  <c:v>22968.5</c:v>
                </c:pt>
                <c:pt idx="216">
                  <c:v>22971</c:v>
                </c:pt>
                <c:pt idx="217">
                  <c:v>22995.5</c:v>
                </c:pt>
                <c:pt idx="218">
                  <c:v>23027</c:v>
                </c:pt>
                <c:pt idx="219">
                  <c:v>23041.5</c:v>
                </c:pt>
                <c:pt idx="220">
                  <c:v>23083.5</c:v>
                </c:pt>
                <c:pt idx="221">
                  <c:v>23098</c:v>
                </c:pt>
                <c:pt idx="222">
                  <c:v>23100.5</c:v>
                </c:pt>
                <c:pt idx="223">
                  <c:v>23103</c:v>
                </c:pt>
                <c:pt idx="224">
                  <c:v>23105</c:v>
                </c:pt>
                <c:pt idx="225">
                  <c:v>23105.5</c:v>
                </c:pt>
                <c:pt idx="226">
                  <c:v>23107.5</c:v>
                </c:pt>
                <c:pt idx="227">
                  <c:v>23110</c:v>
                </c:pt>
                <c:pt idx="228">
                  <c:v>23125</c:v>
                </c:pt>
                <c:pt idx="229">
                  <c:v>23127.5</c:v>
                </c:pt>
                <c:pt idx="230">
                  <c:v>23132</c:v>
                </c:pt>
                <c:pt idx="231">
                  <c:v>23139.5</c:v>
                </c:pt>
                <c:pt idx="232">
                  <c:v>23147</c:v>
                </c:pt>
                <c:pt idx="233">
                  <c:v>23154</c:v>
                </c:pt>
                <c:pt idx="234">
                  <c:v>23156.5</c:v>
                </c:pt>
                <c:pt idx="235">
                  <c:v>23159</c:v>
                </c:pt>
                <c:pt idx="236">
                  <c:v>23166.5</c:v>
                </c:pt>
                <c:pt idx="237">
                  <c:v>23169</c:v>
                </c:pt>
                <c:pt idx="238">
                  <c:v>23171</c:v>
                </c:pt>
                <c:pt idx="239">
                  <c:v>23171.5</c:v>
                </c:pt>
                <c:pt idx="240">
                  <c:v>23188.5</c:v>
                </c:pt>
                <c:pt idx="241">
                  <c:v>23193</c:v>
                </c:pt>
                <c:pt idx="242">
                  <c:v>23195.5</c:v>
                </c:pt>
                <c:pt idx="243">
                  <c:v>23198</c:v>
                </c:pt>
                <c:pt idx="244">
                  <c:v>23205.5</c:v>
                </c:pt>
                <c:pt idx="245">
                  <c:v>23210.5</c:v>
                </c:pt>
                <c:pt idx="246">
                  <c:v>23213</c:v>
                </c:pt>
                <c:pt idx="247">
                  <c:v>23227.5</c:v>
                </c:pt>
                <c:pt idx="248">
                  <c:v>23239</c:v>
                </c:pt>
                <c:pt idx="249">
                  <c:v>23242</c:v>
                </c:pt>
                <c:pt idx="250">
                  <c:v>23261.5</c:v>
                </c:pt>
                <c:pt idx="251">
                  <c:v>23298</c:v>
                </c:pt>
                <c:pt idx="252">
                  <c:v>23300.5</c:v>
                </c:pt>
                <c:pt idx="253">
                  <c:v>23327.5</c:v>
                </c:pt>
                <c:pt idx="254">
                  <c:v>23330</c:v>
                </c:pt>
                <c:pt idx="255">
                  <c:v>23342</c:v>
                </c:pt>
                <c:pt idx="256">
                  <c:v>23342</c:v>
                </c:pt>
                <c:pt idx="257">
                  <c:v>23359</c:v>
                </c:pt>
                <c:pt idx="258">
                  <c:v>23386</c:v>
                </c:pt>
                <c:pt idx="259">
                  <c:v>23386</c:v>
                </c:pt>
                <c:pt idx="260">
                  <c:v>23795</c:v>
                </c:pt>
                <c:pt idx="261">
                  <c:v>23797.5</c:v>
                </c:pt>
                <c:pt idx="262">
                  <c:v>23817</c:v>
                </c:pt>
                <c:pt idx="263">
                  <c:v>23822</c:v>
                </c:pt>
                <c:pt idx="264">
                  <c:v>23831.5</c:v>
                </c:pt>
                <c:pt idx="265">
                  <c:v>23836.5</c:v>
                </c:pt>
                <c:pt idx="266">
                  <c:v>23946.5</c:v>
                </c:pt>
                <c:pt idx="267">
                  <c:v>23949</c:v>
                </c:pt>
                <c:pt idx="268">
                  <c:v>23951</c:v>
                </c:pt>
                <c:pt idx="269">
                  <c:v>23953.5</c:v>
                </c:pt>
                <c:pt idx="270">
                  <c:v>23956</c:v>
                </c:pt>
                <c:pt idx="271">
                  <c:v>23961</c:v>
                </c:pt>
                <c:pt idx="272">
                  <c:v>23963.5</c:v>
                </c:pt>
                <c:pt idx="273">
                  <c:v>24049</c:v>
                </c:pt>
                <c:pt idx="274">
                  <c:v>24912</c:v>
                </c:pt>
                <c:pt idx="275">
                  <c:v>25763</c:v>
                </c:pt>
                <c:pt idx="276">
                  <c:v>26753</c:v>
                </c:pt>
                <c:pt idx="277">
                  <c:v>27621</c:v>
                </c:pt>
                <c:pt idx="278">
                  <c:v>27713.5</c:v>
                </c:pt>
                <c:pt idx="279">
                  <c:v>27723.5</c:v>
                </c:pt>
                <c:pt idx="280">
                  <c:v>28376.5</c:v>
                </c:pt>
                <c:pt idx="281">
                  <c:v>28467</c:v>
                </c:pt>
                <c:pt idx="282">
                  <c:v>28467</c:v>
                </c:pt>
                <c:pt idx="283">
                  <c:v>28467</c:v>
                </c:pt>
                <c:pt idx="284">
                  <c:v>28594</c:v>
                </c:pt>
                <c:pt idx="285">
                  <c:v>28611</c:v>
                </c:pt>
                <c:pt idx="286">
                  <c:v>29313</c:v>
                </c:pt>
                <c:pt idx="287">
                  <c:v>29330</c:v>
                </c:pt>
                <c:pt idx="288">
                  <c:v>29354.5</c:v>
                </c:pt>
                <c:pt idx="289">
                  <c:v>29442.5</c:v>
                </c:pt>
                <c:pt idx="290">
                  <c:v>29442.5</c:v>
                </c:pt>
                <c:pt idx="291">
                  <c:v>29447.5</c:v>
                </c:pt>
                <c:pt idx="292">
                  <c:v>30129.5</c:v>
                </c:pt>
                <c:pt idx="293">
                  <c:v>30232</c:v>
                </c:pt>
                <c:pt idx="294">
                  <c:v>30237</c:v>
                </c:pt>
                <c:pt idx="295">
                  <c:v>31195.5</c:v>
                </c:pt>
                <c:pt idx="296">
                  <c:v>31234.5</c:v>
                </c:pt>
                <c:pt idx="297">
                  <c:v>31264</c:v>
                </c:pt>
                <c:pt idx="298">
                  <c:v>31941.5</c:v>
                </c:pt>
                <c:pt idx="299">
                  <c:v>31961</c:v>
                </c:pt>
                <c:pt idx="300">
                  <c:v>32005</c:v>
                </c:pt>
                <c:pt idx="301">
                  <c:v>32080.5</c:v>
                </c:pt>
                <c:pt idx="302">
                  <c:v>33034</c:v>
                </c:pt>
                <c:pt idx="303">
                  <c:v>33092.5</c:v>
                </c:pt>
                <c:pt idx="304">
                  <c:v>33775</c:v>
                </c:pt>
                <c:pt idx="305">
                  <c:v>33777.5</c:v>
                </c:pt>
                <c:pt idx="306">
                  <c:v>33789.5</c:v>
                </c:pt>
                <c:pt idx="307">
                  <c:v>33792</c:v>
                </c:pt>
                <c:pt idx="308">
                  <c:v>33836</c:v>
                </c:pt>
                <c:pt idx="309">
                  <c:v>33838.5</c:v>
                </c:pt>
                <c:pt idx="310">
                  <c:v>33863</c:v>
                </c:pt>
                <c:pt idx="311">
                  <c:v>33863</c:v>
                </c:pt>
                <c:pt idx="312">
                  <c:v>33865.5</c:v>
                </c:pt>
                <c:pt idx="313">
                  <c:v>33865.5</c:v>
                </c:pt>
                <c:pt idx="314">
                  <c:v>33865.5</c:v>
                </c:pt>
                <c:pt idx="315">
                  <c:v>33865.5</c:v>
                </c:pt>
                <c:pt idx="316">
                  <c:v>33868</c:v>
                </c:pt>
                <c:pt idx="317">
                  <c:v>33868</c:v>
                </c:pt>
                <c:pt idx="318">
                  <c:v>33868</c:v>
                </c:pt>
                <c:pt idx="319">
                  <c:v>33868</c:v>
                </c:pt>
                <c:pt idx="320">
                  <c:v>33904.5</c:v>
                </c:pt>
                <c:pt idx="321">
                  <c:v>33907</c:v>
                </c:pt>
                <c:pt idx="322">
                  <c:v>34543</c:v>
                </c:pt>
                <c:pt idx="323">
                  <c:v>34601.5</c:v>
                </c:pt>
                <c:pt idx="324">
                  <c:v>34601.5</c:v>
                </c:pt>
                <c:pt idx="325">
                  <c:v>34601.5</c:v>
                </c:pt>
                <c:pt idx="326">
                  <c:v>34641.5</c:v>
                </c:pt>
                <c:pt idx="327">
                  <c:v>34651</c:v>
                </c:pt>
                <c:pt idx="328">
                  <c:v>34662.5</c:v>
                </c:pt>
                <c:pt idx="329">
                  <c:v>34670</c:v>
                </c:pt>
                <c:pt idx="330">
                  <c:v>34733.5</c:v>
                </c:pt>
                <c:pt idx="331">
                  <c:v>34736</c:v>
                </c:pt>
                <c:pt idx="332">
                  <c:v>34736</c:v>
                </c:pt>
                <c:pt idx="333">
                  <c:v>34762.5</c:v>
                </c:pt>
                <c:pt idx="334">
                  <c:v>34765</c:v>
                </c:pt>
                <c:pt idx="335">
                  <c:v>34800</c:v>
                </c:pt>
                <c:pt idx="336">
                  <c:v>34809</c:v>
                </c:pt>
                <c:pt idx="337">
                  <c:v>34811.5</c:v>
                </c:pt>
                <c:pt idx="338">
                  <c:v>35428</c:v>
                </c:pt>
                <c:pt idx="339">
                  <c:v>35536</c:v>
                </c:pt>
                <c:pt idx="340">
                  <c:v>35542.5</c:v>
                </c:pt>
                <c:pt idx="341">
                  <c:v>35562</c:v>
                </c:pt>
                <c:pt idx="342">
                  <c:v>35572</c:v>
                </c:pt>
                <c:pt idx="343">
                  <c:v>35574.5</c:v>
                </c:pt>
                <c:pt idx="344">
                  <c:v>35682</c:v>
                </c:pt>
                <c:pt idx="345">
                  <c:v>35682</c:v>
                </c:pt>
                <c:pt idx="346">
                  <c:v>35682</c:v>
                </c:pt>
                <c:pt idx="347">
                  <c:v>36321</c:v>
                </c:pt>
                <c:pt idx="348">
                  <c:v>36442.5</c:v>
                </c:pt>
                <c:pt idx="349">
                  <c:v>36507</c:v>
                </c:pt>
                <c:pt idx="350">
                  <c:v>36630.5</c:v>
                </c:pt>
                <c:pt idx="351">
                  <c:v>36630.5</c:v>
                </c:pt>
                <c:pt idx="352">
                  <c:v>36630.5</c:v>
                </c:pt>
                <c:pt idx="353">
                  <c:v>38216</c:v>
                </c:pt>
                <c:pt idx="354">
                  <c:v>38438</c:v>
                </c:pt>
                <c:pt idx="355">
                  <c:v>39128</c:v>
                </c:pt>
                <c:pt idx="356">
                  <c:v>39198</c:v>
                </c:pt>
              </c:numCache>
            </c:numRef>
          </c:xVal>
          <c:yVal>
            <c:numRef>
              <c:f>'A (old)'!$N$21:$N$536</c:f>
              <c:numCache>
                <c:formatCode>General</c:formatCode>
                <c:ptCount val="516"/>
                <c:pt idx="0">
                  <c:v>2.7910139997402439E-2</c:v>
                </c:pt>
                <c:pt idx="1">
                  <c:v>3.7439996958710253E-5</c:v>
                </c:pt>
                <c:pt idx="2">
                  <c:v>-6.9440000515896827E-4</c:v>
                </c:pt>
                <c:pt idx="3">
                  <c:v>-4.8270000115735456E-4</c:v>
                </c:pt>
                <c:pt idx="4">
                  <c:v>-2.9690000519622117E-4</c:v>
                </c:pt>
                <c:pt idx="23">
                  <c:v>8.5245599984773435E-3</c:v>
                </c:pt>
                <c:pt idx="24">
                  <c:v>1.0362600005464628E-3</c:v>
                </c:pt>
                <c:pt idx="25">
                  <c:v>-6.4927600033115596E-3</c:v>
                </c:pt>
                <c:pt idx="26">
                  <c:v>3.8722799945389852E-3</c:v>
                </c:pt>
                <c:pt idx="32">
                  <c:v>1.9912219991965685E-2</c:v>
                </c:pt>
                <c:pt idx="33">
                  <c:v>1.6503479993843939E-2</c:v>
                </c:pt>
                <c:pt idx="34">
                  <c:v>6.0213800024939701E-3</c:v>
                </c:pt>
                <c:pt idx="36">
                  <c:v>2.4510599992936477E-2</c:v>
                </c:pt>
                <c:pt idx="37">
                  <c:v>2.5322299996332731E-2</c:v>
                </c:pt>
                <c:pt idx="38">
                  <c:v>2.54339999955846E-2</c:v>
                </c:pt>
                <c:pt idx="40">
                  <c:v>7.3517799974069931E-3</c:v>
                </c:pt>
                <c:pt idx="41">
                  <c:v>9.8634800015133806E-3</c:v>
                </c:pt>
                <c:pt idx="43">
                  <c:v>3.6102040001424029E-2</c:v>
                </c:pt>
                <c:pt idx="44">
                  <c:v>3.8102040001831483E-2</c:v>
                </c:pt>
                <c:pt idx="45">
                  <c:v>3.9613739994820207E-2</c:v>
                </c:pt>
                <c:pt idx="46">
                  <c:v>3.0125439996481873E-2</c:v>
                </c:pt>
                <c:pt idx="52">
                  <c:v>2.5025579998327885E-2</c:v>
                </c:pt>
                <c:pt idx="56">
                  <c:v>4.390231999423122E-2</c:v>
                </c:pt>
                <c:pt idx="57">
                  <c:v>5.7143979996908456E-2</c:v>
                </c:pt>
                <c:pt idx="58">
                  <c:v>5.0167380002676509E-2</c:v>
                </c:pt>
                <c:pt idx="59">
                  <c:v>4.5758640000713058E-2</c:v>
                </c:pt>
                <c:pt idx="60">
                  <c:v>4.7758640001120511E-2</c:v>
                </c:pt>
                <c:pt idx="61">
                  <c:v>2.7987959998426959E-2</c:v>
                </c:pt>
                <c:pt idx="62">
                  <c:v>2.6170479999564122E-2</c:v>
                </c:pt>
                <c:pt idx="63">
                  <c:v>3.2761739996203687E-2</c:v>
                </c:pt>
                <c:pt idx="64">
                  <c:v>3.9376399996399414E-2</c:v>
                </c:pt>
                <c:pt idx="65">
                  <c:v>3.9455960002669599E-2</c:v>
                </c:pt>
                <c:pt idx="66">
                  <c:v>4.1079859998717438E-2</c:v>
                </c:pt>
                <c:pt idx="67">
                  <c:v>4.6591559999797028E-2</c:v>
                </c:pt>
                <c:pt idx="68">
                  <c:v>5.9112619994266424E-2</c:v>
                </c:pt>
                <c:pt idx="69">
                  <c:v>3.461495999363251E-2</c:v>
                </c:pt>
                <c:pt idx="70">
                  <c:v>4.4538499998452608E-2</c:v>
                </c:pt>
                <c:pt idx="71">
                  <c:v>5.0538499992399011E-2</c:v>
                </c:pt>
                <c:pt idx="72">
                  <c:v>5.1538499996240716E-2</c:v>
                </c:pt>
                <c:pt idx="73">
                  <c:v>5.2096999992500059E-2</c:v>
                </c:pt>
                <c:pt idx="74">
                  <c:v>3.760869999678107E-2</c:v>
                </c:pt>
                <c:pt idx="75">
                  <c:v>3.4641459998965729E-2</c:v>
                </c:pt>
                <c:pt idx="76">
                  <c:v>3.5641459995531477E-2</c:v>
                </c:pt>
                <c:pt idx="80">
                  <c:v>5.1391719993262086E-2</c:v>
                </c:pt>
                <c:pt idx="99">
                  <c:v>5.8522399995126761E-2</c:v>
                </c:pt>
                <c:pt idx="108">
                  <c:v>6.6601959995750804E-2</c:v>
                </c:pt>
                <c:pt idx="110">
                  <c:v>6.3887439995596651E-2</c:v>
                </c:pt>
                <c:pt idx="115">
                  <c:v>5.6910840001364704E-2</c:v>
                </c:pt>
                <c:pt idx="116">
                  <c:v>6.1910839998745359E-2</c:v>
                </c:pt>
                <c:pt idx="124">
                  <c:v>7.3420359993178863E-2</c:v>
                </c:pt>
                <c:pt idx="125">
                  <c:v>7.5220359991362784E-2</c:v>
                </c:pt>
                <c:pt idx="128">
                  <c:v>7.6358419995813165E-2</c:v>
                </c:pt>
                <c:pt idx="130">
                  <c:v>8.6461380000400823E-2</c:v>
                </c:pt>
                <c:pt idx="131">
                  <c:v>8.9461379997374024E-2</c:v>
                </c:pt>
                <c:pt idx="132">
                  <c:v>7.3973079997813329E-2</c:v>
                </c:pt>
                <c:pt idx="133">
                  <c:v>7.3505839995050337E-2</c:v>
                </c:pt>
                <c:pt idx="134">
                  <c:v>7.400583999697119E-2</c:v>
                </c:pt>
                <c:pt idx="144">
                  <c:v>8.9035320001130458E-2</c:v>
                </c:pt>
                <c:pt idx="156">
                  <c:v>8.4665419992234092E-2</c:v>
                </c:pt>
                <c:pt idx="157">
                  <c:v>9.0871339991281275E-2</c:v>
                </c:pt>
                <c:pt idx="158">
                  <c:v>8.6383039997599553E-2</c:v>
                </c:pt>
                <c:pt idx="176">
                  <c:v>0.1012393599958159</c:v>
                </c:pt>
                <c:pt idx="326">
                  <c:v>0.22672221999528119</c:v>
                </c:pt>
                <c:pt idx="327">
                  <c:v>0.22836667999945348</c:v>
                </c:pt>
                <c:pt idx="335">
                  <c:v>0.22676399999909336</c:v>
                </c:pt>
                <c:pt idx="339">
                  <c:v>0.23660847999417456</c:v>
                </c:pt>
                <c:pt idx="347">
                  <c:v>0.24648228000296513</c:v>
                </c:pt>
                <c:pt idx="349">
                  <c:v>0.24955275999673177</c:v>
                </c:pt>
                <c:pt idx="354">
                  <c:v>0.26748984000005294</c:v>
                </c:pt>
                <c:pt idx="355">
                  <c:v>0.27571903999341885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1406-4BB8-914A-C23A9CD9A088}"/>
            </c:ext>
          </c:extLst>
        </c:ser>
        <c:ser>
          <c:idx val="7"/>
          <c:order val="7"/>
          <c:tx>
            <c:strRef>
              <c:f>'A (old)'!$O$20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'A (old)'!$F$21:$F$536</c:f>
              <c:numCache>
                <c:formatCode>General</c:formatCode>
                <c:ptCount val="516"/>
                <c:pt idx="0">
                  <c:v>-21664.5</c:v>
                </c:pt>
                <c:pt idx="1">
                  <c:v>-9992</c:v>
                </c:pt>
                <c:pt idx="2">
                  <c:v>-9080</c:v>
                </c:pt>
                <c:pt idx="3">
                  <c:v>-9077.5</c:v>
                </c:pt>
                <c:pt idx="4">
                  <c:v>-7392.5</c:v>
                </c:pt>
                <c:pt idx="5">
                  <c:v>-2775</c:v>
                </c:pt>
                <c:pt idx="6">
                  <c:v>-254</c:v>
                </c:pt>
                <c:pt idx="7">
                  <c:v>-232</c:v>
                </c:pt>
                <c:pt idx="8">
                  <c:v>-229.5</c:v>
                </c:pt>
                <c:pt idx="9">
                  <c:v>-66</c:v>
                </c:pt>
                <c:pt idx="10">
                  <c:v>0</c:v>
                </c:pt>
                <c:pt idx="11">
                  <c:v>692</c:v>
                </c:pt>
                <c:pt idx="12">
                  <c:v>746</c:v>
                </c:pt>
                <c:pt idx="13">
                  <c:v>4384</c:v>
                </c:pt>
                <c:pt idx="14">
                  <c:v>4408.5</c:v>
                </c:pt>
                <c:pt idx="15">
                  <c:v>4447.5</c:v>
                </c:pt>
                <c:pt idx="16">
                  <c:v>4448</c:v>
                </c:pt>
                <c:pt idx="17">
                  <c:v>4460</c:v>
                </c:pt>
                <c:pt idx="18">
                  <c:v>4467</c:v>
                </c:pt>
                <c:pt idx="19">
                  <c:v>5310.5</c:v>
                </c:pt>
                <c:pt idx="20">
                  <c:v>5313</c:v>
                </c:pt>
                <c:pt idx="21">
                  <c:v>5342.5</c:v>
                </c:pt>
                <c:pt idx="22">
                  <c:v>6215.5</c:v>
                </c:pt>
                <c:pt idx="23">
                  <c:v>7142</c:v>
                </c:pt>
                <c:pt idx="24">
                  <c:v>7144.5</c:v>
                </c:pt>
                <c:pt idx="25">
                  <c:v>7993</c:v>
                </c:pt>
                <c:pt idx="26">
                  <c:v>8071</c:v>
                </c:pt>
                <c:pt idx="27">
                  <c:v>8088</c:v>
                </c:pt>
                <c:pt idx="28">
                  <c:v>8110</c:v>
                </c:pt>
                <c:pt idx="29">
                  <c:v>8829</c:v>
                </c:pt>
                <c:pt idx="30">
                  <c:v>9873</c:v>
                </c:pt>
                <c:pt idx="31">
                  <c:v>10677.5</c:v>
                </c:pt>
                <c:pt idx="32">
                  <c:v>11391.5</c:v>
                </c:pt>
                <c:pt idx="33">
                  <c:v>11411</c:v>
                </c:pt>
                <c:pt idx="34">
                  <c:v>11628.5</c:v>
                </c:pt>
                <c:pt idx="35">
                  <c:v>12494</c:v>
                </c:pt>
                <c:pt idx="36">
                  <c:v>12545</c:v>
                </c:pt>
                <c:pt idx="37">
                  <c:v>12547.5</c:v>
                </c:pt>
                <c:pt idx="38">
                  <c:v>12550</c:v>
                </c:pt>
                <c:pt idx="39">
                  <c:v>13391.5</c:v>
                </c:pt>
                <c:pt idx="40">
                  <c:v>13408.5</c:v>
                </c:pt>
                <c:pt idx="41">
                  <c:v>13411</c:v>
                </c:pt>
                <c:pt idx="42">
                  <c:v>13924.5</c:v>
                </c:pt>
                <c:pt idx="43">
                  <c:v>14103</c:v>
                </c:pt>
                <c:pt idx="44">
                  <c:v>14103</c:v>
                </c:pt>
                <c:pt idx="45">
                  <c:v>14105.5</c:v>
                </c:pt>
                <c:pt idx="46">
                  <c:v>14108</c:v>
                </c:pt>
                <c:pt idx="47">
                  <c:v>14132.5</c:v>
                </c:pt>
                <c:pt idx="48">
                  <c:v>14134.5</c:v>
                </c:pt>
                <c:pt idx="49">
                  <c:v>14137</c:v>
                </c:pt>
                <c:pt idx="50">
                  <c:v>14139.5</c:v>
                </c:pt>
                <c:pt idx="51">
                  <c:v>14144.5</c:v>
                </c:pt>
                <c:pt idx="52">
                  <c:v>14193.5</c:v>
                </c:pt>
                <c:pt idx="53">
                  <c:v>14208</c:v>
                </c:pt>
                <c:pt idx="54">
                  <c:v>14235</c:v>
                </c:pt>
                <c:pt idx="55">
                  <c:v>14235</c:v>
                </c:pt>
                <c:pt idx="56">
                  <c:v>14274</c:v>
                </c:pt>
                <c:pt idx="57">
                  <c:v>15073.5</c:v>
                </c:pt>
                <c:pt idx="58">
                  <c:v>15078.5</c:v>
                </c:pt>
                <c:pt idx="59">
                  <c:v>15098</c:v>
                </c:pt>
                <c:pt idx="60">
                  <c:v>15098</c:v>
                </c:pt>
                <c:pt idx="61">
                  <c:v>15147</c:v>
                </c:pt>
                <c:pt idx="62">
                  <c:v>15186</c:v>
                </c:pt>
                <c:pt idx="63">
                  <c:v>15205.5</c:v>
                </c:pt>
                <c:pt idx="64">
                  <c:v>15230</c:v>
                </c:pt>
                <c:pt idx="65">
                  <c:v>15247</c:v>
                </c:pt>
                <c:pt idx="66">
                  <c:v>15914.5</c:v>
                </c:pt>
                <c:pt idx="67">
                  <c:v>15917</c:v>
                </c:pt>
                <c:pt idx="68">
                  <c:v>15921.5</c:v>
                </c:pt>
                <c:pt idx="69">
                  <c:v>15922</c:v>
                </c:pt>
                <c:pt idx="70">
                  <c:v>16012.5</c:v>
                </c:pt>
                <c:pt idx="71">
                  <c:v>16012.5</c:v>
                </c:pt>
                <c:pt idx="72">
                  <c:v>16012.5</c:v>
                </c:pt>
                <c:pt idx="73">
                  <c:v>16025</c:v>
                </c:pt>
                <c:pt idx="74">
                  <c:v>16027.5</c:v>
                </c:pt>
                <c:pt idx="75">
                  <c:v>16034.5</c:v>
                </c:pt>
                <c:pt idx="76">
                  <c:v>16034.5</c:v>
                </c:pt>
                <c:pt idx="77">
                  <c:v>16034.5</c:v>
                </c:pt>
                <c:pt idx="78">
                  <c:v>16034.5</c:v>
                </c:pt>
                <c:pt idx="79">
                  <c:v>16171</c:v>
                </c:pt>
                <c:pt idx="80">
                  <c:v>16729</c:v>
                </c:pt>
                <c:pt idx="81">
                  <c:v>17638.5</c:v>
                </c:pt>
                <c:pt idx="82">
                  <c:v>17658</c:v>
                </c:pt>
                <c:pt idx="83">
                  <c:v>17738.5</c:v>
                </c:pt>
                <c:pt idx="84">
                  <c:v>17738.5</c:v>
                </c:pt>
                <c:pt idx="85">
                  <c:v>17772.5</c:v>
                </c:pt>
                <c:pt idx="86">
                  <c:v>17772.5</c:v>
                </c:pt>
                <c:pt idx="87">
                  <c:v>17790</c:v>
                </c:pt>
                <c:pt idx="88">
                  <c:v>17814</c:v>
                </c:pt>
                <c:pt idx="89">
                  <c:v>17814</c:v>
                </c:pt>
                <c:pt idx="90">
                  <c:v>17819</c:v>
                </c:pt>
                <c:pt idx="91">
                  <c:v>18628.5</c:v>
                </c:pt>
                <c:pt idx="92">
                  <c:v>18628.5</c:v>
                </c:pt>
                <c:pt idx="93">
                  <c:v>18633.5</c:v>
                </c:pt>
                <c:pt idx="94">
                  <c:v>18633.5</c:v>
                </c:pt>
                <c:pt idx="95">
                  <c:v>18640.5</c:v>
                </c:pt>
                <c:pt idx="96">
                  <c:v>18640.5</c:v>
                </c:pt>
                <c:pt idx="97">
                  <c:v>18643</c:v>
                </c:pt>
                <c:pt idx="98">
                  <c:v>18643</c:v>
                </c:pt>
                <c:pt idx="99">
                  <c:v>18680</c:v>
                </c:pt>
                <c:pt idx="100">
                  <c:v>18682</c:v>
                </c:pt>
                <c:pt idx="101">
                  <c:v>18682</c:v>
                </c:pt>
                <c:pt idx="102">
                  <c:v>18684.5</c:v>
                </c:pt>
                <c:pt idx="103">
                  <c:v>18684.5</c:v>
                </c:pt>
                <c:pt idx="104">
                  <c:v>18687</c:v>
                </c:pt>
                <c:pt idx="105">
                  <c:v>18687</c:v>
                </c:pt>
                <c:pt idx="106">
                  <c:v>18689.5</c:v>
                </c:pt>
                <c:pt idx="107">
                  <c:v>18689.5</c:v>
                </c:pt>
                <c:pt idx="108">
                  <c:v>18697</c:v>
                </c:pt>
                <c:pt idx="109">
                  <c:v>18729</c:v>
                </c:pt>
                <c:pt idx="110">
                  <c:v>18758</c:v>
                </c:pt>
                <c:pt idx="111">
                  <c:v>18758</c:v>
                </c:pt>
                <c:pt idx="112">
                  <c:v>18758</c:v>
                </c:pt>
                <c:pt idx="113">
                  <c:v>18758</c:v>
                </c:pt>
                <c:pt idx="114">
                  <c:v>18758</c:v>
                </c:pt>
                <c:pt idx="115">
                  <c:v>18763</c:v>
                </c:pt>
                <c:pt idx="116">
                  <c:v>18763</c:v>
                </c:pt>
                <c:pt idx="117">
                  <c:v>18780</c:v>
                </c:pt>
                <c:pt idx="118">
                  <c:v>19350</c:v>
                </c:pt>
                <c:pt idx="119">
                  <c:v>19350</c:v>
                </c:pt>
                <c:pt idx="120">
                  <c:v>19538</c:v>
                </c:pt>
                <c:pt idx="121">
                  <c:v>19538</c:v>
                </c:pt>
                <c:pt idx="122">
                  <c:v>19540.5</c:v>
                </c:pt>
                <c:pt idx="123">
                  <c:v>19540.5</c:v>
                </c:pt>
                <c:pt idx="124">
                  <c:v>19577</c:v>
                </c:pt>
                <c:pt idx="125">
                  <c:v>19577</c:v>
                </c:pt>
                <c:pt idx="126">
                  <c:v>19579.5</c:v>
                </c:pt>
                <c:pt idx="127">
                  <c:v>19579.5</c:v>
                </c:pt>
                <c:pt idx="128">
                  <c:v>19606.5</c:v>
                </c:pt>
                <c:pt idx="129">
                  <c:v>19623.5</c:v>
                </c:pt>
                <c:pt idx="130">
                  <c:v>19628.5</c:v>
                </c:pt>
                <c:pt idx="131">
                  <c:v>19628.5</c:v>
                </c:pt>
                <c:pt idx="132">
                  <c:v>19631</c:v>
                </c:pt>
                <c:pt idx="133">
                  <c:v>19638</c:v>
                </c:pt>
                <c:pt idx="134">
                  <c:v>19638</c:v>
                </c:pt>
                <c:pt idx="135">
                  <c:v>19687</c:v>
                </c:pt>
                <c:pt idx="136">
                  <c:v>19687</c:v>
                </c:pt>
                <c:pt idx="137">
                  <c:v>20367</c:v>
                </c:pt>
                <c:pt idx="138">
                  <c:v>20367</c:v>
                </c:pt>
                <c:pt idx="139">
                  <c:v>20433</c:v>
                </c:pt>
                <c:pt idx="140">
                  <c:v>20433</c:v>
                </c:pt>
                <c:pt idx="141">
                  <c:v>20491.5</c:v>
                </c:pt>
                <c:pt idx="142">
                  <c:v>20491.5</c:v>
                </c:pt>
                <c:pt idx="143">
                  <c:v>20491.5</c:v>
                </c:pt>
                <c:pt idx="144">
                  <c:v>20499</c:v>
                </c:pt>
                <c:pt idx="145">
                  <c:v>20506</c:v>
                </c:pt>
                <c:pt idx="146">
                  <c:v>20506</c:v>
                </c:pt>
                <c:pt idx="147">
                  <c:v>20506</c:v>
                </c:pt>
                <c:pt idx="148">
                  <c:v>21278.5</c:v>
                </c:pt>
                <c:pt idx="149">
                  <c:v>21278.5</c:v>
                </c:pt>
                <c:pt idx="150">
                  <c:v>21278.5</c:v>
                </c:pt>
                <c:pt idx="151">
                  <c:v>21279</c:v>
                </c:pt>
                <c:pt idx="152">
                  <c:v>21279</c:v>
                </c:pt>
                <c:pt idx="153">
                  <c:v>21279</c:v>
                </c:pt>
                <c:pt idx="154">
                  <c:v>21323</c:v>
                </c:pt>
                <c:pt idx="155">
                  <c:v>21323</c:v>
                </c:pt>
                <c:pt idx="156">
                  <c:v>21381.5</c:v>
                </c:pt>
                <c:pt idx="157">
                  <c:v>21425.5</c:v>
                </c:pt>
                <c:pt idx="158">
                  <c:v>21428</c:v>
                </c:pt>
                <c:pt idx="159">
                  <c:v>22098</c:v>
                </c:pt>
                <c:pt idx="160">
                  <c:v>22168.5</c:v>
                </c:pt>
                <c:pt idx="161">
                  <c:v>22168.5</c:v>
                </c:pt>
                <c:pt idx="162">
                  <c:v>22168.5</c:v>
                </c:pt>
                <c:pt idx="163">
                  <c:v>22186</c:v>
                </c:pt>
                <c:pt idx="164">
                  <c:v>22186</c:v>
                </c:pt>
                <c:pt idx="165">
                  <c:v>22186</c:v>
                </c:pt>
                <c:pt idx="166">
                  <c:v>22220</c:v>
                </c:pt>
                <c:pt idx="167">
                  <c:v>22220</c:v>
                </c:pt>
                <c:pt idx="168">
                  <c:v>22220</c:v>
                </c:pt>
                <c:pt idx="169">
                  <c:v>22220</c:v>
                </c:pt>
                <c:pt idx="170">
                  <c:v>22222.5</c:v>
                </c:pt>
                <c:pt idx="171">
                  <c:v>22227.5</c:v>
                </c:pt>
                <c:pt idx="172">
                  <c:v>22237.5</c:v>
                </c:pt>
                <c:pt idx="173">
                  <c:v>22242</c:v>
                </c:pt>
                <c:pt idx="174">
                  <c:v>22247</c:v>
                </c:pt>
                <c:pt idx="175">
                  <c:v>22249.5</c:v>
                </c:pt>
                <c:pt idx="176">
                  <c:v>22252</c:v>
                </c:pt>
                <c:pt idx="177">
                  <c:v>22254</c:v>
                </c:pt>
                <c:pt idx="178">
                  <c:v>22269</c:v>
                </c:pt>
                <c:pt idx="179">
                  <c:v>22269</c:v>
                </c:pt>
                <c:pt idx="180">
                  <c:v>22274</c:v>
                </c:pt>
                <c:pt idx="181">
                  <c:v>22276.5</c:v>
                </c:pt>
                <c:pt idx="182">
                  <c:v>22283.5</c:v>
                </c:pt>
                <c:pt idx="183">
                  <c:v>22286</c:v>
                </c:pt>
                <c:pt idx="184">
                  <c:v>22288.5</c:v>
                </c:pt>
                <c:pt idx="185">
                  <c:v>22291</c:v>
                </c:pt>
                <c:pt idx="186">
                  <c:v>22296</c:v>
                </c:pt>
                <c:pt idx="187">
                  <c:v>22298</c:v>
                </c:pt>
                <c:pt idx="188">
                  <c:v>22300.5</c:v>
                </c:pt>
                <c:pt idx="189">
                  <c:v>22313</c:v>
                </c:pt>
                <c:pt idx="190">
                  <c:v>22318</c:v>
                </c:pt>
                <c:pt idx="191">
                  <c:v>22327.5</c:v>
                </c:pt>
                <c:pt idx="192">
                  <c:v>22330</c:v>
                </c:pt>
                <c:pt idx="193">
                  <c:v>22344.5</c:v>
                </c:pt>
                <c:pt idx="194">
                  <c:v>22352</c:v>
                </c:pt>
                <c:pt idx="195">
                  <c:v>22352</c:v>
                </c:pt>
                <c:pt idx="196">
                  <c:v>22354.5</c:v>
                </c:pt>
                <c:pt idx="197">
                  <c:v>22357</c:v>
                </c:pt>
                <c:pt idx="198">
                  <c:v>22362</c:v>
                </c:pt>
                <c:pt idx="199">
                  <c:v>22366.5</c:v>
                </c:pt>
                <c:pt idx="200">
                  <c:v>22366.5</c:v>
                </c:pt>
                <c:pt idx="201">
                  <c:v>22371.5</c:v>
                </c:pt>
                <c:pt idx="202">
                  <c:v>22374</c:v>
                </c:pt>
                <c:pt idx="203">
                  <c:v>22376.5</c:v>
                </c:pt>
                <c:pt idx="204">
                  <c:v>22388.5</c:v>
                </c:pt>
                <c:pt idx="205">
                  <c:v>22405.5</c:v>
                </c:pt>
                <c:pt idx="206">
                  <c:v>22420</c:v>
                </c:pt>
                <c:pt idx="207">
                  <c:v>22422.5</c:v>
                </c:pt>
                <c:pt idx="208">
                  <c:v>22432.5</c:v>
                </c:pt>
                <c:pt idx="209">
                  <c:v>22434.5</c:v>
                </c:pt>
                <c:pt idx="210">
                  <c:v>22437.5</c:v>
                </c:pt>
                <c:pt idx="211">
                  <c:v>22471</c:v>
                </c:pt>
                <c:pt idx="212">
                  <c:v>22824.5</c:v>
                </c:pt>
                <c:pt idx="213">
                  <c:v>22939</c:v>
                </c:pt>
                <c:pt idx="214">
                  <c:v>22963.5</c:v>
                </c:pt>
                <c:pt idx="215">
                  <c:v>22968.5</c:v>
                </c:pt>
                <c:pt idx="216">
                  <c:v>22971</c:v>
                </c:pt>
                <c:pt idx="217">
                  <c:v>22995.5</c:v>
                </c:pt>
                <c:pt idx="218">
                  <c:v>23027</c:v>
                </c:pt>
                <c:pt idx="219">
                  <c:v>23041.5</c:v>
                </c:pt>
                <c:pt idx="220">
                  <c:v>23083.5</c:v>
                </c:pt>
                <c:pt idx="221">
                  <c:v>23098</c:v>
                </c:pt>
                <c:pt idx="222">
                  <c:v>23100.5</c:v>
                </c:pt>
                <c:pt idx="223">
                  <c:v>23103</c:v>
                </c:pt>
                <c:pt idx="224">
                  <c:v>23105</c:v>
                </c:pt>
                <c:pt idx="225">
                  <c:v>23105.5</c:v>
                </c:pt>
                <c:pt idx="226">
                  <c:v>23107.5</c:v>
                </c:pt>
                <c:pt idx="227">
                  <c:v>23110</c:v>
                </c:pt>
                <c:pt idx="228">
                  <c:v>23125</c:v>
                </c:pt>
                <c:pt idx="229">
                  <c:v>23127.5</c:v>
                </c:pt>
                <c:pt idx="230">
                  <c:v>23132</c:v>
                </c:pt>
                <c:pt idx="231">
                  <c:v>23139.5</c:v>
                </c:pt>
                <c:pt idx="232">
                  <c:v>23147</c:v>
                </c:pt>
                <c:pt idx="233">
                  <c:v>23154</c:v>
                </c:pt>
                <c:pt idx="234">
                  <c:v>23156.5</c:v>
                </c:pt>
                <c:pt idx="235">
                  <c:v>23159</c:v>
                </c:pt>
                <c:pt idx="236">
                  <c:v>23166.5</c:v>
                </c:pt>
                <c:pt idx="237">
                  <c:v>23169</c:v>
                </c:pt>
                <c:pt idx="238">
                  <c:v>23171</c:v>
                </c:pt>
                <c:pt idx="239">
                  <c:v>23171.5</c:v>
                </c:pt>
                <c:pt idx="240">
                  <c:v>23188.5</c:v>
                </c:pt>
                <c:pt idx="241">
                  <c:v>23193</c:v>
                </c:pt>
                <c:pt idx="242">
                  <c:v>23195.5</c:v>
                </c:pt>
                <c:pt idx="243">
                  <c:v>23198</c:v>
                </c:pt>
                <c:pt idx="244">
                  <c:v>23205.5</c:v>
                </c:pt>
                <c:pt idx="245">
                  <c:v>23210.5</c:v>
                </c:pt>
                <c:pt idx="246">
                  <c:v>23213</c:v>
                </c:pt>
                <c:pt idx="247">
                  <c:v>23227.5</c:v>
                </c:pt>
                <c:pt idx="248">
                  <c:v>23239</c:v>
                </c:pt>
                <c:pt idx="249">
                  <c:v>23242</c:v>
                </c:pt>
                <c:pt idx="250">
                  <c:v>23261.5</c:v>
                </c:pt>
                <c:pt idx="251">
                  <c:v>23298</c:v>
                </c:pt>
                <c:pt idx="252">
                  <c:v>23300.5</c:v>
                </c:pt>
                <c:pt idx="253">
                  <c:v>23327.5</c:v>
                </c:pt>
                <c:pt idx="254">
                  <c:v>23330</c:v>
                </c:pt>
                <c:pt idx="255">
                  <c:v>23342</c:v>
                </c:pt>
                <c:pt idx="256">
                  <c:v>23342</c:v>
                </c:pt>
                <c:pt idx="257">
                  <c:v>23359</c:v>
                </c:pt>
                <c:pt idx="258">
                  <c:v>23386</c:v>
                </c:pt>
                <c:pt idx="259">
                  <c:v>23386</c:v>
                </c:pt>
                <c:pt idx="260">
                  <c:v>23795</c:v>
                </c:pt>
                <c:pt idx="261">
                  <c:v>23797.5</c:v>
                </c:pt>
                <c:pt idx="262">
                  <c:v>23817</c:v>
                </c:pt>
                <c:pt idx="263">
                  <c:v>23822</c:v>
                </c:pt>
                <c:pt idx="264">
                  <c:v>23831.5</c:v>
                </c:pt>
                <c:pt idx="265">
                  <c:v>23836.5</c:v>
                </c:pt>
                <c:pt idx="266">
                  <c:v>23946.5</c:v>
                </c:pt>
                <c:pt idx="267">
                  <c:v>23949</c:v>
                </c:pt>
                <c:pt idx="268">
                  <c:v>23951</c:v>
                </c:pt>
                <c:pt idx="269">
                  <c:v>23953.5</c:v>
                </c:pt>
                <c:pt idx="270">
                  <c:v>23956</c:v>
                </c:pt>
                <c:pt idx="271">
                  <c:v>23961</c:v>
                </c:pt>
                <c:pt idx="272">
                  <c:v>23963.5</c:v>
                </c:pt>
                <c:pt idx="273">
                  <c:v>24049</c:v>
                </c:pt>
                <c:pt idx="274">
                  <c:v>24912</c:v>
                </c:pt>
                <c:pt idx="275">
                  <c:v>25763</c:v>
                </c:pt>
                <c:pt idx="276">
                  <c:v>26753</c:v>
                </c:pt>
                <c:pt idx="277">
                  <c:v>27621</c:v>
                </c:pt>
                <c:pt idx="278">
                  <c:v>27713.5</c:v>
                </c:pt>
                <c:pt idx="279">
                  <c:v>27723.5</c:v>
                </c:pt>
                <c:pt idx="280">
                  <c:v>28376.5</c:v>
                </c:pt>
                <c:pt idx="281">
                  <c:v>28467</c:v>
                </c:pt>
                <c:pt idx="282">
                  <c:v>28467</c:v>
                </c:pt>
                <c:pt idx="283">
                  <c:v>28467</c:v>
                </c:pt>
                <c:pt idx="284">
                  <c:v>28594</c:v>
                </c:pt>
                <c:pt idx="285">
                  <c:v>28611</c:v>
                </c:pt>
                <c:pt idx="286">
                  <c:v>29313</c:v>
                </c:pt>
                <c:pt idx="287">
                  <c:v>29330</c:v>
                </c:pt>
                <c:pt idx="288">
                  <c:v>29354.5</c:v>
                </c:pt>
                <c:pt idx="289">
                  <c:v>29442.5</c:v>
                </c:pt>
                <c:pt idx="290">
                  <c:v>29442.5</c:v>
                </c:pt>
                <c:pt idx="291">
                  <c:v>29447.5</c:v>
                </c:pt>
                <c:pt idx="292">
                  <c:v>30129.5</c:v>
                </c:pt>
                <c:pt idx="293">
                  <c:v>30232</c:v>
                </c:pt>
                <c:pt idx="294">
                  <c:v>30237</c:v>
                </c:pt>
                <c:pt idx="295">
                  <c:v>31195.5</c:v>
                </c:pt>
                <c:pt idx="296">
                  <c:v>31234.5</c:v>
                </c:pt>
                <c:pt idx="297">
                  <c:v>31264</c:v>
                </c:pt>
                <c:pt idx="298">
                  <c:v>31941.5</c:v>
                </c:pt>
                <c:pt idx="299">
                  <c:v>31961</c:v>
                </c:pt>
                <c:pt idx="300">
                  <c:v>32005</c:v>
                </c:pt>
                <c:pt idx="301">
                  <c:v>32080.5</c:v>
                </c:pt>
                <c:pt idx="302">
                  <c:v>33034</c:v>
                </c:pt>
                <c:pt idx="303">
                  <c:v>33092.5</c:v>
                </c:pt>
                <c:pt idx="304">
                  <c:v>33775</c:v>
                </c:pt>
                <c:pt idx="305">
                  <c:v>33777.5</c:v>
                </c:pt>
                <c:pt idx="306">
                  <c:v>33789.5</c:v>
                </c:pt>
                <c:pt idx="307">
                  <c:v>33792</c:v>
                </c:pt>
                <c:pt idx="308">
                  <c:v>33836</c:v>
                </c:pt>
                <c:pt idx="309">
                  <c:v>33838.5</c:v>
                </c:pt>
                <c:pt idx="310">
                  <c:v>33863</c:v>
                </c:pt>
                <c:pt idx="311">
                  <c:v>33863</c:v>
                </c:pt>
                <c:pt idx="312">
                  <c:v>33865.5</c:v>
                </c:pt>
                <c:pt idx="313">
                  <c:v>33865.5</c:v>
                </c:pt>
                <c:pt idx="314">
                  <c:v>33865.5</c:v>
                </c:pt>
                <c:pt idx="315">
                  <c:v>33865.5</c:v>
                </c:pt>
                <c:pt idx="316">
                  <c:v>33868</c:v>
                </c:pt>
                <c:pt idx="317">
                  <c:v>33868</c:v>
                </c:pt>
                <c:pt idx="318">
                  <c:v>33868</c:v>
                </c:pt>
                <c:pt idx="319">
                  <c:v>33868</c:v>
                </c:pt>
                <c:pt idx="320">
                  <c:v>33904.5</c:v>
                </c:pt>
                <c:pt idx="321">
                  <c:v>33907</c:v>
                </c:pt>
                <c:pt idx="322">
                  <c:v>34543</c:v>
                </c:pt>
                <c:pt idx="323">
                  <c:v>34601.5</c:v>
                </c:pt>
                <c:pt idx="324">
                  <c:v>34601.5</c:v>
                </c:pt>
                <c:pt idx="325">
                  <c:v>34601.5</c:v>
                </c:pt>
                <c:pt idx="326">
                  <c:v>34641.5</c:v>
                </c:pt>
                <c:pt idx="327">
                  <c:v>34651</c:v>
                </c:pt>
                <c:pt idx="328">
                  <c:v>34662.5</c:v>
                </c:pt>
                <c:pt idx="329">
                  <c:v>34670</c:v>
                </c:pt>
                <c:pt idx="330">
                  <c:v>34733.5</c:v>
                </c:pt>
                <c:pt idx="331">
                  <c:v>34736</c:v>
                </c:pt>
                <c:pt idx="332">
                  <c:v>34736</c:v>
                </c:pt>
                <c:pt idx="333">
                  <c:v>34762.5</c:v>
                </c:pt>
                <c:pt idx="334">
                  <c:v>34765</c:v>
                </c:pt>
                <c:pt idx="335">
                  <c:v>34800</c:v>
                </c:pt>
                <c:pt idx="336">
                  <c:v>34809</c:v>
                </c:pt>
                <c:pt idx="337">
                  <c:v>34811.5</c:v>
                </c:pt>
                <c:pt idx="338">
                  <c:v>35428</c:v>
                </c:pt>
                <c:pt idx="339">
                  <c:v>35536</c:v>
                </c:pt>
                <c:pt idx="340">
                  <c:v>35542.5</c:v>
                </c:pt>
                <c:pt idx="341">
                  <c:v>35562</c:v>
                </c:pt>
                <c:pt idx="342">
                  <c:v>35572</c:v>
                </c:pt>
                <c:pt idx="343">
                  <c:v>35574.5</c:v>
                </c:pt>
                <c:pt idx="344">
                  <c:v>35682</c:v>
                </c:pt>
                <c:pt idx="345">
                  <c:v>35682</c:v>
                </c:pt>
                <c:pt idx="346">
                  <c:v>35682</c:v>
                </c:pt>
                <c:pt idx="347">
                  <c:v>36321</c:v>
                </c:pt>
                <c:pt idx="348">
                  <c:v>36442.5</c:v>
                </c:pt>
                <c:pt idx="349">
                  <c:v>36507</c:v>
                </c:pt>
                <c:pt idx="350">
                  <c:v>36630.5</c:v>
                </c:pt>
                <c:pt idx="351">
                  <c:v>36630.5</c:v>
                </c:pt>
                <c:pt idx="352">
                  <c:v>36630.5</c:v>
                </c:pt>
                <c:pt idx="353">
                  <c:v>38216</c:v>
                </c:pt>
                <c:pt idx="354">
                  <c:v>38438</c:v>
                </c:pt>
                <c:pt idx="355">
                  <c:v>39128</c:v>
                </c:pt>
                <c:pt idx="356">
                  <c:v>39198</c:v>
                </c:pt>
              </c:numCache>
            </c:numRef>
          </c:xVal>
          <c:yVal>
            <c:numRef>
              <c:f>'A (old)'!$O$21:$O$536</c:f>
              <c:numCache>
                <c:formatCode>General</c:formatCode>
                <c:ptCount val="516"/>
                <c:pt idx="36">
                  <c:v>-2.1433236062428501E-2</c:v>
                </c:pt>
                <c:pt idx="37">
                  <c:v>-2.1405208978048401E-2</c:v>
                </c:pt>
                <c:pt idx="38">
                  <c:v>-2.1377181893668301E-2</c:v>
                </c:pt>
                <c:pt idx="292">
                  <c:v>0.17570367005033843</c:v>
                </c:pt>
                <c:pt idx="293">
                  <c:v>0.17685278050992265</c:v>
                </c:pt>
                <c:pt idx="294">
                  <c:v>0.17690883467868285</c:v>
                </c:pt>
                <c:pt idx="295">
                  <c:v>0.18765441883001427</c:v>
                </c:pt>
                <c:pt idx="296">
                  <c:v>0.18809164134634387</c:v>
                </c:pt>
                <c:pt idx="297">
                  <c:v>0.18842236094202908</c:v>
                </c:pt>
                <c:pt idx="298">
                  <c:v>0.19601770080903691</c:v>
                </c:pt>
                <c:pt idx="299">
                  <c:v>0.19623631206720171</c:v>
                </c:pt>
                <c:pt idx="300">
                  <c:v>0.19672958875229157</c:v>
                </c:pt>
                <c:pt idx="301">
                  <c:v>0.19757600670057063</c:v>
                </c:pt>
                <c:pt idx="302">
                  <c:v>0.20826553668314185</c:v>
                </c:pt>
                <c:pt idx="303">
                  <c:v>0.20892137045763626</c:v>
                </c:pt>
                <c:pt idx="304">
                  <c:v>0.21657276449340429</c:v>
                </c:pt>
                <c:pt idx="305">
                  <c:v>0.21660079157778445</c:v>
                </c:pt>
                <c:pt idx="306">
                  <c:v>0.21673532158280889</c:v>
                </c:pt>
                <c:pt idx="307">
                  <c:v>0.21676334866718899</c:v>
                </c:pt>
                <c:pt idx="308">
                  <c:v>0.2172566253522788</c:v>
                </c:pt>
                <c:pt idx="309">
                  <c:v>0.21728465243665895</c:v>
                </c:pt>
                <c:pt idx="310">
                  <c:v>0.21755931786358396</c:v>
                </c:pt>
                <c:pt idx="311">
                  <c:v>0.21755931786358396</c:v>
                </c:pt>
                <c:pt idx="312">
                  <c:v>0.21758734494796406</c:v>
                </c:pt>
                <c:pt idx="313">
                  <c:v>0.21758734494796406</c:v>
                </c:pt>
                <c:pt idx="314">
                  <c:v>0.21758734494796406</c:v>
                </c:pt>
                <c:pt idx="315">
                  <c:v>0.21758734494796406</c:v>
                </c:pt>
                <c:pt idx="316">
                  <c:v>0.21761537203234416</c:v>
                </c:pt>
                <c:pt idx="317">
                  <c:v>0.21761537203234416</c:v>
                </c:pt>
                <c:pt idx="318">
                  <c:v>0.21761537203234416</c:v>
                </c:pt>
                <c:pt idx="319">
                  <c:v>0.21761537203234416</c:v>
                </c:pt>
                <c:pt idx="320">
                  <c:v>0.21802456746429366</c:v>
                </c:pt>
                <c:pt idx="321">
                  <c:v>0.21805259454867376</c:v>
                </c:pt>
                <c:pt idx="322">
                  <c:v>0.22518268481497189</c:v>
                </c:pt>
                <c:pt idx="323">
                  <c:v>0.2258385185894663</c:v>
                </c:pt>
                <c:pt idx="324">
                  <c:v>0.2258385185894663</c:v>
                </c:pt>
                <c:pt idx="325">
                  <c:v>0.2258385185894663</c:v>
                </c:pt>
                <c:pt idx="326">
                  <c:v>0.22628695193954795</c:v>
                </c:pt>
                <c:pt idx="327">
                  <c:v>0.22639345486019236</c:v>
                </c:pt>
                <c:pt idx="328">
                  <c:v>0.2265223794483408</c:v>
                </c:pt>
                <c:pt idx="329">
                  <c:v>0.2266064607014811</c:v>
                </c:pt>
                <c:pt idx="330">
                  <c:v>0.22731834864473571</c:v>
                </c:pt>
                <c:pt idx="331">
                  <c:v>0.22734637572911581</c:v>
                </c:pt>
                <c:pt idx="332">
                  <c:v>0.22734637572911581</c:v>
                </c:pt>
                <c:pt idx="333">
                  <c:v>0.22764346282354492</c:v>
                </c:pt>
                <c:pt idx="334">
                  <c:v>0.22767148990792502</c:v>
                </c:pt>
                <c:pt idx="335">
                  <c:v>0.22806386908924647</c:v>
                </c:pt>
                <c:pt idx="336">
                  <c:v>0.22816476659301482</c:v>
                </c:pt>
                <c:pt idx="337">
                  <c:v>0.22819279367739492</c:v>
                </c:pt>
                <c:pt idx="338">
                  <c:v>0.23510427268552825</c:v>
                </c:pt>
                <c:pt idx="339">
                  <c:v>0.23631504273074871</c:v>
                </c:pt>
                <c:pt idx="340">
                  <c:v>0.23638791315013696</c:v>
                </c:pt>
                <c:pt idx="341">
                  <c:v>0.23660652440830177</c:v>
                </c:pt>
                <c:pt idx="342">
                  <c:v>0.23671863274582222</c:v>
                </c:pt>
                <c:pt idx="343">
                  <c:v>0.23674665983020232</c:v>
                </c:pt>
                <c:pt idx="344">
                  <c:v>0.23795182445854673</c:v>
                </c:pt>
                <c:pt idx="345">
                  <c:v>0.23795182445854673</c:v>
                </c:pt>
                <c:pt idx="346">
                  <c:v>0.23795182445854673</c:v>
                </c:pt>
                <c:pt idx="347">
                  <c:v>0.24511554722610102</c:v>
                </c:pt>
                <c:pt idx="348">
                  <c:v>0.24647766352697398</c:v>
                </c:pt>
                <c:pt idx="349">
                  <c:v>0.24720076230398064</c:v>
                </c:pt>
                <c:pt idx="350">
                  <c:v>0.2485853002723577</c:v>
                </c:pt>
                <c:pt idx="351">
                  <c:v>0.2485853002723577</c:v>
                </c:pt>
                <c:pt idx="352">
                  <c:v>0.2485853002723577</c:v>
                </c:pt>
                <c:pt idx="353">
                  <c:v>0.2663600771862189</c:v>
                </c:pt>
                <c:pt idx="354">
                  <c:v>0.26884888227917203</c:v>
                </c:pt>
                <c:pt idx="355">
                  <c:v>0.27658435756808036</c:v>
                </c:pt>
                <c:pt idx="356">
                  <c:v>0.27736911593072328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1406-4BB8-914A-C23A9CD9A088}"/>
            </c:ext>
          </c:extLst>
        </c:ser>
        <c:ser>
          <c:idx val="8"/>
          <c:order val="8"/>
          <c:tx>
            <c:strRef>
              <c:f>'A (old)'!$P$20</c:f>
              <c:strCache>
                <c:ptCount val="1"/>
                <c:pt idx="0">
                  <c:v>Q.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(old)'!$F$21:$F$536</c:f>
              <c:numCache>
                <c:formatCode>General</c:formatCode>
                <c:ptCount val="516"/>
                <c:pt idx="0">
                  <c:v>-21664.5</c:v>
                </c:pt>
                <c:pt idx="1">
                  <c:v>-9992</c:v>
                </c:pt>
                <c:pt idx="2">
                  <c:v>-9080</c:v>
                </c:pt>
                <c:pt idx="3">
                  <c:v>-9077.5</c:v>
                </c:pt>
                <c:pt idx="4">
                  <c:v>-7392.5</c:v>
                </c:pt>
                <c:pt idx="5">
                  <c:v>-2775</c:v>
                </c:pt>
                <c:pt idx="6">
                  <c:v>-254</c:v>
                </c:pt>
                <c:pt idx="7">
                  <c:v>-232</c:v>
                </c:pt>
                <c:pt idx="8">
                  <c:v>-229.5</c:v>
                </c:pt>
                <c:pt idx="9">
                  <c:v>-66</c:v>
                </c:pt>
                <c:pt idx="10">
                  <c:v>0</c:v>
                </c:pt>
                <c:pt idx="11">
                  <c:v>692</c:v>
                </c:pt>
                <c:pt idx="12">
                  <c:v>746</c:v>
                </c:pt>
                <c:pt idx="13">
                  <c:v>4384</c:v>
                </c:pt>
                <c:pt idx="14">
                  <c:v>4408.5</c:v>
                </c:pt>
                <c:pt idx="15">
                  <c:v>4447.5</c:v>
                </c:pt>
                <c:pt idx="16">
                  <c:v>4448</c:v>
                </c:pt>
                <c:pt idx="17">
                  <c:v>4460</c:v>
                </c:pt>
                <c:pt idx="18">
                  <c:v>4467</c:v>
                </c:pt>
                <c:pt idx="19">
                  <c:v>5310.5</c:v>
                </c:pt>
                <c:pt idx="20">
                  <c:v>5313</c:v>
                </c:pt>
                <c:pt idx="21">
                  <c:v>5342.5</c:v>
                </c:pt>
                <c:pt idx="22">
                  <c:v>6215.5</c:v>
                </c:pt>
                <c:pt idx="23">
                  <c:v>7142</c:v>
                </c:pt>
                <c:pt idx="24">
                  <c:v>7144.5</c:v>
                </c:pt>
                <c:pt idx="25">
                  <c:v>7993</c:v>
                </c:pt>
                <c:pt idx="26">
                  <c:v>8071</c:v>
                </c:pt>
                <c:pt idx="27">
                  <c:v>8088</c:v>
                </c:pt>
                <c:pt idx="28">
                  <c:v>8110</c:v>
                </c:pt>
                <c:pt idx="29">
                  <c:v>8829</c:v>
                </c:pt>
                <c:pt idx="30">
                  <c:v>9873</c:v>
                </c:pt>
                <c:pt idx="31">
                  <c:v>10677.5</c:v>
                </c:pt>
                <c:pt idx="32">
                  <c:v>11391.5</c:v>
                </c:pt>
                <c:pt idx="33">
                  <c:v>11411</c:v>
                </c:pt>
                <c:pt idx="34">
                  <c:v>11628.5</c:v>
                </c:pt>
                <c:pt idx="35">
                  <c:v>12494</c:v>
                </c:pt>
                <c:pt idx="36">
                  <c:v>12545</c:v>
                </c:pt>
                <c:pt idx="37">
                  <c:v>12547.5</c:v>
                </c:pt>
                <c:pt idx="38">
                  <c:v>12550</c:v>
                </c:pt>
                <c:pt idx="39">
                  <c:v>13391.5</c:v>
                </c:pt>
                <c:pt idx="40">
                  <c:v>13408.5</c:v>
                </c:pt>
                <c:pt idx="41">
                  <c:v>13411</c:v>
                </c:pt>
                <c:pt idx="42">
                  <c:v>13924.5</c:v>
                </c:pt>
                <c:pt idx="43">
                  <c:v>14103</c:v>
                </c:pt>
                <c:pt idx="44">
                  <c:v>14103</c:v>
                </c:pt>
                <c:pt idx="45">
                  <c:v>14105.5</c:v>
                </c:pt>
                <c:pt idx="46">
                  <c:v>14108</c:v>
                </c:pt>
                <c:pt idx="47">
                  <c:v>14132.5</c:v>
                </c:pt>
                <c:pt idx="48">
                  <c:v>14134.5</c:v>
                </c:pt>
                <c:pt idx="49">
                  <c:v>14137</c:v>
                </c:pt>
                <c:pt idx="50">
                  <c:v>14139.5</c:v>
                </c:pt>
                <c:pt idx="51">
                  <c:v>14144.5</c:v>
                </c:pt>
                <c:pt idx="52">
                  <c:v>14193.5</c:v>
                </c:pt>
                <c:pt idx="53">
                  <c:v>14208</c:v>
                </c:pt>
                <c:pt idx="54">
                  <c:v>14235</c:v>
                </c:pt>
                <c:pt idx="55">
                  <c:v>14235</c:v>
                </c:pt>
                <c:pt idx="56">
                  <c:v>14274</c:v>
                </c:pt>
                <c:pt idx="57">
                  <c:v>15073.5</c:v>
                </c:pt>
                <c:pt idx="58">
                  <c:v>15078.5</c:v>
                </c:pt>
                <c:pt idx="59">
                  <c:v>15098</c:v>
                </c:pt>
                <c:pt idx="60">
                  <c:v>15098</c:v>
                </c:pt>
                <c:pt idx="61">
                  <c:v>15147</c:v>
                </c:pt>
                <c:pt idx="62">
                  <c:v>15186</c:v>
                </c:pt>
                <c:pt idx="63">
                  <c:v>15205.5</c:v>
                </c:pt>
                <c:pt idx="64">
                  <c:v>15230</c:v>
                </c:pt>
                <c:pt idx="65">
                  <c:v>15247</c:v>
                </c:pt>
                <c:pt idx="66">
                  <c:v>15914.5</c:v>
                </c:pt>
                <c:pt idx="67">
                  <c:v>15917</c:v>
                </c:pt>
                <c:pt idx="68">
                  <c:v>15921.5</c:v>
                </c:pt>
                <c:pt idx="69">
                  <c:v>15922</c:v>
                </c:pt>
                <c:pt idx="70">
                  <c:v>16012.5</c:v>
                </c:pt>
                <c:pt idx="71">
                  <c:v>16012.5</c:v>
                </c:pt>
                <c:pt idx="72">
                  <c:v>16012.5</c:v>
                </c:pt>
                <c:pt idx="73">
                  <c:v>16025</c:v>
                </c:pt>
                <c:pt idx="74">
                  <c:v>16027.5</c:v>
                </c:pt>
                <c:pt idx="75">
                  <c:v>16034.5</c:v>
                </c:pt>
                <c:pt idx="76">
                  <c:v>16034.5</c:v>
                </c:pt>
                <c:pt idx="77">
                  <c:v>16034.5</c:v>
                </c:pt>
                <c:pt idx="78">
                  <c:v>16034.5</c:v>
                </c:pt>
                <c:pt idx="79">
                  <c:v>16171</c:v>
                </c:pt>
                <c:pt idx="80">
                  <c:v>16729</c:v>
                </c:pt>
                <c:pt idx="81">
                  <c:v>17638.5</c:v>
                </c:pt>
                <c:pt idx="82">
                  <c:v>17658</c:v>
                </c:pt>
                <c:pt idx="83">
                  <c:v>17738.5</c:v>
                </c:pt>
                <c:pt idx="84">
                  <c:v>17738.5</c:v>
                </c:pt>
                <c:pt idx="85">
                  <c:v>17772.5</c:v>
                </c:pt>
                <c:pt idx="86">
                  <c:v>17772.5</c:v>
                </c:pt>
                <c:pt idx="87">
                  <c:v>17790</c:v>
                </c:pt>
                <c:pt idx="88">
                  <c:v>17814</c:v>
                </c:pt>
                <c:pt idx="89">
                  <c:v>17814</c:v>
                </c:pt>
                <c:pt idx="90">
                  <c:v>17819</c:v>
                </c:pt>
                <c:pt idx="91">
                  <c:v>18628.5</c:v>
                </c:pt>
                <c:pt idx="92">
                  <c:v>18628.5</c:v>
                </c:pt>
                <c:pt idx="93">
                  <c:v>18633.5</c:v>
                </c:pt>
                <c:pt idx="94">
                  <c:v>18633.5</c:v>
                </c:pt>
                <c:pt idx="95">
                  <c:v>18640.5</c:v>
                </c:pt>
                <c:pt idx="96">
                  <c:v>18640.5</c:v>
                </c:pt>
                <c:pt idx="97">
                  <c:v>18643</c:v>
                </c:pt>
                <c:pt idx="98">
                  <c:v>18643</c:v>
                </c:pt>
                <c:pt idx="99">
                  <c:v>18680</c:v>
                </c:pt>
                <c:pt idx="100">
                  <c:v>18682</c:v>
                </c:pt>
                <c:pt idx="101">
                  <c:v>18682</c:v>
                </c:pt>
                <c:pt idx="102">
                  <c:v>18684.5</c:v>
                </c:pt>
                <c:pt idx="103">
                  <c:v>18684.5</c:v>
                </c:pt>
                <c:pt idx="104">
                  <c:v>18687</c:v>
                </c:pt>
                <c:pt idx="105">
                  <c:v>18687</c:v>
                </c:pt>
                <c:pt idx="106">
                  <c:v>18689.5</c:v>
                </c:pt>
                <c:pt idx="107">
                  <c:v>18689.5</c:v>
                </c:pt>
                <c:pt idx="108">
                  <c:v>18697</c:v>
                </c:pt>
                <c:pt idx="109">
                  <c:v>18729</c:v>
                </c:pt>
                <c:pt idx="110">
                  <c:v>18758</c:v>
                </c:pt>
                <c:pt idx="111">
                  <c:v>18758</c:v>
                </c:pt>
                <c:pt idx="112">
                  <c:v>18758</c:v>
                </c:pt>
                <c:pt idx="113">
                  <c:v>18758</c:v>
                </c:pt>
                <c:pt idx="114">
                  <c:v>18758</c:v>
                </c:pt>
                <c:pt idx="115">
                  <c:v>18763</c:v>
                </c:pt>
                <c:pt idx="116">
                  <c:v>18763</c:v>
                </c:pt>
                <c:pt idx="117">
                  <c:v>18780</c:v>
                </c:pt>
                <c:pt idx="118">
                  <c:v>19350</c:v>
                </c:pt>
                <c:pt idx="119">
                  <c:v>19350</c:v>
                </c:pt>
                <c:pt idx="120">
                  <c:v>19538</c:v>
                </c:pt>
                <c:pt idx="121">
                  <c:v>19538</c:v>
                </c:pt>
                <c:pt idx="122">
                  <c:v>19540.5</c:v>
                </c:pt>
                <c:pt idx="123">
                  <c:v>19540.5</c:v>
                </c:pt>
                <c:pt idx="124">
                  <c:v>19577</c:v>
                </c:pt>
                <c:pt idx="125">
                  <c:v>19577</c:v>
                </c:pt>
                <c:pt idx="126">
                  <c:v>19579.5</c:v>
                </c:pt>
                <c:pt idx="127">
                  <c:v>19579.5</c:v>
                </c:pt>
                <c:pt idx="128">
                  <c:v>19606.5</c:v>
                </c:pt>
                <c:pt idx="129">
                  <c:v>19623.5</c:v>
                </c:pt>
                <c:pt idx="130">
                  <c:v>19628.5</c:v>
                </c:pt>
                <c:pt idx="131">
                  <c:v>19628.5</c:v>
                </c:pt>
                <c:pt idx="132">
                  <c:v>19631</c:v>
                </c:pt>
                <c:pt idx="133">
                  <c:v>19638</c:v>
                </c:pt>
                <c:pt idx="134">
                  <c:v>19638</c:v>
                </c:pt>
                <c:pt idx="135">
                  <c:v>19687</c:v>
                </c:pt>
                <c:pt idx="136">
                  <c:v>19687</c:v>
                </c:pt>
                <c:pt idx="137">
                  <c:v>20367</c:v>
                </c:pt>
                <c:pt idx="138">
                  <c:v>20367</c:v>
                </c:pt>
                <c:pt idx="139">
                  <c:v>20433</c:v>
                </c:pt>
                <c:pt idx="140">
                  <c:v>20433</c:v>
                </c:pt>
                <c:pt idx="141">
                  <c:v>20491.5</c:v>
                </c:pt>
                <c:pt idx="142">
                  <c:v>20491.5</c:v>
                </c:pt>
                <c:pt idx="143">
                  <c:v>20491.5</c:v>
                </c:pt>
                <c:pt idx="144">
                  <c:v>20499</c:v>
                </c:pt>
                <c:pt idx="145">
                  <c:v>20506</c:v>
                </c:pt>
                <c:pt idx="146">
                  <c:v>20506</c:v>
                </c:pt>
                <c:pt idx="147">
                  <c:v>20506</c:v>
                </c:pt>
                <c:pt idx="148">
                  <c:v>21278.5</c:v>
                </c:pt>
                <c:pt idx="149">
                  <c:v>21278.5</c:v>
                </c:pt>
                <c:pt idx="150">
                  <c:v>21278.5</c:v>
                </c:pt>
                <c:pt idx="151">
                  <c:v>21279</c:v>
                </c:pt>
                <c:pt idx="152">
                  <c:v>21279</c:v>
                </c:pt>
                <c:pt idx="153">
                  <c:v>21279</c:v>
                </c:pt>
                <c:pt idx="154">
                  <c:v>21323</c:v>
                </c:pt>
                <c:pt idx="155">
                  <c:v>21323</c:v>
                </c:pt>
                <c:pt idx="156">
                  <c:v>21381.5</c:v>
                </c:pt>
                <c:pt idx="157">
                  <c:v>21425.5</c:v>
                </c:pt>
                <c:pt idx="158">
                  <c:v>21428</c:v>
                </c:pt>
                <c:pt idx="159">
                  <c:v>22098</c:v>
                </c:pt>
                <c:pt idx="160">
                  <c:v>22168.5</c:v>
                </c:pt>
                <c:pt idx="161">
                  <c:v>22168.5</c:v>
                </c:pt>
                <c:pt idx="162">
                  <c:v>22168.5</c:v>
                </c:pt>
                <c:pt idx="163">
                  <c:v>22186</c:v>
                </c:pt>
                <c:pt idx="164">
                  <c:v>22186</c:v>
                </c:pt>
                <c:pt idx="165">
                  <c:v>22186</c:v>
                </c:pt>
                <c:pt idx="166">
                  <c:v>22220</c:v>
                </c:pt>
                <c:pt idx="167">
                  <c:v>22220</c:v>
                </c:pt>
                <c:pt idx="168">
                  <c:v>22220</c:v>
                </c:pt>
                <c:pt idx="169">
                  <c:v>22220</c:v>
                </c:pt>
                <c:pt idx="170">
                  <c:v>22222.5</c:v>
                </c:pt>
                <c:pt idx="171">
                  <c:v>22227.5</c:v>
                </c:pt>
                <c:pt idx="172">
                  <c:v>22237.5</c:v>
                </c:pt>
                <c:pt idx="173">
                  <c:v>22242</c:v>
                </c:pt>
                <c:pt idx="174">
                  <c:v>22247</c:v>
                </c:pt>
                <c:pt idx="175">
                  <c:v>22249.5</c:v>
                </c:pt>
                <c:pt idx="176">
                  <c:v>22252</c:v>
                </c:pt>
                <c:pt idx="177">
                  <c:v>22254</c:v>
                </c:pt>
                <c:pt idx="178">
                  <c:v>22269</c:v>
                </c:pt>
                <c:pt idx="179">
                  <c:v>22269</c:v>
                </c:pt>
                <c:pt idx="180">
                  <c:v>22274</c:v>
                </c:pt>
                <c:pt idx="181">
                  <c:v>22276.5</c:v>
                </c:pt>
                <c:pt idx="182">
                  <c:v>22283.5</c:v>
                </c:pt>
                <c:pt idx="183">
                  <c:v>22286</c:v>
                </c:pt>
                <c:pt idx="184">
                  <c:v>22288.5</c:v>
                </c:pt>
                <c:pt idx="185">
                  <c:v>22291</c:v>
                </c:pt>
                <c:pt idx="186">
                  <c:v>22296</c:v>
                </c:pt>
                <c:pt idx="187">
                  <c:v>22298</c:v>
                </c:pt>
                <c:pt idx="188">
                  <c:v>22300.5</c:v>
                </c:pt>
                <c:pt idx="189">
                  <c:v>22313</c:v>
                </c:pt>
                <c:pt idx="190">
                  <c:v>22318</c:v>
                </c:pt>
                <c:pt idx="191">
                  <c:v>22327.5</c:v>
                </c:pt>
                <c:pt idx="192">
                  <c:v>22330</c:v>
                </c:pt>
                <c:pt idx="193">
                  <c:v>22344.5</c:v>
                </c:pt>
                <c:pt idx="194">
                  <c:v>22352</c:v>
                </c:pt>
                <c:pt idx="195">
                  <c:v>22352</c:v>
                </c:pt>
                <c:pt idx="196">
                  <c:v>22354.5</c:v>
                </c:pt>
                <c:pt idx="197">
                  <c:v>22357</c:v>
                </c:pt>
                <c:pt idx="198">
                  <c:v>22362</c:v>
                </c:pt>
                <c:pt idx="199">
                  <c:v>22366.5</c:v>
                </c:pt>
                <c:pt idx="200">
                  <c:v>22366.5</c:v>
                </c:pt>
                <c:pt idx="201">
                  <c:v>22371.5</c:v>
                </c:pt>
                <c:pt idx="202">
                  <c:v>22374</c:v>
                </c:pt>
                <c:pt idx="203">
                  <c:v>22376.5</c:v>
                </c:pt>
                <c:pt idx="204">
                  <c:v>22388.5</c:v>
                </c:pt>
                <c:pt idx="205">
                  <c:v>22405.5</c:v>
                </c:pt>
                <c:pt idx="206">
                  <c:v>22420</c:v>
                </c:pt>
                <c:pt idx="207">
                  <c:v>22422.5</c:v>
                </c:pt>
                <c:pt idx="208">
                  <c:v>22432.5</c:v>
                </c:pt>
                <c:pt idx="209">
                  <c:v>22434.5</c:v>
                </c:pt>
                <c:pt idx="210">
                  <c:v>22437.5</c:v>
                </c:pt>
                <c:pt idx="211">
                  <c:v>22471</c:v>
                </c:pt>
                <c:pt idx="212">
                  <c:v>22824.5</c:v>
                </c:pt>
                <c:pt idx="213">
                  <c:v>22939</c:v>
                </c:pt>
                <c:pt idx="214">
                  <c:v>22963.5</c:v>
                </c:pt>
                <c:pt idx="215">
                  <c:v>22968.5</c:v>
                </c:pt>
                <c:pt idx="216">
                  <c:v>22971</c:v>
                </c:pt>
                <c:pt idx="217">
                  <c:v>22995.5</c:v>
                </c:pt>
                <c:pt idx="218">
                  <c:v>23027</c:v>
                </c:pt>
                <c:pt idx="219">
                  <c:v>23041.5</c:v>
                </c:pt>
                <c:pt idx="220">
                  <c:v>23083.5</c:v>
                </c:pt>
                <c:pt idx="221">
                  <c:v>23098</c:v>
                </c:pt>
                <c:pt idx="222">
                  <c:v>23100.5</c:v>
                </c:pt>
                <c:pt idx="223">
                  <c:v>23103</c:v>
                </c:pt>
                <c:pt idx="224">
                  <c:v>23105</c:v>
                </c:pt>
                <c:pt idx="225">
                  <c:v>23105.5</c:v>
                </c:pt>
                <c:pt idx="226">
                  <c:v>23107.5</c:v>
                </c:pt>
                <c:pt idx="227">
                  <c:v>23110</c:v>
                </c:pt>
                <c:pt idx="228">
                  <c:v>23125</c:v>
                </c:pt>
                <c:pt idx="229">
                  <c:v>23127.5</c:v>
                </c:pt>
                <c:pt idx="230">
                  <c:v>23132</c:v>
                </c:pt>
                <c:pt idx="231">
                  <c:v>23139.5</c:v>
                </c:pt>
                <c:pt idx="232">
                  <c:v>23147</c:v>
                </c:pt>
                <c:pt idx="233">
                  <c:v>23154</c:v>
                </c:pt>
                <c:pt idx="234">
                  <c:v>23156.5</c:v>
                </c:pt>
                <c:pt idx="235">
                  <c:v>23159</c:v>
                </c:pt>
                <c:pt idx="236">
                  <c:v>23166.5</c:v>
                </c:pt>
                <c:pt idx="237">
                  <c:v>23169</c:v>
                </c:pt>
                <c:pt idx="238">
                  <c:v>23171</c:v>
                </c:pt>
                <c:pt idx="239">
                  <c:v>23171.5</c:v>
                </c:pt>
                <c:pt idx="240">
                  <c:v>23188.5</c:v>
                </c:pt>
                <c:pt idx="241">
                  <c:v>23193</c:v>
                </c:pt>
                <c:pt idx="242">
                  <c:v>23195.5</c:v>
                </c:pt>
                <c:pt idx="243">
                  <c:v>23198</c:v>
                </c:pt>
                <c:pt idx="244">
                  <c:v>23205.5</c:v>
                </c:pt>
                <c:pt idx="245">
                  <c:v>23210.5</c:v>
                </c:pt>
                <c:pt idx="246">
                  <c:v>23213</c:v>
                </c:pt>
                <c:pt idx="247">
                  <c:v>23227.5</c:v>
                </c:pt>
                <c:pt idx="248">
                  <c:v>23239</c:v>
                </c:pt>
                <c:pt idx="249">
                  <c:v>23242</c:v>
                </c:pt>
                <c:pt idx="250">
                  <c:v>23261.5</c:v>
                </c:pt>
                <c:pt idx="251">
                  <c:v>23298</c:v>
                </c:pt>
                <c:pt idx="252">
                  <c:v>23300.5</c:v>
                </c:pt>
                <c:pt idx="253">
                  <c:v>23327.5</c:v>
                </c:pt>
                <c:pt idx="254">
                  <c:v>23330</c:v>
                </c:pt>
                <c:pt idx="255">
                  <c:v>23342</c:v>
                </c:pt>
                <c:pt idx="256">
                  <c:v>23342</c:v>
                </c:pt>
                <c:pt idx="257">
                  <c:v>23359</c:v>
                </c:pt>
                <c:pt idx="258">
                  <c:v>23386</c:v>
                </c:pt>
                <c:pt idx="259">
                  <c:v>23386</c:v>
                </c:pt>
                <c:pt idx="260">
                  <c:v>23795</c:v>
                </c:pt>
                <c:pt idx="261">
                  <c:v>23797.5</c:v>
                </c:pt>
                <c:pt idx="262">
                  <c:v>23817</c:v>
                </c:pt>
                <c:pt idx="263">
                  <c:v>23822</c:v>
                </c:pt>
                <c:pt idx="264">
                  <c:v>23831.5</c:v>
                </c:pt>
                <c:pt idx="265">
                  <c:v>23836.5</c:v>
                </c:pt>
                <c:pt idx="266">
                  <c:v>23946.5</c:v>
                </c:pt>
                <c:pt idx="267">
                  <c:v>23949</c:v>
                </c:pt>
                <c:pt idx="268">
                  <c:v>23951</c:v>
                </c:pt>
                <c:pt idx="269">
                  <c:v>23953.5</c:v>
                </c:pt>
                <c:pt idx="270">
                  <c:v>23956</c:v>
                </c:pt>
                <c:pt idx="271">
                  <c:v>23961</c:v>
                </c:pt>
                <c:pt idx="272">
                  <c:v>23963.5</c:v>
                </c:pt>
                <c:pt idx="273">
                  <c:v>24049</c:v>
                </c:pt>
                <c:pt idx="274">
                  <c:v>24912</c:v>
                </c:pt>
                <c:pt idx="275">
                  <c:v>25763</c:v>
                </c:pt>
                <c:pt idx="276">
                  <c:v>26753</c:v>
                </c:pt>
                <c:pt idx="277">
                  <c:v>27621</c:v>
                </c:pt>
                <c:pt idx="278">
                  <c:v>27713.5</c:v>
                </c:pt>
                <c:pt idx="279">
                  <c:v>27723.5</c:v>
                </c:pt>
                <c:pt idx="280">
                  <c:v>28376.5</c:v>
                </c:pt>
                <c:pt idx="281">
                  <c:v>28467</c:v>
                </c:pt>
                <c:pt idx="282">
                  <c:v>28467</c:v>
                </c:pt>
                <c:pt idx="283">
                  <c:v>28467</c:v>
                </c:pt>
                <c:pt idx="284">
                  <c:v>28594</c:v>
                </c:pt>
                <c:pt idx="285">
                  <c:v>28611</c:v>
                </c:pt>
                <c:pt idx="286">
                  <c:v>29313</c:v>
                </c:pt>
                <c:pt idx="287">
                  <c:v>29330</c:v>
                </c:pt>
                <c:pt idx="288">
                  <c:v>29354.5</c:v>
                </c:pt>
                <c:pt idx="289">
                  <c:v>29442.5</c:v>
                </c:pt>
                <c:pt idx="290">
                  <c:v>29442.5</c:v>
                </c:pt>
                <c:pt idx="291">
                  <c:v>29447.5</c:v>
                </c:pt>
                <c:pt idx="292">
                  <c:v>30129.5</c:v>
                </c:pt>
                <c:pt idx="293">
                  <c:v>30232</c:v>
                </c:pt>
                <c:pt idx="294">
                  <c:v>30237</c:v>
                </c:pt>
                <c:pt idx="295">
                  <c:v>31195.5</c:v>
                </c:pt>
                <c:pt idx="296">
                  <c:v>31234.5</c:v>
                </c:pt>
                <c:pt idx="297">
                  <c:v>31264</c:v>
                </c:pt>
                <c:pt idx="298">
                  <c:v>31941.5</c:v>
                </c:pt>
                <c:pt idx="299">
                  <c:v>31961</c:v>
                </c:pt>
                <c:pt idx="300">
                  <c:v>32005</c:v>
                </c:pt>
                <c:pt idx="301">
                  <c:v>32080.5</c:v>
                </c:pt>
                <c:pt idx="302">
                  <c:v>33034</c:v>
                </c:pt>
                <c:pt idx="303">
                  <c:v>33092.5</c:v>
                </c:pt>
                <c:pt idx="304">
                  <c:v>33775</c:v>
                </c:pt>
                <c:pt idx="305">
                  <c:v>33777.5</c:v>
                </c:pt>
                <c:pt idx="306">
                  <c:v>33789.5</c:v>
                </c:pt>
                <c:pt idx="307">
                  <c:v>33792</c:v>
                </c:pt>
                <c:pt idx="308">
                  <c:v>33836</c:v>
                </c:pt>
                <c:pt idx="309">
                  <c:v>33838.5</c:v>
                </c:pt>
                <c:pt idx="310">
                  <c:v>33863</c:v>
                </c:pt>
                <c:pt idx="311">
                  <c:v>33863</c:v>
                </c:pt>
                <c:pt idx="312">
                  <c:v>33865.5</c:v>
                </c:pt>
                <c:pt idx="313">
                  <c:v>33865.5</c:v>
                </c:pt>
                <c:pt idx="314">
                  <c:v>33865.5</c:v>
                </c:pt>
                <c:pt idx="315">
                  <c:v>33865.5</c:v>
                </c:pt>
                <c:pt idx="316">
                  <c:v>33868</c:v>
                </c:pt>
                <c:pt idx="317">
                  <c:v>33868</c:v>
                </c:pt>
                <c:pt idx="318">
                  <c:v>33868</c:v>
                </c:pt>
                <c:pt idx="319">
                  <c:v>33868</c:v>
                </c:pt>
                <c:pt idx="320">
                  <c:v>33904.5</c:v>
                </c:pt>
                <c:pt idx="321">
                  <c:v>33907</c:v>
                </c:pt>
                <c:pt idx="322">
                  <c:v>34543</c:v>
                </c:pt>
                <c:pt idx="323">
                  <c:v>34601.5</c:v>
                </c:pt>
                <c:pt idx="324">
                  <c:v>34601.5</c:v>
                </c:pt>
                <c:pt idx="325">
                  <c:v>34601.5</c:v>
                </c:pt>
                <c:pt idx="326">
                  <c:v>34641.5</c:v>
                </c:pt>
                <c:pt idx="327">
                  <c:v>34651</c:v>
                </c:pt>
                <c:pt idx="328">
                  <c:v>34662.5</c:v>
                </c:pt>
                <c:pt idx="329">
                  <c:v>34670</c:v>
                </c:pt>
                <c:pt idx="330">
                  <c:v>34733.5</c:v>
                </c:pt>
                <c:pt idx="331">
                  <c:v>34736</c:v>
                </c:pt>
                <c:pt idx="332">
                  <c:v>34736</c:v>
                </c:pt>
                <c:pt idx="333">
                  <c:v>34762.5</c:v>
                </c:pt>
                <c:pt idx="334">
                  <c:v>34765</c:v>
                </c:pt>
                <c:pt idx="335">
                  <c:v>34800</c:v>
                </c:pt>
                <c:pt idx="336">
                  <c:v>34809</c:v>
                </c:pt>
                <c:pt idx="337">
                  <c:v>34811.5</c:v>
                </c:pt>
                <c:pt idx="338">
                  <c:v>35428</c:v>
                </c:pt>
                <c:pt idx="339">
                  <c:v>35536</c:v>
                </c:pt>
                <c:pt idx="340">
                  <c:v>35542.5</c:v>
                </c:pt>
                <c:pt idx="341">
                  <c:v>35562</c:v>
                </c:pt>
                <c:pt idx="342">
                  <c:v>35572</c:v>
                </c:pt>
                <c:pt idx="343">
                  <c:v>35574.5</c:v>
                </c:pt>
                <c:pt idx="344">
                  <c:v>35682</c:v>
                </c:pt>
                <c:pt idx="345">
                  <c:v>35682</c:v>
                </c:pt>
                <c:pt idx="346">
                  <c:v>35682</c:v>
                </c:pt>
                <c:pt idx="347">
                  <c:v>36321</c:v>
                </c:pt>
                <c:pt idx="348">
                  <c:v>36442.5</c:v>
                </c:pt>
                <c:pt idx="349">
                  <c:v>36507</c:v>
                </c:pt>
                <c:pt idx="350">
                  <c:v>36630.5</c:v>
                </c:pt>
                <c:pt idx="351">
                  <c:v>36630.5</c:v>
                </c:pt>
                <c:pt idx="352">
                  <c:v>36630.5</c:v>
                </c:pt>
                <c:pt idx="353">
                  <c:v>38216</c:v>
                </c:pt>
                <c:pt idx="354">
                  <c:v>38438</c:v>
                </c:pt>
                <c:pt idx="355">
                  <c:v>39128</c:v>
                </c:pt>
                <c:pt idx="356">
                  <c:v>39198</c:v>
                </c:pt>
              </c:numCache>
            </c:numRef>
          </c:xVal>
          <c:yVal>
            <c:numRef>
              <c:f>'A (old)'!$P$21:$P$536</c:f>
              <c:numCache>
                <c:formatCode>General</c:formatCode>
                <c:ptCount val="516"/>
                <c:pt idx="0">
                  <c:v>4.6553818630592117E-2</c:v>
                </c:pt>
                <c:pt idx="1">
                  <c:v>-3.0264710878971923E-3</c:v>
                </c:pt>
                <c:pt idx="2">
                  <c:v>-4.9869982902545316E-3</c:v>
                </c:pt>
                <c:pt idx="3">
                  <c:v>-4.9919914103574645E-3</c:v>
                </c:pt>
                <c:pt idx="4">
                  <c:v>-7.883335641014266E-3</c:v>
                </c:pt>
                <c:pt idx="5">
                  <c:v>-1.0955198347316933E-2</c:v>
                </c:pt>
                <c:pt idx="6">
                  <c:v>-9.6322607026173082E-3</c:v>
                </c:pt>
                <c:pt idx="7">
                  <c:v>-9.6113892820788339E-3</c:v>
                </c:pt>
                <c:pt idx="8">
                  <c:v>-9.6090073189889144E-3</c:v>
                </c:pt>
                <c:pt idx="9">
                  <c:v>-9.4487023593788182E-3</c:v>
                </c:pt>
                <c:pt idx="10">
                  <c:v>-9.3814670013324351E-3</c:v>
                </c:pt>
                <c:pt idx="11">
                  <c:v>-8.5890710453398918E-3</c:v>
                </c:pt>
                <c:pt idx="12">
                  <c:v>-8.520521085447064E-3</c:v>
                </c:pt>
                <c:pt idx="13">
                  <c:v>-1.6631709653997765E-3</c:v>
                </c:pt>
                <c:pt idx="14">
                  <c:v>-1.6020315926987298E-3</c:v>
                </c:pt>
                <c:pt idx="15">
                  <c:v>-1.5042948453421112E-3</c:v>
                </c:pt>
                <c:pt idx="16">
                  <c:v>-1.503038517671737E-3</c:v>
                </c:pt>
                <c:pt idx="17">
                  <c:v>-1.4728616476496759E-3</c:v>
                </c:pt>
                <c:pt idx="18">
                  <c:v>-1.4552363015428206E-3</c:v>
                </c:pt>
                <c:pt idx="19">
                  <c:v>7.8821240509127123E-4</c:v>
                </c:pt>
                <c:pt idx="20">
                  <c:v>7.9521421431550266E-4</c:v>
                </c:pt>
                <c:pt idx="21">
                  <c:v>8.7799293383354453E-4</c:v>
                </c:pt>
                <c:pt idx="22">
                  <c:v>3.4590267336461191E-3</c:v>
                </c:pt>
                <c:pt idx="23">
                  <c:v>6.4761725905717943E-3</c:v>
                </c:pt>
                <c:pt idx="24">
                  <c:v>6.4847010120098279E-3</c:v>
                </c:pt>
                <c:pt idx="25">
                  <c:v>9.4996213921525775E-3</c:v>
                </c:pt>
                <c:pt idx="26">
                  <c:v>9.7888211249539409E-3</c:v>
                </c:pt>
                <c:pt idx="27">
                  <c:v>9.8521210664951411E-3</c:v>
                </c:pt>
                <c:pt idx="28">
                  <c:v>9.9341816718385503E-3</c:v>
                </c:pt>
                <c:pt idx="29">
                  <c:v>1.2704889028988663E-2</c:v>
                </c:pt>
                <c:pt idx="30">
                  <c:v>1.7034837155844664E-2</c:v>
                </c:pt>
                <c:pt idx="31">
                  <c:v>2.0619380501481196E-2</c:v>
                </c:pt>
                <c:pt idx="32">
                  <c:v>2.3981434952907173E-2</c:v>
                </c:pt>
                <c:pt idx="33">
                  <c:v>2.4075640208504744E-2</c:v>
                </c:pt>
                <c:pt idx="34">
                  <c:v>2.5134984425222582E-2</c:v>
                </c:pt>
                <c:pt idx="35">
                  <c:v>2.9506703650749061E-2</c:v>
                </c:pt>
                <c:pt idx="36">
                  <c:v>2.9772101388491547E-2</c:v>
                </c:pt>
                <c:pt idx="37">
                  <c:v>2.9785133378475125E-2</c:v>
                </c:pt>
                <c:pt idx="38">
                  <c:v>2.9798167452286459E-2</c:v>
                </c:pt>
                <c:pt idx="39">
                  <c:v>3.4303835789309046E-2</c:v>
                </c:pt>
                <c:pt idx="40">
                  <c:v>3.4397292386011587E-2</c:v>
                </c:pt>
                <c:pt idx="41">
                  <c:v>3.4411044130101973E-2</c:v>
                </c:pt>
                <c:pt idx="42">
                  <c:v>3.7279823846675698E-2</c:v>
                </c:pt>
                <c:pt idx="43">
                  <c:v>3.8297644903633098E-2</c:v>
                </c:pt>
                <c:pt idx="44">
                  <c:v>3.8297644903633098E-2</c:v>
                </c:pt>
                <c:pt idx="45">
                  <c:v>3.8311975535074004E-2</c:v>
                </c:pt>
                <c:pt idx="46">
                  <c:v>3.8326308250342667E-2</c:v>
                </c:pt>
                <c:pt idx="47">
                  <c:v>3.8466879136140414E-2</c:v>
                </c:pt>
                <c:pt idx="48">
                  <c:v>3.8478363145920937E-2</c:v>
                </c:pt>
                <c:pt idx="49">
                  <c:v>3.8492720033591568E-2</c:v>
                </c:pt>
                <c:pt idx="50">
                  <c:v>3.8507079005089956E-2</c:v>
                </c:pt>
                <c:pt idx="51">
                  <c:v>3.8535803199569993E-2</c:v>
                </c:pt>
                <c:pt idx="52">
                  <c:v>3.8817741410133701E-2</c:v>
                </c:pt>
                <c:pt idx="53">
                  <c:v>3.8901325599848914E-2</c:v>
                </c:pt>
                <c:pt idx="54">
                  <c:v>3.9057151919845531E-2</c:v>
                </c:pt>
                <c:pt idx="55">
                  <c:v>3.9057151919845531E-2</c:v>
                </c:pt>
                <c:pt idx="56">
                  <c:v>3.9282663483874318E-2</c:v>
                </c:pt>
                <c:pt idx="57">
                  <c:v>4.4017407187561544E-2</c:v>
                </c:pt>
                <c:pt idx="58">
                  <c:v>4.4047688418140621E-2</c:v>
                </c:pt>
                <c:pt idx="59">
                  <c:v>4.4165864861295819E-2</c:v>
                </c:pt>
                <c:pt idx="60">
                  <c:v>4.4165864861295819E-2</c:v>
                </c:pt>
                <c:pt idx="61">
                  <c:v>4.4463380601217344E-2</c:v>
                </c:pt>
                <c:pt idx="62">
                  <c:v>4.4700750978944291E-2</c:v>
                </c:pt>
                <c:pt idx="63">
                  <c:v>4.4819626337928756E-2</c:v>
                </c:pt>
                <c:pt idx="64">
                  <c:v>4.496916226749692E-2</c:v>
                </c:pt>
                <c:pt idx="65">
                  <c:v>4.5073039503333773E-2</c:v>
                </c:pt>
                <c:pt idx="66">
                  <c:v>4.9227917313613041E-2</c:v>
                </c:pt>
                <c:pt idx="67">
                  <c:v>4.92437578866457E-2</c:v>
                </c:pt>
                <c:pt idx="68">
                  <c:v>4.927227616935044E-2</c:v>
                </c:pt>
                <c:pt idx="69">
                  <c:v>4.9275445284194308E-2</c:v>
                </c:pt>
                <c:pt idx="70">
                  <c:v>4.9850427980010728E-2</c:v>
                </c:pt>
                <c:pt idx="71">
                  <c:v>4.9850427980010728E-2</c:v>
                </c:pt>
                <c:pt idx="72">
                  <c:v>4.9850427980010728E-2</c:v>
                </c:pt>
                <c:pt idx="73">
                  <c:v>4.9930060113691707E-2</c:v>
                </c:pt>
                <c:pt idx="74">
                  <c:v>4.9945992791911177E-2</c:v>
                </c:pt>
                <c:pt idx="75">
                  <c:v>4.9990615376889341E-2</c:v>
                </c:pt>
                <c:pt idx="76">
                  <c:v>4.9990615376889341E-2</c:v>
                </c:pt>
                <c:pt idx="77">
                  <c:v>4.9990615376889341E-2</c:v>
                </c:pt>
                <c:pt idx="78">
                  <c:v>4.9990615376889341E-2</c:v>
                </c:pt>
                <c:pt idx="79">
                  <c:v>5.0864021183733191E-2</c:v>
                </c:pt>
                <c:pt idx="80">
                  <c:v>5.4499031167501294E-2</c:v>
                </c:pt>
                <c:pt idx="81">
                  <c:v>6.0646338200610453E-2</c:v>
                </c:pt>
                <c:pt idx="82">
                  <c:v>6.0781158592815715E-2</c:v>
                </c:pt>
                <c:pt idx="83">
                  <c:v>6.1339066812378759E-2</c:v>
                </c:pt>
                <c:pt idx="84">
                  <c:v>6.1339066812378759E-2</c:v>
                </c:pt>
                <c:pt idx="85">
                  <c:v>6.1575354053920367E-2</c:v>
                </c:pt>
                <c:pt idx="86">
                  <c:v>6.1575354053920367E-2</c:v>
                </c:pt>
                <c:pt idx="87">
                  <c:v>6.1697122731047965E-2</c:v>
                </c:pt>
                <c:pt idx="88">
                  <c:v>6.1864285813361383E-2</c:v>
                </c:pt>
                <c:pt idx="89">
                  <c:v>6.1864285813361383E-2</c:v>
                </c:pt>
                <c:pt idx="90">
                  <c:v>6.189913562791198E-2</c:v>
                </c:pt>
                <c:pt idx="91">
                  <c:v>6.7651236307958024E-2</c:v>
                </c:pt>
                <c:pt idx="92">
                  <c:v>6.7651236307958024E-2</c:v>
                </c:pt>
                <c:pt idx="93">
                  <c:v>6.7687443944674214E-2</c:v>
                </c:pt>
                <c:pt idx="94">
                  <c:v>6.7687443944674214E-2</c:v>
                </c:pt>
                <c:pt idx="95">
                  <c:v>6.7738148639399393E-2</c:v>
                </c:pt>
                <c:pt idx="96">
                  <c:v>6.7738148639399393E-2</c:v>
                </c:pt>
                <c:pt idx="97">
                  <c:v>6.7756261418216848E-2</c:v>
                </c:pt>
                <c:pt idx="98">
                  <c:v>6.7756261418216848E-2</c:v>
                </c:pt>
                <c:pt idx="99">
                  <c:v>6.8024574185856182E-2</c:v>
                </c:pt>
                <c:pt idx="100">
                  <c:v>6.8039090581786754E-2</c:v>
                </c:pt>
                <c:pt idx="101">
                  <c:v>6.8039090581786754E-2</c:v>
                </c:pt>
                <c:pt idx="102">
                  <c:v>6.8057237952144939E-2</c:v>
                </c:pt>
                <c:pt idx="103">
                  <c:v>6.8057237952144939E-2</c:v>
                </c:pt>
                <c:pt idx="104">
                  <c:v>6.8075387406330873E-2</c:v>
                </c:pt>
                <c:pt idx="105">
                  <c:v>6.8075387406330873E-2</c:v>
                </c:pt>
                <c:pt idx="106">
                  <c:v>6.8093538944344584E-2</c:v>
                </c:pt>
                <c:pt idx="107">
                  <c:v>6.8093538944344584E-2</c:v>
                </c:pt>
                <c:pt idx="108">
                  <c:v>6.8148006061352212E-2</c:v>
                </c:pt>
                <c:pt idx="109">
                  <c:v>6.838060981058075E-2</c:v>
                </c:pt>
                <c:pt idx="110">
                  <c:v>6.8591701861623083E-2</c:v>
                </c:pt>
                <c:pt idx="111">
                  <c:v>6.8591701861623083E-2</c:v>
                </c:pt>
                <c:pt idx="112">
                  <c:v>6.8591701861623083E-2</c:v>
                </c:pt>
                <c:pt idx="113">
                  <c:v>6.8591701861623083E-2</c:v>
                </c:pt>
                <c:pt idx="114">
                  <c:v>6.8591701861623083E-2</c:v>
                </c:pt>
                <c:pt idx="115">
                  <c:v>6.862812538289477E-2</c:v>
                </c:pt>
                <c:pt idx="116">
                  <c:v>6.862812538289477E-2</c:v>
                </c:pt>
                <c:pt idx="117">
                  <c:v>6.8752027703344903E-2</c:v>
                </c:pt>
                <c:pt idx="118">
                  <c:v>7.2962177858621718E-2</c:v>
                </c:pt>
                <c:pt idx="119">
                  <c:v>7.2962177858621718E-2</c:v>
                </c:pt>
                <c:pt idx="120">
                  <c:v>7.4374545090268279E-2</c:v>
                </c:pt>
                <c:pt idx="121">
                  <c:v>7.4374545090268279E-2</c:v>
                </c:pt>
                <c:pt idx="122">
                  <c:v>7.4393405963250017E-2</c:v>
                </c:pt>
                <c:pt idx="123">
                  <c:v>7.4393405963250017E-2</c:v>
                </c:pt>
                <c:pt idx="124">
                  <c:v>7.4669012015088049E-2</c:v>
                </c:pt>
                <c:pt idx="125">
                  <c:v>7.4669012015088049E-2</c:v>
                </c:pt>
                <c:pt idx="126">
                  <c:v>7.4687905395782767E-2</c:v>
                </c:pt>
                <c:pt idx="127">
                  <c:v>7.4687905395782767E-2</c:v>
                </c:pt>
                <c:pt idx="128">
                  <c:v>7.4892086688790271E-2</c:v>
                </c:pt>
                <c:pt idx="129">
                  <c:v>7.502076997693681E-2</c:v>
                </c:pt>
                <c:pt idx="130">
                  <c:v>7.5058636340546492E-2</c:v>
                </c:pt>
                <c:pt idx="131">
                  <c:v>7.5058636340546492E-2</c:v>
                </c:pt>
                <c:pt idx="132">
                  <c:v>7.5077572648092977E-2</c:v>
                </c:pt>
                <c:pt idx="133">
                  <c:v>7.5130605395186789E-2</c:v>
                </c:pt>
                <c:pt idx="134">
                  <c:v>7.5130605395186789E-2</c:v>
                </c:pt>
                <c:pt idx="135">
                  <c:v>7.5502292066712384E-2</c:v>
                </c:pt>
                <c:pt idx="136">
                  <c:v>7.5502292066712384E-2</c:v>
                </c:pt>
                <c:pt idx="137">
                  <c:v>8.0743032422017635E-2</c:v>
                </c:pt>
                <c:pt idx="138">
                  <c:v>8.0743032422017635E-2</c:v>
                </c:pt>
                <c:pt idx="139">
                  <c:v>8.1259900462796922E-2</c:v>
                </c:pt>
                <c:pt idx="140">
                  <c:v>8.1259900462796922E-2</c:v>
                </c:pt>
                <c:pt idx="141">
                  <c:v>8.1719247662022307E-2</c:v>
                </c:pt>
                <c:pt idx="142">
                  <c:v>8.1719247662022307E-2</c:v>
                </c:pt>
                <c:pt idx="143">
                  <c:v>8.1719247662022307E-2</c:v>
                </c:pt>
                <c:pt idx="144">
                  <c:v>8.1778220848168784E-2</c:v>
                </c:pt>
                <c:pt idx="145">
                  <c:v>8.1833279409253543E-2</c:v>
                </c:pt>
                <c:pt idx="146">
                  <c:v>8.1833279409253543E-2</c:v>
                </c:pt>
                <c:pt idx="147">
                  <c:v>8.1833279409253543E-2</c:v>
                </c:pt>
                <c:pt idx="148">
                  <c:v>8.8009769343249458E-2</c:v>
                </c:pt>
                <c:pt idx="149">
                  <c:v>8.8009769343249458E-2</c:v>
                </c:pt>
                <c:pt idx="150">
                  <c:v>8.8009769343249458E-2</c:v>
                </c:pt>
                <c:pt idx="151">
                  <c:v>8.8013831503316278E-2</c:v>
                </c:pt>
                <c:pt idx="152">
                  <c:v>8.8013831503316278E-2</c:v>
                </c:pt>
                <c:pt idx="153">
                  <c:v>8.8013831503316278E-2</c:v>
                </c:pt>
                <c:pt idx="154">
                  <c:v>8.8371627999976429E-2</c:v>
                </c:pt>
                <c:pt idx="155">
                  <c:v>8.8371627999976429E-2</c:v>
                </c:pt>
                <c:pt idx="156">
                  <c:v>8.8848334317937608E-2</c:v>
                </c:pt>
                <c:pt idx="157">
                  <c:v>8.9207634504706257E-2</c:v>
                </c:pt>
                <c:pt idx="158">
                  <c:v>8.9228068667643518E-2</c:v>
                </c:pt>
                <c:pt idx="159">
                  <c:v>9.4779537990108575E-2</c:v>
                </c:pt>
                <c:pt idx="160">
                  <c:v>9.5372388075148945E-2</c:v>
                </c:pt>
                <c:pt idx="161">
                  <c:v>9.5372388075148945E-2</c:v>
                </c:pt>
                <c:pt idx="162">
                  <c:v>9.5372388075148945E-2</c:v>
                </c:pt>
                <c:pt idx="163">
                  <c:v>9.5519806171355498E-2</c:v>
                </c:pt>
                <c:pt idx="164">
                  <c:v>9.5519806171355498E-2</c:v>
                </c:pt>
                <c:pt idx="165">
                  <c:v>9.5519806171355498E-2</c:v>
                </c:pt>
                <c:pt idx="166">
                  <c:v>9.5806510375148785E-2</c:v>
                </c:pt>
                <c:pt idx="167">
                  <c:v>9.5806510375148785E-2</c:v>
                </c:pt>
                <c:pt idx="168">
                  <c:v>9.5806510375148785E-2</c:v>
                </c:pt>
                <c:pt idx="169">
                  <c:v>9.5806510375148785E-2</c:v>
                </c:pt>
                <c:pt idx="170">
                  <c:v>9.5827606778546792E-2</c:v>
                </c:pt>
                <c:pt idx="171">
                  <c:v>9.5869805836826069E-2</c:v>
                </c:pt>
                <c:pt idx="172">
                  <c:v>9.5954228959317697E-2</c:v>
                </c:pt>
                <c:pt idx="173">
                  <c:v>9.5992230242019805E-2</c:v>
                </c:pt>
                <c:pt idx="174">
                  <c:v>9.6034461808012089E-2</c:v>
                </c:pt>
                <c:pt idx="175">
                  <c:v>9.6055580716749842E-2</c:v>
                </c:pt>
                <c:pt idx="176">
                  <c:v>9.6076701709315371E-2</c:v>
                </c:pt>
                <c:pt idx="177">
                  <c:v>9.6093600003723759E-2</c:v>
                </c:pt>
                <c:pt idx="178">
                  <c:v>9.6220379721873001E-2</c:v>
                </c:pt>
                <c:pt idx="179">
                  <c:v>9.6220379721873001E-2</c:v>
                </c:pt>
                <c:pt idx="180">
                  <c:v>9.6262656298544788E-2</c:v>
                </c:pt>
                <c:pt idx="181">
                  <c:v>9.6283797712622327E-2</c:v>
                </c:pt>
                <c:pt idx="182">
                  <c:v>9.6343004758003045E-2</c:v>
                </c:pt>
                <c:pt idx="183">
                  <c:v>9.6364154090626056E-2</c:v>
                </c:pt>
                <c:pt idx="184">
                  <c:v>9.6385305507076816E-2</c:v>
                </c:pt>
                <c:pt idx="185">
                  <c:v>9.6406459007355311E-2</c:v>
                </c:pt>
                <c:pt idx="186">
                  <c:v>9.6448772259395604E-2</c:v>
                </c:pt>
                <c:pt idx="187">
                  <c:v>9.6465699894098811E-2</c:v>
                </c:pt>
                <c:pt idx="188">
                  <c:v>9.6486861312922792E-2</c:v>
                </c:pt>
                <c:pt idx="189">
                  <c:v>9.6592699664459047E-2</c:v>
                </c:pt>
                <c:pt idx="190">
                  <c:v>9.6635049591867833E-2</c:v>
                </c:pt>
                <c:pt idx="191">
                  <c:v>9.6715537417726385E-2</c:v>
                </c:pt>
                <c:pt idx="192">
                  <c:v>9.6736723425717888E-2</c:v>
                </c:pt>
                <c:pt idx="193">
                  <c:v>9.6859643365151932E-2</c:v>
                </c:pt>
                <c:pt idx="194">
                  <c:v>9.6923250150695917E-2</c:v>
                </c:pt>
                <c:pt idx="195">
                  <c:v>9.6923250150695917E-2</c:v>
                </c:pt>
                <c:pt idx="196">
                  <c:v>9.6944456580199415E-2</c:v>
                </c:pt>
                <c:pt idx="197">
                  <c:v>9.6965665093530676E-2</c:v>
                </c:pt>
                <c:pt idx="198">
                  <c:v>9.700808837167646E-2</c:v>
                </c:pt>
                <c:pt idx="199">
                  <c:v>9.7046276448698593E-2</c:v>
                </c:pt>
                <c:pt idx="200">
                  <c:v>9.7046276448698593E-2</c:v>
                </c:pt>
                <c:pt idx="201">
                  <c:v>9.7088715563935321E-2</c:v>
                </c:pt>
                <c:pt idx="202">
                  <c:v>9.710993824729533E-2</c:v>
                </c:pt>
                <c:pt idx="203">
                  <c:v>9.7131163014483088E-2</c:v>
                </c:pt>
                <c:pt idx="204">
                  <c:v>9.7233070903866667E-2</c:v>
                </c:pt>
                <c:pt idx="205">
                  <c:v>9.737752259999341E-2</c:v>
                </c:pt>
                <c:pt idx="206">
                  <c:v>9.7500807542697132E-2</c:v>
                </c:pt>
                <c:pt idx="207">
                  <c:v>9.7522070652315593E-2</c:v>
                </c:pt>
                <c:pt idx="208">
                  <c:v>9.7607143929066997E-2</c:v>
                </c:pt>
                <c:pt idx="209">
                  <c:v>9.7624162585366561E-2</c:v>
                </c:pt>
                <c:pt idx="210">
                  <c:v>9.7649693070409216E-2</c:v>
                </c:pt>
                <c:pt idx="211">
                  <c:v>9.7934987326749989E-2</c:v>
                </c:pt>
                <c:pt idx="212">
                  <c:v>0.10096828661076548</c:v>
                </c:pt>
                <c:pt idx="213">
                  <c:v>0.10195971695241569</c:v>
                </c:pt>
                <c:pt idx="214">
                  <c:v>0.10217242478722177</c:v>
                </c:pt>
                <c:pt idx="215">
                  <c:v>0.1022158591385946</c:v>
                </c:pt>
                <c:pt idx="216">
                  <c:v>0.10223757944002265</c:v>
                </c:pt>
                <c:pt idx="217">
                  <c:v>0.10245054867018238</c:v>
                </c:pt>
                <c:pt idx="218">
                  <c:v>0.10272466032158922</c:v>
                </c:pt>
                <c:pt idx="219">
                  <c:v>0.10285094989385726</c:v>
                </c:pt>
                <c:pt idx="220">
                  <c:v>0.1032171497660121</c:v>
                </c:pt>
                <c:pt idx="221">
                  <c:v>0.10334371248642238</c:v>
                </c:pt>
                <c:pt idx="222">
                  <c:v>0.10336554073012817</c:v>
                </c:pt>
                <c:pt idx="223">
                  <c:v>0.10338737105766171</c:v>
                </c:pt>
                <c:pt idx="224">
                  <c:v>0.10340483682004455</c:v>
                </c:pt>
                <c:pt idx="225">
                  <c:v>0.10340920346902302</c:v>
                </c:pt>
                <c:pt idx="226">
                  <c:v>0.10342667089846805</c:v>
                </c:pt>
                <c:pt idx="227">
                  <c:v>0.10344850706071933</c:v>
                </c:pt>
                <c:pt idx="228">
                  <c:v>0.10357956779460979</c:v>
                </c:pt>
                <c:pt idx="229">
                  <c:v>0.10360141854365536</c:v>
                </c:pt>
                <c:pt idx="230">
                  <c:v>0.1036407551431833</c:v>
                </c:pt>
                <c:pt idx="231">
                  <c:v>0.10370633114595638</c:v>
                </c:pt>
                <c:pt idx="232">
                  <c:v>0.10377192590317927</c:v>
                </c:pt>
                <c:pt idx="233">
                  <c:v>0.10383316459726867</c:v>
                </c:pt>
                <c:pt idx="234">
                  <c:v>0.10385503951871619</c:v>
                </c:pt>
                <c:pt idx="235">
                  <c:v>0.10387691652399147</c:v>
                </c:pt>
                <c:pt idx="236">
                  <c:v>0.10394256004278385</c:v>
                </c:pt>
                <c:pt idx="237">
                  <c:v>0.10396444538337014</c:v>
                </c:pt>
                <c:pt idx="238">
                  <c:v>0.10398195515619517</c:v>
                </c:pt>
                <c:pt idx="239">
                  <c:v>0.1039863328077842</c:v>
                </c:pt>
                <c:pt idx="240">
                  <c:v>0.10413522255691185</c:v>
                </c:pt>
                <c:pt idx="241">
                  <c:v>0.10417465067815485</c:v>
                </c:pt>
                <c:pt idx="242">
                  <c:v>0.10419655810731535</c:v>
                </c:pt>
                <c:pt idx="243">
                  <c:v>0.10421846762030361</c:v>
                </c:pt>
                <c:pt idx="244">
                  <c:v>0.10428420866223495</c:v>
                </c:pt>
                <c:pt idx="245">
                  <c:v>0.10432804644266128</c:v>
                </c:pt>
                <c:pt idx="246">
                  <c:v>0.10434996845861608</c:v>
                </c:pt>
                <c:pt idx="247">
                  <c:v>0.10447715724423727</c:v>
                </c:pt>
                <c:pt idx="248">
                  <c:v>0.10457808095385536</c:v>
                </c:pt>
                <c:pt idx="249">
                  <c:v>0.10460441612982416</c:v>
                </c:pt>
                <c:pt idx="250">
                  <c:v>0.10477566791597549</c:v>
                </c:pt>
                <c:pt idx="251">
                  <c:v>0.10509655687859391</c:v>
                </c:pt>
                <c:pt idx="252">
                  <c:v>0.10511855182852017</c:v>
                </c:pt>
                <c:pt idx="253">
                  <c:v>0.10535623006922824</c:v>
                </c:pt>
                <c:pt idx="254">
                  <c:v>0.10537824960832201</c:v>
                </c:pt>
                <c:pt idx="255">
                  <c:v>0.10548397240285445</c:v>
                </c:pt>
                <c:pt idx="256">
                  <c:v>0.10548397240285445</c:v>
                </c:pt>
                <c:pt idx="257">
                  <c:v>0.10563382854794208</c:v>
                </c:pt>
                <c:pt idx="258">
                  <c:v>0.10587203341360057</c:v>
                </c:pt>
                <c:pt idx="259">
                  <c:v>0.10587203341360057</c:v>
                </c:pt>
                <c:pt idx="260">
                  <c:v>0.10951012372826123</c:v>
                </c:pt>
                <c:pt idx="261">
                  <c:v>0.10953253294314529</c:v>
                </c:pt>
                <c:pt idx="262">
                  <c:v>0.10970739633620966</c:v>
                </c:pt>
                <c:pt idx="263">
                  <c:v>0.10975225352517406</c:v>
                </c:pt>
                <c:pt idx="264">
                  <c:v>0.10983750514798829</c:v>
                </c:pt>
                <c:pt idx="265">
                  <c:v>0.10988238650935467</c:v>
                </c:pt>
                <c:pt idx="266">
                  <c:v>0.11087188529310359</c:v>
                </c:pt>
                <c:pt idx="267">
                  <c:v>0.11089442078794964</c:v>
                </c:pt>
                <c:pt idx="268">
                  <c:v>0.11091245068418248</c:v>
                </c:pt>
                <c:pt idx="269">
                  <c:v>0.11093498992991851</c:v>
                </c:pt>
                <c:pt idx="270">
                  <c:v>0.11095753125948229</c:v>
                </c:pt>
                <c:pt idx="271">
                  <c:v>0.11100262017009314</c:v>
                </c:pt>
                <c:pt idx="272">
                  <c:v>0.11102516775114019</c:v>
                </c:pt>
                <c:pt idx="273">
                  <c:v>0.11179754932055203</c:v>
                </c:pt>
                <c:pt idx="274">
                  <c:v>0.11973009292883655</c:v>
                </c:pt>
                <c:pt idx="275">
                  <c:v>0.12779549468316545</c:v>
                </c:pt>
                <c:pt idx="276">
                  <c:v>0.13748211407289695</c:v>
                </c:pt>
                <c:pt idx="277">
                  <c:v>0.14624388330776331</c:v>
                </c:pt>
                <c:pt idx="278">
                  <c:v>0.14719240841765843</c:v>
                </c:pt>
                <c:pt idx="279">
                  <c:v>0.14729512254665816</c:v>
                </c:pt>
                <c:pt idx="280">
                  <c:v>0.15407452879471922</c:v>
                </c:pt>
                <c:pt idx="281">
                  <c:v>0.15502531140523265</c:v>
                </c:pt>
                <c:pt idx="282">
                  <c:v>0.15502531140523265</c:v>
                </c:pt>
                <c:pt idx="283">
                  <c:v>0.15502531140523265</c:v>
                </c:pt>
                <c:pt idx="284">
                  <c:v>0.15636416366808564</c:v>
                </c:pt>
                <c:pt idx="285">
                  <c:v>0.15654378820954717</c:v>
                </c:pt>
                <c:pt idx="286">
                  <c:v>0.16404536812125789</c:v>
                </c:pt>
                <c:pt idx="287">
                  <c:v>0.16422906796298462</c:v>
                </c:pt>
                <c:pt idx="288">
                  <c:v>0.16449398135108162</c:v>
                </c:pt>
                <c:pt idx="289">
                  <c:v>0.16544715738154311</c:v>
                </c:pt>
                <c:pt idx="290">
                  <c:v>0.16544715738154311</c:v>
                </c:pt>
                <c:pt idx="291">
                  <c:v>0.16550139262893915</c:v>
                </c:pt>
                <c:pt idx="292">
                  <c:v>0.1729771879060481</c:v>
                </c:pt>
                <c:pt idx="293">
                  <c:v>0.1741141545685144</c:v>
                </c:pt>
                <c:pt idx="294">
                  <c:v>0.1741697059615209</c:v>
                </c:pt>
                <c:pt idx="295">
                  <c:v>0.18497286365436921</c:v>
                </c:pt>
                <c:pt idx="296">
                  <c:v>0.18541891404485383</c:v>
                </c:pt>
                <c:pt idx="297">
                  <c:v>0.1857566480066872</c:v>
                </c:pt>
                <c:pt idx="298">
                  <c:v>0.19359293154927895</c:v>
                </c:pt>
                <c:pt idx="299">
                  <c:v>0.19382074350525882</c:v>
                </c:pt>
                <c:pt idx="300">
                  <c:v>0.1943352465164446</c:v>
                </c:pt>
                <c:pt idx="301">
                  <c:v>0.19521959097583583</c:v>
                </c:pt>
                <c:pt idx="302">
                  <c:v>0.20655166420004714</c:v>
                </c:pt>
                <c:pt idx="303">
                  <c:v>0.20725678921409257</c:v>
                </c:pt>
                <c:pt idx="304">
                  <c:v>0.2155675564649244</c:v>
                </c:pt>
                <c:pt idx="305">
                  <c:v>0.21559828432020905</c:v>
                </c:pt>
                <c:pt idx="306">
                  <c:v>0.21574580703245794</c:v>
                </c:pt>
                <c:pt idx="307">
                  <c:v>0.21577654697394363</c:v>
                </c:pt>
                <c:pt idx="308">
                  <c:v>0.2163179110250186</c:v>
                </c:pt>
                <c:pt idx="309">
                  <c:v>0.21634868972570051</c:v>
                </c:pt>
                <c:pt idx="310">
                  <c:v>0.21665043126854827</c:v>
                </c:pt>
                <c:pt idx="311">
                  <c:v>0.21665043126854827</c:v>
                </c:pt>
                <c:pt idx="312">
                  <c:v>0.21668123247456997</c:v>
                </c:pt>
                <c:pt idx="313">
                  <c:v>0.21668123247456997</c:v>
                </c:pt>
                <c:pt idx="314">
                  <c:v>0.21668123247456997</c:v>
                </c:pt>
                <c:pt idx="315">
                  <c:v>0.21668123247456997</c:v>
                </c:pt>
                <c:pt idx="316">
                  <c:v>0.21671203576441944</c:v>
                </c:pt>
                <c:pt idx="317">
                  <c:v>0.21671203576441944</c:v>
                </c:pt>
                <c:pt idx="318">
                  <c:v>0.21671203576441944</c:v>
                </c:pt>
                <c:pt idx="319">
                  <c:v>0.21671203576441944</c:v>
                </c:pt>
                <c:pt idx="320">
                  <c:v>0.21716200110252623</c:v>
                </c:pt>
                <c:pt idx="321">
                  <c:v>0.21719283690008864</c:v>
                </c:pt>
                <c:pt idx="322">
                  <c:v>0.22510516086221175</c:v>
                </c:pt>
                <c:pt idx="323">
                  <c:v>0.22583971835959685</c:v>
                </c:pt>
                <c:pt idx="324">
                  <c:v>0.22583971835959685</c:v>
                </c:pt>
                <c:pt idx="325">
                  <c:v>0.22583971835959685</c:v>
                </c:pt>
                <c:pt idx="326">
                  <c:v>0.22634263671877902</c:v>
                </c:pt>
                <c:pt idx="327">
                  <c:v>0.22646215822268492</c:v>
                </c:pt>
                <c:pt idx="328">
                  <c:v>0.22660688240801805</c:v>
                </c:pt>
                <c:pt idx="329">
                  <c:v>0.22670129150191515</c:v>
                </c:pt>
                <c:pt idx="330">
                  <c:v>0.22750137342523916</c:v>
                </c:pt>
                <c:pt idx="331">
                  <c:v>0.22753290022008538</c:v>
                </c:pt>
                <c:pt idx="332">
                  <c:v>0.22753290022008538</c:v>
                </c:pt>
                <c:pt idx="333">
                  <c:v>0.22786721235918567</c:v>
                </c:pt>
                <c:pt idx="334">
                  <c:v>0.22789876332643386</c:v>
                </c:pt>
                <c:pt idx="335">
                  <c:v>0.22834069566982276</c:v>
                </c:pt>
                <c:pt idx="336">
                  <c:v>0.22845440143092891</c:v>
                </c:pt>
                <c:pt idx="337">
                  <c:v>0.22848599115737334</c:v>
                </c:pt>
                <c:pt idx="338">
                  <c:v>0.23633963504283056</c:v>
                </c:pt>
                <c:pt idx="339">
                  <c:v>0.23772849996440562</c:v>
                </c:pt>
                <c:pt idx="340">
                  <c:v>0.23781221312801237</c:v>
                </c:pt>
                <c:pt idx="341">
                  <c:v>0.23806343713888647</c:v>
                </c:pt>
                <c:pt idx="342">
                  <c:v>0.23819231914331077</c:v>
                </c:pt>
                <c:pt idx="343">
                  <c:v>0.23822454485398625</c:v>
                </c:pt>
                <c:pt idx="344">
                  <c:v>0.23961222171408819</c:v>
                </c:pt>
                <c:pt idx="345">
                  <c:v>0.23961222171408819</c:v>
                </c:pt>
                <c:pt idx="346">
                  <c:v>0.23961222171408819</c:v>
                </c:pt>
                <c:pt idx="347">
                  <c:v>0.24794035226066333</c:v>
                </c:pt>
                <c:pt idx="348">
                  <c:v>0.2495392738204455</c:v>
                </c:pt>
                <c:pt idx="349">
                  <c:v>0.25039008400572083</c:v>
                </c:pt>
                <c:pt idx="350">
                  <c:v>0.25202302525557679</c:v>
                </c:pt>
                <c:pt idx="351">
                  <c:v>0.25202302525557679</c:v>
                </c:pt>
                <c:pt idx="352">
                  <c:v>0.25202302525557679</c:v>
                </c:pt>
                <c:pt idx="353">
                  <c:v>0.27343852800231394</c:v>
                </c:pt>
                <c:pt idx="354">
                  <c:v>0.27650399697132594</c:v>
                </c:pt>
                <c:pt idx="355">
                  <c:v>0.28613671081947267</c:v>
                </c:pt>
                <c:pt idx="356">
                  <c:v>0.28712281143006785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1406-4BB8-914A-C23A9CD9A0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28038960"/>
        <c:axId val="1"/>
      </c:scatterChart>
      <c:valAx>
        <c:axId val="728038960"/>
        <c:scaling>
          <c:orientation val="minMax"/>
          <c:max val="38000"/>
          <c:min val="3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1661129568106312"/>
              <c:y val="0.8899397480975255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0.27"/>
          <c:min val="0.1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9800664451827246E-2"/>
              <c:y val="0.4308189306525363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28038960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3.6544850498338874E-2"/>
          <c:y val="0.89622905627362615"/>
          <c:w val="0.97176079734219267"/>
          <c:h val="0.95912246818204328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V839 Oph   [40448.4129, 0.40899532]</a:t>
            </a:r>
          </a:p>
        </c:rich>
      </c:tx>
      <c:layout>
        <c:manualLayout>
          <c:xMode val="edge"/>
          <c:yMode val="edge"/>
          <c:x val="0.16051660516605165"/>
          <c:y val="2.949852507374631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0479704797047971"/>
          <c:y val="0.22123957538133579"/>
          <c:w val="0.7232472324723247"/>
          <c:h val="0.60767136704740232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(old)'!$G$20</c:f>
              <c:strCache>
                <c:ptCount val="1"/>
                <c:pt idx="0">
                  <c:v>O-C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'A (old)'!$F$21:$F$536</c:f>
              <c:numCache>
                <c:formatCode>General</c:formatCode>
                <c:ptCount val="516"/>
                <c:pt idx="0">
                  <c:v>-21664.5</c:v>
                </c:pt>
                <c:pt idx="1">
                  <c:v>-9992</c:v>
                </c:pt>
                <c:pt idx="2">
                  <c:v>-9080</c:v>
                </c:pt>
                <c:pt idx="3">
                  <c:v>-9077.5</c:v>
                </c:pt>
                <c:pt idx="4">
                  <c:v>-7392.5</c:v>
                </c:pt>
                <c:pt idx="5">
                  <c:v>-2775</c:v>
                </c:pt>
                <c:pt idx="6">
                  <c:v>-254</c:v>
                </c:pt>
                <c:pt idx="7">
                  <c:v>-232</c:v>
                </c:pt>
                <c:pt idx="8">
                  <c:v>-229.5</c:v>
                </c:pt>
                <c:pt idx="9">
                  <c:v>-66</c:v>
                </c:pt>
                <c:pt idx="10">
                  <c:v>0</c:v>
                </c:pt>
                <c:pt idx="11">
                  <c:v>692</c:v>
                </c:pt>
                <c:pt idx="12">
                  <c:v>746</c:v>
                </c:pt>
                <c:pt idx="13">
                  <c:v>4384</c:v>
                </c:pt>
                <c:pt idx="14">
                  <c:v>4408.5</c:v>
                </c:pt>
                <c:pt idx="15">
                  <c:v>4447.5</c:v>
                </c:pt>
                <c:pt idx="16">
                  <c:v>4448</c:v>
                </c:pt>
                <c:pt idx="17">
                  <c:v>4460</c:v>
                </c:pt>
                <c:pt idx="18">
                  <c:v>4467</c:v>
                </c:pt>
                <c:pt idx="19">
                  <c:v>5310.5</c:v>
                </c:pt>
                <c:pt idx="20">
                  <c:v>5313</c:v>
                </c:pt>
                <c:pt idx="21">
                  <c:v>5342.5</c:v>
                </c:pt>
                <c:pt idx="22">
                  <c:v>6215.5</c:v>
                </c:pt>
                <c:pt idx="23">
                  <c:v>7142</c:v>
                </c:pt>
                <c:pt idx="24">
                  <c:v>7144.5</c:v>
                </c:pt>
                <c:pt idx="25">
                  <c:v>7993</c:v>
                </c:pt>
                <c:pt idx="26">
                  <c:v>8071</c:v>
                </c:pt>
                <c:pt idx="27">
                  <c:v>8088</c:v>
                </c:pt>
                <c:pt idx="28">
                  <c:v>8110</c:v>
                </c:pt>
                <c:pt idx="29">
                  <c:v>8829</c:v>
                </c:pt>
                <c:pt idx="30">
                  <c:v>9873</c:v>
                </c:pt>
                <c:pt idx="31">
                  <c:v>10677.5</c:v>
                </c:pt>
                <c:pt idx="32">
                  <c:v>11391.5</c:v>
                </c:pt>
                <c:pt idx="33">
                  <c:v>11411</c:v>
                </c:pt>
                <c:pt idx="34">
                  <c:v>11628.5</c:v>
                </c:pt>
                <c:pt idx="35">
                  <c:v>12494</c:v>
                </c:pt>
                <c:pt idx="36">
                  <c:v>12545</c:v>
                </c:pt>
                <c:pt idx="37">
                  <c:v>12547.5</c:v>
                </c:pt>
                <c:pt idx="38">
                  <c:v>12550</c:v>
                </c:pt>
                <c:pt idx="39">
                  <c:v>13391.5</c:v>
                </c:pt>
                <c:pt idx="40">
                  <c:v>13408.5</c:v>
                </c:pt>
                <c:pt idx="41">
                  <c:v>13411</c:v>
                </c:pt>
                <c:pt idx="42">
                  <c:v>13924.5</c:v>
                </c:pt>
                <c:pt idx="43">
                  <c:v>14103</c:v>
                </c:pt>
                <c:pt idx="44">
                  <c:v>14103</c:v>
                </c:pt>
                <c:pt idx="45">
                  <c:v>14105.5</c:v>
                </c:pt>
                <c:pt idx="46">
                  <c:v>14108</c:v>
                </c:pt>
                <c:pt idx="47">
                  <c:v>14132.5</c:v>
                </c:pt>
                <c:pt idx="48">
                  <c:v>14134.5</c:v>
                </c:pt>
                <c:pt idx="49">
                  <c:v>14137</c:v>
                </c:pt>
                <c:pt idx="50">
                  <c:v>14139.5</c:v>
                </c:pt>
                <c:pt idx="51">
                  <c:v>14144.5</c:v>
                </c:pt>
                <c:pt idx="52">
                  <c:v>14193.5</c:v>
                </c:pt>
                <c:pt idx="53">
                  <c:v>14208</c:v>
                </c:pt>
                <c:pt idx="54">
                  <c:v>14235</c:v>
                </c:pt>
                <c:pt idx="55">
                  <c:v>14235</c:v>
                </c:pt>
                <c:pt idx="56">
                  <c:v>14274</c:v>
                </c:pt>
                <c:pt idx="57">
                  <c:v>15073.5</c:v>
                </c:pt>
                <c:pt idx="58">
                  <c:v>15078.5</c:v>
                </c:pt>
                <c:pt idx="59">
                  <c:v>15098</c:v>
                </c:pt>
                <c:pt idx="60">
                  <c:v>15098</c:v>
                </c:pt>
                <c:pt idx="61">
                  <c:v>15147</c:v>
                </c:pt>
                <c:pt idx="62">
                  <c:v>15186</c:v>
                </c:pt>
                <c:pt idx="63">
                  <c:v>15205.5</c:v>
                </c:pt>
                <c:pt idx="64">
                  <c:v>15230</c:v>
                </c:pt>
                <c:pt idx="65">
                  <c:v>15247</c:v>
                </c:pt>
                <c:pt idx="66">
                  <c:v>15914.5</c:v>
                </c:pt>
                <c:pt idx="67">
                  <c:v>15917</c:v>
                </c:pt>
                <c:pt idx="68">
                  <c:v>15921.5</c:v>
                </c:pt>
                <c:pt idx="69">
                  <c:v>15922</c:v>
                </c:pt>
                <c:pt idx="70">
                  <c:v>16012.5</c:v>
                </c:pt>
                <c:pt idx="71">
                  <c:v>16012.5</c:v>
                </c:pt>
                <c:pt idx="72">
                  <c:v>16012.5</c:v>
                </c:pt>
                <c:pt idx="73">
                  <c:v>16025</c:v>
                </c:pt>
                <c:pt idx="74">
                  <c:v>16027.5</c:v>
                </c:pt>
                <c:pt idx="75">
                  <c:v>16034.5</c:v>
                </c:pt>
                <c:pt idx="76">
                  <c:v>16034.5</c:v>
                </c:pt>
                <c:pt idx="77">
                  <c:v>16034.5</c:v>
                </c:pt>
                <c:pt idx="78">
                  <c:v>16034.5</c:v>
                </c:pt>
                <c:pt idx="79">
                  <c:v>16171</c:v>
                </c:pt>
                <c:pt idx="80">
                  <c:v>16729</c:v>
                </c:pt>
                <c:pt idx="81">
                  <c:v>17638.5</c:v>
                </c:pt>
                <c:pt idx="82">
                  <c:v>17658</c:v>
                </c:pt>
                <c:pt idx="83">
                  <c:v>17738.5</c:v>
                </c:pt>
                <c:pt idx="84">
                  <c:v>17738.5</c:v>
                </c:pt>
                <c:pt idx="85">
                  <c:v>17772.5</c:v>
                </c:pt>
                <c:pt idx="86">
                  <c:v>17772.5</c:v>
                </c:pt>
                <c:pt idx="87">
                  <c:v>17790</c:v>
                </c:pt>
                <c:pt idx="88">
                  <c:v>17814</c:v>
                </c:pt>
                <c:pt idx="89">
                  <c:v>17814</c:v>
                </c:pt>
                <c:pt idx="90">
                  <c:v>17819</c:v>
                </c:pt>
                <c:pt idx="91">
                  <c:v>18628.5</c:v>
                </c:pt>
                <c:pt idx="92">
                  <c:v>18628.5</c:v>
                </c:pt>
                <c:pt idx="93">
                  <c:v>18633.5</c:v>
                </c:pt>
                <c:pt idx="94">
                  <c:v>18633.5</c:v>
                </c:pt>
                <c:pt idx="95">
                  <c:v>18640.5</c:v>
                </c:pt>
                <c:pt idx="96">
                  <c:v>18640.5</c:v>
                </c:pt>
                <c:pt idx="97">
                  <c:v>18643</c:v>
                </c:pt>
                <c:pt idx="98">
                  <c:v>18643</c:v>
                </c:pt>
                <c:pt idx="99">
                  <c:v>18680</c:v>
                </c:pt>
                <c:pt idx="100">
                  <c:v>18682</c:v>
                </c:pt>
                <c:pt idx="101">
                  <c:v>18682</c:v>
                </c:pt>
                <c:pt idx="102">
                  <c:v>18684.5</c:v>
                </c:pt>
                <c:pt idx="103">
                  <c:v>18684.5</c:v>
                </c:pt>
                <c:pt idx="104">
                  <c:v>18687</c:v>
                </c:pt>
                <c:pt idx="105">
                  <c:v>18687</c:v>
                </c:pt>
                <c:pt idx="106">
                  <c:v>18689.5</c:v>
                </c:pt>
                <c:pt idx="107">
                  <c:v>18689.5</c:v>
                </c:pt>
                <c:pt idx="108">
                  <c:v>18697</c:v>
                </c:pt>
                <c:pt idx="109">
                  <c:v>18729</c:v>
                </c:pt>
                <c:pt idx="110">
                  <c:v>18758</c:v>
                </c:pt>
                <c:pt idx="111">
                  <c:v>18758</c:v>
                </c:pt>
                <c:pt idx="112">
                  <c:v>18758</c:v>
                </c:pt>
                <c:pt idx="113">
                  <c:v>18758</c:v>
                </c:pt>
                <c:pt idx="114">
                  <c:v>18758</c:v>
                </c:pt>
                <c:pt idx="115">
                  <c:v>18763</c:v>
                </c:pt>
                <c:pt idx="116">
                  <c:v>18763</c:v>
                </c:pt>
                <c:pt idx="117">
                  <c:v>18780</c:v>
                </c:pt>
                <c:pt idx="118">
                  <c:v>19350</c:v>
                </c:pt>
                <c:pt idx="119">
                  <c:v>19350</c:v>
                </c:pt>
                <c:pt idx="120">
                  <c:v>19538</c:v>
                </c:pt>
                <c:pt idx="121">
                  <c:v>19538</c:v>
                </c:pt>
                <c:pt idx="122">
                  <c:v>19540.5</c:v>
                </c:pt>
                <c:pt idx="123">
                  <c:v>19540.5</c:v>
                </c:pt>
                <c:pt idx="124">
                  <c:v>19577</c:v>
                </c:pt>
                <c:pt idx="125">
                  <c:v>19577</c:v>
                </c:pt>
                <c:pt idx="126">
                  <c:v>19579.5</c:v>
                </c:pt>
                <c:pt idx="127">
                  <c:v>19579.5</c:v>
                </c:pt>
                <c:pt idx="128">
                  <c:v>19606.5</c:v>
                </c:pt>
                <c:pt idx="129">
                  <c:v>19623.5</c:v>
                </c:pt>
                <c:pt idx="130">
                  <c:v>19628.5</c:v>
                </c:pt>
                <c:pt idx="131">
                  <c:v>19628.5</c:v>
                </c:pt>
                <c:pt idx="132">
                  <c:v>19631</c:v>
                </c:pt>
                <c:pt idx="133">
                  <c:v>19638</c:v>
                </c:pt>
                <c:pt idx="134">
                  <c:v>19638</c:v>
                </c:pt>
                <c:pt idx="135">
                  <c:v>19687</c:v>
                </c:pt>
                <c:pt idx="136">
                  <c:v>19687</c:v>
                </c:pt>
                <c:pt idx="137">
                  <c:v>20367</c:v>
                </c:pt>
                <c:pt idx="138">
                  <c:v>20367</c:v>
                </c:pt>
                <c:pt idx="139">
                  <c:v>20433</c:v>
                </c:pt>
                <c:pt idx="140">
                  <c:v>20433</c:v>
                </c:pt>
                <c:pt idx="141">
                  <c:v>20491.5</c:v>
                </c:pt>
                <c:pt idx="142">
                  <c:v>20491.5</c:v>
                </c:pt>
                <c:pt idx="143">
                  <c:v>20491.5</c:v>
                </c:pt>
                <c:pt idx="144">
                  <c:v>20499</c:v>
                </c:pt>
                <c:pt idx="145">
                  <c:v>20506</c:v>
                </c:pt>
                <c:pt idx="146">
                  <c:v>20506</c:v>
                </c:pt>
                <c:pt idx="147">
                  <c:v>20506</c:v>
                </c:pt>
                <c:pt idx="148">
                  <c:v>21278.5</c:v>
                </c:pt>
                <c:pt idx="149">
                  <c:v>21278.5</c:v>
                </c:pt>
                <c:pt idx="150">
                  <c:v>21278.5</c:v>
                </c:pt>
                <c:pt idx="151">
                  <c:v>21279</c:v>
                </c:pt>
                <c:pt idx="152">
                  <c:v>21279</c:v>
                </c:pt>
                <c:pt idx="153">
                  <c:v>21279</c:v>
                </c:pt>
                <c:pt idx="154">
                  <c:v>21323</c:v>
                </c:pt>
                <c:pt idx="155">
                  <c:v>21323</c:v>
                </c:pt>
                <c:pt idx="156">
                  <c:v>21381.5</c:v>
                </c:pt>
                <c:pt idx="157">
                  <c:v>21425.5</c:v>
                </c:pt>
                <c:pt idx="158">
                  <c:v>21428</c:v>
                </c:pt>
                <c:pt idx="159">
                  <c:v>22098</c:v>
                </c:pt>
                <c:pt idx="160">
                  <c:v>22168.5</c:v>
                </c:pt>
                <c:pt idx="161">
                  <c:v>22168.5</c:v>
                </c:pt>
                <c:pt idx="162">
                  <c:v>22168.5</c:v>
                </c:pt>
                <c:pt idx="163">
                  <c:v>22186</c:v>
                </c:pt>
                <c:pt idx="164">
                  <c:v>22186</c:v>
                </c:pt>
                <c:pt idx="165">
                  <c:v>22186</c:v>
                </c:pt>
                <c:pt idx="166">
                  <c:v>22220</c:v>
                </c:pt>
                <c:pt idx="167">
                  <c:v>22220</c:v>
                </c:pt>
                <c:pt idx="168">
                  <c:v>22220</c:v>
                </c:pt>
                <c:pt idx="169">
                  <c:v>22220</c:v>
                </c:pt>
                <c:pt idx="170">
                  <c:v>22222.5</c:v>
                </c:pt>
                <c:pt idx="171">
                  <c:v>22227.5</c:v>
                </c:pt>
                <c:pt idx="172">
                  <c:v>22237.5</c:v>
                </c:pt>
                <c:pt idx="173">
                  <c:v>22242</c:v>
                </c:pt>
                <c:pt idx="174">
                  <c:v>22247</c:v>
                </c:pt>
                <c:pt idx="175">
                  <c:v>22249.5</c:v>
                </c:pt>
                <c:pt idx="176">
                  <c:v>22252</c:v>
                </c:pt>
                <c:pt idx="177">
                  <c:v>22254</c:v>
                </c:pt>
                <c:pt idx="178">
                  <c:v>22269</c:v>
                </c:pt>
                <c:pt idx="179">
                  <c:v>22269</c:v>
                </c:pt>
                <c:pt idx="180">
                  <c:v>22274</c:v>
                </c:pt>
                <c:pt idx="181">
                  <c:v>22276.5</c:v>
                </c:pt>
                <c:pt idx="182">
                  <c:v>22283.5</c:v>
                </c:pt>
                <c:pt idx="183">
                  <c:v>22286</c:v>
                </c:pt>
                <c:pt idx="184">
                  <c:v>22288.5</c:v>
                </c:pt>
                <c:pt idx="185">
                  <c:v>22291</c:v>
                </c:pt>
                <c:pt idx="186">
                  <c:v>22296</c:v>
                </c:pt>
                <c:pt idx="187">
                  <c:v>22298</c:v>
                </c:pt>
                <c:pt idx="188">
                  <c:v>22300.5</c:v>
                </c:pt>
                <c:pt idx="189">
                  <c:v>22313</c:v>
                </c:pt>
                <c:pt idx="190">
                  <c:v>22318</c:v>
                </c:pt>
                <c:pt idx="191">
                  <c:v>22327.5</c:v>
                </c:pt>
                <c:pt idx="192">
                  <c:v>22330</c:v>
                </c:pt>
                <c:pt idx="193">
                  <c:v>22344.5</c:v>
                </c:pt>
                <c:pt idx="194">
                  <c:v>22352</c:v>
                </c:pt>
                <c:pt idx="195">
                  <c:v>22352</c:v>
                </c:pt>
                <c:pt idx="196">
                  <c:v>22354.5</c:v>
                </c:pt>
                <c:pt idx="197">
                  <c:v>22357</c:v>
                </c:pt>
                <c:pt idx="198">
                  <c:v>22362</c:v>
                </c:pt>
                <c:pt idx="199">
                  <c:v>22366.5</c:v>
                </c:pt>
                <c:pt idx="200">
                  <c:v>22366.5</c:v>
                </c:pt>
                <c:pt idx="201">
                  <c:v>22371.5</c:v>
                </c:pt>
                <c:pt idx="202">
                  <c:v>22374</c:v>
                </c:pt>
                <c:pt idx="203">
                  <c:v>22376.5</c:v>
                </c:pt>
                <c:pt idx="204">
                  <c:v>22388.5</c:v>
                </c:pt>
                <c:pt idx="205">
                  <c:v>22405.5</c:v>
                </c:pt>
                <c:pt idx="206">
                  <c:v>22420</c:v>
                </c:pt>
                <c:pt idx="207">
                  <c:v>22422.5</c:v>
                </c:pt>
                <c:pt idx="208">
                  <c:v>22432.5</c:v>
                </c:pt>
                <c:pt idx="209">
                  <c:v>22434.5</c:v>
                </c:pt>
                <c:pt idx="210">
                  <c:v>22437.5</c:v>
                </c:pt>
                <c:pt idx="211">
                  <c:v>22471</c:v>
                </c:pt>
                <c:pt idx="212">
                  <c:v>22824.5</c:v>
                </c:pt>
                <c:pt idx="213">
                  <c:v>22939</c:v>
                </c:pt>
                <c:pt idx="214">
                  <c:v>22963.5</c:v>
                </c:pt>
                <c:pt idx="215">
                  <c:v>22968.5</c:v>
                </c:pt>
                <c:pt idx="216">
                  <c:v>22971</c:v>
                </c:pt>
                <c:pt idx="217">
                  <c:v>22995.5</c:v>
                </c:pt>
                <c:pt idx="218">
                  <c:v>23027</c:v>
                </c:pt>
                <c:pt idx="219">
                  <c:v>23041.5</c:v>
                </c:pt>
                <c:pt idx="220">
                  <c:v>23083.5</c:v>
                </c:pt>
                <c:pt idx="221">
                  <c:v>23098</c:v>
                </c:pt>
                <c:pt idx="222">
                  <c:v>23100.5</c:v>
                </c:pt>
                <c:pt idx="223">
                  <c:v>23103</c:v>
                </c:pt>
                <c:pt idx="224">
                  <c:v>23105</c:v>
                </c:pt>
                <c:pt idx="225">
                  <c:v>23105.5</c:v>
                </c:pt>
                <c:pt idx="226">
                  <c:v>23107.5</c:v>
                </c:pt>
                <c:pt idx="227">
                  <c:v>23110</c:v>
                </c:pt>
                <c:pt idx="228">
                  <c:v>23125</c:v>
                </c:pt>
                <c:pt idx="229">
                  <c:v>23127.5</c:v>
                </c:pt>
                <c:pt idx="230">
                  <c:v>23132</c:v>
                </c:pt>
                <c:pt idx="231">
                  <c:v>23139.5</c:v>
                </c:pt>
                <c:pt idx="232">
                  <c:v>23147</c:v>
                </c:pt>
                <c:pt idx="233">
                  <c:v>23154</c:v>
                </c:pt>
                <c:pt idx="234">
                  <c:v>23156.5</c:v>
                </c:pt>
                <c:pt idx="235">
                  <c:v>23159</c:v>
                </c:pt>
                <c:pt idx="236">
                  <c:v>23166.5</c:v>
                </c:pt>
                <c:pt idx="237">
                  <c:v>23169</c:v>
                </c:pt>
                <c:pt idx="238">
                  <c:v>23171</c:v>
                </c:pt>
                <c:pt idx="239">
                  <c:v>23171.5</c:v>
                </c:pt>
                <c:pt idx="240">
                  <c:v>23188.5</c:v>
                </c:pt>
                <c:pt idx="241">
                  <c:v>23193</c:v>
                </c:pt>
                <c:pt idx="242">
                  <c:v>23195.5</c:v>
                </c:pt>
                <c:pt idx="243">
                  <c:v>23198</c:v>
                </c:pt>
                <c:pt idx="244">
                  <c:v>23205.5</c:v>
                </c:pt>
                <c:pt idx="245">
                  <c:v>23210.5</c:v>
                </c:pt>
                <c:pt idx="246">
                  <c:v>23213</c:v>
                </c:pt>
                <c:pt idx="247">
                  <c:v>23227.5</c:v>
                </c:pt>
                <c:pt idx="248">
                  <c:v>23239</c:v>
                </c:pt>
                <c:pt idx="249">
                  <c:v>23242</c:v>
                </c:pt>
                <c:pt idx="250">
                  <c:v>23261.5</c:v>
                </c:pt>
                <c:pt idx="251">
                  <c:v>23298</c:v>
                </c:pt>
                <c:pt idx="252">
                  <c:v>23300.5</c:v>
                </c:pt>
                <c:pt idx="253">
                  <c:v>23327.5</c:v>
                </c:pt>
                <c:pt idx="254">
                  <c:v>23330</c:v>
                </c:pt>
                <c:pt idx="255">
                  <c:v>23342</c:v>
                </c:pt>
                <c:pt idx="256">
                  <c:v>23342</c:v>
                </c:pt>
                <c:pt idx="257">
                  <c:v>23359</c:v>
                </c:pt>
                <c:pt idx="258">
                  <c:v>23386</c:v>
                </c:pt>
                <c:pt idx="259">
                  <c:v>23386</c:v>
                </c:pt>
                <c:pt idx="260">
                  <c:v>23795</c:v>
                </c:pt>
                <c:pt idx="261">
                  <c:v>23797.5</c:v>
                </c:pt>
                <c:pt idx="262">
                  <c:v>23817</c:v>
                </c:pt>
                <c:pt idx="263">
                  <c:v>23822</c:v>
                </c:pt>
                <c:pt idx="264">
                  <c:v>23831.5</c:v>
                </c:pt>
                <c:pt idx="265">
                  <c:v>23836.5</c:v>
                </c:pt>
                <c:pt idx="266">
                  <c:v>23946.5</c:v>
                </c:pt>
                <c:pt idx="267">
                  <c:v>23949</c:v>
                </c:pt>
                <c:pt idx="268">
                  <c:v>23951</c:v>
                </c:pt>
                <c:pt idx="269">
                  <c:v>23953.5</c:v>
                </c:pt>
                <c:pt idx="270">
                  <c:v>23956</c:v>
                </c:pt>
                <c:pt idx="271">
                  <c:v>23961</c:v>
                </c:pt>
                <c:pt idx="272">
                  <c:v>23963.5</c:v>
                </c:pt>
                <c:pt idx="273">
                  <c:v>24049</c:v>
                </c:pt>
                <c:pt idx="274">
                  <c:v>24912</c:v>
                </c:pt>
                <c:pt idx="275">
                  <c:v>25763</c:v>
                </c:pt>
                <c:pt idx="276">
                  <c:v>26753</c:v>
                </c:pt>
                <c:pt idx="277">
                  <c:v>27621</c:v>
                </c:pt>
                <c:pt idx="278">
                  <c:v>27713.5</c:v>
                </c:pt>
                <c:pt idx="279">
                  <c:v>27723.5</c:v>
                </c:pt>
                <c:pt idx="280">
                  <c:v>28376.5</c:v>
                </c:pt>
                <c:pt idx="281">
                  <c:v>28467</c:v>
                </c:pt>
                <c:pt idx="282">
                  <c:v>28467</c:v>
                </c:pt>
                <c:pt idx="283">
                  <c:v>28467</c:v>
                </c:pt>
                <c:pt idx="284">
                  <c:v>28594</c:v>
                </c:pt>
                <c:pt idx="285">
                  <c:v>28611</c:v>
                </c:pt>
                <c:pt idx="286">
                  <c:v>29313</c:v>
                </c:pt>
                <c:pt idx="287">
                  <c:v>29330</c:v>
                </c:pt>
                <c:pt idx="288">
                  <c:v>29354.5</c:v>
                </c:pt>
                <c:pt idx="289">
                  <c:v>29442.5</c:v>
                </c:pt>
                <c:pt idx="290">
                  <c:v>29442.5</c:v>
                </c:pt>
                <c:pt idx="291">
                  <c:v>29447.5</c:v>
                </c:pt>
                <c:pt idx="292">
                  <c:v>30129.5</c:v>
                </c:pt>
                <c:pt idx="293">
                  <c:v>30232</c:v>
                </c:pt>
                <c:pt idx="294">
                  <c:v>30237</c:v>
                </c:pt>
                <c:pt idx="295">
                  <c:v>31195.5</c:v>
                </c:pt>
                <c:pt idx="296">
                  <c:v>31234.5</c:v>
                </c:pt>
                <c:pt idx="297">
                  <c:v>31264</c:v>
                </c:pt>
                <c:pt idx="298">
                  <c:v>31941.5</c:v>
                </c:pt>
                <c:pt idx="299">
                  <c:v>31961</c:v>
                </c:pt>
                <c:pt idx="300">
                  <c:v>32005</c:v>
                </c:pt>
                <c:pt idx="301">
                  <c:v>32080.5</c:v>
                </c:pt>
                <c:pt idx="302">
                  <c:v>33034</c:v>
                </c:pt>
                <c:pt idx="303">
                  <c:v>33092.5</c:v>
                </c:pt>
                <c:pt idx="304">
                  <c:v>33775</c:v>
                </c:pt>
                <c:pt idx="305">
                  <c:v>33777.5</c:v>
                </c:pt>
                <c:pt idx="306">
                  <c:v>33789.5</c:v>
                </c:pt>
                <c:pt idx="307">
                  <c:v>33792</c:v>
                </c:pt>
                <c:pt idx="308">
                  <c:v>33836</c:v>
                </c:pt>
                <c:pt idx="309">
                  <c:v>33838.5</c:v>
                </c:pt>
                <c:pt idx="310">
                  <c:v>33863</c:v>
                </c:pt>
                <c:pt idx="311">
                  <c:v>33863</c:v>
                </c:pt>
                <c:pt idx="312">
                  <c:v>33865.5</c:v>
                </c:pt>
                <c:pt idx="313">
                  <c:v>33865.5</c:v>
                </c:pt>
                <c:pt idx="314">
                  <c:v>33865.5</c:v>
                </c:pt>
                <c:pt idx="315">
                  <c:v>33865.5</c:v>
                </c:pt>
                <c:pt idx="316">
                  <c:v>33868</c:v>
                </c:pt>
                <c:pt idx="317">
                  <c:v>33868</c:v>
                </c:pt>
                <c:pt idx="318">
                  <c:v>33868</c:v>
                </c:pt>
                <c:pt idx="319">
                  <c:v>33868</c:v>
                </c:pt>
                <c:pt idx="320">
                  <c:v>33904.5</c:v>
                </c:pt>
                <c:pt idx="321">
                  <c:v>33907</c:v>
                </c:pt>
                <c:pt idx="322">
                  <c:v>34543</c:v>
                </c:pt>
                <c:pt idx="323">
                  <c:v>34601.5</c:v>
                </c:pt>
                <c:pt idx="324">
                  <c:v>34601.5</c:v>
                </c:pt>
                <c:pt idx="325">
                  <c:v>34601.5</c:v>
                </c:pt>
                <c:pt idx="326">
                  <c:v>34641.5</c:v>
                </c:pt>
                <c:pt idx="327">
                  <c:v>34651</c:v>
                </c:pt>
                <c:pt idx="328">
                  <c:v>34662.5</c:v>
                </c:pt>
                <c:pt idx="329">
                  <c:v>34670</c:v>
                </c:pt>
                <c:pt idx="330">
                  <c:v>34733.5</c:v>
                </c:pt>
                <c:pt idx="331">
                  <c:v>34736</c:v>
                </c:pt>
                <c:pt idx="332">
                  <c:v>34736</c:v>
                </c:pt>
                <c:pt idx="333">
                  <c:v>34762.5</c:v>
                </c:pt>
                <c:pt idx="334">
                  <c:v>34765</c:v>
                </c:pt>
                <c:pt idx="335">
                  <c:v>34800</c:v>
                </c:pt>
                <c:pt idx="336">
                  <c:v>34809</c:v>
                </c:pt>
                <c:pt idx="337">
                  <c:v>34811.5</c:v>
                </c:pt>
                <c:pt idx="338">
                  <c:v>35428</c:v>
                </c:pt>
                <c:pt idx="339">
                  <c:v>35536</c:v>
                </c:pt>
                <c:pt idx="340">
                  <c:v>35542.5</c:v>
                </c:pt>
                <c:pt idx="341">
                  <c:v>35562</c:v>
                </c:pt>
                <c:pt idx="342">
                  <c:v>35572</c:v>
                </c:pt>
                <c:pt idx="343">
                  <c:v>35574.5</c:v>
                </c:pt>
                <c:pt idx="344">
                  <c:v>35682</c:v>
                </c:pt>
                <c:pt idx="345">
                  <c:v>35682</c:v>
                </c:pt>
                <c:pt idx="346">
                  <c:v>35682</c:v>
                </c:pt>
                <c:pt idx="347">
                  <c:v>36321</c:v>
                </c:pt>
                <c:pt idx="348">
                  <c:v>36442.5</c:v>
                </c:pt>
                <c:pt idx="349">
                  <c:v>36507</c:v>
                </c:pt>
                <c:pt idx="350">
                  <c:v>36630.5</c:v>
                </c:pt>
                <c:pt idx="351">
                  <c:v>36630.5</c:v>
                </c:pt>
                <c:pt idx="352">
                  <c:v>36630.5</c:v>
                </c:pt>
                <c:pt idx="353">
                  <c:v>38216</c:v>
                </c:pt>
                <c:pt idx="354">
                  <c:v>38438</c:v>
                </c:pt>
                <c:pt idx="355">
                  <c:v>39128</c:v>
                </c:pt>
                <c:pt idx="356">
                  <c:v>39198</c:v>
                </c:pt>
              </c:numCache>
            </c:numRef>
          </c:xVal>
          <c:yVal>
            <c:numRef>
              <c:f>'A (old)'!$G$21:$G$536</c:f>
              <c:numCache>
                <c:formatCode>General</c:formatCode>
                <c:ptCount val="516"/>
                <c:pt idx="0">
                  <c:v>2.7910139997402439E-2</c:v>
                </c:pt>
                <c:pt idx="1">
                  <c:v>3.7439996958710253E-5</c:v>
                </c:pt>
                <c:pt idx="2">
                  <c:v>-6.9440000515896827E-4</c:v>
                </c:pt>
                <c:pt idx="3">
                  <c:v>-4.8270000115735456E-4</c:v>
                </c:pt>
                <c:pt idx="4">
                  <c:v>-2.9690000519622117E-4</c:v>
                </c:pt>
                <c:pt idx="5">
                  <c:v>-1.4870000086375512E-3</c:v>
                </c:pt>
                <c:pt idx="6">
                  <c:v>-3.0887200045981444E-3</c:v>
                </c:pt>
                <c:pt idx="7">
                  <c:v>-5.9857600062969141E-3</c:v>
                </c:pt>
                <c:pt idx="8">
                  <c:v>1.5259400024660863E-3</c:v>
                </c:pt>
                <c:pt idx="9">
                  <c:v>2.7911199940717779E-3</c:v>
                </c:pt>
                <c:pt idx="10">
                  <c:v>0</c:v>
                </c:pt>
                <c:pt idx="11">
                  <c:v>3.385599993634969E-4</c:v>
                </c:pt>
                <c:pt idx="12">
                  <c:v>-1.0408720001578331E-2</c:v>
                </c:pt>
                <c:pt idx="13">
                  <c:v>-4.382879997137934E-3</c:v>
                </c:pt>
                <c:pt idx="14">
                  <c:v>-5.7682199985720217E-3</c:v>
                </c:pt>
                <c:pt idx="15">
                  <c:v>-1.3585699998657219E-2</c:v>
                </c:pt>
                <c:pt idx="17">
                  <c:v>1.5972799999872223E-2</c:v>
                </c:pt>
                <c:pt idx="18">
                  <c:v>5.5599957704544067E-6</c:v>
                </c:pt>
                <c:pt idx="19">
                  <c:v>4.5313999726204202E-4</c:v>
                </c:pt>
                <c:pt idx="20">
                  <c:v>-9.0351600010762922E-3</c:v>
                </c:pt>
                <c:pt idx="21">
                  <c:v>6.0289999237284064E-4</c:v>
                </c:pt>
                <c:pt idx="22">
                  <c:v>-3.3114600082626566E-3</c:v>
                </c:pt>
                <c:pt idx="23">
                  <c:v>8.5245599984773435E-3</c:v>
                </c:pt>
                <c:pt idx="24">
                  <c:v>1.0362600005464628E-3</c:v>
                </c:pt>
                <c:pt idx="25">
                  <c:v>-6.4927600033115596E-3</c:v>
                </c:pt>
                <c:pt idx="26">
                  <c:v>3.8722799945389852E-3</c:v>
                </c:pt>
                <c:pt idx="27">
                  <c:v>-4.0481600080966018E-3</c:v>
                </c:pt>
                <c:pt idx="28">
                  <c:v>1.0054799997305963E-2</c:v>
                </c:pt>
                <c:pt idx="29">
                  <c:v>-3.5802800048259087E-3</c:v>
                </c:pt>
                <c:pt idx="30">
                  <c:v>4.3056399954366498E-3</c:v>
                </c:pt>
                <c:pt idx="31">
                  <c:v>1.9570700002077501E-2</c:v>
                </c:pt>
                <c:pt idx="32">
                  <c:v>1.9912219991965685E-2</c:v>
                </c:pt>
                <c:pt idx="33">
                  <c:v>1.6503479993843939E-2</c:v>
                </c:pt>
                <c:pt idx="34">
                  <c:v>6.0213800024939701E-3</c:v>
                </c:pt>
                <c:pt idx="35">
                  <c:v>2.3571919999085367E-2</c:v>
                </c:pt>
                <c:pt idx="36">
                  <c:v>2.4510599992936477E-2</c:v>
                </c:pt>
                <c:pt idx="37">
                  <c:v>2.5322299996332731E-2</c:v>
                </c:pt>
                <c:pt idx="38">
                  <c:v>2.54339999955846E-2</c:v>
                </c:pt>
                <c:pt idx="40">
                  <c:v>7.3517799974069931E-3</c:v>
                </c:pt>
                <c:pt idx="41">
                  <c:v>9.8634800015133806E-3</c:v>
                </c:pt>
                <c:pt idx="42">
                  <c:v>2.8766659997927491E-2</c:v>
                </c:pt>
                <c:pt idx="43">
                  <c:v>3.6102040001424029E-2</c:v>
                </c:pt>
                <c:pt idx="44">
                  <c:v>3.8102040001831483E-2</c:v>
                </c:pt>
                <c:pt idx="45">
                  <c:v>3.9613739994820207E-2</c:v>
                </c:pt>
                <c:pt idx="46">
                  <c:v>3.0125439996481873E-2</c:v>
                </c:pt>
                <c:pt idx="47">
                  <c:v>3.5140099993441254E-2</c:v>
                </c:pt>
                <c:pt idx="48">
                  <c:v>3.5549460000765976E-2</c:v>
                </c:pt>
                <c:pt idx="49">
                  <c:v>3.5461159997794311E-2</c:v>
                </c:pt>
                <c:pt idx="50">
                  <c:v>3.5672859994519968E-2</c:v>
                </c:pt>
                <c:pt idx="51">
                  <c:v>3.4496259992010891E-2</c:v>
                </c:pt>
                <c:pt idx="52">
                  <c:v>2.5025579998327885E-2</c:v>
                </c:pt>
                <c:pt idx="53">
                  <c:v>3.3593439991818741E-2</c:v>
                </c:pt>
                <c:pt idx="54">
                  <c:v>2.9119799997715745E-2</c:v>
                </c:pt>
                <c:pt idx="55">
                  <c:v>2.9119799997715745E-2</c:v>
                </c:pt>
                <c:pt idx="56">
                  <c:v>4.390231999423122E-2</c:v>
                </c:pt>
                <c:pt idx="57">
                  <c:v>5.7143979996908456E-2</c:v>
                </c:pt>
                <c:pt idx="58">
                  <c:v>5.0167380002676509E-2</c:v>
                </c:pt>
                <c:pt idx="59">
                  <c:v>4.5758640000713058E-2</c:v>
                </c:pt>
                <c:pt idx="60">
                  <c:v>4.7758640001120511E-2</c:v>
                </c:pt>
                <c:pt idx="61">
                  <c:v>2.7987959998426959E-2</c:v>
                </c:pt>
                <c:pt idx="62">
                  <c:v>2.6170479999564122E-2</c:v>
                </c:pt>
                <c:pt idx="63">
                  <c:v>3.2761739996203687E-2</c:v>
                </c:pt>
                <c:pt idx="64">
                  <c:v>3.9376399996399414E-2</c:v>
                </c:pt>
                <c:pt idx="65">
                  <c:v>3.9455960002669599E-2</c:v>
                </c:pt>
                <c:pt idx="66">
                  <c:v>4.1079859998717438E-2</c:v>
                </c:pt>
                <c:pt idx="67">
                  <c:v>4.6591559999797028E-2</c:v>
                </c:pt>
                <c:pt idx="68">
                  <c:v>5.9112619994266424E-2</c:v>
                </c:pt>
                <c:pt idx="69">
                  <c:v>3.461495999363251E-2</c:v>
                </c:pt>
                <c:pt idx="70">
                  <c:v>4.4538499998452608E-2</c:v>
                </c:pt>
                <c:pt idx="71">
                  <c:v>5.0538499992399011E-2</c:v>
                </c:pt>
                <c:pt idx="72">
                  <c:v>5.1538499996240716E-2</c:v>
                </c:pt>
                <c:pt idx="73">
                  <c:v>5.2096999992500059E-2</c:v>
                </c:pt>
                <c:pt idx="74">
                  <c:v>3.760869999678107E-2</c:v>
                </c:pt>
                <c:pt idx="75">
                  <c:v>3.4641459998965729E-2</c:v>
                </c:pt>
                <c:pt idx="76">
                  <c:v>3.5641459995531477E-2</c:v>
                </c:pt>
                <c:pt idx="77">
                  <c:v>4.4541459996253252E-2</c:v>
                </c:pt>
                <c:pt idx="78">
                  <c:v>4.5241460000397637E-2</c:v>
                </c:pt>
                <c:pt idx="79">
                  <c:v>4.3680279995896854E-2</c:v>
                </c:pt>
                <c:pt idx="80">
                  <c:v>5.1391719993262086E-2</c:v>
                </c:pt>
                <c:pt idx="81">
                  <c:v>5.7148179999785498E-2</c:v>
                </c:pt>
                <c:pt idx="82">
                  <c:v>3.9739439991535619E-2</c:v>
                </c:pt>
                <c:pt idx="83">
                  <c:v>5.5816179999965243E-2</c:v>
                </c:pt>
                <c:pt idx="84">
                  <c:v>5.6216179997136351E-2</c:v>
                </c:pt>
                <c:pt idx="85">
                  <c:v>5.527530000108527E-2</c:v>
                </c:pt>
                <c:pt idx="86">
                  <c:v>5.7975299998361152E-2</c:v>
                </c:pt>
                <c:pt idx="87">
                  <c:v>5.5357199998979922E-2</c:v>
                </c:pt>
                <c:pt idx="88">
                  <c:v>5.5769519996829331E-2</c:v>
                </c:pt>
                <c:pt idx="89">
                  <c:v>5.6169519994000439E-2</c:v>
                </c:pt>
                <c:pt idx="90">
                  <c:v>5.0092919998860452E-2</c:v>
                </c:pt>
                <c:pt idx="91">
                  <c:v>6.2981379996926989E-2</c:v>
                </c:pt>
                <c:pt idx="92">
                  <c:v>6.3681379993795417E-2</c:v>
                </c:pt>
                <c:pt idx="93">
                  <c:v>6.3404779990378302E-2</c:v>
                </c:pt>
                <c:pt idx="94">
                  <c:v>6.3704779990075622E-2</c:v>
                </c:pt>
                <c:pt idx="95">
                  <c:v>6.2237539998022839E-2</c:v>
                </c:pt>
                <c:pt idx="96">
                  <c:v>6.2937539994891267E-2</c:v>
                </c:pt>
                <c:pt idx="97">
                  <c:v>5.9349240000301506E-2</c:v>
                </c:pt>
                <c:pt idx="98">
                  <c:v>6.0649239996564575E-2</c:v>
                </c:pt>
                <c:pt idx="99">
                  <c:v>5.8522399995126761E-2</c:v>
                </c:pt>
                <c:pt idx="100">
                  <c:v>6.2331759996595792E-2</c:v>
                </c:pt>
                <c:pt idx="101">
                  <c:v>6.3031760000740178E-2</c:v>
                </c:pt>
                <c:pt idx="102">
                  <c:v>6.8443459997070022E-2</c:v>
                </c:pt>
                <c:pt idx="103">
                  <c:v>6.9243459998688195E-2</c:v>
                </c:pt>
                <c:pt idx="104">
                  <c:v>6.255515999509953E-2</c:v>
                </c:pt>
                <c:pt idx="105">
                  <c:v>6.4455159998033196E-2</c:v>
                </c:pt>
                <c:pt idx="106">
                  <c:v>6.3966859997890424E-2</c:v>
                </c:pt>
                <c:pt idx="107">
                  <c:v>6.586686000082409E-2</c:v>
                </c:pt>
                <c:pt idx="108">
                  <c:v>6.6601959995750804E-2</c:v>
                </c:pt>
                <c:pt idx="109">
                  <c:v>6.3751720001164358E-2</c:v>
                </c:pt>
                <c:pt idx="110">
                  <c:v>6.3887439995596651E-2</c:v>
                </c:pt>
                <c:pt idx="111">
                  <c:v>6.4187439995293971E-2</c:v>
                </c:pt>
                <c:pt idx="112">
                  <c:v>6.4187439995293971E-2</c:v>
                </c:pt>
                <c:pt idx="113">
                  <c:v>6.4187439995293971E-2</c:v>
                </c:pt>
                <c:pt idx="114">
                  <c:v>6.4887439992162399E-2</c:v>
                </c:pt>
                <c:pt idx="115">
                  <c:v>5.6910840001364704E-2</c:v>
                </c:pt>
                <c:pt idx="116">
                  <c:v>6.1910839998745359E-2</c:v>
                </c:pt>
                <c:pt idx="117">
                  <c:v>6.6990399995120242E-2</c:v>
                </c:pt>
                <c:pt idx="118">
                  <c:v>6.9958000000042375E-2</c:v>
                </c:pt>
                <c:pt idx="119">
                  <c:v>7.2057999997923616E-2</c:v>
                </c:pt>
                <c:pt idx="120">
                  <c:v>7.1337839995976537E-2</c:v>
                </c:pt>
                <c:pt idx="121">
                  <c:v>7.1937839995371178E-2</c:v>
                </c:pt>
                <c:pt idx="122">
                  <c:v>7.2749539998767432E-2</c:v>
                </c:pt>
                <c:pt idx="123">
                  <c:v>7.2849539996241219E-2</c:v>
                </c:pt>
                <c:pt idx="124">
                  <c:v>7.3420359993178863E-2</c:v>
                </c:pt>
                <c:pt idx="125">
                  <c:v>7.5220359991362784E-2</c:v>
                </c:pt>
                <c:pt idx="126">
                  <c:v>6.9132059994444717E-2</c:v>
                </c:pt>
                <c:pt idx="127">
                  <c:v>7.2132059998693876E-2</c:v>
                </c:pt>
                <c:pt idx="128">
                  <c:v>7.6358419995813165E-2</c:v>
                </c:pt>
                <c:pt idx="129">
                  <c:v>7.2937979995913338E-2</c:v>
                </c:pt>
                <c:pt idx="130">
                  <c:v>8.6461380000400823E-2</c:v>
                </c:pt>
                <c:pt idx="131">
                  <c:v>8.9461379997374024E-2</c:v>
                </c:pt>
                <c:pt idx="132">
                  <c:v>7.3973079997813329E-2</c:v>
                </c:pt>
                <c:pt idx="133">
                  <c:v>7.3505839995050337E-2</c:v>
                </c:pt>
                <c:pt idx="134">
                  <c:v>7.400583999697119E-2</c:v>
                </c:pt>
                <c:pt idx="135">
                  <c:v>7.3435159996734001E-2</c:v>
                </c:pt>
                <c:pt idx="136">
                  <c:v>7.3735159996431321E-2</c:v>
                </c:pt>
                <c:pt idx="137">
                  <c:v>8.1717559995013289E-2</c:v>
                </c:pt>
                <c:pt idx="138">
                  <c:v>8.1817559992487077E-2</c:v>
                </c:pt>
                <c:pt idx="139">
                  <c:v>8.2226439997612033E-2</c:v>
                </c:pt>
                <c:pt idx="140">
                  <c:v>8.3726439996098634E-2</c:v>
                </c:pt>
                <c:pt idx="141">
                  <c:v>8.4400219995586667E-2</c:v>
                </c:pt>
                <c:pt idx="142">
                  <c:v>8.5600219994375948E-2</c:v>
                </c:pt>
                <c:pt idx="143">
                  <c:v>8.6600219998217653E-2</c:v>
                </c:pt>
                <c:pt idx="144">
                  <c:v>8.9035320001130458E-2</c:v>
                </c:pt>
                <c:pt idx="145">
                  <c:v>8.4668080002302304E-2</c:v>
                </c:pt>
                <c:pt idx="146">
                  <c:v>8.5368079999170732E-2</c:v>
                </c:pt>
                <c:pt idx="147">
                  <c:v>8.5668079998868052E-2</c:v>
                </c:pt>
                <c:pt idx="148">
                  <c:v>9.2983379996439908E-2</c:v>
                </c:pt>
                <c:pt idx="149">
                  <c:v>9.3283379996137228E-2</c:v>
                </c:pt>
                <c:pt idx="150">
                  <c:v>9.5383379994018469E-2</c:v>
                </c:pt>
                <c:pt idx="151">
                  <c:v>9.3185719997563865E-2</c:v>
                </c:pt>
                <c:pt idx="152">
                  <c:v>9.338571999251144E-2</c:v>
                </c:pt>
                <c:pt idx="153">
                  <c:v>9.4785719993524253E-2</c:v>
                </c:pt>
                <c:pt idx="154">
                  <c:v>9.3791639992559794E-2</c:v>
                </c:pt>
                <c:pt idx="155">
                  <c:v>9.3791639992559794E-2</c:v>
                </c:pt>
                <c:pt idx="156">
                  <c:v>8.4665419992234092E-2</c:v>
                </c:pt>
                <c:pt idx="157">
                  <c:v>9.0871339991281275E-2</c:v>
                </c:pt>
                <c:pt idx="158">
                  <c:v>8.6383039997599553E-2</c:v>
                </c:pt>
                <c:pt idx="159">
                  <c:v>0.12651863999781199</c:v>
                </c:pt>
                <c:pt idx="160">
                  <c:v>9.8948579994612373E-2</c:v>
                </c:pt>
                <c:pt idx="161">
                  <c:v>0.10134857999219093</c:v>
                </c:pt>
                <c:pt idx="162">
                  <c:v>0.10294857999542728</c:v>
                </c:pt>
                <c:pt idx="163">
                  <c:v>0.10233047999645351</c:v>
                </c:pt>
                <c:pt idx="164">
                  <c:v>0.10253047999867704</c:v>
                </c:pt>
                <c:pt idx="165">
                  <c:v>0.10333048000029521</c:v>
                </c:pt>
                <c:pt idx="166">
                  <c:v>0.10168959999282379</c:v>
                </c:pt>
                <c:pt idx="167">
                  <c:v>0.1030895999938366</c:v>
                </c:pt>
                <c:pt idx="168">
                  <c:v>0.10318959999131039</c:v>
                </c:pt>
                <c:pt idx="169">
                  <c:v>0.10408959999040235</c:v>
                </c:pt>
                <c:pt idx="170">
                  <c:v>0.10460129999410128</c:v>
                </c:pt>
                <c:pt idx="171">
                  <c:v>0.10762469999463065</c:v>
                </c:pt>
                <c:pt idx="172">
                  <c:v>0.11667149999993853</c:v>
                </c:pt>
                <c:pt idx="173">
                  <c:v>0.10619255999336019</c:v>
                </c:pt>
                <c:pt idx="174">
                  <c:v>0.10521595999307465</c:v>
                </c:pt>
                <c:pt idx="175">
                  <c:v>0.11472765999496914</c:v>
                </c:pt>
                <c:pt idx="176">
                  <c:v>0.1012393599958159</c:v>
                </c:pt>
                <c:pt idx="178">
                  <c:v>0.10381891999713844</c:v>
                </c:pt>
                <c:pt idx="179">
                  <c:v>0.10431891999905929</c:v>
                </c:pt>
                <c:pt idx="180">
                  <c:v>0.11034231999656186</c:v>
                </c:pt>
                <c:pt idx="181">
                  <c:v>0.10485401999903843</c:v>
                </c:pt>
                <c:pt idx="182">
                  <c:v>0.11088677999214269</c:v>
                </c:pt>
                <c:pt idx="183">
                  <c:v>0.11339847999624908</c:v>
                </c:pt>
                <c:pt idx="184">
                  <c:v>0.11291017999610631</c:v>
                </c:pt>
                <c:pt idx="185">
                  <c:v>0.10842187999514863</c:v>
                </c:pt>
                <c:pt idx="186">
                  <c:v>0.10344528000132414</c:v>
                </c:pt>
                <c:pt idx="189">
                  <c:v>0.10452483999688411</c:v>
                </c:pt>
                <c:pt idx="190">
                  <c:v>0.10954823999782093</c:v>
                </c:pt>
                <c:pt idx="191">
                  <c:v>0.11209270000108518</c:v>
                </c:pt>
                <c:pt idx="192">
                  <c:v>0.10760439999285154</c:v>
                </c:pt>
                <c:pt idx="193">
                  <c:v>0.10917225999583025</c:v>
                </c:pt>
                <c:pt idx="194">
                  <c:v>0.10170735999417957</c:v>
                </c:pt>
                <c:pt idx="195">
                  <c:v>0.1034073599948897</c:v>
                </c:pt>
                <c:pt idx="196">
                  <c:v>0.10421905999101</c:v>
                </c:pt>
                <c:pt idx="197">
                  <c:v>0.1137307599929045</c:v>
                </c:pt>
                <c:pt idx="198">
                  <c:v>0.11375415999646066</c:v>
                </c:pt>
                <c:pt idx="199">
                  <c:v>0.10487522000039462</c:v>
                </c:pt>
                <c:pt idx="200">
                  <c:v>0.10507522000261815</c:v>
                </c:pt>
                <c:pt idx="201">
                  <c:v>0.10559862000081921</c:v>
                </c:pt>
                <c:pt idx="202">
                  <c:v>0.10281032000057166</c:v>
                </c:pt>
                <c:pt idx="203">
                  <c:v>0.10232201999315294</c:v>
                </c:pt>
                <c:pt idx="204">
                  <c:v>0.10437817999627441</c:v>
                </c:pt>
                <c:pt idx="205">
                  <c:v>0.1084577400033595</c:v>
                </c:pt>
                <c:pt idx="208">
                  <c:v>0.10858409999491414</c:v>
                </c:pt>
                <c:pt idx="210">
                  <c:v>0.10660749999806285</c:v>
                </c:pt>
                <c:pt idx="212">
                  <c:v>0.10541865999402944</c:v>
                </c:pt>
                <c:pt idx="213">
                  <c:v>0.11245451999275247</c:v>
                </c:pt>
                <c:pt idx="214">
                  <c:v>0.10906917999818688</c:v>
                </c:pt>
                <c:pt idx="215">
                  <c:v>0.10909258000174304</c:v>
                </c:pt>
                <c:pt idx="216">
                  <c:v>0.10460427999350941</c:v>
                </c:pt>
                <c:pt idx="217">
                  <c:v>0.10721894000016619</c:v>
                </c:pt>
                <c:pt idx="218">
                  <c:v>0.10886636000213912</c:v>
                </c:pt>
                <c:pt idx="219">
                  <c:v>0.1034342199927778</c:v>
                </c:pt>
                <c:pt idx="220">
                  <c:v>0.10663077999925008</c:v>
                </c:pt>
                <c:pt idx="221">
                  <c:v>0.1191986400008318</c:v>
                </c:pt>
                <c:pt idx="222">
                  <c:v>0.11071033999178326</c:v>
                </c:pt>
                <c:pt idx="223">
                  <c:v>0.1122220399993239</c:v>
                </c:pt>
                <c:pt idx="224">
                  <c:v>0.11923139999998966</c:v>
                </c:pt>
                <c:pt idx="225">
                  <c:v>0.10673374000180047</c:v>
                </c:pt>
                <c:pt idx="226">
                  <c:v>0.11674309999943944</c:v>
                </c:pt>
                <c:pt idx="227">
                  <c:v>0.10925480000150856</c:v>
                </c:pt>
                <c:pt idx="228">
                  <c:v>0.11032499999419088</c:v>
                </c:pt>
                <c:pt idx="229">
                  <c:v>0.10783669999364065</c:v>
                </c:pt>
                <c:pt idx="230">
                  <c:v>0.1163577599945711</c:v>
                </c:pt>
                <c:pt idx="231">
                  <c:v>0.11199285999464337</c:v>
                </c:pt>
                <c:pt idx="232">
                  <c:v>0.11442795999755617</c:v>
                </c:pt>
                <c:pt idx="233">
                  <c:v>0.12046071999793639</c:v>
                </c:pt>
                <c:pt idx="234">
                  <c:v>0.1135724199921242</c:v>
                </c:pt>
                <c:pt idx="235">
                  <c:v>0.11548411999683594</c:v>
                </c:pt>
                <c:pt idx="236">
                  <c:v>0.11201921999600017</c:v>
                </c:pt>
                <c:pt idx="237">
                  <c:v>0.11253091999969911</c:v>
                </c:pt>
                <c:pt idx="238">
                  <c:v>0.11554027999227401</c:v>
                </c:pt>
                <c:pt idx="239">
                  <c:v>0.1210426199977519</c:v>
                </c:pt>
                <c:pt idx="240">
                  <c:v>0.12112217999674613</c:v>
                </c:pt>
                <c:pt idx="241">
                  <c:v>0.11464323999825865</c:v>
                </c:pt>
                <c:pt idx="242">
                  <c:v>0.11115493999386672</c:v>
                </c:pt>
                <c:pt idx="243">
                  <c:v>0.11366663999797311</c:v>
                </c:pt>
                <c:pt idx="244">
                  <c:v>0.10920174000057159</c:v>
                </c:pt>
                <c:pt idx="245">
                  <c:v>0.10622513999260264</c:v>
                </c:pt>
                <c:pt idx="246">
                  <c:v>0.10673683999630157</c:v>
                </c:pt>
                <c:pt idx="247">
                  <c:v>0.10330469999462366</c:v>
                </c:pt>
                <c:pt idx="249">
                  <c:v>0.11177255999791669</c:v>
                </c:pt>
                <c:pt idx="250">
                  <c:v>9.3463819997850806E-2</c:v>
                </c:pt>
                <c:pt idx="251">
                  <c:v>0.11113463999208761</c:v>
                </c:pt>
                <c:pt idx="252">
                  <c:v>0.113646339996194</c:v>
                </c:pt>
                <c:pt idx="253">
                  <c:v>0.10277269999642158</c:v>
                </c:pt>
                <c:pt idx="254">
                  <c:v>0.10028440000314731</c:v>
                </c:pt>
                <c:pt idx="255">
                  <c:v>0.11254055999597767</c:v>
                </c:pt>
                <c:pt idx="256">
                  <c:v>0.11434056000143755</c:v>
                </c:pt>
                <c:pt idx="257">
                  <c:v>0.11242012000002433</c:v>
                </c:pt>
                <c:pt idx="258">
                  <c:v>0.11254647999885492</c:v>
                </c:pt>
                <c:pt idx="259">
                  <c:v>0.11324647999572335</c:v>
                </c:pt>
                <c:pt idx="260">
                  <c:v>0.11246060000121361</c:v>
                </c:pt>
                <c:pt idx="261">
                  <c:v>0.11197230000107083</c:v>
                </c:pt>
                <c:pt idx="262">
                  <c:v>0.10956355999223888</c:v>
                </c:pt>
                <c:pt idx="263">
                  <c:v>0.11358695999660995</c:v>
                </c:pt>
                <c:pt idx="264">
                  <c:v>0.11613141999259824</c:v>
                </c:pt>
                <c:pt idx="265">
                  <c:v>0.11115481999877375</c:v>
                </c:pt>
                <c:pt idx="266">
                  <c:v>0.11666962000163039</c:v>
                </c:pt>
                <c:pt idx="267">
                  <c:v>0.11318131999723846</c:v>
                </c:pt>
                <c:pt idx="268">
                  <c:v>0.11719067999365507</c:v>
                </c:pt>
                <c:pt idx="269">
                  <c:v>0.117702379997354</c:v>
                </c:pt>
                <c:pt idx="270">
                  <c:v>0.11621408000064548</c:v>
                </c:pt>
                <c:pt idx="271">
                  <c:v>0.11923747999389889</c:v>
                </c:pt>
                <c:pt idx="272">
                  <c:v>0.11574917999678291</c:v>
                </c:pt>
                <c:pt idx="273">
                  <c:v>0.11984931999904802</c:v>
                </c:pt>
                <c:pt idx="274">
                  <c:v>0.12638815999525832</c:v>
                </c:pt>
                <c:pt idx="275">
                  <c:v>0.13337083999795141</c:v>
                </c:pt>
                <c:pt idx="276">
                  <c:v>0.1413040400002501</c:v>
                </c:pt>
                <c:pt idx="277">
                  <c:v>0.14816627999971388</c:v>
                </c:pt>
                <c:pt idx="278">
                  <c:v>0.1485991799927433</c:v>
                </c:pt>
                <c:pt idx="279">
                  <c:v>0.15154597999935504</c:v>
                </c:pt>
                <c:pt idx="280">
                  <c:v>0.15996201999951154</c:v>
                </c:pt>
                <c:pt idx="281">
                  <c:v>0.14700556000025244</c:v>
                </c:pt>
                <c:pt idx="282">
                  <c:v>0.14845555999636417</c:v>
                </c:pt>
                <c:pt idx="283">
                  <c:v>0.14867555999808246</c:v>
                </c:pt>
                <c:pt idx="284">
                  <c:v>0.1614199199975701</c:v>
                </c:pt>
                <c:pt idx="285">
                  <c:v>0.15649947999190772</c:v>
                </c:pt>
                <c:pt idx="286">
                  <c:v>0.17798483999649761</c:v>
                </c:pt>
                <c:pt idx="287">
                  <c:v>0.16476439999678405</c:v>
                </c:pt>
                <c:pt idx="288">
                  <c:v>0.16463905999262352</c:v>
                </c:pt>
                <c:pt idx="289">
                  <c:v>0.18167089999769814</c:v>
                </c:pt>
                <c:pt idx="290">
                  <c:v>0.18236089999845717</c:v>
                </c:pt>
                <c:pt idx="291">
                  <c:v>0.18103429999609943</c:v>
                </c:pt>
                <c:pt idx="292">
                  <c:v>0.17140605999884428</c:v>
                </c:pt>
                <c:pt idx="293">
                  <c:v>0.16728575999877648</c:v>
                </c:pt>
                <c:pt idx="294">
                  <c:v>0.17339915999764344</c:v>
                </c:pt>
                <c:pt idx="295">
                  <c:v>0.18389493999711704</c:v>
                </c:pt>
                <c:pt idx="296">
                  <c:v>0.18417745999613544</c:v>
                </c:pt>
                <c:pt idx="298">
                  <c:v>0.19608621999941533</c:v>
                </c:pt>
                <c:pt idx="299">
                  <c:v>0.19117747999553103</c:v>
                </c:pt>
                <c:pt idx="300">
                  <c:v>0.19248339999467134</c:v>
                </c:pt>
                <c:pt idx="301">
                  <c:v>0.19781674000114435</c:v>
                </c:pt>
                <c:pt idx="302">
                  <c:v>0.20582912000099896</c:v>
                </c:pt>
                <c:pt idx="303">
                  <c:v>0.20887290000246139</c:v>
                </c:pt>
                <c:pt idx="304">
                  <c:v>0.21616699999867706</c:v>
                </c:pt>
                <c:pt idx="305">
                  <c:v>0.21717869999702089</c:v>
                </c:pt>
                <c:pt idx="306">
                  <c:v>0.2177348599943798</c:v>
                </c:pt>
                <c:pt idx="307">
                  <c:v>0.21614655999292154</c:v>
                </c:pt>
                <c:pt idx="308">
                  <c:v>0.21595248000085121</c:v>
                </c:pt>
                <c:pt idx="309">
                  <c:v>0.21816417999070836</c:v>
                </c:pt>
                <c:pt idx="313">
                  <c:v>0.20230053999694064</c:v>
                </c:pt>
                <c:pt idx="314">
                  <c:v>0.21799053999711759</c:v>
                </c:pt>
                <c:pt idx="315">
                  <c:v>0.21960053999646334</c:v>
                </c:pt>
                <c:pt idx="316">
                  <c:v>0.21730223999475129</c:v>
                </c:pt>
                <c:pt idx="317">
                  <c:v>0.21748223999748006</c:v>
                </c:pt>
                <c:pt idx="318">
                  <c:v>0.21748223999748006</c:v>
                </c:pt>
                <c:pt idx="319">
                  <c:v>0.21758223999495385</c:v>
                </c:pt>
                <c:pt idx="320">
                  <c:v>0.21817305999866221</c:v>
                </c:pt>
                <c:pt idx="321">
                  <c:v>0.21828475999791408</c:v>
                </c:pt>
                <c:pt idx="322">
                  <c:v>0.22786123999685515</c:v>
                </c:pt>
                <c:pt idx="323">
                  <c:v>0.22567501999583328</c:v>
                </c:pt>
                <c:pt idx="324">
                  <c:v>0.22567501999583328</c:v>
                </c:pt>
                <c:pt idx="325">
                  <c:v>0.2259750199955306</c:v>
                </c:pt>
                <c:pt idx="326">
                  <c:v>0.22672221999528119</c:v>
                </c:pt>
                <c:pt idx="327">
                  <c:v>0.22836667999945348</c:v>
                </c:pt>
                <c:pt idx="328">
                  <c:v>0.2266204999978072</c:v>
                </c:pt>
                <c:pt idx="329">
                  <c:v>0.22285559999727411</c:v>
                </c:pt>
                <c:pt idx="330">
                  <c:v>0.22825277999800164</c:v>
                </c:pt>
                <c:pt idx="331">
                  <c:v>0.22756447999563534</c:v>
                </c:pt>
                <c:pt idx="332">
                  <c:v>0.22816447999502998</c:v>
                </c:pt>
                <c:pt idx="333">
                  <c:v>0.22848849999718368</c:v>
                </c:pt>
                <c:pt idx="334">
                  <c:v>0.22730020000017248</c:v>
                </c:pt>
                <c:pt idx="335">
                  <c:v>0.22676399999909336</c:v>
                </c:pt>
                <c:pt idx="336">
                  <c:v>0.22760611999547109</c:v>
                </c:pt>
                <c:pt idx="337">
                  <c:v>0.22901781999826198</c:v>
                </c:pt>
                <c:pt idx="338">
                  <c:v>0.2369030399931944</c:v>
                </c:pt>
                <c:pt idx="339">
                  <c:v>0.23660847999417456</c:v>
                </c:pt>
                <c:pt idx="340">
                  <c:v>0.23783890000049723</c:v>
                </c:pt>
                <c:pt idx="341">
                  <c:v>0.23883015999308554</c:v>
                </c:pt>
                <c:pt idx="342">
                  <c:v>0.23787695999635616</c:v>
                </c:pt>
                <c:pt idx="343">
                  <c:v>0.23848865999752888</c:v>
                </c:pt>
                <c:pt idx="344">
                  <c:v>0.23875175999273779</c:v>
                </c:pt>
                <c:pt idx="345">
                  <c:v>0.23895175999496132</c:v>
                </c:pt>
                <c:pt idx="346">
                  <c:v>0.23905175999971107</c:v>
                </c:pt>
                <c:pt idx="347">
                  <c:v>0.24648228000296513</c:v>
                </c:pt>
                <c:pt idx="348">
                  <c:v>0.24682089999259915</c:v>
                </c:pt>
                <c:pt idx="349">
                  <c:v>0.24955275999673177</c:v>
                </c:pt>
                <c:pt idx="350">
                  <c:v>0.24953073999495246</c:v>
                </c:pt>
                <c:pt idx="351">
                  <c:v>0.24973073999717599</c:v>
                </c:pt>
                <c:pt idx="352">
                  <c:v>0.24983073999464978</c:v>
                </c:pt>
                <c:pt idx="353">
                  <c:v>0.26455088000511751</c:v>
                </c:pt>
                <c:pt idx="354">
                  <c:v>0.26748984000005294</c:v>
                </c:pt>
                <c:pt idx="355">
                  <c:v>0.27571903999341885</c:v>
                </c:pt>
                <c:pt idx="356">
                  <c:v>0.27744663999328623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B74-4A94-B1B4-A281D46F8706}"/>
            </c:ext>
          </c:extLst>
        </c:ser>
        <c:ser>
          <c:idx val="1"/>
          <c:order val="1"/>
          <c:tx>
            <c:strRef>
              <c:f>'A (old)'!$AB$1</c:f>
              <c:strCache>
                <c:ptCount val="1"/>
                <c:pt idx="0">
                  <c:v>Q.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(old)'!$AA$2:$AA$23</c:f>
              <c:numCache>
                <c:formatCode>General</c:formatCode>
                <c:ptCount val="22"/>
                <c:pt idx="0">
                  <c:v>-24000</c:v>
                </c:pt>
                <c:pt idx="1">
                  <c:v>-21000</c:v>
                </c:pt>
                <c:pt idx="2">
                  <c:v>-18000</c:v>
                </c:pt>
                <c:pt idx="3">
                  <c:v>-15000</c:v>
                </c:pt>
                <c:pt idx="4">
                  <c:v>-12000</c:v>
                </c:pt>
                <c:pt idx="5">
                  <c:v>-9000</c:v>
                </c:pt>
                <c:pt idx="6">
                  <c:v>-6000</c:v>
                </c:pt>
                <c:pt idx="7">
                  <c:v>-3000</c:v>
                </c:pt>
                <c:pt idx="8">
                  <c:v>0</c:v>
                </c:pt>
                <c:pt idx="9">
                  <c:v>3000</c:v>
                </c:pt>
                <c:pt idx="10">
                  <c:v>6000</c:v>
                </c:pt>
                <c:pt idx="11">
                  <c:v>9000</c:v>
                </c:pt>
                <c:pt idx="12">
                  <c:v>12000</c:v>
                </c:pt>
                <c:pt idx="13">
                  <c:v>15000</c:v>
                </c:pt>
                <c:pt idx="14">
                  <c:v>18000</c:v>
                </c:pt>
                <c:pt idx="15">
                  <c:v>21000</c:v>
                </c:pt>
                <c:pt idx="16">
                  <c:v>24000</c:v>
                </c:pt>
                <c:pt idx="17">
                  <c:v>27000</c:v>
                </c:pt>
                <c:pt idx="18">
                  <c:v>30000</c:v>
                </c:pt>
                <c:pt idx="19">
                  <c:v>33000</c:v>
                </c:pt>
                <c:pt idx="20">
                  <c:v>36000</c:v>
                </c:pt>
                <c:pt idx="21">
                  <c:v>39000</c:v>
                </c:pt>
              </c:numCache>
            </c:numRef>
          </c:xVal>
          <c:yVal>
            <c:numRef>
              <c:f>'A (old)'!$AB$2:$AB$23</c:f>
              <c:numCache>
                <c:formatCode>General</c:formatCode>
                <c:ptCount val="22"/>
                <c:pt idx="0">
                  <c:v>6.1928032218784984E-2</c:v>
                </c:pt>
                <c:pt idx="1">
                  <c:v>4.2511852927713492E-2</c:v>
                </c:pt>
                <c:pt idx="2">
                  <c:v>2.6096385604801087E-2</c:v>
                </c:pt>
                <c:pt idx="3">
                  <c:v>1.2681630250047777E-2</c:v>
                </c:pt>
                <c:pt idx="4">
                  <c:v>2.2675868634535502E-3</c:v>
                </c:pt>
                <c:pt idx="5">
                  <c:v>-5.1457445549815822E-3</c:v>
                </c:pt>
                <c:pt idx="6">
                  <c:v>-9.5583640052576239E-3</c:v>
                </c:pt>
                <c:pt idx="7">
                  <c:v>-1.0970271487374575E-2</c:v>
                </c:pt>
                <c:pt idx="8">
                  <c:v>-9.3814670013324351E-3</c:v>
                </c:pt>
                <c:pt idx="9">
                  <c:v>-4.7919505471312046E-3</c:v>
                </c:pt>
                <c:pt idx="10">
                  <c:v>2.7982778752291167E-3</c:v>
                </c:pt>
                <c:pt idx="11">
                  <c:v>1.3389218265748529E-2</c:v>
                </c:pt>
                <c:pt idx="12">
                  <c:v>2.6980870624427031E-2</c:v>
                </c:pt>
                <c:pt idx="13">
                  <c:v>4.3573234951264625E-2</c:v>
                </c:pt>
                <c:pt idx="14">
                  <c:v>6.3166311246261306E-2</c:v>
                </c:pt>
                <c:pt idx="15">
                  <c:v>8.5760099509417084E-2</c:v>
                </c:pt>
                <c:pt idx="16">
                  <c:v>0.11135459974073195</c:v>
                </c:pt>
                <c:pt idx="17">
                  <c:v>0.13994981194020592</c:v>
                </c:pt>
                <c:pt idx="18">
                  <c:v>0.17154573610783896</c:v>
                </c:pt>
                <c:pt idx="19">
                  <c:v>0.20614237224363111</c:v>
                </c:pt>
                <c:pt idx="20">
                  <c:v>0.24373972034758232</c:v>
                </c:pt>
                <c:pt idx="21">
                  <c:v>0.28433778041969265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B74-4A94-B1B4-A281D46F87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13588064"/>
        <c:axId val="1"/>
      </c:scatterChart>
      <c:valAx>
        <c:axId val="513588064"/>
        <c:scaling>
          <c:orientation val="minMax"/>
          <c:max val="45000"/>
          <c:min val="-2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767527675276749"/>
              <c:y val="0.9056071973304221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0.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9.2250922509225092E-3"/>
              <c:y val="0.404131032293529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13588064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V839 Oph - O-C Diagr.</a:t>
            </a:r>
          </a:p>
        </c:rich>
      </c:tx>
      <c:layout>
        <c:manualLayout>
          <c:xMode val="edge"/>
          <c:yMode val="edge"/>
          <c:x val="0.37042459736456806"/>
          <c:y val="4.57317073170731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76281112737921"/>
          <c:y val="0.24085401708689186"/>
          <c:w val="0.81405563689604687"/>
          <c:h val="0.57012279993985793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(old)'!$H$20:$H$20</c:f>
              <c:strCache>
                <c:ptCount val="1"/>
                <c:pt idx="0">
                  <c:v>GCVS 4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'A (old)'!$F$21:$F$536</c:f>
              <c:numCache>
                <c:formatCode>General</c:formatCode>
                <c:ptCount val="516"/>
                <c:pt idx="0">
                  <c:v>-21664.5</c:v>
                </c:pt>
                <c:pt idx="1">
                  <c:v>-9992</c:v>
                </c:pt>
                <c:pt idx="2">
                  <c:v>-9080</c:v>
                </c:pt>
                <c:pt idx="3">
                  <c:v>-9077.5</c:v>
                </c:pt>
                <c:pt idx="4">
                  <c:v>-7392.5</c:v>
                </c:pt>
                <c:pt idx="5">
                  <c:v>-2775</c:v>
                </c:pt>
                <c:pt idx="6">
                  <c:v>-254</c:v>
                </c:pt>
                <c:pt idx="7">
                  <c:v>-232</c:v>
                </c:pt>
                <c:pt idx="8">
                  <c:v>-229.5</c:v>
                </c:pt>
                <c:pt idx="9">
                  <c:v>-66</c:v>
                </c:pt>
                <c:pt idx="10">
                  <c:v>0</c:v>
                </c:pt>
                <c:pt idx="11">
                  <c:v>692</c:v>
                </c:pt>
                <c:pt idx="12">
                  <c:v>746</c:v>
                </c:pt>
                <c:pt idx="13">
                  <c:v>4384</c:v>
                </c:pt>
                <c:pt idx="14">
                  <c:v>4408.5</c:v>
                </c:pt>
                <c:pt idx="15">
                  <c:v>4447.5</c:v>
                </c:pt>
                <c:pt idx="16">
                  <c:v>4448</c:v>
                </c:pt>
                <c:pt idx="17">
                  <c:v>4460</c:v>
                </c:pt>
                <c:pt idx="18">
                  <c:v>4467</c:v>
                </c:pt>
                <c:pt idx="19">
                  <c:v>5310.5</c:v>
                </c:pt>
                <c:pt idx="20">
                  <c:v>5313</c:v>
                </c:pt>
                <c:pt idx="21">
                  <c:v>5342.5</c:v>
                </c:pt>
                <c:pt idx="22">
                  <c:v>6215.5</c:v>
                </c:pt>
                <c:pt idx="23">
                  <c:v>7142</c:v>
                </c:pt>
                <c:pt idx="24">
                  <c:v>7144.5</c:v>
                </c:pt>
                <c:pt idx="25">
                  <c:v>7993</c:v>
                </c:pt>
                <c:pt idx="26">
                  <c:v>8071</c:v>
                </c:pt>
                <c:pt idx="27">
                  <c:v>8088</c:v>
                </c:pt>
                <c:pt idx="28">
                  <c:v>8110</c:v>
                </c:pt>
                <c:pt idx="29">
                  <c:v>8829</c:v>
                </c:pt>
                <c:pt idx="30">
                  <c:v>9873</c:v>
                </c:pt>
                <c:pt idx="31">
                  <c:v>10677.5</c:v>
                </c:pt>
                <c:pt idx="32">
                  <c:v>11391.5</c:v>
                </c:pt>
                <c:pt idx="33">
                  <c:v>11411</c:v>
                </c:pt>
                <c:pt idx="34">
                  <c:v>11628.5</c:v>
                </c:pt>
                <c:pt idx="35">
                  <c:v>12494</c:v>
                </c:pt>
                <c:pt idx="36">
                  <c:v>12545</c:v>
                </c:pt>
                <c:pt idx="37">
                  <c:v>12547.5</c:v>
                </c:pt>
                <c:pt idx="38">
                  <c:v>12550</c:v>
                </c:pt>
                <c:pt idx="39">
                  <c:v>13391.5</c:v>
                </c:pt>
                <c:pt idx="40">
                  <c:v>13408.5</c:v>
                </c:pt>
                <c:pt idx="41">
                  <c:v>13411</c:v>
                </c:pt>
                <c:pt idx="42">
                  <c:v>13924.5</c:v>
                </c:pt>
                <c:pt idx="43">
                  <c:v>14103</c:v>
                </c:pt>
                <c:pt idx="44">
                  <c:v>14103</c:v>
                </c:pt>
                <c:pt idx="45">
                  <c:v>14105.5</c:v>
                </c:pt>
                <c:pt idx="46">
                  <c:v>14108</c:v>
                </c:pt>
                <c:pt idx="47">
                  <c:v>14132.5</c:v>
                </c:pt>
                <c:pt idx="48">
                  <c:v>14134.5</c:v>
                </c:pt>
                <c:pt idx="49">
                  <c:v>14137</c:v>
                </c:pt>
                <c:pt idx="50">
                  <c:v>14139.5</c:v>
                </c:pt>
                <c:pt idx="51">
                  <c:v>14144.5</c:v>
                </c:pt>
                <c:pt idx="52">
                  <c:v>14193.5</c:v>
                </c:pt>
                <c:pt idx="53">
                  <c:v>14208</c:v>
                </c:pt>
                <c:pt idx="54">
                  <c:v>14235</c:v>
                </c:pt>
                <c:pt idx="55">
                  <c:v>14235</c:v>
                </c:pt>
                <c:pt idx="56">
                  <c:v>14274</c:v>
                </c:pt>
                <c:pt idx="57">
                  <c:v>15073.5</c:v>
                </c:pt>
                <c:pt idx="58">
                  <c:v>15078.5</c:v>
                </c:pt>
                <c:pt idx="59">
                  <c:v>15098</c:v>
                </c:pt>
                <c:pt idx="60">
                  <c:v>15098</c:v>
                </c:pt>
                <c:pt idx="61">
                  <c:v>15147</c:v>
                </c:pt>
                <c:pt idx="62">
                  <c:v>15186</c:v>
                </c:pt>
                <c:pt idx="63">
                  <c:v>15205.5</c:v>
                </c:pt>
                <c:pt idx="64">
                  <c:v>15230</c:v>
                </c:pt>
                <c:pt idx="65">
                  <c:v>15247</c:v>
                </c:pt>
                <c:pt idx="66">
                  <c:v>15914.5</c:v>
                </c:pt>
                <c:pt idx="67">
                  <c:v>15917</c:v>
                </c:pt>
                <c:pt idx="68">
                  <c:v>15921.5</c:v>
                </c:pt>
                <c:pt idx="69">
                  <c:v>15922</c:v>
                </c:pt>
                <c:pt idx="70">
                  <c:v>16012.5</c:v>
                </c:pt>
                <c:pt idx="71">
                  <c:v>16012.5</c:v>
                </c:pt>
                <c:pt idx="72">
                  <c:v>16012.5</c:v>
                </c:pt>
                <c:pt idx="73">
                  <c:v>16025</c:v>
                </c:pt>
                <c:pt idx="74">
                  <c:v>16027.5</c:v>
                </c:pt>
                <c:pt idx="75">
                  <c:v>16034.5</c:v>
                </c:pt>
                <c:pt idx="76">
                  <c:v>16034.5</c:v>
                </c:pt>
                <c:pt idx="77">
                  <c:v>16034.5</c:v>
                </c:pt>
                <c:pt idx="78">
                  <c:v>16034.5</c:v>
                </c:pt>
                <c:pt idx="79">
                  <c:v>16171</c:v>
                </c:pt>
                <c:pt idx="80">
                  <c:v>16729</c:v>
                </c:pt>
                <c:pt idx="81">
                  <c:v>17638.5</c:v>
                </c:pt>
                <c:pt idx="82">
                  <c:v>17658</c:v>
                </c:pt>
                <c:pt idx="83">
                  <c:v>17738.5</c:v>
                </c:pt>
                <c:pt idx="84">
                  <c:v>17738.5</c:v>
                </c:pt>
                <c:pt idx="85">
                  <c:v>17772.5</c:v>
                </c:pt>
                <c:pt idx="86">
                  <c:v>17772.5</c:v>
                </c:pt>
                <c:pt idx="87">
                  <c:v>17790</c:v>
                </c:pt>
                <c:pt idx="88">
                  <c:v>17814</c:v>
                </c:pt>
                <c:pt idx="89">
                  <c:v>17814</c:v>
                </c:pt>
                <c:pt idx="90">
                  <c:v>17819</c:v>
                </c:pt>
                <c:pt idx="91">
                  <c:v>18628.5</c:v>
                </c:pt>
                <c:pt idx="92">
                  <c:v>18628.5</c:v>
                </c:pt>
                <c:pt idx="93">
                  <c:v>18633.5</c:v>
                </c:pt>
                <c:pt idx="94">
                  <c:v>18633.5</c:v>
                </c:pt>
                <c:pt idx="95">
                  <c:v>18640.5</c:v>
                </c:pt>
                <c:pt idx="96">
                  <c:v>18640.5</c:v>
                </c:pt>
                <c:pt idx="97">
                  <c:v>18643</c:v>
                </c:pt>
                <c:pt idx="98">
                  <c:v>18643</c:v>
                </c:pt>
                <c:pt idx="99">
                  <c:v>18680</c:v>
                </c:pt>
                <c:pt idx="100">
                  <c:v>18682</c:v>
                </c:pt>
                <c:pt idx="101">
                  <c:v>18682</c:v>
                </c:pt>
                <c:pt idx="102">
                  <c:v>18684.5</c:v>
                </c:pt>
                <c:pt idx="103">
                  <c:v>18684.5</c:v>
                </c:pt>
                <c:pt idx="104">
                  <c:v>18687</c:v>
                </c:pt>
                <c:pt idx="105">
                  <c:v>18687</c:v>
                </c:pt>
                <c:pt idx="106">
                  <c:v>18689.5</c:v>
                </c:pt>
                <c:pt idx="107">
                  <c:v>18689.5</c:v>
                </c:pt>
                <c:pt idx="108">
                  <c:v>18697</c:v>
                </c:pt>
                <c:pt idx="109">
                  <c:v>18729</c:v>
                </c:pt>
                <c:pt idx="110">
                  <c:v>18758</c:v>
                </c:pt>
                <c:pt idx="111">
                  <c:v>18758</c:v>
                </c:pt>
                <c:pt idx="112">
                  <c:v>18758</c:v>
                </c:pt>
                <c:pt idx="113">
                  <c:v>18758</c:v>
                </c:pt>
                <c:pt idx="114">
                  <c:v>18758</c:v>
                </c:pt>
                <c:pt idx="115">
                  <c:v>18763</c:v>
                </c:pt>
                <c:pt idx="116">
                  <c:v>18763</c:v>
                </c:pt>
                <c:pt idx="117">
                  <c:v>18780</c:v>
                </c:pt>
                <c:pt idx="118">
                  <c:v>19350</c:v>
                </c:pt>
                <c:pt idx="119">
                  <c:v>19350</c:v>
                </c:pt>
                <c:pt idx="120">
                  <c:v>19538</c:v>
                </c:pt>
                <c:pt idx="121">
                  <c:v>19538</c:v>
                </c:pt>
                <c:pt idx="122">
                  <c:v>19540.5</c:v>
                </c:pt>
                <c:pt idx="123">
                  <c:v>19540.5</c:v>
                </c:pt>
                <c:pt idx="124">
                  <c:v>19577</c:v>
                </c:pt>
                <c:pt idx="125">
                  <c:v>19577</c:v>
                </c:pt>
                <c:pt idx="126">
                  <c:v>19579.5</c:v>
                </c:pt>
                <c:pt idx="127">
                  <c:v>19579.5</c:v>
                </c:pt>
                <c:pt idx="128">
                  <c:v>19606.5</c:v>
                </c:pt>
                <c:pt idx="129">
                  <c:v>19623.5</c:v>
                </c:pt>
                <c:pt idx="130">
                  <c:v>19628.5</c:v>
                </c:pt>
                <c:pt idx="131">
                  <c:v>19628.5</c:v>
                </c:pt>
                <c:pt idx="132">
                  <c:v>19631</c:v>
                </c:pt>
                <c:pt idx="133">
                  <c:v>19638</c:v>
                </c:pt>
                <c:pt idx="134">
                  <c:v>19638</c:v>
                </c:pt>
                <c:pt idx="135">
                  <c:v>19687</c:v>
                </c:pt>
                <c:pt idx="136">
                  <c:v>19687</c:v>
                </c:pt>
                <c:pt idx="137">
                  <c:v>20367</c:v>
                </c:pt>
                <c:pt idx="138">
                  <c:v>20367</c:v>
                </c:pt>
                <c:pt idx="139">
                  <c:v>20433</c:v>
                </c:pt>
                <c:pt idx="140">
                  <c:v>20433</c:v>
                </c:pt>
                <c:pt idx="141">
                  <c:v>20491.5</c:v>
                </c:pt>
                <c:pt idx="142">
                  <c:v>20491.5</c:v>
                </c:pt>
                <c:pt idx="143">
                  <c:v>20491.5</c:v>
                </c:pt>
                <c:pt idx="144">
                  <c:v>20499</c:v>
                </c:pt>
                <c:pt idx="145">
                  <c:v>20506</c:v>
                </c:pt>
                <c:pt idx="146">
                  <c:v>20506</c:v>
                </c:pt>
                <c:pt idx="147">
                  <c:v>20506</c:v>
                </c:pt>
                <c:pt idx="148">
                  <c:v>21278.5</c:v>
                </c:pt>
                <c:pt idx="149">
                  <c:v>21278.5</c:v>
                </c:pt>
                <c:pt idx="150">
                  <c:v>21278.5</c:v>
                </c:pt>
                <c:pt idx="151">
                  <c:v>21279</c:v>
                </c:pt>
                <c:pt idx="152">
                  <c:v>21279</c:v>
                </c:pt>
                <c:pt idx="153">
                  <c:v>21279</c:v>
                </c:pt>
                <c:pt idx="154">
                  <c:v>21323</c:v>
                </c:pt>
                <c:pt idx="155">
                  <c:v>21323</c:v>
                </c:pt>
                <c:pt idx="156">
                  <c:v>21381.5</c:v>
                </c:pt>
                <c:pt idx="157">
                  <c:v>21425.5</c:v>
                </c:pt>
                <c:pt idx="158">
                  <c:v>21428</c:v>
                </c:pt>
                <c:pt idx="159">
                  <c:v>22098</c:v>
                </c:pt>
                <c:pt idx="160">
                  <c:v>22168.5</c:v>
                </c:pt>
                <c:pt idx="161">
                  <c:v>22168.5</c:v>
                </c:pt>
                <c:pt idx="162">
                  <c:v>22168.5</c:v>
                </c:pt>
                <c:pt idx="163">
                  <c:v>22186</c:v>
                </c:pt>
                <c:pt idx="164">
                  <c:v>22186</c:v>
                </c:pt>
                <c:pt idx="165">
                  <c:v>22186</c:v>
                </c:pt>
                <c:pt idx="166">
                  <c:v>22220</c:v>
                </c:pt>
                <c:pt idx="167">
                  <c:v>22220</c:v>
                </c:pt>
                <c:pt idx="168">
                  <c:v>22220</c:v>
                </c:pt>
                <c:pt idx="169">
                  <c:v>22220</c:v>
                </c:pt>
                <c:pt idx="170">
                  <c:v>22222.5</c:v>
                </c:pt>
                <c:pt idx="171">
                  <c:v>22227.5</c:v>
                </c:pt>
                <c:pt idx="172">
                  <c:v>22237.5</c:v>
                </c:pt>
                <c:pt idx="173">
                  <c:v>22242</c:v>
                </c:pt>
                <c:pt idx="174">
                  <c:v>22247</c:v>
                </c:pt>
                <c:pt idx="175">
                  <c:v>22249.5</c:v>
                </c:pt>
                <c:pt idx="176">
                  <c:v>22252</c:v>
                </c:pt>
                <c:pt idx="177">
                  <c:v>22254</c:v>
                </c:pt>
                <c:pt idx="178">
                  <c:v>22269</c:v>
                </c:pt>
                <c:pt idx="179">
                  <c:v>22269</c:v>
                </c:pt>
                <c:pt idx="180">
                  <c:v>22274</c:v>
                </c:pt>
                <c:pt idx="181">
                  <c:v>22276.5</c:v>
                </c:pt>
                <c:pt idx="182">
                  <c:v>22283.5</c:v>
                </c:pt>
                <c:pt idx="183">
                  <c:v>22286</c:v>
                </c:pt>
                <c:pt idx="184">
                  <c:v>22288.5</c:v>
                </c:pt>
                <c:pt idx="185">
                  <c:v>22291</c:v>
                </c:pt>
                <c:pt idx="186">
                  <c:v>22296</c:v>
                </c:pt>
                <c:pt idx="187">
                  <c:v>22298</c:v>
                </c:pt>
                <c:pt idx="188">
                  <c:v>22300.5</c:v>
                </c:pt>
                <c:pt idx="189">
                  <c:v>22313</c:v>
                </c:pt>
                <c:pt idx="190">
                  <c:v>22318</c:v>
                </c:pt>
                <c:pt idx="191">
                  <c:v>22327.5</c:v>
                </c:pt>
                <c:pt idx="192">
                  <c:v>22330</c:v>
                </c:pt>
                <c:pt idx="193">
                  <c:v>22344.5</c:v>
                </c:pt>
                <c:pt idx="194">
                  <c:v>22352</c:v>
                </c:pt>
                <c:pt idx="195">
                  <c:v>22352</c:v>
                </c:pt>
                <c:pt idx="196">
                  <c:v>22354.5</c:v>
                </c:pt>
                <c:pt idx="197">
                  <c:v>22357</c:v>
                </c:pt>
                <c:pt idx="198">
                  <c:v>22362</c:v>
                </c:pt>
                <c:pt idx="199">
                  <c:v>22366.5</c:v>
                </c:pt>
                <c:pt idx="200">
                  <c:v>22366.5</c:v>
                </c:pt>
                <c:pt idx="201">
                  <c:v>22371.5</c:v>
                </c:pt>
                <c:pt idx="202">
                  <c:v>22374</c:v>
                </c:pt>
                <c:pt idx="203">
                  <c:v>22376.5</c:v>
                </c:pt>
                <c:pt idx="204">
                  <c:v>22388.5</c:v>
                </c:pt>
                <c:pt idx="205">
                  <c:v>22405.5</c:v>
                </c:pt>
                <c:pt idx="206">
                  <c:v>22420</c:v>
                </c:pt>
                <c:pt idx="207">
                  <c:v>22422.5</c:v>
                </c:pt>
                <c:pt idx="208">
                  <c:v>22432.5</c:v>
                </c:pt>
                <c:pt idx="209">
                  <c:v>22434.5</c:v>
                </c:pt>
                <c:pt idx="210">
                  <c:v>22437.5</c:v>
                </c:pt>
                <c:pt idx="211">
                  <c:v>22471</c:v>
                </c:pt>
                <c:pt idx="212">
                  <c:v>22824.5</c:v>
                </c:pt>
                <c:pt idx="213">
                  <c:v>22939</c:v>
                </c:pt>
                <c:pt idx="214">
                  <c:v>22963.5</c:v>
                </c:pt>
                <c:pt idx="215">
                  <c:v>22968.5</c:v>
                </c:pt>
                <c:pt idx="216">
                  <c:v>22971</c:v>
                </c:pt>
                <c:pt idx="217">
                  <c:v>22995.5</c:v>
                </c:pt>
                <c:pt idx="218">
                  <c:v>23027</c:v>
                </c:pt>
                <c:pt idx="219">
                  <c:v>23041.5</c:v>
                </c:pt>
                <c:pt idx="220">
                  <c:v>23083.5</c:v>
                </c:pt>
                <c:pt idx="221">
                  <c:v>23098</c:v>
                </c:pt>
                <c:pt idx="222">
                  <c:v>23100.5</c:v>
                </c:pt>
                <c:pt idx="223">
                  <c:v>23103</c:v>
                </c:pt>
                <c:pt idx="224">
                  <c:v>23105</c:v>
                </c:pt>
                <c:pt idx="225">
                  <c:v>23105.5</c:v>
                </c:pt>
                <c:pt idx="226">
                  <c:v>23107.5</c:v>
                </c:pt>
                <c:pt idx="227">
                  <c:v>23110</c:v>
                </c:pt>
                <c:pt idx="228">
                  <c:v>23125</c:v>
                </c:pt>
                <c:pt idx="229">
                  <c:v>23127.5</c:v>
                </c:pt>
                <c:pt idx="230">
                  <c:v>23132</c:v>
                </c:pt>
                <c:pt idx="231">
                  <c:v>23139.5</c:v>
                </c:pt>
                <c:pt idx="232">
                  <c:v>23147</c:v>
                </c:pt>
                <c:pt idx="233">
                  <c:v>23154</c:v>
                </c:pt>
                <c:pt idx="234">
                  <c:v>23156.5</c:v>
                </c:pt>
                <c:pt idx="235">
                  <c:v>23159</c:v>
                </c:pt>
                <c:pt idx="236">
                  <c:v>23166.5</c:v>
                </c:pt>
                <c:pt idx="237">
                  <c:v>23169</c:v>
                </c:pt>
                <c:pt idx="238">
                  <c:v>23171</c:v>
                </c:pt>
                <c:pt idx="239">
                  <c:v>23171.5</c:v>
                </c:pt>
                <c:pt idx="240">
                  <c:v>23188.5</c:v>
                </c:pt>
                <c:pt idx="241">
                  <c:v>23193</c:v>
                </c:pt>
                <c:pt idx="242">
                  <c:v>23195.5</c:v>
                </c:pt>
                <c:pt idx="243">
                  <c:v>23198</c:v>
                </c:pt>
                <c:pt idx="244">
                  <c:v>23205.5</c:v>
                </c:pt>
                <c:pt idx="245">
                  <c:v>23210.5</c:v>
                </c:pt>
                <c:pt idx="246">
                  <c:v>23213</c:v>
                </c:pt>
                <c:pt idx="247">
                  <c:v>23227.5</c:v>
                </c:pt>
                <c:pt idx="248">
                  <c:v>23239</c:v>
                </c:pt>
                <c:pt idx="249">
                  <c:v>23242</c:v>
                </c:pt>
                <c:pt idx="250">
                  <c:v>23261.5</c:v>
                </c:pt>
                <c:pt idx="251">
                  <c:v>23298</c:v>
                </c:pt>
                <c:pt idx="252">
                  <c:v>23300.5</c:v>
                </c:pt>
                <c:pt idx="253">
                  <c:v>23327.5</c:v>
                </c:pt>
                <c:pt idx="254">
                  <c:v>23330</c:v>
                </c:pt>
                <c:pt idx="255">
                  <c:v>23342</c:v>
                </c:pt>
                <c:pt idx="256">
                  <c:v>23342</c:v>
                </c:pt>
                <c:pt idx="257">
                  <c:v>23359</c:v>
                </c:pt>
                <c:pt idx="258">
                  <c:v>23386</c:v>
                </c:pt>
                <c:pt idx="259">
                  <c:v>23386</c:v>
                </c:pt>
                <c:pt idx="260">
                  <c:v>23795</c:v>
                </c:pt>
                <c:pt idx="261">
                  <c:v>23797.5</c:v>
                </c:pt>
                <c:pt idx="262">
                  <c:v>23817</c:v>
                </c:pt>
                <c:pt idx="263">
                  <c:v>23822</c:v>
                </c:pt>
                <c:pt idx="264">
                  <c:v>23831.5</c:v>
                </c:pt>
                <c:pt idx="265">
                  <c:v>23836.5</c:v>
                </c:pt>
                <c:pt idx="266">
                  <c:v>23946.5</c:v>
                </c:pt>
                <c:pt idx="267">
                  <c:v>23949</c:v>
                </c:pt>
                <c:pt idx="268">
                  <c:v>23951</c:v>
                </c:pt>
                <c:pt idx="269">
                  <c:v>23953.5</c:v>
                </c:pt>
                <c:pt idx="270">
                  <c:v>23956</c:v>
                </c:pt>
                <c:pt idx="271">
                  <c:v>23961</c:v>
                </c:pt>
                <c:pt idx="272">
                  <c:v>23963.5</c:v>
                </c:pt>
                <c:pt idx="273">
                  <c:v>24049</c:v>
                </c:pt>
                <c:pt idx="274">
                  <c:v>24912</c:v>
                </c:pt>
                <c:pt idx="275">
                  <c:v>25763</c:v>
                </c:pt>
                <c:pt idx="276">
                  <c:v>26753</c:v>
                </c:pt>
                <c:pt idx="277">
                  <c:v>27621</c:v>
                </c:pt>
                <c:pt idx="278">
                  <c:v>27713.5</c:v>
                </c:pt>
                <c:pt idx="279">
                  <c:v>27723.5</c:v>
                </c:pt>
                <c:pt idx="280">
                  <c:v>28376.5</c:v>
                </c:pt>
                <c:pt idx="281">
                  <c:v>28467</c:v>
                </c:pt>
                <c:pt idx="282">
                  <c:v>28467</c:v>
                </c:pt>
                <c:pt idx="283">
                  <c:v>28467</c:v>
                </c:pt>
                <c:pt idx="284">
                  <c:v>28594</c:v>
                </c:pt>
                <c:pt idx="285">
                  <c:v>28611</c:v>
                </c:pt>
                <c:pt idx="286">
                  <c:v>29313</c:v>
                </c:pt>
                <c:pt idx="287">
                  <c:v>29330</c:v>
                </c:pt>
                <c:pt idx="288">
                  <c:v>29354.5</c:v>
                </c:pt>
                <c:pt idx="289">
                  <c:v>29442.5</c:v>
                </c:pt>
                <c:pt idx="290">
                  <c:v>29442.5</c:v>
                </c:pt>
                <c:pt idx="291">
                  <c:v>29447.5</c:v>
                </c:pt>
                <c:pt idx="292">
                  <c:v>30129.5</c:v>
                </c:pt>
                <c:pt idx="293">
                  <c:v>30232</c:v>
                </c:pt>
                <c:pt idx="294">
                  <c:v>30237</c:v>
                </c:pt>
                <c:pt idx="295">
                  <c:v>31195.5</c:v>
                </c:pt>
                <c:pt idx="296">
                  <c:v>31234.5</c:v>
                </c:pt>
                <c:pt idx="297">
                  <c:v>31264</c:v>
                </c:pt>
                <c:pt idx="298">
                  <c:v>31941.5</c:v>
                </c:pt>
                <c:pt idx="299">
                  <c:v>31961</c:v>
                </c:pt>
                <c:pt idx="300">
                  <c:v>32005</c:v>
                </c:pt>
                <c:pt idx="301">
                  <c:v>32080.5</c:v>
                </c:pt>
                <c:pt idx="302">
                  <c:v>33034</c:v>
                </c:pt>
                <c:pt idx="303">
                  <c:v>33092.5</c:v>
                </c:pt>
                <c:pt idx="304">
                  <c:v>33775</c:v>
                </c:pt>
                <c:pt idx="305">
                  <c:v>33777.5</c:v>
                </c:pt>
                <c:pt idx="306">
                  <c:v>33789.5</c:v>
                </c:pt>
                <c:pt idx="307">
                  <c:v>33792</c:v>
                </c:pt>
                <c:pt idx="308">
                  <c:v>33836</c:v>
                </c:pt>
                <c:pt idx="309">
                  <c:v>33838.5</c:v>
                </c:pt>
                <c:pt idx="310">
                  <c:v>33863</c:v>
                </c:pt>
                <c:pt idx="311">
                  <c:v>33863</c:v>
                </c:pt>
                <c:pt idx="312">
                  <c:v>33865.5</c:v>
                </c:pt>
                <c:pt idx="313">
                  <c:v>33865.5</c:v>
                </c:pt>
                <c:pt idx="314">
                  <c:v>33865.5</c:v>
                </c:pt>
                <c:pt idx="315">
                  <c:v>33865.5</c:v>
                </c:pt>
                <c:pt idx="316">
                  <c:v>33868</c:v>
                </c:pt>
                <c:pt idx="317">
                  <c:v>33868</c:v>
                </c:pt>
                <c:pt idx="318">
                  <c:v>33868</c:v>
                </c:pt>
                <c:pt idx="319">
                  <c:v>33868</c:v>
                </c:pt>
                <c:pt idx="320">
                  <c:v>33904.5</c:v>
                </c:pt>
                <c:pt idx="321">
                  <c:v>33907</c:v>
                </c:pt>
                <c:pt idx="322">
                  <c:v>34543</c:v>
                </c:pt>
                <c:pt idx="323">
                  <c:v>34601.5</c:v>
                </c:pt>
                <c:pt idx="324">
                  <c:v>34601.5</c:v>
                </c:pt>
                <c:pt idx="325">
                  <c:v>34601.5</c:v>
                </c:pt>
                <c:pt idx="326">
                  <c:v>34641.5</c:v>
                </c:pt>
                <c:pt idx="327">
                  <c:v>34651</c:v>
                </c:pt>
                <c:pt idx="328">
                  <c:v>34662.5</c:v>
                </c:pt>
                <c:pt idx="329">
                  <c:v>34670</c:v>
                </c:pt>
                <c:pt idx="330">
                  <c:v>34733.5</c:v>
                </c:pt>
                <c:pt idx="331">
                  <c:v>34736</c:v>
                </c:pt>
                <c:pt idx="332">
                  <c:v>34736</c:v>
                </c:pt>
                <c:pt idx="333">
                  <c:v>34762.5</c:v>
                </c:pt>
                <c:pt idx="334">
                  <c:v>34765</c:v>
                </c:pt>
                <c:pt idx="335">
                  <c:v>34800</c:v>
                </c:pt>
                <c:pt idx="336">
                  <c:v>34809</c:v>
                </c:pt>
                <c:pt idx="337">
                  <c:v>34811.5</c:v>
                </c:pt>
                <c:pt idx="338">
                  <c:v>35428</c:v>
                </c:pt>
                <c:pt idx="339">
                  <c:v>35536</c:v>
                </c:pt>
                <c:pt idx="340">
                  <c:v>35542.5</c:v>
                </c:pt>
                <c:pt idx="341">
                  <c:v>35562</c:v>
                </c:pt>
                <c:pt idx="342">
                  <c:v>35572</c:v>
                </c:pt>
                <c:pt idx="343">
                  <c:v>35574.5</c:v>
                </c:pt>
                <c:pt idx="344">
                  <c:v>35682</c:v>
                </c:pt>
                <c:pt idx="345">
                  <c:v>35682</c:v>
                </c:pt>
                <c:pt idx="346">
                  <c:v>35682</c:v>
                </c:pt>
                <c:pt idx="347">
                  <c:v>36321</c:v>
                </c:pt>
                <c:pt idx="348">
                  <c:v>36442.5</c:v>
                </c:pt>
                <c:pt idx="349">
                  <c:v>36507</c:v>
                </c:pt>
                <c:pt idx="350">
                  <c:v>36630.5</c:v>
                </c:pt>
                <c:pt idx="351">
                  <c:v>36630.5</c:v>
                </c:pt>
                <c:pt idx="352">
                  <c:v>36630.5</c:v>
                </c:pt>
                <c:pt idx="353">
                  <c:v>38216</c:v>
                </c:pt>
                <c:pt idx="354">
                  <c:v>38438</c:v>
                </c:pt>
                <c:pt idx="355">
                  <c:v>39128</c:v>
                </c:pt>
                <c:pt idx="356">
                  <c:v>39198</c:v>
                </c:pt>
              </c:numCache>
            </c:numRef>
          </c:xVal>
          <c:yVal>
            <c:numRef>
              <c:f>'A (old)'!$H$21:$H$536</c:f>
              <c:numCache>
                <c:formatCode>General</c:formatCode>
                <c:ptCount val="516"/>
                <c:pt idx="1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EE4-4662-80A9-8664EBF5D56E}"/>
            </c:ext>
          </c:extLst>
        </c:ser>
        <c:ser>
          <c:idx val="1"/>
          <c:order val="1"/>
          <c:tx>
            <c:strRef>
              <c:f>'A (old)'!$I$20:$I$20</c:f>
              <c:strCache>
                <c:ptCount val="1"/>
                <c:pt idx="0">
                  <c:v>AsApS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 (old)'!$F$21:$F$536</c:f>
              <c:numCache>
                <c:formatCode>General</c:formatCode>
                <c:ptCount val="516"/>
                <c:pt idx="0">
                  <c:v>-21664.5</c:v>
                </c:pt>
                <c:pt idx="1">
                  <c:v>-9992</c:v>
                </c:pt>
                <c:pt idx="2">
                  <c:v>-9080</c:v>
                </c:pt>
                <c:pt idx="3">
                  <c:v>-9077.5</c:v>
                </c:pt>
                <c:pt idx="4">
                  <c:v>-7392.5</c:v>
                </c:pt>
                <c:pt idx="5">
                  <c:v>-2775</c:v>
                </c:pt>
                <c:pt idx="6">
                  <c:v>-254</c:v>
                </c:pt>
                <c:pt idx="7">
                  <c:v>-232</c:v>
                </c:pt>
                <c:pt idx="8">
                  <c:v>-229.5</c:v>
                </c:pt>
                <c:pt idx="9">
                  <c:v>-66</c:v>
                </c:pt>
                <c:pt idx="10">
                  <c:v>0</c:v>
                </c:pt>
                <c:pt idx="11">
                  <c:v>692</c:v>
                </c:pt>
                <c:pt idx="12">
                  <c:v>746</c:v>
                </c:pt>
                <c:pt idx="13">
                  <c:v>4384</c:v>
                </c:pt>
                <c:pt idx="14">
                  <c:v>4408.5</c:v>
                </c:pt>
                <c:pt idx="15">
                  <c:v>4447.5</c:v>
                </c:pt>
                <c:pt idx="16">
                  <c:v>4448</c:v>
                </c:pt>
                <c:pt idx="17">
                  <c:v>4460</c:v>
                </c:pt>
                <c:pt idx="18">
                  <c:v>4467</c:v>
                </c:pt>
                <c:pt idx="19">
                  <c:v>5310.5</c:v>
                </c:pt>
                <c:pt idx="20">
                  <c:v>5313</c:v>
                </c:pt>
                <c:pt idx="21">
                  <c:v>5342.5</c:v>
                </c:pt>
                <c:pt idx="22">
                  <c:v>6215.5</c:v>
                </c:pt>
                <c:pt idx="23">
                  <c:v>7142</c:v>
                </c:pt>
                <c:pt idx="24">
                  <c:v>7144.5</c:v>
                </c:pt>
                <c:pt idx="25">
                  <c:v>7993</c:v>
                </c:pt>
                <c:pt idx="26">
                  <c:v>8071</c:v>
                </c:pt>
                <c:pt idx="27">
                  <c:v>8088</c:v>
                </c:pt>
                <c:pt idx="28">
                  <c:v>8110</c:v>
                </c:pt>
                <c:pt idx="29">
                  <c:v>8829</c:v>
                </c:pt>
                <c:pt idx="30">
                  <c:v>9873</c:v>
                </c:pt>
                <c:pt idx="31">
                  <c:v>10677.5</c:v>
                </c:pt>
                <c:pt idx="32">
                  <c:v>11391.5</c:v>
                </c:pt>
                <c:pt idx="33">
                  <c:v>11411</c:v>
                </c:pt>
                <c:pt idx="34">
                  <c:v>11628.5</c:v>
                </c:pt>
                <c:pt idx="35">
                  <c:v>12494</c:v>
                </c:pt>
                <c:pt idx="36">
                  <c:v>12545</c:v>
                </c:pt>
                <c:pt idx="37">
                  <c:v>12547.5</c:v>
                </c:pt>
                <c:pt idx="38">
                  <c:v>12550</c:v>
                </c:pt>
                <c:pt idx="39">
                  <c:v>13391.5</c:v>
                </c:pt>
                <c:pt idx="40">
                  <c:v>13408.5</c:v>
                </c:pt>
                <c:pt idx="41">
                  <c:v>13411</c:v>
                </c:pt>
                <c:pt idx="42">
                  <c:v>13924.5</c:v>
                </c:pt>
                <c:pt idx="43">
                  <c:v>14103</c:v>
                </c:pt>
                <c:pt idx="44">
                  <c:v>14103</c:v>
                </c:pt>
                <c:pt idx="45">
                  <c:v>14105.5</c:v>
                </c:pt>
                <c:pt idx="46">
                  <c:v>14108</c:v>
                </c:pt>
                <c:pt idx="47">
                  <c:v>14132.5</c:v>
                </c:pt>
                <c:pt idx="48">
                  <c:v>14134.5</c:v>
                </c:pt>
                <c:pt idx="49">
                  <c:v>14137</c:v>
                </c:pt>
                <c:pt idx="50">
                  <c:v>14139.5</c:v>
                </c:pt>
                <c:pt idx="51">
                  <c:v>14144.5</c:v>
                </c:pt>
                <c:pt idx="52">
                  <c:v>14193.5</c:v>
                </c:pt>
                <c:pt idx="53">
                  <c:v>14208</c:v>
                </c:pt>
                <c:pt idx="54">
                  <c:v>14235</c:v>
                </c:pt>
                <c:pt idx="55">
                  <c:v>14235</c:v>
                </c:pt>
                <c:pt idx="56">
                  <c:v>14274</c:v>
                </c:pt>
                <c:pt idx="57">
                  <c:v>15073.5</c:v>
                </c:pt>
                <c:pt idx="58">
                  <c:v>15078.5</c:v>
                </c:pt>
                <c:pt idx="59">
                  <c:v>15098</c:v>
                </c:pt>
                <c:pt idx="60">
                  <c:v>15098</c:v>
                </c:pt>
                <c:pt idx="61">
                  <c:v>15147</c:v>
                </c:pt>
                <c:pt idx="62">
                  <c:v>15186</c:v>
                </c:pt>
                <c:pt idx="63">
                  <c:v>15205.5</c:v>
                </c:pt>
                <c:pt idx="64">
                  <c:v>15230</c:v>
                </c:pt>
                <c:pt idx="65">
                  <c:v>15247</c:v>
                </c:pt>
                <c:pt idx="66">
                  <c:v>15914.5</c:v>
                </c:pt>
                <c:pt idx="67">
                  <c:v>15917</c:v>
                </c:pt>
                <c:pt idx="68">
                  <c:v>15921.5</c:v>
                </c:pt>
                <c:pt idx="69">
                  <c:v>15922</c:v>
                </c:pt>
                <c:pt idx="70">
                  <c:v>16012.5</c:v>
                </c:pt>
                <c:pt idx="71">
                  <c:v>16012.5</c:v>
                </c:pt>
                <c:pt idx="72">
                  <c:v>16012.5</c:v>
                </c:pt>
                <c:pt idx="73">
                  <c:v>16025</c:v>
                </c:pt>
                <c:pt idx="74">
                  <c:v>16027.5</c:v>
                </c:pt>
                <c:pt idx="75">
                  <c:v>16034.5</c:v>
                </c:pt>
                <c:pt idx="76">
                  <c:v>16034.5</c:v>
                </c:pt>
                <c:pt idx="77">
                  <c:v>16034.5</c:v>
                </c:pt>
                <c:pt idx="78">
                  <c:v>16034.5</c:v>
                </c:pt>
                <c:pt idx="79">
                  <c:v>16171</c:v>
                </c:pt>
                <c:pt idx="80">
                  <c:v>16729</c:v>
                </c:pt>
                <c:pt idx="81">
                  <c:v>17638.5</c:v>
                </c:pt>
                <c:pt idx="82">
                  <c:v>17658</c:v>
                </c:pt>
                <c:pt idx="83">
                  <c:v>17738.5</c:v>
                </c:pt>
                <c:pt idx="84">
                  <c:v>17738.5</c:v>
                </c:pt>
                <c:pt idx="85">
                  <c:v>17772.5</c:v>
                </c:pt>
                <c:pt idx="86">
                  <c:v>17772.5</c:v>
                </c:pt>
                <c:pt idx="87">
                  <c:v>17790</c:v>
                </c:pt>
                <c:pt idx="88">
                  <c:v>17814</c:v>
                </c:pt>
                <c:pt idx="89">
                  <c:v>17814</c:v>
                </c:pt>
                <c:pt idx="90">
                  <c:v>17819</c:v>
                </c:pt>
                <c:pt idx="91">
                  <c:v>18628.5</c:v>
                </c:pt>
                <c:pt idx="92">
                  <c:v>18628.5</c:v>
                </c:pt>
                <c:pt idx="93">
                  <c:v>18633.5</c:v>
                </c:pt>
                <c:pt idx="94">
                  <c:v>18633.5</c:v>
                </c:pt>
                <c:pt idx="95">
                  <c:v>18640.5</c:v>
                </c:pt>
                <c:pt idx="96">
                  <c:v>18640.5</c:v>
                </c:pt>
                <c:pt idx="97">
                  <c:v>18643</c:v>
                </c:pt>
                <c:pt idx="98">
                  <c:v>18643</c:v>
                </c:pt>
                <c:pt idx="99">
                  <c:v>18680</c:v>
                </c:pt>
                <c:pt idx="100">
                  <c:v>18682</c:v>
                </c:pt>
                <c:pt idx="101">
                  <c:v>18682</c:v>
                </c:pt>
                <c:pt idx="102">
                  <c:v>18684.5</c:v>
                </c:pt>
                <c:pt idx="103">
                  <c:v>18684.5</c:v>
                </c:pt>
                <c:pt idx="104">
                  <c:v>18687</c:v>
                </c:pt>
                <c:pt idx="105">
                  <c:v>18687</c:v>
                </c:pt>
                <c:pt idx="106">
                  <c:v>18689.5</c:v>
                </c:pt>
                <c:pt idx="107">
                  <c:v>18689.5</c:v>
                </c:pt>
                <c:pt idx="108">
                  <c:v>18697</c:v>
                </c:pt>
                <c:pt idx="109">
                  <c:v>18729</c:v>
                </c:pt>
                <c:pt idx="110">
                  <c:v>18758</c:v>
                </c:pt>
                <c:pt idx="111">
                  <c:v>18758</c:v>
                </c:pt>
                <c:pt idx="112">
                  <c:v>18758</c:v>
                </c:pt>
                <c:pt idx="113">
                  <c:v>18758</c:v>
                </c:pt>
                <c:pt idx="114">
                  <c:v>18758</c:v>
                </c:pt>
                <c:pt idx="115">
                  <c:v>18763</c:v>
                </c:pt>
                <c:pt idx="116">
                  <c:v>18763</c:v>
                </c:pt>
                <c:pt idx="117">
                  <c:v>18780</c:v>
                </c:pt>
                <c:pt idx="118">
                  <c:v>19350</c:v>
                </c:pt>
                <c:pt idx="119">
                  <c:v>19350</c:v>
                </c:pt>
                <c:pt idx="120">
                  <c:v>19538</c:v>
                </c:pt>
                <c:pt idx="121">
                  <c:v>19538</c:v>
                </c:pt>
                <c:pt idx="122">
                  <c:v>19540.5</c:v>
                </c:pt>
                <c:pt idx="123">
                  <c:v>19540.5</c:v>
                </c:pt>
                <c:pt idx="124">
                  <c:v>19577</c:v>
                </c:pt>
                <c:pt idx="125">
                  <c:v>19577</c:v>
                </c:pt>
                <c:pt idx="126">
                  <c:v>19579.5</c:v>
                </c:pt>
                <c:pt idx="127">
                  <c:v>19579.5</c:v>
                </c:pt>
                <c:pt idx="128">
                  <c:v>19606.5</c:v>
                </c:pt>
                <c:pt idx="129">
                  <c:v>19623.5</c:v>
                </c:pt>
                <c:pt idx="130">
                  <c:v>19628.5</c:v>
                </c:pt>
                <c:pt idx="131">
                  <c:v>19628.5</c:v>
                </c:pt>
                <c:pt idx="132">
                  <c:v>19631</c:v>
                </c:pt>
                <c:pt idx="133">
                  <c:v>19638</c:v>
                </c:pt>
                <c:pt idx="134">
                  <c:v>19638</c:v>
                </c:pt>
                <c:pt idx="135">
                  <c:v>19687</c:v>
                </c:pt>
                <c:pt idx="136">
                  <c:v>19687</c:v>
                </c:pt>
                <c:pt idx="137">
                  <c:v>20367</c:v>
                </c:pt>
                <c:pt idx="138">
                  <c:v>20367</c:v>
                </c:pt>
                <c:pt idx="139">
                  <c:v>20433</c:v>
                </c:pt>
                <c:pt idx="140">
                  <c:v>20433</c:v>
                </c:pt>
                <c:pt idx="141">
                  <c:v>20491.5</c:v>
                </c:pt>
                <c:pt idx="142">
                  <c:v>20491.5</c:v>
                </c:pt>
                <c:pt idx="143">
                  <c:v>20491.5</c:v>
                </c:pt>
                <c:pt idx="144">
                  <c:v>20499</c:v>
                </c:pt>
                <c:pt idx="145">
                  <c:v>20506</c:v>
                </c:pt>
                <c:pt idx="146">
                  <c:v>20506</c:v>
                </c:pt>
                <c:pt idx="147">
                  <c:v>20506</c:v>
                </c:pt>
                <c:pt idx="148">
                  <c:v>21278.5</c:v>
                </c:pt>
                <c:pt idx="149">
                  <c:v>21278.5</c:v>
                </c:pt>
                <c:pt idx="150">
                  <c:v>21278.5</c:v>
                </c:pt>
                <c:pt idx="151">
                  <c:v>21279</c:v>
                </c:pt>
                <c:pt idx="152">
                  <c:v>21279</c:v>
                </c:pt>
                <c:pt idx="153">
                  <c:v>21279</c:v>
                </c:pt>
                <c:pt idx="154">
                  <c:v>21323</c:v>
                </c:pt>
                <c:pt idx="155">
                  <c:v>21323</c:v>
                </c:pt>
                <c:pt idx="156">
                  <c:v>21381.5</c:v>
                </c:pt>
                <c:pt idx="157">
                  <c:v>21425.5</c:v>
                </c:pt>
                <c:pt idx="158">
                  <c:v>21428</c:v>
                </c:pt>
                <c:pt idx="159">
                  <c:v>22098</c:v>
                </c:pt>
                <c:pt idx="160">
                  <c:v>22168.5</c:v>
                </c:pt>
                <c:pt idx="161">
                  <c:v>22168.5</c:v>
                </c:pt>
                <c:pt idx="162">
                  <c:v>22168.5</c:v>
                </c:pt>
                <c:pt idx="163">
                  <c:v>22186</c:v>
                </c:pt>
                <c:pt idx="164">
                  <c:v>22186</c:v>
                </c:pt>
                <c:pt idx="165">
                  <c:v>22186</c:v>
                </c:pt>
                <c:pt idx="166">
                  <c:v>22220</c:v>
                </c:pt>
                <c:pt idx="167">
                  <c:v>22220</c:v>
                </c:pt>
                <c:pt idx="168">
                  <c:v>22220</c:v>
                </c:pt>
                <c:pt idx="169">
                  <c:v>22220</c:v>
                </c:pt>
                <c:pt idx="170">
                  <c:v>22222.5</c:v>
                </c:pt>
                <c:pt idx="171">
                  <c:v>22227.5</c:v>
                </c:pt>
                <c:pt idx="172">
                  <c:v>22237.5</c:v>
                </c:pt>
                <c:pt idx="173">
                  <c:v>22242</c:v>
                </c:pt>
                <c:pt idx="174">
                  <c:v>22247</c:v>
                </c:pt>
                <c:pt idx="175">
                  <c:v>22249.5</c:v>
                </c:pt>
                <c:pt idx="176">
                  <c:v>22252</c:v>
                </c:pt>
                <c:pt idx="177">
                  <c:v>22254</c:v>
                </c:pt>
                <c:pt idx="178">
                  <c:v>22269</c:v>
                </c:pt>
                <c:pt idx="179">
                  <c:v>22269</c:v>
                </c:pt>
                <c:pt idx="180">
                  <c:v>22274</c:v>
                </c:pt>
                <c:pt idx="181">
                  <c:v>22276.5</c:v>
                </c:pt>
                <c:pt idx="182">
                  <c:v>22283.5</c:v>
                </c:pt>
                <c:pt idx="183">
                  <c:v>22286</c:v>
                </c:pt>
                <c:pt idx="184">
                  <c:v>22288.5</c:v>
                </c:pt>
                <c:pt idx="185">
                  <c:v>22291</c:v>
                </c:pt>
                <c:pt idx="186">
                  <c:v>22296</c:v>
                </c:pt>
                <c:pt idx="187">
                  <c:v>22298</c:v>
                </c:pt>
                <c:pt idx="188">
                  <c:v>22300.5</c:v>
                </c:pt>
                <c:pt idx="189">
                  <c:v>22313</c:v>
                </c:pt>
                <c:pt idx="190">
                  <c:v>22318</c:v>
                </c:pt>
                <c:pt idx="191">
                  <c:v>22327.5</c:v>
                </c:pt>
                <c:pt idx="192">
                  <c:v>22330</c:v>
                </c:pt>
                <c:pt idx="193">
                  <c:v>22344.5</c:v>
                </c:pt>
                <c:pt idx="194">
                  <c:v>22352</c:v>
                </c:pt>
                <c:pt idx="195">
                  <c:v>22352</c:v>
                </c:pt>
                <c:pt idx="196">
                  <c:v>22354.5</c:v>
                </c:pt>
                <c:pt idx="197">
                  <c:v>22357</c:v>
                </c:pt>
                <c:pt idx="198">
                  <c:v>22362</c:v>
                </c:pt>
                <c:pt idx="199">
                  <c:v>22366.5</c:v>
                </c:pt>
                <c:pt idx="200">
                  <c:v>22366.5</c:v>
                </c:pt>
                <c:pt idx="201">
                  <c:v>22371.5</c:v>
                </c:pt>
                <c:pt idx="202">
                  <c:v>22374</c:v>
                </c:pt>
                <c:pt idx="203">
                  <c:v>22376.5</c:v>
                </c:pt>
                <c:pt idx="204">
                  <c:v>22388.5</c:v>
                </c:pt>
                <c:pt idx="205">
                  <c:v>22405.5</c:v>
                </c:pt>
                <c:pt idx="206">
                  <c:v>22420</c:v>
                </c:pt>
                <c:pt idx="207">
                  <c:v>22422.5</c:v>
                </c:pt>
                <c:pt idx="208">
                  <c:v>22432.5</c:v>
                </c:pt>
                <c:pt idx="209">
                  <c:v>22434.5</c:v>
                </c:pt>
                <c:pt idx="210">
                  <c:v>22437.5</c:v>
                </c:pt>
                <c:pt idx="211">
                  <c:v>22471</c:v>
                </c:pt>
                <c:pt idx="212">
                  <c:v>22824.5</c:v>
                </c:pt>
                <c:pt idx="213">
                  <c:v>22939</c:v>
                </c:pt>
                <c:pt idx="214">
                  <c:v>22963.5</c:v>
                </c:pt>
                <c:pt idx="215">
                  <c:v>22968.5</c:v>
                </c:pt>
                <c:pt idx="216">
                  <c:v>22971</c:v>
                </c:pt>
                <c:pt idx="217">
                  <c:v>22995.5</c:v>
                </c:pt>
                <c:pt idx="218">
                  <c:v>23027</c:v>
                </c:pt>
                <c:pt idx="219">
                  <c:v>23041.5</c:v>
                </c:pt>
                <c:pt idx="220">
                  <c:v>23083.5</c:v>
                </c:pt>
                <c:pt idx="221">
                  <c:v>23098</c:v>
                </c:pt>
                <c:pt idx="222">
                  <c:v>23100.5</c:v>
                </c:pt>
                <c:pt idx="223">
                  <c:v>23103</c:v>
                </c:pt>
                <c:pt idx="224">
                  <c:v>23105</c:v>
                </c:pt>
                <c:pt idx="225">
                  <c:v>23105.5</c:v>
                </c:pt>
                <c:pt idx="226">
                  <c:v>23107.5</c:v>
                </c:pt>
                <c:pt idx="227">
                  <c:v>23110</c:v>
                </c:pt>
                <c:pt idx="228">
                  <c:v>23125</c:v>
                </c:pt>
                <c:pt idx="229">
                  <c:v>23127.5</c:v>
                </c:pt>
                <c:pt idx="230">
                  <c:v>23132</c:v>
                </c:pt>
                <c:pt idx="231">
                  <c:v>23139.5</c:v>
                </c:pt>
                <c:pt idx="232">
                  <c:v>23147</c:v>
                </c:pt>
                <c:pt idx="233">
                  <c:v>23154</c:v>
                </c:pt>
                <c:pt idx="234">
                  <c:v>23156.5</c:v>
                </c:pt>
                <c:pt idx="235">
                  <c:v>23159</c:v>
                </c:pt>
                <c:pt idx="236">
                  <c:v>23166.5</c:v>
                </c:pt>
                <c:pt idx="237">
                  <c:v>23169</c:v>
                </c:pt>
                <c:pt idx="238">
                  <c:v>23171</c:v>
                </c:pt>
                <c:pt idx="239">
                  <c:v>23171.5</c:v>
                </c:pt>
                <c:pt idx="240">
                  <c:v>23188.5</c:v>
                </c:pt>
                <c:pt idx="241">
                  <c:v>23193</c:v>
                </c:pt>
                <c:pt idx="242">
                  <c:v>23195.5</c:v>
                </c:pt>
                <c:pt idx="243">
                  <c:v>23198</c:v>
                </c:pt>
                <c:pt idx="244">
                  <c:v>23205.5</c:v>
                </c:pt>
                <c:pt idx="245">
                  <c:v>23210.5</c:v>
                </c:pt>
                <c:pt idx="246">
                  <c:v>23213</c:v>
                </c:pt>
                <c:pt idx="247">
                  <c:v>23227.5</c:v>
                </c:pt>
                <c:pt idx="248">
                  <c:v>23239</c:v>
                </c:pt>
                <c:pt idx="249">
                  <c:v>23242</c:v>
                </c:pt>
                <c:pt idx="250">
                  <c:v>23261.5</c:v>
                </c:pt>
                <c:pt idx="251">
                  <c:v>23298</c:v>
                </c:pt>
                <c:pt idx="252">
                  <c:v>23300.5</c:v>
                </c:pt>
                <c:pt idx="253">
                  <c:v>23327.5</c:v>
                </c:pt>
                <c:pt idx="254">
                  <c:v>23330</c:v>
                </c:pt>
                <c:pt idx="255">
                  <c:v>23342</c:v>
                </c:pt>
                <c:pt idx="256">
                  <c:v>23342</c:v>
                </c:pt>
                <c:pt idx="257">
                  <c:v>23359</c:v>
                </c:pt>
                <c:pt idx="258">
                  <c:v>23386</c:v>
                </c:pt>
                <c:pt idx="259">
                  <c:v>23386</c:v>
                </c:pt>
                <c:pt idx="260">
                  <c:v>23795</c:v>
                </c:pt>
                <c:pt idx="261">
                  <c:v>23797.5</c:v>
                </c:pt>
                <c:pt idx="262">
                  <c:v>23817</c:v>
                </c:pt>
                <c:pt idx="263">
                  <c:v>23822</c:v>
                </c:pt>
                <c:pt idx="264">
                  <c:v>23831.5</c:v>
                </c:pt>
                <c:pt idx="265">
                  <c:v>23836.5</c:v>
                </c:pt>
                <c:pt idx="266">
                  <c:v>23946.5</c:v>
                </c:pt>
                <c:pt idx="267">
                  <c:v>23949</c:v>
                </c:pt>
                <c:pt idx="268">
                  <c:v>23951</c:v>
                </c:pt>
                <c:pt idx="269">
                  <c:v>23953.5</c:v>
                </c:pt>
                <c:pt idx="270">
                  <c:v>23956</c:v>
                </c:pt>
                <c:pt idx="271">
                  <c:v>23961</c:v>
                </c:pt>
                <c:pt idx="272">
                  <c:v>23963.5</c:v>
                </c:pt>
                <c:pt idx="273">
                  <c:v>24049</c:v>
                </c:pt>
                <c:pt idx="274">
                  <c:v>24912</c:v>
                </c:pt>
                <c:pt idx="275">
                  <c:v>25763</c:v>
                </c:pt>
                <c:pt idx="276">
                  <c:v>26753</c:v>
                </c:pt>
                <c:pt idx="277">
                  <c:v>27621</c:v>
                </c:pt>
                <c:pt idx="278">
                  <c:v>27713.5</c:v>
                </c:pt>
                <c:pt idx="279">
                  <c:v>27723.5</c:v>
                </c:pt>
                <c:pt idx="280">
                  <c:v>28376.5</c:v>
                </c:pt>
                <c:pt idx="281">
                  <c:v>28467</c:v>
                </c:pt>
                <c:pt idx="282">
                  <c:v>28467</c:v>
                </c:pt>
                <c:pt idx="283">
                  <c:v>28467</c:v>
                </c:pt>
                <c:pt idx="284">
                  <c:v>28594</c:v>
                </c:pt>
                <c:pt idx="285">
                  <c:v>28611</c:v>
                </c:pt>
                <c:pt idx="286">
                  <c:v>29313</c:v>
                </c:pt>
                <c:pt idx="287">
                  <c:v>29330</c:v>
                </c:pt>
                <c:pt idx="288">
                  <c:v>29354.5</c:v>
                </c:pt>
                <c:pt idx="289">
                  <c:v>29442.5</c:v>
                </c:pt>
                <c:pt idx="290">
                  <c:v>29442.5</c:v>
                </c:pt>
                <c:pt idx="291">
                  <c:v>29447.5</c:v>
                </c:pt>
                <c:pt idx="292">
                  <c:v>30129.5</c:v>
                </c:pt>
                <c:pt idx="293">
                  <c:v>30232</c:v>
                </c:pt>
                <c:pt idx="294">
                  <c:v>30237</c:v>
                </c:pt>
                <c:pt idx="295">
                  <c:v>31195.5</c:v>
                </c:pt>
                <c:pt idx="296">
                  <c:v>31234.5</c:v>
                </c:pt>
                <c:pt idx="297">
                  <c:v>31264</c:v>
                </c:pt>
                <c:pt idx="298">
                  <c:v>31941.5</c:v>
                </c:pt>
                <c:pt idx="299">
                  <c:v>31961</c:v>
                </c:pt>
                <c:pt idx="300">
                  <c:v>32005</c:v>
                </c:pt>
                <c:pt idx="301">
                  <c:v>32080.5</c:v>
                </c:pt>
                <c:pt idx="302">
                  <c:v>33034</c:v>
                </c:pt>
                <c:pt idx="303">
                  <c:v>33092.5</c:v>
                </c:pt>
                <c:pt idx="304">
                  <c:v>33775</c:v>
                </c:pt>
                <c:pt idx="305">
                  <c:v>33777.5</c:v>
                </c:pt>
                <c:pt idx="306">
                  <c:v>33789.5</c:v>
                </c:pt>
                <c:pt idx="307">
                  <c:v>33792</c:v>
                </c:pt>
                <c:pt idx="308">
                  <c:v>33836</c:v>
                </c:pt>
                <c:pt idx="309">
                  <c:v>33838.5</c:v>
                </c:pt>
                <c:pt idx="310">
                  <c:v>33863</c:v>
                </c:pt>
                <c:pt idx="311">
                  <c:v>33863</c:v>
                </c:pt>
                <c:pt idx="312">
                  <c:v>33865.5</c:v>
                </c:pt>
                <c:pt idx="313">
                  <c:v>33865.5</c:v>
                </c:pt>
                <c:pt idx="314">
                  <c:v>33865.5</c:v>
                </c:pt>
                <c:pt idx="315">
                  <c:v>33865.5</c:v>
                </c:pt>
                <c:pt idx="316">
                  <c:v>33868</c:v>
                </c:pt>
                <c:pt idx="317">
                  <c:v>33868</c:v>
                </c:pt>
                <c:pt idx="318">
                  <c:v>33868</c:v>
                </c:pt>
                <c:pt idx="319">
                  <c:v>33868</c:v>
                </c:pt>
                <c:pt idx="320">
                  <c:v>33904.5</c:v>
                </c:pt>
                <c:pt idx="321">
                  <c:v>33907</c:v>
                </c:pt>
                <c:pt idx="322">
                  <c:v>34543</c:v>
                </c:pt>
                <c:pt idx="323">
                  <c:v>34601.5</c:v>
                </c:pt>
                <c:pt idx="324">
                  <c:v>34601.5</c:v>
                </c:pt>
                <c:pt idx="325">
                  <c:v>34601.5</c:v>
                </c:pt>
                <c:pt idx="326">
                  <c:v>34641.5</c:v>
                </c:pt>
                <c:pt idx="327">
                  <c:v>34651</c:v>
                </c:pt>
                <c:pt idx="328">
                  <c:v>34662.5</c:v>
                </c:pt>
                <c:pt idx="329">
                  <c:v>34670</c:v>
                </c:pt>
                <c:pt idx="330">
                  <c:v>34733.5</c:v>
                </c:pt>
                <c:pt idx="331">
                  <c:v>34736</c:v>
                </c:pt>
                <c:pt idx="332">
                  <c:v>34736</c:v>
                </c:pt>
                <c:pt idx="333">
                  <c:v>34762.5</c:v>
                </c:pt>
                <c:pt idx="334">
                  <c:v>34765</c:v>
                </c:pt>
                <c:pt idx="335">
                  <c:v>34800</c:v>
                </c:pt>
                <c:pt idx="336">
                  <c:v>34809</c:v>
                </c:pt>
                <c:pt idx="337">
                  <c:v>34811.5</c:v>
                </c:pt>
                <c:pt idx="338">
                  <c:v>35428</c:v>
                </c:pt>
                <c:pt idx="339">
                  <c:v>35536</c:v>
                </c:pt>
                <c:pt idx="340">
                  <c:v>35542.5</c:v>
                </c:pt>
                <c:pt idx="341">
                  <c:v>35562</c:v>
                </c:pt>
                <c:pt idx="342">
                  <c:v>35572</c:v>
                </c:pt>
                <c:pt idx="343">
                  <c:v>35574.5</c:v>
                </c:pt>
                <c:pt idx="344">
                  <c:v>35682</c:v>
                </c:pt>
                <c:pt idx="345">
                  <c:v>35682</c:v>
                </c:pt>
                <c:pt idx="346">
                  <c:v>35682</c:v>
                </c:pt>
                <c:pt idx="347">
                  <c:v>36321</c:v>
                </c:pt>
                <c:pt idx="348">
                  <c:v>36442.5</c:v>
                </c:pt>
                <c:pt idx="349">
                  <c:v>36507</c:v>
                </c:pt>
                <c:pt idx="350">
                  <c:v>36630.5</c:v>
                </c:pt>
                <c:pt idx="351">
                  <c:v>36630.5</c:v>
                </c:pt>
                <c:pt idx="352">
                  <c:v>36630.5</c:v>
                </c:pt>
                <c:pt idx="353">
                  <c:v>38216</c:v>
                </c:pt>
                <c:pt idx="354">
                  <c:v>38438</c:v>
                </c:pt>
                <c:pt idx="355">
                  <c:v>39128</c:v>
                </c:pt>
                <c:pt idx="356">
                  <c:v>39198</c:v>
                </c:pt>
              </c:numCache>
            </c:numRef>
          </c:xVal>
          <c:yVal>
            <c:numRef>
              <c:f>'A (old)'!$I$21:$I$536</c:f>
              <c:numCache>
                <c:formatCode>General</c:formatCode>
                <c:ptCount val="516"/>
                <c:pt idx="83">
                  <c:v>5.5816179999965243E-2</c:v>
                </c:pt>
                <c:pt idx="84">
                  <c:v>5.6216179997136351E-2</c:v>
                </c:pt>
                <c:pt idx="85">
                  <c:v>5.527530000108527E-2</c:v>
                </c:pt>
                <c:pt idx="86">
                  <c:v>5.7975299998361152E-2</c:v>
                </c:pt>
                <c:pt idx="88">
                  <c:v>5.5769519996829331E-2</c:v>
                </c:pt>
                <c:pt idx="89">
                  <c:v>5.6169519994000439E-2</c:v>
                </c:pt>
                <c:pt idx="90">
                  <c:v>5.0092919998860452E-2</c:v>
                </c:pt>
                <c:pt idx="95">
                  <c:v>6.2237539998022839E-2</c:v>
                </c:pt>
                <c:pt idx="96">
                  <c:v>6.2937539994891267E-2</c:v>
                </c:pt>
                <c:pt idx="97">
                  <c:v>5.9349240000301506E-2</c:v>
                </c:pt>
                <c:pt idx="98">
                  <c:v>6.0649239996564575E-2</c:v>
                </c:pt>
                <c:pt idx="100">
                  <c:v>6.2331759996595792E-2</c:v>
                </c:pt>
                <c:pt idx="101">
                  <c:v>6.3031760000740178E-2</c:v>
                </c:pt>
                <c:pt idx="102">
                  <c:v>6.8443459997070022E-2</c:v>
                </c:pt>
                <c:pt idx="103">
                  <c:v>6.9243459998688195E-2</c:v>
                </c:pt>
                <c:pt idx="104">
                  <c:v>6.255515999509953E-2</c:v>
                </c:pt>
                <c:pt idx="105">
                  <c:v>6.4455159998033196E-2</c:v>
                </c:pt>
                <c:pt idx="106">
                  <c:v>6.3966859997890424E-2</c:v>
                </c:pt>
                <c:pt idx="107">
                  <c:v>6.586686000082409E-2</c:v>
                </c:pt>
                <c:pt idx="120">
                  <c:v>7.1337839995976537E-2</c:v>
                </c:pt>
                <c:pt idx="121">
                  <c:v>7.1937839995371178E-2</c:v>
                </c:pt>
                <c:pt idx="122">
                  <c:v>7.2749539998767432E-2</c:v>
                </c:pt>
                <c:pt idx="123">
                  <c:v>7.2849539996241219E-2</c:v>
                </c:pt>
                <c:pt idx="126">
                  <c:v>6.9132059994444717E-2</c:v>
                </c:pt>
                <c:pt idx="127">
                  <c:v>7.2132059998693876E-2</c:v>
                </c:pt>
                <c:pt idx="141">
                  <c:v>8.4400219995586667E-2</c:v>
                </c:pt>
                <c:pt idx="142">
                  <c:v>8.5600219994375948E-2</c:v>
                </c:pt>
                <c:pt idx="143">
                  <c:v>8.6600219998217653E-2</c:v>
                </c:pt>
                <c:pt idx="145">
                  <c:v>8.4668080002302304E-2</c:v>
                </c:pt>
                <c:pt idx="146">
                  <c:v>8.5368079999170732E-2</c:v>
                </c:pt>
                <c:pt idx="147">
                  <c:v>8.5668079998868052E-2</c:v>
                </c:pt>
                <c:pt idx="148">
                  <c:v>9.2983379996439908E-2</c:v>
                </c:pt>
                <c:pt idx="149">
                  <c:v>9.3283379996137228E-2</c:v>
                </c:pt>
                <c:pt idx="150">
                  <c:v>9.5383379994018469E-2</c:v>
                </c:pt>
                <c:pt idx="151">
                  <c:v>9.3185719997563865E-2</c:v>
                </c:pt>
                <c:pt idx="152">
                  <c:v>9.338571999251144E-2</c:v>
                </c:pt>
                <c:pt idx="153">
                  <c:v>9.4785719993524253E-2</c:v>
                </c:pt>
                <c:pt idx="160">
                  <c:v>9.8948579994612373E-2</c:v>
                </c:pt>
                <c:pt idx="161">
                  <c:v>0.10134857999219093</c:v>
                </c:pt>
                <c:pt idx="162">
                  <c:v>0.10294857999542728</c:v>
                </c:pt>
                <c:pt idx="163">
                  <c:v>0.10233047999645351</c:v>
                </c:pt>
                <c:pt idx="164">
                  <c:v>0.10253047999867704</c:v>
                </c:pt>
                <c:pt idx="165">
                  <c:v>0.10333048000029521</c:v>
                </c:pt>
                <c:pt idx="166">
                  <c:v>0.10168959999282379</c:v>
                </c:pt>
                <c:pt idx="167">
                  <c:v>0.1030895999938366</c:v>
                </c:pt>
                <c:pt idx="168">
                  <c:v>0.10318959999131039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8EE4-4662-80A9-8664EBF5D56E}"/>
            </c:ext>
          </c:extLst>
        </c:ser>
        <c:ser>
          <c:idx val="2"/>
          <c:order val="2"/>
          <c:tx>
            <c:strRef>
              <c:f>'A (old)'!$J$20</c:f>
              <c:strCache>
                <c:ptCount val="1"/>
                <c:pt idx="0">
                  <c:v>BAV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FF8080"/>
              </a:solidFill>
              <a:ln>
                <a:solidFill>
                  <a:srgbClr val="FF8080"/>
                </a:solidFill>
                <a:prstDash val="solid"/>
              </a:ln>
            </c:spPr>
          </c:marker>
          <c:xVal>
            <c:numRef>
              <c:f>'A (old)'!$F$21:$F$536</c:f>
              <c:numCache>
                <c:formatCode>General</c:formatCode>
                <c:ptCount val="516"/>
                <c:pt idx="0">
                  <c:v>-21664.5</c:v>
                </c:pt>
                <c:pt idx="1">
                  <c:v>-9992</c:v>
                </c:pt>
                <c:pt idx="2">
                  <c:v>-9080</c:v>
                </c:pt>
                <c:pt idx="3">
                  <c:v>-9077.5</c:v>
                </c:pt>
                <c:pt idx="4">
                  <c:v>-7392.5</c:v>
                </c:pt>
                <c:pt idx="5">
                  <c:v>-2775</c:v>
                </c:pt>
                <c:pt idx="6">
                  <c:v>-254</c:v>
                </c:pt>
                <c:pt idx="7">
                  <c:v>-232</c:v>
                </c:pt>
                <c:pt idx="8">
                  <c:v>-229.5</c:v>
                </c:pt>
                <c:pt idx="9">
                  <c:v>-66</c:v>
                </c:pt>
                <c:pt idx="10">
                  <c:v>0</c:v>
                </c:pt>
                <c:pt idx="11">
                  <c:v>692</c:v>
                </c:pt>
                <c:pt idx="12">
                  <c:v>746</c:v>
                </c:pt>
                <c:pt idx="13">
                  <c:v>4384</c:v>
                </c:pt>
                <c:pt idx="14">
                  <c:v>4408.5</c:v>
                </c:pt>
                <c:pt idx="15">
                  <c:v>4447.5</c:v>
                </c:pt>
                <c:pt idx="16">
                  <c:v>4448</c:v>
                </c:pt>
                <c:pt idx="17">
                  <c:v>4460</c:v>
                </c:pt>
                <c:pt idx="18">
                  <c:v>4467</c:v>
                </c:pt>
                <c:pt idx="19">
                  <c:v>5310.5</c:v>
                </c:pt>
                <c:pt idx="20">
                  <c:v>5313</c:v>
                </c:pt>
                <c:pt idx="21">
                  <c:v>5342.5</c:v>
                </c:pt>
                <c:pt idx="22">
                  <c:v>6215.5</c:v>
                </c:pt>
                <c:pt idx="23">
                  <c:v>7142</c:v>
                </c:pt>
                <c:pt idx="24">
                  <c:v>7144.5</c:v>
                </c:pt>
                <c:pt idx="25">
                  <c:v>7993</c:v>
                </c:pt>
                <c:pt idx="26">
                  <c:v>8071</c:v>
                </c:pt>
                <c:pt idx="27">
                  <c:v>8088</c:v>
                </c:pt>
                <c:pt idx="28">
                  <c:v>8110</c:v>
                </c:pt>
                <c:pt idx="29">
                  <c:v>8829</c:v>
                </c:pt>
                <c:pt idx="30">
                  <c:v>9873</c:v>
                </c:pt>
                <c:pt idx="31">
                  <c:v>10677.5</c:v>
                </c:pt>
                <c:pt idx="32">
                  <c:v>11391.5</c:v>
                </c:pt>
                <c:pt idx="33">
                  <c:v>11411</c:v>
                </c:pt>
                <c:pt idx="34">
                  <c:v>11628.5</c:v>
                </c:pt>
                <c:pt idx="35">
                  <c:v>12494</c:v>
                </c:pt>
                <c:pt idx="36">
                  <c:v>12545</c:v>
                </c:pt>
                <c:pt idx="37">
                  <c:v>12547.5</c:v>
                </c:pt>
                <c:pt idx="38">
                  <c:v>12550</c:v>
                </c:pt>
                <c:pt idx="39">
                  <c:v>13391.5</c:v>
                </c:pt>
                <c:pt idx="40">
                  <c:v>13408.5</c:v>
                </c:pt>
                <c:pt idx="41">
                  <c:v>13411</c:v>
                </c:pt>
                <c:pt idx="42">
                  <c:v>13924.5</c:v>
                </c:pt>
                <c:pt idx="43">
                  <c:v>14103</c:v>
                </c:pt>
                <c:pt idx="44">
                  <c:v>14103</c:v>
                </c:pt>
                <c:pt idx="45">
                  <c:v>14105.5</c:v>
                </c:pt>
                <c:pt idx="46">
                  <c:v>14108</c:v>
                </c:pt>
                <c:pt idx="47">
                  <c:v>14132.5</c:v>
                </c:pt>
                <c:pt idx="48">
                  <c:v>14134.5</c:v>
                </c:pt>
                <c:pt idx="49">
                  <c:v>14137</c:v>
                </c:pt>
                <c:pt idx="50">
                  <c:v>14139.5</c:v>
                </c:pt>
                <c:pt idx="51">
                  <c:v>14144.5</c:v>
                </c:pt>
                <c:pt idx="52">
                  <c:v>14193.5</c:v>
                </c:pt>
                <c:pt idx="53">
                  <c:v>14208</c:v>
                </c:pt>
                <c:pt idx="54">
                  <c:v>14235</c:v>
                </c:pt>
                <c:pt idx="55">
                  <c:v>14235</c:v>
                </c:pt>
                <c:pt idx="56">
                  <c:v>14274</c:v>
                </c:pt>
                <c:pt idx="57">
                  <c:v>15073.5</c:v>
                </c:pt>
                <c:pt idx="58">
                  <c:v>15078.5</c:v>
                </c:pt>
                <c:pt idx="59">
                  <c:v>15098</c:v>
                </c:pt>
                <c:pt idx="60">
                  <c:v>15098</c:v>
                </c:pt>
                <c:pt idx="61">
                  <c:v>15147</c:v>
                </c:pt>
                <c:pt idx="62">
                  <c:v>15186</c:v>
                </c:pt>
                <c:pt idx="63">
                  <c:v>15205.5</c:v>
                </c:pt>
                <c:pt idx="64">
                  <c:v>15230</c:v>
                </c:pt>
                <c:pt idx="65">
                  <c:v>15247</c:v>
                </c:pt>
                <c:pt idx="66">
                  <c:v>15914.5</c:v>
                </c:pt>
                <c:pt idx="67">
                  <c:v>15917</c:v>
                </c:pt>
                <c:pt idx="68">
                  <c:v>15921.5</c:v>
                </c:pt>
                <c:pt idx="69">
                  <c:v>15922</c:v>
                </c:pt>
                <c:pt idx="70">
                  <c:v>16012.5</c:v>
                </c:pt>
                <c:pt idx="71">
                  <c:v>16012.5</c:v>
                </c:pt>
                <c:pt idx="72">
                  <c:v>16012.5</c:v>
                </c:pt>
                <c:pt idx="73">
                  <c:v>16025</c:v>
                </c:pt>
                <c:pt idx="74">
                  <c:v>16027.5</c:v>
                </c:pt>
                <c:pt idx="75">
                  <c:v>16034.5</c:v>
                </c:pt>
                <c:pt idx="76">
                  <c:v>16034.5</c:v>
                </c:pt>
                <c:pt idx="77">
                  <c:v>16034.5</c:v>
                </c:pt>
                <c:pt idx="78">
                  <c:v>16034.5</c:v>
                </c:pt>
                <c:pt idx="79">
                  <c:v>16171</c:v>
                </c:pt>
                <c:pt idx="80">
                  <c:v>16729</c:v>
                </c:pt>
                <c:pt idx="81">
                  <c:v>17638.5</c:v>
                </c:pt>
                <c:pt idx="82">
                  <c:v>17658</c:v>
                </c:pt>
                <c:pt idx="83">
                  <c:v>17738.5</c:v>
                </c:pt>
                <c:pt idx="84">
                  <c:v>17738.5</c:v>
                </c:pt>
                <c:pt idx="85">
                  <c:v>17772.5</c:v>
                </c:pt>
                <c:pt idx="86">
                  <c:v>17772.5</c:v>
                </c:pt>
                <c:pt idx="87">
                  <c:v>17790</c:v>
                </c:pt>
                <c:pt idx="88">
                  <c:v>17814</c:v>
                </c:pt>
                <c:pt idx="89">
                  <c:v>17814</c:v>
                </c:pt>
                <c:pt idx="90">
                  <c:v>17819</c:v>
                </c:pt>
                <c:pt idx="91">
                  <c:v>18628.5</c:v>
                </c:pt>
                <c:pt idx="92">
                  <c:v>18628.5</c:v>
                </c:pt>
                <c:pt idx="93">
                  <c:v>18633.5</c:v>
                </c:pt>
                <c:pt idx="94">
                  <c:v>18633.5</c:v>
                </c:pt>
                <c:pt idx="95">
                  <c:v>18640.5</c:v>
                </c:pt>
                <c:pt idx="96">
                  <c:v>18640.5</c:v>
                </c:pt>
                <c:pt idx="97">
                  <c:v>18643</c:v>
                </c:pt>
                <c:pt idx="98">
                  <c:v>18643</c:v>
                </c:pt>
                <c:pt idx="99">
                  <c:v>18680</c:v>
                </c:pt>
                <c:pt idx="100">
                  <c:v>18682</c:v>
                </c:pt>
                <c:pt idx="101">
                  <c:v>18682</c:v>
                </c:pt>
                <c:pt idx="102">
                  <c:v>18684.5</c:v>
                </c:pt>
                <c:pt idx="103">
                  <c:v>18684.5</c:v>
                </c:pt>
                <c:pt idx="104">
                  <c:v>18687</c:v>
                </c:pt>
                <c:pt idx="105">
                  <c:v>18687</c:v>
                </c:pt>
                <c:pt idx="106">
                  <c:v>18689.5</c:v>
                </c:pt>
                <c:pt idx="107">
                  <c:v>18689.5</c:v>
                </c:pt>
                <c:pt idx="108">
                  <c:v>18697</c:v>
                </c:pt>
                <c:pt idx="109">
                  <c:v>18729</c:v>
                </c:pt>
                <c:pt idx="110">
                  <c:v>18758</c:v>
                </c:pt>
                <c:pt idx="111">
                  <c:v>18758</c:v>
                </c:pt>
                <c:pt idx="112">
                  <c:v>18758</c:v>
                </c:pt>
                <c:pt idx="113">
                  <c:v>18758</c:v>
                </c:pt>
                <c:pt idx="114">
                  <c:v>18758</c:v>
                </c:pt>
                <c:pt idx="115">
                  <c:v>18763</c:v>
                </c:pt>
                <c:pt idx="116">
                  <c:v>18763</c:v>
                </c:pt>
                <c:pt idx="117">
                  <c:v>18780</c:v>
                </c:pt>
                <c:pt idx="118">
                  <c:v>19350</c:v>
                </c:pt>
                <c:pt idx="119">
                  <c:v>19350</c:v>
                </c:pt>
                <c:pt idx="120">
                  <c:v>19538</c:v>
                </c:pt>
                <c:pt idx="121">
                  <c:v>19538</c:v>
                </c:pt>
                <c:pt idx="122">
                  <c:v>19540.5</c:v>
                </c:pt>
                <c:pt idx="123">
                  <c:v>19540.5</c:v>
                </c:pt>
                <c:pt idx="124">
                  <c:v>19577</c:v>
                </c:pt>
                <c:pt idx="125">
                  <c:v>19577</c:v>
                </c:pt>
                <c:pt idx="126">
                  <c:v>19579.5</c:v>
                </c:pt>
                <c:pt idx="127">
                  <c:v>19579.5</c:v>
                </c:pt>
                <c:pt idx="128">
                  <c:v>19606.5</c:v>
                </c:pt>
                <c:pt idx="129">
                  <c:v>19623.5</c:v>
                </c:pt>
                <c:pt idx="130">
                  <c:v>19628.5</c:v>
                </c:pt>
                <c:pt idx="131">
                  <c:v>19628.5</c:v>
                </c:pt>
                <c:pt idx="132">
                  <c:v>19631</c:v>
                </c:pt>
                <c:pt idx="133">
                  <c:v>19638</c:v>
                </c:pt>
                <c:pt idx="134">
                  <c:v>19638</c:v>
                </c:pt>
                <c:pt idx="135">
                  <c:v>19687</c:v>
                </c:pt>
                <c:pt idx="136">
                  <c:v>19687</c:v>
                </c:pt>
                <c:pt idx="137">
                  <c:v>20367</c:v>
                </c:pt>
                <c:pt idx="138">
                  <c:v>20367</c:v>
                </c:pt>
                <c:pt idx="139">
                  <c:v>20433</c:v>
                </c:pt>
                <c:pt idx="140">
                  <c:v>20433</c:v>
                </c:pt>
                <c:pt idx="141">
                  <c:v>20491.5</c:v>
                </c:pt>
                <c:pt idx="142">
                  <c:v>20491.5</c:v>
                </c:pt>
                <c:pt idx="143">
                  <c:v>20491.5</c:v>
                </c:pt>
                <c:pt idx="144">
                  <c:v>20499</c:v>
                </c:pt>
                <c:pt idx="145">
                  <c:v>20506</c:v>
                </c:pt>
                <c:pt idx="146">
                  <c:v>20506</c:v>
                </c:pt>
                <c:pt idx="147">
                  <c:v>20506</c:v>
                </c:pt>
                <c:pt idx="148">
                  <c:v>21278.5</c:v>
                </c:pt>
                <c:pt idx="149">
                  <c:v>21278.5</c:v>
                </c:pt>
                <c:pt idx="150">
                  <c:v>21278.5</c:v>
                </c:pt>
                <c:pt idx="151">
                  <c:v>21279</c:v>
                </c:pt>
                <c:pt idx="152">
                  <c:v>21279</c:v>
                </c:pt>
                <c:pt idx="153">
                  <c:v>21279</c:v>
                </c:pt>
                <c:pt idx="154">
                  <c:v>21323</c:v>
                </c:pt>
                <c:pt idx="155">
                  <c:v>21323</c:v>
                </c:pt>
                <c:pt idx="156">
                  <c:v>21381.5</c:v>
                </c:pt>
                <c:pt idx="157">
                  <c:v>21425.5</c:v>
                </c:pt>
                <c:pt idx="158">
                  <c:v>21428</c:v>
                </c:pt>
                <c:pt idx="159">
                  <c:v>22098</c:v>
                </c:pt>
                <c:pt idx="160">
                  <c:v>22168.5</c:v>
                </c:pt>
                <c:pt idx="161">
                  <c:v>22168.5</c:v>
                </c:pt>
                <c:pt idx="162">
                  <c:v>22168.5</c:v>
                </c:pt>
                <c:pt idx="163">
                  <c:v>22186</c:v>
                </c:pt>
                <c:pt idx="164">
                  <c:v>22186</c:v>
                </c:pt>
                <c:pt idx="165">
                  <c:v>22186</c:v>
                </c:pt>
                <c:pt idx="166">
                  <c:v>22220</c:v>
                </c:pt>
                <c:pt idx="167">
                  <c:v>22220</c:v>
                </c:pt>
                <c:pt idx="168">
                  <c:v>22220</c:v>
                </c:pt>
                <c:pt idx="169">
                  <c:v>22220</c:v>
                </c:pt>
                <c:pt idx="170">
                  <c:v>22222.5</c:v>
                </c:pt>
                <c:pt idx="171">
                  <c:v>22227.5</c:v>
                </c:pt>
                <c:pt idx="172">
                  <c:v>22237.5</c:v>
                </c:pt>
                <c:pt idx="173">
                  <c:v>22242</c:v>
                </c:pt>
                <c:pt idx="174">
                  <c:v>22247</c:v>
                </c:pt>
                <c:pt idx="175">
                  <c:v>22249.5</c:v>
                </c:pt>
                <c:pt idx="176">
                  <c:v>22252</c:v>
                </c:pt>
                <c:pt idx="177">
                  <c:v>22254</c:v>
                </c:pt>
                <c:pt idx="178">
                  <c:v>22269</c:v>
                </c:pt>
                <c:pt idx="179">
                  <c:v>22269</c:v>
                </c:pt>
                <c:pt idx="180">
                  <c:v>22274</c:v>
                </c:pt>
                <c:pt idx="181">
                  <c:v>22276.5</c:v>
                </c:pt>
                <c:pt idx="182">
                  <c:v>22283.5</c:v>
                </c:pt>
                <c:pt idx="183">
                  <c:v>22286</c:v>
                </c:pt>
                <c:pt idx="184">
                  <c:v>22288.5</c:v>
                </c:pt>
                <c:pt idx="185">
                  <c:v>22291</c:v>
                </c:pt>
                <c:pt idx="186">
                  <c:v>22296</c:v>
                </c:pt>
                <c:pt idx="187">
                  <c:v>22298</c:v>
                </c:pt>
                <c:pt idx="188">
                  <c:v>22300.5</c:v>
                </c:pt>
                <c:pt idx="189">
                  <c:v>22313</c:v>
                </c:pt>
                <c:pt idx="190">
                  <c:v>22318</c:v>
                </c:pt>
                <c:pt idx="191">
                  <c:v>22327.5</c:v>
                </c:pt>
                <c:pt idx="192">
                  <c:v>22330</c:v>
                </c:pt>
                <c:pt idx="193">
                  <c:v>22344.5</c:v>
                </c:pt>
                <c:pt idx="194">
                  <c:v>22352</c:v>
                </c:pt>
                <c:pt idx="195">
                  <c:v>22352</c:v>
                </c:pt>
                <c:pt idx="196">
                  <c:v>22354.5</c:v>
                </c:pt>
                <c:pt idx="197">
                  <c:v>22357</c:v>
                </c:pt>
                <c:pt idx="198">
                  <c:v>22362</c:v>
                </c:pt>
                <c:pt idx="199">
                  <c:v>22366.5</c:v>
                </c:pt>
                <c:pt idx="200">
                  <c:v>22366.5</c:v>
                </c:pt>
                <c:pt idx="201">
                  <c:v>22371.5</c:v>
                </c:pt>
                <c:pt idx="202">
                  <c:v>22374</c:v>
                </c:pt>
                <c:pt idx="203">
                  <c:v>22376.5</c:v>
                </c:pt>
                <c:pt idx="204">
                  <c:v>22388.5</c:v>
                </c:pt>
                <c:pt idx="205">
                  <c:v>22405.5</c:v>
                </c:pt>
                <c:pt idx="206">
                  <c:v>22420</c:v>
                </c:pt>
                <c:pt idx="207">
                  <c:v>22422.5</c:v>
                </c:pt>
                <c:pt idx="208">
                  <c:v>22432.5</c:v>
                </c:pt>
                <c:pt idx="209">
                  <c:v>22434.5</c:v>
                </c:pt>
                <c:pt idx="210">
                  <c:v>22437.5</c:v>
                </c:pt>
                <c:pt idx="211">
                  <c:v>22471</c:v>
                </c:pt>
                <c:pt idx="212">
                  <c:v>22824.5</c:v>
                </c:pt>
                <c:pt idx="213">
                  <c:v>22939</c:v>
                </c:pt>
                <c:pt idx="214">
                  <c:v>22963.5</c:v>
                </c:pt>
                <c:pt idx="215">
                  <c:v>22968.5</c:v>
                </c:pt>
                <c:pt idx="216">
                  <c:v>22971</c:v>
                </c:pt>
                <c:pt idx="217">
                  <c:v>22995.5</c:v>
                </c:pt>
                <c:pt idx="218">
                  <c:v>23027</c:v>
                </c:pt>
                <c:pt idx="219">
                  <c:v>23041.5</c:v>
                </c:pt>
                <c:pt idx="220">
                  <c:v>23083.5</c:v>
                </c:pt>
                <c:pt idx="221">
                  <c:v>23098</c:v>
                </c:pt>
                <c:pt idx="222">
                  <c:v>23100.5</c:v>
                </c:pt>
                <c:pt idx="223">
                  <c:v>23103</c:v>
                </c:pt>
                <c:pt idx="224">
                  <c:v>23105</c:v>
                </c:pt>
                <c:pt idx="225">
                  <c:v>23105.5</c:v>
                </c:pt>
                <c:pt idx="226">
                  <c:v>23107.5</c:v>
                </c:pt>
                <c:pt idx="227">
                  <c:v>23110</c:v>
                </c:pt>
                <c:pt idx="228">
                  <c:v>23125</c:v>
                </c:pt>
                <c:pt idx="229">
                  <c:v>23127.5</c:v>
                </c:pt>
                <c:pt idx="230">
                  <c:v>23132</c:v>
                </c:pt>
                <c:pt idx="231">
                  <c:v>23139.5</c:v>
                </c:pt>
                <c:pt idx="232">
                  <c:v>23147</c:v>
                </c:pt>
                <c:pt idx="233">
                  <c:v>23154</c:v>
                </c:pt>
                <c:pt idx="234">
                  <c:v>23156.5</c:v>
                </c:pt>
                <c:pt idx="235">
                  <c:v>23159</c:v>
                </c:pt>
                <c:pt idx="236">
                  <c:v>23166.5</c:v>
                </c:pt>
                <c:pt idx="237">
                  <c:v>23169</c:v>
                </c:pt>
                <c:pt idx="238">
                  <c:v>23171</c:v>
                </c:pt>
                <c:pt idx="239">
                  <c:v>23171.5</c:v>
                </c:pt>
                <c:pt idx="240">
                  <c:v>23188.5</c:v>
                </c:pt>
                <c:pt idx="241">
                  <c:v>23193</c:v>
                </c:pt>
                <c:pt idx="242">
                  <c:v>23195.5</c:v>
                </c:pt>
                <c:pt idx="243">
                  <c:v>23198</c:v>
                </c:pt>
                <c:pt idx="244">
                  <c:v>23205.5</c:v>
                </c:pt>
                <c:pt idx="245">
                  <c:v>23210.5</c:v>
                </c:pt>
                <c:pt idx="246">
                  <c:v>23213</c:v>
                </c:pt>
                <c:pt idx="247">
                  <c:v>23227.5</c:v>
                </c:pt>
                <c:pt idx="248">
                  <c:v>23239</c:v>
                </c:pt>
                <c:pt idx="249">
                  <c:v>23242</c:v>
                </c:pt>
                <c:pt idx="250">
                  <c:v>23261.5</c:v>
                </c:pt>
                <c:pt idx="251">
                  <c:v>23298</c:v>
                </c:pt>
                <c:pt idx="252">
                  <c:v>23300.5</c:v>
                </c:pt>
                <c:pt idx="253">
                  <c:v>23327.5</c:v>
                </c:pt>
                <c:pt idx="254">
                  <c:v>23330</c:v>
                </c:pt>
                <c:pt idx="255">
                  <c:v>23342</c:v>
                </c:pt>
                <c:pt idx="256">
                  <c:v>23342</c:v>
                </c:pt>
                <c:pt idx="257">
                  <c:v>23359</c:v>
                </c:pt>
                <c:pt idx="258">
                  <c:v>23386</c:v>
                </c:pt>
                <c:pt idx="259">
                  <c:v>23386</c:v>
                </c:pt>
                <c:pt idx="260">
                  <c:v>23795</c:v>
                </c:pt>
                <c:pt idx="261">
                  <c:v>23797.5</c:v>
                </c:pt>
                <c:pt idx="262">
                  <c:v>23817</c:v>
                </c:pt>
                <c:pt idx="263">
                  <c:v>23822</c:v>
                </c:pt>
                <c:pt idx="264">
                  <c:v>23831.5</c:v>
                </c:pt>
                <c:pt idx="265">
                  <c:v>23836.5</c:v>
                </c:pt>
                <c:pt idx="266">
                  <c:v>23946.5</c:v>
                </c:pt>
                <c:pt idx="267">
                  <c:v>23949</c:v>
                </c:pt>
                <c:pt idx="268">
                  <c:v>23951</c:v>
                </c:pt>
                <c:pt idx="269">
                  <c:v>23953.5</c:v>
                </c:pt>
                <c:pt idx="270">
                  <c:v>23956</c:v>
                </c:pt>
                <c:pt idx="271">
                  <c:v>23961</c:v>
                </c:pt>
                <c:pt idx="272">
                  <c:v>23963.5</c:v>
                </c:pt>
                <c:pt idx="273">
                  <c:v>24049</c:v>
                </c:pt>
                <c:pt idx="274">
                  <c:v>24912</c:v>
                </c:pt>
                <c:pt idx="275">
                  <c:v>25763</c:v>
                </c:pt>
                <c:pt idx="276">
                  <c:v>26753</c:v>
                </c:pt>
                <c:pt idx="277">
                  <c:v>27621</c:v>
                </c:pt>
                <c:pt idx="278">
                  <c:v>27713.5</c:v>
                </c:pt>
                <c:pt idx="279">
                  <c:v>27723.5</c:v>
                </c:pt>
                <c:pt idx="280">
                  <c:v>28376.5</c:v>
                </c:pt>
                <c:pt idx="281">
                  <c:v>28467</c:v>
                </c:pt>
                <c:pt idx="282">
                  <c:v>28467</c:v>
                </c:pt>
                <c:pt idx="283">
                  <c:v>28467</c:v>
                </c:pt>
                <c:pt idx="284">
                  <c:v>28594</c:v>
                </c:pt>
                <c:pt idx="285">
                  <c:v>28611</c:v>
                </c:pt>
                <c:pt idx="286">
                  <c:v>29313</c:v>
                </c:pt>
                <c:pt idx="287">
                  <c:v>29330</c:v>
                </c:pt>
                <c:pt idx="288">
                  <c:v>29354.5</c:v>
                </c:pt>
                <c:pt idx="289">
                  <c:v>29442.5</c:v>
                </c:pt>
                <c:pt idx="290">
                  <c:v>29442.5</c:v>
                </c:pt>
                <c:pt idx="291">
                  <c:v>29447.5</c:v>
                </c:pt>
                <c:pt idx="292">
                  <c:v>30129.5</c:v>
                </c:pt>
                <c:pt idx="293">
                  <c:v>30232</c:v>
                </c:pt>
                <c:pt idx="294">
                  <c:v>30237</c:v>
                </c:pt>
                <c:pt idx="295">
                  <c:v>31195.5</c:v>
                </c:pt>
                <c:pt idx="296">
                  <c:v>31234.5</c:v>
                </c:pt>
                <c:pt idx="297">
                  <c:v>31264</c:v>
                </c:pt>
                <c:pt idx="298">
                  <c:v>31941.5</c:v>
                </c:pt>
                <c:pt idx="299">
                  <c:v>31961</c:v>
                </c:pt>
                <c:pt idx="300">
                  <c:v>32005</c:v>
                </c:pt>
                <c:pt idx="301">
                  <c:v>32080.5</c:v>
                </c:pt>
                <c:pt idx="302">
                  <c:v>33034</c:v>
                </c:pt>
                <c:pt idx="303">
                  <c:v>33092.5</c:v>
                </c:pt>
                <c:pt idx="304">
                  <c:v>33775</c:v>
                </c:pt>
                <c:pt idx="305">
                  <c:v>33777.5</c:v>
                </c:pt>
                <c:pt idx="306">
                  <c:v>33789.5</c:v>
                </c:pt>
                <c:pt idx="307">
                  <c:v>33792</c:v>
                </c:pt>
                <c:pt idx="308">
                  <c:v>33836</c:v>
                </c:pt>
                <c:pt idx="309">
                  <c:v>33838.5</c:v>
                </c:pt>
                <c:pt idx="310">
                  <c:v>33863</c:v>
                </c:pt>
                <c:pt idx="311">
                  <c:v>33863</c:v>
                </c:pt>
                <c:pt idx="312">
                  <c:v>33865.5</c:v>
                </c:pt>
                <c:pt idx="313">
                  <c:v>33865.5</c:v>
                </c:pt>
                <c:pt idx="314">
                  <c:v>33865.5</c:v>
                </c:pt>
                <c:pt idx="315">
                  <c:v>33865.5</c:v>
                </c:pt>
                <c:pt idx="316">
                  <c:v>33868</c:v>
                </c:pt>
                <c:pt idx="317">
                  <c:v>33868</c:v>
                </c:pt>
                <c:pt idx="318">
                  <c:v>33868</c:v>
                </c:pt>
                <c:pt idx="319">
                  <c:v>33868</c:v>
                </c:pt>
                <c:pt idx="320">
                  <c:v>33904.5</c:v>
                </c:pt>
                <c:pt idx="321">
                  <c:v>33907</c:v>
                </c:pt>
                <c:pt idx="322">
                  <c:v>34543</c:v>
                </c:pt>
                <c:pt idx="323">
                  <c:v>34601.5</c:v>
                </c:pt>
                <c:pt idx="324">
                  <c:v>34601.5</c:v>
                </c:pt>
                <c:pt idx="325">
                  <c:v>34601.5</c:v>
                </c:pt>
                <c:pt idx="326">
                  <c:v>34641.5</c:v>
                </c:pt>
                <c:pt idx="327">
                  <c:v>34651</c:v>
                </c:pt>
                <c:pt idx="328">
                  <c:v>34662.5</c:v>
                </c:pt>
                <c:pt idx="329">
                  <c:v>34670</c:v>
                </c:pt>
                <c:pt idx="330">
                  <c:v>34733.5</c:v>
                </c:pt>
                <c:pt idx="331">
                  <c:v>34736</c:v>
                </c:pt>
                <c:pt idx="332">
                  <c:v>34736</c:v>
                </c:pt>
                <c:pt idx="333">
                  <c:v>34762.5</c:v>
                </c:pt>
                <c:pt idx="334">
                  <c:v>34765</c:v>
                </c:pt>
                <c:pt idx="335">
                  <c:v>34800</c:v>
                </c:pt>
                <c:pt idx="336">
                  <c:v>34809</c:v>
                </c:pt>
                <c:pt idx="337">
                  <c:v>34811.5</c:v>
                </c:pt>
                <c:pt idx="338">
                  <c:v>35428</c:v>
                </c:pt>
                <c:pt idx="339">
                  <c:v>35536</c:v>
                </c:pt>
                <c:pt idx="340">
                  <c:v>35542.5</c:v>
                </c:pt>
                <c:pt idx="341">
                  <c:v>35562</c:v>
                </c:pt>
                <c:pt idx="342">
                  <c:v>35572</c:v>
                </c:pt>
                <c:pt idx="343">
                  <c:v>35574.5</c:v>
                </c:pt>
                <c:pt idx="344">
                  <c:v>35682</c:v>
                </c:pt>
                <c:pt idx="345">
                  <c:v>35682</c:v>
                </c:pt>
                <c:pt idx="346">
                  <c:v>35682</c:v>
                </c:pt>
                <c:pt idx="347">
                  <c:v>36321</c:v>
                </c:pt>
                <c:pt idx="348">
                  <c:v>36442.5</c:v>
                </c:pt>
                <c:pt idx="349">
                  <c:v>36507</c:v>
                </c:pt>
                <c:pt idx="350">
                  <c:v>36630.5</c:v>
                </c:pt>
                <c:pt idx="351">
                  <c:v>36630.5</c:v>
                </c:pt>
                <c:pt idx="352">
                  <c:v>36630.5</c:v>
                </c:pt>
                <c:pt idx="353">
                  <c:v>38216</c:v>
                </c:pt>
                <c:pt idx="354">
                  <c:v>38438</c:v>
                </c:pt>
                <c:pt idx="355">
                  <c:v>39128</c:v>
                </c:pt>
                <c:pt idx="356">
                  <c:v>39198</c:v>
                </c:pt>
              </c:numCache>
            </c:numRef>
          </c:xVal>
          <c:yVal>
            <c:numRef>
              <c:f>'A (old)'!$J$21:$J$536</c:f>
              <c:numCache>
                <c:formatCode>General</c:formatCode>
                <c:ptCount val="516"/>
                <c:pt idx="30">
                  <c:v>4.3056399954366498E-3</c:v>
                </c:pt>
                <c:pt idx="35">
                  <c:v>2.3571919999085367E-2</c:v>
                </c:pt>
                <c:pt idx="81">
                  <c:v>5.7148179999785498E-2</c:v>
                </c:pt>
                <c:pt idx="82">
                  <c:v>3.9739439991535619E-2</c:v>
                </c:pt>
                <c:pt idx="87">
                  <c:v>5.5357199998979922E-2</c:v>
                </c:pt>
                <c:pt idx="93">
                  <c:v>6.3404779990378302E-2</c:v>
                </c:pt>
                <c:pt idx="94">
                  <c:v>6.3704779990075622E-2</c:v>
                </c:pt>
                <c:pt idx="118">
                  <c:v>6.9958000000042375E-2</c:v>
                </c:pt>
                <c:pt idx="119">
                  <c:v>7.2057999997923616E-2</c:v>
                </c:pt>
                <c:pt idx="137">
                  <c:v>8.1717559995013289E-2</c:v>
                </c:pt>
                <c:pt idx="138">
                  <c:v>8.1817559992487077E-2</c:v>
                </c:pt>
                <c:pt idx="154">
                  <c:v>9.3791639992559794E-2</c:v>
                </c:pt>
                <c:pt idx="155">
                  <c:v>9.3791639992559794E-2</c:v>
                </c:pt>
                <c:pt idx="221">
                  <c:v>0.1191986400008318</c:v>
                </c:pt>
                <c:pt idx="274">
                  <c:v>0.12638815999525832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8EE4-4662-80A9-8664EBF5D56E}"/>
            </c:ext>
          </c:extLst>
        </c:ser>
        <c:ser>
          <c:idx val="3"/>
          <c:order val="3"/>
          <c:tx>
            <c:strRef>
              <c:f>'A (old)'!$K$20</c:f>
              <c:strCache>
                <c:ptCount val="1"/>
                <c:pt idx="0">
                  <c:v>BBSAG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xVal>
            <c:numRef>
              <c:f>'A (old)'!$F$21:$F$536</c:f>
              <c:numCache>
                <c:formatCode>General</c:formatCode>
                <c:ptCount val="516"/>
                <c:pt idx="0">
                  <c:v>-21664.5</c:v>
                </c:pt>
                <c:pt idx="1">
                  <c:v>-9992</c:v>
                </c:pt>
                <c:pt idx="2">
                  <c:v>-9080</c:v>
                </c:pt>
                <c:pt idx="3">
                  <c:v>-9077.5</c:v>
                </c:pt>
                <c:pt idx="4">
                  <c:v>-7392.5</c:v>
                </c:pt>
                <c:pt idx="5">
                  <c:v>-2775</c:v>
                </c:pt>
                <c:pt idx="6">
                  <c:v>-254</c:v>
                </c:pt>
                <c:pt idx="7">
                  <c:v>-232</c:v>
                </c:pt>
                <c:pt idx="8">
                  <c:v>-229.5</c:v>
                </c:pt>
                <c:pt idx="9">
                  <c:v>-66</c:v>
                </c:pt>
                <c:pt idx="10">
                  <c:v>0</c:v>
                </c:pt>
                <c:pt idx="11">
                  <c:v>692</c:v>
                </c:pt>
                <c:pt idx="12">
                  <c:v>746</c:v>
                </c:pt>
                <c:pt idx="13">
                  <c:v>4384</c:v>
                </c:pt>
                <c:pt idx="14">
                  <c:v>4408.5</c:v>
                </c:pt>
                <c:pt idx="15">
                  <c:v>4447.5</c:v>
                </c:pt>
                <c:pt idx="16">
                  <c:v>4448</c:v>
                </c:pt>
                <c:pt idx="17">
                  <c:v>4460</c:v>
                </c:pt>
                <c:pt idx="18">
                  <c:v>4467</c:v>
                </c:pt>
                <c:pt idx="19">
                  <c:v>5310.5</c:v>
                </c:pt>
                <c:pt idx="20">
                  <c:v>5313</c:v>
                </c:pt>
                <c:pt idx="21">
                  <c:v>5342.5</c:v>
                </c:pt>
                <c:pt idx="22">
                  <c:v>6215.5</c:v>
                </c:pt>
                <c:pt idx="23">
                  <c:v>7142</c:v>
                </c:pt>
                <c:pt idx="24">
                  <c:v>7144.5</c:v>
                </c:pt>
                <c:pt idx="25">
                  <c:v>7993</c:v>
                </c:pt>
                <c:pt idx="26">
                  <c:v>8071</c:v>
                </c:pt>
                <c:pt idx="27">
                  <c:v>8088</c:v>
                </c:pt>
                <c:pt idx="28">
                  <c:v>8110</c:v>
                </c:pt>
                <c:pt idx="29">
                  <c:v>8829</c:v>
                </c:pt>
                <c:pt idx="30">
                  <c:v>9873</c:v>
                </c:pt>
                <c:pt idx="31">
                  <c:v>10677.5</c:v>
                </c:pt>
                <c:pt idx="32">
                  <c:v>11391.5</c:v>
                </c:pt>
                <c:pt idx="33">
                  <c:v>11411</c:v>
                </c:pt>
                <c:pt idx="34">
                  <c:v>11628.5</c:v>
                </c:pt>
                <c:pt idx="35">
                  <c:v>12494</c:v>
                </c:pt>
                <c:pt idx="36">
                  <c:v>12545</c:v>
                </c:pt>
                <c:pt idx="37">
                  <c:v>12547.5</c:v>
                </c:pt>
                <c:pt idx="38">
                  <c:v>12550</c:v>
                </c:pt>
                <c:pt idx="39">
                  <c:v>13391.5</c:v>
                </c:pt>
                <c:pt idx="40">
                  <c:v>13408.5</c:v>
                </c:pt>
                <c:pt idx="41">
                  <c:v>13411</c:v>
                </c:pt>
                <c:pt idx="42">
                  <c:v>13924.5</c:v>
                </c:pt>
                <c:pt idx="43">
                  <c:v>14103</c:v>
                </c:pt>
                <c:pt idx="44">
                  <c:v>14103</c:v>
                </c:pt>
                <c:pt idx="45">
                  <c:v>14105.5</c:v>
                </c:pt>
                <c:pt idx="46">
                  <c:v>14108</c:v>
                </c:pt>
                <c:pt idx="47">
                  <c:v>14132.5</c:v>
                </c:pt>
                <c:pt idx="48">
                  <c:v>14134.5</c:v>
                </c:pt>
                <c:pt idx="49">
                  <c:v>14137</c:v>
                </c:pt>
                <c:pt idx="50">
                  <c:v>14139.5</c:v>
                </c:pt>
                <c:pt idx="51">
                  <c:v>14144.5</c:v>
                </c:pt>
                <c:pt idx="52">
                  <c:v>14193.5</c:v>
                </c:pt>
                <c:pt idx="53">
                  <c:v>14208</c:v>
                </c:pt>
                <c:pt idx="54">
                  <c:v>14235</c:v>
                </c:pt>
                <c:pt idx="55">
                  <c:v>14235</c:v>
                </c:pt>
                <c:pt idx="56">
                  <c:v>14274</c:v>
                </c:pt>
                <c:pt idx="57">
                  <c:v>15073.5</c:v>
                </c:pt>
                <c:pt idx="58">
                  <c:v>15078.5</c:v>
                </c:pt>
                <c:pt idx="59">
                  <c:v>15098</c:v>
                </c:pt>
                <c:pt idx="60">
                  <c:v>15098</c:v>
                </c:pt>
                <c:pt idx="61">
                  <c:v>15147</c:v>
                </c:pt>
                <c:pt idx="62">
                  <c:v>15186</c:v>
                </c:pt>
                <c:pt idx="63">
                  <c:v>15205.5</c:v>
                </c:pt>
                <c:pt idx="64">
                  <c:v>15230</c:v>
                </c:pt>
                <c:pt idx="65">
                  <c:v>15247</c:v>
                </c:pt>
                <c:pt idx="66">
                  <c:v>15914.5</c:v>
                </c:pt>
                <c:pt idx="67">
                  <c:v>15917</c:v>
                </c:pt>
                <c:pt idx="68">
                  <c:v>15921.5</c:v>
                </c:pt>
                <c:pt idx="69">
                  <c:v>15922</c:v>
                </c:pt>
                <c:pt idx="70">
                  <c:v>16012.5</c:v>
                </c:pt>
                <c:pt idx="71">
                  <c:v>16012.5</c:v>
                </c:pt>
                <c:pt idx="72">
                  <c:v>16012.5</c:v>
                </c:pt>
                <c:pt idx="73">
                  <c:v>16025</c:v>
                </c:pt>
                <c:pt idx="74">
                  <c:v>16027.5</c:v>
                </c:pt>
                <c:pt idx="75">
                  <c:v>16034.5</c:v>
                </c:pt>
                <c:pt idx="76">
                  <c:v>16034.5</c:v>
                </c:pt>
                <c:pt idx="77">
                  <c:v>16034.5</c:v>
                </c:pt>
                <c:pt idx="78">
                  <c:v>16034.5</c:v>
                </c:pt>
                <c:pt idx="79">
                  <c:v>16171</c:v>
                </c:pt>
                <c:pt idx="80">
                  <c:v>16729</c:v>
                </c:pt>
                <c:pt idx="81">
                  <c:v>17638.5</c:v>
                </c:pt>
                <c:pt idx="82">
                  <c:v>17658</c:v>
                </c:pt>
                <c:pt idx="83">
                  <c:v>17738.5</c:v>
                </c:pt>
                <c:pt idx="84">
                  <c:v>17738.5</c:v>
                </c:pt>
                <c:pt idx="85">
                  <c:v>17772.5</c:v>
                </c:pt>
                <c:pt idx="86">
                  <c:v>17772.5</c:v>
                </c:pt>
                <c:pt idx="87">
                  <c:v>17790</c:v>
                </c:pt>
                <c:pt idx="88">
                  <c:v>17814</c:v>
                </c:pt>
                <c:pt idx="89">
                  <c:v>17814</c:v>
                </c:pt>
                <c:pt idx="90">
                  <c:v>17819</c:v>
                </c:pt>
                <c:pt idx="91">
                  <c:v>18628.5</c:v>
                </c:pt>
                <c:pt idx="92">
                  <c:v>18628.5</c:v>
                </c:pt>
                <c:pt idx="93">
                  <c:v>18633.5</c:v>
                </c:pt>
                <c:pt idx="94">
                  <c:v>18633.5</c:v>
                </c:pt>
                <c:pt idx="95">
                  <c:v>18640.5</c:v>
                </c:pt>
                <c:pt idx="96">
                  <c:v>18640.5</c:v>
                </c:pt>
                <c:pt idx="97">
                  <c:v>18643</c:v>
                </c:pt>
                <c:pt idx="98">
                  <c:v>18643</c:v>
                </c:pt>
                <c:pt idx="99">
                  <c:v>18680</c:v>
                </c:pt>
                <c:pt idx="100">
                  <c:v>18682</c:v>
                </c:pt>
                <c:pt idx="101">
                  <c:v>18682</c:v>
                </c:pt>
                <c:pt idx="102">
                  <c:v>18684.5</c:v>
                </c:pt>
                <c:pt idx="103">
                  <c:v>18684.5</c:v>
                </c:pt>
                <c:pt idx="104">
                  <c:v>18687</c:v>
                </c:pt>
                <c:pt idx="105">
                  <c:v>18687</c:v>
                </c:pt>
                <c:pt idx="106">
                  <c:v>18689.5</c:v>
                </c:pt>
                <c:pt idx="107">
                  <c:v>18689.5</c:v>
                </c:pt>
                <c:pt idx="108">
                  <c:v>18697</c:v>
                </c:pt>
                <c:pt idx="109">
                  <c:v>18729</c:v>
                </c:pt>
                <c:pt idx="110">
                  <c:v>18758</c:v>
                </c:pt>
                <c:pt idx="111">
                  <c:v>18758</c:v>
                </c:pt>
                <c:pt idx="112">
                  <c:v>18758</c:v>
                </c:pt>
                <c:pt idx="113">
                  <c:v>18758</c:v>
                </c:pt>
                <c:pt idx="114">
                  <c:v>18758</c:v>
                </c:pt>
                <c:pt idx="115">
                  <c:v>18763</c:v>
                </c:pt>
                <c:pt idx="116">
                  <c:v>18763</c:v>
                </c:pt>
                <c:pt idx="117">
                  <c:v>18780</c:v>
                </c:pt>
                <c:pt idx="118">
                  <c:v>19350</c:v>
                </c:pt>
                <c:pt idx="119">
                  <c:v>19350</c:v>
                </c:pt>
                <c:pt idx="120">
                  <c:v>19538</c:v>
                </c:pt>
                <c:pt idx="121">
                  <c:v>19538</c:v>
                </c:pt>
                <c:pt idx="122">
                  <c:v>19540.5</c:v>
                </c:pt>
                <c:pt idx="123">
                  <c:v>19540.5</c:v>
                </c:pt>
                <c:pt idx="124">
                  <c:v>19577</c:v>
                </c:pt>
                <c:pt idx="125">
                  <c:v>19577</c:v>
                </c:pt>
                <c:pt idx="126">
                  <c:v>19579.5</c:v>
                </c:pt>
                <c:pt idx="127">
                  <c:v>19579.5</c:v>
                </c:pt>
                <c:pt idx="128">
                  <c:v>19606.5</c:v>
                </c:pt>
                <c:pt idx="129">
                  <c:v>19623.5</c:v>
                </c:pt>
                <c:pt idx="130">
                  <c:v>19628.5</c:v>
                </c:pt>
                <c:pt idx="131">
                  <c:v>19628.5</c:v>
                </c:pt>
                <c:pt idx="132">
                  <c:v>19631</c:v>
                </c:pt>
                <c:pt idx="133">
                  <c:v>19638</c:v>
                </c:pt>
                <c:pt idx="134">
                  <c:v>19638</c:v>
                </c:pt>
                <c:pt idx="135">
                  <c:v>19687</c:v>
                </c:pt>
                <c:pt idx="136">
                  <c:v>19687</c:v>
                </c:pt>
                <c:pt idx="137">
                  <c:v>20367</c:v>
                </c:pt>
                <c:pt idx="138">
                  <c:v>20367</c:v>
                </c:pt>
                <c:pt idx="139">
                  <c:v>20433</c:v>
                </c:pt>
                <c:pt idx="140">
                  <c:v>20433</c:v>
                </c:pt>
                <c:pt idx="141">
                  <c:v>20491.5</c:v>
                </c:pt>
                <c:pt idx="142">
                  <c:v>20491.5</c:v>
                </c:pt>
                <c:pt idx="143">
                  <c:v>20491.5</c:v>
                </c:pt>
                <c:pt idx="144">
                  <c:v>20499</c:v>
                </c:pt>
                <c:pt idx="145">
                  <c:v>20506</c:v>
                </c:pt>
                <c:pt idx="146">
                  <c:v>20506</c:v>
                </c:pt>
                <c:pt idx="147">
                  <c:v>20506</c:v>
                </c:pt>
                <c:pt idx="148">
                  <c:v>21278.5</c:v>
                </c:pt>
                <c:pt idx="149">
                  <c:v>21278.5</c:v>
                </c:pt>
                <c:pt idx="150">
                  <c:v>21278.5</c:v>
                </c:pt>
                <c:pt idx="151">
                  <c:v>21279</c:v>
                </c:pt>
                <c:pt idx="152">
                  <c:v>21279</c:v>
                </c:pt>
                <c:pt idx="153">
                  <c:v>21279</c:v>
                </c:pt>
                <c:pt idx="154">
                  <c:v>21323</c:v>
                </c:pt>
                <c:pt idx="155">
                  <c:v>21323</c:v>
                </c:pt>
                <c:pt idx="156">
                  <c:v>21381.5</c:v>
                </c:pt>
                <c:pt idx="157">
                  <c:v>21425.5</c:v>
                </c:pt>
                <c:pt idx="158">
                  <c:v>21428</c:v>
                </c:pt>
                <c:pt idx="159">
                  <c:v>22098</c:v>
                </c:pt>
                <c:pt idx="160">
                  <c:v>22168.5</c:v>
                </c:pt>
                <c:pt idx="161">
                  <c:v>22168.5</c:v>
                </c:pt>
                <c:pt idx="162">
                  <c:v>22168.5</c:v>
                </c:pt>
                <c:pt idx="163">
                  <c:v>22186</c:v>
                </c:pt>
                <c:pt idx="164">
                  <c:v>22186</c:v>
                </c:pt>
                <c:pt idx="165">
                  <c:v>22186</c:v>
                </c:pt>
                <c:pt idx="166">
                  <c:v>22220</c:v>
                </c:pt>
                <c:pt idx="167">
                  <c:v>22220</c:v>
                </c:pt>
                <c:pt idx="168">
                  <c:v>22220</c:v>
                </c:pt>
                <c:pt idx="169">
                  <c:v>22220</c:v>
                </c:pt>
                <c:pt idx="170">
                  <c:v>22222.5</c:v>
                </c:pt>
                <c:pt idx="171">
                  <c:v>22227.5</c:v>
                </c:pt>
                <c:pt idx="172">
                  <c:v>22237.5</c:v>
                </c:pt>
                <c:pt idx="173">
                  <c:v>22242</c:v>
                </c:pt>
                <c:pt idx="174">
                  <c:v>22247</c:v>
                </c:pt>
                <c:pt idx="175">
                  <c:v>22249.5</c:v>
                </c:pt>
                <c:pt idx="176">
                  <c:v>22252</c:v>
                </c:pt>
                <c:pt idx="177">
                  <c:v>22254</c:v>
                </c:pt>
                <c:pt idx="178">
                  <c:v>22269</c:v>
                </c:pt>
                <c:pt idx="179">
                  <c:v>22269</c:v>
                </c:pt>
                <c:pt idx="180">
                  <c:v>22274</c:v>
                </c:pt>
                <c:pt idx="181">
                  <c:v>22276.5</c:v>
                </c:pt>
                <c:pt idx="182">
                  <c:v>22283.5</c:v>
                </c:pt>
                <c:pt idx="183">
                  <c:v>22286</c:v>
                </c:pt>
                <c:pt idx="184">
                  <c:v>22288.5</c:v>
                </c:pt>
                <c:pt idx="185">
                  <c:v>22291</c:v>
                </c:pt>
                <c:pt idx="186">
                  <c:v>22296</c:v>
                </c:pt>
                <c:pt idx="187">
                  <c:v>22298</c:v>
                </c:pt>
                <c:pt idx="188">
                  <c:v>22300.5</c:v>
                </c:pt>
                <c:pt idx="189">
                  <c:v>22313</c:v>
                </c:pt>
                <c:pt idx="190">
                  <c:v>22318</c:v>
                </c:pt>
                <c:pt idx="191">
                  <c:v>22327.5</c:v>
                </c:pt>
                <c:pt idx="192">
                  <c:v>22330</c:v>
                </c:pt>
                <c:pt idx="193">
                  <c:v>22344.5</c:v>
                </c:pt>
                <c:pt idx="194">
                  <c:v>22352</c:v>
                </c:pt>
                <c:pt idx="195">
                  <c:v>22352</c:v>
                </c:pt>
                <c:pt idx="196">
                  <c:v>22354.5</c:v>
                </c:pt>
                <c:pt idx="197">
                  <c:v>22357</c:v>
                </c:pt>
                <c:pt idx="198">
                  <c:v>22362</c:v>
                </c:pt>
                <c:pt idx="199">
                  <c:v>22366.5</c:v>
                </c:pt>
                <c:pt idx="200">
                  <c:v>22366.5</c:v>
                </c:pt>
                <c:pt idx="201">
                  <c:v>22371.5</c:v>
                </c:pt>
                <c:pt idx="202">
                  <c:v>22374</c:v>
                </c:pt>
                <c:pt idx="203">
                  <c:v>22376.5</c:v>
                </c:pt>
                <c:pt idx="204">
                  <c:v>22388.5</c:v>
                </c:pt>
                <c:pt idx="205">
                  <c:v>22405.5</c:v>
                </c:pt>
                <c:pt idx="206">
                  <c:v>22420</c:v>
                </c:pt>
                <c:pt idx="207">
                  <c:v>22422.5</c:v>
                </c:pt>
                <c:pt idx="208">
                  <c:v>22432.5</c:v>
                </c:pt>
                <c:pt idx="209">
                  <c:v>22434.5</c:v>
                </c:pt>
                <c:pt idx="210">
                  <c:v>22437.5</c:v>
                </c:pt>
                <c:pt idx="211">
                  <c:v>22471</c:v>
                </c:pt>
                <c:pt idx="212">
                  <c:v>22824.5</c:v>
                </c:pt>
                <c:pt idx="213">
                  <c:v>22939</c:v>
                </c:pt>
                <c:pt idx="214">
                  <c:v>22963.5</c:v>
                </c:pt>
                <c:pt idx="215">
                  <c:v>22968.5</c:v>
                </c:pt>
                <c:pt idx="216">
                  <c:v>22971</c:v>
                </c:pt>
                <c:pt idx="217">
                  <c:v>22995.5</c:v>
                </c:pt>
                <c:pt idx="218">
                  <c:v>23027</c:v>
                </c:pt>
                <c:pt idx="219">
                  <c:v>23041.5</c:v>
                </c:pt>
                <c:pt idx="220">
                  <c:v>23083.5</c:v>
                </c:pt>
                <c:pt idx="221">
                  <c:v>23098</c:v>
                </c:pt>
                <c:pt idx="222">
                  <c:v>23100.5</c:v>
                </c:pt>
                <c:pt idx="223">
                  <c:v>23103</c:v>
                </c:pt>
                <c:pt idx="224">
                  <c:v>23105</c:v>
                </c:pt>
                <c:pt idx="225">
                  <c:v>23105.5</c:v>
                </c:pt>
                <c:pt idx="226">
                  <c:v>23107.5</c:v>
                </c:pt>
                <c:pt idx="227">
                  <c:v>23110</c:v>
                </c:pt>
                <c:pt idx="228">
                  <c:v>23125</c:v>
                </c:pt>
                <c:pt idx="229">
                  <c:v>23127.5</c:v>
                </c:pt>
                <c:pt idx="230">
                  <c:v>23132</c:v>
                </c:pt>
                <c:pt idx="231">
                  <c:v>23139.5</c:v>
                </c:pt>
                <c:pt idx="232">
                  <c:v>23147</c:v>
                </c:pt>
                <c:pt idx="233">
                  <c:v>23154</c:v>
                </c:pt>
                <c:pt idx="234">
                  <c:v>23156.5</c:v>
                </c:pt>
                <c:pt idx="235">
                  <c:v>23159</c:v>
                </c:pt>
                <c:pt idx="236">
                  <c:v>23166.5</c:v>
                </c:pt>
                <c:pt idx="237">
                  <c:v>23169</c:v>
                </c:pt>
                <c:pt idx="238">
                  <c:v>23171</c:v>
                </c:pt>
                <c:pt idx="239">
                  <c:v>23171.5</c:v>
                </c:pt>
                <c:pt idx="240">
                  <c:v>23188.5</c:v>
                </c:pt>
                <c:pt idx="241">
                  <c:v>23193</c:v>
                </c:pt>
                <c:pt idx="242">
                  <c:v>23195.5</c:v>
                </c:pt>
                <c:pt idx="243">
                  <c:v>23198</c:v>
                </c:pt>
                <c:pt idx="244">
                  <c:v>23205.5</c:v>
                </c:pt>
                <c:pt idx="245">
                  <c:v>23210.5</c:v>
                </c:pt>
                <c:pt idx="246">
                  <c:v>23213</c:v>
                </c:pt>
                <c:pt idx="247">
                  <c:v>23227.5</c:v>
                </c:pt>
                <c:pt idx="248">
                  <c:v>23239</c:v>
                </c:pt>
                <c:pt idx="249">
                  <c:v>23242</c:v>
                </c:pt>
                <c:pt idx="250">
                  <c:v>23261.5</c:v>
                </c:pt>
                <c:pt idx="251">
                  <c:v>23298</c:v>
                </c:pt>
                <c:pt idx="252">
                  <c:v>23300.5</c:v>
                </c:pt>
                <c:pt idx="253">
                  <c:v>23327.5</c:v>
                </c:pt>
                <c:pt idx="254">
                  <c:v>23330</c:v>
                </c:pt>
                <c:pt idx="255">
                  <c:v>23342</c:v>
                </c:pt>
                <c:pt idx="256">
                  <c:v>23342</c:v>
                </c:pt>
                <c:pt idx="257">
                  <c:v>23359</c:v>
                </c:pt>
                <c:pt idx="258">
                  <c:v>23386</c:v>
                </c:pt>
                <c:pt idx="259">
                  <c:v>23386</c:v>
                </c:pt>
                <c:pt idx="260">
                  <c:v>23795</c:v>
                </c:pt>
                <c:pt idx="261">
                  <c:v>23797.5</c:v>
                </c:pt>
                <c:pt idx="262">
                  <c:v>23817</c:v>
                </c:pt>
                <c:pt idx="263">
                  <c:v>23822</c:v>
                </c:pt>
                <c:pt idx="264">
                  <c:v>23831.5</c:v>
                </c:pt>
                <c:pt idx="265">
                  <c:v>23836.5</c:v>
                </c:pt>
                <c:pt idx="266">
                  <c:v>23946.5</c:v>
                </c:pt>
                <c:pt idx="267">
                  <c:v>23949</c:v>
                </c:pt>
                <c:pt idx="268">
                  <c:v>23951</c:v>
                </c:pt>
                <c:pt idx="269">
                  <c:v>23953.5</c:v>
                </c:pt>
                <c:pt idx="270">
                  <c:v>23956</c:v>
                </c:pt>
                <c:pt idx="271">
                  <c:v>23961</c:v>
                </c:pt>
                <c:pt idx="272">
                  <c:v>23963.5</c:v>
                </c:pt>
                <c:pt idx="273">
                  <c:v>24049</c:v>
                </c:pt>
                <c:pt idx="274">
                  <c:v>24912</c:v>
                </c:pt>
                <c:pt idx="275">
                  <c:v>25763</c:v>
                </c:pt>
                <c:pt idx="276">
                  <c:v>26753</c:v>
                </c:pt>
                <c:pt idx="277">
                  <c:v>27621</c:v>
                </c:pt>
                <c:pt idx="278">
                  <c:v>27713.5</c:v>
                </c:pt>
                <c:pt idx="279">
                  <c:v>27723.5</c:v>
                </c:pt>
                <c:pt idx="280">
                  <c:v>28376.5</c:v>
                </c:pt>
                <c:pt idx="281">
                  <c:v>28467</c:v>
                </c:pt>
                <c:pt idx="282">
                  <c:v>28467</c:v>
                </c:pt>
                <c:pt idx="283">
                  <c:v>28467</c:v>
                </c:pt>
                <c:pt idx="284">
                  <c:v>28594</c:v>
                </c:pt>
                <c:pt idx="285">
                  <c:v>28611</c:v>
                </c:pt>
                <c:pt idx="286">
                  <c:v>29313</c:v>
                </c:pt>
                <c:pt idx="287">
                  <c:v>29330</c:v>
                </c:pt>
                <c:pt idx="288">
                  <c:v>29354.5</c:v>
                </c:pt>
                <c:pt idx="289">
                  <c:v>29442.5</c:v>
                </c:pt>
                <c:pt idx="290">
                  <c:v>29442.5</c:v>
                </c:pt>
                <c:pt idx="291">
                  <c:v>29447.5</c:v>
                </c:pt>
                <c:pt idx="292">
                  <c:v>30129.5</c:v>
                </c:pt>
                <c:pt idx="293">
                  <c:v>30232</c:v>
                </c:pt>
                <c:pt idx="294">
                  <c:v>30237</c:v>
                </c:pt>
                <c:pt idx="295">
                  <c:v>31195.5</c:v>
                </c:pt>
                <c:pt idx="296">
                  <c:v>31234.5</c:v>
                </c:pt>
                <c:pt idx="297">
                  <c:v>31264</c:v>
                </c:pt>
                <c:pt idx="298">
                  <c:v>31941.5</c:v>
                </c:pt>
                <c:pt idx="299">
                  <c:v>31961</c:v>
                </c:pt>
                <c:pt idx="300">
                  <c:v>32005</c:v>
                </c:pt>
                <c:pt idx="301">
                  <c:v>32080.5</c:v>
                </c:pt>
                <c:pt idx="302">
                  <c:v>33034</c:v>
                </c:pt>
                <c:pt idx="303">
                  <c:v>33092.5</c:v>
                </c:pt>
                <c:pt idx="304">
                  <c:v>33775</c:v>
                </c:pt>
                <c:pt idx="305">
                  <c:v>33777.5</c:v>
                </c:pt>
                <c:pt idx="306">
                  <c:v>33789.5</c:v>
                </c:pt>
                <c:pt idx="307">
                  <c:v>33792</c:v>
                </c:pt>
                <c:pt idx="308">
                  <c:v>33836</c:v>
                </c:pt>
                <c:pt idx="309">
                  <c:v>33838.5</c:v>
                </c:pt>
                <c:pt idx="310">
                  <c:v>33863</c:v>
                </c:pt>
                <c:pt idx="311">
                  <c:v>33863</c:v>
                </c:pt>
                <c:pt idx="312">
                  <c:v>33865.5</c:v>
                </c:pt>
                <c:pt idx="313">
                  <c:v>33865.5</c:v>
                </c:pt>
                <c:pt idx="314">
                  <c:v>33865.5</c:v>
                </c:pt>
                <c:pt idx="315">
                  <c:v>33865.5</c:v>
                </c:pt>
                <c:pt idx="316">
                  <c:v>33868</c:v>
                </c:pt>
                <c:pt idx="317">
                  <c:v>33868</c:v>
                </c:pt>
                <c:pt idx="318">
                  <c:v>33868</c:v>
                </c:pt>
                <c:pt idx="319">
                  <c:v>33868</c:v>
                </c:pt>
                <c:pt idx="320">
                  <c:v>33904.5</c:v>
                </c:pt>
                <c:pt idx="321">
                  <c:v>33907</c:v>
                </c:pt>
                <c:pt idx="322">
                  <c:v>34543</c:v>
                </c:pt>
                <c:pt idx="323">
                  <c:v>34601.5</c:v>
                </c:pt>
                <c:pt idx="324">
                  <c:v>34601.5</c:v>
                </c:pt>
                <c:pt idx="325">
                  <c:v>34601.5</c:v>
                </c:pt>
                <c:pt idx="326">
                  <c:v>34641.5</c:v>
                </c:pt>
                <c:pt idx="327">
                  <c:v>34651</c:v>
                </c:pt>
                <c:pt idx="328">
                  <c:v>34662.5</c:v>
                </c:pt>
                <c:pt idx="329">
                  <c:v>34670</c:v>
                </c:pt>
                <c:pt idx="330">
                  <c:v>34733.5</c:v>
                </c:pt>
                <c:pt idx="331">
                  <c:v>34736</c:v>
                </c:pt>
                <c:pt idx="332">
                  <c:v>34736</c:v>
                </c:pt>
                <c:pt idx="333">
                  <c:v>34762.5</c:v>
                </c:pt>
                <c:pt idx="334">
                  <c:v>34765</c:v>
                </c:pt>
                <c:pt idx="335">
                  <c:v>34800</c:v>
                </c:pt>
                <c:pt idx="336">
                  <c:v>34809</c:v>
                </c:pt>
                <c:pt idx="337">
                  <c:v>34811.5</c:v>
                </c:pt>
                <c:pt idx="338">
                  <c:v>35428</c:v>
                </c:pt>
                <c:pt idx="339">
                  <c:v>35536</c:v>
                </c:pt>
                <c:pt idx="340">
                  <c:v>35542.5</c:v>
                </c:pt>
                <c:pt idx="341">
                  <c:v>35562</c:v>
                </c:pt>
                <c:pt idx="342">
                  <c:v>35572</c:v>
                </c:pt>
                <c:pt idx="343">
                  <c:v>35574.5</c:v>
                </c:pt>
                <c:pt idx="344">
                  <c:v>35682</c:v>
                </c:pt>
                <c:pt idx="345">
                  <c:v>35682</c:v>
                </c:pt>
                <c:pt idx="346">
                  <c:v>35682</c:v>
                </c:pt>
                <c:pt idx="347">
                  <c:v>36321</c:v>
                </c:pt>
                <c:pt idx="348">
                  <c:v>36442.5</c:v>
                </c:pt>
                <c:pt idx="349">
                  <c:v>36507</c:v>
                </c:pt>
                <c:pt idx="350">
                  <c:v>36630.5</c:v>
                </c:pt>
                <c:pt idx="351">
                  <c:v>36630.5</c:v>
                </c:pt>
                <c:pt idx="352">
                  <c:v>36630.5</c:v>
                </c:pt>
                <c:pt idx="353">
                  <c:v>38216</c:v>
                </c:pt>
                <c:pt idx="354">
                  <c:v>38438</c:v>
                </c:pt>
                <c:pt idx="355">
                  <c:v>39128</c:v>
                </c:pt>
                <c:pt idx="356">
                  <c:v>39198</c:v>
                </c:pt>
              </c:numCache>
            </c:numRef>
          </c:xVal>
          <c:yVal>
            <c:numRef>
              <c:f>'A (old)'!$K$21:$K$536</c:f>
              <c:numCache>
                <c:formatCode>General</c:formatCode>
                <c:ptCount val="516"/>
                <c:pt idx="6">
                  <c:v>-3.0887200045981444E-3</c:v>
                </c:pt>
                <c:pt idx="7">
                  <c:v>-5.9857600062969141E-3</c:v>
                </c:pt>
                <c:pt idx="8">
                  <c:v>1.5259400024660863E-3</c:v>
                </c:pt>
                <c:pt idx="11">
                  <c:v>3.385599993634969E-4</c:v>
                </c:pt>
                <c:pt idx="12">
                  <c:v>-1.0408720001578331E-2</c:v>
                </c:pt>
                <c:pt idx="13">
                  <c:v>-4.382879997137934E-3</c:v>
                </c:pt>
                <c:pt idx="14">
                  <c:v>-5.7682199985720217E-3</c:v>
                </c:pt>
                <c:pt idx="15">
                  <c:v>-1.3585699998657219E-2</c:v>
                </c:pt>
                <c:pt idx="17">
                  <c:v>1.5972799999872223E-2</c:v>
                </c:pt>
                <c:pt idx="18">
                  <c:v>5.5599957704544067E-6</c:v>
                </c:pt>
                <c:pt idx="19">
                  <c:v>4.5313999726204202E-4</c:v>
                </c:pt>
                <c:pt idx="20">
                  <c:v>-9.0351600010762922E-3</c:v>
                </c:pt>
                <c:pt idx="21">
                  <c:v>6.0289999237284064E-4</c:v>
                </c:pt>
                <c:pt idx="22">
                  <c:v>-3.3114600082626566E-3</c:v>
                </c:pt>
                <c:pt idx="27">
                  <c:v>-4.0481600080966018E-3</c:v>
                </c:pt>
                <c:pt idx="28">
                  <c:v>1.0054799997305963E-2</c:v>
                </c:pt>
                <c:pt idx="29">
                  <c:v>-3.5802800048259087E-3</c:v>
                </c:pt>
                <c:pt idx="31">
                  <c:v>1.9570700002077501E-2</c:v>
                </c:pt>
                <c:pt idx="42">
                  <c:v>2.8766659997927491E-2</c:v>
                </c:pt>
                <c:pt idx="53">
                  <c:v>3.3593439991818741E-2</c:v>
                </c:pt>
                <c:pt idx="54">
                  <c:v>2.9119799997715745E-2</c:v>
                </c:pt>
                <c:pt idx="55">
                  <c:v>2.9119799997715745E-2</c:v>
                </c:pt>
                <c:pt idx="109">
                  <c:v>6.3751720001164358E-2</c:v>
                </c:pt>
                <c:pt idx="129">
                  <c:v>7.2937979995913338E-2</c:v>
                </c:pt>
                <c:pt idx="250">
                  <c:v>9.3463819997850806E-2</c:v>
                </c:pt>
                <c:pt idx="253">
                  <c:v>0.10277269999642158</c:v>
                </c:pt>
                <c:pt idx="254">
                  <c:v>0.10028440000314731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8EE4-4662-80A9-8664EBF5D56E}"/>
            </c:ext>
          </c:extLst>
        </c:ser>
        <c:ser>
          <c:idx val="4"/>
          <c:order val="4"/>
          <c:tx>
            <c:strRef>
              <c:f>'A (old)'!$L$20</c:f>
              <c:strCache>
                <c:ptCount val="1"/>
                <c:pt idx="0">
                  <c:v>IBVS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xVal>
            <c:numRef>
              <c:f>'A (old)'!$F$21:$F$536</c:f>
              <c:numCache>
                <c:formatCode>General</c:formatCode>
                <c:ptCount val="516"/>
                <c:pt idx="0">
                  <c:v>-21664.5</c:v>
                </c:pt>
                <c:pt idx="1">
                  <c:v>-9992</c:v>
                </c:pt>
                <c:pt idx="2">
                  <c:v>-9080</c:v>
                </c:pt>
                <c:pt idx="3">
                  <c:v>-9077.5</c:v>
                </c:pt>
                <c:pt idx="4">
                  <c:v>-7392.5</c:v>
                </c:pt>
                <c:pt idx="5">
                  <c:v>-2775</c:v>
                </c:pt>
                <c:pt idx="6">
                  <c:v>-254</c:v>
                </c:pt>
                <c:pt idx="7">
                  <c:v>-232</c:v>
                </c:pt>
                <c:pt idx="8">
                  <c:v>-229.5</c:v>
                </c:pt>
                <c:pt idx="9">
                  <c:v>-66</c:v>
                </c:pt>
                <c:pt idx="10">
                  <c:v>0</c:v>
                </c:pt>
                <c:pt idx="11">
                  <c:v>692</c:v>
                </c:pt>
                <c:pt idx="12">
                  <c:v>746</c:v>
                </c:pt>
                <c:pt idx="13">
                  <c:v>4384</c:v>
                </c:pt>
                <c:pt idx="14">
                  <c:v>4408.5</c:v>
                </c:pt>
                <c:pt idx="15">
                  <c:v>4447.5</c:v>
                </c:pt>
                <c:pt idx="16">
                  <c:v>4448</c:v>
                </c:pt>
                <c:pt idx="17">
                  <c:v>4460</c:v>
                </c:pt>
                <c:pt idx="18">
                  <c:v>4467</c:v>
                </c:pt>
                <c:pt idx="19">
                  <c:v>5310.5</c:v>
                </c:pt>
                <c:pt idx="20">
                  <c:v>5313</c:v>
                </c:pt>
                <c:pt idx="21">
                  <c:v>5342.5</c:v>
                </c:pt>
                <c:pt idx="22">
                  <c:v>6215.5</c:v>
                </c:pt>
                <c:pt idx="23">
                  <c:v>7142</c:v>
                </c:pt>
                <c:pt idx="24">
                  <c:v>7144.5</c:v>
                </c:pt>
                <c:pt idx="25">
                  <c:v>7993</c:v>
                </c:pt>
                <c:pt idx="26">
                  <c:v>8071</c:v>
                </c:pt>
                <c:pt idx="27">
                  <c:v>8088</c:v>
                </c:pt>
                <c:pt idx="28">
                  <c:v>8110</c:v>
                </c:pt>
                <c:pt idx="29">
                  <c:v>8829</c:v>
                </c:pt>
                <c:pt idx="30">
                  <c:v>9873</c:v>
                </c:pt>
                <c:pt idx="31">
                  <c:v>10677.5</c:v>
                </c:pt>
                <c:pt idx="32">
                  <c:v>11391.5</c:v>
                </c:pt>
                <c:pt idx="33">
                  <c:v>11411</c:v>
                </c:pt>
                <c:pt idx="34">
                  <c:v>11628.5</c:v>
                </c:pt>
                <c:pt idx="35">
                  <c:v>12494</c:v>
                </c:pt>
                <c:pt idx="36">
                  <c:v>12545</c:v>
                </c:pt>
                <c:pt idx="37">
                  <c:v>12547.5</c:v>
                </c:pt>
                <c:pt idx="38">
                  <c:v>12550</c:v>
                </c:pt>
                <c:pt idx="39">
                  <c:v>13391.5</c:v>
                </c:pt>
                <c:pt idx="40">
                  <c:v>13408.5</c:v>
                </c:pt>
                <c:pt idx="41">
                  <c:v>13411</c:v>
                </c:pt>
                <c:pt idx="42">
                  <c:v>13924.5</c:v>
                </c:pt>
                <c:pt idx="43">
                  <c:v>14103</c:v>
                </c:pt>
                <c:pt idx="44">
                  <c:v>14103</c:v>
                </c:pt>
                <c:pt idx="45">
                  <c:v>14105.5</c:v>
                </c:pt>
                <c:pt idx="46">
                  <c:v>14108</c:v>
                </c:pt>
                <c:pt idx="47">
                  <c:v>14132.5</c:v>
                </c:pt>
                <c:pt idx="48">
                  <c:v>14134.5</c:v>
                </c:pt>
                <c:pt idx="49">
                  <c:v>14137</c:v>
                </c:pt>
                <c:pt idx="50">
                  <c:v>14139.5</c:v>
                </c:pt>
                <c:pt idx="51">
                  <c:v>14144.5</c:v>
                </c:pt>
                <c:pt idx="52">
                  <c:v>14193.5</c:v>
                </c:pt>
                <c:pt idx="53">
                  <c:v>14208</c:v>
                </c:pt>
                <c:pt idx="54">
                  <c:v>14235</c:v>
                </c:pt>
                <c:pt idx="55">
                  <c:v>14235</c:v>
                </c:pt>
                <c:pt idx="56">
                  <c:v>14274</c:v>
                </c:pt>
                <c:pt idx="57">
                  <c:v>15073.5</c:v>
                </c:pt>
                <c:pt idx="58">
                  <c:v>15078.5</c:v>
                </c:pt>
                <c:pt idx="59">
                  <c:v>15098</c:v>
                </c:pt>
                <c:pt idx="60">
                  <c:v>15098</c:v>
                </c:pt>
                <c:pt idx="61">
                  <c:v>15147</c:v>
                </c:pt>
                <c:pt idx="62">
                  <c:v>15186</c:v>
                </c:pt>
                <c:pt idx="63">
                  <c:v>15205.5</c:v>
                </c:pt>
                <c:pt idx="64">
                  <c:v>15230</c:v>
                </c:pt>
                <c:pt idx="65">
                  <c:v>15247</c:v>
                </c:pt>
                <c:pt idx="66">
                  <c:v>15914.5</c:v>
                </c:pt>
                <c:pt idx="67">
                  <c:v>15917</c:v>
                </c:pt>
                <c:pt idx="68">
                  <c:v>15921.5</c:v>
                </c:pt>
                <c:pt idx="69">
                  <c:v>15922</c:v>
                </c:pt>
                <c:pt idx="70">
                  <c:v>16012.5</c:v>
                </c:pt>
                <c:pt idx="71">
                  <c:v>16012.5</c:v>
                </c:pt>
                <c:pt idx="72">
                  <c:v>16012.5</c:v>
                </c:pt>
                <c:pt idx="73">
                  <c:v>16025</c:v>
                </c:pt>
                <c:pt idx="74">
                  <c:v>16027.5</c:v>
                </c:pt>
                <c:pt idx="75">
                  <c:v>16034.5</c:v>
                </c:pt>
                <c:pt idx="76">
                  <c:v>16034.5</c:v>
                </c:pt>
                <c:pt idx="77">
                  <c:v>16034.5</c:v>
                </c:pt>
                <c:pt idx="78">
                  <c:v>16034.5</c:v>
                </c:pt>
                <c:pt idx="79">
                  <c:v>16171</c:v>
                </c:pt>
                <c:pt idx="80">
                  <c:v>16729</c:v>
                </c:pt>
                <c:pt idx="81">
                  <c:v>17638.5</c:v>
                </c:pt>
                <c:pt idx="82">
                  <c:v>17658</c:v>
                </c:pt>
                <c:pt idx="83">
                  <c:v>17738.5</c:v>
                </c:pt>
                <c:pt idx="84">
                  <c:v>17738.5</c:v>
                </c:pt>
                <c:pt idx="85">
                  <c:v>17772.5</c:v>
                </c:pt>
                <c:pt idx="86">
                  <c:v>17772.5</c:v>
                </c:pt>
                <c:pt idx="87">
                  <c:v>17790</c:v>
                </c:pt>
                <c:pt idx="88">
                  <c:v>17814</c:v>
                </c:pt>
                <c:pt idx="89">
                  <c:v>17814</c:v>
                </c:pt>
                <c:pt idx="90">
                  <c:v>17819</c:v>
                </c:pt>
                <c:pt idx="91">
                  <c:v>18628.5</c:v>
                </c:pt>
                <c:pt idx="92">
                  <c:v>18628.5</c:v>
                </c:pt>
                <c:pt idx="93">
                  <c:v>18633.5</c:v>
                </c:pt>
                <c:pt idx="94">
                  <c:v>18633.5</c:v>
                </c:pt>
                <c:pt idx="95">
                  <c:v>18640.5</c:v>
                </c:pt>
                <c:pt idx="96">
                  <c:v>18640.5</c:v>
                </c:pt>
                <c:pt idx="97">
                  <c:v>18643</c:v>
                </c:pt>
                <c:pt idx="98">
                  <c:v>18643</c:v>
                </c:pt>
                <c:pt idx="99">
                  <c:v>18680</c:v>
                </c:pt>
                <c:pt idx="100">
                  <c:v>18682</c:v>
                </c:pt>
                <c:pt idx="101">
                  <c:v>18682</c:v>
                </c:pt>
                <c:pt idx="102">
                  <c:v>18684.5</c:v>
                </c:pt>
                <c:pt idx="103">
                  <c:v>18684.5</c:v>
                </c:pt>
                <c:pt idx="104">
                  <c:v>18687</c:v>
                </c:pt>
                <c:pt idx="105">
                  <c:v>18687</c:v>
                </c:pt>
                <c:pt idx="106">
                  <c:v>18689.5</c:v>
                </c:pt>
                <c:pt idx="107">
                  <c:v>18689.5</c:v>
                </c:pt>
                <c:pt idx="108">
                  <c:v>18697</c:v>
                </c:pt>
                <c:pt idx="109">
                  <c:v>18729</c:v>
                </c:pt>
                <c:pt idx="110">
                  <c:v>18758</c:v>
                </c:pt>
                <c:pt idx="111">
                  <c:v>18758</c:v>
                </c:pt>
                <c:pt idx="112">
                  <c:v>18758</c:v>
                </c:pt>
                <c:pt idx="113">
                  <c:v>18758</c:v>
                </c:pt>
                <c:pt idx="114">
                  <c:v>18758</c:v>
                </c:pt>
                <c:pt idx="115">
                  <c:v>18763</c:v>
                </c:pt>
                <c:pt idx="116">
                  <c:v>18763</c:v>
                </c:pt>
                <c:pt idx="117">
                  <c:v>18780</c:v>
                </c:pt>
                <c:pt idx="118">
                  <c:v>19350</c:v>
                </c:pt>
                <c:pt idx="119">
                  <c:v>19350</c:v>
                </c:pt>
                <c:pt idx="120">
                  <c:v>19538</c:v>
                </c:pt>
                <c:pt idx="121">
                  <c:v>19538</c:v>
                </c:pt>
                <c:pt idx="122">
                  <c:v>19540.5</c:v>
                </c:pt>
                <c:pt idx="123">
                  <c:v>19540.5</c:v>
                </c:pt>
                <c:pt idx="124">
                  <c:v>19577</c:v>
                </c:pt>
                <c:pt idx="125">
                  <c:v>19577</c:v>
                </c:pt>
                <c:pt idx="126">
                  <c:v>19579.5</c:v>
                </c:pt>
                <c:pt idx="127">
                  <c:v>19579.5</c:v>
                </c:pt>
                <c:pt idx="128">
                  <c:v>19606.5</c:v>
                </c:pt>
                <c:pt idx="129">
                  <c:v>19623.5</c:v>
                </c:pt>
                <c:pt idx="130">
                  <c:v>19628.5</c:v>
                </c:pt>
                <c:pt idx="131">
                  <c:v>19628.5</c:v>
                </c:pt>
                <c:pt idx="132">
                  <c:v>19631</c:v>
                </c:pt>
                <c:pt idx="133">
                  <c:v>19638</c:v>
                </c:pt>
                <c:pt idx="134">
                  <c:v>19638</c:v>
                </c:pt>
                <c:pt idx="135">
                  <c:v>19687</c:v>
                </c:pt>
                <c:pt idx="136">
                  <c:v>19687</c:v>
                </c:pt>
                <c:pt idx="137">
                  <c:v>20367</c:v>
                </c:pt>
                <c:pt idx="138">
                  <c:v>20367</c:v>
                </c:pt>
                <c:pt idx="139">
                  <c:v>20433</c:v>
                </c:pt>
                <c:pt idx="140">
                  <c:v>20433</c:v>
                </c:pt>
                <c:pt idx="141">
                  <c:v>20491.5</c:v>
                </c:pt>
                <c:pt idx="142">
                  <c:v>20491.5</c:v>
                </c:pt>
                <c:pt idx="143">
                  <c:v>20491.5</c:v>
                </c:pt>
                <c:pt idx="144">
                  <c:v>20499</c:v>
                </c:pt>
                <c:pt idx="145">
                  <c:v>20506</c:v>
                </c:pt>
                <c:pt idx="146">
                  <c:v>20506</c:v>
                </c:pt>
                <c:pt idx="147">
                  <c:v>20506</c:v>
                </c:pt>
                <c:pt idx="148">
                  <c:v>21278.5</c:v>
                </c:pt>
                <c:pt idx="149">
                  <c:v>21278.5</c:v>
                </c:pt>
                <c:pt idx="150">
                  <c:v>21278.5</c:v>
                </c:pt>
                <c:pt idx="151">
                  <c:v>21279</c:v>
                </c:pt>
                <c:pt idx="152">
                  <c:v>21279</c:v>
                </c:pt>
                <c:pt idx="153">
                  <c:v>21279</c:v>
                </c:pt>
                <c:pt idx="154">
                  <c:v>21323</c:v>
                </c:pt>
                <c:pt idx="155">
                  <c:v>21323</c:v>
                </c:pt>
                <c:pt idx="156">
                  <c:v>21381.5</c:v>
                </c:pt>
                <c:pt idx="157">
                  <c:v>21425.5</c:v>
                </c:pt>
                <c:pt idx="158">
                  <c:v>21428</c:v>
                </c:pt>
                <c:pt idx="159">
                  <c:v>22098</c:v>
                </c:pt>
                <c:pt idx="160">
                  <c:v>22168.5</c:v>
                </c:pt>
                <c:pt idx="161">
                  <c:v>22168.5</c:v>
                </c:pt>
                <c:pt idx="162">
                  <c:v>22168.5</c:v>
                </c:pt>
                <c:pt idx="163">
                  <c:v>22186</c:v>
                </c:pt>
                <c:pt idx="164">
                  <c:v>22186</c:v>
                </c:pt>
                <c:pt idx="165">
                  <c:v>22186</c:v>
                </c:pt>
                <c:pt idx="166">
                  <c:v>22220</c:v>
                </c:pt>
                <c:pt idx="167">
                  <c:v>22220</c:v>
                </c:pt>
                <c:pt idx="168">
                  <c:v>22220</c:v>
                </c:pt>
                <c:pt idx="169">
                  <c:v>22220</c:v>
                </c:pt>
                <c:pt idx="170">
                  <c:v>22222.5</c:v>
                </c:pt>
                <c:pt idx="171">
                  <c:v>22227.5</c:v>
                </c:pt>
                <c:pt idx="172">
                  <c:v>22237.5</c:v>
                </c:pt>
                <c:pt idx="173">
                  <c:v>22242</c:v>
                </c:pt>
                <c:pt idx="174">
                  <c:v>22247</c:v>
                </c:pt>
                <c:pt idx="175">
                  <c:v>22249.5</c:v>
                </c:pt>
                <c:pt idx="176">
                  <c:v>22252</c:v>
                </c:pt>
                <c:pt idx="177">
                  <c:v>22254</c:v>
                </c:pt>
                <c:pt idx="178">
                  <c:v>22269</c:v>
                </c:pt>
                <c:pt idx="179">
                  <c:v>22269</c:v>
                </c:pt>
                <c:pt idx="180">
                  <c:v>22274</c:v>
                </c:pt>
                <c:pt idx="181">
                  <c:v>22276.5</c:v>
                </c:pt>
                <c:pt idx="182">
                  <c:v>22283.5</c:v>
                </c:pt>
                <c:pt idx="183">
                  <c:v>22286</c:v>
                </c:pt>
                <c:pt idx="184">
                  <c:v>22288.5</c:v>
                </c:pt>
                <c:pt idx="185">
                  <c:v>22291</c:v>
                </c:pt>
                <c:pt idx="186">
                  <c:v>22296</c:v>
                </c:pt>
                <c:pt idx="187">
                  <c:v>22298</c:v>
                </c:pt>
                <c:pt idx="188">
                  <c:v>22300.5</c:v>
                </c:pt>
                <c:pt idx="189">
                  <c:v>22313</c:v>
                </c:pt>
                <c:pt idx="190">
                  <c:v>22318</c:v>
                </c:pt>
                <c:pt idx="191">
                  <c:v>22327.5</c:v>
                </c:pt>
                <c:pt idx="192">
                  <c:v>22330</c:v>
                </c:pt>
                <c:pt idx="193">
                  <c:v>22344.5</c:v>
                </c:pt>
                <c:pt idx="194">
                  <c:v>22352</c:v>
                </c:pt>
                <c:pt idx="195">
                  <c:v>22352</c:v>
                </c:pt>
                <c:pt idx="196">
                  <c:v>22354.5</c:v>
                </c:pt>
                <c:pt idx="197">
                  <c:v>22357</c:v>
                </c:pt>
                <c:pt idx="198">
                  <c:v>22362</c:v>
                </c:pt>
                <c:pt idx="199">
                  <c:v>22366.5</c:v>
                </c:pt>
                <c:pt idx="200">
                  <c:v>22366.5</c:v>
                </c:pt>
                <c:pt idx="201">
                  <c:v>22371.5</c:v>
                </c:pt>
                <c:pt idx="202">
                  <c:v>22374</c:v>
                </c:pt>
                <c:pt idx="203">
                  <c:v>22376.5</c:v>
                </c:pt>
                <c:pt idx="204">
                  <c:v>22388.5</c:v>
                </c:pt>
                <c:pt idx="205">
                  <c:v>22405.5</c:v>
                </c:pt>
                <c:pt idx="206">
                  <c:v>22420</c:v>
                </c:pt>
                <c:pt idx="207">
                  <c:v>22422.5</c:v>
                </c:pt>
                <c:pt idx="208">
                  <c:v>22432.5</c:v>
                </c:pt>
                <c:pt idx="209">
                  <c:v>22434.5</c:v>
                </c:pt>
                <c:pt idx="210">
                  <c:v>22437.5</c:v>
                </c:pt>
                <c:pt idx="211">
                  <c:v>22471</c:v>
                </c:pt>
                <c:pt idx="212">
                  <c:v>22824.5</c:v>
                </c:pt>
                <c:pt idx="213">
                  <c:v>22939</c:v>
                </c:pt>
                <c:pt idx="214">
                  <c:v>22963.5</c:v>
                </c:pt>
                <c:pt idx="215">
                  <c:v>22968.5</c:v>
                </c:pt>
                <c:pt idx="216">
                  <c:v>22971</c:v>
                </c:pt>
                <c:pt idx="217">
                  <c:v>22995.5</c:v>
                </c:pt>
                <c:pt idx="218">
                  <c:v>23027</c:v>
                </c:pt>
                <c:pt idx="219">
                  <c:v>23041.5</c:v>
                </c:pt>
                <c:pt idx="220">
                  <c:v>23083.5</c:v>
                </c:pt>
                <c:pt idx="221">
                  <c:v>23098</c:v>
                </c:pt>
                <c:pt idx="222">
                  <c:v>23100.5</c:v>
                </c:pt>
                <c:pt idx="223">
                  <c:v>23103</c:v>
                </c:pt>
                <c:pt idx="224">
                  <c:v>23105</c:v>
                </c:pt>
                <c:pt idx="225">
                  <c:v>23105.5</c:v>
                </c:pt>
                <c:pt idx="226">
                  <c:v>23107.5</c:v>
                </c:pt>
                <c:pt idx="227">
                  <c:v>23110</c:v>
                </c:pt>
                <c:pt idx="228">
                  <c:v>23125</c:v>
                </c:pt>
                <c:pt idx="229">
                  <c:v>23127.5</c:v>
                </c:pt>
                <c:pt idx="230">
                  <c:v>23132</c:v>
                </c:pt>
                <c:pt idx="231">
                  <c:v>23139.5</c:v>
                </c:pt>
                <c:pt idx="232">
                  <c:v>23147</c:v>
                </c:pt>
                <c:pt idx="233">
                  <c:v>23154</c:v>
                </c:pt>
                <c:pt idx="234">
                  <c:v>23156.5</c:v>
                </c:pt>
                <c:pt idx="235">
                  <c:v>23159</c:v>
                </c:pt>
                <c:pt idx="236">
                  <c:v>23166.5</c:v>
                </c:pt>
                <c:pt idx="237">
                  <c:v>23169</c:v>
                </c:pt>
                <c:pt idx="238">
                  <c:v>23171</c:v>
                </c:pt>
                <c:pt idx="239">
                  <c:v>23171.5</c:v>
                </c:pt>
                <c:pt idx="240">
                  <c:v>23188.5</c:v>
                </c:pt>
                <c:pt idx="241">
                  <c:v>23193</c:v>
                </c:pt>
                <c:pt idx="242">
                  <c:v>23195.5</c:v>
                </c:pt>
                <c:pt idx="243">
                  <c:v>23198</c:v>
                </c:pt>
                <c:pt idx="244">
                  <c:v>23205.5</c:v>
                </c:pt>
                <c:pt idx="245">
                  <c:v>23210.5</c:v>
                </c:pt>
                <c:pt idx="246">
                  <c:v>23213</c:v>
                </c:pt>
                <c:pt idx="247">
                  <c:v>23227.5</c:v>
                </c:pt>
                <c:pt idx="248">
                  <c:v>23239</c:v>
                </c:pt>
                <c:pt idx="249">
                  <c:v>23242</c:v>
                </c:pt>
                <c:pt idx="250">
                  <c:v>23261.5</c:v>
                </c:pt>
                <c:pt idx="251">
                  <c:v>23298</c:v>
                </c:pt>
                <c:pt idx="252">
                  <c:v>23300.5</c:v>
                </c:pt>
                <c:pt idx="253">
                  <c:v>23327.5</c:v>
                </c:pt>
                <c:pt idx="254">
                  <c:v>23330</c:v>
                </c:pt>
                <c:pt idx="255">
                  <c:v>23342</c:v>
                </c:pt>
                <c:pt idx="256">
                  <c:v>23342</c:v>
                </c:pt>
                <c:pt idx="257">
                  <c:v>23359</c:v>
                </c:pt>
                <c:pt idx="258">
                  <c:v>23386</c:v>
                </c:pt>
                <c:pt idx="259">
                  <c:v>23386</c:v>
                </c:pt>
                <c:pt idx="260">
                  <c:v>23795</c:v>
                </c:pt>
                <c:pt idx="261">
                  <c:v>23797.5</c:v>
                </c:pt>
                <c:pt idx="262">
                  <c:v>23817</c:v>
                </c:pt>
                <c:pt idx="263">
                  <c:v>23822</c:v>
                </c:pt>
                <c:pt idx="264">
                  <c:v>23831.5</c:v>
                </c:pt>
                <c:pt idx="265">
                  <c:v>23836.5</c:v>
                </c:pt>
                <c:pt idx="266">
                  <c:v>23946.5</c:v>
                </c:pt>
                <c:pt idx="267">
                  <c:v>23949</c:v>
                </c:pt>
                <c:pt idx="268">
                  <c:v>23951</c:v>
                </c:pt>
                <c:pt idx="269">
                  <c:v>23953.5</c:v>
                </c:pt>
                <c:pt idx="270">
                  <c:v>23956</c:v>
                </c:pt>
                <c:pt idx="271">
                  <c:v>23961</c:v>
                </c:pt>
                <c:pt idx="272">
                  <c:v>23963.5</c:v>
                </c:pt>
                <c:pt idx="273">
                  <c:v>24049</c:v>
                </c:pt>
                <c:pt idx="274">
                  <c:v>24912</c:v>
                </c:pt>
                <c:pt idx="275">
                  <c:v>25763</c:v>
                </c:pt>
                <c:pt idx="276">
                  <c:v>26753</c:v>
                </c:pt>
                <c:pt idx="277">
                  <c:v>27621</c:v>
                </c:pt>
                <c:pt idx="278">
                  <c:v>27713.5</c:v>
                </c:pt>
                <c:pt idx="279">
                  <c:v>27723.5</c:v>
                </c:pt>
                <c:pt idx="280">
                  <c:v>28376.5</c:v>
                </c:pt>
                <c:pt idx="281">
                  <c:v>28467</c:v>
                </c:pt>
                <c:pt idx="282">
                  <c:v>28467</c:v>
                </c:pt>
                <c:pt idx="283">
                  <c:v>28467</c:v>
                </c:pt>
                <c:pt idx="284">
                  <c:v>28594</c:v>
                </c:pt>
                <c:pt idx="285">
                  <c:v>28611</c:v>
                </c:pt>
                <c:pt idx="286">
                  <c:v>29313</c:v>
                </c:pt>
                <c:pt idx="287">
                  <c:v>29330</c:v>
                </c:pt>
                <c:pt idx="288">
                  <c:v>29354.5</c:v>
                </c:pt>
                <c:pt idx="289">
                  <c:v>29442.5</c:v>
                </c:pt>
                <c:pt idx="290">
                  <c:v>29442.5</c:v>
                </c:pt>
                <c:pt idx="291">
                  <c:v>29447.5</c:v>
                </c:pt>
                <c:pt idx="292">
                  <c:v>30129.5</c:v>
                </c:pt>
                <c:pt idx="293">
                  <c:v>30232</c:v>
                </c:pt>
                <c:pt idx="294">
                  <c:v>30237</c:v>
                </c:pt>
                <c:pt idx="295">
                  <c:v>31195.5</c:v>
                </c:pt>
                <c:pt idx="296">
                  <c:v>31234.5</c:v>
                </c:pt>
                <c:pt idx="297">
                  <c:v>31264</c:v>
                </c:pt>
                <c:pt idx="298">
                  <c:v>31941.5</c:v>
                </c:pt>
                <c:pt idx="299">
                  <c:v>31961</c:v>
                </c:pt>
                <c:pt idx="300">
                  <c:v>32005</c:v>
                </c:pt>
                <c:pt idx="301">
                  <c:v>32080.5</c:v>
                </c:pt>
                <c:pt idx="302">
                  <c:v>33034</c:v>
                </c:pt>
                <c:pt idx="303">
                  <c:v>33092.5</c:v>
                </c:pt>
                <c:pt idx="304">
                  <c:v>33775</c:v>
                </c:pt>
                <c:pt idx="305">
                  <c:v>33777.5</c:v>
                </c:pt>
                <c:pt idx="306">
                  <c:v>33789.5</c:v>
                </c:pt>
                <c:pt idx="307">
                  <c:v>33792</c:v>
                </c:pt>
                <c:pt idx="308">
                  <c:v>33836</c:v>
                </c:pt>
                <c:pt idx="309">
                  <c:v>33838.5</c:v>
                </c:pt>
                <c:pt idx="310">
                  <c:v>33863</c:v>
                </c:pt>
                <c:pt idx="311">
                  <c:v>33863</c:v>
                </c:pt>
                <c:pt idx="312">
                  <c:v>33865.5</c:v>
                </c:pt>
                <c:pt idx="313">
                  <c:v>33865.5</c:v>
                </c:pt>
                <c:pt idx="314">
                  <c:v>33865.5</c:v>
                </c:pt>
                <c:pt idx="315">
                  <c:v>33865.5</c:v>
                </c:pt>
                <c:pt idx="316">
                  <c:v>33868</c:v>
                </c:pt>
                <c:pt idx="317">
                  <c:v>33868</c:v>
                </c:pt>
                <c:pt idx="318">
                  <c:v>33868</c:v>
                </c:pt>
                <c:pt idx="319">
                  <c:v>33868</c:v>
                </c:pt>
                <c:pt idx="320">
                  <c:v>33904.5</c:v>
                </c:pt>
                <c:pt idx="321">
                  <c:v>33907</c:v>
                </c:pt>
                <c:pt idx="322">
                  <c:v>34543</c:v>
                </c:pt>
                <c:pt idx="323">
                  <c:v>34601.5</c:v>
                </c:pt>
                <c:pt idx="324">
                  <c:v>34601.5</c:v>
                </c:pt>
                <c:pt idx="325">
                  <c:v>34601.5</c:v>
                </c:pt>
                <c:pt idx="326">
                  <c:v>34641.5</c:v>
                </c:pt>
                <c:pt idx="327">
                  <c:v>34651</c:v>
                </c:pt>
                <c:pt idx="328">
                  <c:v>34662.5</c:v>
                </c:pt>
                <c:pt idx="329">
                  <c:v>34670</c:v>
                </c:pt>
                <c:pt idx="330">
                  <c:v>34733.5</c:v>
                </c:pt>
                <c:pt idx="331">
                  <c:v>34736</c:v>
                </c:pt>
                <c:pt idx="332">
                  <c:v>34736</c:v>
                </c:pt>
                <c:pt idx="333">
                  <c:v>34762.5</c:v>
                </c:pt>
                <c:pt idx="334">
                  <c:v>34765</c:v>
                </c:pt>
                <c:pt idx="335">
                  <c:v>34800</c:v>
                </c:pt>
                <c:pt idx="336">
                  <c:v>34809</c:v>
                </c:pt>
                <c:pt idx="337">
                  <c:v>34811.5</c:v>
                </c:pt>
                <c:pt idx="338">
                  <c:v>35428</c:v>
                </c:pt>
                <c:pt idx="339">
                  <c:v>35536</c:v>
                </c:pt>
                <c:pt idx="340">
                  <c:v>35542.5</c:v>
                </c:pt>
                <c:pt idx="341">
                  <c:v>35562</c:v>
                </c:pt>
                <c:pt idx="342">
                  <c:v>35572</c:v>
                </c:pt>
                <c:pt idx="343">
                  <c:v>35574.5</c:v>
                </c:pt>
                <c:pt idx="344">
                  <c:v>35682</c:v>
                </c:pt>
                <c:pt idx="345">
                  <c:v>35682</c:v>
                </c:pt>
                <c:pt idx="346">
                  <c:v>35682</c:v>
                </c:pt>
                <c:pt idx="347">
                  <c:v>36321</c:v>
                </c:pt>
                <c:pt idx="348">
                  <c:v>36442.5</c:v>
                </c:pt>
                <c:pt idx="349">
                  <c:v>36507</c:v>
                </c:pt>
                <c:pt idx="350">
                  <c:v>36630.5</c:v>
                </c:pt>
                <c:pt idx="351">
                  <c:v>36630.5</c:v>
                </c:pt>
                <c:pt idx="352">
                  <c:v>36630.5</c:v>
                </c:pt>
                <c:pt idx="353">
                  <c:v>38216</c:v>
                </c:pt>
                <c:pt idx="354">
                  <c:v>38438</c:v>
                </c:pt>
                <c:pt idx="355">
                  <c:v>39128</c:v>
                </c:pt>
                <c:pt idx="356">
                  <c:v>39198</c:v>
                </c:pt>
              </c:numCache>
            </c:numRef>
          </c:xVal>
          <c:yVal>
            <c:numRef>
              <c:f>'A (old)'!$L$21:$L$536</c:f>
              <c:numCache>
                <c:formatCode>General</c:formatCode>
                <c:ptCount val="516"/>
                <c:pt idx="5">
                  <c:v>-1.4870000086375512E-3</c:v>
                </c:pt>
                <c:pt idx="9">
                  <c:v>2.7911199940717779E-3</c:v>
                </c:pt>
                <c:pt idx="47">
                  <c:v>3.5140099993441254E-2</c:v>
                </c:pt>
                <c:pt idx="48">
                  <c:v>3.5549460000765976E-2</c:v>
                </c:pt>
                <c:pt idx="49">
                  <c:v>3.5461159997794311E-2</c:v>
                </c:pt>
                <c:pt idx="50">
                  <c:v>3.5672859994519968E-2</c:v>
                </c:pt>
                <c:pt idx="51">
                  <c:v>3.4496259992010891E-2</c:v>
                </c:pt>
                <c:pt idx="77">
                  <c:v>4.4541459996253252E-2</c:v>
                </c:pt>
                <c:pt idx="78">
                  <c:v>4.5241460000397637E-2</c:v>
                </c:pt>
                <c:pt idx="79">
                  <c:v>4.3680279995896854E-2</c:v>
                </c:pt>
                <c:pt idx="91">
                  <c:v>6.2981379996926989E-2</c:v>
                </c:pt>
                <c:pt idx="92">
                  <c:v>6.3681379993795417E-2</c:v>
                </c:pt>
                <c:pt idx="111">
                  <c:v>6.4187439995293971E-2</c:v>
                </c:pt>
                <c:pt idx="112">
                  <c:v>6.4187439995293971E-2</c:v>
                </c:pt>
                <c:pt idx="113">
                  <c:v>6.4187439995293971E-2</c:v>
                </c:pt>
                <c:pt idx="114">
                  <c:v>6.4887439992162399E-2</c:v>
                </c:pt>
                <c:pt idx="117">
                  <c:v>6.6990399995120242E-2</c:v>
                </c:pt>
                <c:pt idx="135">
                  <c:v>7.3435159996734001E-2</c:v>
                </c:pt>
                <c:pt idx="136">
                  <c:v>7.3735159996431321E-2</c:v>
                </c:pt>
                <c:pt idx="139">
                  <c:v>8.2226439997612033E-2</c:v>
                </c:pt>
                <c:pt idx="140">
                  <c:v>8.3726439996098634E-2</c:v>
                </c:pt>
                <c:pt idx="178">
                  <c:v>0.10381891999713844</c:v>
                </c:pt>
                <c:pt idx="179">
                  <c:v>0.10431891999905929</c:v>
                </c:pt>
                <c:pt idx="194">
                  <c:v>0.10170735999417957</c:v>
                </c:pt>
                <c:pt idx="195">
                  <c:v>0.1034073599948897</c:v>
                </c:pt>
                <c:pt idx="199">
                  <c:v>0.10487522000039462</c:v>
                </c:pt>
                <c:pt idx="200">
                  <c:v>0.10507522000261815</c:v>
                </c:pt>
                <c:pt idx="201">
                  <c:v>0.10559862000081921</c:v>
                </c:pt>
                <c:pt idx="231">
                  <c:v>0.11199285999464337</c:v>
                </c:pt>
                <c:pt idx="234">
                  <c:v>0.1135724199921242</c:v>
                </c:pt>
                <c:pt idx="249">
                  <c:v>0.11177255999791669</c:v>
                </c:pt>
                <c:pt idx="255">
                  <c:v>0.11254055999597767</c:v>
                </c:pt>
                <c:pt idx="259">
                  <c:v>0.11324647999572335</c:v>
                </c:pt>
                <c:pt idx="273">
                  <c:v>0.11984931999904802</c:v>
                </c:pt>
                <c:pt idx="275">
                  <c:v>0.13337083999795141</c:v>
                </c:pt>
                <c:pt idx="276">
                  <c:v>0.1413040400002501</c:v>
                </c:pt>
                <c:pt idx="277">
                  <c:v>0.14816627999971388</c:v>
                </c:pt>
                <c:pt idx="278">
                  <c:v>0.1485991799927433</c:v>
                </c:pt>
                <c:pt idx="279">
                  <c:v>0.15154597999935504</c:v>
                </c:pt>
                <c:pt idx="281">
                  <c:v>0.14700556000025244</c:v>
                </c:pt>
                <c:pt idx="282">
                  <c:v>0.14845555999636417</c:v>
                </c:pt>
                <c:pt idx="283">
                  <c:v>0.14867555999808246</c:v>
                </c:pt>
                <c:pt idx="284">
                  <c:v>0.1614199199975701</c:v>
                </c:pt>
                <c:pt idx="285">
                  <c:v>0.15649947999190772</c:v>
                </c:pt>
                <c:pt idx="292">
                  <c:v>0.17140605999884428</c:v>
                </c:pt>
                <c:pt idx="293">
                  <c:v>0.16728575999877648</c:v>
                </c:pt>
                <c:pt idx="295">
                  <c:v>0.18389493999711704</c:v>
                </c:pt>
                <c:pt idx="298">
                  <c:v>0.19608621999941533</c:v>
                </c:pt>
                <c:pt idx="299">
                  <c:v>0.19117747999553103</c:v>
                </c:pt>
                <c:pt idx="300">
                  <c:v>0.19248339999467134</c:v>
                </c:pt>
                <c:pt idx="303">
                  <c:v>0.20887290000246139</c:v>
                </c:pt>
                <c:pt idx="304">
                  <c:v>0.21616699999867706</c:v>
                </c:pt>
                <c:pt idx="305">
                  <c:v>0.21717869999702089</c:v>
                </c:pt>
                <c:pt idx="306">
                  <c:v>0.2177348599943798</c:v>
                </c:pt>
                <c:pt idx="307">
                  <c:v>0.21614655999292154</c:v>
                </c:pt>
                <c:pt idx="308">
                  <c:v>0.21595248000085121</c:v>
                </c:pt>
                <c:pt idx="309">
                  <c:v>0.21816417999070836</c:v>
                </c:pt>
                <c:pt idx="314">
                  <c:v>0.21799053999711759</c:v>
                </c:pt>
                <c:pt idx="316">
                  <c:v>0.21730223999475129</c:v>
                </c:pt>
                <c:pt idx="320">
                  <c:v>0.21817305999866221</c:v>
                </c:pt>
                <c:pt idx="321">
                  <c:v>0.21828475999791408</c:v>
                </c:pt>
                <c:pt idx="322">
                  <c:v>0.22786123999685515</c:v>
                </c:pt>
                <c:pt idx="328">
                  <c:v>0.2266204999978072</c:v>
                </c:pt>
                <c:pt idx="329">
                  <c:v>0.22285559999727411</c:v>
                </c:pt>
                <c:pt idx="330">
                  <c:v>0.22825277999800164</c:v>
                </c:pt>
                <c:pt idx="331">
                  <c:v>0.22756447999563534</c:v>
                </c:pt>
                <c:pt idx="332">
                  <c:v>0.22816447999502998</c:v>
                </c:pt>
                <c:pt idx="333">
                  <c:v>0.22848849999718368</c:v>
                </c:pt>
                <c:pt idx="334">
                  <c:v>0.22730020000017248</c:v>
                </c:pt>
                <c:pt idx="336">
                  <c:v>0.22760611999547109</c:v>
                </c:pt>
                <c:pt idx="337">
                  <c:v>0.22901781999826198</c:v>
                </c:pt>
                <c:pt idx="338">
                  <c:v>0.2369030399931944</c:v>
                </c:pt>
                <c:pt idx="340">
                  <c:v>0.23783890000049723</c:v>
                </c:pt>
                <c:pt idx="341">
                  <c:v>0.23883015999308554</c:v>
                </c:pt>
                <c:pt idx="342">
                  <c:v>0.23787695999635616</c:v>
                </c:pt>
                <c:pt idx="343">
                  <c:v>0.23848865999752888</c:v>
                </c:pt>
                <c:pt idx="353">
                  <c:v>0.26455088000511751</c:v>
                </c:pt>
                <c:pt idx="356">
                  <c:v>0.27744663999328623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8EE4-4662-80A9-8664EBF5D56E}"/>
            </c:ext>
          </c:extLst>
        </c:ser>
        <c:ser>
          <c:idx val="5"/>
          <c:order val="5"/>
          <c:tx>
            <c:strRef>
              <c:f>'A (old)'!$M$20</c:f>
              <c:strCache>
                <c:ptCount val="1"/>
                <c:pt idx="0">
                  <c:v>OEJV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3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 (old)'!$F$21:$F$536</c:f>
              <c:numCache>
                <c:formatCode>General</c:formatCode>
                <c:ptCount val="516"/>
                <c:pt idx="0">
                  <c:v>-21664.5</c:v>
                </c:pt>
                <c:pt idx="1">
                  <c:v>-9992</c:v>
                </c:pt>
                <c:pt idx="2">
                  <c:v>-9080</c:v>
                </c:pt>
                <c:pt idx="3">
                  <c:v>-9077.5</c:v>
                </c:pt>
                <c:pt idx="4">
                  <c:v>-7392.5</c:v>
                </c:pt>
                <c:pt idx="5">
                  <c:v>-2775</c:v>
                </c:pt>
                <c:pt idx="6">
                  <c:v>-254</c:v>
                </c:pt>
                <c:pt idx="7">
                  <c:v>-232</c:v>
                </c:pt>
                <c:pt idx="8">
                  <c:v>-229.5</c:v>
                </c:pt>
                <c:pt idx="9">
                  <c:v>-66</c:v>
                </c:pt>
                <c:pt idx="10">
                  <c:v>0</c:v>
                </c:pt>
                <c:pt idx="11">
                  <c:v>692</c:v>
                </c:pt>
                <c:pt idx="12">
                  <c:v>746</c:v>
                </c:pt>
                <c:pt idx="13">
                  <c:v>4384</c:v>
                </c:pt>
                <c:pt idx="14">
                  <c:v>4408.5</c:v>
                </c:pt>
                <c:pt idx="15">
                  <c:v>4447.5</c:v>
                </c:pt>
                <c:pt idx="16">
                  <c:v>4448</c:v>
                </c:pt>
                <c:pt idx="17">
                  <c:v>4460</c:v>
                </c:pt>
                <c:pt idx="18">
                  <c:v>4467</c:v>
                </c:pt>
                <c:pt idx="19">
                  <c:v>5310.5</c:v>
                </c:pt>
                <c:pt idx="20">
                  <c:v>5313</c:v>
                </c:pt>
                <c:pt idx="21">
                  <c:v>5342.5</c:v>
                </c:pt>
                <c:pt idx="22">
                  <c:v>6215.5</c:v>
                </c:pt>
                <c:pt idx="23">
                  <c:v>7142</c:v>
                </c:pt>
                <c:pt idx="24">
                  <c:v>7144.5</c:v>
                </c:pt>
                <c:pt idx="25">
                  <c:v>7993</c:v>
                </c:pt>
                <c:pt idx="26">
                  <c:v>8071</c:v>
                </c:pt>
                <c:pt idx="27">
                  <c:v>8088</c:v>
                </c:pt>
                <c:pt idx="28">
                  <c:v>8110</c:v>
                </c:pt>
                <c:pt idx="29">
                  <c:v>8829</c:v>
                </c:pt>
                <c:pt idx="30">
                  <c:v>9873</c:v>
                </c:pt>
                <c:pt idx="31">
                  <c:v>10677.5</c:v>
                </c:pt>
                <c:pt idx="32">
                  <c:v>11391.5</c:v>
                </c:pt>
                <c:pt idx="33">
                  <c:v>11411</c:v>
                </c:pt>
                <c:pt idx="34">
                  <c:v>11628.5</c:v>
                </c:pt>
                <c:pt idx="35">
                  <c:v>12494</c:v>
                </c:pt>
                <c:pt idx="36">
                  <c:v>12545</c:v>
                </c:pt>
                <c:pt idx="37">
                  <c:v>12547.5</c:v>
                </c:pt>
                <c:pt idx="38">
                  <c:v>12550</c:v>
                </c:pt>
                <c:pt idx="39">
                  <c:v>13391.5</c:v>
                </c:pt>
                <c:pt idx="40">
                  <c:v>13408.5</c:v>
                </c:pt>
                <c:pt idx="41">
                  <c:v>13411</c:v>
                </c:pt>
                <c:pt idx="42">
                  <c:v>13924.5</c:v>
                </c:pt>
                <c:pt idx="43">
                  <c:v>14103</c:v>
                </c:pt>
                <c:pt idx="44">
                  <c:v>14103</c:v>
                </c:pt>
                <c:pt idx="45">
                  <c:v>14105.5</c:v>
                </c:pt>
                <c:pt idx="46">
                  <c:v>14108</c:v>
                </c:pt>
                <c:pt idx="47">
                  <c:v>14132.5</c:v>
                </c:pt>
                <c:pt idx="48">
                  <c:v>14134.5</c:v>
                </c:pt>
                <c:pt idx="49">
                  <c:v>14137</c:v>
                </c:pt>
                <c:pt idx="50">
                  <c:v>14139.5</c:v>
                </c:pt>
                <c:pt idx="51">
                  <c:v>14144.5</c:v>
                </c:pt>
                <c:pt idx="52">
                  <c:v>14193.5</c:v>
                </c:pt>
                <c:pt idx="53">
                  <c:v>14208</c:v>
                </c:pt>
                <c:pt idx="54">
                  <c:v>14235</c:v>
                </c:pt>
                <c:pt idx="55">
                  <c:v>14235</c:v>
                </c:pt>
                <c:pt idx="56">
                  <c:v>14274</c:v>
                </c:pt>
                <c:pt idx="57">
                  <c:v>15073.5</c:v>
                </c:pt>
                <c:pt idx="58">
                  <c:v>15078.5</c:v>
                </c:pt>
                <c:pt idx="59">
                  <c:v>15098</c:v>
                </c:pt>
                <c:pt idx="60">
                  <c:v>15098</c:v>
                </c:pt>
                <c:pt idx="61">
                  <c:v>15147</c:v>
                </c:pt>
                <c:pt idx="62">
                  <c:v>15186</c:v>
                </c:pt>
                <c:pt idx="63">
                  <c:v>15205.5</c:v>
                </c:pt>
                <c:pt idx="64">
                  <c:v>15230</c:v>
                </c:pt>
                <c:pt idx="65">
                  <c:v>15247</c:v>
                </c:pt>
                <c:pt idx="66">
                  <c:v>15914.5</c:v>
                </c:pt>
                <c:pt idx="67">
                  <c:v>15917</c:v>
                </c:pt>
                <c:pt idx="68">
                  <c:v>15921.5</c:v>
                </c:pt>
                <c:pt idx="69">
                  <c:v>15922</c:v>
                </c:pt>
                <c:pt idx="70">
                  <c:v>16012.5</c:v>
                </c:pt>
                <c:pt idx="71">
                  <c:v>16012.5</c:v>
                </c:pt>
                <c:pt idx="72">
                  <c:v>16012.5</c:v>
                </c:pt>
                <c:pt idx="73">
                  <c:v>16025</c:v>
                </c:pt>
                <c:pt idx="74">
                  <c:v>16027.5</c:v>
                </c:pt>
                <c:pt idx="75">
                  <c:v>16034.5</c:v>
                </c:pt>
                <c:pt idx="76">
                  <c:v>16034.5</c:v>
                </c:pt>
                <c:pt idx="77">
                  <c:v>16034.5</c:v>
                </c:pt>
                <c:pt idx="78">
                  <c:v>16034.5</c:v>
                </c:pt>
                <c:pt idx="79">
                  <c:v>16171</c:v>
                </c:pt>
                <c:pt idx="80">
                  <c:v>16729</c:v>
                </c:pt>
                <c:pt idx="81">
                  <c:v>17638.5</c:v>
                </c:pt>
                <c:pt idx="82">
                  <c:v>17658</c:v>
                </c:pt>
                <c:pt idx="83">
                  <c:v>17738.5</c:v>
                </c:pt>
                <c:pt idx="84">
                  <c:v>17738.5</c:v>
                </c:pt>
                <c:pt idx="85">
                  <c:v>17772.5</c:v>
                </c:pt>
                <c:pt idx="86">
                  <c:v>17772.5</c:v>
                </c:pt>
                <c:pt idx="87">
                  <c:v>17790</c:v>
                </c:pt>
                <c:pt idx="88">
                  <c:v>17814</c:v>
                </c:pt>
                <c:pt idx="89">
                  <c:v>17814</c:v>
                </c:pt>
                <c:pt idx="90">
                  <c:v>17819</c:v>
                </c:pt>
                <c:pt idx="91">
                  <c:v>18628.5</c:v>
                </c:pt>
                <c:pt idx="92">
                  <c:v>18628.5</c:v>
                </c:pt>
                <c:pt idx="93">
                  <c:v>18633.5</c:v>
                </c:pt>
                <c:pt idx="94">
                  <c:v>18633.5</c:v>
                </c:pt>
                <c:pt idx="95">
                  <c:v>18640.5</c:v>
                </c:pt>
                <c:pt idx="96">
                  <c:v>18640.5</c:v>
                </c:pt>
                <c:pt idx="97">
                  <c:v>18643</c:v>
                </c:pt>
                <c:pt idx="98">
                  <c:v>18643</c:v>
                </c:pt>
                <c:pt idx="99">
                  <c:v>18680</c:v>
                </c:pt>
                <c:pt idx="100">
                  <c:v>18682</c:v>
                </c:pt>
                <c:pt idx="101">
                  <c:v>18682</c:v>
                </c:pt>
                <c:pt idx="102">
                  <c:v>18684.5</c:v>
                </c:pt>
                <c:pt idx="103">
                  <c:v>18684.5</c:v>
                </c:pt>
                <c:pt idx="104">
                  <c:v>18687</c:v>
                </c:pt>
                <c:pt idx="105">
                  <c:v>18687</c:v>
                </c:pt>
                <c:pt idx="106">
                  <c:v>18689.5</c:v>
                </c:pt>
                <c:pt idx="107">
                  <c:v>18689.5</c:v>
                </c:pt>
                <c:pt idx="108">
                  <c:v>18697</c:v>
                </c:pt>
                <c:pt idx="109">
                  <c:v>18729</c:v>
                </c:pt>
                <c:pt idx="110">
                  <c:v>18758</c:v>
                </c:pt>
                <c:pt idx="111">
                  <c:v>18758</c:v>
                </c:pt>
                <c:pt idx="112">
                  <c:v>18758</c:v>
                </c:pt>
                <c:pt idx="113">
                  <c:v>18758</c:v>
                </c:pt>
                <c:pt idx="114">
                  <c:v>18758</c:v>
                </c:pt>
                <c:pt idx="115">
                  <c:v>18763</c:v>
                </c:pt>
                <c:pt idx="116">
                  <c:v>18763</c:v>
                </c:pt>
                <c:pt idx="117">
                  <c:v>18780</c:v>
                </c:pt>
                <c:pt idx="118">
                  <c:v>19350</c:v>
                </c:pt>
                <c:pt idx="119">
                  <c:v>19350</c:v>
                </c:pt>
                <c:pt idx="120">
                  <c:v>19538</c:v>
                </c:pt>
                <c:pt idx="121">
                  <c:v>19538</c:v>
                </c:pt>
                <c:pt idx="122">
                  <c:v>19540.5</c:v>
                </c:pt>
                <c:pt idx="123">
                  <c:v>19540.5</c:v>
                </c:pt>
                <c:pt idx="124">
                  <c:v>19577</c:v>
                </c:pt>
                <c:pt idx="125">
                  <c:v>19577</c:v>
                </c:pt>
                <c:pt idx="126">
                  <c:v>19579.5</c:v>
                </c:pt>
                <c:pt idx="127">
                  <c:v>19579.5</c:v>
                </c:pt>
                <c:pt idx="128">
                  <c:v>19606.5</c:v>
                </c:pt>
                <c:pt idx="129">
                  <c:v>19623.5</c:v>
                </c:pt>
                <c:pt idx="130">
                  <c:v>19628.5</c:v>
                </c:pt>
                <c:pt idx="131">
                  <c:v>19628.5</c:v>
                </c:pt>
                <c:pt idx="132">
                  <c:v>19631</c:v>
                </c:pt>
                <c:pt idx="133">
                  <c:v>19638</c:v>
                </c:pt>
                <c:pt idx="134">
                  <c:v>19638</c:v>
                </c:pt>
                <c:pt idx="135">
                  <c:v>19687</c:v>
                </c:pt>
                <c:pt idx="136">
                  <c:v>19687</c:v>
                </c:pt>
                <c:pt idx="137">
                  <c:v>20367</c:v>
                </c:pt>
                <c:pt idx="138">
                  <c:v>20367</c:v>
                </c:pt>
                <c:pt idx="139">
                  <c:v>20433</c:v>
                </c:pt>
                <c:pt idx="140">
                  <c:v>20433</c:v>
                </c:pt>
                <c:pt idx="141">
                  <c:v>20491.5</c:v>
                </c:pt>
                <c:pt idx="142">
                  <c:v>20491.5</c:v>
                </c:pt>
                <c:pt idx="143">
                  <c:v>20491.5</c:v>
                </c:pt>
                <c:pt idx="144">
                  <c:v>20499</c:v>
                </c:pt>
                <c:pt idx="145">
                  <c:v>20506</c:v>
                </c:pt>
                <c:pt idx="146">
                  <c:v>20506</c:v>
                </c:pt>
                <c:pt idx="147">
                  <c:v>20506</c:v>
                </c:pt>
                <c:pt idx="148">
                  <c:v>21278.5</c:v>
                </c:pt>
                <c:pt idx="149">
                  <c:v>21278.5</c:v>
                </c:pt>
                <c:pt idx="150">
                  <c:v>21278.5</c:v>
                </c:pt>
                <c:pt idx="151">
                  <c:v>21279</c:v>
                </c:pt>
                <c:pt idx="152">
                  <c:v>21279</c:v>
                </c:pt>
                <c:pt idx="153">
                  <c:v>21279</c:v>
                </c:pt>
                <c:pt idx="154">
                  <c:v>21323</c:v>
                </c:pt>
                <c:pt idx="155">
                  <c:v>21323</c:v>
                </c:pt>
                <c:pt idx="156">
                  <c:v>21381.5</c:v>
                </c:pt>
                <c:pt idx="157">
                  <c:v>21425.5</c:v>
                </c:pt>
                <c:pt idx="158">
                  <c:v>21428</c:v>
                </c:pt>
                <c:pt idx="159">
                  <c:v>22098</c:v>
                </c:pt>
                <c:pt idx="160">
                  <c:v>22168.5</c:v>
                </c:pt>
                <c:pt idx="161">
                  <c:v>22168.5</c:v>
                </c:pt>
                <c:pt idx="162">
                  <c:v>22168.5</c:v>
                </c:pt>
                <c:pt idx="163">
                  <c:v>22186</c:v>
                </c:pt>
                <c:pt idx="164">
                  <c:v>22186</c:v>
                </c:pt>
                <c:pt idx="165">
                  <c:v>22186</c:v>
                </c:pt>
                <c:pt idx="166">
                  <c:v>22220</c:v>
                </c:pt>
                <c:pt idx="167">
                  <c:v>22220</c:v>
                </c:pt>
                <c:pt idx="168">
                  <c:v>22220</c:v>
                </c:pt>
                <c:pt idx="169">
                  <c:v>22220</c:v>
                </c:pt>
                <c:pt idx="170">
                  <c:v>22222.5</c:v>
                </c:pt>
                <c:pt idx="171">
                  <c:v>22227.5</c:v>
                </c:pt>
                <c:pt idx="172">
                  <c:v>22237.5</c:v>
                </c:pt>
                <c:pt idx="173">
                  <c:v>22242</c:v>
                </c:pt>
                <c:pt idx="174">
                  <c:v>22247</c:v>
                </c:pt>
                <c:pt idx="175">
                  <c:v>22249.5</c:v>
                </c:pt>
                <c:pt idx="176">
                  <c:v>22252</c:v>
                </c:pt>
                <c:pt idx="177">
                  <c:v>22254</c:v>
                </c:pt>
                <c:pt idx="178">
                  <c:v>22269</c:v>
                </c:pt>
                <c:pt idx="179">
                  <c:v>22269</c:v>
                </c:pt>
                <c:pt idx="180">
                  <c:v>22274</c:v>
                </c:pt>
                <c:pt idx="181">
                  <c:v>22276.5</c:v>
                </c:pt>
                <c:pt idx="182">
                  <c:v>22283.5</c:v>
                </c:pt>
                <c:pt idx="183">
                  <c:v>22286</c:v>
                </c:pt>
                <c:pt idx="184">
                  <c:v>22288.5</c:v>
                </c:pt>
                <c:pt idx="185">
                  <c:v>22291</c:v>
                </c:pt>
                <c:pt idx="186">
                  <c:v>22296</c:v>
                </c:pt>
                <c:pt idx="187">
                  <c:v>22298</c:v>
                </c:pt>
                <c:pt idx="188">
                  <c:v>22300.5</c:v>
                </c:pt>
                <c:pt idx="189">
                  <c:v>22313</c:v>
                </c:pt>
                <c:pt idx="190">
                  <c:v>22318</c:v>
                </c:pt>
                <c:pt idx="191">
                  <c:v>22327.5</c:v>
                </c:pt>
                <c:pt idx="192">
                  <c:v>22330</c:v>
                </c:pt>
                <c:pt idx="193">
                  <c:v>22344.5</c:v>
                </c:pt>
                <c:pt idx="194">
                  <c:v>22352</c:v>
                </c:pt>
                <c:pt idx="195">
                  <c:v>22352</c:v>
                </c:pt>
                <c:pt idx="196">
                  <c:v>22354.5</c:v>
                </c:pt>
                <c:pt idx="197">
                  <c:v>22357</c:v>
                </c:pt>
                <c:pt idx="198">
                  <c:v>22362</c:v>
                </c:pt>
                <c:pt idx="199">
                  <c:v>22366.5</c:v>
                </c:pt>
                <c:pt idx="200">
                  <c:v>22366.5</c:v>
                </c:pt>
                <c:pt idx="201">
                  <c:v>22371.5</c:v>
                </c:pt>
                <c:pt idx="202">
                  <c:v>22374</c:v>
                </c:pt>
                <c:pt idx="203">
                  <c:v>22376.5</c:v>
                </c:pt>
                <c:pt idx="204">
                  <c:v>22388.5</c:v>
                </c:pt>
                <c:pt idx="205">
                  <c:v>22405.5</c:v>
                </c:pt>
                <c:pt idx="206">
                  <c:v>22420</c:v>
                </c:pt>
                <c:pt idx="207">
                  <c:v>22422.5</c:v>
                </c:pt>
                <c:pt idx="208">
                  <c:v>22432.5</c:v>
                </c:pt>
                <c:pt idx="209">
                  <c:v>22434.5</c:v>
                </c:pt>
                <c:pt idx="210">
                  <c:v>22437.5</c:v>
                </c:pt>
                <c:pt idx="211">
                  <c:v>22471</c:v>
                </c:pt>
                <c:pt idx="212">
                  <c:v>22824.5</c:v>
                </c:pt>
                <c:pt idx="213">
                  <c:v>22939</c:v>
                </c:pt>
                <c:pt idx="214">
                  <c:v>22963.5</c:v>
                </c:pt>
                <c:pt idx="215">
                  <c:v>22968.5</c:v>
                </c:pt>
                <c:pt idx="216">
                  <c:v>22971</c:v>
                </c:pt>
                <c:pt idx="217">
                  <c:v>22995.5</c:v>
                </c:pt>
                <c:pt idx="218">
                  <c:v>23027</c:v>
                </c:pt>
                <c:pt idx="219">
                  <c:v>23041.5</c:v>
                </c:pt>
                <c:pt idx="220">
                  <c:v>23083.5</c:v>
                </c:pt>
                <c:pt idx="221">
                  <c:v>23098</c:v>
                </c:pt>
                <c:pt idx="222">
                  <c:v>23100.5</c:v>
                </c:pt>
                <c:pt idx="223">
                  <c:v>23103</c:v>
                </c:pt>
                <c:pt idx="224">
                  <c:v>23105</c:v>
                </c:pt>
                <c:pt idx="225">
                  <c:v>23105.5</c:v>
                </c:pt>
                <c:pt idx="226">
                  <c:v>23107.5</c:v>
                </c:pt>
                <c:pt idx="227">
                  <c:v>23110</c:v>
                </c:pt>
                <c:pt idx="228">
                  <c:v>23125</c:v>
                </c:pt>
                <c:pt idx="229">
                  <c:v>23127.5</c:v>
                </c:pt>
                <c:pt idx="230">
                  <c:v>23132</c:v>
                </c:pt>
                <c:pt idx="231">
                  <c:v>23139.5</c:v>
                </c:pt>
                <c:pt idx="232">
                  <c:v>23147</c:v>
                </c:pt>
                <c:pt idx="233">
                  <c:v>23154</c:v>
                </c:pt>
                <c:pt idx="234">
                  <c:v>23156.5</c:v>
                </c:pt>
                <c:pt idx="235">
                  <c:v>23159</c:v>
                </c:pt>
                <c:pt idx="236">
                  <c:v>23166.5</c:v>
                </c:pt>
                <c:pt idx="237">
                  <c:v>23169</c:v>
                </c:pt>
                <c:pt idx="238">
                  <c:v>23171</c:v>
                </c:pt>
                <c:pt idx="239">
                  <c:v>23171.5</c:v>
                </c:pt>
                <c:pt idx="240">
                  <c:v>23188.5</c:v>
                </c:pt>
                <c:pt idx="241">
                  <c:v>23193</c:v>
                </c:pt>
                <c:pt idx="242">
                  <c:v>23195.5</c:v>
                </c:pt>
                <c:pt idx="243">
                  <c:v>23198</c:v>
                </c:pt>
                <c:pt idx="244">
                  <c:v>23205.5</c:v>
                </c:pt>
                <c:pt idx="245">
                  <c:v>23210.5</c:v>
                </c:pt>
                <c:pt idx="246">
                  <c:v>23213</c:v>
                </c:pt>
                <c:pt idx="247">
                  <c:v>23227.5</c:v>
                </c:pt>
                <c:pt idx="248">
                  <c:v>23239</c:v>
                </c:pt>
                <c:pt idx="249">
                  <c:v>23242</c:v>
                </c:pt>
                <c:pt idx="250">
                  <c:v>23261.5</c:v>
                </c:pt>
                <c:pt idx="251">
                  <c:v>23298</c:v>
                </c:pt>
                <c:pt idx="252">
                  <c:v>23300.5</c:v>
                </c:pt>
                <c:pt idx="253">
                  <c:v>23327.5</c:v>
                </c:pt>
                <c:pt idx="254">
                  <c:v>23330</c:v>
                </c:pt>
                <c:pt idx="255">
                  <c:v>23342</c:v>
                </c:pt>
                <c:pt idx="256">
                  <c:v>23342</c:v>
                </c:pt>
                <c:pt idx="257">
                  <c:v>23359</c:v>
                </c:pt>
                <c:pt idx="258">
                  <c:v>23386</c:v>
                </c:pt>
                <c:pt idx="259">
                  <c:v>23386</c:v>
                </c:pt>
                <c:pt idx="260">
                  <c:v>23795</c:v>
                </c:pt>
                <c:pt idx="261">
                  <c:v>23797.5</c:v>
                </c:pt>
                <c:pt idx="262">
                  <c:v>23817</c:v>
                </c:pt>
                <c:pt idx="263">
                  <c:v>23822</c:v>
                </c:pt>
                <c:pt idx="264">
                  <c:v>23831.5</c:v>
                </c:pt>
                <c:pt idx="265">
                  <c:v>23836.5</c:v>
                </c:pt>
                <c:pt idx="266">
                  <c:v>23946.5</c:v>
                </c:pt>
                <c:pt idx="267">
                  <c:v>23949</c:v>
                </c:pt>
                <c:pt idx="268">
                  <c:v>23951</c:v>
                </c:pt>
                <c:pt idx="269">
                  <c:v>23953.5</c:v>
                </c:pt>
                <c:pt idx="270">
                  <c:v>23956</c:v>
                </c:pt>
                <c:pt idx="271">
                  <c:v>23961</c:v>
                </c:pt>
                <c:pt idx="272">
                  <c:v>23963.5</c:v>
                </c:pt>
                <c:pt idx="273">
                  <c:v>24049</c:v>
                </c:pt>
                <c:pt idx="274">
                  <c:v>24912</c:v>
                </c:pt>
                <c:pt idx="275">
                  <c:v>25763</c:v>
                </c:pt>
                <c:pt idx="276">
                  <c:v>26753</c:v>
                </c:pt>
                <c:pt idx="277">
                  <c:v>27621</c:v>
                </c:pt>
                <c:pt idx="278">
                  <c:v>27713.5</c:v>
                </c:pt>
                <c:pt idx="279">
                  <c:v>27723.5</c:v>
                </c:pt>
                <c:pt idx="280">
                  <c:v>28376.5</c:v>
                </c:pt>
                <c:pt idx="281">
                  <c:v>28467</c:v>
                </c:pt>
                <c:pt idx="282">
                  <c:v>28467</c:v>
                </c:pt>
                <c:pt idx="283">
                  <c:v>28467</c:v>
                </c:pt>
                <c:pt idx="284">
                  <c:v>28594</c:v>
                </c:pt>
                <c:pt idx="285">
                  <c:v>28611</c:v>
                </c:pt>
                <c:pt idx="286">
                  <c:v>29313</c:v>
                </c:pt>
                <c:pt idx="287">
                  <c:v>29330</c:v>
                </c:pt>
                <c:pt idx="288">
                  <c:v>29354.5</c:v>
                </c:pt>
                <c:pt idx="289">
                  <c:v>29442.5</c:v>
                </c:pt>
                <c:pt idx="290">
                  <c:v>29442.5</c:v>
                </c:pt>
                <c:pt idx="291">
                  <c:v>29447.5</c:v>
                </c:pt>
                <c:pt idx="292">
                  <c:v>30129.5</c:v>
                </c:pt>
                <c:pt idx="293">
                  <c:v>30232</c:v>
                </c:pt>
                <c:pt idx="294">
                  <c:v>30237</c:v>
                </c:pt>
                <c:pt idx="295">
                  <c:v>31195.5</c:v>
                </c:pt>
                <c:pt idx="296">
                  <c:v>31234.5</c:v>
                </c:pt>
                <c:pt idx="297">
                  <c:v>31264</c:v>
                </c:pt>
                <c:pt idx="298">
                  <c:v>31941.5</c:v>
                </c:pt>
                <c:pt idx="299">
                  <c:v>31961</c:v>
                </c:pt>
                <c:pt idx="300">
                  <c:v>32005</c:v>
                </c:pt>
                <c:pt idx="301">
                  <c:v>32080.5</c:v>
                </c:pt>
                <c:pt idx="302">
                  <c:v>33034</c:v>
                </c:pt>
                <c:pt idx="303">
                  <c:v>33092.5</c:v>
                </c:pt>
                <c:pt idx="304">
                  <c:v>33775</c:v>
                </c:pt>
                <c:pt idx="305">
                  <c:v>33777.5</c:v>
                </c:pt>
                <c:pt idx="306">
                  <c:v>33789.5</c:v>
                </c:pt>
                <c:pt idx="307">
                  <c:v>33792</c:v>
                </c:pt>
                <c:pt idx="308">
                  <c:v>33836</c:v>
                </c:pt>
                <c:pt idx="309">
                  <c:v>33838.5</c:v>
                </c:pt>
                <c:pt idx="310">
                  <c:v>33863</c:v>
                </c:pt>
                <c:pt idx="311">
                  <c:v>33863</c:v>
                </c:pt>
                <c:pt idx="312">
                  <c:v>33865.5</c:v>
                </c:pt>
                <c:pt idx="313">
                  <c:v>33865.5</c:v>
                </c:pt>
                <c:pt idx="314">
                  <c:v>33865.5</c:v>
                </c:pt>
                <c:pt idx="315">
                  <c:v>33865.5</c:v>
                </c:pt>
                <c:pt idx="316">
                  <c:v>33868</c:v>
                </c:pt>
                <c:pt idx="317">
                  <c:v>33868</c:v>
                </c:pt>
                <c:pt idx="318">
                  <c:v>33868</c:v>
                </c:pt>
                <c:pt idx="319">
                  <c:v>33868</c:v>
                </c:pt>
                <c:pt idx="320">
                  <c:v>33904.5</c:v>
                </c:pt>
                <c:pt idx="321">
                  <c:v>33907</c:v>
                </c:pt>
                <c:pt idx="322">
                  <c:v>34543</c:v>
                </c:pt>
                <c:pt idx="323">
                  <c:v>34601.5</c:v>
                </c:pt>
                <c:pt idx="324">
                  <c:v>34601.5</c:v>
                </c:pt>
                <c:pt idx="325">
                  <c:v>34601.5</c:v>
                </c:pt>
                <c:pt idx="326">
                  <c:v>34641.5</c:v>
                </c:pt>
                <c:pt idx="327">
                  <c:v>34651</c:v>
                </c:pt>
                <c:pt idx="328">
                  <c:v>34662.5</c:v>
                </c:pt>
                <c:pt idx="329">
                  <c:v>34670</c:v>
                </c:pt>
                <c:pt idx="330">
                  <c:v>34733.5</c:v>
                </c:pt>
                <c:pt idx="331">
                  <c:v>34736</c:v>
                </c:pt>
                <c:pt idx="332">
                  <c:v>34736</c:v>
                </c:pt>
                <c:pt idx="333">
                  <c:v>34762.5</c:v>
                </c:pt>
                <c:pt idx="334">
                  <c:v>34765</c:v>
                </c:pt>
                <c:pt idx="335">
                  <c:v>34800</c:v>
                </c:pt>
                <c:pt idx="336">
                  <c:v>34809</c:v>
                </c:pt>
                <c:pt idx="337">
                  <c:v>34811.5</c:v>
                </c:pt>
                <c:pt idx="338">
                  <c:v>35428</c:v>
                </c:pt>
                <c:pt idx="339">
                  <c:v>35536</c:v>
                </c:pt>
                <c:pt idx="340">
                  <c:v>35542.5</c:v>
                </c:pt>
                <c:pt idx="341">
                  <c:v>35562</c:v>
                </c:pt>
                <c:pt idx="342">
                  <c:v>35572</c:v>
                </c:pt>
                <c:pt idx="343">
                  <c:v>35574.5</c:v>
                </c:pt>
                <c:pt idx="344">
                  <c:v>35682</c:v>
                </c:pt>
                <c:pt idx="345">
                  <c:v>35682</c:v>
                </c:pt>
                <c:pt idx="346">
                  <c:v>35682</c:v>
                </c:pt>
                <c:pt idx="347">
                  <c:v>36321</c:v>
                </c:pt>
                <c:pt idx="348">
                  <c:v>36442.5</c:v>
                </c:pt>
                <c:pt idx="349">
                  <c:v>36507</c:v>
                </c:pt>
                <c:pt idx="350">
                  <c:v>36630.5</c:v>
                </c:pt>
                <c:pt idx="351">
                  <c:v>36630.5</c:v>
                </c:pt>
                <c:pt idx="352">
                  <c:v>36630.5</c:v>
                </c:pt>
                <c:pt idx="353">
                  <c:v>38216</c:v>
                </c:pt>
                <c:pt idx="354">
                  <c:v>38438</c:v>
                </c:pt>
                <c:pt idx="355">
                  <c:v>39128</c:v>
                </c:pt>
                <c:pt idx="356">
                  <c:v>39198</c:v>
                </c:pt>
              </c:numCache>
            </c:numRef>
          </c:xVal>
          <c:yVal>
            <c:numRef>
              <c:f>'A (old)'!$M$21:$M$536</c:f>
              <c:numCache>
                <c:formatCode>General</c:formatCode>
                <c:ptCount val="516"/>
                <c:pt idx="159">
                  <c:v>0.12651863999781199</c:v>
                </c:pt>
                <c:pt idx="169">
                  <c:v>0.10408959999040235</c:v>
                </c:pt>
                <c:pt idx="170">
                  <c:v>0.10460129999410128</c:v>
                </c:pt>
                <c:pt idx="171">
                  <c:v>0.10762469999463065</c:v>
                </c:pt>
                <c:pt idx="172">
                  <c:v>0.11667149999993853</c:v>
                </c:pt>
                <c:pt idx="173">
                  <c:v>0.10619255999336019</c:v>
                </c:pt>
                <c:pt idx="174">
                  <c:v>0.10521595999307465</c:v>
                </c:pt>
                <c:pt idx="175">
                  <c:v>0.11472765999496914</c:v>
                </c:pt>
                <c:pt idx="180">
                  <c:v>0.11034231999656186</c:v>
                </c:pt>
                <c:pt idx="181">
                  <c:v>0.10485401999903843</c:v>
                </c:pt>
                <c:pt idx="182">
                  <c:v>0.11088677999214269</c:v>
                </c:pt>
                <c:pt idx="183">
                  <c:v>0.11339847999624908</c:v>
                </c:pt>
                <c:pt idx="184">
                  <c:v>0.11291017999610631</c:v>
                </c:pt>
                <c:pt idx="185">
                  <c:v>0.10842187999514863</c:v>
                </c:pt>
                <c:pt idx="186">
                  <c:v>0.10344528000132414</c:v>
                </c:pt>
                <c:pt idx="189">
                  <c:v>0.10452483999688411</c:v>
                </c:pt>
                <c:pt idx="190">
                  <c:v>0.10954823999782093</c:v>
                </c:pt>
                <c:pt idx="191">
                  <c:v>0.11209270000108518</c:v>
                </c:pt>
                <c:pt idx="192">
                  <c:v>0.10760439999285154</c:v>
                </c:pt>
                <c:pt idx="193">
                  <c:v>0.10917225999583025</c:v>
                </c:pt>
                <c:pt idx="196">
                  <c:v>0.10421905999101</c:v>
                </c:pt>
                <c:pt idx="197">
                  <c:v>0.1137307599929045</c:v>
                </c:pt>
                <c:pt idx="198">
                  <c:v>0.11375415999646066</c:v>
                </c:pt>
                <c:pt idx="202">
                  <c:v>0.10281032000057166</c:v>
                </c:pt>
                <c:pt idx="203">
                  <c:v>0.10232201999315294</c:v>
                </c:pt>
                <c:pt idx="204">
                  <c:v>0.10437817999627441</c:v>
                </c:pt>
                <c:pt idx="205">
                  <c:v>0.1084577400033595</c:v>
                </c:pt>
                <c:pt idx="208">
                  <c:v>0.10858409999491414</c:v>
                </c:pt>
                <c:pt idx="210">
                  <c:v>0.10660749999806285</c:v>
                </c:pt>
                <c:pt idx="212">
                  <c:v>0.10541865999402944</c:v>
                </c:pt>
                <c:pt idx="213">
                  <c:v>0.11245451999275247</c:v>
                </c:pt>
                <c:pt idx="214">
                  <c:v>0.10906917999818688</c:v>
                </c:pt>
                <c:pt idx="215">
                  <c:v>0.10909258000174304</c:v>
                </c:pt>
                <c:pt idx="216">
                  <c:v>0.10460427999350941</c:v>
                </c:pt>
                <c:pt idx="217">
                  <c:v>0.10721894000016619</c:v>
                </c:pt>
                <c:pt idx="218">
                  <c:v>0.10886636000213912</c:v>
                </c:pt>
                <c:pt idx="219">
                  <c:v>0.1034342199927778</c:v>
                </c:pt>
                <c:pt idx="220">
                  <c:v>0.10663077999925008</c:v>
                </c:pt>
                <c:pt idx="222">
                  <c:v>0.11071033999178326</c:v>
                </c:pt>
                <c:pt idx="223">
                  <c:v>0.1122220399993239</c:v>
                </c:pt>
                <c:pt idx="224">
                  <c:v>0.11923139999998966</c:v>
                </c:pt>
                <c:pt idx="225">
                  <c:v>0.10673374000180047</c:v>
                </c:pt>
                <c:pt idx="226">
                  <c:v>0.11674309999943944</c:v>
                </c:pt>
                <c:pt idx="227">
                  <c:v>0.10925480000150856</c:v>
                </c:pt>
                <c:pt idx="228">
                  <c:v>0.11032499999419088</c:v>
                </c:pt>
                <c:pt idx="229">
                  <c:v>0.10783669999364065</c:v>
                </c:pt>
                <c:pt idx="230">
                  <c:v>0.1163577599945711</c:v>
                </c:pt>
                <c:pt idx="232">
                  <c:v>0.11442795999755617</c:v>
                </c:pt>
                <c:pt idx="233">
                  <c:v>0.12046071999793639</c:v>
                </c:pt>
                <c:pt idx="235">
                  <c:v>0.11548411999683594</c:v>
                </c:pt>
                <c:pt idx="236">
                  <c:v>0.11201921999600017</c:v>
                </c:pt>
                <c:pt idx="237">
                  <c:v>0.11253091999969911</c:v>
                </c:pt>
                <c:pt idx="238">
                  <c:v>0.11554027999227401</c:v>
                </c:pt>
                <c:pt idx="239">
                  <c:v>0.1210426199977519</c:v>
                </c:pt>
                <c:pt idx="240">
                  <c:v>0.12112217999674613</c:v>
                </c:pt>
                <c:pt idx="241">
                  <c:v>0.11464323999825865</c:v>
                </c:pt>
                <c:pt idx="242">
                  <c:v>0.11115493999386672</c:v>
                </c:pt>
                <c:pt idx="243">
                  <c:v>0.11366663999797311</c:v>
                </c:pt>
                <c:pt idx="244">
                  <c:v>0.10920174000057159</c:v>
                </c:pt>
                <c:pt idx="245">
                  <c:v>0.10622513999260264</c:v>
                </c:pt>
                <c:pt idx="246">
                  <c:v>0.10673683999630157</c:v>
                </c:pt>
                <c:pt idx="247">
                  <c:v>0.10330469999462366</c:v>
                </c:pt>
                <c:pt idx="251">
                  <c:v>0.11113463999208761</c:v>
                </c:pt>
                <c:pt idx="252">
                  <c:v>0.113646339996194</c:v>
                </c:pt>
                <c:pt idx="256">
                  <c:v>0.11434056000143755</c:v>
                </c:pt>
                <c:pt idx="257">
                  <c:v>0.11242012000002433</c:v>
                </c:pt>
                <c:pt idx="258">
                  <c:v>0.11254647999885492</c:v>
                </c:pt>
                <c:pt idx="260">
                  <c:v>0.11246060000121361</c:v>
                </c:pt>
                <c:pt idx="261">
                  <c:v>0.11197230000107083</c:v>
                </c:pt>
                <c:pt idx="262">
                  <c:v>0.10956355999223888</c:v>
                </c:pt>
                <c:pt idx="263">
                  <c:v>0.11358695999660995</c:v>
                </c:pt>
                <c:pt idx="264">
                  <c:v>0.11613141999259824</c:v>
                </c:pt>
                <c:pt idx="265">
                  <c:v>0.11115481999877375</c:v>
                </c:pt>
                <c:pt idx="266">
                  <c:v>0.11666962000163039</c:v>
                </c:pt>
                <c:pt idx="267">
                  <c:v>0.11318131999723846</c:v>
                </c:pt>
                <c:pt idx="268">
                  <c:v>0.11719067999365507</c:v>
                </c:pt>
                <c:pt idx="269">
                  <c:v>0.117702379997354</c:v>
                </c:pt>
                <c:pt idx="270">
                  <c:v>0.11621408000064548</c:v>
                </c:pt>
                <c:pt idx="271">
                  <c:v>0.11923747999389889</c:v>
                </c:pt>
                <c:pt idx="272">
                  <c:v>0.11574917999678291</c:v>
                </c:pt>
                <c:pt idx="280">
                  <c:v>0.15996201999951154</c:v>
                </c:pt>
                <c:pt idx="286">
                  <c:v>0.17798483999649761</c:v>
                </c:pt>
                <c:pt idx="287">
                  <c:v>0.16476439999678405</c:v>
                </c:pt>
                <c:pt idx="288">
                  <c:v>0.16463905999262352</c:v>
                </c:pt>
                <c:pt idx="289">
                  <c:v>0.18167089999769814</c:v>
                </c:pt>
                <c:pt idx="290">
                  <c:v>0.18236089999845717</c:v>
                </c:pt>
                <c:pt idx="291">
                  <c:v>0.18103429999609943</c:v>
                </c:pt>
                <c:pt idx="294">
                  <c:v>0.17339915999764344</c:v>
                </c:pt>
                <c:pt idx="296">
                  <c:v>0.18417745999613544</c:v>
                </c:pt>
                <c:pt idx="301">
                  <c:v>0.19781674000114435</c:v>
                </c:pt>
                <c:pt idx="302">
                  <c:v>0.20582912000099896</c:v>
                </c:pt>
                <c:pt idx="313">
                  <c:v>0.20230053999694064</c:v>
                </c:pt>
                <c:pt idx="315">
                  <c:v>0.21960053999646334</c:v>
                </c:pt>
                <c:pt idx="317">
                  <c:v>0.21748223999748006</c:v>
                </c:pt>
                <c:pt idx="318">
                  <c:v>0.21748223999748006</c:v>
                </c:pt>
                <c:pt idx="319">
                  <c:v>0.21758223999495385</c:v>
                </c:pt>
                <c:pt idx="323">
                  <c:v>0.22567501999583328</c:v>
                </c:pt>
                <c:pt idx="324">
                  <c:v>0.22567501999583328</c:v>
                </c:pt>
                <c:pt idx="325">
                  <c:v>0.2259750199955306</c:v>
                </c:pt>
                <c:pt idx="344">
                  <c:v>0.23875175999273779</c:v>
                </c:pt>
                <c:pt idx="345">
                  <c:v>0.23895175999496132</c:v>
                </c:pt>
                <c:pt idx="346">
                  <c:v>0.23905175999971107</c:v>
                </c:pt>
                <c:pt idx="348">
                  <c:v>0.24682089999259915</c:v>
                </c:pt>
                <c:pt idx="350">
                  <c:v>0.24953073999495246</c:v>
                </c:pt>
                <c:pt idx="351">
                  <c:v>0.24973073999717599</c:v>
                </c:pt>
                <c:pt idx="352">
                  <c:v>0.24983073999464978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8EE4-4662-80A9-8664EBF5D56E}"/>
            </c:ext>
          </c:extLst>
        </c:ser>
        <c:ser>
          <c:idx val="6"/>
          <c:order val="6"/>
          <c:tx>
            <c:strRef>
              <c:f>'A (old)'!$N$20</c:f>
              <c:strCache>
                <c:ptCount val="1"/>
                <c:pt idx="0">
                  <c:v>Misc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xVal>
            <c:numRef>
              <c:f>'A (old)'!$F$21:$F$536</c:f>
              <c:numCache>
                <c:formatCode>General</c:formatCode>
                <c:ptCount val="516"/>
                <c:pt idx="0">
                  <c:v>-21664.5</c:v>
                </c:pt>
                <c:pt idx="1">
                  <c:v>-9992</c:v>
                </c:pt>
                <c:pt idx="2">
                  <c:v>-9080</c:v>
                </c:pt>
                <c:pt idx="3">
                  <c:v>-9077.5</c:v>
                </c:pt>
                <c:pt idx="4">
                  <c:v>-7392.5</c:v>
                </c:pt>
                <c:pt idx="5">
                  <c:v>-2775</c:v>
                </c:pt>
                <c:pt idx="6">
                  <c:v>-254</c:v>
                </c:pt>
                <c:pt idx="7">
                  <c:v>-232</c:v>
                </c:pt>
                <c:pt idx="8">
                  <c:v>-229.5</c:v>
                </c:pt>
                <c:pt idx="9">
                  <c:v>-66</c:v>
                </c:pt>
                <c:pt idx="10">
                  <c:v>0</c:v>
                </c:pt>
                <c:pt idx="11">
                  <c:v>692</c:v>
                </c:pt>
                <c:pt idx="12">
                  <c:v>746</c:v>
                </c:pt>
                <c:pt idx="13">
                  <c:v>4384</c:v>
                </c:pt>
                <c:pt idx="14">
                  <c:v>4408.5</c:v>
                </c:pt>
                <c:pt idx="15">
                  <c:v>4447.5</c:v>
                </c:pt>
                <c:pt idx="16">
                  <c:v>4448</c:v>
                </c:pt>
                <c:pt idx="17">
                  <c:v>4460</c:v>
                </c:pt>
                <c:pt idx="18">
                  <c:v>4467</c:v>
                </c:pt>
                <c:pt idx="19">
                  <c:v>5310.5</c:v>
                </c:pt>
                <c:pt idx="20">
                  <c:v>5313</c:v>
                </c:pt>
                <c:pt idx="21">
                  <c:v>5342.5</c:v>
                </c:pt>
                <c:pt idx="22">
                  <c:v>6215.5</c:v>
                </c:pt>
                <c:pt idx="23">
                  <c:v>7142</c:v>
                </c:pt>
                <c:pt idx="24">
                  <c:v>7144.5</c:v>
                </c:pt>
                <c:pt idx="25">
                  <c:v>7993</c:v>
                </c:pt>
                <c:pt idx="26">
                  <c:v>8071</c:v>
                </c:pt>
                <c:pt idx="27">
                  <c:v>8088</c:v>
                </c:pt>
                <c:pt idx="28">
                  <c:v>8110</c:v>
                </c:pt>
                <c:pt idx="29">
                  <c:v>8829</c:v>
                </c:pt>
                <c:pt idx="30">
                  <c:v>9873</c:v>
                </c:pt>
                <c:pt idx="31">
                  <c:v>10677.5</c:v>
                </c:pt>
                <c:pt idx="32">
                  <c:v>11391.5</c:v>
                </c:pt>
                <c:pt idx="33">
                  <c:v>11411</c:v>
                </c:pt>
                <c:pt idx="34">
                  <c:v>11628.5</c:v>
                </c:pt>
                <c:pt idx="35">
                  <c:v>12494</c:v>
                </c:pt>
                <c:pt idx="36">
                  <c:v>12545</c:v>
                </c:pt>
                <c:pt idx="37">
                  <c:v>12547.5</c:v>
                </c:pt>
                <c:pt idx="38">
                  <c:v>12550</c:v>
                </c:pt>
                <c:pt idx="39">
                  <c:v>13391.5</c:v>
                </c:pt>
                <c:pt idx="40">
                  <c:v>13408.5</c:v>
                </c:pt>
                <c:pt idx="41">
                  <c:v>13411</c:v>
                </c:pt>
                <c:pt idx="42">
                  <c:v>13924.5</c:v>
                </c:pt>
                <c:pt idx="43">
                  <c:v>14103</c:v>
                </c:pt>
                <c:pt idx="44">
                  <c:v>14103</c:v>
                </c:pt>
                <c:pt idx="45">
                  <c:v>14105.5</c:v>
                </c:pt>
                <c:pt idx="46">
                  <c:v>14108</c:v>
                </c:pt>
                <c:pt idx="47">
                  <c:v>14132.5</c:v>
                </c:pt>
                <c:pt idx="48">
                  <c:v>14134.5</c:v>
                </c:pt>
                <c:pt idx="49">
                  <c:v>14137</c:v>
                </c:pt>
                <c:pt idx="50">
                  <c:v>14139.5</c:v>
                </c:pt>
                <c:pt idx="51">
                  <c:v>14144.5</c:v>
                </c:pt>
                <c:pt idx="52">
                  <c:v>14193.5</c:v>
                </c:pt>
                <c:pt idx="53">
                  <c:v>14208</c:v>
                </c:pt>
                <c:pt idx="54">
                  <c:v>14235</c:v>
                </c:pt>
                <c:pt idx="55">
                  <c:v>14235</c:v>
                </c:pt>
                <c:pt idx="56">
                  <c:v>14274</c:v>
                </c:pt>
                <c:pt idx="57">
                  <c:v>15073.5</c:v>
                </c:pt>
                <c:pt idx="58">
                  <c:v>15078.5</c:v>
                </c:pt>
                <c:pt idx="59">
                  <c:v>15098</c:v>
                </c:pt>
                <c:pt idx="60">
                  <c:v>15098</c:v>
                </c:pt>
                <c:pt idx="61">
                  <c:v>15147</c:v>
                </c:pt>
                <c:pt idx="62">
                  <c:v>15186</c:v>
                </c:pt>
                <c:pt idx="63">
                  <c:v>15205.5</c:v>
                </c:pt>
                <c:pt idx="64">
                  <c:v>15230</c:v>
                </c:pt>
                <c:pt idx="65">
                  <c:v>15247</c:v>
                </c:pt>
                <c:pt idx="66">
                  <c:v>15914.5</c:v>
                </c:pt>
                <c:pt idx="67">
                  <c:v>15917</c:v>
                </c:pt>
                <c:pt idx="68">
                  <c:v>15921.5</c:v>
                </c:pt>
                <c:pt idx="69">
                  <c:v>15922</c:v>
                </c:pt>
                <c:pt idx="70">
                  <c:v>16012.5</c:v>
                </c:pt>
                <c:pt idx="71">
                  <c:v>16012.5</c:v>
                </c:pt>
                <c:pt idx="72">
                  <c:v>16012.5</c:v>
                </c:pt>
                <c:pt idx="73">
                  <c:v>16025</c:v>
                </c:pt>
                <c:pt idx="74">
                  <c:v>16027.5</c:v>
                </c:pt>
                <c:pt idx="75">
                  <c:v>16034.5</c:v>
                </c:pt>
                <c:pt idx="76">
                  <c:v>16034.5</c:v>
                </c:pt>
                <c:pt idx="77">
                  <c:v>16034.5</c:v>
                </c:pt>
                <c:pt idx="78">
                  <c:v>16034.5</c:v>
                </c:pt>
                <c:pt idx="79">
                  <c:v>16171</c:v>
                </c:pt>
                <c:pt idx="80">
                  <c:v>16729</c:v>
                </c:pt>
                <c:pt idx="81">
                  <c:v>17638.5</c:v>
                </c:pt>
                <c:pt idx="82">
                  <c:v>17658</c:v>
                </c:pt>
                <c:pt idx="83">
                  <c:v>17738.5</c:v>
                </c:pt>
                <c:pt idx="84">
                  <c:v>17738.5</c:v>
                </c:pt>
                <c:pt idx="85">
                  <c:v>17772.5</c:v>
                </c:pt>
                <c:pt idx="86">
                  <c:v>17772.5</c:v>
                </c:pt>
                <c:pt idx="87">
                  <c:v>17790</c:v>
                </c:pt>
                <c:pt idx="88">
                  <c:v>17814</c:v>
                </c:pt>
                <c:pt idx="89">
                  <c:v>17814</c:v>
                </c:pt>
                <c:pt idx="90">
                  <c:v>17819</c:v>
                </c:pt>
                <c:pt idx="91">
                  <c:v>18628.5</c:v>
                </c:pt>
                <c:pt idx="92">
                  <c:v>18628.5</c:v>
                </c:pt>
                <c:pt idx="93">
                  <c:v>18633.5</c:v>
                </c:pt>
                <c:pt idx="94">
                  <c:v>18633.5</c:v>
                </c:pt>
                <c:pt idx="95">
                  <c:v>18640.5</c:v>
                </c:pt>
                <c:pt idx="96">
                  <c:v>18640.5</c:v>
                </c:pt>
                <c:pt idx="97">
                  <c:v>18643</c:v>
                </c:pt>
                <c:pt idx="98">
                  <c:v>18643</c:v>
                </c:pt>
                <c:pt idx="99">
                  <c:v>18680</c:v>
                </c:pt>
                <c:pt idx="100">
                  <c:v>18682</c:v>
                </c:pt>
                <c:pt idx="101">
                  <c:v>18682</c:v>
                </c:pt>
                <c:pt idx="102">
                  <c:v>18684.5</c:v>
                </c:pt>
                <c:pt idx="103">
                  <c:v>18684.5</c:v>
                </c:pt>
                <c:pt idx="104">
                  <c:v>18687</c:v>
                </c:pt>
                <c:pt idx="105">
                  <c:v>18687</c:v>
                </c:pt>
                <c:pt idx="106">
                  <c:v>18689.5</c:v>
                </c:pt>
                <c:pt idx="107">
                  <c:v>18689.5</c:v>
                </c:pt>
                <c:pt idx="108">
                  <c:v>18697</c:v>
                </c:pt>
                <c:pt idx="109">
                  <c:v>18729</c:v>
                </c:pt>
                <c:pt idx="110">
                  <c:v>18758</c:v>
                </c:pt>
                <c:pt idx="111">
                  <c:v>18758</c:v>
                </c:pt>
                <c:pt idx="112">
                  <c:v>18758</c:v>
                </c:pt>
                <c:pt idx="113">
                  <c:v>18758</c:v>
                </c:pt>
                <c:pt idx="114">
                  <c:v>18758</c:v>
                </c:pt>
                <c:pt idx="115">
                  <c:v>18763</c:v>
                </c:pt>
                <c:pt idx="116">
                  <c:v>18763</c:v>
                </c:pt>
                <c:pt idx="117">
                  <c:v>18780</c:v>
                </c:pt>
                <c:pt idx="118">
                  <c:v>19350</c:v>
                </c:pt>
                <c:pt idx="119">
                  <c:v>19350</c:v>
                </c:pt>
                <c:pt idx="120">
                  <c:v>19538</c:v>
                </c:pt>
                <c:pt idx="121">
                  <c:v>19538</c:v>
                </c:pt>
                <c:pt idx="122">
                  <c:v>19540.5</c:v>
                </c:pt>
                <c:pt idx="123">
                  <c:v>19540.5</c:v>
                </c:pt>
                <c:pt idx="124">
                  <c:v>19577</c:v>
                </c:pt>
                <c:pt idx="125">
                  <c:v>19577</c:v>
                </c:pt>
                <c:pt idx="126">
                  <c:v>19579.5</c:v>
                </c:pt>
                <c:pt idx="127">
                  <c:v>19579.5</c:v>
                </c:pt>
                <c:pt idx="128">
                  <c:v>19606.5</c:v>
                </c:pt>
                <c:pt idx="129">
                  <c:v>19623.5</c:v>
                </c:pt>
                <c:pt idx="130">
                  <c:v>19628.5</c:v>
                </c:pt>
                <c:pt idx="131">
                  <c:v>19628.5</c:v>
                </c:pt>
                <c:pt idx="132">
                  <c:v>19631</c:v>
                </c:pt>
                <c:pt idx="133">
                  <c:v>19638</c:v>
                </c:pt>
                <c:pt idx="134">
                  <c:v>19638</c:v>
                </c:pt>
                <c:pt idx="135">
                  <c:v>19687</c:v>
                </c:pt>
                <c:pt idx="136">
                  <c:v>19687</c:v>
                </c:pt>
                <c:pt idx="137">
                  <c:v>20367</c:v>
                </c:pt>
                <c:pt idx="138">
                  <c:v>20367</c:v>
                </c:pt>
                <c:pt idx="139">
                  <c:v>20433</c:v>
                </c:pt>
                <c:pt idx="140">
                  <c:v>20433</c:v>
                </c:pt>
                <c:pt idx="141">
                  <c:v>20491.5</c:v>
                </c:pt>
                <c:pt idx="142">
                  <c:v>20491.5</c:v>
                </c:pt>
                <c:pt idx="143">
                  <c:v>20491.5</c:v>
                </c:pt>
                <c:pt idx="144">
                  <c:v>20499</c:v>
                </c:pt>
                <c:pt idx="145">
                  <c:v>20506</c:v>
                </c:pt>
                <c:pt idx="146">
                  <c:v>20506</c:v>
                </c:pt>
                <c:pt idx="147">
                  <c:v>20506</c:v>
                </c:pt>
                <c:pt idx="148">
                  <c:v>21278.5</c:v>
                </c:pt>
                <c:pt idx="149">
                  <c:v>21278.5</c:v>
                </c:pt>
                <c:pt idx="150">
                  <c:v>21278.5</c:v>
                </c:pt>
                <c:pt idx="151">
                  <c:v>21279</c:v>
                </c:pt>
                <c:pt idx="152">
                  <c:v>21279</c:v>
                </c:pt>
                <c:pt idx="153">
                  <c:v>21279</c:v>
                </c:pt>
                <c:pt idx="154">
                  <c:v>21323</c:v>
                </c:pt>
                <c:pt idx="155">
                  <c:v>21323</c:v>
                </c:pt>
                <c:pt idx="156">
                  <c:v>21381.5</c:v>
                </c:pt>
                <c:pt idx="157">
                  <c:v>21425.5</c:v>
                </c:pt>
                <c:pt idx="158">
                  <c:v>21428</c:v>
                </c:pt>
                <c:pt idx="159">
                  <c:v>22098</c:v>
                </c:pt>
                <c:pt idx="160">
                  <c:v>22168.5</c:v>
                </c:pt>
                <c:pt idx="161">
                  <c:v>22168.5</c:v>
                </c:pt>
                <c:pt idx="162">
                  <c:v>22168.5</c:v>
                </c:pt>
                <c:pt idx="163">
                  <c:v>22186</c:v>
                </c:pt>
                <c:pt idx="164">
                  <c:v>22186</c:v>
                </c:pt>
                <c:pt idx="165">
                  <c:v>22186</c:v>
                </c:pt>
                <c:pt idx="166">
                  <c:v>22220</c:v>
                </c:pt>
                <c:pt idx="167">
                  <c:v>22220</c:v>
                </c:pt>
                <c:pt idx="168">
                  <c:v>22220</c:v>
                </c:pt>
                <c:pt idx="169">
                  <c:v>22220</c:v>
                </c:pt>
                <c:pt idx="170">
                  <c:v>22222.5</c:v>
                </c:pt>
                <c:pt idx="171">
                  <c:v>22227.5</c:v>
                </c:pt>
                <c:pt idx="172">
                  <c:v>22237.5</c:v>
                </c:pt>
                <c:pt idx="173">
                  <c:v>22242</c:v>
                </c:pt>
                <c:pt idx="174">
                  <c:v>22247</c:v>
                </c:pt>
                <c:pt idx="175">
                  <c:v>22249.5</c:v>
                </c:pt>
                <c:pt idx="176">
                  <c:v>22252</c:v>
                </c:pt>
                <c:pt idx="177">
                  <c:v>22254</c:v>
                </c:pt>
                <c:pt idx="178">
                  <c:v>22269</c:v>
                </c:pt>
                <c:pt idx="179">
                  <c:v>22269</c:v>
                </c:pt>
                <c:pt idx="180">
                  <c:v>22274</c:v>
                </c:pt>
                <c:pt idx="181">
                  <c:v>22276.5</c:v>
                </c:pt>
                <c:pt idx="182">
                  <c:v>22283.5</c:v>
                </c:pt>
                <c:pt idx="183">
                  <c:v>22286</c:v>
                </c:pt>
                <c:pt idx="184">
                  <c:v>22288.5</c:v>
                </c:pt>
                <c:pt idx="185">
                  <c:v>22291</c:v>
                </c:pt>
                <c:pt idx="186">
                  <c:v>22296</c:v>
                </c:pt>
                <c:pt idx="187">
                  <c:v>22298</c:v>
                </c:pt>
                <c:pt idx="188">
                  <c:v>22300.5</c:v>
                </c:pt>
                <c:pt idx="189">
                  <c:v>22313</c:v>
                </c:pt>
                <c:pt idx="190">
                  <c:v>22318</c:v>
                </c:pt>
                <c:pt idx="191">
                  <c:v>22327.5</c:v>
                </c:pt>
                <c:pt idx="192">
                  <c:v>22330</c:v>
                </c:pt>
                <c:pt idx="193">
                  <c:v>22344.5</c:v>
                </c:pt>
                <c:pt idx="194">
                  <c:v>22352</c:v>
                </c:pt>
                <c:pt idx="195">
                  <c:v>22352</c:v>
                </c:pt>
                <c:pt idx="196">
                  <c:v>22354.5</c:v>
                </c:pt>
                <c:pt idx="197">
                  <c:v>22357</c:v>
                </c:pt>
                <c:pt idx="198">
                  <c:v>22362</c:v>
                </c:pt>
                <c:pt idx="199">
                  <c:v>22366.5</c:v>
                </c:pt>
                <c:pt idx="200">
                  <c:v>22366.5</c:v>
                </c:pt>
                <c:pt idx="201">
                  <c:v>22371.5</c:v>
                </c:pt>
                <c:pt idx="202">
                  <c:v>22374</c:v>
                </c:pt>
                <c:pt idx="203">
                  <c:v>22376.5</c:v>
                </c:pt>
                <c:pt idx="204">
                  <c:v>22388.5</c:v>
                </c:pt>
                <c:pt idx="205">
                  <c:v>22405.5</c:v>
                </c:pt>
                <c:pt idx="206">
                  <c:v>22420</c:v>
                </c:pt>
                <c:pt idx="207">
                  <c:v>22422.5</c:v>
                </c:pt>
                <c:pt idx="208">
                  <c:v>22432.5</c:v>
                </c:pt>
                <c:pt idx="209">
                  <c:v>22434.5</c:v>
                </c:pt>
                <c:pt idx="210">
                  <c:v>22437.5</c:v>
                </c:pt>
                <c:pt idx="211">
                  <c:v>22471</c:v>
                </c:pt>
                <c:pt idx="212">
                  <c:v>22824.5</c:v>
                </c:pt>
                <c:pt idx="213">
                  <c:v>22939</c:v>
                </c:pt>
                <c:pt idx="214">
                  <c:v>22963.5</c:v>
                </c:pt>
                <c:pt idx="215">
                  <c:v>22968.5</c:v>
                </c:pt>
                <c:pt idx="216">
                  <c:v>22971</c:v>
                </c:pt>
                <c:pt idx="217">
                  <c:v>22995.5</c:v>
                </c:pt>
                <c:pt idx="218">
                  <c:v>23027</c:v>
                </c:pt>
                <c:pt idx="219">
                  <c:v>23041.5</c:v>
                </c:pt>
                <c:pt idx="220">
                  <c:v>23083.5</c:v>
                </c:pt>
                <c:pt idx="221">
                  <c:v>23098</c:v>
                </c:pt>
                <c:pt idx="222">
                  <c:v>23100.5</c:v>
                </c:pt>
                <c:pt idx="223">
                  <c:v>23103</c:v>
                </c:pt>
                <c:pt idx="224">
                  <c:v>23105</c:v>
                </c:pt>
                <c:pt idx="225">
                  <c:v>23105.5</c:v>
                </c:pt>
                <c:pt idx="226">
                  <c:v>23107.5</c:v>
                </c:pt>
                <c:pt idx="227">
                  <c:v>23110</c:v>
                </c:pt>
                <c:pt idx="228">
                  <c:v>23125</c:v>
                </c:pt>
                <c:pt idx="229">
                  <c:v>23127.5</c:v>
                </c:pt>
                <c:pt idx="230">
                  <c:v>23132</c:v>
                </c:pt>
                <c:pt idx="231">
                  <c:v>23139.5</c:v>
                </c:pt>
                <c:pt idx="232">
                  <c:v>23147</c:v>
                </c:pt>
                <c:pt idx="233">
                  <c:v>23154</c:v>
                </c:pt>
                <c:pt idx="234">
                  <c:v>23156.5</c:v>
                </c:pt>
                <c:pt idx="235">
                  <c:v>23159</c:v>
                </c:pt>
                <c:pt idx="236">
                  <c:v>23166.5</c:v>
                </c:pt>
                <c:pt idx="237">
                  <c:v>23169</c:v>
                </c:pt>
                <c:pt idx="238">
                  <c:v>23171</c:v>
                </c:pt>
                <c:pt idx="239">
                  <c:v>23171.5</c:v>
                </c:pt>
                <c:pt idx="240">
                  <c:v>23188.5</c:v>
                </c:pt>
                <c:pt idx="241">
                  <c:v>23193</c:v>
                </c:pt>
                <c:pt idx="242">
                  <c:v>23195.5</c:v>
                </c:pt>
                <c:pt idx="243">
                  <c:v>23198</c:v>
                </c:pt>
                <c:pt idx="244">
                  <c:v>23205.5</c:v>
                </c:pt>
                <c:pt idx="245">
                  <c:v>23210.5</c:v>
                </c:pt>
                <c:pt idx="246">
                  <c:v>23213</c:v>
                </c:pt>
                <c:pt idx="247">
                  <c:v>23227.5</c:v>
                </c:pt>
                <c:pt idx="248">
                  <c:v>23239</c:v>
                </c:pt>
                <c:pt idx="249">
                  <c:v>23242</c:v>
                </c:pt>
                <c:pt idx="250">
                  <c:v>23261.5</c:v>
                </c:pt>
                <c:pt idx="251">
                  <c:v>23298</c:v>
                </c:pt>
                <c:pt idx="252">
                  <c:v>23300.5</c:v>
                </c:pt>
                <c:pt idx="253">
                  <c:v>23327.5</c:v>
                </c:pt>
                <c:pt idx="254">
                  <c:v>23330</c:v>
                </c:pt>
                <c:pt idx="255">
                  <c:v>23342</c:v>
                </c:pt>
                <c:pt idx="256">
                  <c:v>23342</c:v>
                </c:pt>
                <c:pt idx="257">
                  <c:v>23359</c:v>
                </c:pt>
                <c:pt idx="258">
                  <c:v>23386</c:v>
                </c:pt>
                <c:pt idx="259">
                  <c:v>23386</c:v>
                </c:pt>
                <c:pt idx="260">
                  <c:v>23795</c:v>
                </c:pt>
                <c:pt idx="261">
                  <c:v>23797.5</c:v>
                </c:pt>
                <c:pt idx="262">
                  <c:v>23817</c:v>
                </c:pt>
                <c:pt idx="263">
                  <c:v>23822</c:v>
                </c:pt>
                <c:pt idx="264">
                  <c:v>23831.5</c:v>
                </c:pt>
                <c:pt idx="265">
                  <c:v>23836.5</c:v>
                </c:pt>
                <c:pt idx="266">
                  <c:v>23946.5</c:v>
                </c:pt>
                <c:pt idx="267">
                  <c:v>23949</c:v>
                </c:pt>
                <c:pt idx="268">
                  <c:v>23951</c:v>
                </c:pt>
                <c:pt idx="269">
                  <c:v>23953.5</c:v>
                </c:pt>
                <c:pt idx="270">
                  <c:v>23956</c:v>
                </c:pt>
                <c:pt idx="271">
                  <c:v>23961</c:v>
                </c:pt>
                <c:pt idx="272">
                  <c:v>23963.5</c:v>
                </c:pt>
                <c:pt idx="273">
                  <c:v>24049</c:v>
                </c:pt>
                <c:pt idx="274">
                  <c:v>24912</c:v>
                </c:pt>
                <c:pt idx="275">
                  <c:v>25763</c:v>
                </c:pt>
                <c:pt idx="276">
                  <c:v>26753</c:v>
                </c:pt>
                <c:pt idx="277">
                  <c:v>27621</c:v>
                </c:pt>
                <c:pt idx="278">
                  <c:v>27713.5</c:v>
                </c:pt>
                <c:pt idx="279">
                  <c:v>27723.5</c:v>
                </c:pt>
                <c:pt idx="280">
                  <c:v>28376.5</c:v>
                </c:pt>
                <c:pt idx="281">
                  <c:v>28467</c:v>
                </c:pt>
                <c:pt idx="282">
                  <c:v>28467</c:v>
                </c:pt>
                <c:pt idx="283">
                  <c:v>28467</c:v>
                </c:pt>
                <c:pt idx="284">
                  <c:v>28594</c:v>
                </c:pt>
                <c:pt idx="285">
                  <c:v>28611</c:v>
                </c:pt>
                <c:pt idx="286">
                  <c:v>29313</c:v>
                </c:pt>
                <c:pt idx="287">
                  <c:v>29330</c:v>
                </c:pt>
                <c:pt idx="288">
                  <c:v>29354.5</c:v>
                </c:pt>
                <c:pt idx="289">
                  <c:v>29442.5</c:v>
                </c:pt>
                <c:pt idx="290">
                  <c:v>29442.5</c:v>
                </c:pt>
                <c:pt idx="291">
                  <c:v>29447.5</c:v>
                </c:pt>
                <c:pt idx="292">
                  <c:v>30129.5</c:v>
                </c:pt>
                <c:pt idx="293">
                  <c:v>30232</c:v>
                </c:pt>
                <c:pt idx="294">
                  <c:v>30237</c:v>
                </c:pt>
                <c:pt idx="295">
                  <c:v>31195.5</c:v>
                </c:pt>
                <c:pt idx="296">
                  <c:v>31234.5</c:v>
                </c:pt>
                <c:pt idx="297">
                  <c:v>31264</c:v>
                </c:pt>
                <c:pt idx="298">
                  <c:v>31941.5</c:v>
                </c:pt>
                <c:pt idx="299">
                  <c:v>31961</c:v>
                </c:pt>
                <c:pt idx="300">
                  <c:v>32005</c:v>
                </c:pt>
                <c:pt idx="301">
                  <c:v>32080.5</c:v>
                </c:pt>
                <c:pt idx="302">
                  <c:v>33034</c:v>
                </c:pt>
                <c:pt idx="303">
                  <c:v>33092.5</c:v>
                </c:pt>
                <c:pt idx="304">
                  <c:v>33775</c:v>
                </c:pt>
                <c:pt idx="305">
                  <c:v>33777.5</c:v>
                </c:pt>
                <c:pt idx="306">
                  <c:v>33789.5</c:v>
                </c:pt>
                <c:pt idx="307">
                  <c:v>33792</c:v>
                </c:pt>
                <c:pt idx="308">
                  <c:v>33836</c:v>
                </c:pt>
                <c:pt idx="309">
                  <c:v>33838.5</c:v>
                </c:pt>
                <c:pt idx="310">
                  <c:v>33863</c:v>
                </c:pt>
                <c:pt idx="311">
                  <c:v>33863</c:v>
                </c:pt>
                <c:pt idx="312">
                  <c:v>33865.5</c:v>
                </c:pt>
                <c:pt idx="313">
                  <c:v>33865.5</c:v>
                </c:pt>
                <c:pt idx="314">
                  <c:v>33865.5</c:v>
                </c:pt>
                <c:pt idx="315">
                  <c:v>33865.5</c:v>
                </c:pt>
                <c:pt idx="316">
                  <c:v>33868</c:v>
                </c:pt>
                <c:pt idx="317">
                  <c:v>33868</c:v>
                </c:pt>
                <c:pt idx="318">
                  <c:v>33868</c:v>
                </c:pt>
                <c:pt idx="319">
                  <c:v>33868</c:v>
                </c:pt>
                <c:pt idx="320">
                  <c:v>33904.5</c:v>
                </c:pt>
                <c:pt idx="321">
                  <c:v>33907</c:v>
                </c:pt>
                <c:pt idx="322">
                  <c:v>34543</c:v>
                </c:pt>
                <c:pt idx="323">
                  <c:v>34601.5</c:v>
                </c:pt>
                <c:pt idx="324">
                  <c:v>34601.5</c:v>
                </c:pt>
                <c:pt idx="325">
                  <c:v>34601.5</c:v>
                </c:pt>
                <c:pt idx="326">
                  <c:v>34641.5</c:v>
                </c:pt>
                <c:pt idx="327">
                  <c:v>34651</c:v>
                </c:pt>
                <c:pt idx="328">
                  <c:v>34662.5</c:v>
                </c:pt>
                <c:pt idx="329">
                  <c:v>34670</c:v>
                </c:pt>
                <c:pt idx="330">
                  <c:v>34733.5</c:v>
                </c:pt>
                <c:pt idx="331">
                  <c:v>34736</c:v>
                </c:pt>
                <c:pt idx="332">
                  <c:v>34736</c:v>
                </c:pt>
                <c:pt idx="333">
                  <c:v>34762.5</c:v>
                </c:pt>
                <c:pt idx="334">
                  <c:v>34765</c:v>
                </c:pt>
                <c:pt idx="335">
                  <c:v>34800</c:v>
                </c:pt>
                <c:pt idx="336">
                  <c:v>34809</c:v>
                </c:pt>
                <c:pt idx="337">
                  <c:v>34811.5</c:v>
                </c:pt>
                <c:pt idx="338">
                  <c:v>35428</c:v>
                </c:pt>
                <c:pt idx="339">
                  <c:v>35536</c:v>
                </c:pt>
                <c:pt idx="340">
                  <c:v>35542.5</c:v>
                </c:pt>
                <c:pt idx="341">
                  <c:v>35562</c:v>
                </c:pt>
                <c:pt idx="342">
                  <c:v>35572</c:v>
                </c:pt>
                <c:pt idx="343">
                  <c:v>35574.5</c:v>
                </c:pt>
                <c:pt idx="344">
                  <c:v>35682</c:v>
                </c:pt>
                <c:pt idx="345">
                  <c:v>35682</c:v>
                </c:pt>
                <c:pt idx="346">
                  <c:v>35682</c:v>
                </c:pt>
                <c:pt idx="347">
                  <c:v>36321</c:v>
                </c:pt>
                <c:pt idx="348">
                  <c:v>36442.5</c:v>
                </c:pt>
                <c:pt idx="349">
                  <c:v>36507</c:v>
                </c:pt>
                <c:pt idx="350">
                  <c:v>36630.5</c:v>
                </c:pt>
                <c:pt idx="351">
                  <c:v>36630.5</c:v>
                </c:pt>
                <c:pt idx="352">
                  <c:v>36630.5</c:v>
                </c:pt>
                <c:pt idx="353">
                  <c:v>38216</c:v>
                </c:pt>
                <c:pt idx="354">
                  <c:v>38438</c:v>
                </c:pt>
                <c:pt idx="355">
                  <c:v>39128</c:v>
                </c:pt>
                <c:pt idx="356">
                  <c:v>39198</c:v>
                </c:pt>
              </c:numCache>
            </c:numRef>
          </c:xVal>
          <c:yVal>
            <c:numRef>
              <c:f>'A (old)'!$N$21:$N$536</c:f>
              <c:numCache>
                <c:formatCode>General</c:formatCode>
                <c:ptCount val="516"/>
                <c:pt idx="0">
                  <c:v>2.7910139997402439E-2</c:v>
                </c:pt>
                <c:pt idx="1">
                  <c:v>3.7439996958710253E-5</c:v>
                </c:pt>
                <c:pt idx="2">
                  <c:v>-6.9440000515896827E-4</c:v>
                </c:pt>
                <c:pt idx="3">
                  <c:v>-4.8270000115735456E-4</c:v>
                </c:pt>
                <c:pt idx="4">
                  <c:v>-2.9690000519622117E-4</c:v>
                </c:pt>
                <c:pt idx="23">
                  <c:v>8.5245599984773435E-3</c:v>
                </c:pt>
                <c:pt idx="24">
                  <c:v>1.0362600005464628E-3</c:v>
                </c:pt>
                <c:pt idx="25">
                  <c:v>-6.4927600033115596E-3</c:v>
                </c:pt>
                <c:pt idx="26">
                  <c:v>3.8722799945389852E-3</c:v>
                </c:pt>
                <c:pt idx="32">
                  <c:v>1.9912219991965685E-2</c:v>
                </c:pt>
                <c:pt idx="33">
                  <c:v>1.6503479993843939E-2</c:v>
                </c:pt>
                <c:pt idx="34">
                  <c:v>6.0213800024939701E-3</c:v>
                </c:pt>
                <c:pt idx="36">
                  <c:v>2.4510599992936477E-2</c:v>
                </c:pt>
                <c:pt idx="37">
                  <c:v>2.5322299996332731E-2</c:v>
                </c:pt>
                <c:pt idx="38">
                  <c:v>2.54339999955846E-2</c:v>
                </c:pt>
                <c:pt idx="40">
                  <c:v>7.3517799974069931E-3</c:v>
                </c:pt>
                <c:pt idx="41">
                  <c:v>9.8634800015133806E-3</c:v>
                </c:pt>
                <c:pt idx="43">
                  <c:v>3.6102040001424029E-2</c:v>
                </c:pt>
                <c:pt idx="44">
                  <c:v>3.8102040001831483E-2</c:v>
                </c:pt>
                <c:pt idx="45">
                  <c:v>3.9613739994820207E-2</c:v>
                </c:pt>
                <c:pt idx="46">
                  <c:v>3.0125439996481873E-2</c:v>
                </c:pt>
                <c:pt idx="52">
                  <c:v>2.5025579998327885E-2</c:v>
                </c:pt>
                <c:pt idx="56">
                  <c:v>4.390231999423122E-2</c:v>
                </c:pt>
                <c:pt idx="57">
                  <c:v>5.7143979996908456E-2</c:v>
                </c:pt>
                <c:pt idx="58">
                  <c:v>5.0167380002676509E-2</c:v>
                </c:pt>
                <c:pt idx="59">
                  <c:v>4.5758640000713058E-2</c:v>
                </c:pt>
                <c:pt idx="60">
                  <c:v>4.7758640001120511E-2</c:v>
                </c:pt>
                <c:pt idx="61">
                  <c:v>2.7987959998426959E-2</c:v>
                </c:pt>
                <c:pt idx="62">
                  <c:v>2.6170479999564122E-2</c:v>
                </c:pt>
                <c:pt idx="63">
                  <c:v>3.2761739996203687E-2</c:v>
                </c:pt>
                <c:pt idx="64">
                  <c:v>3.9376399996399414E-2</c:v>
                </c:pt>
                <c:pt idx="65">
                  <c:v>3.9455960002669599E-2</c:v>
                </c:pt>
                <c:pt idx="66">
                  <c:v>4.1079859998717438E-2</c:v>
                </c:pt>
                <c:pt idx="67">
                  <c:v>4.6591559999797028E-2</c:v>
                </c:pt>
                <c:pt idx="68">
                  <c:v>5.9112619994266424E-2</c:v>
                </c:pt>
                <c:pt idx="69">
                  <c:v>3.461495999363251E-2</c:v>
                </c:pt>
                <c:pt idx="70">
                  <c:v>4.4538499998452608E-2</c:v>
                </c:pt>
                <c:pt idx="71">
                  <c:v>5.0538499992399011E-2</c:v>
                </c:pt>
                <c:pt idx="72">
                  <c:v>5.1538499996240716E-2</c:v>
                </c:pt>
                <c:pt idx="73">
                  <c:v>5.2096999992500059E-2</c:v>
                </c:pt>
                <c:pt idx="74">
                  <c:v>3.760869999678107E-2</c:v>
                </c:pt>
                <c:pt idx="75">
                  <c:v>3.4641459998965729E-2</c:v>
                </c:pt>
                <c:pt idx="76">
                  <c:v>3.5641459995531477E-2</c:v>
                </c:pt>
                <c:pt idx="80">
                  <c:v>5.1391719993262086E-2</c:v>
                </c:pt>
                <c:pt idx="99">
                  <c:v>5.8522399995126761E-2</c:v>
                </c:pt>
                <c:pt idx="108">
                  <c:v>6.6601959995750804E-2</c:v>
                </c:pt>
                <c:pt idx="110">
                  <c:v>6.3887439995596651E-2</c:v>
                </c:pt>
                <c:pt idx="115">
                  <c:v>5.6910840001364704E-2</c:v>
                </c:pt>
                <c:pt idx="116">
                  <c:v>6.1910839998745359E-2</c:v>
                </c:pt>
                <c:pt idx="124">
                  <c:v>7.3420359993178863E-2</c:v>
                </c:pt>
                <c:pt idx="125">
                  <c:v>7.5220359991362784E-2</c:v>
                </c:pt>
                <c:pt idx="128">
                  <c:v>7.6358419995813165E-2</c:v>
                </c:pt>
                <c:pt idx="130">
                  <c:v>8.6461380000400823E-2</c:v>
                </c:pt>
                <c:pt idx="131">
                  <c:v>8.9461379997374024E-2</c:v>
                </c:pt>
                <c:pt idx="132">
                  <c:v>7.3973079997813329E-2</c:v>
                </c:pt>
                <c:pt idx="133">
                  <c:v>7.3505839995050337E-2</c:v>
                </c:pt>
                <c:pt idx="134">
                  <c:v>7.400583999697119E-2</c:v>
                </c:pt>
                <c:pt idx="144">
                  <c:v>8.9035320001130458E-2</c:v>
                </c:pt>
                <c:pt idx="156">
                  <c:v>8.4665419992234092E-2</c:v>
                </c:pt>
                <c:pt idx="157">
                  <c:v>9.0871339991281275E-2</c:v>
                </c:pt>
                <c:pt idx="158">
                  <c:v>8.6383039997599553E-2</c:v>
                </c:pt>
                <c:pt idx="176">
                  <c:v>0.1012393599958159</c:v>
                </c:pt>
                <c:pt idx="326">
                  <c:v>0.22672221999528119</c:v>
                </c:pt>
                <c:pt idx="327">
                  <c:v>0.22836667999945348</c:v>
                </c:pt>
                <c:pt idx="335">
                  <c:v>0.22676399999909336</c:v>
                </c:pt>
                <c:pt idx="339">
                  <c:v>0.23660847999417456</c:v>
                </c:pt>
                <c:pt idx="347">
                  <c:v>0.24648228000296513</c:v>
                </c:pt>
                <c:pt idx="349">
                  <c:v>0.24955275999673177</c:v>
                </c:pt>
                <c:pt idx="354">
                  <c:v>0.26748984000005294</c:v>
                </c:pt>
                <c:pt idx="355">
                  <c:v>0.27571903999341885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8EE4-4662-80A9-8664EBF5D56E}"/>
            </c:ext>
          </c:extLst>
        </c:ser>
        <c:ser>
          <c:idx val="7"/>
          <c:order val="7"/>
          <c:tx>
            <c:strRef>
              <c:f>'A (old)'!$O$20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'A (old)'!$F$21:$F$536</c:f>
              <c:numCache>
                <c:formatCode>General</c:formatCode>
                <c:ptCount val="516"/>
                <c:pt idx="0">
                  <c:v>-21664.5</c:v>
                </c:pt>
                <c:pt idx="1">
                  <c:v>-9992</c:v>
                </c:pt>
                <c:pt idx="2">
                  <c:v>-9080</c:v>
                </c:pt>
                <c:pt idx="3">
                  <c:v>-9077.5</c:v>
                </c:pt>
                <c:pt idx="4">
                  <c:v>-7392.5</c:v>
                </c:pt>
                <c:pt idx="5">
                  <c:v>-2775</c:v>
                </c:pt>
                <c:pt idx="6">
                  <c:v>-254</c:v>
                </c:pt>
                <c:pt idx="7">
                  <c:v>-232</c:v>
                </c:pt>
                <c:pt idx="8">
                  <c:v>-229.5</c:v>
                </c:pt>
                <c:pt idx="9">
                  <c:v>-66</c:v>
                </c:pt>
                <c:pt idx="10">
                  <c:v>0</c:v>
                </c:pt>
                <c:pt idx="11">
                  <c:v>692</c:v>
                </c:pt>
                <c:pt idx="12">
                  <c:v>746</c:v>
                </c:pt>
                <c:pt idx="13">
                  <c:v>4384</c:v>
                </c:pt>
                <c:pt idx="14">
                  <c:v>4408.5</c:v>
                </c:pt>
                <c:pt idx="15">
                  <c:v>4447.5</c:v>
                </c:pt>
                <c:pt idx="16">
                  <c:v>4448</c:v>
                </c:pt>
                <c:pt idx="17">
                  <c:v>4460</c:v>
                </c:pt>
                <c:pt idx="18">
                  <c:v>4467</c:v>
                </c:pt>
                <c:pt idx="19">
                  <c:v>5310.5</c:v>
                </c:pt>
                <c:pt idx="20">
                  <c:v>5313</c:v>
                </c:pt>
                <c:pt idx="21">
                  <c:v>5342.5</c:v>
                </c:pt>
                <c:pt idx="22">
                  <c:v>6215.5</c:v>
                </c:pt>
                <c:pt idx="23">
                  <c:v>7142</c:v>
                </c:pt>
                <c:pt idx="24">
                  <c:v>7144.5</c:v>
                </c:pt>
                <c:pt idx="25">
                  <c:v>7993</c:v>
                </c:pt>
                <c:pt idx="26">
                  <c:v>8071</c:v>
                </c:pt>
                <c:pt idx="27">
                  <c:v>8088</c:v>
                </c:pt>
                <c:pt idx="28">
                  <c:v>8110</c:v>
                </c:pt>
                <c:pt idx="29">
                  <c:v>8829</c:v>
                </c:pt>
                <c:pt idx="30">
                  <c:v>9873</c:v>
                </c:pt>
                <c:pt idx="31">
                  <c:v>10677.5</c:v>
                </c:pt>
                <c:pt idx="32">
                  <c:v>11391.5</c:v>
                </c:pt>
                <c:pt idx="33">
                  <c:v>11411</c:v>
                </c:pt>
                <c:pt idx="34">
                  <c:v>11628.5</c:v>
                </c:pt>
                <c:pt idx="35">
                  <c:v>12494</c:v>
                </c:pt>
                <c:pt idx="36">
                  <c:v>12545</c:v>
                </c:pt>
                <c:pt idx="37">
                  <c:v>12547.5</c:v>
                </c:pt>
                <c:pt idx="38">
                  <c:v>12550</c:v>
                </c:pt>
                <c:pt idx="39">
                  <c:v>13391.5</c:v>
                </c:pt>
                <c:pt idx="40">
                  <c:v>13408.5</c:v>
                </c:pt>
                <c:pt idx="41">
                  <c:v>13411</c:v>
                </c:pt>
                <c:pt idx="42">
                  <c:v>13924.5</c:v>
                </c:pt>
                <c:pt idx="43">
                  <c:v>14103</c:v>
                </c:pt>
                <c:pt idx="44">
                  <c:v>14103</c:v>
                </c:pt>
                <c:pt idx="45">
                  <c:v>14105.5</c:v>
                </c:pt>
                <c:pt idx="46">
                  <c:v>14108</c:v>
                </c:pt>
                <c:pt idx="47">
                  <c:v>14132.5</c:v>
                </c:pt>
                <c:pt idx="48">
                  <c:v>14134.5</c:v>
                </c:pt>
                <c:pt idx="49">
                  <c:v>14137</c:v>
                </c:pt>
                <c:pt idx="50">
                  <c:v>14139.5</c:v>
                </c:pt>
                <c:pt idx="51">
                  <c:v>14144.5</c:v>
                </c:pt>
                <c:pt idx="52">
                  <c:v>14193.5</c:v>
                </c:pt>
                <c:pt idx="53">
                  <c:v>14208</c:v>
                </c:pt>
                <c:pt idx="54">
                  <c:v>14235</c:v>
                </c:pt>
                <c:pt idx="55">
                  <c:v>14235</c:v>
                </c:pt>
                <c:pt idx="56">
                  <c:v>14274</c:v>
                </c:pt>
                <c:pt idx="57">
                  <c:v>15073.5</c:v>
                </c:pt>
                <c:pt idx="58">
                  <c:v>15078.5</c:v>
                </c:pt>
                <c:pt idx="59">
                  <c:v>15098</c:v>
                </c:pt>
                <c:pt idx="60">
                  <c:v>15098</c:v>
                </c:pt>
                <c:pt idx="61">
                  <c:v>15147</c:v>
                </c:pt>
                <c:pt idx="62">
                  <c:v>15186</c:v>
                </c:pt>
                <c:pt idx="63">
                  <c:v>15205.5</c:v>
                </c:pt>
                <c:pt idx="64">
                  <c:v>15230</c:v>
                </c:pt>
                <c:pt idx="65">
                  <c:v>15247</c:v>
                </c:pt>
                <c:pt idx="66">
                  <c:v>15914.5</c:v>
                </c:pt>
                <c:pt idx="67">
                  <c:v>15917</c:v>
                </c:pt>
                <c:pt idx="68">
                  <c:v>15921.5</c:v>
                </c:pt>
                <c:pt idx="69">
                  <c:v>15922</c:v>
                </c:pt>
                <c:pt idx="70">
                  <c:v>16012.5</c:v>
                </c:pt>
                <c:pt idx="71">
                  <c:v>16012.5</c:v>
                </c:pt>
                <c:pt idx="72">
                  <c:v>16012.5</c:v>
                </c:pt>
                <c:pt idx="73">
                  <c:v>16025</c:v>
                </c:pt>
                <c:pt idx="74">
                  <c:v>16027.5</c:v>
                </c:pt>
                <c:pt idx="75">
                  <c:v>16034.5</c:v>
                </c:pt>
                <c:pt idx="76">
                  <c:v>16034.5</c:v>
                </c:pt>
                <c:pt idx="77">
                  <c:v>16034.5</c:v>
                </c:pt>
                <c:pt idx="78">
                  <c:v>16034.5</c:v>
                </c:pt>
                <c:pt idx="79">
                  <c:v>16171</c:v>
                </c:pt>
                <c:pt idx="80">
                  <c:v>16729</c:v>
                </c:pt>
                <c:pt idx="81">
                  <c:v>17638.5</c:v>
                </c:pt>
                <c:pt idx="82">
                  <c:v>17658</c:v>
                </c:pt>
                <c:pt idx="83">
                  <c:v>17738.5</c:v>
                </c:pt>
                <c:pt idx="84">
                  <c:v>17738.5</c:v>
                </c:pt>
                <c:pt idx="85">
                  <c:v>17772.5</c:v>
                </c:pt>
                <c:pt idx="86">
                  <c:v>17772.5</c:v>
                </c:pt>
                <c:pt idx="87">
                  <c:v>17790</c:v>
                </c:pt>
                <c:pt idx="88">
                  <c:v>17814</c:v>
                </c:pt>
                <c:pt idx="89">
                  <c:v>17814</c:v>
                </c:pt>
                <c:pt idx="90">
                  <c:v>17819</c:v>
                </c:pt>
                <c:pt idx="91">
                  <c:v>18628.5</c:v>
                </c:pt>
                <c:pt idx="92">
                  <c:v>18628.5</c:v>
                </c:pt>
                <c:pt idx="93">
                  <c:v>18633.5</c:v>
                </c:pt>
                <c:pt idx="94">
                  <c:v>18633.5</c:v>
                </c:pt>
                <c:pt idx="95">
                  <c:v>18640.5</c:v>
                </c:pt>
                <c:pt idx="96">
                  <c:v>18640.5</c:v>
                </c:pt>
                <c:pt idx="97">
                  <c:v>18643</c:v>
                </c:pt>
                <c:pt idx="98">
                  <c:v>18643</c:v>
                </c:pt>
                <c:pt idx="99">
                  <c:v>18680</c:v>
                </c:pt>
                <c:pt idx="100">
                  <c:v>18682</c:v>
                </c:pt>
                <c:pt idx="101">
                  <c:v>18682</c:v>
                </c:pt>
                <c:pt idx="102">
                  <c:v>18684.5</c:v>
                </c:pt>
                <c:pt idx="103">
                  <c:v>18684.5</c:v>
                </c:pt>
                <c:pt idx="104">
                  <c:v>18687</c:v>
                </c:pt>
                <c:pt idx="105">
                  <c:v>18687</c:v>
                </c:pt>
                <c:pt idx="106">
                  <c:v>18689.5</c:v>
                </c:pt>
                <c:pt idx="107">
                  <c:v>18689.5</c:v>
                </c:pt>
                <c:pt idx="108">
                  <c:v>18697</c:v>
                </c:pt>
                <c:pt idx="109">
                  <c:v>18729</c:v>
                </c:pt>
                <c:pt idx="110">
                  <c:v>18758</c:v>
                </c:pt>
                <c:pt idx="111">
                  <c:v>18758</c:v>
                </c:pt>
                <c:pt idx="112">
                  <c:v>18758</c:v>
                </c:pt>
                <c:pt idx="113">
                  <c:v>18758</c:v>
                </c:pt>
                <c:pt idx="114">
                  <c:v>18758</c:v>
                </c:pt>
                <c:pt idx="115">
                  <c:v>18763</c:v>
                </c:pt>
                <c:pt idx="116">
                  <c:v>18763</c:v>
                </c:pt>
                <c:pt idx="117">
                  <c:v>18780</c:v>
                </c:pt>
                <c:pt idx="118">
                  <c:v>19350</c:v>
                </c:pt>
                <c:pt idx="119">
                  <c:v>19350</c:v>
                </c:pt>
                <c:pt idx="120">
                  <c:v>19538</c:v>
                </c:pt>
                <c:pt idx="121">
                  <c:v>19538</c:v>
                </c:pt>
                <c:pt idx="122">
                  <c:v>19540.5</c:v>
                </c:pt>
                <c:pt idx="123">
                  <c:v>19540.5</c:v>
                </c:pt>
                <c:pt idx="124">
                  <c:v>19577</c:v>
                </c:pt>
                <c:pt idx="125">
                  <c:v>19577</c:v>
                </c:pt>
                <c:pt idx="126">
                  <c:v>19579.5</c:v>
                </c:pt>
                <c:pt idx="127">
                  <c:v>19579.5</c:v>
                </c:pt>
                <c:pt idx="128">
                  <c:v>19606.5</c:v>
                </c:pt>
                <c:pt idx="129">
                  <c:v>19623.5</c:v>
                </c:pt>
                <c:pt idx="130">
                  <c:v>19628.5</c:v>
                </c:pt>
                <c:pt idx="131">
                  <c:v>19628.5</c:v>
                </c:pt>
                <c:pt idx="132">
                  <c:v>19631</c:v>
                </c:pt>
                <c:pt idx="133">
                  <c:v>19638</c:v>
                </c:pt>
                <c:pt idx="134">
                  <c:v>19638</c:v>
                </c:pt>
                <c:pt idx="135">
                  <c:v>19687</c:v>
                </c:pt>
                <c:pt idx="136">
                  <c:v>19687</c:v>
                </c:pt>
                <c:pt idx="137">
                  <c:v>20367</c:v>
                </c:pt>
                <c:pt idx="138">
                  <c:v>20367</c:v>
                </c:pt>
                <c:pt idx="139">
                  <c:v>20433</c:v>
                </c:pt>
                <c:pt idx="140">
                  <c:v>20433</c:v>
                </c:pt>
                <c:pt idx="141">
                  <c:v>20491.5</c:v>
                </c:pt>
                <c:pt idx="142">
                  <c:v>20491.5</c:v>
                </c:pt>
                <c:pt idx="143">
                  <c:v>20491.5</c:v>
                </c:pt>
                <c:pt idx="144">
                  <c:v>20499</c:v>
                </c:pt>
                <c:pt idx="145">
                  <c:v>20506</c:v>
                </c:pt>
                <c:pt idx="146">
                  <c:v>20506</c:v>
                </c:pt>
                <c:pt idx="147">
                  <c:v>20506</c:v>
                </c:pt>
                <c:pt idx="148">
                  <c:v>21278.5</c:v>
                </c:pt>
                <c:pt idx="149">
                  <c:v>21278.5</c:v>
                </c:pt>
                <c:pt idx="150">
                  <c:v>21278.5</c:v>
                </c:pt>
                <c:pt idx="151">
                  <c:v>21279</c:v>
                </c:pt>
                <c:pt idx="152">
                  <c:v>21279</c:v>
                </c:pt>
                <c:pt idx="153">
                  <c:v>21279</c:v>
                </c:pt>
                <c:pt idx="154">
                  <c:v>21323</c:v>
                </c:pt>
                <c:pt idx="155">
                  <c:v>21323</c:v>
                </c:pt>
                <c:pt idx="156">
                  <c:v>21381.5</c:v>
                </c:pt>
                <c:pt idx="157">
                  <c:v>21425.5</c:v>
                </c:pt>
                <c:pt idx="158">
                  <c:v>21428</c:v>
                </c:pt>
                <c:pt idx="159">
                  <c:v>22098</c:v>
                </c:pt>
                <c:pt idx="160">
                  <c:v>22168.5</c:v>
                </c:pt>
                <c:pt idx="161">
                  <c:v>22168.5</c:v>
                </c:pt>
                <c:pt idx="162">
                  <c:v>22168.5</c:v>
                </c:pt>
                <c:pt idx="163">
                  <c:v>22186</c:v>
                </c:pt>
                <c:pt idx="164">
                  <c:v>22186</c:v>
                </c:pt>
                <c:pt idx="165">
                  <c:v>22186</c:v>
                </c:pt>
                <c:pt idx="166">
                  <c:v>22220</c:v>
                </c:pt>
                <c:pt idx="167">
                  <c:v>22220</c:v>
                </c:pt>
                <c:pt idx="168">
                  <c:v>22220</c:v>
                </c:pt>
                <c:pt idx="169">
                  <c:v>22220</c:v>
                </c:pt>
                <c:pt idx="170">
                  <c:v>22222.5</c:v>
                </c:pt>
                <c:pt idx="171">
                  <c:v>22227.5</c:v>
                </c:pt>
                <c:pt idx="172">
                  <c:v>22237.5</c:v>
                </c:pt>
                <c:pt idx="173">
                  <c:v>22242</c:v>
                </c:pt>
                <c:pt idx="174">
                  <c:v>22247</c:v>
                </c:pt>
                <c:pt idx="175">
                  <c:v>22249.5</c:v>
                </c:pt>
                <c:pt idx="176">
                  <c:v>22252</c:v>
                </c:pt>
                <c:pt idx="177">
                  <c:v>22254</c:v>
                </c:pt>
                <c:pt idx="178">
                  <c:v>22269</c:v>
                </c:pt>
                <c:pt idx="179">
                  <c:v>22269</c:v>
                </c:pt>
                <c:pt idx="180">
                  <c:v>22274</c:v>
                </c:pt>
                <c:pt idx="181">
                  <c:v>22276.5</c:v>
                </c:pt>
                <c:pt idx="182">
                  <c:v>22283.5</c:v>
                </c:pt>
                <c:pt idx="183">
                  <c:v>22286</c:v>
                </c:pt>
                <c:pt idx="184">
                  <c:v>22288.5</c:v>
                </c:pt>
                <c:pt idx="185">
                  <c:v>22291</c:v>
                </c:pt>
                <c:pt idx="186">
                  <c:v>22296</c:v>
                </c:pt>
                <c:pt idx="187">
                  <c:v>22298</c:v>
                </c:pt>
                <c:pt idx="188">
                  <c:v>22300.5</c:v>
                </c:pt>
                <c:pt idx="189">
                  <c:v>22313</c:v>
                </c:pt>
                <c:pt idx="190">
                  <c:v>22318</c:v>
                </c:pt>
                <c:pt idx="191">
                  <c:v>22327.5</c:v>
                </c:pt>
                <c:pt idx="192">
                  <c:v>22330</c:v>
                </c:pt>
                <c:pt idx="193">
                  <c:v>22344.5</c:v>
                </c:pt>
                <c:pt idx="194">
                  <c:v>22352</c:v>
                </c:pt>
                <c:pt idx="195">
                  <c:v>22352</c:v>
                </c:pt>
                <c:pt idx="196">
                  <c:v>22354.5</c:v>
                </c:pt>
                <c:pt idx="197">
                  <c:v>22357</c:v>
                </c:pt>
                <c:pt idx="198">
                  <c:v>22362</c:v>
                </c:pt>
                <c:pt idx="199">
                  <c:v>22366.5</c:v>
                </c:pt>
                <c:pt idx="200">
                  <c:v>22366.5</c:v>
                </c:pt>
                <c:pt idx="201">
                  <c:v>22371.5</c:v>
                </c:pt>
                <c:pt idx="202">
                  <c:v>22374</c:v>
                </c:pt>
                <c:pt idx="203">
                  <c:v>22376.5</c:v>
                </c:pt>
                <c:pt idx="204">
                  <c:v>22388.5</c:v>
                </c:pt>
                <c:pt idx="205">
                  <c:v>22405.5</c:v>
                </c:pt>
                <c:pt idx="206">
                  <c:v>22420</c:v>
                </c:pt>
                <c:pt idx="207">
                  <c:v>22422.5</c:v>
                </c:pt>
                <c:pt idx="208">
                  <c:v>22432.5</c:v>
                </c:pt>
                <c:pt idx="209">
                  <c:v>22434.5</c:v>
                </c:pt>
                <c:pt idx="210">
                  <c:v>22437.5</c:v>
                </c:pt>
                <c:pt idx="211">
                  <c:v>22471</c:v>
                </c:pt>
                <c:pt idx="212">
                  <c:v>22824.5</c:v>
                </c:pt>
                <c:pt idx="213">
                  <c:v>22939</c:v>
                </c:pt>
                <c:pt idx="214">
                  <c:v>22963.5</c:v>
                </c:pt>
                <c:pt idx="215">
                  <c:v>22968.5</c:v>
                </c:pt>
                <c:pt idx="216">
                  <c:v>22971</c:v>
                </c:pt>
                <c:pt idx="217">
                  <c:v>22995.5</c:v>
                </c:pt>
                <c:pt idx="218">
                  <c:v>23027</c:v>
                </c:pt>
                <c:pt idx="219">
                  <c:v>23041.5</c:v>
                </c:pt>
                <c:pt idx="220">
                  <c:v>23083.5</c:v>
                </c:pt>
                <c:pt idx="221">
                  <c:v>23098</c:v>
                </c:pt>
                <c:pt idx="222">
                  <c:v>23100.5</c:v>
                </c:pt>
                <c:pt idx="223">
                  <c:v>23103</c:v>
                </c:pt>
                <c:pt idx="224">
                  <c:v>23105</c:v>
                </c:pt>
                <c:pt idx="225">
                  <c:v>23105.5</c:v>
                </c:pt>
                <c:pt idx="226">
                  <c:v>23107.5</c:v>
                </c:pt>
                <c:pt idx="227">
                  <c:v>23110</c:v>
                </c:pt>
                <c:pt idx="228">
                  <c:v>23125</c:v>
                </c:pt>
                <c:pt idx="229">
                  <c:v>23127.5</c:v>
                </c:pt>
                <c:pt idx="230">
                  <c:v>23132</c:v>
                </c:pt>
                <c:pt idx="231">
                  <c:v>23139.5</c:v>
                </c:pt>
                <c:pt idx="232">
                  <c:v>23147</c:v>
                </c:pt>
                <c:pt idx="233">
                  <c:v>23154</c:v>
                </c:pt>
                <c:pt idx="234">
                  <c:v>23156.5</c:v>
                </c:pt>
                <c:pt idx="235">
                  <c:v>23159</c:v>
                </c:pt>
                <c:pt idx="236">
                  <c:v>23166.5</c:v>
                </c:pt>
                <c:pt idx="237">
                  <c:v>23169</c:v>
                </c:pt>
                <c:pt idx="238">
                  <c:v>23171</c:v>
                </c:pt>
                <c:pt idx="239">
                  <c:v>23171.5</c:v>
                </c:pt>
                <c:pt idx="240">
                  <c:v>23188.5</c:v>
                </c:pt>
                <c:pt idx="241">
                  <c:v>23193</c:v>
                </c:pt>
                <c:pt idx="242">
                  <c:v>23195.5</c:v>
                </c:pt>
                <c:pt idx="243">
                  <c:v>23198</c:v>
                </c:pt>
                <c:pt idx="244">
                  <c:v>23205.5</c:v>
                </c:pt>
                <c:pt idx="245">
                  <c:v>23210.5</c:v>
                </c:pt>
                <c:pt idx="246">
                  <c:v>23213</c:v>
                </c:pt>
                <c:pt idx="247">
                  <c:v>23227.5</c:v>
                </c:pt>
                <c:pt idx="248">
                  <c:v>23239</c:v>
                </c:pt>
                <c:pt idx="249">
                  <c:v>23242</c:v>
                </c:pt>
                <c:pt idx="250">
                  <c:v>23261.5</c:v>
                </c:pt>
                <c:pt idx="251">
                  <c:v>23298</c:v>
                </c:pt>
                <c:pt idx="252">
                  <c:v>23300.5</c:v>
                </c:pt>
                <c:pt idx="253">
                  <c:v>23327.5</c:v>
                </c:pt>
                <c:pt idx="254">
                  <c:v>23330</c:v>
                </c:pt>
                <c:pt idx="255">
                  <c:v>23342</c:v>
                </c:pt>
                <c:pt idx="256">
                  <c:v>23342</c:v>
                </c:pt>
                <c:pt idx="257">
                  <c:v>23359</c:v>
                </c:pt>
                <c:pt idx="258">
                  <c:v>23386</c:v>
                </c:pt>
                <c:pt idx="259">
                  <c:v>23386</c:v>
                </c:pt>
                <c:pt idx="260">
                  <c:v>23795</c:v>
                </c:pt>
                <c:pt idx="261">
                  <c:v>23797.5</c:v>
                </c:pt>
                <c:pt idx="262">
                  <c:v>23817</c:v>
                </c:pt>
                <c:pt idx="263">
                  <c:v>23822</c:v>
                </c:pt>
                <c:pt idx="264">
                  <c:v>23831.5</c:v>
                </c:pt>
                <c:pt idx="265">
                  <c:v>23836.5</c:v>
                </c:pt>
                <c:pt idx="266">
                  <c:v>23946.5</c:v>
                </c:pt>
                <c:pt idx="267">
                  <c:v>23949</c:v>
                </c:pt>
                <c:pt idx="268">
                  <c:v>23951</c:v>
                </c:pt>
                <c:pt idx="269">
                  <c:v>23953.5</c:v>
                </c:pt>
                <c:pt idx="270">
                  <c:v>23956</c:v>
                </c:pt>
                <c:pt idx="271">
                  <c:v>23961</c:v>
                </c:pt>
                <c:pt idx="272">
                  <c:v>23963.5</c:v>
                </c:pt>
                <c:pt idx="273">
                  <c:v>24049</c:v>
                </c:pt>
                <c:pt idx="274">
                  <c:v>24912</c:v>
                </c:pt>
                <c:pt idx="275">
                  <c:v>25763</c:v>
                </c:pt>
                <c:pt idx="276">
                  <c:v>26753</c:v>
                </c:pt>
                <c:pt idx="277">
                  <c:v>27621</c:v>
                </c:pt>
                <c:pt idx="278">
                  <c:v>27713.5</c:v>
                </c:pt>
                <c:pt idx="279">
                  <c:v>27723.5</c:v>
                </c:pt>
                <c:pt idx="280">
                  <c:v>28376.5</c:v>
                </c:pt>
                <c:pt idx="281">
                  <c:v>28467</c:v>
                </c:pt>
                <c:pt idx="282">
                  <c:v>28467</c:v>
                </c:pt>
                <c:pt idx="283">
                  <c:v>28467</c:v>
                </c:pt>
                <c:pt idx="284">
                  <c:v>28594</c:v>
                </c:pt>
                <c:pt idx="285">
                  <c:v>28611</c:v>
                </c:pt>
                <c:pt idx="286">
                  <c:v>29313</c:v>
                </c:pt>
                <c:pt idx="287">
                  <c:v>29330</c:v>
                </c:pt>
                <c:pt idx="288">
                  <c:v>29354.5</c:v>
                </c:pt>
                <c:pt idx="289">
                  <c:v>29442.5</c:v>
                </c:pt>
                <c:pt idx="290">
                  <c:v>29442.5</c:v>
                </c:pt>
                <c:pt idx="291">
                  <c:v>29447.5</c:v>
                </c:pt>
                <c:pt idx="292">
                  <c:v>30129.5</c:v>
                </c:pt>
                <c:pt idx="293">
                  <c:v>30232</c:v>
                </c:pt>
                <c:pt idx="294">
                  <c:v>30237</c:v>
                </c:pt>
                <c:pt idx="295">
                  <c:v>31195.5</c:v>
                </c:pt>
                <c:pt idx="296">
                  <c:v>31234.5</c:v>
                </c:pt>
                <c:pt idx="297">
                  <c:v>31264</c:v>
                </c:pt>
                <c:pt idx="298">
                  <c:v>31941.5</c:v>
                </c:pt>
                <c:pt idx="299">
                  <c:v>31961</c:v>
                </c:pt>
                <c:pt idx="300">
                  <c:v>32005</c:v>
                </c:pt>
                <c:pt idx="301">
                  <c:v>32080.5</c:v>
                </c:pt>
                <c:pt idx="302">
                  <c:v>33034</c:v>
                </c:pt>
                <c:pt idx="303">
                  <c:v>33092.5</c:v>
                </c:pt>
                <c:pt idx="304">
                  <c:v>33775</c:v>
                </c:pt>
                <c:pt idx="305">
                  <c:v>33777.5</c:v>
                </c:pt>
                <c:pt idx="306">
                  <c:v>33789.5</c:v>
                </c:pt>
                <c:pt idx="307">
                  <c:v>33792</c:v>
                </c:pt>
                <c:pt idx="308">
                  <c:v>33836</c:v>
                </c:pt>
                <c:pt idx="309">
                  <c:v>33838.5</c:v>
                </c:pt>
                <c:pt idx="310">
                  <c:v>33863</c:v>
                </c:pt>
                <c:pt idx="311">
                  <c:v>33863</c:v>
                </c:pt>
                <c:pt idx="312">
                  <c:v>33865.5</c:v>
                </c:pt>
                <c:pt idx="313">
                  <c:v>33865.5</c:v>
                </c:pt>
                <c:pt idx="314">
                  <c:v>33865.5</c:v>
                </c:pt>
                <c:pt idx="315">
                  <c:v>33865.5</c:v>
                </c:pt>
                <c:pt idx="316">
                  <c:v>33868</c:v>
                </c:pt>
                <c:pt idx="317">
                  <c:v>33868</c:v>
                </c:pt>
                <c:pt idx="318">
                  <c:v>33868</c:v>
                </c:pt>
                <c:pt idx="319">
                  <c:v>33868</c:v>
                </c:pt>
                <c:pt idx="320">
                  <c:v>33904.5</c:v>
                </c:pt>
                <c:pt idx="321">
                  <c:v>33907</c:v>
                </c:pt>
                <c:pt idx="322">
                  <c:v>34543</c:v>
                </c:pt>
                <c:pt idx="323">
                  <c:v>34601.5</c:v>
                </c:pt>
                <c:pt idx="324">
                  <c:v>34601.5</c:v>
                </c:pt>
                <c:pt idx="325">
                  <c:v>34601.5</c:v>
                </c:pt>
                <c:pt idx="326">
                  <c:v>34641.5</c:v>
                </c:pt>
                <c:pt idx="327">
                  <c:v>34651</c:v>
                </c:pt>
                <c:pt idx="328">
                  <c:v>34662.5</c:v>
                </c:pt>
                <c:pt idx="329">
                  <c:v>34670</c:v>
                </c:pt>
                <c:pt idx="330">
                  <c:v>34733.5</c:v>
                </c:pt>
                <c:pt idx="331">
                  <c:v>34736</c:v>
                </c:pt>
                <c:pt idx="332">
                  <c:v>34736</c:v>
                </c:pt>
                <c:pt idx="333">
                  <c:v>34762.5</c:v>
                </c:pt>
                <c:pt idx="334">
                  <c:v>34765</c:v>
                </c:pt>
                <c:pt idx="335">
                  <c:v>34800</c:v>
                </c:pt>
                <c:pt idx="336">
                  <c:v>34809</c:v>
                </c:pt>
                <c:pt idx="337">
                  <c:v>34811.5</c:v>
                </c:pt>
                <c:pt idx="338">
                  <c:v>35428</c:v>
                </c:pt>
                <c:pt idx="339">
                  <c:v>35536</c:v>
                </c:pt>
                <c:pt idx="340">
                  <c:v>35542.5</c:v>
                </c:pt>
                <c:pt idx="341">
                  <c:v>35562</c:v>
                </c:pt>
                <c:pt idx="342">
                  <c:v>35572</c:v>
                </c:pt>
                <c:pt idx="343">
                  <c:v>35574.5</c:v>
                </c:pt>
                <c:pt idx="344">
                  <c:v>35682</c:v>
                </c:pt>
                <c:pt idx="345">
                  <c:v>35682</c:v>
                </c:pt>
                <c:pt idx="346">
                  <c:v>35682</c:v>
                </c:pt>
                <c:pt idx="347">
                  <c:v>36321</c:v>
                </c:pt>
                <c:pt idx="348">
                  <c:v>36442.5</c:v>
                </c:pt>
                <c:pt idx="349">
                  <c:v>36507</c:v>
                </c:pt>
                <c:pt idx="350">
                  <c:v>36630.5</c:v>
                </c:pt>
                <c:pt idx="351">
                  <c:v>36630.5</c:v>
                </c:pt>
                <c:pt idx="352">
                  <c:v>36630.5</c:v>
                </c:pt>
                <c:pt idx="353">
                  <c:v>38216</c:v>
                </c:pt>
                <c:pt idx="354">
                  <c:v>38438</c:v>
                </c:pt>
                <c:pt idx="355">
                  <c:v>39128</c:v>
                </c:pt>
                <c:pt idx="356">
                  <c:v>39198</c:v>
                </c:pt>
              </c:numCache>
            </c:numRef>
          </c:xVal>
          <c:yVal>
            <c:numRef>
              <c:f>'A (old)'!$O$21:$O$536</c:f>
              <c:numCache>
                <c:formatCode>General</c:formatCode>
                <c:ptCount val="516"/>
                <c:pt idx="36">
                  <c:v>-2.1433236062428501E-2</c:v>
                </c:pt>
                <c:pt idx="37">
                  <c:v>-2.1405208978048401E-2</c:v>
                </c:pt>
                <c:pt idx="38">
                  <c:v>-2.1377181893668301E-2</c:v>
                </c:pt>
                <c:pt idx="292">
                  <c:v>0.17570367005033843</c:v>
                </c:pt>
                <c:pt idx="293">
                  <c:v>0.17685278050992265</c:v>
                </c:pt>
                <c:pt idx="294">
                  <c:v>0.17690883467868285</c:v>
                </c:pt>
                <c:pt idx="295">
                  <c:v>0.18765441883001427</c:v>
                </c:pt>
                <c:pt idx="296">
                  <c:v>0.18809164134634387</c:v>
                </c:pt>
                <c:pt idx="297">
                  <c:v>0.18842236094202908</c:v>
                </c:pt>
                <c:pt idx="298">
                  <c:v>0.19601770080903691</c:v>
                </c:pt>
                <c:pt idx="299">
                  <c:v>0.19623631206720171</c:v>
                </c:pt>
                <c:pt idx="300">
                  <c:v>0.19672958875229157</c:v>
                </c:pt>
                <c:pt idx="301">
                  <c:v>0.19757600670057063</c:v>
                </c:pt>
                <c:pt idx="302">
                  <c:v>0.20826553668314185</c:v>
                </c:pt>
                <c:pt idx="303">
                  <c:v>0.20892137045763626</c:v>
                </c:pt>
                <c:pt idx="304">
                  <c:v>0.21657276449340429</c:v>
                </c:pt>
                <c:pt idx="305">
                  <c:v>0.21660079157778445</c:v>
                </c:pt>
                <c:pt idx="306">
                  <c:v>0.21673532158280889</c:v>
                </c:pt>
                <c:pt idx="307">
                  <c:v>0.21676334866718899</c:v>
                </c:pt>
                <c:pt idx="308">
                  <c:v>0.2172566253522788</c:v>
                </c:pt>
                <c:pt idx="309">
                  <c:v>0.21728465243665895</c:v>
                </c:pt>
                <c:pt idx="310">
                  <c:v>0.21755931786358396</c:v>
                </c:pt>
                <c:pt idx="311">
                  <c:v>0.21755931786358396</c:v>
                </c:pt>
                <c:pt idx="312">
                  <c:v>0.21758734494796406</c:v>
                </c:pt>
                <c:pt idx="313">
                  <c:v>0.21758734494796406</c:v>
                </c:pt>
                <c:pt idx="314">
                  <c:v>0.21758734494796406</c:v>
                </c:pt>
                <c:pt idx="315">
                  <c:v>0.21758734494796406</c:v>
                </c:pt>
                <c:pt idx="316">
                  <c:v>0.21761537203234416</c:v>
                </c:pt>
                <c:pt idx="317">
                  <c:v>0.21761537203234416</c:v>
                </c:pt>
                <c:pt idx="318">
                  <c:v>0.21761537203234416</c:v>
                </c:pt>
                <c:pt idx="319">
                  <c:v>0.21761537203234416</c:v>
                </c:pt>
                <c:pt idx="320">
                  <c:v>0.21802456746429366</c:v>
                </c:pt>
                <c:pt idx="321">
                  <c:v>0.21805259454867376</c:v>
                </c:pt>
                <c:pt idx="322">
                  <c:v>0.22518268481497189</c:v>
                </c:pt>
                <c:pt idx="323">
                  <c:v>0.2258385185894663</c:v>
                </c:pt>
                <c:pt idx="324">
                  <c:v>0.2258385185894663</c:v>
                </c:pt>
                <c:pt idx="325">
                  <c:v>0.2258385185894663</c:v>
                </c:pt>
                <c:pt idx="326">
                  <c:v>0.22628695193954795</c:v>
                </c:pt>
                <c:pt idx="327">
                  <c:v>0.22639345486019236</c:v>
                </c:pt>
                <c:pt idx="328">
                  <c:v>0.2265223794483408</c:v>
                </c:pt>
                <c:pt idx="329">
                  <c:v>0.2266064607014811</c:v>
                </c:pt>
                <c:pt idx="330">
                  <c:v>0.22731834864473571</c:v>
                </c:pt>
                <c:pt idx="331">
                  <c:v>0.22734637572911581</c:v>
                </c:pt>
                <c:pt idx="332">
                  <c:v>0.22734637572911581</c:v>
                </c:pt>
                <c:pt idx="333">
                  <c:v>0.22764346282354492</c:v>
                </c:pt>
                <c:pt idx="334">
                  <c:v>0.22767148990792502</c:v>
                </c:pt>
                <c:pt idx="335">
                  <c:v>0.22806386908924647</c:v>
                </c:pt>
                <c:pt idx="336">
                  <c:v>0.22816476659301482</c:v>
                </c:pt>
                <c:pt idx="337">
                  <c:v>0.22819279367739492</c:v>
                </c:pt>
                <c:pt idx="338">
                  <c:v>0.23510427268552825</c:v>
                </c:pt>
                <c:pt idx="339">
                  <c:v>0.23631504273074871</c:v>
                </c:pt>
                <c:pt idx="340">
                  <c:v>0.23638791315013696</c:v>
                </c:pt>
                <c:pt idx="341">
                  <c:v>0.23660652440830177</c:v>
                </c:pt>
                <c:pt idx="342">
                  <c:v>0.23671863274582222</c:v>
                </c:pt>
                <c:pt idx="343">
                  <c:v>0.23674665983020232</c:v>
                </c:pt>
                <c:pt idx="344">
                  <c:v>0.23795182445854673</c:v>
                </c:pt>
                <c:pt idx="345">
                  <c:v>0.23795182445854673</c:v>
                </c:pt>
                <c:pt idx="346">
                  <c:v>0.23795182445854673</c:v>
                </c:pt>
                <c:pt idx="347">
                  <c:v>0.24511554722610102</c:v>
                </c:pt>
                <c:pt idx="348">
                  <c:v>0.24647766352697398</c:v>
                </c:pt>
                <c:pt idx="349">
                  <c:v>0.24720076230398064</c:v>
                </c:pt>
                <c:pt idx="350">
                  <c:v>0.2485853002723577</c:v>
                </c:pt>
                <c:pt idx="351">
                  <c:v>0.2485853002723577</c:v>
                </c:pt>
                <c:pt idx="352">
                  <c:v>0.2485853002723577</c:v>
                </c:pt>
                <c:pt idx="353">
                  <c:v>0.2663600771862189</c:v>
                </c:pt>
                <c:pt idx="354">
                  <c:v>0.26884888227917203</c:v>
                </c:pt>
                <c:pt idx="355">
                  <c:v>0.27658435756808036</c:v>
                </c:pt>
                <c:pt idx="356">
                  <c:v>0.27736911593072328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8EE4-4662-80A9-8664EBF5D56E}"/>
            </c:ext>
          </c:extLst>
        </c:ser>
        <c:ser>
          <c:idx val="8"/>
          <c:order val="8"/>
          <c:tx>
            <c:strRef>
              <c:f>'A (old)'!$AB$1</c:f>
              <c:strCache>
                <c:ptCount val="1"/>
                <c:pt idx="0">
                  <c:v>Q.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(old)'!$AA$2:$AA$23</c:f>
              <c:numCache>
                <c:formatCode>General</c:formatCode>
                <c:ptCount val="22"/>
                <c:pt idx="0">
                  <c:v>-24000</c:v>
                </c:pt>
                <c:pt idx="1">
                  <c:v>-21000</c:v>
                </c:pt>
                <c:pt idx="2">
                  <c:v>-18000</c:v>
                </c:pt>
                <c:pt idx="3">
                  <c:v>-15000</c:v>
                </c:pt>
                <c:pt idx="4">
                  <c:v>-12000</c:v>
                </c:pt>
                <c:pt idx="5">
                  <c:v>-9000</c:v>
                </c:pt>
                <c:pt idx="6">
                  <c:v>-6000</c:v>
                </c:pt>
                <c:pt idx="7">
                  <c:v>-3000</c:v>
                </c:pt>
                <c:pt idx="8">
                  <c:v>0</c:v>
                </c:pt>
                <c:pt idx="9">
                  <c:v>3000</c:v>
                </c:pt>
                <c:pt idx="10">
                  <c:v>6000</c:v>
                </c:pt>
                <c:pt idx="11">
                  <c:v>9000</c:v>
                </c:pt>
                <c:pt idx="12">
                  <c:v>12000</c:v>
                </c:pt>
                <c:pt idx="13">
                  <c:v>15000</c:v>
                </c:pt>
                <c:pt idx="14">
                  <c:v>18000</c:v>
                </c:pt>
                <c:pt idx="15">
                  <c:v>21000</c:v>
                </c:pt>
                <c:pt idx="16">
                  <c:v>24000</c:v>
                </c:pt>
                <c:pt idx="17">
                  <c:v>27000</c:v>
                </c:pt>
                <c:pt idx="18">
                  <c:v>30000</c:v>
                </c:pt>
                <c:pt idx="19">
                  <c:v>33000</c:v>
                </c:pt>
                <c:pt idx="20">
                  <c:v>36000</c:v>
                </c:pt>
                <c:pt idx="21">
                  <c:v>39000</c:v>
                </c:pt>
              </c:numCache>
            </c:numRef>
          </c:xVal>
          <c:yVal>
            <c:numRef>
              <c:f>'A (old)'!$AB$2:$AB$23</c:f>
              <c:numCache>
                <c:formatCode>General</c:formatCode>
                <c:ptCount val="22"/>
                <c:pt idx="0">
                  <c:v>6.1928032218784984E-2</c:v>
                </c:pt>
                <c:pt idx="1">
                  <c:v>4.2511852927713492E-2</c:v>
                </c:pt>
                <c:pt idx="2">
                  <c:v>2.6096385604801087E-2</c:v>
                </c:pt>
                <c:pt idx="3">
                  <c:v>1.2681630250047777E-2</c:v>
                </c:pt>
                <c:pt idx="4">
                  <c:v>2.2675868634535502E-3</c:v>
                </c:pt>
                <c:pt idx="5">
                  <c:v>-5.1457445549815822E-3</c:v>
                </c:pt>
                <c:pt idx="6">
                  <c:v>-9.5583640052576239E-3</c:v>
                </c:pt>
                <c:pt idx="7">
                  <c:v>-1.0970271487374575E-2</c:v>
                </c:pt>
                <c:pt idx="8">
                  <c:v>-9.3814670013324351E-3</c:v>
                </c:pt>
                <c:pt idx="9">
                  <c:v>-4.7919505471312046E-3</c:v>
                </c:pt>
                <c:pt idx="10">
                  <c:v>2.7982778752291167E-3</c:v>
                </c:pt>
                <c:pt idx="11">
                  <c:v>1.3389218265748529E-2</c:v>
                </c:pt>
                <c:pt idx="12">
                  <c:v>2.6980870624427031E-2</c:v>
                </c:pt>
                <c:pt idx="13">
                  <c:v>4.3573234951264625E-2</c:v>
                </c:pt>
                <c:pt idx="14">
                  <c:v>6.3166311246261306E-2</c:v>
                </c:pt>
                <c:pt idx="15">
                  <c:v>8.5760099509417084E-2</c:v>
                </c:pt>
                <c:pt idx="16">
                  <c:v>0.11135459974073195</c:v>
                </c:pt>
                <c:pt idx="17">
                  <c:v>0.13994981194020592</c:v>
                </c:pt>
                <c:pt idx="18">
                  <c:v>0.17154573610783896</c:v>
                </c:pt>
                <c:pt idx="19">
                  <c:v>0.20614237224363111</c:v>
                </c:pt>
                <c:pt idx="20">
                  <c:v>0.24373972034758232</c:v>
                </c:pt>
                <c:pt idx="21">
                  <c:v>0.28433778041969265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8EE4-4662-80A9-8664EBF5D56E}"/>
            </c:ext>
          </c:extLst>
        </c:ser>
        <c:ser>
          <c:idx val="9"/>
          <c:order val="9"/>
          <c:tx>
            <c:strRef>
              <c:f>'A (old)'!$R$20</c:f>
              <c:strCache>
                <c:ptCount val="1"/>
                <c:pt idx="0">
                  <c:v>BAD</c:v>
                </c:pt>
              </c:strCache>
            </c:strRef>
          </c:tx>
          <c:spPr>
            <a:ln w="19050">
              <a:noFill/>
            </a:ln>
          </c:spPr>
          <c:marker>
            <c:symbol val="star"/>
            <c:size val="5"/>
            <c:spPr>
              <a:noFill/>
              <a:ln>
                <a:solidFill>
                  <a:srgbClr val="FFFF99"/>
                </a:solidFill>
                <a:prstDash val="solid"/>
              </a:ln>
            </c:spPr>
          </c:marker>
          <c:xVal>
            <c:numRef>
              <c:f>'A (old)'!$F$21:$F$536</c:f>
              <c:numCache>
                <c:formatCode>General</c:formatCode>
                <c:ptCount val="516"/>
                <c:pt idx="0">
                  <c:v>-21664.5</c:v>
                </c:pt>
                <c:pt idx="1">
                  <c:v>-9992</c:v>
                </c:pt>
                <c:pt idx="2">
                  <c:v>-9080</c:v>
                </c:pt>
                <c:pt idx="3">
                  <c:v>-9077.5</c:v>
                </c:pt>
                <c:pt idx="4">
                  <c:v>-7392.5</c:v>
                </c:pt>
                <c:pt idx="5">
                  <c:v>-2775</c:v>
                </c:pt>
                <c:pt idx="6">
                  <c:v>-254</c:v>
                </c:pt>
                <c:pt idx="7">
                  <c:v>-232</c:v>
                </c:pt>
                <c:pt idx="8">
                  <c:v>-229.5</c:v>
                </c:pt>
                <c:pt idx="9">
                  <c:v>-66</c:v>
                </c:pt>
                <c:pt idx="10">
                  <c:v>0</c:v>
                </c:pt>
                <c:pt idx="11">
                  <c:v>692</c:v>
                </c:pt>
                <c:pt idx="12">
                  <c:v>746</c:v>
                </c:pt>
                <c:pt idx="13">
                  <c:v>4384</c:v>
                </c:pt>
                <c:pt idx="14">
                  <c:v>4408.5</c:v>
                </c:pt>
                <c:pt idx="15">
                  <c:v>4447.5</c:v>
                </c:pt>
                <c:pt idx="16">
                  <c:v>4448</c:v>
                </c:pt>
                <c:pt idx="17">
                  <c:v>4460</c:v>
                </c:pt>
                <c:pt idx="18">
                  <c:v>4467</c:v>
                </c:pt>
                <c:pt idx="19">
                  <c:v>5310.5</c:v>
                </c:pt>
                <c:pt idx="20">
                  <c:v>5313</c:v>
                </c:pt>
                <c:pt idx="21">
                  <c:v>5342.5</c:v>
                </c:pt>
                <c:pt idx="22">
                  <c:v>6215.5</c:v>
                </c:pt>
                <c:pt idx="23">
                  <c:v>7142</c:v>
                </c:pt>
                <c:pt idx="24">
                  <c:v>7144.5</c:v>
                </c:pt>
                <c:pt idx="25">
                  <c:v>7993</c:v>
                </c:pt>
                <c:pt idx="26">
                  <c:v>8071</c:v>
                </c:pt>
                <c:pt idx="27">
                  <c:v>8088</c:v>
                </c:pt>
                <c:pt idx="28">
                  <c:v>8110</c:v>
                </c:pt>
                <c:pt idx="29">
                  <c:v>8829</c:v>
                </c:pt>
                <c:pt idx="30">
                  <c:v>9873</c:v>
                </c:pt>
                <c:pt idx="31">
                  <c:v>10677.5</c:v>
                </c:pt>
                <c:pt idx="32">
                  <c:v>11391.5</c:v>
                </c:pt>
                <c:pt idx="33">
                  <c:v>11411</c:v>
                </c:pt>
                <c:pt idx="34">
                  <c:v>11628.5</c:v>
                </c:pt>
                <c:pt idx="35">
                  <c:v>12494</c:v>
                </c:pt>
                <c:pt idx="36">
                  <c:v>12545</c:v>
                </c:pt>
                <c:pt idx="37">
                  <c:v>12547.5</c:v>
                </c:pt>
                <c:pt idx="38">
                  <c:v>12550</c:v>
                </c:pt>
                <c:pt idx="39">
                  <c:v>13391.5</c:v>
                </c:pt>
                <c:pt idx="40">
                  <c:v>13408.5</c:v>
                </c:pt>
                <c:pt idx="41">
                  <c:v>13411</c:v>
                </c:pt>
                <c:pt idx="42">
                  <c:v>13924.5</c:v>
                </c:pt>
                <c:pt idx="43">
                  <c:v>14103</c:v>
                </c:pt>
                <c:pt idx="44">
                  <c:v>14103</c:v>
                </c:pt>
                <c:pt idx="45">
                  <c:v>14105.5</c:v>
                </c:pt>
                <c:pt idx="46">
                  <c:v>14108</c:v>
                </c:pt>
                <c:pt idx="47">
                  <c:v>14132.5</c:v>
                </c:pt>
                <c:pt idx="48">
                  <c:v>14134.5</c:v>
                </c:pt>
                <c:pt idx="49">
                  <c:v>14137</c:v>
                </c:pt>
                <c:pt idx="50">
                  <c:v>14139.5</c:v>
                </c:pt>
                <c:pt idx="51">
                  <c:v>14144.5</c:v>
                </c:pt>
                <c:pt idx="52">
                  <c:v>14193.5</c:v>
                </c:pt>
                <c:pt idx="53">
                  <c:v>14208</c:v>
                </c:pt>
                <c:pt idx="54">
                  <c:v>14235</c:v>
                </c:pt>
                <c:pt idx="55">
                  <c:v>14235</c:v>
                </c:pt>
                <c:pt idx="56">
                  <c:v>14274</c:v>
                </c:pt>
                <c:pt idx="57">
                  <c:v>15073.5</c:v>
                </c:pt>
                <c:pt idx="58">
                  <c:v>15078.5</c:v>
                </c:pt>
                <c:pt idx="59">
                  <c:v>15098</c:v>
                </c:pt>
                <c:pt idx="60">
                  <c:v>15098</c:v>
                </c:pt>
                <c:pt idx="61">
                  <c:v>15147</c:v>
                </c:pt>
                <c:pt idx="62">
                  <c:v>15186</c:v>
                </c:pt>
                <c:pt idx="63">
                  <c:v>15205.5</c:v>
                </c:pt>
                <c:pt idx="64">
                  <c:v>15230</c:v>
                </c:pt>
                <c:pt idx="65">
                  <c:v>15247</c:v>
                </c:pt>
                <c:pt idx="66">
                  <c:v>15914.5</c:v>
                </c:pt>
                <c:pt idx="67">
                  <c:v>15917</c:v>
                </c:pt>
                <c:pt idx="68">
                  <c:v>15921.5</c:v>
                </c:pt>
                <c:pt idx="69">
                  <c:v>15922</c:v>
                </c:pt>
                <c:pt idx="70">
                  <c:v>16012.5</c:v>
                </c:pt>
                <c:pt idx="71">
                  <c:v>16012.5</c:v>
                </c:pt>
                <c:pt idx="72">
                  <c:v>16012.5</c:v>
                </c:pt>
                <c:pt idx="73">
                  <c:v>16025</c:v>
                </c:pt>
                <c:pt idx="74">
                  <c:v>16027.5</c:v>
                </c:pt>
                <c:pt idx="75">
                  <c:v>16034.5</c:v>
                </c:pt>
                <c:pt idx="76">
                  <c:v>16034.5</c:v>
                </c:pt>
                <c:pt idx="77">
                  <c:v>16034.5</c:v>
                </c:pt>
                <c:pt idx="78">
                  <c:v>16034.5</c:v>
                </c:pt>
                <c:pt idx="79">
                  <c:v>16171</c:v>
                </c:pt>
                <c:pt idx="80">
                  <c:v>16729</c:v>
                </c:pt>
                <c:pt idx="81">
                  <c:v>17638.5</c:v>
                </c:pt>
                <c:pt idx="82">
                  <c:v>17658</c:v>
                </c:pt>
                <c:pt idx="83">
                  <c:v>17738.5</c:v>
                </c:pt>
                <c:pt idx="84">
                  <c:v>17738.5</c:v>
                </c:pt>
                <c:pt idx="85">
                  <c:v>17772.5</c:v>
                </c:pt>
                <c:pt idx="86">
                  <c:v>17772.5</c:v>
                </c:pt>
                <c:pt idx="87">
                  <c:v>17790</c:v>
                </c:pt>
                <c:pt idx="88">
                  <c:v>17814</c:v>
                </c:pt>
                <c:pt idx="89">
                  <c:v>17814</c:v>
                </c:pt>
                <c:pt idx="90">
                  <c:v>17819</c:v>
                </c:pt>
                <c:pt idx="91">
                  <c:v>18628.5</c:v>
                </c:pt>
                <c:pt idx="92">
                  <c:v>18628.5</c:v>
                </c:pt>
                <c:pt idx="93">
                  <c:v>18633.5</c:v>
                </c:pt>
                <c:pt idx="94">
                  <c:v>18633.5</c:v>
                </c:pt>
                <c:pt idx="95">
                  <c:v>18640.5</c:v>
                </c:pt>
                <c:pt idx="96">
                  <c:v>18640.5</c:v>
                </c:pt>
                <c:pt idx="97">
                  <c:v>18643</c:v>
                </c:pt>
                <c:pt idx="98">
                  <c:v>18643</c:v>
                </c:pt>
                <c:pt idx="99">
                  <c:v>18680</c:v>
                </c:pt>
                <c:pt idx="100">
                  <c:v>18682</c:v>
                </c:pt>
                <c:pt idx="101">
                  <c:v>18682</c:v>
                </c:pt>
                <c:pt idx="102">
                  <c:v>18684.5</c:v>
                </c:pt>
                <c:pt idx="103">
                  <c:v>18684.5</c:v>
                </c:pt>
                <c:pt idx="104">
                  <c:v>18687</c:v>
                </c:pt>
                <c:pt idx="105">
                  <c:v>18687</c:v>
                </c:pt>
                <c:pt idx="106">
                  <c:v>18689.5</c:v>
                </c:pt>
                <c:pt idx="107">
                  <c:v>18689.5</c:v>
                </c:pt>
                <c:pt idx="108">
                  <c:v>18697</c:v>
                </c:pt>
                <c:pt idx="109">
                  <c:v>18729</c:v>
                </c:pt>
                <c:pt idx="110">
                  <c:v>18758</c:v>
                </c:pt>
                <c:pt idx="111">
                  <c:v>18758</c:v>
                </c:pt>
                <c:pt idx="112">
                  <c:v>18758</c:v>
                </c:pt>
                <c:pt idx="113">
                  <c:v>18758</c:v>
                </c:pt>
                <c:pt idx="114">
                  <c:v>18758</c:v>
                </c:pt>
                <c:pt idx="115">
                  <c:v>18763</c:v>
                </c:pt>
                <c:pt idx="116">
                  <c:v>18763</c:v>
                </c:pt>
                <c:pt idx="117">
                  <c:v>18780</c:v>
                </c:pt>
                <c:pt idx="118">
                  <c:v>19350</c:v>
                </c:pt>
                <c:pt idx="119">
                  <c:v>19350</c:v>
                </c:pt>
                <c:pt idx="120">
                  <c:v>19538</c:v>
                </c:pt>
                <c:pt idx="121">
                  <c:v>19538</c:v>
                </c:pt>
                <c:pt idx="122">
                  <c:v>19540.5</c:v>
                </c:pt>
                <c:pt idx="123">
                  <c:v>19540.5</c:v>
                </c:pt>
                <c:pt idx="124">
                  <c:v>19577</c:v>
                </c:pt>
                <c:pt idx="125">
                  <c:v>19577</c:v>
                </c:pt>
                <c:pt idx="126">
                  <c:v>19579.5</c:v>
                </c:pt>
                <c:pt idx="127">
                  <c:v>19579.5</c:v>
                </c:pt>
                <c:pt idx="128">
                  <c:v>19606.5</c:v>
                </c:pt>
                <c:pt idx="129">
                  <c:v>19623.5</c:v>
                </c:pt>
                <c:pt idx="130">
                  <c:v>19628.5</c:v>
                </c:pt>
                <c:pt idx="131">
                  <c:v>19628.5</c:v>
                </c:pt>
                <c:pt idx="132">
                  <c:v>19631</c:v>
                </c:pt>
                <c:pt idx="133">
                  <c:v>19638</c:v>
                </c:pt>
                <c:pt idx="134">
                  <c:v>19638</c:v>
                </c:pt>
                <c:pt idx="135">
                  <c:v>19687</c:v>
                </c:pt>
                <c:pt idx="136">
                  <c:v>19687</c:v>
                </c:pt>
                <c:pt idx="137">
                  <c:v>20367</c:v>
                </c:pt>
                <c:pt idx="138">
                  <c:v>20367</c:v>
                </c:pt>
                <c:pt idx="139">
                  <c:v>20433</c:v>
                </c:pt>
                <c:pt idx="140">
                  <c:v>20433</c:v>
                </c:pt>
                <c:pt idx="141">
                  <c:v>20491.5</c:v>
                </c:pt>
                <c:pt idx="142">
                  <c:v>20491.5</c:v>
                </c:pt>
                <c:pt idx="143">
                  <c:v>20491.5</c:v>
                </c:pt>
                <c:pt idx="144">
                  <c:v>20499</c:v>
                </c:pt>
                <c:pt idx="145">
                  <c:v>20506</c:v>
                </c:pt>
                <c:pt idx="146">
                  <c:v>20506</c:v>
                </c:pt>
                <c:pt idx="147">
                  <c:v>20506</c:v>
                </c:pt>
                <c:pt idx="148">
                  <c:v>21278.5</c:v>
                </c:pt>
                <c:pt idx="149">
                  <c:v>21278.5</c:v>
                </c:pt>
                <c:pt idx="150">
                  <c:v>21278.5</c:v>
                </c:pt>
                <c:pt idx="151">
                  <c:v>21279</c:v>
                </c:pt>
                <c:pt idx="152">
                  <c:v>21279</c:v>
                </c:pt>
                <c:pt idx="153">
                  <c:v>21279</c:v>
                </c:pt>
                <c:pt idx="154">
                  <c:v>21323</c:v>
                </c:pt>
                <c:pt idx="155">
                  <c:v>21323</c:v>
                </c:pt>
                <c:pt idx="156">
                  <c:v>21381.5</c:v>
                </c:pt>
                <c:pt idx="157">
                  <c:v>21425.5</c:v>
                </c:pt>
                <c:pt idx="158">
                  <c:v>21428</c:v>
                </c:pt>
                <c:pt idx="159">
                  <c:v>22098</c:v>
                </c:pt>
                <c:pt idx="160">
                  <c:v>22168.5</c:v>
                </c:pt>
                <c:pt idx="161">
                  <c:v>22168.5</c:v>
                </c:pt>
                <c:pt idx="162">
                  <c:v>22168.5</c:v>
                </c:pt>
                <c:pt idx="163">
                  <c:v>22186</c:v>
                </c:pt>
                <c:pt idx="164">
                  <c:v>22186</c:v>
                </c:pt>
                <c:pt idx="165">
                  <c:v>22186</c:v>
                </c:pt>
                <c:pt idx="166">
                  <c:v>22220</c:v>
                </c:pt>
                <c:pt idx="167">
                  <c:v>22220</c:v>
                </c:pt>
                <c:pt idx="168">
                  <c:v>22220</c:v>
                </c:pt>
                <c:pt idx="169">
                  <c:v>22220</c:v>
                </c:pt>
                <c:pt idx="170">
                  <c:v>22222.5</c:v>
                </c:pt>
                <c:pt idx="171">
                  <c:v>22227.5</c:v>
                </c:pt>
                <c:pt idx="172">
                  <c:v>22237.5</c:v>
                </c:pt>
                <c:pt idx="173">
                  <c:v>22242</c:v>
                </c:pt>
                <c:pt idx="174">
                  <c:v>22247</c:v>
                </c:pt>
                <c:pt idx="175">
                  <c:v>22249.5</c:v>
                </c:pt>
                <c:pt idx="176">
                  <c:v>22252</c:v>
                </c:pt>
                <c:pt idx="177">
                  <c:v>22254</c:v>
                </c:pt>
                <c:pt idx="178">
                  <c:v>22269</c:v>
                </c:pt>
                <c:pt idx="179">
                  <c:v>22269</c:v>
                </c:pt>
                <c:pt idx="180">
                  <c:v>22274</c:v>
                </c:pt>
                <c:pt idx="181">
                  <c:v>22276.5</c:v>
                </c:pt>
                <c:pt idx="182">
                  <c:v>22283.5</c:v>
                </c:pt>
                <c:pt idx="183">
                  <c:v>22286</c:v>
                </c:pt>
                <c:pt idx="184">
                  <c:v>22288.5</c:v>
                </c:pt>
                <c:pt idx="185">
                  <c:v>22291</c:v>
                </c:pt>
                <c:pt idx="186">
                  <c:v>22296</c:v>
                </c:pt>
                <c:pt idx="187">
                  <c:v>22298</c:v>
                </c:pt>
                <c:pt idx="188">
                  <c:v>22300.5</c:v>
                </c:pt>
                <c:pt idx="189">
                  <c:v>22313</c:v>
                </c:pt>
                <c:pt idx="190">
                  <c:v>22318</c:v>
                </c:pt>
                <c:pt idx="191">
                  <c:v>22327.5</c:v>
                </c:pt>
                <c:pt idx="192">
                  <c:v>22330</c:v>
                </c:pt>
                <c:pt idx="193">
                  <c:v>22344.5</c:v>
                </c:pt>
                <c:pt idx="194">
                  <c:v>22352</c:v>
                </c:pt>
                <c:pt idx="195">
                  <c:v>22352</c:v>
                </c:pt>
                <c:pt idx="196">
                  <c:v>22354.5</c:v>
                </c:pt>
                <c:pt idx="197">
                  <c:v>22357</c:v>
                </c:pt>
                <c:pt idx="198">
                  <c:v>22362</c:v>
                </c:pt>
                <c:pt idx="199">
                  <c:v>22366.5</c:v>
                </c:pt>
                <c:pt idx="200">
                  <c:v>22366.5</c:v>
                </c:pt>
                <c:pt idx="201">
                  <c:v>22371.5</c:v>
                </c:pt>
                <c:pt idx="202">
                  <c:v>22374</c:v>
                </c:pt>
                <c:pt idx="203">
                  <c:v>22376.5</c:v>
                </c:pt>
                <c:pt idx="204">
                  <c:v>22388.5</c:v>
                </c:pt>
                <c:pt idx="205">
                  <c:v>22405.5</c:v>
                </c:pt>
                <c:pt idx="206">
                  <c:v>22420</c:v>
                </c:pt>
                <c:pt idx="207">
                  <c:v>22422.5</c:v>
                </c:pt>
                <c:pt idx="208">
                  <c:v>22432.5</c:v>
                </c:pt>
                <c:pt idx="209">
                  <c:v>22434.5</c:v>
                </c:pt>
                <c:pt idx="210">
                  <c:v>22437.5</c:v>
                </c:pt>
                <c:pt idx="211">
                  <c:v>22471</c:v>
                </c:pt>
                <c:pt idx="212">
                  <c:v>22824.5</c:v>
                </c:pt>
                <c:pt idx="213">
                  <c:v>22939</c:v>
                </c:pt>
                <c:pt idx="214">
                  <c:v>22963.5</c:v>
                </c:pt>
                <c:pt idx="215">
                  <c:v>22968.5</c:v>
                </c:pt>
                <c:pt idx="216">
                  <c:v>22971</c:v>
                </c:pt>
                <c:pt idx="217">
                  <c:v>22995.5</c:v>
                </c:pt>
                <c:pt idx="218">
                  <c:v>23027</c:v>
                </c:pt>
                <c:pt idx="219">
                  <c:v>23041.5</c:v>
                </c:pt>
                <c:pt idx="220">
                  <c:v>23083.5</c:v>
                </c:pt>
                <c:pt idx="221">
                  <c:v>23098</c:v>
                </c:pt>
                <c:pt idx="222">
                  <c:v>23100.5</c:v>
                </c:pt>
                <c:pt idx="223">
                  <c:v>23103</c:v>
                </c:pt>
                <c:pt idx="224">
                  <c:v>23105</c:v>
                </c:pt>
                <c:pt idx="225">
                  <c:v>23105.5</c:v>
                </c:pt>
                <c:pt idx="226">
                  <c:v>23107.5</c:v>
                </c:pt>
                <c:pt idx="227">
                  <c:v>23110</c:v>
                </c:pt>
                <c:pt idx="228">
                  <c:v>23125</c:v>
                </c:pt>
                <c:pt idx="229">
                  <c:v>23127.5</c:v>
                </c:pt>
                <c:pt idx="230">
                  <c:v>23132</c:v>
                </c:pt>
                <c:pt idx="231">
                  <c:v>23139.5</c:v>
                </c:pt>
                <c:pt idx="232">
                  <c:v>23147</c:v>
                </c:pt>
                <c:pt idx="233">
                  <c:v>23154</c:v>
                </c:pt>
                <c:pt idx="234">
                  <c:v>23156.5</c:v>
                </c:pt>
                <c:pt idx="235">
                  <c:v>23159</c:v>
                </c:pt>
                <c:pt idx="236">
                  <c:v>23166.5</c:v>
                </c:pt>
                <c:pt idx="237">
                  <c:v>23169</c:v>
                </c:pt>
                <c:pt idx="238">
                  <c:v>23171</c:v>
                </c:pt>
                <c:pt idx="239">
                  <c:v>23171.5</c:v>
                </c:pt>
                <c:pt idx="240">
                  <c:v>23188.5</c:v>
                </c:pt>
                <c:pt idx="241">
                  <c:v>23193</c:v>
                </c:pt>
                <c:pt idx="242">
                  <c:v>23195.5</c:v>
                </c:pt>
                <c:pt idx="243">
                  <c:v>23198</c:v>
                </c:pt>
                <c:pt idx="244">
                  <c:v>23205.5</c:v>
                </c:pt>
                <c:pt idx="245">
                  <c:v>23210.5</c:v>
                </c:pt>
                <c:pt idx="246">
                  <c:v>23213</c:v>
                </c:pt>
                <c:pt idx="247">
                  <c:v>23227.5</c:v>
                </c:pt>
                <c:pt idx="248">
                  <c:v>23239</c:v>
                </c:pt>
                <c:pt idx="249">
                  <c:v>23242</c:v>
                </c:pt>
                <c:pt idx="250">
                  <c:v>23261.5</c:v>
                </c:pt>
                <c:pt idx="251">
                  <c:v>23298</c:v>
                </c:pt>
                <c:pt idx="252">
                  <c:v>23300.5</c:v>
                </c:pt>
                <c:pt idx="253">
                  <c:v>23327.5</c:v>
                </c:pt>
                <c:pt idx="254">
                  <c:v>23330</c:v>
                </c:pt>
                <c:pt idx="255">
                  <c:v>23342</c:v>
                </c:pt>
                <c:pt idx="256">
                  <c:v>23342</c:v>
                </c:pt>
                <c:pt idx="257">
                  <c:v>23359</c:v>
                </c:pt>
                <c:pt idx="258">
                  <c:v>23386</c:v>
                </c:pt>
                <c:pt idx="259">
                  <c:v>23386</c:v>
                </c:pt>
                <c:pt idx="260">
                  <c:v>23795</c:v>
                </c:pt>
                <c:pt idx="261">
                  <c:v>23797.5</c:v>
                </c:pt>
                <c:pt idx="262">
                  <c:v>23817</c:v>
                </c:pt>
                <c:pt idx="263">
                  <c:v>23822</c:v>
                </c:pt>
                <c:pt idx="264">
                  <c:v>23831.5</c:v>
                </c:pt>
                <c:pt idx="265">
                  <c:v>23836.5</c:v>
                </c:pt>
                <c:pt idx="266">
                  <c:v>23946.5</c:v>
                </c:pt>
                <c:pt idx="267">
                  <c:v>23949</c:v>
                </c:pt>
                <c:pt idx="268">
                  <c:v>23951</c:v>
                </c:pt>
                <c:pt idx="269">
                  <c:v>23953.5</c:v>
                </c:pt>
                <c:pt idx="270">
                  <c:v>23956</c:v>
                </c:pt>
                <c:pt idx="271">
                  <c:v>23961</c:v>
                </c:pt>
                <c:pt idx="272">
                  <c:v>23963.5</c:v>
                </c:pt>
                <c:pt idx="273">
                  <c:v>24049</c:v>
                </c:pt>
                <c:pt idx="274">
                  <c:v>24912</c:v>
                </c:pt>
                <c:pt idx="275">
                  <c:v>25763</c:v>
                </c:pt>
                <c:pt idx="276">
                  <c:v>26753</c:v>
                </c:pt>
                <c:pt idx="277">
                  <c:v>27621</c:v>
                </c:pt>
                <c:pt idx="278">
                  <c:v>27713.5</c:v>
                </c:pt>
                <c:pt idx="279">
                  <c:v>27723.5</c:v>
                </c:pt>
                <c:pt idx="280">
                  <c:v>28376.5</c:v>
                </c:pt>
                <c:pt idx="281">
                  <c:v>28467</c:v>
                </c:pt>
                <c:pt idx="282">
                  <c:v>28467</c:v>
                </c:pt>
                <c:pt idx="283">
                  <c:v>28467</c:v>
                </c:pt>
                <c:pt idx="284">
                  <c:v>28594</c:v>
                </c:pt>
                <c:pt idx="285">
                  <c:v>28611</c:v>
                </c:pt>
                <c:pt idx="286">
                  <c:v>29313</c:v>
                </c:pt>
                <c:pt idx="287">
                  <c:v>29330</c:v>
                </c:pt>
                <c:pt idx="288">
                  <c:v>29354.5</c:v>
                </c:pt>
                <c:pt idx="289">
                  <c:v>29442.5</c:v>
                </c:pt>
                <c:pt idx="290">
                  <c:v>29442.5</c:v>
                </c:pt>
                <c:pt idx="291">
                  <c:v>29447.5</c:v>
                </c:pt>
                <c:pt idx="292">
                  <c:v>30129.5</c:v>
                </c:pt>
                <c:pt idx="293">
                  <c:v>30232</c:v>
                </c:pt>
                <c:pt idx="294">
                  <c:v>30237</c:v>
                </c:pt>
                <c:pt idx="295">
                  <c:v>31195.5</c:v>
                </c:pt>
                <c:pt idx="296">
                  <c:v>31234.5</c:v>
                </c:pt>
                <c:pt idx="297">
                  <c:v>31264</c:v>
                </c:pt>
                <c:pt idx="298">
                  <c:v>31941.5</c:v>
                </c:pt>
                <c:pt idx="299">
                  <c:v>31961</c:v>
                </c:pt>
                <c:pt idx="300">
                  <c:v>32005</c:v>
                </c:pt>
                <c:pt idx="301">
                  <c:v>32080.5</c:v>
                </c:pt>
                <c:pt idx="302">
                  <c:v>33034</c:v>
                </c:pt>
                <c:pt idx="303">
                  <c:v>33092.5</c:v>
                </c:pt>
                <c:pt idx="304">
                  <c:v>33775</c:v>
                </c:pt>
                <c:pt idx="305">
                  <c:v>33777.5</c:v>
                </c:pt>
                <c:pt idx="306">
                  <c:v>33789.5</c:v>
                </c:pt>
                <c:pt idx="307">
                  <c:v>33792</c:v>
                </c:pt>
                <c:pt idx="308">
                  <c:v>33836</c:v>
                </c:pt>
                <c:pt idx="309">
                  <c:v>33838.5</c:v>
                </c:pt>
                <c:pt idx="310">
                  <c:v>33863</c:v>
                </c:pt>
                <c:pt idx="311">
                  <c:v>33863</c:v>
                </c:pt>
                <c:pt idx="312">
                  <c:v>33865.5</c:v>
                </c:pt>
                <c:pt idx="313">
                  <c:v>33865.5</c:v>
                </c:pt>
                <c:pt idx="314">
                  <c:v>33865.5</c:v>
                </c:pt>
                <c:pt idx="315">
                  <c:v>33865.5</c:v>
                </c:pt>
                <c:pt idx="316">
                  <c:v>33868</c:v>
                </c:pt>
                <c:pt idx="317">
                  <c:v>33868</c:v>
                </c:pt>
                <c:pt idx="318">
                  <c:v>33868</c:v>
                </c:pt>
                <c:pt idx="319">
                  <c:v>33868</c:v>
                </c:pt>
                <c:pt idx="320">
                  <c:v>33904.5</c:v>
                </c:pt>
                <c:pt idx="321">
                  <c:v>33907</c:v>
                </c:pt>
                <c:pt idx="322">
                  <c:v>34543</c:v>
                </c:pt>
                <c:pt idx="323">
                  <c:v>34601.5</c:v>
                </c:pt>
                <c:pt idx="324">
                  <c:v>34601.5</c:v>
                </c:pt>
                <c:pt idx="325">
                  <c:v>34601.5</c:v>
                </c:pt>
                <c:pt idx="326">
                  <c:v>34641.5</c:v>
                </c:pt>
                <c:pt idx="327">
                  <c:v>34651</c:v>
                </c:pt>
                <c:pt idx="328">
                  <c:v>34662.5</c:v>
                </c:pt>
                <c:pt idx="329">
                  <c:v>34670</c:v>
                </c:pt>
                <c:pt idx="330">
                  <c:v>34733.5</c:v>
                </c:pt>
                <c:pt idx="331">
                  <c:v>34736</c:v>
                </c:pt>
                <c:pt idx="332">
                  <c:v>34736</c:v>
                </c:pt>
                <c:pt idx="333">
                  <c:v>34762.5</c:v>
                </c:pt>
                <c:pt idx="334">
                  <c:v>34765</c:v>
                </c:pt>
                <c:pt idx="335">
                  <c:v>34800</c:v>
                </c:pt>
                <c:pt idx="336">
                  <c:v>34809</c:v>
                </c:pt>
                <c:pt idx="337">
                  <c:v>34811.5</c:v>
                </c:pt>
                <c:pt idx="338">
                  <c:v>35428</c:v>
                </c:pt>
                <c:pt idx="339">
                  <c:v>35536</c:v>
                </c:pt>
                <c:pt idx="340">
                  <c:v>35542.5</c:v>
                </c:pt>
                <c:pt idx="341">
                  <c:v>35562</c:v>
                </c:pt>
                <c:pt idx="342">
                  <c:v>35572</c:v>
                </c:pt>
                <c:pt idx="343">
                  <c:v>35574.5</c:v>
                </c:pt>
                <c:pt idx="344">
                  <c:v>35682</c:v>
                </c:pt>
                <c:pt idx="345">
                  <c:v>35682</c:v>
                </c:pt>
                <c:pt idx="346">
                  <c:v>35682</c:v>
                </c:pt>
                <c:pt idx="347">
                  <c:v>36321</c:v>
                </c:pt>
                <c:pt idx="348">
                  <c:v>36442.5</c:v>
                </c:pt>
                <c:pt idx="349">
                  <c:v>36507</c:v>
                </c:pt>
                <c:pt idx="350">
                  <c:v>36630.5</c:v>
                </c:pt>
                <c:pt idx="351">
                  <c:v>36630.5</c:v>
                </c:pt>
                <c:pt idx="352">
                  <c:v>36630.5</c:v>
                </c:pt>
                <c:pt idx="353">
                  <c:v>38216</c:v>
                </c:pt>
                <c:pt idx="354">
                  <c:v>38438</c:v>
                </c:pt>
                <c:pt idx="355">
                  <c:v>39128</c:v>
                </c:pt>
                <c:pt idx="356">
                  <c:v>39198</c:v>
                </c:pt>
              </c:numCache>
            </c:numRef>
          </c:xVal>
          <c:yVal>
            <c:numRef>
              <c:f>'A (old)'!$R$21:$R$536</c:f>
              <c:numCache>
                <c:formatCode>General</c:formatCode>
                <c:ptCount val="516"/>
                <c:pt idx="16">
                  <c:v>8.1916639996052254E-2</c:v>
                </c:pt>
                <c:pt idx="39">
                  <c:v>-3.872778000368271E-2</c:v>
                </c:pt>
                <c:pt idx="177">
                  <c:v>0.30524871999659808</c:v>
                </c:pt>
                <c:pt idx="187">
                  <c:v>0.30545463999442291</c:v>
                </c:pt>
                <c:pt idx="188">
                  <c:v>0.30496633999428013</c:v>
                </c:pt>
                <c:pt idx="206">
                  <c:v>0.30202559999452205</c:v>
                </c:pt>
                <c:pt idx="207">
                  <c:v>0.30653729999903589</c:v>
                </c:pt>
                <c:pt idx="209">
                  <c:v>0.30659345999447396</c:v>
                </c:pt>
                <c:pt idx="211">
                  <c:v>0.30226427999878069</c:v>
                </c:pt>
                <c:pt idx="248">
                  <c:v>0.30585851999785518</c:v>
                </c:pt>
                <c:pt idx="297">
                  <c:v>0.15631551999831572</c:v>
                </c:pt>
                <c:pt idx="310">
                  <c:v>0.1706188399984967</c:v>
                </c:pt>
                <c:pt idx="311">
                  <c:v>0.17551883999840356</c:v>
                </c:pt>
                <c:pt idx="312">
                  <c:v>0.19180053999298252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8EE4-4662-80A9-8664EBF5D5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13589704"/>
        <c:axId val="1"/>
      </c:scatterChart>
      <c:valAx>
        <c:axId val="513589704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1830161054172763"/>
              <c:y val="0.8932939632545930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0.3"/>
          <c:min val="-0.0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5636896046852125E-2"/>
              <c:y val="0.4329274694321745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13589704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4.3923865300146414E-2"/>
          <c:y val="0.89939152423020285"/>
          <c:w val="0.97071742313323583"/>
          <c:h val="0.96036713398630047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V839 Oph - Residuals</a:t>
            </a:r>
          </a:p>
        </c:rich>
      </c:tx>
      <c:layout>
        <c:manualLayout>
          <c:xMode val="edge"/>
          <c:yMode val="edge"/>
          <c:x val="0.37026239067055394"/>
          <c:y val="4.950495049504950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57725947521866"/>
          <c:y val="0.25742657225457743"/>
          <c:w val="0.80612244897959184"/>
          <c:h val="0.53795552919866829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(old)'!$W$20</c:f>
              <c:strCache>
                <c:ptCount val="1"/>
                <c:pt idx="0">
                  <c:v>Residuals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'A (old)'!$F$21:$F$536</c:f>
              <c:numCache>
                <c:formatCode>General</c:formatCode>
                <c:ptCount val="516"/>
                <c:pt idx="0">
                  <c:v>-21664.5</c:v>
                </c:pt>
                <c:pt idx="1">
                  <c:v>-9992</c:v>
                </c:pt>
                <c:pt idx="2">
                  <c:v>-9080</c:v>
                </c:pt>
                <c:pt idx="3">
                  <c:v>-9077.5</c:v>
                </c:pt>
                <c:pt idx="4">
                  <c:v>-7392.5</c:v>
                </c:pt>
                <c:pt idx="5">
                  <c:v>-2775</c:v>
                </c:pt>
                <c:pt idx="6">
                  <c:v>-254</c:v>
                </c:pt>
                <c:pt idx="7">
                  <c:v>-232</c:v>
                </c:pt>
                <c:pt idx="8">
                  <c:v>-229.5</c:v>
                </c:pt>
                <c:pt idx="9">
                  <c:v>-66</c:v>
                </c:pt>
                <c:pt idx="10">
                  <c:v>0</c:v>
                </c:pt>
                <c:pt idx="11">
                  <c:v>692</c:v>
                </c:pt>
                <c:pt idx="12">
                  <c:v>746</c:v>
                </c:pt>
                <c:pt idx="13">
                  <c:v>4384</c:v>
                </c:pt>
                <c:pt idx="14">
                  <c:v>4408.5</c:v>
                </c:pt>
                <c:pt idx="15">
                  <c:v>4447.5</c:v>
                </c:pt>
                <c:pt idx="16">
                  <c:v>4448</c:v>
                </c:pt>
                <c:pt idx="17">
                  <c:v>4460</c:v>
                </c:pt>
                <c:pt idx="18">
                  <c:v>4467</c:v>
                </c:pt>
                <c:pt idx="19">
                  <c:v>5310.5</c:v>
                </c:pt>
                <c:pt idx="20">
                  <c:v>5313</c:v>
                </c:pt>
                <c:pt idx="21">
                  <c:v>5342.5</c:v>
                </c:pt>
                <c:pt idx="22">
                  <c:v>6215.5</c:v>
                </c:pt>
                <c:pt idx="23">
                  <c:v>7142</c:v>
                </c:pt>
                <c:pt idx="24">
                  <c:v>7144.5</c:v>
                </c:pt>
                <c:pt idx="25">
                  <c:v>7993</c:v>
                </c:pt>
                <c:pt idx="26">
                  <c:v>8071</c:v>
                </c:pt>
                <c:pt idx="27">
                  <c:v>8088</c:v>
                </c:pt>
                <c:pt idx="28">
                  <c:v>8110</c:v>
                </c:pt>
                <c:pt idx="29">
                  <c:v>8829</c:v>
                </c:pt>
                <c:pt idx="30">
                  <c:v>9873</c:v>
                </c:pt>
                <c:pt idx="31">
                  <c:v>10677.5</c:v>
                </c:pt>
                <c:pt idx="32">
                  <c:v>11391.5</c:v>
                </c:pt>
                <c:pt idx="33">
                  <c:v>11411</c:v>
                </c:pt>
                <c:pt idx="34">
                  <c:v>11628.5</c:v>
                </c:pt>
                <c:pt idx="35">
                  <c:v>12494</c:v>
                </c:pt>
                <c:pt idx="36">
                  <c:v>12545</c:v>
                </c:pt>
                <c:pt idx="37">
                  <c:v>12547.5</c:v>
                </c:pt>
                <c:pt idx="38">
                  <c:v>12550</c:v>
                </c:pt>
                <c:pt idx="39">
                  <c:v>13391.5</c:v>
                </c:pt>
                <c:pt idx="40">
                  <c:v>13408.5</c:v>
                </c:pt>
                <c:pt idx="41">
                  <c:v>13411</c:v>
                </c:pt>
                <c:pt idx="42">
                  <c:v>13924.5</c:v>
                </c:pt>
                <c:pt idx="43">
                  <c:v>14103</c:v>
                </c:pt>
                <c:pt idx="44">
                  <c:v>14103</c:v>
                </c:pt>
                <c:pt idx="45">
                  <c:v>14105.5</c:v>
                </c:pt>
                <c:pt idx="46">
                  <c:v>14108</c:v>
                </c:pt>
                <c:pt idx="47">
                  <c:v>14132.5</c:v>
                </c:pt>
                <c:pt idx="48">
                  <c:v>14134.5</c:v>
                </c:pt>
                <c:pt idx="49">
                  <c:v>14137</c:v>
                </c:pt>
                <c:pt idx="50">
                  <c:v>14139.5</c:v>
                </c:pt>
                <c:pt idx="51">
                  <c:v>14144.5</c:v>
                </c:pt>
                <c:pt idx="52">
                  <c:v>14193.5</c:v>
                </c:pt>
                <c:pt idx="53">
                  <c:v>14208</c:v>
                </c:pt>
                <c:pt idx="54">
                  <c:v>14235</c:v>
                </c:pt>
                <c:pt idx="55">
                  <c:v>14235</c:v>
                </c:pt>
                <c:pt idx="56">
                  <c:v>14274</c:v>
                </c:pt>
                <c:pt idx="57">
                  <c:v>15073.5</c:v>
                </c:pt>
                <c:pt idx="58">
                  <c:v>15078.5</c:v>
                </c:pt>
                <c:pt idx="59">
                  <c:v>15098</c:v>
                </c:pt>
                <c:pt idx="60">
                  <c:v>15098</c:v>
                </c:pt>
                <c:pt idx="61">
                  <c:v>15147</c:v>
                </c:pt>
                <c:pt idx="62">
                  <c:v>15186</c:v>
                </c:pt>
                <c:pt idx="63">
                  <c:v>15205.5</c:v>
                </c:pt>
                <c:pt idx="64">
                  <c:v>15230</c:v>
                </c:pt>
                <c:pt idx="65">
                  <c:v>15247</c:v>
                </c:pt>
                <c:pt idx="66">
                  <c:v>15914.5</c:v>
                </c:pt>
                <c:pt idx="67">
                  <c:v>15917</c:v>
                </c:pt>
                <c:pt idx="68">
                  <c:v>15921.5</c:v>
                </c:pt>
                <c:pt idx="69">
                  <c:v>15922</c:v>
                </c:pt>
                <c:pt idx="70">
                  <c:v>16012.5</c:v>
                </c:pt>
                <c:pt idx="71">
                  <c:v>16012.5</c:v>
                </c:pt>
                <c:pt idx="72">
                  <c:v>16012.5</c:v>
                </c:pt>
                <c:pt idx="73">
                  <c:v>16025</c:v>
                </c:pt>
                <c:pt idx="74">
                  <c:v>16027.5</c:v>
                </c:pt>
                <c:pt idx="75">
                  <c:v>16034.5</c:v>
                </c:pt>
                <c:pt idx="76">
                  <c:v>16034.5</c:v>
                </c:pt>
                <c:pt idx="77">
                  <c:v>16034.5</c:v>
                </c:pt>
                <c:pt idx="78">
                  <c:v>16034.5</c:v>
                </c:pt>
                <c:pt idx="79">
                  <c:v>16171</c:v>
                </c:pt>
                <c:pt idx="80">
                  <c:v>16729</c:v>
                </c:pt>
                <c:pt idx="81">
                  <c:v>17638.5</c:v>
                </c:pt>
                <c:pt idx="82">
                  <c:v>17658</c:v>
                </c:pt>
                <c:pt idx="83">
                  <c:v>17738.5</c:v>
                </c:pt>
                <c:pt idx="84">
                  <c:v>17738.5</c:v>
                </c:pt>
                <c:pt idx="85">
                  <c:v>17772.5</c:v>
                </c:pt>
                <c:pt idx="86">
                  <c:v>17772.5</c:v>
                </c:pt>
                <c:pt idx="87">
                  <c:v>17790</c:v>
                </c:pt>
                <c:pt idx="88">
                  <c:v>17814</c:v>
                </c:pt>
                <c:pt idx="89">
                  <c:v>17814</c:v>
                </c:pt>
                <c:pt idx="90">
                  <c:v>17819</c:v>
                </c:pt>
                <c:pt idx="91">
                  <c:v>18628.5</c:v>
                </c:pt>
                <c:pt idx="92">
                  <c:v>18628.5</c:v>
                </c:pt>
                <c:pt idx="93">
                  <c:v>18633.5</c:v>
                </c:pt>
                <c:pt idx="94">
                  <c:v>18633.5</c:v>
                </c:pt>
                <c:pt idx="95">
                  <c:v>18640.5</c:v>
                </c:pt>
                <c:pt idx="96">
                  <c:v>18640.5</c:v>
                </c:pt>
                <c:pt idx="97">
                  <c:v>18643</c:v>
                </c:pt>
                <c:pt idx="98">
                  <c:v>18643</c:v>
                </c:pt>
                <c:pt idx="99">
                  <c:v>18680</c:v>
                </c:pt>
                <c:pt idx="100">
                  <c:v>18682</c:v>
                </c:pt>
                <c:pt idx="101">
                  <c:v>18682</c:v>
                </c:pt>
                <c:pt idx="102">
                  <c:v>18684.5</c:v>
                </c:pt>
                <c:pt idx="103">
                  <c:v>18684.5</c:v>
                </c:pt>
                <c:pt idx="104">
                  <c:v>18687</c:v>
                </c:pt>
                <c:pt idx="105">
                  <c:v>18687</c:v>
                </c:pt>
                <c:pt idx="106">
                  <c:v>18689.5</c:v>
                </c:pt>
                <c:pt idx="107">
                  <c:v>18689.5</c:v>
                </c:pt>
                <c:pt idx="108">
                  <c:v>18697</c:v>
                </c:pt>
                <c:pt idx="109">
                  <c:v>18729</c:v>
                </c:pt>
                <c:pt idx="110">
                  <c:v>18758</c:v>
                </c:pt>
                <c:pt idx="111">
                  <c:v>18758</c:v>
                </c:pt>
                <c:pt idx="112">
                  <c:v>18758</c:v>
                </c:pt>
                <c:pt idx="113">
                  <c:v>18758</c:v>
                </c:pt>
                <c:pt idx="114">
                  <c:v>18758</c:v>
                </c:pt>
                <c:pt idx="115">
                  <c:v>18763</c:v>
                </c:pt>
                <c:pt idx="116">
                  <c:v>18763</c:v>
                </c:pt>
                <c:pt idx="117">
                  <c:v>18780</c:v>
                </c:pt>
                <c:pt idx="118">
                  <c:v>19350</c:v>
                </c:pt>
                <c:pt idx="119">
                  <c:v>19350</c:v>
                </c:pt>
                <c:pt idx="120">
                  <c:v>19538</c:v>
                </c:pt>
                <c:pt idx="121">
                  <c:v>19538</c:v>
                </c:pt>
                <c:pt idx="122">
                  <c:v>19540.5</c:v>
                </c:pt>
                <c:pt idx="123">
                  <c:v>19540.5</c:v>
                </c:pt>
                <c:pt idx="124">
                  <c:v>19577</c:v>
                </c:pt>
                <c:pt idx="125">
                  <c:v>19577</c:v>
                </c:pt>
                <c:pt idx="126">
                  <c:v>19579.5</c:v>
                </c:pt>
                <c:pt idx="127">
                  <c:v>19579.5</c:v>
                </c:pt>
                <c:pt idx="128">
                  <c:v>19606.5</c:v>
                </c:pt>
                <c:pt idx="129">
                  <c:v>19623.5</c:v>
                </c:pt>
                <c:pt idx="130">
                  <c:v>19628.5</c:v>
                </c:pt>
                <c:pt idx="131">
                  <c:v>19628.5</c:v>
                </c:pt>
                <c:pt idx="132">
                  <c:v>19631</c:v>
                </c:pt>
                <c:pt idx="133">
                  <c:v>19638</c:v>
                </c:pt>
                <c:pt idx="134">
                  <c:v>19638</c:v>
                </c:pt>
                <c:pt idx="135">
                  <c:v>19687</c:v>
                </c:pt>
                <c:pt idx="136">
                  <c:v>19687</c:v>
                </c:pt>
                <c:pt idx="137">
                  <c:v>20367</c:v>
                </c:pt>
                <c:pt idx="138">
                  <c:v>20367</c:v>
                </c:pt>
                <c:pt idx="139">
                  <c:v>20433</c:v>
                </c:pt>
                <c:pt idx="140">
                  <c:v>20433</c:v>
                </c:pt>
                <c:pt idx="141">
                  <c:v>20491.5</c:v>
                </c:pt>
                <c:pt idx="142">
                  <c:v>20491.5</c:v>
                </c:pt>
                <c:pt idx="143">
                  <c:v>20491.5</c:v>
                </c:pt>
                <c:pt idx="144">
                  <c:v>20499</c:v>
                </c:pt>
                <c:pt idx="145">
                  <c:v>20506</c:v>
                </c:pt>
                <c:pt idx="146">
                  <c:v>20506</c:v>
                </c:pt>
                <c:pt idx="147">
                  <c:v>20506</c:v>
                </c:pt>
                <c:pt idx="148">
                  <c:v>21278.5</c:v>
                </c:pt>
                <c:pt idx="149">
                  <c:v>21278.5</c:v>
                </c:pt>
                <c:pt idx="150">
                  <c:v>21278.5</c:v>
                </c:pt>
                <c:pt idx="151">
                  <c:v>21279</c:v>
                </c:pt>
                <c:pt idx="152">
                  <c:v>21279</c:v>
                </c:pt>
                <c:pt idx="153">
                  <c:v>21279</c:v>
                </c:pt>
                <c:pt idx="154">
                  <c:v>21323</c:v>
                </c:pt>
                <c:pt idx="155">
                  <c:v>21323</c:v>
                </c:pt>
                <c:pt idx="156">
                  <c:v>21381.5</c:v>
                </c:pt>
                <c:pt idx="157">
                  <c:v>21425.5</c:v>
                </c:pt>
                <c:pt idx="158">
                  <c:v>21428</c:v>
                </c:pt>
                <c:pt idx="159">
                  <c:v>22098</c:v>
                </c:pt>
                <c:pt idx="160">
                  <c:v>22168.5</c:v>
                </c:pt>
                <c:pt idx="161">
                  <c:v>22168.5</c:v>
                </c:pt>
                <c:pt idx="162">
                  <c:v>22168.5</c:v>
                </c:pt>
                <c:pt idx="163">
                  <c:v>22186</c:v>
                </c:pt>
                <c:pt idx="164">
                  <c:v>22186</c:v>
                </c:pt>
                <c:pt idx="165">
                  <c:v>22186</c:v>
                </c:pt>
                <c:pt idx="166">
                  <c:v>22220</c:v>
                </c:pt>
                <c:pt idx="167">
                  <c:v>22220</c:v>
                </c:pt>
                <c:pt idx="168">
                  <c:v>22220</c:v>
                </c:pt>
                <c:pt idx="169">
                  <c:v>22220</c:v>
                </c:pt>
                <c:pt idx="170">
                  <c:v>22222.5</c:v>
                </c:pt>
                <c:pt idx="171">
                  <c:v>22227.5</c:v>
                </c:pt>
                <c:pt idx="172">
                  <c:v>22237.5</c:v>
                </c:pt>
                <c:pt idx="173">
                  <c:v>22242</c:v>
                </c:pt>
                <c:pt idx="174">
                  <c:v>22247</c:v>
                </c:pt>
                <c:pt idx="175">
                  <c:v>22249.5</c:v>
                </c:pt>
                <c:pt idx="176">
                  <c:v>22252</c:v>
                </c:pt>
                <c:pt idx="177">
                  <c:v>22254</c:v>
                </c:pt>
                <c:pt idx="178">
                  <c:v>22269</c:v>
                </c:pt>
                <c:pt idx="179">
                  <c:v>22269</c:v>
                </c:pt>
                <c:pt idx="180">
                  <c:v>22274</c:v>
                </c:pt>
                <c:pt idx="181">
                  <c:v>22276.5</c:v>
                </c:pt>
                <c:pt idx="182">
                  <c:v>22283.5</c:v>
                </c:pt>
                <c:pt idx="183">
                  <c:v>22286</c:v>
                </c:pt>
                <c:pt idx="184">
                  <c:v>22288.5</c:v>
                </c:pt>
                <c:pt idx="185">
                  <c:v>22291</c:v>
                </c:pt>
                <c:pt idx="186">
                  <c:v>22296</c:v>
                </c:pt>
                <c:pt idx="187">
                  <c:v>22298</c:v>
                </c:pt>
                <c:pt idx="188">
                  <c:v>22300.5</c:v>
                </c:pt>
                <c:pt idx="189">
                  <c:v>22313</c:v>
                </c:pt>
                <c:pt idx="190">
                  <c:v>22318</c:v>
                </c:pt>
                <c:pt idx="191">
                  <c:v>22327.5</c:v>
                </c:pt>
                <c:pt idx="192">
                  <c:v>22330</c:v>
                </c:pt>
                <c:pt idx="193">
                  <c:v>22344.5</c:v>
                </c:pt>
                <c:pt idx="194">
                  <c:v>22352</c:v>
                </c:pt>
                <c:pt idx="195">
                  <c:v>22352</c:v>
                </c:pt>
                <c:pt idx="196">
                  <c:v>22354.5</c:v>
                </c:pt>
                <c:pt idx="197">
                  <c:v>22357</c:v>
                </c:pt>
                <c:pt idx="198">
                  <c:v>22362</c:v>
                </c:pt>
                <c:pt idx="199">
                  <c:v>22366.5</c:v>
                </c:pt>
                <c:pt idx="200">
                  <c:v>22366.5</c:v>
                </c:pt>
                <c:pt idx="201">
                  <c:v>22371.5</c:v>
                </c:pt>
                <c:pt idx="202">
                  <c:v>22374</c:v>
                </c:pt>
                <c:pt idx="203">
                  <c:v>22376.5</c:v>
                </c:pt>
                <c:pt idx="204">
                  <c:v>22388.5</c:v>
                </c:pt>
                <c:pt idx="205">
                  <c:v>22405.5</c:v>
                </c:pt>
                <c:pt idx="206">
                  <c:v>22420</c:v>
                </c:pt>
                <c:pt idx="207">
                  <c:v>22422.5</c:v>
                </c:pt>
                <c:pt idx="208">
                  <c:v>22432.5</c:v>
                </c:pt>
                <c:pt idx="209">
                  <c:v>22434.5</c:v>
                </c:pt>
                <c:pt idx="210">
                  <c:v>22437.5</c:v>
                </c:pt>
                <c:pt idx="211">
                  <c:v>22471</c:v>
                </c:pt>
                <c:pt idx="212">
                  <c:v>22824.5</c:v>
                </c:pt>
                <c:pt idx="213">
                  <c:v>22939</c:v>
                </c:pt>
                <c:pt idx="214">
                  <c:v>22963.5</c:v>
                </c:pt>
                <c:pt idx="215">
                  <c:v>22968.5</c:v>
                </c:pt>
                <c:pt idx="216">
                  <c:v>22971</c:v>
                </c:pt>
                <c:pt idx="217">
                  <c:v>22995.5</c:v>
                </c:pt>
                <c:pt idx="218">
                  <c:v>23027</c:v>
                </c:pt>
                <c:pt idx="219">
                  <c:v>23041.5</c:v>
                </c:pt>
                <c:pt idx="220">
                  <c:v>23083.5</c:v>
                </c:pt>
                <c:pt idx="221">
                  <c:v>23098</c:v>
                </c:pt>
                <c:pt idx="222">
                  <c:v>23100.5</c:v>
                </c:pt>
                <c:pt idx="223">
                  <c:v>23103</c:v>
                </c:pt>
                <c:pt idx="224">
                  <c:v>23105</c:v>
                </c:pt>
                <c:pt idx="225">
                  <c:v>23105.5</c:v>
                </c:pt>
                <c:pt idx="226">
                  <c:v>23107.5</c:v>
                </c:pt>
                <c:pt idx="227">
                  <c:v>23110</c:v>
                </c:pt>
                <c:pt idx="228">
                  <c:v>23125</c:v>
                </c:pt>
                <c:pt idx="229">
                  <c:v>23127.5</c:v>
                </c:pt>
                <c:pt idx="230">
                  <c:v>23132</c:v>
                </c:pt>
                <c:pt idx="231">
                  <c:v>23139.5</c:v>
                </c:pt>
                <c:pt idx="232">
                  <c:v>23147</c:v>
                </c:pt>
                <c:pt idx="233">
                  <c:v>23154</c:v>
                </c:pt>
                <c:pt idx="234">
                  <c:v>23156.5</c:v>
                </c:pt>
                <c:pt idx="235">
                  <c:v>23159</c:v>
                </c:pt>
                <c:pt idx="236">
                  <c:v>23166.5</c:v>
                </c:pt>
                <c:pt idx="237">
                  <c:v>23169</c:v>
                </c:pt>
                <c:pt idx="238">
                  <c:v>23171</c:v>
                </c:pt>
                <c:pt idx="239">
                  <c:v>23171.5</c:v>
                </c:pt>
                <c:pt idx="240">
                  <c:v>23188.5</c:v>
                </c:pt>
                <c:pt idx="241">
                  <c:v>23193</c:v>
                </c:pt>
                <c:pt idx="242">
                  <c:v>23195.5</c:v>
                </c:pt>
                <c:pt idx="243">
                  <c:v>23198</c:v>
                </c:pt>
                <c:pt idx="244">
                  <c:v>23205.5</c:v>
                </c:pt>
                <c:pt idx="245">
                  <c:v>23210.5</c:v>
                </c:pt>
                <c:pt idx="246">
                  <c:v>23213</c:v>
                </c:pt>
                <c:pt idx="247">
                  <c:v>23227.5</c:v>
                </c:pt>
                <c:pt idx="248">
                  <c:v>23239</c:v>
                </c:pt>
                <c:pt idx="249">
                  <c:v>23242</c:v>
                </c:pt>
                <c:pt idx="250">
                  <c:v>23261.5</c:v>
                </c:pt>
                <c:pt idx="251">
                  <c:v>23298</c:v>
                </c:pt>
                <c:pt idx="252">
                  <c:v>23300.5</c:v>
                </c:pt>
                <c:pt idx="253">
                  <c:v>23327.5</c:v>
                </c:pt>
                <c:pt idx="254">
                  <c:v>23330</c:v>
                </c:pt>
                <c:pt idx="255">
                  <c:v>23342</c:v>
                </c:pt>
                <c:pt idx="256">
                  <c:v>23342</c:v>
                </c:pt>
                <c:pt idx="257">
                  <c:v>23359</c:v>
                </c:pt>
                <c:pt idx="258">
                  <c:v>23386</c:v>
                </c:pt>
                <c:pt idx="259">
                  <c:v>23386</c:v>
                </c:pt>
                <c:pt idx="260">
                  <c:v>23795</c:v>
                </c:pt>
                <c:pt idx="261">
                  <c:v>23797.5</c:v>
                </c:pt>
                <c:pt idx="262">
                  <c:v>23817</c:v>
                </c:pt>
                <c:pt idx="263">
                  <c:v>23822</c:v>
                </c:pt>
                <c:pt idx="264">
                  <c:v>23831.5</c:v>
                </c:pt>
                <c:pt idx="265">
                  <c:v>23836.5</c:v>
                </c:pt>
                <c:pt idx="266">
                  <c:v>23946.5</c:v>
                </c:pt>
                <c:pt idx="267">
                  <c:v>23949</c:v>
                </c:pt>
                <c:pt idx="268">
                  <c:v>23951</c:v>
                </c:pt>
                <c:pt idx="269">
                  <c:v>23953.5</c:v>
                </c:pt>
                <c:pt idx="270">
                  <c:v>23956</c:v>
                </c:pt>
                <c:pt idx="271">
                  <c:v>23961</c:v>
                </c:pt>
                <c:pt idx="272">
                  <c:v>23963.5</c:v>
                </c:pt>
                <c:pt idx="273">
                  <c:v>24049</c:v>
                </c:pt>
                <c:pt idx="274">
                  <c:v>24912</c:v>
                </c:pt>
                <c:pt idx="275">
                  <c:v>25763</c:v>
                </c:pt>
                <c:pt idx="276">
                  <c:v>26753</c:v>
                </c:pt>
                <c:pt idx="277">
                  <c:v>27621</c:v>
                </c:pt>
                <c:pt idx="278">
                  <c:v>27713.5</c:v>
                </c:pt>
                <c:pt idx="279">
                  <c:v>27723.5</c:v>
                </c:pt>
                <c:pt idx="280">
                  <c:v>28376.5</c:v>
                </c:pt>
                <c:pt idx="281">
                  <c:v>28467</c:v>
                </c:pt>
                <c:pt idx="282">
                  <c:v>28467</c:v>
                </c:pt>
                <c:pt idx="283">
                  <c:v>28467</c:v>
                </c:pt>
                <c:pt idx="284">
                  <c:v>28594</c:v>
                </c:pt>
                <c:pt idx="285">
                  <c:v>28611</c:v>
                </c:pt>
                <c:pt idx="286">
                  <c:v>29313</c:v>
                </c:pt>
                <c:pt idx="287">
                  <c:v>29330</c:v>
                </c:pt>
                <c:pt idx="288">
                  <c:v>29354.5</c:v>
                </c:pt>
                <c:pt idx="289">
                  <c:v>29442.5</c:v>
                </c:pt>
                <c:pt idx="290">
                  <c:v>29442.5</c:v>
                </c:pt>
                <c:pt idx="291">
                  <c:v>29447.5</c:v>
                </c:pt>
                <c:pt idx="292">
                  <c:v>30129.5</c:v>
                </c:pt>
                <c:pt idx="293">
                  <c:v>30232</c:v>
                </c:pt>
                <c:pt idx="294">
                  <c:v>30237</c:v>
                </c:pt>
                <c:pt idx="295">
                  <c:v>31195.5</c:v>
                </c:pt>
                <c:pt idx="296">
                  <c:v>31234.5</c:v>
                </c:pt>
                <c:pt idx="297">
                  <c:v>31264</c:v>
                </c:pt>
                <c:pt idx="298">
                  <c:v>31941.5</c:v>
                </c:pt>
                <c:pt idx="299">
                  <c:v>31961</c:v>
                </c:pt>
                <c:pt idx="300">
                  <c:v>32005</c:v>
                </c:pt>
                <c:pt idx="301">
                  <c:v>32080.5</c:v>
                </c:pt>
                <c:pt idx="302">
                  <c:v>33034</c:v>
                </c:pt>
                <c:pt idx="303">
                  <c:v>33092.5</c:v>
                </c:pt>
                <c:pt idx="304">
                  <c:v>33775</c:v>
                </c:pt>
                <c:pt idx="305">
                  <c:v>33777.5</c:v>
                </c:pt>
                <c:pt idx="306">
                  <c:v>33789.5</c:v>
                </c:pt>
                <c:pt idx="307">
                  <c:v>33792</c:v>
                </c:pt>
                <c:pt idx="308">
                  <c:v>33836</c:v>
                </c:pt>
                <c:pt idx="309">
                  <c:v>33838.5</c:v>
                </c:pt>
                <c:pt idx="310">
                  <c:v>33863</c:v>
                </c:pt>
                <c:pt idx="311">
                  <c:v>33863</c:v>
                </c:pt>
                <c:pt idx="312">
                  <c:v>33865.5</c:v>
                </c:pt>
                <c:pt idx="313">
                  <c:v>33865.5</c:v>
                </c:pt>
                <c:pt idx="314">
                  <c:v>33865.5</c:v>
                </c:pt>
                <c:pt idx="315">
                  <c:v>33865.5</c:v>
                </c:pt>
                <c:pt idx="316">
                  <c:v>33868</c:v>
                </c:pt>
                <c:pt idx="317">
                  <c:v>33868</c:v>
                </c:pt>
                <c:pt idx="318">
                  <c:v>33868</c:v>
                </c:pt>
                <c:pt idx="319">
                  <c:v>33868</c:v>
                </c:pt>
                <c:pt idx="320">
                  <c:v>33904.5</c:v>
                </c:pt>
                <c:pt idx="321">
                  <c:v>33907</c:v>
                </c:pt>
                <c:pt idx="322">
                  <c:v>34543</c:v>
                </c:pt>
                <c:pt idx="323">
                  <c:v>34601.5</c:v>
                </c:pt>
                <c:pt idx="324">
                  <c:v>34601.5</c:v>
                </c:pt>
                <c:pt idx="325">
                  <c:v>34601.5</c:v>
                </c:pt>
                <c:pt idx="326">
                  <c:v>34641.5</c:v>
                </c:pt>
                <c:pt idx="327">
                  <c:v>34651</c:v>
                </c:pt>
                <c:pt idx="328">
                  <c:v>34662.5</c:v>
                </c:pt>
                <c:pt idx="329">
                  <c:v>34670</c:v>
                </c:pt>
                <c:pt idx="330">
                  <c:v>34733.5</c:v>
                </c:pt>
                <c:pt idx="331">
                  <c:v>34736</c:v>
                </c:pt>
                <c:pt idx="332">
                  <c:v>34736</c:v>
                </c:pt>
                <c:pt idx="333">
                  <c:v>34762.5</c:v>
                </c:pt>
                <c:pt idx="334">
                  <c:v>34765</c:v>
                </c:pt>
                <c:pt idx="335">
                  <c:v>34800</c:v>
                </c:pt>
                <c:pt idx="336">
                  <c:v>34809</c:v>
                </c:pt>
                <c:pt idx="337">
                  <c:v>34811.5</c:v>
                </c:pt>
                <c:pt idx="338">
                  <c:v>35428</c:v>
                </c:pt>
                <c:pt idx="339">
                  <c:v>35536</c:v>
                </c:pt>
                <c:pt idx="340">
                  <c:v>35542.5</c:v>
                </c:pt>
                <c:pt idx="341">
                  <c:v>35562</c:v>
                </c:pt>
                <c:pt idx="342">
                  <c:v>35572</c:v>
                </c:pt>
                <c:pt idx="343">
                  <c:v>35574.5</c:v>
                </c:pt>
                <c:pt idx="344">
                  <c:v>35682</c:v>
                </c:pt>
                <c:pt idx="345">
                  <c:v>35682</c:v>
                </c:pt>
                <c:pt idx="346">
                  <c:v>35682</c:v>
                </c:pt>
                <c:pt idx="347">
                  <c:v>36321</c:v>
                </c:pt>
                <c:pt idx="348">
                  <c:v>36442.5</c:v>
                </c:pt>
                <c:pt idx="349">
                  <c:v>36507</c:v>
                </c:pt>
                <c:pt idx="350">
                  <c:v>36630.5</c:v>
                </c:pt>
                <c:pt idx="351">
                  <c:v>36630.5</c:v>
                </c:pt>
                <c:pt idx="352">
                  <c:v>36630.5</c:v>
                </c:pt>
                <c:pt idx="353">
                  <c:v>38216</c:v>
                </c:pt>
                <c:pt idx="354">
                  <c:v>38438</c:v>
                </c:pt>
                <c:pt idx="355">
                  <c:v>39128</c:v>
                </c:pt>
                <c:pt idx="356">
                  <c:v>39198</c:v>
                </c:pt>
              </c:numCache>
            </c:numRef>
          </c:xVal>
          <c:yVal>
            <c:numRef>
              <c:f>'A (old)'!$W$21:$W$536</c:f>
              <c:numCache>
                <c:formatCode>General</c:formatCode>
                <c:ptCount val="516"/>
                <c:pt idx="0">
                  <c:v>-1.8643678633189678E-2</c:v>
                </c:pt>
                <c:pt idx="1">
                  <c:v>3.0639110848559026E-3</c:v>
                </c:pt>
                <c:pt idx="2">
                  <c:v>4.2925982850955634E-3</c:v>
                </c:pt>
                <c:pt idx="3">
                  <c:v>4.5092914092001099E-3</c:v>
                </c:pt>
                <c:pt idx="4">
                  <c:v>7.5864356358180448E-3</c:v>
                </c:pt>
                <c:pt idx="5">
                  <c:v>9.468198338679382E-3</c:v>
                </c:pt>
                <c:pt idx="6">
                  <c:v>6.5435406980191638E-3</c:v>
                </c:pt>
                <c:pt idx="7">
                  <c:v>3.6256292757819199E-3</c:v>
                </c:pt>
                <c:pt idx="8">
                  <c:v>1.1134947321455001E-2</c:v>
                </c:pt>
                <c:pt idx="9">
                  <c:v>1.2239822353450596E-2</c:v>
                </c:pt>
                <c:pt idx="10">
                  <c:v>9.3814670013324351E-3</c:v>
                </c:pt>
                <c:pt idx="11">
                  <c:v>8.9276310447033887E-3</c:v>
                </c:pt>
                <c:pt idx="12">
                  <c:v>-1.888198916131267E-3</c:v>
                </c:pt>
                <c:pt idx="13">
                  <c:v>-2.7197090317381575E-3</c:v>
                </c:pt>
                <c:pt idx="14">
                  <c:v>-4.1661884058732919E-3</c:v>
                </c:pt>
                <c:pt idx="15">
                  <c:v>-1.2081405153315107E-2</c:v>
                </c:pt>
                <c:pt idx="17">
                  <c:v>1.7445661647521898E-2</c:v>
                </c:pt>
                <c:pt idx="18">
                  <c:v>1.460796297313275E-3</c:v>
                </c:pt>
                <c:pt idx="19">
                  <c:v>-3.3507240782922922E-4</c:v>
                </c:pt>
                <c:pt idx="20">
                  <c:v>-9.830374215391794E-3</c:v>
                </c:pt>
                <c:pt idx="21">
                  <c:v>-2.7509294146070389E-4</c:v>
                </c:pt>
                <c:pt idx="22">
                  <c:v>-6.7704867419087758E-3</c:v>
                </c:pt>
                <c:pt idx="23">
                  <c:v>2.0483874079055492E-3</c:v>
                </c:pt>
                <c:pt idx="24">
                  <c:v>-5.448441011463365E-3</c:v>
                </c:pt>
                <c:pt idx="25">
                  <c:v>-1.5992381395464137E-2</c:v>
                </c:pt>
                <c:pt idx="26">
                  <c:v>-5.9165411304149557E-3</c:v>
                </c:pt>
                <c:pt idx="27">
                  <c:v>-1.3900281074591743E-2</c:v>
                </c:pt>
                <c:pt idx="28">
                  <c:v>1.2061832546741286E-4</c:v>
                </c:pt>
                <c:pt idx="29">
                  <c:v>-1.6285169033814571E-2</c:v>
                </c:pt>
                <c:pt idx="30">
                  <c:v>-1.2729197160408014E-2</c:v>
                </c:pt>
                <c:pt idx="31">
                  <c:v>-1.0486804994036952E-3</c:v>
                </c:pt>
                <c:pt idx="32">
                  <c:v>-4.0692149609414877E-3</c:v>
                </c:pt>
                <c:pt idx="33">
                  <c:v>-7.5721602146608044E-3</c:v>
                </c:pt>
                <c:pt idx="34">
                  <c:v>-1.9113604422728612E-2</c:v>
                </c:pt>
                <c:pt idx="35">
                  <c:v>-5.9347836516636943E-3</c:v>
                </c:pt>
                <c:pt idx="36">
                  <c:v>-5.2615013955550696E-3</c:v>
                </c:pt>
                <c:pt idx="37">
                  <c:v>-4.4628333821423935E-3</c:v>
                </c:pt>
                <c:pt idx="38">
                  <c:v>-4.364167456701859E-3</c:v>
                </c:pt>
                <c:pt idx="40">
                  <c:v>-2.7045512388604594E-2</c:v>
                </c:pt>
                <c:pt idx="41">
                  <c:v>-2.4547564128588592E-2</c:v>
                </c:pt>
                <c:pt idx="42">
                  <c:v>-8.5131638487482078E-3</c:v>
                </c:pt>
                <c:pt idx="43">
                  <c:v>-2.1956049022090682E-3</c:v>
                </c:pt>
                <c:pt idx="44">
                  <c:v>-1.9560490180161455E-4</c:v>
                </c:pt>
                <c:pt idx="45">
                  <c:v>1.3017644597462033E-3</c:v>
                </c:pt>
                <c:pt idx="46">
                  <c:v>-8.2008682538607935E-3</c:v>
                </c:pt>
                <c:pt idx="47">
                  <c:v>-3.32677914269916E-3</c:v>
                </c:pt>
                <c:pt idx="48">
                  <c:v>-2.928903145154961E-3</c:v>
                </c:pt>
                <c:pt idx="49">
                  <c:v>-3.0315600357972566E-3</c:v>
                </c:pt>
                <c:pt idx="50">
                  <c:v>-2.8342190105699883E-3</c:v>
                </c:pt>
                <c:pt idx="51">
                  <c:v>-4.0395432075591015E-3</c:v>
                </c:pt>
                <c:pt idx="52">
                  <c:v>-1.3792161411805816E-2</c:v>
                </c:pt>
                <c:pt idx="53">
                  <c:v>-5.3078856080301731E-3</c:v>
                </c:pt>
                <c:pt idx="54">
                  <c:v>-9.9373519221297862E-3</c:v>
                </c:pt>
                <c:pt idx="55">
                  <c:v>-9.9373519221297862E-3</c:v>
                </c:pt>
                <c:pt idx="56">
                  <c:v>4.6196565103569023E-3</c:v>
                </c:pt>
                <c:pt idx="57">
                  <c:v>1.3126572809346912E-2</c:v>
                </c:pt>
                <c:pt idx="58">
                  <c:v>6.1196915845358885E-3</c:v>
                </c:pt>
                <c:pt idx="59">
                  <c:v>1.5927751394172393E-3</c:v>
                </c:pt>
                <c:pt idx="60">
                  <c:v>3.5927751398246929E-3</c:v>
                </c:pt>
                <c:pt idx="61">
                  <c:v>-1.6475420602790385E-2</c:v>
                </c:pt>
                <c:pt idx="62">
                  <c:v>-1.8530270979380169E-2</c:v>
                </c:pt>
                <c:pt idx="63">
                  <c:v>-1.2057886341725069E-2</c:v>
                </c:pt>
                <c:pt idx="64">
                  <c:v>-5.5927622710975067E-3</c:v>
                </c:pt>
                <c:pt idx="65">
                  <c:v>-5.6170795006641738E-3</c:v>
                </c:pt>
                <c:pt idx="66">
                  <c:v>-8.1480573148956029E-3</c:v>
                </c:pt>
                <c:pt idx="67">
                  <c:v>-2.6521978868486729E-3</c:v>
                </c:pt>
                <c:pt idx="68">
                  <c:v>9.8403438249159841E-3</c:v>
                </c:pt>
                <c:pt idx="69">
                  <c:v>-1.4660485290561798E-2</c:v>
                </c:pt>
                <c:pt idx="70">
                  <c:v>-5.3119279815581205E-3</c:v>
                </c:pt>
                <c:pt idx="71">
                  <c:v>6.8807201238828275E-4</c:v>
                </c:pt>
                <c:pt idx="72">
                  <c:v>1.6880720162299884E-3</c:v>
                </c:pt>
                <c:pt idx="73">
                  <c:v>2.1669398788083521E-3</c:v>
                </c:pt>
                <c:pt idx="74">
                  <c:v>-1.2337292795130107E-2</c:v>
                </c:pt>
                <c:pt idx="75">
                  <c:v>-1.5349155377923612E-2</c:v>
                </c:pt>
                <c:pt idx="76">
                  <c:v>-1.4349155381357864E-2</c:v>
                </c:pt>
                <c:pt idx="77">
                  <c:v>-5.4491553806360893E-3</c:v>
                </c:pt>
                <c:pt idx="78">
                  <c:v>-4.7491553764917038E-3</c:v>
                </c:pt>
                <c:pt idx="79">
                  <c:v>-7.1837411878363372E-3</c:v>
                </c:pt>
                <c:pt idx="80">
                  <c:v>-3.1073111742392079E-3</c:v>
                </c:pt>
                <c:pt idx="81">
                  <c:v>-3.4981582008249551E-3</c:v>
                </c:pt>
                <c:pt idx="82">
                  <c:v>-2.1041718601280096E-2</c:v>
                </c:pt>
                <c:pt idx="83">
                  <c:v>-5.5228868124135161E-3</c:v>
                </c:pt>
                <c:pt idx="84">
                  <c:v>-5.1228868152424084E-3</c:v>
                </c:pt>
                <c:pt idx="85">
                  <c:v>-6.3000540528350968E-3</c:v>
                </c:pt>
                <c:pt idx="86">
                  <c:v>-3.6000540555592153E-3</c:v>
                </c:pt>
                <c:pt idx="87">
                  <c:v>-6.3399227320680429E-3</c:v>
                </c:pt>
                <c:pt idx="88">
                  <c:v>-6.0947658165320523E-3</c:v>
                </c:pt>
                <c:pt idx="89">
                  <c:v>-5.6947658193609446E-3</c:v>
                </c:pt>
                <c:pt idx="90">
                  <c:v>-1.1806215629051528E-2</c:v>
                </c:pt>
                <c:pt idx="91">
                  <c:v>-4.6698563110310343E-3</c:v>
                </c:pt>
                <c:pt idx="92">
                  <c:v>-3.9698563141626064E-3</c:v>
                </c:pt>
                <c:pt idx="93">
                  <c:v>-4.2826639542959122E-3</c:v>
                </c:pt>
                <c:pt idx="94">
                  <c:v>-3.982663954598592E-3</c:v>
                </c:pt>
                <c:pt idx="95">
                  <c:v>-5.5006086413765531E-3</c:v>
                </c:pt>
                <c:pt idx="96">
                  <c:v>-4.8006086445081253E-3</c:v>
                </c:pt>
                <c:pt idx="97">
                  <c:v>-8.4070214179153419E-3</c:v>
                </c:pt>
                <c:pt idx="98">
                  <c:v>-7.1070214216522737E-3</c:v>
                </c:pt>
                <c:pt idx="99">
                  <c:v>-9.5021741907294205E-3</c:v>
                </c:pt>
                <c:pt idx="100">
                  <c:v>-5.7073305851909617E-3</c:v>
                </c:pt>
                <c:pt idx="101">
                  <c:v>-5.0073305810465762E-3</c:v>
                </c:pt>
                <c:pt idx="102">
                  <c:v>3.8622204492508305E-4</c:v>
                </c:pt>
                <c:pt idx="103">
                  <c:v>1.186222046543256E-3</c:v>
                </c:pt>
                <c:pt idx="104">
                  <c:v>-5.5202274112313432E-3</c:v>
                </c:pt>
                <c:pt idx="105">
                  <c:v>-3.6202274082976771E-3</c:v>
                </c:pt>
                <c:pt idx="106">
                  <c:v>-4.1266789464541598E-3</c:v>
                </c:pt>
                <c:pt idx="107">
                  <c:v>-2.2266789435204937E-3</c:v>
                </c:pt>
                <c:pt idx="108">
                  <c:v>-1.5460460656014086E-3</c:v>
                </c:pt>
                <c:pt idx="109">
                  <c:v>-4.6288898094163922E-3</c:v>
                </c:pt>
                <c:pt idx="110">
                  <c:v>-4.7042618660264324E-3</c:v>
                </c:pt>
                <c:pt idx="111">
                  <c:v>-4.4042618663291122E-3</c:v>
                </c:pt>
                <c:pt idx="112">
                  <c:v>-4.4042618663291122E-3</c:v>
                </c:pt>
                <c:pt idx="113">
                  <c:v>-4.4042618663291122E-3</c:v>
                </c:pt>
                <c:pt idx="114">
                  <c:v>-3.7042618694606844E-3</c:v>
                </c:pt>
                <c:pt idx="115">
                  <c:v>-1.1717285381530065E-2</c:v>
                </c:pt>
                <c:pt idx="116">
                  <c:v>-6.7172853841494101E-3</c:v>
                </c:pt>
                <c:pt idx="117">
                  <c:v>-1.7616277082246612E-3</c:v>
                </c:pt>
                <c:pt idx="118">
                  <c:v>-3.0041778585793433E-3</c:v>
                </c:pt>
                <c:pt idx="119">
                  <c:v>-9.0417786069810213E-4</c:v>
                </c:pt>
                <c:pt idx="120">
                  <c:v>-3.0367050942917417E-3</c:v>
                </c:pt>
                <c:pt idx="121">
                  <c:v>-2.4367050948971014E-3</c:v>
                </c:pt>
                <c:pt idx="122">
                  <c:v>-1.6438659644825854E-3</c:v>
                </c:pt>
                <c:pt idx="123">
                  <c:v>-1.5438659670087979E-3</c:v>
                </c:pt>
                <c:pt idx="124">
                  <c:v>-1.2486520219091857E-3</c:v>
                </c:pt>
                <c:pt idx="125">
                  <c:v>5.5134797627473531E-4</c:v>
                </c:pt>
                <c:pt idx="126">
                  <c:v>-5.5558454013380498E-3</c:v>
                </c:pt>
                <c:pt idx="127">
                  <c:v>-2.5558453970888906E-3</c:v>
                </c:pt>
                <c:pt idx="128">
                  <c:v>1.4663333070228934E-3</c:v>
                </c:pt>
                <c:pt idx="129">
                  <c:v>-2.0827899810234723E-3</c:v>
                </c:pt>
                <c:pt idx="130">
                  <c:v>1.1402743659854331E-2</c:v>
                </c:pt>
                <c:pt idx="131">
                  <c:v>1.4402743656827532E-2</c:v>
                </c:pt>
                <c:pt idx="132">
                  <c:v>-1.1044926502796482E-3</c:v>
                </c:pt>
                <c:pt idx="133">
                  <c:v>-1.624765400136452E-3</c:v>
                </c:pt>
                <c:pt idx="134">
                  <c:v>-1.1247653982155992E-3</c:v>
                </c:pt>
                <c:pt idx="135">
                  <c:v>-2.0671320699783835E-3</c:v>
                </c:pt>
                <c:pt idx="136">
                  <c:v>-1.7671320702810633E-3</c:v>
                </c:pt>
                <c:pt idx="137">
                  <c:v>9.7452757299565373E-4</c:v>
                </c:pt>
                <c:pt idx="138">
                  <c:v>1.0745275704694413E-3</c:v>
                </c:pt>
                <c:pt idx="139">
                  <c:v>9.6653953481511123E-4</c:v>
                </c:pt>
                <c:pt idx="140">
                  <c:v>2.4665395333017121E-3</c:v>
                </c:pt>
                <c:pt idx="141">
                  <c:v>2.6809723335643604E-3</c:v>
                </c:pt>
                <c:pt idx="142">
                  <c:v>3.880972332353641E-3</c:v>
                </c:pt>
                <c:pt idx="143">
                  <c:v>4.8809723361953467E-3</c:v>
                </c:pt>
                <c:pt idx="144">
                  <c:v>7.2570991529616741E-3</c:v>
                </c:pt>
                <c:pt idx="145">
                  <c:v>2.8348005930487613E-3</c:v>
                </c:pt>
                <c:pt idx="146">
                  <c:v>3.5348005899171892E-3</c:v>
                </c:pt>
                <c:pt idx="147">
                  <c:v>3.8348005896145093E-3</c:v>
                </c:pt>
                <c:pt idx="148">
                  <c:v>4.9736106531904495E-3</c:v>
                </c:pt>
                <c:pt idx="149">
                  <c:v>5.2736106528877696E-3</c:v>
                </c:pt>
                <c:pt idx="150">
                  <c:v>7.3736106507690108E-3</c:v>
                </c:pt>
                <c:pt idx="151">
                  <c:v>5.1718884942475868E-3</c:v>
                </c:pt>
                <c:pt idx="152">
                  <c:v>5.3718884891951618E-3</c:v>
                </c:pt>
                <c:pt idx="153">
                  <c:v>6.7718884902079751E-3</c:v>
                </c:pt>
                <c:pt idx="154">
                  <c:v>5.4200119925833651E-3</c:v>
                </c:pt>
                <c:pt idx="155">
                  <c:v>5.4200119925833651E-3</c:v>
                </c:pt>
                <c:pt idx="156">
                  <c:v>-4.1829143257035156E-3</c:v>
                </c:pt>
                <c:pt idx="157">
                  <c:v>1.6637054865750178E-3</c:v>
                </c:pt>
                <c:pt idx="158">
                  <c:v>-2.8450286700439642E-3</c:v>
                </c:pt>
                <c:pt idx="160">
                  <c:v>3.5761919194634284E-3</c:v>
                </c:pt>
                <c:pt idx="161">
                  <c:v>5.9761919170419897E-3</c:v>
                </c:pt>
                <c:pt idx="162">
                  <c:v>7.5761919202783357E-3</c:v>
                </c:pt>
                <c:pt idx="163">
                  <c:v>6.810673825098007E-3</c:v>
                </c:pt>
                <c:pt idx="164">
                  <c:v>7.0106738273215397E-3</c:v>
                </c:pt>
                <c:pt idx="165">
                  <c:v>7.8106738289397126E-3</c:v>
                </c:pt>
                <c:pt idx="166">
                  <c:v>5.8830896176750025E-3</c:v>
                </c:pt>
                <c:pt idx="167">
                  <c:v>7.2830896186878158E-3</c:v>
                </c:pt>
                <c:pt idx="168">
                  <c:v>7.3830896161616033E-3</c:v>
                </c:pt>
                <c:pt idx="176">
                  <c:v>5.1626582865005322E-3</c:v>
                </c:pt>
                <c:pt idx="178">
                  <c:v>7.5985402752654363E-3</c:v>
                </c:pt>
                <c:pt idx="179">
                  <c:v>8.0985402771862891E-3</c:v>
                </c:pt>
                <c:pt idx="194">
                  <c:v>4.7841098434836526E-3</c:v>
                </c:pt>
                <c:pt idx="195">
                  <c:v>6.4841098441937861E-3</c:v>
                </c:pt>
                <c:pt idx="199">
                  <c:v>7.8289435516960271E-3</c:v>
                </c:pt>
                <c:pt idx="200">
                  <c:v>8.0289435539195597E-3</c:v>
                </c:pt>
                <c:pt idx="201">
                  <c:v>8.5099044368838889E-3</c:v>
                </c:pt>
                <c:pt idx="221">
                  <c:v>1.5854927514409423E-2</c:v>
                </c:pt>
                <c:pt idx="231">
                  <c:v>8.2865288486869831E-3</c:v>
                </c:pt>
                <c:pt idx="234">
                  <c:v>9.7173804734080049E-3</c:v>
                </c:pt>
                <c:pt idx="249">
                  <c:v>7.1681438680925302E-3</c:v>
                </c:pt>
                <c:pt idx="250">
                  <c:v>-1.1311847918124687E-2</c:v>
                </c:pt>
                <c:pt idx="253">
                  <c:v>-2.583530072806664E-3</c:v>
                </c:pt>
                <c:pt idx="254">
                  <c:v>-5.0938496051746995E-3</c:v>
                </c:pt>
                <c:pt idx="255">
                  <c:v>7.0565875931232203E-3</c:v>
                </c:pt>
                <c:pt idx="259">
                  <c:v>7.3744465821227734E-3</c:v>
                </c:pt>
                <c:pt idx="273">
                  <c:v>8.0517706784959953E-3</c:v>
                </c:pt>
                <c:pt idx="274">
                  <c:v>6.6580670664217745E-3</c:v>
                </c:pt>
                <c:pt idx="275">
                  <c:v>5.5753453147859566E-3</c:v>
                </c:pt>
                <c:pt idx="276">
                  <c:v>3.8219259273531425E-3</c:v>
                </c:pt>
                <c:pt idx="277">
                  <c:v>1.9223966919505731E-3</c:v>
                </c:pt>
                <c:pt idx="278">
                  <c:v>1.4067715750848697E-3</c:v>
                </c:pt>
                <c:pt idx="279">
                  <c:v>4.2508574526968768E-3</c:v>
                </c:pt>
                <c:pt idx="281">
                  <c:v>-8.0197514049802077E-3</c:v>
                </c:pt>
                <c:pt idx="282">
                  <c:v>-6.5697514088684794E-3</c:v>
                </c:pt>
                <c:pt idx="283">
                  <c:v>-6.3497514071501893E-3</c:v>
                </c:pt>
                <c:pt idx="284">
                  <c:v>5.0557563294844621E-3</c:v>
                </c:pt>
                <c:pt idx="285">
                  <c:v>-4.4308217639454917E-5</c:v>
                </c:pt>
                <c:pt idx="287">
                  <c:v>5.3533203379943495E-4</c:v>
                </c:pt>
                <c:pt idx="288">
                  <c:v>1.4507864154189587E-4</c:v>
                </c:pt>
                <c:pt idx="289">
                  <c:v>1.6223742616155029E-2</c:v>
                </c:pt>
                <c:pt idx="290">
                  <c:v>1.6913742616914057E-2</c:v>
                </c:pt>
                <c:pt idx="291">
                  <c:v>1.5532907367160287E-2</c:v>
                </c:pt>
                <c:pt idx="292">
                  <c:v>-1.5711279072038176E-3</c:v>
                </c:pt>
                <c:pt idx="293">
                  <c:v>-6.8283945697379111E-3</c:v>
                </c:pt>
                <c:pt idx="294">
                  <c:v>-7.7054596387746144E-4</c:v>
                </c:pt>
                <c:pt idx="295">
                  <c:v>-1.0779236572521778E-3</c:v>
                </c:pt>
                <c:pt idx="296">
                  <c:v>-1.2414540487183934E-3</c:v>
                </c:pt>
                <c:pt idx="298">
                  <c:v>2.4932884501363828E-3</c:v>
                </c:pt>
                <c:pt idx="299">
                  <c:v>-2.6432635097277946E-3</c:v>
                </c:pt>
                <c:pt idx="300">
                  <c:v>-1.8518465217732538E-3</c:v>
                </c:pt>
                <c:pt idx="301">
                  <c:v>2.5971490253085261E-3</c:v>
                </c:pt>
                <c:pt idx="302">
                  <c:v>-7.2254419904818623E-4</c:v>
                </c:pt>
                <c:pt idx="303">
                  <c:v>1.6161107883688186E-3</c:v>
                </c:pt>
                <c:pt idx="304">
                  <c:v>5.9944353375265824E-4</c:v>
                </c:pt>
                <c:pt idx="305">
                  <c:v>1.5804156768118305E-3</c:v>
                </c:pt>
                <c:pt idx="306">
                  <c:v>1.9890529619218666E-3</c:v>
                </c:pt>
                <c:pt idx="307">
                  <c:v>3.7001301897790495E-4</c:v>
                </c:pt>
                <c:pt idx="308">
                  <c:v>-3.6543102416738971E-4</c:v>
                </c:pt>
                <c:pt idx="309">
                  <c:v>1.8154902650078519E-3</c:v>
                </c:pt>
                <c:pt idx="314">
                  <c:v>1.3093075225476258E-3</c:v>
                </c:pt>
                <c:pt idx="315">
                  <c:v>2.9193075218933717E-3</c:v>
                </c:pt>
                <c:pt idx="316">
                  <c:v>5.9020423033184777E-4</c:v>
                </c:pt>
                <c:pt idx="317">
                  <c:v>7.7020423306062291E-4</c:v>
                </c:pt>
                <c:pt idx="318">
                  <c:v>7.7020423306062291E-4</c:v>
                </c:pt>
                <c:pt idx="319">
                  <c:v>8.7020423053441043E-4</c:v>
                </c:pt>
                <c:pt idx="320">
                  <c:v>1.0110588961359801E-3</c:v>
                </c:pt>
                <c:pt idx="321">
                  <c:v>1.0919230978254368E-3</c:v>
                </c:pt>
                <c:pt idx="322">
                  <c:v>2.7560791346434022E-3</c:v>
                </c:pt>
                <c:pt idx="323">
                  <c:v>-1.6469836376356572E-4</c:v>
                </c:pt>
                <c:pt idx="324">
                  <c:v>-1.6469836376356572E-4</c:v>
                </c:pt>
                <c:pt idx="325">
                  <c:v>1.3530163593375444E-4</c:v>
                </c:pt>
                <c:pt idx="326">
                  <c:v>3.7958327650217116E-4</c:v>
                </c:pt>
                <c:pt idx="327">
                  <c:v>1.9045217767685585E-3</c:v>
                </c:pt>
                <c:pt idx="328">
                  <c:v>1.3617589789155504E-5</c:v>
                </c:pt>
                <c:pt idx="329">
                  <c:v>-3.8456915046410356E-3</c:v>
                </c:pt>
                <c:pt idx="330">
                  <c:v>7.5140657276248635E-4</c:v>
                </c:pt>
                <c:pt idx="331">
                  <c:v>3.1579775549961386E-5</c:v>
                </c:pt>
                <c:pt idx="332">
                  <c:v>6.3157977494460171E-4</c:v>
                </c:pt>
                <c:pt idx="333">
                  <c:v>6.2128763799801368E-4</c:v>
                </c:pt>
                <c:pt idx="334">
                  <c:v>-5.9856332626137543E-4</c:v>
                </c:pt>
                <c:pt idx="335">
                  <c:v>-1.5766956707294055E-3</c:v>
                </c:pt>
                <c:pt idx="336">
                  <c:v>-8.4828143545781498E-4</c:v>
                </c:pt>
                <c:pt idx="337">
                  <c:v>5.3182884088864846E-4</c:v>
                </c:pt>
                <c:pt idx="338">
                  <c:v>5.6340495036383276E-4</c:v>
                </c:pt>
                <c:pt idx="339">
                  <c:v>-1.120019970231062E-3</c:v>
                </c:pt>
                <c:pt idx="340">
                  <c:v>2.6686872484860125E-5</c:v>
                </c:pt>
                <c:pt idx="341">
                  <c:v>7.6672285419907005E-4</c:v>
                </c:pt>
                <c:pt idx="342">
                  <c:v>-3.1535914695460243E-4</c:v>
                </c:pt>
                <c:pt idx="343">
                  <c:v>2.6411514354263144E-4</c:v>
                </c:pt>
                <c:pt idx="344">
                  <c:v>-8.6046172135040289E-4</c:v>
                </c:pt>
                <c:pt idx="345">
                  <c:v>-6.6046171912687024E-4</c:v>
                </c:pt>
                <c:pt idx="346">
                  <c:v>-5.6046171437712511E-4</c:v>
                </c:pt>
                <c:pt idx="347">
                  <c:v>-1.4580722576982008E-3</c:v>
                </c:pt>
                <c:pt idx="348">
                  <c:v>-2.7183738278463432E-3</c:v>
                </c:pt>
                <c:pt idx="349">
                  <c:v>-8.373240089890599E-4</c:v>
                </c:pt>
                <c:pt idx="350">
                  <c:v>-2.4922852606243384E-3</c:v>
                </c:pt>
                <c:pt idx="351">
                  <c:v>-2.2922852584008058E-3</c:v>
                </c:pt>
                <c:pt idx="352">
                  <c:v>-2.1922852609270183E-3</c:v>
                </c:pt>
                <c:pt idx="353">
                  <c:v>-8.8876479971964351E-3</c:v>
                </c:pt>
                <c:pt idx="354">
                  <c:v>-9.0141569712730019E-3</c:v>
                </c:pt>
                <c:pt idx="355">
                  <c:v>-1.0417670826053826E-2</c:v>
                </c:pt>
                <c:pt idx="356">
                  <c:v>-9.6761714367816221E-3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F08-4568-A24F-D261A10E13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13592328"/>
        <c:axId val="1"/>
      </c:scatterChart>
      <c:valAx>
        <c:axId val="513592328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186588921282795"/>
              <c:y val="0.8844912207756209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5393586005830907E-2"/>
              <c:y val="0.4257439602227939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13592328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5"/>
          <c:y val="0.89109188084162749"/>
          <c:w val="0.59475218658892126"/>
          <c:h val="0.95709882799303558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Fig. 8.  V0839 Oph   [40448.4129, 0.40899532]</a:t>
            </a:r>
          </a:p>
        </c:rich>
      </c:tx>
      <c:layout>
        <c:manualLayout>
          <c:xMode val="edge"/>
          <c:yMode val="edge"/>
          <c:x val="0.16560554134554836"/>
          <c:y val="4.032258064516128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615733263114681"/>
          <c:y val="0.26209677419354838"/>
          <c:w val="0.84076607443868279"/>
          <c:h val="0.59677419354838712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(old)'!$G$20</c:f>
              <c:strCache>
                <c:ptCount val="1"/>
                <c:pt idx="0">
                  <c:v>O-C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'A (old)'!$F$21:$F$536</c:f>
              <c:numCache>
                <c:formatCode>General</c:formatCode>
                <c:ptCount val="516"/>
                <c:pt idx="0">
                  <c:v>-21664.5</c:v>
                </c:pt>
                <c:pt idx="1">
                  <c:v>-9992</c:v>
                </c:pt>
                <c:pt idx="2">
                  <c:v>-9080</c:v>
                </c:pt>
                <c:pt idx="3">
                  <c:v>-9077.5</c:v>
                </c:pt>
                <c:pt idx="4">
                  <c:v>-7392.5</c:v>
                </c:pt>
                <c:pt idx="5">
                  <c:v>-2775</c:v>
                </c:pt>
                <c:pt idx="6">
                  <c:v>-254</c:v>
                </c:pt>
                <c:pt idx="7">
                  <c:v>-232</c:v>
                </c:pt>
                <c:pt idx="8">
                  <c:v>-229.5</c:v>
                </c:pt>
                <c:pt idx="9">
                  <c:v>-66</c:v>
                </c:pt>
                <c:pt idx="10">
                  <c:v>0</c:v>
                </c:pt>
                <c:pt idx="11">
                  <c:v>692</c:v>
                </c:pt>
                <c:pt idx="12">
                  <c:v>746</c:v>
                </c:pt>
                <c:pt idx="13">
                  <c:v>4384</c:v>
                </c:pt>
                <c:pt idx="14">
                  <c:v>4408.5</c:v>
                </c:pt>
                <c:pt idx="15">
                  <c:v>4447.5</c:v>
                </c:pt>
                <c:pt idx="16">
                  <c:v>4448</c:v>
                </c:pt>
                <c:pt idx="17">
                  <c:v>4460</c:v>
                </c:pt>
                <c:pt idx="18">
                  <c:v>4467</c:v>
                </c:pt>
                <c:pt idx="19">
                  <c:v>5310.5</c:v>
                </c:pt>
                <c:pt idx="20">
                  <c:v>5313</c:v>
                </c:pt>
                <c:pt idx="21">
                  <c:v>5342.5</c:v>
                </c:pt>
                <c:pt idx="22">
                  <c:v>6215.5</c:v>
                </c:pt>
                <c:pt idx="23">
                  <c:v>7142</c:v>
                </c:pt>
                <c:pt idx="24">
                  <c:v>7144.5</c:v>
                </c:pt>
                <c:pt idx="25">
                  <c:v>7993</c:v>
                </c:pt>
                <c:pt idx="26">
                  <c:v>8071</c:v>
                </c:pt>
                <c:pt idx="27">
                  <c:v>8088</c:v>
                </c:pt>
                <c:pt idx="28">
                  <c:v>8110</c:v>
                </c:pt>
                <c:pt idx="29">
                  <c:v>8829</c:v>
                </c:pt>
                <c:pt idx="30">
                  <c:v>9873</c:v>
                </c:pt>
                <c:pt idx="31">
                  <c:v>10677.5</c:v>
                </c:pt>
                <c:pt idx="32">
                  <c:v>11391.5</c:v>
                </c:pt>
                <c:pt idx="33">
                  <c:v>11411</c:v>
                </c:pt>
                <c:pt idx="34">
                  <c:v>11628.5</c:v>
                </c:pt>
                <c:pt idx="35">
                  <c:v>12494</c:v>
                </c:pt>
                <c:pt idx="36">
                  <c:v>12545</c:v>
                </c:pt>
                <c:pt idx="37">
                  <c:v>12547.5</c:v>
                </c:pt>
                <c:pt idx="38">
                  <c:v>12550</c:v>
                </c:pt>
                <c:pt idx="39">
                  <c:v>13391.5</c:v>
                </c:pt>
                <c:pt idx="40">
                  <c:v>13408.5</c:v>
                </c:pt>
                <c:pt idx="41">
                  <c:v>13411</c:v>
                </c:pt>
                <c:pt idx="42">
                  <c:v>13924.5</c:v>
                </c:pt>
                <c:pt idx="43">
                  <c:v>14103</c:v>
                </c:pt>
                <c:pt idx="44">
                  <c:v>14103</c:v>
                </c:pt>
                <c:pt idx="45">
                  <c:v>14105.5</c:v>
                </c:pt>
                <c:pt idx="46">
                  <c:v>14108</c:v>
                </c:pt>
                <c:pt idx="47">
                  <c:v>14132.5</c:v>
                </c:pt>
                <c:pt idx="48">
                  <c:v>14134.5</c:v>
                </c:pt>
                <c:pt idx="49">
                  <c:v>14137</c:v>
                </c:pt>
                <c:pt idx="50">
                  <c:v>14139.5</c:v>
                </c:pt>
                <c:pt idx="51">
                  <c:v>14144.5</c:v>
                </c:pt>
                <c:pt idx="52">
                  <c:v>14193.5</c:v>
                </c:pt>
                <c:pt idx="53">
                  <c:v>14208</c:v>
                </c:pt>
                <c:pt idx="54">
                  <c:v>14235</c:v>
                </c:pt>
                <c:pt idx="55">
                  <c:v>14235</c:v>
                </c:pt>
                <c:pt idx="56">
                  <c:v>14274</c:v>
                </c:pt>
                <c:pt idx="57">
                  <c:v>15073.5</c:v>
                </c:pt>
                <c:pt idx="58">
                  <c:v>15078.5</c:v>
                </c:pt>
                <c:pt idx="59">
                  <c:v>15098</c:v>
                </c:pt>
                <c:pt idx="60">
                  <c:v>15098</c:v>
                </c:pt>
                <c:pt idx="61">
                  <c:v>15147</c:v>
                </c:pt>
                <c:pt idx="62">
                  <c:v>15186</c:v>
                </c:pt>
                <c:pt idx="63">
                  <c:v>15205.5</c:v>
                </c:pt>
                <c:pt idx="64">
                  <c:v>15230</c:v>
                </c:pt>
                <c:pt idx="65">
                  <c:v>15247</c:v>
                </c:pt>
                <c:pt idx="66">
                  <c:v>15914.5</c:v>
                </c:pt>
                <c:pt idx="67">
                  <c:v>15917</c:v>
                </c:pt>
                <c:pt idx="68">
                  <c:v>15921.5</c:v>
                </c:pt>
                <c:pt idx="69">
                  <c:v>15922</c:v>
                </c:pt>
                <c:pt idx="70">
                  <c:v>16012.5</c:v>
                </c:pt>
                <c:pt idx="71">
                  <c:v>16012.5</c:v>
                </c:pt>
                <c:pt idx="72">
                  <c:v>16012.5</c:v>
                </c:pt>
                <c:pt idx="73">
                  <c:v>16025</c:v>
                </c:pt>
                <c:pt idx="74">
                  <c:v>16027.5</c:v>
                </c:pt>
                <c:pt idx="75">
                  <c:v>16034.5</c:v>
                </c:pt>
                <c:pt idx="76">
                  <c:v>16034.5</c:v>
                </c:pt>
                <c:pt idx="77">
                  <c:v>16034.5</c:v>
                </c:pt>
                <c:pt idx="78">
                  <c:v>16034.5</c:v>
                </c:pt>
                <c:pt idx="79">
                  <c:v>16171</c:v>
                </c:pt>
                <c:pt idx="80">
                  <c:v>16729</c:v>
                </c:pt>
                <c:pt idx="81">
                  <c:v>17638.5</c:v>
                </c:pt>
                <c:pt idx="82">
                  <c:v>17658</c:v>
                </c:pt>
                <c:pt idx="83">
                  <c:v>17738.5</c:v>
                </c:pt>
                <c:pt idx="84">
                  <c:v>17738.5</c:v>
                </c:pt>
                <c:pt idx="85">
                  <c:v>17772.5</c:v>
                </c:pt>
                <c:pt idx="86">
                  <c:v>17772.5</c:v>
                </c:pt>
                <c:pt idx="87">
                  <c:v>17790</c:v>
                </c:pt>
                <c:pt idx="88">
                  <c:v>17814</c:v>
                </c:pt>
                <c:pt idx="89">
                  <c:v>17814</c:v>
                </c:pt>
                <c:pt idx="90">
                  <c:v>17819</c:v>
                </c:pt>
                <c:pt idx="91">
                  <c:v>18628.5</c:v>
                </c:pt>
                <c:pt idx="92">
                  <c:v>18628.5</c:v>
                </c:pt>
                <c:pt idx="93">
                  <c:v>18633.5</c:v>
                </c:pt>
                <c:pt idx="94">
                  <c:v>18633.5</c:v>
                </c:pt>
                <c:pt idx="95">
                  <c:v>18640.5</c:v>
                </c:pt>
                <c:pt idx="96">
                  <c:v>18640.5</c:v>
                </c:pt>
                <c:pt idx="97">
                  <c:v>18643</c:v>
                </c:pt>
                <c:pt idx="98">
                  <c:v>18643</c:v>
                </c:pt>
                <c:pt idx="99">
                  <c:v>18680</c:v>
                </c:pt>
                <c:pt idx="100">
                  <c:v>18682</c:v>
                </c:pt>
                <c:pt idx="101">
                  <c:v>18682</c:v>
                </c:pt>
                <c:pt idx="102">
                  <c:v>18684.5</c:v>
                </c:pt>
                <c:pt idx="103">
                  <c:v>18684.5</c:v>
                </c:pt>
                <c:pt idx="104">
                  <c:v>18687</c:v>
                </c:pt>
                <c:pt idx="105">
                  <c:v>18687</c:v>
                </c:pt>
                <c:pt idx="106">
                  <c:v>18689.5</c:v>
                </c:pt>
                <c:pt idx="107">
                  <c:v>18689.5</c:v>
                </c:pt>
                <c:pt idx="108">
                  <c:v>18697</c:v>
                </c:pt>
                <c:pt idx="109">
                  <c:v>18729</c:v>
                </c:pt>
                <c:pt idx="110">
                  <c:v>18758</c:v>
                </c:pt>
                <c:pt idx="111">
                  <c:v>18758</c:v>
                </c:pt>
                <c:pt idx="112">
                  <c:v>18758</c:v>
                </c:pt>
                <c:pt idx="113">
                  <c:v>18758</c:v>
                </c:pt>
                <c:pt idx="114">
                  <c:v>18758</c:v>
                </c:pt>
                <c:pt idx="115">
                  <c:v>18763</c:v>
                </c:pt>
                <c:pt idx="116">
                  <c:v>18763</c:v>
                </c:pt>
                <c:pt idx="117">
                  <c:v>18780</c:v>
                </c:pt>
                <c:pt idx="118">
                  <c:v>19350</c:v>
                </c:pt>
                <c:pt idx="119">
                  <c:v>19350</c:v>
                </c:pt>
                <c:pt idx="120">
                  <c:v>19538</c:v>
                </c:pt>
                <c:pt idx="121">
                  <c:v>19538</c:v>
                </c:pt>
                <c:pt idx="122">
                  <c:v>19540.5</c:v>
                </c:pt>
                <c:pt idx="123">
                  <c:v>19540.5</c:v>
                </c:pt>
                <c:pt idx="124">
                  <c:v>19577</c:v>
                </c:pt>
                <c:pt idx="125">
                  <c:v>19577</c:v>
                </c:pt>
                <c:pt idx="126">
                  <c:v>19579.5</c:v>
                </c:pt>
                <c:pt idx="127">
                  <c:v>19579.5</c:v>
                </c:pt>
                <c:pt idx="128">
                  <c:v>19606.5</c:v>
                </c:pt>
                <c:pt idx="129">
                  <c:v>19623.5</c:v>
                </c:pt>
                <c:pt idx="130">
                  <c:v>19628.5</c:v>
                </c:pt>
                <c:pt idx="131">
                  <c:v>19628.5</c:v>
                </c:pt>
                <c:pt idx="132">
                  <c:v>19631</c:v>
                </c:pt>
                <c:pt idx="133">
                  <c:v>19638</c:v>
                </c:pt>
                <c:pt idx="134">
                  <c:v>19638</c:v>
                </c:pt>
                <c:pt idx="135">
                  <c:v>19687</c:v>
                </c:pt>
                <c:pt idx="136">
                  <c:v>19687</c:v>
                </c:pt>
                <c:pt idx="137">
                  <c:v>20367</c:v>
                </c:pt>
                <c:pt idx="138">
                  <c:v>20367</c:v>
                </c:pt>
                <c:pt idx="139">
                  <c:v>20433</c:v>
                </c:pt>
                <c:pt idx="140">
                  <c:v>20433</c:v>
                </c:pt>
                <c:pt idx="141">
                  <c:v>20491.5</c:v>
                </c:pt>
                <c:pt idx="142">
                  <c:v>20491.5</c:v>
                </c:pt>
                <c:pt idx="143">
                  <c:v>20491.5</c:v>
                </c:pt>
                <c:pt idx="144">
                  <c:v>20499</c:v>
                </c:pt>
                <c:pt idx="145">
                  <c:v>20506</c:v>
                </c:pt>
                <c:pt idx="146">
                  <c:v>20506</c:v>
                </c:pt>
                <c:pt idx="147">
                  <c:v>20506</c:v>
                </c:pt>
                <c:pt idx="148">
                  <c:v>21278.5</c:v>
                </c:pt>
                <c:pt idx="149">
                  <c:v>21278.5</c:v>
                </c:pt>
                <c:pt idx="150">
                  <c:v>21278.5</c:v>
                </c:pt>
                <c:pt idx="151">
                  <c:v>21279</c:v>
                </c:pt>
                <c:pt idx="152">
                  <c:v>21279</c:v>
                </c:pt>
                <c:pt idx="153">
                  <c:v>21279</c:v>
                </c:pt>
                <c:pt idx="154">
                  <c:v>21323</c:v>
                </c:pt>
                <c:pt idx="155">
                  <c:v>21323</c:v>
                </c:pt>
                <c:pt idx="156">
                  <c:v>21381.5</c:v>
                </c:pt>
                <c:pt idx="157">
                  <c:v>21425.5</c:v>
                </c:pt>
                <c:pt idx="158">
                  <c:v>21428</c:v>
                </c:pt>
                <c:pt idx="159">
                  <c:v>22098</c:v>
                </c:pt>
                <c:pt idx="160">
                  <c:v>22168.5</c:v>
                </c:pt>
                <c:pt idx="161">
                  <c:v>22168.5</c:v>
                </c:pt>
                <c:pt idx="162">
                  <c:v>22168.5</c:v>
                </c:pt>
                <c:pt idx="163">
                  <c:v>22186</c:v>
                </c:pt>
                <c:pt idx="164">
                  <c:v>22186</c:v>
                </c:pt>
                <c:pt idx="165">
                  <c:v>22186</c:v>
                </c:pt>
                <c:pt idx="166">
                  <c:v>22220</c:v>
                </c:pt>
                <c:pt idx="167">
                  <c:v>22220</c:v>
                </c:pt>
                <c:pt idx="168">
                  <c:v>22220</c:v>
                </c:pt>
                <c:pt idx="169">
                  <c:v>22220</c:v>
                </c:pt>
                <c:pt idx="170">
                  <c:v>22222.5</c:v>
                </c:pt>
                <c:pt idx="171">
                  <c:v>22227.5</c:v>
                </c:pt>
                <c:pt idx="172">
                  <c:v>22237.5</c:v>
                </c:pt>
                <c:pt idx="173">
                  <c:v>22242</c:v>
                </c:pt>
                <c:pt idx="174">
                  <c:v>22247</c:v>
                </c:pt>
                <c:pt idx="175">
                  <c:v>22249.5</c:v>
                </c:pt>
                <c:pt idx="176">
                  <c:v>22252</c:v>
                </c:pt>
                <c:pt idx="177">
                  <c:v>22254</c:v>
                </c:pt>
                <c:pt idx="178">
                  <c:v>22269</c:v>
                </c:pt>
                <c:pt idx="179">
                  <c:v>22269</c:v>
                </c:pt>
                <c:pt idx="180">
                  <c:v>22274</c:v>
                </c:pt>
                <c:pt idx="181">
                  <c:v>22276.5</c:v>
                </c:pt>
                <c:pt idx="182">
                  <c:v>22283.5</c:v>
                </c:pt>
                <c:pt idx="183">
                  <c:v>22286</c:v>
                </c:pt>
                <c:pt idx="184">
                  <c:v>22288.5</c:v>
                </c:pt>
                <c:pt idx="185">
                  <c:v>22291</c:v>
                </c:pt>
                <c:pt idx="186">
                  <c:v>22296</c:v>
                </c:pt>
                <c:pt idx="187">
                  <c:v>22298</c:v>
                </c:pt>
                <c:pt idx="188">
                  <c:v>22300.5</c:v>
                </c:pt>
                <c:pt idx="189">
                  <c:v>22313</c:v>
                </c:pt>
                <c:pt idx="190">
                  <c:v>22318</c:v>
                </c:pt>
                <c:pt idx="191">
                  <c:v>22327.5</c:v>
                </c:pt>
                <c:pt idx="192">
                  <c:v>22330</c:v>
                </c:pt>
                <c:pt idx="193">
                  <c:v>22344.5</c:v>
                </c:pt>
                <c:pt idx="194">
                  <c:v>22352</c:v>
                </c:pt>
                <c:pt idx="195">
                  <c:v>22352</c:v>
                </c:pt>
                <c:pt idx="196">
                  <c:v>22354.5</c:v>
                </c:pt>
                <c:pt idx="197">
                  <c:v>22357</c:v>
                </c:pt>
                <c:pt idx="198">
                  <c:v>22362</c:v>
                </c:pt>
                <c:pt idx="199">
                  <c:v>22366.5</c:v>
                </c:pt>
                <c:pt idx="200">
                  <c:v>22366.5</c:v>
                </c:pt>
                <c:pt idx="201">
                  <c:v>22371.5</c:v>
                </c:pt>
                <c:pt idx="202">
                  <c:v>22374</c:v>
                </c:pt>
                <c:pt idx="203">
                  <c:v>22376.5</c:v>
                </c:pt>
                <c:pt idx="204">
                  <c:v>22388.5</c:v>
                </c:pt>
                <c:pt idx="205">
                  <c:v>22405.5</c:v>
                </c:pt>
                <c:pt idx="206">
                  <c:v>22420</c:v>
                </c:pt>
                <c:pt idx="207">
                  <c:v>22422.5</c:v>
                </c:pt>
                <c:pt idx="208">
                  <c:v>22432.5</c:v>
                </c:pt>
                <c:pt idx="209">
                  <c:v>22434.5</c:v>
                </c:pt>
                <c:pt idx="210">
                  <c:v>22437.5</c:v>
                </c:pt>
                <c:pt idx="211">
                  <c:v>22471</c:v>
                </c:pt>
                <c:pt idx="212">
                  <c:v>22824.5</c:v>
                </c:pt>
                <c:pt idx="213">
                  <c:v>22939</c:v>
                </c:pt>
                <c:pt idx="214">
                  <c:v>22963.5</c:v>
                </c:pt>
                <c:pt idx="215">
                  <c:v>22968.5</c:v>
                </c:pt>
                <c:pt idx="216">
                  <c:v>22971</c:v>
                </c:pt>
                <c:pt idx="217">
                  <c:v>22995.5</c:v>
                </c:pt>
                <c:pt idx="218">
                  <c:v>23027</c:v>
                </c:pt>
                <c:pt idx="219">
                  <c:v>23041.5</c:v>
                </c:pt>
                <c:pt idx="220">
                  <c:v>23083.5</c:v>
                </c:pt>
                <c:pt idx="221">
                  <c:v>23098</c:v>
                </c:pt>
                <c:pt idx="222">
                  <c:v>23100.5</c:v>
                </c:pt>
                <c:pt idx="223">
                  <c:v>23103</c:v>
                </c:pt>
                <c:pt idx="224">
                  <c:v>23105</c:v>
                </c:pt>
                <c:pt idx="225">
                  <c:v>23105.5</c:v>
                </c:pt>
                <c:pt idx="226">
                  <c:v>23107.5</c:v>
                </c:pt>
                <c:pt idx="227">
                  <c:v>23110</c:v>
                </c:pt>
                <c:pt idx="228">
                  <c:v>23125</c:v>
                </c:pt>
                <c:pt idx="229">
                  <c:v>23127.5</c:v>
                </c:pt>
                <c:pt idx="230">
                  <c:v>23132</c:v>
                </c:pt>
                <c:pt idx="231">
                  <c:v>23139.5</c:v>
                </c:pt>
                <c:pt idx="232">
                  <c:v>23147</c:v>
                </c:pt>
                <c:pt idx="233">
                  <c:v>23154</c:v>
                </c:pt>
                <c:pt idx="234">
                  <c:v>23156.5</c:v>
                </c:pt>
                <c:pt idx="235">
                  <c:v>23159</c:v>
                </c:pt>
                <c:pt idx="236">
                  <c:v>23166.5</c:v>
                </c:pt>
                <c:pt idx="237">
                  <c:v>23169</c:v>
                </c:pt>
                <c:pt idx="238">
                  <c:v>23171</c:v>
                </c:pt>
                <c:pt idx="239">
                  <c:v>23171.5</c:v>
                </c:pt>
                <c:pt idx="240">
                  <c:v>23188.5</c:v>
                </c:pt>
                <c:pt idx="241">
                  <c:v>23193</c:v>
                </c:pt>
                <c:pt idx="242">
                  <c:v>23195.5</c:v>
                </c:pt>
                <c:pt idx="243">
                  <c:v>23198</c:v>
                </c:pt>
                <c:pt idx="244">
                  <c:v>23205.5</c:v>
                </c:pt>
                <c:pt idx="245">
                  <c:v>23210.5</c:v>
                </c:pt>
                <c:pt idx="246">
                  <c:v>23213</c:v>
                </c:pt>
                <c:pt idx="247">
                  <c:v>23227.5</c:v>
                </c:pt>
                <c:pt idx="248">
                  <c:v>23239</c:v>
                </c:pt>
                <c:pt idx="249">
                  <c:v>23242</c:v>
                </c:pt>
                <c:pt idx="250">
                  <c:v>23261.5</c:v>
                </c:pt>
                <c:pt idx="251">
                  <c:v>23298</c:v>
                </c:pt>
                <c:pt idx="252">
                  <c:v>23300.5</c:v>
                </c:pt>
                <c:pt idx="253">
                  <c:v>23327.5</c:v>
                </c:pt>
                <c:pt idx="254">
                  <c:v>23330</c:v>
                </c:pt>
                <c:pt idx="255">
                  <c:v>23342</c:v>
                </c:pt>
                <c:pt idx="256">
                  <c:v>23342</c:v>
                </c:pt>
                <c:pt idx="257">
                  <c:v>23359</c:v>
                </c:pt>
                <c:pt idx="258">
                  <c:v>23386</c:v>
                </c:pt>
                <c:pt idx="259">
                  <c:v>23386</c:v>
                </c:pt>
                <c:pt idx="260">
                  <c:v>23795</c:v>
                </c:pt>
                <c:pt idx="261">
                  <c:v>23797.5</c:v>
                </c:pt>
                <c:pt idx="262">
                  <c:v>23817</c:v>
                </c:pt>
                <c:pt idx="263">
                  <c:v>23822</c:v>
                </c:pt>
                <c:pt idx="264">
                  <c:v>23831.5</c:v>
                </c:pt>
                <c:pt idx="265">
                  <c:v>23836.5</c:v>
                </c:pt>
                <c:pt idx="266">
                  <c:v>23946.5</c:v>
                </c:pt>
                <c:pt idx="267">
                  <c:v>23949</c:v>
                </c:pt>
                <c:pt idx="268">
                  <c:v>23951</c:v>
                </c:pt>
                <c:pt idx="269">
                  <c:v>23953.5</c:v>
                </c:pt>
                <c:pt idx="270">
                  <c:v>23956</c:v>
                </c:pt>
                <c:pt idx="271">
                  <c:v>23961</c:v>
                </c:pt>
                <c:pt idx="272">
                  <c:v>23963.5</c:v>
                </c:pt>
                <c:pt idx="273">
                  <c:v>24049</c:v>
                </c:pt>
                <c:pt idx="274">
                  <c:v>24912</c:v>
                </c:pt>
                <c:pt idx="275">
                  <c:v>25763</c:v>
                </c:pt>
                <c:pt idx="276">
                  <c:v>26753</c:v>
                </c:pt>
                <c:pt idx="277">
                  <c:v>27621</c:v>
                </c:pt>
                <c:pt idx="278">
                  <c:v>27713.5</c:v>
                </c:pt>
                <c:pt idx="279">
                  <c:v>27723.5</c:v>
                </c:pt>
                <c:pt idx="280">
                  <c:v>28376.5</c:v>
                </c:pt>
                <c:pt idx="281">
                  <c:v>28467</c:v>
                </c:pt>
                <c:pt idx="282">
                  <c:v>28467</c:v>
                </c:pt>
                <c:pt idx="283">
                  <c:v>28467</c:v>
                </c:pt>
                <c:pt idx="284">
                  <c:v>28594</c:v>
                </c:pt>
                <c:pt idx="285">
                  <c:v>28611</c:v>
                </c:pt>
                <c:pt idx="286">
                  <c:v>29313</c:v>
                </c:pt>
                <c:pt idx="287">
                  <c:v>29330</c:v>
                </c:pt>
                <c:pt idx="288">
                  <c:v>29354.5</c:v>
                </c:pt>
                <c:pt idx="289">
                  <c:v>29442.5</c:v>
                </c:pt>
                <c:pt idx="290">
                  <c:v>29442.5</c:v>
                </c:pt>
                <c:pt idx="291">
                  <c:v>29447.5</c:v>
                </c:pt>
                <c:pt idx="292">
                  <c:v>30129.5</c:v>
                </c:pt>
                <c:pt idx="293">
                  <c:v>30232</c:v>
                </c:pt>
                <c:pt idx="294">
                  <c:v>30237</c:v>
                </c:pt>
                <c:pt idx="295">
                  <c:v>31195.5</c:v>
                </c:pt>
                <c:pt idx="296">
                  <c:v>31234.5</c:v>
                </c:pt>
                <c:pt idx="297">
                  <c:v>31264</c:v>
                </c:pt>
                <c:pt idx="298">
                  <c:v>31941.5</c:v>
                </c:pt>
                <c:pt idx="299">
                  <c:v>31961</c:v>
                </c:pt>
                <c:pt idx="300">
                  <c:v>32005</c:v>
                </c:pt>
                <c:pt idx="301">
                  <c:v>32080.5</c:v>
                </c:pt>
                <c:pt idx="302">
                  <c:v>33034</c:v>
                </c:pt>
                <c:pt idx="303">
                  <c:v>33092.5</c:v>
                </c:pt>
                <c:pt idx="304">
                  <c:v>33775</c:v>
                </c:pt>
                <c:pt idx="305">
                  <c:v>33777.5</c:v>
                </c:pt>
                <c:pt idx="306">
                  <c:v>33789.5</c:v>
                </c:pt>
                <c:pt idx="307">
                  <c:v>33792</c:v>
                </c:pt>
                <c:pt idx="308">
                  <c:v>33836</c:v>
                </c:pt>
                <c:pt idx="309">
                  <c:v>33838.5</c:v>
                </c:pt>
                <c:pt idx="310">
                  <c:v>33863</c:v>
                </c:pt>
                <c:pt idx="311">
                  <c:v>33863</c:v>
                </c:pt>
                <c:pt idx="312">
                  <c:v>33865.5</c:v>
                </c:pt>
                <c:pt idx="313">
                  <c:v>33865.5</c:v>
                </c:pt>
                <c:pt idx="314">
                  <c:v>33865.5</c:v>
                </c:pt>
                <c:pt idx="315">
                  <c:v>33865.5</c:v>
                </c:pt>
                <c:pt idx="316">
                  <c:v>33868</c:v>
                </c:pt>
                <c:pt idx="317">
                  <c:v>33868</c:v>
                </c:pt>
                <c:pt idx="318">
                  <c:v>33868</c:v>
                </c:pt>
                <c:pt idx="319">
                  <c:v>33868</c:v>
                </c:pt>
                <c:pt idx="320">
                  <c:v>33904.5</c:v>
                </c:pt>
                <c:pt idx="321">
                  <c:v>33907</c:v>
                </c:pt>
                <c:pt idx="322">
                  <c:v>34543</c:v>
                </c:pt>
                <c:pt idx="323">
                  <c:v>34601.5</c:v>
                </c:pt>
                <c:pt idx="324">
                  <c:v>34601.5</c:v>
                </c:pt>
                <c:pt idx="325">
                  <c:v>34601.5</c:v>
                </c:pt>
                <c:pt idx="326">
                  <c:v>34641.5</c:v>
                </c:pt>
                <c:pt idx="327">
                  <c:v>34651</c:v>
                </c:pt>
                <c:pt idx="328">
                  <c:v>34662.5</c:v>
                </c:pt>
                <c:pt idx="329">
                  <c:v>34670</c:v>
                </c:pt>
                <c:pt idx="330">
                  <c:v>34733.5</c:v>
                </c:pt>
                <c:pt idx="331">
                  <c:v>34736</c:v>
                </c:pt>
                <c:pt idx="332">
                  <c:v>34736</c:v>
                </c:pt>
                <c:pt idx="333">
                  <c:v>34762.5</c:v>
                </c:pt>
                <c:pt idx="334">
                  <c:v>34765</c:v>
                </c:pt>
                <c:pt idx="335">
                  <c:v>34800</c:v>
                </c:pt>
                <c:pt idx="336">
                  <c:v>34809</c:v>
                </c:pt>
                <c:pt idx="337">
                  <c:v>34811.5</c:v>
                </c:pt>
                <c:pt idx="338">
                  <c:v>35428</c:v>
                </c:pt>
                <c:pt idx="339">
                  <c:v>35536</c:v>
                </c:pt>
                <c:pt idx="340">
                  <c:v>35542.5</c:v>
                </c:pt>
                <c:pt idx="341">
                  <c:v>35562</c:v>
                </c:pt>
                <c:pt idx="342">
                  <c:v>35572</c:v>
                </c:pt>
                <c:pt idx="343">
                  <c:v>35574.5</c:v>
                </c:pt>
                <c:pt idx="344">
                  <c:v>35682</c:v>
                </c:pt>
                <c:pt idx="345">
                  <c:v>35682</c:v>
                </c:pt>
                <c:pt idx="346">
                  <c:v>35682</c:v>
                </c:pt>
                <c:pt idx="347">
                  <c:v>36321</c:v>
                </c:pt>
                <c:pt idx="348">
                  <c:v>36442.5</c:v>
                </c:pt>
                <c:pt idx="349">
                  <c:v>36507</c:v>
                </c:pt>
                <c:pt idx="350">
                  <c:v>36630.5</c:v>
                </c:pt>
                <c:pt idx="351">
                  <c:v>36630.5</c:v>
                </c:pt>
                <c:pt idx="352">
                  <c:v>36630.5</c:v>
                </c:pt>
                <c:pt idx="353">
                  <c:v>38216</c:v>
                </c:pt>
                <c:pt idx="354">
                  <c:v>38438</c:v>
                </c:pt>
                <c:pt idx="355">
                  <c:v>39128</c:v>
                </c:pt>
                <c:pt idx="356">
                  <c:v>39198</c:v>
                </c:pt>
              </c:numCache>
            </c:numRef>
          </c:xVal>
          <c:yVal>
            <c:numRef>
              <c:f>'A (old)'!$G$21:$G$536</c:f>
              <c:numCache>
                <c:formatCode>General</c:formatCode>
                <c:ptCount val="516"/>
                <c:pt idx="0">
                  <c:v>2.7910139997402439E-2</c:v>
                </c:pt>
                <c:pt idx="1">
                  <c:v>3.7439996958710253E-5</c:v>
                </c:pt>
                <c:pt idx="2">
                  <c:v>-6.9440000515896827E-4</c:v>
                </c:pt>
                <c:pt idx="3">
                  <c:v>-4.8270000115735456E-4</c:v>
                </c:pt>
                <c:pt idx="4">
                  <c:v>-2.9690000519622117E-4</c:v>
                </c:pt>
                <c:pt idx="5">
                  <c:v>-1.4870000086375512E-3</c:v>
                </c:pt>
                <c:pt idx="6">
                  <c:v>-3.0887200045981444E-3</c:v>
                </c:pt>
                <c:pt idx="7">
                  <c:v>-5.9857600062969141E-3</c:v>
                </c:pt>
                <c:pt idx="8">
                  <c:v>1.5259400024660863E-3</c:v>
                </c:pt>
                <c:pt idx="9">
                  <c:v>2.7911199940717779E-3</c:v>
                </c:pt>
                <c:pt idx="10">
                  <c:v>0</c:v>
                </c:pt>
                <c:pt idx="11">
                  <c:v>3.385599993634969E-4</c:v>
                </c:pt>
                <c:pt idx="12">
                  <c:v>-1.0408720001578331E-2</c:v>
                </c:pt>
                <c:pt idx="13">
                  <c:v>-4.382879997137934E-3</c:v>
                </c:pt>
                <c:pt idx="14">
                  <c:v>-5.7682199985720217E-3</c:v>
                </c:pt>
                <c:pt idx="15">
                  <c:v>-1.3585699998657219E-2</c:v>
                </c:pt>
                <c:pt idx="17">
                  <c:v>1.5972799999872223E-2</c:v>
                </c:pt>
                <c:pt idx="18">
                  <c:v>5.5599957704544067E-6</c:v>
                </c:pt>
                <c:pt idx="19">
                  <c:v>4.5313999726204202E-4</c:v>
                </c:pt>
                <c:pt idx="20">
                  <c:v>-9.0351600010762922E-3</c:v>
                </c:pt>
                <c:pt idx="21">
                  <c:v>6.0289999237284064E-4</c:v>
                </c:pt>
                <c:pt idx="22">
                  <c:v>-3.3114600082626566E-3</c:v>
                </c:pt>
                <c:pt idx="23">
                  <c:v>8.5245599984773435E-3</c:v>
                </c:pt>
                <c:pt idx="24">
                  <c:v>1.0362600005464628E-3</c:v>
                </c:pt>
                <c:pt idx="25">
                  <c:v>-6.4927600033115596E-3</c:v>
                </c:pt>
                <c:pt idx="26">
                  <c:v>3.8722799945389852E-3</c:v>
                </c:pt>
                <c:pt idx="27">
                  <c:v>-4.0481600080966018E-3</c:v>
                </c:pt>
                <c:pt idx="28">
                  <c:v>1.0054799997305963E-2</c:v>
                </c:pt>
                <c:pt idx="29">
                  <c:v>-3.5802800048259087E-3</c:v>
                </c:pt>
                <c:pt idx="30">
                  <c:v>4.3056399954366498E-3</c:v>
                </c:pt>
                <c:pt idx="31">
                  <c:v>1.9570700002077501E-2</c:v>
                </c:pt>
                <c:pt idx="32">
                  <c:v>1.9912219991965685E-2</c:v>
                </c:pt>
                <c:pt idx="33">
                  <c:v>1.6503479993843939E-2</c:v>
                </c:pt>
                <c:pt idx="34">
                  <c:v>6.0213800024939701E-3</c:v>
                </c:pt>
                <c:pt idx="35">
                  <c:v>2.3571919999085367E-2</c:v>
                </c:pt>
                <c:pt idx="36">
                  <c:v>2.4510599992936477E-2</c:v>
                </c:pt>
                <c:pt idx="37">
                  <c:v>2.5322299996332731E-2</c:v>
                </c:pt>
                <c:pt idx="38">
                  <c:v>2.54339999955846E-2</c:v>
                </c:pt>
                <c:pt idx="40">
                  <c:v>7.3517799974069931E-3</c:v>
                </c:pt>
                <c:pt idx="41">
                  <c:v>9.8634800015133806E-3</c:v>
                </c:pt>
                <c:pt idx="42">
                  <c:v>2.8766659997927491E-2</c:v>
                </c:pt>
                <c:pt idx="43">
                  <c:v>3.6102040001424029E-2</c:v>
                </c:pt>
                <c:pt idx="44">
                  <c:v>3.8102040001831483E-2</c:v>
                </c:pt>
                <c:pt idx="45">
                  <c:v>3.9613739994820207E-2</c:v>
                </c:pt>
                <c:pt idx="46">
                  <c:v>3.0125439996481873E-2</c:v>
                </c:pt>
                <c:pt idx="47">
                  <c:v>3.5140099993441254E-2</c:v>
                </c:pt>
                <c:pt idx="48">
                  <c:v>3.5549460000765976E-2</c:v>
                </c:pt>
                <c:pt idx="49">
                  <c:v>3.5461159997794311E-2</c:v>
                </c:pt>
                <c:pt idx="50">
                  <c:v>3.5672859994519968E-2</c:v>
                </c:pt>
                <c:pt idx="51">
                  <c:v>3.4496259992010891E-2</c:v>
                </c:pt>
                <c:pt idx="52">
                  <c:v>2.5025579998327885E-2</c:v>
                </c:pt>
                <c:pt idx="53">
                  <c:v>3.3593439991818741E-2</c:v>
                </c:pt>
                <c:pt idx="54">
                  <c:v>2.9119799997715745E-2</c:v>
                </c:pt>
                <c:pt idx="55">
                  <c:v>2.9119799997715745E-2</c:v>
                </c:pt>
                <c:pt idx="56">
                  <c:v>4.390231999423122E-2</c:v>
                </c:pt>
                <c:pt idx="57">
                  <c:v>5.7143979996908456E-2</c:v>
                </c:pt>
                <c:pt idx="58">
                  <c:v>5.0167380002676509E-2</c:v>
                </c:pt>
                <c:pt idx="59">
                  <c:v>4.5758640000713058E-2</c:v>
                </c:pt>
                <c:pt idx="60">
                  <c:v>4.7758640001120511E-2</c:v>
                </c:pt>
                <c:pt idx="61">
                  <c:v>2.7987959998426959E-2</c:v>
                </c:pt>
                <c:pt idx="62">
                  <c:v>2.6170479999564122E-2</c:v>
                </c:pt>
                <c:pt idx="63">
                  <c:v>3.2761739996203687E-2</c:v>
                </c:pt>
                <c:pt idx="64">
                  <c:v>3.9376399996399414E-2</c:v>
                </c:pt>
                <c:pt idx="65">
                  <c:v>3.9455960002669599E-2</c:v>
                </c:pt>
                <c:pt idx="66">
                  <c:v>4.1079859998717438E-2</c:v>
                </c:pt>
                <c:pt idx="67">
                  <c:v>4.6591559999797028E-2</c:v>
                </c:pt>
                <c:pt idx="68">
                  <c:v>5.9112619994266424E-2</c:v>
                </c:pt>
                <c:pt idx="69">
                  <c:v>3.461495999363251E-2</c:v>
                </c:pt>
                <c:pt idx="70">
                  <c:v>4.4538499998452608E-2</c:v>
                </c:pt>
                <c:pt idx="71">
                  <c:v>5.0538499992399011E-2</c:v>
                </c:pt>
                <c:pt idx="72">
                  <c:v>5.1538499996240716E-2</c:v>
                </c:pt>
                <c:pt idx="73">
                  <c:v>5.2096999992500059E-2</c:v>
                </c:pt>
                <c:pt idx="74">
                  <c:v>3.760869999678107E-2</c:v>
                </c:pt>
                <c:pt idx="75">
                  <c:v>3.4641459998965729E-2</c:v>
                </c:pt>
                <c:pt idx="76">
                  <c:v>3.5641459995531477E-2</c:v>
                </c:pt>
                <c:pt idx="77">
                  <c:v>4.4541459996253252E-2</c:v>
                </c:pt>
                <c:pt idx="78">
                  <c:v>4.5241460000397637E-2</c:v>
                </c:pt>
                <c:pt idx="79">
                  <c:v>4.3680279995896854E-2</c:v>
                </c:pt>
                <c:pt idx="80">
                  <c:v>5.1391719993262086E-2</c:v>
                </c:pt>
                <c:pt idx="81">
                  <c:v>5.7148179999785498E-2</c:v>
                </c:pt>
                <c:pt idx="82">
                  <c:v>3.9739439991535619E-2</c:v>
                </c:pt>
                <c:pt idx="83">
                  <c:v>5.5816179999965243E-2</c:v>
                </c:pt>
                <c:pt idx="84">
                  <c:v>5.6216179997136351E-2</c:v>
                </c:pt>
                <c:pt idx="85">
                  <c:v>5.527530000108527E-2</c:v>
                </c:pt>
                <c:pt idx="86">
                  <c:v>5.7975299998361152E-2</c:v>
                </c:pt>
                <c:pt idx="87">
                  <c:v>5.5357199998979922E-2</c:v>
                </c:pt>
                <c:pt idx="88">
                  <c:v>5.5769519996829331E-2</c:v>
                </c:pt>
                <c:pt idx="89">
                  <c:v>5.6169519994000439E-2</c:v>
                </c:pt>
                <c:pt idx="90">
                  <c:v>5.0092919998860452E-2</c:v>
                </c:pt>
                <c:pt idx="91">
                  <c:v>6.2981379996926989E-2</c:v>
                </c:pt>
                <c:pt idx="92">
                  <c:v>6.3681379993795417E-2</c:v>
                </c:pt>
                <c:pt idx="93">
                  <c:v>6.3404779990378302E-2</c:v>
                </c:pt>
                <c:pt idx="94">
                  <c:v>6.3704779990075622E-2</c:v>
                </c:pt>
                <c:pt idx="95">
                  <c:v>6.2237539998022839E-2</c:v>
                </c:pt>
                <c:pt idx="96">
                  <c:v>6.2937539994891267E-2</c:v>
                </c:pt>
                <c:pt idx="97">
                  <c:v>5.9349240000301506E-2</c:v>
                </c:pt>
                <c:pt idx="98">
                  <c:v>6.0649239996564575E-2</c:v>
                </c:pt>
                <c:pt idx="99">
                  <c:v>5.8522399995126761E-2</c:v>
                </c:pt>
                <c:pt idx="100">
                  <c:v>6.2331759996595792E-2</c:v>
                </c:pt>
                <c:pt idx="101">
                  <c:v>6.3031760000740178E-2</c:v>
                </c:pt>
                <c:pt idx="102">
                  <c:v>6.8443459997070022E-2</c:v>
                </c:pt>
                <c:pt idx="103">
                  <c:v>6.9243459998688195E-2</c:v>
                </c:pt>
                <c:pt idx="104">
                  <c:v>6.255515999509953E-2</c:v>
                </c:pt>
                <c:pt idx="105">
                  <c:v>6.4455159998033196E-2</c:v>
                </c:pt>
                <c:pt idx="106">
                  <c:v>6.3966859997890424E-2</c:v>
                </c:pt>
                <c:pt idx="107">
                  <c:v>6.586686000082409E-2</c:v>
                </c:pt>
                <c:pt idx="108">
                  <c:v>6.6601959995750804E-2</c:v>
                </c:pt>
                <c:pt idx="109">
                  <c:v>6.3751720001164358E-2</c:v>
                </c:pt>
                <c:pt idx="110">
                  <c:v>6.3887439995596651E-2</c:v>
                </c:pt>
                <c:pt idx="111">
                  <c:v>6.4187439995293971E-2</c:v>
                </c:pt>
                <c:pt idx="112">
                  <c:v>6.4187439995293971E-2</c:v>
                </c:pt>
                <c:pt idx="113">
                  <c:v>6.4187439995293971E-2</c:v>
                </c:pt>
                <c:pt idx="114">
                  <c:v>6.4887439992162399E-2</c:v>
                </c:pt>
                <c:pt idx="115">
                  <c:v>5.6910840001364704E-2</c:v>
                </c:pt>
                <c:pt idx="116">
                  <c:v>6.1910839998745359E-2</c:v>
                </c:pt>
                <c:pt idx="117">
                  <c:v>6.6990399995120242E-2</c:v>
                </c:pt>
                <c:pt idx="118">
                  <c:v>6.9958000000042375E-2</c:v>
                </c:pt>
                <c:pt idx="119">
                  <c:v>7.2057999997923616E-2</c:v>
                </c:pt>
                <c:pt idx="120">
                  <c:v>7.1337839995976537E-2</c:v>
                </c:pt>
                <c:pt idx="121">
                  <c:v>7.1937839995371178E-2</c:v>
                </c:pt>
                <c:pt idx="122">
                  <c:v>7.2749539998767432E-2</c:v>
                </c:pt>
                <c:pt idx="123">
                  <c:v>7.2849539996241219E-2</c:v>
                </c:pt>
                <c:pt idx="124">
                  <c:v>7.3420359993178863E-2</c:v>
                </c:pt>
                <c:pt idx="125">
                  <c:v>7.5220359991362784E-2</c:v>
                </c:pt>
                <c:pt idx="126">
                  <c:v>6.9132059994444717E-2</c:v>
                </c:pt>
                <c:pt idx="127">
                  <c:v>7.2132059998693876E-2</c:v>
                </c:pt>
                <c:pt idx="128">
                  <c:v>7.6358419995813165E-2</c:v>
                </c:pt>
                <c:pt idx="129">
                  <c:v>7.2937979995913338E-2</c:v>
                </c:pt>
                <c:pt idx="130">
                  <c:v>8.6461380000400823E-2</c:v>
                </c:pt>
                <c:pt idx="131">
                  <c:v>8.9461379997374024E-2</c:v>
                </c:pt>
                <c:pt idx="132">
                  <c:v>7.3973079997813329E-2</c:v>
                </c:pt>
                <c:pt idx="133">
                  <c:v>7.3505839995050337E-2</c:v>
                </c:pt>
                <c:pt idx="134">
                  <c:v>7.400583999697119E-2</c:v>
                </c:pt>
                <c:pt idx="135">
                  <c:v>7.3435159996734001E-2</c:v>
                </c:pt>
                <c:pt idx="136">
                  <c:v>7.3735159996431321E-2</c:v>
                </c:pt>
                <c:pt idx="137">
                  <c:v>8.1717559995013289E-2</c:v>
                </c:pt>
                <c:pt idx="138">
                  <c:v>8.1817559992487077E-2</c:v>
                </c:pt>
                <c:pt idx="139">
                  <c:v>8.2226439997612033E-2</c:v>
                </c:pt>
                <c:pt idx="140">
                  <c:v>8.3726439996098634E-2</c:v>
                </c:pt>
                <c:pt idx="141">
                  <c:v>8.4400219995586667E-2</c:v>
                </c:pt>
                <c:pt idx="142">
                  <c:v>8.5600219994375948E-2</c:v>
                </c:pt>
                <c:pt idx="143">
                  <c:v>8.6600219998217653E-2</c:v>
                </c:pt>
                <c:pt idx="144">
                  <c:v>8.9035320001130458E-2</c:v>
                </c:pt>
                <c:pt idx="145">
                  <c:v>8.4668080002302304E-2</c:v>
                </c:pt>
                <c:pt idx="146">
                  <c:v>8.5368079999170732E-2</c:v>
                </c:pt>
                <c:pt idx="147">
                  <c:v>8.5668079998868052E-2</c:v>
                </c:pt>
                <c:pt idx="148">
                  <c:v>9.2983379996439908E-2</c:v>
                </c:pt>
                <c:pt idx="149">
                  <c:v>9.3283379996137228E-2</c:v>
                </c:pt>
                <c:pt idx="150">
                  <c:v>9.5383379994018469E-2</c:v>
                </c:pt>
                <c:pt idx="151">
                  <c:v>9.3185719997563865E-2</c:v>
                </c:pt>
                <c:pt idx="152">
                  <c:v>9.338571999251144E-2</c:v>
                </c:pt>
                <c:pt idx="153">
                  <c:v>9.4785719993524253E-2</c:v>
                </c:pt>
                <c:pt idx="154">
                  <c:v>9.3791639992559794E-2</c:v>
                </c:pt>
                <c:pt idx="155">
                  <c:v>9.3791639992559794E-2</c:v>
                </c:pt>
                <c:pt idx="156">
                  <c:v>8.4665419992234092E-2</c:v>
                </c:pt>
                <c:pt idx="157">
                  <c:v>9.0871339991281275E-2</c:v>
                </c:pt>
                <c:pt idx="158">
                  <c:v>8.6383039997599553E-2</c:v>
                </c:pt>
                <c:pt idx="159">
                  <c:v>0.12651863999781199</c:v>
                </c:pt>
                <c:pt idx="160">
                  <c:v>9.8948579994612373E-2</c:v>
                </c:pt>
                <c:pt idx="161">
                  <c:v>0.10134857999219093</c:v>
                </c:pt>
                <c:pt idx="162">
                  <c:v>0.10294857999542728</c:v>
                </c:pt>
                <c:pt idx="163">
                  <c:v>0.10233047999645351</c:v>
                </c:pt>
                <c:pt idx="164">
                  <c:v>0.10253047999867704</c:v>
                </c:pt>
                <c:pt idx="165">
                  <c:v>0.10333048000029521</c:v>
                </c:pt>
                <c:pt idx="166">
                  <c:v>0.10168959999282379</c:v>
                </c:pt>
                <c:pt idx="167">
                  <c:v>0.1030895999938366</c:v>
                </c:pt>
                <c:pt idx="168">
                  <c:v>0.10318959999131039</c:v>
                </c:pt>
                <c:pt idx="169">
                  <c:v>0.10408959999040235</c:v>
                </c:pt>
                <c:pt idx="170">
                  <c:v>0.10460129999410128</c:v>
                </c:pt>
                <c:pt idx="171">
                  <c:v>0.10762469999463065</c:v>
                </c:pt>
                <c:pt idx="172">
                  <c:v>0.11667149999993853</c:v>
                </c:pt>
                <c:pt idx="173">
                  <c:v>0.10619255999336019</c:v>
                </c:pt>
                <c:pt idx="174">
                  <c:v>0.10521595999307465</c:v>
                </c:pt>
                <c:pt idx="175">
                  <c:v>0.11472765999496914</c:v>
                </c:pt>
                <c:pt idx="176">
                  <c:v>0.1012393599958159</c:v>
                </c:pt>
                <c:pt idx="178">
                  <c:v>0.10381891999713844</c:v>
                </c:pt>
                <c:pt idx="179">
                  <c:v>0.10431891999905929</c:v>
                </c:pt>
                <c:pt idx="180">
                  <c:v>0.11034231999656186</c:v>
                </c:pt>
                <c:pt idx="181">
                  <c:v>0.10485401999903843</c:v>
                </c:pt>
                <c:pt idx="182">
                  <c:v>0.11088677999214269</c:v>
                </c:pt>
                <c:pt idx="183">
                  <c:v>0.11339847999624908</c:v>
                </c:pt>
                <c:pt idx="184">
                  <c:v>0.11291017999610631</c:v>
                </c:pt>
                <c:pt idx="185">
                  <c:v>0.10842187999514863</c:v>
                </c:pt>
                <c:pt idx="186">
                  <c:v>0.10344528000132414</c:v>
                </c:pt>
                <c:pt idx="189">
                  <c:v>0.10452483999688411</c:v>
                </c:pt>
                <c:pt idx="190">
                  <c:v>0.10954823999782093</c:v>
                </c:pt>
                <c:pt idx="191">
                  <c:v>0.11209270000108518</c:v>
                </c:pt>
                <c:pt idx="192">
                  <c:v>0.10760439999285154</c:v>
                </c:pt>
                <c:pt idx="193">
                  <c:v>0.10917225999583025</c:v>
                </c:pt>
                <c:pt idx="194">
                  <c:v>0.10170735999417957</c:v>
                </c:pt>
                <c:pt idx="195">
                  <c:v>0.1034073599948897</c:v>
                </c:pt>
                <c:pt idx="196">
                  <c:v>0.10421905999101</c:v>
                </c:pt>
                <c:pt idx="197">
                  <c:v>0.1137307599929045</c:v>
                </c:pt>
                <c:pt idx="198">
                  <c:v>0.11375415999646066</c:v>
                </c:pt>
                <c:pt idx="199">
                  <c:v>0.10487522000039462</c:v>
                </c:pt>
                <c:pt idx="200">
                  <c:v>0.10507522000261815</c:v>
                </c:pt>
                <c:pt idx="201">
                  <c:v>0.10559862000081921</c:v>
                </c:pt>
                <c:pt idx="202">
                  <c:v>0.10281032000057166</c:v>
                </c:pt>
                <c:pt idx="203">
                  <c:v>0.10232201999315294</c:v>
                </c:pt>
                <c:pt idx="204">
                  <c:v>0.10437817999627441</c:v>
                </c:pt>
                <c:pt idx="205">
                  <c:v>0.1084577400033595</c:v>
                </c:pt>
                <c:pt idx="208">
                  <c:v>0.10858409999491414</c:v>
                </c:pt>
                <c:pt idx="210">
                  <c:v>0.10660749999806285</c:v>
                </c:pt>
                <c:pt idx="212">
                  <c:v>0.10541865999402944</c:v>
                </c:pt>
                <c:pt idx="213">
                  <c:v>0.11245451999275247</c:v>
                </c:pt>
                <c:pt idx="214">
                  <c:v>0.10906917999818688</c:v>
                </c:pt>
                <c:pt idx="215">
                  <c:v>0.10909258000174304</c:v>
                </c:pt>
                <c:pt idx="216">
                  <c:v>0.10460427999350941</c:v>
                </c:pt>
                <c:pt idx="217">
                  <c:v>0.10721894000016619</c:v>
                </c:pt>
                <c:pt idx="218">
                  <c:v>0.10886636000213912</c:v>
                </c:pt>
                <c:pt idx="219">
                  <c:v>0.1034342199927778</c:v>
                </c:pt>
                <c:pt idx="220">
                  <c:v>0.10663077999925008</c:v>
                </c:pt>
                <c:pt idx="221">
                  <c:v>0.1191986400008318</c:v>
                </c:pt>
                <c:pt idx="222">
                  <c:v>0.11071033999178326</c:v>
                </c:pt>
                <c:pt idx="223">
                  <c:v>0.1122220399993239</c:v>
                </c:pt>
                <c:pt idx="224">
                  <c:v>0.11923139999998966</c:v>
                </c:pt>
                <c:pt idx="225">
                  <c:v>0.10673374000180047</c:v>
                </c:pt>
                <c:pt idx="226">
                  <c:v>0.11674309999943944</c:v>
                </c:pt>
                <c:pt idx="227">
                  <c:v>0.10925480000150856</c:v>
                </c:pt>
                <c:pt idx="228">
                  <c:v>0.11032499999419088</c:v>
                </c:pt>
                <c:pt idx="229">
                  <c:v>0.10783669999364065</c:v>
                </c:pt>
                <c:pt idx="230">
                  <c:v>0.1163577599945711</c:v>
                </c:pt>
                <c:pt idx="231">
                  <c:v>0.11199285999464337</c:v>
                </c:pt>
                <c:pt idx="232">
                  <c:v>0.11442795999755617</c:v>
                </c:pt>
                <c:pt idx="233">
                  <c:v>0.12046071999793639</c:v>
                </c:pt>
                <c:pt idx="234">
                  <c:v>0.1135724199921242</c:v>
                </c:pt>
                <c:pt idx="235">
                  <c:v>0.11548411999683594</c:v>
                </c:pt>
                <c:pt idx="236">
                  <c:v>0.11201921999600017</c:v>
                </c:pt>
                <c:pt idx="237">
                  <c:v>0.11253091999969911</c:v>
                </c:pt>
                <c:pt idx="238">
                  <c:v>0.11554027999227401</c:v>
                </c:pt>
                <c:pt idx="239">
                  <c:v>0.1210426199977519</c:v>
                </c:pt>
                <c:pt idx="240">
                  <c:v>0.12112217999674613</c:v>
                </c:pt>
                <c:pt idx="241">
                  <c:v>0.11464323999825865</c:v>
                </c:pt>
                <c:pt idx="242">
                  <c:v>0.11115493999386672</c:v>
                </c:pt>
                <c:pt idx="243">
                  <c:v>0.11366663999797311</c:v>
                </c:pt>
                <c:pt idx="244">
                  <c:v>0.10920174000057159</c:v>
                </c:pt>
                <c:pt idx="245">
                  <c:v>0.10622513999260264</c:v>
                </c:pt>
                <c:pt idx="246">
                  <c:v>0.10673683999630157</c:v>
                </c:pt>
                <c:pt idx="247">
                  <c:v>0.10330469999462366</c:v>
                </c:pt>
                <c:pt idx="249">
                  <c:v>0.11177255999791669</c:v>
                </c:pt>
                <c:pt idx="250">
                  <c:v>9.3463819997850806E-2</c:v>
                </c:pt>
                <c:pt idx="251">
                  <c:v>0.11113463999208761</c:v>
                </c:pt>
                <c:pt idx="252">
                  <c:v>0.113646339996194</c:v>
                </c:pt>
                <c:pt idx="253">
                  <c:v>0.10277269999642158</c:v>
                </c:pt>
                <c:pt idx="254">
                  <c:v>0.10028440000314731</c:v>
                </c:pt>
                <c:pt idx="255">
                  <c:v>0.11254055999597767</c:v>
                </c:pt>
                <c:pt idx="256">
                  <c:v>0.11434056000143755</c:v>
                </c:pt>
                <c:pt idx="257">
                  <c:v>0.11242012000002433</c:v>
                </c:pt>
                <c:pt idx="258">
                  <c:v>0.11254647999885492</c:v>
                </c:pt>
                <c:pt idx="259">
                  <c:v>0.11324647999572335</c:v>
                </c:pt>
                <c:pt idx="260">
                  <c:v>0.11246060000121361</c:v>
                </c:pt>
                <c:pt idx="261">
                  <c:v>0.11197230000107083</c:v>
                </c:pt>
                <c:pt idx="262">
                  <c:v>0.10956355999223888</c:v>
                </c:pt>
                <c:pt idx="263">
                  <c:v>0.11358695999660995</c:v>
                </c:pt>
                <c:pt idx="264">
                  <c:v>0.11613141999259824</c:v>
                </c:pt>
                <c:pt idx="265">
                  <c:v>0.11115481999877375</c:v>
                </c:pt>
                <c:pt idx="266">
                  <c:v>0.11666962000163039</c:v>
                </c:pt>
                <c:pt idx="267">
                  <c:v>0.11318131999723846</c:v>
                </c:pt>
                <c:pt idx="268">
                  <c:v>0.11719067999365507</c:v>
                </c:pt>
                <c:pt idx="269">
                  <c:v>0.117702379997354</c:v>
                </c:pt>
                <c:pt idx="270">
                  <c:v>0.11621408000064548</c:v>
                </c:pt>
                <c:pt idx="271">
                  <c:v>0.11923747999389889</c:v>
                </c:pt>
                <c:pt idx="272">
                  <c:v>0.11574917999678291</c:v>
                </c:pt>
                <c:pt idx="273">
                  <c:v>0.11984931999904802</c:v>
                </c:pt>
                <c:pt idx="274">
                  <c:v>0.12638815999525832</c:v>
                </c:pt>
                <c:pt idx="275">
                  <c:v>0.13337083999795141</c:v>
                </c:pt>
                <c:pt idx="276">
                  <c:v>0.1413040400002501</c:v>
                </c:pt>
                <c:pt idx="277">
                  <c:v>0.14816627999971388</c:v>
                </c:pt>
                <c:pt idx="278">
                  <c:v>0.1485991799927433</c:v>
                </c:pt>
                <c:pt idx="279">
                  <c:v>0.15154597999935504</c:v>
                </c:pt>
                <c:pt idx="280">
                  <c:v>0.15996201999951154</c:v>
                </c:pt>
                <c:pt idx="281">
                  <c:v>0.14700556000025244</c:v>
                </c:pt>
                <c:pt idx="282">
                  <c:v>0.14845555999636417</c:v>
                </c:pt>
                <c:pt idx="283">
                  <c:v>0.14867555999808246</c:v>
                </c:pt>
                <c:pt idx="284">
                  <c:v>0.1614199199975701</c:v>
                </c:pt>
                <c:pt idx="285">
                  <c:v>0.15649947999190772</c:v>
                </c:pt>
                <c:pt idx="286">
                  <c:v>0.17798483999649761</c:v>
                </c:pt>
                <c:pt idx="287">
                  <c:v>0.16476439999678405</c:v>
                </c:pt>
                <c:pt idx="288">
                  <c:v>0.16463905999262352</c:v>
                </c:pt>
                <c:pt idx="289">
                  <c:v>0.18167089999769814</c:v>
                </c:pt>
                <c:pt idx="290">
                  <c:v>0.18236089999845717</c:v>
                </c:pt>
                <c:pt idx="291">
                  <c:v>0.18103429999609943</c:v>
                </c:pt>
                <c:pt idx="292">
                  <c:v>0.17140605999884428</c:v>
                </c:pt>
                <c:pt idx="293">
                  <c:v>0.16728575999877648</c:v>
                </c:pt>
                <c:pt idx="294">
                  <c:v>0.17339915999764344</c:v>
                </c:pt>
                <c:pt idx="295">
                  <c:v>0.18389493999711704</c:v>
                </c:pt>
                <c:pt idx="296">
                  <c:v>0.18417745999613544</c:v>
                </c:pt>
                <c:pt idx="298">
                  <c:v>0.19608621999941533</c:v>
                </c:pt>
                <c:pt idx="299">
                  <c:v>0.19117747999553103</c:v>
                </c:pt>
                <c:pt idx="300">
                  <c:v>0.19248339999467134</c:v>
                </c:pt>
                <c:pt idx="301">
                  <c:v>0.19781674000114435</c:v>
                </c:pt>
                <c:pt idx="302">
                  <c:v>0.20582912000099896</c:v>
                </c:pt>
                <c:pt idx="303">
                  <c:v>0.20887290000246139</c:v>
                </c:pt>
                <c:pt idx="304">
                  <c:v>0.21616699999867706</c:v>
                </c:pt>
                <c:pt idx="305">
                  <c:v>0.21717869999702089</c:v>
                </c:pt>
                <c:pt idx="306">
                  <c:v>0.2177348599943798</c:v>
                </c:pt>
                <c:pt idx="307">
                  <c:v>0.21614655999292154</c:v>
                </c:pt>
                <c:pt idx="308">
                  <c:v>0.21595248000085121</c:v>
                </c:pt>
                <c:pt idx="309">
                  <c:v>0.21816417999070836</c:v>
                </c:pt>
                <c:pt idx="313">
                  <c:v>0.20230053999694064</c:v>
                </c:pt>
                <c:pt idx="314">
                  <c:v>0.21799053999711759</c:v>
                </c:pt>
                <c:pt idx="315">
                  <c:v>0.21960053999646334</c:v>
                </c:pt>
                <c:pt idx="316">
                  <c:v>0.21730223999475129</c:v>
                </c:pt>
                <c:pt idx="317">
                  <c:v>0.21748223999748006</c:v>
                </c:pt>
                <c:pt idx="318">
                  <c:v>0.21748223999748006</c:v>
                </c:pt>
                <c:pt idx="319">
                  <c:v>0.21758223999495385</c:v>
                </c:pt>
                <c:pt idx="320">
                  <c:v>0.21817305999866221</c:v>
                </c:pt>
                <c:pt idx="321">
                  <c:v>0.21828475999791408</c:v>
                </c:pt>
                <c:pt idx="322">
                  <c:v>0.22786123999685515</c:v>
                </c:pt>
                <c:pt idx="323">
                  <c:v>0.22567501999583328</c:v>
                </c:pt>
                <c:pt idx="324">
                  <c:v>0.22567501999583328</c:v>
                </c:pt>
                <c:pt idx="325">
                  <c:v>0.2259750199955306</c:v>
                </c:pt>
                <c:pt idx="326">
                  <c:v>0.22672221999528119</c:v>
                </c:pt>
                <c:pt idx="327">
                  <c:v>0.22836667999945348</c:v>
                </c:pt>
                <c:pt idx="328">
                  <c:v>0.2266204999978072</c:v>
                </c:pt>
                <c:pt idx="329">
                  <c:v>0.22285559999727411</c:v>
                </c:pt>
                <c:pt idx="330">
                  <c:v>0.22825277999800164</c:v>
                </c:pt>
                <c:pt idx="331">
                  <c:v>0.22756447999563534</c:v>
                </c:pt>
                <c:pt idx="332">
                  <c:v>0.22816447999502998</c:v>
                </c:pt>
                <c:pt idx="333">
                  <c:v>0.22848849999718368</c:v>
                </c:pt>
                <c:pt idx="334">
                  <c:v>0.22730020000017248</c:v>
                </c:pt>
                <c:pt idx="335">
                  <c:v>0.22676399999909336</c:v>
                </c:pt>
                <c:pt idx="336">
                  <c:v>0.22760611999547109</c:v>
                </c:pt>
                <c:pt idx="337">
                  <c:v>0.22901781999826198</c:v>
                </c:pt>
                <c:pt idx="338">
                  <c:v>0.2369030399931944</c:v>
                </c:pt>
                <c:pt idx="339">
                  <c:v>0.23660847999417456</c:v>
                </c:pt>
                <c:pt idx="340">
                  <c:v>0.23783890000049723</c:v>
                </c:pt>
                <c:pt idx="341">
                  <c:v>0.23883015999308554</c:v>
                </c:pt>
                <c:pt idx="342">
                  <c:v>0.23787695999635616</c:v>
                </c:pt>
                <c:pt idx="343">
                  <c:v>0.23848865999752888</c:v>
                </c:pt>
                <c:pt idx="344">
                  <c:v>0.23875175999273779</c:v>
                </c:pt>
                <c:pt idx="345">
                  <c:v>0.23895175999496132</c:v>
                </c:pt>
                <c:pt idx="346">
                  <c:v>0.23905175999971107</c:v>
                </c:pt>
                <c:pt idx="347">
                  <c:v>0.24648228000296513</c:v>
                </c:pt>
                <c:pt idx="348">
                  <c:v>0.24682089999259915</c:v>
                </c:pt>
                <c:pt idx="349">
                  <c:v>0.24955275999673177</c:v>
                </c:pt>
                <c:pt idx="350">
                  <c:v>0.24953073999495246</c:v>
                </c:pt>
                <c:pt idx="351">
                  <c:v>0.24973073999717599</c:v>
                </c:pt>
                <c:pt idx="352">
                  <c:v>0.24983073999464978</c:v>
                </c:pt>
                <c:pt idx="353">
                  <c:v>0.26455088000511751</c:v>
                </c:pt>
                <c:pt idx="354">
                  <c:v>0.26748984000005294</c:v>
                </c:pt>
                <c:pt idx="355">
                  <c:v>0.27571903999341885</c:v>
                </c:pt>
                <c:pt idx="356">
                  <c:v>0.27744663999328623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0B8-49CC-BEB0-BD1BEF5040DB}"/>
            </c:ext>
          </c:extLst>
        </c:ser>
        <c:ser>
          <c:idx val="1"/>
          <c:order val="1"/>
          <c:tx>
            <c:strRef>
              <c:f>'A (old)'!$AB$1</c:f>
              <c:strCache>
                <c:ptCount val="1"/>
                <c:pt idx="0">
                  <c:v>Q.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(old)'!$AA$2:$AA$23</c:f>
              <c:numCache>
                <c:formatCode>General</c:formatCode>
                <c:ptCount val="22"/>
                <c:pt idx="0">
                  <c:v>-24000</c:v>
                </c:pt>
                <c:pt idx="1">
                  <c:v>-21000</c:v>
                </c:pt>
                <c:pt idx="2">
                  <c:v>-18000</c:v>
                </c:pt>
                <c:pt idx="3">
                  <c:v>-15000</c:v>
                </c:pt>
                <c:pt idx="4">
                  <c:v>-12000</c:v>
                </c:pt>
                <c:pt idx="5">
                  <c:v>-9000</c:v>
                </c:pt>
                <c:pt idx="6">
                  <c:v>-6000</c:v>
                </c:pt>
                <c:pt idx="7">
                  <c:v>-3000</c:v>
                </c:pt>
                <c:pt idx="8">
                  <c:v>0</c:v>
                </c:pt>
                <c:pt idx="9">
                  <c:v>3000</c:v>
                </c:pt>
                <c:pt idx="10">
                  <c:v>6000</c:v>
                </c:pt>
                <c:pt idx="11">
                  <c:v>9000</c:v>
                </c:pt>
                <c:pt idx="12">
                  <c:v>12000</c:v>
                </c:pt>
                <c:pt idx="13">
                  <c:v>15000</c:v>
                </c:pt>
                <c:pt idx="14">
                  <c:v>18000</c:v>
                </c:pt>
                <c:pt idx="15">
                  <c:v>21000</c:v>
                </c:pt>
                <c:pt idx="16">
                  <c:v>24000</c:v>
                </c:pt>
                <c:pt idx="17">
                  <c:v>27000</c:v>
                </c:pt>
                <c:pt idx="18">
                  <c:v>30000</c:v>
                </c:pt>
                <c:pt idx="19">
                  <c:v>33000</c:v>
                </c:pt>
                <c:pt idx="20">
                  <c:v>36000</c:v>
                </c:pt>
                <c:pt idx="21">
                  <c:v>39000</c:v>
                </c:pt>
              </c:numCache>
            </c:numRef>
          </c:xVal>
          <c:yVal>
            <c:numRef>
              <c:f>'A (old)'!$AB$2:$AB$23</c:f>
              <c:numCache>
                <c:formatCode>General</c:formatCode>
                <c:ptCount val="22"/>
                <c:pt idx="0">
                  <c:v>6.1928032218784984E-2</c:v>
                </c:pt>
                <c:pt idx="1">
                  <c:v>4.2511852927713492E-2</c:v>
                </c:pt>
                <c:pt idx="2">
                  <c:v>2.6096385604801087E-2</c:v>
                </c:pt>
                <c:pt idx="3">
                  <c:v>1.2681630250047777E-2</c:v>
                </c:pt>
                <c:pt idx="4">
                  <c:v>2.2675868634535502E-3</c:v>
                </c:pt>
                <c:pt idx="5">
                  <c:v>-5.1457445549815822E-3</c:v>
                </c:pt>
                <c:pt idx="6">
                  <c:v>-9.5583640052576239E-3</c:v>
                </c:pt>
                <c:pt idx="7">
                  <c:v>-1.0970271487374575E-2</c:v>
                </c:pt>
                <c:pt idx="8">
                  <c:v>-9.3814670013324351E-3</c:v>
                </c:pt>
                <c:pt idx="9">
                  <c:v>-4.7919505471312046E-3</c:v>
                </c:pt>
                <c:pt idx="10">
                  <c:v>2.7982778752291167E-3</c:v>
                </c:pt>
                <c:pt idx="11">
                  <c:v>1.3389218265748529E-2</c:v>
                </c:pt>
                <c:pt idx="12">
                  <c:v>2.6980870624427031E-2</c:v>
                </c:pt>
                <c:pt idx="13">
                  <c:v>4.3573234951264625E-2</c:v>
                </c:pt>
                <c:pt idx="14">
                  <c:v>6.3166311246261306E-2</c:v>
                </c:pt>
                <c:pt idx="15">
                  <c:v>8.5760099509417084E-2</c:v>
                </c:pt>
                <c:pt idx="16">
                  <c:v>0.11135459974073195</c:v>
                </c:pt>
                <c:pt idx="17">
                  <c:v>0.13994981194020592</c:v>
                </c:pt>
                <c:pt idx="18">
                  <c:v>0.17154573610783896</c:v>
                </c:pt>
                <c:pt idx="19">
                  <c:v>0.20614237224363111</c:v>
                </c:pt>
                <c:pt idx="20">
                  <c:v>0.24373972034758232</c:v>
                </c:pt>
                <c:pt idx="21">
                  <c:v>0.28433778041969265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0B8-49CC-BEB0-BD1BEF5040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13596920"/>
        <c:axId val="1"/>
      </c:scatterChart>
      <c:valAx>
        <c:axId val="513596920"/>
        <c:scaling>
          <c:orientation val="minMax"/>
          <c:max val="40000"/>
          <c:min val="-1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969696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13596920"/>
        <c:crossesAt val="0"/>
        <c:crossBetween val="midCat"/>
      </c:valAx>
      <c:spPr>
        <a:noFill/>
        <a:ln w="25400">
          <a:solidFill>
            <a:srgbClr val="000000"/>
          </a:solidFill>
          <a:prstDash val="solid"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Fig. 8.  V0839 Oph   [40448.4129, 0.40899532]</a:t>
            </a:r>
          </a:p>
        </c:rich>
      </c:tx>
      <c:layout>
        <c:manualLayout>
          <c:xMode val="edge"/>
          <c:yMode val="edge"/>
          <c:x val="0.15948275862068967"/>
          <c:y val="3.906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775862068965517"/>
          <c:y val="0.25390673428866251"/>
          <c:w val="0.83836206896551724"/>
          <c:h val="0.60937616229279001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(old)'!$G$20</c:f>
              <c:strCache>
                <c:ptCount val="1"/>
                <c:pt idx="0">
                  <c:v>O-C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'A (old)'!$F$21:$F$536</c:f>
              <c:numCache>
                <c:formatCode>General</c:formatCode>
                <c:ptCount val="516"/>
                <c:pt idx="0">
                  <c:v>-21664.5</c:v>
                </c:pt>
                <c:pt idx="1">
                  <c:v>-9992</c:v>
                </c:pt>
                <c:pt idx="2">
                  <c:v>-9080</c:v>
                </c:pt>
                <c:pt idx="3">
                  <c:v>-9077.5</c:v>
                </c:pt>
                <c:pt idx="4">
                  <c:v>-7392.5</c:v>
                </c:pt>
                <c:pt idx="5">
                  <c:v>-2775</c:v>
                </c:pt>
                <c:pt idx="6">
                  <c:v>-254</c:v>
                </c:pt>
                <c:pt idx="7">
                  <c:v>-232</c:v>
                </c:pt>
                <c:pt idx="8">
                  <c:v>-229.5</c:v>
                </c:pt>
                <c:pt idx="9">
                  <c:v>-66</c:v>
                </c:pt>
                <c:pt idx="10">
                  <c:v>0</c:v>
                </c:pt>
                <c:pt idx="11">
                  <c:v>692</c:v>
                </c:pt>
                <c:pt idx="12">
                  <c:v>746</c:v>
                </c:pt>
                <c:pt idx="13">
                  <c:v>4384</c:v>
                </c:pt>
                <c:pt idx="14">
                  <c:v>4408.5</c:v>
                </c:pt>
                <c:pt idx="15">
                  <c:v>4447.5</c:v>
                </c:pt>
                <c:pt idx="16">
                  <c:v>4448</c:v>
                </c:pt>
                <c:pt idx="17">
                  <c:v>4460</c:v>
                </c:pt>
                <c:pt idx="18">
                  <c:v>4467</c:v>
                </c:pt>
                <c:pt idx="19">
                  <c:v>5310.5</c:v>
                </c:pt>
                <c:pt idx="20">
                  <c:v>5313</c:v>
                </c:pt>
                <c:pt idx="21">
                  <c:v>5342.5</c:v>
                </c:pt>
                <c:pt idx="22">
                  <c:v>6215.5</c:v>
                </c:pt>
                <c:pt idx="23">
                  <c:v>7142</c:v>
                </c:pt>
                <c:pt idx="24">
                  <c:v>7144.5</c:v>
                </c:pt>
                <c:pt idx="25">
                  <c:v>7993</c:v>
                </c:pt>
                <c:pt idx="26">
                  <c:v>8071</c:v>
                </c:pt>
                <c:pt idx="27">
                  <c:v>8088</c:v>
                </c:pt>
                <c:pt idx="28">
                  <c:v>8110</c:v>
                </c:pt>
                <c:pt idx="29">
                  <c:v>8829</c:v>
                </c:pt>
                <c:pt idx="30">
                  <c:v>9873</c:v>
                </c:pt>
                <c:pt idx="31">
                  <c:v>10677.5</c:v>
                </c:pt>
                <c:pt idx="32">
                  <c:v>11391.5</c:v>
                </c:pt>
                <c:pt idx="33">
                  <c:v>11411</c:v>
                </c:pt>
                <c:pt idx="34">
                  <c:v>11628.5</c:v>
                </c:pt>
                <c:pt idx="35">
                  <c:v>12494</c:v>
                </c:pt>
                <c:pt idx="36">
                  <c:v>12545</c:v>
                </c:pt>
                <c:pt idx="37">
                  <c:v>12547.5</c:v>
                </c:pt>
                <c:pt idx="38">
                  <c:v>12550</c:v>
                </c:pt>
                <c:pt idx="39">
                  <c:v>13391.5</c:v>
                </c:pt>
                <c:pt idx="40">
                  <c:v>13408.5</c:v>
                </c:pt>
                <c:pt idx="41">
                  <c:v>13411</c:v>
                </c:pt>
                <c:pt idx="42">
                  <c:v>13924.5</c:v>
                </c:pt>
                <c:pt idx="43">
                  <c:v>14103</c:v>
                </c:pt>
                <c:pt idx="44">
                  <c:v>14103</c:v>
                </c:pt>
                <c:pt idx="45">
                  <c:v>14105.5</c:v>
                </c:pt>
                <c:pt idx="46">
                  <c:v>14108</c:v>
                </c:pt>
                <c:pt idx="47">
                  <c:v>14132.5</c:v>
                </c:pt>
                <c:pt idx="48">
                  <c:v>14134.5</c:v>
                </c:pt>
                <c:pt idx="49">
                  <c:v>14137</c:v>
                </c:pt>
                <c:pt idx="50">
                  <c:v>14139.5</c:v>
                </c:pt>
                <c:pt idx="51">
                  <c:v>14144.5</c:v>
                </c:pt>
                <c:pt idx="52">
                  <c:v>14193.5</c:v>
                </c:pt>
                <c:pt idx="53">
                  <c:v>14208</c:v>
                </c:pt>
                <c:pt idx="54">
                  <c:v>14235</c:v>
                </c:pt>
                <c:pt idx="55">
                  <c:v>14235</c:v>
                </c:pt>
                <c:pt idx="56">
                  <c:v>14274</c:v>
                </c:pt>
                <c:pt idx="57">
                  <c:v>15073.5</c:v>
                </c:pt>
                <c:pt idx="58">
                  <c:v>15078.5</c:v>
                </c:pt>
                <c:pt idx="59">
                  <c:v>15098</c:v>
                </c:pt>
                <c:pt idx="60">
                  <c:v>15098</c:v>
                </c:pt>
                <c:pt idx="61">
                  <c:v>15147</c:v>
                </c:pt>
                <c:pt idx="62">
                  <c:v>15186</c:v>
                </c:pt>
                <c:pt idx="63">
                  <c:v>15205.5</c:v>
                </c:pt>
                <c:pt idx="64">
                  <c:v>15230</c:v>
                </c:pt>
                <c:pt idx="65">
                  <c:v>15247</c:v>
                </c:pt>
                <c:pt idx="66">
                  <c:v>15914.5</c:v>
                </c:pt>
                <c:pt idx="67">
                  <c:v>15917</c:v>
                </c:pt>
                <c:pt idx="68">
                  <c:v>15921.5</c:v>
                </c:pt>
                <c:pt idx="69">
                  <c:v>15922</c:v>
                </c:pt>
                <c:pt idx="70">
                  <c:v>16012.5</c:v>
                </c:pt>
                <c:pt idx="71">
                  <c:v>16012.5</c:v>
                </c:pt>
                <c:pt idx="72">
                  <c:v>16012.5</c:v>
                </c:pt>
                <c:pt idx="73">
                  <c:v>16025</c:v>
                </c:pt>
                <c:pt idx="74">
                  <c:v>16027.5</c:v>
                </c:pt>
                <c:pt idx="75">
                  <c:v>16034.5</c:v>
                </c:pt>
                <c:pt idx="76">
                  <c:v>16034.5</c:v>
                </c:pt>
                <c:pt idx="77">
                  <c:v>16034.5</c:v>
                </c:pt>
                <c:pt idx="78">
                  <c:v>16034.5</c:v>
                </c:pt>
                <c:pt idx="79">
                  <c:v>16171</c:v>
                </c:pt>
                <c:pt idx="80">
                  <c:v>16729</c:v>
                </c:pt>
                <c:pt idx="81">
                  <c:v>17638.5</c:v>
                </c:pt>
                <c:pt idx="82">
                  <c:v>17658</c:v>
                </c:pt>
                <c:pt idx="83">
                  <c:v>17738.5</c:v>
                </c:pt>
                <c:pt idx="84">
                  <c:v>17738.5</c:v>
                </c:pt>
                <c:pt idx="85">
                  <c:v>17772.5</c:v>
                </c:pt>
                <c:pt idx="86">
                  <c:v>17772.5</c:v>
                </c:pt>
                <c:pt idx="87">
                  <c:v>17790</c:v>
                </c:pt>
                <c:pt idx="88">
                  <c:v>17814</c:v>
                </c:pt>
                <c:pt idx="89">
                  <c:v>17814</c:v>
                </c:pt>
                <c:pt idx="90">
                  <c:v>17819</c:v>
                </c:pt>
                <c:pt idx="91">
                  <c:v>18628.5</c:v>
                </c:pt>
                <c:pt idx="92">
                  <c:v>18628.5</c:v>
                </c:pt>
                <c:pt idx="93">
                  <c:v>18633.5</c:v>
                </c:pt>
                <c:pt idx="94">
                  <c:v>18633.5</c:v>
                </c:pt>
                <c:pt idx="95">
                  <c:v>18640.5</c:v>
                </c:pt>
                <c:pt idx="96">
                  <c:v>18640.5</c:v>
                </c:pt>
                <c:pt idx="97">
                  <c:v>18643</c:v>
                </c:pt>
                <c:pt idx="98">
                  <c:v>18643</c:v>
                </c:pt>
                <c:pt idx="99">
                  <c:v>18680</c:v>
                </c:pt>
                <c:pt idx="100">
                  <c:v>18682</c:v>
                </c:pt>
                <c:pt idx="101">
                  <c:v>18682</c:v>
                </c:pt>
                <c:pt idx="102">
                  <c:v>18684.5</c:v>
                </c:pt>
                <c:pt idx="103">
                  <c:v>18684.5</c:v>
                </c:pt>
                <c:pt idx="104">
                  <c:v>18687</c:v>
                </c:pt>
                <c:pt idx="105">
                  <c:v>18687</c:v>
                </c:pt>
                <c:pt idx="106">
                  <c:v>18689.5</c:v>
                </c:pt>
                <c:pt idx="107">
                  <c:v>18689.5</c:v>
                </c:pt>
                <c:pt idx="108">
                  <c:v>18697</c:v>
                </c:pt>
                <c:pt idx="109">
                  <c:v>18729</c:v>
                </c:pt>
                <c:pt idx="110">
                  <c:v>18758</c:v>
                </c:pt>
                <c:pt idx="111">
                  <c:v>18758</c:v>
                </c:pt>
                <c:pt idx="112">
                  <c:v>18758</c:v>
                </c:pt>
                <c:pt idx="113">
                  <c:v>18758</c:v>
                </c:pt>
                <c:pt idx="114">
                  <c:v>18758</c:v>
                </c:pt>
                <c:pt idx="115">
                  <c:v>18763</c:v>
                </c:pt>
                <c:pt idx="116">
                  <c:v>18763</c:v>
                </c:pt>
                <c:pt idx="117">
                  <c:v>18780</c:v>
                </c:pt>
                <c:pt idx="118">
                  <c:v>19350</c:v>
                </c:pt>
                <c:pt idx="119">
                  <c:v>19350</c:v>
                </c:pt>
                <c:pt idx="120">
                  <c:v>19538</c:v>
                </c:pt>
                <c:pt idx="121">
                  <c:v>19538</c:v>
                </c:pt>
                <c:pt idx="122">
                  <c:v>19540.5</c:v>
                </c:pt>
                <c:pt idx="123">
                  <c:v>19540.5</c:v>
                </c:pt>
                <c:pt idx="124">
                  <c:v>19577</c:v>
                </c:pt>
                <c:pt idx="125">
                  <c:v>19577</c:v>
                </c:pt>
                <c:pt idx="126">
                  <c:v>19579.5</c:v>
                </c:pt>
                <c:pt idx="127">
                  <c:v>19579.5</c:v>
                </c:pt>
                <c:pt idx="128">
                  <c:v>19606.5</c:v>
                </c:pt>
                <c:pt idx="129">
                  <c:v>19623.5</c:v>
                </c:pt>
                <c:pt idx="130">
                  <c:v>19628.5</c:v>
                </c:pt>
                <c:pt idx="131">
                  <c:v>19628.5</c:v>
                </c:pt>
                <c:pt idx="132">
                  <c:v>19631</c:v>
                </c:pt>
                <c:pt idx="133">
                  <c:v>19638</c:v>
                </c:pt>
                <c:pt idx="134">
                  <c:v>19638</c:v>
                </c:pt>
                <c:pt idx="135">
                  <c:v>19687</c:v>
                </c:pt>
                <c:pt idx="136">
                  <c:v>19687</c:v>
                </c:pt>
                <c:pt idx="137">
                  <c:v>20367</c:v>
                </c:pt>
                <c:pt idx="138">
                  <c:v>20367</c:v>
                </c:pt>
                <c:pt idx="139">
                  <c:v>20433</c:v>
                </c:pt>
                <c:pt idx="140">
                  <c:v>20433</c:v>
                </c:pt>
                <c:pt idx="141">
                  <c:v>20491.5</c:v>
                </c:pt>
                <c:pt idx="142">
                  <c:v>20491.5</c:v>
                </c:pt>
                <c:pt idx="143">
                  <c:v>20491.5</c:v>
                </c:pt>
                <c:pt idx="144">
                  <c:v>20499</c:v>
                </c:pt>
                <c:pt idx="145">
                  <c:v>20506</c:v>
                </c:pt>
                <c:pt idx="146">
                  <c:v>20506</c:v>
                </c:pt>
                <c:pt idx="147">
                  <c:v>20506</c:v>
                </c:pt>
                <c:pt idx="148">
                  <c:v>21278.5</c:v>
                </c:pt>
                <c:pt idx="149">
                  <c:v>21278.5</c:v>
                </c:pt>
                <c:pt idx="150">
                  <c:v>21278.5</c:v>
                </c:pt>
                <c:pt idx="151">
                  <c:v>21279</c:v>
                </c:pt>
                <c:pt idx="152">
                  <c:v>21279</c:v>
                </c:pt>
                <c:pt idx="153">
                  <c:v>21279</c:v>
                </c:pt>
                <c:pt idx="154">
                  <c:v>21323</c:v>
                </c:pt>
                <c:pt idx="155">
                  <c:v>21323</c:v>
                </c:pt>
                <c:pt idx="156">
                  <c:v>21381.5</c:v>
                </c:pt>
                <c:pt idx="157">
                  <c:v>21425.5</c:v>
                </c:pt>
                <c:pt idx="158">
                  <c:v>21428</c:v>
                </c:pt>
                <c:pt idx="159">
                  <c:v>22098</c:v>
                </c:pt>
                <c:pt idx="160">
                  <c:v>22168.5</c:v>
                </c:pt>
                <c:pt idx="161">
                  <c:v>22168.5</c:v>
                </c:pt>
                <c:pt idx="162">
                  <c:v>22168.5</c:v>
                </c:pt>
                <c:pt idx="163">
                  <c:v>22186</c:v>
                </c:pt>
                <c:pt idx="164">
                  <c:v>22186</c:v>
                </c:pt>
                <c:pt idx="165">
                  <c:v>22186</c:v>
                </c:pt>
                <c:pt idx="166">
                  <c:v>22220</c:v>
                </c:pt>
                <c:pt idx="167">
                  <c:v>22220</c:v>
                </c:pt>
                <c:pt idx="168">
                  <c:v>22220</c:v>
                </c:pt>
                <c:pt idx="169">
                  <c:v>22220</c:v>
                </c:pt>
                <c:pt idx="170">
                  <c:v>22222.5</c:v>
                </c:pt>
                <c:pt idx="171">
                  <c:v>22227.5</c:v>
                </c:pt>
                <c:pt idx="172">
                  <c:v>22237.5</c:v>
                </c:pt>
                <c:pt idx="173">
                  <c:v>22242</c:v>
                </c:pt>
                <c:pt idx="174">
                  <c:v>22247</c:v>
                </c:pt>
                <c:pt idx="175">
                  <c:v>22249.5</c:v>
                </c:pt>
                <c:pt idx="176">
                  <c:v>22252</c:v>
                </c:pt>
                <c:pt idx="177">
                  <c:v>22254</c:v>
                </c:pt>
                <c:pt idx="178">
                  <c:v>22269</c:v>
                </c:pt>
                <c:pt idx="179">
                  <c:v>22269</c:v>
                </c:pt>
                <c:pt idx="180">
                  <c:v>22274</c:v>
                </c:pt>
                <c:pt idx="181">
                  <c:v>22276.5</c:v>
                </c:pt>
                <c:pt idx="182">
                  <c:v>22283.5</c:v>
                </c:pt>
                <c:pt idx="183">
                  <c:v>22286</c:v>
                </c:pt>
                <c:pt idx="184">
                  <c:v>22288.5</c:v>
                </c:pt>
                <c:pt idx="185">
                  <c:v>22291</c:v>
                </c:pt>
                <c:pt idx="186">
                  <c:v>22296</c:v>
                </c:pt>
                <c:pt idx="187">
                  <c:v>22298</c:v>
                </c:pt>
                <c:pt idx="188">
                  <c:v>22300.5</c:v>
                </c:pt>
                <c:pt idx="189">
                  <c:v>22313</c:v>
                </c:pt>
                <c:pt idx="190">
                  <c:v>22318</c:v>
                </c:pt>
                <c:pt idx="191">
                  <c:v>22327.5</c:v>
                </c:pt>
                <c:pt idx="192">
                  <c:v>22330</c:v>
                </c:pt>
                <c:pt idx="193">
                  <c:v>22344.5</c:v>
                </c:pt>
                <c:pt idx="194">
                  <c:v>22352</c:v>
                </c:pt>
                <c:pt idx="195">
                  <c:v>22352</c:v>
                </c:pt>
                <c:pt idx="196">
                  <c:v>22354.5</c:v>
                </c:pt>
                <c:pt idx="197">
                  <c:v>22357</c:v>
                </c:pt>
                <c:pt idx="198">
                  <c:v>22362</c:v>
                </c:pt>
                <c:pt idx="199">
                  <c:v>22366.5</c:v>
                </c:pt>
                <c:pt idx="200">
                  <c:v>22366.5</c:v>
                </c:pt>
                <c:pt idx="201">
                  <c:v>22371.5</c:v>
                </c:pt>
                <c:pt idx="202">
                  <c:v>22374</c:v>
                </c:pt>
                <c:pt idx="203">
                  <c:v>22376.5</c:v>
                </c:pt>
                <c:pt idx="204">
                  <c:v>22388.5</c:v>
                </c:pt>
                <c:pt idx="205">
                  <c:v>22405.5</c:v>
                </c:pt>
                <c:pt idx="206">
                  <c:v>22420</c:v>
                </c:pt>
                <c:pt idx="207">
                  <c:v>22422.5</c:v>
                </c:pt>
                <c:pt idx="208">
                  <c:v>22432.5</c:v>
                </c:pt>
                <c:pt idx="209">
                  <c:v>22434.5</c:v>
                </c:pt>
                <c:pt idx="210">
                  <c:v>22437.5</c:v>
                </c:pt>
                <c:pt idx="211">
                  <c:v>22471</c:v>
                </c:pt>
                <c:pt idx="212">
                  <c:v>22824.5</c:v>
                </c:pt>
                <c:pt idx="213">
                  <c:v>22939</c:v>
                </c:pt>
                <c:pt idx="214">
                  <c:v>22963.5</c:v>
                </c:pt>
                <c:pt idx="215">
                  <c:v>22968.5</c:v>
                </c:pt>
                <c:pt idx="216">
                  <c:v>22971</c:v>
                </c:pt>
                <c:pt idx="217">
                  <c:v>22995.5</c:v>
                </c:pt>
                <c:pt idx="218">
                  <c:v>23027</c:v>
                </c:pt>
                <c:pt idx="219">
                  <c:v>23041.5</c:v>
                </c:pt>
                <c:pt idx="220">
                  <c:v>23083.5</c:v>
                </c:pt>
                <c:pt idx="221">
                  <c:v>23098</c:v>
                </c:pt>
                <c:pt idx="222">
                  <c:v>23100.5</c:v>
                </c:pt>
                <c:pt idx="223">
                  <c:v>23103</c:v>
                </c:pt>
                <c:pt idx="224">
                  <c:v>23105</c:v>
                </c:pt>
                <c:pt idx="225">
                  <c:v>23105.5</c:v>
                </c:pt>
                <c:pt idx="226">
                  <c:v>23107.5</c:v>
                </c:pt>
                <c:pt idx="227">
                  <c:v>23110</c:v>
                </c:pt>
                <c:pt idx="228">
                  <c:v>23125</c:v>
                </c:pt>
                <c:pt idx="229">
                  <c:v>23127.5</c:v>
                </c:pt>
                <c:pt idx="230">
                  <c:v>23132</c:v>
                </c:pt>
                <c:pt idx="231">
                  <c:v>23139.5</c:v>
                </c:pt>
                <c:pt idx="232">
                  <c:v>23147</c:v>
                </c:pt>
                <c:pt idx="233">
                  <c:v>23154</c:v>
                </c:pt>
                <c:pt idx="234">
                  <c:v>23156.5</c:v>
                </c:pt>
                <c:pt idx="235">
                  <c:v>23159</c:v>
                </c:pt>
                <c:pt idx="236">
                  <c:v>23166.5</c:v>
                </c:pt>
                <c:pt idx="237">
                  <c:v>23169</c:v>
                </c:pt>
                <c:pt idx="238">
                  <c:v>23171</c:v>
                </c:pt>
                <c:pt idx="239">
                  <c:v>23171.5</c:v>
                </c:pt>
                <c:pt idx="240">
                  <c:v>23188.5</c:v>
                </c:pt>
                <c:pt idx="241">
                  <c:v>23193</c:v>
                </c:pt>
                <c:pt idx="242">
                  <c:v>23195.5</c:v>
                </c:pt>
                <c:pt idx="243">
                  <c:v>23198</c:v>
                </c:pt>
                <c:pt idx="244">
                  <c:v>23205.5</c:v>
                </c:pt>
                <c:pt idx="245">
                  <c:v>23210.5</c:v>
                </c:pt>
                <c:pt idx="246">
                  <c:v>23213</c:v>
                </c:pt>
                <c:pt idx="247">
                  <c:v>23227.5</c:v>
                </c:pt>
                <c:pt idx="248">
                  <c:v>23239</c:v>
                </c:pt>
                <c:pt idx="249">
                  <c:v>23242</c:v>
                </c:pt>
                <c:pt idx="250">
                  <c:v>23261.5</c:v>
                </c:pt>
                <c:pt idx="251">
                  <c:v>23298</c:v>
                </c:pt>
                <c:pt idx="252">
                  <c:v>23300.5</c:v>
                </c:pt>
                <c:pt idx="253">
                  <c:v>23327.5</c:v>
                </c:pt>
                <c:pt idx="254">
                  <c:v>23330</c:v>
                </c:pt>
                <c:pt idx="255">
                  <c:v>23342</c:v>
                </c:pt>
                <c:pt idx="256">
                  <c:v>23342</c:v>
                </c:pt>
                <c:pt idx="257">
                  <c:v>23359</c:v>
                </c:pt>
                <c:pt idx="258">
                  <c:v>23386</c:v>
                </c:pt>
                <c:pt idx="259">
                  <c:v>23386</c:v>
                </c:pt>
                <c:pt idx="260">
                  <c:v>23795</c:v>
                </c:pt>
                <c:pt idx="261">
                  <c:v>23797.5</c:v>
                </c:pt>
                <c:pt idx="262">
                  <c:v>23817</c:v>
                </c:pt>
                <c:pt idx="263">
                  <c:v>23822</c:v>
                </c:pt>
                <c:pt idx="264">
                  <c:v>23831.5</c:v>
                </c:pt>
                <c:pt idx="265">
                  <c:v>23836.5</c:v>
                </c:pt>
                <c:pt idx="266">
                  <c:v>23946.5</c:v>
                </c:pt>
                <c:pt idx="267">
                  <c:v>23949</c:v>
                </c:pt>
                <c:pt idx="268">
                  <c:v>23951</c:v>
                </c:pt>
                <c:pt idx="269">
                  <c:v>23953.5</c:v>
                </c:pt>
                <c:pt idx="270">
                  <c:v>23956</c:v>
                </c:pt>
                <c:pt idx="271">
                  <c:v>23961</c:v>
                </c:pt>
                <c:pt idx="272">
                  <c:v>23963.5</c:v>
                </c:pt>
                <c:pt idx="273">
                  <c:v>24049</c:v>
                </c:pt>
                <c:pt idx="274">
                  <c:v>24912</c:v>
                </c:pt>
                <c:pt idx="275">
                  <c:v>25763</c:v>
                </c:pt>
                <c:pt idx="276">
                  <c:v>26753</c:v>
                </c:pt>
                <c:pt idx="277">
                  <c:v>27621</c:v>
                </c:pt>
                <c:pt idx="278">
                  <c:v>27713.5</c:v>
                </c:pt>
                <c:pt idx="279">
                  <c:v>27723.5</c:v>
                </c:pt>
                <c:pt idx="280">
                  <c:v>28376.5</c:v>
                </c:pt>
                <c:pt idx="281">
                  <c:v>28467</c:v>
                </c:pt>
                <c:pt idx="282">
                  <c:v>28467</c:v>
                </c:pt>
                <c:pt idx="283">
                  <c:v>28467</c:v>
                </c:pt>
                <c:pt idx="284">
                  <c:v>28594</c:v>
                </c:pt>
                <c:pt idx="285">
                  <c:v>28611</c:v>
                </c:pt>
                <c:pt idx="286">
                  <c:v>29313</c:v>
                </c:pt>
                <c:pt idx="287">
                  <c:v>29330</c:v>
                </c:pt>
                <c:pt idx="288">
                  <c:v>29354.5</c:v>
                </c:pt>
                <c:pt idx="289">
                  <c:v>29442.5</c:v>
                </c:pt>
                <c:pt idx="290">
                  <c:v>29442.5</c:v>
                </c:pt>
                <c:pt idx="291">
                  <c:v>29447.5</c:v>
                </c:pt>
                <c:pt idx="292">
                  <c:v>30129.5</c:v>
                </c:pt>
                <c:pt idx="293">
                  <c:v>30232</c:v>
                </c:pt>
                <c:pt idx="294">
                  <c:v>30237</c:v>
                </c:pt>
                <c:pt idx="295">
                  <c:v>31195.5</c:v>
                </c:pt>
                <c:pt idx="296">
                  <c:v>31234.5</c:v>
                </c:pt>
                <c:pt idx="297">
                  <c:v>31264</c:v>
                </c:pt>
                <c:pt idx="298">
                  <c:v>31941.5</c:v>
                </c:pt>
                <c:pt idx="299">
                  <c:v>31961</c:v>
                </c:pt>
                <c:pt idx="300">
                  <c:v>32005</c:v>
                </c:pt>
                <c:pt idx="301">
                  <c:v>32080.5</c:v>
                </c:pt>
                <c:pt idx="302">
                  <c:v>33034</c:v>
                </c:pt>
                <c:pt idx="303">
                  <c:v>33092.5</c:v>
                </c:pt>
                <c:pt idx="304">
                  <c:v>33775</c:v>
                </c:pt>
                <c:pt idx="305">
                  <c:v>33777.5</c:v>
                </c:pt>
                <c:pt idx="306">
                  <c:v>33789.5</c:v>
                </c:pt>
                <c:pt idx="307">
                  <c:v>33792</c:v>
                </c:pt>
                <c:pt idx="308">
                  <c:v>33836</c:v>
                </c:pt>
                <c:pt idx="309">
                  <c:v>33838.5</c:v>
                </c:pt>
                <c:pt idx="310">
                  <c:v>33863</c:v>
                </c:pt>
                <c:pt idx="311">
                  <c:v>33863</c:v>
                </c:pt>
                <c:pt idx="312">
                  <c:v>33865.5</c:v>
                </c:pt>
                <c:pt idx="313">
                  <c:v>33865.5</c:v>
                </c:pt>
                <c:pt idx="314">
                  <c:v>33865.5</c:v>
                </c:pt>
                <c:pt idx="315">
                  <c:v>33865.5</c:v>
                </c:pt>
                <c:pt idx="316">
                  <c:v>33868</c:v>
                </c:pt>
                <c:pt idx="317">
                  <c:v>33868</c:v>
                </c:pt>
                <c:pt idx="318">
                  <c:v>33868</c:v>
                </c:pt>
                <c:pt idx="319">
                  <c:v>33868</c:v>
                </c:pt>
                <c:pt idx="320">
                  <c:v>33904.5</c:v>
                </c:pt>
                <c:pt idx="321">
                  <c:v>33907</c:v>
                </c:pt>
                <c:pt idx="322">
                  <c:v>34543</c:v>
                </c:pt>
                <c:pt idx="323">
                  <c:v>34601.5</c:v>
                </c:pt>
                <c:pt idx="324">
                  <c:v>34601.5</c:v>
                </c:pt>
                <c:pt idx="325">
                  <c:v>34601.5</c:v>
                </c:pt>
                <c:pt idx="326">
                  <c:v>34641.5</c:v>
                </c:pt>
                <c:pt idx="327">
                  <c:v>34651</c:v>
                </c:pt>
                <c:pt idx="328">
                  <c:v>34662.5</c:v>
                </c:pt>
                <c:pt idx="329">
                  <c:v>34670</c:v>
                </c:pt>
                <c:pt idx="330">
                  <c:v>34733.5</c:v>
                </c:pt>
                <c:pt idx="331">
                  <c:v>34736</c:v>
                </c:pt>
                <c:pt idx="332">
                  <c:v>34736</c:v>
                </c:pt>
                <c:pt idx="333">
                  <c:v>34762.5</c:v>
                </c:pt>
                <c:pt idx="334">
                  <c:v>34765</c:v>
                </c:pt>
                <c:pt idx="335">
                  <c:v>34800</c:v>
                </c:pt>
                <c:pt idx="336">
                  <c:v>34809</c:v>
                </c:pt>
                <c:pt idx="337">
                  <c:v>34811.5</c:v>
                </c:pt>
                <c:pt idx="338">
                  <c:v>35428</c:v>
                </c:pt>
                <c:pt idx="339">
                  <c:v>35536</c:v>
                </c:pt>
                <c:pt idx="340">
                  <c:v>35542.5</c:v>
                </c:pt>
                <c:pt idx="341">
                  <c:v>35562</c:v>
                </c:pt>
                <c:pt idx="342">
                  <c:v>35572</c:v>
                </c:pt>
                <c:pt idx="343">
                  <c:v>35574.5</c:v>
                </c:pt>
                <c:pt idx="344">
                  <c:v>35682</c:v>
                </c:pt>
                <c:pt idx="345">
                  <c:v>35682</c:v>
                </c:pt>
                <c:pt idx="346">
                  <c:v>35682</c:v>
                </c:pt>
                <c:pt idx="347">
                  <c:v>36321</c:v>
                </c:pt>
                <c:pt idx="348">
                  <c:v>36442.5</c:v>
                </c:pt>
                <c:pt idx="349">
                  <c:v>36507</c:v>
                </c:pt>
                <c:pt idx="350">
                  <c:v>36630.5</c:v>
                </c:pt>
                <c:pt idx="351">
                  <c:v>36630.5</c:v>
                </c:pt>
                <c:pt idx="352">
                  <c:v>36630.5</c:v>
                </c:pt>
                <c:pt idx="353">
                  <c:v>38216</c:v>
                </c:pt>
                <c:pt idx="354">
                  <c:v>38438</c:v>
                </c:pt>
                <c:pt idx="355">
                  <c:v>39128</c:v>
                </c:pt>
                <c:pt idx="356">
                  <c:v>39198</c:v>
                </c:pt>
              </c:numCache>
            </c:numRef>
          </c:xVal>
          <c:yVal>
            <c:numRef>
              <c:f>'A (old)'!$G$21:$G$536</c:f>
              <c:numCache>
                <c:formatCode>General</c:formatCode>
                <c:ptCount val="516"/>
                <c:pt idx="0">
                  <c:v>2.7910139997402439E-2</c:v>
                </c:pt>
                <c:pt idx="1">
                  <c:v>3.7439996958710253E-5</c:v>
                </c:pt>
                <c:pt idx="2">
                  <c:v>-6.9440000515896827E-4</c:v>
                </c:pt>
                <c:pt idx="3">
                  <c:v>-4.8270000115735456E-4</c:v>
                </c:pt>
                <c:pt idx="4">
                  <c:v>-2.9690000519622117E-4</c:v>
                </c:pt>
                <c:pt idx="5">
                  <c:v>-1.4870000086375512E-3</c:v>
                </c:pt>
                <c:pt idx="6">
                  <c:v>-3.0887200045981444E-3</c:v>
                </c:pt>
                <c:pt idx="7">
                  <c:v>-5.9857600062969141E-3</c:v>
                </c:pt>
                <c:pt idx="8">
                  <c:v>1.5259400024660863E-3</c:v>
                </c:pt>
                <c:pt idx="9">
                  <c:v>2.7911199940717779E-3</c:v>
                </c:pt>
                <c:pt idx="10">
                  <c:v>0</c:v>
                </c:pt>
                <c:pt idx="11">
                  <c:v>3.385599993634969E-4</c:v>
                </c:pt>
                <c:pt idx="12">
                  <c:v>-1.0408720001578331E-2</c:v>
                </c:pt>
                <c:pt idx="13">
                  <c:v>-4.382879997137934E-3</c:v>
                </c:pt>
                <c:pt idx="14">
                  <c:v>-5.7682199985720217E-3</c:v>
                </c:pt>
                <c:pt idx="15">
                  <c:v>-1.3585699998657219E-2</c:v>
                </c:pt>
                <c:pt idx="17">
                  <c:v>1.5972799999872223E-2</c:v>
                </c:pt>
                <c:pt idx="18">
                  <c:v>5.5599957704544067E-6</c:v>
                </c:pt>
                <c:pt idx="19">
                  <c:v>4.5313999726204202E-4</c:v>
                </c:pt>
                <c:pt idx="20">
                  <c:v>-9.0351600010762922E-3</c:v>
                </c:pt>
                <c:pt idx="21">
                  <c:v>6.0289999237284064E-4</c:v>
                </c:pt>
                <c:pt idx="22">
                  <c:v>-3.3114600082626566E-3</c:v>
                </c:pt>
                <c:pt idx="23">
                  <c:v>8.5245599984773435E-3</c:v>
                </c:pt>
                <c:pt idx="24">
                  <c:v>1.0362600005464628E-3</c:v>
                </c:pt>
                <c:pt idx="25">
                  <c:v>-6.4927600033115596E-3</c:v>
                </c:pt>
                <c:pt idx="26">
                  <c:v>3.8722799945389852E-3</c:v>
                </c:pt>
                <c:pt idx="27">
                  <c:v>-4.0481600080966018E-3</c:v>
                </c:pt>
                <c:pt idx="28">
                  <c:v>1.0054799997305963E-2</c:v>
                </c:pt>
                <c:pt idx="29">
                  <c:v>-3.5802800048259087E-3</c:v>
                </c:pt>
                <c:pt idx="30">
                  <c:v>4.3056399954366498E-3</c:v>
                </c:pt>
                <c:pt idx="31">
                  <c:v>1.9570700002077501E-2</c:v>
                </c:pt>
                <c:pt idx="32">
                  <c:v>1.9912219991965685E-2</c:v>
                </c:pt>
                <c:pt idx="33">
                  <c:v>1.6503479993843939E-2</c:v>
                </c:pt>
                <c:pt idx="34">
                  <c:v>6.0213800024939701E-3</c:v>
                </c:pt>
                <c:pt idx="35">
                  <c:v>2.3571919999085367E-2</c:v>
                </c:pt>
                <c:pt idx="36">
                  <c:v>2.4510599992936477E-2</c:v>
                </c:pt>
                <c:pt idx="37">
                  <c:v>2.5322299996332731E-2</c:v>
                </c:pt>
                <c:pt idx="38">
                  <c:v>2.54339999955846E-2</c:v>
                </c:pt>
                <c:pt idx="40">
                  <c:v>7.3517799974069931E-3</c:v>
                </c:pt>
                <c:pt idx="41">
                  <c:v>9.8634800015133806E-3</c:v>
                </c:pt>
                <c:pt idx="42">
                  <c:v>2.8766659997927491E-2</c:v>
                </c:pt>
                <c:pt idx="43">
                  <c:v>3.6102040001424029E-2</c:v>
                </c:pt>
                <c:pt idx="44">
                  <c:v>3.8102040001831483E-2</c:v>
                </c:pt>
                <c:pt idx="45">
                  <c:v>3.9613739994820207E-2</c:v>
                </c:pt>
                <c:pt idx="46">
                  <c:v>3.0125439996481873E-2</c:v>
                </c:pt>
                <c:pt idx="47">
                  <c:v>3.5140099993441254E-2</c:v>
                </c:pt>
                <c:pt idx="48">
                  <c:v>3.5549460000765976E-2</c:v>
                </c:pt>
                <c:pt idx="49">
                  <c:v>3.5461159997794311E-2</c:v>
                </c:pt>
                <c:pt idx="50">
                  <c:v>3.5672859994519968E-2</c:v>
                </c:pt>
                <c:pt idx="51">
                  <c:v>3.4496259992010891E-2</c:v>
                </c:pt>
                <c:pt idx="52">
                  <c:v>2.5025579998327885E-2</c:v>
                </c:pt>
                <c:pt idx="53">
                  <c:v>3.3593439991818741E-2</c:v>
                </c:pt>
                <c:pt idx="54">
                  <c:v>2.9119799997715745E-2</c:v>
                </c:pt>
                <c:pt idx="55">
                  <c:v>2.9119799997715745E-2</c:v>
                </c:pt>
                <c:pt idx="56">
                  <c:v>4.390231999423122E-2</c:v>
                </c:pt>
                <c:pt idx="57">
                  <c:v>5.7143979996908456E-2</c:v>
                </c:pt>
                <c:pt idx="58">
                  <c:v>5.0167380002676509E-2</c:v>
                </c:pt>
                <c:pt idx="59">
                  <c:v>4.5758640000713058E-2</c:v>
                </c:pt>
                <c:pt idx="60">
                  <c:v>4.7758640001120511E-2</c:v>
                </c:pt>
                <c:pt idx="61">
                  <c:v>2.7987959998426959E-2</c:v>
                </c:pt>
                <c:pt idx="62">
                  <c:v>2.6170479999564122E-2</c:v>
                </c:pt>
                <c:pt idx="63">
                  <c:v>3.2761739996203687E-2</c:v>
                </c:pt>
                <c:pt idx="64">
                  <c:v>3.9376399996399414E-2</c:v>
                </c:pt>
                <c:pt idx="65">
                  <c:v>3.9455960002669599E-2</c:v>
                </c:pt>
                <c:pt idx="66">
                  <c:v>4.1079859998717438E-2</c:v>
                </c:pt>
                <c:pt idx="67">
                  <c:v>4.6591559999797028E-2</c:v>
                </c:pt>
                <c:pt idx="68">
                  <c:v>5.9112619994266424E-2</c:v>
                </c:pt>
                <c:pt idx="69">
                  <c:v>3.461495999363251E-2</c:v>
                </c:pt>
                <c:pt idx="70">
                  <c:v>4.4538499998452608E-2</c:v>
                </c:pt>
                <c:pt idx="71">
                  <c:v>5.0538499992399011E-2</c:v>
                </c:pt>
                <c:pt idx="72">
                  <c:v>5.1538499996240716E-2</c:v>
                </c:pt>
                <c:pt idx="73">
                  <c:v>5.2096999992500059E-2</c:v>
                </c:pt>
                <c:pt idx="74">
                  <c:v>3.760869999678107E-2</c:v>
                </c:pt>
                <c:pt idx="75">
                  <c:v>3.4641459998965729E-2</c:v>
                </c:pt>
                <c:pt idx="76">
                  <c:v>3.5641459995531477E-2</c:v>
                </c:pt>
                <c:pt idx="77">
                  <c:v>4.4541459996253252E-2</c:v>
                </c:pt>
                <c:pt idx="78">
                  <c:v>4.5241460000397637E-2</c:v>
                </c:pt>
                <c:pt idx="79">
                  <c:v>4.3680279995896854E-2</c:v>
                </c:pt>
                <c:pt idx="80">
                  <c:v>5.1391719993262086E-2</c:v>
                </c:pt>
                <c:pt idx="81">
                  <c:v>5.7148179999785498E-2</c:v>
                </c:pt>
                <c:pt idx="82">
                  <c:v>3.9739439991535619E-2</c:v>
                </c:pt>
                <c:pt idx="83">
                  <c:v>5.5816179999965243E-2</c:v>
                </c:pt>
                <c:pt idx="84">
                  <c:v>5.6216179997136351E-2</c:v>
                </c:pt>
                <c:pt idx="85">
                  <c:v>5.527530000108527E-2</c:v>
                </c:pt>
                <c:pt idx="86">
                  <c:v>5.7975299998361152E-2</c:v>
                </c:pt>
                <c:pt idx="87">
                  <c:v>5.5357199998979922E-2</c:v>
                </c:pt>
                <c:pt idx="88">
                  <c:v>5.5769519996829331E-2</c:v>
                </c:pt>
                <c:pt idx="89">
                  <c:v>5.6169519994000439E-2</c:v>
                </c:pt>
                <c:pt idx="90">
                  <c:v>5.0092919998860452E-2</c:v>
                </c:pt>
                <c:pt idx="91">
                  <c:v>6.2981379996926989E-2</c:v>
                </c:pt>
                <c:pt idx="92">
                  <c:v>6.3681379993795417E-2</c:v>
                </c:pt>
                <c:pt idx="93">
                  <c:v>6.3404779990378302E-2</c:v>
                </c:pt>
                <c:pt idx="94">
                  <c:v>6.3704779990075622E-2</c:v>
                </c:pt>
                <c:pt idx="95">
                  <c:v>6.2237539998022839E-2</c:v>
                </c:pt>
                <c:pt idx="96">
                  <c:v>6.2937539994891267E-2</c:v>
                </c:pt>
                <c:pt idx="97">
                  <c:v>5.9349240000301506E-2</c:v>
                </c:pt>
                <c:pt idx="98">
                  <c:v>6.0649239996564575E-2</c:v>
                </c:pt>
                <c:pt idx="99">
                  <c:v>5.8522399995126761E-2</c:v>
                </c:pt>
                <c:pt idx="100">
                  <c:v>6.2331759996595792E-2</c:v>
                </c:pt>
                <c:pt idx="101">
                  <c:v>6.3031760000740178E-2</c:v>
                </c:pt>
                <c:pt idx="102">
                  <c:v>6.8443459997070022E-2</c:v>
                </c:pt>
                <c:pt idx="103">
                  <c:v>6.9243459998688195E-2</c:v>
                </c:pt>
                <c:pt idx="104">
                  <c:v>6.255515999509953E-2</c:v>
                </c:pt>
                <c:pt idx="105">
                  <c:v>6.4455159998033196E-2</c:v>
                </c:pt>
                <c:pt idx="106">
                  <c:v>6.3966859997890424E-2</c:v>
                </c:pt>
                <c:pt idx="107">
                  <c:v>6.586686000082409E-2</c:v>
                </c:pt>
                <c:pt idx="108">
                  <c:v>6.6601959995750804E-2</c:v>
                </c:pt>
                <c:pt idx="109">
                  <c:v>6.3751720001164358E-2</c:v>
                </c:pt>
                <c:pt idx="110">
                  <c:v>6.3887439995596651E-2</c:v>
                </c:pt>
                <c:pt idx="111">
                  <c:v>6.4187439995293971E-2</c:v>
                </c:pt>
                <c:pt idx="112">
                  <c:v>6.4187439995293971E-2</c:v>
                </c:pt>
                <c:pt idx="113">
                  <c:v>6.4187439995293971E-2</c:v>
                </c:pt>
                <c:pt idx="114">
                  <c:v>6.4887439992162399E-2</c:v>
                </c:pt>
                <c:pt idx="115">
                  <c:v>5.6910840001364704E-2</c:v>
                </c:pt>
                <c:pt idx="116">
                  <c:v>6.1910839998745359E-2</c:v>
                </c:pt>
                <c:pt idx="117">
                  <c:v>6.6990399995120242E-2</c:v>
                </c:pt>
                <c:pt idx="118">
                  <c:v>6.9958000000042375E-2</c:v>
                </c:pt>
                <c:pt idx="119">
                  <c:v>7.2057999997923616E-2</c:v>
                </c:pt>
                <c:pt idx="120">
                  <c:v>7.1337839995976537E-2</c:v>
                </c:pt>
                <c:pt idx="121">
                  <c:v>7.1937839995371178E-2</c:v>
                </c:pt>
                <c:pt idx="122">
                  <c:v>7.2749539998767432E-2</c:v>
                </c:pt>
                <c:pt idx="123">
                  <c:v>7.2849539996241219E-2</c:v>
                </c:pt>
                <c:pt idx="124">
                  <c:v>7.3420359993178863E-2</c:v>
                </c:pt>
                <c:pt idx="125">
                  <c:v>7.5220359991362784E-2</c:v>
                </c:pt>
                <c:pt idx="126">
                  <c:v>6.9132059994444717E-2</c:v>
                </c:pt>
                <c:pt idx="127">
                  <c:v>7.2132059998693876E-2</c:v>
                </c:pt>
                <c:pt idx="128">
                  <c:v>7.6358419995813165E-2</c:v>
                </c:pt>
                <c:pt idx="129">
                  <c:v>7.2937979995913338E-2</c:v>
                </c:pt>
                <c:pt idx="130">
                  <c:v>8.6461380000400823E-2</c:v>
                </c:pt>
                <c:pt idx="131">
                  <c:v>8.9461379997374024E-2</c:v>
                </c:pt>
                <c:pt idx="132">
                  <c:v>7.3973079997813329E-2</c:v>
                </c:pt>
                <c:pt idx="133">
                  <c:v>7.3505839995050337E-2</c:v>
                </c:pt>
                <c:pt idx="134">
                  <c:v>7.400583999697119E-2</c:v>
                </c:pt>
                <c:pt idx="135">
                  <c:v>7.3435159996734001E-2</c:v>
                </c:pt>
                <c:pt idx="136">
                  <c:v>7.3735159996431321E-2</c:v>
                </c:pt>
                <c:pt idx="137">
                  <c:v>8.1717559995013289E-2</c:v>
                </c:pt>
                <c:pt idx="138">
                  <c:v>8.1817559992487077E-2</c:v>
                </c:pt>
                <c:pt idx="139">
                  <c:v>8.2226439997612033E-2</c:v>
                </c:pt>
                <c:pt idx="140">
                  <c:v>8.3726439996098634E-2</c:v>
                </c:pt>
                <c:pt idx="141">
                  <c:v>8.4400219995586667E-2</c:v>
                </c:pt>
                <c:pt idx="142">
                  <c:v>8.5600219994375948E-2</c:v>
                </c:pt>
                <c:pt idx="143">
                  <c:v>8.6600219998217653E-2</c:v>
                </c:pt>
                <c:pt idx="144">
                  <c:v>8.9035320001130458E-2</c:v>
                </c:pt>
                <c:pt idx="145">
                  <c:v>8.4668080002302304E-2</c:v>
                </c:pt>
                <c:pt idx="146">
                  <c:v>8.5368079999170732E-2</c:v>
                </c:pt>
                <c:pt idx="147">
                  <c:v>8.5668079998868052E-2</c:v>
                </c:pt>
                <c:pt idx="148">
                  <c:v>9.2983379996439908E-2</c:v>
                </c:pt>
                <c:pt idx="149">
                  <c:v>9.3283379996137228E-2</c:v>
                </c:pt>
                <c:pt idx="150">
                  <c:v>9.5383379994018469E-2</c:v>
                </c:pt>
                <c:pt idx="151">
                  <c:v>9.3185719997563865E-2</c:v>
                </c:pt>
                <c:pt idx="152">
                  <c:v>9.338571999251144E-2</c:v>
                </c:pt>
                <c:pt idx="153">
                  <c:v>9.4785719993524253E-2</c:v>
                </c:pt>
                <c:pt idx="154">
                  <c:v>9.3791639992559794E-2</c:v>
                </c:pt>
                <c:pt idx="155">
                  <c:v>9.3791639992559794E-2</c:v>
                </c:pt>
                <c:pt idx="156">
                  <c:v>8.4665419992234092E-2</c:v>
                </c:pt>
                <c:pt idx="157">
                  <c:v>9.0871339991281275E-2</c:v>
                </c:pt>
                <c:pt idx="158">
                  <c:v>8.6383039997599553E-2</c:v>
                </c:pt>
                <c:pt idx="159">
                  <c:v>0.12651863999781199</c:v>
                </c:pt>
                <c:pt idx="160">
                  <c:v>9.8948579994612373E-2</c:v>
                </c:pt>
                <c:pt idx="161">
                  <c:v>0.10134857999219093</c:v>
                </c:pt>
                <c:pt idx="162">
                  <c:v>0.10294857999542728</c:v>
                </c:pt>
                <c:pt idx="163">
                  <c:v>0.10233047999645351</c:v>
                </c:pt>
                <c:pt idx="164">
                  <c:v>0.10253047999867704</c:v>
                </c:pt>
                <c:pt idx="165">
                  <c:v>0.10333048000029521</c:v>
                </c:pt>
                <c:pt idx="166">
                  <c:v>0.10168959999282379</c:v>
                </c:pt>
                <c:pt idx="167">
                  <c:v>0.1030895999938366</c:v>
                </c:pt>
                <c:pt idx="168">
                  <c:v>0.10318959999131039</c:v>
                </c:pt>
                <c:pt idx="169">
                  <c:v>0.10408959999040235</c:v>
                </c:pt>
                <c:pt idx="170">
                  <c:v>0.10460129999410128</c:v>
                </c:pt>
                <c:pt idx="171">
                  <c:v>0.10762469999463065</c:v>
                </c:pt>
                <c:pt idx="172">
                  <c:v>0.11667149999993853</c:v>
                </c:pt>
                <c:pt idx="173">
                  <c:v>0.10619255999336019</c:v>
                </c:pt>
                <c:pt idx="174">
                  <c:v>0.10521595999307465</c:v>
                </c:pt>
                <c:pt idx="175">
                  <c:v>0.11472765999496914</c:v>
                </c:pt>
                <c:pt idx="176">
                  <c:v>0.1012393599958159</c:v>
                </c:pt>
                <c:pt idx="178">
                  <c:v>0.10381891999713844</c:v>
                </c:pt>
                <c:pt idx="179">
                  <c:v>0.10431891999905929</c:v>
                </c:pt>
                <c:pt idx="180">
                  <c:v>0.11034231999656186</c:v>
                </c:pt>
                <c:pt idx="181">
                  <c:v>0.10485401999903843</c:v>
                </c:pt>
                <c:pt idx="182">
                  <c:v>0.11088677999214269</c:v>
                </c:pt>
                <c:pt idx="183">
                  <c:v>0.11339847999624908</c:v>
                </c:pt>
                <c:pt idx="184">
                  <c:v>0.11291017999610631</c:v>
                </c:pt>
                <c:pt idx="185">
                  <c:v>0.10842187999514863</c:v>
                </c:pt>
                <c:pt idx="186">
                  <c:v>0.10344528000132414</c:v>
                </c:pt>
                <c:pt idx="189">
                  <c:v>0.10452483999688411</c:v>
                </c:pt>
                <c:pt idx="190">
                  <c:v>0.10954823999782093</c:v>
                </c:pt>
                <c:pt idx="191">
                  <c:v>0.11209270000108518</c:v>
                </c:pt>
                <c:pt idx="192">
                  <c:v>0.10760439999285154</c:v>
                </c:pt>
                <c:pt idx="193">
                  <c:v>0.10917225999583025</c:v>
                </c:pt>
                <c:pt idx="194">
                  <c:v>0.10170735999417957</c:v>
                </c:pt>
                <c:pt idx="195">
                  <c:v>0.1034073599948897</c:v>
                </c:pt>
                <c:pt idx="196">
                  <c:v>0.10421905999101</c:v>
                </c:pt>
                <c:pt idx="197">
                  <c:v>0.1137307599929045</c:v>
                </c:pt>
                <c:pt idx="198">
                  <c:v>0.11375415999646066</c:v>
                </c:pt>
                <c:pt idx="199">
                  <c:v>0.10487522000039462</c:v>
                </c:pt>
                <c:pt idx="200">
                  <c:v>0.10507522000261815</c:v>
                </c:pt>
                <c:pt idx="201">
                  <c:v>0.10559862000081921</c:v>
                </c:pt>
                <c:pt idx="202">
                  <c:v>0.10281032000057166</c:v>
                </c:pt>
                <c:pt idx="203">
                  <c:v>0.10232201999315294</c:v>
                </c:pt>
                <c:pt idx="204">
                  <c:v>0.10437817999627441</c:v>
                </c:pt>
                <c:pt idx="205">
                  <c:v>0.1084577400033595</c:v>
                </c:pt>
                <c:pt idx="208">
                  <c:v>0.10858409999491414</c:v>
                </c:pt>
                <c:pt idx="210">
                  <c:v>0.10660749999806285</c:v>
                </c:pt>
                <c:pt idx="212">
                  <c:v>0.10541865999402944</c:v>
                </c:pt>
                <c:pt idx="213">
                  <c:v>0.11245451999275247</c:v>
                </c:pt>
                <c:pt idx="214">
                  <c:v>0.10906917999818688</c:v>
                </c:pt>
                <c:pt idx="215">
                  <c:v>0.10909258000174304</c:v>
                </c:pt>
                <c:pt idx="216">
                  <c:v>0.10460427999350941</c:v>
                </c:pt>
                <c:pt idx="217">
                  <c:v>0.10721894000016619</c:v>
                </c:pt>
                <c:pt idx="218">
                  <c:v>0.10886636000213912</c:v>
                </c:pt>
                <c:pt idx="219">
                  <c:v>0.1034342199927778</c:v>
                </c:pt>
                <c:pt idx="220">
                  <c:v>0.10663077999925008</c:v>
                </c:pt>
                <c:pt idx="221">
                  <c:v>0.1191986400008318</c:v>
                </c:pt>
                <c:pt idx="222">
                  <c:v>0.11071033999178326</c:v>
                </c:pt>
                <c:pt idx="223">
                  <c:v>0.1122220399993239</c:v>
                </c:pt>
                <c:pt idx="224">
                  <c:v>0.11923139999998966</c:v>
                </c:pt>
                <c:pt idx="225">
                  <c:v>0.10673374000180047</c:v>
                </c:pt>
                <c:pt idx="226">
                  <c:v>0.11674309999943944</c:v>
                </c:pt>
                <c:pt idx="227">
                  <c:v>0.10925480000150856</c:v>
                </c:pt>
                <c:pt idx="228">
                  <c:v>0.11032499999419088</c:v>
                </c:pt>
                <c:pt idx="229">
                  <c:v>0.10783669999364065</c:v>
                </c:pt>
                <c:pt idx="230">
                  <c:v>0.1163577599945711</c:v>
                </c:pt>
                <c:pt idx="231">
                  <c:v>0.11199285999464337</c:v>
                </c:pt>
                <c:pt idx="232">
                  <c:v>0.11442795999755617</c:v>
                </c:pt>
                <c:pt idx="233">
                  <c:v>0.12046071999793639</c:v>
                </c:pt>
                <c:pt idx="234">
                  <c:v>0.1135724199921242</c:v>
                </c:pt>
                <c:pt idx="235">
                  <c:v>0.11548411999683594</c:v>
                </c:pt>
                <c:pt idx="236">
                  <c:v>0.11201921999600017</c:v>
                </c:pt>
                <c:pt idx="237">
                  <c:v>0.11253091999969911</c:v>
                </c:pt>
                <c:pt idx="238">
                  <c:v>0.11554027999227401</c:v>
                </c:pt>
                <c:pt idx="239">
                  <c:v>0.1210426199977519</c:v>
                </c:pt>
                <c:pt idx="240">
                  <c:v>0.12112217999674613</c:v>
                </c:pt>
                <c:pt idx="241">
                  <c:v>0.11464323999825865</c:v>
                </c:pt>
                <c:pt idx="242">
                  <c:v>0.11115493999386672</c:v>
                </c:pt>
                <c:pt idx="243">
                  <c:v>0.11366663999797311</c:v>
                </c:pt>
                <c:pt idx="244">
                  <c:v>0.10920174000057159</c:v>
                </c:pt>
                <c:pt idx="245">
                  <c:v>0.10622513999260264</c:v>
                </c:pt>
                <c:pt idx="246">
                  <c:v>0.10673683999630157</c:v>
                </c:pt>
                <c:pt idx="247">
                  <c:v>0.10330469999462366</c:v>
                </c:pt>
                <c:pt idx="249">
                  <c:v>0.11177255999791669</c:v>
                </c:pt>
                <c:pt idx="250">
                  <c:v>9.3463819997850806E-2</c:v>
                </c:pt>
                <c:pt idx="251">
                  <c:v>0.11113463999208761</c:v>
                </c:pt>
                <c:pt idx="252">
                  <c:v>0.113646339996194</c:v>
                </c:pt>
                <c:pt idx="253">
                  <c:v>0.10277269999642158</c:v>
                </c:pt>
                <c:pt idx="254">
                  <c:v>0.10028440000314731</c:v>
                </c:pt>
                <c:pt idx="255">
                  <c:v>0.11254055999597767</c:v>
                </c:pt>
                <c:pt idx="256">
                  <c:v>0.11434056000143755</c:v>
                </c:pt>
                <c:pt idx="257">
                  <c:v>0.11242012000002433</c:v>
                </c:pt>
                <c:pt idx="258">
                  <c:v>0.11254647999885492</c:v>
                </c:pt>
                <c:pt idx="259">
                  <c:v>0.11324647999572335</c:v>
                </c:pt>
                <c:pt idx="260">
                  <c:v>0.11246060000121361</c:v>
                </c:pt>
                <c:pt idx="261">
                  <c:v>0.11197230000107083</c:v>
                </c:pt>
                <c:pt idx="262">
                  <c:v>0.10956355999223888</c:v>
                </c:pt>
                <c:pt idx="263">
                  <c:v>0.11358695999660995</c:v>
                </c:pt>
                <c:pt idx="264">
                  <c:v>0.11613141999259824</c:v>
                </c:pt>
                <c:pt idx="265">
                  <c:v>0.11115481999877375</c:v>
                </c:pt>
                <c:pt idx="266">
                  <c:v>0.11666962000163039</c:v>
                </c:pt>
                <c:pt idx="267">
                  <c:v>0.11318131999723846</c:v>
                </c:pt>
                <c:pt idx="268">
                  <c:v>0.11719067999365507</c:v>
                </c:pt>
                <c:pt idx="269">
                  <c:v>0.117702379997354</c:v>
                </c:pt>
                <c:pt idx="270">
                  <c:v>0.11621408000064548</c:v>
                </c:pt>
                <c:pt idx="271">
                  <c:v>0.11923747999389889</c:v>
                </c:pt>
                <c:pt idx="272">
                  <c:v>0.11574917999678291</c:v>
                </c:pt>
                <c:pt idx="273">
                  <c:v>0.11984931999904802</c:v>
                </c:pt>
                <c:pt idx="274">
                  <c:v>0.12638815999525832</c:v>
                </c:pt>
                <c:pt idx="275">
                  <c:v>0.13337083999795141</c:v>
                </c:pt>
                <c:pt idx="276">
                  <c:v>0.1413040400002501</c:v>
                </c:pt>
                <c:pt idx="277">
                  <c:v>0.14816627999971388</c:v>
                </c:pt>
                <c:pt idx="278">
                  <c:v>0.1485991799927433</c:v>
                </c:pt>
                <c:pt idx="279">
                  <c:v>0.15154597999935504</c:v>
                </c:pt>
                <c:pt idx="280">
                  <c:v>0.15996201999951154</c:v>
                </c:pt>
                <c:pt idx="281">
                  <c:v>0.14700556000025244</c:v>
                </c:pt>
                <c:pt idx="282">
                  <c:v>0.14845555999636417</c:v>
                </c:pt>
                <c:pt idx="283">
                  <c:v>0.14867555999808246</c:v>
                </c:pt>
                <c:pt idx="284">
                  <c:v>0.1614199199975701</c:v>
                </c:pt>
                <c:pt idx="285">
                  <c:v>0.15649947999190772</c:v>
                </c:pt>
                <c:pt idx="286">
                  <c:v>0.17798483999649761</c:v>
                </c:pt>
                <c:pt idx="287">
                  <c:v>0.16476439999678405</c:v>
                </c:pt>
                <c:pt idx="288">
                  <c:v>0.16463905999262352</c:v>
                </c:pt>
                <c:pt idx="289">
                  <c:v>0.18167089999769814</c:v>
                </c:pt>
                <c:pt idx="290">
                  <c:v>0.18236089999845717</c:v>
                </c:pt>
                <c:pt idx="291">
                  <c:v>0.18103429999609943</c:v>
                </c:pt>
                <c:pt idx="292">
                  <c:v>0.17140605999884428</c:v>
                </c:pt>
                <c:pt idx="293">
                  <c:v>0.16728575999877648</c:v>
                </c:pt>
                <c:pt idx="294">
                  <c:v>0.17339915999764344</c:v>
                </c:pt>
                <c:pt idx="295">
                  <c:v>0.18389493999711704</c:v>
                </c:pt>
                <c:pt idx="296">
                  <c:v>0.18417745999613544</c:v>
                </c:pt>
                <c:pt idx="298">
                  <c:v>0.19608621999941533</c:v>
                </c:pt>
                <c:pt idx="299">
                  <c:v>0.19117747999553103</c:v>
                </c:pt>
                <c:pt idx="300">
                  <c:v>0.19248339999467134</c:v>
                </c:pt>
                <c:pt idx="301">
                  <c:v>0.19781674000114435</c:v>
                </c:pt>
                <c:pt idx="302">
                  <c:v>0.20582912000099896</c:v>
                </c:pt>
                <c:pt idx="303">
                  <c:v>0.20887290000246139</c:v>
                </c:pt>
                <c:pt idx="304">
                  <c:v>0.21616699999867706</c:v>
                </c:pt>
                <c:pt idx="305">
                  <c:v>0.21717869999702089</c:v>
                </c:pt>
                <c:pt idx="306">
                  <c:v>0.2177348599943798</c:v>
                </c:pt>
                <c:pt idx="307">
                  <c:v>0.21614655999292154</c:v>
                </c:pt>
                <c:pt idx="308">
                  <c:v>0.21595248000085121</c:v>
                </c:pt>
                <c:pt idx="309">
                  <c:v>0.21816417999070836</c:v>
                </c:pt>
                <c:pt idx="313">
                  <c:v>0.20230053999694064</c:v>
                </c:pt>
                <c:pt idx="314">
                  <c:v>0.21799053999711759</c:v>
                </c:pt>
                <c:pt idx="315">
                  <c:v>0.21960053999646334</c:v>
                </c:pt>
                <c:pt idx="316">
                  <c:v>0.21730223999475129</c:v>
                </c:pt>
                <c:pt idx="317">
                  <c:v>0.21748223999748006</c:v>
                </c:pt>
                <c:pt idx="318">
                  <c:v>0.21748223999748006</c:v>
                </c:pt>
                <c:pt idx="319">
                  <c:v>0.21758223999495385</c:v>
                </c:pt>
                <c:pt idx="320">
                  <c:v>0.21817305999866221</c:v>
                </c:pt>
                <c:pt idx="321">
                  <c:v>0.21828475999791408</c:v>
                </c:pt>
                <c:pt idx="322">
                  <c:v>0.22786123999685515</c:v>
                </c:pt>
                <c:pt idx="323">
                  <c:v>0.22567501999583328</c:v>
                </c:pt>
                <c:pt idx="324">
                  <c:v>0.22567501999583328</c:v>
                </c:pt>
                <c:pt idx="325">
                  <c:v>0.2259750199955306</c:v>
                </c:pt>
                <c:pt idx="326">
                  <c:v>0.22672221999528119</c:v>
                </c:pt>
                <c:pt idx="327">
                  <c:v>0.22836667999945348</c:v>
                </c:pt>
                <c:pt idx="328">
                  <c:v>0.2266204999978072</c:v>
                </c:pt>
                <c:pt idx="329">
                  <c:v>0.22285559999727411</c:v>
                </c:pt>
                <c:pt idx="330">
                  <c:v>0.22825277999800164</c:v>
                </c:pt>
                <c:pt idx="331">
                  <c:v>0.22756447999563534</c:v>
                </c:pt>
                <c:pt idx="332">
                  <c:v>0.22816447999502998</c:v>
                </c:pt>
                <c:pt idx="333">
                  <c:v>0.22848849999718368</c:v>
                </c:pt>
                <c:pt idx="334">
                  <c:v>0.22730020000017248</c:v>
                </c:pt>
                <c:pt idx="335">
                  <c:v>0.22676399999909336</c:v>
                </c:pt>
                <c:pt idx="336">
                  <c:v>0.22760611999547109</c:v>
                </c:pt>
                <c:pt idx="337">
                  <c:v>0.22901781999826198</c:v>
                </c:pt>
                <c:pt idx="338">
                  <c:v>0.2369030399931944</c:v>
                </c:pt>
                <c:pt idx="339">
                  <c:v>0.23660847999417456</c:v>
                </c:pt>
                <c:pt idx="340">
                  <c:v>0.23783890000049723</c:v>
                </c:pt>
                <c:pt idx="341">
                  <c:v>0.23883015999308554</c:v>
                </c:pt>
                <c:pt idx="342">
                  <c:v>0.23787695999635616</c:v>
                </c:pt>
                <c:pt idx="343">
                  <c:v>0.23848865999752888</c:v>
                </c:pt>
                <c:pt idx="344">
                  <c:v>0.23875175999273779</c:v>
                </c:pt>
                <c:pt idx="345">
                  <c:v>0.23895175999496132</c:v>
                </c:pt>
                <c:pt idx="346">
                  <c:v>0.23905175999971107</c:v>
                </c:pt>
                <c:pt idx="347">
                  <c:v>0.24648228000296513</c:v>
                </c:pt>
                <c:pt idx="348">
                  <c:v>0.24682089999259915</c:v>
                </c:pt>
                <c:pt idx="349">
                  <c:v>0.24955275999673177</c:v>
                </c:pt>
                <c:pt idx="350">
                  <c:v>0.24953073999495246</c:v>
                </c:pt>
                <c:pt idx="351">
                  <c:v>0.24973073999717599</c:v>
                </c:pt>
                <c:pt idx="352">
                  <c:v>0.24983073999464978</c:v>
                </c:pt>
                <c:pt idx="353">
                  <c:v>0.26455088000511751</c:v>
                </c:pt>
                <c:pt idx="354">
                  <c:v>0.26748984000005294</c:v>
                </c:pt>
                <c:pt idx="355">
                  <c:v>0.27571903999341885</c:v>
                </c:pt>
                <c:pt idx="356">
                  <c:v>0.27744663999328623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6F6-4148-9C87-4A5B227B9FE7}"/>
            </c:ext>
          </c:extLst>
        </c:ser>
        <c:ser>
          <c:idx val="1"/>
          <c:order val="1"/>
          <c:tx>
            <c:strRef>
              <c:f>'A (old)'!$AB$1</c:f>
              <c:strCache>
                <c:ptCount val="1"/>
                <c:pt idx="0">
                  <c:v>Q.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(old)'!$AA$2:$AA$23</c:f>
              <c:numCache>
                <c:formatCode>General</c:formatCode>
                <c:ptCount val="22"/>
                <c:pt idx="0">
                  <c:v>-24000</c:v>
                </c:pt>
                <c:pt idx="1">
                  <c:v>-21000</c:v>
                </c:pt>
                <c:pt idx="2">
                  <c:v>-18000</c:v>
                </c:pt>
                <c:pt idx="3">
                  <c:v>-15000</c:v>
                </c:pt>
                <c:pt idx="4">
                  <c:v>-12000</c:v>
                </c:pt>
                <c:pt idx="5">
                  <c:v>-9000</c:v>
                </c:pt>
                <c:pt idx="6">
                  <c:v>-6000</c:v>
                </c:pt>
                <c:pt idx="7">
                  <c:v>-3000</c:v>
                </c:pt>
                <c:pt idx="8">
                  <c:v>0</c:v>
                </c:pt>
                <c:pt idx="9">
                  <c:v>3000</c:v>
                </c:pt>
                <c:pt idx="10">
                  <c:v>6000</c:v>
                </c:pt>
                <c:pt idx="11">
                  <c:v>9000</c:v>
                </c:pt>
                <c:pt idx="12">
                  <c:v>12000</c:v>
                </c:pt>
                <c:pt idx="13">
                  <c:v>15000</c:v>
                </c:pt>
                <c:pt idx="14">
                  <c:v>18000</c:v>
                </c:pt>
                <c:pt idx="15">
                  <c:v>21000</c:v>
                </c:pt>
                <c:pt idx="16">
                  <c:v>24000</c:v>
                </c:pt>
                <c:pt idx="17">
                  <c:v>27000</c:v>
                </c:pt>
                <c:pt idx="18">
                  <c:v>30000</c:v>
                </c:pt>
                <c:pt idx="19">
                  <c:v>33000</c:v>
                </c:pt>
                <c:pt idx="20">
                  <c:v>36000</c:v>
                </c:pt>
                <c:pt idx="21">
                  <c:v>39000</c:v>
                </c:pt>
              </c:numCache>
            </c:numRef>
          </c:xVal>
          <c:yVal>
            <c:numRef>
              <c:f>'A (old)'!$AB$2:$AB$23</c:f>
              <c:numCache>
                <c:formatCode>General</c:formatCode>
                <c:ptCount val="22"/>
                <c:pt idx="0">
                  <c:v>6.1928032218784984E-2</c:v>
                </c:pt>
                <c:pt idx="1">
                  <c:v>4.2511852927713492E-2</c:v>
                </c:pt>
                <c:pt idx="2">
                  <c:v>2.6096385604801087E-2</c:v>
                </c:pt>
                <c:pt idx="3">
                  <c:v>1.2681630250047777E-2</c:v>
                </c:pt>
                <c:pt idx="4">
                  <c:v>2.2675868634535502E-3</c:v>
                </c:pt>
                <c:pt idx="5">
                  <c:v>-5.1457445549815822E-3</c:v>
                </c:pt>
                <c:pt idx="6">
                  <c:v>-9.5583640052576239E-3</c:v>
                </c:pt>
                <c:pt idx="7">
                  <c:v>-1.0970271487374575E-2</c:v>
                </c:pt>
                <c:pt idx="8">
                  <c:v>-9.3814670013324351E-3</c:v>
                </c:pt>
                <c:pt idx="9">
                  <c:v>-4.7919505471312046E-3</c:v>
                </c:pt>
                <c:pt idx="10">
                  <c:v>2.7982778752291167E-3</c:v>
                </c:pt>
                <c:pt idx="11">
                  <c:v>1.3389218265748529E-2</c:v>
                </c:pt>
                <c:pt idx="12">
                  <c:v>2.6980870624427031E-2</c:v>
                </c:pt>
                <c:pt idx="13">
                  <c:v>4.3573234951264625E-2</c:v>
                </c:pt>
                <c:pt idx="14">
                  <c:v>6.3166311246261306E-2</c:v>
                </c:pt>
                <c:pt idx="15">
                  <c:v>8.5760099509417084E-2</c:v>
                </c:pt>
                <c:pt idx="16">
                  <c:v>0.11135459974073195</c:v>
                </c:pt>
                <c:pt idx="17">
                  <c:v>0.13994981194020592</c:v>
                </c:pt>
                <c:pt idx="18">
                  <c:v>0.17154573610783896</c:v>
                </c:pt>
                <c:pt idx="19">
                  <c:v>0.20614237224363111</c:v>
                </c:pt>
                <c:pt idx="20">
                  <c:v>0.24373972034758232</c:v>
                </c:pt>
                <c:pt idx="21">
                  <c:v>0.28433778041969265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6F6-4148-9C87-4A5B227B9F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13587408"/>
        <c:axId val="1"/>
      </c:scatterChart>
      <c:valAx>
        <c:axId val="513587408"/>
        <c:scaling>
          <c:orientation val="minMax"/>
          <c:max val="40000"/>
          <c:min val="-30000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13587408"/>
        <c:crossesAt val="0"/>
        <c:crossBetween val="midCat"/>
      </c:valAx>
      <c:spPr>
        <a:noFill/>
        <a:ln w="25400">
          <a:solidFill>
            <a:srgbClr val="000000"/>
          </a:solidFill>
          <a:prstDash val="solid"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Fig. 8c.  V839 Oph - Quadratic residuals</a:t>
            </a:r>
          </a:p>
        </c:rich>
      </c:tx>
      <c:layout>
        <c:manualLayout>
          <c:xMode val="edge"/>
          <c:yMode val="edge"/>
          <c:x val="0.33523399084806532"/>
          <c:y val="1.910828025477706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994334932172299E-2"/>
          <c:y val="0.1401276790731138"/>
          <c:w val="0.90649993458029776"/>
          <c:h val="0.78556426147048641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1'!$T$20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xVal>
            <c:numRef>
              <c:f>'Active 1'!$F$21:$F$479</c:f>
              <c:numCache>
                <c:formatCode>General</c:formatCode>
                <c:ptCount val="459"/>
                <c:pt idx="0">
                  <c:v>-21664.5</c:v>
                </c:pt>
                <c:pt idx="1">
                  <c:v>-9992</c:v>
                </c:pt>
                <c:pt idx="2">
                  <c:v>-9080</c:v>
                </c:pt>
                <c:pt idx="3">
                  <c:v>-9077.5</c:v>
                </c:pt>
                <c:pt idx="4">
                  <c:v>-7392.5</c:v>
                </c:pt>
                <c:pt idx="5">
                  <c:v>-4555</c:v>
                </c:pt>
                <c:pt idx="6">
                  <c:v>-2775</c:v>
                </c:pt>
                <c:pt idx="7">
                  <c:v>-254</c:v>
                </c:pt>
                <c:pt idx="8">
                  <c:v>-232</c:v>
                </c:pt>
                <c:pt idx="9">
                  <c:v>-229.5</c:v>
                </c:pt>
                <c:pt idx="10">
                  <c:v>-66</c:v>
                </c:pt>
                <c:pt idx="11">
                  <c:v>0</c:v>
                </c:pt>
                <c:pt idx="12">
                  <c:v>692</c:v>
                </c:pt>
                <c:pt idx="13">
                  <c:v>746</c:v>
                </c:pt>
                <c:pt idx="14">
                  <c:v>4384</c:v>
                </c:pt>
                <c:pt idx="15">
                  <c:v>4408.5</c:v>
                </c:pt>
                <c:pt idx="16">
                  <c:v>4447.5</c:v>
                </c:pt>
                <c:pt idx="17">
                  <c:v>4460</c:v>
                </c:pt>
                <c:pt idx="18">
                  <c:v>4467</c:v>
                </c:pt>
                <c:pt idx="19">
                  <c:v>5310.5</c:v>
                </c:pt>
                <c:pt idx="20">
                  <c:v>5313</c:v>
                </c:pt>
                <c:pt idx="21">
                  <c:v>5342.5</c:v>
                </c:pt>
                <c:pt idx="22">
                  <c:v>6215.5</c:v>
                </c:pt>
                <c:pt idx="23">
                  <c:v>7142</c:v>
                </c:pt>
                <c:pt idx="24">
                  <c:v>7144.5</c:v>
                </c:pt>
                <c:pt idx="25">
                  <c:v>7993</c:v>
                </c:pt>
                <c:pt idx="26">
                  <c:v>8071</c:v>
                </c:pt>
                <c:pt idx="27">
                  <c:v>8088</c:v>
                </c:pt>
                <c:pt idx="28">
                  <c:v>8110</c:v>
                </c:pt>
                <c:pt idx="29">
                  <c:v>8829</c:v>
                </c:pt>
                <c:pt idx="30">
                  <c:v>9873</c:v>
                </c:pt>
                <c:pt idx="31">
                  <c:v>10677.5</c:v>
                </c:pt>
                <c:pt idx="32">
                  <c:v>11391.5</c:v>
                </c:pt>
                <c:pt idx="33">
                  <c:v>11411</c:v>
                </c:pt>
                <c:pt idx="34">
                  <c:v>11628.5</c:v>
                </c:pt>
                <c:pt idx="35">
                  <c:v>12494</c:v>
                </c:pt>
                <c:pt idx="36">
                  <c:v>12545</c:v>
                </c:pt>
                <c:pt idx="37">
                  <c:v>12547.5</c:v>
                </c:pt>
                <c:pt idx="38">
                  <c:v>12550</c:v>
                </c:pt>
                <c:pt idx="39">
                  <c:v>13408.5</c:v>
                </c:pt>
                <c:pt idx="40">
                  <c:v>13411</c:v>
                </c:pt>
                <c:pt idx="41">
                  <c:v>13924.5</c:v>
                </c:pt>
                <c:pt idx="42">
                  <c:v>14103</c:v>
                </c:pt>
                <c:pt idx="43">
                  <c:v>14103</c:v>
                </c:pt>
                <c:pt idx="44">
                  <c:v>14105.5</c:v>
                </c:pt>
                <c:pt idx="45">
                  <c:v>14106</c:v>
                </c:pt>
                <c:pt idx="46">
                  <c:v>14108</c:v>
                </c:pt>
                <c:pt idx="47">
                  <c:v>14125.5</c:v>
                </c:pt>
                <c:pt idx="48">
                  <c:v>14132.5</c:v>
                </c:pt>
                <c:pt idx="49">
                  <c:v>14134.5</c:v>
                </c:pt>
                <c:pt idx="50">
                  <c:v>14137</c:v>
                </c:pt>
                <c:pt idx="51">
                  <c:v>14139.5</c:v>
                </c:pt>
                <c:pt idx="52">
                  <c:v>14144.5</c:v>
                </c:pt>
                <c:pt idx="53">
                  <c:v>14145</c:v>
                </c:pt>
                <c:pt idx="54">
                  <c:v>14155</c:v>
                </c:pt>
                <c:pt idx="55">
                  <c:v>14177</c:v>
                </c:pt>
                <c:pt idx="56">
                  <c:v>14193.5</c:v>
                </c:pt>
                <c:pt idx="57">
                  <c:v>14208</c:v>
                </c:pt>
                <c:pt idx="58">
                  <c:v>14213</c:v>
                </c:pt>
                <c:pt idx="59">
                  <c:v>14230</c:v>
                </c:pt>
                <c:pt idx="60">
                  <c:v>14230</c:v>
                </c:pt>
                <c:pt idx="61">
                  <c:v>14233</c:v>
                </c:pt>
                <c:pt idx="62">
                  <c:v>14235</c:v>
                </c:pt>
                <c:pt idx="63">
                  <c:v>14235</c:v>
                </c:pt>
                <c:pt idx="64">
                  <c:v>14240</c:v>
                </c:pt>
                <c:pt idx="65">
                  <c:v>14274</c:v>
                </c:pt>
                <c:pt idx="66">
                  <c:v>14291</c:v>
                </c:pt>
                <c:pt idx="67">
                  <c:v>14291</c:v>
                </c:pt>
                <c:pt idx="68">
                  <c:v>14291</c:v>
                </c:pt>
                <c:pt idx="69">
                  <c:v>14291</c:v>
                </c:pt>
                <c:pt idx="70">
                  <c:v>14291</c:v>
                </c:pt>
                <c:pt idx="71">
                  <c:v>14291</c:v>
                </c:pt>
                <c:pt idx="72">
                  <c:v>14291</c:v>
                </c:pt>
                <c:pt idx="73">
                  <c:v>14291</c:v>
                </c:pt>
                <c:pt idx="74">
                  <c:v>15073.5</c:v>
                </c:pt>
                <c:pt idx="75">
                  <c:v>15078.5</c:v>
                </c:pt>
                <c:pt idx="76">
                  <c:v>15098</c:v>
                </c:pt>
                <c:pt idx="77">
                  <c:v>15098</c:v>
                </c:pt>
                <c:pt idx="78">
                  <c:v>15147</c:v>
                </c:pt>
                <c:pt idx="79">
                  <c:v>15186</c:v>
                </c:pt>
                <c:pt idx="80">
                  <c:v>15205.5</c:v>
                </c:pt>
                <c:pt idx="81">
                  <c:v>15230</c:v>
                </c:pt>
                <c:pt idx="82">
                  <c:v>15247</c:v>
                </c:pt>
                <c:pt idx="83">
                  <c:v>15914.5</c:v>
                </c:pt>
                <c:pt idx="84">
                  <c:v>15917</c:v>
                </c:pt>
                <c:pt idx="85">
                  <c:v>15921.5</c:v>
                </c:pt>
                <c:pt idx="86">
                  <c:v>15922</c:v>
                </c:pt>
                <c:pt idx="87">
                  <c:v>15932</c:v>
                </c:pt>
                <c:pt idx="88">
                  <c:v>16012.5</c:v>
                </c:pt>
                <c:pt idx="89">
                  <c:v>16012.5</c:v>
                </c:pt>
                <c:pt idx="90">
                  <c:v>16012.5</c:v>
                </c:pt>
                <c:pt idx="91">
                  <c:v>16025</c:v>
                </c:pt>
                <c:pt idx="92">
                  <c:v>16027.5</c:v>
                </c:pt>
                <c:pt idx="93">
                  <c:v>16034.5</c:v>
                </c:pt>
                <c:pt idx="94">
                  <c:v>16034.5</c:v>
                </c:pt>
                <c:pt idx="95">
                  <c:v>16034.5</c:v>
                </c:pt>
                <c:pt idx="96">
                  <c:v>16034.5</c:v>
                </c:pt>
                <c:pt idx="97">
                  <c:v>16034.5</c:v>
                </c:pt>
                <c:pt idx="98">
                  <c:v>16171</c:v>
                </c:pt>
                <c:pt idx="99">
                  <c:v>16729</c:v>
                </c:pt>
                <c:pt idx="100">
                  <c:v>17638.5</c:v>
                </c:pt>
                <c:pt idx="101">
                  <c:v>17658</c:v>
                </c:pt>
                <c:pt idx="102">
                  <c:v>17738.5</c:v>
                </c:pt>
                <c:pt idx="103">
                  <c:v>17738.5</c:v>
                </c:pt>
                <c:pt idx="104">
                  <c:v>17772.5</c:v>
                </c:pt>
                <c:pt idx="105">
                  <c:v>17772.5</c:v>
                </c:pt>
                <c:pt idx="106">
                  <c:v>17790</c:v>
                </c:pt>
                <c:pt idx="107">
                  <c:v>17814</c:v>
                </c:pt>
                <c:pt idx="108">
                  <c:v>17814</c:v>
                </c:pt>
                <c:pt idx="109">
                  <c:v>17819</c:v>
                </c:pt>
                <c:pt idx="110">
                  <c:v>17873</c:v>
                </c:pt>
                <c:pt idx="111">
                  <c:v>17880.5</c:v>
                </c:pt>
                <c:pt idx="112">
                  <c:v>17895</c:v>
                </c:pt>
                <c:pt idx="113">
                  <c:v>17914.5</c:v>
                </c:pt>
                <c:pt idx="114">
                  <c:v>18009.5</c:v>
                </c:pt>
                <c:pt idx="115">
                  <c:v>18628.5</c:v>
                </c:pt>
                <c:pt idx="116">
                  <c:v>18628.5</c:v>
                </c:pt>
                <c:pt idx="117">
                  <c:v>18628.5</c:v>
                </c:pt>
                <c:pt idx="118">
                  <c:v>18633.5</c:v>
                </c:pt>
                <c:pt idx="119">
                  <c:v>18633.5</c:v>
                </c:pt>
                <c:pt idx="120">
                  <c:v>18633.5</c:v>
                </c:pt>
                <c:pt idx="121">
                  <c:v>18640.5</c:v>
                </c:pt>
                <c:pt idx="122">
                  <c:v>18640.5</c:v>
                </c:pt>
                <c:pt idx="123">
                  <c:v>18643</c:v>
                </c:pt>
                <c:pt idx="124">
                  <c:v>18643</c:v>
                </c:pt>
                <c:pt idx="125">
                  <c:v>18680</c:v>
                </c:pt>
                <c:pt idx="126">
                  <c:v>18682</c:v>
                </c:pt>
                <c:pt idx="127">
                  <c:v>18682</c:v>
                </c:pt>
                <c:pt idx="128">
                  <c:v>18684.5</c:v>
                </c:pt>
                <c:pt idx="129">
                  <c:v>18684.5</c:v>
                </c:pt>
                <c:pt idx="130">
                  <c:v>18687</c:v>
                </c:pt>
                <c:pt idx="131">
                  <c:v>18687</c:v>
                </c:pt>
                <c:pt idx="132">
                  <c:v>18689.5</c:v>
                </c:pt>
                <c:pt idx="133">
                  <c:v>18689.5</c:v>
                </c:pt>
                <c:pt idx="134">
                  <c:v>18697</c:v>
                </c:pt>
                <c:pt idx="135">
                  <c:v>18729</c:v>
                </c:pt>
                <c:pt idx="136">
                  <c:v>18758</c:v>
                </c:pt>
                <c:pt idx="137">
                  <c:v>18758</c:v>
                </c:pt>
                <c:pt idx="138">
                  <c:v>18758</c:v>
                </c:pt>
                <c:pt idx="139">
                  <c:v>18758</c:v>
                </c:pt>
                <c:pt idx="140">
                  <c:v>18758</c:v>
                </c:pt>
                <c:pt idx="141">
                  <c:v>18763</c:v>
                </c:pt>
                <c:pt idx="142">
                  <c:v>18763</c:v>
                </c:pt>
                <c:pt idx="143">
                  <c:v>18780</c:v>
                </c:pt>
                <c:pt idx="144">
                  <c:v>19350</c:v>
                </c:pt>
                <c:pt idx="145">
                  <c:v>19350</c:v>
                </c:pt>
                <c:pt idx="146">
                  <c:v>19538</c:v>
                </c:pt>
                <c:pt idx="147">
                  <c:v>19538</c:v>
                </c:pt>
                <c:pt idx="148">
                  <c:v>19540.5</c:v>
                </c:pt>
                <c:pt idx="149">
                  <c:v>19540.5</c:v>
                </c:pt>
                <c:pt idx="150">
                  <c:v>19577</c:v>
                </c:pt>
                <c:pt idx="151">
                  <c:v>19577</c:v>
                </c:pt>
                <c:pt idx="152">
                  <c:v>19579.5</c:v>
                </c:pt>
                <c:pt idx="153">
                  <c:v>19579.5</c:v>
                </c:pt>
                <c:pt idx="154">
                  <c:v>19606.5</c:v>
                </c:pt>
                <c:pt idx="155">
                  <c:v>19623.5</c:v>
                </c:pt>
                <c:pt idx="156">
                  <c:v>19628.5</c:v>
                </c:pt>
                <c:pt idx="157">
                  <c:v>19628.5</c:v>
                </c:pt>
                <c:pt idx="158">
                  <c:v>19631</c:v>
                </c:pt>
                <c:pt idx="159">
                  <c:v>19638</c:v>
                </c:pt>
                <c:pt idx="160">
                  <c:v>19638</c:v>
                </c:pt>
                <c:pt idx="161">
                  <c:v>19687</c:v>
                </c:pt>
                <c:pt idx="162">
                  <c:v>19687</c:v>
                </c:pt>
                <c:pt idx="163">
                  <c:v>20367</c:v>
                </c:pt>
                <c:pt idx="164">
                  <c:v>20367</c:v>
                </c:pt>
                <c:pt idx="165">
                  <c:v>20433</c:v>
                </c:pt>
                <c:pt idx="166">
                  <c:v>20433</c:v>
                </c:pt>
                <c:pt idx="167">
                  <c:v>20491.5</c:v>
                </c:pt>
                <c:pt idx="168">
                  <c:v>20491.5</c:v>
                </c:pt>
                <c:pt idx="169">
                  <c:v>20491.5</c:v>
                </c:pt>
                <c:pt idx="170">
                  <c:v>20499</c:v>
                </c:pt>
                <c:pt idx="171">
                  <c:v>20506</c:v>
                </c:pt>
                <c:pt idx="172">
                  <c:v>20506</c:v>
                </c:pt>
                <c:pt idx="173">
                  <c:v>20506</c:v>
                </c:pt>
                <c:pt idx="174">
                  <c:v>21278.5</c:v>
                </c:pt>
                <c:pt idx="175">
                  <c:v>21278.5</c:v>
                </c:pt>
                <c:pt idx="176">
                  <c:v>21278.5</c:v>
                </c:pt>
                <c:pt idx="177">
                  <c:v>21279</c:v>
                </c:pt>
                <c:pt idx="178">
                  <c:v>21279</c:v>
                </c:pt>
                <c:pt idx="179">
                  <c:v>21279</c:v>
                </c:pt>
                <c:pt idx="180">
                  <c:v>21323</c:v>
                </c:pt>
                <c:pt idx="181">
                  <c:v>21323</c:v>
                </c:pt>
                <c:pt idx="182">
                  <c:v>21381.5</c:v>
                </c:pt>
                <c:pt idx="183">
                  <c:v>21425.5</c:v>
                </c:pt>
                <c:pt idx="184">
                  <c:v>21428</c:v>
                </c:pt>
                <c:pt idx="185">
                  <c:v>21431</c:v>
                </c:pt>
                <c:pt idx="186">
                  <c:v>22098</c:v>
                </c:pt>
                <c:pt idx="187">
                  <c:v>22168.5</c:v>
                </c:pt>
                <c:pt idx="188">
                  <c:v>22168.5</c:v>
                </c:pt>
                <c:pt idx="189">
                  <c:v>22168.5</c:v>
                </c:pt>
                <c:pt idx="190">
                  <c:v>22186</c:v>
                </c:pt>
                <c:pt idx="191">
                  <c:v>22186</c:v>
                </c:pt>
                <c:pt idx="192">
                  <c:v>22186</c:v>
                </c:pt>
                <c:pt idx="193">
                  <c:v>22220</c:v>
                </c:pt>
                <c:pt idx="194">
                  <c:v>22220</c:v>
                </c:pt>
                <c:pt idx="195">
                  <c:v>22220</c:v>
                </c:pt>
                <c:pt idx="196">
                  <c:v>22220</c:v>
                </c:pt>
                <c:pt idx="197">
                  <c:v>22222.5</c:v>
                </c:pt>
                <c:pt idx="198">
                  <c:v>22227.5</c:v>
                </c:pt>
                <c:pt idx="199">
                  <c:v>22237.5</c:v>
                </c:pt>
                <c:pt idx="200">
                  <c:v>22242</c:v>
                </c:pt>
                <c:pt idx="201">
                  <c:v>22247</c:v>
                </c:pt>
                <c:pt idx="202">
                  <c:v>22249.5</c:v>
                </c:pt>
                <c:pt idx="203">
                  <c:v>22252</c:v>
                </c:pt>
                <c:pt idx="204">
                  <c:v>22254.5</c:v>
                </c:pt>
                <c:pt idx="205">
                  <c:v>22269</c:v>
                </c:pt>
                <c:pt idx="206">
                  <c:v>22269</c:v>
                </c:pt>
                <c:pt idx="207">
                  <c:v>22274</c:v>
                </c:pt>
                <c:pt idx="208">
                  <c:v>22276.5</c:v>
                </c:pt>
                <c:pt idx="209">
                  <c:v>22283.5</c:v>
                </c:pt>
                <c:pt idx="210">
                  <c:v>22286</c:v>
                </c:pt>
                <c:pt idx="211">
                  <c:v>22288.5</c:v>
                </c:pt>
                <c:pt idx="212">
                  <c:v>22291</c:v>
                </c:pt>
                <c:pt idx="213">
                  <c:v>22296</c:v>
                </c:pt>
                <c:pt idx="214">
                  <c:v>22298.5</c:v>
                </c:pt>
                <c:pt idx="215">
                  <c:v>22301</c:v>
                </c:pt>
                <c:pt idx="216">
                  <c:v>22313</c:v>
                </c:pt>
                <c:pt idx="217">
                  <c:v>22318</c:v>
                </c:pt>
                <c:pt idx="218">
                  <c:v>22327.5</c:v>
                </c:pt>
                <c:pt idx="219">
                  <c:v>22330</c:v>
                </c:pt>
                <c:pt idx="220">
                  <c:v>22344.5</c:v>
                </c:pt>
                <c:pt idx="221">
                  <c:v>22352</c:v>
                </c:pt>
                <c:pt idx="222">
                  <c:v>22352</c:v>
                </c:pt>
                <c:pt idx="223">
                  <c:v>22354.5</c:v>
                </c:pt>
                <c:pt idx="224">
                  <c:v>22357</c:v>
                </c:pt>
                <c:pt idx="225">
                  <c:v>22362</c:v>
                </c:pt>
                <c:pt idx="226">
                  <c:v>22366.5</c:v>
                </c:pt>
                <c:pt idx="227">
                  <c:v>22366.5</c:v>
                </c:pt>
                <c:pt idx="228">
                  <c:v>22371.5</c:v>
                </c:pt>
                <c:pt idx="229">
                  <c:v>22374</c:v>
                </c:pt>
                <c:pt idx="230">
                  <c:v>22376.5</c:v>
                </c:pt>
                <c:pt idx="231">
                  <c:v>22388.5</c:v>
                </c:pt>
                <c:pt idx="232">
                  <c:v>22405.5</c:v>
                </c:pt>
                <c:pt idx="233">
                  <c:v>22432.5</c:v>
                </c:pt>
                <c:pt idx="234">
                  <c:v>22437.5</c:v>
                </c:pt>
                <c:pt idx="235">
                  <c:v>22471.5</c:v>
                </c:pt>
                <c:pt idx="236">
                  <c:v>22824.5</c:v>
                </c:pt>
                <c:pt idx="237">
                  <c:v>22939</c:v>
                </c:pt>
                <c:pt idx="238">
                  <c:v>22963.5</c:v>
                </c:pt>
                <c:pt idx="239">
                  <c:v>22968.5</c:v>
                </c:pt>
                <c:pt idx="240">
                  <c:v>22971</c:v>
                </c:pt>
                <c:pt idx="241">
                  <c:v>22995.5</c:v>
                </c:pt>
                <c:pt idx="242">
                  <c:v>23027</c:v>
                </c:pt>
                <c:pt idx="243">
                  <c:v>23041.5</c:v>
                </c:pt>
                <c:pt idx="244">
                  <c:v>23083.5</c:v>
                </c:pt>
                <c:pt idx="245">
                  <c:v>23098</c:v>
                </c:pt>
                <c:pt idx="246">
                  <c:v>23100.5</c:v>
                </c:pt>
                <c:pt idx="247">
                  <c:v>23103</c:v>
                </c:pt>
                <c:pt idx="248">
                  <c:v>23105</c:v>
                </c:pt>
                <c:pt idx="249">
                  <c:v>23105.5</c:v>
                </c:pt>
                <c:pt idx="250">
                  <c:v>23107.5</c:v>
                </c:pt>
                <c:pt idx="251">
                  <c:v>23110</c:v>
                </c:pt>
                <c:pt idx="252">
                  <c:v>23125</c:v>
                </c:pt>
                <c:pt idx="253">
                  <c:v>23127.5</c:v>
                </c:pt>
                <c:pt idx="254">
                  <c:v>23132</c:v>
                </c:pt>
                <c:pt idx="255">
                  <c:v>23139.5</c:v>
                </c:pt>
                <c:pt idx="256">
                  <c:v>23147</c:v>
                </c:pt>
                <c:pt idx="257">
                  <c:v>23154</c:v>
                </c:pt>
                <c:pt idx="258">
                  <c:v>23156.5</c:v>
                </c:pt>
                <c:pt idx="259">
                  <c:v>23159</c:v>
                </c:pt>
                <c:pt idx="260">
                  <c:v>23166.5</c:v>
                </c:pt>
                <c:pt idx="261">
                  <c:v>23169</c:v>
                </c:pt>
                <c:pt idx="262">
                  <c:v>23171</c:v>
                </c:pt>
                <c:pt idx="263">
                  <c:v>23171.5</c:v>
                </c:pt>
                <c:pt idx="264">
                  <c:v>23178.5</c:v>
                </c:pt>
                <c:pt idx="265">
                  <c:v>23178.5</c:v>
                </c:pt>
                <c:pt idx="266">
                  <c:v>23181</c:v>
                </c:pt>
                <c:pt idx="267">
                  <c:v>23181</c:v>
                </c:pt>
                <c:pt idx="268">
                  <c:v>23181</c:v>
                </c:pt>
                <c:pt idx="269">
                  <c:v>23181</c:v>
                </c:pt>
                <c:pt idx="270">
                  <c:v>23181</c:v>
                </c:pt>
                <c:pt idx="271">
                  <c:v>23188.5</c:v>
                </c:pt>
                <c:pt idx="272">
                  <c:v>23193</c:v>
                </c:pt>
                <c:pt idx="273">
                  <c:v>23195.5</c:v>
                </c:pt>
                <c:pt idx="274">
                  <c:v>23198</c:v>
                </c:pt>
                <c:pt idx="275">
                  <c:v>23205.5</c:v>
                </c:pt>
                <c:pt idx="276">
                  <c:v>23210.5</c:v>
                </c:pt>
                <c:pt idx="277">
                  <c:v>23213</c:v>
                </c:pt>
                <c:pt idx="278">
                  <c:v>23227.5</c:v>
                </c:pt>
                <c:pt idx="279">
                  <c:v>23242</c:v>
                </c:pt>
                <c:pt idx="280">
                  <c:v>23261.5</c:v>
                </c:pt>
                <c:pt idx="281">
                  <c:v>23298</c:v>
                </c:pt>
                <c:pt idx="282">
                  <c:v>23300.5</c:v>
                </c:pt>
                <c:pt idx="283">
                  <c:v>23327.5</c:v>
                </c:pt>
                <c:pt idx="284">
                  <c:v>23330</c:v>
                </c:pt>
                <c:pt idx="285">
                  <c:v>23342</c:v>
                </c:pt>
                <c:pt idx="286">
                  <c:v>23342</c:v>
                </c:pt>
                <c:pt idx="287">
                  <c:v>23359</c:v>
                </c:pt>
                <c:pt idx="288">
                  <c:v>23386</c:v>
                </c:pt>
                <c:pt idx="289">
                  <c:v>23386</c:v>
                </c:pt>
                <c:pt idx="290">
                  <c:v>23795</c:v>
                </c:pt>
                <c:pt idx="291">
                  <c:v>23797.5</c:v>
                </c:pt>
                <c:pt idx="292">
                  <c:v>23817</c:v>
                </c:pt>
                <c:pt idx="293">
                  <c:v>23822</c:v>
                </c:pt>
                <c:pt idx="294">
                  <c:v>23831.5</c:v>
                </c:pt>
                <c:pt idx="295">
                  <c:v>23836.5</c:v>
                </c:pt>
                <c:pt idx="296">
                  <c:v>23933</c:v>
                </c:pt>
                <c:pt idx="297">
                  <c:v>23946.5</c:v>
                </c:pt>
                <c:pt idx="298">
                  <c:v>23949</c:v>
                </c:pt>
                <c:pt idx="299">
                  <c:v>23951</c:v>
                </c:pt>
                <c:pt idx="300">
                  <c:v>23953.5</c:v>
                </c:pt>
                <c:pt idx="301">
                  <c:v>23956</c:v>
                </c:pt>
                <c:pt idx="302">
                  <c:v>23961</c:v>
                </c:pt>
                <c:pt idx="303">
                  <c:v>23963.5</c:v>
                </c:pt>
                <c:pt idx="304">
                  <c:v>24041.5</c:v>
                </c:pt>
                <c:pt idx="305">
                  <c:v>24041.5</c:v>
                </c:pt>
                <c:pt idx="306">
                  <c:v>24041.5</c:v>
                </c:pt>
                <c:pt idx="307">
                  <c:v>24041.5</c:v>
                </c:pt>
                <c:pt idx="308">
                  <c:v>24044</c:v>
                </c:pt>
                <c:pt idx="309">
                  <c:v>24044</c:v>
                </c:pt>
                <c:pt idx="310">
                  <c:v>24044</c:v>
                </c:pt>
                <c:pt idx="311">
                  <c:v>24044</c:v>
                </c:pt>
                <c:pt idx="312">
                  <c:v>24044</c:v>
                </c:pt>
                <c:pt idx="313">
                  <c:v>24049</c:v>
                </c:pt>
                <c:pt idx="314">
                  <c:v>24912</c:v>
                </c:pt>
                <c:pt idx="315">
                  <c:v>25709</c:v>
                </c:pt>
                <c:pt idx="316">
                  <c:v>25709</c:v>
                </c:pt>
                <c:pt idx="317">
                  <c:v>25763</c:v>
                </c:pt>
                <c:pt idx="318">
                  <c:v>25904.5</c:v>
                </c:pt>
                <c:pt idx="319">
                  <c:v>26753</c:v>
                </c:pt>
                <c:pt idx="320">
                  <c:v>27408.5</c:v>
                </c:pt>
                <c:pt idx="321">
                  <c:v>27621</c:v>
                </c:pt>
                <c:pt idx="322">
                  <c:v>27713.5</c:v>
                </c:pt>
                <c:pt idx="323">
                  <c:v>27723.5</c:v>
                </c:pt>
                <c:pt idx="324">
                  <c:v>28376.5</c:v>
                </c:pt>
                <c:pt idx="325">
                  <c:v>28467</c:v>
                </c:pt>
                <c:pt idx="326">
                  <c:v>28467</c:v>
                </c:pt>
                <c:pt idx="327">
                  <c:v>28467</c:v>
                </c:pt>
                <c:pt idx="328">
                  <c:v>28471</c:v>
                </c:pt>
                <c:pt idx="329">
                  <c:v>28594</c:v>
                </c:pt>
                <c:pt idx="330">
                  <c:v>28611</c:v>
                </c:pt>
                <c:pt idx="331">
                  <c:v>29313</c:v>
                </c:pt>
                <c:pt idx="332">
                  <c:v>29330</c:v>
                </c:pt>
                <c:pt idx="333">
                  <c:v>29354.5</c:v>
                </c:pt>
                <c:pt idx="334">
                  <c:v>29442.5</c:v>
                </c:pt>
                <c:pt idx="335">
                  <c:v>29442.5</c:v>
                </c:pt>
                <c:pt idx="336">
                  <c:v>29447.5</c:v>
                </c:pt>
                <c:pt idx="337">
                  <c:v>29487</c:v>
                </c:pt>
                <c:pt idx="338">
                  <c:v>30129.5</c:v>
                </c:pt>
                <c:pt idx="339">
                  <c:v>30232</c:v>
                </c:pt>
                <c:pt idx="340">
                  <c:v>30237</c:v>
                </c:pt>
                <c:pt idx="341">
                  <c:v>30239</c:v>
                </c:pt>
                <c:pt idx="342">
                  <c:v>30351</c:v>
                </c:pt>
                <c:pt idx="343">
                  <c:v>30915.5</c:v>
                </c:pt>
                <c:pt idx="344">
                  <c:v>31063.5</c:v>
                </c:pt>
                <c:pt idx="345">
                  <c:v>31066</c:v>
                </c:pt>
                <c:pt idx="346">
                  <c:v>31085.5</c:v>
                </c:pt>
                <c:pt idx="347">
                  <c:v>31095.5</c:v>
                </c:pt>
                <c:pt idx="348">
                  <c:v>31100.5</c:v>
                </c:pt>
                <c:pt idx="349">
                  <c:v>31161.5</c:v>
                </c:pt>
                <c:pt idx="350">
                  <c:v>31163.5</c:v>
                </c:pt>
                <c:pt idx="351">
                  <c:v>31164</c:v>
                </c:pt>
                <c:pt idx="352">
                  <c:v>31166</c:v>
                </c:pt>
                <c:pt idx="353">
                  <c:v>31166.5</c:v>
                </c:pt>
                <c:pt idx="354">
                  <c:v>31195.5</c:v>
                </c:pt>
                <c:pt idx="355">
                  <c:v>31234.5</c:v>
                </c:pt>
                <c:pt idx="356">
                  <c:v>31264</c:v>
                </c:pt>
                <c:pt idx="357">
                  <c:v>31738</c:v>
                </c:pt>
                <c:pt idx="358">
                  <c:v>31755</c:v>
                </c:pt>
                <c:pt idx="359">
                  <c:v>31782</c:v>
                </c:pt>
                <c:pt idx="360">
                  <c:v>31837</c:v>
                </c:pt>
                <c:pt idx="361">
                  <c:v>31906.5</c:v>
                </c:pt>
                <c:pt idx="362">
                  <c:v>31941.5</c:v>
                </c:pt>
                <c:pt idx="363">
                  <c:v>31961</c:v>
                </c:pt>
                <c:pt idx="364">
                  <c:v>31992.5</c:v>
                </c:pt>
                <c:pt idx="365">
                  <c:v>32005</c:v>
                </c:pt>
                <c:pt idx="366">
                  <c:v>32005.5</c:v>
                </c:pt>
                <c:pt idx="367">
                  <c:v>32008</c:v>
                </c:pt>
                <c:pt idx="368">
                  <c:v>32080.5</c:v>
                </c:pt>
                <c:pt idx="369">
                  <c:v>33021</c:v>
                </c:pt>
                <c:pt idx="370">
                  <c:v>33034</c:v>
                </c:pt>
                <c:pt idx="371">
                  <c:v>33092.5</c:v>
                </c:pt>
                <c:pt idx="372">
                  <c:v>33191</c:v>
                </c:pt>
                <c:pt idx="373">
                  <c:v>33705</c:v>
                </c:pt>
                <c:pt idx="374">
                  <c:v>33744</c:v>
                </c:pt>
                <c:pt idx="375">
                  <c:v>33775</c:v>
                </c:pt>
                <c:pt idx="376">
                  <c:v>33777.5</c:v>
                </c:pt>
                <c:pt idx="377">
                  <c:v>33789.5</c:v>
                </c:pt>
                <c:pt idx="378">
                  <c:v>33792</c:v>
                </c:pt>
                <c:pt idx="379">
                  <c:v>33836</c:v>
                </c:pt>
                <c:pt idx="380">
                  <c:v>33838.5</c:v>
                </c:pt>
                <c:pt idx="381">
                  <c:v>33863</c:v>
                </c:pt>
                <c:pt idx="382">
                  <c:v>33863</c:v>
                </c:pt>
                <c:pt idx="383">
                  <c:v>33865.5</c:v>
                </c:pt>
                <c:pt idx="384">
                  <c:v>33865.5</c:v>
                </c:pt>
                <c:pt idx="385">
                  <c:v>33865.5</c:v>
                </c:pt>
                <c:pt idx="386">
                  <c:v>33865.5</c:v>
                </c:pt>
                <c:pt idx="387">
                  <c:v>33865.5</c:v>
                </c:pt>
                <c:pt idx="388">
                  <c:v>33868</c:v>
                </c:pt>
                <c:pt idx="389">
                  <c:v>33868</c:v>
                </c:pt>
                <c:pt idx="390">
                  <c:v>33868</c:v>
                </c:pt>
                <c:pt idx="391">
                  <c:v>33868</c:v>
                </c:pt>
                <c:pt idx="392">
                  <c:v>33893</c:v>
                </c:pt>
                <c:pt idx="393">
                  <c:v>33904.5</c:v>
                </c:pt>
                <c:pt idx="394">
                  <c:v>33907</c:v>
                </c:pt>
                <c:pt idx="395">
                  <c:v>33925.5</c:v>
                </c:pt>
                <c:pt idx="396">
                  <c:v>34543</c:v>
                </c:pt>
                <c:pt idx="397">
                  <c:v>34601.5</c:v>
                </c:pt>
                <c:pt idx="398">
                  <c:v>34601.5</c:v>
                </c:pt>
                <c:pt idx="399">
                  <c:v>34601.5</c:v>
                </c:pt>
                <c:pt idx="400">
                  <c:v>34641.5</c:v>
                </c:pt>
                <c:pt idx="401">
                  <c:v>34651</c:v>
                </c:pt>
                <c:pt idx="402">
                  <c:v>34662.5</c:v>
                </c:pt>
                <c:pt idx="403">
                  <c:v>34670</c:v>
                </c:pt>
                <c:pt idx="404">
                  <c:v>34733.5</c:v>
                </c:pt>
                <c:pt idx="405">
                  <c:v>34736</c:v>
                </c:pt>
                <c:pt idx="406">
                  <c:v>34736</c:v>
                </c:pt>
                <c:pt idx="407">
                  <c:v>34762.5</c:v>
                </c:pt>
                <c:pt idx="408">
                  <c:v>34765</c:v>
                </c:pt>
                <c:pt idx="409">
                  <c:v>34800</c:v>
                </c:pt>
                <c:pt idx="410">
                  <c:v>34809</c:v>
                </c:pt>
                <c:pt idx="411">
                  <c:v>34811.5</c:v>
                </c:pt>
                <c:pt idx="412">
                  <c:v>35428</c:v>
                </c:pt>
                <c:pt idx="413">
                  <c:v>35536</c:v>
                </c:pt>
                <c:pt idx="414">
                  <c:v>35542.5</c:v>
                </c:pt>
                <c:pt idx="415">
                  <c:v>35562</c:v>
                </c:pt>
                <c:pt idx="416">
                  <c:v>35572</c:v>
                </c:pt>
                <c:pt idx="417">
                  <c:v>35574.5</c:v>
                </c:pt>
                <c:pt idx="418">
                  <c:v>35682</c:v>
                </c:pt>
                <c:pt idx="419">
                  <c:v>35682</c:v>
                </c:pt>
                <c:pt idx="420">
                  <c:v>35682</c:v>
                </c:pt>
                <c:pt idx="421">
                  <c:v>36321</c:v>
                </c:pt>
                <c:pt idx="422">
                  <c:v>36442.5</c:v>
                </c:pt>
                <c:pt idx="423">
                  <c:v>36507</c:v>
                </c:pt>
                <c:pt idx="424">
                  <c:v>36630.5</c:v>
                </c:pt>
                <c:pt idx="425">
                  <c:v>36630.5</c:v>
                </c:pt>
                <c:pt idx="426">
                  <c:v>36630.5</c:v>
                </c:pt>
                <c:pt idx="427">
                  <c:v>37417</c:v>
                </c:pt>
                <c:pt idx="428">
                  <c:v>38216</c:v>
                </c:pt>
                <c:pt idx="429">
                  <c:v>38438</c:v>
                </c:pt>
                <c:pt idx="430">
                  <c:v>39128</c:v>
                </c:pt>
                <c:pt idx="431">
                  <c:v>39198</c:v>
                </c:pt>
                <c:pt idx="432">
                  <c:v>39934</c:v>
                </c:pt>
                <c:pt idx="433">
                  <c:v>40014.5</c:v>
                </c:pt>
                <c:pt idx="434">
                  <c:v>40810</c:v>
                </c:pt>
                <c:pt idx="435">
                  <c:v>40970.5</c:v>
                </c:pt>
                <c:pt idx="436">
                  <c:v>41015</c:v>
                </c:pt>
                <c:pt idx="437">
                  <c:v>41137</c:v>
                </c:pt>
                <c:pt idx="438">
                  <c:v>41651.5</c:v>
                </c:pt>
                <c:pt idx="439">
                  <c:v>41766</c:v>
                </c:pt>
                <c:pt idx="440">
                  <c:v>41927</c:v>
                </c:pt>
                <c:pt idx="441">
                  <c:v>41971</c:v>
                </c:pt>
                <c:pt idx="442">
                  <c:v>42682</c:v>
                </c:pt>
                <c:pt idx="443">
                  <c:v>42717.5</c:v>
                </c:pt>
                <c:pt idx="444">
                  <c:v>42717.5</c:v>
                </c:pt>
                <c:pt idx="445">
                  <c:v>42717.5</c:v>
                </c:pt>
                <c:pt idx="446">
                  <c:v>42790</c:v>
                </c:pt>
                <c:pt idx="447">
                  <c:v>43533</c:v>
                </c:pt>
                <c:pt idx="448">
                  <c:v>43533</c:v>
                </c:pt>
                <c:pt idx="449">
                  <c:v>43618.5</c:v>
                </c:pt>
                <c:pt idx="450">
                  <c:v>43665</c:v>
                </c:pt>
                <c:pt idx="451">
                  <c:v>43702</c:v>
                </c:pt>
                <c:pt idx="452">
                  <c:v>43709</c:v>
                </c:pt>
                <c:pt idx="453">
                  <c:v>43822</c:v>
                </c:pt>
                <c:pt idx="454">
                  <c:v>44417</c:v>
                </c:pt>
                <c:pt idx="455">
                  <c:v>44497.5</c:v>
                </c:pt>
                <c:pt idx="456">
                  <c:v>44530.5</c:v>
                </c:pt>
                <c:pt idx="457">
                  <c:v>44584</c:v>
                </c:pt>
                <c:pt idx="458">
                  <c:v>44636</c:v>
                </c:pt>
              </c:numCache>
            </c:numRef>
          </c:xVal>
          <c:yVal>
            <c:numRef>
              <c:f>'Active 1'!$T$21:$T$479</c:f>
              <c:numCache>
                <c:formatCode>General</c:formatCode>
                <c:ptCount val="459"/>
                <c:pt idx="11">
                  <c:v>7.7156764002765622E-3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7DE-402E-9FC0-C8E5F9EA93C2}"/>
            </c:ext>
          </c:extLst>
        </c:ser>
        <c:ser>
          <c:idx val="1"/>
          <c:order val="1"/>
          <c:tx>
            <c:strRef>
              <c:f>'Active 1'!$V$20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'Active 1'!$F$21:$F$479</c:f>
              <c:numCache>
                <c:formatCode>General</c:formatCode>
                <c:ptCount val="459"/>
                <c:pt idx="0">
                  <c:v>-21664.5</c:v>
                </c:pt>
                <c:pt idx="1">
                  <c:v>-9992</c:v>
                </c:pt>
                <c:pt idx="2">
                  <c:v>-9080</c:v>
                </c:pt>
                <c:pt idx="3">
                  <c:v>-9077.5</c:v>
                </c:pt>
                <c:pt idx="4">
                  <c:v>-7392.5</c:v>
                </c:pt>
                <c:pt idx="5">
                  <c:v>-4555</c:v>
                </c:pt>
                <c:pt idx="6">
                  <c:v>-2775</c:v>
                </c:pt>
                <c:pt idx="7">
                  <c:v>-254</c:v>
                </c:pt>
                <c:pt idx="8">
                  <c:v>-232</c:v>
                </c:pt>
                <c:pt idx="9">
                  <c:v>-229.5</c:v>
                </c:pt>
                <c:pt idx="10">
                  <c:v>-66</c:v>
                </c:pt>
                <c:pt idx="11">
                  <c:v>0</c:v>
                </c:pt>
                <c:pt idx="12">
                  <c:v>692</c:v>
                </c:pt>
                <c:pt idx="13">
                  <c:v>746</c:v>
                </c:pt>
                <c:pt idx="14">
                  <c:v>4384</c:v>
                </c:pt>
                <c:pt idx="15">
                  <c:v>4408.5</c:v>
                </c:pt>
                <c:pt idx="16">
                  <c:v>4447.5</c:v>
                </c:pt>
                <c:pt idx="17">
                  <c:v>4460</c:v>
                </c:pt>
                <c:pt idx="18">
                  <c:v>4467</c:v>
                </c:pt>
                <c:pt idx="19">
                  <c:v>5310.5</c:v>
                </c:pt>
                <c:pt idx="20">
                  <c:v>5313</c:v>
                </c:pt>
                <c:pt idx="21">
                  <c:v>5342.5</c:v>
                </c:pt>
                <c:pt idx="22">
                  <c:v>6215.5</c:v>
                </c:pt>
                <c:pt idx="23">
                  <c:v>7142</c:v>
                </c:pt>
                <c:pt idx="24">
                  <c:v>7144.5</c:v>
                </c:pt>
                <c:pt idx="25">
                  <c:v>7993</c:v>
                </c:pt>
                <c:pt idx="26">
                  <c:v>8071</c:v>
                </c:pt>
                <c:pt idx="27">
                  <c:v>8088</c:v>
                </c:pt>
                <c:pt idx="28">
                  <c:v>8110</c:v>
                </c:pt>
                <c:pt idx="29">
                  <c:v>8829</c:v>
                </c:pt>
                <c:pt idx="30">
                  <c:v>9873</c:v>
                </c:pt>
                <c:pt idx="31">
                  <c:v>10677.5</c:v>
                </c:pt>
                <c:pt idx="32">
                  <c:v>11391.5</c:v>
                </c:pt>
                <c:pt idx="33">
                  <c:v>11411</c:v>
                </c:pt>
                <c:pt idx="34">
                  <c:v>11628.5</c:v>
                </c:pt>
                <c:pt idx="35">
                  <c:v>12494</c:v>
                </c:pt>
                <c:pt idx="36">
                  <c:v>12545</c:v>
                </c:pt>
                <c:pt idx="37">
                  <c:v>12547.5</c:v>
                </c:pt>
                <c:pt idx="38">
                  <c:v>12550</c:v>
                </c:pt>
                <c:pt idx="39">
                  <c:v>13408.5</c:v>
                </c:pt>
                <c:pt idx="40">
                  <c:v>13411</c:v>
                </c:pt>
                <c:pt idx="41">
                  <c:v>13924.5</c:v>
                </c:pt>
                <c:pt idx="42">
                  <c:v>14103</c:v>
                </c:pt>
                <c:pt idx="43">
                  <c:v>14103</c:v>
                </c:pt>
                <c:pt idx="44">
                  <c:v>14105.5</c:v>
                </c:pt>
                <c:pt idx="45">
                  <c:v>14106</c:v>
                </c:pt>
                <c:pt idx="46">
                  <c:v>14108</c:v>
                </c:pt>
                <c:pt idx="47">
                  <c:v>14125.5</c:v>
                </c:pt>
                <c:pt idx="48">
                  <c:v>14132.5</c:v>
                </c:pt>
                <c:pt idx="49">
                  <c:v>14134.5</c:v>
                </c:pt>
                <c:pt idx="50">
                  <c:v>14137</c:v>
                </c:pt>
                <c:pt idx="51">
                  <c:v>14139.5</c:v>
                </c:pt>
                <c:pt idx="52">
                  <c:v>14144.5</c:v>
                </c:pt>
                <c:pt idx="53">
                  <c:v>14145</c:v>
                </c:pt>
                <c:pt idx="54">
                  <c:v>14155</c:v>
                </c:pt>
                <c:pt idx="55">
                  <c:v>14177</c:v>
                </c:pt>
                <c:pt idx="56">
                  <c:v>14193.5</c:v>
                </c:pt>
                <c:pt idx="57">
                  <c:v>14208</c:v>
                </c:pt>
                <c:pt idx="58">
                  <c:v>14213</c:v>
                </c:pt>
                <c:pt idx="59">
                  <c:v>14230</c:v>
                </c:pt>
                <c:pt idx="60">
                  <c:v>14230</c:v>
                </c:pt>
                <c:pt idx="61">
                  <c:v>14233</c:v>
                </c:pt>
                <c:pt idx="62">
                  <c:v>14235</c:v>
                </c:pt>
                <c:pt idx="63">
                  <c:v>14235</c:v>
                </c:pt>
                <c:pt idx="64">
                  <c:v>14240</c:v>
                </c:pt>
                <c:pt idx="65">
                  <c:v>14274</c:v>
                </c:pt>
                <c:pt idx="66">
                  <c:v>14291</c:v>
                </c:pt>
                <c:pt idx="67">
                  <c:v>14291</c:v>
                </c:pt>
                <c:pt idx="68">
                  <c:v>14291</c:v>
                </c:pt>
                <c:pt idx="69">
                  <c:v>14291</c:v>
                </c:pt>
                <c:pt idx="70">
                  <c:v>14291</c:v>
                </c:pt>
                <c:pt idx="71">
                  <c:v>14291</c:v>
                </c:pt>
                <c:pt idx="72">
                  <c:v>14291</c:v>
                </c:pt>
                <c:pt idx="73">
                  <c:v>14291</c:v>
                </c:pt>
                <c:pt idx="74">
                  <c:v>15073.5</c:v>
                </c:pt>
                <c:pt idx="75">
                  <c:v>15078.5</c:v>
                </c:pt>
                <c:pt idx="76">
                  <c:v>15098</c:v>
                </c:pt>
                <c:pt idx="77">
                  <c:v>15098</c:v>
                </c:pt>
                <c:pt idx="78">
                  <c:v>15147</c:v>
                </c:pt>
                <c:pt idx="79">
                  <c:v>15186</c:v>
                </c:pt>
                <c:pt idx="80">
                  <c:v>15205.5</c:v>
                </c:pt>
                <c:pt idx="81">
                  <c:v>15230</c:v>
                </c:pt>
                <c:pt idx="82">
                  <c:v>15247</c:v>
                </c:pt>
                <c:pt idx="83">
                  <c:v>15914.5</c:v>
                </c:pt>
                <c:pt idx="84">
                  <c:v>15917</c:v>
                </c:pt>
                <c:pt idx="85">
                  <c:v>15921.5</c:v>
                </c:pt>
                <c:pt idx="86">
                  <c:v>15922</c:v>
                </c:pt>
                <c:pt idx="87">
                  <c:v>15932</c:v>
                </c:pt>
                <c:pt idx="88">
                  <c:v>16012.5</c:v>
                </c:pt>
                <c:pt idx="89">
                  <c:v>16012.5</c:v>
                </c:pt>
                <c:pt idx="90">
                  <c:v>16012.5</c:v>
                </c:pt>
                <c:pt idx="91">
                  <c:v>16025</c:v>
                </c:pt>
                <c:pt idx="92">
                  <c:v>16027.5</c:v>
                </c:pt>
                <c:pt idx="93">
                  <c:v>16034.5</c:v>
                </c:pt>
                <c:pt idx="94">
                  <c:v>16034.5</c:v>
                </c:pt>
                <c:pt idx="95">
                  <c:v>16034.5</c:v>
                </c:pt>
                <c:pt idx="96">
                  <c:v>16034.5</c:v>
                </c:pt>
                <c:pt idx="97">
                  <c:v>16034.5</c:v>
                </c:pt>
                <c:pt idx="98">
                  <c:v>16171</c:v>
                </c:pt>
                <c:pt idx="99">
                  <c:v>16729</c:v>
                </c:pt>
                <c:pt idx="100">
                  <c:v>17638.5</c:v>
                </c:pt>
                <c:pt idx="101">
                  <c:v>17658</c:v>
                </c:pt>
                <c:pt idx="102">
                  <c:v>17738.5</c:v>
                </c:pt>
                <c:pt idx="103">
                  <c:v>17738.5</c:v>
                </c:pt>
                <c:pt idx="104">
                  <c:v>17772.5</c:v>
                </c:pt>
                <c:pt idx="105">
                  <c:v>17772.5</c:v>
                </c:pt>
                <c:pt idx="106">
                  <c:v>17790</c:v>
                </c:pt>
                <c:pt idx="107">
                  <c:v>17814</c:v>
                </c:pt>
                <c:pt idx="108">
                  <c:v>17814</c:v>
                </c:pt>
                <c:pt idx="109">
                  <c:v>17819</c:v>
                </c:pt>
                <c:pt idx="110">
                  <c:v>17873</c:v>
                </c:pt>
                <c:pt idx="111">
                  <c:v>17880.5</c:v>
                </c:pt>
                <c:pt idx="112">
                  <c:v>17895</c:v>
                </c:pt>
                <c:pt idx="113">
                  <c:v>17914.5</c:v>
                </c:pt>
                <c:pt idx="114">
                  <c:v>18009.5</c:v>
                </c:pt>
                <c:pt idx="115">
                  <c:v>18628.5</c:v>
                </c:pt>
                <c:pt idx="116">
                  <c:v>18628.5</c:v>
                </c:pt>
                <c:pt idx="117">
                  <c:v>18628.5</c:v>
                </c:pt>
                <c:pt idx="118">
                  <c:v>18633.5</c:v>
                </c:pt>
                <c:pt idx="119">
                  <c:v>18633.5</c:v>
                </c:pt>
                <c:pt idx="120">
                  <c:v>18633.5</c:v>
                </c:pt>
                <c:pt idx="121">
                  <c:v>18640.5</c:v>
                </c:pt>
                <c:pt idx="122">
                  <c:v>18640.5</c:v>
                </c:pt>
                <c:pt idx="123">
                  <c:v>18643</c:v>
                </c:pt>
                <c:pt idx="124">
                  <c:v>18643</c:v>
                </c:pt>
                <c:pt idx="125">
                  <c:v>18680</c:v>
                </c:pt>
                <c:pt idx="126">
                  <c:v>18682</c:v>
                </c:pt>
                <c:pt idx="127">
                  <c:v>18682</c:v>
                </c:pt>
                <c:pt idx="128">
                  <c:v>18684.5</c:v>
                </c:pt>
                <c:pt idx="129">
                  <c:v>18684.5</c:v>
                </c:pt>
                <c:pt idx="130">
                  <c:v>18687</c:v>
                </c:pt>
                <c:pt idx="131">
                  <c:v>18687</c:v>
                </c:pt>
                <c:pt idx="132">
                  <c:v>18689.5</c:v>
                </c:pt>
                <c:pt idx="133">
                  <c:v>18689.5</c:v>
                </c:pt>
                <c:pt idx="134">
                  <c:v>18697</c:v>
                </c:pt>
                <c:pt idx="135">
                  <c:v>18729</c:v>
                </c:pt>
                <c:pt idx="136">
                  <c:v>18758</c:v>
                </c:pt>
                <c:pt idx="137">
                  <c:v>18758</c:v>
                </c:pt>
                <c:pt idx="138">
                  <c:v>18758</c:v>
                </c:pt>
                <c:pt idx="139">
                  <c:v>18758</c:v>
                </c:pt>
                <c:pt idx="140">
                  <c:v>18758</c:v>
                </c:pt>
                <c:pt idx="141">
                  <c:v>18763</c:v>
                </c:pt>
                <c:pt idx="142">
                  <c:v>18763</c:v>
                </c:pt>
                <c:pt idx="143">
                  <c:v>18780</c:v>
                </c:pt>
                <c:pt idx="144">
                  <c:v>19350</c:v>
                </c:pt>
                <c:pt idx="145">
                  <c:v>19350</c:v>
                </c:pt>
                <c:pt idx="146">
                  <c:v>19538</c:v>
                </c:pt>
                <c:pt idx="147">
                  <c:v>19538</c:v>
                </c:pt>
                <c:pt idx="148">
                  <c:v>19540.5</c:v>
                </c:pt>
                <c:pt idx="149">
                  <c:v>19540.5</c:v>
                </c:pt>
                <c:pt idx="150">
                  <c:v>19577</c:v>
                </c:pt>
                <c:pt idx="151">
                  <c:v>19577</c:v>
                </c:pt>
                <c:pt idx="152">
                  <c:v>19579.5</c:v>
                </c:pt>
                <c:pt idx="153">
                  <c:v>19579.5</c:v>
                </c:pt>
                <c:pt idx="154">
                  <c:v>19606.5</c:v>
                </c:pt>
                <c:pt idx="155">
                  <c:v>19623.5</c:v>
                </c:pt>
                <c:pt idx="156">
                  <c:v>19628.5</c:v>
                </c:pt>
                <c:pt idx="157">
                  <c:v>19628.5</c:v>
                </c:pt>
                <c:pt idx="158">
                  <c:v>19631</c:v>
                </c:pt>
                <c:pt idx="159">
                  <c:v>19638</c:v>
                </c:pt>
                <c:pt idx="160">
                  <c:v>19638</c:v>
                </c:pt>
                <c:pt idx="161">
                  <c:v>19687</c:v>
                </c:pt>
                <c:pt idx="162">
                  <c:v>19687</c:v>
                </c:pt>
                <c:pt idx="163">
                  <c:v>20367</c:v>
                </c:pt>
                <c:pt idx="164">
                  <c:v>20367</c:v>
                </c:pt>
                <c:pt idx="165">
                  <c:v>20433</c:v>
                </c:pt>
                <c:pt idx="166">
                  <c:v>20433</c:v>
                </c:pt>
                <c:pt idx="167">
                  <c:v>20491.5</c:v>
                </c:pt>
                <c:pt idx="168">
                  <c:v>20491.5</c:v>
                </c:pt>
                <c:pt idx="169">
                  <c:v>20491.5</c:v>
                </c:pt>
                <c:pt idx="170">
                  <c:v>20499</c:v>
                </c:pt>
                <c:pt idx="171">
                  <c:v>20506</c:v>
                </c:pt>
                <c:pt idx="172">
                  <c:v>20506</c:v>
                </c:pt>
                <c:pt idx="173">
                  <c:v>20506</c:v>
                </c:pt>
                <c:pt idx="174">
                  <c:v>21278.5</c:v>
                </c:pt>
                <c:pt idx="175">
                  <c:v>21278.5</c:v>
                </c:pt>
                <c:pt idx="176">
                  <c:v>21278.5</c:v>
                </c:pt>
                <c:pt idx="177">
                  <c:v>21279</c:v>
                </c:pt>
                <c:pt idx="178">
                  <c:v>21279</c:v>
                </c:pt>
                <c:pt idx="179">
                  <c:v>21279</c:v>
                </c:pt>
                <c:pt idx="180">
                  <c:v>21323</c:v>
                </c:pt>
                <c:pt idx="181">
                  <c:v>21323</c:v>
                </c:pt>
                <c:pt idx="182">
                  <c:v>21381.5</c:v>
                </c:pt>
                <c:pt idx="183">
                  <c:v>21425.5</c:v>
                </c:pt>
                <c:pt idx="184">
                  <c:v>21428</c:v>
                </c:pt>
                <c:pt idx="185">
                  <c:v>21431</c:v>
                </c:pt>
                <c:pt idx="186">
                  <c:v>22098</c:v>
                </c:pt>
                <c:pt idx="187">
                  <c:v>22168.5</c:v>
                </c:pt>
                <c:pt idx="188">
                  <c:v>22168.5</c:v>
                </c:pt>
                <c:pt idx="189">
                  <c:v>22168.5</c:v>
                </c:pt>
                <c:pt idx="190">
                  <c:v>22186</c:v>
                </c:pt>
                <c:pt idx="191">
                  <c:v>22186</c:v>
                </c:pt>
                <c:pt idx="192">
                  <c:v>22186</c:v>
                </c:pt>
                <c:pt idx="193">
                  <c:v>22220</c:v>
                </c:pt>
                <c:pt idx="194">
                  <c:v>22220</c:v>
                </c:pt>
                <c:pt idx="195">
                  <c:v>22220</c:v>
                </c:pt>
                <c:pt idx="196">
                  <c:v>22220</c:v>
                </c:pt>
                <c:pt idx="197">
                  <c:v>22222.5</c:v>
                </c:pt>
                <c:pt idx="198">
                  <c:v>22227.5</c:v>
                </c:pt>
                <c:pt idx="199">
                  <c:v>22237.5</c:v>
                </c:pt>
                <c:pt idx="200">
                  <c:v>22242</c:v>
                </c:pt>
                <c:pt idx="201">
                  <c:v>22247</c:v>
                </c:pt>
                <c:pt idx="202">
                  <c:v>22249.5</c:v>
                </c:pt>
                <c:pt idx="203">
                  <c:v>22252</c:v>
                </c:pt>
                <c:pt idx="204">
                  <c:v>22254.5</c:v>
                </c:pt>
                <c:pt idx="205">
                  <c:v>22269</c:v>
                </c:pt>
                <c:pt idx="206">
                  <c:v>22269</c:v>
                </c:pt>
                <c:pt idx="207">
                  <c:v>22274</c:v>
                </c:pt>
                <c:pt idx="208">
                  <c:v>22276.5</c:v>
                </c:pt>
                <c:pt idx="209">
                  <c:v>22283.5</c:v>
                </c:pt>
                <c:pt idx="210">
                  <c:v>22286</c:v>
                </c:pt>
                <c:pt idx="211">
                  <c:v>22288.5</c:v>
                </c:pt>
                <c:pt idx="212">
                  <c:v>22291</c:v>
                </c:pt>
                <c:pt idx="213">
                  <c:v>22296</c:v>
                </c:pt>
                <c:pt idx="214">
                  <c:v>22298.5</c:v>
                </c:pt>
                <c:pt idx="215">
                  <c:v>22301</c:v>
                </c:pt>
                <c:pt idx="216">
                  <c:v>22313</c:v>
                </c:pt>
                <c:pt idx="217">
                  <c:v>22318</c:v>
                </c:pt>
                <c:pt idx="218">
                  <c:v>22327.5</c:v>
                </c:pt>
                <c:pt idx="219">
                  <c:v>22330</c:v>
                </c:pt>
                <c:pt idx="220">
                  <c:v>22344.5</c:v>
                </c:pt>
                <c:pt idx="221">
                  <c:v>22352</c:v>
                </c:pt>
                <c:pt idx="222">
                  <c:v>22352</c:v>
                </c:pt>
                <c:pt idx="223">
                  <c:v>22354.5</c:v>
                </c:pt>
                <c:pt idx="224">
                  <c:v>22357</c:v>
                </c:pt>
                <c:pt idx="225">
                  <c:v>22362</c:v>
                </c:pt>
                <c:pt idx="226">
                  <c:v>22366.5</c:v>
                </c:pt>
                <c:pt idx="227">
                  <c:v>22366.5</c:v>
                </c:pt>
                <c:pt idx="228">
                  <c:v>22371.5</c:v>
                </c:pt>
                <c:pt idx="229">
                  <c:v>22374</c:v>
                </c:pt>
                <c:pt idx="230">
                  <c:v>22376.5</c:v>
                </c:pt>
                <c:pt idx="231">
                  <c:v>22388.5</c:v>
                </c:pt>
                <c:pt idx="232">
                  <c:v>22405.5</c:v>
                </c:pt>
                <c:pt idx="233">
                  <c:v>22432.5</c:v>
                </c:pt>
                <c:pt idx="234">
                  <c:v>22437.5</c:v>
                </c:pt>
                <c:pt idx="235">
                  <c:v>22471.5</c:v>
                </c:pt>
                <c:pt idx="236">
                  <c:v>22824.5</c:v>
                </c:pt>
                <c:pt idx="237">
                  <c:v>22939</c:v>
                </c:pt>
                <c:pt idx="238">
                  <c:v>22963.5</c:v>
                </c:pt>
                <c:pt idx="239">
                  <c:v>22968.5</c:v>
                </c:pt>
                <c:pt idx="240">
                  <c:v>22971</c:v>
                </c:pt>
                <c:pt idx="241">
                  <c:v>22995.5</c:v>
                </c:pt>
                <c:pt idx="242">
                  <c:v>23027</c:v>
                </c:pt>
                <c:pt idx="243">
                  <c:v>23041.5</c:v>
                </c:pt>
                <c:pt idx="244">
                  <c:v>23083.5</c:v>
                </c:pt>
                <c:pt idx="245">
                  <c:v>23098</c:v>
                </c:pt>
                <c:pt idx="246">
                  <c:v>23100.5</c:v>
                </c:pt>
                <c:pt idx="247">
                  <c:v>23103</c:v>
                </c:pt>
                <c:pt idx="248">
                  <c:v>23105</c:v>
                </c:pt>
                <c:pt idx="249">
                  <c:v>23105.5</c:v>
                </c:pt>
                <c:pt idx="250">
                  <c:v>23107.5</c:v>
                </c:pt>
                <c:pt idx="251">
                  <c:v>23110</c:v>
                </c:pt>
                <c:pt idx="252">
                  <c:v>23125</c:v>
                </c:pt>
                <c:pt idx="253">
                  <c:v>23127.5</c:v>
                </c:pt>
                <c:pt idx="254">
                  <c:v>23132</c:v>
                </c:pt>
                <c:pt idx="255">
                  <c:v>23139.5</c:v>
                </c:pt>
                <c:pt idx="256">
                  <c:v>23147</c:v>
                </c:pt>
                <c:pt idx="257">
                  <c:v>23154</c:v>
                </c:pt>
                <c:pt idx="258">
                  <c:v>23156.5</c:v>
                </c:pt>
                <c:pt idx="259">
                  <c:v>23159</c:v>
                </c:pt>
                <c:pt idx="260">
                  <c:v>23166.5</c:v>
                </c:pt>
                <c:pt idx="261">
                  <c:v>23169</c:v>
                </c:pt>
                <c:pt idx="262">
                  <c:v>23171</c:v>
                </c:pt>
                <c:pt idx="263">
                  <c:v>23171.5</c:v>
                </c:pt>
                <c:pt idx="264">
                  <c:v>23178.5</c:v>
                </c:pt>
                <c:pt idx="265">
                  <c:v>23178.5</c:v>
                </c:pt>
                <c:pt idx="266">
                  <c:v>23181</c:v>
                </c:pt>
                <c:pt idx="267">
                  <c:v>23181</c:v>
                </c:pt>
                <c:pt idx="268">
                  <c:v>23181</c:v>
                </c:pt>
                <c:pt idx="269">
                  <c:v>23181</c:v>
                </c:pt>
                <c:pt idx="270">
                  <c:v>23181</c:v>
                </c:pt>
                <c:pt idx="271">
                  <c:v>23188.5</c:v>
                </c:pt>
                <c:pt idx="272">
                  <c:v>23193</c:v>
                </c:pt>
                <c:pt idx="273">
                  <c:v>23195.5</c:v>
                </c:pt>
                <c:pt idx="274">
                  <c:v>23198</c:v>
                </c:pt>
                <c:pt idx="275">
                  <c:v>23205.5</c:v>
                </c:pt>
                <c:pt idx="276">
                  <c:v>23210.5</c:v>
                </c:pt>
                <c:pt idx="277">
                  <c:v>23213</c:v>
                </c:pt>
                <c:pt idx="278">
                  <c:v>23227.5</c:v>
                </c:pt>
                <c:pt idx="279">
                  <c:v>23242</c:v>
                </c:pt>
                <c:pt idx="280">
                  <c:v>23261.5</c:v>
                </c:pt>
                <c:pt idx="281">
                  <c:v>23298</c:v>
                </c:pt>
                <c:pt idx="282">
                  <c:v>23300.5</c:v>
                </c:pt>
                <c:pt idx="283">
                  <c:v>23327.5</c:v>
                </c:pt>
                <c:pt idx="284">
                  <c:v>23330</c:v>
                </c:pt>
                <c:pt idx="285">
                  <c:v>23342</c:v>
                </c:pt>
                <c:pt idx="286">
                  <c:v>23342</c:v>
                </c:pt>
                <c:pt idx="287">
                  <c:v>23359</c:v>
                </c:pt>
                <c:pt idx="288">
                  <c:v>23386</c:v>
                </c:pt>
                <c:pt idx="289">
                  <c:v>23386</c:v>
                </c:pt>
                <c:pt idx="290">
                  <c:v>23795</c:v>
                </c:pt>
                <c:pt idx="291">
                  <c:v>23797.5</c:v>
                </c:pt>
                <c:pt idx="292">
                  <c:v>23817</c:v>
                </c:pt>
                <c:pt idx="293">
                  <c:v>23822</c:v>
                </c:pt>
                <c:pt idx="294">
                  <c:v>23831.5</c:v>
                </c:pt>
                <c:pt idx="295">
                  <c:v>23836.5</c:v>
                </c:pt>
                <c:pt idx="296">
                  <c:v>23933</c:v>
                </c:pt>
                <c:pt idx="297">
                  <c:v>23946.5</c:v>
                </c:pt>
                <c:pt idx="298">
                  <c:v>23949</c:v>
                </c:pt>
                <c:pt idx="299">
                  <c:v>23951</c:v>
                </c:pt>
                <c:pt idx="300">
                  <c:v>23953.5</c:v>
                </c:pt>
                <c:pt idx="301">
                  <c:v>23956</c:v>
                </c:pt>
                <c:pt idx="302">
                  <c:v>23961</c:v>
                </c:pt>
                <c:pt idx="303">
                  <c:v>23963.5</c:v>
                </c:pt>
                <c:pt idx="304">
                  <c:v>24041.5</c:v>
                </c:pt>
                <c:pt idx="305">
                  <c:v>24041.5</c:v>
                </c:pt>
                <c:pt idx="306">
                  <c:v>24041.5</c:v>
                </c:pt>
                <c:pt idx="307">
                  <c:v>24041.5</c:v>
                </c:pt>
                <c:pt idx="308">
                  <c:v>24044</c:v>
                </c:pt>
                <c:pt idx="309">
                  <c:v>24044</c:v>
                </c:pt>
                <c:pt idx="310">
                  <c:v>24044</c:v>
                </c:pt>
                <c:pt idx="311">
                  <c:v>24044</c:v>
                </c:pt>
                <c:pt idx="312">
                  <c:v>24044</c:v>
                </c:pt>
                <c:pt idx="313">
                  <c:v>24049</c:v>
                </c:pt>
                <c:pt idx="314">
                  <c:v>24912</c:v>
                </c:pt>
                <c:pt idx="315">
                  <c:v>25709</c:v>
                </c:pt>
                <c:pt idx="316">
                  <c:v>25709</c:v>
                </c:pt>
                <c:pt idx="317">
                  <c:v>25763</c:v>
                </c:pt>
                <c:pt idx="318">
                  <c:v>25904.5</c:v>
                </c:pt>
                <c:pt idx="319">
                  <c:v>26753</c:v>
                </c:pt>
                <c:pt idx="320">
                  <c:v>27408.5</c:v>
                </c:pt>
                <c:pt idx="321">
                  <c:v>27621</c:v>
                </c:pt>
                <c:pt idx="322">
                  <c:v>27713.5</c:v>
                </c:pt>
                <c:pt idx="323">
                  <c:v>27723.5</c:v>
                </c:pt>
                <c:pt idx="324">
                  <c:v>28376.5</c:v>
                </c:pt>
                <c:pt idx="325">
                  <c:v>28467</c:v>
                </c:pt>
                <c:pt idx="326">
                  <c:v>28467</c:v>
                </c:pt>
                <c:pt idx="327">
                  <c:v>28467</c:v>
                </c:pt>
                <c:pt idx="328">
                  <c:v>28471</c:v>
                </c:pt>
                <c:pt idx="329">
                  <c:v>28594</c:v>
                </c:pt>
                <c:pt idx="330">
                  <c:v>28611</c:v>
                </c:pt>
                <c:pt idx="331">
                  <c:v>29313</c:v>
                </c:pt>
                <c:pt idx="332">
                  <c:v>29330</c:v>
                </c:pt>
                <c:pt idx="333">
                  <c:v>29354.5</c:v>
                </c:pt>
                <c:pt idx="334">
                  <c:v>29442.5</c:v>
                </c:pt>
                <c:pt idx="335">
                  <c:v>29442.5</c:v>
                </c:pt>
                <c:pt idx="336">
                  <c:v>29447.5</c:v>
                </c:pt>
                <c:pt idx="337">
                  <c:v>29487</c:v>
                </c:pt>
                <c:pt idx="338">
                  <c:v>30129.5</c:v>
                </c:pt>
                <c:pt idx="339">
                  <c:v>30232</c:v>
                </c:pt>
                <c:pt idx="340">
                  <c:v>30237</c:v>
                </c:pt>
                <c:pt idx="341">
                  <c:v>30239</c:v>
                </c:pt>
                <c:pt idx="342">
                  <c:v>30351</c:v>
                </c:pt>
                <c:pt idx="343">
                  <c:v>30915.5</c:v>
                </c:pt>
                <c:pt idx="344">
                  <c:v>31063.5</c:v>
                </c:pt>
                <c:pt idx="345">
                  <c:v>31066</c:v>
                </c:pt>
                <c:pt idx="346">
                  <c:v>31085.5</c:v>
                </c:pt>
                <c:pt idx="347">
                  <c:v>31095.5</c:v>
                </c:pt>
                <c:pt idx="348">
                  <c:v>31100.5</c:v>
                </c:pt>
                <c:pt idx="349">
                  <c:v>31161.5</c:v>
                </c:pt>
                <c:pt idx="350">
                  <c:v>31163.5</c:v>
                </c:pt>
                <c:pt idx="351">
                  <c:v>31164</c:v>
                </c:pt>
                <c:pt idx="352">
                  <c:v>31166</c:v>
                </c:pt>
                <c:pt idx="353">
                  <c:v>31166.5</c:v>
                </c:pt>
                <c:pt idx="354">
                  <c:v>31195.5</c:v>
                </c:pt>
                <c:pt idx="355">
                  <c:v>31234.5</c:v>
                </c:pt>
                <c:pt idx="356">
                  <c:v>31264</c:v>
                </c:pt>
                <c:pt idx="357">
                  <c:v>31738</c:v>
                </c:pt>
                <c:pt idx="358">
                  <c:v>31755</c:v>
                </c:pt>
                <c:pt idx="359">
                  <c:v>31782</c:v>
                </c:pt>
                <c:pt idx="360">
                  <c:v>31837</c:v>
                </c:pt>
                <c:pt idx="361">
                  <c:v>31906.5</c:v>
                </c:pt>
                <c:pt idx="362">
                  <c:v>31941.5</c:v>
                </c:pt>
                <c:pt idx="363">
                  <c:v>31961</c:v>
                </c:pt>
                <c:pt idx="364">
                  <c:v>31992.5</c:v>
                </c:pt>
                <c:pt idx="365">
                  <c:v>32005</c:v>
                </c:pt>
                <c:pt idx="366">
                  <c:v>32005.5</c:v>
                </c:pt>
                <c:pt idx="367">
                  <c:v>32008</c:v>
                </c:pt>
                <c:pt idx="368">
                  <c:v>32080.5</c:v>
                </c:pt>
                <c:pt idx="369">
                  <c:v>33021</c:v>
                </c:pt>
                <c:pt idx="370">
                  <c:v>33034</c:v>
                </c:pt>
                <c:pt idx="371">
                  <c:v>33092.5</c:v>
                </c:pt>
                <c:pt idx="372">
                  <c:v>33191</c:v>
                </c:pt>
                <c:pt idx="373">
                  <c:v>33705</c:v>
                </c:pt>
                <c:pt idx="374">
                  <c:v>33744</c:v>
                </c:pt>
                <c:pt idx="375">
                  <c:v>33775</c:v>
                </c:pt>
                <c:pt idx="376">
                  <c:v>33777.5</c:v>
                </c:pt>
                <c:pt idx="377">
                  <c:v>33789.5</c:v>
                </c:pt>
                <c:pt idx="378">
                  <c:v>33792</c:v>
                </c:pt>
                <c:pt idx="379">
                  <c:v>33836</c:v>
                </c:pt>
                <c:pt idx="380">
                  <c:v>33838.5</c:v>
                </c:pt>
                <c:pt idx="381">
                  <c:v>33863</c:v>
                </c:pt>
                <c:pt idx="382">
                  <c:v>33863</c:v>
                </c:pt>
                <c:pt idx="383">
                  <c:v>33865.5</c:v>
                </c:pt>
                <c:pt idx="384">
                  <c:v>33865.5</c:v>
                </c:pt>
                <c:pt idx="385">
                  <c:v>33865.5</c:v>
                </c:pt>
                <c:pt idx="386">
                  <c:v>33865.5</c:v>
                </c:pt>
                <c:pt idx="387">
                  <c:v>33865.5</c:v>
                </c:pt>
                <c:pt idx="388">
                  <c:v>33868</c:v>
                </c:pt>
                <c:pt idx="389">
                  <c:v>33868</c:v>
                </c:pt>
                <c:pt idx="390">
                  <c:v>33868</c:v>
                </c:pt>
                <c:pt idx="391">
                  <c:v>33868</c:v>
                </c:pt>
                <c:pt idx="392">
                  <c:v>33893</c:v>
                </c:pt>
                <c:pt idx="393">
                  <c:v>33904.5</c:v>
                </c:pt>
                <c:pt idx="394">
                  <c:v>33907</c:v>
                </c:pt>
                <c:pt idx="395">
                  <c:v>33925.5</c:v>
                </c:pt>
                <c:pt idx="396">
                  <c:v>34543</c:v>
                </c:pt>
                <c:pt idx="397">
                  <c:v>34601.5</c:v>
                </c:pt>
                <c:pt idx="398">
                  <c:v>34601.5</c:v>
                </c:pt>
                <c:pt idx="399">
                  <c:v>34601.5</c:v>
                </c:pt>
                <c:pt idx="400">
                  <c:v>34641.5</c:v>
                </c:pt>
                <c:pt idx="401">
                  <c:v>34651</c:v>
                </c:pt>
                <c:pt idx="402">
                  <c:v>34662.5</c:v>
                </c:pt>
                <c:pt idx="403">
                  <c:v>34670</c:v>
                </c:pt>
                <c:pt idx="404">
                  <c:v>34733.5</c:v>
                </c:pt>
                <c:pt idx="405">
                  <c:v>34736</c:v>
                </c:pt>
                <c:pt idx="406">
                  <c:v>34736</c:v>
                </c:pt>
                <c:pt idx="407">
                  <c:v>34762.5</c:v>
                </c:pt>
                <c:pt idx="408">
                  <c:v>34765</c:v>
                </c:pt>
                <c:pt idx="409">
                  <c:v>34800</c:v>
                </c:pt>
                <c:pt idx="410">
                  <c:v>34809</c:v>
                </c:pt>
                <c:pt idx="411">
                  <c:v>34811.5</c:v>
                </c:pt>
                <c:pt idx="412">
                  <c:v>35428</c:v>
                </c:pt>
                <c:pt idx="413">
                  <c:v>35536</c:v>
                </c:pt>
                <c:pt idx="414">
                  <c:v>35542.5</c:v>
                </c:pt>
                <c:pt idx="415">
                  <c:v>35562</c:v>
                </c:pt>
                <c:pt idx="416">
                  <c:v>35572</c:v>
                </c:pt>
                <c:pt idx="417">
                  <c:v>35574.5</c:v>
                </c:pt>
                <c:pt idx="418">
                  <c:v>35682</c:v>
                </c:pt>
                <c:pt idx="419">
                  <c:v>35682</c:v>
                </c:pt>
                <c:pt idx="420">
                  <c:v>35682</c:v>
                </c:pt>
                <c:pt idx="421">
                  <c:v>36321</c:v>
                </c:pt>
                <c:pt idx="422">
                  <c:v>36442.5</c:v>
                </c:pt>
                <c:pt idx="423">
                  <c:v>36507</c:v>
                </c:pt>
                <c:pt idx="424">
                  <c:v>36630.5</c:v>
                </c:pt>
                <c:pt idx="425">
                  <c:v>36630.5</c:v>
                </c:pt>
                <c:pt idx="426">
                  <c:v>36630.5</c:v>
                </c:pt>
                <c:pt idx="427">
                  <c:v>37417</c:v>
                </c:pt>
                <c:pt idx="428">
                  <c:v>38216</c:v>
                </c:pt>
                <c:pt idx="429">
                  <c:v>38438</c:v>
                </c:pt>
                <c:pt idx="430">
                  <c:v>39128</c:v>
                </c:pt>
                <c:pt idx="431">
                  <c:v>39198</c:v>
                </c:pt>
                <c:pt idx="432">
                  <c:v>39934</c:v>
                </c:pt>
                <c:pt idx="433">
                  <c:v>40014.5</c:v>
                </c:pt>
                <c:pt idx="434">
                  <c:v>40810</c:v>
                </c:pt>
                <c:pt idx="435">
                  <c:v>40970.5</c:v>
                </c:pt>
                <c:pt idx="436">
                  <c:v>41015</c:v>
                </c:pt>
                <c:pt idx="437">
                  <c:v>41137</c:v>
                </c:pt>
                <c:pt idx="438">
                  <c:v>41651.5</c:v>
                </c:pt>
                <c:pt idx="439">
                  <c:v>41766</c:v>
                </c:pt>
                <c:pt idx="440">
                  <c:v>41927</c:v>
                </c:pt>
                <c:pt idx="441">
                  <c:v>41971</c:v>
                </c:pt>
                <c:pt idx="442">
                  <c:v>42682</c:v>
                </c:pt>
                <c:pt idx="443">
                  <c:v>42717.5</c:v>
                </c:pt>
                <c:pt idx="444">
                  <c:v>42717.5</c:v>
                </c:pt>
                <c:pt idx="445">
                  <c:v>42717.5</c:v>
                </c:pt>
                <c:pt idx="446">
                  <c:v>42790</c:v>
                </c:pt>
                <c:pt idx="447">
                  <c:v>43533</c:v>
                </c:pt>
                <c:pt idx="448">
                  <c:v>43533</c:v>
                </c:pt>
                <c:pt idx="449">
                  <c:v>43618.5</c:v>
                </c:pt>
                <c:pt idx="450">
                  <c:v>43665</c:v>
                </c:pt>
                <c:pt idx="451">
                  <c:v>43702</c:v>
                </c:pt>
                <c:pt idx="452">
                  <c:v>43709</c:v>
                </c:pt>
                <c:pt idx="453">
                  <c:v>43822</c:v>
                </c:pt>
                <c:pt idx="454">
                  <c:v>44417</c:v>
                </c:pt>
                <c:pt idx="455">
                  <c:v>44497.5</c:v>
                </c:pt>
                <c:pt idx="456">
                  <c:v>44530.5</c:v>
                </c:pt>
                <c:pt idx="457">
                  <c:v>44584</c:v>
                </c:pt>
                <c:pt idx="458">
                  <c:v>44636</c:v>
                </c:pt>
              </c:numCache>
            </c:numRef>
          </c:xVal>
          <c:yVal>
            <c:numRef>
              <c:f>'Active 1'!$V$21:$V$479</c:f>
              <c:numCache>
                <c:formatCode>General</c:formatCode>
                <c:ptCount val="459"/>
                <c:pt idx="0">
                  <c:v>2.280925486389869E-3</c:v>
                </c:pt>
                <c:pt idx="1">
                  <c:v>8.8214913128018581E-3</c:v>
                </c:pt>
                <c:pt idx="2">
                  <c:v>9.1599298092373618E-3</c:v>
                </c:pt>
                <c:pt idx="3">
                  <c:v>9.3742412806010877E-3</c:v>
                </c:pt>
                <c:pt idx="4">
                  <c:v>1.0919184834495391E-2</c:v>
                </c:pt>
                <c:pt idx="6">
                  <c:v>9.3496474018276467E-3</c:v>
                </c:pt>
                <c:pt idx="10">
                  <c:v>1.060623866839816E-2</c:v>
                </c:pt>
                <c:pt idx="30">
                  <c:v>-1.669245283512125E-2</c:v>
                </c:pt>
                <c:pt idx="35">
                  <c:v>-9.6668547169861049E-3</c:v>
                </c:pt>
                <c:pt idx="36">
                  <c:v>-8.9855738931061829E-3</c:v>
                </c:pt>
                <c:pt idx="37">
                  <c:v>-8.186510357688942E-3</c:v>
                </c:pt>
                <c:pt idx="38">
                  <c:v>-8.0874485891831785E-3</c:v>
                </c:pt>
                <c:pt idx="48">
                  <c:v>-6.7350672609514176E-3</c:v>
                </c:pt>
                <c:pt idx="49">
                  <c:v>-6.3367117726710054E-3</c:v>
                </c:pt>
                <c:pt idx="50">
                  <c:v>-6.4387690109384277E-3</c:v>
                </c:pt>
                <c:pt idx="51">
                  <c:v>-6.2408280122756288E-3</c:v>
                </c:pt>
                <c:pt idx="52">
                  <c:v>-7.4449512992116954E-3</c:v>
                </c:pt>
                <c:pt idx="63">
                  <c:v>-1.3320801554057696E-2</c:v>
                </c:pt>
                <c:pt idx="95">
                  <c:v>-8.3086278864841212E-3</c:v>
                </c:pt>
                <c:pt idx="96">
                  <c:v>-7.9086278820370559E-3</c:v>
                </c:pt>
                <c:pt idx="97">
                  <c:v>-7.6086278823397357E-3</c:v>
                </c:pt>
                <c:pt idx="98">
                  <c:v>-9.9966801390461019E-3</c:v>
                </c:pt>
                <c:pt idx="102">
                  <c:v>-7.7328521654733973E-3</c:v>
                </c:pt>
                <c:pt idx="103">
                  <c:v>-7.3328521683022896E-3</c:v>
                </c:pt>
                <c:pt idx="104">
                  <c:v>-8.4955419867912413E-3</c:v>
                </c:pt>
                <c:pt idx="105">
                  <c:v>-5.7955419895153598E-3</c:v>
                </c:pt>
                <c:pt idx="107">
                  <c:v>-8.2725023059866537E-3</c:v>
                </c:pt>
                <c:pt idx="108">
                  <c:v>-7.872502308815546E-3</c:v>
                </c:pt>
                <c:pt idx="109">
                  <c:v>-1.3981807418524575E-2</c:v>
                </c:pt>
                <c:pt idx="115">
                  <c:v>-6.4812861802146238E-3</c:v>
                </c:pt>
                <c:pt idx="116">
                  <c:v>-6.2812861852670487E-3</c:v>
                </c:pt>
                <c:pt idx="117">
                  <c:v>-5.7812861833461959E-3</c:v>
                </c:pt>
                <c:pt idx="118">
                  <c:v>-6.0917399203691547E-3</c:v>
                </c:pt>
                <c:pt idx="119">
                  <c:v>-5.9917399156194096E-3</c:v>
                </c:pt>
                <c:pt idx="120">
                  <c:v>-5.7917399206718345E-3</c:v>
                </c:pt>
                <c:pt idx="137">
                  <c:v>-6.1543115344887406E-3</c:v>
                </c:pt>
                <c:pt idx="138">
                  <c:v>-6.1543115344887406E-3</c:v>
                </c:pt>
                <c:pt idx="139">
                  <c:v>-6.1543115344887406E-3</c:v>
                </c:pt>
                <c:pt idx="140">
                  <c:v>-5.4543115376203127E-3</c:v>
                </c:pt>
                <c:pt idx="143">
                  <c:v>-3.5011642442705077E-3</c:v>
                </c:pt>
                <c:pt idx="144">
                  <c:v>-4.4626616021075372E-3</c:v>
                </c:pt>
                <c:pt idx="145">
                  <c:v>-2.362661604226296E-3</c:v>
                </c:pt>
                <c:pt idx="150">
                  <c:v>-2.590560845560308E-3</c:v>
                </c:pt>
                <c:pt idx="151">
                  <c:v>-7.9056084737638699E-4</c:v>
                </c:pt>
                <c:pt idx="155">
                  <c:v>-3.4004922666653892E-3</c:v>
                </c:pt>
                <c:pt idx="159">
                  <c:v>-2.934896692232597E-3</c:v>
                </c:pt>
                <c:pt idx="160">
                  <c:v>-2.4348966903117442E-3</c:v>
                </c:pt>
                <c:pt idx="161">
                  <c:v>-3.3515987068440944E-3</c:v>
                </c:pt>
                <c:pt idx="162">
                  <c:v>-3.0515987071467743E-3</c:v>
                </c:pt>
                <c:pt idx="163">
                  <c:v>5.8955993908302307E-5</c:v>
                </c:pt>
                <c:pt idx="164">
                  <c:v>1.5895599138208982E-4</c:v>
                </c:pt>
                <c:pt idx="165">
                  <c:v>8.8037095470588911E-5</c:v>
                </c:pt>
                <c:pt idx="166">
                  <c:v>1.5880370939571897E-3</c:v>
                </c:pt>
                <c:pt idx="180">
                  <c:v>5.0632349865769866E-3</c:v>
                </c:pt>
                <c:pt idx="181">
                  <c:v>5.0632349865769866E-3</c:v>
                </c:pt>
                <c:pt idx="205">
                  <c:v>7.8409272615921344E-3</c:v>
                </c:pt>
                <c:pt idx="206">
                  <c:v>8.3409272635129872E-3</c:v>
                </c:pt>
                <c:pt idx="221">
                  <c:v>5.081259852683373E-3</c:v>
                </c:pt>
                <c:pt idx="222">
                  <c:v>6.7812598533935065E-3</c:v>
                </c:pt>
                <c:pt idx="226">
                  <c:v>8.1356969069732304E-3</c:v>
                </c:pt>
                <c:pt idx="227">
                  <c:v>8.3356969091967631E-3</c:v>
                </c:pt>
                <c:pt idx="228">
                  <c:v>8.8199717950816908E-3</c:v>
                </c:pt>
                <c:pt idx="245">
                  <c:v>1.6660169320474635E-2</c:v>
                </c:pt>
                <c:pt idx="255">
                  <c:v>9.1208752281401462E-3</c:v>
                </c:pt>
                <c:pt idx="280">
                  <c:v>-1.0391428770295627E-2</c:v>
                </c:pt>
                <c:pt idx="283">
                  <c:v>-1.6162282706575076E-3</c:v>
                </c:pt>
                <c:pt idx="284">
                  <c:v>-4.1247675463762651E-3</c:v>
                </c:pt>
                <c:pt idx="313">
                  <c:v>9.5461787855145586E-3</c:v>
                </c:pt>
                <c:pt idx="314">
                  <c:v>8.8180792148630088E-3</c:v>
                </c:pt>
                <c:pt idx="317">
                  <c:v>8.4291705783957616E-3</c:v>
                </c:pt>
                <c:pt idx="319">
                  <c:v>7.5297027890589285E-3</c:v>
                </c:pt>
                <c:pt idx="321">
                  <c:v>6.4203138051778796E-3</c:v>
                </c:pt>
                <c:pt idx="322">
                  <c:v>5.9911734253722815E-3</c:v>
                </c:pt>
                <c:pt idx="323">
                  <c:v>8.8446353312625348E-3</c:v>
                </c:pt>
                <c:pt idx="325">
                  <c:v>-2.7144764692866863E-3</c:v>
                </c:pt>
                <c:pt idx="326">
                  <c:v>-1.264476473174958E-3</c:v>
                </c:pt>
                <c:pt idx="327">
                  <c:v>-1.0444764714566679E-3</c:v>
                </c:pt>
                <c:pt idx="354">
                  <c:v>7.0817283742581894E-3</c:v>
                </c:pt>
                <c:pt idx="362">
                  <c:v>1.1499931124591578E-2</c:v>
                </c:pt>
                <c:pt idx="363">
                  <c:v>6.3859024047924484E-3</c:v>
                </c:pt>
                <c:pt idx="364">
                  <c:v>8.8014756238534164E-3</c:v>
                </c:pt>
                <c:pt idx="365">
                  <c:v>7.228212826116992E-3</c:v>
                </c:pt>
                <c:pt idx="396">
                  <c:v>1.4940080074876683E-2</c:v>
                </c:pt>
                <c:pt idx="400">
                  <c:v>1.269071869334798E-2</c:v>
                </c:pt>
                <c:pt idx="401">
                  <c:v>1.4227945247063695E-2</c:v>
                </c:pt>
                <c:pt idx="402">
                  <c:v>1.2351922275046612E-2</c:v>
                </c:pt>
                <c:pt idx="403">
                  <c:v>8.5023219809007844E-3</c:v>
                </c:pt>
                <c:pt idx="406">
                  <c:v>1.3065155300211573E-2</c:v>
                </c:pt>
                <c:pt idx="409">
                  <c:v>1.0940062803158207E-2</c:v>
                </c:pt>
                <c:pt idx="413">
                  <c:v>1.2368465654320676E-2</c:v>
                </c:pt>
                <c:pt idx="421">
                  <c:v>1.3097501638170472E-2</c:v>
                </c:pt>
                <c:pt idx="423">
                  <c:v>1.397572747510209E-2</c:v>
                </c:pt>
                <c:pt idx="429">
                  <c:v>8.5769526553898245E-3</c:v>
                </c:pt>
                <c:pt idx="430">
                  <c:v>8.2125670311987142E-3</c:v>
                </c:pt>
                <c:pt idx="431">
                  <c:v>9.060851660659619E-3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7DE-402E-9FC0-C8E5F9EA93C2}"/>
            </c:ext>
          </c:extLst>
        </c:ser>
        <c:ser>
          <c:idx val="2"/>
          <c:order val="2"/>
          <c:tx>
            <c:strRef>
              <c:f>'Active 1'!$W$20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1'!$F$21:$F$479</c:f>
              <c:numCache>
                <c:formatCode>General</c:formatCode>
                <c:ptCount val="459"/>
                <c:pt idx="0">
                  <c:v>-21664.5</c:v>
                </c:pt>
                <c:pt idx="1">
                  <c:v>-9992</c:v>
                </c:pt>
                <c:pt idx="2">
                  <c:v>-9080</c:v>
                </c:pt>
                <c:pt idx="3">
                  <c:v>-9077.5</c:v>
                </c:pt>
                <c:pt idx="4">
                  <c:v>-7392.5</c:v>
                </c:pt>
                <c:pt idx="5">
                  <c:v>-4555</c:v>
                </c:pt>
                <c:pt idx="6">
                  <c:v>-2775</c:v>
                </c:pt>
                <c:pt idx="7">
                  <c:v>-254</c:v>
                </c:pt>
                <c:pt idx="8">
                  <c:v>-232</c:v>
                </c:pt>
                <c:pt idx="9">
                  <c:v>-229.5</c:v>
                </c:pt>
                <c:pt idx="10">
                  <c:v>-66</c:v>
                </c:pt>
                <c:pt idx="11">
                  <c:v>0</c:v>
                </c:pt>
                <c:pt idx="12">
                  <c:v>692</c:v>
                </c:pt>
                <c:pt idx="13">
                  <c:v>746</c:v>
                </c:pt>
                <c:pt idx="14">
                  <c:v>4384</c:v>
                </c:pt>
                <c:pt idx="15">
                  <c:v>4408.5</c:v>
                </c:pt>
                <c:pt idx="16">
                  <c:v>4447.5</c:v>
                </c:pt>
                <c:pt idx="17">
                  <c:v>4460</c:v>
                </c:pt>
                <c:pt idx="18">
                  <c:v>4467</c:v>
                </c:pt>
                <c:pt idx="19">
                  <c:v>5310.5</c:v>
                </c:pt>
                <c:pt idx="20">
                  <c:v>5313</c:v>
                </c:pt>
                <c:pt idx="21">
                  <c:v>5342.5</c:v>
                </c:pt>
                <c:pt idx="22">
                  <c:v>6215.5</c:v>
                </c:pt>
                <c:pt idx="23">
                  <c:v>7142</c:v>
                </c:pt>
                <c:pt idx="24">
                  <c:v>7144.5</c:v>
                </c:pt>
                <c:pt idx="25">
                  <c:v>7993</c:v>
                </c:pt>
                <c:pt idx="26">
                  <c:v>8071</c:v>
                </c:pt>
                <c:pt idx="27">
                  <c:v>8088</c:v>
                </c:pt>
                <c:pt idx="28">
                  <c:v>8110</c:v>
                </c:pt>
                <c:pt idx="29">
                  <c:v>8829</c:v>
                </c:pt>
                <c:pt idx="30">
                  <c:v>9873</c:v>
                </c:pt>
                <c:pt idx="31">
                  <c:v>10677.5</c:v>
                </c:pt>
                <c:pt idx="32">
                  <c:v>11391.5</c:v>
                </c:pt>
                <c:pt idx="33">
                  <c:v>11411</c:v>
                </c:pt>
                <c:pt idx="34">
                  <c:v>11628.5</c:v>
                </c:pt>
                <c:pt idx="35">
                  <c:v>12494</c:v>
                </c:pt>
                <c:pt idx="36">
                  <c:v>12545</c:v>
                </c:pt>
                <c:pt idx="37">
                  <c:v>12547.5</c:v>
                </c:pt>
                <c:pt idx="38">
                  <c:v>12550</c:v>
                </c:pt>
                <c:pt idx="39">
                  <c:v>13408.5</c:v>
                </c:pt>
                <c:pt idx="40">
                  <c:v>13411</c:v>
                </c:pt>
                <c:pt idx="41">
                  <c:v>13924.5</c:v>
                </c:pt>
                <c:pt idx="42">
                  <c:v>14103</c:v>
                </c:pt>
                <c:pt idx="43">
                  <c:v>14103</c:v>
                </c:pt>
                <c:pt idx="44">
                  <c:v>14105.5</c:v>
                </c:pt>
                <c:pt idx="45">
                  <c:v>14106</c:v>
                </c:pt>
                <c:pt idx="46">
                  <c:v>14108</c:v>
                </c:pt>
                <c:pt idx="47">
                  <c:v>14125.5</c:v>
                </c:pt>
                <c:pt idx="48">
                  <c:v>14132.5</c:v>
                </c:pt>
                <c:pt idx="49">
                  <c:v>14134.5</c:v>
                </c:pt>
                <c:pt idx="50">
                  <c:v>14137</c:v>
                </c:pt>
                <c:pt idx="51">
                  <c:v>14139.5</c:v>
                </c:pt>
                <c:pt idx="52">
                  <c:v>14144.5</c:v>
                </c:pt>
                <c:pt idx="53">
                  <c:v>14145</c:v>
                </c:pt>
                <c:pt idx="54">
                  <c:v>14155</c:v>
                </c:pt>
                <c:pt idx="55">
                  <c:v>14177</c:v>
                </c:pt>
                <c:pt idx="56">
                  <c:v>14193.5</c:v>
                </c:pt>
                <c:pt idx="57">
                  <c:v>14208</c:v>
                </c:pt>
                <c:pt idx="58">
                  <c:v>14213</c:v>
                </c:pt>
                <c:pt idx="59">
                  <c:v>14230</c:v>
                </c:pt>
                <c:pt idx="60">
                  <c:v>14230</c:v>
                </c:pt>
                <c:pt idx="61">
                  <c:v>14233</c:v>
                </c:pt>
                <c:pt idx="62">
                  <c:v>14235</c:v>
                </c:pt>
                <c:pt idx="63">
                  <c:v>14235</c:v>
                </c:pt>
                <c:pt idx="64">
                  <c:v>14240</c:v>
                </c:pt>
                <c:pt idx="65">
                  <c:v>14274</c:v>
                </c:pt>
                <c:pt idx="66">
                  <c:v>14291</c:v>
                </c:pt>
                <c:pt idx="67">
                  <c:v>14291</c:v>
                </c:pt>
                <c:pt idx="68">
                  <c:v>14291</c:v>
                </c:pt>
                <c:pt idx="69">
                  <c:v>14291</c:v>
                </c:pt>
                <c:pt idx="70">
                  <c:v>14291</c:v>
                </c:pt>
                <c:pt idx="71">
                  <c:v>14291</c:v>
                </c:pt>
                <c:pt idx="72">
                  <c:v>14291</c:v>
                </c:pt>
                <c:pt idx="73">
                  <c:v>14291</c:v>
                </c:pt>
                <c:pt idx="74">
                  <c:v>15073.5</c:v>
                </c:pt>
                <c:pt idx="75">
                  <c:v>15078.5</c:v>
                </c:pt>
                <c:pt idx="76">
                  <c:v>15098</c:v>
                </c:pt>
                <c:pt idx="77">
                  <c:v>15098</c:v>
                </c:pt>
                <c:pt idx="78">
                  <c:v>15147</c:v>
                </c:pt>
                <c:pt idx="79">
                  <c:v>15186</c:v>
                </c:pt>
                <c:pt idx="80">
                  <c:v>15205.5</c:v>
                </c:pt>
                <c:pt idx="81">
                  <c:v>15230</c:v>
                </c:pt>
                <c:pt idx="82">
                  <c:v>15247</c:v>
                </c:pt>
                <c:pt idx="83">
                  <c:v>15914.5</c:v>
                </c:pt>
                <c:pt idx="84">
                  <c:v>15917</c:v>
                </c:pt>
                <c:pt idx="85">
                  <c:v>15921.5</c:v>
                </c:pt>
                <c:pt idx="86">
                  <c:v>15922</c:v>
                </c:pt>
                <c:pt idx="87">
                  <c:v>15932</c:v>
                </c:pt>
                <c:pt idx="88">
                  <c:v>16012.5</c:v>
                </c:pt>
                <c:pt idx="89">
                  <c:v>16012.5</c:v>
                </c:pt>
                <c:pt idx="90">
                  <c:v>16012.5</c:v>
                </c:pt>
                <c:pt idx="91">
                  <c:v>16025</c:v>
                </c:pt>
                <c:pt idx="92">
                  <c:v>16027.5</c:v>
                </c:pt>
                <c:pt idx="93">
                  <c:v>16034.5</c:v>
                </c:pt>
                <c:pt idx="94">
                  <c:v>16034.5</c:v>
                </c:pt>
                <c:pt idx="95">
                  <c:v>16034.5</c:v>
                </c:pt>
                <c:pt idx="96">
                  <c:v>16034.5</c:v>
                </c:pt>
                <c:pt idx="97">
                  <c:v>16034.5</c:v>
                </c:pt>
                <c:pt idx="98">
                  <c:v>16171</c:v>
                </c:pt>
                <c:pt idx="99">
                  <c:v>16729</c:v>
                </c:pt>
                <c:pt idx="100">
                  <c:v>17638.5</c:v>
                </c:pt>
                <c:pt idx="101">
                  <c:v>17658</c:v>
                </c:pt>
                <c:pt idx="102">
                  <c:v>17738.5</c:v>
                </c:pt>
                <c:pt idx="103">
                  <c:v>17738.5</c:v>
                </c:pt>
                <c:pt idx="104">
                  <c:v>17772.5</c:v>
                </c:pt>
                <c:pt idx="105">
                  <c:v>17772.5</c:v>
                </c:pt>
                <c:pt idx="106">
                  <c:v>17790</c:v>
                </c:pt>
                <c:pt idx="107">
                  <c:v>17814</c:v>
                </c:pt>
                <c:pt idx="108">
                  <c:v>17814</c:v>
                </c:pt>
                <c:pt idx="109">
                  <c:v>17819</c:v>
                </c:pt>
                <c:pt idx="110">
                  <c:v>17873</c:v>
                </c:pt>
                <c:pt idx="111">
                  <c:v>17880.5</c:v>
                </c:pt>
                <c:pt idx="112">
                  <c:v>17895</c:v>
                </c:pt>
                <c:pt idx="113">
                  <c:v>17914.5</c:v>
                </c:pt>
                <c:pt idx="114">
                  <c:v>18009.5</c:v>
                </c:pt>
                <c:pt idx="115">
                  <c:v>18628.5</c:v>
                </c:pt>
                <c:pt idx="116">
                  <c:v>18628.5</c:v>
                </c:pt>
                <c:pt idx="117">
                  <c:v>18628.5</c:v>
                </c:pt>
                <c:pt idx="118">
                  <c:v>18633.5</c:v>
                </c:pt>
                <c:pt idx="119">
                  <c:v>18633.5</c:v>
                </c:pt>
                <c:pt idx="120">
                  <c:v>18633.5</c:v>
                </c:pt>
                <c:pt idx="121">
                  <c:v>18640.5</c:v>
                </c:pt>
                <c:pt idx="122">
                  <c:v>18640.5</c:v>
                </c:pt>
                <c:pt idx="123">
                  <c:v>18643</c:v>
                </c:pt>
                <c:pt idx="124">
                  <c:v>18643</c:v>
                </c:pt>
                <c:pt idx="125">
                  <c:v>18680</c:v>
                </c:pt>
                <c:pt idx="126">
                  <c:v>18682</c:v>
                </c:pt>
                <c:pt idx="127">
                  <c:v>18682</c:v>
                </c:pt>
                <c:pt idx="128">
                  <c:v>18684.5</c:v>
                </c:pt>
                <c:pt idx="129">
                  <c:v>18684.5</c:v>
                </c:pt>
                <c:pt idx="130">
                  <c:v>18687</c:v>
                </c:pt>
                <c:pt idx="131">
                  <c:v>18687</c:v>
                </c:pt>
                <c:pt idx="132">
                  <c:v>18689.5</c:v>
                </c:pt>
                <c:pt idx="133">
                  <c:v>18689.5</c:v>
                </c:pt>
                <c:pt idx="134">
                  <c:v>18697</c:v>
                </c:pt>
                <c:pt idx="135">
                  <c:v>18729</c:v>
                </c:pt>
                <c:pt idx="136">
                  <c:v>18758</c:v>
                </c:pt>
                <c:pt idx="137">
                  <c:v>18758</c:v>
                </c:pt>
                <c:pt idx="138">
                  <c:v>18758</c:v>
                </c:pt>
                <c:pt idx="139">
                  <c:v>18758</c:v>
                </c:pt>
                <c:pt idx="140">
                  <c:v>18758</c:v>
                </c:pt>
                <c:pt idx="141">
                  <c:v>18763</c:v>
                </c:pt>
                <c:pt idx="142">
                  <c:v>18763</c:v>
                </c:pt>
                <c:pt idx="143">
                  <c:v>18780</c:v>
                </c:pt>
                <c:pt idx="144">
                  <c:v>19350</c:v>
                </c:pt>
                <c:pt idx="145">
                  <c:v>19350</c:v>
                </c:pt>
                <c:pt idx="146">
                  <c:v>19538</c:v>
                </c:pt>
                <c:pt idx="147">
                  <c:v>19538</c:v>
                </c:pt>
                <c:pt idx="148">
                  <c:v>19540.5</c:v>
                </c:pt>
                <c:pt idx="149">
                  <c:v>19540.5</c:v>
                </c:pt>
                <c:pt idx="150">
                  <c:v>19577</c:v>
                </c:pt>
                <c:pt idx="151">
                  <c:v>19577</c:v>
                </c:pt>
                <c:pt idx="152">
                  <c:v>19579.5</c:v>
                </c:pt>
                <c:pt idx="153">
                  <c:v>19579.5</c:v>
                </c:pt>
                <c:pt idx="154">
                  <c:v>19606.5</c:v>
                </c:pt>
                <c:pt idx="155">
                  <c:v>19623.5</c:v>
                </c:pt>
                <c:pt idx="156">
                  <c:v>19628.5</c:v>
                </c:pt>
                <c:pt idx="157">
                  <c:v>19628.5</c:v>
                </c:pt>
                <c:pt idx="158">
                  <c:v>19631</c:v>
                </c:pt>
                <c:pt idx="159">
                  <c:v>19638</c:v>
                </c:pt>
                <c:pt idx="160">
                  <c:v>19638</c:v>
                </c:pt>
                <c:pt idx="161">
                  <c:v>19687</c:v>
                </c:pt>
                <c:pt idx="162">
                  <c:v>19687</c:v>
                </c:pt>
                <c:pt idx="163">
                  <c:v>20367</c:v>
                </c:pt>
                <c:pt idx="164">
                  <c:v>20367</c:v>
                </c:pt>
                <c:pt idx="165">
                  <c:v>20433</c:v>
                </c:pt>
                <c:pt idx="166">
                  <c:v>20433</c:v>
                </c:pt>
                <c:pt idx="167">
                  <c:v>20491.5</c:v>
                </c:pt>
                <c:pt idx="168">
                  <c:v>20491.5</c:v>
                </c:pt>
                <c:pt idx="169">
                  <c:v>20491.5</c:v>
                </c:pt>
                <c:pt idx="170">
                  <c:v>20499</c:v>
                </c:pt>
                <c:pt idx="171">
                  <c:v>20506</c:v>
                </c:pt>
                <c:pt idx="172">
                  <c:v>20506</c:v>
                </c:pt>
                <c:pt idx="173">
                  <c:v>20506</c:v>
                </c:pt>
                <c:pt idx="174">
                  <c:v>21278.5</c:v>
                </c:pt>
                <c:pt idx="175">
                  <c:v>21278.5</c:v>
                </c:pt>
                <c:pt idx="176">
                  <c:v>21278.5</c:v>
                </c:pt>
                <c:pt idx="177">
                  <c:v>21279</c:v>
                </c:pt>
                <c:pt idx="178">
                  <c:v>21279</c:v>
                </c:pt>
                <c:pt idx="179">
                  <c:v>21279</c:v>
                </c:pt>
                <c:pt idx="180">
                  <c:v>21323</c:v>
                </c:pt>
                <c:pt idx="181">
                  <c:v>21323</c:v>
                </c:pt>
                <c:pt idx="182">
                  <c:v>21381.5</c:v>
                </c:pt>
                <c:pt idx="183">
                  <c:v>21425.5</c:v>
                </c:pt>
                <c:pt idx="184">
                  <c:v>21428</c:v>
                </c:pt>
                <c:pt idx="185">
                  <c:v>21431</c:v>
                </c:pt>
                <c:pt idx="186">
                  <c:v>22098</c:v>
                </c:pt>
                <c:pt idx="187">
                  <c:v>22168.5</c:v>
                </c:pt>
                <c:pt idx="188">
                  <c:v>22168.5</c:v>
                </c:pt>
                <c:pt idx="189">
                  <c:v>22168.5</c:v>
                </c:pt>
                <c:pt idx="190">
                  <c:v>22186</c:v>
                </c:pt>
                <c:pt idx="191">
                  <c:v>22186</c:v>
                </c:pt>
                <c:pt idx="192">
                  <c:v>22186</c:v>
                </c:pt>
                <c:pt idx="193">
                  <c:v>22220</c:v>
                </c:pt>
                <c:pt idx="194">
                  <c:v>22220</c:v>
                </c:pt>
                <c:pt idx="195">
                  <c:v>22220</c:v>
                </c:pt>
                <c:pt idx="196">
                  <c:v>22220</c:v>
                </c:pt>
                <c:pt idx="197">
                  <c:v>22222.5</c:v>
                </c:pt>
                <c:pt idx="198">
                  <c:v>22227.5</c:v>
                </c:pt>
                <c:pt idx="199">
                  <c:v>22237.5</c:v>
                </c:pt>
                <c:pt idx="200">
                  <c:v>22242</c:v>
                </c:pt>
                <c:pt idx="201">
                  <c:v>22247</c:v>
                </c:pt>
                <c:pt idx="202">
                  <c:v>22249.5</c:v>
                </c:pt>
                <c:pt idx="203">
                  <c:v>22252</c:v>
                </c:pt>
                <c:pt idx="204">
                  <c:v>22254.5</c:v>
                </c:pt>
                <c:pt idx="205">
                  <c:v>22269</c:v>
                </c:pt>
                <c:pt idx="206">
                  <c:v>22269</c:v>
                </c:pt>
                <c:pt idx="207">
                  <c:v>22274</c:v>
                </c:pt>
                <c:pt idx="208">
                  <c:v>22276.5</c:v>
                </c:pt>
                <c:pt idx="209">
                  <c:v>22283.5</c:v>
                </c:pt>
                <c:pt idx="210">
                  <c:v>22286</c:v>
                </c:pt>
                <c:pt idx="211">
                  <c:v>22288.5</c:v>
                </c:pt>
                <c:pt idx="212">
                  <c:v>22291</c:v>
                </c:pt>
                <c:pt idx="213">
                  <c:v>22296</c:v>
                </c:pt>
                <c:pt idx="214">
                  <c:v>22298.5</c:v>
                </c:pt>
                <c:pt idx="215">
                  <c:v>22301</c:v>
                </c:pt>
                <c:pt idx="216">
                  <c:v>22313</c:v>
                </c:pt>
                <c:pt idx="217">
                  <c:v>22318</c:v>
                </c:pt>
                <c:pt idx="218">
                  <c:v>22327.5</c:v>
                </c:pt>
                <c:pt idx="219">
                  <c:v>22330</c:v>
                </c:pt>
                <c:pt idx="220">
                  <c:v>22344.5</c:v>
                </c:pt>
                <c:pt idx="221">
                  <c:v>22352</c:v>
                </c:pt>
                <c:pt idx="222">
                  <c:v>22352</c:v>
                </c:pt>
                <c:pt idx="223">
                  <c:v>22354.5</c:v>
                </c:pt>
                <c:pt idx="224">
                  <c:v>22357</c:v>
                </c:pt>
                <c:pt idx="225">
                  <c:v>22362</c:v>
                </c:pt>
                <c:pt idx="226">
                  <c:v>22366.5</c:v>
                </c:pt>
                <c:pt idx="227">
                  <c:v>22366.5</c:v>
                </c:pt>
                <c:pt idx="228">
                  <c:v>22371.5</c:v>
                </c:pt>
                <c:pt idx="229">
                  <c:v>22374</c:v>
                </c:pt>
                <c:pt idx="230">
                  <c:v>22376.5</c:v>
                </c:pt>
                <c:pt idx="231">
                  <c:v>22388.5</c:v>
                </c:pt>
                <c:pt idx="232">
                  <c:v>22405.5</c:v>
                </c:pt>
                <c:pt idx="233">
                  <c:v>22432.5</c:v>
                </c:pt>
                <c:pt idx="234">
                  <c:v>22437.5</c:v>
                </c:pt>
                <c:pt idx="235">
                  <c:v>22471.5</c:v>
                </c:pt>
                <c:pt idx="236">
                  <c:v>22824.5</c:v>
                </c:pt>
                <c:pt idx="237">
                  <c:v>22939</c:v>
                </c:pt>
                <c:pt idx="238">
                  <c:v>22963.5</c:v>
                </c:pt>
                <c:pt idx="239">
                  <c:v>22968.5</c:v>
                </c:pt>
                <c:pt idx="240">
                  <c:v>22971</c:v>
                </c:pt>
                <c:pt idx="241">
                  <c:v>22995.5</c:v>
                </c:pt>
                <c:pt idx="242">
                  <c:v>23027</c:v>
                </c:pt>
                <c:pt idx="243">
                  <c:v>23041.5</c:v>
                </c:pt>
                <c:pt idx="244">
                  <c:v>23083.5</c:v>
                </c:pt>
                <c:pt idx="245">
                  <c:v>23098</c:v>
                </c:pt>
                <c:pt idx="246">
                  <c:v>23100.5</c:v>
                </c:pt>
                <c:pt idx="247">
                  <c:v>23103</c:v>
                </c:pt>
                <c:pt idx="248">
                  <c:v>23105</c:v>
                </c:pt>
                <c:pt idx="249">
                  <c:v>23105.5</c:v>
                </c:pt>
                <c:pt idx="250">
                  <c:v>23107.5</c:v>
                </c:pt>
                <c:pt idx="251">
                  <c:v>23110</c:v>
                </c:pt>
                <c:pt idx="252">
                  <c:v>23125</c:v>
                </c:pt>
                <c:pt idx="253">
                  <c:v>23127.5</c:v>
                </c:pt>
                <c:pt idx="254">
                  <c:v>23132</c:v>
                </c:pt>
                <c:pt idx="255">
                  <c:v>23139.5</c:v>
                </c:pt>
                <c:pt idx="256">
                  <c:v>23147</c:v>
                </c:pt>
                <c:pt idx="257">
                  <c:v>23154</c:v>
                </c:pt>
                <c:pt idx="258">
                  <c:v>23156.5</c:v>
                </c:pt>
                <c:pt idx="259">
                  <c:v>23159</c:v>
                </c:pt>
                <c:pt idx="260">
                  <c:v>23166.5</c:v>
                </c:pt>
                <c:pt idx="261">
                  <c:v>23169</c:v>
                </c:pt>
                <c:pt idx="262">
                  <c:v>23171</c:v>
                </c:pt>
                <c:pt idx="263">
                  <c:v>23171.5</c:v>
                </c:pt>
                <c:pt idx="264">
                  <c:v>23178.5</c:v>
                </c:pt>
                <c:pt idx="265">
                  <c:v>23178.5</c:v>
                </c:pt>
                <c:pt idx="266">
                  <c:v>23181</c:v>
                </c:pt>
                <c:pt idx="267">
                  <c:v>23181</c:v>
                </c:pt>
                <c:pt idx="268">
                  <c:v>23181</c:v>
                </c:pt>
                <c:pt idx="269">
                  <c:v>23181</c:v>
                </c:pt>
                <c:pt idx="270">
                  <c:v>23181</c:v>
                </c:pt>
                <c:pt idx="271">
                  <c:v>23188.5</c:v>
                </c:pt>
                <c:pt idx="272">
                  <c:v>23193</c:v>
                </c:pt>
                <c:pt idx="273">
                  <c:v>23195.5</c:v>
                </c:pt>
                <c:pt idx="274">
                  <c:v>23198</c:v>
                </c:pt>
                <c:pt idx="275">
                  <c:v>23205.5</c:v>
                </c:pt>
                <c:pt idx="276">
                  <c:v>23210.5</c:v>
                </c:pt>
                <c:pt idx="277">
                  <c:v>23213</c:v>
                </c:pt>
                <c:pt idx="278">
                  <c:v>23227.5</c:v>
                </c:pt>
                <c:pt idx="279">
                  <c:v>23242</c:v>
                </c:pt>
                <c:pt idx="280">
                  <c:v>23261.5</c:v>
                </c:pt>
                <c:pt idx="281">
                  <c:v>23298</c:v>
                </c:pt>
                <c:pt idx="282">
                  <c:v>23300.5</c:v>
                </c:pt>
                <c:pt idx="283">
                  <c:v>23327.5</c:v>
                </c:pt>
                <c:pt idx="284">
                  <c:v>23330</c:v>
                </c:pt>
                <c:pt idx="285">
                  <c:v>23342</c:v>
                </c:pt>
                <c:pt idx="286">
                  <c:v>23342</c:v>
                </c:pt>
                <c:pt idx="287">
                  <c:v>23359</c:v>
                </c:pt>
                <c:pt idx="288">
                  <c:v>23386</c:v>
                </c:pt>
                <c:pt idx="289">
                  <c:v>23386</c:v>
                </c:pt>
                <c:pt idx="290">
                  <c:v>23795</c:v>
                </c:pt>
                <c:pt idx="291">
                  <c:v>23797.5</c:v>
                </c:pt>
                <c:pt idx="292">
                  <c:v>23817</c:v>
                </c:pt>
                <c:pt idx="293">
                  <c:v>23822</c:v>
                </c:pt>
                <c:pt idx="294">
                  <c:v>23831.5</c:v>
                </c:pt>
                <c:pt idx="295">
                  <c:v>23836.5</c:v>
                </c:pt>
                <c:pt idx="296">
                  <c:v>23933</c:v>
                </c:pt>
                <c:pt idx="297">
                  <c:v>23946.5</c:v>
                </c:pt>
                <c:pt idx="298">
                  <c:v>23949</c:v>
                </c:pt>
                <c:pt idx="299">
                  <c:v>23951</c:v>
                </c:pt>
                <c:pt idx="300">
                  <c:v>23953.5</c:v>
                </c:pt>
                <c:pt idx="301">
                  <c:v>23956</c:v>
                </c:pt>
                <c:pt idx="302">
                  <c:v>23961</c:v>
                </c:pt>
                <c:pt idx="303">
                  <c:v>23963.5</c:v>
                </c:pt>
                <c:pt idx="304">
                  <c:v>24041.5</c:v>
                </c:pt>
                <c:pt idx="305">
                  <c:v>24041.5</c:v>
                </c:pt>
                <c:pt idx="306">
                  <c:v>24041.5</c:v>
                </c:pt>
                <c:pt idx="307">
                  <c:v>24041.5</c:v>
                </c:pt>
                <c:pt idx="308">
                  <c:v>24044</c:v>
                </c:pt>
                <c:pt idx="309">
                  <c:v>24044</c:v>
                </c:pt>
                <c:pt idx="310">
                  <c:v>24044</c:v>
                </c:pt>
                <c:pt idx="311">
                  <c:v>24044</c:v>
                </c:pt>
                <c:pt idx="312">
                  <c:v>24044</c:v>
                </c:pt>
                <c:pt idx="313">
                  <c:v>24049</c:v>
                </c:pt>
                <c:pt idx="314">
                  <c:v>24912</c:v>
                </c:pt>
                <c:pt idx="315">
                  <c:v>25709</c:v>
                </c:pt>
                <c:pt idx="316">
                  <c:v>25709</c:v>
                </c:pt>
                <c:pt idx="317">
                  <c:v>25763</c:v>
                </c:pt>
                <c:pt idx="318">
                  <c:v>25904.5</c:v>
                </c:pt>
                <c:pt idx="319">
                  <c:v>26753</c:v>
                </c:pt>
                <c:pt idx="320">
                  <c:v>27408.5</c:v>
                </c:pt>
                <c:pt idx="321">
                  <c:v>27621</c:v>
                </c:pt>
                <c:pt idx="322">
                  <c:v>27713.5</c:v>
                </c:pt>
                <c:pt idx="323">
                  <c:v>27723.5</c:v>
                </c:pt>
                <c:pt idx="324">
                  <c:v>28376.5</c:v>
                </c:pt>
                <c:pt idx="325">
                  <c:v>28467</c:v>
                </c:pt>
                <c:pt idx="326">
                  <c:v>28467</c:v>
                </c:pt>
                <c:pt idx="327">
                  <c:v>28467</c:v>
                </c:pt>
                <c:pt idx="328">
                  <c:v>28471</c:v>
                </c:pt>
                <c:pt idx="329">
                  <c:v>28594</c:v>
                </c:pt>
                <c:pt idx="330">
                  <c:v>28611</c:v>
                </c:pt>
                <c:pt idx="331">
                  <c:v>29313</c:v>
                </c:pt>
                <c:pt idx="332">
                  <c:v>29330</c:v>
                </c:pt>
                <c:pt idx="333">
                  <c:v>29354.5</c:v>
                </c:pt>
                <c:pt idx="334">
                  <c:v>29442.5</c:v>
                </c:pt>
                <c:pt idx="335">
                  <c:v>29442.5</c:v>
                </c:pt>
                <c:pt idx="336">
                  <c:v>29447.5</c:v>
                </c:pt>
                <c:pt idx="337">
                  <c:v>29487</c:v>
                </c:pt>
                <c:pt idx="338">
                  <c:v>30129.5</c:v>
                </c:pt>
                <c:pt idx="339">
                  <c:v>30232</c:v>
                </c:pt>
                <c:pt idx="340">
                  <c:v>30237</c:v>
                </c:pt>
                <c:pt idx="341">
                  <c:v>30239</c:v>
                </c:pt>
                <c:pt idx="342">
                  <c:v>30351</c:v>
                </c:pt>
                <c:pt idx="343">
                  <c:v>30915.5</c:v>
                </c:pt>
                <c:pt idx="344">
                  <c:v>31063.5</c:v>
                </c:pt>
                <c:pt idx="345">
                  <c:v>31066</c:v>
                </c:pt>
                <c:pt idx="346">
                  <c:v>31085.5</c:v>
                </c:pt>
                <c:pt idx="347">
                  <c:v>31095.5</c:v>
                </c:pt>
                <c:pt idx="348">
                  <c:v>31100.5</c:v>
                </c:pt>
                <c:pt idx="349">
                  <c:v>31161.5</c:v>
                </c:pt>
                <c:pt idx="350">
                  <c:v>31163.5</c:v>
                </c:pt>
                <c:pt idx="351">
                  <c:v>31164</c:v>
                </c:pt>
                <c:pt idx="352">
                  <c:v>31166</c:v>
                </c:pt>
                <c:pt idx="353">
                  <c:v>31166.5</c:v>
                </c:pt>
                <c:pt idx="354">
                  <c:v>31195.5</c:v>
                </c:pt>
                <c:pt idx="355">
                  <c:v>31234.5</c:v>
                </c:pt>
                <c:pt idx="356">
                  <c:v>31264</c:v>
                </c:pt>
                <c:pt idx="357">
                  <c:v>31738</c:v>
                </c:pt>
                <c:pt idx="358">
                  <c:v>31755</c:v>
                </c:pt>
                <c:pt idx="359">
                  <c:v>31782</c:v>
                </c:pt>
                <c:pt idx="360">
                  <c:v>31837</c:v>
                </c:pt>
                <c:pt idx="361">
                  <c:v>31906.5</c:v>
                </c:pt>
                <c:pt idx="362">
                  <c:v>31941.5</c:v>
                </c:pt>
                <c:pt idx="363">
                  <c:v>31961</c:v>
                </c:pt>
                <c:pt idx="364">
                  <c:v>31992.5</c:v>
                </c:pt>
                <c:pt idx="365">
                  <c:v>32005</c:v>
                </c:pt>
                <c:pt idx="366">
                  <c:v>32005.5</c:v>
                </c:pt>
                <c:pt idx="367">
                  <c:v>32008</c:v>
                </c:pt>
                <c:pt idx="368">
                  <c:v>32080.5</c:v>
                </c:pt>
                <c:pt idx="369">
                  <c:v>33021</c:v>
                </c:pt>
                <c:pt idx="370">
                  <c:v>33034</c:v>
                </c:pt>
                <c:pt idx="371">
                  <c:v>33092.5</c:v>
                </c:pt>
                <c:pt idx="372">
                  <c:v>33191</c:v>
                </c:pt>
                <c:pt idx="373">
                  <c:v>33705</c:v>
                </c:pt>
                <c:pt idx="374">
                  <c:v>33744</c:v>
                </c:pt>
                <c:pt idx="375">
                  <c:v>33775</c:v>
                </c:pt>
                <c:pt idx="376">
                  <c:v>33777.5</c:v>
                </c:pt>
                <c:pt idx="377">
                  <c:v>33789.5</c:v>
                </c:pt>
                <c:pt idx="378">
                  <c:v>33792</c:v>
                </c:pt>
                <c:pt idx="379">
                  <c:v>33836</c:v>
                </c:pt>
                <c:pt idx="380">
                  <c:v>33838.5</c:v>
                </c:pt>
                <c:pt idx="381">
                  <c:v>33863</c:v>
                </c:pt>
                <c:pt idx="382">
                  <c:v>33863</c:v>
                </c:pt>
                <c:pt idx="383">
                  <c:v>33865.5</c:v>
                </c:pt>
                <c:pt idx="384">
                  <c:v>33865.5</c:v>
                </c:pt>
                <c:pt idx="385">
                  <c:v>33865.5</c:v>
                </c:pt>
                <c:pt idx="386">
                  <c:v>33865.5</c:v>
                </c:pt>
                <c:pt idx="387">
                  <c:v>33865.5</c:v>
                </c:pt>
                <c:pt idx="388">
                  <c:v>33868</c:v>
                </c:pt>
                <c:pt idx="389">
                  <c:v>33868</c:v>
                </c:pt>
                <c:pt idx="390">
                  <c:v>33868</c:v>
                </c:pt>
                <c:pt idx="391">
                  <c:v>33868</c:v>
                </c:pt>
                <c:pt idx="392">
                  <c:v>33893</c:v>
                </c:pt>
                <c:pt idx="393">
                  <c:v>33904.5</c:v>
                </c:pt>
                <c:pt idx="394">
                  <c:v>33907</c:v>
                </c:pt>
                <c:pt idx="395">
                  <c:v>33925.5</c:v>
                </c:pt>
                <c:pt idx="396">
                  <c:v>34543</c:v>
                </c:pt>
                <c:pt idx="397">
                  <c:v>34601.5</c:v>
                </c:pt>
                <c:pt idx="398">
                  <c:v>34601.5</c:v>
                </c:pt>
                <c:pt idx="399">
                  <c:v>34601.5</c:v>
                </c:pt>
                <c:pt idx="400">
                  <c:v>34641.5</c:v>
                </c:pt>
                <c:pt idx="401">
                  <c:v>34651</c:v>
                </c:pt>
                <c:pt idx="402">
                  <c:v>34662.5</c:v>
                </c:pt>
                <c:pt idx="403">
                  <c:v>34670</c:v>
                </c:pt>
                <c:pt idx="404">
                  <c:v>34733.5</c:v>
                </c:pt>
                <c:pt idx="405">
                  <c:v>34736</c:v>
                </c:pt>
                <c:pt idx="406">
                  <c:v>34736</c:v>
                </c:pt>
                <c:pt idx="407">
                  <c:v>34762.5</c:v>
                </c:pt>
                <c:pt idx="408">
                  <c:v>34765</c:v>
                </c:pt>
                <c:pt idx="409">
                  <c:v>34800</c:v>
                </c:pt>
                <c:pt idx="410">
                  <c:v>34809</c:v>
                </c:pt>
                <c:pt idx="411">
                  <c:v>34811.5</c:v>
                </c:pt>
                <c:pt idx="412">
                  <c:v>35428</c:v>
                </c:pt>
                <c:pt idx="413">
                  <c:v>35536</c:v>
                </c:pt>
                <c:pt idx="414">
                  <c:v>35542.5</c:v>
                </c:pt>
                <c:pt idx="415">
                  <c:v>35562</c:v>
                </c:pt>
                <c:pt idx="416">
                  <c:v>35572</c:v>
                </c:pt>
                <c:pt idx="417">
                  <c:v>35574.5</c:v>
                </c:pt>
                <c:pt idx="418">
                  <c:v>35682</c:v>
                </c:pt>
                <c:pt idx="419">
                  <c:v>35682</c:v>
                </c:pt>
                <c:pt idx="420">
                  <c:v>35682</c:v>
                </c:pt>
                <c:pt idx="421">
                  <c:v>36321</c:v>
                </c:pt>
                <c:pt idx="422">
                  <c:v>36442.5</c:v>
                </c:pt>
                <c:pt idx="423">
                  <c:v>36507</c:v>
                </c:pt>
                <c:pt idx="424">
                  <c:v>36630.5</c:v>
                </c:pt>
                <c:pt idx="425">
                  <c:v>36630.5</c:v>
                </c:pt>
                <c:pt idx="426">
                  <c:v>36630.5</c:v>
                </c:pt>
                <c:pt idx="427">
                  <c:v>37417</c:v>
                </c:pt>
                <c:pt idx="428">
                  <c:v>38216</c:v>
                </c:pt>
                <c:pt idx="429">
                  <c:v>38438</c:v>
                </c:pt>
                <c:pt idx="430">
                  <c:v>39128</c:v>
                </c:pt>
                <c:pt idx="431">
                  <c:v>39198</c:v>
                </c:pt>
                <c:pt idx="432">
                  <c:v>39934</c:v>
                </c:pt>
                <c:pt idx="433">
                  <c:v>40014.5</c:v>
                </c:pt>
                <c:pt idx="434">
                  <c:v>40810</c:v>
                </c:pt>
                <c:pt idx="435">
                  <c:v>40970.5</c:v>
                </c:pt>
                <c:pt idx="436">
                  <c:v>41015</c:v>
                </c:pt>
                <c:pt idx="437">
                  <c:v>41137</c:v>
                </c:pt>
                <c:pt idx="438">
                  <c:v>41651.5</c:v>
                </c:pt>
                <c:pt idx="439">
                  <c:v>41766</c:v>
                </c:pt>
                <c:pt idx="440">
                  <c:v>41927</c:v>
                </c:pt>
                <c:pt idx="441">
                  <c:v>41971</c:v>
                </c:pt>
                <c:pt idx="442">
                  <c:v>42682</c:v>
                </c:pt>
                <c:pt idx="443">
                  <c:v>42717.5</c:v>
                </c:pt>
                <c:pt idx="444">
                  <c:v>42717.5</c:v>
                </c:pt>
                <c:pt idx="445">
                  <c:v>42717.5</c:v>
                </c:pt>
                <c:pt idx="446">
                  <c:v>42790</c:v>
                </c:pt>
                <c:pt idx="447">
                  <c:v>43533</c:v>
                </c:pt>
                <c:pt idx="448">
                  <c:v>43533</c:v>
                </c:pt>
                <c:pt idx="449">
                  <c:v>43618.5</c:v>
                </c:pt>
                <c:pt idx="450">
                  <c:v>43665</c:v>
                </c:pt>
                <c:pt idx="451">
                  <c:v>43702</c:v>
                </c:pt>
                <c:pt idx="452">
                  <c:v>43709</c:v>
                </c:pt>
                <c:pt idx="453">
                  <c:v>43822</c:v>
                </c:pt>
                <c:pt idx="454">
                  <c:v>44417</c:v>
                </c:pt>
                <c:pt idx="455">
                  <c:v>44497.5</c:v>
                </c:pt>
                <c:pt idx="456">
                  <c:v>44530.5</c:v>
                </c:pt>
                <c:pt idx="457">
                  <c:v>44584</c:v>
                </c:pt>
                <c:pt idx="458">
                  <c:v>44636</c:v>
                </c:pt>
              </c:numCache>
            </c:numRef>
          </c:xVal>
          <c:yVal>
            <c:numRef>
              <c:f>'Active 1'!$W$21:$W$479</c:f>
              <c:numCache>
                <c:formatCode>General</c:formatCode>
                <c:ptCount val="459"/>
                <c:pt idx="135">
                  <c:v>-6.3927597092827554E-3</c:v>
                </c:pt>
                <c:pt idx="258">
                  <c:v>1.0563674751811358E-2</c:v>
                </c:pt>
                <c:pt idx="279">
                  <c:v>8.0747541456711452E-3</c:v>
                </c:pt>
                <c:pt idx="285">
                  <c:v>8.0342193530026917E-3</c:v>
                </c:pt>
                <c:pt idx="289">
                  <c:v>8.383490533444074E-3</c:v>
                </c:pt>
                <c:pt idx="324">
                  <c:v>1.1104643704560324E-2</c:v>
                </c:pt>
                <c:pt idx="329">
                  <c:v>1.0485404273901572E-2</c:v>
                </c:pt>
                <c:pt idx="330">
                  <c:v>5.4020509587965615E-3</c:v>
                </c:pt>
                <c:pt idx="331">
                  <c:v>2.0088870754094351E-2</c:v>
                </c:pt>
                <c:pt idx="332">
                  <c:v>6.702070036592761E-3</c:v>
                </c:pt>
                <c:pt idx="333">
                  <c:v>6.3368314968506867E-3</c:v>
                </c:pt>
                <c:pt idx="334">
                  <c:v>2.2505599017687894E-2</c:v>
                </c:pt>
                <c:pt idx="335">
                  <c:v>2.3195599018446922E-2</c:v>
                </c:pt>
                <c:pt idx="336">
                  <c:v>2.1819895231821707E-2</c:v>
                </c:pt>
                <c:pt idx="338">
                  <c:v>5.4278257551687026E-3</c:v>
                </c:pt>
                <c:pt idx="339">
                  <c:v>2.7962810106199609E-4</c:v>
                </c:pt>
                <c:pt idx="340">
                  <c:v>6.3428109519665099E-3</c:v>
                </c:pt>
                <c:pt idx="344">
                  <c:v>6.6230216095964911E-3</c:v>
                </c:pt>
                <c:pt idx="345">
                  <c:v>6.4090276202187768E-3</c:v>
                </c:pt>
                <c:pt idx="346">
                  <c:v>6.3998140066263698E-3</c:v>
                </c:pt>
                <c:pt idx="347">
                  <c:v>6.743765429176457E-3</c:v>
                </c:pt>
                <c:pt idx="348">
                  <c:v>6.7157305579874371E-3</c:v>
                </c:pt>
                <c:pt idx="349">
                  <c:v>6.5731374218807315E-3</c:v>
                </c:pt>
                <c:pt idx="350">
                  <c:v>6.6618870917317108E-3</c:v>
                </c:pt>
                <c:pt idx="351">
                  <c:v>6.3590743320330045E-3</c:v>
                </c:pt>
                <c:pt idx="352">
                  <c:v>5.9478225970254206E-3</c:v>
                </c:pt>
                <c:pt idx="353">
                  <c:v>6.745009478812819E-3</c:v>
                </c:pt>
                <c:pt idx="355">
                  <c:v>6.9617694460185064E-3</c:v>
                </c:pt>
                <c:pt idx="368">
                  <c:v>1.1764768613352128E-2</c:v>
                </c:pt>
                <c:pt idx="370">
                  <c:v>9.5760865713263033E-3</c:v>
                </c:pt>
                <c:pt idx="371">
                  <c:v>1.1985652981070904E-2</c:v>
                </c:pt>
                <c:pt idx="375">
                  <c:v>1.1809275318598628E-2</c:v>
                </c:pt>
                <c:pt idx="376">
                  <c:v>1.2793369430822765E-2</c:v>
                </c:pt>
                <c:pt idx="377">
                  <c:v>1.3216996637089251E-2</c:v>
                </c:pt>
                <c:pt idx="378">
                  <c:v>1.160108052546216E-2</c:v>
                </c:pt>
                <c:pt idx="379">
                  <c:v>1.0920668464703076E-2</c:v>
                </c:pt>
                <c:pt idx="380">
                  <c:v>1.3104719556923494E-2</c:v>
                </c:pt>
                <c:pt idx="385">
                  <c:v>-3.0576408548399214E-3</c:v>
                </c:pt>
                <c:pt idx="386">
                  <c:v>1.263235914533703E-2</c:v>
                </c:pt>
                <c:pt idx="387">
                  <c:v>1.4242359144682776E-2</c:v>
                </c:pt>
                <c:pt idx="388">
                  <c:v>1.1916389444682318E-2</c:v>
                </c:pt>
                <c:pt idx="389">
                  <c:v>1.2096389447411093E-2</c:v>
                </c:pt>
                <c:pt idx="390">
                  <c:v>1.2096389447411093E-2</c:v>
                </c:pt>
                <c:pt idx="391">
                  <c:v>1.2196389444884881E-2</c:v>
                </c:pt>
                <c:pt idx="393">
                  <c:v>1.2383031109666209E-2</c:v>
                </c:pt>
                <c:pt idx="394">
                  <c:v>1.246703391146306E-2</c:v>
                </c:pt>
                <c:pt idx="397">
                  <c:v>1.2094748736673072E-2</c:v>
                </c:pt>
                <c:pt idx="398">
                  <c:v>1.2094748736673072E-2</c:v>
                </c:pt>
                <c:pt idx="399">
                  <c:v>1.2394748736370392E-2</c:v>
                </c:pt>
                <c:pt idx="404">
                  <c:v>1.3181737034205776E-2</c:v>
                </c:pt>
                <c:pt idx="405">
                  <c:v>1.2465155300816932E-2</c:v>
                </c:pt>
                <c:pt idx="407">
                  <c:v>1.3089280578605395E-2</c:v>
                </c:pt>
                <c:pt idx="408">
                  <c:v>1.1872678402473386E-2</c:v>
                </c:pt>
                <c:pt idx="410">
                  <c:v>1.1680191515528071E-2</c:v>
                </c:pt>
                <c:pt idx="411">
                  <c:v>1.3063556551730249E-2</c:v>
                </c:pt>
                <c:pt idx="412">
                  <c:v>1.3907558128328112E-2</c:v>
                </c:pt>
                <c:pt idx="414">
                  <c:v>1.3523878288014629E-2</c:v>
                </c:pt>
                <c:pt idx="415">
                  <c:v>1.4290044664883539E-2</c:v>
                </c:pt>
                <c:pt idx="416">
                  <c:v>1.3221370443404934E-2</c:v>
                </c:pt>
                <c:pt idx="417">
                  <c:v>1.3804197481472602E-2</c:v>
                </c:pt>
                <c:pt idx="418">
                  <c:v>1.2824092485496624E-2</c:v>
                </c:pt>
                <c:pt idx="419">
                  <c:v>1.3024092487720157E-2</c:v>
                </c:pt>
                <c:pt idx="420">
                  <c:v>1.3124092492469902E-2</c:v>
                </c:pt>
                <c:pt idx="422">
                  <c:v>1.2005189787459375E-2</c:v>
                </c:pt>
                <c:pt idx="424">
                  <c:v>1.2492707563456718E-2</c:v>
                </c:pt>
                <c:pt idx="425">
                  <c:v>1.269270756568025E-2</c:v>
                </c:pt>
                <c:pt idx="426">
                  <c:v>1.2792707563154038E-2</c:v>
                </c:pt>
                <c:pt idx="428">
                  <c:v>8.3743336742516106E-3</c:v>
                </c:pt>
                <c:pt idx="432">
                  <c:v>6.1763024927458665E-3</c:v>
                </c:pt>
                <c:pt idx="433">
                  <c:v>6.7234108433731343E-3</c:v>
                </c:pt>
                <c:pt idx="434">
                  <c:v>3.9732717732793299E-3</c:v>
                </c:pt>
                <c:pt idx="435">
                  <c:v>5.1300783347293932E-3</c:v>
                </c:pt>
                <c:pt idx="436">
                  <c:v>1.8563799769701905E-3</c:v>
                </c:pt>
                <c:pt idx="437">
                  <c:v>2.5289940787922571E-3</c:v>
                </c:pt>
                <c:pt idx="438">
                  <c:v>-0.30007891278138288</c:v>
                </c:pt>
                <c:pt idx="439">
                  <c:v>2.2654463265060487E-3</c:v>
                </c:pt>
                <c:pt idx="440">
                  <c:v>7.7464624205947352E-4</c:v>
                </c:pt>
                <c:pt idx="441">
                  <c:v>-1.0672020716012698E-4</c:v>
                </c:pt>
                <c:pt idx="442">
                  <c:v>-1.6449562329763356E-3</c:v>
                </c:pt>
                <c:pt idx="443">
                  <c:v>1.3983348781221316E-4</c:v>
                </c:pt>
                <c:pt idx="444">
                  <c:v>1.3983348781221316E-4</c:v>
                </c:pt>
                <c:pt idx="445">
                  <c:v>1.5398334888250265E-3</c:v>
                </c:pt>
                <c:pt idx="446">
                  <c:v>-9.0501001561077432E-4</c:v>
                </c:pt>
                <c:pt idx="447">
                  <c:v>-3.0889912588042967E-3</c:v>
                </c:pt>
                <c:pt idx="448">
                  <c:v>-3.0889912588042967E-3</c:v>
                </c:pt>
                <c:pt idx="449">
                  <c:v>-4.2792841135292359E-3</c:v>
                </c:pt>
                <c:pt idx="450">
                  <c:v>-5.9045195003734063E-3</c:v>
                </c:pt>
                <c:pt idx="451">
                  <c:v>-3.6433145281355994E-3</c:v>
                </c:pt>
                <c:pt idx="452">
                  <c:v>-3.8074543173466924E-3</c:v>
                </c:pt>
                <c:pt idx="453">
                  <c:v>-4.8447660570781204E-3</c:v>
                </c:pt>
                <c:pt idx="454">
                  <c:v>-2.1661238649575698E-3</c:v>
                </c:pt>
                <c:pt idx="455">
                  <c:v>-2.5207995210871914E-3</c:v>
                </c:pt>
                <c:pt idx="456">
                  <c:v>-6.7306978580804477E-3</c:v>
                </c:pt>
                <c:pt idx="457">
                  <c:v>-7.5337614248858764E-3</c:v>
                </c:pt>
                <c:pt idx="458">
                  <c:v>-8.52349403353031E-3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67DE-402E-9FC0-C8E5F9EA93C2}"/>
            </c:ext>
          </c:extLst>
        </c:ser>
        <c:ser>
          <c:idx val="3"/>
          <c:order val="3"/>
          <c:tx>
            <c:strRef>
              <c:f>'Active 1'!$AY$1</c:f>
              <c:strCache>
                <c:ptCount val="1"/>
                <c:pt idx="0">
                  <c:v>LiTE fit</c:v>
                </c:pt>
              </c:strCache>
            </c:strRef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none"/>
          </c:marker>
          <c:xVal>
            <c:numRef>
              <c:f>'Active 1'!$AV$2:$AV$75</c:f>
              <c:numCache>
                <c:formatCode>General</c:formatCode>
                <c:ptCount val="74"/>
                <c:pt idx="0">
                  <c:v>-30000</c:v>
                </c:pt>
                <c:pt idx="1">
                  <c:v>-29000</c:v>
                </c:pt>
                <c:pt idx="2">
                  <c:v>-28000</c:v>
                </c:pt>
                <c:pt idx="3">
                  <c:v>-27000</c:v>
                </c:pt>
                <c:pt idx="4">
                  <c:v>-26000</c:v>
                </c:pt>
                <c:pt idx="5">
                  <c:v>-25000</c:v>
                </c:pt>
                <c:pt idx="6">
                  <c:v>-24000</c:v>
                </c:pt>
                <c:pt idx="7">
                  <c:v>-23000</c:v>
                </c:pt>
                <c:pt idx="8">
                  <c:v>-22000</c:v>
                </c:pt>
                <c:pt idx="9">
                  <c:v>-21000</c:v>
                </c:pt>
                <c:pt idx="10">
                  <c:v>-20000</c:v>
                </c:pt>
                <c:pt idx="11">
                  <c:v>-19000</c:v>
                </c:pt>
                <c:pt idx="12">
                  <c:v>-18000</c:v>
                </c:pt>
                <c:pt idx="13">
                  <c:v>-17000</c:v>
                </c:pt>
                <c:pt idx="14">
                  <c:v>-16000</c:v>
                </c:pt>
                <c:pt idx="15">
                  <c:v>-15000</c:v>
                </c:pt>
                <c:pt idx="16">
                  <c:v>-14000</c:v>
                </c:pt>
                <c:pt idx="17">
                  <c:v>-13000</c:v>
                </c:pt>
                <c:pt idx="18">
                  <c:v>-12000</c:v>
                </c:pt>
                <c:pt idx="19">
                  <c:v>-11000</c:v>
                </c:pt>
                <c:pt idx="20">
                  <c:v>-10000</c:v>
                </c:pt>
                <c:pt idx="21">
                  <c:v>-9000</c:v>
                </c:pt>
                <c:pt idx="22">
                  <c:v>-8000</c:v>
                </c:pt>
                <c:pt idx="23">
                  <c:v>-7000</c:v>
                </c:pt>
                <c:pt idx="24">
                  <c:v>-6000</c:v>
                </c:pt>
                <c:pt idx="25">
                  <c:v>-5000</c:v>
                </c:pt>
                <c:pt idx="26">
                  <c:v>-4000</c:v>
                </c:pt>
                <c:pt idx="27">
                  <c:v>-3000</c:v>
                </c:pt>
                <c:pt idx="28">
                  <c:v>-2000</c:v>
                </c:pt>
                <c:pt idx="29">
                  <c:v>-1000</c:v>
                </c:pt>
                <c:pt idx="30">
                  <c:v>0</c:v>
                </c:pt>
                <c:pt idx="31">
                  <c:v>1000</c:v>
                </c:pt>
                <c:pt idx="32">
                  <c:v>2000</c:v>
                </c:pt>
                <c:pt idx="33">
                  <c:v>3000</c:v>
                </c:pt>
                <c:pt idx="34">
                  <c:v>4000</c:v>
                </c:pt>
                <c:pt idx="35">
                  <c:v>5000</c:v>
                </c:pt>
                <c:pt idx="36">
                  <c:v>6000</c:v>
                </c:pt>
                <c:pt idx="37">
                  <c:v>7000</c:v>
                </c:pt>
                <c:pt idx="38">
                  <c:v>8000</c:v>
                </c:pt>
                <c:pt idx="39">
                  <c:v>9000</c:v>
                </c:pt>
                <c:pt idx="40">
                  <c:v>10000</c:v>
                </c:pt>
                <c:pt idx="41">
                  <c:v>11000</c:v>
                </c:pt>
                <c:pt idx="42">
                  <c:v>12000</c:v>
                </c:pt>
                <c:pt idx="43">
                  <c:v>13000</c:v>
                </c:pt>
                <c:pt idx="44">
                  <c:v>14000</c:v>
                </c:pt>
                <c:pt idx="45">
                  <c:v>15000</c:v>
                </c:pt>
                <c:pt idx="46">
                  <c:v>16000</c:v>
                </c:pt>
                <c:pt idx="47">
                  <c:v>17000</c:v>
                </c:pt>
                <c:pt idx="48">
                  <c:v>18000</c:v>
                </c:pt>
                <c:pt idx="49">
                  <c:v>19000</c:v>
                </c:pt>
                <c:pt idx="50">
                  <c:v>20000</c:v>
                </c:pt>
                <c:pt idx="51">
                  <c:v>21000</c:v>
                </c:pt>
                <c:pt idx="52">
                  <c:v>22000</c:v>
                </c:pt>
                <c:pt idx="53">
                  <c:v>23000</c:v>
                </c:pt>
                <c:pt idx="54">
                  <c:v>24000</c:v>
                </c:pt>
                <c:pt idx="55">
                  <c:v>25000</c:v>
                </c:pt>
                <c:pt idx="56">
                  <c:v>26000</c:v>
                </c:pt>
                <c:pt idx="57">
                  <c:v>27000</c:v>
                </c:pt>
                <c:pt idx="58">
                  <c:v>28000</c:v>
                </c:pt>
                <c:pt idx="59">
                  <c:v>29000</c:v>
                </c:pt>
                <c:pt idx="60">
                  <c:v>30000</c:v>
                </c:pt>
                <c:pt idx="61">
                  <c:v>31000</c:v>
                </c:pt>
                <c:pt idx="62">
                  <c:v>32000</c:v>
                </c:pt>
                <c:pt idx="63">
                  <c:v>33000</c:v>
                </c:pt>
                <c:pt idx="64">
                  <c:v>34000</c:v>
                </c:pt>
                <c:pt idx="65">
                  <c:v>35000</c:v>
                </c:pt>
                <c:pt idx="66">
                  <c:v>36000</c:v>
                </c:pt>
                <c:pt idx="67">
                  <c:v>37000</c:v>
                </c:pt>
                <c:pt idx="68">
                  <c:v>38000</c:v>
                </c:pt>
                <c:pt idx="69">
                  <c:v>39000</c:v>
                </c:pt>
                <c:pt idx="70">
                  <c:v>40000</c:v>
                </c:pt>
                <c:pt idx="71">
                  <c:v>41000</c:v>
                </c:pt>
                <c:pt idx="72">
                  <c:v>42000</c:v>
                </c:pt>
                <c:pt idx="73">
                  <c:v>43000</c:v>
                </c:pt>
              </c:numCache>
            </c:numRef>
          </c:xVal>
          <c:yVal>
            <c:numRef>
              <c:f>'Active 1'!$AY$2:$AY$75</c:f>
              <c:numCache>
                <c:formatCode>General</c:formatCode>
                <c:ptCount val="74"/>
                <c:pt idx="0">
                  <c:v>-9.3523652142346331E-3</c:v>
                </c:pt>
                <c:pt idx="1">
                  <c:v>-1.017052550061677E-2</c:v>
                </c:pt>
                <c:pt idx="2">
                  <c:v>-1.0760919677435419E-2</c:v>
                </c:pt>
                <c:pt idx="3">
                  <c:v>-1.09595714833443E-2</c:v>
                </c:pt>
                <c:pt idx="4">
                  <c:v>-1.0444668426924779E-2</c:v>
                </c:pt>
                <c:pt idx="5">
                  <c:v>-8.6901289187347897E-3</c:v>
                </c:pt>
                <c:pt idx="6">
                  <c:v>-5.4730076683716447E-3</c:v>
                </c:pt>
                <c:pt idx="7">
                  <c:v>-1.6679315878953239E-3</c:v>
                </c:pt>
                <c:pt idx="8">
                  <c:v>1.6436428527440005E-3</c:v>
                </c:pt>
                <c:pt idx="9">
                  <c:v>4.1975490716158895E-3</c:v>
                </c:pt>
                <c:pt idx="10">
                  <c:v>6.1383482912048034E-3</c:v>
                </c:pt>
                <c:pt idx="11">
                  <c:v>7.6200452301054848E-3</c:v>
                </c:pt>
                <c:pt idx="12">
                  <c:v>8.7468004302147778E-3</c:v>
                </c:pt>
                <c:pt idx="13">
                  <c:v>9.589701553585326E-3</c:v>
                </c:pt>
                <c:pt idx="14">
                  <c:v>1.0199462927091398E-2</c:v>
                </c:pt>
                <c:pt idx="15">
                  <c:v>1.0613432521483362E-2</c:v>
                </c:pt>
                <c:pt idx="16">
                  <c:v>1.0859888169730757E-2</c:v>
                </c:pt>
                <c:pt idx="17">
                  <c:v>1.0960547658483233E-2</c:v>
                </c:pt>
                <c:pt idx="18">
                  <c:v>1.0932082314915284E-2</c:v>
                </c:pt>
                <c:pt idx="19">
                  <c:v>1.0787416040158886E-2</c:v>
                </c:pt>
                <c:pt idx="20">
                  <c:v>1.0537151938295176E-2</c:v>
                </c:pt>
                <c:pt idx="21">
                  <c:v>1.019096084929356E-2</c:v>
                </c:pt>
                <c:pt idx="22">
                  <c:v>9.7585239822668111E-3</c:v>
                </c:pt>
                <c:pt idx="23">
                  <c:v>9.2497126481595835E-3</c:v>
                </c:pt>
                <c:pt idx="24">
                  <c:v>8.6739936141412687E-3</c:v>
                </c:pt>
                <c:pt idx="25">
                  <c:v>8.0393815227404741E-3</c:v>
                </c:pt>
                <c:pt idx="26">
                  <c:v>7.3514544588400114E-3</c:v>
                </c:pt>
                <c:pt idx="27">
                  <c:v>6.6129229610278496E-3</c:v>
                </c:pt>
                <c:pt idx="28">
                  <c:v>5.8240185194490326E-3</c:v>
                </c:pt>
                <c:pt idx="29">
                  <c:v>4.9836453723283375E-3</c:v>
                </c:pt>
                <c:pt idx="30">
                  <c:v>4.0909455992009618E-3</c:v>
                </c:pt>
                <c:pt idx="31">
                  <c:v>3.1467655522448615E-3</c:v>
                </c:pt>
                <c:pt idx="32">
                  <c:v>2.1545355550623177E-3</c:v>
                </c:pt>
                <c:pt idx="33">
                  <c:v>1.120281411404201E-3</c:v>
                </c:pt>
                <c:pt idx="34">
                  <c:v>5.181495254182599E-5</c:v>
                </c:pt>
                <c:pt idx="35">
                  <c:v>-1.0425097930147386E-3</c:v>
                </c:pt>
                <c:pt idx="36">
                  <c:v>-2.1548743656780284E-3</c:v>
                </c:pt>
                <c:pt idx="37">
                  <c:v>-3.278329243566986E-3</c:v>
                </c:pt>
                <c:pt idx="38">
                  <c:v>-4.4060862591860598E-3</c:v>
                </c:pt>
                <c:pt idx="39">
                  <c:v>-5.5299038909025523E-3</c:v>
                </c:pt>
                <c:pt idx="40">
                  <c:v>-6.6380198406149424E-3</c:v>
                </c:pt>
                <c:pt idx="41">
                  <c:v>-7.7129531572933136E-3</c:v>
                </c:pt>
                <c:pt idx="42">
                  <c:v>-8.7286978766975311E-3</c:v>
                </c:pt>
                <c:pt idx="43">
                  <c:v>-9.6455962065899251E-3</c:v>
                </c:pt>
                <c:pt idx="44">
                  <c:v>-1.0399985039499108E-2</c:v>
                </c:pt>
                <c:pt idx="45">
                  <c:v>-1.0882786876844165E-2</c:v>
                </c:pt>
                <c:pt idx="46">
                  <c:v>-1.0889195631963658E-2</c:v>
                </c:pt>
                <c:pt idx="47">
                  <c:v>-1.0021878107773293E-2</c:v>
                </c:pt>
                <c:pt idx="48">
                  <c:v>-7.7545649014160167E-3</c:v>
                </c:pt>
                <c:pt idx="49">
                  <c:v>-4.195297542532909E-3</c:v>
                </c:pt>
                <c:pt idx="50">
                  <c:v>-4.7300228441047031E-4</c:v>
                </c:pt>
                <c:pt idx="51">
                  <c:v>2.5798798146503639E-3</c:v>
                </c:pt>
                <c:pt idx="52">
                  <c:v>4.9080499354396956E-3</c:v>
                </c:pt>
                <c:pt idx="53">
                  <c:v>6.6804175942711585E-3</c:v>
                </c:pt>
                <c:pt idx="54">
                  <c:v>8.0334603210456181E-3</c:v>
                </c:pt>
                <c:pt idx="55">
                  <c:v>9.0582868799749337E-3</c:v>
                </c:pt>
                <c:pt idx="56">
                  <c:v>9.8181177226334525E-3</c:v>
                </c:pt>
                <c:pt idx="57">
                  <c:v>1.0358567777874429E-2</c:v>
                </c:pt>
                <c:pt idx="58">
                  <c:v>1.0713566331608202E-2</c:v>
                </c:pt>
                <c:pt idx="59">
                  <c:v>1.0908979070673499E-2</c:v>
                </c:pt>
                <c:pt idx="60">
                  <c:v>1.0964686443543852E-2</c:v>
                </c:pt>
                <c:pt idx="61">
                  <c:v>1.0895953327281981E-2</c:v>
                </c:pt>
                <c:pt idx="62">
                  <c:v>1.0714760863496648E-2</c:v>
                </c:pt>
                <c:pt idx="63">
                  <c:v>1.0431258002112019E-2</c:v>
                </c:pt>
                <c:pt idx="64">
                  <c:v>1.0055047696150713E-2</c:v>
                </c:pt>
                <c:pt idx="65">
                  <c:v>9.5958965490394819E-3</c:v>
                </c:pt>
                <c:pt idx="66">
                  <c:v>9.0636383061112619E-3</c:v>
                </c:pt>
                <c:pt idx="67">
                  <c:v>8.4673777229690213E-3</c:v>
                </c:pt>
                <c:pt idx="68">
                  <c:v>7.8144031522596902E-3</c:v>
                </c:pt>
                <c:pt idx="69">
                  <c:v>7.1093408447868876E-3</c:v>
                </c:pt>
                <c:pt idx="70">
                  <c:v>6.3539843485517855E-3</c:v>
                </c:pt>
                <c:pt idx="71">
                  <c:v>5.5479616113895637E-3</c:v>
                </c:pt>
                <c:pt idx="72">
                  <c:v>4.6900759202257369E-3</c:v>
                </c:pt>
                <c:pt idx="73">
                  <c:v>3.7798978327796551E-3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67DE-402E-9FC0-C8E5F9EA93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82865640"/>
        <c:axId val="1"/>
      </c:scatterChart>
      <c:valAx>
        <c:axId val="68286564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82865640"/>
        <c:crossesAt val="0"/>
        <c:crossBetween val="midCat"/>
      </c:valAx>
      <c:spPr>
        <a:noFill/>
        <a:ln w="25400">
          <a:solidFill>
            <a:srgbClr val="000000"/>
          </a:solidFill>
          <a:prstDash val="solid"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V839 Oph - Quadratic residuals</a:t>
            </a:r>
          </a:p>
        </c:rich>
      </c:tx>
      <c:layout>
        <c:manualLayout>
          <c:xMode val="edge"/>
          <c:yMode val="edge"/>
          <c:x val="0.31050276249715358"/>
          <c:y val="4.087193460490463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307479409661888"/>
          <c:y val="0.21798394124651582"/>
          <c:w val="0.80669830714051072"/>
          <c:h val="0.61307983475582584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1'!$AB$20</c:f>
              <c:strCache>
                <c:ptCount val="1"/>
                <c:pt idx="0">
                  <c:v>Q. resid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1'!$F$21:$F$479</c:f>
              <c:numCache>
                <c:formatCode>General</c:formatCode>
                <c:ptCount val="459"/>
                <c:pt idx="0">
                  <c:v>-21664.5</c:v>
                </c:pt>
                <c:pt idx="1">
                  <c:v>-9992</c:v>
                </c:pt>
                <c:pt idx="2">
                  <c:v>-9080</c:v>
                </c:pt>
                <c:pt idx="3">
                  <c:v>-9077.5</c:v>
                </c:pt>
                <c:pt idx="4">
                  <c:v>-7392.5</c:v>
                </c:pt>
                <c:pt idx="5">
                  <c:v>-4555</c:v>
                </c:pt>
                <c:pt idx="6">
                  <c:v>-2775</c:v>
                </c:pt>
                <c:pt idx="7">
                  <c:v>-254</c:v>
                </c:pt>
                <c:pt idx="8">
                  <c:v>-232</c:v>
                </c:pt>
                <c:pt idx="9">
                  <c:v>-229.5</c:v>
                </c:pt>
                <c:pt idx="10">
                  <c:v>-66</c:v>
                </c:pt>
                <c:pt idx="11">
                  <c:v>0</c:v>
                </c:pt>
                <c:pt idx="12">
                  <c:v>692</c:v>
                </c:pt>
                <c:pt idx="13">
                  <c:v>746</c:v>
                </c:pt>
                <c:pt idx="14">
                  <c:v>4384</c:v>
                </c:pt>
                <c:pt idx="15">
                  <c:v>4408.5</c:v>
                </c:pt>
                <c:pt idx="16">
                  <c:v>4447.5</c:v>
                </c:pt>
                <c:pt idx="17">
                  <c:v>4460</c:v>
                </c:pt>
                <c:pt idx="18">
                  <c:v>4467</c:v>
                </c:pt>
                <c:pt idx="19">
                  <c:v>5310.5</c:v>
                </c:pt>
                <c:pt idx="20">
                  <c:v>5313</c:v>
                </c:pt>
                <c:pt idx="21">
                  <c:v>5342.5</c:v>
                </c:pt>
                <c:pt idx="22">
                  <c:v>6215.5</c:v>
                </c:pt>
                <c:pt idx="23">
                  <c:v>7142</c:v>
                </c:pt>
                <c:pt idx="24">
                  <c:v>7144.5</c:v>
                </c:pt>
                <c:pt idx="25">
                  <c:v>7993</c:v>
                </c:pt>
                <c:pt idx="26">
                  <c:v>8071</c:v>
                </c:pt>
                <c:pt idx="27">
                  <c:v>8088</c:v>
                </c:pt>
                <c:pt idx="28">
                  <c:v>8110</c:v>
                </c:pt>
                <c:pt idx="29">
                  <c:v>8829</c:v>
                </c:pt>
                <c:pt idx="30">
                  <c:v>9873</c:v>
                </c:pt>
                <c:pt idx="31">
                  <c:v>10677.5</c:v>
                </c:pt>
                <c:pt idx="32">
                  <c:v>11391.5</c:v>
                </c:pt>
                <c:pt idx="33">
                  <c:v>11411</c:v>
                </c:pt>
                <c:pt idx="34">
                  <c:v>11628.5</c:v>
                </c:pt>
                <c:pt idx="35">
                  <c:v>12494</c:v>
                </c:pt>
                <c:pt idx="36">
                  <c:v>12545</c:v>
                </c:pt>
                <c:pt idx="37">
                  <c:v>12547.5</c:v>
                </c:pt>
                <c:pt idx="38">
                  <c:v>12550</c:v>
                </c:pt>
                <c:pt idx="39">
                  <c:v>13408.5</c:v>
                </c:pt>
                <c:pt idx="40">
                  <c:v>13411</c:v>
                </c:pt>
                <c:pt idx="41">
                  <c:v>13924.5</c:v>
                </c:pt>
                <c:pt idx="42">
                  <c:v>14103</c:v>
                </c:pt>
                <c:pt idx="43">
                  <c:v>14103</c:v>
                </c:pt>
                <c:pt idx="44">
                  <c:v>14105.5</c:v>
                </c:pt>
                <c:pt idx="45">
                  <c:v>14106</c:v>
                </c:pt>
                <c:pt idx="46">
                  <c:v>14108</c:v>
                </c:pt>
                <c:pt idx="47">
                  <c:v>14125.5</c:v>
                </c:pt>
                <c:pt idx="48">
                  <c:v>14132.5</c:v>
                </c:pt>
                <c:pt idx="49">
                  <c:v>14134.5</c:v>
                </c:pt>
                <c:pt idx="50">
                  <c:v>14137</c:v>
                </c:pt>
                <c:pt idx="51">
                  <c:v>14139.5</c:v>
                </c:pt>
                <c:pt idx="52">
                  <c:v>14144.5</c:v>
                </c:pt>
                <c:pt idx="53">
                  <c:v>14145</c:v>
                </c:pt>
                <c:pt idx="54">
                  <c:v>14155</c:v>
                </c:pt>
                <c:pt idx="55">
                  <c:v>14177</c:v>
                </c:pt>
                <c:pt idx="56">
                  <c:v>14193.5</c:v>
                </c:pt>
                <c:pt idx="57">
                  <c:v>14208</c:v>
                </c:pt>
                <c:pt idx="58">
                  <c:v>14213</c:v>
                </c:pt>
                <c:pt idx="59">
                  <c:v>14230</c:v>
                </c:pt>
                <c:pt idx="60">
                  <c:v>14230</c:v>
                </c:pt>
                <c:pt idx="61">
                  <c:v>14233</c:v>
                </c:pt>
                <c:pt idx="62">
                  <c:v>14235</c:v>
                </c:pt>
                <c:pt idx="63">
                  <c:v>14235</c:v>
                </c:pt>
                <c:pt idx="64">
                  <c:v>14240</c:v>
                </c:pt>
                <c:pt idx="65">
                  <c:v>14274</c:v>
                </c:pt>
                <c:pt idx="66">
                  <c:v>14291</c:v>
                </c:pt>
                <c:pt idx="67">
                  <c:v>14291</c:v>
                </c:pt>
                <c:pt idx="68">
                  <c:v>14291</c:v>
                </c:pt>
                <c:pt idx="69">
                  <c:v>14291</c:v>
                </c:pt>
                <c:pt idx="70">
                  <c:v>14291</c:v>
                </c:pt>
                <c:pt idx="71">
                  <c:v>14291</c:v>
                </c:pt>
                <c:pt idx="72">
                  <c:v>14291</c:v>
                </c:pt>
                <c:pt idx="73">
                  <c:v>14291</c:v>
                </c:pt>
                <c:pt idx="74">
                  <c:v>15073.5</c:v>
                </c:pt>
                <c:pt idx="75">
                  <c:v>15078.5</c:v>
                </c:pt>
                <c:pt idx="76">
                  <c:v>15098</c:v>
                </c:pt>
                <c:pt idx="77">
                  <c:v>15098</c:v>
                </c:pt>
                <c:pt idx="78">
                  <c:v>15147</c:v>
                </c:pt>
                <c:pt idx="79">
                  <c:v>15186</c:v>
                </c:pt>
                <c:pt idx="80">
                  <c:v>15205.5</c:v>
                </c:pt>
                <c:pt idx="81">
                  <c:v>15230</c:v>
                </c:pt>
                <c:pt idx="82">
                  <c:v>15247</c:v>
                </c:pt>
                <c:pt idx="83">
                  <c:v>15914.5</c:v>
                </c:pt>
                <c:pt idx="84">
                  <c:v>15917</c:v>
                </c:pt>
                <c:pt idx="85">
                  <c:v>15921.5</c:v>
                </c:pt>
                <c:pt idx="86">
                  <c:v>15922</c:v>
                </c:pt>
                <c:pt idx="87">
                  <c:v>15932</c:v>
                </c:pt>
                <c:pt idx="88">
                  <c:v>16012.5</c:v>
                </c:pt>
                <c:pt idx="89">
                  <c:v>16012.5</c:v>
                </c:pt>
                <c:pt idx="90">
                  <c:v>16012.5</c:v>
                </c:pt>
                <c:pt idx="91">
                  <c:v>16025</c:v>
                </c:pt>
                <c:pt idx="92">
                  <c:v>16027.5</c:v>
                </c:pt>
                <c:pt idx="93">
                  <c:v>16034.5</c:v>
                </c:pt>
                <c:pt idx="94">
                  <c:v>16034.5</c:v>
                </c:pt>
                <c:pt idx="95">
                  <c:v>16034.5</c:v>
                </c:pt>
                <c:pt idx="96">
                  <c:v>16034.5</c:v>
                </c:pt>
                <c:pt idx="97">
                  <c:v>16034.5</c:v>
                </c:pt>
                <c:pt idx="98">
                  <c:v>16171</c:v>
                </c:pt>
                <c:pt idx="99">
                  <c:v>16729</c:v>
                </c:pt>
                <c:pt idx="100">
                  <c:v>17638.5</c:v>
                </c:pt>
                <c:pt idx="101">
                  <c:v>17658</c:v>
                </c:pt>
                <c:pt idx="102">
                  <c:v>17738.5</c:v>
                </c:pt>
                <c:pt idx="103">
                  <c:v>17738.5</c:v>
                </c:pt>
                <c:pt idx="104">
                  <c:v>17772.5</c:v>
                </c:pt>
                <c:pt idx="105">
                  <c:v>17772.5</c:v>
                </c:pt>
                <c:pt idx="106">
                  <c:v>17790</c:v>
                </c:pt>
                <c:pt idx="107">
                  <c:v>17814</c:v>
                </c:pt>
                <c:pt idx="108">
                  <c:v>17814</c:v>
                </c:pt>
                <c:pt idx="109">
                  <c:v>17819</c:v>
                </c:pt>
                <c:pt idx="110">
                  <c:v>17873</c:v>
                </c:pt>
                <c:pt idx="111">
                  <c:v>17880.5</c:v>
                </c:pt>
                <c:pt idx="112">
                  <c:v>17895</c:v>
                </c:pt>
                <c:pt idx="113">
                  <c:v>17914.5</c:v>
                </c:pt>
                <c:pt idx="114">
                  <c:v>18009.5</c:v>
                </c:pt>
                <c:pt idx="115">
                  <c:v>18628.5</c:v>
                </c:pt>
                <c:pt idx="116">
                  <c:v>18628.5</c:v>
                </c:pt>
                <c:pt idx="117">
                  <c:v>18628.5</c:v>
                </c:pt>
                <c:pt idx="118">
                  <c:v>18633.5</c:v>
                </c:pt>
                <c:pt idx="119">
                  <c:v>18633.5</c:v>
                </c:pt>
                <c:pt idx="120">
                  <c:v>18633.5</c:v>
                </c:pt>
                <c:pt idx="121">
                  <c:v>18640.5</c:v>
                </c:pt>
                <c:pt idx="122">
                  <c:v>18640.5</c:v>
                </c:pt>
                <c:pt idx="123">
                  <c:v>18643</c:v>
                </c:pt>
                <c:pt idx="124">
                  <c:v>18643</c:v>
                </c:pt>
                <c:pt idx="125">
                  <c:v>18680</c:v>
                </c:pt>
                <c:pt idx="126">
                  <c:v>18682</c:v>
                </c:pt>
                <c:pt idx="127">
                  <c:v>18682</c:v>
                </c:pt>
                <c:pt idx="128">
                  <c:v>18684.5</c:v>
                </c:pt>
                <c:pt idx="129">
                  <c:v>18684.5</c:v>
                </c:pt>
                <c:pt idx="130">
                  <c:v>18687</c:v>
                </c:pt>
                <c:pt idx="131">
                  <c:v>18687</c:v>
                </c:pt>
                <c:pt idx="132">
                  <c:v>18689.5</c:v>
                </c:pt>
                <c:pt idx="133">
                  <c:v>18689.5</c:v>
                </c:pt>
                <c:pt idx="134">
                  <c:v>18697</c:v>
                </c:pt>
                <c:pt idx="135">
                  <c:v>18729</c:v>
                </c:pt>
                <c:pt idx="136">
                  <c:v>18758</c:v>
                </c:pt>
                <c:pt idx="137">
                  <c:v>18758</c:v>
                </c:pt>
                <c:pt idx="138">
                  <c:v>18758</c:v>
                </c:pt>
                <c:pt idx="139">
                  <c:v>18758</c:v>
                </c:pt>
                <c:pt idx="140">
                  <c:v>18758</c:v>
                </c:pt>
                <c:pt idx="141">
                  <c:v>18763</c:v>
                </c:pt>
                <c:pt idx="142">
                  <c:v>18763</c:v>
                </c:pt>
                <c:pt idx="143">
                  <c:v>18780</c:v>
                </c:pt>
                <c:pt idx="144">
                  <c:v>19350</c:v>
                </c:pt>
                <c:pt idx="145">
                  <c:v>19350</c:v>
                </c:pt>
                <c:pt idx="146">
                  <c:v>19538</c:v>
                </c:pt>
                <c:pt idx="147">
                  <c:v>19538</c:v>
                </c:pt>
                <c:pt idx="148">
                  <c:v>19540.5</c:v>
                </c:pt>
                <c:pt idx="149">
                  <c:v>19540.5</c:v>
                </c:pt>
                <c:pt idx="150">
                  <c:v>19577</c:v>
                </c:pt>
                <c:pt idx="151">
                  <c:v>19577</c:v>
                </c:pt>
                <c:pt idx="152">
                  <c:v>19579.5</c:v>
                </c:pt>
                <c:pt idx="153">
                  <c:v>19579.5</c:v>
                </c:pt>
                <c:pt idx="154">
                  <c:v>19606.5</c:v>
                </c:pt>
                <c:pt idx="155">
                  <c:v>19623.5</c:v>
                </c:pt>
                <c:pt idx="156">
                  <c:v>19628.5</c:v>
                </c:pt>
                <c:pt idx="157">
                  <c:v>19628.5</c:v>
                </c:pt>
                <c:pt idx="158">
                  <c:v>19631</c:v>
                </c:pt>
                <c:pt idx="159">
                  <c:v>19638</c:v>
                </c:pt>
                <c:pt idx="160">
                  <c:v>19638</c:v>
                </c:pt>
                <c:pt idx="161">
                  <c:v>19687</c:v>
                </c:pt>
                <c:pt idx="162">
                  <c:v>19687</c:v>
                </c:pt>
                <c:pt idx="163">
                  <c:v>20367</c:v>
                </c:pt>
                <c:pt idx="164">
                  <c:v>20367</c:v>
                </c:pt>
                <c:pt idx="165">
                  <c:v>20433</c:v>
                </c:pt>
                <c:pt idx="166">
                  <c:v>20433</c:v>
                </c:pt>
                <c:pt idx="167">
                  <c:v>20491.5</c:v>
                </c:pt>
                <c:pt idx="168">
                  <c:v>20491.5</c:v>
                </c:pt>
                <c:pt idx="169">
                  <c:v>20491.5</c:v>
                </c:pt>
                <c:pt idx="170">
                  <c:v>20499</c:v>
                </c:pt>
                <c:pt idx="171">
                  <c:v>20506</c:v>
                </c:pt>
                <c:pt idx="172">
                  <c:v>20506</c:v>
                </c:pt>
                <c:pt idx="173">
                  <c:v>20506</c:v>
                </c:pt>
                <c:pt idx="174">
                  <c:v>21278.5</c:v>
                </c:pt>
                <c:pt idx="175">
                  <c:v>21278.5</c:v>
                </c:pt>
                <c:pt idx="176">
                  <c:v>21278.5</c:v>
                </c:pt>
                <c:pt idx="177">
                  <c:v>21279</c:v>
                </c:pt>
                <c:pt idx="178">
                  <c:v>21279</c:v>
                </c:pt>
                <c:pt idx="179">
                  <c:v>21279</c:v>
                </c:pt>
                <c:pt idx="180">
                  <c:v>21323</c:v>
                </c:pt>
                <c:pt idx="181">
                  <c:v>21323</c:v>
                </c:pt>
                <c:pt idx="182">
                  <c:v>21381.5</c:v>
                </c:pt>
                <c:pt idx="183">
                  <c:v>21425.5</c:v>
                </c:pt>
                <c:pt idx="184">
                  <c:v>21428</c:v>
                </c:pt>
                <c:pt idx="185">
                  <c:v>21431</c:v>
                </c:pt>
                <c:pt idx="186">
                  <c:v>22098</c:v>
                </c:pt>
                <c:pt idx="187">
                  <c:v>22168.5</c:v>
                </c:pt>
                <c:pt idx="188">
                  <c:v>22168.5</c:v>
                </c:pt>
                <c:pt idx="189">
                  <c:v>22168.5</c:v>
                </c:pt>
                <c:pt idx="190">
                  <c:v>22186</c:v>
                </c:pt>
                <c:pt idx="191">
                  <c:v>22186</c:v>
                </c:pt>
                <c:pt idx="192">
                  <c:v>22186</c:v>
                </c:pt>
                <c:pt idx="193">
                  <c:v>22220</c:v>
                </c:pt>
                <c:pt idx="194">
                  <c:v>22220</c:v>
                </c:pt>
                <c:pt idx="195">
                  <c:v>22220</c:v>
                </c:pt>
                <c:pt idx="196">
                  <c:v>22220</c:v>
                </c:pt>
                <c:pt idx="197">
                  <c:v>22222.5</c:v>
                </c:pt>
                <c:pt idx="198">
                  <c:v>22227.5</c:v>
                </c:pt>
                <c:pt idx="199">
                  <c:v>22237.5</c:v>
                </c:pt>
                <c:pt idx="200">
                  <c:v>22242</c:v>
                </c:pt>
                <c:pt idx="201">
                  <c:v>22247</c:v>
                </c:pt>
                <c:pt idx="202">
                  <c:v>22249.5</c:v>
                </c:pt>
                <c:pt idx="203">
                  <c:v>22252</c:v>
                </c:pt>
                <c:pt idx="204">
                  <c:v>22254.5</c:v>
                </c:pt>
                <c:pt idx="205">
                  <c:v>22269</c:v>
                </c:pt>
                <c:pt idx="206">
                  <c:v>22269</c:v>
                </c:pt>
                <c:pt idx="207">
                  <c:v>22274</c:v>
                </c:pt>
                <c:pt idx="208">
                  <c:v>22276.5</c:v>
                </c:pt>
                <c:pt idx="209">
                  <c:v>22283.5</c:v>
                </c:pt>
                <c:pt idx="210">
                  <c:v>22286</c:v>
                </c:pt>
                <c:pt idx="211">
                  <c:v>22288.5</c:v>
                </c:pt>
                <c:pt idx="212">
                  <c:v>22291</c:v>
                </c:pt>
                <c:pt idx="213">
                  <c:v>22296</c:v>
                </c:pt>
                <c:pt idx="214">
                  <c:v>22298.5</c:v>
                </c:pt>
                <c:pt idx="215">
                  <c:v>22301</c:v>
                </c:pt>
                <c:pt idx="216">
                  <c:v>22313</c:v>
                </c:pt>
                <c:pt idx="217">
                  <c:v>22318</c:v>
                </c:pt>
                <c:pt idx="218">
                  <c:v>22327.5</c:v>
                </c:pt>
                <c:pt idx="219">
                  <c:v>22330</c:v>
                </c:pt>
                <c:pt idx="220">
                  <c:v>22344.5</c:v>
                </c:pt>
                <c:pt idx="221">
                  <c:v>22352</c:v>
                </c:pt>
                <c:pt idx="222">
                  <c:v>22352</c:v>
                </c:pt>
                <c:pt idx="223">
                  <c:v>22354.5</c:v>
                </c:pt>
                <c:pt idx="224">
                  <c:v>22357</c:v>
                </c:pt>
                <c:pt idx="225">
                  <c:v>22362</c:v>
                </c:pt>
                <c:pt idx="226">
                  <c:v>22366.5</c:v>
                </c:pt>
                <c:pt idx="227">
                  <c:v>22366.5</c:v>
                </c:pt>
                <c:pt idx="228">
                  <c:v>22371.5</c:v>
                </c:pt>
                <c:pt idx="229">
                  <c:v>22374</c:v>
                </c:pt>
                <c:pt idx="230">
                  <c:v>22376.5</c:v>
                </c:pt>
                <c:pt idx="231">
                  <c:v>22388.5</c:v>
                </c:pt>
                <c:pt idx="232">
                  <c:v>22405.5</c:v>
                </c:pt>
                <c:pt idx="233">
                  <c:v>22432.5</c:v>
                </c:pt>
                <c:pt idx="234">
                  <c:v>22437.5</c:v>
                </c:pt>
                <c:pt idx="235">
                  <c:v>22471.5</c:v>
                </c:pt>
                <c:pt idx="236">
                  <c:v>22824.5</c:v>
                </c:pt>
                <c:pt idx="237">
                  <c:v>22939</c:v>
                </c:pt>
                <c:pt idx="238">
                  <c:v>22963.5</c:v>
                </c:pt>
                <c:pt idx="239">
                  <c:v>22968.5</c:v>
                </c:pt>
                <c:pt idx="240">
                  <c:v>22971</c:v>
                </c:pt>
                <c:pt idx="241">
                  <c:v>22995.5</c:v>
                </c:pt>
                <c:pt idx="242">
                  <c:v>23027</c:v>
                </c:pt>
                <c:pt idx="243">
                  <c:v>23041.5</c:v>
                </c:pt>
                <c:pt idx="244">
                  <c:v>23083.5</c:v>
                </c:pt>
                <c:pt idx="245">
                  <c:v>23098</c:v>
                </c:pt>
                <c:pt idx="246">
                  <c:v>23100.5</c:v>
                </c:pt>
                <c:pt idx="247">
                  <c:v>23103</c:v>
                </c:pt>
                <c:pt idx="248">
                  <c:v>23105</c:v>
                </c:pt>
                <c:pt idx="249">
                  <c:v>23105.5</c:v>
                </c:pt>
                <c:pt idx="250">
                  <c:v>23107.5</c:v>
                </c:pt>
                <c:pt idx="251">
                  <c:v>23110</c:v>
                </c:pt>
                <c:pt idx="252">
                  <c:v>23125</c:v>
                </c:pt>
                <c:pt idx="253">
                  <c:v>23127.5</c:v>
                </c:pt>
                <c:pt idx="254">
                  <c:v>23132</c:v>
                </c:pt>
                <c:pt idx="255">
                  <c:v>23139.5</c:v>
                </c:pt>
                <c:pt idx="256">
                  <c:v>23147</c:v>
                </c:pt>
                <c:pt idx="257">
                  <c:v>23154</c:v>
                </c:pt>
                <c:pt idx="258">
                  <c:v>23156.5</c:v>
                </c:pt>
                <c:pt idx="259">
                  <c:v>23159</c:v>
                </c:pt>
                <c:pt idx="260">
                  <c:v>23166.5</c:v>
                </c:pt>
                <c:pt idx="261">
                  <c:v>23169</c:v>
                </c:pt>
                <c:pt idx="262">
                  <c:v>23171</c:v>
                </c:pt>
                <c:pt idx="263">
                  <c:v>23171.5</c:v>
                </c:pt>
                <c:pt idx="264">
                  <c:v>23178.5</c:v>
                </c:pt>
                <c:pt idx="265">
                  <c:v>23178.5</c:v>
                </c:pt>
                <c:pt idx="266">
                  <c:v>23181</c:v>
                </c:pt>
                <c:pt idx="267">
                  <c:v>23181</c:v>
                </c:pt>
                <c:pt idx="268">
                  <c:v>23181</c:v>
                </c:pt>
                <c:pt idx="269">
                  <c:v>23181</c:v>
                </c:pt>
                <c:pt idx="270">
                  <c:v>23181</c:v>
                </c:pt>
                <c:pt idx="271">
                  <c:v>23188.5</c:v>
                </c:pt>
                <c:pt idx="272">
                  <c:v>23193</c:v>
                </c:pt>
                <c:pt idx="273">
                  <c:v>23195.5</c:v>
                </c:pt>
                <c:pt idx="274">
                  <c:v>23198</c:v>
                </c:pt>
                <c:pt idx="275">
                  <c:v>23205.5</c:v>
                </c:pt>
                <c:pt idx="276">
                  <c:v>23210.5</c:v>
                </c:pt>
                <c:pt idx="277">
                  <c:v>23213</c:v>
                </c:pt>
                <c:pt idx="278">
                  <c:v>23227.5</c:v>
                </c:pt>
                <c:pt idx="279">
                  <c:v>23242</c:v>
                </c:pt>
                <c:pt idx="280">
                  <c:v>23261.5</c:v>
                </c:pt>
                <c:pt idx="281">
                  <c:v>23298</c:v>
                </c:pt>
                <c:pt idx="282">
                  <c:v>23300.5</c:v>
                </c:pt>
                <c:pt idx="283">
                  <c:v>23327.5</c:v>
                </c:pt>
                <c:pt idx="284">
                  <c:v>23330</c:v>
                </c:pt>
                <c:pt idx="285">
                  <c:v>23342</c:v>
                </c:pt>
                <c:pt idx="286">
                  <c:v>23342</c:v>
                </c:pt>
                <c:pt idx="287">
                  <c:v>23359</c:v>
                </c:pt>
                <c:pt idx="288">
                  <c:v>23386</c:v>
                </c:pt>
                <c:pt idx="289">
                  <c:v>23386</c:v>
                </c:pt>
                <c:pt idx="290">
                  <c:v>23795</c:v>
                </c:pt>
                <c:pt idx="291">
                  <c:v>23797.5</c:v>
                </c:pt>
                <c:pt idx="292">
                  <c:v>23817</c:v>
                </c:pt>
                <c:pt idx="293">
                  <c:v>23822</c:v>
                </c:pt>
                <c:pt idx="294">
                  <c:v>23831.5</c:v>
                </c:pt>
                <c:pt idx="295">
                  <c:v>23836.5</c:v>
                </c:pt>
                <c:pt idx="296">
                  <c:v>23933</c:v>
                </c:pt>
                <c:pt idx="297">
                  <c:v>23946.5</c:v>
                </c:pt>
                <c:pt idx="298">
                  <c:v>23949</c:v>
                </c:pt>
                <c:pt idx="299">
                  <c:v>23951</c:v>
                </c:pt>
                <c:pt idx="300">
                  <c:v>23953.5</c:v>
                </c:pt>
                <c:pt idx="301">
                  <c:v>23956</c:v>
                </c:pt>
                <c:pt idx="302">
                  <c:v>23961</c:v>
                </c:pt>
                <c:pt idx="303">
                  <c:v>23963.5</c:v>
                </c:pt>
                <c:pt idx="304">
                  <c:v>24041.5</c:v>
                </c:pt>
                <c:pt idx="305">
                  <c:v>24041.5</c:v>
                </c:pt>
                <c:pt idx="306">
                  <c:v>24041.5</c:v>
                </c:pt>
                <c:pt idx="307">
                  <c:v>24041.5</c:v>
                </c:pt>
                <c:pt idx="308">
                  <c:v>24044</c:v>
                </c:pt>
                <c:pt idx="309">
                  <c:v>24044</c:v>
                </c:pt>
                <c:pt idx="310">
                  <c:v>24044</c:v>
                </c:pt>
                <c:pt idx="311">
                  <c:v>24044</c:v>
                </c:pt>
                <c:pt idx="312">
                  <c:v>24044</c:v>
                </c:pt>
                <c:pt idx="313">
                  <c:v>24049</c:v>
                </c:pt>
                <c:pt idx="314">
                  <c:v>24912</c:v>
                </c:pt>
                <c:pt idx="315">
                  <c:v>25709</c:v>
                </c:pt>
                <c:pt idx="316">
                  <c:v>25709</c:v>
                </c:pt>
                <c:pt idx="317">
                  <c:v>25763</c:v>
                </c:pt>
                <c:pt idx="318">
                  <c:v>25904.5</c:v>
                </c:pt>
                <c:pt idx="319">
                  <c:v>26753</c:v>
                </c:pt>
                <c:pt idx="320">
                  <c:v>27408.5</c:v>
                </c:pt>
                <c:pt idx="321">
                  <c:v>27621</c:v>
                </c:pt>
                <c:pt idx="322">
                  <c:v>27713.5</c:v>
                </c:pt>
                <c:pt idx="323">
                  <c:v>27723.5</c:v>
                </c:pt>
                <c:pt idx="324">
                  <c:v>28376.5</c:v>
                </c:pt>
                <c:pt idx="325">
                  <c:v>28467</c:v>
                </c:pt>
                <c:pt idx="326">
                  <c:v>28467</c:v>
                </c:pt>
                <c:pt idx="327">
                  <c:v>28467</c:v>
                </c:pt>
                <c:pt idx="328">
                  <c:v>28471</c:v>
                </c:pt>
                <c:pt idx="329">
                  <c:v>28594</c:v>
                </c:pt>
                <c:pt idx="330">
                  <c:v>28611</c:v>
                </c:pt>
                <c:pt idx="331">
                  <c:v>29313</c:v>
                </c:pt>
                <c:pt idx="332">
                  <c:v>29330</c:v>
                </c:pt>
                <c:pt idx="333">
                  <c:v>29354.5</c:v>
                </c:pt>
                <c:pt idx="334">
                  <c:v>29442.5</c:v>
                </c:pt>
                <c:pt idx="335">
                  <c:v>29442.5</c:v>
                </c:pt>
                <c:pt idx="336">
                  <c:v>29447.5</c:v>
                </c:pt>
                <c:pt idx="337">
                  <c:v>29487</c:v>
                </c:pt>
                <c:pt idx="338">
                  <c:v>30129.5</c:v>
                </c:pt>
                <c:pt idx="339">
                  <c:v>30232</c:v>
                </c:pt>
                <c:pt idx="340">
                  <c:v>30237</c:v>
                </c:pt>
                <c:pt idx="341">
                  <c:v>30239</c:v>
                </c:pt>
                <c:pt idx="342">
                  <c:v>30351</c:v>
                </c:pt>
                <c:pt idx="343">
                  <c:v>30915.5</c:v>
                </c:pt>
                <c:pt idx="344">
                  <c:v>31063.5</c:v>
                </c:pt>
                <c:pt idx="345">
                  <c:v>31066</c:v>
                </c:pt>
                <c:pt idx="346">
                  <c:v>31085.5</c:v>
                </c:pt>
                <c:pt idx="347">
                  <c:v>31095.5</c:v>
                </c:pt>
                <c:pt idx="348">
                  <c:v>31100.5</c:v>
                </c:pt>
                <c:pt idx="349">
                  <c:v>31161.5</c:v>
                </c:pt>
                <c:pt idx="350">
                  <c:v>31163.5</c:v>
                </c:pt>
                <c:pt idx="351">
                  <c:v>31164</c:v>
                </c:pt>
                <c:pt idx="352">
                  <c:v>31166</c:v>
                </c:pt>
                <c:pt idx="353">
                  <c:v>31166.5</c:v>
                </c:pt>
                <c:pt idx="354">
                  <c:v>31195.5</c:v>
                </c:pt>
                <c:pt idx="355">
                  <c:v>31234.5</c:v>
                </c:pt>
                <c:pt idx="356">
                  <c:v>31264</c:v>
                </c:pt>
                <c:pt idx="357">
                  <c:v>31738</c:v>
                </c:pt>
                <c:pt idx="358">
                  <c:v>31755</c:v>
                </c:pt>
                <c:pt idx="359">
                  <c:v>31782</c:v>
                </c:pt>
                <c:pt idx="360">
                  <c:v>31837</c:v>
                </c:pt>
                <c:pt idx="361">
                  <c:v>31906.5</c:v>
                </c:pt>
                <c:pt idx="362">
                  <c:v>31941.5</c:v>
                </c:pt>
                <c:pt idx="363">
                  <c:v>31961</c:v>
                </c:pt>
                <c:pt idx="364">
                  <c:v>31992.5</c:v>
                </c:pt>
                <c:pt idx="365">
                  <c:v>32005</c:v>
                </c:pt>
                <c:pt idx="366">
                  <c:v>32005.5</c:v>
                </c:pt>
                <c:pt idx="367">
                  <c:v>32008</c:v>
                </c:pt>
                <c:pt idx="368">
                  <c:v>32080.5</c:v>
                </c:pt>
                <c:pt idx="369">
                  <c:v>33021</c:v>
                </c:pt>
                <c:pt idx="370">
                  <c:v>33034</c:v>
                </c:pt>
                <c:pt idx="371">
                  <c:v>33092.5</c:v>
                </c:pt>
                <c:pt idx="372">
                  <c:v>33191</c:v>
                </c:pt>
                <c:pt idx="373">
                  <c:v>33705</c:v>
                </c:pt>
                <c:pt idx="374">
                  <c:v>33744</c:v>
                </c:pt>
                <c:pt idx="375">
                  <c:v>33775</c:v>
                </c:pt>
                <c:pt idx="376">
                  <c:v>33777.5</c:v>
                </c:pt>
                <c:pt idx="377">
                  <c:v>33789.5</c:v>
                </c:pt>
                <c:pt idx="378">
                  <c:v>33792</c:v>
                </c:pt>
                <c:pt idx="379">
                  <c:v>33836</c:v>
                </c:pt>
                <c:pt idx="380">
                  <c:v>33838.5</c:v>
                </c:pt>
                <c:pt idx="381">
                  <c:v>33863</c:v>
                </c:pt>
                <c:pt idx="382">
                  <c:v>33863</c:v>
                </c:pt>
                <c:pt idx="383">
                  <c:v>33865.5</c:v>
                </c:pt>
                <c:pt idx="384">
                  <c:v>33865.5</c:v>
                </c:pt>
                <c:pt idx="385">
                  <c:v>33865.5</c:v>
                </c:pt>
                <c:pt idx="386">
                  <c:v>33865.5</c:v>
                </c:pt>
                <c:pt idx="387">
                  <c:v>33865.5</c:v>
                </c:pt>
                <c:pt idx="388">
                  <c:v>33868</c:v>
                </c:pt>
                <c:pt idx="389">
                  <c:v>33868</c:v>
                </c:pt>
                <c:pt idx="390">
                  <c:v>33868</c:v>
                </c:pt>
                <c:pt idx="391">
                  <c:v>33868</c:v>
                </c:pt>
                <c:pt idx="392">
                  <c:v>33893</c:v>
                </c:pt>
                <c:pt idx="393">
                  <c:v>33904.5</c:v>
                </c:pt>
                <c:pt idx="394">
                  <c:v>33907</c:v>
                </c:pt>
                <c:pt idx="395">
                  <c:v>33925.5</c:v>
                </c:pt>
                <c:pt idx="396">
                  <c:v>34543</c:v>
                </c:pt>
                <c:pt idx="397">
                  <c:v>34601.5</c:v>
                </c:pt>
                <c:pt idx="398">
                  <c:v>34601.5</c:v>
                </c:pt>
                <c:pt idx="399">
                  <c:v>34601.5</c:v>
                </c:pt>
                <c:pt idx="400">
                  <c:v>34641.5</c:v>
                </c:pt>
                <c:pt idx="401">
                  <c:v>34651</c:v>
                </c:pt>
                <c:pt idx="402">
                  <c:v>34662.5</c:v>
                </c:pt>
                <c:pt idx="403">
                  <c:v>34670</c:v>
                </c:pt>
                <c:pt idx="404">
                  <c:v>34733.5</c:v>
                </c:pt>
                <c:pt idx="405">
                  <c:v>34736</c:v>
                </c:pt>
                <c:pt idx="406">
                  <c:v>34736</c:v>
                </c:pt>
                <c:pt idx="407">
                  <c:v>34762.5</c:v>
                </c:pt>
                <c:pt idx="408">
                  <c:v>34765</c:v>
                </c:pt>
                <c:pt idx="409">
                  <c:v>34800</c:v>
                </c:pt>
                <c:pt idx="410">
                  <c:v>34809</c:v>
                </c:pt>
                <c:pt idx="411">
                  <c:v>34811.5</c:v>
                </c:pt>
                <c:pt idx="412">
                  <c:v>35428</c:v>
                </c:pt>
                <c:pt idx="413">
                  <c:v>35536</c:v>
                </c:pt>
                <c:pt idx="414">
                  <c:v>35542.5</c:v>
                </c:pt>
                <c:pt idx="415">
                  <c:v>35562</c:v>
                </c:pt>
                <c:pt idx="416">
                  <c:v>35572</c:v>
                </c:pt>
                <c:pt idx="417">
                  <c:v>35574.5</c:v>
                </c:pt>
                <c:pt idx="418">
                  <c:v>35682</c:v>
                </c:pt>
                <c:pt idx="419">
                  <c:v>35682</c:v>
                </c:pt>
                <c:pt idx="420">
                  <c:v>35682</c:v>
                </c:pt>
                <c:pt idx="421">
                  <c:v>36321</c:v>
                </c:pt>
                <c:pt idx="422">
                  <c:v>36442.5</c:v>
                </c:pt>
                <c:pt idx="423">
                  <c:v>36507</c:v>
                </c:pt>
                <c:pt idx="424">
                  <c:v>36630.5</c:v>
                </c:pt>
                <c:pt idx="425">
                  <c:v>36630.5</c:v>
                </c:pt>
                <c:pt idx="426">
                  <c:v>36630.5</c:v>
                </c:pt>
                <c:pt idx="427">
                  <c:v>37417</c:v>
                </c:pt>
                <c:pt idx="428">
                  <c:v>38216</c:v>
                </c:pt>
                <c:pt idx="429">
                  <c:v>38438</c:v>
                </c:pt>
                <c:pt idx="430">
                  <c:v>39128</c:v>
                </c:pt>
                <c:pt idx="431">
                  <c:v>39198</c:v>
                </c:pt>
                <c:pt idx="432">
                  <c:v>39934</c:v>
                </c:pt>
                <c:pt idx="433">
                  <c:v>40014.5</c:v>
                </c:pt>
                <c:pt idx="434">
                  <c:v>40810</c:v>
                </c:pt>
                <c:pt idx="435">
                  <c:v>40970.5</c:v>
                </c:pt>
                <c:pt idx="436">
                  <c:v>41015</c:v>
                </c:pt>
                <c:pt idx="437">
                  <c:v>41137</c:v>
                </c:pt>
                <c:pt idx="438">
                  <c:v>41651.5</c:v>
                </c:pt>
                <c:pt idx="439">
                  <c:v>41766</c:v>
                </c:pt>
                <c:pt idx="440">
                  <c:v>41927</c:v>
                </c:pt>
                <c:pt idx="441">
                  <c:v>41971</c:v>
                </c:pt>
                <c:pt idx="442">
                  <c:v>42682</c:v>
                </c:pt>
                <c:pt idx="443">
                  <c:v>42717.5</c:v>
                </c:pt>
                <c:pt idx="444">
                  <c:v>42717.5</c:v>
                </c:pt>
                <c:pt idx="445">
                  <c:v>42717.5</c:v>
                </c:pt>
                <c:pt idx="446">
                  <c:v>42790</c:v>
                </c:pt>
                <c:pt idx="447">
                  <c:v>43533</c:v>
                </c:pt>
                <c:pt idx="448">
                  <c:v>43533</c:v>
                </c:pt>
                <c:pt idx="449">
                  <c:v>43618.5</c:v>
                </c:pt>
                <c:pt idx="450">
                  <c:v>43665</c:v>
                </c:pt>
                <c:pt idx="451">
                  <c:v>43702</c:v>
                </c:pt>
                <c:pt idx="452">
                  <c:v>43709</c:v>
                </c:pt>
                <c:pt idx="453">
                  <c:v>43822</c:v>
                </c:pt>
                <c:pt idx="454">
                  <c:v>44417</c:v>
                </c:pt>
                <c:pt idx="455">
                  <c:v>44497.5</c:v>
                </c:pt>
                <c:pt idx="456">
                  <c:v>44530.5</c:v>
                </c:pt>
                <c:pt idx="457">
                  <c:v>44584</c:v>
                </c:pt>
                <c:pt idx="458">
                  <c:v>44636</c:v>
                </c:pt>
              </c:numCache>
            </c:numRef>
          </c:xVal>
          <c:yVal>
            <c:numRef>
              <c:f>'Active 1'!$AB$21:$AB$479</c:f>
              <c:numCache>
                <c:formatCode>General</c:formatCode>
                <c:ptCount val="459"/>
                <c:pt idx="0">
                  <c:v>2.280925486389869E-3</c:v>
                </c:pt>
                <c:pt idx="1">
                  <c:v>8.8214913128018581E-3</c:v>
                </c:pt>
                <c:pt idx="2">
                  <c:v>9.1599298092373618E-3</c:v>
                </c:pt>
                <c:pt idx="3">
                  <c:v>9.3742412806010877E-3</c:v>
                </c:pt>
                <c:pt idx="4">
                  <c:v>1.0919184834495391E-2</c:v>
                </c:pt>
                <c:pt idx="5">
                  <c:v>5.4777804048990221E-3</c:v>
                </c:pt>
                <c:pt idx="6">
                  <c:v>9.3496474018276467E-3</c:v>
                </c:pt>
                <c:pt idx="7">
                  <c:v>5.0029244283259153E-3</c:v>
                </c:pt>
                <c:pt idx="8">
                  <c:v>2.0740400393778804E-3</c:v>
                </c:pt>
                <c:pt idx="9">
                  <c:v>9.5821127302128974E-3</c:v>
                </c:pt>
                <c:pt idx="10">
                  <c:v>1.060623866839816E-2</c:v>
                </c:pt>
                <c:pt idx="11">
                  <c:v>7.7156764002765622E-3</c:v>
                </c:pt>
                <c:pt idx="12">
                  <c:v>6.9376284393120498E-3</c:v>
                </c:pt>
                <c:pt idx="13">
                  <c:v>-3.9024666135839929E-3</c:v>
                </c:pt>
                <c:pt idx="14">
                  <c:v>-6.0237389662740459E-3</c:v>
                </c:pt>
                <c:pt idx="15">
                  <c:v>-7.4765994708645284E-3</c:v>
                </c:pt>
                <c:pt idx="16">
                  <c:v>-1.5401910327635248E-2</c:v>
                </c:pt>
                <c:pt idx="17">
                  <c:v>1.4121937716374393E-2</c:v>
                </c:pt>
                <c:pt idx="18">
                  <c:v>-1.8647266316751017E-3</c:v>
                </c:pt>
                <c:pt idx="19">
                  <c:v>-3.8589483464782394E-3</c:v>
                </c:pt>
                <c:pt idx="20">
                  <c:v>-1.3354783717386323E-2</c:v>
                </c:pt>
                <c:pt idx="21">
                  <c:v>-3.8057742444309759E-3</c:v>
                </c:pt>
                <c:pt idx="22">
                  <c:v>-1.0466534186775178E-2</c:v>
                </c:pt>
                <c:pt idx="23">
                  <c:v>-1.7803375698873178E-3</c:v>
                </c:pt>
                <c:pt idx="24">
                  <c:v>-9.277464343559149E-3</c:v>
                </c:pt>
                <c:pt idx="25">
                  <c:v>-1.9904119826169651E-2</c:v>
                </c:pt>
                <c:pt idx="26">
                  <c:v>-9.8340271389084598E-3</c:v>
                </c:pt>
                <c:pt idx="27">
                  <c:v>-1.7818978279257634E-2</c:v>
                </c:pt>
                <c:pt idx="28">
                  <c:v>-3.7996242719352223E-3</c:v>
                </c:pt>
                <c:pt idx="29">
                  <c:v>-2.0242233525289796E-2</c:v>
                </c:pt>
                <c:pt idx="30">
                  <c:v>-1.669245283512125E-2</c:v>
                </c:pt>
                <c:pt idx="31">
                  <c:v>-4.9785106481186545E-3</c:v>
                </c:pt>
                <c:pt idx="32">
                  <c:v>-7.941531946722459E-3</c:v>
                </c:pt>
                <c:pt idx="33">
                  <c:v>-1.1442539085922993E-2</c:v>
                </c:pt>
                <c:pt idx="34">
                  <c:v>-2.2961041872852739E-2</c:v>
                </c:pt>
                <c:pt idx="35">
                  <c:v>-9.6668547169861049E-3</c:v>
                </c:pt>
                <c:pt idx="36">
                  <c:v>-8.9855738931061829E-3</c:v>
                </c:pt>
                <c:pt idx="37">
                  <c:v>-8.186510357688942E-3</c:v>
                </c:pt>
                <c:pt idx="38">
                  <c:v>-8.0874485891831785E-3</c:v>
                </c:pt>
                <c:pt idx="39">
                  <c:v>-3.0613875578121293E-2</c:v>
                </c:pt>
                <c:pt idx="40">
                  <c:v>-2.8115420901747311E-2</c:v>
                </c:pt>
                <c:pt idx="41">
                  <c:v>-1.1970197089181719E-2</c:v>
                </c:pt>
                <c:pt idx="42">
                  <c:v>-5.6109416411707011E-3</c:v>
                </c:pt>
                <c:pt idx="43">
                  <c:v>-3.6109416407632475E-3</c:v>
                </c:pt>
                <c:pt idx="44">
                  <c:v>-2.1129766722049331E-3</c:v>
                </c:pt>
                <c:pt idx="45">
                  <c:v>-1.1613383882563097E-2</c:v>
                </c:pt>
                <c:pt idx="46">
                  <c:v>-1.1615013457740776E-2</c:v>
                </c:pt>
                <c:pt idx="47">
                  <c:v>-1.6129320330442967E-2</c:v>
                </c:pt>
                <c:pt idx="48">
                  <c:v>-6.7350672609514176E-3</c:v>
                </c:pt>
                <c:pt idx="49">
                  <c:v>-6.3367117726710054E-3</c:v>
                </c:pt>
                <c:pt idx="50">
                  <c:v>-6.4387690109384277E-3</c:v>
                </c:pt>
                <c:pt idx="51">
                  <c:v>-6.2408280122756288E-3</c:v>
                </c:pt>
                <c:pt idx="52">
                  <c:v>-7.4449512992116954E-3</c:v>
                </c:pt>
                <c:pt idx="53">
                  <c:v>-1.1645364012325216E-2</c:v>
                </c:pt>
                <c:pt idx="54">
                  <c:v>-2.4653633143772058E-2</c:v>
                </c:pt>
                <c:pt idx="55">
                  <c:v>-1.2671924508819585E-2</c:v>
                </c:pt>
                <c:pt idx="56">
                  <c:v>-1.7185732622817099E-2</c:v>
                </c:pt>
                <c:pt idx="57">
                  <c:v>-8.6979304193190721E-3</c:v>
                </c:pt>
                <c:pt idx="58">
                  <c:v>-4.7021502990116093E-3</c:v>
                </c:pt>
                <c:pt idx="59">
                  <c:v>-1.5716550646428011E-2</c:v>
                </c:pt>
                <c:pt idx="60">
                  <c:v>-5.716550644390743E-3</c:v>
                </c:pt>
                <c:pt idx="61">
                  <c:v>-6.7191003466843813E-3</c:v>
                </c:pt>
                <c:pt idx="62">
                  <c:v>-1.8720801555885416E-2</c:v>
                </c:pt>
                <c:pt idx="63">
                  <c:v>-1.3320801554057696E-2</c:v>
                </c:pt>
                <c:pt idx="64">
                  <c:v>-1.1725059514373928E-2</c:v>
                </c:pt>
                <c:pt idx="65">
                  <c:v>1.2457993614290661E-3</c:v>
                </c:pt>
                <c:pt idx="66">
                  <c:v>-2.9768893468377688E-2</c:v>
                </c:pt>
                <c:pt idx="67">
                  <c:v>-2.8768893464535983E-2</c:v>
                </c:pt>
                <c:pt idx="68">
                  <c:v>-2.6768893464128529E-2</c:v>
                </c:pt>
                <c:pt idx="69">
                  <c:v>-2.6768893464128529E-2</c:v>
                </c:pt>
                <c:pt idx="70">
                  <c:v>-2.4768893463721076E-2</c:v>
                </c:pt>
                <c:pt idx="71">
                  <c:v>-2.4768893463721076E-2</c:v>
                </c:pt>
                <c:pt idx="72">
                  <c:v>-2.2768893463313622E-2</c:v>
                </c:pt>
                <c:pt idx="73">
                  <c:v>-2.2768893463313622E-2</c:v>
                </c:pt>
                <c:pt idx="74">
                  <c:v>9.9665801930299142E-3</c:v>
                </c:pt>
                <c:pt idx="75">
                  <c:v>2.9611397748002394E-3</c:v>
                </c:pt>
                <c:pt idx="76">
                  <c:v>-1.5601452537125776E-3</c:v>
                </c:pt>
                <c:pt idx="77">
                  <c:v>4.3985474669487601E-4</c:v>
                </c:pt>
                <c:pt idx="78">
                  <c:v>-1.9614104045547254E-2</c:v>
                </c:pt>
                <c:pt idx="79">
                  <c:v>-2.1657534821424254E-2</c:v>
                </c:pt>
                <c:pt idx="80">
                  <c:v>-1.5179411083416527E-2</c:v>
                </c:pt>
                <c:pt idx="81">
                  <c:v>-8.7070486599717042E-3</c:v>
                </c:pt>
                <c:pt idx="82">
                  <c:v>-8.7263252383482232E-3</c:v>
                </c:pt>
                <c:pt idx="83">
                  <c:v>-1.1047647860426307E-2</c:v>
                </c:pt>
                <c:pt idx="84">
                  <c:v>-5.5509601848116041E-3</c:v>
                </c:pt>
                <c:pt idx="85">
                  <c:v>6.9430731816479338E-3</c:v>
                </c:pt>
                <c:pt idx="86">
                  <c:v>-1.7557590130207162E-2</c:v>
                </c:pt>
                <c:pt idx="87">
                  <c:v>-4.457087115662467E-2</c:v>
                </c:pt>
                <c:pt idx="88">
                  <c:v>-8.1788108378913343E-3</c:v>
                </c:pt>
                <c:pt idx="89">
                  <c:v>-2.1788108439449311E-3</c:v>
                </c:pt>
                <c:pt idx="90">
                  <c:v>-1.1788108401032255E-3</c:v>
                </c:pt>
                <c:pt idx="91">
                  <c:v>-6.9573560118914302E-4</c:v>
                </c:pt>
                <c:pt idx="92">
                  <c:v>-1.5199125836678457E-2</c:v>
                </c:pt>
                <c:pt idx="93">
                  <c:v>-1.8208627883771644E-2</c:v>
                </c:pt>
                <c:pt idx="94">
                  <c:v>-1.7208627887205896E-2</c:v>
                </c:pt>
                <c:pt idx="95">
                  <c:v>-8.3086278864841212E-3</c:v>
                </c:pt>
                <c:pt idx="96">
                  <c:v>-7.9086278820370559E-3</c:v>
                </c:pt>
                <c:pt idx="97">
                  <c:v>-7.6086278823397357E-3</c:v>
                </c:pt>
                <c:pt idx="98">
                  <c:v>-9.9966801390461019E-3</c:v>
                </c:pt>
                <c:pt idx="99">
                  <c:v>-5.7200713681288123E-3</c:v>
                </c:pt>
                <c:pt idx="100">
                  <c:v>-5.7503600212756023E-3</c:v>
                </c:pt>
                <c:pt idx="101">
                  <c:v>-2.3285724629387758E-2</c:v>
                </c:pt>
                <c:pt idx="102">
                  <c:v>-7.7328521654733973E-3</c:v>
                </c:pt>
                <c:pt idx="103">
                  <c:v>-7.3328521683022896E-3</c:v>
                </c:pt>
                <c:pt idx="104">
                  <c:v>-8.4955419867912413E-3</c:v>
                </c:pt>
                <c:pt idx="105">
                  <c:v>-5.7955419895153598E-3</c:v>
                </c:pt>
                <c:pt idx="106">
                  <c:v>-8.5279359047763098E-3</c:v>
                </c:pt>
                <c:pt idx="107">
                  <c:v>-8.2725023059866537E-3</c:v>
                </c:pt>
                <c:pt idx="108">
                  <c:v>-7.872502308815546E-3</c:v>
                </c:pt>
                <c:pt idx="109">
                  <c:v>-1.3981807418524575E-2</c:v>
                </c:pt>
                <c:pt idx="110">
                  <c:v>-9.6827519542992957E-3</c:v>
                </c:pt>
                <c:pt idx="111">
                  <c:v>6.8031629290251916E-3</c:v>
                </c:pt>
                <c:pt idx="112">
                  <c:v>-9.7241132893136351E-3</c:v>
                </c:pt>
                <c:pt idx="113">
                  <c:v>-2.0260888592333715E-2</c:v>
                </c:pt>
                <c:pt idx="114">
                  <c:v>-9.4415843114344783E-3</c:v>
                </c:pt>
                <c:pt idx="115">
                  <c:v>-6.4812861802146238E-3</c:v>
                </c:pt>
                <c:pt idx="116">
                  <c:v>-6.2812861852670487E-3</c:v>
                </c:pt>
                <c:pt idx="117">
                  <c:v>-5.7812861833461959E-3</c:v>
                </c:pt>
                <c:pt idx="118">
                  <c:v>-6.0917399203691547E-3</c:v>
                </c:pt>
                <c:pt idx="119">
                  <c:v>-5.9917399156194096E-3</c:v>
                </c:pt>
                <c:pt idx="120">
                  <c:v>-5.7917399206718345E-3</c:v>
                </c:pt>
                <c:pt idx="121">
                  <c:v>-7.3063869855676256E-3</c:v>
                </c:pt>
                <c:pt idx="122">
                  <c:v>-6.6063869886991977E-3</c:v>
                </c:pt>
                <c:pt idx="123">
                  <c:v>-1.0211621429990381E-2</c:v>
                </c:pt>
                <c:pt idx="124">
                  <c:v>-8.9116214337273125E-3</c:v>
                </c:pt>
                <c:pt idx="125">
                  <c:v>-1.1289297349074356E-2</c:v>
                </c:pt>
                <c:pt idx="126">
                  <c:v>-7.4935070453211322E-3</c:v>
                </c:pt>
                <c:pt idx="127">
                  <c:v>-6.7935070411767468E-3</c:v>
                </c:pt>
                <c:pt idx="128">
                  <c:v>-1.3987707534820343E-3</c:v>
                </c:pt>
                <c:pt idx="129">
                  <c:v>-5.9877075186386131E-4</c:v>
                </c:pt>
                <c:pt idx="130">
                  <c:v>-7.3040362268547432E-3</c:v>
                </c:pt>
                <c:pt idx="131">
                  <c:v>-5.4040362239210771E-3</c:v>
                </c:pt>
                <c:pt idx="132">
                  <c:v>-5.9093034582331644E-3</c:v>
                </c:pt>
                <c:pt idx="133">
                  <c:v>-4.0093034552994983E-3</c:v>
                </c:pt>
                <c:pt idx="134">
                  <c:v>-3.3251157394832698E-3</c:v>
                </c:pt>
                <c:pt idx="135">
                  <c:v>-6.3927597092827554E-3</c:v>
                </c:pt>
                <c:pt idx="136">
                  <c:v>-6.4543115341860607E-3</c:v>
                </c:pt>
                <c:pt idx="137">
                  <c:v>-6.1543115344887406E-3</c:v>
                </c:pt>
                <c:pt idx="138">
                  <c:v>-6.1543115344887406E-3</c:v>
                </c:pt>
                <c:pt idx="139">
                  <c:v>-6.1543115344887406E-3</c:v>
                </c:pt>
                <c:pt idx="140">
                  <c:v>-5.4543115376203127E-3</c:v>
                </c:pt>
                <c:pt idx="141">
                  <c:v>-1.3464947884694531E-2</c:v>
                </c:pt>
                <c:pt idx="142">
                  <c:v>-8.4649478873138756E-3</c:v>
                </c:pt>
                <c:pt idx="143">
                  <c:v>-3.5011642442705077E-3</c:v>
                </c:pt>
                <c:pt idx="144">
                  <c:v>-4.4626616021075372E-3</c:v>
                </c:pt>
                <c:pt idx="145">
                  <c:v>-2.362661604226296E-3</c:v>
                </c:pt>
                <c:pt idx="146">
                  <c:v>-4.398830529485212E-3</c:v>
                </c:pt>
                <c:pt idx="147">
                  <c:v>-3.7988305300905717E-3</c:v>
                </c:pt>
                <c:pt idx="148">
                  <c:v>-3.0046978067815588E-3</c:v>
                </c:pt>
                <c:pt idx="149">
                  <c:v>-2.9046978093077713E-3</c:v>
                </c:pt>
                <c:pt idx="150">
                  <c:v>-2.590560845560308E-3</c:v>
                </c:pt>
                <c:pt idx="151">
                  <c:v>-7.9056084737638699E-4</c:v>
                </c:pt>
                <c:pt idx="152">
                  <c:v>-6.8964556235483199E-3</c:v>
                </c:pt>
                <c:pt idx="153">
                  <c:v>-3.8964556192991606E-3</c:v>
                </c:pt>
                <c:pt idx="154">
                  <c:v>1.3976843835923625E-4</c:v>
                </c:pt>
                <c:pt idx="155">
                  <c:v>-3.4004922666653892E-3</c:v>
                </c:pt>
                <c:pt idx="156">
                  <c:v>1.0087650841611451E-2</c:v>
                </c:pt>
                <c:pt idx="157">
                  <c:v>1.3087650838584652E-2</c:v>
                </c:pt>
                <c:pt idx="158">
                  <c:v>-2.4182802532319997E-3</c:v>
                </c:pt>
                <c:pt idx="159">
                  <c:v>-2.934896692232597E-3</c:v>
                </c:pt>
                <c:pt idx="160">
                  <c:v>-2.4348966903117442E-3</c:v>
                </c:pt>
                <c:pt idx="161">
                  <c:v>-3.3515987068440944E-3</c:v>
                </c:pt>
                <c:pt idx="162">
                  <c:v>-3.0515987071467743E-3</c:v>
                </c:pt>
                <c:pt idx="163">
                  <c:v>5.8955993908302307E-5</c:v>
                </c:pt>
                <c:pt idx="164">
                  <c:v>1.5895599138208982E-4</c:v>
                </c:pt>
                <c:pt idx="165">
                  <c:v>8.8037095470588911E-5</c:v>
                </c:pt>
                <c:pt idx="166">
                  <c:v>1.5880370939571897E-3</c:v>
                </c:pt>
                <c:pt idx="167">
                  <c:v>1.835513700925745E-3</c:v>
                </c:pt>
                <c:pt idx="168">
                  <c:v>3.0355136997150256E-3</c:v>
                </c:pt>
                <c:pt idx="169">
                  <c:v>4.0355137035567312E-3</c:v>
                </c:pt>
                <c:pt idx="170">
                  <c:v>6.4158896198004689E-3</c:v>
                </c:pt>
                <c:pt idx="171">
                  <c:v>1.9975594930790874E-3</c:v>
                </c:pt>
                <c:pt idx="172">
                  <c:v>2.6975594899475153E-3</c:v>
                </c:pt>
                <c:pt idx="173">
                  <c:v>2.9975594896448354E-3</c:v>
                </c:pt>
                <c:pt idx="174">
                  <c:v>4.5897809893391261E-3</c:v>
                </c:pt>
                <c:pt idx="175">
                  <c:v>4.8897809890364463E-3</c:v>
                </c:pt>
                <c:pt idx="176">
                  <c:v>6.9897809869176875E-3</c:v>
                </c:pt>
                <c:pt idx="177">
                  <c:v>4.7883622277771903E-3</c:v>
                </c:pt>
                <c:pt idx="178">
                  <c:v>4.9883622227247654E-3</c:v>
                </c:pt>
                <c:pt idx="179">
                  <c:v>6.3883622237375787E-3</c:v>
                </c:pt>
                <c:pt idx="180">
                  <c:v>5.0632349865769866E-3</c:v>
                </c:pt>
                <c:pt idx="181">
                  <c:v>5.0632349865769866E-3</c:v>
                </c:pt>
                <c:pt idx="182">
                  <c:v>-4.5039729612468826E-3</c:v>
                </c:pt>
                <c:pt idx="183">
                  <c:v>1.3696277888709807E-3</c:v>
                </c:pt>
                <c:pt idx="184">
                  <c:v>-3.1375703740520317E-3</c:v>
                </c:pt>
                <c:pt idx="185">
                  <c:v>-1.4621050634244792E-4</c:v>
                </c:pt>
                <c:pt idx="186">
                  <c:v>3.1869779566913697E-2</c:v>
                </c:pt>
                <c:pt idx="187">
                  <c:v>3.7527431360721564E-3</c:v>
                </c:pt>
                <c:pt idx="188">
                  <c:v>6.1527431336507177E-3</c:v>
                </c:pt>
                <c:pt idx="189">
                  <c:v>7.7527431368870636E-3</c:v>
                </c:pt>
                <c:pt idx="190">
                  <c:v>6.9986516744582061E-3</c:v>
                </c:pt>
                <c:pt idx="191">
                  <c:v>7.1986516766817388E-3</c:v>
                </c:pt>
                <c:pt idx="192">
                  <c:v>7.9986516782999117E-3</c:v>
                </c:pt>
                <c:pt idx="193">
                  <c:v>6.0933127562730199E-3</c:v>
                </c:pt>
                <c:pt idx="194">
                  <c:v>7.4933127572858332E-3</c:v>
                </c:pt>
                <c:pt idx="195">
                  <c:v>7.5933127547596208E-3</c:v>
                </c:pt>
                <c:pt idx="196">
                  <c:v>8.4933127538515812E-3</c:v>
                </c:pt>
                <c:pt idx="197">
                  <c:v>8.9855543809275462E-3</c:v>
                </c:pt>
                <c:pt idx="198">
                  <c:v>1.1970032339909717E-2</c:v>
                </c:pt>
                <c:pt idx="199">
                  <c:v>2.09389671089181E-2</c:v>
                </c:pt>
                <c:pt idx="200">
                  <c:v>1.0424978544360766E-2</c:v>
                </c:pt>
                <c:pt idx="201">
                  <c:v>9.4094290033613914E-3</c:v>
                </c:pt>
                <c:pt idx="202">
                  <c:v>1.8901651590748331E-2</c:v>
                </c:pt>
                <c:pt idx="203">
                  <c:v>5.393872414320447E-3</c:v>
                </c:pt>
                <c:pt idx="204">
                  <c:v>4.5860914744386139E-3</c:v>
                </c:pt>
                <c:pt idx="205">
                  <c:v>7.8409272615921344E-3</c:v>
                </c:pt>
                <c:pt idx="206">
                  <c:v>8.3409272635129872E-3</c:v>
                </c:pt>
                <c:pt idx="207">
                  <c:v>1.4325339644532545E-2</c:v>
                </c:pt>
                <c:pt idx="208">
                  <c:v>8.8175431946169863E-3</c:v>
                </c:pt>
                <c:pt idx="209">
                  <c:v>1.4795703743102323E-2</c:v>
                </c:pt>
                <c:pt idx="210">
                  <c:v>1.7287900596301628E-2</c:v>
                </c:pt>
                <c:pt idx="211">
                  <c:v>1.6780095682484675E-2</c:v>
                </c:pt>
                <c:pt idx="212">
                  <c:v>1.2272289005085729E-2</c:v>
                </c:pt>
                <c:pt idx="213">
                  <c:v>7.2566703700774199E-3</c:v>
                </c:pt>
                <c:pt idx="214">
                  <c:v>4.9488583997322338E-3</c:v>
                </c:pt>
                <c:pt idx="215">
                  <c:v>3.2410446732905468E-3</c:v>
                </c:pt>
                <c:pt idx="216">
                  <c:v>8.203514243621049E-3</c:v>
                </c:pt>
                <c:pt idx="217">
                  <c:v>1.3187864578673256E-2</c:v>
                </c:pt>
                <c:pt idx="218">
                  <c:v>1.5658110791063357E-2</c:v>
                </c:pt>
                <c:pt idx="219">
                  <c:v>1.1150276607221815E-2</c:v>
                </c:pt>
                <c:pt idx="220">
                  <c:v>1.2604803629907679E-2</c:v>
                </c:pt>
                <c:pt idx="221">
                  <c:v>5.081259852683373E-3</c:v>
                </c:pt>
                <c:pt idx="222">
                  <c:v>6.7812598533935065E-3</c:v>
                </c:pt>
                <c:pt idx="223">
                  <c:v>7.5734083987884088E-3</c:v>
                </c:pt>
                <c:pt idx="224">
                  <c:v>1.7065555187190426E-2</c:v>
                </c:pt>
                <c:pt idx="225">
                  <c:v>1.7049843475460347E-2</c:v>
                </c:pt>
                <c:pt idx="226">
                  <c:v>8.1356969069732304E-3</c:v>
                </c:pt>
                <c:pt idx="227">
                  <c:v>8.3356969091967631E-3</c:v>
                </c:pt>
                <c:pt idx="228">
                  <c:v>8.8199717950816908E-3</c:v>
                </c:pt>
                <c:pt idx="229">
                  <c:v>6.0121065945254321E-3</c:v>
                </c:pt>
                <c:pt idx="230">
                  <c:v>5.5042396240309044E-3</c:v>
                </c:pt>
                <c:pt idx="231">
                  <c:v>7.4664536666706471E-3</c:v>
                </c:pt>
                <c:pt idx="232">
                  <c:v>1.1412854039539164E-2</c:v>
                </c:pt>
                <c:pt idx="233">
                  <c:v>1.1327557666894902E-2</c:v>
                </c:pt>
                <c:pt idx="234">
                  <c:v>9.3117394836250422E-3</c:v>
                </c:pt>
                <c:pt idx="235">
                  <c:v>5.0398882113593391E-4</c:v>
                </c:pt>
                <c:pt idx="236">
                  <c:v>5.0660183452870544E-3</c:v>
                </c:pt>
                <c:pt idx="237">
                  <c:v>1.1189354578275496E-2</c:v>
                </c:pt>
                <c:pt idx="238">
                  <c:v>7.6082781584959486E-3</c:v>
                </c:pt>
                <c:pt idx="239">
                  <c:v>7.5917111521730807E-3</c:v>
                </c:pt>
                <c:pt idx="240">
                  <c:v>3.0834249948493014E-3</c:v>
                </c:pt>
                <c:pt idx="241">
                  <c:v>5.5021274547881471E-3</c:v>
                </c:pt>
                <c:pt idx="242">
                  <c:v>6.8973532778603824E-3</c:v>
                </c:pt>
                <c:pt idx="243">
                  <c:v>1.3490298233086451E-3</c:v>
                </c:pt>
                <c:pt idx="244">
                  <c:v>4.2087238275936856E-3</c:v>
                </c:pt>
                <c:pt idx="245">
                  <c:v>1.6660169320474635E-2</c:v>
                </c:pt>
                <c:pt idx="246">
                  <c:v>8.1517918510006088E-3</c:v>
                </c:pt>
                <c:pt idx="247">
                  <c:v>9.6434126353486666E-3</c:v>
                </c:pt>
                <c:pt idx="248">
                  <c:v>1.6636707988268065E-2</c:v>
                </c:pt>
                <c:pt idx="249">
                  <c:v>4.1350316518655728E-3</c:v>
                </c:pt>
                <c:pt idx="250">
                  <c:v>1.4128325591544505E-2</c:v>
                </c:pt>
                <c:pt idx="251">
                  <c:v>6.6199414346731905E-3</c:v>
                </c:pt>
                <c:pt idx="252">
                  <c:v>7.5695994556039953E-3</c:v>
                </c:pt>
                <c:pt idx="253">
                  <c:v>5.0612029567436989E-3</c:v>
                </c:pt>
                <c:pt idx="254">
                  <c:v>1.3546084818542942E-2</c:v>
                </c:pt>
                <c:pt idx="255">
                  <c:v>9.1208752281401462E-3</c:v>
                </c:pt>
                <c:pt idx="256">
                  <c:v>1.1495649775674063E-2</c:v>
                </c:pt>
                <c:pt idx="257">
                  <c:v>1.7472091704031883E-2</c:v>
                </c:pt>
                <c:pt idx="258">
                  <c:v>1.0563674751811358E-2</c:v>
                </c:pt>
                <c:pt idx="259">
                  <c:v>1.2455256047347679E-2</c:v>
                </c:pt>
                <c:pt idx="260">
                  <c:v>8.9299893423830795E-3</c:v>
                </c:pt>
                <c:pt idx="261">
                  <c:v>9.4215635858382329E-3</c:v>
                </c:pt>
                <c:pt idx="262">
                  <c:v>1.2414821701025786E-2</c:v>
                </c:pt>
                <c:pt idx="263">
                  <c:v>1.7913136060880144E-2</c:v>
                </c:pt>
                <c:pt idx="264">
                  <c:v>9.3895296141359302E-3</c:v>
                </c:pt>
                <c:pt idx="265">
                  <c:v>2.5389529617395559E-2</c:v>
                </c:pt>
                <c:pt idx="266">
                  <c:v>-1.3189046045175012E-3</c:v>
                </c:pt>
                <c:pt idx="267">
                  <c:v>2.7810954010471511E-3</c:v>
                </c:pt>
                <c:pt idx="268">
                  <c:v>7.6810954009540189E-3</c:v>
                </c:pt>
                <c:pt idx="269">
                  <c:v>9.0810953946908746E-3</c:v>
                </c:pt>
                <c:pt idx="270">
                  <c:v>1.1881095396716501E-2</c:v>
                </c:pt>
                <c:pt idx="271">
                  <c:v>1.7855782154817104E-2</c:v>
                </c:pt>
                <c:pt idx="272">
                  <c:v>1.1340586596467764E-2</c:v>
                </c:pt>
                <c:pt idx="273">
                  <c:v>7.8321421465008811E-3</c:v>
                </c:pt>
                <c:pt idx="274">
                  <c:v>1.0323695942265218E-2</c:v>
                </c:pt>
                <c:pt idx="275">
                  <c:v>5.7983467432349833E-3</c:v>
                </c:pt>
                <c:pt idx="276">
                  <c:v>2.7814384536781062E-3</c:v>
                </c:pt>
                <c:pt idx="277">
                  <c:v>3.2729816724324373E-3</c:v>
                </c:pt>
                <c:pt idx="278">
                  <c:v>-2.7610244369119519E-4</c:v>
                </c:pt>
                <c:pt idx="279">
                  <c:v>8.0747541456711452E-3</c:v>
                </c:pt>
                <c:pt idx="280">
                  <c:v>-1.0391428770295627E-2</c:v>
                </c:pt>
                <c:pt idx="281">
                  <c:v>6.9844021336826489E-3</c:v>
                </c:pt>
                <c:pt idx="282">
                  <c:v>9.4758836559962339E-3</c:v>
                </c:pt>
                <c:pt idx="283">
                  <c:v>-1.6162282706575076E-3</c:v>
                </c:pt>
                <c:pt idx="284">
                  <c:v>-4.1247675463762651E-3</c:v>
                </c:pt>
                <c:pt idx="285">
                  <c:v>8.0342193530026917E-3</c:v>
                </c:pt>
                <c:pt idx="286">
                  <c:v>9.8342193584625703E-3</c:v>
                </c:pt>
                <c:pt idx="287">
                  <c:v>7.776047951125728E-3</c:v>
                </c:pt>
                <c:pt idx="288">
                  <c:v>7.6834905365756462E-3</c:v>
                </c:pt>
                <c:pt idx="289">
                  <c:v>8.383490533444074E-3</c:v>
                </c:pt>
                <c:pt idx="290">
                  <c:v>4.2562696345290196E-3</c:v>
                </c:pt>
                <c:pt idx="291">
                  <c:v>3.747400714495655E-3</c:v>
                </c:pt>
                <c:pt idx="292">
                  <c:v>1.1781626323505712E-3</c:v>
                </c:pt>
                <c:pt idx="293">
                  <c:v>5.1603920094725753E-3</c:v>
                </c:pt>
                <c:pt idx="294">
                  <c:v>7.6266083879942964E-3</c:v>
                </c:pt>
                <c:pt idx="295">
                  <c:v>2.6088173188224678E-3</c:v>
                </c:pt>
                <c:pt idx="296">
                  <c:v>2.7640682962870727E-3</c:v>
                </c:pt>
                <c:pt idx="297">
                  <c:v>7.215629743741292E-3</c:v>
                </c:pt>
                <c:pt idx="298">
                  <c:v>3.7066539957730377E-3</c:v>
                </c:pt>
                <c:pt idx="299">
                  <c:v>7.6994721281362782E-3</c:v>
                </c:pt>
                <c:pt idx="300">
                  <c:v>8.1904932152781218E-3</c:v>
                </c:pt>
                <c:pt idx="301">
                  <c:v>6.6815125392454267E-3</c:v>
                </c:pt>
                <c:pt idx="302">
                  <c:v>9.6635458855491851E-3</c:v>
                </c:pt>
                <c:pt idx="303">
                  <c:v>6.1545599208077534E-3</c:v>
                </c:pt>
                <c:pt idx="304">
                  <c:v>2.457331226135287E-2</c:v>
                </c:pt>
                <c:pt idx="305">
                  <c:v>3.2273312263285364E-2</c:v>
                </c:pt>
                <c:pt idx="306">
                  <c:v>3.4973312260561246E-2</c:v>
                </c:pt>
                <c:pt idx="307">
                  <c:v>3.4973312260561246E-2</c:v>
                </c:pt>
                <c:pt idx="308">
                  <c:v>1.6664269530249132E-2</c:v>
                </c:pt>
                <c:pt idx="309">
                  <c:v>1.8764269528130373E-2</c:v>
                </c:pt>
                <c:pt idx="310">
                  <c:v>2.4264269527431881E-2</c:v>
                </c:pt>
                <c:pt idx="311">
                  <c:v>2.4264269527431881E-2</c:v>
                </c:pt>
                <c:pt idx="312">
                  <c:v>2.6364269525313122E-2</c:v>
                </c:pt>
                <c:pt idx="313">
                  <c:v>9.5461787855145586E-3</c:v>
                </c:pt>
                <c:pt idx="314">
                  <c:v>8.8180792148630088E-3</c:v>
                </c:pt>
                <c:pt idx="315">
                  <c:v>4.250282241688455E-3</c:v>
                </c:pt>
                <c:pt idx="316">
                  <c:v>9.8502822384637506E-3</c:v>
                </c:pt>
                <c:pt idx="317">
                  <c:v>8.4291705783957616E-3</c:v>
                </c:pt>
                <c:pt idx="318">
                  <c:v>3.0145875028016467E-2</c:v>
                </c:pt>
                <c:pt idx="319">
                  <c:v>7.5297027890589285E-3</c:v>
                </c:pt>
                <c:pt idx="320">
                  <c:v>-1.2029631228825943E-3</c:v>
                </c:pt>
                <c:pt idx="321">
                  <c:v>6.4203138051778796E-3</c:v>
                </c:pt>
                <c:pt idx="322">
                  <c:v>5.9911734253722815E-3</c:v>
                </c:pt>
                <c:pt idx="323">
                  <c:v>8.8446353312625348E-3</c:v>
                </c:pt>
                <c:pt idx="324">
                  <c:v>1.1104643704560324E-2</c:v>
                </c:pt>
                <c:pt idx="325">
                  <c:v>-2.7144764692866863E-3</c:v>
                </c:pt>
                <c:pt idx="326">
                  <c:v>-1.264476473174958E-3</c:v>
                </c:pt>
                <c:pt idx="327">
                  <c:v>-1.0444764714566679E-3</c:v>
                </c:pt>
                <c:pt idx="328">
                  <c:v>4.4860615961210826E-3</c:v>
                </c:pt>
                <c:pt idx="329">
                  <c:v>1.0485404273901572E-2</c:v>
                </c:pt>
                <c:pt idx="330">
                  <c:v>5.4020509587965615E-3</c:v>
                </c:pt>
                <c:pt idx="331">
                  <c:v>2.0088870754094351E-2</c:v>
                </c:pt>
                <c:pt idx="332">
                  <c:v>6.702070036592761E-3</c:v>
                </c:pt>
                <c:pt idx="333">
                  <c:v>6.3368314968506867E-3</c:v>
                </c:pt>
                <c:pt idx="334">
                  <c:v>2.2505599017687894E-2</c:v>
                </c:pt>
                <c:pt idx="335">
                  <c:v>2.3195599018446922E-2</c:v>
                </c:pt>
                <c:pt idx="336">
                  <c:v>2.1819895231821707E-2</c:v>
                </c:pt>
                <c:pt idx="337">
                  <c:v>5.9965874579379908E-3</c:v>
                </c:pt>
                <c:pt idx="338">
                  <c:v>5.4278257551687026E-3</c:v>
                </c:pt>
                <c:pt idx="339">
                  <c:v>2.7962810106199609E-4</c:v>
                </c:pt>
                <c:pt idx="340">
                  <c:v>6.3428109519665099E-3</c:v>
                </c:pt>
                <c:pt idx="341">
                  <c:v>7.1420821190876227E-3</c:v>
                </c:pt>
                <c:pt idx="342">
                  <c:v>6.9394668814078964E-3</c:v>
                </c:pt>
                <c:pt idx="343">
                  <c:v>6.1483246389698598E-3</c:v>
                </c:pt>
                <c:pt idx="344">
                  <c:v>6.6230216095964911E-3</c:v>
                </c:pt>
                <c:pt idx="345">
                  <c:v>6.4090276202187768E-3</c:v>
                </c:pt>
                <c:pt idx="346">
                  <c:v>6.3998140066263698E-3</c:v>
                </c:pt>
                <c:pt idx="347">
                  <c:v>6.743765429176457E-3</c:v>
                </c:pt>
                <c:pt idx="348">
                  <c:v>6.7157305579874371E-3</c:v>
                </c:pt>
                <c:pt idx="349">
                  <c:v>6.5731374218807315E-3</c:v>
                </c:pt>
                <c:pt idx="350">
                  <c:v>6.6618870917317108E-3</c:v>
                </c:pt>
                <c:pt idx="351">
                  <c:v>6.3590743320330045E-3</c:v>
                </c:pt>
                <c:pt idx="352">
                  <c:v>5.9478225970254206E-3</c:v>
                </c:pt>
                <c:pt idx="353">
                  <c:v>6.745009478812819E-3</c:v>
                </c:pt>
                <c:pt idx="354">
                  <c:v>7.0817283742581894E-3</c:v>
                </c:pt>
                <c:pt idx="355">
                  <c:v>6.9617694460185064E-3</c:v>
                </c:pt>
                <c:pt idx="356">
                  <c:v>-2.210489470838814E-2</c:v>
                </c:pt>
                <c:pt idx="357">
                  <c:v>2.1835234809258475E-3</c:v>
                </c:pt>
                <c:pt idx="358">
                  <c:v>8.5095557265241206E-5</c:v>
                </c:pt>
                <c:pt idx="359">
                  <c:v>1.9286013115230594E-3</c:v>
                </c:pt>
                <c:pt idx="360">
                  <c:v>7.7091807334827289E-3</c:v>
                </c:pt>
                <c:pt idx="361">
                  <c:v>4.4043290517836731E-3</c:v>
                </c:pt>
                <c:pt idx="362">
                  <c:v>1.1499931124591578E-2</c:v>
                </c:pt>
                <c:pt idx="363">
                  <c:v>6.3859024047924484E-3</c:v>
                </c:pt>
                <c:pt idx="364">
                  <c:v>8.8014756238534164E-3</c:v>
                </c:pt>
                <c:pt idx="365">
                  <c:v>7.228212826116992E-3</c:v>
                </c:pt>
                <c:pt idx="366">
                  <c:v>3.1252813983463079E-3</c:v>
                </c:pt>
                <c:pt idx="367">
                  <c:v>6.7106231969198682E-3</c:v>
                </c:pt>
                <c:pt idx="368">
                  <c:v>1.1764768613352128E-2</c:v>
                </c:pt>
                <c:pt idx="369">
                  <c:v>1.1426051840469381E-2</c:v>
                </c:pt>
                <c:pt idx="370">
                  <c:v>9.5760865713263033E-3</c:v>
                </c:pt>
                <c:pt idx="371">
                  <c:v>1.1985652981070904E-2</c:v>
                </c:pt>
                <c:pt idx="372">
                  <c:v>1.1676588239378644E-2</c:v>
                </c:pt>
                <c:pt idx="373">
                  <c:v>1.3053924441998488E-2</c:v>
                </c:pt>
                <c:pt idx="374">
                  <c:v>1.2606361850601572E-2</c:v>
                </c:pt>
                <c:pt idx="375">
                  <c:v>1.1809275318598628E-2</c:v>
                </c:pt>
                <c:pt idx="376">
                  <c:v>1.2793369430822765E-2</c:v>
                </c:pt>
                <c:pt idx="377">
                  <c:v>1.3216996637089251E-2</c:v>
                </c:pt>
                <c:pt idx="378">
                  <c:v>1.160108052546216E-2</c:v>
                </c:pt>
                <c:pt idx="379">
                  <c:v>1.0920668464703076E-2</c:v>
                </c:pt>
                <c:pt idx="380">
                  <c:v>1.3104719556923494E-2</c:v>
                </c:pt>
                <c:pt idx="381">
                  <c:v>-3.4751672916752074E-2</c:v>
                </c:pt>
                <c:pt idx="382">
                  <c:v>-3.0751672915937167E-2</c:v>
                </c:pt>
                <c:pt idx="383">
                  <c:v>-1.4267640859051828E-2</c:v>
                </c:pt>
                <c:pt idx="384">
                  <c:v>-3.267640853172854E-3</c:v>
                </c:pt>
                <c:pt idx="385">
                  <c:v>-3.0576408548399214E-3</c:v>
                </c:pt>
                <c:pt idx="386">
                  <c:v>1.263235914533703E-2</c:v>
                </c:pt>
                <c:pt idx="387">
                  <c:v>1.4242359144682776E-2</c:v>
                </c:pt>
                <c:pt idx="388">
                  <c:v>1.1916389444682318E-2</c:v>
                </c:pt>
                <c:pt idx="389">
                  <c:v>1.2096389447411093E-2</c:v>
                </c:pt>
                <c:pt idx="390">
                  <c:v>1.2096389447411093E-2</c:v>
                </c:pt>
                <c:pt idx="391">
                  <c:v>1.2196389444884881E-2</c:v>
                </c:pt>
                <c:pt idx="392">
                  <c:v>1.2156595510008278E-2</c:v>
                </c:pt>
                <c:pt idx="393">
                  <c:v>1.2383031109666209E-2</c:v>
                </c:pt>
                <c:pt idx="394">
                  <c:v>1.246703391146306E-2</c:v>
                </c:pt>
                <c:pt idx="395">
                  <c:v>1.1948599862019044E-2</c:v>
                </c:pt>
                <c:pt idx="396">
                  <c:v>1.4940080074876683E-2</c:v>
                </c:pt>
                <c:pt idx="397">
                  <c:v>1.2094748736673072E-2</c:v>
                </c:pt>
                <c:pt idx="398">
                  <c:v>1.2094748736673072E-2</c:v>
                </c:pt>
                <c:pt idx="399">
                  <c:v>1.2394748736370392E-2</c:v>
                </c:pt>
                <c:pt idx="400">
                  <c:v>1.269071869334798E-2</c:v>
                </c:pt>
                <c:pt idx="401">
                  <c:v>1.4227945247063695E-2</c:v>
                </c:pt>
                <c:pt idx="402">
                  <c:v>1.2351922275046612E-2</c:v>
                </c:pt>
                <c:pt idx="403">
                  <c:v>8.5023219809007844E-3</c:v>
                </c:pt>
                <c:pt idx="404">
                  <c:v>1.3181737034205776E-2</c:v>
                </c:pt>
                <c:pt idx="405">
                  <c:v>1.2465155300816932E-2</c:v>
                </c:pt>
                <c:pt idx="406">
                  <c:v>1.3065155300211573E-2</c:v>
                </c:pt>
                <c:pt idx="407">
                  <c:v>1.3089280578605395E-2</c:v>
                </c:pt>
                <c:pt idx="408">
                  <c:v>1.1872678402473386E-2</c:v>
                </c:pt>
                <c:pt idx="409">
                  <c:v>1.0940062803158207E-2</c:v>
                </c:pt>
                <c:pt idx="410">
                  <c:v>1.1680191515528071E-2</c:v>
                </c:pt>
                <c:pt idx="411">
                  <c:v>1.3063556551730249E-2</c:v>
                </c:pt>
                <c:pt idx="412">
                  <c:v>1.3907558128328112E-2</c:v>
                </c:pt>
                <c:pt idx="413">
                  <c:v>1.2368465654320676E-2</c:v>
                </c:pt>
                <c:pt idx="414">
                  <c:v>1.3523878288014629E-2</c:v>
                </c:pt>
                <c:pt idx="415">
                  <c:v>1.4290044664883539E-2</c:v>
                </c:pt>
                <c:pt idx="416">
                  <c:v>1.3221370443404934E-2</c:v>
                </c:pt>
                <c:pt idx="417">
                  <c:v>1.3804197481472602E-2</c:v>
                </c:pt>
                <c:pt idx="418">
                  <c:v>1.2824092485496624E-2</c:v>
                </c:pt>
                <c:pt idx="419">
                  <c:v>1.3024092487720157E-2</c:v>
                </c:pt>
                <c:pt idx="420">
                  <c:v>1.3124092492469902E-2</c:v>
                </c:pt>
                <c:pt idx="421">
                  <c:v>1.3097501638170472E-2</c:v>
                </c:pt>
                <c:pt idx="422">
                  <c:v>1.2005189787459375E-2</c:v>
                </c:pt>
                <c:pt idx="423">
                  <c:v>1.397572747510209E-2</c:v>
                </c:pt>
                <c:pt idx="424">
                  <c:v>1.2492707563456718E-2</c:v>
                </c:pt>
                <c:pt idx="425">
                  <c:v>1.269270756568025E-2</c:v>
                </c:pt>
                <c:pt idx="426">
                  <c:v>1.2792707563154038E-2</c:v>
                </c:pt>
                <c:pt idx="427">
                  <c:v>9.8683338754326222E-3</c:v>
                </c:pt>
                <c:pt idx="428">
                  <c:v>8.3743336742516106E-3</c:v>
                </c:pt>
                <c:pt idx="429">
                  <c:v>8.5769526553898245E-3</c:v>
                </c:pt>
                <c:pt idx="430">
                  <c:v>8.2125670311987142E-3</c:v>
                </c:pt>
                <c:pt idx="431">
                  <c:v>9.060851660659619E-3</c:v>
                </c:pt>
                <c:pt idx="432">
                  <c:v>6.1763024927458665E-3</c:v>
                </c:pt>
                <c:pt idx="433">
                  <c:v>6.7234108433731343E-3</c:v>
                </c:pt>
                <c:pt idx="434">
                  <c:v>3.9732717732793299E-3</c:v>
                </c:pt>
                <c:pt idx="435">
                  <c:v>5.1300783347293932E-3</c:v>
                </c:pt>
                <c:pt idx="436">
                  <c:v>1.8563799769701905E-3</c:v>
                </c:pt>
                <c:pt idx="437">
                  <c:v>2.5289940787922571E-3</c:v>
                </c:pt>
                <c:pt idx="438">
                  <c:v>-0.30007891278138288</c:v>
                </c:pt>
                <c:pt idx="439">
                  <c:v>2.2654463265060487E-3</c:v>
                </c:pt>
                <c:pt idx="440">
                  <c:v>7.7464624205947352E-4</c:v>
                </c:pt>
                <c:pt idx="441">
                  <c:v>-1.0672020716012698E-4</c:v>
                </c:pt>
                <c:pt idx="442">
                  <c:v>-1.6449562329763356E-3</c:v>
                </c:pt>
                <c:pt idx="443">
                  <c:v>1.3983348781221316E-4</c:v>
                </c:pt>
                <c:pt idx="444">
                  <c:v>1.3983348781221316E-4</c:v>
                </c:pt>
                <c:pt idx="445">
                  <c:v>1.5398334888250265E-3</c:v>
                </c:pt>
                <c:pt idx="446">
                  <c:v>-9.0501001561077432E-4</c:v>
                </c:pt>
                <c:pt idx="447">
                  <c:v>-3.0889912588042967E-3</c:v>
                </c:pt>
                <c:pt idx="448">
                  <c:v>-3.0889912588042967E-3</c:v>
                </c:pt>
                <c:pt idx="449">
                  <c:v>-4.2792841135292359E-3</c:v>
                </c:pt>
                <c:pt idx="450">
                  <c:v>-5.9045195003734063E-3</c:v>
                </c:pt>
                <c:pt idx="451">
                  <c:v>-3.6433145281355994E-3</c:v>
                </c:pt>
                <c:pt idx="452">
                  <c:v>-3.8074543173466924E-3</c:v>
                </c:pt>
                <c:pt idx="453">
                  <c:v>-4.8447660570781204E-3</c:v>
                </c:pt>
                <c:pt idx="454">
                  <c:v>-2.1661238649575698E-3</c:v>
                </c:pt>
                <c:pt idx="455">
                  <c:v>-2.5207995210871914E-3</c:v>
                </c:pt>
                <c:pt idx="456">
                  <c:v>-6.7306978580804477E-3</c:v>
                </c:pt>
                <c:pt idx="457">
                  <c:v>-7.5337614248858764E-3</c:v>
                </c:pt>
                <c:pt idx="458">
                  <c:v>-8.52349403353031E-3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DC7-4C11-9E52-14CE60618E1C}"/>
            </c:ext>
          </c:extLst>
        </c:ser>
        <c:ser>
          <c:idx val="1"/>
          <c:order val="1"/>
          <c:tx>
            <c:strRef>
              <c:f>'Active 1'!$AY$1</c:f>
              <c:strCache>
                <c:ptCount val="1"/>
                <c:pt idx="0">
                  <c:v>LiTE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1'!$AV$2:$AV$88</c:f>
              <c:numCache>
                <c:formatCode>General</c:formatCode>
                <c:ptCount val="87"/>
                <c:pt idx="0">
                  <c:v>-30000</c:v>
                </c:pt>
                <c:pt idx="1">
                  <c:v>-29000</c:v>
                </c:pt>
                <c:pt idx="2">
                  <c:v>-28000</c:v>
                </c:pt>
                <c:pt idx="3">
                  <c:v>-27000</c:v>
                </c:pt>
                <c:pt idx="4">
                  <c:v>-26000</c:v>
                </c:pt>
                <c:pt idx="5">
                  <c:v>-25000</c:v>
                </c:pt>
                <c:pt idx="6">
                  <c:v>-24000</c:v>
                </c:pt>
                <c:pt idx="7">
                  <c:v>-23000</c:v>
                </c:pt>
                <c:pt idx="8">
                  <c:v>-22000</c:v>
                </c:pt>
                <c:pt idx="9">
                  <c:v>-21000</c:v>
                </c:pt>
                <c:pt idx="10">
                  <c:v>-20000</c:v>
                </c:pt>
                <c:pt idx="11">
                  <c:v>-19000</c:v>
                </c:pt>
                <c:pt idx="12">
                  <c:v>-18000</c:v>
                </c:pt>
                <c:pt idx="13">
                  <c:v>-17000</c:v>
                </c:pt>
                <c:pt idx="14">
                  <c:v>-16000</c:v>
                </c:pt>
                <c:pt idx="15">
                  <c:v>-15000</c:v>
                </c:pt>
                <c:pt idx="16">
                  <c:v>-14000</c:v>
                </c:pt>
                <c:pt idx="17">
                  <c:v>-13000</c:v>
                </c:pt>
                <c:pt idx="18">
                  <c:v>-12000</c:v>
                </c:pt>
                <c:pt idx="19">
                  <c:v>-11000</c:v>
                </c:pt>
                <c:pt idx="20">
                  <c:v>-10000</c:v>
                </c:pt>
                <c:pt idx="21">
                  <c:v>-9000</c:v>
                </c:pt>
                <c:pt idx="22">
                  <c:v>-8000</c:v>
                </c:pt>
                <c:pt idx="23">
                  <c:v>-7000</c:v>
                </c:pt>
                <c:pt idx="24">
                  <c:v>-6000</c:v>
                </c:pt>
                <c:pt idx="25">
                  <c:v>-5000</c:v>
                </c:pt>
                <c:pt idx="26">
                  <c:v>-4000</c:v>
                </c:pt>
                <c:pt idx="27">
                  <c:v>-3000</c:v>
                </c:pt>
                <c:pt idx="28">
                  <c:v>-2000</c:v>
                </c:pt>
                <c:pt idx="29">
                  <c:v>-1000</c:v>
                </c:pt>
                <c:pt idx="30">
                  <c:v>0</c:v>
                </c:pt>
                <c:pt idx="31">
                  <c:v>1000</c:v>
                </c:pt>
                <c:pt idx="32">
                  <c:v>2000</c:v>
                </c:pt>
                <c:pt idx="33">
                  <c:v>3000</c:v>
                </c:pt>
                <c:pt idx="34">
                  <c:v>4000</c:v>
                </c:pt>
                <c:pt idx="35">
                  <c:v>5000</c:v>
                </c:pt>
                <c:pt idx="36">
                  <c:v>6000</c:v>
                </c:pt>
                <c:pt idx="37">
                  <c:v>7000</c:v>
                </c:pt>
                <c:pt idx="38">
                  <c:v>8000</c:v>
                </c:pt>
                <c:pt idx="39">
                  <c:v>9000</c:v>
                </c:pt>
                <c:pt idx="40">
                  <c:v>10000</c:v>
                </c:pt>
                <c:pt idx="41">
                  <c:v>11000</c:v>
                </c:pt>
                <c:pt idx="42">
                  <c:v>12000</c:v>
                </c:pt>
                <c:pt idx="43">
                  <c:v>13000</c:v>
                </c:pt>
                <c:pt idx="44">
                  <c:v>14000</c:v>
                </c:pt>
                <c:pt idx="45">
                  <c:v>15000</c:v>
                </c:pt>
                <c:pt idx="46">
                  <c:v>16000</c:v>
                </c:pt>
                <c:pt idx="47">
                  <c:v>17000</c:v>
                </c:pt>
                <c:pt idx="48">
                  <c:v>18000</c:v>
                </c:pt>
                <c:pt idx="49">
                  <c:v>19000</c:v>
                </c:pt>
                <c:pt idx="50">
                  <c:v>20000</c:v>
                </c:pt>
                <c:pt idx="51">
                  <c:v>21000</c:v>
                </c:pt>
                <c:pt idx="52">
                  <c:v>22000</c:v>
                </c:pt>
                <c:pt idx="53">
                  <c:v>23000</c:v>
                </c:pt>
                <c:pt idx="54">
                  <c:v>24000</c:v>
                </c:pt>
                <c:pt idx="55">
                  <c:v>25000</c:v>
                </c:pt>
                <c:pt idx="56">
                  <c:v>26000</c:v>
                </c:pt>
                <c:pt idx="57">
                  <c:v>27000</c:v>
                </c:pt>
                <c:pt idx="58">
                  <c:v>28000</c:v>
                </c:pt>
                <c:pt idx="59">
                  <c:v>29000</c:v>
                </c:pt>
                <c:pt idx="60">
                  <c:v>30000</c:v>
                </c:pt>
                <c:pt idx="61">
                  <c:v>31000</c:v>
                </c:pt>
                <c:pt idx="62">
                  <c:v>32000</c:v>
                </c:pt>
                <c:pt idx="63">
                  <c:v>33000</c:v>
                </c:pt>
                <c:pt idx="64">
                  <c:v>34000</c:v>
                </c:pt>
                <c:pt idx="65">
                  <c:v>35000</c:v>
                </c:pt>
                <c:pt idx="66">
                  <c:v>36000</c:v>
                </c:pt>
                <c:pt idx="67">
                  <c:v>37000</c:v>
                </c:pt>
                <c:pt idx="68">
                  <c:v>38000</c:v>
                </c:pt>
                <c:pt idx="69">
                  <c:v>39000</c:v>
                </c:pt>
                <c:pt idx="70">
                  <c:v>40000</c:v>
                </c:pt>
                <c:pt idx="71">
                  <c:v>41000</c:v>
                </c:pt>
                <c:pt idx="72">
                  <c:v>42000</c:v>
                </c:pt>
                <c:pt idx="73">
                  <c:v>43000</c:v>
                </c:pt>
              </c:numCache>
            </c:numRef>
          </c:xVal>
          <c:yVal>
            <c:numRef>
              <c:f>'Active 1'!$AY$2:$AY$88</c:f>
              <c:numCache>
                <c:formatCode>General</c:formatCode>
                <c:ptCount val="87"/>
                <c:pt idx="0">
                  <c:v>-9.3523652142346331E-3</c:v>
                </c:pt>
                <c:pt idx="1">
                  <c:v>-1.017052550061677E-2</c:v>
                </c:pt>
                <c:pt idx="2">
                  <c:v>-1.0760919677435419E-2</c:v>
                </c:pt>
                <c:pt idx="3">
                  <c:v>-1.09595714833443E-2</c:v>
                </c:pt>
                <c:pt idx="4">
                  <c:v>-1.0444668426924779E-2</c:v>
                </c:pt>
                <c:pt idx="5">
                  <c:v>-8.6901289187347897E-3</c:v>
                </c:pt>
                <c:pt idx="6">
                  <c:v>-5.4730076683716447E-3</c:v>
                </c:pt>
                <c:pt idx="7">
                  <c:v>-1.6679315878953239E-3</c:v>
                </c:pt>
                <c:pt idx="8">
                  <c:v>1.6436428527440005E-3</c:v>
                </c:pt>
                <c:pt idx="9">
                  <c:v>4.1975490716158895E-3</c:v>
                </c:pt>
                <c:pt idx="10">
                  <c:v>6.1383482912048034E-3</c:v>
                </c:pt>
                <c:pt idx="11">
                  <c:v>7.6200452301054848E-3</c:v>
                </c:pt>
                <c:pt idx="12">
                  <c:v>8.7468004302147778E-3</c:v>
                </c:pt>
                <c:pt idx="13">
                  <c:v>9.589701553585326E-3</c:v>
                </c:pt>
                <c:pt idx="14">
                  <c:v>1.0199462927091398E-2</c:v>
                </c:pt>
                <c:pt idx="15">
                  <c:v>1.0613432521483362E-2</c:v>
                </c:pt>
                <c:pt idx="16">
                  <c:v>1.0859888169730757E-2</c:v>
                </c:pt>
                <c:pt idx="17">
                  <c:v>1.0960547658483233E-2</c:v>
                </c:pt>
                <c:pt idx="18">
                  <c:v>1.0932082314915284E-2</c:v>
                </c:pt>
                <c:pt idx="19">
                  <c:v>1.0787416040158886E-2</c:v>
                </c:pt>
                <c:pt idx="20">
                  <c:v>1.0537151938295176E-2</c:v>
                </c:pt>
                <c:pt idx="21">
                  <c:v>1.019096084929356E-2</c:v>
                </c:pt>
                <c:pt idx="22">
                  <c:v>9.7585239822668111E-3</c:v>
                </c:pt>
                <c:pt idx="23">
                  <c:v>9.2497126481595835E-3</c:v>
                </c:pt>
                <c:pt idx="24">
                  <c:v>8.6739936141412687E-3</c:v>
                </c:pt>
                <c:pt idx="25">
                  <c:v>8.0393815227404741E-3</c:v>
                </c:pt>
                <c:pt idx="26">
                  <c:v>7.3514544588400114E-3</c:v>
                </c:pt>
                <c:pt idx="27">
                  <c:v>6.6129229610278496E-3</c:v>
                </c:pt>
                <c:pt idx="28">
                  <c:v>5.8240185194490326E-3</c:v>
                </c:pt>
                <c:pt idx="29">
                  <c:v>4.9836453723283375E-3</c:v>
                </c:pt>
                <c:pt idx="30">
                  <c:v>4.0909455992009618E-3</c:v>
                </c:pt>
                <c:pt idx="31">
                  <c:v>3.1467655522448615E-3</c:v>
                </c:pt>
                <c:pt idx="32">
                  <c:v>2.1545355550623177E-3</c:v>
                </c:pt>
                <c:pt idx="33">
                  <c:v>1.120281411404201E-3</c:v>
                </c:pt>
                <c:pt idx="34">
                  <c:v>5.181495254182599E-5</c:v>
                </c:pt>
                <c:pt idx="35">
                  <c:v>-1.0425097930147386E-3</c:v>
                </c:pt>
                <c:pt idx="36">
                  <c:v>-2.1548743656780284E-3</c:v>
                </c:pt>
                <c:pt idx="37">
                  <c:v>-3.278329243566986E-3</c:v>
                </c:pt>
                <c:pt idx="38">
                  <c:v>-4.4060862591860598E-3</c:v>
                </c:pt>
                <c:pt idx="39">
                  <c:v>-5.5299038909025523E-3</c:v>
                </c:pt>
                <c:pt idx="40">
                  <c:v>-6.6380198406149424E-3</c:v>
                </c:pt>
                <c:pt idx="41">
                  <c:v>-7.7129531572933136E-3</c:v>
                </c:pt>
                <c:pt idx="42">
                  <c:v>-8.7286978766975311E-3</c:v>
                </c:pt>
                <c:pt idx="43">
                  <c:v>-9.6455962065899251E-3</c:v>
                </c:pt>
                <c:pt idx="44">
                  <c:v>-1.0399985039499108E-2</c:v>
                </c:pt>
                <c:pt idx="45">
                  <c:v>-1.0882786876844165E-2</c:v>
                </c:pt>
                <c:pt idx="46">
                  <c:v>-1.0889195631963658E-2</c:v>
                </c:pt>
                <c:pt idx="47">
                  <c:v>-1.0021878107773293E-2</c:v>
                </c:pt>
                <c:pt idx="48">
                  <c:v>-7.7545649014160167E-3</c:v>
                </c:pt>
                <c:pt idx="49">
                  <c:v>-4.195297542532909E-3</c:v>
                </c:pt>
                <c:pt idx="50">
                  <c:v>-4.7300228441047031E-4</c:v>
                </c:pt>
                <c:pt idx="51">
                  <c:v>2.5798798146503639E-3</c:v>
                </c:pt>
                <c:pt idx="52">
                  <c:v>4.9080499354396956E-3</c:v>
                </c:pt>
                <c:pt idx="53">
                  <c:v>6.6804175942711585E-3</c:v>
                </c:pt>
                <c:pt idx="54">
                  <c:v>8.0334603210456181E-3</c:v>
                </c:pt>
                <c:pt idx="55">
                  <c:v>9.0582868799749337E-3</c:v>
                </c:pt>
                <c:pt idx="56">
                  <c:v>9.8181177226334525E-3</c:v>
                </c:pt>
                <c:pt idx="57">
                  <c:v>1.0358567777874429E-2</c:v>
                </c:pt>
                <c:pt idx="58">
                  <c:v>1.0713566331608202E-2</c:v>
                </c:pt>
                <c:pt idx="59">
                  <c:v>1.0908979070673499E-2</c:v>
                </c:pt>
                <c:pt idx="60">
                  <c:v>1.0964686443543852E-2</c:v>
                </c:pt>
                <c:pt idx="61">
                  <c:v>1.0895953327281981E-2</c:v>
                </c:pt>
                <c:pt idx="62">
                  <c:v>1.0714760863496648E-2</c:v>
                </c:pt>
                <c:pt idx="63">
                  <c:v>1.0431258002112019E-2</c:v>
                </c:pt>
                <c:pt idx="64">
                  <c:v>1.0055047696150713E-2</c:v>
                </c:pt>
                <c:pt idx="65">
                  <c:v>9.5958965490394819E-3</c:v>
                </c:pt>
                <c:pt idx="66">
                  <c:v>9.0636383061112619E-3</c:v>
                </c:pt>
                <c:pt idx="67">
                  <c:v>8.4673777229690213E-3</c:v>
                </c:pt>
                <c:pt idx="68">
                  <c:v>7.8144031522596902E-3</c:v>
                </c:pt>
                <c:pt idx="69">
                  <c:v>7.1093408447868876E-3</c:v>
                </c:pt>
                <c:pt idx="70">
                  <c:v>6.3539843485517855E-3</c:v>
                </c:pt>
                <c:pt idx="71">
                  <c:v>5.5479616113895637E-3</c:v>
                </c:pt>
                <c:pt idx="72">
                  <c:v>4.6900759202257369E-3</c:v>
                </c:pt>
                <c:pt idx="73">
                  <c:v>3.7798978327796551E-3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DDC7-4C11-9E52-14CE60618E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13578880"/>
        <c:axId val="1"/>
      </c:scatterChart>
      <c:valAx>
        <c:axId val="513578880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1902667417714343"/>
              <c:y val="0.9046332968596908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0.05"/>
          <c:min val="-0.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7838820375763531E-2"/>
              <c:y val="0.4414174658685375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13578880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3379059352740723"/>
          <c:y val="0.91008288814034477"/>
          <c:w val="0.21765633177131394"/>
          <c:h val="5.449591280653953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Fig. 8b.  V839 Oph -- [40448.4129, 0.40899532]</a:t>
            </a:r>
          </a:p>
        </c:rich>
      </c:tx>
      <c:layout>
        <c:manualLayout>
          <c:xMode val="edge"/>
          <c:yMode val="edge"/>
          <c:x val="0.31156966203966768"/>
          <c:y val="1.918976545842217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5516290704211796E-2"/>
          <c:y val="0.15209688341196156"/>
          <c:w val="0.91409036960638779"/>
          <c:h val="0.76759141748506787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1'!$H$20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xVal>
            <c:numRef>
              <c:f>'Active 1'!$F$21:$F$479</c:f>
              <c:numCache>
                <c:formatCode>General</c:formatCode>
                <c:ptCount val="459"/>
                <c:pt idx="0">
                  <c:v>-21664.5</c:v>
                </c:pt>
                <c:pt idx="1">
                  <c:v>-9992</c:v>
                </c:pt>
                <c:pt idx="2">
                  <c:v>-9080</c:v>
                </c:pt>
                <c:pt idx="3">
                  <c:v>-9077.5</c:v>
                </c:pt>
                <c:pt idx="4">
                  <c:v>-7392.5</c:v>
                </c:pt>
                <c:pt idx="5">
                  <c:v>-4555</c:v>
                </c:pt>
                <c:pt idx="6">
                  <c:v>-2775</c:v>
                </c:pt>
                <c:pt idx="7">
                  <c:v>-254</c:v>
                </c:pt>
                <c:pt idx="8">
                  <c:v>-232</c:v>
                </c:pt>
                <c:pt idx="9">
                  <c:v>-229.5</c:v>
                </c:pt>
                <c:pt idx="10">
                  <c:v>-66</c:v>
                </c:pt>
                <c:pt idx="11">
                  <c:v>0</c:v>
                </c:pt>
                <c:pt idx="12">
                  <c:v>692</c:v>
                </c:pt>
                <c:pt idx="13">
                  <c:v>746</c:v>
                </c:pt>
                <c:pt idx="14">
                  <c:v>4384</c:v>
                </c:pt>
                <c:pt idx="15">
                  <c:v>4408.5</c:v>
                </c:pt>
                <c:pt idx="16">
                  <c:v>4447.5</c:v>
                </c:pt>
                <c:pt idx="17">
                  <c:v>4460</c:v>
                </c:pt>
                <c:pt idx="18">
                  <c:v>4467</c:v>
                </c:pt>
                <c:pt idx="19">
                  <c:v>5310.5</c:v>
                </c:pt>
                <c:pt idx="20">
                  <c:v>5313</c:v>
                </c:pt>
                <c:pt idx="21">
                  <c:v>5342.5</c:v>
                </c:pt>
                <c:pt idx="22">
                  <c:v>6215.5</c:v>
                </c:pt>
                <c:pt idx="23">
                  <c:v>7142</c:v>
                </c:pt>
                <c:pt idx="24">
                  <c:v>7144.5</c:v>
                </c:pt>
                <c:pt idx="25">
                  <c:v>7993</c:v>
                </c:pt>
                <c:pt idx="26">
                  <c:v>8071</c:v>
                </c:pt>
                <c:pt idx="27">
                  <c:v>8088</c:v>
                </c:pt>
                <c:pt idx="28">
                  <c:v>8110</c:v>
                </c:pt>
                <c:pt idx="29">
                  <c:v>8829</c:v>
                </c:pt>
                <c:pt idx="30">
                  <c:v>9873</c:v>
                </c:pt>
                <c:pt idx="31">
                  <c:v>10677.5</c:v>
                </c:pt>
                <c:pt idx="32">
                  <c:v>11391.5</c:v>
                </c:pt>
                <c:pt idx="33">
                  <c:v>11411</c:v>
                </c:pt>
                <c:pt idx="34">
                  <c:v>11628.5</c:v>
                </c:pt>
                <c:pt idx="35">
                  <c:v>12494</c:v>
                </c:pt>
                <c:pt idx="36">
                  <c:v>12545</c:v>
                </c:pt>
                <c:pt idx="37">
                  <c:v>12547.5</c:v>
                </c:pt>
                <c:pt idx="38">
                  <c:v>12550</c:v>
                </c:pt>
                <c:pt idx="39">
                  <c:v>13408.5</c:v>
                </c:pt>
                <c:pt idx="40">
                  <c:v>13411</c:v>
                </c:pt>
                <c:pt idx="41">
                  <c:v>13924.5</c:v>
                </c:pt>
                <c:pt idx="42">
                  <c:v>14103</c:v>
                </c:pt>
                <c:pt idx="43">
                  <c:v>14103</c:v>
                </c:pt>
                <c:pt idx="44">
                  <c:v>14105.5</c:v>
                </c:pt>
                <c:pt idx="45">
                  <c:v>14106</c:v>
                </c:pt>
                <c:pt idx="46">
                  <c:v>14108</c:v>
                </c:pt>
                <c:pt idx="47">
                  <c:v>14125.5</c:v>
                </c:pt>
                <c:pt idx="48">
                  <c:v>14132.5</c:v>
                </c:pt>
                <c:pt idx="49">
                  <c:v>14134.5</c:v>
                </c:pt>
                <c:pt idx="50">
                  <c:v>14137</c:v>
                </c:pt>
                <c:pt idx="51">
                  <c:v>14139.5</c:v>
                </c:pt>
                <c:pt idx="52">
                  <c:v>14144.5</c:v>
                </c:pt>
                <c:pt idx="53">
                  <c:v>14145</c:v>
                </c:pt>
                <c:pt idx="54">
                  <c:v>14155</c:v>
                </c:pt>
                <c:pt idx="55">
                  <c:v>14177</c:v>
                </c:pt>
                <c:pt idx="56">
                  <c:v>14193.5</c:v>
                </c:pt>
                <c:pt idx="57">
                  <c:v>14208</c:v>
                </c:pt>
                <c:pt idx="58">
                  <c:v>14213</c:v>
                </c:pt>
                <c:pt idx="59">
                  <c:v>14230</c:v>
                </c:pt>
                <c:pt idx="60">
                  <c:v>14230</c:v>
                </c:pt>
                <c:pt idx="61">
                  <c:v>14233</c:v>
                </c:pt>
                <c:pt idx="62">
                  <c:v>14235</c:v>
                </c:pt>
                <c:pt idx="63">
                  <c:v>14235</c:v>
                </c:pt>
                <c:pt idx="64">
                  <c:v>14240</c:v>
                </c:pt>
                <c:pt idx="65">
                  <c:v>14274</c:v>
                </c:pt>
                <c:pt idx="66">
                  <c:v>14291</c:v>
                </c:pt>
                <c:pt idx="67">
                  <c:v>14291</c:v>
                </c:pt>
                <c:pt idx="68">
                  <c:v>14291</c:v>
                </c:pt>
                <c:pt idx="69">
                  <c:v>14291</c:v>
                </c:pt>
                <c:pt idx="70">
                  <c:v>14291</c:v>
                </c:pt>
                <c:pt idx="71">
                  <c:v>14291</c:v>
                </c:pt>
                <c:pt idx="72">
                  <c:v>14291</c:v>
                </c:pt>
                <c:pt idx="73">
                  <c:v>14291</c:v>
                </c:pt>
                <c:pt idx="74">
                  <c:v>15073.5</c:v>
                </c:pt>
                <c:pt idx="75">
                  <c:v>15078.5</c:v>
                </c:pt>
                <c:pt idx="76">
                  <c:v>15098</c:v>
                </c:pt>
                <c:pt idx="77">
                  <c:v>15098</c:v>
                </c:pt>
                <c:pt idx="78">
                  <c:v>15147</c:v>
                </c:pt>
                <c:pt idx="79">
                  <c:v>15186</c:v>
                </c:pt>
                <c:pt idx="80">
                  <c:v>15205.5</c:v>
                </c:pt>
                <c:pt idx="81">
                  <c:v>15230</c:v>
                </c:pt>
                <c:pt idx="82">
                  <c:v>15247</c:v>
                </c:pt>
                <c:pt idx="83">
                  <c:v>15914.5</c:v>
                </c:pt>
                <c:pt idx="84">
                  <c:v>15917</c:v>
                </c:pt>
                <c:pt idx="85">
                  <c:v>15921.5</c:v>
                </c:pt>
                <c:pt idx="86">
                  <c:v>15922</c:v>
                </c:pt>
                <c:pt idx="87">
                  <c:v>15932</c:v>
                </c:pt>
                <c:pt idx="88">
                  <c:v>16012.5</c:v>
                </c:pt>
                <c:pt idx="89">
                  <c:v>16012.5</c:v>
                </c:pt>
                <c:pt idx="90">
                  <c:v>16012.5</c:v>
                </c:pt>
                <c:pt idx="91">
                  <c:v>16025</c:v>
                </c:pt>
                <c:pt idx="92">
                  <c:v>16027.5</c:v>
                </c:pt>
                <c:pt idx="93">
                  <c:v>16034.5</c:v>
                </c:pt>
                <c:pt idx="94">
                  <c:v>16034.5</c:v>
                </c:pt>
                <c:pt idx="95">
                  <c:v>16034.5</c:v>
                </c:pt>
                <c:pt idx="96">
                  <c:v>16034.5</c:v>
                </c:pt>
                <c:pt idx="97">
                  <c:v>16034.5</c:v>
                </c:pt>
                <c:pt idx="98">
                  <c:v>16171</c:v>
                </c:pt>
                <c:pt idx="99">
                  <c:v>16729</c:v>
                </c:pt>
                <c:pt idx="100">
                  <c:v>17638.5</c:v>
                </c:pt>
                <c:pt idx="101">
                  <c:v>17658</c:v>
                </c:pt>
                <c:pt idx="102">
                  <c:v>17738.5</c:v>
                </c:pt>
                <c:pt idx="103">
                  <c:v>17738.5</c:v>
                </c:pt>
                <c:pt idx="104">
                  <c:v>17772.5</c:v>
                </c:pt>
                <c:pt idx="105">
                  <c:v>17772.5</c:v>
                </c:pt>
                <c:pt idx="106">
                  <c:v>17790</c:v>
                </c:pt>
                <c:pt idx="107">
                  <c:v>17814</c:v>
                </c:pt>
                <c:pt idx="108">
                  <c:v>17814</c:v>
                </c:pt>
                <c:pt idx="109">
                  <c:v>17819</c:v>
                </c:pt>
                <c:pt idx="110">
                  <c:v>17873</c:v>
                </c:pt>
                <c:pt idx="111">
                  <c:v>17880.5</c:v>
                </c:pt>
                <c:pt idx="112">
                  <c:v>17895</c:v>
                </c:pt>
                <c:pt idx="113">
                  <c:v>17914.5</c:v>
                </c:pt>
                <c:pt idx="114">
                  <c:v>18009.5</c:v>
                </c:pt>
                <c:pt idx="115">
                  <c:v>18628.5</c:v>
                </c:pt>
                <c:pt idx="116">
                  <c:v>18628.5</c:v>
                </c:pt>
                <c:pt idx="117">
                  <c:v>18628.5</c:v>
                </c:pt>
                <c:pt idx="118">
                  <c:v>18633.5</c:v>
                </c:pt>
                <c:pt idx="119">
                  <c:v>18633.5</c:v>
                </c:pt>
                <c:pt idx="120">
                  <c:v>18633.5</c:v>
                </c:pt>
                <c:pt idx="121">
                  <c:v>18640.5</c:v>
                </c:pt>
                <c:pt idx="122">
                  <c:v>18640.5</c:v>
                </c:pt>
                <c:pt idx="123">
                  <c:v>18643</c:v>
                </c:pt>
                <c:pt idx="124">
                  <c:v>18643</c:v>
                </c:pt>
                <c:pt idx="125">
                  <c:v>18680</c:v>
                </c:pt>
                <c:pt idx="126">
                  <c:v>18682</c:v>
                </c:pt>
                <c:pt idx="127">
                  <c:v>18682</c:v>
                </c:pt>
                <c:pt idx="128">
                  <c:v>18684.5</c:v>
                </c:pt>
                <c:pt idx="129">
                  <c:v>18684.5</c:v>
                </c:pt>
                <c:pt idx="130">
                  <c:v>18687</c:v>
                </c:pt>
                <c:pt idx="131">
                  <c:v>18687</c:v>
                </c:pt>
                <c:pt idx="132">
                  <c:v>18689.5</c:v>
                </c:pt>
                <c:pt idx="133">
                  <c:v>18689.5</c:v>
                </c:pt>
                <c:pt idx="134">
                  <c:v>18697</c:v>
                </c:pt>
                <c:pt idx="135">
                  <c:v>18729</c:v>
                </c:pt>
                <c:pt idx="136">
                  <c:v>18758</c:v>
                </c:pt>
                <c:pt idx="137">
                  <c:v>18758</c:v>
                </c:pt>
                <c:pt idx="138">
                  <c:v>18758</c:v>
                </c:pt>
                <c:pt idx="139">
                  <c:v>18758</c:v>
                </c:pt>
                <c:pt idx="140">
                  <c:v>18758</c:v>
                </c:pt>
                <c:pt idx="141">
                  <c:v>18763</c:v>
                </c:pt>
                <c:pt idx="142">
                  <c:v>18763</c:v>
                </c:pt>
                <c:pt idx="143">
                  <c:v>18780</c:v>
                </c:pt>
                <c:pt idx="144">
                  <c:v>19350</c:v>
                </c:pt>
                <c:pt idx="145">
                  <c:v>19350</c:v>
                </c:pt>
                <c:pt idx="146">
                  <c:v>19538</c:v>
                </c:pt>
                <c:pt idx="147">
                  <c:v>19538</c:v>
                </c:pt>
                <c:pt idx="148">
                  <c:v>19540.5</c:v>
                </c:pt>
                <c:pt idx="149">
                  <c:v>19540.5</c:v>
                </c:pt>
                <c:pt idx="150">
                  <c:v>19577</c:v>
                </c:pt>
                <c:pt idx="151">
                  <c:v>19577</c:v>
                </c:pt>
                <c:pt idx="152">
                  <c:v>19579.5</c:v>
                </c:pt>
                <c:pt idx="153">
                  <c:v>19579.5</c:v>
                </c:pt>
                <c:pt idx="154">
                  <c:v>19606.5</c:v>
                </c:pt>
                <c:pt idx="155">
                  <c:v>19623.5</c:v>
                </c:pt>
                <c:pt idx="156">
                  <c:v>19628.5</c:v>
                </c:pt>
                <c:pt idx="157">
                  <c:v>19628.5</c:v>
                </c:pt>
                <c:pt idx="158">
                  <c:v>19631</c:v>
                </c:pt>
                <c:pt idx="159">
                  <c:v>19638</c:v>
                </c:pt>
                <c:pt idx="160">
                  <c:v>19638</c:v>
                </c:pt>
                <c:pt idx="161">
                  <c:v>19687</c:v>
                </c:pt>
                <c:pt idx="162">
                  <c:v>19687</c:v>
                </c:pt>
                <c:pt idx="163">
                  <c:v>20367</c:v>
                </c:pt>
                <c:pt idx="164">
                  <c:v>20367</c:v>
                </c:pt>
                <c:pt idx="165">
                  <c:v>20433</c:v>
                </c:pt>
                <c:pt idx="166">
                  <c:v>20433</c:v>
                </c:pt>
                <c:pt idx="167">
                  <c:v>20491.5</c:v>
                </c:pt>
                <c:pt idx="168">
                  <c:v>20491.5</c:v>
                </c:pt>
                <c:pt idx="169">
                  <c:v>20491.5</c:v>
                </c:pt>
                <c:pt idx="170">
                  <c:v>20499</c:v>
                </c:pt>
                <c:pt idx="171">
                  <c:v>20506</c:v>
                </c:pt>
                <c:pt idx="172">
                  <c:v>20506</c:v>
                </c:pt>
                <c:pt idx="173">
                  <c:v>20506</c:v>
                </c:pt>
                <c:pt idx="174">
                  <c:v>21278.5</c:v>
                </c:pt>
                <c:pt idx="175">
                  <c:v>21278.5</c:v>
                </c:pt>
                <c:pt idx="176">
                  <c:v>21278.5</c:v>
                </c:pt>
                <c:pt idx="177">
                  <c:v>21279</c:v>
                </c:pt>
                <c:pt idx="178">
                  <c:v>21279</c:v>
                </c:pt>
                <c:pt idx="179">
                  <c:v>21279</c:v>
                </c:pt>
                <c:pt idx="180">
                  <c:v>21323</c:v>
                </c:pt>
                <c:pt idx="181">
                  <c:v>21323</c:v>
                </c:pt>
                <c:pt idx="182">
                  <c:v>21381.5</c:v>
                </c:pt>
                <c:pt idx="183">
                  <c:v>21425.5</c:v>
                </c:pt>
                <c:pt idx="184">
                  <c:v>21428</c:v>
                </c:pt>
                <c:pt idx="185">
                  <c:v>21431</c:v>
                </c:pt>
                <c:pt idx="186">
                  <c:v>22098</c:v>
                </c:pt>
                <c:pt idx="187">
                  <c:v>22168.5</c:v>
                </c:pt>
                <c:pt idx="188">
                  <c:v>22168.5</c:v>
                </c:pt>
                <c:pt idx="189">
                  <c:v>22168.5</c:v>
                </c:pt>
                <c:pt idx="190">
                  <c:v>22186</c:v>
                </c:pt>
                <c:pt idx="191">
                  <c:v>22186</c:v>
                </c:pt>
                <c:pt idx="192">
                  <c:v>22186</c:v>
                </c:pt>
                <c:pt idx="193">
                  <c:v>22220</c:v>
                </c:pt>
                <c:pt idx="194">
                  <c:v>22220</c:v>
                </c:pt>
                <c:pt idx="195">
                  <c:v>22220</c:v>
                </c:pt>
                <c:pt idx="196">
                  <c:v>22220</c:v>
                </c:pt>
                <c:pt idx="197">
                  <c:v>22222.5</c:v>
                </c:pt>
                <c:pt idx="198">
                  <c:v>22227.5</c:v>
                </c:pt>
                <c:pt idx="199">
                  <c:v>22237.5</c:v>
                </c:pt>
                <c:pt idx="200">
                  <c:v>22242</c:v>
                </c:pt>
                <c:pt idx="201">
                  <c:v>22247</c:v>
                </c:pt>
                <c:pt idx="202">
                  <c:v>22249.5</c:v>
                </c:pt>
                <c:pt idx="203">
                  <c:v>22252</c:v>
                </c:pt>
                <c:pt idx="204">
                  <c:v>22254.5</c:v>
                </c:pt>
                <c:pt idx="205">
                  <c:v>22269</c:v>
                </c:pt>
                <c:pt idx="206">
                  <c:v>22269</c:v>
                </c:pt>
                <c:pt idx="207">
                  <c:v>22274</c:v>
                </c:pt>
                <c:pt idx="208">
                  <c:v>22276.5</c:v>
                </c:pt>
                <c:pt idx="209">
                  <c:v>22283.5</c:v>
                </c:pt>
                <c:pt idx="210">
                  <c:v>22286</c:v>
                </c:pt>
                <c:pt idx="211">
                  <c:v>22288.5</c:v>
                </c:pt>
                <c:pt idx="212">
                  <c:v>22291</c:v>
                </c:pt>
                <c:pt idx="213">
                  <c:v>22296</c:v>
                </c:pt>
                <c:pt idx="214">
                  <c:v>22298.5</c:v>
                </c:pt>
                <c:pt idx="215">
                  <c:v>22301</c:v>
                </c:pt>
                <c:pt idx="216">
                  <c:v>22313</c:v>
                </c:pt>
                <c:pt idx="217">
                  <c:v>22318</c:v>
                </c:pt>
                <c:pt idx="218">
                  <c:v>22327.5</c:v>
                </c:pt>
                <c:pt idx="219">
                  <c:v>22330</c:v>
                </c:pt>
                <c:pt idx="220">
                  <c:v>22344.5</c:v>
                </c:pt>
                <c:pt idx="221">
                  <c:v>22352</c:v>
                </c:pt>
                <c:pt idx="222">
                  <c:v>22352</c:v>
                </c:pt>
                <c:pt idx="223">
                  <c:v>22354.5</c:v>
                </c:pt>
                <c:pt idx="224">
                  <c:v>22357</c:v>
                </c:pt>
                <c:pt idx="225">
                  <c:v>22362</c:v>
                </c:pt>
                <c:pt idx="226">
                  <c:v>22366.5</c:v>
                </c:pt>
                <c:pt idx="227">
                  <c:v>22366.5</c:v>
                </c:pt>
                <c:pt idx="228">
                  <c:v>22371.5</c:v>
                </c:pt>
                <c:pt idx="229">
                  <c:v>22374</c:v>
                </c:pt>
                <c:pt idx="230">
                  <c:v>22376.5</c:v>
                </c:pt>
                <c:pt idx="231">
                  <c:v>22388.5</c:v>
                </c:pt>
                <c:pt idx="232">
                  <c:v>22405.5</c:v>
                </c:pt>
                <c:pt idx="233">
                  <c:v>22432.5</c:v>
                </c:pt>
                <c:pt idx="234">
                  <c:v>22437.5</c:v>
                </c:pt>
                <c:pt idx="235">
                  <c:v>22471.5</c:v>
                </c:pt>
                <c:pt idx="236">
                  <c:v>22824.5</c:v>
                </c:pt>
                <c:pt idx="237">
                  <c:v>22939</c:v>
                </c:pt>
                <c:pt idx="238">
                  <c:v>22963.5</c:v>
                </c:pt>
                <c:pt idx="239">
                  <c:v>22968.5</c:v>
                </c:pt>
                <c:pt idx="240">
                  <c:v>22971</c:v>
                </c:pt>
                <c:pt idx="241">
                  <c:v>22995.5</c:v>
                </c:pt>
                <c:pt idx="242">
                  <c:v>23027</c:v>
                </c:pt>
                <c:pt idx="243">
                  <c:v>23041.5</c:v>
                </c:pt>
                <c:pt idx="244">
                  <c:v>23083.5</c:v>
                </c:pt>
                <c:pt idx="245">
                  <c:v>23098</c:v>
                </c:pt>
                <c:pt idx="246">
                  <c:v>23100.5</c:v>
                </c:pt>
                <c:pt idx="247">
                  <c:v>23103</c:v>
                </c:pt>
                <c:pt idx="248">
                  <c:v>23105</c:v>
                </c:pt>
                <c:pt idx="249">
                  <c:v>23105.5</c:v>
                </c:pt>
                <c:pt idx="250">
                  <c:v>23107.5</c:v>
                </c:pt>
                <c:pt idx="251">
                  <c:v>23110</c:v>
                </c:pt>
                <c:pt idx="252">
                  <c:v>23125</c:v>
                </c:pt>
                <c:pt idx="253">
                  <c:v>23127.5</c:v>
                </c:pt>
                <c:pt idx="254">
                  <c:v>23132</c:v>
                </c:pt>
                <c:pt idx="255">
                  <c:v>23139.5</c:v>
                </c:pt>
                <c:pt idx="256">
                  <c:v>23147</c:v>
                </c:pt>
                <c:pt idx="257">
                  <c:v>23154</c:v>
                </c:pt>
                <c:pt idx="258">
                  <c:v>23156.5</c:v>
                </c:pt>
                <c:pt idx="259">
                  <c:v>23159</c:v>
                </c:pt>
                <c:pt idx="260">
                  <c:v>23166.5</c:v>
                </c:pt>
                <c:pt idx="261">
                  <c:v>23169</c:v>
                </c:pt>
                <c:pt idx="262">
                  <c:v>23171</c:v>
                </c:pt>
                <c:pt idx="263">
                  <c:v>23171.5</c:v>
                </c:pt>
                <c:pt idx="264">
                  <c:v>23178.5</c:v>
                </c:pt>
                <c:pt idx="265">
                  <c:v>23178.5</c:v>
                </c:pt>
                <c:pt idx="266">
                  <c:v>23181</c:v>
                </c:pt>
                <c:pt idx="267">
                  <c:v>23181</c:v>
                </c:pt>
                <c:pt idx="268">
                  <c:v>23181</c:v>
                </c:pt>
                <c:pt idx="269">
                  <c:v>23181</c:v>
                </c:pt>
                <c:pt idx="270">
                  <c:v>23181</c:v>
                </c:pt>
                <c:pt idx="271">
                  <c:v>23188.5</c:v>
                </c:pt>
                <c:pt idx="272">
                  <c:v>23193</c:v>
                </c:pt>
                <c:pt idx="273">
                  <c:v>23195.5</c:v>
                </c:pt>
                <c:pt idx="274">
                  <c:v>23198</c:v>
                </c:pt>
                <c:pt idx="275">
                  <c:v>23205.5</c:v>
                </c:pt>
                <c:pt idx="276">
                  <c:v>23210.5</c:v>
                </c:pt>
                <c:pt idx="277">
                  <c:v>23213</c:v>
                </c:pt>
                <c:pt idx="278">
                  <c:v>23227.5</c:v>
                </c:pt>
                <c:pt idx="279">
                  <c:v>23242</c:v>
                </c:pt>
                <c:pt idx="280">
                  <c:v>23261.5</c:v>
                </c:pt>
                <c:pt idx="281">
                  <c:v>23298</c:v>
                </c:pt>
                <c:pt idx="282">
                  <c:v>23300.5</c:v>
                </c:pt>
                <c:pt idx="283">
                  <c:v>23327.5</c:v>
                </c:pt>
                <c:pt idx="284">
                  <c:v>23330</c:v>
                </c:pt>
                <c:pt idx="285">
                  <c:v>23342</c:v>
                </c:pt>
                <c:pt idx="286">
                  <c:v>23342</c:v>
                </c:pt>
                <c:pt idx="287">
                  <c:v>23359</c:v>
                </c:pt>
                <c:pt idx="288">
                  <c:v>23386</c:v>
                </c:pt>
                <c:pt idx="289">
                  <c:v>23386</c:v>
                </c:pt>
                <c:pt idx="290">
                  <c:v>23795</c:v>
                </c:pt>
                <c:pt idx="291">
                  <c:v>23797.5</c:v>
                </c:pt>
                <c:pt idx="292">
                  <c:v>23817</c:v>
                </c:pt>
                <c:pt idx="293">
                  <c:v>23822</c:v>
                </c:pt>
                <c:pt idx="294">
                  <c:v>23831.5</c:v>
                </c:pt>
                <c:pt idx="295">
                  <c:v>23836.5</c:v>
                </c:pt>
                <c:pt idx="296">
                  <c:v>23933</c:v>
                </c:pt>
                <c:pt idx="297">
                  <c:v>23946.5</c:v>
                </c:pt>
                <c:pt idx="298">
                  <c:v>23949</c:v>
                </c:pt>
                <c:pt idx="299">
                  <c:v>23951</c:v>
                </c:pt>
                <c:pt idx="300">
                  <c:v>23953.5</c:v>
                </c:pt>
                <c:pt idx="301">
                  <c:v>23956</c:v>
                </c:pt>
                <c:pt idx="302">
                  <c:v>23961</c:v>
                </c:pt>
                <c:pt idx="303">
                  <c:v>23963.5</c:v>
                </c:pt>
                <c:pt idx="304">
                  <c:v>24041.5</c:v>
                </c:pt>
                <c:pt idx="305">
                  <c:v>24041.5</c:v>
                </c:pt>
                <c:pt idx="306">
                  <c:v>24041.5</c:v>
                </c:pt>
                <c:pt idx="307">
                  <c:v>24041.5</c:v>
                </c:pt>
                <c:pt idx="308">
                  <c:v>24044</c:v>
                </c:pt>
                <c:pt idx="309">
                  <c:v>24044</c:v>
                </c:pt>
                <c:pt idx="310">
                  <c:v>24044</c:v>
                </c:pt>
                <c:pt idx="311">
                  <c:v>24044</c:v>
                </c:pt>
                <c:pt idx="312">
                  <c:v>24044</c:v>
                </c:pt>
                <c:pt idx="313">
                  <c:v>24049</c:v>
                </c:pt>
                <c:pt idx="314">
                  <c:v>24912</c:v>
                </c:pt>
                <c:pt idx="315">
                  <c:v>25709</c:v>
                </c:pt>
                <c:pt idx="316">
                  <c:v>25709</c:v>
                </c:pt>
                <c:pt idx="317">
                  <c:v>25763</c:v>
                </c:pt>
                <c:pt idx="318">
                  <c:v>25904.5</c:v>
                </c:pt>
                <c:pt idx="319">
                  <c:v>26753</c:v>
                </c:pt>
                <c:pt idx="320">
                  <c:v>27408.5</c:v>
                </c:pt>
                <c:pt idx="321">
                  <c:v>27621</c:v>
                </c:pt>
                <c:pt idx="322">
                  <c:v>27713.5</c:v>
                </c:pt>
                <c:pt idx="323">
                  <c:v>27723.5</c:v>
                </c:pt>
                <c:pt idx="324">
                  <c:v>28376.5</c:v>
                </c:pt>
                <c:pt idx="325">
                  <c:v>28467</c:v>
                </c:pt>
                <c:pt idx="326">
                  <c:v>28467</c:v>
                </c:pt>
                <c:pt idx="327">
                  <c:v>28467</c:v>
                </c:pt>
                <c:pt idx="328">
                  <c:v>28471</c:v>
                </c:pt>
                <c:pt idx="329">
                  <c:v>28594</c:v>
                </c:pt>
                <c:pt idx="330">
                  <c:v>28611</c:v>
                </c:pt>
                <c:pt idx="331">
                  <c:v>29313</c:v>
                </c:pt>
                <c:pt idx="332">
                  <c:v>29330</c:v>
                </c:pt>
                <c:pt idx="333">
                  <c:v>29354.5</c:v>
                </c:pt>
                <c:pt idx="334">
                  <c:v>29442.5</c:v>
                </c:pt>
                <c:pt idx="335">
                  <c:v>29442.5</c:v>
                </c:pt>
                <c:pt idx="336">
                  <c:v>29447.5</c:v>
                </c:pt>
                <c:pt idx="337">
                  <c:v>29487</c:v>
                </c:pt>
                <c:pt idx="338">
                  <c:v>30129.5</c:v>
                </c:pt>
                <c:pt idx="339">
                  <c:v>30232</c:v>
                </c:pt>
                <c:pt idx="340">
                  <c:v>30237</c:v>
                </c:pt>
                <c:pt idx="341">
                  <c:v>30239</c:v>
                </c:pt>
                <c:pt idx="342">
                  <c:v>30351</c:v>
                </c:pt>
                <c:pt idx="343">
                  <c:v>30915.5</c:v>
                </c:pt>
                <c:pt idx="344">
                  <c:v>31063.5</c:v>
                </c:pt>
                <c:pt idx="345">
                  <c:v>31066</c:v>
                </c:pt>
                <c:pt idx="346">
                  <c:v>31085.5</c:v>
                </c:pt>
                <c:pt idx="347">
                  <c:v>31095.5</c:v>
                </c:pt>
                <c:pt idx="348">
                  <c:v>31100.5</c:v>
                </c:pt>
                <c:pt idx="349">
                  <c:v>31161.5</c:v>
                </c:pt>
                <c:pt idx="350">
                  <c:v>31163.5</c:v>
                </c:pt>
                <c:pt idx="351">
                  <c:v>31164</c:v>
                </c:pt>
                <c:pt idx="352">
                  <c:v>31166</c:v>
                </c:pt>
                <c:pt idx="353">
                  <c:v>31166.5</c:v>
                </c:pt>
                <c:pt idx="354">
                  <c:v>31195.5</c:v>
                </c:pt>
                <c:pt idx="355">
                  <c:v>31234.5</c:v>
                </c:pt>
                <c:pt idx="356">
                  <c:v>31264</c:v>
                </c:pt>
                <c:pt idx="357">
                  <c:v>31738</c:v>
                </c:pt>
                <c:pt idx="358">
                  <c:v>31755</c:v>
                </c:pt>
                <c:pt idx="359">
                  <c:v>31782</c:v>
                </c:pt>
                <c:pt idx="360">
                  <c:v>31837</c:v>
                </c:pt>
                <c:pt idx="361">
                  <c:v>31906.5</c:v>
                </c:pt>
                <c:pt idx="362">
                  <c:v>31941.5</c:v>
                </c:pt>
                <c:pt idx="363">
                  <c:v>31961</c:v>
                </c:pt>
                <c:pt idx="364">
                  <c:v>31992.5</c:v>
                </c:pt>
                <c:pt idx="365">
                  <c:v>32005</c:v>
                </c:pt>
                <c:pt idx="366">
                  <c:v>32005.5</c:v>
                </c:pt>
                <c:pt idx="367">
                  <c:v>32008</c:v>
                </c:pt>
                <c:pt idx="368">
                  <c:v>32080.5</c:v>
                </c:pt>
                <c:pt idx="369">
                  <c:v>33021</c:v>
                </c:pt>
                <c:pt idx="370">
                  <c:v>33034</c:v>
                </c:pt>
                <c:pt idx="371">
                  <c:v>33092.5</c:v>
                </c:pt>
                <c:pt idx="372">
                  <c:v>33191</c:v>
                </c:pt>
                <c:pt idx="373">
                  <c:v>33705</c:v>
                </c:pt>
                <c:pt idx="374">
                  <c:v>33744</c:v>
                </c:pt>
                <c:pt idx="375">
                  <c:v>33775</c:v>
                </c:pt>
                <c:pt idx="376">
                  <c:v>33777.5</c:v>
                </c:pt>
                <c:pt idx="377">
                  <c:v>33789.5</c:v>
                </c:pt>
                <c:pt idx="378">
                  <c:v>33792</c:v>
                </c:pt>
                <c:pt idx="379">
                  <c:v>33836</c:v>
                </c:pt>
                <c:pt idx="380">
                  <c:v>33838.5</c:v>
                </c:pt>
                <c:pt idx="381">
                  <c:v>33863</c:v>
                </c:pt>
                <c:pt idx="382">
                  <c:v>33863</c:v>
                </c:pt>
                <c:pt idx="383">
                  <c:v>33865.5</c:v>
                </c:pt>
                <c:pt idx="384">
                  <c:v>33865.5</c:v>
                </c:pt>
                <c:pt idx="385">
                  <c:v>33865.5</c:v>
                </c:pt>
                <c:pt idx="386">
                  <c:v>33865.5</c:v>
                </c:pt>
                <c:pt idx="387">
                  <c:v>33865.5</c:v>
                </c:pt>
                <c:pt idx="388">
                  <c:v>33868</c:v>
                </c:pt>
                <c:pt idx="389">
                  <c:v>33868</c:v>
                </c:pt>
                <c:pt idx="390">
                  <c:v>33868</c:v>
                </c:pt>
                <c:pt idx="391">
                  <c:v>33868</c:v>
                </c:pt>
                <c:pt idx="392">
                  <c:v>33893</c:v>
                </c:pt>
                <c:pt idx="393">
                  <c:v>33904.5</c:v>
                </c:pt>
                <c:pt idx="394">
                  <c:v>33907</c:v>
                </c:pt>
                <c:pt idx="395">
                  <c:v>33925.5</c:v>
                </c:pt>
                <c:pt idx="396">
                  <c:v>34543</c:v>
                </c:pt>
                <c:pt idx="397">
                  <c:v>34601.5</c:v>
                </c:pt>
                <c:pt idx="398">
                  <c:v>34601.5</c:v>
                </c:pt>
                <c:pt idx="399">
                  <c:v>34601.5</c:v>
                </c:pt>
                <c:pt idx="400">
                  <c:v>34641.5</c:v>
                </c:pt>
                <c:pt idx="401">
                  <c:v>34651</c:v>
                </c:pt>
                <c:pt idx="402">
                  <c:v>34662.5</c:v>
                </c:pt>
                <c:pt idx="403">
                  <c:v>34670</c:v>
                </c:pt>
                <c:pt idx="404">
                  <c:v>34733.5</c:v>
                </c:pt>
                <c:pt idx="405">
                  <c:v>34736</c:v>
                </c:pt>
                <c:pt idx="406">
                  <c:v>34736</c:v>
                </c:pt>
                <c:pt idx="407">
                  <c:v>34762.5</c:v>
                </c:pt>
                <c:pt idx="408">
                  <c:v>34765</c:v>
                </c:pt>
                <c:pt idx="409">
                  <c:v>34800</c:v>
                </c:pt>
                <c:pt idx="410">
                  <c:v>34809</c:v>
                </c:pt>
                <c:pt idx="411">
                  <c:v>34811.5</c:v>
                </c:pt>
                <c:pt idx="412">
                  <c:v>35428</c:v>
                </c:pt>
                <c:pt idx="413">
                  <c:v>35536</c:v>
                </c:pt>
                <c:pt idx="414">
                  <c:v>35542.5</c:v>
                </c:pt>
                <c:pt idx="415">
                  <c:v>35562</c:v>
                </c:pt>
                <c:pt idx="416">
                  <c:v>35572</c:v>
                </c:pt>
                <c:pt idx="417">
                  <c:v>35574.5</c:v>
                </c:pt>
                <c:pt idx="418">
                  <c:v>35682</c:v>
                </c:pt>
                <c:pt idx="419">
                  <c:v>35682</c:v>
                </c:pt>
                <c:pt idx="420">
                  <c:v>35682</c:v>
                </c:pt>
                <c:pt idx="421">
                  <c:v>36321</c:v>
                </c:pt>
                <c:pt idx="422">
                  <c:v>36442.5</c:v>
                </c:pt>
                <c:pt idx="423">
                  <c:v>36507</c:v>
                </c:pt>
                <c:pt idx="424">
                  <c:v>36630.5</c:v>
                </c:pt>
                <c:pt idx="425">
                  <c:v>36630.5</c:v>
                </c:pt>
                <c:pt idx="426">
                  <c:v>36630.5</c:v>
                </c:pt>
                <c:pt idx="427">
                  <c:v>37417</c:v>
                </c:pt>
                <c:pt idx="428">
                  <c:v>38216</c:v>
                </c:pt>
                <c:pt idx="429">
                  <c:v>38438</c:v>
                </c:pt>
                <c:pt idx="430">
                  <c:v>39128</c:v>
                </c:pt>
                <c:pt idx="431">
                  <c:v>39198</c:v>
                </c:pt>
                <c:pt idx="432">
                  <c:v>39934</c:v>
                </c:pt>
                <c:pt idx="433">
                  <c:v>40014.5</c:v>
                </c:pt>
                <c:pt idx="434">
                  <c:v>40810</c:v>
                </c:pt>
                <c:pt idx="435">
                  <c:v>40970.5</c:v>
                </c:pt>
                <c:pt idx="436">
                  <c:v>41015</c:v>
                </c:pt>
                <c:pt idx="437">
                  <c:v>41137</c:v>
                </c:pt>
                <c:pt idx="438">
                  <c:v>41651.5</c:v>
                </c:pt>
                <c:pt idx="439">
                  <c:v>41766</c:v>
                </c:pt>
                <c:pt idx="440">
                  <c:v>41927</c:v>
                </c:pt>
                <c:pt idx="441">
                  <c:v>41971</c:v>
                </c:pt>
                <c:pt idx="442">
                  <c:v>42682</c:v>
                </c:pt>
                <c:pt idx="443">
                  <c:v>42717.5</c:v>
                </c:pt>
                <c:pt idx="444">
                  <c:v>42717.5</c:v>
                </c:pt>
                <c:pt idx="445">
                  <c:v>42717.5</c:v>
                </c:pt>
                <c:pt idx="446">
                  <c:v>42790</c:v>
                </c:pt>
                <c:pt idx="447">
                  <c:v>43533</c:v>
                </c:pt>
                <c:pt idx="448">
                  <c:v>43533</c:v>
                </c:pt>
                <c:pt idx="449">
                  <c:v>43618.5</c:v>
                </c:pt>
                <c:pt idx="450">
                  <c:v>43665</c:v>
                </c:pt>
                <c:pt idx="451">
                  <c:v>43702</c:v>
                </c:pt>
                <c:pt idx="452">
                  <c:v>43709</c:v>
                </c:pt>
                <c:pt idx="453">
                  <c:v>43822</c:v>
                </c:pt>
                <c:pt idx="454">
                  <c:v>44417</c:v>
                </c:pt>
                <c:pt idx="455">
                  <c:v>44497.5</c:v>
                </c:pt>
                <c:pt idx="456">
                  <c:v>44530.5</c:v>
                </c:pt>
                <c:pt idx="457">
                  <c:v>44584</c:v>
                </c:pt>
                <c:pt idx="458">
                  <c:v>44636</c:v>
                </c:pt>
              </c:numCache>
            </c:numRef>
          </c:xVal>
          <c:yVal>
            <c:numRef>
              <c:f>'Active 1'!$H$21:$H$479</c:f>
              <c:numCache>
                <c:formatCode>General</c:formatCode>
                <c:ptCount val="459"/>
                <c:pt idx="11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189-4DDC-BF1A-DC74B2FF48C0}"/>
            </c:ext>
          </c:extLst>
        </c:ser>
        <c:ser>
          <c:idx val="1"/>
          <c:order val="1"/>
          <c:tx>
            <c:strRef>
              <c:f>'Active 1'!$J$20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'Active 1'!$F$21:$F$479</c:f>
              <c:numCache>
                <c:formatCode>General</c:formatCode>
                <c:ptCount val="459"/>
                <c:pt idx="0">
                  <c:v>-21664.5</c:v>
                </c:pt>
                <c:pt idx="1">
                  <c:v>-9992</c:v>
                </c:pt>
                <c:pt idx="2">
                  <c:v>-9080</c:v>
                </c:pt>
                <c:pt idx="3">
                  <c:v>-9077.5</c:v>
                </c:pt>
                <c:pt idx="4">
                  <c:v>-7392.5</c:v>
                </c:pt>
                <c:pt idx="5">
                  <c:v>-4555</c:v>
                </c:pt>
                <c:pt idx="6">
                  <c:v>-2775</c:v>
                </c:pt>
                <c:pt idx="7">
                  <c:v>-254</c:v>
                </c:pt>
                <c:pt idx="8">
                  <c:v>-232</c:v>
                </c:pt>
                <c:pt idx="9">
                  <c:v>-229.5</c:v>
                </c:pt>
                <c:pt idx="10">
                  <c:v>-66</c:v>
                </c:pt>
                <c:pt idx="11">
                  <c:v>0</c:v>
                </c:pt>
                <c:pt idx="12">
                  <c:v>692</c:v>
                </c:pt>
                <c:pt idx="13">
                  <c:v>746</c:v>
                </c:pt>
                <c:pt idx="14">
                  <c:v>4384</c:v>
                </c:pt>
                <c:pt idx="15">
                  <c:v>4408.5</c:v>
                </c:pt>
                <c:pt idx="16">
                  <c:v>4447.5</c:v>
                </c:pt>
                <c:pt idx="17">
                  <c:v>4460</c:v>
                </c:pt>
                <c:pt idx="18">
                  <c:v>4467</c:v>
                </c:pt>
                <c:pt idx="19">
                  <c:v>5310.5</c:v>
                </c:pt>
                <c:pt idx="20">
                  <c:v>5313</c:v>
                </c:pt>
                <c:pt idx="21">
                  <c:v>5342.5</c:v>
                </c:pt>
                <c:pt idx="22">
                  <c:v>6215.5</c:v>
                </c:pt>
                <c:pt idx="23">
                  <c:v>7142</c:v>
                </c:pt>
                <c:pt idx="24">
                  <c:v>7144.5</c:v>
                </c:pt>
                <c:pt idx="25">
                  <c:v>7993</c:v>
                </c:pt>
                <c:pt idx="26">
                  <c:v>8071</c:v>
                </c:pt>
                <c:pt idx="27">
                  <c:v>8088</c:v>
                </c:pt>
                <c:pt idx="28">
                  <c:v>8110</c:v>
                </c:pt>
                <c:pt idx="29">
                  <c:v>8829</c:v>
                </c:pt>
                <c:pt idx="30">
                  <c:v>9873</c:v>
                </c:pt>
                <c:pt idx="31">
                  <c:v>10677.5</c:v>
                </c:pt>
                <c:pt idx="32">
                  <c:v>11391.5</c:v>
                </c:pt>
                <c:pt idx="33">
                  <c:v>11411</c:v>
                </c:pt>
                <c:pt idx="34">
                  <c:v>11628.5</c:v>
                </c:pt>
                <c:pt idx="35">
                  <c:v>12494</c:v>
                </c:pt>
                <c:pt idx="36">
                  <c:v>12545</c:v>
                </c:pt>
                <c:pt idx="37">
                  <c:v>12547.5</c:v>
                </c:pt>
                <c:pt idx="38">
                  <c:v>12550</c:v>
                </c:pt>
                <c:pt idx="39">
                  <c:v>13408.5</c:v>
                </c:pt>
                <c:pt idx="40">
                  <c:v>13411</c:v>
                </c:pt>
                <c:pt idx="41">
                  <c:v>13924.5</c:v>
                </c:pt>
                <c:pt idx="42">
                  <c:v>14103</c:v>
                </c:pt>
                <c:pt idx="43">
                  <c:v>14103</c:v>
                </c:pt>
                <c:pt idx="44">
                  <c:v>14105.5</c:v>
                </c:pt>
                <c:pt idx="45">
                  <c:v>14106</c:v>
                </c:pt>
                <c:pt idx="46">
                  <c:v>14108</c:v>
                </c:pt>
                <c:pt idx="47">
                  <c:v>14125.5</c:v>
                </c:pt>
                <c:pt idx="48">
                  <c:v>14132.5</c:v>
                </c:pt>
                <c:pt idx="49">
                  <c:v>14134.5</c:v>
                </c:pt>
                <c:pt idx="50">
                  <c:v>14137</c:v>
                </c:pt>
                <c:pt idx="51">
                  <c:v>14139.5</c:v>
                </c:pt>
                <c:pt idx="52">
                  <c:v>14144.5</c:v>
                </c:pt>
                <c:pt idx="53">
                  <c:v>14145</c:v>
                </c:pt>
                <c:pt idx="54">
                  <c:v>14155</c:v>
                </c:pt>
                <c:pt idx="55">
                  <c:v>14177</c:v>
                </c:pt>
                <c:pt idx="56">
                  <c:v>14193.5</c:v>
                </c:pt>
                <c:pt idx="57">
                  <c:v>14208</c:v>
                </c:pt>
                <c:pt idx="58">
                  <c:v>14213</c:v>
                </c:pt>
                <c:pt idx="59">
                  <c:v>14230</c:v>
                </c:pt>
                <c:pt idx="60">
                  <c:v>14230</c:v>
                </c:pt>
                <c:pt idx="61">
                  <c:v>14233</c:v>
                </c:pt>
                <c:pt idx="62">
                  <c:v>14235</c:v>
                </c:pt>
                <c:pt idx="63">
                  <c:v>14235</c:v>
                </c:pt>
                <c:pt idx="64">
                  <c:v>14240</c:v>
                </c:pt>
                <c:pt idx="65">
                  <c:v>14274</c:v>
                </c:pt>
                <c:pt idx="66">
                  <c:v>14291</c:v>
                </c:pt>
                <c:pt idx="67">
                  <c:v>14291</c:v>
                </c:pt>
                <c:pt idx="68">
                  <c:v>14291</c:v>
                </c:pt>
                <c:pt idx="69">
                  <c:v>14291</c:v>
                </c:pt>
                <c:pt idx="70">
                  <c:v>14291</c:v>
                </c:pt>
                <c:pt idx="71">
                  <c:v>14291</c:v>
                </c:pt>
                <c:pt idx="72">
                  <c:v>14291</c:v>
                </c:pt>
                <c:pt idx="73">
                  <c:v>14291</c:v>
                </c:pt>
                <c:pt idx="74">
                  <c:v>15073.5</c:v>
                </c:pt>
                <c:pt idx="75">
                  <c:v>15078.5</c:v>
                </c:pt>
                <c:pt idx="76">
                  <c:v>15098</c:v>
                </c:pt>
                <c:pt idx="77">
                  <c:v>15098</c:v>
                </c:pt>
                <c:pt idx="78">
                  <c:v>15147</c:v>
                </c:pt>
                <c:pt idx="79">
                  <c:v>15186</c:v>
                </c:pt>
                <c:pt idx="80">
                  <c:v>15205.5</c:v>
                </c:pt>
                <c:pt idx="81">
                  <c:v>15230</c:v>
                </c:pt>
                <c:pt idx="82">
                  <c:v>15247</c:v>
                </c:pt>
                <c:pt idx="83">
                  <c:v>15914.5</c:v>
                </c:pt>
                <c:pt idx="84">
                  <c:v>15917</c:v>
                </c:pt>
                <c:pt idx="85">
                  <c:v>15921.5</c:v>
                </c:pt>
                <c:pt idx="86">
                  <c:v>15922</c:v>
                </c:pt>
                <c:pt idx="87">
                  <c:v>15932</c:v>
                </c:pt>
                <c:pt idx="88">
                  <c:v>16012.5</c:v>
                </c:pt>
                <c:pt idx="89">
                  <c:v>16012.5</c:v>
                </c:pt>
                <c:pt idx="90">
                  <c:v>16012.5</c:v>
                </c:pt>
                <c:pt idx="91">
                  <c:v>16025</c:v>
                </c:pt>
                <c:pt idx="92">
                  <c:v>16027.5</c:v>
                </c:pt>
                <c:pt idx="93">
                  <c:v>16034.5</c:v>
                </c:pt>
                <c:pt idx="94">
                  <c:v>16034.5</c:v>
                </c:pt>
                <c:pt idx="95">
                  <c:v>16034.5</c:v>
                </c:pt>
                <c:pt idx="96">
                  <c:v>16034.5</c:v>
                </c:pt>
                <c:pt idx="97">
                  <c:v>16034.5</c:v>
                </c:pt>
                <c:pt idx="98">
                  <c:v>16171</c:v>
                </c:pt>
                <c:pt idx="99">
                  <c:v>16729</c:v>
                </c:pt>
                <c:pt idx="100">
                  <c:v>17638.5</c:v>
                </c:pt>
                <c:pt idx="101">
                  <c:v>17658</c:v>
                </c:pt>
                <c:pt idx="102">
                  <c:v>17738.5</c:v>
                </c:pt>
                <c:pt idx="103">
                  <c:v>17738.5</c:v>
                </c:pt>
                <c:pt idx="104">
                  <c:v>17772.5</c:v>
                </c:pt>
                <c:pt idx="105">
                  <c:v>17772.5</c:v>
                </c:pt>
                <c:pt idx="106">
                  <c:v>17790</c:v>
                </c:pt>
                <c:pt idx="107">
                  <c:v>17814</c:v>
                </c:pt>
                <c:pt idx="108">
                  <c:v>17814</c:v>
                </c:pt>
                <c:pt idx="109">
                  <c:v>17819</c:v>
                </c:pt>
                <c:pt idx="110">
                  <c:v>17873</c:v>
                </c:pt>
                <c:pt idx="111">
                  <c:v>17880.5</c:v>
                </c:pt>
                <c:pt idx="112">
                  <c:v>17895</c:v>
                </c:pt>
                <c:pt idx="113">
                  <c:v>17914.5</c:v>
                </c:pt>
                <c:pt idx="114">
                  <c:v>18009.5</c:v>
                </c:pt>
                <c:pt idx="115">
                  <c:v>18628.5</c:v>
                </c:pt>
                <c:pt idx="116">
                  <c:v>18628.5</c:v>
                </c:pt>
                <c:pt idx="117">
                  <c:v>18628.5</c:v>
                </c:pt>
                <c:pt idx="118">
                  <c:v>18633.5</c:v>
                </c:pt>
                <c:pt idx="119">
                  <c:v>18633.5</c:v>
                </c:pt>
                <c:pt idx="120">
                  <c:v>18633.5</c:v>
                </c:pt>
                <c:pt idx="121">
                  <c:v>18640.5</c:v>
                </c:pt>
                <c:pt idx="122">
                  <c:v>18640.5</c:v>
                </c:pt>
                <c:pt idx="123">
                  <c:v>18643</c:v>
                </c:pt>
                <c:pt idx="124">
                  <c:v>18643</c:v>
                </c:pt>
                <c:pt idx="125">
                  <c:v>18680</c:v>
                </c:pt>
                <c:pt idx="126">
                  <c:v>18682</c:v>
                </c:pt>
                <c:pt idx="127">
                  <c:v>18682</c:v>
                </c:pt>
                <c:pt idx="128">
                  <c:v>18684.5</c:v>
                </c:pt>
                <c:pt idx="129">
                  <c:v>18684.5</c:v>
                </c:pt>
                <c:pt idx="130">
                  <c:v>18687</c:v>
                </c:pt>
                <c:pt idx="131">
                  <c:v>18687</c:v>
                </c:pt>
                <c:pt idx="132">
                  <c:v>18689.5</c:v>
                </c:pt>
                <c:pt idx="133">
                  <c:v>18689.5</c:v>
                </c:pt>
                <c:pt idx="134">
                  <c:v>18697</c:v>
                </c:pt>
                <c:pt idx="135">
                  <c:v>18729</c:v>
                </c:pt>
                <c:pt idx="136">
                  <c:v>18758</c:v>
                </c:pt>
                <c:pt idx="137">
                  <c:v>18758</c:v>
                </c:pt>
                <c:pt idx="138">
                  <c:v>18758</c:v>
                </c:pt>
                <c:pt idx="139">
                  <c:v>18758</c:v>
                </c:pt>
                <c:pt idx="140">
                  <c:v>18758</c:v>
                </c:pt>
                <c:pt idx="141">
                  <c:v>18763</c:v>
                </c:pt>
                <c:pt idx="142">
                  <c:v>18763</c:v>
                </c:pt>
                <c:pt idx="143">
                  <c:v>18780</c:v>
                </c:pt>
                <c:pt idx="144">
                  <c:v>19350</c:v>
                </c:pt>
                <c:pt idx="145">
                  <c:v>19350</c:v>
                </c:pt>
                <c:pt idx="146">
                  <c:v>19538</c:v>
                </c:pt>
                <c:pt idx="147">
                  <c:v>19538</c:v>
                </c:pt>
                <c:pt idx="148">
                  <c:v>19540.5</c:v>
                </c:pt>
                <c:pt idx="149">
                  <c:v>19540.5</c:v>
                </c:pt>
                <c:pt idx="150">
                  <c:v>19577</c:v>
                </c:pt>
                <c:pt idx="151">
                  <c:v>19577</c:v>
                </c:pt>
                <c:pt idx="152">
                  <c:v>19579.5</c:v>
                </c:pt>
                <c:pt idx="153">
                  <c:v>19579.5</c:v>
                </c:pt>
                <c:pt idx="154">
                  <c:v>19606.5</c:v>
                </c:pt>
                <c:pt idx="155">
                  <c:v>19623.5</c:v>
                </c:pt>
                <c:pt idx="156">
                  <c:v>19628.5</c:v>
                </c:pt>
                <c:pt idx="157">
                  <c:v>19628.5</c:v>
                </c:pt>
                <c:pt idx="158">
                  <c:v>19631</c:v>
                </c:pt>
                <c:pt idx="159">
                  <c:v>19638</c:v>
                </c:pt>
                <c:pt idx="160">
                  <c:v>19638</c:v>
                </c:pt>
                <c:pt idx="161">
                  <c:v>19687</c:v>
                </c:pt>
                <c:pt idx="162">
                  <c:v>19687</c:v>
                </c:pt>
                <c:pt idx="163">
                  <c:v>20367</c:v>
                </c:pt>
                <c:pt idx="164">
                  <c:v>20367</c:v>
                </c:pt>
                <c:pt idx="165">
                  <c:v>20433</c:v>
                </c:pt>
                <c:pt idx="166">
                  <c:v>20433</c:v>
                </c:pt>
                <c:pt idx="167">
                  <c:v>20491.5</c:v>
                </c:pt>
                <c:pt idx="168">
                  <c:v>20491.5</c:v>
                </c:pt>
                <c:pt idx="169">
                  <c:v>20491.5</c:v>
                </c:pt>
                <c:pt idx="170">
                  <c:v>20499</c:v>
                </c:pt>
                <c:pt idx="171">
                  <c:v>20506</c:v>
                </c:pt>
                <c:pt idx="172">
                  <c:v>20506</c:v>
                </c:pt>
                <c:pt idx="173">
                  <c:v>20506</c:v>
                </c:pt>
                <c:pt idx="174">
                  <c:v>21278.5</c:v>
                </c:pt>
                <c:pt idx="175">
                  <c:v>21278.5</c:v>
                </c:pt>
                <c:pt idx="176">
                  <c:v>21278.5</c:v>
                </c:pt>
                <c:pt idx="177">
                  <c:v>21279</c:v>
                </c:pt>
                <c:pt idx="178">
                  <c:v>21279</c:v>
                </c:pt>
                <c:pt idx="179">
                  <c:v>21279</c:v>
                </c:pt>
                <c:pt idx="180">
                  <c:v>21323</c:v>
                </c:pt>
                <c:pt idx="181">
                  <c:v>21323</c:v>
                </c:pt>
                <c:pt idx="182">
                  <c:v>21381.5</c:v>
                </c:pt>
                <c:pt idx="183">
                  <c:v>21425.5</c:v>
                </c:pt>
                <c:pt idx="184">
                  <c:v>21428</c:v>
                </c:pt>
                <c:pt idx="185">
                  <c:v>21431</c:v>
                </c:pt>
                <c:pt idx="186">
                  <c:v>22098</c:v>
                </c:pt>
                <c:pt idx="187">
                  <c:v>22168.5</c:v>
                </c:pt>
                <c:pt idx="188">
                  <c:v>22168.5</c:v>
                </c:pt>
                <c:pt idx="189">
                  <c:v>22168.5</c:v>
                </c:pt>
                <c:pt idx="190">
                  <c:v>22186</c:v>
                </c:pt>
                <c:pt idx="191">
                  <c:v>22186</c:v>
                </c:pt>
                <c:pt idx="192">
                  <c:v>22186</c:v>
                </c:pt>
                <c:pt idx="193">
                  <c:v>22220</c:v>
                </c:pt>
                <c:pt idx="194">
                  <c:v>22220</c:v>
                </c:pt>
                <c:pt idx="195">
                  <c:v>22220</c:v>
                </c:pt>
                <c:pt idx="196">
                  <c:v>22220</c:v>
                </c:pt>
                <c:pt idx="197">
                  <c:v>22222.5</c:v>
                </c:pt>
                <c:pt idx="198">
                  <c:v>22227.5</c:v>
                </c:pt>
                <c:pt idx="199">
                  <c:v>22237.5</c:v>
                </c:pt>
                <c:pt idx="200">
                  <c:v>22242</c:v>
                </c:pt>
                <c:pt idx="201">
                  <c:v>22247</c:v>
                </c:pt>
                <c:pt idx="202">
                  <c:v>22249.5</c:v>
                </c:pt>
                <c:pt idx="203">
                  <c:v>22252</c:v>
                </c:pt>
                <c:pt idx="204">
                  <c:v>22254.5</c:v>
                </c:pt>
                <c:pt idx="205">
                  <c:v>22269</c:v>
                </c:pt>
                <c:pt idx="206">
                  <c:v>22269</c:v>
                </c:pt>
                <c:pt idx="207">
                  <c:v>22274</c:v>
                </c:pt>
                <c:pt idx="208">
                  <c:v>22276.5</c:v>
                </c:pt>
                <c:pt idx="209">
                  <c:v>22283.5</c:v>
                </c:pt>
                <c:pt idx="210">
                  <c:v>22286</c:v>
                </c:pt>
                <c:pt idx="211">
                  <c:v>22288.5</c:v>
                </c:pt>
                <c:pt idx="212">
                  <c:v>22291</c:v>
                </c:pt>
                <c:pt idx="213">
                  <c:v>22296</c:v>
                </c:pt>
                <c:pt idx="214">
                  <c:v>22298.5</c:v>
                </c:pt>
                <c:pt idx="215">
                  <c:v>22301</c:v>
                </c:pt>
                <c:pt idx="216">
                  <c:v>22313</c:v>
                </c:pt>
                <c:pt idx="217">
                  <c:v>22318</c:v>
                </c:pt>
                <c:pt idx="218">
                  <c:v>22327.5</c:v>
                </c:pt>
                <c:pt idx="219">
                  <c:v>22330</c:v>
                </c:pt>
                <c:pt idx="220">
                  <c:v>22344.5</c:v>
                </c:pt>
                <c:pt idx="221">
                  <c:v>22352</c:v>
                </c:pt>
                <c:pt idx="222">
                  <c:v>22352</c:v>
                </c:pt>
                <c:pt idx="223">
                  <c:v>22354.5</c:v>
                </c:pt>
                <c:pt idx="224">
                  <c:v>22357</c:v>
                </c:pt>
                <c:pt idx="225">
                  <c:v>22362</c:v>
                </c:pt>
                <c:pt idx="226">
                  <c:v>22366.5</c:v>
                </c:pt>
                <c:pt idx="227">
                  <c:v>22366.5</c:v>
                </c:pt>
                <c:pt idx="228">
                  <c:v>22371.5</c:v>
                </c:pt>
                <c:pt idx="229">
                  <c:v>22374</c:v>
                </c:pt>
                <c:pt idx="230">
                  <c:v>22376.5</c:v>
                </c:pt>
                <c:pt idx="231">
                  <c:v>22388.5</c:v>
                </c:pt>
                <c:pt idx="232">
                  <c:v>22405.5</c:v>
                </c:pt>
                <c:pt idx="233">
                  <c:v>22432.5</c:v>
                </c:pt>
                <c:pt idx="234">
                  <c:v>22437.5</c:v>
                </c:pt>
                <c:pt idx="235">
                  <c:v>22471.5</c:v>
                </c:pt>
                <c:pt idx="236">
                  <c:v>22824.5</c:v>
                </c:pt>
                <c:pt idx="237">
                  <c:v>22939</c:v>
                </c:pt>
                <c:pt idx="238">
                  <c:v>22963.5</c:v>
                </c:pt>
                <c:pt idx="239">
                  <c:v>22968.5</c:v>
                </c:pt>
                <c:pt idx="240">
                  <c:v>22971</c:v>
                </c:pt>
                <c:pt idx="241">
                  <c:v>22995.5</c:v>
                </c:pt>
                <c:pt idx="242">
                  <c:v>23027</c:v>
                </c:pt>
                <c:pt idx="243">
                  <c:v>23041.5</c:v>
                </c:pt>
                <c:pt idx="244">
                  <c:v>23083.5</c:v>
                </c:pt>
                <c:pt idx="245">
                  <c:v>23098</c:v>
                </c:pt>
                <c:pt idx="246">
                  <c:v>23100.5</c:v>
                </c:pt>
                <c:pt idx="247">
                  <c:v>23103</c:v>
                </c:pt>
                <c:pt idx="248">
                  <c:v>23105</c:v>
                </c:pt>
                <c:pt idx="249">
                  <c:v>23105.5</c:v>
                </c:pt>
                <c:pt idx="250">
                  <c:v>23107.5</c:v>
                </c:pt>
                <c:pt idx="251">
                  <c:v>23110</c:v>
                </c:pt>
                <c:pt idx="252">
                  <c:v>23125</c:v>
                </c:pt>
                <c:pt idx="253">
                  <c:v>23127.5</c:v>
                </c:pt>
                <c:pt idx="254">
                  <c:v>23132</c:v>
                </c:pt>
                <c:pt idx="255">
                  <c:v>23139.5</c:v>
                </c:pt>
                <c:pt idx="256">
                  <c:v>23147</c:v>
                </c:pt>
                <c:pt idx="257">
                  <c:v>23154</c:v>
                </c:pt>
                <c:pt idx="258">
                  <c:v>23156.5</c:v>
                </c:pt>
                <c:pt idx="259">
                  <c:v>23159</c:v>
                </c:pt>
                <c:pt idx="260">
                  <c:v>23166.5</c:v>
                </c:pt>
                <c:pt idx="261">
                  <c:v>23169</c:v>
                </c:pt>
                <c:pt idx="262">
                  <c:v>23171</c:v>
                </c:pt>
                <c:pt idx="263">
                  <c:v>23171.5</c:v>
                </c:pt>
                <c:pt idx="264">
                  <c:v>23178.5</c:v>
                </c:pt>
                <c:pt idx="265">
                  <c:v>23178.5</c:v>
                </c:pt>
                <c:pt idx="266">
                  <c:v>23181</c:v>
                </c:pt>
                <c:pt idx="267">
                  <c:v>23181</c:v>
                </c:pt>
                <c:pt idx="268">
                  <c:v>23181</c:v>
                </c:pt>
                <c:pt idx="269">
                  <c:v>23181</c:v>
                </c:pt>
                <c:pt idx="270">
                  <c:v>23181</c:v>
                </c:pt>
                <c:pt idx="271">
                  <c:v>23188.5</c:v>
                </c:pt>
                <c:pt idx="272">
                  <c:v>23193</c:v>
                </c:pt>
                <c:pt idx="273">
                  <c:v>23195.5</c:v>
                </c:pt>
                <c:pt idx="274">
                  <c:v>23198</c:v>
                </c:pt>
                <c:pt idx="275">
                  <c:v>23205.5</c:v>
                </c:pt>
                <c:pt idx="276">
                  <c:v>23210.5</c:v>
                </c:pt>
                <c:pt idx="277">
                  <c:v>23213</c:v>
                </c:pt>
                <c:pt idx="278">
                  <c:v>23227.5</c:v>
                </c:pt>
                <c:pt idx="279">
                  <c:v>23242</c:v>
                </c:pt>
                <c:pt idx="280">
                  <c:v>23261.5</c:v>
                </c:pt>
                <c:pt idx="281">
                  <c:v>23298</c:v>
                </c:pt>
                <c:pt idx="282">
                  <c:v>23300.5</c:v>
                </c:pt>
                <c:pt idx="283">
                  <c:v>23327.5</c:v>
                </c:pt>
                <c:pt idx="284">
                  <c:v>23330</c:v>
                </c:pt>
                <c:pt idx="285">
                  <c:v>23342</c:v>
                </c:pt>
                <c:pt idx="286">
                  <c:v>23342</c:v>
                </c:pt>
                <c:pt idx="287">
                  <c:v>23359</c:v>
                </c:pt>
                <c:pt idx="288">
                  <c:v>23386</c:v>
                </c:pt>
                <c:pt idx="289">
                  <c:v>23386</c:v>
                </c:pt>
                <c:pt idx="290">
                  <c:v>23795</c:v>
                </c:pt>
                <c:pt idx="291">
                  <c:v>23797.5</c:v>
                </c:pt>
                <c:pt idx="292">
                  <c:v>23817</c:v>
                </c:pt>
                <c:pt idx="293">
                  <c:v>23822</c:v>
                </c:pt>
                <c:pt idx="294">
                  <c:v>23831.5</c:v>
                </c:pt>
                <c:pt idx="295">
                  <c:v>23836.5</c:v>
                </c:pt>
                <c:pt idx="296">
                  <c:v>23933</c:v>
                </c:pt>
                <c:pt idx="297">
                  <c:v>23946.5</c:v>
                </c:pt>
                <c:pt idx="298">
                  <c:v>23949</c:v>
                </c:pt>
                <c:pt idx="299">
                  <c:v>23951</c:v>
                </c:pt>
                <c:pt idx="300">
                  <c:v>23953.5</c:v>
                </c:pt>
                <c:pt idx="301">
                  <c:v>23956</c:v>
                </c:pt>
                <c:pt idx="302">
                  <c:v>23961</c:v>
                </c:pt>
                <c:pt idx="303">
                  <c:v>23963.5</c:v>
                </c:pt>
                <c:pt idx="304">
                  <c:v>24041.5</c:v>
                </c:pt>
                <c:pt idx="305">
                  <c:v>24041.5</c:v>
                </c:pt>
                <c:pt idx="306">
                  <c:v>24041.5</c:v>
                </c:pt>
                <c:pt idx="307">
                  <c:v>24041.5</c:v>
                </c:pt>
                <c:pt idx="308">
                  <c:v>24044</c:v>
                </c:pt>
                <c:pt idx="309">
                  <c:v>24044</c:v>
                </c:pt>
                <c:pt idx="310">
                  <c:v>24044</c:v>
                </c:pt>
                <c:pt idx="311">
                  <c:v>24044</c:v>
                </c:pt>
                <c:pt idx="312">
                  <c:v>24044</c:v>
                </c:pt>
                <c:pt idx="313">
                  <c:v>24049</c:v>
                </c:pt>
                <c:pt idx="314">
                  <c:v>24912</c:v>
                </c:pt>
                <c:pt idx="315">
                  <c:v>25709</c:v>
                </c:pt>
                <c:pt idx="316">
                  <c:v>25709</c:v>
                </c:pt>
                <c:pt idx="317">
                  <c:v>25763</c:v>
                </c:pt>
                <c:pt idx="318">
                  <c:v>25904.5</c:v>
                </c:pt>
                <c:pt idx="319">
                  <c:v>26753</c:v>
                </c:pt>
                <c:pt idx="320">
                  <c:v>27408.5</c:v>
                </c:pt>
                <c:pt idx="321">
                  <c:v>27621</c:v>
                </c:pt>
                <c:pt idx="322">
                  <c:v>27713.5</c:v>
                </c:pt>
                <c:pt idx="323">
                  <c:v>27723.5</c:v>
                </c:pt>
                <c:pt idx="324">
                  <c:v>28376.5</c:v>
                </c:pt>
                <c:pt idx="325">
                  <c:v>28467</c:v>
                </c:pt>
                <c:pt idx="326">
                  <c:v>28467</c:v>
                </c:pt>
                <c:pt idx="327">
                  <c:v>28467</c:v>
                </c:pt>
                <c:pt idx="328">
                  <c:v>28471</c:v>
                </c:pt>
                <c:pt idx="329">
                  <c:v>28594</c:v>
                </c:pt>
                <c:pt idx="330">
                  <c:v>28611</c:v>
                </c:pt>
                <c:pt idx="331">
                  <c:v>29313</c:v>
                </c:pt>
                <c:pt idx="332">
                  <c:v>29330</c:v>
                </c:pt>
                <c:pt idx="333">
                  <c:v>29354.5</c:v>
                </c:pt>
                <c:pt idx="334">
                  <c:v>29442.5</c:v>
                </c:pt>
                <c:pt idx="335">
                  <c:v>29442.5</c:v>
                </c:pt>
                <c:pt idx="336">
                  <c:v>29447.5</c:v>
                </c:pt>
                <c:pt idx="337">
                  <c:v>29487</c:v>
                </c:pt>
                <c:pt idx="338">
                  <c:v>30129.5</c:v>
                </c:pt>
                <c:pt idx="339">
                  <c:v>30232</c:v>
                </c:pt>
                <c:pt idx="340">
                  <c:v>30237</c:v>
                </c:pt>
                <c:pt idx="341">
                  <c:v>30239</c:v>
                </c:pt>
                <c:pt idx="342">
                  <c:v>30351</c:v>
                </c:pt>
                <c:pt idx="343">
                  <c:v>30915.5</c:v>
                </c:pt>
                <c:pt idx="344">
                  <c:v>31063.5</c:v>
                </c:pt>
                <c:pt idx="345">
                  <c:v>31066</c:v>
                </c:pt>
                <c:pt idx="346">
                  <c:v>31085.5</c:v>
                </c:pt>
                <c:pt idx="347">
                  <c:v>31095.5</c:v>
                </c:pt>
                <c:pt idx="348">
                  <c:v>31100.5</c:v>
                </c:pt>
                <c:pt idx="349">
                  <c:v>31161.5</c:v>
                </c:pt>
                <c:pt idx="350">
                  <c:v>31163.5</c:v>
                </c:pt>
                <c:pt idx="351">
                  <c:v>31164</c:v>
                </c:pt>
                <c:pt idx="352">
                  <c:v>31166</c:v>
                </c:pt>
                <c:pt idx="353">
                  <c:v>31166.5</c:v>
                </c:pt>
                <c:pt idx="354">
                  <c:v>31195.5</c:v>
                </c:pt>
                <c:pt idx="355">
                  <c:v>31234.5</c:v>
                </c:pt>
                <c:pt idx="356">
                  <c:v>31264</c:v>
                </c:pt>
                <c:pt idx="357">
                  <c:v>31738</c:v>
                </c:pt>
                <c:pt idx="358">
                  <c:v>31755</c:v>
                </c:pt>
                <c:pt idx="359">
                  <c:v>31782</c:v>
                </c:pt>
                <c:pt idx="360">
                  <c:v>31837</c:v>
                </c:pt>
                <c:pt idx="361">
                  <c:v>31906.5</c:v>
                </c:pt>
                <c:pt idx="362">
                  <c:v>31941.5</c:v>
                </c:pt>
                <c:pt idx="363">
                  <c:v>31961</c:v>
                </c:pt>
                <c:pt idx="364">
                  <c:v>31992.5</c:v>
                </c:pt>
                <c:pt idx="365">
                  <c:v>32005</c:v>
                </c:pt>
                <c:pt idx="366">
                  <c:v>32005.5</c:v>
                </c:pt>
                <c:pt idx="367">
                  <c:v>32008</c:v>
                </c:pt>
                <c:pt idx="368">
                  <c:v>32080.5</c:v>
                </c:pt>
                <c:pt idx="369">
                  <c:v>33021</c:v>
                </c:pt>
                <c:pt idx="370">
                  <c:v>33034</c:v>
                </c:pt>
                <c:pt idx="371">
                  <c:v>33092.5</c:v>
                </c:pt>
                <c:pt idx="372">
                  <c:v>33191</c:v>
                </c:pt>
                <c:pt idx="373">
                  <c:v>33705</c:v>
                </c:pt>
                <c:pt idx="374">
                  <c:v>33744</c:v>
                </c:pt>
                <c:pt idx="375">
                  <c:v>33775</c:v>
                </c:pt>
                <c:pt idx="376">
                  <c:v>33777.5</c:v>
                </c:pt>
                <c:pt idx="377">
                  <c:v>33789.5</c:v>
                </c:pt>
                <c:pt idx="378">
                  <c:v>33792</c:v>
                </c:pt>
                <c:pt idx="379">
                  <c:v>33836</c:v>
                </c:pt>
                <c:pt idx="380">
                  <c:v>33838.5</c:v>
                </c:pt>
                <c:pt idx="381">
                  <c:v>33863</c:v>
                </c:pt>
                <c:pt idx="382">
                  <c:v>33863</c:v>
                </c:pt>
                <c:pt idx="383">
                  <c:v>33865.5</c:v>
                </c:pt>
                <c:pt idx="384">
                  <c:v>33865.5</c:v>
                </c:pt>
                <c:pt idx="385">
                  <c:v>33865.5</c:v>
                </c:pt>
                <c:pt idx="386">
                  <c:v>33865.5</c:v>
                </c:pt>
                <c:pt idx="387">
                  <c:v>33865.5</c:v>
                </c:pt>
                <c:pt idx="388">
                  <c:v>33868</c:v>
                </c:pt>
                <c:pt idx="389">
                  <c:v>33868</c:v>
                </c:pt>
                <c:pt idx="390">
                  <c:v>33868</c:v>
                </c:pt>
                <c:pt idx="391">
                  <c:v>33868</c:v>
                </c:pt>
                <c:pt idx="392">
                  <c:v>33893</c:v>
                </c:pt>
                <c:pt idx="393">
                  <c:v>33904.5</c:v>
                </c:pt>
                <c:pt idx="394">
                  <c:v>33907</c:v>
                </c:pt>
                <c:pt idx="395">
                  <c:v>33925.5</c:v>
                </c:pt>
                <c:pt idx="396">
                  <c:v>34543</c:v>
                </c:pt>
                <c:pt idx="397">
                  <c:v>34601.5</c:v>
                </c:pt>
                <c:pt idx="398">
                  <c:v>34601.5</c:v>
                </c:pt>
                <c:pt idx="399">
                  <c:v>34601.5</c:v>
                </c:pt>
                <c:pt idx="400">
                  <c:v>34641.5</c:v>
                </c:pt>
                <c:pt idx="401">
                  <c:v>34651</c:v>
                </c:pt>
                <c:pt idx="402">
                  <c:v>34662.5</c:v>
                </c:pt>
                <c:pt idx="403">
                  <c:v>34670</c:v>
                </c:pt>
                <c:pt idx="404">
                  <c:v>34733.5</c:v>
                </c:pt>
                <c:pt idx="405">
                  <c:v>34736</c:v>
                </c:pt>
                <c:pt idx="406">
                  <c:v>34736</c:v>
                </c:pt>
                <c:pt idx="407">
                  <c:v>34762.5</c:v>
                </c:pt>
                <c:pt idx="408">
                  <c:v>34765</c:v>
                </c:pt>
                <c:pt idx="409">
                  <c:v>34800</c:v>
                </c:pt>
                <c:pt idx="410">
                  <c:v>34809</c:v>
                </c:pt>
                <c:pt idx="411">
                  <c:v>34811.5</c:v>
                </c:pt>
                <c:pt idx="412">
                  <c:v>35428</c:v>
                </c:pt>
                <c:pt idx="413">
                  <c:v>35536</c:v>
                </c:pt>
                <c:pt idx="414">
                  <c:v>35542.5</c:v>
                </c:pt>
                <c:pt idx="415">
                  <c:v>35562</c:v>
                </c:pt>
                <c:pt idx="416">
                  <c:v>35572</c:v>
                </c:pt>
                <c:pt idx="417">
                  <c:v>35574.5</c:v>
                </c:pt>
                <c:pt idx="418">
                  <c:v>35682</c:v>
                </c:pt>
                <c:pt idx="419">
                  <c:v>35682</c:v>
                </c:pt>
                <c:pt idx="420">
                  <c:v>35682</c:v>
                </c:pt>
                <c:pt idx="421">
                  <c:v>36321</c:v>
                </c:pt>
                <c:pt idx="422">
                  <c:v>36442.5</c:v>
                </c:pt>
                <c:pt idx="423">
                  <c:v>36507</c:v>
                </c:pt>
                <c:pt idx="424">
                  <c:v>36630.5</c:v>
                </c:pt>
                <c:pt idx="425">
                  <c:v>36630.5</c:v>
                </c:pt>
                <c:pt idx="426">
                  <c:v>36630.5</c:v>
                </c:pt>
                <c:pt idx="427">
                  <c:v>37417</c:v>
                </c:pt>
                <c:pt idx="428">
                  <c:v>38216</c:v>
                </c:pt>
                <c:pt idx="429">
                  <c:v>38438</c:v>
                </c:pt>
                <c:pt idx="430">
                  <c:v>39128</c:v>
                </c:pt>
                <c:pt idx="431">
                  <c:v>39198</c:v>
                </c:pt>
                <c:pt idx="432">
                  <c:v>39934</c:v>
                </c:pt>
                <c:pt idx="433">
                  <c:v>40014.5</c:v>
                </c:pt>
                <c:pt idx="434">
                  <c:v>40810</c:v>
                </c:pt>
                <c:pt idx="435">
                  <c:v>40970.5</c:v>
                </c:pt>
                <c:pt idx="436">
                  <c:v>41015</c:v>
                </c:pt>
                <c:pt idx="437">
                  <c:v>41137</c:v>
                </c:pt>
                <c:pt idx="438">
                  <c:v>41651.5</c:v>
                </c:pt>
                <c:pt idx="439">
                  <c:v>41766</c:v>
                </c:pt>
                <c:pt idx="440">
                  <c:v>41927</c:v>
                </c:pt>
                <c:pt idx="441">
                  <c:v>41971</c:v>
                </c:pt>
                <c:pt idx="442">
                  <c:v>42682</c:v>
                </c:pt>
                <c:pt idx="443">
                  <c:v>42717.5</c:v>
                </c:pt>
                <c:pt idx="444">
                  <c:v>42717.5</c:v>
                </c:pt>
                <c:pt idx="445">
                  <c:v>42717.5</c:v>
                </c:pt>
                <c:pt idx="446">
                  <c:v>42790</c:v>
                </c:pt>
                <c:pt idx="447">
                  <c:v>43533</c:v>
                </c:pt>
                <c:pt idx="448">
                  <c:v>43533</c:v>
                </c:pt>
                <c:pt idx="449">
                  <c:v>43618.5</c:v>
                </c:pt>
                <c:pt idx="450">
                  <c:v>43665</c:v>
                </c:pt>
                <c:pt idx="451">
                  <c:v>43702</c:v>
                </c:pt>
                <c:pt idx="452">
                  <c:v>43709</c:v>
                </c:pt>
                <c:pt idx="453">
                  <c:v>43822</c:v>
                </c:pt>
                <c:pt idx="454">
                  <c:v>44417</c:v>
                </c:pt>
                <c:pt idx="455">
                  <c:v>44497.5</c:v>
                </c:pt>
                <c:pt idx="456">
                  <c:v>44530.5</c:v>
                </c:pt>
                <c:pt idx="457">
                  <c:v>44584</c:v>
                </c:pt>
                <c:pt idx="458">
                  <c:v>44636</c:v>
                </c:pt>
              </c:numCache>
            </c:numRef>
          </c:xVal>
          <c:yVal>
            <c:numRef>
              <c:f>'Active 1'!$J$21:$J$479</c:f>
              <c:numCache>
                <c:formatCode>General</c:formatCode>
                <c:ptCount val="459"/>
                <c:pt idx="0">
                  <c:v>2.7910139997402439E-2</c:v>
                </c:pt>
                <c:pt idx="1">
                  <c:v>3.7439996958710253E-5</c:v>
                </c:pt>
                <c:pt idx="2">
                  <c:v>-6.9440000515896827E-4</c:v>
                </c:pt>
                <c:pt idx="3">
                  <c:v>-4.8270000115735456E-4</c:v>
                </c:pt>
                <c:pt idx="4">
                  <c:v>-2.9690000519622117E-4</c:v>
                </c:pt>
                <c:pt idx="6">
                  <c:v>-1.4870000086375512E-3</c:v>
                </c:pt>
                <c:pt idx="10">
                  <c:v>2.7911199940717779E-3</c:v>
                </c:pt>
                <c:pt idx="30">
                  <c:v>4.3056399954366498E-3</c:v>
                </c:pt>
                <c:pt idx="35">
                  <c:v>2.3571919999085367E-2</c:v>
                </c:pt>
                <c:pt idx="36">
                  <c:v>2.4510599992936477E-2</c:v>
                </c:pt>
                <c:pt idx="37">
                  <c:v>2.5322299996332731E-2</c:v>
                </c:pt>
                <c:pt idx="38">
                  <c:v>2.54339999955846E-2</c:v>
                </c:pt>
                <c:pt idx="48">
                  <c:v>3.5140099993441254E-2</c:v>
                </c:pt>
                <c:pt idx="49">
                  <c:v>3.5549460000765976E-2</c:v>
                </c:pt>
                <c:pt idx="50">
                  <c:v>3.5461159997794311E-2</c:v>
                </c:pt>
                <c:pt idx="51">
                  <c:v>3.5672859994519968E-2</c:v>
                </c:pt>
                <c:pt idx="52">
                  <c:v>3.4496259992010891E-2</c:v>
                </c:pt>
                <c:pt idx="63">
                  <c:v>2.9119799997715745E-2</c:v>
                </c:pt>
                <c:pt idx="95">
                  <c:v>4.4541459996253252E-2</c:v>
                </c:pt>
                <c:pt idx="96">
                  <c:v>4.4941460000700317E-2</c:v>
                </c:pt>
                <c:pt idx="97">
                  <c:v>4.5241460000397637E-2</c:v>
                </c:pt>
                <c:pt idx="98">
                  <c:v>4.3680279995896854E-2</c:v>
                </c:pt>
                <c:pt idx="102">
                  <c:v>5.5816179999965243E-2</c:v>
                </c:pt>
                <c:pt idx="103">
                  <c:v>5.6216179997136351E-2</c:v>
                </c:pt>
                <c:pt idx="104">
                  <c:v>5.527530000108527E-2</c:v>
                </c:pt>
                <c:pt idx="105">
                  <c:v>5.7975299998361152E-2</c:v>
                </c:pt>
                <c:pt idx="107">
                  <c:v>5.5769519996829331E-2</c:v>
                </c:pt>
                <c:pt idx="108">
                  <c:v>5.6169519994000439E-2</c:v>
                </c:pt>
                <c:pt idx="109">
                  <c:v>5.0092919998860452E-2</c:v>
                </c:pt>
                <c:pt idx="115">
                  <c:v>6.2981379996926989E-2</c:v>
                </c:pt>
                <c:pt idx="116">
                  <c:v>6.3181379991874564E-2</c:v>
                </c:pt>
                <c:pt idx="117">
                  <c:v>6.3681379993795417E-2</c:v>
                </c:pt>
                <c:pt idx="118">
                  <c:v>6.3404779990378302E-2</c:v>
                </c:pt>
                <c:pt idx="119">
                  <c:v>6.3504779995128047E-2</c:v>
                </c:pt>
                <c:pt idx="120">
                  <c:v>6.3704779990075622E-2</c:v>
                </c:pt>
                <c:pt idx="137">
                  <c:v>6.4187439995293971E-2</c:v>
                </c:pt>
                <c:pt idx="138">
                  <c:v>6.4187439995293971E-2</c:v>
                </c:pt>
                <c:pt idx="139">
                  <c:v>6.4187439995293971E-2</c:v>
                </c:pt>
                <c:pt idx="140">
                  <c:v>6.4887439992162399E-2</c:v>
                </c:pt>
                <c:pt idx="143">
                  <c:v>6.6990399995120242E-2</c:v>
                </c:pt>
                <c:pt idx="144">
                  <c:v>6.9958000000042375E-2</c:v>
                </c:pt>
                <c:pt idx="145">
                  <c:v>7.2057999997923616E-2</c:v>
                </c:pt>
                <c:pt idx="150">
                  <c:v>7.3420359993178863E-2</c:v>
                </c:pt>
                <c:pt idx="151">
                  <c:v>7.5220359991362784E-2</c:v>
                </c:pt>
                <c:pt idx="155">
                  <c:v>7.2937979995913338E-2</c:v>
                </c:pt>
                <c:pt idx="159">
                  <c:v>7.3505839995050337E-2</c:v>
                </c:pt>
                <c:pt idx="160">
                  <c:v>7.400583999697119E-2</c:v>
                </c:pt>
                <c:pt idx="161">
                  <c:v>7.3435159996734001E-2</c:v>
                </c:pt>
                <c:pt idx="162">
                  <c:v>7.3735159996431321E-2</c:v>
                </c:pt>
                <c:pt idx="163">
                  <c:v>8.1717559995013289E-2</c:v>
                </c:pt>
                <c:pt idx="164">
                  <c:v>8.1817559992487077E-2</c:v>
                </c:pt>
                <c:pt idx="165">
                  <c:v>8.2226439997612033E-2</c:v>
                </c:pt>
                <c:pt idx="166">
                  <c:v>8.3726439996098634E-2</c:v>
                </c:pt>
                <c:pt idx="180">
                  <c:v>9.3791639992559794E-2</c:v>
                </c:pt>
                <c:pt idx="181">
                  <c:v>9.3791639992559794E-2</c:v>
                </c:pt>
                <c:pt idx="205">
                  <c:v>0.10381891999713844</c:v>
                </c:pt>
                <c:pt idx="206">
                  <c:v>0.10431891999905929</c:v>
                </c:pt>
                <c:pt idx="221">
                  <c:v>0.10170735999417957</c:v>
                </c:pt>
                <c:pt idx="222">
                  <c:v>0.1034073599948897</c:v>
                </c:pt>
                <c:pt idx="226">
                  <c:v>0.10487522000039462</c:v>
                </c:pt>
                <c:pt idx="227">
                  <c:v>0.10507522000261815</c:v>
                </c:pt>
                <c:pt idx="228">
                  <c:v>0.10559862000081921</c:v>
                </c:pt>
                <c:pt idx="245">
                  <c:v>0.1191986400008318</c:v>
                </c:pt>
                <c:pt idx="255">
                  <c:v>0.11199285999464337</c:v>
                </c:pt>
                <c:pt idx="280">
                  <c:v>9.3463819997850806E-2</c:v>
                </c:pt>
                <c:pt idx="283">
                  <c:v>0.10277269999642158</c:v>
                </c:pt>
                <c:pt idx="284">
                  <c:v>0.10028440000314731</c:v>
                </c:pt>
                <c:pt idx="313">
                  <c:v>0.11984931999904802</c:v>
                </c:pt>
                <c:pt idx="314">
                  <c:v>0.12638815999525832</c:v>
                </c:pt>
                <c:pt idx="317">
                  <c:v>0.13337083999795141</c:v>
                </c:pt>
                <c:pt idx="319">
                  <c:v>0.1413040400002501</c:v>
                </c:pt>
                <c:pt idx="321">
                  <c:v>0.14816627999971388</c:v>
                </c:pt>
                <c:pt idx="322">
                  <c:v>0.1485991799927433</c:v>
                </c:pt>
                <c:pt idx="323">
                  <c:v>0.15154597999935504</c:v>
                </c:pt>
                <c:pt idx="325">
                  <c:v>0.14700556000025244</c:v>
                </c:pt>
                <c:pt idx="326">
                  <c:v>0.14845555999636417</c:v>
                </c:pt>
                <c:pt idx="327">
                  <c:v>0.14867555999808246</c:v>
                </c:pt>
                <c:pt idx="354">
                  <c:v>0.18389493999711704</c:v>
                </c:pt>
                <c:pt idx="362">
                  <c:v>0.19608621999941533</c:v>
                </c:pt>
                <c:pt idx="363">
                  <c:v>0.19117747999553103</c:v>
                </c:pt>
                <c:pt idx="364">
                  <c:v>0.19392489999881946</c:v>
                </c:pt>
                <c:pt idx="365">
                  <c:v>0.19248339999467134</c:v>
                </c:pt>
                <c:pt idx="396">
                  <c:v>0.22786123999685515</c:v>
                </c:pt>
                <c:pt idx="400">
                  <c:v>0.22672221999528119</c:v>
                </c:pt>
                <c:pt idx="401">
                  <c:v>0.22836667999945348</c:v>
                </c:pt>
                <c:pt idx="402">
                  <c:v>0.2266204999978072</c:v>
                </c:pt>
                <c:pt idx="403">
                  <c:v>0.22285559999727411</c:v>
                </c:pt>
                <c:pt idx="406">
                  <c:v>0.22816447999502998</c:v>
                </c:pt>
                <c:pt idx="409">
                  <c:v>0.22676399999909336</c:v>
                </c:pt>
                <c:pt idx="413">
                  <c:v>0.23660847999417456</c:v>
                </c:pt>
                <c:pt idx="421">
                  <c:v>0.24648228000296513</c:v>
                </c:pt>
                <c:pt idx="423">
                  <c:v>0.24955275999673177</c:v>
                </c:pt>
                <c:pt idx="429">
                  <c:v>0.26748984000005294</c:v>
                </c:pt>
                <c:pt idx="430">
                  <c:v>0.27571903999341885</c:v>
                </c:pt>
                <c:pt idx="431">
                  <c:v>0.27744663999328623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189-4DDC-BF1A-DC74B2FF48C0}"/>
            </c:ext>
          </c:extLst>
        </c:ser>
        <c:ser>
          <c:idx val="2"/>
          <c:order val="2"/>
          <c:tx>
            <c:strRef>
              <c:f>'Active 1'!$K$20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1'!$F$21:$F$479</c:f>
              <c:numCache>
                <c:formatCode>General</c:formatCode>
                <c:ptCount val="459"/>
                <c:pt idx="0">
                  <c:v>-21664.5</c:v>
                </c:pt>
                <c:pt idx="1">
                  <c:v>-9992</c:v>
                </c:pt>
                <c:pt idx="2">
                  <c:v>-9080</c:v>
                </c:pt>
                <c:pt idx="3">
                  <c:v>-9077.5</c:v>
                </c:pt>
                <c:pt idx="4">
                  <c:v>-7392.5</c:v>
                </c:pt>
                <c:pt idx="5">
                  <c:v>-4555</c:v>
                </c:pt>
                <c:pt idx="6">
                  <c:v>-2775</c:v>
                </c:pt>
                <c:pt idx="7">
                  <c:v>-254</c:v>
                </c:pt>
                <c:pt idx="8">
                  <c:v>-232</c:v>
                </c:pt>
                <c:pt idx="9">
                  <c:v>-229.5</c:v>
                </c:pt>
                <c:pt idx="10">
                  <c:v>-66</c:v>
                </c:pt>
                <c:pt idx="11">
                  <c:v>0</c:v>
                </c:pt>
                <c:pt idx="12">
                  <c:v>692</c:v>
                </c:pt>
                <c:pt idx="13">
                  <c:v>746</c:v>
                </c:pt>
                <c:pt idx="14">
                  <c:v>4384</c:v>
                </c:pt>
                <c:pt idx="15">
                  <c:v>4408.5</c:v>
                </c:pt>
                <c:pt idx="16">
                  <c:v>4447.5</c:v>
                </c:pt>
                <c:pt idx="17">
                  <c:v>4460</c:v>
                </c:pt>
                <c:pt idx="18">
                  <c:v>4467</c:v>
                </c:pt>
                <c:pt idx="19">
                  <c:v>5310.5</c:v>
                </c:pt>
                <c:pt idx="20">
                  <c:v>5313</c:v>
                </c:pt>
                <c:pt idx="21">
                  <c:v>5342.5</c:v>
                </c:pt>
                <c:pt idx="22">
                  <c:v>6215.5</c:v>
                </c:pt>
                <c:pt idx="23">
                  <c:v>7142</c:v>
                </c:pt>
                <c:pt idx="24">
                  <c:v>7144.5</c:v>
                </c:pt>
                <c:pt idx="25">
                  <c:v>7993</c:v>
                </c:pt>
                <c:pt idx="26">
                  <c:v>8071</c:v>
                </c:pt>
                <c:pt idx="27">
                  <c:v>8088</c:v>
                </c:pt>
                <c:pt idx="28">
                  <c:v>8110</c:v>
                </c:pt>
                <c:pt idx="29">
                  <c:v>8829</c:v>
                </c:pt>
                <c:pt idx="30">
                  <c:v>9873</c:v>
                </c:pt>
                <c:pt idx="31">
                  <c:v>10677.5</c:v>
                </c:pt>
                <c:pt idx="32">
                  <c:v>11391.5</c:v>
                </c:pt>
                <c:pt idx="33">
                  <c:v>11411</c:v>
                </c:pt>
                <c:pt idx="34">
                  <c:v>11628.5</c:v>
                </c:pt>
                <c:pt idx="35">
                  <c:v>12494</c:v>
                </c:pt>
                <c:pt idx="36">
                  <c:v>12545</c:v>
                </c:pt>
                <c:pt idx="37">
                  <c:v>12547.5</c:v>
                </c:pt>
                <c:pt idx="38">
                  <c:v>12550</c:v>
                </c:pt>
                <c:pt idx="39">
                  <c:v>13408.5</c:v>
                </c:pt>
                <c:pt idx="40">
                  <c:v>13411</c:v>
                </c:pt>
                <c:pt idx="41">
                  <c:v>13924.5</c:v>
                </c:pt>
                <c:pt idx="42">
                  <c:v>14103</c:v>
                </c:pt>
                <c:pt idx="43">
                  <c:v>14103</c:v>
                </c:pt>
                <c:pt idx="44">
                  <c:v>14105.5</c:v>
                </c:pt>
                <c:pt idx="45">
                  <c:v>14106</c:v>
                </c:pt>
                <c:pt idx="46">
                  <c:v>14108</c:v>
                </c:pt>
                <c:pt idx="47">
                  <c:v>14125.5</c:v>
                </c:pt>
                <c:pt idx="48">
                  <c:v>14132.5</c:v>
                </c:pt>
                <c:pt idx="49">
                  <c:v>14134.5</c:v>
                </c:pt>
                <c:pt idx="50">
                  <c:v>14137</c:v>
                </c:pt>
                <c:pt idx="51">
                  <c:v>14139.5</c:v>
                </c:pt>
                <c:pt idx="52">
                  <c:v>14144.5</c:v>
                </c:pt>
                <c:pt idx="53">
                  <c:v>14145</c:v>
                </c:pt>
                <c:pt idx="54">
                  <c:v>14155</c:v>
                </c:pt>
                <c:pt idx="55">
                  <c:v>14177</c:v>
                </c:pt>
                <c:pt idx="56">
                  <c:v>14193.5</c:v>
                </c:pt>
                <c:pt idx="57">
                  <c:v>14208</c:v>
                </c:pt>
                <c:pt idx="58">
                  <c:v>14213</c:v>
                </c:pt>
                <c:pt idx="59">
                  <c:v>14230</c:v>
                </c:pt>
                <c:pt idx="60">
                  <c:v>14230</c:v>
                </c:pt>
                <c:pt idx="61">
                  <c:v>14233</c:v>
                </c:pt>
                <c:pt idx="62">
                  <c:v>14235</c:v>
                </c:pt>
                <c:pt idx="63">
                  <c:v>14235</c:v>
                </c:pt>
                <c:pt idx="64">
                  <c:v>14240</c:v>
                </c:pt>
                <c:pt idx="65">
                  <c:v>14274</c:v>
                </c:pt>
                <c:pt idx="66">
                  <c:v>14291</c:v>
                </c:pt>
                <c:pt idx="67">
                  <c:v>14291</c:v>
                </c:pt>
                <c:pt idx="68">
                  <c:v>14291</c:v>
                </c:pt>
                <c:pt idx="69">
                  <c:v>14291</c:v>
                </c:pt>
                <c:pt idx="70">
                  <c:v>14291</c:v>
                </c:pt>
                <c:pt idx="71">
                  <c:v>14291</c:v>
                </c:pt>
                <c:pt idx="72">
                  <c:v>14291</c:v>
                </c:pt>
                <c:pt idx="73">
                  <c:v>14291</c:v>
                </c:pt>
                <c:pt idx="74">
                  <c:v>15073.5</c:v>
                </c:pt>
                <c:pt idx="75">
                  <c:v>15078.5</c:v>
                </c:pt>
                <c:pt idx="76">
                  <c:v>15098</c:v>
                </c:pt>
                <c:pt idx="77">
                  <c:v>15098</c:v>
                </c:pt>
                <c:pt idx="78">
                  <c:v>15147</c:v>
                </c:pt>
                <c:pt idx="79">
                  <c:v>15186</c:v>
                </c:pt>
                <c:pt idx="80">
                  <c:v>15205.5</c:v>
                </c:pt>
                <c:pt idx="81">
                  <c:v>15230</c:v>
                </c:pt>
                <c:pt idx="82">
                  <c:v>15247</c:v>
                </c:pt>
                <c:pt idx="83">
                  <c:v>15914.5</c:v>
                </c:pt>
                <c:pt idx="84">
                  <c:v>15917</c:v>
                </c:pt>
                <c:pt idx="85">
                  <c:v>15921.5</c:v>
                </c:pt>
                <c:pt idx="86">
                  <c:v>15922</c:v>
                </c:pt>
                <c:pt idx="87">
                  <c:v>15932</c:v>
                </c:pt>
                <c:pt idx="88">
                  <c:v>16012.5</c:v>
                </c:pt>
                <c:pt idx="89">
                  <c:v>16012.5</c:v>
                </c:pt>
                <c:pt idx="90">
                  <c:v>16012.5</c:v>
                </c:pt>
                <c:pt idx="91">
                  <c:v>16025</c:v>
                </c:pt>
                <c:pt idx="92">
                  <c:v>16027.5</c:v>
                </c:pt>
                <c:pt idx="93">
                  <c:v>16034.5</c:v>
                </c:pt>
                <c:pt idx="94">
                  <c:v>16034.5</c:v>
                </c:pt>
                <c:pt idx="95">
                  <c:v>16034.5</c:v>
                </c:pt>
                <c:pt idx="96">
                  <c:v>16034.5</c:v>
                </c:pt>
                <c:pt idx="97">
                  <c:v>16034.5</c:v>
                </c:pt>
                <c:pt idx="98">
                  <c:v>16171</c:v>
                </c:pt>
                <c:pt idx="99">
                  <c:v>16729</c:v>
                </c:pt>
                <c:pt idx="100">
                  <c:v>17638.5</c:v>
                </c:pt>
                <c:pt idx="101">
                  <c:v>17658</c:v>
                </c:pt>
                <c:pt idx="102">
                  <c:v>17738.5</c:v>
                </c:pt>
                <c:pt idx="103">
                  <c:v>17738.5</c:v>
                </c:pt>
                <c:pt idx="104">
                  <c:v>17772.5</c:v>
                </c:pt>
                <c:pt idx="105">
                  <c:v>17772.5</c:v>
                </c:pt>
                <c:pt idx="106">
                  <c:v>17790</c:v>
                </c:pt>
                <c:pt idx="107">
                  <c:v>17814</c:v>
                </c:pt>
                <c:pt idx="108">
                  <c:v>17814</c:v>
                </c:pt>
                <c:pt idx="109">
                  <c:v>17819</c:v>
                </c:pt>
                <c:pt idx="110">
                  <c:v>17873</c:v>
                </c:pt>
                <c:pt idx="111">
                  <c:v>17880.5</c:v>
                </c:pt>
                <c:pt idx="112">
                  <c:v>17895</c:v>
                </c:pt>
                <c:pt idx="113">
                  <c:v>17914.5</c:v>
                </c:pt>
                <c:pt idx="114">
                  <c:v>18009.5</c:v>
                </c:pt>
                <c:pt idx="115">
                  <c:v>18628.5</c:v>
                </c:pt>
                <c:pt idx="116">
                  <c:v>18628.5</c:v>
                </c:pt>
                <c:pt idx="117">
                  <c:v>18628.5</c:v>
                </c:pt>
                <c:pt idx="118">
                  <c:v>18633.5</c:v>
                </c:pt>
                <c:pt idx="119">
                  <c:v>18633.5</c:v>
                </c:pt>
                <c:pt idx="120">
                  <c:v>18633.5</c:v>
                </c:pt>
                <c:pt idx="121">
                  <c:v>18640.5</c:v>
                </c:pt>
                <c:pt idx="122">
                  <c:v>18640.5</c:v>
                </c:pt>
                <c:pt idx="123">
                  <c:v>18643</c:v>
                </c:pt>
                <c:pt idx="124">
                  <c:v>18643</c:v>
                </c:pt>
                <c:pt idx="125">
                  <c:v>18680</c:v>
                </c:pt>
                <c:pt idx="126">
                  <c:v>18682</c:v>
                </c:pt>
                <c:pt idx="127">
                  <c:v>18682</c:v>
                </c:pt>
                <c:pt idx="128">
                  <c:v>18684.5</c:v>
                </c:pt>
                <c:pt idx="129">
                  <c:v>18684.5</c:v>
                </c:pt>
                <c:pt idx="130">
                  <c:v>18687</c:v>
                </c:pt>
                <c:pt idx="131">
                  <c:v>18687</c:v>
                </c:pt>
                <c:pt idx="132">
                  <c:v>18689.5</c:v>
                </c:pt>
                <c:pt idx="133">
                  <c:v>18689.5</c:v>
                </c:pt>
                <c:pt idx="134">
                  <c:v>18697</c:v>
                </c:pt>
                <c:pt idx="135">
                  <c:v>18729</c:v>
                </c:pt>
                <c:pt idx="136">
                  <c:v>18758</c:v>
                </c:pt>
                <c:pt idx="137">
                  <c:v>18758</c:v>
                </c:pt>
                <c:pt idx="138">
                  <c:v>18758</c:v>
                </c:pt>
                <c:pt idx="139">
                  <c:v>18758</c:v>
                </c:pt>
                <c:pt idx="140">
                  <c:v>18758</c:v>
                </c:pt>
                <c:pt idx="141">
                  <c:v>18763</c:v>
                </c:pt>
                <c:pt idx="142">
                  <c:v>18763</c:v>
                </c:pt>
                <c:pt idx="143">
                  <c:v>18780</c:v>
                </c:pt>
                <c:pt idx="144">
                  <c:v>19350</c:v>
                </c:pt>
                <c:pt idx="145">
                  <c:v>19350</c:v>
                </c:pt>
                <c:pt idx="146">
                  <c:v>19538</c:v>
                </c:pt>
                <c:pt idx="147">
                  <c:v>19538</c:v>
                </c:pt>
                <c:pt idx="148">
                  <c:v>19540.5</c:v>
                </c:pt>
                <c:pt idx="149">
                  <c:v>19540.5</c:v>
                </c:pt>
                <c:pt idx="150">
                  <c:v>19577</c:v>
                </c:pt>
                <c:pt idx="151">
                  <c:v>19577</c:v>
                </c:pt>
                <c:pt idx="152">
                  <c:v>19579.5</c:v>
                </c:pt>
                <c:pt idx="153">
                  <c:v>19579.5</c:v>
                </c:pt>
                <c:pt idx="154">
                  <c:v>19606.5</c:v>
                </c:pt>
                <c:pt idx="155">
                  <c:v>19623.5</c:v>
                </c:pt>
                <c:pt idx="156">
                  <c:v>19628.5</c:v>
                </c:pt>
                <c:pt idx="157">
                  <c:v>19628.5</c:v>
                </c:pt>
                <c:pt idx="158">
                  <c:v>19631</c:v>
                </c:pt>
                <c:pt idx="159">
                  <c:v>19638</c:v>
                </c:pt>
                <c:pt idx="160">
                  <c:v>19638</c:v>
                </c:pt>
                <c:pt idx="161">
                  <c:v>19687</c:v>
                </c:pt>
                <c:pt idx="162">
                  <c:v>19687</c:v>
                </c:pt>
                <c:pt idx="163">
                  <c:v>20367</c:v>
                </c:pt>
                <c:pt idx="164">
                  <c:v>20367</c:v>
                </c:pt>
                <c:pt idx="165">
                  <c:v>20433</c:v>
                </c:pt>
                <c:pt idx="166">
                  <c:v>20433</c:v>
                </c:pt>
                <c:pt idx="167">
                  <c:v>20491.5</c:v>
                </c:pt>
                <c:pt idx="168">
                  <c:v>20491.5</c:v>
                </c:pt>
                <c:pt idx="169">
                  <c:v>20491.5</c:v>
                </c:pt>
                <c:pt idx="170">
                  <c:v>20499</c:v>
                </c:pt>
                <c:pt idx="171">
                  <c:v>20506</c:v>
                </c:pt>
                <c:pt idx="172">
                  <c:v>20506</c:v>
                </c:pt>
                <c:pt idx="173">
                  <c:v>20506</c:v>
                </c:pt>
                <c:pt idx="174">
                  <c:v>21278.5</c:v>
                </c:pt>
                <c:pt idx="175">
                  <c:v>21278.5</c:v>
                </c:pt>
                <c:pt idx="176">
                  <c:v>21278.5</c:v>
                </c:pt>
                <c:pt idx="177">
                  <c:v>21279</c:v>
                </c:pt>
                <c:pt idx="178">
                  <c:v>21279</c:v>
                </c:pt>
                <c:pt idx="179">
                  <c:v>21279</c:v>
                </c:pt>
                <c:pt idx="180">
                  <c:v>21323</c:v>
                </c:pt>
                <c:pt idx="181">
                  <c:v>21323</c:v>
                </c:pt>
                <c:pt idx="182">
                  <c:v>21381.5</c:v>
                </c:pt>
                <c:pt idx="183">
                  <c:v>21425.5</c:v>
                </c:pt>
                <c:pt idx="184">
                  <c:v>21428</c:v>
                </c:pt>
                <c:pt idx="185">
                  <c:v>21431</c:v>
                </c:pt>
                <c:pt idx="186">
                  <c:v>22098</c:v>
                </c:pt>
                <c:pt idx="187">
                  <c:v>22168.5</c:v>
                </c:pt>
                <c:pt idx="188">
                  <c:v>22168.5</c:v>
                </c:pt>
                <c:pt idx="189">
                  <c:v>22168.5</c:v>
                </c:pt>
                <c:pt idx="190">
                  <c:v>22186</c:v>
                </c:pt>
                <c:pt idx="191">
                  <c:v>22186</c:v>
                </c:pt>
                <c:pt idx="192">
                  <c:v>22186</c:v>
                </c:pt>
                <c:pt idx="193">
                  <c:v>22220</c:v>
                </c:pt>
                <c:pt idx="194">
                  <c:v>22220</c:v>
                </c:pt>
                <c:pt idx="195">
                  <c:v>22220</c:v>
                </c:pt>
                <c:pt idx="196">
                  <c:v>22220</c:v>
                </c:pt>
                <c:pt idx="197">
                  <c:v>22222.5</c:v>
                </c:pt>
                <c:pt idx="198">
                  <c:v>22227.5</c:v>
                </c:pt>
                <c:pt idx="199">
                  <c:v>22237.5</c:v>
                </c:pt>
                <c:pt idx="200">
                  <c:v>22242</c:v>
                </c:pt>
                <c:pt idx="201">
                  <c:v>22247</c:v>
                </c:pt>
                <c:pt idx="202">
                  <c:v>22249.5</c:v>
                </c:pt>
                <c:pt idx="203">
                  <c:v>22252</c:v>
                </c:pt>
                <c:pt idx="204">
                  <c:v>22254.5</c:v>
                </c:pt>
                <c:pt idx="205">
                  <c:v>22269</c:v>
                </c:pt>
                <c:pt idx="206">
                  <c:v>22269</c:v>
                </c:pt>
                <c:pt idx="207">
                  <c:v>22274</c:v>
                </c:pt>
                <c:pt idx="208">
                  <c:v>22276.5</c:v>
                </c:pt>
                <c:pt idx="209">
                  <c:v>22283.5</c:v>
                </c:pt>
                <c:pt idx="210">
                  <c:v>22286</c:v>
                </c:pt>
                <c:pt idx="211">
                  <c:v>22288.5</c:v>
                </c:pt>
                <c:pt idx="212">
                  <c:v>22291</c:v>
                </c:pt>
                <c:pt idx="213">
                  <c:v>22296</c:v>
                </c:pt>
                <c:pt idx="214">
                  <c:v>22298.5</c:v>
                </c:pt>
                <c:pt idx="215">
                  <c:v>22301</c:v>
                </c:pt>
                <c:pt idx="216">
                  <c:v>22313</c:v>
                </c:pt>
                <c:pt idx="217">
                  <c:v>22318</c:v>
                </c:pt>
                <c:pt idx="218">
                  <c:v>22327.5</c:v>
                </c:pt>
                <c:pt idx="219">
                  <c:v>22330</c:v>
                </c:pt>
                <c:pt idx="220">
                  <c:v>22344.5</c:v>
                </c:pt>
                <c:pt idx="221">
                  <c:v>22352</c:v>
                </c:pt>
                <c:pt idx="222">
                  <c:v>22352</c:v>
                </c:pt>
                <c:pt idx="223">
                  <c:v>22354.5</c:v>
                </c:pt>
                <c:pt idx="224">
                  <c:v>22357</c:v>
                </c:pt>
                <c:pt idx="225">
                  <c:v>22362</c:v>
                </c:pt>
                <c:pt idx="226">
                  <c:v>22366.5</c:v>
                </c:pt>
                <c:pt idx="227">
                  <c:v>22366.5</c:v>
                </c:pt>
                <c:pt idx="228">
                  <c:v>22371.5</c:v>
                </c:pt>
                <c:pt idx="229">
                  <c:v>22374</c:v>
                </c:pt>
                <c:pt idx="230">
                  <c:v>22376.5</c:v>
                </c:pt>
                <c:pt idx="231">
                  <c:v>22388.5</c:v>
                </c:pt>
                <c:pt idx="232">
                  <c:v>22405.5</c:v>
                </c:pt>
                <c:pt idx="233">
                  <c:v>22432.5</c:v>
                </c:pt>
                <c:pt idx="234">
                  <c:v>22437.5</c:v>
                </c:pt>
                <c:pt idx="235">
                  <c:v>22471.5</c:v>
                </c:pt>
                <c:pt idx="236">
                  <c:v>22824.5</c:v>
                </c:pt>
                <c:pt idx="237">
                  <c:v>22939</c:v>
                </c:pt>
                <c:pt idx="238">
                  <c:v>22963.5</c:v>
                </c:pt>
                <c:pt idx="239">
                  <c:v>22968.5</c:v>
                </c:pt>
                <c:pt idx="240">
                  <c:v>22971</c:v>
                </c:pt>
                <c:pt idx="241">
                  <c:v>22995.5</c:v>
                </c:pt>
                <c:pt idx="242">
                  <c:v>23027</c:v>
                </c:pt>
                <c:pt idx="243">
                  <c:v>23041.5</c:v>
                </c:pt>
                <c:pt idx="244">
                  <c:v>23083.5</c:v>
                </c:pt>
                <c:pt idx="245">
                  <c:v>23098</c:v>
                </c:pt>
                <c:pt idx="246">
                  <c:v>23100.5</c:v>
                </c:pt>
                <c:pt idx="247">
                  <c:v>23103</c:v>
                </c:pt>
                <c:pt idx="248">
                  <c:v>23105</c:v>
                </c:pt>
                <c:pt idx="249">
                  <c:v>23105.5</c:v>
                </c:pt>
                <c:pt idx="250">
                  <c:v>23107.5</c:v>
                </c:pt>
                <c:pt idx="251">
                  <c:v>23110</c:v>
                </c:pt>
                <c:pt idx="252">
                  <c:v>23125</c:v>
                </c:pt>
                <c:pt idx="253">
                  <c:v>23127.5</c:v>
                </c:pt>
                <c:pt idx="254">
                  <c:v>23132</c:v>
                </c:pt>
                <c:pt idx="255">
                  <c:v>23139.5</c:v>
                </c:pt>
                <c:pt idx="256">
                  <c:v>23147</c:v>
                </c:pt>
                <c:pt idx="257">
                  <c:v>23154</c:v>
                </c:pt>
                <c:pt idx="258">
                  <c:v>23156.5</c:v>
                </c:pt>
                <c:pt idx="259">
                  <c:v>23159</c:v>
                </c:pt>
                <c:pt idx="260">
                  <c:v>23166.5</c:v>
                </c:pt>
                <c:pt idx="261">
                  <c:v>23169</c:v>
                </c:pt>
                <c:pt idx="262">
                  <c:v>23171</c:v>
                </c:pt>
                <c:pt idx="263">
                  <c:v>23171.5</c:v>
                </c:pt>
                <c:pt idx="264">
                  <c:v>23178.5</c:v>
                </c:pt>
                <c:pt idx="265">
                  <c:v>23178.5</c:v>
                </c:pt>
                <c:pt idx="266">
                  <c:v>23181</c:v>
                </c:pt>
                <c:pt idx="267">
                  <c:v>23181</c:v>
                </c:pt>
                <c:pt idx="268">
                  <c:v>23181</c:v>
                </c:pt>
                <c:pt idx="269">
                  <c:v>23181</c:v>
                </c:pt>
                <c:pt idx="270">
                  <c:v>23181</c:v>
                </c:pt>
                <c:pt idx="271">
                  <c:v>23188.5</c:v>
                </c:pt>
                <c:pt idx="272">
                  <c:v>23193</c:v>
                </c:pt>
                <c:pt idx="273">
                  <c:v>23195.5</c:v>
                </c:pt>
                <c:pt idx="274">
                  <c:v>23198</c:v>
                </c:pt>
                <c:pt idx="275">
                  <c:v>23205.5</c:v>
                </c:pt>
                <c:pt idx="276">
                  <c:v>23210.5</c:v>
                </c:pt>
                <c:pt idx="277">
                  <c:v>23213</c:v>
                </c:pt>
                <c:pt idx="278">
                  <c:v>23227.5</c:v>
                </c:pt>
                <c:pt idx="279">
                  <c:v>23242</c:v>
                </c:pt>
                <c:pt idx="280">
                  <c:v>23261.5</c:v>
                </c:pt>
                <c:pt idx="281">
                  <c:v>23298</c:v>
                </c:pt>
                <c:pt idx="282">
                  <c:v>23300.5</c:v>
                </c:pt>
                <c:pt idx="283">
                  <c:v>23327.5</c:v>
                </c:pt>
                <c:pt idx="284">
                  <c:v>23330</c:v>
                </c:pt>
                <c:pt idx="285">
                  <c:v>23342</c:v>
                </c:pt>
                <c:pt idx="286">
                  <c:v>23342</c:v>
                </c:pt>
                <c:pt idx="287">
                  <c:v>23359</c:v>
                </c:pt>
                <c:pt idx="288">
                  <c:v>23386</c:v>
                </c:pt>
                <c:pt idx="289">
                  <c:v>23386</c:v>
                </c:pt>
                <c:pt idx="290">
                  <c:v>23795</c:v>
                </c:pt>
                <c:pt idx="291">
                  <c:v>23797.5</c:v>
                </c:pt>
                <c:pt idx="292">
                  <c:v>23817</c:v>
                </c:pt>
                <c:pt idx="293">
                  <c:v>23822</c:v>
                </c:pt>
                <c:pt idx="294">
                  <c:v>23831.5</c:v>
                </c:pt>
                <c:pt idx="295">
                  <c:v>23836.5</c:v>
                </c:pt>
                <c:pt idx="296">
                  <c:v>23933</c:v>
                </c:pt>
                <c:pt idx="297">
                  <c:v>23946.5</c:v>
                </c:pt>
                <c:pt idx="298">
                  <c:v>23949</c:v>
                </c:pt>
                <c:pt idx="299">
                  <c:v>23951</c:v>
                </c:pt>
                <c:pt idx="300">
                  <c:v>23953.5</c:v>
                </c:pt>
                <c:pt idx="301">
                  <c:v>23956</c:v>
                </c:pt>
                <c:pt idx="302">
                  <c:v>23961</c:v>
                </c:pt>
                <c:pt idx="303">
                  <c:v>23963.5</c:v>
                </c:pt>
                <c:pt idx="304">
                  <c:v>24041.5</c:v>
                </c:pt>
                <c:pt idx="305">
                  <c:v>24041.5</c:v>
                </c:pt>
                <c:pt idx="306">
                  <c:v>24041.5</c:v>
                </c:pt>
                <c:pt idx="307">
                  <c:v>24041.5</c:v>
                </c:pt>
                <c:pt idx="308">
                  <c:v>24044</c:v>
                </c:pt>
                <c:pt idx="309">
                  <c:v>24044</c:v>
                </c:pt>
                <c:pt idx="310">
                  <c:v>24044</c:v>
                </c:pt>
                <c:pt idx="311">
                  <c:v>24044</c:v>
                </c:pt>
                <c:pt idx="312">
                  <c:v>24044</c:v>
                </c:pt>
                <c:pt idx="313">
                  <c:v>24049</c:v>
                </c:pt>
                <c:pt idx="314">
                  <c:v>24912</c:v>
                </c:pt>
                <c:pt idx="315">
                  <c:v>25709</c:v>
                </c:pt>
                <c:pt idx="316">
                  <c:v>25709</c:v>
                </c:pt>
                <c:pt idx="317">
                  <c:v>25763</c:v>
                </c:pt>
                <c:pt idx="318">
                  <c:v>25904.5</c:v>
                </c:pt>
                <c:pt idx="319">
                  <c:v>26753</c:v>
                </c:pt>
                <c:pt idx="320">
                  <c:v>27408.5</c:v>
                </c:pt>
                <c:pt idx="321">
                  <c:v>27621</c:v>
                </c:pt>
                <c:pt idx="322">
                  <c:v>27713.5</c:v>
                </c:pt>
                <c:pt idx="323">
                  <c:v>27723.5</c:v>
                </c:pt>
                <c:pt idx="324">
                  <c:v>28376.5</c:v>
                </c:pt>
                <c:pt idx="325">
                  <c:v>28467</c:v>
                </c:pt>
                <c:pt idx="326">
                  <c:v>28467</c:v>
                </c:pt>
                <c:pt idx="327">
                  <c:v>28467</c:v>
                </c:pt>
                <c:pt idx="328">
                  <c:v>28471</c:v>
                </c:pt>
                <c:pt idx="329">
                  <c:v>28594</c:v>
                </c:pt>
                <c:pt idx="330">
                  <c:v>28611</c:v>
                </c:pt>
                <c:pt idx="331">
                  <c:v>29313</c:v>
                </c:pt>
                <c:pt idx="332">
                  <c:v>29330</c:v>
                </c:pt>
                <c:pt idx="333">
                  <c:v>29354.5</c:v>
                </c:pt>
                <c:pt idx="334">
                  <c:v>29442.5</c:v>
                </c:pt>
                <c:pt idx="335">
                  <c:v>29442.5</c:v>
                </c:pt>
                <c:pt idx="336">
                  <c:v>29447.5</c:v>
                </c:pt>
                <c:pt idx="337">
                  <c:v>29487</c:v>
                </c:pt>
                <c:pt idx="338">
                  <c:v>30129.5</c:v>
                </c:pt>
                <c:pt idx="339">
                  <c:v>30232</c:v>
                </c:pt>
                <c:pt idx="340">
                  <c:v>30237</c:v>
                </c:pt>
                <c:pt idx="341">
                  <c:v>30239</c:v>
                </c:pt>
                <c:pt idx="342">
                  <c:v>30351</c:v>
                </c:pt>
                <c:pt idx="343">
                  <c:v>30915.5</c:v>
                </c:pt>
                <c:pt idx="344">
                  <c:v>31063.5</c:v>
                </c:pt>
                <c:pt idx="345">
                  <c:v>31066</c:v>
                </c:pt>
                <c:pt idx="346">
                  <c:v>31085.5</c:v>
                </c:pt>
                <c:pt idx="347">
                  <c:v>31095.5</c:v>
                </c:pt>
                <c:pt idx="348">
                  <c:v>31100.5</c:v>
                </c:pt>
                <c:pt idx="349">
                  <c:v>31161.5</c:v>
                </c:pt>
                <c:pt idx="350">
                  <c:v>31163.5</c:v>
                </c:pt>
                <c:pt idx="351">
                  <c:v>31164</c:v>
                </c:pt>
                <c:pt idx="352">
                  <c:v>31166</c:v>
                </c:pt>
                <c:pt idx="353">
                  <c:v>31166.5</c:v>
                </c:pt>
                <c:pt idx="354">
                  <c:v>31195.5</c:v>
                </c:pt>
                <c:pt idx="355">
                  <c:v>31234.5</c:v>
                </c:pt>
                <c:pt idx="356">
                  <c:v>31264</c:v>
                </c:pt>
                <c:pt idx="357">
                  <c:v>31738</c:v>
                </c:pt>
                <c:pt idx="358">
                  <c:v>31755</c:v>
                </c:pt>
                <c:pt idx="359">
                  <c:v>31782</c:v>
                </c:pt>
                <c:pt idx="360">
                  <c:v>31837</c:v>
                </c:pt>
                <c:pt idx="361">
                  <c:v>31906.5</c:v>
                </c:pt>
                <c:pt idx="362">
                  <c:v>31941.5</c:v>
                </c:pt>
                <c:pt idx="363">
                  <c:v>31961</c:v>
                </c:pt>
                <c:pt idx="364">
                  <c:v>31992.5</c:v>
                </c:pt>
                <c:pt idx="365">
                  <c:v>32005</c:v>
                </c:pt>
                <c:pt idx="366">
                  <c:v>32005.5</c:v>
                </c:pt>
                <c:pt idx="367">
                  <c:v>32008</c:v>
                </c:pt>
                <c:pt idx="368">
                  <c:v>32080.5</c:v>
                </c:pt>
                <c:pt idx="369">
                  <c:v>33021</c:v>
                </c:pt>
                <c:pt idx="370">
                  <c:v>33034</c:v>
                </c:pt>
                <c:pt idx="371">
                  <c:v>33092.5</c:v>
                </c:pt>
                <c:pt idx="372">
                  <c:v>33191</c:v>
                </c:pt>
                <c:pt idx="373">
                  <c:v>33705</c:v>
                </c:pt>
                <c:pt idx="374">
                  <c:v>33744</c:v>
                </c:pt>
                <c:pt idx="375">
                  <c:v>33775</c:v>
                </c:pt>
                <c:pt idx="376">
                  <c:v>33777.5</c:v>
                </c:pt>
                <c:pt idx="377">
                  <c:v>33789.5</c:v>
                </c:pt>
                <c:pt idx="378">
                  <c:v>33792</c:v>
                </c:pt>
                <c:pt idx="379">
                  <c:v>33836</c:v>
                </c:pt>
                <c:pt idx="380">
                  <c:v>33838.5</c:v>
                </c:pt>
                <c:pt idx="381">
                  <c:v>33863</c:v>
                </c:pt>
                <c:pt idx="382">
                  <c:v>33863</c:v>
                </c:pt>
                <c:pt idx="383">
                  <c:v>33865.5</c:v>
                </c:pt>
                <c:pt idx="384">
                  <c:v>33865.5</c:v>
                </c:pt>
                <c:pt idx="385">
                  <c:v>33865.5</c:v>
                </c:pt>
                <c:pt idx="386">
                  <c:v>33865.5</c:v>
                </c:pt>
                <c:pt idx="387">
                  <c:v>33865.5</c:v>
                </c:pt>
                <c:pt idx="388">
                  <c:v>33868</c:v>
                </c:pt>
                <c:pt idx="389">
                  <c:v>33868</c:v>
                </c:pt>
                <c:pt idx="390">
                  <c:v>33868</c:v>
                </c:pt>
                <c:pt idx="391">
                  <c:v>33868</c:v>
                </c:pt>
                <c:pt idx="392">
                  <c:v>33893</c:v>
                </c:pt>
                <c:pt idx="393">
                  <c:v>33904.5</c:v>
                </c:pt>
                <c:pt idx="394">
                  <c:v>33907</c:v>
                </c:pt>
                <c:pt idx="395">
                  <c:v>33925.5</c:v>
                </c:pt>
                <c:pt idx="396">
                  <c:v>34543</c:v>
                </c:pt>
                <c:pt idx="397">
                  <c:v>34601.5</c:v>
                </c:pt>
                <c:pt idx="398">
                  <c:v>34601.5</c:v>
                </c:pt>
                <c:pt idx="399">
                  <c:v>34601.5</c:v>
                </c:pt>
                <c:pt idx="400">
                  <c:v>34641.5</c:v>
                </c:pt>
                <c:pt idx="401">
                  <c:v>34651</c:v>
                </c:pt>
                <c:pt idx="402">
                  <c:v>34662.5</c:v>
                </c:pt>
                <c:pt idx="403">
                  <c:v>34670</c:v>
                </c:pt>
                <c:pt idx="404">
                  <c:v>34733.5</c:v>
                </c:pt>
                <c:pt idx="405">
                  <c:v>34736</c:v>
                </c:pt>
                <c:pt idx="406">
                  <c:v>34736</c:v>
                </c:pt>
                <c:pt idx="407">
                  <c:v>34762.5</c:v>
                </c:pt>
                <c:pt idx="408">
                  <c:v>34765</c:v>
                </c:pt>
                <c:pt idx="409">
                  <c:v>34800</c:v>
                </c:pt>
                <c:pt idx="410">
                  <c:v>34809</c:v>
                </c:pt>
                <c:pt idx="411">
                  <c:v>34811.5</c:v>
                </c:pt>
                <c:pt idx="412">
                  <c:v>35428</c:v>
                </c:pt>
                <c:pt idx="413">
                  <c:v>35536</c:v>
                </c:pt>
                <c:pt idx="414">
                  <c:v>35542.5</c:v>
                </c:pt>
                <c:pt idx="415">
                  <c:v>35562</c:v>
                </c:pt>
                <c:pt idx="416">
                  <c:v>35572</c:v>
                </c:pt>
                <c:pt idx="417">
                  <c:v>35574.5</c:v>
                </c:pt>
                <c:pt idx="418">
                  <c:v>35682</c:v>
                </c:pt>
                <c:pt idx="419">
                  <c:v>35682</c:v>
                </c:pt>
                <c:pt idx="420">
                  <c:v>35682</c:v>
                </c:pt>
                <c:pt idx="421">
                  <c:v>36321</c:v>
                </c:pt>
                <c:pt idx="422">
                  <c:v>36442.5</c:v>
                </c:pt>
                <c:pt idx="423">
                  <c:v>36507</c:v>
                </c:pt>
                <c:pt idx="424">
                  <c:v>36630.5</c:v>
                </c:pt>
                <c:pt idx="425">
                  <c:v>36630.5</c:v>
                </c:pt>
                <c:pt idx="426">
                  <c:v>36630.5</c:v>
                </c:pt>
                <c:pt idx="427">
                  <c:v>37417</c:v>
                </c:pt>
                <c:pt idx="428">
                  <c:v>38216</c:v>
                </c:pt>
                <c:pt idx="429">
                  <c:v>38438</c:v>
                </c:pt>
                <c:pt idx="430">
                  <c:v>39128</c:v>
                </c:pt>
                <c:pt idx="431">
                  <c:v>39198</c:v>
                </c:pt>
                <c:pt idx="432">
                  <c:v>39934</c:v>
                </c:pt>
                <c:pt idx="433">
                  <c:v>40014.5</c:v>
                </c:pt>
                <c:pt idx="434">
                  <c:v>40810</c:v>
                </c:pt>
                <c:pt idx="435">
                  <c:v>40970.5</c:v>
                </c:pt>
                <c:pt idx="436">
                  <c:v>41015</c:v>
                </c:pt>
                <c:pt idx="437">
                  <c:v>41137</c:v>
                </c:pt>
                <c:pt idx="438">
                  <c:v>41651.5</c:v>
                </c:pt>
                <c:pt idx="439">
                  <c:v>41766</c:v>
                </c:pt>
                <c:pt idx="440">
                  <c:v>41927</c:v>
                </c:pt>
                <c:pt idx="441">
                  <c:v>41971</c:v>
                </c:pt>
                <c:pt idx="442">
                  <c:v>42682</c:v>
                </c:pt>
                <c:pt idx="443">
                  <c:v>42717.5</c:v>
                </c:pt>
                <c:pt idx="444">
                  <c:v>42717.5</c:v>
                </c:pt>
                <c:pt idx="445">
                  <c:v>42717.5</c:v>
                </c:pt>
                <c:pt idx="446">
                  <c:v>42790</c:v>
                </c:pt>
                <c:pt idx="447">
                  <c:v>43533</c:v>
                </c:pt>
                <c:pt idx="448">
                  <c:v>43533</c:v>
                </c:pt>
                <c:pt idx="449">
                  <c:v>43618.5</c:v>
                </c:pt>
                <c:pt idx="450">
                  <c:v>43665</c:v>
                </c:pt>
                <c:pt idx="451">
                  <c:v>43702</c:v>
                </c:pt>
                <c:pt idx="452">
                  <c:v>43709</c:v>
                </c:pt>
                <c:pt idx="453">
                  <c:v>43822</c:v>
                </c:pt>
                <c:pt idx="454">
                  <c:v>44417</c:v>
                </c:pt>
                <c:pt idx="455">
                  <c:v>44497.5</c:v>
                </c:pt>
                <c:pt idx="456">
                  <c:v>44530.5</c:v>
                </c:pt>
                <c:pt idx="457">
                  <c:v>44584</c:v>
                </c:pt>
                <c:pt idx="458">
                  <c:v>44636</c:v>
                </c:pt>
              </c:numCache>
            </c:numRef>
          </c:xVal>
          <c:yVal>
            <c:numRef>
              <c:f>'Active 1'!$K$21:$K$479</c:f>
              <c:numCache>
                <c:formatCode>General</c:formatCode>
                <c:ptCount val="459"/>
                <c:pt idx="135">
                  <c:v>6.3751720001164358E-2</c:v>
                </c:pt>
                <c:pt idx="258">
                  <c:v>0.1135724199921242</c:v>
                </c:pt>
                <c:pt idx="279">
                  <c:v>0.11177255999791669</c:v>
                </c:pt>
                <c:pt idx="285">
                  <c:v>0.11254055999597767</c:v>
                </c:pt>
                <c:pt idx="289">
                  <c:v>0.11324647999572335</c:v>
                </c:pt>
                <c:pt idx="324">
                  <c:v>0.15996201999951154</c:v>
                </c:pt>
                <c:pt idx="329">
                  <c:v>0.1614199199975701</c:v>
                </c:pt>
                <c:pt idx="330">
                  <c:v>0.15649947999190772</c:v>
                </c:pt>
                <c:pt idx="331">
                  <c:v>0.17798483999649761</c:v>
                </c:pt>
                <c:pt idx="332">
                  <c:v>0.16476439999678405</c:v>
                </c:pt>
                <c:pt idx="333">
                  <c:v>0.16463905999262352</c:v>
                </c:pt>
                <c:pt idx="334">
                  <c:v>0.18167089999769814</c:v>
                </c:pt>
                <c:pt idx="335">
                  <c:v>0.18236089999845717</c:v>
                </c:pt>
                <c:pt idx="336">
                  <c:v>0.18103429999609943</c:v>
                </c:pt>
                <c:pt idx="338">
                  <c:v>0.17140605999884428</c:v>
                </c:pt>
                <c:pt idx="339">
                  <c:v>0.16728575999877648</c:v>
                </c:pt>
                <c:pt idx="340">
                  <c:v>0.17339915999764344</c:v>
                </c:pt>
                <c:pt idx="344">
                  <c:v>0.18207717999757733</c:v>
                </c:pt>
                <c:pt idx="345">
                  <c:v>0.18188887999713188</c:v>
                </c:pt>
                <c:pt idx="346">
                  <c:v>0.18208013999537798</c:v>
                </c:pt>
                <c:pt idx="347">
                  <c:v>0.18252693999966141</c:v>
                </c:pt>
                <c:pt idx="348">
                  <c:v>0.18255033999594161</c:v>
                </c:pt>
                <c:pt idx="349">
                  <c:v>0.18303581999498419</c:v>
                </c:pt>
                <c:pt idx="350">
                  <c:v>0.18314517999533564</c:v>
                </c:pt>
                <c:pt idx="351">
                  <c:v>0.18284751999453874</c:v>
                </c:pt>
                <c:pt idx="352">
                  <c:v>0.18245688000024529</c:v>
                </c:pt>
                <c:pt idx="353">
                  <c:v>0.18325921999348793</c:v>
                </c:pt>
                <c:pt idx="355">
                  <c:v>0.18417745999613544</c:v>
                </c:pt>
                <c:pt idx="368">
                  <c:v>0.19781674000114435</c:v>
                </c:pt>
                <c:pt idx="370">
                  <c:v>0.20582912000099896</c:v>
                </c:pt>
                <c:pt idx="371">
                  <c:v>0.20887290000246139</c:v>
                </c:pt>
                <c:pt idx="375">
                  <c:v>0.21616699999867706</c:v>
                </c:pt>
                <c:pt idx="376">
                  <c:v>0.21717869999702089</c:v>
                </c:pt>
                <c:pt idx="377">
                  <c:v>0.2177348599943798</c:v>
                </c:pt>
                <c:pt idx="378">
                  <c:v>0.21614655999292154</c:v>
                </c:pt>
                <c:pt idx="379">
                  <c:v>0.21595248000085121</c:v>
                </c:pt>
                <c:pt idx="380">
                  <c:v>0.21816417999070836</c:v>
                </c:pt>
                <c:pt idx="385">
                  <c:v>0.20230053999694064</c:v>
                </c:pt>
                <c:pt idx="386">
                  <c:v>0.21799053999711759</c:v>
                </c:pt>
                <c:pt idx="387">
                  <c:v>0.21960053999646334</c:v>
                </c:pt>
                <c:pt idx="388">
                  <c:v>0.21730223999475129</c:v>
                </c:pt>
                <c:pt idx="389">
                  <c:v>0.21748223999748006</c:v>
                </c:pt>
                <c:pt idx="390">
                  <c:v>0.21748223999748006</c:v>
                </c:pt>
                <c:pt idx="391">
                  <c:v>0.21758223999495385</c:v>
                </c:pt>
                <c:pt idx="393">
                  <c:v>0.21817305999866221</c:v>
                </c:pt>
                <c:pt idx="394">
                  <c:v>0.21828475999791408</c:v>
                </c:pt>
                <c:pt idx="397">
                  <c:v>0.22567501999583328</c:v>
                </c:pt>
                <c:pt idx="398">
                  <c:v>0.22567501999583328</c:v>
                </c:pt>
                <c:pt idx="399">
                  <c:v>0.2259750199955306</c:v>
                </c:pt>
                <c:pt idx="404">
                  <c:v>0.22825277999800164</c:v>
                </c:pt>
                <c:pt idx="405">
                  <c:v>0.22756447999563534</c:v>
                </c:pt>
                <c:pt idx="407">
                  <c:v>0.22848849999718368</c:v>
                </c:pt>
                <c:pt idx="408">
                  <c:v>0.22730020000017248</c:v>
                </c:pt>
                <c:pt idx="410">
                  <c:v>0.22760611999547109</c:v>
                </c:pt>
                <c:pt idx="411">
                  <c:v>0.22901781999826198</c:v>
                </c:pt>
                <c:pt idx="412">
                  <c:v>0.2369030399931944</c:v>
                </c:pt>
                <c:pt idx="414">
                  <c:v>0.23783890000049723</c:v>
                </c:pt>
                <c:pt idx="415">
                  <c:v>0.23883015999308554</c:v>
                </c:pt>
                <c:pt idx="416">
                  <c:v>0.23787695999635616</c:v>
                </c:pt>
                <c:pt idx="417">
                  <c:v>0.23848865999752888</c:v>
                </c:pt>
                <c:pt idx="418">
                  <c:v>0.23875175999273779</c:v>
                </c:pt>
                <c:pt idx="419">
                  <c:v>0.23895175999496132</c:v>
                </c:pt>
                <c:pt idx="420">
                  <c:v>0.23905175999971107</c:v>
                </c:pt>
                <c:pt idx="422">
                  <c:v>0.24682089999259915</c:v>
                </c:pt>
                <c:pt idx="424">
                  <c:v>0.24953073999495246</c:v>
                </c:pt>
                <c:pt idx="425">
                  <c:v>0.24973073999717599</c:v>
                </c:pt>
                <c:pt idx="426">
                  <c:v>0.24983073999464978</c:v>
                </c:pt>
                <c:pt idx="428">
                  <c:v>0.26455088000511751</c:v>
                </c:pt>
                <c:pt idx="432">
                  <c:v>0.28389111999422312</c:v>
                </c:pt>
                <c:pt idx="433">
                  <c:v>0.28546785999787971</c:v>
                </c:pt>
                <c:pt idx="434">
                  <c:v>0.29299080000055255</c:v>
                </c:pt>
                <c:pt idx="435">
                  <c:v>0.29624193999916315</c:v>
                </c:pt>
                <c:pt idx="436">
                  <c:v>0.29355019999638898</c:v>
                </c:pt>
                <c:pt idx="437">
                  <c:v>0.29582115999801317</c:v>
                </c:pt>
                <c:pt idx="439">
                  <c:v>0.30386487999930978</c:v>
                </c:pt>
                <c:pt idx="440">
                  <c:v>0.30451835999701871</c:v>
                </c:pt>
                <c:pt idx="441">
                  <c:v>0.30422427999292267</c:v>
                </c:pt>
                <c:pt idx="442">
                  <c:v>0.31225175999861676</c:v>
                </c:pt>
                <c:pt idx="443">
                  <c:v>0.31451789999846369</c:v>
                </c:pt>
                <c:pt idx="444">
                  <c:v>0.31451789999846369</c:v>
                </c:pt>
                <c:pt idx="445">
                  <c:v>0.3159178999994765</c:v>
                </c:pt>
                <c:pt idx="446">
                  <c:v>0.31445719999464927</c:v>
                </c:pt>
                <c:pt idx="447">
                  <c:v>0.32244443999661598</c:v>
                </c:pt>
                <c:pt idx="448">
                  <c:v>0.32244443999661598</c:v>
                </c:pt>
                <c:pt idx="449">
                  <c:v>0.32243457999720704</c:v>
                </c:pt>
                <c:pt idx="450">
                  <c:v>0.32145219999802066</c:v>
                </c:pt>
                <c:pt idx="451">
                  <c:v>0.32422535999648971</c:v>
                </c:pt>
                <c:pt idx="452">
                  <c:v>0.32415811999817379</c:v>
                </c:pt>
                <c:pt idx="453">
                  <c:v>0.32468695998977637</c:v>
                </c:pt>
                <c:pt idx="454">
                  <c:v>0.33567155999480747</c:v>
                </c:pt>
                <c:pt idx="455">
                  <c:v>0.33644829999684589</c:v>
                </c:pt>
                <c:pt idx="456">
                  <c:v>0.33270274000096833</c:v>
                </c:pt>
                <c:pt idx="457">
                  <c:v>0.33265311999275582</c:v>
                </c:pt>
                <c:pt idx="458">
                  <c:v>0.33239648000017041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F189-4DDC-BF1A-DC74B2FF48C0}"/>
            </c:ext>
          </c:extLst>
        </c:ser>
        <c:ser>
          <c:idx val="3"/>
          <c:order val="3"/>
          <c:tx>
            <c:strRef>
              <c:f>'Active 1'!$L$20</c:f>
              <c:strCache>
                <c:ptCount val="1"/>
                <c:pt idx="0">
                  <c:v>s5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xVal>
            <c:numRef>
              <c:f>'Active 1'!$F$21:$F$479</c:f>
              <c:numCache>
                <c:formatCode>General</c:formatCode>
                <c:ptCount val="459"/>
                <c:pt idx="0">
                  <c:v>-21664.5</c:v>
                </c:pt>
                <c:pt idx="1">
                  <c:v>-9992</c:v>
                </c:pt>
                <c:pt idx="2">
                  <c:v>-9080</c:v>
                </c:pt>
                <c:pt idx="3">
                  <c:v>-9077.5</c:v>
                </c:pt>
                <c:pt idx="4">
                  <c:v>-7392.5</c:v>
                </c:pt>
                <c:pt idx="5">
                  <c:v>-4555</c:v>
                </c:pt>
                <c:pt idx="6">
                  <c:v>-2775</c:v>
                </c:pt>
                <c:pt idx="7">
                  <c:v>-254</c:v>
                </c:pt>
                <c:pt idx="8">
                  <c:v>-232</c:v>
                </c:pt>
                <c:pt idx="9">
                  <c:v>-229.5</c:v>
                </c:pt>
                <c:pt idx="10">
                  <c:v>-66</c:v>
                </c:pt>
                <c:pt idx="11">
                  <c:v>0</c:v>
                </c:pt>
                <c:pt idx="12">
                  <c:v>692</c:v>
                </c:pt>
                <c:pt idx="13">
                  <c:v>746</c:v>
                </c:pt>
                <c:pt idx="14">
                  <c:v>4384</c:v>
                </c:pt>
                <c:pt idx="15">
                  <c:v>4408.5</c:v>
                </c:pt>
                <c:pt idx="16">
                  <c:v>4447.5</c:v>
                </c:pt>
                <c:pt idx="17">
                  <c:v>4460</c:v>
                </c:pt>
                <c:pt idx="18">
                  <c:v>4467</c:v>
                </c:pt>
                <c:pt idx="19">
                  <c:v>5310.5</c:v>
                </c:pt>
                <c:pt idx="20">
                  <c:v>5313</c:v>
                </c:pt>
                <c:pt idx="21">
                  <c:v>5342.5</c:v>
                </c:pt>
                <c:pt idx="22">
                  <c:v>6215.5</c:v>
                </c:pt>
                <c:pt idx="23">
                  <c:v>7142</c:v>
                </c:pt>
                <c:pt idx="24">
                  <c:v>7144.5</c:v>
                </c:pt>
                <c:pt idx="25">
                  <c:v>7993</c:v>
                </c:pt>
                <c:pt idx="26">
                  <c:v>8071</c:v>
                </c:pt>
                <c:pt idx="27">
                  <c:v>8088</c:v>
                </c:pt>
                <c:pt idx="28">
                  <c:v>8110</c:v>
                </c:pt>
                <c:pt idx="29">
                  <c:v>8829</c:v>
                </c:pt>
                <c:pt idx="30">
                  <c:v>9873</c:v>
                </c:pt>
                <c:pt idx="31">
                  <c:v>10677.5</c:v>
                </c:pt>
                <c:pt idx="32">
                  <c:v>11391.5</c:v>
                </c:pt>
                <c:pt idx="33">
                  <c:v>11411</c:v>
                </c:pt>
                <c:pt idx="34">
                  <c:v>11628.5</c:v>
                </c:pt>
                <c:pt idx="35">
                  <c:v>12494</c:v>
                </c:pt>
                <c:pt idx="36">
                  <c:v>12545</c:v>
                </c:pt>
                <c:pt idx="37">
                  <c:v>12547.5</c:v>
                </c:pt>
                <c:pt idx="38">
                  <c:v>12550</c:v>
                </c:pt>
                <c:pt idx="39">
                  <c:v>13408.5</c:v>
                </c:pt>
                <c:pt idx="40">
                  <c:v>13411</c:v>
                </c:pt>
                <c:pt idx="41">
                  <c:v>13924.5</c:v>
                </c:pt>
                <c:pt idx="42">
                  <c:v>14103</c:v>
                </c:pt>
                <c:pt idx="43">
                  <c:v>14103</c:v>
                </c:pt>
                <c:pt idx="44">
                  <c:v>14105.5</c:v>
                </c:pt>
                <c:pt idx="45">
                  <c:v>14106</c:v>
                </c:pt>
                <c:pt idx="46">
                  <c:v>14108</c:v>
                </c:pt>
                <c:pt idx="47">
                  <c:v>14125.5</c:v>
                </c:pt>
                <c:pt idx="48">
                  <c:v>14132.5</c:v>
                </c:pt>
                <c:pt idx="49">
                  <c:v>14134.5</c:v>
                </c:pt>
                <c:pt idx="50">
                  <c:v>14137</c:v>
                </c:pt>
                <c:pt idx="51">
                  <c:v>14139.5</c:v>
                </c:pt>
                <c:pt idx="52">
                  <c:v>14144.5</c:v>
                </c:pt>
                <c:pt idx="53">
                  <c:v>14145</c:v>
                </c:pt>
                <c:pt idx="54">
                  <c:v>14155</c:v>
                </c:pt>
                <c:pt idx="55">
                  <c:v>14177</c:v>
                </c:pt>
                <c:pt idx="56">
                  <c:v>14193.5</c:v>
                </c:pt>
                <c:pt idx="57">
                  <c:v>14208</c:v>
                </c:pt>
                <c:pt idx="58">
                  <c:v>14213</c:v>
                </c:pt>
                <c:pt idx="59">
                  <c:v>14230</c:v>
                </c:pt>
                <c:pt idx="60">
                  <c:v>14230</c:v>
                </c:pt>
                <c:pt idx="61">
                  <c:v>14233</c:v>
                </c:pt>
                <c:pt idx="62">
                  <c:v>14235</c:v>
                </c:pt>
                <c:pt idx="63">
                  <c:v>14235</c:v>
                </c:pt>
                <c:pt idx="64">
                  <c:v>14240</c:v>
                </c:pt>
                <c:pt idx="65">
                  <c:v>14274</c:v>
                </c:pt>
                <c:pt idx="66">
                  <c:v>14291</c:v>
                </c:pt>
                <c:pt idx="67">
                  <c:v>14291</c:v>
                </c:pt>
                <c:pt idx="68">
                  <c:v>14291</c:v>
                </c:pt>
                <c:pt idx="69">
                  <c:v>14291</c:v>
                </c:pt>
                <c:pt idx="70">
                  <c:v>14291</c:v>
                </c:pt>
                <c:pt idx="71">
                  <c:v>14291</c:v>
                </c:pt>
                <c:pt idx="72">
                  <c:v>14291</c:v>
                </c:pt>
                <c:pt idx="73">
                  <c:v>14291</c:v>
                </c:pt>
                <c:pt idx="74">
                  <c:v>15073.5</c:v>
                </c:pt>
                <c:pt idx="75">
                  <c:v>15078.5</c:v>
                </c:pt>
                <c:pt idx="76">
                  <c:v>15098</c:v>
                </c:pt>
                <c:pt idx="77">
                  <c:v>15098</c:v>
                </c:pt>
                <c:pt idx="78">
                  <c:v>15147</c:v>
                </c:pt>
                <c:pt idx="79">
                  <c:v>15186</c:v>
                </c:pt>
                <c:pt idx="80">
                  <c:v>15205.5</c:v>
                </c:pt>
                <c:pt idx="81">
                  <c:v>15230</c:v>
                </c:pt>
                <c:pt idx="82">
                  <c:v>15247</c:v>
                </c:pt>
                <c:pt idx="83">
                  <c:v>15914.5</c:v>
                </c:pt>
                <c:pt idx="84">
                  <c:v>15917</c:v>
                </c:pt>
                <c:pt idx="85">
                  <c:v>15921.5</c:v>
                </c:pt>
                <c:pt idx="86">
                  <c:v>15922</c:v>
                </c:pt>
                <c:pt idx="87">
                  <c:v>15932</c:v>
                </c:pt>
                <c:pt idx="88">
                  <c:v>16012.5</c:v>
                </c:pt>
                <c:pt idx="89">
                  <c:v>16012.5</c:v>
                </c:pt>
                <c:pt idx="90">
                  <c:v>16012.5</c:v>
                </c:pt>
                <c:pt idx="91">
                  <c:v>16025</c:v>
                </c:pt>
                <c:pt idx="92">
                  <c:v>16027.5</c:v>
                </c:pt>
                <c:pt idx="93">
                  <c:v>16034.5</c:v>
                </c:pt>
                <c:pt idx="94">
                  <c:v>16034.5</c:v>
                </c:pt>
                <c:pt idx="95">
                  <c:v>16034.5</c:v>
                </c:pt>
                <c:pt idx="96">
                  <c:v>16034.5</c:v>
                </c:pt>
                <c:pt idx="97">
                  <c:v>16034.5</c:v>
                </c:pt>
                <c:pt idx="98">
                  <c:v>16171</c:v>
                </c:pt>
                <c:pt idx="99">
                  <c:v>16729</c:v>
                </c:pt>
                <c:pt idx="100">
                  <c:v>17638.5</c:v>
                </c:pt>
                <c:pt idx="101">
                  <c:v>17658</c:v>
                </c:pt>
                <c:pt idx="102">
                  <c:v>17738.5</c:v>
                </c:pt>
                <c:pt idx="103">
                  <c:v>17738.5</c:v>
                </c:pt>
                <c:pt idx="104">
                  <c:v>17772.5</c:v>
                </c:pt>
                <c:pt idx="105">
                  <c:v>17772.5</c:v>
                </c:pt>
                <c:pt idx="106">
                  <c:v>17790</c:v>
                </c:pt>
                <c:pt idx="107">
                  <c:v>17814</c:v>
                </c:pt>
                <c:pt idx="108">
                  <c:v>17814</c:v>
                </c:pt>
                <c:pt idx="109">
                  <c:v>17819</c:v>
                </c:pt>
                <c:pt idx="110">
                  <c:v>17873</c:v>
                </c:pt>
                <c:pt idx="111">
                  <c:v>17880.5</c:v>
                </c:pt>
                <c:pt idx="112">
                  <c:v>17895</c:v>
                </c:pt>
                <c:pt idx="113">
                  <c:v>17914.5</c:v>
                </c:pt>
                <c:pt idx="114">
                  <c:v>18009.5</c:v>
                </c:pt>
                <c:pt idx="115">
                  <c:v>18628.5</c:v>
                </c:pt>
                <c:pt idx="116">
                  <c:v>18628.5</c:v>
                </c:pt>
                <c:pt idx="117">
                  <c:v>18628.5</c:v>
                </c:pt>
                <c:pt idx="118">
                  <c:v>18633.5</c:v>
                </c:pt>
                <c:pt idx="119">
                  <c:v>18633.5</c:v>
                </c:pt>
                <c:pt idx="120">
                  <c:v>18633.5</c:v>
                </c:pt>
                <c:pt idx="121">
                  <c:v>18640.5</c:v>
                </c:pt>
                <c:pt idx="122">
                  <c:v>18640.5</c:v>
                </c:pt>
                <c:pt idx="123">
                  <c:v>18643</c:v>
                </c:pt>
                <c:pt idx="124">
                  <c:v>18643</c:v>
                </c:pt>
                <c:pt idx="125">
                  <c:v>18680</c:v>
                </c:pt>
                <c:pt idx="126">
                  <c:v>18682</c:v>
                </c:pt>
                <c:pt idx="127">
                  <c:v>18682</c:v>
                </c:pt>
                <c:pt idx="128">
                  <c:v>18684.5</c:v>
                </c:pt>
                <c:pt idx="129">
                  <c:v>18684.5</c:v>
                </c:pt>
                <c:pt idx="130">
                  <c:v>18687</c:v>
                </c:pt>
                <c:pt idx="131">
                  <c:v>18687</c:v>
                </c:pt>
                <c:pt idx="132">
                  <c:v>18689.5</c:v>
                </c:pt>
                <c:pt idx="133">
                  <c:v>18689.5</c:v>
                </c:pt>
                <c:pt idx="134">
                  <c:v>18697</c:v>
                </c:pt>
                <c:pt idx="135">
                  <c:v>18729</c:v>
                </c:pt>
                <c:pt idx="136">
                  <c:v>18758</c:v>
                </c:pt>
                <c:pt idx="137">
                  <c:v>18758</c:v>
                </c:pt>
                <c:pt idx="138">
                  <c:v>18758</c:v>
                </c:pt>
                <c:pt idx="139">
                  <c:v>18758</c:v>
                </c:pt>
                <c:pt idx="140">
                  <c:v>18758</c:v>
                </c:pt>
                <c:pt idx="141">
                  <c:v>18763</c:v>
                </c:pt>
                <c:pt idx="142">
                  <c:v>18763</c:v>
                </c:pt>
                <c:pt idx="143">
                  <c:v>18780</c:v>
                </c:pt>
                <c:pt idx="144">
                  <c:v>19350</c:v>
                </c:pt>
                <c:pt idx="145">
                  <c:v>19350</c:v>
                </c:pt>
                <c:pt idx="146">
                  <c:v>19538</c:v>
                </c:pt>
                <c:pt idx="147">
                  <c:v>19538</c:v>
                </c:pt>
                <c:pt idx="148">
                  <c:v>19540.5</c:v>
                </c:pt>
                <c:pt idx="149">
                  <c:v>19540.5</c:v>
                </c:pt>
                <c:pt idx="150">
                  <c:v>19577</c:v>
                </c:pt>
                <c:pt idx="151">
                  <c:v>19577</c:v>
                </c:pt>
                <c:pt idx="152">
                  <c:v>19579.5</c:v>
                </c:pt>
                <c:pt idx="153">
                  <c:v>19579.5</c:v>
                </c:pt>
                <c:pt idx="154">
                  <c:v>19606.5</c:v>
                </c:pt>
                <c:pt idx="155">
                  <c:v>19623.5</c:v>
                </c:pt>
                <c:pt idx="156">
                  <c:v>19628.5</c:v>
                </c:pt>
                <c:pt idx="157">
                  <c:v>19628.5</c:v>
                </c:pt>
                <c:pt idx="158">
                  <c:v>19631</c:v>
                </c:pt>
                <c:pt idx="159">
                  <c:v>19638</c:v>
                </c:pt>
                <c:pt idx="160">
                  <c:v>19638</c:v>
                </c:pt>
                <c:pt idx="161">
                  <c:v>19687</c:v>
                </c:pt>
                <c:pt idx="162">
                  <c:v>19687</c:v>
                </c:pt>
                <c:pt idx="163">
                  <c:v>20367</c:v>
                </c:pt>
                <c:pt idx="164">
                  <c:v>20367</c:v>
                </c:pt>
                <c:pt idx="165">
                  <c:v>20433</c:v>
                </c:pt>
                <c:pt idx="166">
                  <c:v>20433</c:v>
                </c:pt>
                <c:pt idx="167">
                  <c:v>20491.5</c:v>
                </c:pt>
                <c:pt idx="168">
                  <c:v>20491.5</c:v>
                </c:pt>
                <c:pt idx="169">
                  <c:v>20491.5</c:v>
                </c:pt>
                <c:pt idx="170">
                  <c:v>20499</c:v>
                </c:pt>
                <c:pt idx="171">
                  <c:v>20506</c:v>
                </c:pt>
                <c:pt idx="172">
                  <c:v>20506</c:v>
                </c:pt>
                <c:pt idx="173">
                  <c:v>20506</c:v>
                </c:pt>
                <c:pt idx="174">
                  <c:v>21278.5</c:v>
                </c:pt>
                <c:pt idx="175">
                  <c:v>21278.5</c:v>
                </c:pt>
                <c:pt idx="176">
                  <c:v>21278.5</c:v>
                </c:pt>
                <c:pt idx="177">
                  <c:v>21279</c:v>
                </c:pt>
                <c:pt idx="178">
                  <c:v>21279</c:v>
                </c:pt>
                <c:pt idx="179">
                  <c:v>21279</c:v>
                </c:pt>
                <c:pt idx="180">
                  <c:v>21323</c:v>
                </c:pt>
                <c:pt idx="181">
                  <c:v>21323</c:v>
                </c:pt>
                <c:pt idx="182">
                  <c:v>21381.5</c:v>
                </c:pt>
                <c:pt idx="183">
                  <c:v>21425.5</c:v>
                </c:pt>
                <c:pt idx="184">
                  <c:v>21428</c:v>
                </c:pt>
                <c:pt idx="185">
                  <c:v>21431</c:v>
                </c:pt>
                <c:pt idx="186">
                  <c:v>22098</c:v>
                </c:pt>
                <c:pt idx="187">
                  <c:v>22168.5</c:v>
                </c:pt>
                <c:pt idx="188">
                  <c:v>22168.5</c:v>
                </c:pt>
                <c:pt idx="189">
                  <c:v>22168.5</c:v>
                </c:pt>
                <c:pt idx="190">
                  <c:v>22186</c:v>
                </c:pt>
                <c:pt idx="191">
                  <c:v>22186</c:v>
                </c:pt>
                <c:pt idx="192">
                  <c:v>22186</c:v>
                </c:pt>
                <c:pt idx="193">
                  <c:v>22220</c:v>
                </c:pt>
                <c:pt idx="194">
                  <c:v>22220</c:v>
                </c:pt>
                <c:pt idx="195">
                  <c:v>22220</c:v>
                </c:pt>
                <c:pt idx="196">
                  <c:v>22220</c:v>
                </c:pt>
                <c:pt idx="197">
                  <c:v>22222.5</c:v>
                </c:pt>
                <c:pt idx="198">
                  <c:v>22227.5</c:v>
                </c:pt>
                <c:pt idx="199">
                  <c:v>22237.5</c:v>
                </c:pt>
                <c:pt idx="200">
                  <c:v>22242</c:v>
                </c:pt>
                <c:pt idx="201">
                  <c:v>22247</c:v>
                </c:pt>
                <c:pt idx="202">
                  <c:v>22249.5</c:v>
                </c:pt>
                <c:pt idx="203">
                  <c:v>22252</c:v>
                </c:pt>
                <c:pt idx="204">
                  <c:v>22254.5</c:v>
                </c:pt>
                <c:pt idx="205">
                  <c:v>22269</c:v>
                </c:pt>
                <c:pt idx="206">
                  <c:v>22269</c:v>
                </c:pt>
                <c:pt idx="207">
                  <c:v>22274</c:v>
                </c:pt>
                <c:pt idx="208">
                  <c:v>22276.5</c:v>
                </c:pt>
                <c:pt idx="209">
                  <c:v>22283.5</c:v>
                </c:pt>
                <c:pt idx="210">
                  <c:v>22286</c:v>
                </c:pt>
                <c:pt idx="211">
                  <c:v>22288.5</c:v>
                </c:pt>
                <c:pt idx="212">
                  <c:v>22291</c:v>
                </c:pt>
                <c:pt idx="213">
                  <c:v>22296</c:v>
                </c:pt>
                <c:pt idx="214">
                  <c:v>22298.5</c:v>
                </c:pt>
                <c:pt idx="215">
                  <c:v>22301</c:v>
                </c:pt>
                <c:pt idx="216">
                  <c:v>22313</c:v>
                </c:pt>
                <c:pt idx="217">
                  <c:v>22318</c:v>
                </c:pt>
                <c:pt idx="218">
                  <c:v>22327.5</c:v>
                </c:pt>
                <c:pt idx="219">
                  <c:v>22330</c:v>
                </c:pt>
                <c:pt idx="220">
                  <c:v>22344.5</c:v>
                </c:pt>
                <c:pt idx="221">
                  <c:v>22352</c:v>
                </c:pt>
                <c:pt idx="222">
                  <c:v>22352</c:v>
                </c:pt>
                <c:pt idx="223">
                  <c:v>22354.5</c:v>
                </c:pt>
                <c:pt idx="224">
                  <c:v>22357</c:v>
                </c:pt>
                <c:pt idx="225">
                  <c:v>22362</c:v>
                </c:pt>
                <c:pt idx="226">
                  <c:v>22366.5</c:v>
                </c:pt>
                <c:pt idx="227">
                  <c:v>22366.5</c:v>
                </c:pt>
                <c:pt idx="228">
                  <c:v>22371.5</c:v>
                </c:pt>
                <c:pt idx="229">
                  <c:v>22374</c:v>
                </c:pt>
                <c:pt idx="230">
                  <c:v>22376.5</c:v>
                </c:pt>
                <c:pt idx="231">
                  <c:v>22388.5</c:v>
                </c:pt>
                <c:pt idx="232">
                  <c:v>22405.5</c:v>
                </c:pt>
                <c:pt idx="233">
                  <c:v>22432.5</c:v>
                </c:pt>
                <c:pt idx="234">
                  <c:v>22437.5</c:v>
                </c:pt>
                <c:pt idx="235">
                  <c:v>22471.5</c:v>
                </c:pt>
                <c:pt idx="236">
                  <c:v>22824.5</c:v>
                </c:pt>
                <c:pt idx="237">
                  <c:v>22939</c:v>
                </c:pt>
                <c:pt idx="238">
                  <c:v>22963.5</c:v>
                </c:pt>
                <c:pt idx="239">
                  <c:v>22968.5</c:v>
                </c:pt>
                <c:pt idx="240">
                  <c:v>22971</c:v>
                </c:pt>
                <c:pt idx="241">
                  <c:v>22995.5</c:v>
                </c:pt>
                <c:pt idx="242">
                  <c:v>23027</c:v>
                </c:pt>
                <c:pt idx="243">
                  <c:v>23041.5</c:v>
                </c:pt>
                <c:pt idx="244">
                  <c:v>23083.5</c:v>
                </c:pt>
                <c:pt idx="245">
                  <c:v>23098</c:v>
                </c:pt>
                <c:pt idx="246">
                  <c:v>23100.5</c:v>
                </c:pt>
                <c:pt idx="247">
                  <c:v>23103</c:v>
                </c:pt>
                <c:pt idx="248">
                  <c:v>23105</c:v>
                </c:pt>
                <c:pt idx="249">
                  <c:v>23105.5</c:v>
                </c:pt>
                <c:pt idx="250">
                  <c:v>23107.5</c:v>
                </c:pt>
                <c:pt idx="251">
                  <c:v>23110</c:v>
                </c:pt>
                <c:pt idx="252">
                  <c:v>23125</c:v>
                </c:pt>
                <c:pt idx="253">
                  <c:v>23127.5</c:v>
                </c:pt>
                <c:pt idx="254">
                  <c:v>23132</c:v>
                </c:pt>
                <c:pt idx="255">
                  <c:v>23139.5</c:v>
                </c:pt>
                <c:pt idx="256">
                  <c:v>23147</c:v>
                </c:pt>
                <c:pt idx="257">
                  <c:v>23154</c:v>
                </c:pt>
                <c:pt idx="258">
                  <c:v>23156.5</c:v>
                </c:pt>
                <c:pt idx="259">
                  <c:v>23159</c:v>
                </c:pt>
                <c:pt idx="260">
                  <c:v>23166.5</c:v>
                </c:pt>
                <c:pt idx="261">
                  <c:v>23169</c:v>
                </c:pt>
                <c:pt idx="262">
                  <c:v>23171</c:v>
                </c:pt>
                <c:pt idx="263">
                  <c:v>23171.5</c:v>
                </c:pt>
                <c:pt idx="264">
                  <c:v>23178.5</c:v>
                </c:pt>
                <c:pt idx="265">
                  <c:v>23178.5</c:v>
                </c:pt>
                <c:pt idx="266">
                  <c:v>23181</c:v>
                </c:pt>
                <c:pt idx="267">
                  <c:v>23181</c:v>
                </c:pt>
                <c:pt idx="268">
                  <c:v>23181</c:v>
                </c:pt>
                <c:pt idx="269">
                  <c:v>23181</c:v>
                </c:pt>
                <c:pt idx="270">
                  <c:v>23181</c:v>
                </c:pt>
                <c:pt idx="271">
                  <c:v>23188.5</c:v>
                </c:pt>
                <c:pt idx="272">
                  <c:v>23193</c:v>
                </c:pt>
                <c:pt idx="273">
                  <c:v>23195.5</c:v>
                </c:pt>
                <c:pt idx="274">
                  <c:v>23198</c:v>
                </c:pt>
                <c:pt idx="275">
                  <c:v>23205.5</c:v>
                </c:pt>
                <c:pt idx="276">
                  <c:v>23210.5</c:v>
                </c:pt>
                <c:pt idx="277">
                  <c:v>23213</c:v>
                </c:pt>
                <c:pt idx="278">
                  <c:v>23227.5</c:v>
                </c:pt>
                <c:pt idx="279">
                  <c:v>23242</c:v>
                </c:pt>
                <c:pt idx="280">
                  <c:v>23261.5</c:v>
                </c:pt>
                <c:pt idx="281">
                  <c:v>23298</c:v>
                </c:pt>
                <c:pt idx="282">
                  <c:v>23300.5</c:v>
                </c:pt>
                <c:pt idx="283">
                  <c:v>23327.5</c:v>
                </c:pt>
                <c:pt idx="284">
                  <c:v>23330</c:v>
                </c:pt>
                <c:pt idx="285">
                  <c:v>23342</c:v>
                </c:pt>
                <c:pt idx="286">
                  <c:v>23342</c:v>
                </c:pt>
                <c:pt idx="287">
                  <c:v>23359</c:v>
                </c:pt>
                <c:pt idx="288">
                  <c:v>23386</c:v>
                </c:pt>
                <c:pt idx="289">
                  <c:v>23386</c:v>
                </c:pt>
                <c:pt idx="290">
                  <c:v>23795</c:v>
                </c:pt>
                <c:pt idx="291">
                  <c:v>23797.5</c:v>
                </c:pt>
                <c:pt idx="292">
                  <c:v>23817</c:v>
                </c:pt>
                <c:pt idx="293">
                  <c:v>23822</c:v>
                </c:pt>
                <c:pt idx="294">
                  <c:v>23831.5</c:v>
                </c:pt>
                <c:pt idx="295">
                  <c:v>23836.5</c:v>
                </c:pt>
                <c:pt idx="296">
                  <c:v>23933</c:v>
                </c:pt>
                <c:pt idx="297">
                  <c:v>23946.5</c:v>
                </c:pt>
                <c:pt idx="298">
                  <c:v>23949</c:v>
                </c:pt>
                <c:pt idx="299">
                  <c:v>23951</c:v>
                </c:pt>
                <c:pt idx="300">
                  <c:v>23953.5</c:v>
                </c:pt>
                <c:pt idx="301">
                  <c:v>23956</c:v>
                </c:pt>
                <c:pt idx="302">
                  <c:v>23961</c:v>
                </c:pt>
                <c:pt idx="303">
                  <c:v>23963.5</c:v>
                </c:pt>
                <c:pt idx="304">
                  <c:v>24041.5</c:v>
                </c:pt>
                <c:pt idx="305">
                  <c:v>24041.5</c:v>
                </c:pt>
                <c:pt idx="306">
                  <c:v>24041.5</c:v>
                </c:pt>
                <c:pt idx="307">
                  <c:v>24041.5</c:v>
                </c:pt>
                <c:pt idx="308">
                  <c:v>24044</c:v>
                </c:pt>
                <c:pt idx="309">
                  <c:v>24044</c:v>
                </c:pt>
                <c:pt idx="310">
                  <c:v>24044</c:v>
                </c:pt>
                <c:pt idx="311">
                  <c:v>24044</c:v>
                </c:pt>
                <c:pt idx="312">
                  <c:v>24044</c:v>
                </c:pt>
                <c:pt idx="313">
                  <c:v>24049</c:v>
                </c:pt>
                <c:pt idx="314">
                  <c:v>24912</c:v>
                </c:pt>
                <c:pt idx="315">
                  <c:v>25709</c:v>
                </c:pt>
                <c:pt idx="316">
                  <c:v>25709</c:v>
                </c:pt>
                <c:pt idx="317">
                  <c:v>25763</c:v>
                </c:pt>
                <c:pt idx="318">
                  <c:v>25904.5</c:v>
                </c:pt>
                <c:pt idx="319">
                  <c:v>26753</c:v>
                </c:pt>
                <c:pt idx="320">
                  <c:v>27408.5</c:v>
                </c:pt>
                <c:pt idx="321">
                  <c:v>27621</c:v>
                </c:pt>
                <c:pt idx="322">
                  <c:v>27713.5</c:v>
                </c:pt>
                <c:pt idx="323">
                  <c:v>27723.5</c:v>
                </c:pt>
                <c:pt idx="324">
                  <c:v>28376.5</c:v>
                </c:pt>
                <c:pt idx="325">
                  <c:v>28467</c:v>
                </c:pt>
                <c:pt idx="326">
                  <c:v>28467</c:v>
                </c:pt>
                <c:pt idx="327">
                  <c:v>28467</c:v>
                </c:pt>
                <c:pt idx="328">
                  <c:v>28471</c:v>
                </c:pt>
                <c:pt idx="329">
                  <c:v>28594</c:v>
                </c:pt>
                <c:pt idx="330">
                  <c:v>28611</c:v>
                </c:pt>
                <c:pt idx="331">
                  <c:v>29313</c:v>
                </c:pt>
                <c:pt idx="332">
                  <c:v>29330</c:v>
                </c:pt>
                <c:pt idx="333">
                  <c:v>29354.5</c:v>
                </c:pt>
                <c:pt idx="334">
                  <c:v>29442.5</c:v>
                </c:pt>
                <c:pt idx="335">
                  <c:v>29442.5</c:v>
                </c:pt>
                <c:pt idx="336">
                  <c:v>29447.5</c:v>
                </c:pt>
                <c:pt idx="337">
                  <c:v>29487</c:v>
                </c:pt>
                <c:pt idx="338">
                  <c:v>30129.5</c:v>
                </c:pt>
                <c:pt idx="339">
                  <c:v>30232</c:v>
                </c:pt>
                <c:pt idx="340">
                  <c:v>30237</c:v>
                </c:pt>
                <c:pt idx="341">
                  <c:v>30239</c:v>
                </c:pt>
                <c:pt idx="342">
                  <c:v>30351</c:v>
                </c:pt>
                <c:pt idx="343">
                  <c:v>30915.5</c:v>
                </c:pt>
                <c:pt idx="344">
                  <c:v>31063.5</c:v>
                </c:pt>
                <c:pt idx="345">
                  <c:v>31066</c:v>
                </c:pt>
                <c:pt idx="346">
                  <c:v>31085.5</c:v>
                </c:pt>
                <c:pt idx="347">
                  <c:v>31095.5</c:v>
                </c:pt>
                <c:pt idx="348">
                  <c:v>31100.5</c:v>
                </c:pt>
                <c:pt idx="349">
                  <c:v>31161.5</c:v>
                </c:pt>
                <c:pt idx="350">
                  <c:v>31163.5</c:v>
                </c:pt>
                <c:pt idx="351">
                  <c:v>31164</c:v>
                </c:pt>
                <c:pt idx="352">
                  <c:v>31166</c:v>
                </c:pt>
                <c:pt idx="353">
                  <c:v>31166.5</c:v>
                </c:pt>
                <c:pt idx="354">
                  <c:v>31195.5</c:v>
                </c:pt>
                <c:pt idx="355">
                  <c:v>31234.5</c:v>
                </c:pt>
                <c:pt idx="356">
                  <c:v>31264</c:v>
                </c:pt>
                <c:pt idx="357">
                  <c:v>31738</c:v>
                </c:pt>
                <c:pt idx="358">
                  <c:v>31755</c:v>
                </c:pt>
                <c:pt idx="359">
                  <c:v>31782</c:v>
                </c:pt>
                <c:pt idx="360">
                  <c:v>31837</c:v>
                </c:pt>
                <c:pt idx="361">
                  <c:v>31906.5</c:v>
                </c:pt>
                <c:pt idx="362">
                  <c:v>31941.5</c:v>
                </c:pt>
                <c:pt idx="363">
                  <c:v>31961</c:v>
                </c:pt>
                <c:pt idx="364">
                  <c:v>31992.5</c:v>
                </c:pt>
                <c:pt idx="365">
                  <c:v>32005</c:v>
                </c:pt>
                <c:pt idx="366">
                  <c:v>32005.5</c:v>
                </c:pt>
                <c:pt idx="367">
                  <c:v>32008</c:v>
                </c:pt>
                <c:pt idx="368">
                  <c:v>32080.5</c:v>
                </c:pt>
                <c:pt idx="369">
                  <c:v>33021</c:v>
                </c:pt>
                <c:pt idx="370">
                  <c:v>33034</c:v>
                </c:pt>
                <c:pt idx="371">
                  <c:v>33092.5</c:v>
                </c:pt>
                <c:pt idx="372">
                  <c:v>33191</c:v>
                </c:pt>
                <c:pt idx="373">
                  <c:v>33705</c:v>
                </c:pt>
                <c:pt idx="374">
                  <c:v>33744</c:v>
                </c:pt>
                <c:pt idx="375">
                  <c:v>33775</c:v>
                </c:pt>
                <c:pt idx="376">
                  <c:v>33777.5</c:v>
                </c:pt>
                <c:pt idx="377">
                  <c:v>33789.5</c:v>
                </c:pt>
                <c:pt idx="378">
                  <c:v>33792</c:v>
                </c:pt>
                <c:pt idx="379">
                  <c:v>33836</c:v>
                </c:pt>
                <c:pt idx="380">
                  <c:v>33838.5</c:v>
                </c:pt>
                <c:pt idx="381">
                  <c:v>33863</c:v>
                </c:pt>
                <c:pt idx="382">
                  <c:v>33863</c:v>
                </c:pt>
                <c:pt idx="383">
                  <c:v>33865.5</c:v>
                </c:pt>
                <c:pt idx="384">
                  <c:v>33865.5</c:v>
                </c:pt>
                <c:pt idx="385">
                  <c:v>33865.5</c:v>
                </c:pt>
                <c:pt idx="386">
                  <c:v>33865.5</c:v>
                </c:pt>
                <c:pt idx="387">
                  <c:v>33865.5</c:v>
                </c:pt>
                <c:pt idx="388">
                  <c:v>33868</c:v>
                </c:pt>
                <c:pt idx="389">
                  <c:v>33868</c:v>
                </c:pt>
                <c:pt idx="390">
                  <c:v>33868</c:v>
                </c:pt>
                <c:pt idx="391">
                  <c:v>33868</c:v>
                </c:pt>
                <c:pt idx="392">
                  <c:v>33893</c:v>
                </c:pt>
                <c:pt idx="393">
                  <c:v>33904.5</c:v>
                </c:pt>
                <c:pt idx="394">
                  <c:v>33907</c:v>
                </c:pt>
                <c:pt idx="395">
                  <c:v>33925.5</c:v>
                </c:pt>
                <c:pt idx="396">
                  <c:v>34543</c:v>
                </c:pt>
                <c:pt idx="397">
                  <c:v>34601.5</c:v>
                </c:pt>
                <c:pt idx="398">
                  <c:v>34601.5</c:v>
                </c:pt>
                <c:pt idx="399">
                  <c:v>34601.5</c:v>
                </c:pt>
                <c:pt idx="400">
                  <c:v>34641.5</c:v>
                </c:pt>
                <c:pt idx="401">
                  <c:v>34651</c:v>
                </c:pt>
                <c:pt idx="402">
                  <c:v>34662.5</c:v>
                </c:pt>
                <c:pt idx="403">
                  <c:v>34670</c:v>
                </c:pt>
                <c:pt idx="404">
                  <c:v>34733.5</c:v>
                </c:pt>
                <c:pt idx="405">
                  <c:v>34736</c:v>
                </c:pt>
                <c:pt idx="406">
                  <c:v>34736</c:v>
                </c:pt>
                <c:pt idx="407">
                  <c:v>34762.5</c:v>
                </c:pt>
                <c:pt idx="408">
                  <c:v>34765</c:v>
                </c:pt>
                <c:pt idx="409">
                  <c:v>34800</c:v>
                </c:pt>
                <c:pt idx="410">
                  <c:v>34809</c:v>
                </c:pt>
                <c:pt idx="411">
                  <c:v>34811.5</c:v>
                </c:pt>
                <c:pt idx="412">
                  <c:v>35428</c:v>
                </c:pt>
                <c:pt idx="413">
                  <c:v>35536</c:v>
                </c:pt>
                <c:pt idx="414">
                  <c:v>35542.5</c:v>
                </c:pt>
                <c:pt idx="415">
                  <c:v>35562</c:v>
                </c:pt>
                <c:pt idx="416">
                  <c:v>35572</c:v>
                </c:pt>
                <c:pt idx="417">
                  <c:v>35574.5</c:v>
                </c:pt>
                <c:pt idx="418">
                  <c:v>35682</c:v>
                </c:pt>
                <c:pt idx="419">
                  <c:v>35682</c:v>
                </c:pt>
                <c:pt idx="420">
                  <c:v>35682</c:v>
                </c:pt>
                <c:pt idx="421">
                  <c:v>36321</c:v>
                </c:pt>
                <c:pt idx="422">
                  <c:v>36442.5</c:v>
                </c:pt>
                <c:pt idx="423">
                  <c:v>36507</c:v>
                </c:pt>
                <c:pt idx="424">
                  <c:v>36630.5</c:v>
                </c:pt>
                <c:pt idx="425">
                  <c:v>36630.5</c:v>
                </c:pt>
                <c:pt idx="426">
                  <c:v>36630.5</c:v>
                </c:pt>
                <c:pt idx="427">
                  <c:v>37417</c:v>
                </c:pt>
                <c:pt idx="428">
                  <c:v>38216</c:v>
                </c:pt>
                <c:pt idx="429">
                  <c:v>38438</c:v>
                </c:pt>
                <c:pt idx="430">
                  <c:v>39128</c:v>
                </c:pt>
                <c:pt idx="431">
                  <c:v>39198</c:v>
                </c:pt>
                <c:pt idx="432">
                  <c:v>39934</c:v>
                </c:pt>
                <c:pt idx="433">
                  <c:v>40014.5</c:v>
                </c:pt>
                <c:pt idx="434">
                  <c:v>40810</c:v>
                </c:pt>
                <c:pt idx="435">
                  <c:v>40970.5</c:v>
                </c:pt>
                <c:pt idx="436">
                  <c:v>41015</c:v>
                </c:pt>
                <c:pt idx="437">
                  <c:v>41137</c:v>
                </c:pt>
                <c:pt idx="438">
                  <c:v>41651.5</c:v>
                </c:pt>
                <c:pt idx="439">
                  <c:v>41766</c:v>
                </c:pt>
                <c:pt idx="440">
                  <c:v>41927</c:v>
                </c:pt>
                <c:pt idx="441">
                  <c:v>41971</c:v>
                </c:pt>
                <c:pt idx="442">
                  <c:v>42682</c:v>
                </c:pt>
                <c:pt idx="443">
                  <c:v>42717.5</c:v>
                </c:pt>
                <c:pt idx="444">
                  <c:v>42717.5</c:v>
                </c:pt>
                <c:pt idx="445">
                  <c:v>42717.5</c:v>
                </c:pt>
                <c:pt idx="446">
                  <c:v>42790</c:v>
                </c:pt>
                <c:pt idx="447">
                  <c:v>43533</c:v>
                </c:pt>
                <c:pt idx="448">
                  <c:v>43533</c:v>
                </c:pt>
                <c:pt idx="449">
                  <c:v>43618.5</c:v>
                </c:pt>
                <c:pt idx="450">
                  <c:v>43665</c:v>
                </c:pt>
                <c:pt idx="451">
                  <c:v>43702</c:v>
                </c:pt>
                <c:pt idx="452">
                  <c:v>43709</c:v>
                </c:pt>
                <c:pt idx="453">
                  <c:v>43822</c:v>
                </c:pt>
                <c:pt idx="454">
                  <c:v>44417</c:v>
                </c:pt>
                <c:pt idx="455">
                  <c:v>44497.5</c:v>
                </c:pt>
                <c:pt idx="456">
                  <c:v>44530.5</c:v>
                </c:pt>
                <c:pt idx="457">
                  <c:v>44584</c:v>
                </c:pt>
                <c:pt idx="458">
                  <c:v>44636</c:v>
                </c:pt>
              </c:numCache>
            </c:numRef>
          </c:xVal>
          <c:yVal>
            <c:numRef>
              <c:f>'Active 1'!$L$21:$L$479</c:f>
              <c:numCache>
                <c:formatCode>General</c:formatCode>
                <c:ptCount val="459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F189-4DDC-BF1A-DC74B2FF48C0}"/>
            </c:ext>
          </c:extLst>
        </c:ser>
        <c:ser>
          <c:idx val="4"/>
          <c:order val="4"/>
          <c:tx>
            <c:strRef>
              <c:f>'Active 1'!$M$20</c:f>
              <c:strCache>
                <c:ptCount val="1"/>
                <c:pt idx="0">
                  <c:v>s6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3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'Active 1'!$F$21:$F$479</c:f>
              <c:numCache>
                <c:formatCode>General</c:formatCode>
                <c:ptCount val="459"/>
                <c:pt idx="0">
                  <c:v>-21664.5</c:v>
                </c:pt>
                <c:pt idx="1">
                  <c:v>-9992</c:v>
                </c:pt>
                <c:pt idx="2">
                  <c:v>-9080</c:v>
                </c:pt>
                <c:pt idx="3">
                  <c:v>-9077.5</c:v>
                </c:pt>
                <c:pt idx="4">
                  <c:v>-7392.5</c:v>
                </c:pt>
                <c:pt idx="5">
                  <c:v>-4555</c:v>
                </c:pt>
                <c:pt idx="6">
                  <c:v>-2775</c:v>
                </c:pt>
                <c:pt idx="7">
                  <c:v>-254</c:v>
                </c:pt>
                <c:pt idx="8">
                  <c:v>-232</c:v>
                </c:pt>
                <c:pt idx="9">
                  <c:v>-229.5</c:v>
                </c:pt>
                <c:pt idx="10">
                  <c:v>-66</c:v>
                </c:pt>
                <c:pt idx="11">
                  <c:v>0</c:v>
                </c:pt>
                <c:pt idx="12">
                  <c:v>692</c:v>
                </c:pt>
                <c:pt idx="13">
                  <c:v>746</c:v>
                </c:pt>
                <c:pt idx="14">
                  <c:v>4384</c:v>
                </c:pt>
                <c:pt idx="15">
                  <c:v>4408.5</c:v>
                </c:pt>
                <c:pt idx="16">
                  <c:v>4447.5</c:v>
                </c:pt>
                <c:pt idx="17">
                  <c:v>4460</c:v>
                </c:pt>
                <c:pt idx="18">
                  <c:v>4467</c:v>
                </c:pt>
                <c:pt idx="19">
                  <c:v>5310.5</c:v>
                </c:pt>
                <c:pt idx="20">
                  <c:v>5313</c:v>
                </c:pt>
                <c:pt idx="21">
                  <c:v>5342.5</c:v>
                </c:pt>
                <c:pt idx="22">
                  <c:v>6215.5</c:v>
                </c:pt>
                <c:pt idx="23">
                  <c:v>7142</c:v>
                </c:pt>
                <c:pt idx="24">
                  <c:v>7144.5</c:v>
                </c:pt>
                <c:pt idx="25">
                  <c:v>7993</c:v>
                </c:pt>
                <c:pt idx="26">
                  <c:v>8071</c:v>
                </c:pt>
                <c:pt idx="27">
                  <c:v>8088</c:v>
                </c:pt>
                <c:pt idx="28">
                  <c:v>8110</c:v>
                </c:pt>
                <c:pt idx="29">
                  <c:v>8829</c:v>
                </c:pt>
                <c:pt idx="30">
                  <c:v>9873</c:v>
                </c:pt>
                <c:pt idx="31">
                  <c:v>10677.5</c:v>
                </c:pt>
                <c:pt idx="32">
                  <c:v>11391.5</c:v>
                </c:pt>
                <c:pt idx="33">
                  <c:v>11411</c:v>
                </c:pt>
                <c:pt idx="34">
                  <c:v>11628.5</c:v>
                </c:pt>
                <c:pt idx="35">
                  <c:v>12494</c:v>
                </c:pt>
                <c:pt idx="36">
                  <c:v>12545</c:v>
                </c:pt>
                <c:pt idx="37">
                  <c:v>12547.5</c:v>
                </c:pt>
                <c:pt idx="38">
                  <c:v>12550</c:v>
                </c:pt>
                <c:pt idx="39">
                  <c:v>13408.5</c:v>
                </c:pt>
                <c:pt idx="40">
                  <c:v>13411</c:v>
                </c:pt>
                <c:pt idx="41">
                  <c:v>13924.5</c:v>
                </c:pt>
                <c:pt idx="42">
                  <c:v>14103</c:v>
                </c:pt>
                <c:pt idx="43">
                  <c:v>14103</c:v>
                </c:pt>
                <c:pt idx="44">
                  <c:v>14105.5</c:v>
                </c:pt>
                <c:pt idx="45">
                  <c:v>14106</c:v>
                </c:pt>
                <c:pt idx="46">
                  <c:v>14108</c:v>
                </c:pt>
                <c:pt idx="47">
                  <c:v>14125.5</c:v>
                </c:pt>
                <c:pt idx="48">
                  <c:v>14132.5</c:v>
                </c:pt>
                <c:pt idx="49">
                  <c:v>14134.5</c:v>
                </c:pt>
                <c:pt idx="50">
                  <c:v>14137</c:v>
                </c:pt>
                <c:pt idx="51">
                  <c:v>14139.5</c:v>
                </c:pt>
                <c:pt idx="52">
                  <c:v>14144.5</c:v>
                </c:pt>
                <c:pt idx="53">
                  <c:v>14145</c:v>
                </c:pt>
                <c:pt idx="54">
                  <c:v>14155</c:v>
                </c:pt>
                <c:pt idx="55">
                  <c:v>14177</c:v>
                </c:pt>
                <c:pt idx="56">
                  <c:v>14193.5</c:v>
                </c:pt>
                <c:pt idx="57">
                  <c:v>14208</c:v>
                </c:pt>
                <c:pt idx="58">
                  <c:v>14213</c:v>
                </c:pt>
                <c:pt idx="59">
                  <c:v>14230</c:v>
                </c:pt>
                <c:pt idx="60">
                  <c:v>14230</c:v>
                </c:pt>
                <c:pt idx="61">
                  <c:v>14233</c:v>
                </c:pt>
                <c:pt idx="62">
                  <c:v>14235</c:v>
                </c:pt>
                <c:pt idx="63">
                  <c:v>14235</c:v>
                </c:pt>
                <c:pt idx="64">
                  <c:v>14240</c:v>
                </c:pt>
                <c:pt idx="65">
                  <c:v>14274</c:v>
                </c:pt>
                <c:pt idx="66">
                  <c:v>14291</c:v>
                </c:pt>
                <c:pt idx="67">
                  <c:v>14291</c:v>
                </c:pt>
                <c:pt idx="68">
                  <c:v>14291</c:v>
                </c:pt>
                <c:pt idx="69">
                  <c:v>14291</c:v>
                </c:pt>
                <c:pt idx="70">
                  <c:v>14291</c:v>
                </c:pt>
                <c:pt idx="71">
                  <c:v>14291</c:v>
                </c:pt>
                <c:pt idx="72">
                  <c:v>14291</c:v>
                </c:pt>
                <c:pt idx="73">
                  <c:v>14291</c:v>
                </c:pt>
                <c:pt idx="74">
                  <c:v>15073.5</c:v>
                </c:pt>
                <c:pt idx="75">
                  <c:v>15078.5</c:v>
                </c:pt>
                <c:pt idx="76">
                  <c:v>15098</c:v>
                </c:pt>
                <c:pt idx="77">
                  <c:v>15098</c:v>
                </c:pt>
                <c:pt idx="78">
                  <c:v>15147</c:v>
                </c:pt>
                <c:pt idx="79">
                  <c:v>15186</c:v>
                </c:pt>
                <c:pt idx="80">
                  <c:v>15205.5</c:v>
                </c:pt>
                <c:pt idx="81">
                  <c:v>15230</c:v>
                </c:pt>
                <c:pt idx="82">
                  <c:v>15247</c:v>
                </c:pt>
                <c:pt idx="83">
                  <c:v>15914.5</c:v>
                </c:pt>
                <c:pt idx="84">
                  <c:v>15917</c:v>
                </c:pt>
                <c:pt idx="85">
                  <c:v>15921.5</c:v>
                </c:pt>
                <c:pt idx="86">
                  <c:v>15922</c:v>
                </c:pt>
                <c:pt idx="87">
                  <c:v>15932</c:v>
                </c:pt>
                <c:pt idx="88">
                  <c:v>16012.5</c:v>
                </c:pt>
                <c:pt idx="89">
                  <c:v>16012.5</c:v>
                </c:pt>
                <c:pt idx="90">
                  <c:v>16012.5</c:v>
                </c:pt>
                <c:pt idx="91">
                  <c:v>16025</c:v>
                </c:pt>
                <c:pt idx="92">
                  <c:v>16027.5</c:v>
                </c:pt>
                <c:pt idx="93">
                  <c:v>16034.5</c:v>
                </c:pt>
                <c:pt idx="94">
                  <c:v>16034.5</c:v>
                </c:pt>
                <c:pt idx="95">
                  <c:v>16034.5</c:v>
                </c:pt>
                <c:pt idx="96">
                  <c:v>16034.5</c:v>
                </c:pt>
                <c:pt idx="97">
                  <c:v>16034.5</c:v>
                </c:pt>
                <c:pt idx="98">
                  <c:v>16171</c:v>
                </c:pt>
                <c:pt idx="99">
                  <c:v>16729</c:v>
                </c:pt>
                <c:pt idx="100">
                  <c:v>17638.5</c:v>
                </c:pt>
                <c:pt idx="101">
                  <c:v>17658</c:v>
                </c:pt>
                <c:pt idx="102">
                  <c:v>17738.5</c:v>
                </c:pt>
                <c:pt idx="103">
                  <c:v>17738.5</c:v>
                </c:pt>
                <c:pt idx="104">
                  <c:v>17772.5</c:v>
                </c:pt>
                <c:pt idx="105">
                  <c:v>17772.5</c:v>
                </c:pt>
                <c:pt idx="106">
                  <c:v>17790</c:v>
                </c:pt>
                <c:pt idx="107">
                  <c:v>17814</c:v>
                </c:pt>
                <c:pt idx="108">
                  <c:v>17814</c:v>
                </c:pt>
                <c:pt idx="109">
                  <c:v>17819</c:v>
                </c:pt>
                <c:pt idx="110">
                  <c:v>17873</c:v>
                </c:pt>
                <c:pt idx="111">
                  <c:v>17880.5</c:v>
                </c:pt>
                <c:pt idx="112">
                  <c:v>17895</c:v>
                </c:pt>
                <c:pt idx="113">
                  <c:v>17914.5</c:v>
                </c:pt>
                <c:pt idx="114">
                  <c:v>18009.5</c:v>
                </c:pt>
                <c:pt idx="115">
                  <c:v>18628.5</c:v>
                </c:pt>
                <c:pt idx="116">
                  <c:v>18628.5</c:v>
                </c:pt>
                <c:pt idx="117">
                  <c:v>18628.5</c:v>
                </c:pt>
                <c:pt idx="118">
                  <c:v>18633.5</c:v>
                </c:pt>
                <c:pt idx="119">
                  <c:v>18633.5</c:v>
                </c:pt>
                <c:pt idx="120">
                  <c:v>18633.5</c:v>
                </c:pt>
                <c:pt idx="121">
                  <c:v>18640.5</c:v>
                </c:pt>
                <c:pt idx="122">
                  <c:v>18640.5</c:v>
                </c:pt>
                <c:pt idx="123">
                  <c:v>18643</c:v>
                </c:pt>
                <c:pt idx="124">
                  <c:v>18643</c:v>
                </c:pt>
                <c:pt idx="125">
                  <c:v>18680</c:v>
                </c:pt>
                <c:pt idx="126">
                  <c:v>18682</c:v>
                </c:pt>
                <c:pt idx="127">
                  <c:v>18682</c:v>
                </c:pt>
                <c:pt idx="128">
                  <c:v>18684.5</c:v>
                </c:pt>
                <c:pt idx="129">
                  <c:v>18684.5</c:v>
                </c:pt>
                <c:pt idx="130">
                  <c:v>18687</c:v>
                </c:pt>
                <c:pt idx="131">
                  <c:v>18687</c:v>
                </c:pt>
                <c:pt idx="132">
                  <c:v>18689.5</c:v>
                </c:pt>
                <c:pt idx="133">
                  <c:v>18689.5</c:v>
                </c:pt>
                <c:pt idx="134">
                  <c:v>18697</c:v>
                </c:pt>
                <c:pt idx="135">
                  <c:v>18729</c:v>
                </c:pt>
                <c:pt idx="136">
                  <c:v>18758</c:v>
                </c:pt>
                <c:pt idx="137">
                  <c:v>18758</c:v>
                </c:pt>
                <c:pt idx="138">
                  <c:v>18758</c:v>
                </c:pt>
                <c:pt idx="139">
                  <c:v>18758</c:v>
                </c:pt>
                <c:pt idx="140">
                  <c:v>18758</c:v>
                </c:pt>
                <c:pt idx="141">
                  <c:v>18763</c:v>
                </c:pt>
                <c:pt idx="142">
                  <c:v>18763</c:v>
                </c:pt>
                <c:pt idx="143">
                  <c:v>18780</c:v>
                </c:pt>
                <c:pt idx="144">
                  <c:v>19350</c:v>
                </c:pt>
                <c:pt idx="145">
                  <c:v>19350</c:v>
                </c:pt>
                <c:pt idx="146">
                  <c:v>19538</c:v>
                </c:pt>
                <c:pt idx="147">
                  <c:v>19538</c:v>
                </c:pt>
                <c:pt idx="148">
                  <c:v>19540.5</c:v>
                </c:pt>
                <c:pt idx="149">
                  <c:v>19540.5</c:v>
                </c:pt>
                <c:pt idx="150">
                  <c:v>19577</c:v>
                </c:pt>
                <c:pt idx="151">
                  <c:v>19577</c:v>
                </c:pt>
                <c:pt idx="152">
                  <c:v>19579.5</c:v>
                </c:pt>
                <c:pt idx="153">
                  <c:v>19579.5</c:v>
                </c:pt>
                <c:pt idx="154">
                  <c:v>19606.5</c:v>
                </c:pt>
                <c:pt idx="155">
                  <c:v>19623.5</c:v>
                </c:pt>
                <c:pt idx="156">
                  <c:v>19628.5</c:v>
                </c:pt>
                <c:pt idx="157">
                  <c:v>19628.5</c:v>
                </c:pt>
                <c:pt idx="158">
                  <c:v>19631</c:v>
                </c:pt>
                <c:pt idx="159">
                  <c:v>19638</c:v>
                </c:pt>
                <c:pt idx="160">
                  <c:v>19638</c:v>
                </c:pt>
                <c:pt idx="161">
                  <c:v>19687</c:v>
                </c:pt>
                <c:pt idx="162">
                  <c:v>19687</c:v>
                </c:pt>
                <c:pt idx="163">
                  <c:v>20367</c:v>
                </c:pt>
                <c:pt idx="164">
                  <c:v>20367</c:v>
                </c:pt>
                <c:pt idx="165">
                  <c:v>20433</c:v>
                </c:pt>
                <c:pt idx="166">
                  <c:v>20433</c:v>
                </c:pt>
                <c:pt idx="167">
                  <c:v>20491.5</c:v>
                </c:pt>
                <c:pt idx="168">
                  <c:v>20491.5</c:v>
                </c:pt>
                <c:pt idx="169">
                  <c:v>20491.5</c:v>
                </c:pt>
                <c:pt idx="170">
                  <c:v>20499</c:v>
                </c:pt>
                <c:pt idx="171">
                  <c:v>20506</c:v>
                </c:pt>
                <c:pt idx="172">
                  <c:v>20506</c:v>
                </c:pt>
                <c:pt idx="173">
                  <c:v>20506</c:v>
                </c:pt>
                <c:pt idx="174">
                  <c:v>21278.5</c:v>
                </c:pt>
                <c:pt idx="175">
                  <c:v>21278.5</c:v>
                </c:pt>
                <c:pt idx="176">
                  <c:v>21278.5</c:v>
                </c:pt>
                <c:pt idx="177">
                  <c:v>21279</c:v>
                </c:pt>
                <c:pt idx="178">
                  <c:v>21279</c:v>
                </c:pt>
                <c:pt idx="179">
                  <c:v>21279</c:v>
                </c:pt>
                <c:pt idx="180">
                  <c:v>21323</c:v>
                </c:pt>
                <c:pt idx="181">
                  <c:v>21323</c:v>
                </c:pt>
                <c:pt idx="182">
                  <c:v>21381.5</c:v>
                </c:pt>
                <c:pt idx="183">
                  <c:v>21425.5</c:v>
                </c:pt>
                <c:pt idx="184">
                  <c:v>21428</c:v>
                </c:pt>
                <c:pt idx="185">
                  <c:v>21431</c:v>
                </c:pt>
                <c:pt idx="186">
                  <c:v>22098</c:v>
                </c:pt>
                <c:pt idx="187">
                  <c:v>22168.5</c:v>
                </c:pt>
                <c:pt idx="188">
                  <c:v>22168.5</c:v>
                </c:pt>
                <c:pt idx="189">
                  <c:v>22168.5</c:v>
                </c:pt>
                <c:pt idx="190">
                  <c:v>22186</c:v>
                </c:pt>
                <c:pt idx="191">
                  <c:v>22186</c:v>
                </c:pt>
                <c:pt idx="192">
                  <c:v>22186</c:v>
                </c:pt>
                <c:pt idx="193">
                  <c:v>22220</c:v>
                </c:pt>
                <c:pt idx="194">
                  <c:v>22220</c:v>
                </c:pt>
                <c:pt idx="195">
                  <c:v>22220</c:v>
                </c:pt>
                <c:pt idx="196">
                  <c:v>22220</c:v>
                </c:pt>
                <c:pt idx="197">
                  <c:v>22222.5</c:v>
                </c:pt>
                <c:pt idx="198">
                  <c:v>22227.5</c:v>
                </c:pt>
                <c:pt idx="199">
                  <c:v>22237.5</c:v>
                </c:pt>
                <c:pt idx="200">
                  <c:v>22242</c:v>
                </c:pt>
                <c:pt idx="201">
                  <c:v>22247</c:v>
                </c:pt>
                <c:pt idx="202">
                  <c:v>22249.5</c:v>
                </c:pt>
                <c:pt idx="203">
                  <c:v>22252</c:v>
                </c:pt>
                <c:pt idx="204">
                  <c:v>22254.5</c:v>
                </c:pt>
                <c:pt idx="205">
                  <c:v>22269</c:v>
                </c:pt>
                <c:pt idx="206">
                  <c:v>22269</c:v>
                </c:pt>
                <c:pt idx="207">
                  <c:v>22274</c:v>
                </c:pt>
                <c:pt idx="208">
                  <c:v>22276.5</c:v>
                </c:pt>
                <c:pt idx="209">
                  <c:v>22283.5</c:v>
                </c:pt>
                <c:pt idx="210">
                  <c:v>22286</c:v>
                </c:pt>
                <c:pt idx="211">
                  <c:v>22288.5</c:v>
                </c:pt>
                <c:pt idx="212">
                  <c:v>22291</c:v>
                </c:pt>
                <c:pt idx="213">
                  <c:v>22296</c:v>
                </c:pt>
                <c:pt idx="214">
                  <c:v>22298.5</c:v>
                </c:pt>
                <c:pt idx="215">
                  <c:v>22301</c:v>
                </c:pt>
                <c:pt idx="216">
                  <c:v>22313</c:v>
                </c:pt>
                <c:pt idx="217">
                  <c:v>22318</c:v>
                </c:pt>
                <c:pt idx="218">
                  <c:v>22327.5</c:v>
                </c:pt>
                <c:pt idx="219">
                  <c:v>22330</c:v>
                </c:pt>
                <c:pt idx="220">
                  <c:v>22344.5</c:v>
                </c:pt>
                <c:pt idx="221">
                  <c:v>22352</c:v>
                </c:pt>
                <c:pt idx="222">
                  <c:v>22352</c:v>
                </c:pt>
                <c:pt idx="223">
                  <c:v>22354.5</c:v>
                </c:pt>
                <c:pt idx="224">
                  <c:v>22357</c:v>
                </c:pt>
                <c:pt idx="225">
                  <c:v>22362</c:v>
                </c:pt>
                <c:pt idx="226">
                  <c:v>22366.5</c:v>
                </c:pt>
                <c:pt idx="227">
                  <c:v>22366.5</c:v>
                </c:pt>
                <c:pt idx="228">
                  <c:v>22371.5</c:v>
                </c:pt>
                <c:pt idx="229">
                  <c:v>22374</c:v>
                </c:pt>
                <c:pt idx="230">
                  <c:v>22376.5</c:v>
                </c:pt>
                <c:pt idx="231">
                  <c:v>22388.5</c:v>
                </c:pt>
                <c:pt idx="232">
                  <c:v>22405.5</c:v>
                </c:pt>
                <c:pt idx="233">
                  <c:v>22432.5</c:v>
                </c:pt>
                <c:pt idx="234">
                  <c:v>22437.5</c:v>
                </c:pt>
                <c:pt idx="235">
                  <c:v>22471.5</c:v>
                </c:pt>
                <c:pt idx="236">
                  <c:v>22824.5</c:v>
                </c:pt>
                <c:pt idx="237">
                  <c:v>22939</c:v>
                </c:pt>
                <c:pt idx="238">
                  <c:v>22963.5</c:v>
                </c:pt>
                <c:pt idx="239">
                  <c:v>22968.5</c:v>
                </c:pt>
                <c:pt idx="240">
                  <c:v>22971</c:v>
                </c:pt>
                <c:pt idx="241">
                  <c:v>22995.5</c:v>
                </c:pt>
                <c:pt idx="242">
                  <c:v>23027</c:v>
                </c:pt>
                <c:pt idx="243">
                  <c:v>23041.5</c:v>
                </c:pt>
                <c:pt idx="244">
                  <c:v>23083.5</c:v>
                </c:pt>
                <c:pt idx="245">
                  <c:v>23098</c:v>
                </c:pt>
                <c:pt idx="246">
                  <c:v>23100.5</c:v>
                </c:pt>
                <c:pt idx="247">
                  <c:v>23103</c:v>
                </c:pt>
                <c:pt idx="248">
                  <c:v>23105</c:v>
                </c:pt>
                <c:pt idx="249">
                  <c:v>23105.5</c:v>
                </c:pt>
                <c:pt idx="250">
                  <c:v>23107.5</c:v>
                </c:pt>
                <c:pt idx="251">
                  <c:v>23110</c:v>
                </c:pt>
                <c:pt idx="252">
                  <c:v>23125</c:v>
                </c:pt>
                <c:pt idx="253">
                  <c:v>23127.5</c:v>
                </c:pt>
                <c:pt idx="254">
                  <c:v>23132</c:v>
                </c:pt>
                <c:pt idx="255">
                  <c:v>23139.5</c:v>
                </c:pt>
                <c:pt idx="256">
                  <c:v>23147</c:v>
                </c:pt>
                <c:pt idx="257">
                  <c:v>23154</c:v>
                </c:pt>
                <c:pt idx="258">
                  <c:v>23156.5</c:v>
                </c:pt>
                <c:pt idx="259">
                  <c:v>23159</c:v>
                </c:pt>
                <c:pt idx="260">
                  <c:v>23166.5</c:v>
                </c:pt>
                <c:pt idx="261">
                  <c:v>23169</c:v>
                </c:pt>
                <c:pt idx="262">
                  <c:v>23171</c:v>
                </c:pt>
                <c:pt idx="263">
                  <c:v>23171.5</c:v>
                </c:pt>
                <c:pt idx="264">
                  <c:v>23178.5</c:v>
                </c:pt>
                <c:pt idx="265">
                  <c:v>23178.5</c:v>
                </c:pt>
                <c:pt idx="266">
                  <c:v>23181</c:v>
                </c:pt>
                <c:pt idx="267">
                  <c:v>23181</c:v>
                </c:pt>
                <c:pt idx="268">
                  <c:v>23181</c:v>
                </c:pt>
                <c:pt idx="269">
                  <c:v>23181</c:v>
                </c:pt>
                <c:pt idx="270">
                  <c:v>23181</c:v>
                </c:pt>
                <c:pt idx="271">
                  <c:v>23188.5</c:v>
                </c:pt>
                <c:pt idx="272">
                  <c:v>23193</c:v>
                </c:pt>
                <c:pt idx="273">
                  <c:v>23195.5</c:v>
                </c:pt>
                <c:pt idx="274">
                  <c:v>23198</c:v>
                </c:pt>
                <c:pt idx="275">
                  <c:v>23205.5</c:v>
                </c:pt>
                <c:pt idx="276">
                  <c:v>23210.5</c:v>
                </c:pt>
                <c:pt idx="277">
                  <c:v>23213</c:v>
                </c:pt>
                <c:pt idx="278">
                  <c:v>23227.5</c:v>
                </c:pt>
                <c:pt idx="279">
                  <c:v>23242</c:v>
                </c:pt>
                <c:pt idx="280">
                  <c:v>23261.5</c:v>
                </c:pt>
                <c:pt idx="281">
                  <c:v>23298</c:v>
                </c:pt>
                <c:pt idx="282">
                  <c:v>23300.5</c:v>
                </c:pt>
                <c:pt idx="283">
                  <c:v>23327.5</c:v>
                </c:pt>
                <c:pt idx="284">
                  <c:v>23330</c:v>
                </c:pt>
                <c:pt idx="285">
                  <c:v>23342</c:v>
                </c:pt>
                <c:pt idx="286">
                  <c:v>23342</c:v>
                </c:pt>
                <c:pt idx="287">
                  <c:v>23359</c:v>
                </c:pt>
                <c:pt idx="288">
                  <c:v>23386</c:v>
                </c:pt>
                <c:pt idx="289">
                  <c:v>23386</c:v>
                </c:pt>
                <c:pt idx="290">
                  <c:v>23795</c:v>
                </c:pt>
                <c:pt idx="291">
                  <c:v>23797.5</c:v>
                </c:pt>
                <c:pt idx="292">
                  <c:v>23817</c:v>
                </c:pt>
                <c:pt idx="293">
                  <c:v>23822</c:v>
                </c:pt>
                <c:pt idx="294">
                  <c:v>23831.5</c:v>
                </c:pt>
                <c:pt idx="295">
                  <c:v>23836.5</c:v>
                </c:pt>
                <c:pt idx="296">
                  <c:v>23933</c:v>
                </c:pt>
                <c:pt idx="297">
                  <c:v>23946.5</c:v>
                </c:pt>
                <c:pt idx="298">
                  <c:v>23949</c:v>
                </c:pt>
                <c:pt idx="299">
                  <c:v>23951</c:v>
                </c:pt>
                <c:pt idx="300">
                  <c:v>23953.5</c:v>
                </c:pt>
                <c:pt idx="301">
                  <c:v>23956</c:v>
                </c:pt>
                <c:pt idx="302">
                  <c:v>23961</c:v>
                </c:pt>
                <c:pt idx="303">
                  <c:v>23963.5</c:v>
                </c:pt>
                <c:pt idx="304">
                  <c:v>24041.5</c:v>
                </c:pt>
                <c:pt idx="305">
                  <c:v>24041.5</c:v>
                </c:pt>
                <c:pt idx="306">
                  <c:v>24041.5</c:v>
                </c:pt>
                <c:pt idx="307">
                  <c:v>24041.5</c:v>
                </c:pt>
                <c:pt idx="308">
                  <c:v>24044</c:v>
                </c:pt>
                <c:pt idx="309">
                  <c:v>24044</c:v>
                </c:pt>
                <c:pt idx="310">
                  <c:v>24044</c:v>
                </c:pt>
                <c:pt idx="311">
                  <c:v>24044</c:v>
                </c:pt>
                <c:pt idx="312">
                  <c:v>24044</c:v>
                </c:pt>
                <c:pt idx="313">
                  <c:v>24049</c:v>
                </c:pt>
                <c:pt idx="314">
                  <c:v>24912</c:v>
                </c:pt>
                <c:pt idx="315">
                  <c:v>25709</c:v>
                </c:pt>
                <c:pt idx="316">
                  <c:v>25709</c:v>
                </c:pt>
                <c:pt idx="317">
                  <c:v>25763</c:v>
                </c:pt>
                <c:pt idx="318">
                  <c:v>25904.5</c:v>
                </c:pt>
                <c:pt idx="319">
                  <c:v>26753</c:v>
                </c:pt>
                <c:pt idx="320">
                  <c:v>27408.5</c:v>
                </c:pt>
                <c:pt idx="321">
                  <c:v>27621</c:v>
                </c:pt>
                <c:pt idx="322">
                  <c:v>27713.5</c:v>
                </c:pt>
                <c:pt idx="323">
                  <c:v>27723.5</c:v>
                </c:pt>
                <c:pt idx="324">
                  <c:v>28376.5</c:v>
                </c:pt>
                <c:pt idx="325">
                  <c:v>28467</c:v>
                </c:pt>
                <c:pt idx="326">
                  <c:v>28467</c:v>
                </c:pt>
                <c:pt idx="327">
                  <c:v>28467</c:v>
                </c:pt>
                <c:pt idx="328">
                  <c:v>28471</c:v>
                </c:pt>
                <c:pt idx="329">
                  <c:v>28594</c:v>
                </c:pt>
                <c:pt idx="330">
                  <c:v>28611</c:v>
                </c:pt>
                <c:pt idx="331">
                  <c:v>29313</c:v>
                </c:pt>
                <c:pt idx="332">
                  <c:v>29330</c:v>
                </c:pt>
                <c:pt idx="333">
                  <c:v>29354.5</c:v>
                </c:pt>
                <c:pt idx="334">
                  <c:v>29442.5</c:v>
                </c:pt>
                <c:pt idx="335">
                  <c:v>29442.5</c:v>
                </c:pt>
                <c:pt idx="336">
                  <c:v>29447.5</c:v>
                </c:pt>
                <c:pt idx="337">
                  <c:v>29487</c:v>
                </c:pt>
                <c:pt idx="338">
                  <c:v>30129.5</c:v>
                </c:pt>
                <c:pt idx="339">
                  <c:v>30232</c:v>
                </c:pt>
                <c:pt idx="340">
                  <c:v>30237</c:v>
                </c:pt>
                <c:pt idx="341">
                  <c:v>30239</c:v>
                </c:pt>
                <c:pt idx="342">
                  <c:v>30351</c:v>
                </c:pt>
                <c:pt idx="343">
                  <c:v>30915.5</c:v>
                </c:pt>
                <c:pt idx="344">
                  <c:v>31063.5</c:v>
                </c:pt>
                <c:pt idx="345">
                  <c:v>31066</c:v>
                </c:pt>
                <c:pt idx="346">
                  <c:v>31085.5</c:v>
                </c:pt>
                <c:pt idx="347">
                  <c:v>31095.5</c:v>
                </c:pt>
                <c:pt idx="348">
                  <c:v>31100.5</c:v>
                </c:pt>
                <c:pt idx="349">
                  <c:v>31161.5</c:v>
                </c:pt>
                <c:pt idx="350">
                  <c:v>31163.5</c:v>
                </c:pt>
                <c:pt idx="351">
                  <c:v>31164</c:v>
                </c:pt>
                <c:pt idx="352">
                  <c:v>31166</c:v>
                </c:pt>
                <c:pt idx="353">
                  <c:v>31166.5</c:v>
                </c:pt>
                <c:pt idx="354">
                  <c:v>31195.5</c:v>
                </c:pt>
                <c:pt idx="355">
                  <c:v>31234.5</c:v>
                </c:pt>
                <c:pt idx="356">
                  <c:v>31264</c:v>
                </c:pt>
                <c:pt idx="357">
                  <c:v>31738</c:v>
                </c:pt>
                <c:pt idx="358">
                  <c:v>31755</c:v>
                </c:pt>
                <c:pt idx="359">
                  <c:v>31782</c:v>
                </c:pt>
                <c:pt idx="360">
                  <c:v>31837</c:v>
                </c:pt>
                <c:pt idx="361">
                  <c:v>31906.5</c:v>
                </c:pt>
                <c:pt idx="362">
                  <c:v>31941.5</c:v>
                </c:pt>
                <c:pt idx="363">
                  <c:v>31961</c:v>
                </c:pt>
                <c:pt idx="364">
                  <c:v>31992.5</c:v>
                </c:pt>
                <c:pt idx="365">
                  <c:v>32005</c:v>
                </c:pt>
                <c:pt idx="366">
                  <c:v>32005.5</c:v>
                </c:pt>
                <c:pt idx="367">
                  <c:v>32008</c:v>
                </c:pt>
                <c:pt idx="368">
                  <c:v>32080.5</c:v>
                </c:pt>
                <c:pt idx="369">
                  <c:v>33021</c:v>
                </c:pt>
                <c:pt idx="370">
                  <c:v>33034</c:v>
                </c:pt>
                <c:pt idx="371">
                  <c:v>33092.5</c:v>
                </c:pt>
                <c:pt idx="372">
                  <c:v>33191</c:v>
                </c:pt>
                <c:pt idx="373">
                  <c:v>33705</c:v>
                </c:pt>
                <c:pt idx="374">
                  <c:v>33744</c:v>
                </c:pt>
                <c:pt idx="375">
                  <c:v>33775</c:v>
                </c:pt>
                <c:pt idx="376">
                  <c:v>33777.5</c:v>
                </c:pt>
                <c:pt idx="377">
                  <c:v>33789.5</c:v>
                </c:pt>
                <c:pt idx="378">
                  <c:v>33792</c:v>
                </c:pt>
                <c:pt idx="379">
                  <c:v>33836</c:v>
                </c:pt>
                <c:pt idx="380">
                  <c:v>33838.5</c:v>
                </c:pt>
                <c:pt idx="381">
                  <c:v>33863</c:v>
                </c:pt>
                <c:pt idx="382">
                  <c:v>33863</c:v>
                </c:pt>
                <c:pt idx="383">
                  <c:v>33865.5</c:v>
                </c:pt>
                <c:pt idx="384">
                  <c:v>33865.5</c:v>
                </c:pt>
                <c:pt idx="385">
                  <c:v>33865.5</c:v>
                </c:pt>
                <c:pt idx="386">
                  <c:v>33865.5</c:v>
                </c:pt>
                <c:pt idx="387">
                  <c:v>33865.5</c:v>
                </c:pt>
                <c:pt idx="388">
                  <c:v>33868</c:v>
                </c:pt>
                <c:pt idx="389">
                  <c:v>33868</c:v>
                </c:pt>
                <c:pt idx="390">
                  <c:v>33868</c:v>
                </c:pt>
                <c:pt idx="391">
                  <c:v>33868</c:v>
                </c:pt>
                <c:pt idx="392">
                  <c:v>33893</c:v>
                </c:pt>
                <c:pt idx="393">
                  <c:v>33904.5</c:v>
                </c:pt>
                <c:pt idx="394">
                  <c:v>33907</c:v>
                </c:pt>
                <c:pt idx="395">
                  <c:v>33925.5</c:v>
                </c:pt>
                <c:pt idx="396">
                  <c:v>34543</c:v>
                </c:pt>
                <c:pt idx="397">
                  <c:v>34601.5</c:v>
                </c:pt>
                <c:pt idx="398">
                  <c:v>34601.5</c:v>
                </c:pt>
                <c:pt idx="399">
                  <c:v>34601.5</c:v>
                </c:pt>
                <c:pt idx="400">
                  <c:v>34641.5</c:v>
                </c:pt>
                <c:pt idx="401">
                  <c:v>34651</c:v>
                </c:pt>
                <c:pt idx="402">
                  <c:v>34662.5</c:v>
                </c:pt>
                <c:pt idx="403">
                  <c:v>34670</c:v>
                </c:pt>
                <c:pt idx="404">
                  <c:v>34733.5</c:v>
                </c:pt>
                <c:pt idx="405">
                  <c:v>34736</c:v>
                </c:pt>
                <c:pt idx="406">
                  <c:v>34736</c:v>
                </c:pt>
                <c:pt idx="407">
                  <c:v>34762.5</c:v>
                </c:pt>
                <c:pt idx="408">
                  <c:v>34765</c:v>
                </c:pt>
                <c:pt idx="409">
                  <c:v>34800</c:v>
                </c:pt>
                <c:pt idx="410">
                  <c:v>34809</c:v>
                </c:pt>
                <c:pt idx="411">
                  <c:v>34811.5</c:v>
                </c:pt>
                <c:pt idx="412">
                  <c:v>35428</c:v>
                </c:pt>
                <c:pt idx="413">
                  <c:v>35536</c:v>
                </c:pt>
                <c:pt idx="414">
                  <c:v>35542.5</c:v>
                </c:pt>
                <c:pt idx="415">
                  <c:v>35562</c:v>
                </c:pt>
                <c:pt idx="416">
                  <c:v>35572</c:v>
                </c:pt>
                <c:pt idx="417">
                  <c:v>35574.5</c:v>
                </c:pt>
                <c:pt idx="418">
                  <c:v>35682</c:v>
                </c:pt>
                <c:pt idx="419">
                  <c:v>35682</c:v>
                </c:pt>
                <c:pt idx="420">
                  <c:v>35682</c:v>
                </c:pt>
                <c:pt idx="421">
                  <c:v>36321</c:v>
                </c:pt>
                <c:pt idx="422">
                  <c:v>36442.5</c:v>
                </c:pt>
                <c:pt idx="423">
                  <c:v>36507</c:v>
                </c:pt>
                <c:pt idx="424">
                  <c:v>36630.5</c:v>
                </c:pt>
                <c:pt idx="425">
                  <c:v>36630.5</c:v>
                </c:pt>
                <c:pt idx="426">
                  <c:v>36630.5</c:v>
                </c:pt>
                <c:pt idx="427">
                  <c:v>37417</c:v>
                </c:pt>
                <c:pt idx="428">
                  <c:v>38216</c:v>
                </c:pt>
                <c:pt idx="429">
                  <c:v>38438</c:v>
                </c:pt>
                <c:pt idx="430">
                  <c:v>39128</c:v>
                </c:pt>
                <c:pt idx="431">
                  <c:v>39198</c:v>
                </c:pt>
                <c:pt idx="432">
                  <c:v>39934</c:v>
                </c:pt>
                <c:pt idx="433">
                  <c:v>40014.5</c:v>
                </c:pt>
                <c:pt idx="434">
                  <c:v>40810</c:v>
                </c:pt>
                <c:pt idx="435">
                  <c:v>40970.5</c:v>
                </c:pt>
                <c:pt idx="436">
                  <c:v>41015</c:v>
                </c:pt>
                <c:pt idx="437">
                  <c:v>41137</c:v>
                </c:pt>
                <c:pt idx="438">
                  <c:v>41651.5</c:v>
                </c:pt>
                <c:pt idx="439">
                  <c:v>41766</c:v>
                </c:pt>
                <c:pt idx="440">
                  <c:v>41927</c:v>
                </c:pt>
                <c:pt idx="441">
                  <c:v>41971</c:v>
                </c:pt>
                <c:pt idx="442">
                  <c:v>42682</c:v>
                </c:pt>
                <c:pt idx="443">
                  <c:v>42717.5</c:v>
                </c:pt>
                <c:pt idx="444">
                  <c:v>42717.5</c:v>
                </c:pt>
                <c:pt idx="445">
                  <c:v>42717.5</c:v>
                </c:pt>
                <c:pt idx="446">
                  <c:v>42790</c:v>
                </c:pt>
                <c:pt idx="447">
                  <c:v>43533</c:v>
                </c:pt>
                <c:pt idx="448">
                  <c:v>43533</c:v>
                </c:pt>
                <c:pt idx="449">
                  <c:v>43618.5</c:v>
                </c:pt>
                <c:pt idx="450">
                  <c:v>43665</c:v>
                </c:pt>
                <c:pt idx="451">
                  <c:v>43702</c:v>
                </c:pt>
                <c:pt idx="452">
                  <c:v>43709</c:v>
                </c:pt>
                <c:pt idx="453">
                  <c:v>43822</c:v>
                </c:pt>
                <c:pt idx="454">
                  <c:v>44417</c:v>
                </c:pt>
                <c:pt idx="455">
                  <c:v>44497.5</c:v>
                </c:pt>
                <c:pt idx="456">
                  <c:v>44530.5</c:v>
                </c:pt>
                <c:pt idx="457">
                  <c:v>44584</c:v>
                </c:pt>
                <c:pt idx="458">
                  <c:v>44636</c:v>
                </c:pt>
              </c:numCache>
            </c:numRef>
          </c:xVal>
          <c:yVal>
            <c:numRef>
              <c:f>'Active 1'!$M$21:$M$479</c:f>
              <c:numCache>
                <c:formatCode>General</c:formatCode>
                <c:ptCount val="459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F189-4DDC-BF1A-DC74B2FF48C0}"/>
            </c:ext>
          </c:extLst>
        </c:ser>
        <c:ser>
          <c:idx val="5"/>
          <c:order val="5"/>
          <c:tx>
            <c:strRef>
              <c:f>'Active 1'!$N$20</c:f>
              <c:strCache>
                <c:ptCount val="1"/>
                <c:pt idx="0">
                  <c:v>s7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xVal>
            <c:numRef>
              <c:f>'Active 1'!$F$21:$F$479</c:f>
              <c:numCache>
                <c:formatCode>General</c:formatCode>
                <c:ptCount val="459"/>
                <c:pt idx="0">
                  <c:v>-21664.5</c:v>
                </c:pt>
                <c:pt idx="1">
                  <c:v>-9992</c:v>
                </c:pt>
                <c:pt idx="2">
                  <c:v>-9080</c:v>
                </c:pt>
                <c:pt idx="3">
                  <c:v>-9077.5</c:v>
                </c:pt>
                <c:pt idx="4">
                  <c:v>-7392.5</c:v>
                </c:pt>
                <c:pt idx="5">
                  <c:v>-4555</c:v>
                </c:pt>
                <c:pt idx="6">
                  <c:v>-2775</c:v>
                </c:pt>
                <c:pt idx="7">
                  <c:v>-254</c:v>
                </c:pt>
                <c:pt idx="8">
                  <c:v>-232</c:v>
                </c:pt>
                <c:pt idx="9">
                  <c:v>-229.5</c:v>
                </c:pt>
                <c:pt idx="10">
                  <c:v>-66</c:v>
                </c:pt>
                <c:pt idx="11">
                  <c:v>0</c:v>
                </c:pt>
                <c:pt idx="12">
                  <c:v>692</c:v>
                </c:pt>
                <c:pt idx="13">
                  <c:v>746</c:v>
                </c:pt>
                <c:pt idx="14">
                  <c:v>4384</c:v>
                </c:pt>
                <c:pt idx="15">
                  <c:v>4408.5</c:v>
                </c:pt>
                <c:pt idx="16">
                  <c:v>4447.5</c:v>
                </c:pt>
                <c:pt idx="17">
                  <c:v>4460</c:v>
                </c:pt>
                <c:pt idx="18">
                  <c:v>4467</c:v>
                </c:pt>
                <c:pt idx="19">
                  <c:v>5310.5</c:v>
                </c:pt>
                <c:pt idx="20">
                  <c:v>5313</c:v>
                </c:pt>
                <c:pt idx="21">
                  <c:v>5342.5</c:v>
                </c:pt>
                <c:pt idx="22">
                  <c:v>6215.5</c:v>
                </c:pt>
                <c:pt idx="23">
                  <c:v>7142</c:v>
                </c:pt>
                <c:pt idx="24">
                  <c:v>7144.5</c:v>
                </c:pt>
                <c:pt idx="25">
                  <c:v>7993</c:v>
                </c:pt>
                <c:pt idx="26">
                  <c:v>8071</c:v>
                </c:pt>
                <c:pt idx="27">
                  <c:v>8088</c:v>
                </c:pt>
                <c:pt idx="28">
                  <c:v>8110</c:v>
                </c:pt>
                <c:pt idx="29">
                  <c:v>8829</c:v>
                </c:pt>
                <c:pt idx="30">
                  <c:v>9873</c:v>
                </c:pt>
                <c:pt idx="31">
                  <c:v>10677.5</c:v>
                </c:pt>
                <c:pt idx="32">
                  <c:v>11391.5</c:v>
                </c:pt>
                <c:pt idx="33">
                  <c:v>11411</c:v>
                </c:pt>
                <c:pt idx="34">
                  <c:v>11628.5</c:v>
                </c:pt>
                <c:pt idx="35">
                  <c:v>12494</c:v>
                </c:pt>
                <c:pt idx="36">
                  <c:v>12545</c:v>
                </c:pt>
                <c:pt idx="37">
                  <c:v>12547.5</c:v>
                </c:pt>
                <c:pt idx="38">
                  <c:v>12550</c:v>
                </c:pt>
                <c:pt idx="39">
                  <c:v>13408.5</c:v>
                </c:pt>
                <c:pt idx="40">
                  <c:v>13411</c:v>
                </c:pt>
                <c:pt idx="41">
                  <c:v>13924.5</c:v>
                </c:pt>
                <c:pt idx="42">
                  <c:v>14103</c:v>
                </c:pt>
                <c:pt idx="43">
                  <c:v>14103</c:v>
                </c:pt>
                <c:pt idx="44">
                  <c:v>14105.5</c:v>
                </c:pt>
                <c:pt idx="45">
                  <c:v>14106</c:v>
                </c:pt>
                <c:pt idx="46">
                  <c:v>14108</c:v>
                </c:pt>
                <c:pt idx="47">
                  <c:v>14125.5</c:v>
                </c:pt>
                <c:pt idx="48">
                  <c:v>14132.5</c:v>
                </c:pt>
                <c:pt idx="49">
                  <c:v>14134.5</c:v>
                </c:pt>
                <c:pt idx="50">
                  <c:v>14137</c:v>
                </c:pt>
                <c:pt idx="51">
                  <c:v>14139.5</c:v>
                </c:pt>
                <c:pt idx="52">
                  <c:v>14144.5</c:v>
                </c:pt>
                <c:pt idx="53">
                  <c:v>14145</c:v>
                </c:pt>
                <c:pt idx="54">
                  <c:v>14155</c:v>
                </c:pt>
                <c:pt idx="55">
                  <c:v>14177</c:v>
                </c:pt>
                <c:pt idx="56">
                  <c:v>14193.5</c:v>
                </c:pt>
                <c:pt idx="57">
                  <c:v>14208</c:v>
                </c:pt>
                <c:pt idx="58">
                  <c:v>14213</c:v>
                </c:pt>
                <c:pt idx="59">
                  <c:v>14230</c:v>
                </c:pt>
                <c:pt idx="60">
                  <c:v>14230</c:v>
                </c:pt>
                <c:pt idx="61">
                  <c:v>14233</c:v>
                </c:pt>
                <c:pt idx="62">
                  <c:v>14235</c:v>
                </c:pt>
                <c:pt idx="63">
                  <c:v>14235</c:v>
                </c:pt>
                <c:pt idx="64">
                  <c:v>14240</c:v>
                </c:pt>
                <c:pt idx="65">
                  <c:v>14274</c:v>
                </c:pt>
                <c:pt idx="66">
                  <c:v>14291</c:v>
                </c:pt>
                <c:pt idx="67">
                  <c:v>14291</c:v>
                </c:pt>
                <c:pt idx="68">
                  <c:v>14291</c:v>
                </c:pt>
                <c:pt idx="69">
                  <c:v>14291</c:v>
                </c:pt>
                <c:pt idx="70">
                  <c:v>14291</c:v>
                </c:pt>
                <c:pt idx="71">
                  <c:v>14291</c:v>
                </c:pt>
                <c:pt idx="72">
                  <c:v>14291</c:v>
                </c:pt>
                <c:pt idx="73">
                  <c:v>14291</c:v>
                </c:pt>
                <c:pt idx="74">
                  <c:v>15073.5</c:v>
                </c:pt>
                <c:pt idx="75">
                  <c:v>15078.5</c:v>
                </c:pt>
                <c:pt idx="76">
                  <c:v>15098</c:v>
                </c:pt>
                <c:pt idx="77">
                  <c:v>15098</c:v>
                </c:pt>
                <c:pt idx="78">
                  <c:v>15147</c:v>
                </c:pt>
                <c:pt idx="79">
                  <c:v>15186</c:v>
                </c:pt>
                <c:pt idx="80">
                  <c:v>15205.5</c:v>
                </c:pt>
                <c:pt idx="81">
                  <c:v>15230</c:v>
                </c:pt>
                <c:pt idx="82">
                  <c:v>15247</c:v>
                </c:pt>
                <c:pt idx="83">
                  <c:v>15914.5</c:v>
                </c:pt>
                <c:pt idx="84">
                  <c:v>15917</c:v>
                </c:pt>
                <c:pt idx="85">
                  <c:v>15921.5</c:v>
                </c:pt>
                <c:pt idx="86">
                  <c:v>15922</c:v>
                </c:pt>
                <c:pt idx="87">
                  <c:v>15932</c:v>
                </c:pt>
                <c:pt idx="88">
                  <c:v>16012.5</c:v>
                </c:pt>
                <c:pt idx="89">
                  <c:v>16012.5</c:v>
                </c:pt>
                <c:pt idx="90">
                  <c:v>16012.5</c:v>
                </c:pt>
                <c:pt idx="91">
                  <c:v>16025</c:v>
                </c:pt>
                <c:pt idx="92">
                  <c:v>16027.5</c:v>
                </c:pt>
                <c:pt idx="93">
                  <c:v>16034.5</c:v>
                </c:pt>
                <c:pt idx="94">
                  <c:v>16034.5</c:v>
                </c:pt>
                <c:pt idx="95">
                  <c:v>16034.5</c:v>
                </c:pt>
                <c:pt idx="96">
                  <c:v>16034.5</c:v>
                </c:pt>
                <c:pt idx="97">
                  <c:v>16034.5</c:v>
                </c:pt>
                <c:pt idx="98">
                  <c:v>16171</c:v>
                </c:pt>
                <c:pt idx="99">
                  <c:v>16729</c:v>
                </c:pt>
                <c:pt idx="100">
                  <c:v>17638.5</c:v>
                </c:pt>
                <c:pt idx="101">
                  <c:v>17658</c:v>
                </c:pt>
                <c:pt idx="102">
                  <c:v>17738.5</c:v>
                </c:pt>
                <c:pt idx="103">
                  <c:v>17738.5</c:v>
                </c:pt>
                <c:pt idx="104">
                  <c:v>17772.5</c:v>
                </c:pt>
                <c:pt idx="105">
                  <c:v>17772.5</c:v>
                </c:pt>
                <c:pt idx="106">
                  <c:v>17790</c:v>
                </c:pt>
                <c:pt idx="107">
                  <c:v>17814</c:v>
                </c:pt>
                <c:pt idx="108">
                  <c:v>17814</c:v>
                </c:pt>
                <c:pt idx="109">
                  <c:v>17819</c:v>
                </c:pt>
                <c:pt idx="110">
                  <c:v>17873</c:v>
                </c:pt>
                <c:pt idx="111">
                  <c:v>17880.5</c:v>
                </c:pt>
                <c:pt idx="112">
                  <c:v>17895</c:v>
                </c:pt>
                <c:pt idx="113">
                  <c:v>17914.5</c:v>
                </c:pt>
                <c:pt idx="114">
                  <c:v>18009.5</c:v>
                </c:pt>
                <c:pt idx="115">
                  <c:v>18628.5</c:v>
                </c:pt>
                <c:pt idx="116">
                  <c:v>18628.5</c:v>
                </c:pt>
                <c:pt idx="117">
                  <c:v>18628.5</c:v>
                </c:pt>
                <c:pt idx="118">
                  <c:v>18633.5</c:v>
                </c:pt>
                <c:pt idx="119">
                  <c:v>18633.5</c:v>
                </c:pt>
                <c:pt idx="120">
                  <c:v>18633.5</c:v>
                </c:pt>
                <c:pt idx="121">
                  <c:v>18640.5</c:v>
                </c:pt>
                <c:pt idx="122">
                  <c:v>18640.5</c:v>
                </c:pt>
                <c:pt idx="123">
                  <c:v>18643</c:v>
                </c:pt>
                <c:pt idx="124">
                  <c:v>18643</c:v>
                </c:pt>
                <c:pt idx="125">
                  <c:v>18680</c:v>
                </c:pt>
                <c:pt idx="126">
                  <c:v>18682</c:v>
                </c:pt>
                <c:pt idx="127">
                  <c:v>18682</c:v>
                </c:pt>
                <c:pt idx="128">
                  <c:v>18684.5</c:v>
                </c:pt>
                <c:pt idx="129">
                  <c:v>18684.5</c:v>
                </c:pt>
                <c:pt idx="130">
                  <c:v>18687</c:v>
                </c:pt>
                <c:pt idx="131">
                  <c:v>18687</c:v>
                </c:pt>
                <c:pt idx="132">
                  <c:v>18689.5</c:v>
                </c:pt>
                <c:pt idx="133">
                  <c:v>18689.5</c:v>
                </c:pt>
                <c:pt idx="134">
                  <c:v>18697</c:v>
                </c:pt>
                <c:pt idx="135">
                  <c:v>18729</c:v>
                </c:pt>
                <c:pt idx="136">
                  <c:v>18758</c:v>
                </c:pt>
                <c:pt idx="137">
                  <c:v>18758</c:v>
                </c:pt>
                <c:pt idx="138">
                  <c:v>18758</c:v>
                </c:pt>
                <c:pt idx="139">
                  <c:v>18758</c:v>
                </c:pt>
                <c:pt idx="140">
                  <c:v>18758</c:v>
                </c:pt>
                <c:pt idx="141">
                  <c:v>18763</c:v>
                </c:pt>
                <c:pt idx="142">
                  <c:v>18763</c:v>
                </c:pt>
                <c:pt idx="143">
                  <c:v>18780</c:v>
                </c:pt>
                <c:pt idx="144">
                  <c:v>19350</c:v>
                </c:pt>
                <c:pt idx="145">
                  <c:v>19350</c:v>
                </c:pt>
                <c:pt idx="146">
                  <c:v>19538</c:v>
                </c:pt>
                <c:pt idx="147">
                  <c:v>19538</c:v>
                </c:pt>
                <c:pt idx="148">
                  <c:v>19540.5</c:v>
                </c:pt>
                <c:pt idx="149">
                  <c:v>19540.5</c:v>
                </c:pt>
                <c:pt idx="150">
                  <c:v>19577</c:v>
                </c:pt>
                <c:pt idx="151">
                  <c:v>19577</c:v>
                </c:pt>
                <c:pt idx="152">
                  <c:v>19579.5</c:v>
                </c:pt>
                <c:pt idx="153">
                  <c:v>19579.5</c:v>
                </c:pt>
                <c:pt idx="154">
                  <c:v>19606.5</c:v>
                </c:pt>
                <c:pt idx="155">
                  <c:v>19623.5</c:v>
                </c:pt>
                <c:pt idx="156">
                  <c:v>19628.5</c:v>
                </c:pt>
                <c:pt idx="157">
                  <c:v>19628.5</c:v>
                </c:pt>
                <c:pt idx="158">
                  <c:v>19631</c:v>
                </c:pt>
                <c:pt idx="159">
                  <c:v>19638</c:v>
                </c:pt>
                <c:pt idx="160">
                  <c:v>19638</c:v>
                </c:pt>
                <c:pt idx="161">
                  <c:v>19687</c:v>
                </c:pt>
                <c:pt idx="162">
                  <c:v>19687</c:v>
                </c:pt>
                <c:pt idx="163">
                  <c:v>20367</c:v>
                </c:pt>
                <c:pt idx="164">
                  <c:v>20367</c:v>
                </c:pt>
                <c:pt idx="165">
                  <c:v>20433</c:v>
                </c:pt>
                <c:pt idx="166">
                  <c:v>20433</c:v>
                </c:pt>
                <c:pt idx="167">
                  <c:v>20491.5</c:v>
                </c:pt>
                <c:pt idx="168">
                  <c:v>20491.5</c:v>
                </c:pt>
                <c:pt idx="169">
                  <c:v>20491.5</c:v>
                </c:pt>
                <c:pt idx="170">
                  <c:v>20499</c:v>
                </c:pt>
                <c:pt idx="171">
                  <c:v>20506</c:v>
                </c:pt>
                <c:pt idx="172">
                  <c:v>20506</c:v>
                </c:pt>
                <c:pt idx="173">
                  <c:v>20506</c:v>
                </c:pt>
                <c:pt idx="174">
                  <c:v>21278.5</c:v>
                </c:pt>
                <c:pt idx="175">
                  <c:v>21278.5</c:v>
                </c:pt>
                <c:pt idx="176">
                  <c:v>21278.5</c:v>
                </c:pt>
                <c:pt idx="177">
                  <c:v>21279</c:v>
                </c:pt>
                <c:pt idx="178">
                  <c:v>21279</c:v>
                </c:pt>
                <c:pt idx="179">
                  <c:v>21279</c:v>
                </c:pt>
                <c:pt idx="180">
                  <c:v>21323</c:v>
                </c:pt>
                <c:pt idx="181">
                  <c:v>21323</c:v>
                </c:pt>
                <c:pt idx="182">
                  <c:v>21381.5</c:v>
                </c:pt>
                <c:pt idx="183">
                  <c:v>21425.5</c:v>
                </c:pt>
                <c:pt idx="184">
                  <c:v>21428</c:v>
                </c:pt>
                <c:pt idx="185">
                  <c:v>21431</c:v>
                </c:pt>
                <c:pt idx="186">
                  <c:v>22098</c:v>
                </c:pt>
                <c:pt idx="187">
                  <c:v>22168.5</c:v>
                </c:pt>
                <c:pt idx="188">
                  <c:v>22168.5</c:v>
                </c:pt>
                <c:pt idx="189">
                  <c:v>22168.5</c:v>
                </c:pt>
                <c:pt idx="190">
                  <c:v>22186</c:v>
                </c:pt>
                <c:pt idx="191">
                  <c:v>22186</c:v>
                </c:pt>
                <c:pt idx="192">
                  <c:v>22186</c:v>
                </c:pt>
                <c:pt idx="193">
                  <c:v>22220</c:v>
                </c:pt>
                <c:pt idx="194">
                  <c:v>22220</c:v>
                </c:pt>
                <c:pt idx="195">
                  <c:v>22220</c:v>
                </c:pt>
                <c:pt idx="196">
                  <c:v>22220</c:v>
                </c:pt>
                <c:pt idx="197">
                  <c:v>22222.5</c:v>
                </c:pt>
                <c:pt idx="198">
                  <c:v>22227.5</c:v>
                </c:pt>
                <c:pt idx="199">
                  <c:v>22237.5</c:v>
                </c:pt>
                <c:pt idx="200">
                  <c:v>22242</c:v>
                </c:pt>
                <c:pt idx="201">
                  <c:v>22247</c:v>
                </c:pt>
                <c:pt idx="202">
                  <c:v>22249.5</c:v>
                </c:pt>
                <c:pt idx="203">
                  <c:v>22252</c:v>
                </c:pt>
                <c:pt idx="204">
                  <c:v>22254.5</c:v>
                </c:pt>
                <c:pt idx="205">
                  <c:v>22269</c:v>
                </c:pt>
                <c:pt idx="206">
                  <c:v>22269</c:v>
                </c:pt>
                <c:pt idx="207">
                  <c:v>22274</c:v>
                </c:pt>
                <c:pt idx="208">
                  <c:v>22276.5</c:v>
                </c:pt>
                <c:pt idx="209">
                  <c:v>22283.5</c:v>
                </c:pt>
                <c:pt idx="210">
                  <c:v>22286</c:v>
                </c:pt>
                <c:pt idx="211">
                  <c:v>22288.5</c:v>
                </c:pt>
                <c:pt idx="212">
                  <c:v>22291</c:v>
                </c:pt>
                <c:pt idx="213">
                  <c:v>22296</c:v>
                </c:pt>
                <c:pt idx="214">
                  <c:v>22298.5</c:v>
                </c:pt>
                <c:pt idx="215">
                  <c:v>22301</c:v>
                </c:pt>
                <c:pt idx="216">
                  <c:v>22313</c:v>
                </c:pt>
                <c:pt idx="217">
                  <c:v>22318</c:v>
                </c:pt>
                <c:pt idx="218">
                  <c:v>22327.5</c:v>
                </c:pt>
                <c:pt idx="219">
                  <c:v>22330</c:v>
                </c:pt>
                <c:pt idx="220">
                  <c:v>22344.5</c:v>
                </c:pt>
                <c:pt idx="221">
                  <c:v>22352</c:v>
                </c:pt>
                <c:pt idx="222">
                  <c:v>22352</c:v>
                </c:pt>
                <c:pt idx="223">
                  <c:v>22354.5</c:v>
                </c:pt>
                <c:pt idx="224">
                  <c:v>22357</c:v>
                </c:pt>
                <c:pt idx="225">
                  <c:v>22362</c:v>
                </c:pt>
                <c:pt idx="226">
                  <c:v>22366.5</c:v>
                </c:pt>
                <c:pt idx="227">
                  <c:v>22366.5</c:v>
                </c:pt>
                <c:pt idx="228">
                  <c:v>22371.5</c:v>
                </c:pt>
                <c:pt idx="229">
                  <c:v>22374</c:v>
                </c:pt>
                <c:pt idx="230">
                  <c:v>22376.5</c:v>
                </c:pt>
                <c:pt idx="231">
                  <c:v>22388.5</c:v>
                </c:pt>
                <c:pt idx="232">
                  <c:v>22405.5</c:v>
                </c:pt>
                <c:pt idx="233">
                  <c:v>22432.5</c:v>
                </c:pt>
                <c:pt idx="234">
                  <c:v>22437.5</c:v>
                </c:pt>
                <c:pt idx="235">
                  <c:v>22471.5</c:v>
                </c:pt>
                <c:pt idx="236">
                  <c:v>22824.5</c:v>
                </c:pt>
                <c:pt idx="237">
                  <c:v>22939</c:v>
                </c:pt>
                <c:pt idx="238">
                  <c:v>22963.5</c:v>
                </c:pt>
                <c:pt idx="239">
                  <c:v>22968.5</c:v>
                </c:pt>
                <c:pt idx="240">
                  <c:v>22971</c:v>
                </c:pt>
                <c:pt idx="241">
                  <c:v>22995.5</c:v>
                </c:pt>
                <c:pt idx="242">
                  <c:v>23027</c:v>
                </c:pt>
                <c:pt idx="243">
                  <c:v>23041.5</c:v>
                </c:pt>
                <c:pt idx="244">
                  <c:v>23083.5</c:v>
                </c:pt>
                <c:pt idx="245">
                  <c:v>23098</c:v>
                </c:pt>
                <c:pt idx="246">
                  <c:v>23100.5</c:v>
                </c:pt>
                <c:pt idx="247">
                  <c:v>23103</c:v>
                </c:pt>
                <c:pt idx="248">
                  <c:v>23105</c:v>
                </c:pt>
                <c:pt idx="249">
                  <c:v>23105.5</c:v>
                </c:pt>
                <c:pt idx="250">
                  <c:v>23107.5</c:v>
                </c:pt>
                <c:pt idx="251">
                  <c:v>23110</c:v>
                </c:pt>
                <c:pt idx="252">
                  <c:v>23125</c:v>
                </c:pt>
                <c:pt idx="253">
                  <c:v>23127.5</c:v>
                </c:pt>
                <c:pt idx="254">
                  <c:v>23132</c:v>
                </c:pt>
                <c:pt idx="255">
                  <c:v>23139.5</c:v>
                </c:pt>
                <c:pt idx="256">
                  <c:v>23147</c:v>
                </c:pt>
                <c:pt idx="257">
                  <c:v>23154</c:v>
                </c:pt>
                <c:pt idx="258">
                  <c:v>23156.5</c:v>
                </c:pt>
                <c:pt idx="259">
                  <c:v>23159</c:v>
                </c:pt>
                <c:pt idx="260">
                  <c:v>23166.5</c:v>
                </c:pt>
                <c:pt idx="261">
                  <c:v>23169</c:v>
                </c:pt>
                <c:pt idx="262">
                  <c:v>23171</c:v>
                </c:pt>
                <c:pt idx="263">
                  <c:v>23171.5</c:v>
                </c:pt>
                <c:pt idx="264">
                  <c:v>23178.5</c:v>
                </c:pt>
                <c:pt idx="265">
                  <c:v>23178.5</c:v>
                </c:pt>
                <c:pt idx="266">
                  <c:v>23181</c:v>
                </c:pt>
                <c:pt idx="267">
                  <c:v>23181</c:v>
                </c:pt>
                <c:pt idx="268">
                  <c:v>23181</c:v>
                </c:pt>
                <c:pt idx="269">
                  <c:v>23181</c:v>
                </c:pt>
                <c:pt idx="270">
                  <c:v>23181</c:v>
                </c:pt>
                <c:pt idx="271">
                  <c:v>23188.5</c:v>
                </c:pt>
                <c:pt idx="272">
                  <c:v>23193</c:v>
                </c:pt>
                <c:pt idx="273">
                  <c:v>23195.5</c:v>
                </c:pt>
                <c:pt idx="274">
                  <c:v>23198</c:v>
                </c:pt>
                <c:pt idx="275">
                  <c:v>23205.5</c:v>
                </c:pt>
                <c:pt idx="276">
                  <c:v>23210.5</c:v>
                </c:pt>
                <c:pt idx="277">
                  <c:v>23213</c:v>
                </c:pt>
                <c:pt idx="278">
                  <c:v>23227.5</c:v>
                </c:pt>
                <c:pt idx="279">
                  <c:v>23242</c:v>
                </c:pt>
                <c:pt idx="280">
                  <c:v>23261.5</c:v>
                </c:pt>
                <c:pt idx="281">
                  <c:v>23298</c:v>
                </c:pt>
                <c:pt idx="282">
                  <c:v>23300.5</c:v>
                </c:pt>
                <c:pt idx="283">
                  <c:v>23327.5</c:v>
                </c:pt>
                <c:pt idx="284">
                  <c:v>23330</c:v>
                </c:pt>
                <c:pt idx="285">
                  <c:v>23342</c:v>
                </c:pt>
                <c:pt idx="286">
                  <c:v>23342</c:v>
                </c:pt>
                <c:pt idx="287">
                  <c:v>23359</c:v>
                </c:pt>
                <c:pt idx="288">
                  <c:v>23386</c:v>
                </c:pt>
                <c:pt idx="289">
                  <c:v>23386</c:v>
                </c:pt>
                <c:pt idx="290">
                  <c:v>23795</c:v>
                </c:pt>
                <c:pt idx="291">
                  <c:v>23797.5</c:v>
                </c:pt>
                <c:pt idx="292">
                  <c:v>23817</c:v>
                </c:pt>
                <c:pt idx="293">
                  <c:v>23822</c:v>
                </c:pt>
                <c:pt idx="294">
                  <c:v>23831.5</c:v>
                </c:pt>
                <c:pt idx="295">
                  <c:v>23836.5</c:v>
                </c:pt>
                <c:pt idx="296">
                  <c:v>23933</c:v>
                </c:pt>
                <c:pt idx="297">
                  <c:v>23946.5</c:v>
                </c:pt>
                <c:pt idx="298">
                  <c:v>23949</c:v>
                </c:pt>
                <c:pt idx="299">
                  <c:v>23951</c:v>
                </c:pt>
                <c:pt idx="300">
                  <c:v>23953.5</c:v>
                </c:pt>
                <c:pt idx="301">
                  <c:v>23956</c:v>
                </c:pt>
                <c:pt idx="302">
                  <c:v>23961</c:v>
                </c:pt>
                <c:pt idx="303">
                  <c:v>23963.5</c:v>
                </c:pt>
                <c:pt idx="304">
                  <c:v>24041.5</c:v>
                </c:pt>
                <c:pt idx="305">
                  <c:v>24041.5</c:v>
                </c:pt>
                <c:pt idx="306">
                  <c:v>24041.5</c:v>
                </c:pt>
                <c:pt idx="307">
                  <c:v>24041.5</c:v>
                </c:pt>
                <c:pt idx="308">
                  <c:v>24044</c:v>
                </c:pt>
                <c:pt idx="309">
                  <c:v>24044</c:v>
                </c:pt>
                <c:pt idx="310">
                  <c:v>24044</c:v>
                </c:pt>
                <c:pt idx="311">
                  <c:v>24044</c:v>
                </c:pt>
                <c:pt idx="312">
                  <c:v>24044</c:v>
                </c:pt>
                <c:pt idx="313">
                  <c:v>24049</c:v>
                </c:pt>
                <c:pt idx="314">
                  <c:v>24912</c:v>
                </c:pt>
                <c:pt idx="315">
                  <c:v>25709</c:v>
                </c:pt>
                <c:pt idx="316">
                  <c:v>25709</c:v>
                </c:pt>
                <c:pt idx="317">
                  <c:v>25763</c:v>
                </c:pt>
                <c:pt idx="318">
                  <c:v>25904.5</c:v>
                </c:pt>
                <c:pt idx="319">
                  <c:v>26753</c:v>
                </c:pt>
                <c:pt idx="320">
                  <c:v>27408.5</c:v>
                </c:pt>
                <c:pt idx="321">
                  <c:v>27621</c:v>
                </c:pt>
                <c:pt idx="322">
                  <c:v>27713.5</c:v>
                </c:pt>
                <c:pt idx="323">
                  <c:v>27723.5</c:v>
                </c:pt>
                <c:pt idx="324">
                  <c:v>28376.5</c:v>
                </c:pt>
                <c:pt idx="325">
                  <c:v>28467</c:v>
                </c:pt>
                <c:pt idx="326">
                  <c:v>28467</c:v>
                </c:pt>
                <c:pt idx="327">
                  <c:v>28467</c:v>
                </c:pt>
                <c:pt idx="328">
                  <c:v>28471</c:v>
                </c:pt>
                <c:pt idx="329">
                  <c:v>28594</c:v>
                </c:pt>
                <c:pt idx="330">
                  <c:v>28611</c:v>
                </c:pt>
                <c:pt idx="331">
                  <c:v>29313</c:v>
                </c:pt>
                <c:pt idx="332">
                  <c:v>29330</c:v>
                </c:pt>
                <c:pt idx="333">
                  <c:v>29354.5</c:v>
                </c:pt>
                <c:pt idx="334">
                  <c:v>29442.5</c:v>
                </c:pt>
                <c:pt idx="335">
                  <c:v>29442.5</c:v>
                </c:pt>
                <c:pt idx="336">
                  <c:v>29447.5</c:v>
                </c:pt>
                <c:pt idx="337">
                  <c:v>29487</c:v>
                </c:pt>
                <c:pt idx="338">
                  <c:v>30129.5</c:v>
                </c:pt>
                <c:pt idx="339">
                  <c:v>30232</c:v>
                </c:pt>
                <c:pt idx="340">
                  <c:v>30237</c:v>
                </c:pt>
                <c:pt idx="341">
                  <c:v>30239</c:v>
                </c:pt>
                <c:pt idx="342">
                  <c:v>30351</c:v>
                </c:pt>
                <c:pt idx="343">
                  <c:v>30915.5</c:v>
                </c:pt>
                <c:pt idx="344">
                  <c:v>31063.5</c:v>
                </c:pt>
                <c:pt idx="345">
                  <c:v>31066</c:v>
                </c:pt>
                <c:pt idx="346">
                  <c:v>31085.5</c:v>
                </c:pt>
                <c:pt idx="347">
                  <c:v>31095.5</c:v>
                </c:pt>
                <c:pt idx="348">
                  <c:v>31100.5</c:v>
                </c:pt>
                <c:pt idx="349">
                  <c:v>31161.5</c:v>
                </c:pt>
                <c:pt idx="350">
                  <c:v>31163.5</c:v>
                </c:pt>
                <c:pt idx="351">
                  <c:v>31164</c:v>
                </c:pt>
                <c:pt idx="352">
                  <c:v>31166</c:v>
                </c:pt>
                <c:pt idx="353">
                  <c:v>31166.5</c:v>
                </c:pt>
                <c:pt idx="354">
                  <c:v>31195.5</c:v>
                </c:pt>
                <c:pt idx="355">
                  <c:v>31234.5</c:v>
                </c:pt>
                <c:pt idx="356">
                  <c:v>31264</c:v>
                </c:pt>
                <c:pt idx="357">
                  <c:v>31738</c:v>
                </c:pt>
                <c:pt idx="358">
                  <c:v>31755</c:v>
                </c:pt>
                <c:pt idx="359">
                  <c:v>31782</c:v>
                </c:pt>
                <c:pt idx="360">
                  <c:v>31837</c:v>
                </c:pt>
                <c:pt idx="361">
                  <c:v>31906.5</c:v>
                </c:pt>
                <c:pt idx="362">
                  <c:v>31941.5</c:v>
                </c:pt>
                <c:pt idx="363">
                  <c:v>31961</c:v>
                </c:pt>
                <c:pt idx="364">
                  <c:v>31992.5</c:v>
                </c:pt>
                <c:pt idx="365">
                  <c:v>32005</c:v>
                </c:pt>
                <c:pt idx="366">
                  <c:v>32005.5</c:v>
                </c:pt>
                <c:pt idx="367">
                  <c:v>32008</c:v>
                </c:pt>
                <c:pt idx="368">
                  <c:v>32080.5</c:v>
                </c:pt>
                <c:pt idx="369">
                  <c:v>33021</c:v>
                </c:pt>
                <c:pt idx="370">
                  <c:v>33034</c:v>
                </c:pt>
                <c:pt idx="371">
                  <c:v>33092.5</c:v>
                </c:pt>
                <c:pt idx="372">
                  <c:v>33191</c:v>
                </c:pt>
                <c:pt idx="373">
                  <c:v>33705</c:v>
                </c:pt>
                <c:pt idx="374">
                  <c:v>33744</c:v>
                </c:pt>
                <c:pt idx="375">
                  <c:v>33775</c:v>
                </c:pt>
                <c:pt idx="376">
                  <c:v>33777.5</c:v>
                </c:pt>
                <c:pt idx="377">
                  <c:v>33789.5</c:v>
                </c:pt>
                <c:pt idx="378">
                  <c:v>33792</c:v>
                </c:pt>
                <c:pt idx="379">
                  <c:v>33836</c:v>
                </c:pt>
                <c:pt idx="380">
                  <c:v>33838.5</c:v>
                </c:pt>
                <c:pt idx="381">
                  <c:v>33863</c:v>
                </c:pt>
                <c:pt idx="382">
                  <c:v>33863</c:v>
                </c:pt>
                <c:pt idx="383">
                  <c:v>33865.5</c:v>
                </c:pt>
                <c:pt idx="384">
                  <c:v>33865.5</c:v>
                </c:pt>
                <c:pt idx="385">
                  <c:v>33865.5</c:v>
                </c:pt>
                <c:pt idx="386">
                  <c:v>33865.5</c:v>
                </c:pt>
                <c:pt idx="387">
                  <c:v>33865.5</c:v>
                </c:pt>
                <c:pt idx="388">
                  <c:v>33868</c:v>
                </c:pt>
                <c:pt idx="389">
                  <c:v>33868</c:v>
                </c:pt>
                <c:pt idx="390">
                  <c:v>33868</c:v>
                </c:pt>
                <c:pt idx="391">
                  <c:v>33868</c:v>
                </c:pt>
                <c:pt idx="392">
                  <c:v>33893</c:v>
                </c:pt>
                <c:pt idx="393">
                  <c:v>33904.5</c:v>
                </c:pt>
                <c:pt idx="394">
                  <c:v>33907</c:v>
                </c:pt>
                <c:pt idx="395">
                  <c:v>33925.5</c:v>
                </c:pt>
                <c:pt idx="396">
                  <c:v>34543</c:v>
                </c:pt>
                <c:pt idx="397">
                  <c:v>34601.5</c:v>
                </c:pt>
                <c:pt idx="398">
                  <c:v>34601.5</c:v>
                </c:pt>
                <c:pt idx="399">
                  <c:v>34601.5</c:v>
                </c:pt>
                <c:pt idx="400">
                  <c:v>34641.5</c:v>
                </c:pt>
                <c:pt idx="401">
                  <c:v>34651</c:v>
                </c:pt>
                <c:pt idx="402">
                  <c:v>34662.5</c:v>
                </c:pt>
                <c:pt idx="403">
                  <c:v>34670</c:v>
                </c:pt>
                <c:pt idx="404">
                  <c:v>34733.5</c:v>
                </c:pt>
                <c:pt idx="405">
                  <c:v>34736</c:v>
                </c:pt>
                <c:pt idx="406">
                  <c:v>34736</c:v>
                </c:pt>
                <c:pt idx="407">
                  <c:v>34762.5</c:v>
                </c:pt>
                <c:pt idx="408">
                  <c:v>34765</c:v>
                </c:pt>
                <c:pt idx="409">
                  <c:v>34800</c:v>
                </c:pt>
                <c:pt idx="410">
                  <c:v>34809</c:v>
                </c:pt>
                <c:pt idx="411">
                  <c:v>34811.5</c:v>
                </c:pt>
                <c:pt idx="412">
                  <c:v>35428</c:v>
                </c:pt>
                <c:pt idx="413">
                  <c:v>35536</c:v>
                </c:pt>
                <c:pt idx="414">
                  <c:v>35542.5</c:v>
                </c:pt>
                <c:pt idx="415">
                  <c:v>35562</c:v>
                </c:pt>
                <c:pt idx="416">
                  <c:v>35572</c:v>
                </c:pt>
                <c:pt idx="417">
                  <c:v>35574.5</c:v>
                </c:pt>
                <c:pt idx="418">
                  <c:v>35682</c:v>
                </c:pt>
                <c:pt idx="419">
                  <c:v>35682</c:v>
                </c:pt>
                <c:pt idx="420">
                  <c:v>35682</c:v>
                </c:pt>
                <c:pt idx="421">
                  <c:v>36321</c:v>
                </c:pt>
                <c:pt idx="422">
                  <c:v>36442.5</c:v>
                </c:pt>
                <c:pt idx="423">
                  <c:v>36507</c:v>
                </c:pt>
                <c:pt idx="424">
                  <c:v>36630.5</c:v>
                </c:pt>
                <c:pt idx="425">
                  <c:v>36630.5</c:v>
                </c:pt>
                <c:pt idx="426">
                  <c:v>36630.5</c:v>
                </c:pt>
                <c:pt idx="427">
                  <c:v>37417</c:v>
                </c:pt>
                <c:pt idx="428">
                  <c:v>38216</c:v>
                </c:pt>
                <c:pt idx="429">
                  <c:v>38438</c:v>
                </c:pt>
                <c:pt idx="430">
                  <c:v>39128</c:v>
                </c:pt>
                <c:pt idx="431">
                  <c:v>39198</c:v>
                </c:pt>
                <c:pt idx="432">
                  <c:v>39934</c:v>
                </c:pt>
                <c:pt idx="433">
                  <c:v>40014.5</c:v>
                </c:pt>
                <c:pt idx="434">
                  <c:v>40810</c:v>
                </c:pt>
                <c:pt idx="435">
                  <c:v>40970.5</c:v>
                </c:pt>
                <c:pt idx="436">
                  <c:v>41015</c:v>
                </c:pt>
                <c:pt idx="437">
                  <c:v>41137</c:v>
                </c:pt>
                <c:pt idx="438">
                  <c:v>41651.5</c:v>
                </c:pt>
                <c:pt idx="439">
                  <c:v>41766</c:v>
                </c:pt>
                <c:pt idx="440">
                  <c:v>41927</c:v>
                </c:pt>
                <c:pt idx="441">
                  <c:v>41971</c:v>
                </c:pt>
                <c:pt idx="442">
                  <c:v>42682</c:v>
                </c:pt>
                <c:pt idx="443">
                  <c:v>42717.5</c:v>
                </c:pt>
                <c:pt idx="444">
                  <c:v>42717.5</c:v>
                </c:pt>
                <c:pt idx="445">
                  <c:v>42717.5</c:v>
                </c:pt>
                <c:pt idx="446">
                  <c:v>42790</c:v>
                </c:pt>
                <c:pt idx="447">
                  <c:v>43533</c:v>
                </c:pt>
                <c:pt idx="448">
                  <c:v>43533</c:v>
                </c:pt>
                <c:pt idx="449">
                  <c:v>43618.5</c:v>
                </c:pt>
                <c:pt idx="450">
                  <c:v>43665</c:v>
                </c:pt>
                <c:pt idx="451">
                  <c:v>43702</c:v>
                </c:pt>
                <c:pt idx="452">
                  <c:v>43709</c:v>
                </c:pt>
                <c:pt idx="453">
                  <c:v>43822</c:v>
                </c:pt>
                <c:pt idx="454">
                  <c:v>44417</c:v>
                </c:pt>
                <c:pt idx="455">
                  <c:v>44497.5</c:v>
                </c:pt>
                <c:pt idx="456">
                  <c:v>44530.5</c:v>
                </c:pt>
                <c:pt idx="457">
                  <c:v>44584</c:v>
                </c:pt>
                <c:pt idx="458">
                  <c:v>44636</c:v>
                </c:pt>
              </c:numCache>
            </c:numRef>
          </c:xVal>
          <c:yVal>
            <c:numRef>
              <c:f>'Active 1'!$N$21:$N$479</c:f>
              <c:numCache>
                <c:formatCode>General</c:formatCode>
                <c:ptCount val="459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F189-4DDC-BF1A-DC74B2FF48C0}"/>
            </c:ext>
          </c:extLst>
        </c:ser>
        <c:ser>
          <c:idx val="6"/>
          <c:order val="6"/>
          <c:tx>
            <c:strRef>
              <c:f>'Active 1'!$AW$1</c:f>
              <c:strCache>
                <c:ptCount val="1"/>
                <c:pt idx="0">
                  <c:v>Q.+LiTE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1'!$AV$2:$AV$72</c:f>
              <c:numCache>
                <c:formatCode>General</c:formatCode>
                <c:ptCount val="71"/>
                <c:pt idx="0">
                  <c:v>-30000</c:v>
                </c:pt>
                <c:pt idx="1">
                  <c:v>-29000</c:v>
                </c:pt>
                <c:pt idx="2">
                  <c:v>-28000</c:v>
                </c:pt>
                <c:pt idx="3">
                  <c:v>-27000</c:v>
                </c:pt>
                <c:pt idx="4">
                  <c:v>-26000</c:v>
                </c:pt>
                <c:pt idx="5">
                  <c:v>-25000</c:v>
                </c:pt>
                <c:pt idx="6">
                  <c:v>-24000</c:v>
                </c:pt>
                <c:pt idx="7">
                  <c:v>-23000</c:v>
                </c:pt>
                <c:pt idx="8">
                  <c:v>-22000</c:v>
                </c:pt>
                <c:pt idx="9">
                  <c:v>-21000</c:v>
                </c:pt>
                <c:pt idx="10">
                  <c:v>-20000</c:v>
                </c:pt>
                <c:pt idx="11">
                  <c:v>-19000</c:v>
                </c:pt>
                <c:pt idx="12">
                  <c:v>-18000</c:v>
                </c:pt>
                <c:pt idx="13">
                  <c:v>-17000</c:v>
                </c:pt>
                <c:pt idx="14">
                  <c:v>-16000</c:v>
                </c:pt>
                <c:pt idx="15">
                  <c:v>-15000</c:v>
                </c:pt>
                <c:pt idx="16">
                  <c:v>-14000</c:v>
                </c:pt>
                <c:pt idx="17">
                  <c:v>-13000</c:v>
                </c:pt>
                <c:pt idx="18">
                  <c:v>-12000</c:v>
                </c:pt>
                <c:pt idx="19">
                  <c:v>-11000</c:v>
                </c:pt>
                <c:pt idx="20">
                  <c:v>-10000</c:v>
                </c:pt>
                <c:pt idx="21">
                  <c:v>-9000</c:v>
                </c:pt>
                <c:pt idx="22">
                  <c:v>-8000</c:v>
                </c:pt>
                <c:pt idx="23">
                  <c:v>-7000</c:v>
                </c:pt>
                <c:pt idx="24">
                  <c:v>-6000</c:v>
                </c:pt>
                <c:pt idx="25">
                  <c:v>-5000</c:v>
                </c:pt>
                <c:pt idx="26">
                  <c:v>-4000</c:v>
                </c:pt>
                <c:pt idx="27">
                  <c:v>-3000</c:v>
                </c:pt>
                <c:pt idx="28">
                  <c:v>-2000</c:v>
                </c:pt>
                <c:pt idx="29">
                  <c:v>-1000</c:v>
                </c:pt>
                <c:pt idx="30">
                  <c:v>0</c:v>
                </c:pt>
                <c:pt idx="31">
                  <c:v>1000</c:v>
                </c:pt>
                <c:pt idx="32">
                  <c:v>2000</c:v>
                </c:pt>
                <c:pt idx="33">
                  <c:v>3000</c:v>
                </c:pt>
                <c:pt idx="34">
                  <c:v>4000</c:v>
                </c:pt>
                <c:pt idx="35">
                  <c:v>5000</c:v>
                </c:pt>
                <c:pt idx="36">
                  <c:v>6000</c:v>
                </c:pt>
                <c:pt idx="37">
                  <c:v>7000</c:v>
                </c:pt>
                <c:pt idx="38">
                  <c:v>8000</c:v>
                </c:pt>
                <c:pt idx="39">
                  <c:v>9000</c:v>
                </c:pt>
                <c:pt idx="40">
                  <c:v>10000</c:v>
                </c:pt>
                <c:pt idx="41">
                  <c:v>11000</c:v>
                </c:pt>
                <c:pt idx="42">
                  <c:v>12000</c:v>
                </c:pt>
                <c:pt idx="43">
                  <c:v>13000</c:v>
                </c:pt>
                <c:pt idx="44">
                  <c:v>14000</c:v>
                </c:pt>
                <c:pt idx="45">
                  <c:v>15000</c:v>
                </c:pt>
                <c:pt idx="46">
                  <c:v>16000</c:v>
                </c:pt>
                <c:pt idx="47">
                  <c:v>17000</c:v>
                </c:pt>
                <c:pt idx="48">
                  <c:v>18000</c:v>
                </c:pt>
                <c:pt idx="49">
                  <c:v>19000</c:v>
                </c:pt>
                <c:pt idx="50">
                  <c:v>20000</c:v>
                </c:pt>
                <c:pt idx="51">
                  <c:v>21000</c:v>
                </c:pt>
                <c:pt idx="52">
                  <c:v>22000</c:v>
                </c:pt>
                <c:pt idx="53">
                  <c:v>23000</c:v>
                </c:pt>
                <c:pt idx="54">
                  <c:v>24000</c:v>
                </c:pt>
                <c:pt idx="55">
                  <c:v>25000</c:v>
                </c:pt>
                <c:pt idx="56">
                  <c:v>26000</c:v>
                </c:pt>
                <c:pt idx="57">
                  <c:v>27000</c:v>
                </c:pt>
                <c:pt idx="58">
                  <c:v>28000</c:v>
                </c:pt>
                <c:pt idx="59">
                  <c:v>29000</c:v>
                </c:pt>
                <c:pt idx="60">
                  <c:v>30000</c:v>
                </c:pt>
                <c:pt idx="61">
                  <c:v>31000</c:v>
                </c:pt>
                <c:pt idx="62">
                  <c:v>32000</c:v>
                </c:pt>
                <c:pt idx="63">
                  <c:v>33000</c:v>
                </c:pt>
                <c:pt idx="64">
                  <c:v>34000</c:v>
                </c:pt>
                <c:pt idx="65">
                  <c:v>35000</c:v>
                </c:pt>
                <c:pt idx="66">
                  <c:v>36000</c:v>
                </c:pt>
                <c:pt idx="67">
                  <c:v>37000</c:v>
                </c:pt>
                <c:pt idx="68">
                  <c:v>38000</c:v>
                </c:pt>
                <c:pt idx="69">
                  <c:v>39000</c:v>
                </c:pt>
                <c:pt idx="70">
                  <c:v>40000</c:v>
                </c:pt>
              </c:numCache>
            </c:numRef>
          </c:xVal>
          <c:yVal>
            <c:numRef>
              <c:f>'Active 1'!$AW$2:$AW$72</c:f>
              <c:numCache>
                <c:formatCode>General</c:formatCode>
                <c:ptCount val="71"/>
                <c:pt idx="0">
                  <c:v>6.4370933004291087E-2</c:v>
                </c:pt>
                <c:pt idx="1">
                  <c:v>5.6748520578429038E-2</c:v>
                </c:pt>
                <c:pt idx="2">
                  <c:v>4.9635916996764028E-2</c:v>
                </c:pt>
                <c:pt idx="3">
                  <c:v>4.3197098520642338E-2</c:v>
                </c:pt>
                <c:pt idx="4">
                  <c:v>3.7753877641482608E-2</c:v>
                </c:pt>
                <c:pt idx="5">
                  <c:v>3.3832335948726887E-2</c:v>
                </c:pt>
                <c:pt idx="6">
                  <c:v>3.1655418732777885E-2</c:v>
                </c:pt>
                <c:pt idx="7">
                  <c:v>3.0348499081575612E-2</c:v>
                </c:pt>
                <c:pt idx="8">
                  <c:v>2.8830120525169887E-2</c:v>
                </c:pt>
                <c:pt idx="9">
                  <c:v>2.6836116481630277E-2</c:v>
                </c:pt>
                <c:pt idx="10">
                  <c:v>2.4511048173441248E-2</c:v>
                </c:pt>
                <c:pt idx="11">
                  <c:v>2.2008920319197534E-2</c:v>
                </c:pt>
                <c:pt idx="12">
                  <c:v>1.9433893460795992E-2</c:v>
                </c:pt>
                <c:pt idx="13">
                  <c:v>1.6857055260289248E-2</c:v>
                </c:pt>
                <c:pt idx="14">
                  <c:v>1.432912004455158E-2</c:v>
                </c:pt>
                <c:pt idx="15">
                  <c:v>1.188743578433336E-2</c:v>
                </c:pt>
                <c:pt idx="16">
                  <c:v>9.5602803126041188E-3</c:v>
                </c:pt>
                <c:pt idx="17">
                  <c:v>7.3693714160135131E-3</c:v>
                </c:pt>
                <c:pt idx="18">
                  <c:v>5.3313804217360351E-3</c:v>
                </c:pt>
                <c:pt idx="19">
                  <c:v>3.4592312309036592E-3</c:v>
                </c:pt>
                <c:pt idx="20">
                  <c:v>1.7635269475975227E-3</c:v>
                </c:pt>
                <c:pt idx="21">
                  <c:v>2.5393841178703372E-4</c:v>
                </c:pt>
                <c:pt idx="22">
                  <c:v>-1.0598531674150362E-3</c:v>
                </c:pt>
                <c:pt idx="23">
                  <c:v>-2.167976479064037E-3</c:v>
                </c:pt>
                <c:pt idx="24">
                  <c:v>-3.0609647559905698E-3</c:v>
                </c:pt>
                <c:pt idx="25">
                  <c:v>-3.7308033556660292E-3</c:v>
                </c:pt>
                <c:pt idx="26">
                  <c:v>-4.1719141932076084E-3</c:v>
                </c:pt>
                <c:pt idx="27">
                  <c:v>-4.3815867300273353E-3</c:v>
                </c:pt>
                <c:pt idx="28">
                  <c:v>-4.3595894759801621E-3</c:v>
                </c:pt>
                <c:pt idx="29">
                  <c:v>-4.1070181928413172E-3</c:v>
                </c:pt>
                <c:pt idx="30">
                  <c:v>-3.6247308010756004E-3</c:v>
                </c:pt>
                <c:pt idx="31">
                  <c:v>-2.9118809485050566E-3</c:v>
                </c:pt>
                <c:pt idx="32">
                  <c:v>-1.9650383115274055E-3</c:v>
                </c:pt>
                <c:pt idx="33">
                  <c:v>-7.7817708639177407E-4</c:v>
                </c:pt>
                <c:pt idx="34">
                  <c:v>6.5651455817315079E-4</c:v>
                </c:pt>
                <c:pt idx="35">
                  <c:v>2.3473906506774377E-3</c:v>
                </c:pt>
                <c:pt idx="36">
                  <c:v>4.3022696507085505E-3</c:v>
                </c:pt>
                <c:pt idx="37">
                  <c:v>6.5281010801475498E-3</c:v>
                </c:pt>
                <c:pt idx="38">
                  <c:v>9.0316731064899822E-3</c:v>
                </c:pt>
                <c:pt idx="39">
                  <c:v>1.1821227251368548E-2</c:v>
                </c:pt>
                <c:pt idx="40">
                  <c:v>1.4908525812884767E-2</c:v>
                </c:pt>
                <c:pt idx="41">
                  <c:v>1.8311049742068562E-2</c:v>
                </c:pt>
                <c:pt idx="42">
                  <c:v>2.2054805003160052E-2</c:v>
                </c:pt>
                <c:pt idx="43">
                  <c:v>2.6179449388396926E-2</c:v>
                </c:pt>
                <c:pt idx="44">
                  <c:v>3.0748646005250561E-2</c:v>
                </c:pt>
                <c:pt idx="45">
                  <c:v>3.5871472352301877E-2</c:v>
                </c:pt>
                <c:pt idx="46">
                  <c:v>4.1752734516212302E-2</c:v>
                </c:pt>
                <c:pt idx="47">
                  <c:v>4.8789765694066144E-2</c:v>
                </c:pt>
                <c:pt idx="48">
                  <c:v>5.7508835288720445E-2</c:v>
                </c:pt>
                <c:pt idx="49">
                  <c:v>6.780190177053412E-2</c:v>
                </c:pt>
                <c:pt idx="50">
                  <c:v>7.8540038886220701E-2</c:v>
                </c:pt>
                <c:pt idx="51">
                  <c:v>8.8890805577479207E-2</c:v>
                </c:pt>
                <c:pt idx="52">
                  <c:v>9.8798903025099777E-2</c:v>
                </c:pt>
                <c:pt idx="53">
                  <c:v>0.10843324074539602</c:v>
                </c:pt>
                <c:pt idx="54">
                  <c:v>0.1179302962682688</c:v>
                </c:pt>
                <c:pt idx="55">
                  <c:v>0.12738117835793</c:v>
                </c:pt>
                <c:pt idx="56">
                  <c:v>0.13684910746595397</c:v>
                </c:pt>
                <c:pt idx="57">
                  <c:v>0.14637969852119392</c:v>
                </c:pt>
                <c:pt idx="58">
                  <c:v>0.15600688080956027</c:v>
                </c:pt>
                <c:pt idx="59">
                  <c:v>0.16575652001789165</c:v>
                </c:pt>
                <c:pt idx="60">
                  <c:v>0.17564849659466164</c:v>
                </c:pt>
                <c:pt idx="61">
                  <c:v>0.18569807541693298</c:v>
                </c:pt>
                <c:pt idx="62">
                  <c:v>0.19591723762631441</c:v>
                </c:pt>
                <c:pt idx="63">
                  <c:v>0.20631613217273009</c:v>
                </c:pt>
                <c:pt idx="64">
                  <c:v>0.21690436200920263</c:v>
                </c:pt>
                <c:pt idx="65">
                  <c:v>0.22769169373915876</c:v>
                </c:pt>
                <c:pt idx="66">
                  <c:v>0.23868796110793153</c:v>
                </c:pt>
                <c:pt idx="67">
                  <c:v>0.24990226887112379</c:v>
                </c:pt>
                <c:pt idx="68">
                  <c:v>0.26134190538138252</c:v>
                </c:pt>
                <c:pt idx="69">
                  <c:v>0.27301149688951132</c:v>
                </c:pt>
                <c:pt idx="70">
                  <c:v>0.28491283694351138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F189-4DDC-BF1A-DC74B2FF48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13267520"/>
        <c:axId val="1"/>
      </c:scatterChart>
      <c:valAx>
        <c:axId val="513267520"/>
        <c:scaling>
          <c:orientation val="minMax"/>
          <c:max val="40000"/>
          <c:min val="-30000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0.3"/>
          <c:min val="-0.0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13267520"/>
        <c:crossesAt val="0"/>
        <c:crossBetween val="midCat"/>
      </c:valAx>
      <c:spPr>
        <a:noFill/>
        <a:ln w="25400">
          <a:solidFill>
            <a:srgbClr val="000000"/>
          </a:solidFill>
          <a:prstDash val="solid"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Fig. 8c.  V839 Oph - LiTE residuals</a:t>
            </a:r>
          </a:p>
        </c:rich>
      </c:tx>
      <c:layout>
        <c:manualLayout>
          <c:xMode val="edge"/>
          <c:yMode val="edge"/>
          <c:x val="0.35287392524210331"/>
          <c:y val="1.927194860813704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7471328878557021E-2"/>
          <c:y val="0.14346895074946467"/>
          <c:w val="0.91379412916905667"/>
          <c:h val="0.78158458244111351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1'!$AA$20</c:f>
              <c:strCache>
                <c:ptCount val="1"/>
                <c:pt idx="0">
                  <c:v>LiTE Resid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1'!$F$21:$F$479</c:f>
              <c:numCache>
                <c:formatCode>General</c:formatCode>
                <c:ptCount val="459"/>
                <c:pt idx="0">
                  <c:v>-21664.5</c:v>
                </c:pt>
                <c:pt idx="1">
                  <c:v>-9992</c:v>
                </c:pt>
                <c:pt idx="2">
                  <c:v>-9080</c:v>
                </c:pt>
                <c:pt idx="3">
                  <c:v>-9077.5</c:v>
                </c:pt>
                <c:pt idx="4">
                  <c:v>-7392.5</c:v>
                </c:pt>
                <c:pt idx="5">
                  <c:v>-4555</c:v>
                </c:pt>
                <c:pt idx="6">
                  <c:v>-2775</c:v>
                </c:pt>
                <c:pt idx="7">
                  <c:v>-254</c:v>
                </c:pt>
                <c:pt idx="8">
                  <c:v>-232</c:v>
                </c:pt>
                <c:pt idx="9">
                  <c:v>-229.5</c:v>
                </c:pt>
                <c:pt idx="10">
                  <c:v>-66</c:v>
                </c:pt>
                <c:pt idx="11">
                  <c:v>0</c:v>
                </c:pt>
                <c:pt idx="12">
                  <c:v>692</c:v>
                </c:pt>
                <c:pt idx="13">
                  <c:v>746</c:v>
                </c:pt>
                <c:pt idx="14">
                  <c:v>4384</c:v>
                </c:pt>
                <c:pt idx="15">
                  <c:v>4408.5</c:v>
                </c:pt>
                <c:pt idx="16">
                  <c:v>4447.5</c:v>
                </c:pt>
                <c:pt idx="17">
                  <c:v>4460</c:v>
                </c:pt>
                <c:pt idx="18">
                  <c:v>4467</c:v>
                </c:pt>
                <c:pt idx="19">
                  <c:v>5310.5</c:v>
                </c:pt>
                <c:pt idx="20">
                  <c:v>5313</c:v>
                </c:pt>
                <c:pt idx="21">
                  <c:v>5342.5</c:v>
                </c:pt>
                <c:pt idx="22">
                  <c:v>6215.5</c:v>
                </c:pt>
                <c:pt idx="23">
                  <c:v>7142</c:v>
                </c:pt>
                <c:pt idx="24">
                  <c:v>7144.5</c:v>
                </c:pt>
                <c:pt idx="25">
                  <c:v>7993</c:v>
                </c:pt>
                <c:pt idx="26">
                  <c:v>8071</c:v>
                </c:pt>
                <c:pt idx="27">
                  <c:v>8088</c:v>
                </c:pt>
                <c:pt idx="28">
                  <c:v>8110</c:v>
                </c:pt>
                <c:pt idx="29">
                  <c:v>8829</c:v>
                </c:pt>
                <c:pt idx="30">
                  <c:v>9873</c:v>
                </c:pt>
                <c:pt idx="31">
                  <c:v>10677.5</c:v>
                </c:pt>
                <c:pt idx="32">
                  <c:v>11391.5</c:v>
                </c:pt>
                <c:pt idx="33">
                  <c:v>11411</c:v>
                </c:pt>
                <c:pt idx="34">
                  <c:v>11628.5</c:v>
                </c:pt>
                <c:pt idx="35">
                  <c:v>12494</c:v>
                </c:pt>
                <c:pt idx="36">
                  <c:v>12545</c:v>
                </c:pt>
                <c:pt idx="37">
                  <c:v>12547.5</c:v>
                </c:pt>
                <c:pt idx="38">
                  <c:v>12550</c:v>
                </c:pt>
                <c:pt idx="39">
                  <c:v>13408.5</c:v>
                </c:pt>
                <c:pt idx="40">
                  <c:v>13411</c:v>
                </c:pt>
                <c:pt idx="41">
                  <c:v>13924.5</c:v>
                </c:pt>
                <c:pt idx="42">
                  <c:v>14103</c:v>
                </c:pt>
                <c:pt idx="43">
                  <c:v>14103</c:v>
                </c:pt>
                <c:pt idx="44">
                  <c:v>14105.5</c:v>
                </c:pt>
                <c:pt idx="45">
                  <c:v>14106</c:v>
                </c:pt>
                <c:pt idx="46">
                  <c:v>14108</c:v>
                </c:pt>
                <c:pt idx="47">
                  <c:v>14125.5</c:v>
                </c:pt>
                <c:pt idx="48">
                  <c:v>14132.5</c:v>
                </c:pt>
                <c:pt idx="49">
                  <c:v>14134.5</c:v>
                </c:pt>
                <c:pt idx="50">
                  <c:v>14137</c:v>
                </c:pt>
                <c:pt idx="51">
                  <c:v>14139.5</c:v>
                </c:pt>
                <c:pt idx="52">
                  <c:v>14144.5</c:v>
                </c:pt>
                <c:pt idx="53">
                  <c:v>14145</c:v>
                </c:pt>
                <c:pt idx="54">
                  <c:v>14155</c:v>
                </c:pt>
                <c:pt idx="55">
                  <c:v>14177</c:v>
                </c:pt>
                <c:pt idx="56">
                  <c:v>14193.5</c:v>
                </c:pt>
                <c:pt idx="57">
                  <c:v>14208</c:v>
                </c:pt>
                <c:pt idx="58">
                  <c:v>14213</c:v>
                </c:pt>
                <c:pt idx="59">
                  <c:v>14230</c:v>
                </c:pt>
                <c:pt idx="60">
                  <c:v>14230</c:v>
                </c:pt>
                <c:pt idx="61">
                  <c:v>14233</c:v>
                </c:pt>
                <c:pt idx="62">
                  <c:v>14235</c:v>
                </c:pt>
                <c:pt idx="63">
                  <c:v>14235</c:v>
                </c:pt>
                <c:pt idx="64">
                  <c:v>14240</c:v>
                </c:pt>
                <c:pt idx="65">
                  <c:v>14274</c:v>
                </c:pt>
                <c:pt idx="66">
                  <c:v>14291</c:v>
                </c:pt>
                <c:pt idx="67">
                  <c:v>14291</c:v>
                </c:pt>
                <c:pt idx="68">
                  <c:v>14291</c:v>
                </c:pt>
                <c:pt idx="69">
                  <c:v>14291</c:v>
                </c:pt>
                <c:pt idx="70">
                  <c:v>14291</c:v>
                </c:pt>
                <c:pt idx="71">
                  <c:v>14291</c:v>
                </c:pt>
                <c:pt idx="72">
                  <c:v>14291</c:v>
                </c:pt>
                <c:pt idx="73">
                  <c:v>14291</c:v>
                </c:pt>
                <c:pt idx="74">
                  <c:v>15073.5</c:v>
                </c:pt>
                <c:pt idx="75">
                  <c:v>15078.5</c:v>
                </c:pt>
                <c:pt idx="76">
                  <c:v>15098</c:v>
                </c:pt>
                <c:pt idx="77">
                  <c:v>15098</c:v>
                </c:pt>
                <c:pt idx="78">
                  <c:v>15147</c:v>
                </c:pt>
                <c:pt idx="79">
                  <c:v>15186</c:v>
                </c:pt>
                <c:pt idx="80">
                  <c:v>15205.5</c:v>
                </c:pt>
                <c:pt idx="81">
                  <c:v>15230</c:v>
                </c:pt>
                <c:pt idx="82">
                  <c:v>15247</c:v>
                </c:pt>
                <c:pt idx="83">
                  <c:v>15914.5</c:v>
                </c:pt>
                <c:pt idx="84">
                  <c:v>15917</c:v>
                </c:pt>
                <c:pt idx="85">
                  <c:v>15921.5</c:v>
                </c:pt>
                <c:pt idx="86">
                  <c:v>15922</c:v>
                </c:pt>
                <c:pt idx="87">
                  <c:v>15932</c:v>
                </c:pt>
                <c:pt idx="88">
                  <c:v>16012.5</c:v>
                </c:pt>
                <c:pt idx="89">
                  <c:v>16012.5</c:v>
                </c:pt>
                <c:pt idx="90">
                  <c:v>16012.5</c:v>
                </c:pt>
                <c:pt idx="91">
                  <c:v>16025</c:v>
                </c:pt>
                <c:pt idx="92">
                  <c:v>16027.5</c:v>
                </c:pt>
                <c:pt idx="93">
                  <c:v>16034.5</c:v>
                </c:pt>
                <c:pt idx="94">
                  <c:v>16034.5</c:v>
                </c:pt>
                <c:pt idx="95">
                  <c:v>16034.5</c:v>
                </c:pt>
                <c:pt idx="96">
                  <c:v>16034.5</c:v>
                </c:pt>
                <c:pt idx="97">
                  <c:v>16034.5</c:v>
                </c:pt>
                <c:pt idx="98">
                  <c:v>16171</c:v>
                </c:pt>
                <c:pt idx="99">
                  <c:v>16729</c:v>
                </c:pt>
                <c:pt idx="100">
                  <c:v>17638.5</c:v>
                </c:pt>
                <c:pt idx="101">
                  <c:v>17658</c:v>
                </c:pt>
                <c:pt idx="102">
                  <c:v>17738.5</c:v>
                </c:pt>
                <c:pt idx="103">
                  <c:v>17738.5</c:v>
                </c:pt>
                <c:pt idx="104">
                  <c:v>17772.5</c:v>
                </c:pt>
                <c:pt idx="105">
                  <c:v>17772.5</c:v>
                </c:pt>
                <c:pt idx="106">
                  <c:v>17790</c:v>
                </c:pt>
                <c:pt idx="107">
                  <c:v>17814</c:v>
                </c:pt>
                <c:pt idx="108">
                  <c:v>17814</c:v>
                </c:pt>
                <c:pt idx="109">
                  <c:v>17819</c:v>
                </c:pt>
                <c:pt idx="110">
                  <c:v>17873</c:v>
                </c:pt>
                <c:pt idx="111">
                  <c:v>17880.5</c:v>
                </c:pt>
                <c:pt idx="112">
                  <c:v>17895</c:v>
                </c:pt>
                <c:pt idx="113">
                  <c:v>17914.5</c:v>
                </c:pt>
                <c:pt idx="114">
                  <c:v>18009.5</c:v>
                </c:pt>
                <c:pt idx="115">
                  <c:v>18628.5</c:v>
                </c:pt>
                <c:pt idx="116">
                  <c:v>18628.5</c:v>
                </c:pt>
                <c:pt idx="117">
                  <c:v>18628.5</c:v>
                </c:pt>
                <c:pt idx="118">
                  <c:v>18633.5</c:v>
                </c:pt>
                <c:pt idx="119">
                  <c:v>18633.5</c:v>
                </c:pt>
                <c:pt idx="120">
                  <c:v>18633.5</c:v>
                </c:pt>
                <c:pt idx="121">
                  <c:v>18640.5</c:v>
                </c:pt>
                <c:pt idx="122">
                  <c:v>18640.5</c:v>
                </c:pt>
                <c:pt idx="123">
                  <c:v>18643</c:v>
                </c:pt>
                <c:pt idx="124">
                  <c:v>18643</c:v>
                </c:pt>
                <c:pt idx="125">
                  <c:v>18680</c:v>
                </c:pt>
                <c:pt idx="126">
                  <c:v>18682</c:v>
                </c:pt>
                <c:pt idx="127">
                  <c:v>18682</c:v>
                </c:pt>
                <c:pt idx="128">
                  <c:v>18684.5</c:v>
                </c:pt>
                <c:pt idx="129">
                  <c:v>18684.5</c:v>
                </c:pt>
                <c:pt idx="130">
                  <c:v>18687</c:v>
                </c:pt>
                <c:pt idx="131">
                  <c:v>18687</c:v>
                </c:pt>
                <c:pt idx="132">
                  <c:v>18689.5</c:v>
                </c:pt>
                <c:pt idx="133">
                  <c:v>18689.5</c:v>
                </c:pt>
                <c:pt idx="134">
                  <c:v>18697</c:v>
                </c:pt>
                <c:pt idx="135">
                  <c:v>18729</c:v>
                </c:pt>
                <c:pt idx="136">
                  <c:v>18758</c:v>
                </c:pt>
                <c:pt idx="137">
                  <c:v>18758</c:v>
                </c:pt>
                <c:pt idx="138">
                  <c:v>18758</c:v>
                </c:pt>
                <c:pt idx="139">
                  <c:v>18758</c:v>
                </c:pt>
                <c:pt idx="140">
                  <c:v>18758</c:v>
                </c:pt>
                <c:pt idx="141">
                  <c:v>18763</c:v>
                </c:pt>
                <c:pt idx="142">
                  <c:v>18763</c:v>
                </c:pt>
                <c:pt idx="143">
                  <c:v>18780</c:v>
                </c:pt>
                <c:pt idx="144">
                  <c:v>19350</c:v>
                </c:pt>
                <c:pt idx="145">
                  <c:v>19350</c:v>
                </c:pt>
                <c:pt idx="146">
                  <c:v>19538</c:v>
                </c:pt>
                <c:pt idx="147">
                  <c:v>19538</c:v>
                </c:pt>
                <c:pt idx="148">
                  <c:v>19540.5</c:v>
                </c:pt>
                <c:pt idx="149">
                  <c:v>19540.5</c:v>
                </c:pt>
                <c:pt idx="150">
                  <c:v>19577</c:v>
                </c:pt>
                <c:pt idx="151">
                  <c:v>19577</c:v>
                </c:pt>
                <c:pt idx="152">
                  <c:v>19579.5</c:v>
                </c:pt>
                <c:pt idx="153">
                  <c:v>19579.5</c:v>
                </c:pt>
                <c:pt idx="154">
                  <c:v>19606.5</c:v>
                </c:pt>
                <c:pt idx="155">
                  <c:v>19623.5</c:v>
                </c:pt>
                <c:pt idx="156">
                  <c:v>19628.5</c:v>
                </c:pt>
                <c:pt idx="157">
                  <c:v>19628.5</c:v>
                </c:pt>
                <c:pt idx="158">
                  <c:v>19631</c:v>
                </c:pt>
                <c:pt idx="159">
                  <c:v>19638</c:v>
                </c:pt>
                <c:pt idx="160">
                  <c:v>19638</c:v>
                </c:pt>
                <c:pt idx="161">
                  <c:v>19687</c:v>
                </c:pt>
                <c:pt idx="162">
                  <c:v>19687</c:v>
                </c:pt>
                <c:pt idx="163">
                  <c:v>20367</c:v>
                </c:pt>
                <c:pt idx="164">
                  <c:v>20367</c:v>
                </c:pt>
                <c:pt idx="165">
                  <c:v>20433</c:v>
                </c:pt>
                <c:pt idx="166">
                  <c:v>20433</c:v>
                </c:pt>
                <c:pt idx="167">
                  <c:v>20491.5</c:v>
                </c:pt>
                <c:pt idx="168">
                  <c:v>20491.5</c:v>
                </c:pt>
                <c:pt idx="169">
                  <c:v>20491.5</c:v>
                </c:pt>
                <c:pt idx="170">
                  <c:v>20499</c:v>
                </c:pt>
                <c:pt idx="171">
                  <c:v>20506</c:v>
                </c:pt>
                <c:pt idx="172">
                  <c:v>20506</c:v>
                </c:pt>
                <c:pt idx="173">
                  <c:v>20506</c:v>
                </c:pt>
                <c:pt idx="174">
                  <c:v>21278.5</c:v>
                </c:pt>
                <c:pt idx="175">
                  <c:v>21278.5</c:v>
                </c:pt>
                <c:pt idx="176">
                  <c:v>21278.5</c:v>
                </c:pt>
                <c:pt idx="177">
                  <c:v>21279</c:v>
                </c:pt>
                <c:pt idx="178">
                  <c:v>21279</c:v>
                </c:pt>
                <c:pt idx="179">
                  <c:v>21279</c:v>
                </c:pt>
                <c:pt idx="180">
                  <c:v>21323</c:v>
                </c:pt>
                <c:pt idx="181">
                  <c:v>21323</c:v>
                </c:pt>
                <c:pt idx="182">
                  <c:v>21381.5</c:v>
                </c:pt>
                <c:pt idx="183">
                  <c:v>21425.5</c:v>
                </c:pt>
                <c:pt idx="184">
                  <c:v>21428</c:v>
                </c:pt>
                <c:pt idx="185">
                  <c:v>21431</c:v>
                </c:pt>
                <c:pt idx="186">
                  <c:v>22098</c:v>
                </c:pt>
                <c:pt idx="187">
                  <c:v>22168.5</c:v>
                </c:pt>
                <c:pt idx="188">
                  <c:v>22168.5</c:v>
                </c:pt>
                <c:pt idx="189">
                  <c:v>22168.5</c:v>
                </c:pt>
                <c:pt idx="190">
                  <c:v>22186</c:v>
                </c:pt>
                <c:pt idx="191">
                  <c:v>22186</c:v>
                </c:pt>
                <c:pt idx="192">
                  <c:v>22186</c:v>
                </c:pt>
                <c:pt idx="193">
                  <c:v>22220</c:v>
                </c:pt>
                <c:pt idx="194">
                  <c:v>22220</c:v>
                </c:pt>
                <c:pt idx="195">
                  <c:v>22220</c:v>
                </c:pt>
                <c:pt idx="196">
                  <c:v>22220</c:v>
                </c:pt>
                <c:pt idx="197">
                  <c:v>22222.5</c:v>
                </c:pt>
                <c:pt idx="198">
                  <c:v>22227.5</c:v>
                </c:pt>
                <c:pt idx="199">
                  <c:v>22237.5</c:v>
                </c:pt>
                <c:pt idx="200">
                  <c:v>22242</c:v>
                </c:pt>
                <c:pt idx="201">
                  <c:v>22247</c:v>
                </c:pt>
                <c:pt idx="202">
                  <c:v>22249.5</c:v>
                </c:pt>
                <c:pt idx="203">
                  <c:v>22252</c:v>
                </c:pt>
                <c:pt idx="204">
                  <c:v>22254.5</c:v>
                </c:pt>
                <c:pt idx="205">
                  <c:v>22269</c:v>
                </c:pt>
                <c:pt idx="206">
                  <c:v>22269</c:v>
                </c:pt>
                <c:pt idx="207">
                  <c:v>22274</c:v>
                </c:pt>
                <c:pt idx="208">
                  <c:v>22276.5</c:v>
                </c:pt>
                <c:pt idx="209">
                  <c:v>22283.5</c:v>
                </c:pt>
                <c:pt idx="210">
                  <c:v>22286</c:v>
                </c:pt>
                <c:pt idx="211">
                  <c:v>22288.5</c:v>
                </c:pt>
                <c:pt idx="212">
                  <c:v>22291</c:v>
                </c:pt>
                <c:pt idx="213">
                  <c:v>22296</c:v>
                </c:pt>
                <c:pt idx="214">
                  <c:v>22298.5</c:v>
                </c:pt>
                <c:pt idx="215">
                  <c:v>22301</c:v>
                </c:pt>
                <c:pt idx="216">
                  <c:v>22313</c:v>
                </c:pt>
                <c:pt idx="217">
                  <c:v>22318</c:v>
                </c:pt>
                <c:pt idx="218">
                  <c:v>22327.5</c:v>
                </c:pt>
                <c:pt idx="219">
                  <c:v>22330</c:v>
                </c:pt>
                <c:pt idx="220">
                  <c:v>22344.5</c:v>
                </c:pt>
                <c:pt idx="221">
                  <c:v>22352</c:v>
                </c:pt>
                <c:pt idx="222">
                  <c:v>22352</c:v>
                </c:pt>
                <c:pt idx="223">
                  <c:v>22354.5</c:v>
                </c:pt>
                <c:pt idx="224">
                  <c:v>22357</c:v>
                </c:pt>
                <c:pt idx="225">
                  <c:v>22362</c:v>
                </c:pt>
                <c:pt idx="226">
                  <c:v>22366.5</c:v>
                </c:pt>
                <c:pt idx="227">
                  <c:v>22366.5</c:v>
                </c:pt>
                <c:pt idx="228">
                  <c:v>22371.5</c:v>
                </c:pt>
                <c:pt idx="229">
                  <c:v>22374</c:v>
                </c:pt>
                <c:pt idx="230">
                  <c:v>22376.5</c:v>
                </c:pt>
                <c:pt idx="231">
                  <c:v>22388.5</c:v>
                </c:pt>
                <c:pt idx="232">
                  <c:v>22405.5</c:v>
                </c:pt>
                <c:pt idx="233">
                  <c:v>22432.5</c:v>
                </c:pt>
                <c:pt idx="234">
                  <c:v>22437.5</c:v>
                </c:pt>
                <c:pt idx="235">
                  <c:v>22471.5</c:v>
                </c:pt>
                <c:pt idx="236">
                  <c:v>22824.5</c:v>
                </c:pt>
                <c:pt idx="237">
                  <c:v>22939</c:v>
                </c:pt>
                <c:pt idx="238">
                  <c:v>22963.5</c:v>
                </c:pt>
                <c:pt idx="239">
                  <c:v>22968.5</c:v>
                </c:pt>
                <c:pt idx="240">
                  <c:v>22971</c:v>
                </c:pt>
                <c:pt idx="241">
                  <c:v>22995.5</c:v>
                </c:pt>
                <c:pt idx="242">
                  <c:v>23027</c:v>
                </c:pt>
                <c:pt idx="243">
                  <c:v>23041.5</c:v>
                </c:pt>
                <c:pt idx="244">
                  <c:v>23083.5</c:v>
                </c:pt>
                <c:pt idx="245">
                  <c:v>23098</c:v>
                </c:pt>
                <c:pt idx="246">
                  <c:v>23100.5</c:v>
                </c:pt>
                <c:pt idx="247">
                  <c:v>23103</c:v>
                </c:pt>
                <c:pt idx="248">
                  <c:v>23105</c:v>
                </c:pt>
                <c:pt idx="249">
                  <c:v>23105.5</c:v>
                </c:pt>
                <c:pt idx="250">
                  <c:v>23107.5</c:v>
                </c:pt>
                <c:pt idx="251">
                  <c:v>23110</c:v>
                </c:pt>
                <c:pt idx="252">
                  <c:v>23125</c:v>
                </c:pt>
                <c:pt idx="253">
                  <c:v>23127.5</c:v>
                </c:pt>
                <c:pt idx="254">
                  <c:v>23132</c:v>
                </c:pt>
                <c:pt idx="255">
                  <c:v>23139.5</c:v>
                </c:pt>
                <c:pt idx="256">
                  <c:v>23147</c:v>
                </c:pt>
                <c:pt idx="257">
                  <c:v>23154</c:v>
                </c:pt>
                <c:pt idx="258">
                  <c:v>23156.5</c:v>
                </c:pt>
                <c:pt idx="259">
                  <c:v>23159</c:v>
                </c:pt>
                <c:pt idx="260">
                  <c:v>23166.5</c:v>
                </c:pt>
                <c:pt idx="261">
                  <c:v>23169</c:v>
                </c:pt>
                <c:pt idx="262">
                  <c:v>23171</c:v>
                </c:pt>
                <c:pt idx="263">
                  <c:v>23171.5</c:v>
                </c:pt>
                <c:pt idx="264">
                  <c:v>23178.5</c:v>
                </c:pt>
                <c:pt idx="265">
                  <c:v>23178.5</c:v>
                </c:pt>
                <c:pt idx="266">
                  <c:v>23181</c:v>
                </c:pt>
                <c:pt idx="267">
                  <c:v>23181</c:v>
                </c:pt>
                <c:pt idx="268">
                  <c:v>23181</c:v>
                </c:pt>
                <c:pt idx="269">
                  <c:v>23181</c:v>
                </c:pt>
                <c:pt idx="270">
                  <c:v>23181</c:v>
                </c:pt>
                <c:pt idx="271">
                  <c:v>23188.5</c:v>
                </c:pt>
                <c:pt idx="272">
                  <c:v>23193</c:v>
                </c:pt>
                <c:pt idx="273">
                  <c:v>23195.5</c:v>
                </c:pt>
                <c:pt idx="274">
                  <c:v>23198</c:v>
                </c:pt>
                <c:pt idx="275">
                  <c:v>23205.5</c:v>
                </c:pt>
                <c:pt idx="276">
                  <c:v>23210.5</c:v>
                </c:pt>
                <c:pt idx="277">
                  <c:v>23213</c:v>
                </c:pt>
                <c:pt idx="278">
                  <c:v>23227.5</c:v>
                </c:pt>
                <c:pt idx="279">
                  <c:v>23242</c:v>
                </c:pt>
                <c:pt idx="280">
                  <c:v>23261.5</c:v>
                </c:pt>
                <c:pt idx="281">
                  <c:v>23298</c:v>
                </c:pt>
                <c:pt idx="282">
                  <c:v>23300.5</c:v>
                </c:pt>
                <c:pt idx="283">
                  <c:v>23327.5</c:v>
                </c:pt>
                <c:pt idx="284">
                  <c:v>23330</c:v>
                </c:pt>
                <c:pt idx="285">
                  <c:v>23342</c:v>
                </c:pt>
                <c:pt idx="286">
                  <c:v>23342</c:v>
                </c:pt>
                <c:pt idx="287">
                  <c:v>23359</c:v>
                </c:pt>
                <c:pt idx="288">
                  <c:v>23386</c:v>
                </c:pt>
                <c:pt idx="289">
                  <c:v>23386</c:v>
                </c:pt>
                <c:pt idx="290">
                  <c:v>23795</c:v>
                </c:pt>
                <c:pt idx="291">
                  <c:v>23797.5</c:v>
                </c:pt>
                <c:pt idx="292">
                  <c:v>23817</c:v>
                </c:pt>
                <c:pt idx="293">
                  <c:v>23822</c:v>
                </c:pt>
                <c:pt idx="294">
                  <c:v>23831.5</c:v>
                </c:pt>
                <c:pt idx="295">
                  <c:v>23836.5</c:v>
                </c:pt>
                <c:pt idx="296">
                  <c:v>23933</c:v>
                </c:pt>
                <c:pt idx="297">
                  <c:v>23946.5</c:v>
                </c:pt>
                <c:pt idx="298">
                  <c:v>23949</c:v>
                </c:pt>
                <c:pt idx="299">
                  <c:v>23951</c:v>
                </c:pt>
                <c:pt idx="300">
                  <c:v>23953.5</c:v>
                </c:pt>
                <c:pt idx="301">
                  <c:v>23956</c:v>
                </c:pt>
                <c:pt idx="302">
                  <c:v>23961</c:v>
                </c:pt>
                <c:pt idx="303">
                  <c:v>23963.5</c:v>
                </c:pt>
                <c:pt idx="304">
                  <c:v>24041.5</c:v>
                </c:pt>
                <c:pt idx="305">
                  <c:v>24041.5</c:v>
                </c:pt>
                <c:pt idx="306">
                  <c:v>24041.5</c:v>
                </c:pt>
                <c:pt idx="307">
                  <c:v>24041.5</c:v>
                </c:pt>
                <c:pt idx="308">
                  <c:v>24044</c:v>
                </c:pt>
                <c:pt idx="309">
                  <c:v>24044</c:v>
                </c:pt>
                <c:pt idx="310">
                  <c:v>24044</c:v>
                </c:pt>
                <c:pt idx="311">
                  <c:v>24044</c:v>
                </c:pt>
                <c:pt idx="312">
                  <c:v>24044</c:v>
                </c:pt>
                <c:pt idx="313">
                  <c:v>24049</c:v>
                </c:pt>
                <c:pt idx="314">
                  <c:v>24912</c:v>
                </c:pt>
                <c:pt idx="315">
                  <c:v>25709</c:v>
                </c:pt>
                <c:pt idx="316">
                  <c:v>25709</c:v>
                </c:pt>
                <c:pt idx="317">
                  <c:v>25763</c:v>
                </c:pt>
                <c:pt idx="318">
                  <c:v>25904.5</c:v>
                </c:pt>
                <c:pt idx="319">
                  <c:v>26753</c:v>
                </c:pt>
                <c:pt idx="320">
                  <c:v>27408.5</c:v>
                </c:pt>
                <c:pt idx="321">
                  <c:v>27621</c:v>
                </c:pt>
                <c:pt idx="322">
                  <c:v>27713.5</c:v>
                </c:pt>
                <c:pt idx="323">
                  <c:v>27723.5</c:v>
                </c:pt>
                <c:pt idx="324">
                  <c:v>28376.5</c:v>
                </c:pt>
                <c:pt idx="325">
                  <c:v>28467</c:v>
                </c:pt>
                <c:pt idx="326">
                  <c:v>28467</c:v>
                </c:pt>
                <c:pt idx="327">
                  <c:v>28467</c:v>
                </c:pt>
                <c:pt idx="328">
                  <c:v>28471</c:v>
                </c:pt>
                <c:pt idx="329">
                  <c:v>28594</c:v>
                </c:pt>
                <c:pt idx="330">
                  <c:v>28611</c:v>
                </c:pt>
                <c:pt idx="331">
                  <c:v>29313</c:v>
                </c:pt>
                <c:pt idx="332">
                  <c:v>29330</c:v>
                </c:pt>
                <c:pt idx="333">
                  <c:v>29354.5</c:v>
                </c:pt>
                <c:pt idx="334">
                  <c:v>29442.5</c:v>
                </c:pt>
                <c:pt idx="335">
                  <c:v>29442.5</c:v>
                </c:pt>
                <c:pt idx="336">
                  <c:v>29447.5</c:v>
                </c:pt>
                <c:pt idx="337">
                  <c:v>29487</c:v>
                </c:pt>
                <c:pt idx="338">
                  <c:v>30129.5</c:v>
                </c:pt>
                <c:pt idx="339">
                  <c:v>30232</c:v>
                </c:pt>
                <c:pt idx="340">
                  <c:v>30237</c:v>
                </c:pt>
                <c:pt idx="341">
                  <c:v>30239</c:v>
                </c:pt>
                <c:pt idx="342">
                  <c:v>30351</c:v>
                </c:pt>
                <c:pt idx="343">
                  <c:v>30915.5</c:v>
                </c:pt>
                <c:pt idx="344">
                  <c:v>31063.5</c:v>
                </c:pt>
                <c:pt idx="345">
                  <c:v>31066</c:v>
                </c:pt>
                <c:pt idx="346">
                  <c:v>31085.5</c:v>
                </c:pt>
                <c:pt idx="347">
                  <c:v>31095.5</c:v>
                </c:pt>
                <c:pt idx="348">
                  <c:v>31100.5</c:v>
                </c:pt>
                <c:pt idx="349">
                  <c:v>31161.5</c:v>
                </c:pt>
                <c:pt idx="350">
                  <c:v>31163.5</c:v>
                </c:pt>
                <c:pt idx="351">
                  <c:v>31164</c:v>
                </c:pt>
                <c:pt idx="352">
                  <c:v>31166</c:v>
                </c:pt>
                <c:pt idx="353">
                  <c:v>31166.5</c:v>
                </c:pt>
                <c:pt idx="354">
                  <c:v>31195.5</c:v>
                </c:pt>
                <c:pt idx="355">
                  <c:v>31234.5</c:v>
                </c:pt>
                <c:pt idx="356">
                  <c:v>31264</c:v>
                </c:pt>
                <c:pt idx="357">
                  <c:v>31738</c:v>
                </c:pt>
                <c:pt idx="358">
                  <c:v>31755</c:v>
                </c:pt>
                <c:pt idx="359">
                  <c:v>31782</c:v>
                </c:pt>
                <c:pt idx="360">
                  <c:v>31837</c:v>
                </c:pt>
                <c:pt idx="361">
                  <c:v>31906.5</c:v>
                </c:pt>
                <c:pt idx="362">
                  <c:v>31941.5</c:v>
                </c:pt>
                <c:pt idx="363">
                  <c:v>31961</c:v>
                </c:pt>
                <c:pt idx="364">
                  <c:v>31992.5</c:v>
                </c:pt>
                <c:pt idx="365">
                  <c:v>32005</c:v>
                </c:pt>
                <c:pt idx="366">
                  <c:v>32005.5</c:v>
                </c:pt>
                <c:pt idx="367">
                  <c:v>32008</c:v>
                </c:pt>
                <c:pt idx="368">
                  <c:v>32080.5</c:v>
                </c:pt>
                <c:pt idx="369">
                  <c:v>33021</c:v>
                </c:pt>
                <c:pt idx="370">
                  <c:v>33034</c:v>
                </c:pt>
                <c:pt idx="371">
                  <c:v>33092.5</c:v>
                </c:pt>
                <c:pt idx="372">
                  <c:v>33191</c:v>
                </c:pt>
                <c:pt idx="373">
                  <c:v>33705</c:v>
                </c:pt>
                <c:pt idx="374">
                  <c:v>33744</c:v>
                </c:pt>
                <c:pt idx="375">
                  <c:v>33775</c:v>
                </c:pt>
                <c:pt idx="376">
                  <c:v>33777.5</c:v>
                </c:pt>
                <c:pt idx="377">
                  <c:v>33789.5</c:v>
                </c:pt>
                <c:pt idx="378">
                  <c:v>33792</c:v>
                </c:pt>
                <c:pt idx="379">
                  <c:v>33836</c:v>
                </c:pt>
                <c:pt idx="380">
                  <c:v>33838.5</c:v>
                </c:pt>
                <c:pt idx="381">
                  <c:v>33863</c:v>
                </c:pt>
                <c:pt idx="382">
                  <c:v>33863</c:v>
                </c:pt>
                <c:pt idx="383">
                  <c:v>33865.5</c:v>
                </c:pt>
                <c:pt idx="384">
                  <c:v>33865.5</c:v>
                </c:pt>
                <c:pt idx="385">
                  <c:v>33865.5</c:v>
                </c:pt>
                <c:pt idx="386">
                  <c:v>33865.5</c:v>
                </c:pt>
                <c:pt idx="387">
                  <c:v>33865.5</c:v>
                </c:pt>
                <c:pt idx="388">
                  <c:v>33868</c:v>
                </c:pt>
                <c:pt idx="389">
                  <c:v>33868</c:v>
                </c:pt>
                <c:pt idx="390">
                  <c:v>33868</c:v>
                </c:pt>
                <c:pt idx="391">
                  <c:v>33868</c:v>
                </c:pt>
                <c:pt idx="392">
                  <c:v>33893</c:v>
                </c:pt>
                <c:pt idx="393">
                  <c:v>33904.5</c:v>
                </c:pt>
                <c:pt idx="394">
                  <c:v>33907</c:v>
                </c:pt>
                <c:pt idx="395">
                  <c:v>33925.5</c:v>
                </c:pt>
                <c:pt idx="396">
                  <c:v>34543</c:v>
                </c:pt>
                <c:pt idx="397">
                  <c:v>34601.5</c:v>
                </c:pt>
                <c:pt idx="398">
                  <c:v>34601.5</c:v>
                </c:pt>
                <c:pt idx="399">
                  <c:v>34601.5</c:v>
                </c:pt>
                <c:pt idx="400">
                  <c:v>34641.5</c:v>
                </c:pt>
                <c:pt idx="401">
                  <c:v>34651</c:v>
                </c:pt>
                <c:pt idx="402">
                  <c:v>34662.5</c:v>
                </c:pt>
                <c:pt idx="403">
                  <c:v>34670</c:v>
                </c:pt>
                <c:pt idx="404">
                  <c:v>34733.5</c:v>
                </c:pt>
                <c:pt idx="405">
                  <c:v>34736</c:v>
                </c:pt>
                <c:pt idx="406">
                  <c:v>34736</c:v>
                </c:pt>
                <c:pt idx="407">
                  <c:v>34762.5</c:v>
                </c:pt>
                <c:pt idx="408">
                  <c:v>34765</c:v>
                </c:pt>
                <c:pt idx="409">
                  <c:v>34800</c:v>
                </c:pt>
                <c:pt idx="410">
                  <c:v>34809</c:v>
                </c:pt>
                <c:pt idx="411">
                  <c:v>34811.5</c:v>
                </c:pt>
                <c:pt idx="412">
                  <c:v>35428</c:v>
                </c:pt>
                <c:pt idx="413">
                  <c:v>35536</c:v>
                </c:pt>
                <c:pt idx="414">
                  <c:v>35542.5</c:v>
                </c:pt>
                <c:pt idx="415">
                  <c:v>35562</c:v>
                </c:pt>
                <c:pt idx="416">
                  <c:v>35572</c:v>
                </c:pt>
                <c:pt idx="417">
                  <c:v>35574.5</c:v>
                </c:pt>
                <c:pt idx="418">
                  <c:v>35682</c:v>
                </c:pt>
                <c:pt idx="419">
                  <c:v>35682</c:v>
                </c:pt>
                <c:pt idx="420">
                  <c:v>35682</c:v>
                </c:pt>
                <c:pt idx="421">
                  <c:v>36321</c:v>
                </c:pt>
                <c:pt idx="422">
                  <c:v>36442.5</c:v>
                </c:pt>
                <c:pt idx="423">
                  <c:v>36507</c:v>
                </c:pt>
                <c:pt idx="424">
                  <c:v>36630.5</c:v>
                </c:pt>
                <c:pt idx="425">
                  <c:v>36630.5</c:v>
                </c:pt>
                <c:pt idx="426">
                  <c:v>36630.5</c:v>
                </c:pt>
                <c:pt idx="427">
                  <c:v>37417</c:v>
                </c:pt>
                <c:pt idx="428">
                  <c:v>38216</c:v>
                </c:pt>
                <c:pt idx="429">
                  <c:v>38438</c:v>
                </c:pt>
                <c:pt idx="430">
                  <c:v>39128</c:v>
                </c:pt>
                <c:pt idx="431">
                  <c:v>39198</c:v>
                </c:pt>
                <c:pt idx="432">
                  <c:v>39934</c:v>
                </c:pt>
                <c:pt idx="433">
                  <c:v>40014.5</c:v>
                </c:pt>
                <c:pt idx="434">
                  <c:v>40810</c:v>
                </c:pt>
                <c:pt idx="435">
                  <c:v>40970.5</c:v>
                </c:pt>
                <c:pt idx="436">
                  <c:v>41015</c:v>
                </c:pt>
                <c:pt idx="437">
                  <c:v>41137</c:v>
                </c:pt>
                <c:pt idx="438">
                  <c:v>41651.5</c:v>
                </c:pt>
                <c:pt idx="439">
                  <c:v>41766</c:v>
                </c:pt>
                <c:pt idx="440">
                  <c:v>41927</c:v>
                </c:pt>
                <c:pt idx="441">
                  <c:v>41971</c:v>
                </c:pt>
                <c:pt idx="442">
                  <c:v>42682</c:v>
                </c:pt>
                <c:pt idx="443">
                  <c:v>42717.5</c:v>
                </c:pt>
                <c:pt idx="444">
                  <c:v>42717.5</c:v>
                </c:pt>
                <c:pt idx="445">
                  <c:v>42717.5</c:v>
                </c:pt>
                <c:pt idx="446">
                  <c:v>42790</c:v>
                </c:pt>
                <c:pt idx="447">
                  <c:v>43533</c:v>
                </c:pt>
                <c:pt idx="448">
                  <c:v>43533</c:v>
                </c:pt>
                <c:pt idx="449">
                  <c:v>43618.5</c:v>
                </c:pt>
                <c:pt idx="450">
                  <c:v>43665</c:v>
                </c:pt>
                <c:pt idx="451">
                  <c:v>43702</c:v>
                </c:pt>
                <c:pt idx="452">
                  <c:v>43709</c:v>
                </c:pt>
                <c:pt idx="453">
                  <c:v>43822</c:v>
                </c:pt>
                <c:pt idx="454">
                  <c:v>44417</c:v>
                </c:pt>
                <c:pt idx="455">
                  <c:v>44497.5</c:v>
                </c:pt>
                <c:pt idx="456">
                  <c:v>44530.5</c:v>
                </c:pt>
                <c:pt idx="457">
                  <c:v>44584</c:v>
                </c:pt>
                <c:pt idx="458">
                  <c:v>44636</c:v>
                </c:pt>
              </c:numCache>
            </c:numRef>
          </c:xVal>
          <c:yVal>
            <c:numRef>
              <c:f>'Active 1'!$AA$21:$AA$479</c:f>
              <c:numCache>
                <c:formatCode>General</c:formatCode>
                <c:ptCount val="459"/>
                <c:pt idx="0">
                  <c:v>2.5329978518543055E-2</c:v>
                </c:pt>
                <c:pt idx="1">
                  <c:v>-1.0497310310660417E-2</c:v>
                </c:pt>
                <c:pt idx="2">
                  <c:v>-1.0916360067636214E-2</c:v>
                </c:pt>
                <c:pt idx="3">
                  <c:v>-1.0703699745699295E-2</c:v>
                </c:pt>
                <c:pt idx="4">
                  <c:v>-9.7548016504647051E-3</c:v>
                </c:pt>
                <c:pt idx="5">
                  <c:v>-1.3957010415211028E-2</c:v>
                </c:pt>
                <c:pt idx="6">
                  <c:v>-7.9268397728579805E-3</c:v>
                </c:pt>
                <c:pt idx="7">
                  <c:v>-7.4113628756645395E-3</c:v>
                </c:pt>
                <c:pt idx="8">
                  <c:v>-1.0288467295912471E-2</c:v>
                </c:pt>
                <c:pt idx="9">
                  <c:v>-2.7745002842754487E-3</c:v>
                </c:pt>
                <c:pt idx="10">
                  <c:v>-1.3603524073928248E-3</c:v>
                </c:pt>
                <c:pt idx="11">
                  <c:v>-4.0909455992009618E-3</c:v>
                </c:pt>
                <c:pt idx="12">
                  <c:v>-3.1043476430960217E-3</c:v>
                </c:pt>
                <c:pt idx="13">
                  <c:v>-1.380004354799849E-2</c:v>
                </c:pt>
                <c:pt idx="14">
                  <c:v>-4.0170861873755105E-3</c:v>
                </c:pt>
                <c:pt idx="15">
                  <c:v>-5.37566356165327E-3</c:v>
                </c:pt>
                <c:pt idx="16">
                  <c:v>-1.3150514037253588E-2</c:v>
                </c:pt>
                <c:pt idx="17">
                  <c:v>1.6421656429873435E-2</c:v>
                </c:pt>
                <c:pt idx="18">
                  <c:v>4.6207339573149111E-4</c:v>
                </c:pt>
                <c:pt idx="19">
                  <c:v>1.8394479901724268E-3</c:v>
                </c:pt>
                <c:pt idx="20">
                  <c:v>-7.6460774690325283E-3</c:v>
                </c:pt>
                <c:pt idx="21">
                  <c:v>2.0247294701884822E-3</c:v>
                </c:pt>
                <c:pt idx="22">
                  <c:v>-9.1519223699375145E-4</c:v>
                </c:pt>
                <c:pt idx="23">
                  <c:v>1.1962935058465818E-2</c:v>
                </c:pt>
                <c:pt idx="24">
                  <c:v>4.4774534441344004E-3</c:v>
                </c:pt>
                <c:pt idx="25">
                  <c:v>-2.0945655117008402E-3</c:v>
                </c:pt>
                <c:pt idx="26">
                  <c:v>8.3584006664165645E-3</c:v>
                </c:pt>
                <c:pt idx="27">
                  <c:v>4.5712072643100399E-4</c:v>
                </c:pt>
                <c:pt idx="28">
                  <c:v>1.4584874172631962E-2</c:v>
                </c:pt>
                <c:pt idx="29">
                  <c:v>1.7581786686040645E-3</c:v>
                </c:pt>
                <c:pt idx="30">
                  <c:v>1.0804335613976753E-2</c:v>
                </c:pt>
                <c:pt idx="31">
                  <c:v>2.694198833824886E-2</c:v>
                </c:pt>
                <c:pt idx="32">
                  <c:v>2.8031697226317386E-2</c:v>
                </c:pt>
                <c:pt idx="33">
                  <c:v>2.4642937180897266E-2</c:v>
                </c:pt>
                <c:pt idx="34">
                  <c:v>1.438176897066348E-2</c:v>
                </c:pt>
                <c:pt idx="35">
                  <c:v>3.2769146138333247E-2</c:v>
                </c:pt>
                <c:pt idx="36">
                  <c:v>3.3754594233106901E-2</c:v>
                </c:pt>
                <c:pt idx="37">
                  <c:v>3.4568578368723422E-2</c:v>
                </c:pt>
                <c:pt idx="38">
                  <c:v>3.4682561705846139E-2</c:v>
                </c:pt>
                <c:pt idx="39">
                  <c:v>1.732999568589013E-2</c:v>
                </c:pt>
                <c:pt idx="40">
                  <c:v>1.9843637567904721E-2</c:v>
                </c:pt>
                <c:pt idx="41">
                  <c:v>3.9117408268967258E-2</c:v>
                </c:pt>
                <c:pt idx="42">
                  <c:v>4.6566753470785587E-2</c:v>
                </c:pt>
                <c:pt idx="43">
                  <c:v>4.856675347119304E-2</c:v>
                </c:pt>
                <c:pt idx="44">
                  <c:v>5.0079988380189351E-2</c:v>
                </c:pt>
                <c:pt idx="45">
                  <c:v>4.0582635159929083E-2</c:v>
                </c:pt>
                <c:pt idx="46">
                  <c:v>4.0593221551227007E-2</c:v>
                </c:pt>
                <c:pt idx="47">
                  <c:v>3.6185804631403348E-2</c:v>
                </c:pt>
                <c:pt idx="48">
                  <c:v>4.5622813692762103E-2</c:v>
                </c:pt>
                <c:pt idx="49">
                  <c:v>4.603338516792805E-2</c:v>
                </c:pt>
                <c:pt idx="50">
                  <c:v>4.5946597903276785E-2</c:v>
                </c:pt>
                <c:pt idx="51">
                  <c:v>4.6159808862254438E-2</c:v>
                </c:pt>
                <c:pt idx="52">
                  <c:v>4.4986225446595626E-2</c:v>
                </c:pt>
                <c:pt idx="53">
                  <c:v>4.0788866716435432E-2</c:v>
                </c:pt>
                <c:pt idx="54">
                  <c:v>2.7841677043478504E-2</c:v>
                </c:pt>
                <c:pt idx="55">
                  <c:v>3.9957758559798683E-2</c:v>
                </c:pt>
                <c:pt idx="56">
                  <c:v>3.5544727577279313E-2</c:v>
                </c:pt>
                <c:pt idx="57">
                  <c:v>4.4121089095157343E-2</c:v>
                </c:pt>
                <c:pt idx="58">
                  <c:v>4.8147406296142753E-2</c:v>
                </c:pt>
                <c:pt idx="59">
                  <c:v>3.7236829308029483E-2</c:v>
                </c:pt>
                <c:pt idx="60">
                  <c:v>4.7236829310066751E-2</c:v>
                </c:pt>
                <c:pt idx="61">
                  <c:v>4.6252600901692517E-2</c:v>
                </c:pt>
                <c:pt idx="62">
                  <c:v>3.4263113803345888E-2</c:v>
                </c:pt>
                <c:pt idx="63">
                  <c:v>3.9663113805173608E-2</c:v>
                </c:pt>
                <c:pt idx="64">
                  <c:v>4.1289390814803248E-2</c:v>
                </c:pt>
                <c:pt idx="65">
                  <c:v>5.446787438256688E-2</c:v>
                </c:pt>
                <c:pt idx="66">
                  <c:v>2.3556984009891039E-2</c:v>
                </c:pt>
                <c:pt idx="67">
                  <c:v>2.4556984013732745E-2</c:v>
                </c:pt>
                <c:pt idx="68">
                  <c:v>2.6556984014140198E-2</c:v>
                </c:pt>
                <c:pt idx="69">
                  <c:v>2.6556984014140198E-2</c:v>
                </c:pt>
                <c:pt idx="70">
                  <c:v>2.8556984014547652E-2</c:v>
                </c:pt>
                <c:pt idx="71">
                  <c:v>2.8556984014547652E-2</c:v>
                </c:pt>
                <c:pt idx="72">
                  <c:v>3.0556984014955105E-2</c:v>
                </c:pt>
                <c:pt idx="73">
                  <c:v>3.0556984014955105E-2</c:v>
                </c:pt>
                <c:pt idx="74">
                  <c:v>6.8046894307325079E-2</c:v>
                </c:pt>
                <c:pt idx="75">
                  <c:v>6.1071570490770603E-2</c:v>
                </c:pt>
                <c:pt idx="76">
                  <c:v>5.6667692126866551E-2</c:v>
                </c:pt>
                <c:pt idx="77">
                  <c:v>5.8667692127274004E-2</c:v>
                </c:pt>
                <c:pt idx="78">
                  <c:v>3.8908405433707972E-2</c:v>
                </c:pt>
                <c:pt idx="79">
                  <c:v>3.7099133679844923E-2</c:v>
                </c:pt>
                <c:pt idx="80">
                  <c:v>4.3694205766900002E-2</c:v>
                </c:pt>
                <c:pt idx="81">
                  <c:v>5.0313374705900069E-2</c:v>
                </c:pt>
                <c:pt idx="82">
                  <c:v>5.0395877443511823E-2</c:v>
                </c:pt>
                <c:pt idx="83">
                  <c:v>5.1995346835322781E-2</c:v>
                </c:pt>
                <c:pt idx="84">
                  <c:v>5.7506363509671213E-2</c:v>
                </c:pt>
                <c:pt idx="85">
                  <c:v>7.0026180760175291E-2</c:v>
                </c:pt>
                <c:pt idx="86">
                  <c:v>4.552838166292112E-2</c:v>
                </c:pt>
                <c:pt idx="87">
                  <c:v>1.8572357015787633E-2</c:v>
                </c:pt>
                <c:pt idx="88">
                  <c:v>5.5423337439467368E-2</c:v>
                </c:pt>
                <c:pt idx="89">
                  <c:v>6.1423337433413772E-2</c:v>
                </c:pt>
                <c:pt idx="90">
                  <c:v>6.2423337437255477E-2</c:v>
                </c:pt>
                <c:pt idx="91">
                  <c:v>6.2977344965623239E-2</c:v>
                </c:pt>
                <c:pt idx="92">
                  <c:v>4.8488130270917751E-2</c:v>
                </c:pt>
                <c:pt idx="93">
                  <c:v>4.5518300246993999E-2</c:v>
                </c:pt>
                <c:pt idx="94">
                  <c:v>4.6518300243559747E-2</c:v>
                </c:pt>
                <c:pt idx="95">
                  <c:v>5.5418300244281522E-2</c:v>
                </c:pt>
                <c:pt idx="96">
                  <c:v>5.5818300248728588E-2</c:v>
                </c:pt>
                <c:pt idx="97">
                  <c:v>5.6118300248425908E-2</c:v>
                </c:pt>
                <c:pt idx="98">
                  <c:v>5.4497849358777606E-2</c:v>
                </c:pt>
                <c:pt idx="99">
                  <c:v>6.1766857928166434E-2</c:v>
                </c:pt>
                <c:pt idx="100">
                  <c:v>6.5903824263670474E-2</c:v>
                </c:pt>
                <c:pt idx="101">
                  <c:v>4.8446249020898648E-2</c:v>
                </c:pt>
                <c:pt idx="102">
                  <c:v>6.4315016688263157E-2</c:v>
                </c:pt>
                <c:pt idx="103">
                  <c:v>6.4715016685434265E-2</c:v>
                </c:pt>
                <c:pt idx="104">
                  <c:v>6.368324212433063E-2</c:v>
                </c:pt>
                <c:pt idx="105">
                  <c:v>6.6383242121606512E-2</c:v>
                </c:pt>
                <c:pt idx="106">
                  <c:v>6.371765787991375E-2</c:v>
                </c:pt>
                <c:pt idx="107">
                  <c:v>6.40640880058677E-2</c:v>
                </c:pt>
                <c:pt idx="108">
                  <c:v>6.4464088003038808E-2</c:v>
                </c:pt>
                <c:pt idx="109">
                  <c:v>5.8373649563691364E-2</c:v>
                </c:pt>
                <c:pt idx="110">
                  <c:v>6.2874488810569937E-2</c:v>
                </c:pt>
                <c:pt idx="111">
                  <c:v>7.9388145845072644E-2</c:v>
                </c:pt>
                <c:pt idx="112">
                  <c:v>6.2914310772684015E-2</c:v>
                </c:pt>
                <c:pt idx="113">
                  <c:v>5.2449004856532179E-2</c:v>
                </c:pt>
                <c:pt idx="114">
                  <c:v>6.3610091106524047E-2</c:v>
                </c:pt>
                <c:pt idx="115">
                  <c:v>6.8588870878011535E-2</c:v>
                </c:pt>
                <c:pt idx="116">
                  <c:v>6.878887087295911E-2</c:v>
                </c:pt>
                <c:pt idx="117">
                  <c:v>6.9288870874879963E-2</c:v>
                </c:pt>
                <c:pt idx="118">
                  <c:v>6.8993696912182961E-2</c:v>
                </c:pt>
                <c:pt idx="119">
                  <c:v>6.9093696916932706E-2</c:v>
                </c:pt>
                <c:pt idx="120">
                  <c:v>6.9293696911880281E-2</c:v>
                </c:pt>
                <c:pt idx="121">
                  <c:v>6.780042609803133E-2</c:v>
                </c:pt>
                <c:pt idx="122">
                  <c:v>6.8500426094899758E-2</c:v>
                </c:pt>
                <c:pt idx="123">
                  <c:v>6.4902821750071962E-2</c:v>
                </c:pt>
                <c:pt idx="124">
                  <c:v>6.620282174633503E-2</c:v>
                </c:pt>
                <c:pt idx="125">
                  <c:v>6.393782467656299E-2</c:v>
                </c:pt>
                <c:pt idx="126">
                  <c:v>6.7739693366874909E-2</c:v>
                </c:pt>
                <c:pt idx="127">
                  <c:v>6.8439693371019295E-2</c:v>
                </c:pt>
                <c:pt idx="128">
                  <c:v>7.3842025974233727E-2</c:v>
                </c:pt>
                <c:pt idx="129">
                  <c:v>7.46420259758519E-2</c:v>
                </c:pt>
                <c:pt idx="130">
                  <c:v>6.794435498503526E-2</c:v>
                </c:pt>
                <c:pt idx="131">
                  <c:v>6.9844354987968926E-2</c:v>
                </c:pt>
                <c:pt idx="132">
                  <c:v>6.9346680429665755E-2</c:v>
                </c:pt>
                <c:pt idx="133">
                  <c:v>7.1246680432599421E-2</c:v>
                </c:pt>
                <c:pt idx="134">
                  <c:v>7.1953635559325158E-2</c:v>
                </c:pt>
                <c:pt idx="135">
                  <c:v>6.8982966748441038E-2</c:v>
                </c:pt>
                <c:pt idx="136">
                  <c:v>6.9009096637881684E-2</c:v>
                </c:pt>
                <c:pt idx="137">
                  <c:v>6.9309096637579004E-2</c:v>
                </c:pt>
                <c:pt idx="138">
                  <c:v>6.9309096637579004E-2</c:v>
                </c:pt>
                <c:pt idx="139">
                  <c:v>6.9309096637579004E-2</c:v>
                </c:pt>
                <c:pt idx="140">
                  <c:v>7.0009096634447432E-2</c:v>
                </c:pt>
                <c:pt idx="141">
                  <c:v>6.2013561188919451E-2</c:v>
                </c:pt>
                <c:pt idx="142">
                  <c:v>6.7013561186300113E-2</c:v>
                </c:pt>
                <c:pt idx="143">
                  <c:v>7.2028656018011741E-2</c:v>
                </c:pt>
                <c:pt idx="144">
                  <c:v>7.2806153527919359E-2</c:v>
                </c:pt>
                <c:pt idx="145">
                  <c:v>7.4906153525800601E-2</c:v>
                </c:pt>
                <c:pt idx="146">
                  <c:v>7.3475097311766435E-2</c:v>
                </c:pt>
                <c:pt idx="147">
                  <c:v>7.4075097311161076E-2</c:v>
                </c:pt>
                <c:pt idx="148">
                  <c:v>7.4877448241092062E-2</c:v>
                </c:pt>
                <c:pt idx="149">
                  <c:v>7.497744823856585E-2</c:v>
                </c:pt>
                <c:pt idx="150">
                  <c:v>7.5412130199049562E-2</c:v>
                </c:pt>
                <c:pt idx="151">
                  <c:v>7.7212130197233483E-2</c:v>
                </c:pt>
                <c:pt idx="152">
                  <c:v>7.1114530763420308E-2</c:v>
                </c:pt>
                <c:pt idx="153">
                  <c:v>7.4114530767669468E-2</c:v>
                </c:pt>
                <c:pt idx="154">
                  <c:v>7.8240668556670959E-2</c:v>
                </c:pt>
                <c:pt idx="155">
                  <c:v>7.4757328839710313E-2</c:v>
                </c:pt>
                <c:pt idx="156">
                  <c:v>8.8262259460858861E-2</c:v>
                </c:pt>
                <c:pt idx="157">
                  <c:v>9.1262259457832062E-2</c:v>
                </c:pt>
                <c:pt idx="158">
                  <c:v>7.5764730026022756E-2</c:v>
                </c:pt>
                <c:pt idx="159">
                  <c:v>7.5271666379984059E-2</c:v>
                </c:pt>
                <c:pt idx="160">
                  <c:v>7.5771666381904912E-2</c:v>
                </c:pt>
                <c:pt idx="161">
                  <c:v>7.5021013664382005E-2</c:v>
                </c:pt>
                <c:pt idx="162">
                  <c:v>7.5321013664079325E-2</c:v>
                </c:pt>
                <c:pt idx="163">
                  <c:v>8.0978340508992164E-2</c:v>
                </c:pt>
                <c:pt idx="164">
                  <c:v>8.1078340506465951E-2</c:v>
                </c:pt>
                <c:pt idx="165">
                  <c:v>8.128054241269228E-2</c:v>
                </c:pt>
                <c:pt idx="166">
                  <c:v>8.2780542411178881E-2</c:v>
                </c:pt>
                <c:pt idx="167">
                  <c:v>8.3274047251706493E-2</c:v>
                </c:pt>
                <c:pt idx="168">
                  <c:v>8.4474047250495773E-2</c:v>
                </c:pt>
                <c:pt idx="169">
                  <c:v>8.5474047254337479E-2</c:v>
                </c:pt>
                <c:pt idx="170">
                  <c:v>8.7886233067558564E-2</c:v>
                </c:pt>
                <c:pt idx="171">
                  <c:v>8.349764704718729E-2</c:v>
                </c:pt>
                <c:pt idx="172">
                  <c:v>8.4197647044055718E-2</c:v>
                </c:pt>
                <c:pt idx="173">
                  <c:v>8.4497647043753038E-2</c:v>
                </c:pt>
                <c:pt idx="174">
                  <c:v>8.9689225750303234E-2</c:v>
                </c:pt>
                <c:pt idx="175">
                  <c:v>8.9989225750000554E-2</c:v>
                </c:pt>
                <c:pt idx="176">
                  <c:v>9.2089225747881795E-2</c:v>
                </c:pt>
                <c:pt idx="177">
                  <c:v>8.9890332340047216E-2</c:v>
                </c:pt>
                <c:pt idx="178">
                  <c:v>9.0090332334994791E-2</c:v>
                </c:pt>
                <c:pt idx="179">
                  <c:v>9.1490332336007604E-2</c:v>
                </c:pt>
                <c:pt idx="180">
                  <c:v>9.0388378918112411E-2</c:v>
                </c:pt>
                <c:pt idx="181">
                  <c:v>9.0388378918112411E-2</c:v>
                </c:pt>
                <c:pt idx="182">
                  <c:v>8.1120758288874287E-2</c:v>
                </c:pt>
                <c:pt idx="183">
                  <c:v>8.7221825081759019E-2</c:v>
                </c:pt>
                <c:pt idx="184">
                  <c:v>8.2727605773243285E-2</c:v>
                </c:pt>
                <c:pt idx="185">
                  <c:v>8.5734547996262997E-2</c:v>
                </c:pt>
                <c:pt idx="186">
                  <c:v>0.12141497425803729</c:v>
                </c:pt>
                <c:pt idx="187">
                  <c:v>9.3707377033211303E-2</c:v>
                </c:pt>
                <c:pt idx="188">
                  <c:v>9.6107377030789864E-2</c:v>
                </c:pt>
                <c:pt idx="189">
                  <c:v>9.770737703402621E-2</c:v>
                </c:pt>
                <c:pt idx="190">
                  <c:v>9.7055542096394096E-2</c:v>
                </c:pt>
                <c:pt idx="191">
                  <c:v>9.7255542098617628E-2</c:v>
                </c:pt>
                <c:pt idx="192">
                  <c:v>9.8055542100235801E-2</c:v>
                </c:pt>
                <c:pt idx="193">
                  <c:v>9.6349575472821067E-2</c:v>
                </c:pt>
                <c:pt idx="194">
                  <c:v>9.774957547383388E-2</c:v>
                </c:pt>
                <c:pt idx="195">
                  <c:v>9.7849575471307668E-2</c:v>
                </c:pt>
                <c:pt idx="196">
                  <c:v>9.8749575470399628E-2</c:v>
                </c:pt>
                <c:pt idx="197">
                  <c:v>9.9256513307486985E-2</c:v>
                </c:pt>
                <c:pt idx="198">
                  <c:v>0.10227039863984211</c:v>
                </c:pt>
                <c:pt idx="199">
                  <c:v>0.11129820790282502</c:v>
                </c:pt>
                <c:pt idx="200">
                  <c:v>0.10081073881860086</c:v>
                </c:pt>
                <c:pt idx="201">
                  <c:v>9.9824674240286917E-2</c:v>
                </c:pt>
                <c:pt idx="202">
                  <c:v>0.10933164675342243</c:v>
                </c:pt>
                <c:pt idx="203">
                  <c:v>9.5838622462556866E-2</c:v>
                </c:pt>
                <c:pt idx="204">
                  <c:v>9.5045601365711704E-2</c:v>
                </c:pt>
                <c:pt idx="205">
                  <c:v>9.8386141884202305E-2</c:v>
                </c:pt>
                <c:pt idx="206">
                  <c:v>9.8886141886123158E-2</c:v>
                </c:pt>
                <c:pt idx="207">
                  <c:v>0.10490014619047931</c:v>
                </c:pt>
                <c:pt idx="208">
                  <c:v>9.9407153108881902E-2</c:v>
                </c:pt>
                <c:pt idx="209">
                  <c:v>0.10542678933376901</c:v>
                </c:pt>
                <c:pt idx="210">
                  <c:v>0.10793380829477042</c:v>
                </c:pt>
                <c:pt idx="211">
                  <c:v>0.10744083041465939</c:v>
                </c:pt>
                <c:pt idx="212">
                  <c:v>0.10294785569456671</c:v>
                </c:pt>
                <c:pt idx="213">
                  <c:v>9.7961915735771454E-2</c:v>
                </c:pt>
                <c:pt idx="214">
                  <c:v>9.5668950479738682E-2</c:v>
                </c:pt>
                <c:pt idx="215">
                  <c:v>9.3975988382021231E-2</c:v>
                </c:pt>
                <c:pt idx="216">
                  <c:v>9.9009814106628624E-2</c:v>
                </c:pt>
                <c:pt idx="217">
                  <c:v>0.10402392951498578</c:v>
                </c:pt>
                <c:pt idx="218">
                  <c:v>0.10655078331225791</c:v>
                </c:pt>
                <c:pt idx="219">
                  <c:v>0.10205785759752492</c:v>
                </c:pt>
                <c:pt idx="220">
                  <c:v>0.10359895001628498</c:v>
                </c:pt>
                <c:pt idx="221">
                  <c:v>9.6120245790648554E-2</c:v>
                </c:pt>
                <c:pt idx="222">
                  <c:v>9.7820245791358687E-2</c:v>
                </c:pt>
                <c:pt idx="223">
                  <c:v>9.8627350588775406E-2</c:v>
                </c:pt>
                <c:pt idx="224">
                  <c:v>0.10813445849287884</c:v>
                </c:pt>
                <c:pt idx="225">
                  <c:v>0.10814868359464741</c:v>
                </c:pt>
                <c:pt idx="226">
                  <c:v>9.9261496769683252E-2</c:v>
                </c:pt>
                <c:pt idx="227">
                  <c:v>9.9461496771906785E-2</c:v>
                </c:pt>
                <c:pt idx="228">
                  <c:v>9.9975745369085767E-2</c:v>
                </c:pt>
                <c:pt idx="229">
                  <c:v>9.7182874298067559E-2</c:v>
                </c:pt>
                <c:pt idx="230">
                  <c:v>9.6690006303411055E-2</c:v>
                </c:pt>
                <c:pt idx="231">
                  <c:v>9.8724282820671777E-2</c:v>
                </c:pt>
                <c:pt idx="232">
                  <c:v>0.10277296227367572</c:v>
                </c:pt>
                <c:pt idx="233">
                  <c:v>0.10285056682371449</c:v>
                </c:pt>
                <c:pt idx="234">
                  <c:v>0.10086497693588589</c:v>
                </c:pt>
                <c:pt idx="235">
                  <c:v>9.2263285999286723E-2</c:v>
                </c:pt>
                <c:pt idx="236">
                  <c:v>9.9015787773201983E-2</c:v>
                </c:pt>
                <c:pt idx="237">
                  <c:v>0.10586908957884517</c:v>
                </c:pt>
                <c:pt idx="238">
                  <c:v>0.10244541161490205</c:v>
                </c:pt>
                <c:pt idx="239">
                  <c:v>0.10246101853522392</c:v>
                </c:pt>
                <c:pt idx="240">
                  <c:v>9.7968825914030333E-2</c:v>
                </c:pt>
                <c:pt idx="241">
                  <c:v>0.10054547653012544</c:v>
                </c:pt>
                <c:pt idx="242">
                  <c:v>0.10214439402072692</c:v>
                </c:pt>
                <c:pt idx="243">
                  <c:v>9.6690065269648268E-2</c:v>
                </c:pt>
                <c:pt idx="244">
                  <c:v>9.9822841015651059E-2</c:v>
                </c:pt>
                <c:pt idx="245">
                  <c:v>0.1123688472216352</c:v>
                </c:pt>
                <c:pt idx="246">
                  <c:v>0.10387678793436683</c:v>
                </c:pt>
                <c:pt idx="247">
                  <c:v>0.10538473119403556</c:v>
                </c:pt>
                <c:pt idx="248">
                  <c:v>0.11239108761716284</c:v>
                </c:pt>
                <c:pt idx="249">
                  <c:v>9.9892676977364009E-2</c:v>
                </c:pt>
                <c:pt idx="250">
                  <c:v>0.10989903541927529</c:v>
                </c:pt>
                <c:pt idx="251">
                  <c:v>0.10240698574981169</c:v>
                </c:pt>
                <c:pt idx="252">
                  <c:v>0.10345474066461978</c:v>
                </c:pt>
                <c:pt idx="253">
                  <c:v>0.10096270862791656</c:v>
                </c:pt>
                <c:pt idx="254">
                  <c:v>0.10947705729518804</c:v>
                </c:pt>
                <c:pt idx="255">
                  <c:v>0.10510098980658454</c:v>
                </c:pt>
                <c:pt idx="256">
                  <c:v>0.1075249448676321</c:v>
                </c:pt>
                <c:pt idx="257">
                  <c:v>0.11354732322646989</c:v>
                </c:pt>
                <c:pt idx="258">
                  <c:v>0.10665532023565781</c:v>
                </c:pt>
                <c:pt idx="259">
                  <c:v>0.10856331974973267</c:v>
                </c:pt>
                <c:pt idx="260">
                  <c:v>0.10508733322729853</c:v>
                </c:pt>
                <c:pt idx="261">
                  <c:v>0.10559534270195499</c:v>
                </c:pt>
                <c:pt idx="262">
                  <c:v>0.10860175206161014</c:v>
                </c:pt>
                <c:pt idx="263">
                  <c:v>0.11410335465740749</c:v>
                </c:pt>
                <c:pt idx="264">
                  <c:v>0.10562580134816968</c:v>
                </c:pt>
                <c:pt idx="265">
                  <c:v>0.12162580135142931</c:v>
                </c:pt>
                <c:pt idx="266">
                  <c:v>9.4933822742532523E-2</c:v>
                </c:pt>
                <c:pt idx="267">
                  <c:v>9.9033822748097175E-2</c:v>
                </c:pt>
                <c:pt idx="268">
                  <c:v>0.10393382274800404</c:v>
                </c:pt>
                <c:pt idx="269">
                  <c:v>0.1053338227417409</c:v>
                </c:pt>
                <c:pt idx="270">
                  <c:v>0.10813382274376653</c:v>
                </c:pt>
                <c:pt idx="271">
                  <c:v>0.11415790178448992</c:v>
                </c:pt>
                <c:pt idx="272">
                  <c:v>0.10767235990197697</c:v>
                </c:pt>
                <c:pt idx="273">
                  <c:v>0.10418039564470725</c:v>
                </c:pt>
                <c:pt idx="274">
                  <c:v>0.10668843386571834</c:v>
                </c:pt>
                <c:pt idx="275">
                  <c:v>0.10221256332210965</c:v>
                </c:pt>
                <c:pt idx="276">
                  <c:v>9.922866193697881E-2</c:v>
                </c:pt>
                <c:pt idx="277">
                  <c:v>9.9736714943521182E-2</c:v>
                </c:pt>
                <c:pt idx="278">
                  <c:v>9.6283470798510989E-2</c:v>
                </c:pt>
                <c:pt idx="279">
                  <c:v>0.10473030907330086</c:v>
                </c:pt>
                <c:pt idx="280">
                  <c:v>8.6393427888323701E-2</c:v>
                </c:pt>
                <c:pt idx="281">
                  <c:v>0.10401196999527849</c:v>
                </c:pt>
                <c:pt idx="282">
                  <c:v>0.10652010814995086</c:v>
                </c:pt>
                <c:pt idx="283">
                  <c:v>9.5608153143056387E-2</c:v>
                </c:pt>
                <c:pt idx="284">
                  <c:v>9.3116319589996679E-2</c:v>
                </c:pt>
                <c:pt idx="285">
                  <c:v>0.10535555170944502</c:v>
                </c:pt>
                <c:pt idx="286">
                  <c:v>0.1071555517149049</c:v>
                </c:pt>
                <c:pt idx="287">
                  <c:v>0.10521122442022841</c:v>
                </c:pt>
                <c:pt idx="288">
                  <c:v>0.10529987091503516</c:v>
                </c:pt>
                <c:pt idx="289">
                  <c:v>0.10599987091190359</c:v>
                </c:pt>
                <c:pt idx="290">
                  <c:v>0.10467528607321726</c:v>
                </c:pt>
                <c:pt idx="291">
                  <c:v>0.10418387477114961</c:v>
                </c:pt>
                <c:pt idx="292">
                  <c:v>0.10175093976234106</c:v>
                </c:pt>
                <c:pt idx="293">
                  <c:v>0.10576815676622681</c:v>
                </c:pt>
                <c:pt idx="294">
                  <c:v>0.10830089244049947</c:v>
                </c:pt>
                <c:pt idx="295">
                  <c:v>0.1033181340373739</c:v>
                </c:pt>
                <c:pt idx="296">
                  <c:v>0.10415254253952615</c:v>
                </c:pt>
                <c:pt idx="297">
                  <c:v>0.10869957241366895</c:v>
                </c:pt>
                <c:pt idx="298">
                  <c:v>0.10520828825003724</c:v>
                </c:pt>
                <c:pt idx="299">
                  <c:v>0.10921526240320142</c:v>
                </c:pt>
                <c:pt idx="300">
                  <c:v>0.10972398195702311</c:v>
                </c:pt>
                <c:pt idx="301">
                  <c:v>0.10823270356955203</c:v>
                </c:pt>
                <c:pt idx="302">
                  <c:v>0.1112501529539382</c:v>
                </c:pt>
                <c:pt idx="303">
                  <c:v>0.10775888073637721</c:v>
                </c:pt>
                <c:pt idx="304">
                  <c:v>0.12673221357956929</c:v>
                </c:pt>
                <c:pt idx="305">
                  <c:v>0.13443221358150179</c:v>
                </c:pt>
                <c:pt idx="306">
                  <c:v>0.13713221357877767</c:v>
                </c:pt>
                <c:pt idx="307">
                  <c:v>0.13713221357877767</c:v>
                </c:pt>
                <c:pt idx="308">
                  <c:v>0.11884100692825481</c:v>
                </c:pt>
                <c:pt idx="309">
                  <c:v>0.12094100692613605</c:v>
                </c:pt>
                <c:pt idx="310">
                  <c:v>0.12644100692543755</c:v>
                </c:pt>
                <c:pt idx="311">
                  <c:v>0.12644100692543755</c:v>
                </c:pt>
                <c:pt idx="312">
                  <c:v>0.1285410069233188</c:v>
                </c:pt>
                <c:pt idx="313">
                  <c:v>0.11175859968233391</c:v>
                </c:pt>
                <c:pt idx="314">
                  <c:v>0.11740864800918818</c:v>
                </c:pt>
                <c:pt idx="315">
                  <c:v>0.11909671937335829</c:v>
                </c:pt>
                <c:pt idx="316">
                  <c:v>0.12469671937013359</c:v>
                </c:pt>
                <c:pt idx="317">
                  <c:v>0.12371149262100108</c:v>
                </c:pt>
                <c:pt idx="318">
                  <c:v>0.14657741400047641</c:v>
                </c:pt>
                <c:pt idx="319">
                  <c:v>0.13106056326177401</c:v>
                </c:pt>
                <c:pt idx="320">
                  <c:v>0.12804741127904595</c:v>
                </c:pt>
                <c:pt idx="321">
                  <c:v>0.13756722668970403</c:v>
                </c:pt>
                <c:pt idx="322">
                  <c:v>0.13797000181660532</c:v>
                </c:pt>
                <c:pt idx="323">
                  <c:v>0.14091363038982654</c:v>
                </c:pt>
                <c:pt idx="324">
                  <c:v>0.14915733550140284</c:v>
                </c:pt>
                <c:pt idx="325">
                  <c:v>0.13618220695410876</c:v>
                </c:pt>
                <c:pt idx="326">
                  <c:v>0.13763220695022049</c:v>
                </c:pt>
                <c:pt idx="327">
                  <c:v>0.13785220695193878</c:v>
                </c:pt>
                <c:pt idx="328">
                  <c:v>0.14342013013219701</c:v>
                </c:pt>
                <c:pt idx="329">
                  <c:v>0.15057242657569814</c:v>
                </c:pt>
                <c:pt idx="330">
                  <c:v>0.14564893564058226</c:v>
                </c:pt>
                <c:pt idx="331">
                  <c:v>0.16704420236337086</c:v>
                </c:pt>
                <c:pt idx="332">
                  <c:v>0.15382242363239476</c:v>
                </c:pt>
                <c:pt idx="333">
                  <c:v>0.15369522231571359</c:v>
                </c:pt>
                <c:pt idx="334">
                  <c:v>0.17072103589593177</c:v>
                </c:pt>
                <c:pt idx="335">
                  <c:v>0.17141103589669079</c:v>
                </c:pt>
                <c:pt idx="336">
                  <c:v>0.17008412430036909</c:v>
                </c:pt>
                <c:pt idx="337">
                  <c:v>0.1546466386032905</c:v>
                </c:pt>
                <c:pt idx="338">
                  <c:v>0.16044354125414562</c:v>
                </c:pt>
                <c:pt idx="339">
                  <c:v>0.15632641463208757</c:v>
                </c:pt>
                <c:pt idx="340">
                  <c:v>0.16244000210524903</c:v>
                </c:pt>
                <c:pt idx="341">
                  <c:v>0.16325943794343076</c:v>
                </c:pt>
                <c:pt idx="342">
                  <c:v>0.16418861494266207</c:v>
                </c:pt>
                <c:pt idx="343">
                  <c:v>0.16917827762451981</c:v>
                </c:pt>
                <c:pt idx="344">
                  <c:v>0.17118950179323617</c:v>
                </c:pt>
                <c:pt idx="345">
                  <c:v>0.17100153681252339</c:v>
                </c:pt>
                <c:pt idx="346">
                  <c:v>0.1711954338913432</c:v>
                </c:pt>
                <c:pt idx="347">
                  <c:v>0.17164360268108522</c:v>
                </c:pt>
                <c:pt idx="348">
                  <c:v>0.1716676912443042</c:v>
                </c:pt>
                <c:pt idx="349">
                  <c:v>0.1721617952957602</c:v>
                </c:pt>
                <c:pt idx="350">
                  <c:v>0.17227144503287312</c:v>
                </c:pt>
                <c:pt idx="351">
                  <c:v>0.17197385753538377</c:v>
                </c:pt>
                <c:pt idx="352">
                  <c:v>0.17158350783075021</c:v>
                </c:pt>
                <c:pt idx="353">
                  <c:v>0.17238592046550874</c:v>
                </c:pt>
                <c:pt idx="354">
                  <c:v>0.17302590092297554</c:v>
                </c:pt>
                <c:pt idx="355">
                  <c:v>0.17331429664313522</c:v>
                </c:pt>
                <c:pt idx="356">
                  <c:v>0.14455691212093347</c:v>
                </c:pt>
                <c:pt idx="357">
                  <c:v>0.17386132126609413</c:v>
                </c:pt>
                <c:pt idx="358">
                  <c:v>0.17194441254106321</c:v>
                </c:pt>
                <c:pt idx="359">
                  <c:v>0.17407644316395859</c:v>
                </c:pt>
                <c:pt idx="360">
                  <c:v>0.18044562960369695</c:v>
                </c:pt>
                <c:pt idx="361">
                  <c:v>0.17788623244218968</c:v>
                </c:pt>
                <c:pt idx="362">
                  <c:v>0.18535794793050789</c:v>
                </c:pt>
                <c:pt idx="363">
                  <c:v>0.18045367265415574</c:v>
                </c:pt>
                <c:pt idx="364">
                  <c:v>0.18320838732960251</c:v>
                </c:pt>
                <c:pt idx="365">
                  <c:v>0.18176981019789518</c:v>
                </c:pt>
                <c:pt idx="366">
                  <c:v>0.17767226744575629</c:v>
                </c:pt>
                <c:pt idx="367">
                  <c:v>0.18128455406344593</c:v>
                </c:pt>
                <c:pt idx="368">
                  <c:v>0.18712114327163745</c:v>
                </c:pt>
                <c:pt idx="369">
                  <c:v>0.19711400308520186</c:v>
                </c:pt>
                <c:pt idx="370">
                  <c:v>0.19540918517306163</c:v>
                </c:pt>
                <c:pt idx="371">
                  <c:v>0.19847269749272795</c:v>
                </c:pt>
                <c:pt idx="372">
                  <c:v>0.19926761113111965</c:v>
                </c:pt>
                <c:pt idx="373">
                  <c:v>0.20646430163387869</c:v>
                </c:pt>
                <c:pt idx="374">
                  <c:v>0.20646226954638219</c:v>
                </c:pt>
                <c:pt idx="375">
                  <c:v>0.2060197214458693</c:v>
                </c:pt>
                <c:pt idx="376">
                  <c:v>0.20703242274858286</c:v>
                </c:pt>
                <c:pt idx="377">
                  <c:v>0.20759339641295749</c:v>
                </c:pt>
                <c:pt idx="378">
                  <c:v>0.20600610080070511</c:v>
                </c:pt>
                <c:pt idx="379">
                  <c:v>0.20582978488915471</c:v>
                </c:pt>
                <c:pt idx="380">
                  <c:v>0.20804249912593609</c:v>
                </c:pt>
                <c:pt idx="381">
                  <c:v>0.16046712669728438</c:v>
                </c:pt>
                <c:pt idx="382">
                  <c:v>0.16446712669809929</c:v>
                </c:pt>
                <c:pt idx="383">
                  <c:v>0.18097984663673686</c:v>
                </c:pt>
                <c:pt idx="384">
                  <c:v>0.19197984664261583</c:v>
                </c:pt>
                <c:pt idx="385">
                  <c:v>0.19218984664094876</c:v>
                </c:pt>
                <c:pt idx="386">
                  <c:v>0.20787984664112572</c:v>
                </c:pt>
                <c:pt idx="387">
                  <c:v>0.20948984664047146</c:v>
                </c:pt>
                <c:pt idx="388">
                  <c:v>0.20719256711179165</c:v>
                </c:pt>
                <c:pt idx="389">
                  <c:v>0.20737256711452043</c:v>
                </c:pt>
                <c:pt idx="390">
                  <c:v>0.20737256711452043</c:v>
                </c:pt>
                <c:pt idx="391">
                  <c:v>0.20747256711199422</c:v>
                </c:pt>
                <c:pt idx="392">
                  <c:v>0.20771980078255858</c:v>
                </c:pt>
                <c:pt idx="393">
                  <c:v>0.20807834591663379</c:v>
                </c:pt>
                <c:pt idx="394">
                  <c:v>0.20819107458698749</c:v>
                </c:pt>
                <c:pt idx="395">
                  <c:v>0.20788528303455267</c:v>
                </c:pt>
                <c:pt idx="396">
                  <c:v>0.21804585321515185</c:v>
                </c:pt>
                <c:pt idx="397">
                  <c:v>0.21588684575304734</c:v>
                </c:pt>
                <c:pt idx="398">
                  <c:v>0.21588684575304734</c:v>
                </c:pt>
                <c:pt idx="399">
                  <c:v>0.21618684575274466</c:v>
                </c:pt>
                <c:pt idx="400">
                  <c:v>0.21695280437140099</c:v>
                </c:pt>
                <c:pt idx="401">
                  <c:v>0.21860173757596058</c:v>
                </c:pt>
                <c:pt idx="402">
                  <c:v>0.21686098173537163</c:v>
                </c:pt>
                <c:pt idx="403">
                  <c:v>0.21309962467327087</c:v>
                </c:pt>
                <c:pt idx="404">
                  <c:v>0.21852697311932598</c:v>
                </c:pt>
                <c:pt idx="405">
                  <c:v>0.2178398671099544</c:v>
                </c:pt>
                <c:pt idx="406">
                  <c:v>0.21843986710934904</c:v>
                </c:pt>
                <c:pt idx="407">
                  <c:v>0.21877657247161789</c:v>
                </c:pt>
                <c:pt idx="408">
                  <c:v>0.21758947194202763</c:v>
                </c:pt>
                <c:pt idx="409">
                  <c:v>0.21707011386573963</c:v>
                </c:pt>
                <c:pt idx="410">
                  <c:v>0.21791657951145293</c:v>
                </c:pt>
                <c:pt idx="411">
                  <c:v>0.21932948771634539</c:v>
                </c:pt>
                <c:pt idx="412">
                  <c:v>0.22752656020520315</c:v>
                </c:pt>
                <c:pt idx="413">
                  <c:v>0.22728939225551986</c:v>
                </c:pt>
                <c:pt idx="414">
                  <c:v>0.22852329181837561</c:v>
                </c:pt>
                <c:pt idx="415">
                  <c:v>0.22952500768280229</c:v>
                </c:pt>
                <c:pt idx="416">
                  <c:v>0.22857717966456984</c:v>
                </c:pt>
                <c:pt idx="417">
                  <c:v>0.22919022371741249</c:v>
                </c:pt>
                <c:pt idx="418">
                  <c:v>0.229511515763103</c:v>
                </c:pt>
                <c:pt idx="419">
                  <c:v>0.22971151576532653</c:v>
                </c:pt>
                <c:pt idx="420">
                  <c:v>0.22981151577007627</c:v>
                </c:pt>
                <c:pt idx="421">
                  <c:v>0.23760346269677629</c:v>
                </c:pt>
                <c:pt idx="422">
                  <c:v>0.23801369866415473</c:v>
                </c:pt>
                <c:pt idx="423">
                  <c:v>0.24078393959977568</c:v>
                </c:pt>
                <c:pt idx="424">
                  <c:v>0.24083610142664447</c:v>
                </c:pt>
                <c:pt idx="425">
                  <c:v>0.241036101428868</c:v>
                </c:pt>
                <c:pt idx="426">
                  <c:v>0.24113610142634179</c:v>
                </c:pt>
                <c:pt idx="427">
                  <c:v>0.24810991065759541</c:v>
                </c:pt>
                <c:pt idx="428">
                  <c:v>0.25688446294699385</c:v>
                </c:pt>
                <c:pt idx="429">
                  <c:v>0.25997801082660438</c:v>
                </c:pt>
                <c:pt idx="430">
                  <c:v>0.2687035868750422</c:v>
                </c:pt>
                <c:pt idx="431">
                  <c:v>0.27048287873048166</c:v>
                </c:pt>
                <c:pt idx="432">
                  <c:v>0.27748573236748664</c:v>
                </c:pt>
                <c:pt idx="433">
                  <c:v>0.2791251983103355</c:v>
                </c:pt>
                <c:pt idx="434">
                  <c:v>0.28728573867726798</c:v>
                </c:pt>
                <c:pt idx="435">
                  <c:v>0.29066946386782422</c:v>
                </c:pt>
                <c:pt idx="436">
                  <c:v>0.28801472072485518</c:v>
                </c:pt>
                <c:pt idx="437">
                  <c:v>0.29038763823588137</c:v>
                </c:pt>
                <c:pt idx="438">
                  <c:v>-4.9949968651056701E-3</c:v>
                </c:pt>
                <c:pt idx="439">
                  <c:v>0.29896936191376011</c:v>
                </c:pt>
                <c:pt idx="440">
                  <c:v>0.29976388464801285</c:v>
                </c:pt>
                <c:pt idx="441">
                  <c:v>0.29950858725256418</c:v>
                </c:pt>
                <c:pt idx="442">
                  <c:v>0.30817680376648099</c:v>
                </c:pt>
                <c:pt idx="443">
                  <c:v>0.31047562493418618</c:v>
                </c:pt>
                <c:pt idx="444">
                  <c:v>0.31047562493418618</c:v>
                </c:pt>
                <c:pt idx="445">
                  <c:v>0.31187562493519899</c:v>
                </c:pt>
                <c:pt idx="446">
                  <c:v>0.31048187004776945</c:v>
                </c:pt>
                <c:pt idx="447">
                  <c:v>0.31917056735204208</c:v>
                </c:pt>
                <c:pt idx="448">
                  <c:v>0.31917056735204208</c:v>
                </c:pt>
                <c:pt idx="449">
                  <c:v>0.31924318904721299</c:v>
                </c:pt>
                <c:pt idx="450">
                  <c:v>0.31830581653283413</c:v>
                </c:pt>
                <c:pt idx="451">
                  <c:v>0.32111486353304103</c:v>
                </c:pt>
                <c:pt idx="452">
                  <c:v>0.32105442038139098</c:v>
                </c:pt>
                <c:pt idx="453">
                  <c:v>0.32169330552643827</c:v>
                </c:pt>
                <c:pt idx="454">
                  <c:v>0.33326715586204492</c:v>
                </c:pt>
                <c:pt idx="455">
                  <c:v>0.33412484130741743</c:v>
                </c:pt>
                <c:pt idx="456">
                  <c:v>0.33041254531216824</c:v>
                </c:pt>
                <c:pt idx="457">
                  <c:v>0.33041695298585577</c:v>
                </c:pt>
                <c:pt idx="458">
                  <c:v>0.33021294316020439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DD1-4A5E-BF31-60E132B86EBE}"/>
            </c:ext>
          </c:extLst>
        </c:ser>
        <c:ser>
          <c:idx val="1"/>
          <c:order val="1"/>
          <c:tx>
            <c:strRef>
              <c:f>'Active 1'!$AY$1</c:f>
              <c:strCache>
                <c:ptCount val="1"/>
                <c:pt idx="0">
                  <c:v>LiTE fit</c:v>
                </c:pt>
              </c:strCache>
            </c:strRef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none"/>
          </c:marker>
          <c:xVal>
            <c:numRef>
              <c:f>'Active 1'!$AV$2:$AV$75</c:f>
              <c:numCache>
                <c:formatCode>General</c:formatCode>
                <c:ptCount val="74"/>
                <c:pt idx="0">
                  <c:v>-30000</c:v>
                </c:pt>
                <c:pt idx="1">
                  <c:v>-29000</c:v>
                </c:pt>
                <c:pt idx="2">
                  <c:v>-28000</c:v>
                </c:pt>
                <c:pt idx="3">
                  <c:v>-27000</c:v>
                </c:pt>
                <c:pt idx="4">
                  <c:v>-26000</c:v>
                </c:pt>
                <c:pt idx="5">
                  <c:v>-25000</c:v>
                </c:pt>
                <c:pt idx="6">
                  <c:v>-24000</c:v>
                </c:pt>
                <c:pt idx="7">
                  <c:v>-23000</c:v>
                </c:pt>
                <c:pt idx="8">
                  <c:v>-22000</c:v>
                </c:pt>
                <c:pt idx="9">
                  <c:v>-21000</c:v>
                </c:pt>
                <c:pt idx="10">
                  <c:v>-20000</c:v>
                </c:pt>
                <c:pt idx="11">
                  <c:v>-19000</c:v>
                </c:pt>
                <c:pt idx="12">
                  <c:v>-18000</c:v>
                </c:pt>
                <c:pt idx="13">
                  <c:v>-17000</c:v>
                </c:pt>
                <c:pt idx="14">
                  <c:v>-16000</c:v>
                </c:pt>
                <c:pt idx="15">
                  <c:v>-15000</c:v>
                </c:pt>
                <c:pt idx="16">
                  <c:v>-14000</c:v>
                </c:pt>
                <c:pt idx="17">
                  <c:v>-13000</c:v>
                </c:pt>
                <c:pt idx="18">
                  <c:v>-12000</c:v>
                </c:pt>
                <c:pt idx="19">
                  <c:v>-11000</c:v>
                </c:pt>
                <c:pt idx="20">
                  <c:v>-10000</c:v>
                </c:pt>
                <c:pt idx="21">
                  <c:v>-9000</c:v>
                </c:pt>
                <c:pt idx="22">
                  <c:v>-8000</c:v>
                </c:pt>
                <c:pt idx="23">
                  <c:v>-7000</c:v>
                </c:pt>
                <c:pt idx="24">
                  <c:v>-6000</c:v>
                </c:pt>
                <c:pt idx="25">
                  <c:v>-5000</c:v>
                </c:pt>
                <c:pt idx="26">
                  <c:v>-4000</c:v>
                </c:pt>
                <c:pt idx="27">
                  <c:v>-3000</c:v>
                </c:pt>
                <c:pt idx="28">
                  <c:v>-2000</c:v>
                </c:pt>
                <c:pt idx="29">
                  <c:v>-1000</c:v>
                </c:pt>
                <c:pt idx="30">
                  <c:v>0</c:v>
                </c:pt>
                <c:pt idx="31">
                  <c:v>1000</c:v>
                </c:pt>
                <c:pt idx="32">
                  <c:v>2000</c:v>
                </c:pt>
                <c:pt idx="33">
                  <c:v>3000</c:v>
                </c:pt>
                <c:pt idx="34">
                  <c:v>4000</c:v>
                </c:pt>
                <c:pt idx="35">
                  <c:v>5000</c:v>
                </c:pt>
                <c:pt idx="36">
                  <c:v>6000</c:v>
                </c:pt>
                <c:pt idx="37">
                  <c:v>7000</c:v>
                </c:pt>
                <c:pt idx="38">
                  <c:v>8000</c:v>
                </c:pt>
                <c:pt idx="39">
                  <c:v>9000</c:v>
                </c:pt>
                <c:pt idx="40">
                  <c:v>10000</c:v>
                </c:pt>
                <c:pt idx="41">
                  <c:v>11000</c:v>
                </c:pt>
                <c:pt idx="42">
                  <c:v>12000</c:v>
                </c:pt>
                <c:pt idx="43">
                  <c:v>13000</c:v>
                </c:pt>
                <c:pt idx="44">
                  <c:v>14000</c:v>
                </c:pt>
                <c:pt idx="45">
                  <c:v>15000</c:v>
                </c:pt>
                <c:pt idx="46">
                  <c:v>16000</c:v>
                </c:pt>
                <c:pt idx="47">
                  <c:v>17000</c:v>
                </c:pt>
                <c:pt idx="48">
                  <c:v>18000</c:v>
                </c:pt>
                <c:pt idx="49">
                  <c:v>19000</c:v>
                </c:pt>
                <c:pt idx="50">
                  <c:v>20000</c:v>
                </c:pt>
                <c:pt idx="51">
                  <c:v>21000</c:v>
                </c:pt>
                <c:pt idx="52">
                  <c:v>22000</c:v>
                </c:pt>
                <c:pt idx="53">
                  <c:v>23000</c:v>
                </c:pt>
                <c:pt idx="54">
                  <c:v>24000</c:v>
                </c:pt>
                <c:pt idx="55">
                  <c:v>25000</c:v>
                </c:pt>
                <c:pt idx="56">
                  <c:v>26000</c:v>
                </c:pt>
                <c:pt idx="57">
                  <c:v>27000</c:v>
                </c:pt>
                <c:pt idx="58">
                  <c:v>28000</c:v>
                </c:pt>
                <c:pt idx="59">
                  <c:v>29000</c:v>
                </c:pt>
                <c:pt idx="60">
                  <c:v>30000</c:v>
                </c:pt>
                <c:pt idx="61">
                  <c:v>31000</c:v>
                </c:pt>
                <c:pt idx="62">
                  <c:v>32000</c:v>
                </c:pt>
                <c:pt idx="63">
                  <c:v>33000</c:v>
                </c:pt>
                <c:pt idx="64">
                  <c:v>34000</c:v>
                </c:pt>
                <c:pt idx="65">
                  <c:v>35000</c:v>
                </c:pt>
                <c:pt idx="66">
                  <c:v>36000</c:v>
                </c:pt>
                <c:pt idx="67">
                  <c:v>37000</c:v>
                </c:pt>
                <c:pt idx="68">
                  <c:v>38000</c:v>
                </c:pt>
                <c:pt idx="69">
                  <c:v>39000</c:v>
                </c:pt>
                <c:pt idx="70">
                  <c:v>40000</c:v>
                </c:pt>
                <c:pt idx="71">
                  <c:v>41000</c:v>
                </c:pt>
                <c:pt idx="72">
                  <c:v>42000</c:v>
                </c:pt>
                <c:pt idx="73">
                  <c:v>43000</c:v>
                </c:pt>
              </c:numCache>
            </c:numRef>
          </c:xVal>
          <c:yVal>
            <c:numRef>
              <c:f>'Active 1'!$AX$2:$AX$75</c:f>
              <c:numCache>
                <c:formatCode>General</c:formatCode>
                <c:ptCount val="74"/>
                <c:pt idx="0">
                  <c:v>7.3723298218525718E-2</c:v>
                </c:pt>
                <c:pt idx="1">
                  <c:v>6.6919046079045807E-2</c:v>
                </c:pt>
                <c:pt idx="2">
                  <c:v>6.0396836674199449E-2</c:v>
                </c:pt>
                <c:pt idx="3">
                  <c:v>5.4156670003986641E-2</c:v>
                </c:pt>
                <c:pt idx="4">
                  <c:v>4.8198546068407386E-2</c:v>
                </c:pt>
                <c:pt idx="5">
                  <c:v>4.2522464867461675E-2</c:v>
                </c:pt>
                <c:pt idx="6">
                  <c:v>3.7128426401149529E-2</c:v>
                </c:pt>
                <c:pt idx="7">
                  <c:v>3.2016430669470936E-2</c:v>
                </c:pt>
                <c:pt idx="8">
                  <c:v>2.7186477672425886E-2</c:v>
                </c:pt>
                <c:pt idx="9">
                  <c:v>2.2638567410014389E-2</c:v>
                </c:pt>
                <c:pt idx="10">
                  <c:v>1.8372699882236443E-2</c:v>
                </c:pt>
                <c:pt idx="11">
                  <c:v>1.4388875089092049E-2</c:v>
                </c:pt>
                <c:pt idx="12">
                  <c:v>1.0687093030581213E-2</c:v>
                </c:pt>
                <c:pt idx="13">
                  <c:v>7.2673537067039218E-3</c:v>
                </c:pt>
                <c:pt idx="14">
                  <c:v>4.1296571174601823E-3</c:v>
                </c:pt>
                <c:pt idx="15">
                  <c:v>1.274003262849998E-3</c:v>
                </c:pt>
                <c:pt idx="16">
                  <c:v>-1.2996078571266383E-3</c:v>
                </c:pt>
                <c:pt idx="17">
                  <c:v>-3.5911762424697194E-3</c:v>
                </c:pt>
                <c:pt idx="18">
                  <c:v>-5.6007018931792489E-3</c:v>
                </c:pt>
                <c:pt idx="19">
                  <c:v>-7.3281848092552268E-3</c:v>
                </c:pt>
                <c:pt idx="20">
                  <c:v>-8.7736249906976531E-3</c:v>
                </c:pt>
                <c:pt idx="21">
                  <c:v>-9.937022437506526E-3</c:v>
                </c:pt>
                <c:pt idx="22">
                  <c:v>-1.0818377149681847E-2</c:v>
                </c:pt>
                <c:pt idx="23">
                  <c:v>-1.141768912722362E-2</c:v>
                </c:pt>
                <c:pt idx="24">
                  <c:v>-1.1734958370131839E-2</c:v>
                </c:pt>
                <c:pt idx="25">
                  <c:v>-1.1770184878406503E-2</c:v>
                </c:pt>
                <c:pt idx="26">
                  <c:v>-1.152336865204762E-2</c:v>
                </c:pt>
                <c:pt idx="27">
                  <c:v>-1.0994509691055185E-2</c:v>
                </c:pt>
                <c:pt idx="28">
                  <c:v>-1.0183607995429195E-2</c:v>
                </c:pt>
                <c:pt idx="29">
                  <c:v>-9.0906635651696547E-3</c:v>
                </c:pt>
                <c:pt idx="30">
                  <c:v>-7.7156764002765622E-3</c:v>
                </c:pt>
                <c:pt idx="31">
                  <c:v>-6.0586465007499181E-3</c:v>
                </c:pt>
                <c:pt idx="32">
                  <c:v>-4.1195738665897232E-3</c:v>
                </c:pt>
                <c:pt idx="33">
                  <c:v>-1.898458497795975E-3</c:v>
                </c:pt>
                <c:pt idx="34">
                  <c:v>6.0469960563132481E-4</c:v>
                </c:pt>
                <c:pt idx="35">
                  <c:v>3.3899004436921763E-3</c:v>
                </c:pt>
                <c:pt idx="36">
                  <c:v>6.4571440163865785E-3</c:v>
                </c:pt>
                <c:pt idx="37">
                  <c:v>9.8064303237145357E-3</c:v>
                </c:pt>
                <c:pt idx="38">
                  <c:v>1.3437759365676042E-2</c:v>
                </c:pt>
                <c:pt idx="39">
                  <c:v>1.73511311422711E-2</c:v>
                </c:pt>
                <c:pt idx="40">
                  <c:v>2.1546545653499709E-2</c:v>
                </c:pt>
                <c:pt idx="41">
                  <c:v>2.6024002899361874E-2</c:v>
                </c:pt>
                <c:pt idx="42">
                  <c:v>3.0783502879857583E-2</c:v>
                </c:pt>
                <c:pt idx="43">
                  <c:v>3.5825045594986851E-2</c:v>
                </c:pt>
                <c:pt idx="44">
                  <c:v>4.1148631044749667E-2</c:v>
                </c:pt>
                <c:pt idx="45">
                  <c:v>4.6754259229146042E-2</c:v>
                </c:pt>
                <c:pt idx="46">
                  <c:v>5.2641930148175961E-2</c:v>
                </c:pt>
                <c:pt idx="47">
                  <c:v>5.8811643801839439E-2</c:v>
                </c:pt>
                <c:pt idx="48">
                  <c:v>6.5263400190136461E-2</c:v>
                </c:pt>
                <c:pt idx="49">
                  <c:v>7.1997199313067028E-2</c:v>
                </c:pt>
                <c:pt idx="50">
                  <c:v>7.9013041170631168E-2</c:v>
                </c:pt>
                <c:pt idx="51">
                  <c:v>8.6310925762828838E-2</c:v>
                </c:pt>
                <c:pt idx="52">
                  <c:v>9.3890853089660081E-2</c:v>
                </c:pt>
                <c:pt idx="53">
                  <c:v>0.10175282315112487</c:v>
                </c:pt>
                <c:pt idx="54">
                  <c:v>0.10989683594722319</c:v>
                </c:pt>
                <c:pt idx="55">
                  <c:v>0.11832289147795508</c:v>
                </c:pt>
                <c:pt idx="56">
                  <c:v>0.12703098974332053</c:v>
                </c:pt>
                <c:pt idx="57">
                  <c:v>0.13602113074331951</c:v>
                </c:pt>
                <c:pt idx="58">
                  <c:v>0.14529331447795207</c:v>
                </c:pt>
                <c:pt idx="59">
                  <c:v>0.15484754094721814</c:v>
                </c:pt>
                <c:pt idx="60">
                  <c:v>0.1646838101511178</c:v>
                </c:pt>
                <c:pt idx="61">
                  <c:v>0.17480212208965099</c:v>
                </c:pt>
                <c:pt idx="62">
                  <c:v>0.18520247676281776</c:v>
                </c:pt>
                <c:pt idx="63">
                  <c:v>0.19588487417061806</c:v>
                </c:pt>
                <c:pt idx="64">
                  <c:v>0.20684931431305192</c:v>
                </c:pt>
                <c:pt idx="65">
                  <c:v>0.21809579719011929</c:v>
                </c:pt>
                <c:pt idx="66">
                  <c:v>0.22962432280182027</c:v>
                </c:pt>
                <c:pt idx="67">
                  <c:v>0.24143489114815478</c:v>
                </c:pt>
                <c:pt idx="68">
                  <c:v>0.25352750222912285</c:v>
                </c:pt>
                <c:pt idx="69">
                  <c:v>0.26590215604472445</c:v>
                </c:pt>
                <c:pt idx="70">
                  <c:v>0.27855885259495961</c:v>
                </c:pt>
                <c:pt idx="71">
                  <c:v>0.29149759187982832</c:v>
                </c:pt>
                <c:pt idx="72">
                  <c:v>0.3047183738993306</c:v>
                </c:pt>
                <c:pt idx="73">
                  <c:v>0.31822119865346643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DD1-4A5E-BF31-60E132B86E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13259320"/>
        <c:axId val="1"/>
      </c:scatterChart>
      <c:valAx>
        <c:axId val="51325932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13259320"/>
        <c:crossesAt val="0"/>
        <c:crossBetween val="midCat"/>
      </c:valAx>
      <c:spPr>
        <a:noFill/>
        <a:ln w="25400">
          <a:solidFill>
            <a:srgbClr val="000000"/>
          </a:solidFill>
          <a:prstDash val="solid"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V839 Oph - Q+LiTE residuals</a:t>
            </a:r>
          </a:p>
        </c:rich>
      </c:tx>
      <c:layout>
        <c:manualLayout>
          <c:xMode val="edge"/>
          <c:yMode val="edge"/>
          <c:x val="0.27505352875666661"/>
          <c:y val="3.249097472924187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153530776846908"/>
          <c:y val="0.23826756802016588"/>
          <c:w val="0.82516077379644792"/>
          <c:h val="0.63538018138710894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1'!$AC$20</c:f>
              <c:strCache>
                <c:ptCount val="1"/>
                <c:pt idx="0">
                  <c:v>Q+S resid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3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1'!$F$290:$F$479</c:f>
              <c:numCache>
                <c:formatCode>General</c:formatCode>
                <c:ptCount val="190"/>
                <c:pt idx="0">
                  <c:v>23181</c:v>
                </c:pt>
                <c:pt idx="1">
                  <c:v>23181</c:v>
                </c:pt>
                <c:pt idx="2">
                  <c:v>23188.5</c:v>
                </c:pt>
                <c:pt idx="3">
                  <c:v>23193</c:v>
                </c:pt>
                <c:pt idx="4">
                  <c:v>23195.5</c:v>
                </c:pt>
                <c:pt idx="5">
                  <c:v>23198</c:v>
                </c:pt>
                <c:pt idx="6">
                  <c:v>23205.5</c:v>
                </c:pt>
                <c:pt idx="7">
                  <c:v>23210.5</c:v>
                </c:pt>
                <c:pt idx="8">
                  <c:v>23213</c:v>
                </c:pt>
                <c:pt idx="9">
                  <c:v>23227.5</c:v>
                </c:pt>
                <c:pt idx="10">
                  <c:v>23242</c:v>
                </c:pt>
                <c:pt idx="11">
                  <c:v>23261.5</c:v>
                </c:pt>
                <c:pt idx="12">
                  <c:v>23298</c:v>
                </c:pt>
                <c:pt idx="13">
                  <c:v>23300.5</c:v>
                </c:pt>
                <c:pt idx="14">
                  <c:v>23327.5</c:v>
                </c:pt>
                <c:pt idx="15">
                  <c:v>23330</c:v>
                </c:pt>
                <c:pt idx="16">
                  <c:v>23342</c:v>
                </c:pt>
                <c:pt idx="17">
                  <c:v>23342</c:v>
                </c:pt>
                <c:pt idx="18">
                  <c:v>23359</c:v>
                </c:pt>
                <c:pt idx="19">
                  <c:v>23386</c:v>
                </c:pt>
                <c:pt idx="20">
                  <c:v>23386</c:v>
                </c:pt>
                <c:pt idx="21">
                  <c:v>23795</c:v>
                </c:pt>
                <c:pt idx="22">
                  <c:v>23797.5</c:v>
                </c:pt>
                <c:pt idx="23">
                  <c:v>23817</c:v>
                </c:pt>
                <c:pt idx="24">
                  <c:v>23822</c:v>
                </c:pt>
                <c:pt idx="25">
                  <c:v>23831.5</c:v>
                </c:pt>
                <c:pt idx="26">
                  <c:v>23836.5</c:v>
                </c:pt>
                <c:pt idx="27">
                  <c:v>23933</c:v>
                </c:pt>
                <c:pt idx="28">
                  <c:v>23946.5</c:v>
                </c:pt>
                <c:pt idx="29">
                  <c:v>23949</c:v>
                </c:pt>
                <c:pt idx="30">
                  <c:v>23951</c:v>
                </c:pt>
                <c:pt idx="31">
                  <c:v>23953.5</c:v>
                </c:pt>
                <c:pt idx="32">
                  <c:v>23956</c:v>
                </c:pt>
                <c:pt idx="33">
                  <c:v>23961</c:v>
                </c:pt>
                <c:pt idx="34">
                  <c:v>23963.5</c:v>
                </c:pt>
                <c:pt idx="35">
                  <c:v>24041.5</c:v>
                </c:pt>
                <c:pt idx="36">
                  <c:v>24041.5</c:v>
                </c:pt>
                <c:pt idx="37">
                  <c:v>24041.5</c:v>
                </c:pt>
                <c:pt idx="38">
                  <c:v>24041.5</c:v>
                </c:pt>
                <c:pt idx="39">
                  <c:v>24044</c:v>
                </c:pt>
                <c:pt idx="40">
                  <c:v>24044</c:v>
                </c:pt>
                <c:pt idx="41">
                  <c:v>24044</c:v>
                </c:pt>
                <c:pt idx="42">
                  <c:v>24044</c:v>
                </c:pt>
                <c:pt idx="43">
                  <c:v>24044</c:v>
                </c:pt>
                <c:pt idx="44">
                  <c:v>24049</c:v>
                </c:pt>
                <c:pt idx="45">
                  <c:v>24912</c:v>
                </c:pt>
                <c:pt idx="46">
                  <c:v>25709</c:v>
                </c:pt>
                <c:pt idx="47">
                  <c:v>25709</c:v>
                </c:pt>
                <c:pt idx="48">
                  <c:v>25763</c:v>
                </c:pt>
                <c:pt idx="49">
                  <c:v>25904.5</c:v>
                </c:pt>
                <c:pt idx="50">
                  <c:v>26753</c:v>
                </c:pt>
                <c:pt idx="51">
                  <c:v>27408.5</c:v>
                </c:pt>
                <c:pt idx="52">
                  <c:v>27621</c:v>
                </c:pt>
                <c:pt idx="53">
                  <c:v>27713.5</c:v>
                </c:pt>
                <c:pt idx="54">
                  <c:v>27723.5</c:v>
                </c:pt>
                <c:pt idx="55">
                  <c:v>28376.5</c:v>
                </c:pt>
                <c:pt idx="56">
                  <c:v>28467</c:v>
                </c:pt>
                <c:pt idx="57">
                  <c:v>28467</c:v>
                </c:pt>
                <c:pt idx="58">
                  <c:v>28467</c:v>
                </c:pt>
                <c:pt idx="59">
                  <c:v>28471</c:v>
                </c:pt>
                <c:pt idx="60">
                  <c:v>28594</c:v>
                </c:pt>
                <c:pt idx="61">
                  <c:v>28611</c:v>
                </c:pt>
                <c:pt idx="62">
                  <c:v>29313</c:v>
                </c:pt>
                <c:pt idx="63">
                  <c:v>29330</c:v>
                </c:pt>
                <c:pt idx="64">
                  <c:v>29354.5</c:v>
                </c:pt>
                <c:pt idx="65">
                  <c:v>29442.5</c:v>
                </c:pt>
                <c:pt idx="66">
                  <c:v>29442.5</c:v>
                </c:pt>
                <c:pt idx="67">
                  <c:v>29447.5</c:v>
                </c:pt>
                <c:pt idx="68">
                  <c:v>29487</c:v>
                </c:pt>
                <c:pt idx="69">
                  <c:v>30129.5</c:v>
                </c:pt>
                <c:pt idx="70">
                  <c:v>30232</c:v>
                </c:pt>
                <c:pt idx="71">
                  <c:v>30237</c:v>
                </c:pt>
                <c:pt idx="72">
                  <c:v>30239</c:v>
                </c:pt>
                <c:pt idx="73">
                  <c:v>30351</c:v>
                </c:pt>
                <c:pt idx="74">
                  <c:v>30915.5</c:v>
                </c:pt>
                <c:pt idx="75">
                  <c:v>31063.5</c:v>
                </c:pt>
                <c:pt idx="76">
                  <c:v>31066</c:v>
                </c:pt>
                <c:pt idx="77">
                  <c:v>31085.5</c:v>
                </c:pt>
                <c:pt idx="78">
                  <c:v>31095.5</c:v>
                </c:pt>
                <c:pt idx="79">
                  <c:v>31100.5</c:v>
                </c:pt>
                <c:pt idx="80">
                  <c:v>31161.5</c:v>
                </c:pt>
                <c:pt idx="81">
                  <c:v>31163.5</c:v>
                </c:pt>
                <c:pt idx="82">
                  <c:v>31164</c:v>
                </c:pt>
                <c:pt idx="83">
                  <c:v>31166</c:v>
                </c:pt>
                <c:pt idx="84">
                  <c:v>31166.5</c:v>
                </c:pt>
                <c:pt idx="85">
                  <c:v>31195.5</c:v>
                </c:pt>
                <c:pt idx="86">
                  <c:v>31234.5</c:v>
                </c:pt>
                <c:pt idx="87">
                  <c:v>31264</c:v>
                </c:pt>
                <c:pt idx="88">
                  <c:v>31738</c:v>
                </c:pt>
                <c:pt idx="89">
                  <c:v>31755</c:v>
                </c:pt>
                <c:pt idx="90">
                  <c:v>31782</c:v>
                </c:pt>
                <c:pt idx="91">
                  <c:v>31837</c:v>
                </c:pt>
                <c:pt idx="92">
                  <c:v>31906.5</c:v>
                </c:pt>
                <c:pt idx="93">
                  <c:v>31941.5</c:v>
                </c:pt>
                <c:pt idx="94">
                  <c:v>31961</c:v>
                </c:pt>
                <c:pt idx="95">
                  <c:v>31992.5</c:v>
                </c:pt>
                <c:pt idx="96">
                  <c:v>32005</c:v>
                </c:pt>
                <c:pt idx="97">
                  <c:v>32005.5</c:v>
                </c:pt>
                <c:pt idx="98">
                  <c:v>32008</c:v>
                </c:pt>
                <c:pt idx="99">
                  <c:v>32080.5</c:v>
                </c:pt>
                <c:pt idx="100">
                  <c:v>33021</c:v>
                </c:pt>
                <c:pt idx="101">
                  <c:v>33034</c:v>
                </c:pt>
                <c:pt idx="102">
                  <c:v>33092.5</c:v>
                </c:pt>
                <c:pt idx="103">
                  <c:v>33191</c:v>
                </c:pt>
                <c:pt idx="104">
                  <c:v>33705</c:v>
                </c:pt>
                <c:pt idx="105">
                  <c:v>33744</c:v>
                </c:pt>
                <c:pt idx="106">
                  <c:v>33775</c:v>
                </c:pt>
                <c:pt idx="107">
                  <c:v>33777.5</c:v>
                </c:pt>
                <c:pt idx="108">
                  <c:v>33789.5</c:v>
                </c:pt>
                <c:pt idx="109">
                  <c:v>33792</c:v>
                </c:pt>
                <c:pt idx="110">
                  <c:v>33836</c:v>
                </c:pt>
                <c:pt idx="111">
                  <c:v>33838.5</c:v>
                </c:pt>
                <c:pt idx="112">
                  <c:v>33863</c:v>
                </c:pt>
                <c:pt idx="113">
                  <c:v>33863</c:v>
                </c:pt>
                <c:pt idx="114">
                  <c:v>33865.5</c:v>
                </c:pt>
                <c:pt idx="115">
                  <c:v>33865.5</c:v>
                </c:pt>
                <c:pt idx="116">
                  <c:v>33865.5</c:v>
                </c:pt>
                <c:pt idx="117">
                  <c:v>33865.5</c:v>
                </c:pt>
                <c:pt idx="118">
                  <c:v>33865.5</c:v>
                </c:pt>
                <c:pt idx="119">
                  <c:v>33868</c:v>
                </c:pt>
                <c:pt idx="120">
                  <c:v>33868</c:v>
                </c:pt>
                <c:pt idx="121">
                  <c:v>33868</c:v>
                </c:pt>
                <c:pt idx="122">
                  <c:v>33868</c:v>
                </c:pt>
                <c:pt idx="123">
                  <c:v>33893</c:v>
                </c:pt>
                <c:pt idx="124">
                  <c:v>33904.5</c:v>
                </c:pt>
                <c:pt idx="125">
                  <c:v>33907</c:v>
                </c:pt>
                <c:pt idx="126">
                  <c:v>33925.5</c:v>
                </c:pt>
                <c:pt idx="127">
                  <c:v>34543</c:v>
                </c:pt>
                <c:pt idx="128">
                  <c:v>34601.5</c:v>
                </c:pt>
                <c:pt idx="129">
                  <c:v>34601.5</c:v>
                </c:pt>
                <c:pt idx="130">
                  <c:v>34601.5</c:v>
                </c:pt>
                <c:pt idx="131">
                  <c:v>34641.5</c:v>
                </c:pt>
                <c:pt idx="132">
                  <c:v>34651</c:v>
                </c:pt>
                <c:pt idx="133">
                  <c:v>34662.5</c:v>
                </c:pt>
                <c:pt idx="134">
                  <c:v>34670</c:v>
                </c:pt>
                <c:pt idx="135">
                  <c:v>34733.5</c:v>
                </c:pt>
                <c:pt idx="136">
                  <c:v>34736</c:v>
                </c:pt>
                <c:pt idx="137">
                  <c:v>34736</c:v>
                </c:pt>
                <c:pt idx="138">
                  <c:v>34762.5</c:v>
                </c:pt>
                <c:pt idx="139">
                  <c:v>34765</c:v>
                </c:pt>
                <c:pt idx="140">
                  <c:v>34800</c:v>
                </c:pt>
                <c:pt idx="141">
                  <c:v>34809</c:v>
                </c:pt>
                <c:pt idx="142">
                  <c:v>34811.5</c:v>
                </c:pt>
                <c:pt idx="143">
                  <c:v>35428</c:v>
                </c:pt>
                <c:pt idx="144">
                  <c:v>35536</c:v>
                </c:pt>
                <c:pt idx="145">
                  <c:v>35542.5</c:v>
                </c:pt>
                <c:pt idx="146">
                  <c:v>35562</c:v>
                </c:pt>
                <c:pt idx="147">
                  <c:v>35572</c:v>
                </c:pt>
                <c:pt idx="148">
                  <c:v>35574.5</c:v>
                </c:pt>
                <c:pt idx="149">
                  <c:v>35682</c:v>
                </c:pt>
                <c:pt idx="150">
                  <c:v>35682</c:v>
                </c:pt>
                <c:pt idx="151">
                  <c:v>35682</c:v>
                </c:pt>
                <c:pt idx="152">
                  <c:v>36321</c:v>
                </c:pt>
                <c:pt idx="153">
                  <c:v>36442.5</c:v>
                </c:pt>
                <c:pt idx="154">
                  <c:v>36507</c:v>
                </c:pt>
                <c:pt idx="155">
                  <c:v>36630.5</c:v>
                </c:pt>
                <c:pt idx="156">
                  <c:v>36630.5</c:v>
                </c:pt>
                <c:pt idx="157">
                  <c:v>36630.5</c:v>
                </c:pt>
                <c:pt idx="158">
                  <c:v>37417</c:v>
                </c:pt>
                <c:pt idx="159">
                  <c:v>38216</c:v>
                </c:pt>
                <c:pt idx="160">
                  <c:v>38438</c:v>
                </c:pt>
                <c:pt idx="161">
                  <c:v>39128</c:v>
                </c:pt>
                <c:pt idx="162">
                  <c:v>39198</c:v>
                </c:pt>
                <c:pt idx="163">
                  <c:v>39934</c:v>
                </c:pt>
                <c:pt idx="164">
                  <c:v>40014.5</c:v>
                </c:pt>
                <c:pt idx="165">
                  <c:v>40810</c:v>
                </c:pt>
                <c:pt idx="166">
                  <c:v>40970.5</c:v>
                </c:pt>
                <c:pt idx="167">
                  <c:v>41015</c:v>
                </c:pt>
                <c:pt idx="168">
                  <c:v>41137</c:v>
                </c:pt>
                <c:pt idx="169">
                  <c:v>41651.5</c:v>
                </c:pt>
                <c:pt idx="170">
                  <c:v>41766</c:v>
                </c:pt>
                <c:pt idx="171">
                  <c:v>41927</c:v>
                </c:pt>
                <c:pt idx="172">
                  <c:v>41971</c:v>
                </c:pt>
                <c:pt idx="173">
                  <c:v>42682</c:v>
                </c:pt>
                <c:pt idx="174">
                  <c:v>42717.5</c:v>
                </c:pt>
                <c:pt idx="175">
                  <c:v>42717.5</c:v>
                </c:pt>
                <c:pt idx="176">
                  <c:v>42717.5</c:v>
                </c:pt>
                <c:pt idx="177">
                  <c:v>42790</c:v>
                </c:pt>
                <c:pt idx="178">
                  <c:v>43533</c:v>
                </c:pt>
                <c:pt idx="179">
                  <c:v>43533</c:v>
                </c:pt>
                <c:pt idx="180">
                  <c:v>43618.5</c:v>
                </c:pt>
                <c:pt idx="181">
                  <c:v>43665</c:v>
                </c:pt>
                <c:pt idx="182">
                  <c:v>43702</c:v>
                </c:pt>
                <c:pt idx="183">
                  <c:v>43709</c:v>
                </c:pt>
                <c:pt idx="184">
                  <c:v>43822</c:v>
                </c:pt>
                <c:pt idx="185">
                  <c:v>44417</c:v>
                </c:pt>
                <c:pt idx="186">
                  <c:v>44497.5</c:v>
                </c:pt>
                <c:pt idx="187">
                  <c:v>44530.5</c:v>
                </c:pt>
                <c:pt idx="188">
                  <c:v>44584</c:v>
                </c:pt>
                <c:pt idx="189">
                  <c:v>44636</c:v>
                </c:pt>
              </c:numCache>
            </c:numRef>
          </c:xVal>
          <c:yVal>
            <c:numRef>
              <c:f>'Active 1'!$AC$290:$AC$479</c:f>
              <c:numCache>
                <c:formatCode>General</c:formatCode>
                <c:ptCount val="190"/>
                <c:pt idx="0">
                  <c:v>2.1278381409919195E-3</c:v>
                </c:pt>
                <c:pt idx="1">
                  <c:v>4.9278381430175461E-3</c:v>
                </c:pt>
                <c:pt idx="2">
                  <c:v>1.0891503942560901E-2</c:v>
                </c:pt>
                <c:pt idx="3">
                  <c:v>4.369706500186088E-3</c:v>
                </c:pt>
                <c:pt idx="4">
                  <c:v>8.5759779734141672E-4</c:v>
                </c:pt>
                <c:pt idx="5">
                  <c:v>3.3454898100104546E-3</c:v>
                </c:pt>
                <c:pt idx="6">
                  <c:v>-1.1908299352269558E-3</c:v>
                </c:pt>
                <c:pt idx="7">
                  <c:v>-4.2150396019457192E-3</c:v>
                </c:pt>
                <c:pt idx="8">
                  <c:v>-3.7271433803479498E-3</c:v>
                </c:pt>
                <c:pt idx="9">
                  <c:v>-7.2973316398038668E-3</c:v>
                </c:pt>
                <c:pt idx="10">
                  <c:v>1.032503221055317E-3</c:v>
                </c:pt>
                <c:pt idx="11">
                  <c:v>-1.7461820879822731E-2</c:v>
                </c:pt>
                <c:pt idx="12">
                  <c:v>-1.3826786312647055E-4</c:v>
                </c:pt>
                <c:pt idx="13">
                  <c:v>2.3496518097530922E-3</c:v>
                </c:pt>
                <c:pt idx="14">
                  <c:v>-8.7807751240226994E-3</c:v>
                </c:pt>
                <c:pt idx="15">
                  <c:v>-1.1292847959526897E-2</c:v>
                </c:pt>
                <c:pt idx="16">
                  <c:v>8.492110664700403E-4</c:v>
                </c:pt>
                <c:pt idx="17">
                  <c:v>2.6492110719299189E-3</c:v>
                </c:pt>
                <c:pt idx="18">
                  <c:v>5.6715237132981544E-4</c:v>
                </c:pt>
                <c:pt idx="19">
                  <c:v>4.3688145275588841E-4</c:v>
                </c:pt>
                <c:pt idx="20">
                  <c:v>1.1368814496243163E-3</c:v>
                </c:pt>
                <c:pt idx="21">
                  <c:v>-3.5290442934673288E-3</c:v>
                </c:pt>
                <c:pt idx="22">
                  <c:v>-4.0410245154255675E-3</c:v>
                </c:pt>
                <c:pt idx="23">
                  <c:v>-6.6344575975472442E-3</c:v>
                </c:pt>
                <c:pt idx="24">
                  <c:v>-2.658411220910567E-3</c:v>
                </c:pt>
                <c:pt idx="25">
                  <c:v>-2.0391916410447686E-4</c:v>
                </c:pt>
                <c:pt idx="26">
                  <c:v>-5.2278686425773768E-3</c:v>
                </c:pt>
                <c:pt idx="27">
                  <c:v>-5.1898291636661154E-3</c:v>
                </c:pt>
                <c:pt idx="28">
                  <c:v>-7.5441784422014546E-4</c:v>
                </c:pt>
                <c:pt idx="29">
                  <c:v>-4.2663777514281853E-3</c:v>
                </c:pt>
                <c:pt idx="30">
                  <c:v>-2.7594546231737849E-4</c:v>
                </c:pt>
                <c:pt idx="31">
                  <c:v>2.1209517494723273E-4</c:v>
                </c:pt>
                <c:pt idx="32">
                  <c:v>-1.2998638918480243E-3</c:v>
                </c:pt>
                <c:pt idx="33">
                  <c:v>1.6762188455884952E-3</c:v>
                </c:pt>
                <c:pt idx="34">
                  <c:v>-1.835739339597936E-3</c:v>
                </c:pt>
                <c:pt idx="35">
                  <c:v>1.6491305840514503E-2</c:v>
                </c:pt>
                <c:pt idx="36">
                  <c:v>2.4191305842446997E-2</c:v>
                </c:pt>
                <c:pt idx="37">
                  <c:v>2.6891305839722879E-2</c:v>
                </c:pt>
                <c:pt idx="38">
                  <c:v>2.6891305839722879E-2</c:v>
                </c:pt>
                <c:pt idx="39">
                  <c:v>8.5793564604742245E-3</c:v>
                </c:pt>
                <c:pt idx="40">
                  <c:v>1.0679356458355466E-2</c:v>
                </c:pt>
                <c:pt idx="41">
                  <c:v>1.6179356457656974E-2</c:v>
                </c:pt>
                <c:pt idx="42">
                  <c:v>1.6179356457656974E-2</c:v>
                </c:pt>
                <c:pt idx="43">
                  <c:v>1.8279356455538215E-2</c:v>
                </c:pt>
                <c:pt idx="44">
                  <c:v>1.4554584688004496E-3</c:v>
                </c:pt>
                <c:pt idx="45">
                  <c:v>-1.6143277120711508E-4</c:v>
                </c:pt>
                <c:pt idx="46">
                  <c:v>-5.3711183872574564E-3</c:v>
                </c:pt>
                <c:pt idx="47">
                  <c:v>2.288816095178392E-4</c:v>
                </c:pt>
                <c:pt idx="48">
                  <c:v>-1.2301767985545831E-3</c:v>
                </c:pt>
                <c:pt idx="49">
                  <c:v>2.0390229031951757E-2</c:v>
                </c:pt>
                <c:pt idx="50">
                  <c:v>-2.7137739494171587E-3</c:v>
                </c:pt>
                <c:pt idx="51">
                  <c:v>-1.1727331844184286E-2</c:v>
                </c:pt>
                <c:pt idx="52">
                  <c:v>-4.1787395048319687E-3</c:v>
                </c:pt>
                <c:pt idx="53">
                  <c:v>-4.6380047507657007E-3</c:v>
                </c:pt>
                <c:pt idx="54">
                  <c:v>-1.7877142782659616E-3</c:v>
                </c:pt>
                <c:pt idx="55">
                  <c:v>2.9995920645162211E-4</c:v>
                </c:pt>
                <c:pt idx="56">
                  <c:v>-1.3537829515430366E-2</c:v>
                </c:pt>
                <c:pt idx="57">
                  <c:v>-1.2087829519318638E-2</c:v>
                </c:pt>
                <c:pt idx="58">
                  <c:v>-1.1867829517600348E-2</c:v>
                </c:pt>
                <c:pt idx="59">
                  <c:v>-6.3380882699201058E-3</c:v>
                </c:pt>
                <c:pt idx="60">
                  <c:v>-3.6208914797039582E-4</c:v>
                </c:pt>
                <c:pt idx="61">
                  <c:v>-5.448493392528897E-3</c:v>
                </c:pt>
                <c:pt idx="62">
                  <c:v>9.1482331209676027E-3</c:v>
                </c:pt>
                <c:pt idx="63">
                  <c:v>-4.2399063277965277E-3</c:v>
                </c:pt>
                <c:pt idx="64">
                  <c:v>-4.6070061800592699E-3</c:v>
                </c:pt>
                <c:pt idx="65">
                  <c:v>1.1555734915921517E-2</c:v>
                </c:pt>
                <c:pt idx="66">
                  <c:v>1.2245734916680545E-2</c:v>
                </c:pt>
                <c:pt idx="67">
                  <c:v>1.0869719536091366E-2</c:v>
                </c:pt>
                <c:pt idx="68">
                  <c:v>-4.9559339370086608E-3</c:v>
                </c:pt>
                <c:pt idx="69">
                  <c:v>-5.5346929895299657E-3</c:v>
                </c:pt>
                <c:pt idx="70">
                  <c:v>-1.0679717265626915E-2</c:v>
                </c:pt>
                <c:pt idx="71">
                  <c:v>-4.6163469404278956E-3</c:v>
                </c:pt>
                <c:pt idx="72">
                  <c:v>-3.8169999357302864E-3</c:v>
                </c:pt>
                <c:pt idx="73">
                  <c:v>-4.0145981724274971E-3</c:v>
                </c:pt>
                <c:pt idx="74">
                  <c:v>-4.757937728604833E-3</c:v>
                </c:pt>
                <c:pt idx="75">
                  <c:v>-4.2646565947446757E-3</c:v>
                </c:pt>
                <c:pt idx="76">
                  <c:v>-4.4783155643897121E-3</c:v>
                </c:pt>
                <c:pt idx="77">
                  <c:v>-4.484892097408405E-3</c:v>
                </c:pt>
                <c:pt idx="78">
                  <c:v>-4.1395718893997291E-3</c:v>
                </c:pt>
                <c:pt idx="79">
                  <c:v>-4.1669181936499766E-3</c:v>
                </c:pt>
                <c:pt idx="80">
                  <c:v>-4.3008872773432627E-3</c:v>
                </c:pt>
                <c:pt idx="81">
                  <c:v>-4.2118478707308116E-3</c:v>
                </c:pt>
                <c:pt idx="82">
                  <c:v>-4.5145881271219657E-3</c:v>
                </c:pt>
                <c:pt idx="83">
                  <c:v>-4.9255495724696563E-3</c:v>
                </c:pt>
                <c:pt idx="84">
                  <c:v>-4.1282900491663721E-3</c:v>
                </c:pt>
                <c:pt idx="85">
                  <c:v>-3.7873106998833062E-3</c:v>
                </c:pt>
                <c:pt idx="86">
                  <c:v>-3.901393906981715E-3</c:v>
                </c:pt>
                <c:pt idx="87">
                  <c:v>-3.2963502586678434E-2</c:v>
                </c:pt>
                <c:pt idx="88">
                  <c:v>-8.5889952448550133E-3</c:v>
                </c:pt>
                <c:pt idx="89">
                  <c:v>-1.068389189940927E-2</c:v>
                </c:pt>
                <c:pt idx="90">
                  <c:v>-8.8347155214941187E-3</c:v>
                </c:pt>
                <c:pt idx="91">
                  <c:v>-3.042349661230237E-3</c:v>
                </c:pt>
                <c:pt idx="92">
                  <c:v>-6.3318585048912912E-3</c:v>
                </c:pt>
                <c:pt idx="93">
                  <c:v>7.7165905568413184E-4</c:v>
                </c:pt>
                <c:pt idx="94">
                  <c:v>-4.3379049365828426E-3</c:v>
                </c:pt>
                <c:pt idx="95">
                  <c:v>-1.9150370453635268E-3</c:v>
                </c:pt>
                <c:pt idx="96">
                  <c:v>-3.4853769706591764E-3</c:v>
                </c:pt>
                <c:pt idx="97">
                  <c:v>-7.5881911511804789E-3</c:v>
                </c:pt>
                <c:pt idx="98">
                  <c:v>-4.0022627330631999E-3</c:v>
                </c:pt>
                <c:pt idx="99">
                  <c:v>1.0691718838452269E-3</c:v>
                </c:pt>
                <c:pt idx="100">
                  <c:v>1.0017749298833478E-3</c:v>
                </c:pt>
                <c:pt idx="101">
                  <c:v>-8.4384825661101837E-4</c:v>
                </c:pt>
                <c:pt idx="102">
                  <c:v>1.5854504713374573E-3</c:v>
                </c:pt>
                <c:pt idx="103">
                  <c:v>1.3103193739531505E-3</c:v>
                </c:pt>
                <c:pt idx="104">
                  <c:v>2.8788260817124711E-3</c:v>
                </c:pt>
                <c:pt idx="105">
                  <c:v>2.4467114034979753E-3</c:v>
                </c:pt>
                <c:pt idx="106">
                  <c:v>1.6619967657908741E-3</c:v>
                </c:pt>
                <c:pt idx="107">
                  <c:v>2.647092182384736E-3</c:v>
                </c:pt>
                <c:pt idx="108">
                  <c:v>3.0755330556669347E-3</c:v>
                </c:pt>
                <c:pt idx="109">
                  <c:v>1.4606213332457318E-3</c:v>
                </c:pt>
                <c:pt idx="110">
                  <c:v>7.9797335300657579E-4</c:v>
                </c:pt>
                <c:pt idx="111">
                  <c:v>2.9830386921512186E-3</c:v>
                </c:pt>
                <c:pt idx="112">
                  <c:v>-4.4863386218974871E-2</c:v>
                </c:pt>
                <c:pt idx="113">
                  <c:v>-4.0863386218159964E-2</c:v>
                </c:pt>
                <c:pt idx="114">
                  <c:v>-2.4378334215043707E-2</c:v>
                </c:pt>
                <c:pt idx="115">
                  <c:v>-1.3378334209164733E-2</c:v>
                </c:pt>
                <c:pt idx="116">
                  <c:v>-1.31683342108318E-2</c:v>
                </c:pt>
                <c:pt idx="117">
                  <c:v>2.5216657893451511E-3</c:v>
                </c:pt>
                <c:pt idx="118">
                  <c:v>4.131665788690897E-3</c:v>
                </c:pt>
                <c:pt idx="119">
                  <c:v>1.8067165617226821E-3</c:v>
                </c:pt>
                <c:pt idx="120">
                  <c:v>1.9867165644514573E-3</c:v>
                </c:pt>
                <c:pt idx="121">
                  <c:v>1.9867165644514573E-3</c:v>
                </c:pt>
                <c:pt idx="122">
                  <c:v>2.0867165619252448E-3</c:v>
                </c:pt>
                <c:pt idx="123">
                  <c:v>2.0571562974155688E-3</c:v>
                </c:pt>
                <c:pt idx="124">
                  <c:v>2.2883170276377929E-3</c:v>
                </c:pt>
                <c:pt idx="125">
                  <c:v>2.3733485005364707E-3</c:v>
                </c:pt>
                <c:pt idx="126">
                  <c:v>1.8625429001332405E-3</c:v>
                </c:pt>
                <c:pt idx="127">
                  <c:v>5.124693293173388E-3</c:v>
                </c:pt>
                <c:pt idx="128">
                  <c:v>2.3065744938871313E-3</c:v>
                </c:pt>
                <c:pt idx="129">
                  <c:v>2.3065744938871313E-3</c:v>
                </c:pt>
                <c:pt idx="130">
                  <c:v>2.6065744935844515E-3</c:v>
                </c:pt>
                <c:pt idx="131">
                  <c:v>2.9213030694677788E-3</c:v>
                </c:pt>
                <c:pt idx="132">
                  <c:v>4.4630028235707886E-3</c:v>
                </c:pt>
                <c:pt idx="133">
                  <c:v>2.5924040126110437E-3</c:v>
                </c:pt>
                <c:pt idx="134">
                  <c:v>-1.2536533431024566E-3</c:v>
                </c:pt>
                <c:pt idx="135">
                  <c:v>3.4559301555301125E-3</c:v>
                </c:pt>
                <c:pt idx="136">
                  <c:v>2.7405424151359936E-3</c:v>
                </c:pt>
                <c:pt idx="137">
                  <c:v>3.3405424145306339E-3</c:v>
                </c:pt>
                <c:pt idx="138">
                  <c:v>3.3773530530396001E-3</c:v>
                </c:pt>
                <c:pt idx="139">
                  <c:v>2.1619503443285337E-3</c:v>
                </c:pt>
                <c:pt idx="140">
                  <c:v>1.2461766698044774E-3</c:v>
                </c:pt>
                <c:pt idx="141">
                  <c:v>1.9906510315099157E-3</c:v>
                </c:pt>
                <c:pt idx="142">
                  <c:v>3.3752242698136536E-3</c:v>
                </c:pt>
                <c:pt idx="143">
                  <c:v>4.5310783403368637E-3</c:v>
                </c:pt>
                <c:pt idx="144">
                  <c:v>3.0493779156659795E-3</c:v>
                </c:pt>
                <c:pt idx="145">
                  <c:v>4.2082701058930028E-3</c:v>
                </c:pt>
                <c:pt idx="146">
                  <c:v>4.9848923546002843E-3</c:v>
                </c:pt>
                <c:pt idx="147">
                  <c:v>3.9215901116186058E-3</c:v>
                </c:pt>
                <c:pt idx="148">
                  <c:v>4.5057612013562065E-3</c:v>
                </c:pt>
                <c:pt idx="149">
                  <c:v>3.5838482558618323E-3</c:v>
                </c:pt>
                <c:pt idx="150">
                  <c:v>3.783848258085365E-3</c:v>
                </c:pt>
                <c:pt idx="151">
                  <c:v>3.8838482628351101E-3</c:v>
                </c:pt>
                <c:pt idx="152">
                  <c:v>4.2186843319816369E-3</c:v>
                </c:pt>
                <c:pt idx="153">
                  <c:v>3.1979884590149499E-3</c:v>
                </c:pt>
                <c:pt idx="154">
                  <c:v>5.2069070781460003E-3</c:v>
                </c:pt>
                <c:pt idx="155">
                  <c:v>3.798068995148729E-3</c:v>
                </c:pt>
                <c:pt idx="156">
                  <c:v>3.9980689973722616E-3</c:v>
                </c:pt>
                <c:pt idx="157">
                  <c:v>4.0980689948460491E-3</c:v>
                </c:pt>
                <c:pt idx="158">
                  <c:v>1.6666845343066838E-3</c:v>
                </c:pt>
                <c:pt idx="159">
                  <c:v>7.0791661612795709E-4</c:v>
                </c:pt>
                <c:pt idx="160">
                  <c:v>1.0651234819412658E-3</c:v>
                </c:pt>
                <c:pt idx="161">
                  <c:v>1.1971139128220676E-3</c:v>
                </c:pt>
                <c:pt idx="162">
                  <c:v>2.0970903978550504E-3</c:v>
                </c:pt>
                <c:pt idx="163">
                  <c:v>-2.2908513399061414E-4</c:v>
                </c:pt>
                <c:pt idx="164">
                  <c:v>3.8074915582891888E-4</c:v>
                </c:pt>
                <c:pt idx="165">
                  <c:v>-1.7317895500052471E-3</c:v>
                </c:pt>
                <c:pt idx="166">
                  <c:v>-4.4239779660953937E-4</c:v>
                </c:pt>
                <c:pt idx="167">
                  <c:v>-3.6790992945636147E-3</c:v>
                </c:pt>
                <c:pt idx="168">
                  <c:v>-2.9045276833395417E-3</c:v>
                </c:pt>
                <c:pt idx="169">
                  <c:v>-0.30507390964648856</c:v>
                </c:pt>
                <c:pt idx="170">
                  <c:v>-2.6300717590436173E-3</c:v>
                </c:pt>
                <c:pt idx="171">
                  <c:v>-3.9798291069463865E-3</c:v>
                </c:pt>
                <c:pt idx="172">
                  <c:v>-4.8224129475186173E-3</c:v>
                </c:pt>
                <c:pt idx="173">
                  <c:v>-5.7199124651121092E-3</c:v>
                </c:pt>
                <c:pt idx="174">
                  <c:v>-3.9024415764652987E-3</c:v>
                </c:pt>
                <c:pt idx="175">
                  <c:v>-3.9024415764652987E-3</c:v>
                </c:pt>
                <c:pt idx="176">
                  <c:v>-2.5024415754524854E-3</c:v>
                </c:pt>
                <c:pt idx="177">
                  <c:v>-4.8803399624905985E-3</c:v>
                </c:pt>
                <c:pt idx="178">
                  <c:v>-6.362863903378202E-3</c:v>
                </c:pt>
                <c:pt idx="179">
                  <c:v>-6.362863903378202E-3</c:v>
                </c:pt>
                <c:pt idx="180">
                  <c:v>-7.4706750635232799E-3</c:v>
                </c:pt>
                <c:pt idx="181">
                  <c:v>-9.0509029655599371E-3</c:v>
                </c:pt>
                <c:pt idx="182">
                  <c:v>-6.7538109915842859E-3</c:v>
                </c:pt>
                <c:pt idx="183">
                  <c:v>-6.9111539341294992E-3</c:v>
                </c:pt>
                <c:pt idx="184">
                  <c:v>-7.8384205204162227E-3</c:v>
                </c:pt>
                <c:pt idx="185">
                  <c:v>-4.5705279977201196E-3</c:v>
                </c:pt>
                <c:pt idx="186">
                  <c:v>-4.8442582105156506E-3</c:v>
                </c:pt>
                <c:pt idx="187">
                  <c:v>-9.0208925468805434E-3</c:v>
                </c:pt>
                <c:pt idx="188">
                  <c:v>-9.7699284317859236E-3</c:v>
                </c:pt>
                <c:pt idx="189">
                  <c:v>-1.0707030873496337E-2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436-4493-B9A4-6D9133ED6F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26136024"/>
        <c:axId val="1"/>
      </c:scatterChart>
      <c:valAx>
        <c:axId val="82613602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26136024"/>
        <c:crossesAt val="0"/>
        <c:crossBetween val="midCat"/>
      </c:valAx>
      <c:spPr>
        <a:noFill/>
        <a:ln w="25400">
          <a:solidFill>
            <a:srgbClr val="000000"/>
          </a:solidFill>
          <a:prstDash val="solid"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V839 Oph - O-C Diagr.</a:t>
            </a:r>
          </a:p>
        </c:rich>
      </c:tx>
      <c:layout>
        <c:manualLayout>
          <c:xMode val="edge"/>
          <c:yMode val="edge"/>
          <c:x val="0.35215946843853818"/>
          <c:y val="4.4025157232704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61794019933555"/>
          <c:y val="0.24528377212243305"/>
          <c:w val="0.80066445182724255"/>
          <c:h val="0.55975014663837286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2'!$AB$1</c:f>
              <c:strCache>
                <c:ptCount val="1"/>
                <c:pt idx="0">
                  <c:v>Q. fit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'Active 2'!$AA$2:$AA$23</c:f>
              <c:numCache>
                <c:formatCode>General</c:formatCode>
                <c:ptCount val="22"/>
                <c:pt idx="0">
                  <c:v>-24000</c:v>
                </c:pt>
                <c:pt idx="1">
                  <c:v>-21000</c:v>
                </c:pt>
                <c:pt idx="2">
                  <c:v>-18000</c:v>
                </c:pt>
                <c:pt idx="3">
                  <c:v>-15000</c:v>
                </c:pt>
                <c:pt idx="4">
                  <c:v>-12000</c:v>
                </c:pt>
                <c:pt idx="5">
                  <c:v>-9000</c:v>
                </c:pt>
                <c:pt idx="6">
                  <c:v>-6000</c:v>
                </c:pt>
                <c:pt idx="7">
                  <c:v>-3000</c:v>
                </c:pt>
                <c:pt idx="8">
                  <c:v>0</c:v>
                </c:pt>
                <c:pt idx="9">
                  <c:v>3000</c:v>
                </c:pt>
                <c:pt idx="10">
                  <c:v>6000</c:v>
                </c:pt>
                <c:pt idx="11">
                  <c:v>9000</c:v>
                </c:pt>
                <c:pt idx="12">
                  <c:v>12000</c:v>
                </c:pt>
                <c:pt idx="13">
                  <c:v>15000</c:v>
                </c:pt>
                <c:pt idx="14">
                  <c:v>18000</c:v>
                </c:pt>
                <c:pt idx="15">
                  <c:v>21000</c:v>
                </c:pt>
                <c:pt idx="16">
                  <c:v>24000</c:v>
                </c:pt>
                <c:pt idx="17">
                  <c:v>27000</c:v>
                </c:pt>
                <c:pt idx="18">
                  <c:v>30000</c:v>
                </c:pt>
                <c:pt idx="19">
                  <c:v>33000</c:v>
                </c:pt>
                <c:pt idx="20">
                  <c:v>36000</c:v>
                </c:pt>
                <c:pt idx="21">
                  <c:v>39000</c:v>
                </c:pt>
              </c:numCache>
            </c:numRef>
          </c:xVal>
          <c:yVal>
            <c:numRef>
              <c:f>'Active 2'!$AB$2:$AB$23</c:f>
              <c:numCache>
                <c:formatCode>General</c:formatCode>
                <c:ptCount val="22"/>
                <c:pt idx="0">
                  <c:v>6.1928032218784984E-2</c:v>
                </c:pt>
                <c:pt idx="1">
                  <c:v>4.2511852927713492E-2</c:v>
                </c:pt>
                <c:pt idx="2">
                  <c:v>2.6096385604801087E-2</c:v>
                </c:pt>
                <c:pt idx="3">
                  <c:v>1.2681630250047777E-2</c:v>
                </c:pt>
                <c:pt idx="4">
                  <c:v>2.2675868634535502E-3</c:v>
                </c:pt>
                <c:pt idx="5">
                  <c:v>-5.1457445549815822E-3</c:v>
                </c:pt>
                <c:pt idx="6">
                  <c:v>-9.5583640052576239E-3</c:v>
                </c:pt>
                <c:pt idx="7">
                  <c:v>-1.0970271487374575E-2</c:v>
                </c:pt>
                <c:pt idx="8">
                  <c:v>-9.3814670013324351E-3</c:v>
                </c:pt>
                <c:pt idx="9">
                  <c:v>-4.7919505471312046E-3</c:v>
                </c:pt>
                <c:pt idx="10">
                  <c:v>2.7982778752291167E-3</c:v>
                </c:pt>
                <c:pt idx="11">
                  <c:v>1.3389218265748529E-2</c:v>
                </c:pt>
                <c:pt idx="12">
                  <c:v>2.6980870624427031E-2</c:v>
                </c:pt>
                <c:pt idx="13">
                  <c:v>4.3573234951264625E-2</c:v>
                </c:pt>
                <c:pt idx="14">
                  <c:v>6.3166311246261306E-2</c:v>
                </c:pt>
                <c:pt idx="15">
                  <c:v>8.5760099509417084E-2</c:v>
                </c:pt>
                <c:pt idx="16">
                  <c:v>0.11135459974073195</c:v>
                </c:pt>
                <c:pt idx="17">
                  <c:v>0.13994981194020592</c:v>
                </c:pt>
                <c:pt idx="18">
                  <c:v>0.17154573610783896</c:v>
                </c:pt>
                <c:pt idx="19">
                  <c:v>0.20614237224363111</c:v>
                </c:pt>
                <c:pt idx="20">
                  <c:v>0.24373972034758232</c:v>
                </c:pt>
                <c:pt idx="21">
                  <c:v>0.28433778041969265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906-4605-BC64-302C52D3B086}"/>
            </c:ext>
          </c:extLst>
        </c:ser>
        <c:ser>
          <c:idx val="1"/>
          <c:order val="1"/>
          <c:tx>
            <c:strRef>
              <c:f>'Active 2'!$I$20:$I$20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'Active 2'!$F$21:$F$443</c:f>
              <c:numCache>
                <c:formatCode>General</c:formatCode>
                <c:ptCount val="423"/>
                <c:pt idx="0">
                  <c:v>-21664.5</c:v>
                </c:pt>
                <c:pt idx="1">
                  <c:v>-9992</c:v>
                </c:pt>
                <c:pt idx="2">
                  <c:v>-9080</c:v>
                </c:pt>
                <c:pt idx="3">
                  <c:v>-9077.5</c:v>
                </c:pt>
                <c:pt idx="4">
                  <c:v>-7392.5</c:v>
                </c:pt>
                <c:pt idx="5">
                  <c:v>-4555</c:v>
                </c:pt>
                <c:pt idx="6">
                  <c:v>-2775</c:v>
                </c:pt>
                <c:pt idx="7">
                  <c:v>-254</c:v>
                </c:pt>
                <c:pt idx="8">
                  <c:v>-232</c:v>
                </c:pt>
                <c:pt idx="9">
                  <c:v>-229.5</c:v>
                </c:pt>
                <c:pt idx="10">
                  <c:v>-66</c:v>
                </c:pt>
                <c:pt idx="11">
                  <c:v>0</c:v>
                </c:pt>
                <c:pt idx="12">
                  <c:v>692</c:v>
                </c:pt>
                <c:pt idx="13">
                  <c:v>746</c:v>
                </c:pt>
                <c:pt idx="14">
                  <c:v>4384</c:v>
                </c:pt>
                <c:pt idx="15">
                  <c:v>4408.5</c:v>
                </c:pt>
                <c:pt idx="16">
                  <c:v>4447.5</c:v>
                </c:pt>
                <c:pt idx="17">
                  <c:v>4460</c:v>
                </c:pt>
                <c:pt idx="18">
                  <c:v>4467</c:v>
                </c:pt>
                <c:pt idx="19">
                  <c:v>5310.5</c:v>
                </c:pt>
                <c:pt idx="20">
                  <c:v>5313</c:v>
                </c:pt>
                <c:pt idx="21">
                  <c:v>5342.5</c:v>
                </c:pt>
                <c:pt idx="22">
                  <c:v>6215.5</c:v>
                </c:pt>
                <c:pt idx="23">
                  <c:v>7142</c:v>
                </c:pt>
                <c:pt idx="24">
                  <c:v>7144.5</c:v>
                </c:pt>
                <c:pt idx="25">
                  <c:v>7993</c:v>
                </c:pt>
                <c:pt idx="26">
                  <c:v>8071</c:v>
                </c:pt>
                <c:pt idx="27">
                  <c:v>8088</c:v>
                </c:pt>
                <c:pt idx="28">
                  <c:v>8110</c:v>
                </c:pt>
                <c:pt idx="29">
                  <c:v>8829</c:v>
                </c:pt>
                <c:pt idx="30">
                  <c:v>9873</c:v>
                </c:pt>
                <c:pt idx="31">
                  <c:v>10677.5</c:v>
                </c:pt>
                <c:pt idx="32">
                  <c:v>11391.5</c:v>
                </c:pt>
                <c:pt idx="33">
                  <c:v>11411</c:v>
                </c:pt>
                <c:pt idx="34">
                  <c:v>11628.5</c:v>
                </c:pt>
                <c:pt idx="35">
                  <c:v>12494</c:v>
                </c:pt>
                <c:pt idx="36">
                  <c:v>12545</c:v>
                </c:pt>
                <c:pt idx="37">
                  <c:v>12547.5</c:v>
                </c:pt>
                <c:pt idx="38">
                  <c:v>12550</c:v>
                </c:pt>
                <c:pt idx="39">
                  <c:v>13408.5</c:v>
                </c:pt>
                <c:pt idx="40">
                  <c:v>13411</c:v>
                </c:pt>
                <c:pt idx="41">
                  <c:v>13924.5</c:v>
                </c:pt>
                <c:pt idx="42">
                  <c:v>14103</c:v>
                </c:pt>
                <c:pt idx="43">
                  <c:v>14103</c:v>
                </c:pt>
                <c:pt idx="44">
                  <c:v>14105.5</c:v>
                </c:pt>
                <c:pt idx="45">
                  <c:v>14106</c:v>
                </c:pt>
                <c:pt idx="46">
                  <c:v>14108</c:v>
                </c:pt>
                <c:pt idx="47">
                  <c:v>14125.5</c:v>
                </c:pt>
                <c:pt idx="48">
                  <c:v>14132.5</c:v>
                </c:pt>
                <c:pt idx="49">
                  <c:v>14134.5</c:v>
                </c:pt>
                <c:pt idx="50">
                  <c:v>14137</c:v>
                </c:pt>
                <c:pt idx="51">
                  <c:v>14139.5</c:v>
                </c:pt>
                <c:pt idx="52">
                  <c:v>14144.5</c:v>
                </c:pt>
                <c:pt idx="53">
                  <c:v>14145</c:v>
                </c:pt>
                <c:pt idx="54">
                  <c:v>14155</c:v>
                </c:pt>
                <c:pt idx="55">
                  <c:v>14177</c:v>
                </c:pt>
                <c:pt idx="56">
                  <c:v>14193.5</c:v>
                </c:pt>
                <c:pt idx="57">
                  <c:v>14208</c:v>
                </c:pt>
                <c:pt idx="58">
                  <c:v>14213</c:v>
                </c:pt>
                <c:pt idx="59">
                  <c:v>14230</c:v>
                </c:pt>
                <c:pt idx="60">
                  <c:v>14230</c:v>
                </c:pt>
                <c:pt idx="61">
                  <c:v>14233</c:v>
                </c:pt>
                <c:pt idx="62">
                  <c:v>14235</c:v>
                </c:pt>
                <c:pt idx="63">
                  <c:v>14235</c:v>
                </c:pt>
                <c:pt idx="64">
                  <c:v>14235</c:v>
                </c:pt>
                <c:pt idx="65">
                  <c:v>14240</c:v>
                </c:pt>
                <c:pt idx="66">
                  <c:v>14274</c:v>
                </c:pt>
                <c:pt idx="67">
                  <c:v>14291</c:v>
                </c:pt>
                <c:pt idx="68">
                  <c:v>14291</c:v>
                </c:pt>
                <c:pt idx="69">
                  <c:v>14291</c:v>
                </c:pt>
                <c:pt idx="70">
                  <c:v>14291</c:v>
                </c:pt>
                <c:pt idx="71">
                  <c:v>14291</c:v>
                </c:pt>
                <c:pt idx="72">
                  <c:v>14291</c:v>
                </c:pt>
                <c:pt idx="73">
                  <c:v>14291</c:v>
                </c:pt>
                <c:pt idx="74">
                  <c:v>14291</c:v>
                </c:pt>
                <c:pt idx="75">
                  <c:v>15073.5</c:v>
                </c:pt>
                <c:pt idx="76">
                  <c:v>15078.5</c:v>
                </c:pt>
                <c:pt idx="77">
                  <c:v>15098</c:v>
                </c:pt>
                <c:pt idx="78">
                  <c:v>15098</c:v>
                </c:pt>
                <c:pt idx="79">
                  <c:v>15147</c:v>
                </c:pt>
                <c:pt idx="80">
                  <c:v>15186</c:v>
                </c:pt>
                <c:pt idx="81">
                  <c:v>15205.5</c:v>
                </c:pt>
                <c:pt idx="82">
                  <c:v>15230</c:v>
                </c:pt>
                <c:pt idx="83">
                  <c:v>15247</c:v>
                </c:pt>
                <c:pt idx="84">
                  <c:v>15914.5</c:v>
                </c:pt>
                <c:pt idx="85">
                  <c:v>15917</c:v>
                </c:pt>
                <c:pt idx="86">
                  <c:v>15921.5</c:v>
                </c:pt>
                <c:pt idx="87">
                  <c:v>15922</c:v>
                </c:pt>
                <c:pt idx="88">
                  <c:v>15932</c:v>
                </c:pt>
                <c:pt idx="89">
                  <c:v>16012.5</c:v>
                </c:pt>
                <c:pt idx="90">
                  <c:v>16012.5</c:v>
                </c:pt>
                <c:pt idx="91">
                  <c:v>16012.5</c:v>
                </c:pt>
                <c:pt idx="92">
                  <c:v>16025</c:v>
                </c:pt>
                <c:pt idx="93">
                  <c:v>16027.5</c:v>
                </c:pt>
                <c:pt idx="94">
                  <c:v>16034.5</c:v>
                </c:pt>
                <c:pt idx="95">
                  <c:v>16034.5</c:v>
                </c:pt>
                <c:pt idx="96">
                  <c:v>16034.5</c:v>
                </c:pt>
                <c:pt idx="97">
                  <c:v>16034.5</c:v>
                </c:pt>
                <c:pt idx="98">
                  <c:v>16034.5</c:v>
                </c:pt>
                <c:pt idx="99">
                  <c:v>16171</c:v>
                </c:pt>
                <c:pt idx="100">
                  <c:v>16729</c:v>
                </c:pt>
                <c:pt idx="101">
                  <c:v>17638.5</c:v>
                </c:pt>
                <c:pt idx="102">
                  <c:v>17658</c:v>
                </c:pt>
                <c:pt idx="103">
                  <c:v>17738.5</c:v>
                </c:pt>
                <c:pt idx="104">
                  <c:v>17738.5</c:v>
                </c:pt>
                <c:pt idx="105">
                  <c:v>17772.5</c:v>
                </c:pt>
                <c:pt idx="106">
                  <c:v>17772.5</c:v>
                </c:pt>
                <c:pt idx="107">
                  <c:v>17790</c:v>
                </c:pt>
                <c:pt idx="108">
                  <c:v>17814</c:v>
                </c:pt>
                <c:pt idx="109">
                  <c:v>17814</c:v>
                </c:pt>
                <c:pt idx="110">
                  <c:v>17819</c:v>
                </c:pt>
                <c:pt idx="111">
                  <c:v>17873</c:v>
                </c:pt>
                <c:pt idx="112">
                  <c:v>17880.5</c:v>
                </c:pt>
                <c:pt idx="113">
                  <c:v>17895</c:v>
                </c:pt>
                <c:pt idx="114">
                  <c:v>17914.5</c:v>
                </c:pt>
                <c:pt idx="115">
                  <c:v>18009.5</c:v>
                </c:pt>
                <c:pt idx="116">
                  <c:v>18628.5</c:v>
                </c:pt>
                <c:pt idx="117">
                  <c:v>18628.5</c:v>
                </c:pt>
                <c:pt idx="118">
                  <c:v>18628.5</c:v>
                </c:pt>
                <c:pt idx="119">
                  <c:v>18633.5</c:v>
                </c:pt>
                <c:pt idx="120">
                  <c:v>18633.5</c:v>
                </c:pt>
                <c:pt idx="121">
                  <c:v>18633.5</c:v>
                </c:pt>
                <c:pt idx="122">
                  <c:v>18640.5</c:v>
                </c:pt>
                <c:pt idx="123">
                  <c:v>18640.5</c:v>
                </c:pt>
                <c:pt idx="124">
                  <c:v>18643</c:v>
                </c:pt>
                <c:pt idx="125">
                  <c:v>18643</c:v>
                </c:pt>
                <c:pt idx="126">
                  <c:v>18680</c:v>
                </c:pt>
                <c:pt idx="127">
                  <c:v>18682</c:v>
                </c:pt>
                <c:pt idx="128">
                  <c:v>18682</c:v>
                </c:pt>
                <c:pt idx="129">
                  <c:v>18684.5</c:v>
                </c:pt>
                <c:pt idx="130">
                  <c:v>18684.5</c:v>
                </c:pt>
                <c:pt idx="131">
                  <c:v>18687</c:v>
                </c:pt>
                <c:pt idx="132">
                  <c:v>18687</c:v>
                </c:pt>
                <c:pt idx="133">
                  <c:v>18689.5</c:v>
                </c:pt>
                <c:pt idx="134">
                  <c:v>18689.5</c:v>
                </c:pt>
                <c:pt idx="135">
                  <c:v>18697</c:v>
                </c:pt>
                <c:pt idx="136">
                  <c:v>18729</c:v>
                </c:pt>
                <c:pt idx="137">
                  <c:v>18758</c:v>
                </c:pt>
                <c:pt idx="138">
                  <c:v>18758</c:v>
                </c:pt>
                <c:pt idx="139">
                  <c:v>18758</c:v>
                </c:pt>
                <c:pt idx="140">
                  <c:v>18758</c:v>
                </c:pt>
                <c:pt idx="141">
                  <c:v>18758</c:v>
                </c:pt>
                <c:pt idx="142">
                  <c:v>18763</c:v>
                </c:pt>
                <c:pt idx="143">
                  <c:v>18763</c:v>
                </c:pt>
                <c:pt idx="144">
                  <c:v>18780</c:v>
                </c:pt>
                <c:pt idx="145">
                  <c:v>19350</c:v>
                </c:pt>
                <c:pt idx="146">
                  <c:v>19350</c:v>
                </c:pt>
                <c:pt idx="147">
                  <c:v>19538</c:v>
                </c:pt>
                <c:pt idx="148">
                  <c:v>19538</c:v>
                </c:pt>
                <c:pt idx="149">
                  <c:v>19540.5</c:v>
                </c:pt>
                <c:pt idx="150">
                  <c:v>19540.5</c:v>
                </c:pt>
                <c:pt idx="151">
                  <c:v>19577</c:v>
                </c:pt>
                <c:pt idx="152">
                  <c:v>19577</c:v>
                </c:pt>
                <c:pt idx="153">
                  <c:v>19579.5</c:v>
                </c:pt>
                <c:pt idx="154">
                  <c:v>19579.5</c:v>
                </c:pt>
                <c:pt idx="155">
                  <c:v>19606.5</c:v>
                </c:pt>
                <c:pt idx="156">
                  <c:v>19623.5</c:v>
                </c:pt>
                <c:pt idx="157">
                  <c:v>19628.5</c:v>
                </c:pt>
                <c:pt idx="158">
                  <c:v>19628.5</c:v>
                </c:pt>
                <c:pt idx="159">
                  <c:v>19631</c:v>
                </c:pt>
                <c:pt idx="160">
                  <c:v>19638</c:v>
                </c:pt>
                <c:pt idx="161">
                  <c:v>19638</c:v>
                </c:pt>
                <c:pt idx="162">
                  <c:v>19687</c:v>
                </c:pt>
                <c:pt idx="163">
                  <c:v>19687</c:v>
                </c:pt>
                <c:pt idx="164">
                  <c:v>20367</c:v>
                </c:pt>
                <c:pt idx="165">
                  <c:v>20367</c:v>
                </c:pt>
                <c:pt idx="166">
                  <c:v>20433</c:v>
                </c:pt>
                <c:pt idx="167">
                  <c:v>20433</c:v>
                </c:pt>
                <c:pt idx="168">
                  <c:v>20491.5</c:v>
                </c:pt>
                <c:pt idx="169">
                  <c:v>20491.5</c:v>
                </c:pt>
                <c:pt idx="170">
                  <c:v>20491.5</c:v>
                </c:pt>
                <c:pt idx="171">
                  <c:v>20499</c:v>
                </c:pt>
                <c:pt idx="172">
                  <c:v>20506</c:v>
                </c:pt>
                <c:pt idx="173">
                  <c:v>20506</c:v>
                </c:pt>
                <c:pt idx="174">
                  <c:v>20506</c:v>
                </c:pt>
                <c:pt idx="175">
                  <c:v>21278.5</c:v>
                </c:pt>
                <c:pt idx="176">
                  <c:v>21278.5</c:v>
                </c:pt>
                <c:pt idx="177">
                  <c:v>21278.5</c:v>
                </c:pt>
                <c:pt idx="178">
                  <c:v>21279</c:v>
                </c:pt>
                <c:pt idx="179">
                  <c:v>21279</c:v>
                </c:pt>
                <c:pt idx="180">
                  <c:v>21279</c:v>
                </c:pt>
                <c:pt idx="181">
                  <c:v>21323</c:v>
                </c:pt>
                <c:pt idx="182">
                  <c:v>21323</c:v>
                </c:pt>
                <c:pt idx="183">
                  <c:v>21381.5</c:v>
                </c:pt>
                <c:pt idx="184">
                  <c:v>21425.5</c:v>
                </c:pt>
                <c:pt idx="185">
                  <c:v>21428</c:v>
                </c:pt>
                <c:pt idx="186">
                  <c:v>21431</c:v>
                </c:pt>
                <c:pt idx="187">
                  <c:v>22098</c:v>
                </c:pt>
                <c:pt idx="188">
                  <c:v>22168.5</c:v>
                </c:pt>
                <c:pt idx="189">
                  <c:v>22168.5</c:v>
                </c:pt>
                <c:pt idx="190">
                  <c:v>22168.5</c:v>
                </c:pt>
                <c:pt idx="191">
                  <c:v>22186</c:v>
                </c:pt>
                <c:pt idx="192">
                  <c:v>22186</c:v>
                </c:pt>
                <c:pt idx="193">
                  <c:v>22186</c:v>
                </c:pt>
                <c:pt idx="194">
                  <c:v>22220</c:v>
                </c:pt>
                <c:pt idx="195">
                  <c:v>22220</c:v>
                </c:pt>
                <c:pt idx="196">
                  <c:v>22220</c:v>
                </c:pt>
                <c:pt idx="197">
                  <c:v>22220</c:v>
                </c:pt>
                <c:pt idx="198">
                  <c:v>22222.5</c:v>
                </c:pt>
                <c:pt idx="199">
                  <c:v>22227.5</c:v>
                </c:pt>
                <c:pt idx="200">
                  <c:v>22237.5</c:v>
                </c:pt>
                <c:pt idx="201">
                  <c:v>22242</c:v>
                </c:pt>
                <c:pt idx="202">
                  <c:v>22247</c:v>
                </c:pt>
                <c:pt idx="203">
                  <c:v>22249.5</c:v>
                </c:pt>
                <c:pt idx="204">
                  <c:v>22252</c:v>
                </c:pt>
                <c:pt idx="205">
                  <c:v>22254.5</c:v>
                </c:pt>
                <c:pt idx="206">
                  <c:v>22269</c:v>
                </c:pt>
                <c:pt idx="207">
                  <c:v>22269</c:v>
                </c:pt>
                <c:pt idx="208">
                  <c:v>22274</c:v>
                </c:pt>
                <c:pt idx="209">
                  <c:v>22276.5</c:v>
                </c:pt>
                <c:pt idx="210">
                  <c:v>22283.5</c:v>
                </c:pt>
                <c:pt idx="211">
                  <c:v>22286</c:v>
                </c:pt>
                <c:pt idx="212">
                  <c:v>22288.5</c:v>
                </c:pt>
                <c:pt idx="213">
                  <c:v>22291</c:v>
                </c:pt>
                <c:pt idx="214">
                  <c:v>22296</c:v>
                </c:pt>
                <c:pt idx="215">
                  <c:v>22298.5</c:v>
                </c:pt>
                <c:pt idx="216">
                  <c:v>22301</c:v>
                </c:pt>
                <c:pt idx="217">
                  <c:v>22313</c:v>
                </c:pt>
                <c:pt idx="218">
                  <c:v>22318</c:v>
                </c:pt>
                <c:pt idx="219">
                  <c:v>22327.5</c:v>
                </c:pt>
                <c:pt idx="220">
                  <c:v>22330</c:v>
                </c:pt>
                <c:pt idx="221">
                  <c:v>22344.5</c:v>
                </c:pt>
                <c:pt idx="222">
                  <c:v>22352</c:v>
                </c:pt>
                <c:pt idx="223">
                  <c:v>22352</c:v>
                </c:pt>
                <c:pt idx="224">
                  <c:v>22354.5</c:v>
                </c:pt>
                <c:pt idx="225">
                  <c:v>22357</c:v>
                </c:pt>
                <c:pt idx="226">
                  <c:v>22362</c:v>
                </c:pt>
                <c:pt idx="227">
                  <c:v>22366.5</c:v>
                </c:pt>
                <c:pt idx="228">
                  <c:v>22366.5</c:v>
                </c:pt>
                <c:pt idx="229">
                  <c:v>22371.5</c:v>
                </c:pt>
                <c:pt idx="230">
                  <c:v>22374</c:v>
                </c:pt>
                <c:pt idx="231">
                  <c:v>22376.5</c:v>
                </c:pt>
                <c:pt idx="232">
                  <c:v>22388.5</c:v>
                </c:pt>
                <c:pt idx="233">
                  <c:v>22405.5</c:v>
                </c:pt>
                <c:pt idx="234">
                  <c:v>22432.5</c:v>
                </c:pt>
                <c:pt idx="235">
                  <c:v>22437.5</c:v>
                </c:pt>
                <c:pt idx="236">
                  <c:v>22471.5</c:v>
                </c:pt>
                <c:pt idx="237">
                  <c:v>22824.5</c:v>
                </c:pt>
                <c:pt idx="238">
                  <c:v>22939</c:v>
                </c:pt>
                <c:pt idx="239">
                  <c:v>22963.5</c:v>
                </c:pt>
                <c:pt idx="240">
                  <c:v>22968.5</c:v>
                </c:pt>
                <c:pt idx="241">
                  <c:v>22971</c:v>
                </c:pt>
                <c:pt idx="242">
                  <c:v>22995.5</c:v>
                </c:pt>
                <c:pt idx="243">
                  <c:v>23027</c:v>
                </c:pt>
                <c:pt idx="244">
                  <c:v>23041.5</c:v>
                </c:pt>
                <c:pt idx="245">
                  <c:v>23083.5</c:v>
                </c:pt>
                <c:pt idx="246">
                  <c:v>23098</c:v>
                </c:pt>
                <c:pt idx="247">
                  <c:v>23100.5</c:v>
                </c:pt>
                <c:pt idx="248">
                  <c:v>23103</c:v>
                </c:pt>
                <c:pt idx="249">
                  <c:v>23105</c:v>
                </c:pt>
                <c:pt idx="250">
                  <c:v>23105.5</c:v>
                </c:pt>
                <c:pt idx="251">
                  <c:v>23107.5</c:v>
                </c:pt>
                <c:pt idx="252">
                  <c:v>23110</c:v>
                </c:pt>
                <c:pt idx="253">
                  <c:v>23125</c:v>
                </c:pt>
                <c:pt idx="254">
                  <c:v>23127.5</c:v>
                </c:pt>
                <c:pt idx="255">
                  <c:v>23132</c:v>
                </c:pt>
                <c:pt idx="256">
                  <c:v>23139.5</c:v>
                </c:pt>
                <c:pt idx="257">
                  <c:v>23147</c:v>
                </c:pt>
                <c:pt idx="258">
                  <c:v>23154</c:v>
                </c:pt>
                <c:pt idx="259">
                  <c:v>23156.5</c:v>
                </c:pt>
                <c:pt idx="260">
                  <c:v>23159</c:v>
                </c:pt>
                <c:pt idx="261">
                  <c:v>23166.5</c:v>
                </c:pt>
                <c:pt idx="262">
                  <c:v>23169</c:v>
                </c:pt>
                <c:pt idx="263">
                  <c:v>23171</c:v>
                </c:pt>
                <c:pt idx="264">
                  <c:v>23171.5</c:v>
                </c:pt>
                <c:pt idx="265">
                  <c:v>23178.5</c:v>
                </c:pt>
                <c:pt idx="266">
                  <c:v>23178.5</c:v>
                </c:pt>
                <c:pt idx="267">
                  <c:v>23181</c:v>
                </c:pt>
                <c:pt idx="268">
                  <c:v>23181</c:v>
                </c:pt>
                <c:pt idx="269">
                  <c:v>23181</c:v>
                </c:pt>
                <c:pt idx="270">
                  <c:v>23181</c:v>
                </c:pt>
                <c:pt idx="271">
                  <c:v>23181</c:v>
                </c:pt>
                <c:pt idx="272">
                  <c:v>23188.5</c:v>
                </c:pt>
                <c:pt idx="273">
                  <c:v>23193</c:v>
                </c:pt>
                <c:pt idx="274">
                  <c:v>23195.5</c:v>
                </c:pt>
                <c:pt idx="275">
                  <c:v>23198</c:v>
                </c:pt>
                <c:pt idx="276">
                  <c:v>23205.5</c:v>
                </c:pt>
                <c:pt idx="277">
                  <c:v>23210.5</c:v>
                </c:pt>
                <c:pt idx="278">
                  <c:v>23213</c:v>
                </c:pt>
                <c:pt idx="279">
                  <c:v>23227.5</c:v>
                </c:pt>
                <c:pt idx="280">
                  <c:v>23242</c:v>
                </c:pt>
                <c:pt idx="281">
                  <c:v>23261.5</c:v>
                </c:pt>
                <c:pt idx="282">
                  <c:v>23298</c:v>
                </c:pt>
                <c:pt idx="283">
                  <c:v>23300.5</c:v>
                </c:pt>
                <c:pt idx="284">
                  <c:v>23327.5</c:v>
                </c:pt>
                <c:pt idx="285">
                  <c:v>23330</c:v>
                </c:pt>
                <c:pt idx="286">
                  <c:v>23342</c:v>
                </c:pt>
                <c:pt idx="287">
                  <c:v>23342</c:v>
                </c:pt>
                <c:pt idx="288">
                  <c:v>23359</c:v>
                </c:pt>
                <c:pt idx="289">
                  <c:v>23386</c:v>
                </c:pt>
                <c:pt idx="290">
                  <c:v>23386</c:v>
                </c:pt>
                <c:pt idx="291">
                  <c:v>23795</c:v>
                </c:pt>
                <c:pt idx="292">
                  <c:v>23797.5</c:v>
                </c:pt>
                <c:pt idx="293">
                  <c:v>23817</c:v>
                </c:pt>
                <c:pt idx="294">
                  <c:v>23822</c:v>
                </c:pt>
                <c:pt idx="295">
                  <c:v>23831.5</c:v>
                </c:pt>
                <c:pt idx="296">
                  <c:v>23836.5</c:v>
                </c:pt>
                <c:pt idx="297">
                  <c:v>23933</c:v>
                </c:pt>
                <c:pt idx="298">
                  <c:v>23946.5</c:v>
                </c:pt>
                <c:pt idx="299">
                  <c:v>23949</c:v>
                </c:pt>
                <c:pt idx="300">
                  <c:v>23951</c:v>
                </c:pt>
                <c:pt idx="301">
                  <c:v>23953.5</c:v>
                </c:pt>
                <c:pt idx="302">
                  <c:v>23956</c:v>
                </c:pt>
                <c:pt idx="303">
                  <c:v>23961</c:v>
                </c:pt>
                <c:pt idx="304">
                  <c:v>23963.5</c:v>
                </c:pt>
                <c:pt idx="305">
                  <c:v>24041.5</c:v>
                </c:pt>
                <c:pt idx="306">
                  <c:v>24041.5</c:v>
                </c:pt>
                <c:pt idx="307">
                  <c:v>24041.5</c:v>
                </c:pt>
                <c:pt idx="308">
                  <c:v>24041.5</c:v>
                </c:pt>
                <c:pt idx="309">
                  <c:v>24044</c:v>
                </c:pt>
                <c:pt idx="310">
                  <c:v>24044</c:v>
                </c:pt>
                <c:pt idx="311">
                  <c:v>24044</c:v>
                </c:pt>
                <c:pt idx="312">
                  <c:v>24044</c:v>
                </c:pt>
                <c:pt idx="313">
                  <c:v>24044</c:v>
                </c:pt>
                <c:pt idx="314">
                  <c:v>24049</c:v>
                </c:pt>
                <c:pt idx="315">
                  <c:v>24912</c:v>
                </c:pt>
                <c:pt idx="316">
                  <c:v>25709</c:v>
                </c:pt>
                <c:pt idx="317">
                  <c:v>25709</c:v>
                </c:pt>
                <c:pt idx="318">
                  <c:v>25763</c:v>
                </c:pt>
                <c:pt idx="319">
                  <c:v>25904.5</c:v>
                </c:pt>
                <c:pt idx="320">
                  <c:v>26753</c:v>
                </c:pt>
                <c:pt idx="321">
                  <c:v>27408.5</c:v>
                </c:pt>
                <c:pt idx="322">
                  <c:v>27621</c:v>
                </c:pt>
                <c:pt idx="323">
                  <c:v>27713.5</c:v>
                </c:pt>
                <c:pt idx="324">
                  <c:v>27723.5</c:v>
                </c:pt>
                <c:pt idx="325">
                  <c:v>28376.5</c:v>
                </c:pt>
                <c:pt idx="326">
                  <c:v>28467</c:v>
                </c:pt>
                <c:pt idx="327">
                  <c:v>28467</c:v>
                </c:pt>
                <c:pt idx="328">
                  <c:v>28467</c:v>
                </c:pt>
                <c:pt idx="329">
                  <c:v>28471</c:v>
                </c:pt>
                <c:pt idx="330">
                  <c:v>28594</c:v>
                </c:pt>
                <c:pt idx="331">
                  <c:v>28611</c:v>
                </c:pt>
                <c:pt idx="332">
                  <c:v>29313</c:v>
                </c:pt>
                <c:pt idx="333">
                  <c:v>29330</c:v>
                </c:pt>
                <c:pt idx="334">
                  <c:v>29354.5</c:v>
                </c:pt>
                <c:pt idx="335">
                  <c:v>29442.5</c:v>
                </c:pt>
                <c:pt idx="336">
                  <c:v>29442.5</c:v>
                </c:pt>
                <c:pt idx="337">
                  <c:v>29447.5</c:v>
                </c:pt>
                <c:pt idx="338">
                  <c:v>29487</c:v>
                </c:pt>
                <c:pt idx="339">
                  <c:v>30129.5</c:v>
                </c:pt>
                <c:pt idx="340">
                  <c:v>30232</c:v>
                </c:pt>
                <c:pt idx="341">
                  <c:v>30237</c:v>
                </c:pt>
                <c:pt idx="342">
                  <c:v>30239</c:v>
                </c:pt>
                <c:pt idx="343">
                  <c:v>30351</c:v>
                </c:pt>
                <c:pt idx="344">
                  <c:v>30915.5</c:v>
                </c:pt>
                <c:pt idx="345">
                  <c:v>31195.5</c:v>
                </c:pt>
                <c:pt idx="346">
                  <c:v>31234.5</c:v>
                </c:pt>
                <c:pt idx="347">
                  <c:v>31264</c:v>
                </c:pt>
                <c:pt idx="348">
                  <c:v>31738</c:v>
                </c:pt>
                <c:pt idx="349">
                  <c:v>31755</c:v>
                </c:pt>
                <c:pt idx="350">
                  <c:v>31782</c:v>
                </c:pt>
                <c:pt idx="351">
                  <c:v>31837</c:v>
                </c:pt>
                <c:pt idx="352">
                  <c:v>31906.5</c:v>
                </c:pt>
                <c:pt idx="353">
                  <c:v>31941.5</c:v>
                </c:pt>
                <c:pt idx="354">
                  <c:v>31961</c:v>
                </c:pt>
                <c:pt idx="355">
                  <c:v>31992.5</c:v>
                </c:pt>
                <c:pt idx="356">
                  <c:v>32005</c:v>
                </c:pt>
                <c:pt idx="357">
                  <c:v>32005.5</c:v>
                </c:pt>
                <c:pt idx="358">
                  <c:v>32008</c:v>
                </c:pt>
                <c:pt idx="359">
                  <c:v>32080.5</c:v>
                </c:pt>
                <c:pt idx="360">
                  <c:v>33021</c:v>
                </c:pt>
                <c:pt idx="361">
                  <c:v>33034</c:v>
                </c:pt>
                <c:pt idx="362">
                  <c:v>33092.5</c:v>
                </c:pt>
                <c:pt idx="363">
                  <c:v>33191</c:v>
                </c:pt>
                <c:pt idx="364">
                  <c:v>33705</c:v>
                </c:pt>
                <c:pt idx="365">
                  <c:v>33744</c:v>
                </c:pt>
                <c:pt idx="366">
                  <c:v>33775</c:v>
                </c:pt>
                <c:pt idx="367">
                  <c:v>33777.5</c:v>
                </c:pt>
                <c:pt idx="368">
                  <c:v>33789.5</c:v>
                </c:pt>
                <c:pt idx="369">
                  <c:v>33792</c:v>
                </c:pt>
                <c:pt idx="370">
                  <c:v>33836</c:v>
                </c:pt>
                <c:pt idx="371">
                  <c:v>33838.5</c:v>
                </c:pt>
                <c:pt idx="372">
                  <c:v>33863</c:v>
                </c:pt>
                <c:pt idx="373">
                  <c:v>33863</c:v>
                </c:pt>
                <c:pt idx="374">
                  <c:v>33865.5</c:v>
                </c:pt>
                <c:pt idx="375">
                  <c:v>33865.5</c:v>
                </c:pt>
                <c:pt idx="376">
                  <c:v>33865.5</c:v>
                </c:pt>
                <c:pt idx="377">
                  <c:v>33865.5</c:v>
                </c:pt>
                <c:pt idx="378">
                  <c:v>33865.5</c:v>
                </c:pt>
                <c:pt idx="379">
                  <c:v>33868</c:v>
                </c:pt>
                <c:pt idx="380">
                  <c:v>33868</c:v>
                </c:pt>
                <c:pt idx="381">
                  <c:v>33868</c:v>
                </c:pt>
                <c:pt idx="382">
                  <c:v>33868</c:v>
                </c:pt>
                <c:pt idx="383">
                  <c:v>33893</c:v>
                </c:pt>
                <c:pt idx="384">
                  <c:v>33904.5</c:v>
                </c:pt>
                <c:pt idx="385">
                  <c:v>33907</c:v>
                </c:pt>
                <c:pt idx="386">
                  <c:v>33925.5</c:v>
                </c:pt>
                <c:pt idx="387">
                  <c:v>34543</c:v>
                </c:pt>
                <c:pt idx="388">
                  <c:v>34601.5</c:v>
                </c:pt>
                <c:pt idx="389">
                  <c:v>34601.5</c:v>
                </c:pt>
                <c:pt idx="390">
                  <c:v>34601.5</c:v>
                </c:pt>
                <c:pt idx="391">
                  <c:v>34641.5</c:v>
                </c:pt>
                <c:pt idx="392">
                  <c:v>34651</c:v>
                </c:pt>
                <c:pt idx="393">
                  <c:v>34662.5</c:v>
                </c:pt>
                <c:pt idx="394">
                  <c:v>34670</c:v>
                </c:pt>
                <c:pt idx="395">
                  <c:v>34733.5</c:v>
                </c:pt>
                <c:pt idx="396">
                  <c:v>34736</c:v>
                </c:pt>
                <c:pt idx="397">
                  <c:v>34736</c:v>
                </c:pt>
                <c:pt idx="398">
                  <c:v>34762.5</c:v>
                </c:pt>
                <c:pt idx="399">
                  <c:v>34765</c:v>
                </c:pt>
                <c:pt idx="400">
                  <c:v>34800</c:v>
                </c:pt>
                <c:pt idx="401">
                  <c:v>34809</c:v>
                </c:pt>
                <c:pt idx="402">
                  <c:v>34811.5</c:v>
                </c:pt>
                <c:pt idx="403">
                  <c:v>35428</c:v>
                </c:pt>
                <c:pt idx="404">
                  <c:v>35536</c:v>
                </c:pt>
                <c:pt idx="405">
                  <c:v>35542.5</c:v>
                </c:pt>
                <c:pt idx="406">
                  <c:v>35562</c:v>
                </c:pt>
                <c:pt idx="407">
                  <c:v>35572</c:v>
                </c:pt>
                <c:pt idx="408">
                  <c:v>35574.5</c:v>
                </c:pt>
                <c:pt idx="409">
                  <c:v>35682</c:v>
                </c:pt>
                <c:pt idx="410">
                  <c:v>35682</c:v>
                </c:pt>
                <c:pt idx="411">
                  <c:v>35682</c:v>
                </c:pt>
                <c:pt idx="412">
                  <c:v>36321</c:v>
                </c:pt>
                <c:pt idx="413">
                  <c:v>36442.5</c:v>
                </c:pt>
                <c:pt idx="414">
                  <c:v>36507</c:v>
                </c:pt>
                <c:pt idx="415">
                  <c:v>36630.5</c:v>
                </c:pt>
                <c:pt idx="416">
                  <c:v>36630.5</c:v>
                </c:pt>
                <c:pt idx="417">
                  <c:v>36630.5</c:v>
                </c:pt>
                <c:pt idx="418">
                  <c:v>37417</c:v>
                </c:pt>
                <c:pt idx="419">
                  <c:v>38216</c:v>
                </c:pt>
                <c:pt idx="420">
                  <c:v>38438</c:v>
                </c:pt>
                <c:pt idx="421">
                  <c:v>39128</c:v>
                </c:pt>
                <c:pt idx="422">
                  <c:v>39198</c:v>
                </c:pt>
              </c:numCache>
            </c:numRef>
          </c:xVal>
          <c:yVal>
            <c:numRef>
              <c:f>'Active 2'!$I$21:$I$443</c:f>
              <c:numCache>
                <c:formatCode>General</c:formatCode>
                <c:ptCount val="423"/>
                <c:pt idx="5">
                  <c:v>-6.2174000049708411E-3</c:v>
                </c:pt>
                <c:pt idx="7">
                  <c:v>-3.0887200045981444E-3</c:v>
                </c:pt>
                <c:pt idx="8">
                  <c:v>-5.9857600062969141E-3</c:v>
                </c:pt>
                <c:pt idx="9">
                  <c:v>1.5259400024660863E-3</c:v>
                </c:pt>
                <c:pt idx="12">
                  <c:v>3.385599993634969E-4</c:v>
                </c:pt>
                <c:pt idx="13">
                  <c:v>-1.0408720001578331E-2</c:v>
                </c:pt>
                <c:pt idx="14">
                  <c:v>-4.382879997137934E-3</c:v>
                </c:pt>
                <c:pt idx="15">
                  <c:v>-5.7682199985720217E-3</c:v>
                </c:pt>
                <c:pt idx="16">
                  <c:v>-1.3585699998657219E-2</c:v>
                </c:pt>
                <c:pt idx="17">
                  <c:v>1.5972799999872223E-2</c:v>
                </c:pt>
                <c:pt idx="18">
                  <c:v>5.5599957704544067E-6</c:v>
                </c:pt>
                <c:pt idx="19">
                  <c:v>4.5313999726204202E-4</c:v>
                </c:pt>
                <c:pt idx="20">
                  <c:v>-9.0351600010762922E-3</c:v>
                </c:pt>
                <c:pt idx="21">
                  <c:v>6.0289999237284064E-4</c:v>
                </c:pt>
                <c:pt idx="22">
                  <c:v>-3.3114600082626566E-3</c:v>
                </c:pt>
                <c:pt idx="23">
                  <c:v>8.5245599984773435E-3</c:v>
                </c:pt>
                <c:pt idx="24">
                  <c:v>1.0362600005464628E-3</c:v>
                </c:pt>
                <c:pt idx="25">
                  <c:v>-6.4927600033115596E-3</c:v>
                </c:pt>
                <c:pt idx="26">
                  <c:v>3.8722799945389852E-3</c:v>
                </c:pt>
                <c:pt idx="27">
                  <c:v>-4.0481600080966018E-3</c:v>
                </c:pt>
                <c:pt idx="28">
                  <c:v>1.0054799997305963E-2</c:v>
                </c:pt>
                <c:pt idx="29">
                  <c:v>-3.5802800048259087E-3</c:v>
                </c:pt>
                <c:pt idx="31">
                  <c:v>1.9570700002077501E-2</c:v>
                </c:pt>
                <c:pt idx="32">
                  <c:v>1.9912219991965685E-2</c:v>
                </c:pt>
                <c:pt idx="33">
                  <c:v>1.6503479993843939E-2</c:v>
                </c:pt>
                <c:pt idx="34">
                  <c:v>6.0213800024939701E-3</c:v>
                </c:pt>
                <c:pt idx="39">
                  <c:v>7.3517799974069931E-3</c:v>
                </c:pt>
                <c:pt idx="40">
                  <c:v>9.8634800015133806E-3</c:v>
                </c:pt>
                <c:pt idx="41">
                  <c:v>2.8766659997927491E-2</c:v>
                </c:pt>
                <c:pt idx="42">
                  <c:v>3.6102040001424029E-2</c:v>
                </c:pt>
                <c:pt idx="43">
                  <c:v>3.8102040001831483E-2</c:v>
                </c:pt>
                <c:pt idx="44">
                  <c:v>3.9613739994820207E-2</c:v>
                </c:pt>
                <c:pt idx="45">
                  <c:v>3.0116080000880174E-2</c:v>
                </c:pt>
                <c:pt idx="46">
                  <c:v>3.0125439996481873E-2</c:v>
                </c:pt>
                <c:pt idx="47">
                  <c:v>2.5707339991640765E-2</c:v>
                </c:pt>
                <c:pt idx="53">
                  <c:v>3.0298599995148834E-2</c:v>
                </c:pt>
                <c:pt idx="54">
                  <c:v>1.7345399995974731E-2</c:v>
                </c:pt>
                <c:pt idx="55">
                  <c:v>2.9448360000969842E-2</c:v>
                </c:pt>
                <c:pt idx="56">
                  <c:v>2.5025579998327885E-2</c:v>
                </c:pt>
                <c:pt idx="57">
                  <c:v>3.3593439991818741E-2</c:v>
                </c:pt>
                <c:pt idx="58">
                  <c:v>3.761683999618981E-2</c:v>
                </c:pt>
                <c:pt idx="59">
                  <c:v>2.6696399996581022E-2</c:v>
                </c:pt>
                <c:pt idx="60">
                  <c:v>3.669639999861829E-2</c:v>
                </c:pt>
                <c:pt idx="61">
                  <c:v>3.571043999545509E-2</c:v>
                </c:pt>
                <c:pt idx="62">
                  <c:v>2.3719799995888025E-2</c:v>
                </c:pt>
                <c:pt idx="65">
                  <c:v>3.0743199997232296E-2</c:v>
                </c:pt>
                <c:pt idx="66">
                  <c:v>4.390231999423122E-2</c:v>
                </c:pt>
                <c:pt idx="67">
                  <c:v>1.2981879990547895E-2</c:v>
                </c:pt>
                <c:pt idx="68">
                  <c:v>1.3981879994389601E-2</c:v>
                </c:pt>
                <c:pt idx="69">
                  <c:v>1.5981879994797055E-2</c:v>
                </c:pt>
                <c:pt idx="70">
                  <c:v>1.5981879994797055E-2</c:v>
                </c:pt>
                <c:pt idx="71">
                  <c:v>1.7981879995204508E-2</c:v>
                </c:pt>
                <c:pt idx="72">
                  <c:v>1.7981879995204508E-2</c:v>
                </c:pt>
                <c:pt idx="73">
                  <c:v>1.9981879995611962E-2</c:v>
                </c:pt>
                <c:pt idx="74">
                  <c:v>1.9981879995611962E-2</c:v>
                </c:pt>
                <c:pt idx="75">
                  <c:v>5.7143979996908456E-2</c:v>
                </c:pt>
                <c:pt idx="76">
                  <c:v>5.0167380002676509E-2</c:v>
                </c:pt>
                <c:pt idx="77">
                  <c:v>4.5758640000713058E-2</c:v>
                </c:pt>
                <c:pt idx="78">
                  <c:v>4.7758640001120511E-2</c:v>
                </c:pt>
                <c:pt idx="79">
                  <c:v>2.7987959998426959E-2</c:v>
                </c:pt>
                <c:pt idx="80">
                  <c:v>2.6170479999564122E-2</c:v>
                </c:pt>
                <c:pt idx="81">
                  <c:v>3.2761739996203687E-2</c:v>
                </c:pt>
                <c:pt idx="82">
                  <c:v>3.9376399996399414E-2</c:v>
                </c:pt>
                <c:pt idx="83">
                  <c:v>3.9455960002669599E-2</c:v>
                </c:pt>
                <c:pt idx="84">
                  <c:v>4.1079859998717438E-2</c:v>
                </c:pt>
                <c:pt idx="85">
                  <c:v>4.6591559999797028E-2</c:v>
                </c:pt>
                <c:pt idx="86">
                  <c:v>5.9112619994266424E-2</c:v>
                </c:pt>
                <c:pt idx="87">
                  <c:v>3.461495999363251E-2</c:v>
                </c:pt>
                <c:pt idx="88">
                  <c:v>7.6617599988821894E-3</c:v>
                </c:pt>
                <c:pt idx="89">
                  <c:v>4.4538499998452608E-2</c:v>
                </c:pt>
                <c:pt idx="90">
                  <c:v>5.0538499992399011E-2</c:v>
                </c:pt>
                <c:pt idx="91">
                  <c:v>5.1538499996240716E-2</c:v>
                </c:pt>
                <c:pt idx="92">
                  <c:v>5.2096999992500059E-2</c:v>
                </c:pt>
                <c:pt idx="93">
                  <c:v>3.760869999678107E-2</c:v>
                </c:pt>
                <c:pt idx="94">
                  <c:v>3.4641459998965729E-2</c:v>
                </c:pt>
                <c:pt idx="95">
                  <c:v>3.5641459995531477E-2</c:v>
                </c:pt>
                <c:pt idx="100">
                  <c:v>5.1391719993262086E-2</c:v>
                </c:pt>
                <c:pt idx="101">
                  <c:v>5.7148179999785498E-2</c:v>
                </c:pt>
                <c:pt idx="102">
                  <c:v>3.9739439991535619E-2</c:v>
                </c:pt>
                <c:pt idx="107">
                  <c:v>5.5357199998979922E-2</c:v>
                </c:pt>
                <c:pt idx="111">
                  <c:v>5.4745639994507656E-2</c:v>
                </c:pt>
                <c:pt idx="112">
                  <c:v>7.1280739997746423E-2</c:v>
                </c:pt>
                <c:pt idx="113">
                  <c:v>5.4848599997058045E-2</c:v>
                </c:pt>
                <c:pt idx="114">
                  <c:v>4.443986000114819E-2</c:v>
                </c:pt>
                <c:pt idx="115">
                  <c:v>5.5884459994558711E-2</c:v>
                </c:pt>
                <c:pt idx="122">
                  <c:v>6.2237539998022839E-2</c:v>
                </c:pt>
                <c:pt idx="123">
                  <c:v>6.2937539994891267E-2</c:v>
                </c:pt>
                <c:pt idx="124">
                  <c:v>5.9349240000301506E-2</c:v>
                </c:pt>
                <c:pt idx="125">
                  <c:v>6.0649239996564575E-2</c:v>
                </c:pt>
                <c:pt idx="126">
                  <c:v>5.8522399995126761E-2</c:v>
                </c:pt>
                <c:pt idx="127">
                  <c:v>6.2331759996595792E-2</c:v>
                </c:pt>
                <c:pt idx="128">
                  <c:v>6.3031760000740178E-2</c:v>
                </c:pt>
                <c:pt idx="129">
                  <c:v>6.8443459997070022E-2</c:v>
                </c:pt>
                <c:pt idx="130">
                  <c:v>6.9243459998688195E-2</c:v>
                </c:pt>
                <c:pt idx="131">
                  <c:v>6.255515999509953E-2</c:v>
                </c:pt>
                <c:pt idx="132">
                  <c:v>6.4455159998033196E-2</c:v>
                </c:pt>
                <c:pt idx="133">
                  <c:v>6.3966859997890424E-2</c:v>
                </c:pt>
                <c:pt idx="134">
                  <c:v>6.586686000082409E-2</c:v>
                </c:pt>
                <c:pt idx="135">
                  <c:v>6.6601959995750804E-2</c:v>
                </c:pt>
                <c:pt idx="137">
                  <c:v>6.3887439995596651E-2</c:v>
                </c:pt>
                <c:pt idx="142">
                  <c:v>5.6910840001364704E-2</c:v>
                </c:pt>
                <c:pt idx="143">
                  <c:v>6.1910839998745359E-2</c:v>
                </c:pt>
                <c:pt idx="147">
                  <c:v>7.1337839995976537E-2</c:v>
                </c:pt>
                <c:pt idx="148">
                  <c:v>7.1937839995371178E-2</c:v>
                </c:pt>
                <c:pt idx="149">
                  <c:v>7.2749539998767432E-2</c:v>
                </c:pt>
                <c:pt idx="150">
                  <c:v>7.2849539996241219E-2</c:v>
                </c:pt>
                <c:pt idx="153">
                  <c:v>6.9132059994444717E-2</c:v>
                </c:pt>
                <c:pt idx="154">
                  <c:v>7.2132059998693876E-2</c:v>
                </c:pt>
                <c:pt idx="155">
                  <c:v>7.6358419995813165E-2</c:v>
                </c:pt>
                <c:pt idx="157">
                  <c:v>8.6461380000400823E-2</c:v>
                </c:pt>
                <c:pt idx="158">
                  <c:v>8.9461379997374024E-2</c:v>
                </c:pt>
                <c:pt idx="159">
                  <c:v>7.3973079997813329E-2</c:v>
                </c:pt>
                <c:pt idx="168">
                  <c:v>8.4400219995586667E-2</c:v>
                </c:pt>
                <c:pt idx="169">
                  <c:v>8.5600219994375948E-2</c:v>
                </c:pt>
                <c:pt idx="170">
                  <c:v>8.6600219998217653E-2</c:v>
                </c:pt>
                <c:pt idx="171">
                  <c:v>8.9035320001130458E-2</c:v>
                </c:pt>
                <c:pt idx="172">
                  <c:v>8.4668080002302304E-2</c:v>
                </c:pt>
                <c:pt idx="173">
                  <c:v>8.5368079999170732E-2</c:v>
                </c:pt>
                <c:pt idx="174">
                  <c:v>8.5668079998868052E-2</c:v>
                </c:pt>
                <c:pt idx="175">
                  <c:v>9.2983379996439908E-2</c:v>
                </c:pt>
                <c:pt idx="176">
                  <c:v>9.3283379996137228E-2</c:v>
                </c:pt>
                <c:pt idx="177">
                  <c:v>9.5383379994018469E-2</c:v>
                </c:pt>
                <c:pt idx="178">
                  <c:v>9.3185719997563865E-2</c:v>
                </c:pt>
                <c:pt idx="179">
                  <c:v>9.338571999251144E-2</c:v>
                </c:pt>
                <c:pt idx="180">
                  <c:v>9.4785719993524253E-2</c:v>
                </c:pt>
                <c:pt idx="183">
                  <c:v>8.4665419992234092E-2</c:v>
                </c:pt>
                <c:pt idx="184">
                  <c:v>9.0871339991281275E-2</c:v>
                </c:pt>
                <c:pt idx="185">
                  <c:v>8.6383039997599553E-2</c:v>
                </c:pt>
                <c:pt idx="186">
                  <c:v>8.9397079995251261E-2</c:v>
                </c:pt>
                <c:pt idx="187">
                  <c:v>0.12651863999781199</c:v>
                </c:pt>
                <c:pt idx="188">
                  <c:v>9.8948579994612373E-2</c:v>
                </c:pt>
                <c:pt idx="189">
                  <c:v>0.10134857999219093</c:v>
                </c:pt>
                <c:pt idx="190">
                  <c:v>0.10294857999542728</c:v>
                </c:pt>
                <c:pt idx="191">
                  <c:v>0.10233047999645351</c:v>
                </c:pt>
                <c:pt idx="192">
                  <c:v>0.10253047999867704</c:v>
                </c:pt>
                <c:pt idx="193">
                  <c:v>0.10333048000029521</c:v>
                </c:pt>
                <c:pt idx="194">
                  <c:v>0.10168959999282379</c:v>
                </c:pt>
                <c:pt idx="195">
                  <c:v>0.1030895999938366</c:v>
                </c:pt>
                <c:pt idx="196">
                  <c:v>0.10318959999131039</c:v>
                </c:pt>
                <c:pt idx="197">
                  <c:v>0.10408959999040235</c:v>
                </c:pt>
                <c:pt idx="198">
                  <c:v>0.10460129999410128</c:v>
                </c:pt>
                <c:pt idx="199">
                  <c:v>0.10762469999463065</c:v>
                </c:pt>
                <c:pt idx="200">
                  <c:v>0.11667149999993853</c:v>
                </c:pt>
                <c:pt idx="201">
                  <c:v>0.10619255999336019</c:v>
                </c:pt>
                <c:pt idx="202">
                  <c:v>0.10521595999307465</c:v>
                </c:pt>
                <c:pt idx="203">
                  <c:v>0.11472765999496914</c:v>
                </c:pt>
                <c:pt idx="204">
                  <c:v>0.1012393599958159</c:v>
                </c:pt>
                <c:pt idx="205">
                  <c:v>0.10045105999597581</c:v>
                </c:pt>
                <c:pt idx="208">
                  <c:v>0.11034231999656186</c:v>
                </c:pt>
                <c:pt idx="209">
                  <c:v>0.10485401999903843</c:v>
                </c:pt>
                <c:pt idx="210">
                  <c:v>0.11088677999214269</c:v>
                </c:pt>
                <c:pt idx="211">
                  <c:v>0.11339847999624908</c:v>
                </c:pt>
                <c:pt idx="212">
                  <c:v>0.11291017999610631</c:v>
                </c:pt>
                <c:pt idx="213">
                  <c:v>0.10842187999514863</c:v>
                </c:pt>
                <c:pt idx="214">
                  <c:v>0.10344528000132414</c:v>
                </c:pt>
                <c:pt idx="215">
                  <c:v>0.10115697999572149</c:v>
                </c:pt>
                <c:pt idx="216">
                  <c:v>9.9468679996789433E-2</c:v>
                </c:pt>
                <c:pt idx="217">
                  <c:v>0.10452483999688411</c:v>
                </c:pt>
                <c:pt idx="218">
                  <c:v>0.10954823999782093</c:v>
                </c:pt>
                <c:pt idx="219">
                  <c:v>0.11209270000108518</c:v>
                </c:pt>
                <c:pt idx="220">
                  <c:v>0.10760439999285154</c:v>
                </c:pt>
                <c:pt idx="221">
                  <c:v>0.10917225999583025</c:v>
                </c:pt>
                <c:pt idx="224">
                  <c:v>0.10421905999101</c:v>
                </c:pt>
                <c:pt idx="225">
                  <c:v>0.1137307599929045</c:v>
                </c:pt>
                <c:pt idx="226">
                  <c:v>0.11375415999646066</c:v>
                </c:pt>
                <c:pt idx="230">
                  <c:v>0.10281032000057166</c:v>
                </c:pt>
                <c:pt idx="231">
                  <c:v>0.10232201999315294</c:v>
                </c:pt>
                <c:pt idx="232">
                  <c:v>0.10437817999627441</c:v>
                </c:pt>
                <c:pt idx="233">
                  <c:v>0.1084577400033595</c:v>
                </c:pt>
                <c:pt idx="234">
                  <c:v>0.10858409999491414</c:v>
                </c:pt>
                <c:pt idx="235">
                  <c:v>0.10660749999806285</c:v>
                </c:pt>
                <c:pt idx="236">
                  <c:v>9.8066619997553062E-2</c:v>
                </c:pt>
                <c:pt idx="237">
                  <c:v>0.10541865999402944</c:v>
                </c:pt>
                <c:pt idx="238">
                  <c:v>0.11245451999275247</c:v>
                </c:pt>
                <c:pt idx="239">
                  <c:v>0.10906917999818688</c:v>
                </c:pt>
                <c:pt idx="240">
                  <c:v>0.10909258000174304</c:v>
                </c:pt>
                <c:pt idx="241">
                  <c:v>0.10460427999350941</c:v>
                </c:pt>
                <c:pt idx="242">
                  <c:v>0.10721894000016619</c:v>
                </c:pt>
                <c:pt idx="243">
                  <c:v>0.10886636000213912</c:v>
                </c:pt>
                <c:pt idx="244">
                  <c:v>0.1034342199927778</c:v>
                </c:pt>
                <c:pt idx="245">
                  <c:v>0.10663077999925008</c:v>
                </c:pt>
                <c:pt idx="247">
                  <c:v>0.11071033999178326</c:v>
                </c:pt>
                <c:pt idx="248">
                  <c:v>0.1122220399993239</c:v>
                </c:pt>
                <c:pt idx="249">
                  <c:v>0.11923139999998966</c:v>
                </c:pt>
                <c:pt idx="250">
                  <c:v>0.10673374000180047</c:v>
                </c:pt>
                <c:pt idx="251">
                  <c:v>0.11674309999943944</c:v>
                </c:pt>
                <c:pt idx="252">
                  <c:v>0.10925480000150856</c:v>
                </c:pt>
                <c:pt idx="253">
                  <c:v>0.11032499999419088</c:v>
                </c:pt>
                <c:pt idx="254">
                  <c:v>0.10783669999364065</c:v>
                </c:pt>
                <c:pt idx="255">
                  <c:v>0.1163577599945711</c:v>
                </c:pt>
                <c:pt idx="257">
                  <c:v>0.11442795999755617</c:v>
                </c:pt>
                <c:pt idx="258">
                  <c:v>0.12046071999793639</c:v>
                </c:pt>
                <c:pt idx="260">
                  <c:v>0.11548411999683594</c:v>
                </c:pt>
                <c:pt idx="261">
                  <c:v>0.11201921999600017</c:v>
                </c:pt>
                <c:pt idx="262">
                  <c:v>0.11253091999969911</c:v>
                </c:pt>
                <c:pt idx="263">
                  <c:v>0.11554027999227401</c:v>
                </c:pt>
                <c:pt idx="264">
                  <c:v>0.1210426199977519</c:v>
                </c:pt>
                <c:pt idx="265">
                  <c:v>0.11257537999335909</c:v>
                </c:pt>
                <c:pt idx="266">
                  <c:v>0.12857537999661872</c:v>
                </c:pt>
                <c:pt idx="267">
                  <c:v>0.10188707999623148</c:v>
                </c:pt>
                <c:pt idx="268">
                  <c:v>0.10598708000179613</c:v>
                </c:pt>
                <c:pt idx="269">
                  <c:v>0.110887080001703</c:v>
                </c:pt>
                <c:pt idx="270">
                  <c:v>0.11228707999543985</c:v>
                </c:pt>
                <c:pt idx="271">
                  <c:v>0.11508707999746548</c:v>
                </c:pt>
                <c:pt idx="272">
                  <c:v>0.12112217999674613</c:v>
                </c:pt>
                <c:pt idx="273">
                  <c:v>0.11464323999825865</c:v>
                </c:pt>
                <c:pt idx="274">
                  <c:v>0.11115493999386672</c:v>
                </c:pt>
                <c:pt idx="275">
                  <c:v>0.11366663999797311</c:v>
                </c:pt>
                <c:pt idx="276">
                  <c:v>0.10920174000057159</c:v>
                </c:pt>
                <c:pt idx="277">
                  <c:v>0.10622513999260264</c:v>
                </c:pt>
                <c:pt idx="278">
                  <c:v>0.10673683999630157</c:v>
                </c:pt>
                <c:pt idx="279">
                  <c:v>0.10330469999462366</c:v>
                </c:pt>
                <c:pt idx="282">
                  <c:v>0.11113463999208761</c:v>
                </c:pt>
                <c:pt idx="283">
                  <c:v>0.113646339996194</c:v>
                </c:pt>
                <c:pt idx="287">
                  <c:v>0.11434056000143755</c:v>
                </c:pt>
                <c:pt idx="288">
                  <c:v>0.11242012000002433</c:v>
                </c:pt>
                <c:pt idx="289">
                  <c:v>0.11254647999885492</c:v>
                </c:pt>
                <c:pt idx="291">
                  <c:v>0.11246060000121361</c:v>
                </c:pt>
                <c:pt idx="292">
                  <c:v>0.11197230000107083</c:v>
                </c:pt>
                <c:pt idx="293">
                  <c:v>0.10956355999223888</c:v>
                </c:pt>
                <c:pt idx="294">
                  <c:v>0.11358695999660995</c:v>
                </c:pt>
                <c:pt idx="295">
                  <c:v>0.11613141999259824</c:v>
                </c:pt>
                <c:pt idx="296">
                  <c:v>0.11115481999877375</c:v>
                </c:pt>
                <c:pt idx="297">
                  <c:v>0.11210643999947933</c:v>
                </c:pt>
                <c:pt idx="298">
                  <c:v>0.11666962000163039</c:v>
                </c:pt>
                <c:pt idx="299">
                  <c:v>0.11318131999723846</c:v>
                </c:pt>
                <c:pt idx="300">
                  <c:v>0.11719067999365507</c:v>
                </c:pt>
                <c:pt idx="301">
                  <c:v>0.117702379997354</c:v>
                </c:pt>
                <c:pt idx="302">
                  <c:v>0.11621408000064548</c:v>
                </c:pt>
                <c:pt idx="303">
                  <c:v>0.11923747999389889</c:v>
                </c:pt>
                <c:pt idx="304">
                  <c:v>0.11574917999678291</c:v>
                </c:pt>
                <c:pt idx="305">
                  <c:v>0.13481422000040766</c:v>
                </c:pt>
                <c:pt idx="306">
                  <c:v>0.14251422000234015</c:v>
                </c:pt>
                <c:pt idx="307">
                  <c:v>0.14521421999961603</c:v>
                </c:pt>
                <c:pt idx="308">
                  <c:v>0.14521421999961603</c:v>
                </c:pt>
                <c:pt idx="309">
                  <c:v>0.12692591999802971</c:v>
                </c:pt>
                <c:pt idx="310">
                  <c:v>0.12902591999591095</c:v>
                </c:pt>
                <c:pt idx="311">
                  <c:v>0.13452591999521246</c:v>
                </c:pt>
                <c:pt idx="312">
                  <c:v>0.13452591999521246</c:v>
                </c:pt>
                <c:pt idx="313">
                  <c:v>0.1366259199930937</c:v>
                </c:pt>
                <c:pt idx="316">
                  <c:v>0.1287181200023042</c:v>
                </c:pt>
                <c:pt idx="317">
                  <c:v>0.1343181199990795</c:v>
                </c:pt>
                <c:pt idx="319">
                  <c:v>0.15633305999654112</c:v>
                </c:pt>
                <c:pt idx="321">
                  <c:v>0.13857178000034764</c:v>
                </c:pt>
                <c:pt idx="329">
                  <c:v>0.1542442799982382</c:v>
                </c:pt>
                <c:pt idx="338">
                  <c:v>0.16559915999823716</c:v>
                </c:pt>
                <c:pt idx="342">
                  <c:v>0.17421851999824867</c:v>
                </c:pt>
                <c:pt idx="343">
                  <c:v>0.17514267999649746</c:v>
                </c:pt>
                <c:pt idx="344">
                  <c:v>0.18008453999209451</c:v>
                </c:pt>
                <c:pt idx="347">
                  <c:v>0.15541551999922376</c:v>
                </c:pt>
                <c:pt idx="348">
                  <c:v>0.18463383999187499</c:v>
                </c:pt>
                <c:pt idx="349">
                  <c:v>0.18271339999773772</c:v>
                </c:pt>
                <c:pt idx="350">
                  <c:v>0.18483975999697577</c:v>
                </c:pt>
                <c:pt idx="351">
                  <c:v>0.19119715999840992</c:v>
                </c:pt>
                <c:pt idx="352">
                  <c:v>0.18862241999886464</c:v>
                </c:pt>
                <c:pt idx="357">
                  <c:v>0.18838573999528307</c:v>
                </c:pt>
                <c:pt idx="358">
                  <c:v>0.191997439993429</c:v>
                </c:pt>
                <c:pt idx="360">
                  <c:v>0.20753827999578789</c:v>
                </c:pt>
                <c:pt idx="363">
                  <c:v>0.20963387999654515</c:v>
                </c:pt>
                <c:pt idx="364">
                  <c:v>0.21663939999416471</c:v>
                </c:pt>
                <c:pt idx="365">
                  <c:v>0.21662191999348579</c:v>
                </c:pt>
                <c:pt idx="372">
                  <c:v>0.17057883999950718</c:v>
                </c:pt>
                <c:pt idx="373">
                  <c:v>0.17457884000032209</c:v>
                </c:pt>
                <c:pt idx="374">
                  <c:v>0.19109053999272874</c:v>
                </c:pt>
                <c:pt idx="375">
                  <c:v>0.20209053999860771</c:v>
                </c:pt>
                <c:pt idx="383">
                  <c:v>0.21781923999515129</c:v>
                </c:pt>
                <c:pt idx="386">
                  <c:v>0.21797133999643847</c:v>
                </c:pt>
                <c:pt idx="418">
                  <c:v>0.25631155999872135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D906-4605-BC64-302C52D3B086}"/>
            </c:ext>
          </c:extLst>
        </c:ser>
        <c:ser>
          <c:idx val="2"/>
          <c:order val="2"/>
          <c:tx>
            <c:strRef>
              <c:f>'Active 2'!$J$20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FF8080"/>
              </a:solidFill>
              <a:ln>
                <a:solidFill>
                  <a:srgbClr val="FF8080"/>
                </a:solidFill>
                <a:prstDash val="solid"/>
              </a:ln>
            </c:spPr>
          </c:marker>
          <c:xVal>
            <c:numRef>
              <c:f>'Active 2'!$F$21:$F$443</c:f>
              <c:numCache>
                <c:formatCode>General</c:formatCode>
                <c:ptCount val="423"/>
                <c:pt idx="0">
                  <c:v>-21664.5</c:v>
                </c:pt>
                <c:pt idx="1">
                  <c:v>-9992</c:v>
                </c:pt>
                <c:pt idx="2">
                  <c:v>-9080</c:v>
                </c:pt>
                <c:pt idx="3">
                  <c:v>-9077.5</c:v>
                </c:pt>
                <c:pt idx="4">
                  <c:v>-7392.5</c:v>
                </c:pt>
                <c:pt idx="5">
                  <c:v>-4555</c:v>
                </c:pt>
                <c:pt idx="6">
                  <c:v>-2775</c:v>
                </c:pt>
                <c:pt idx="7">
                  <c:v>-254</c:v>
                </c:pt>
                <c:pt idx="8">
                  <c:v>-232</c:v>
                </c:pt>
                <c:pt idx="9">
                  <c:v>-229.5</c:v>
                </c:pt>
                <c:pt idx="10">
                  <c:v>-66</c:v>
                </c:pt>
                <c:pt idx="11">
                  <c:v>0</c:v>
                </c:pt>
                <c:pt idx="12">
                  <c:v>692</c:v>
                </c:pt>
                <c:pt idx="13">
                  <c:v>746</c:v>
                </c:pt>
                <c:pt idx="14">
                  <c:v>4384</c:v>
                </c:pt>
                <c:pt idx="15">
                  <c:v>4408.5</c:v>
                </c:pt>
                <c:pt idx="16">
                  <c:v>4447.5</c:v>
                </c:pt>
                <c:pt idx="17">
                  <c:v>4460</c:v>
                </c:pt>
                <c:pt idx="18">
                  <c:v>4467</c:v>
                </c:pt>
                <c:pt idx="19">
                  <c:v>5310.5</c:v>
                </c:pt>
                <c:pt idx="20">
                  <c:v>5313</c:v>
                </c:pt>
                <c:pt idx="21">
                  <c:v>5342.5</c:v>
                </c:pt>
                <c:pt idx="22">
                  <c:v>6215.5</c:v>
                </c:pt>
                <c:pt idx="23">
                  <c:v>7142</c:v>
                </c:pt>
                <c:pt idx="24">
                  <c:v>7144.5</c:v>
                </c:pt>
                <c:pt idx="25">
                  <c:v>7993</c:v>
                </c:pt>
                <c:pt idx="26">
                  <c:v>8071</c:v>
                </c:pt>
                <c:pt idx="27">
                  <c:v>8088</c:v>
                </c:pt>
                <c:pt idx="28">
                  <c:v>8110</c:v>
                </c:pt>
                <c:pt idx="29">
                  <c:v>8829</c:v>
                </c:pt>
                <c:pt idx="30">
                  <c:v>9873</c:v>
                </c:pt>
                <c:pt idx="31">
                  <c:v>10677.5</c:v>
                </c:pt>
                <c:pt idx="32">
                  <c:v>11391.5</c:v>
                </c:pt>
                <c:pt idx="33">
                  <c:v>11411</c:v>
                </c:pt>
                <c:pt idx="34">
                  <c:v>11628.5</c:v>
                </c:pt>
                <c:pt idx="35">
                  <c:v>12494</c:v>
                </c:pt>
                <c:pt idx="36">
                  <c:v>12545</c:v>
                </c:pt>
                <c:pt idx="37">
                  <c:v>12547.5</c:v>
                </c:pt>
                <c:pt idx="38">
                  <c:v>12550</c:v>
                </c:pt>
                <c:pt idx="39">
                  <c:v>13408.5</c:v>
                </c:pt>
                <c:pt idx="40">
                  <c:v>13411</c:v>
                </c:pt>
                <c:pt idx="41">
                  <c:v>13924.5</c:v>
                </c:pt>
                <c:pt idx="42">
                  <c:v>14103</c:v>
                </c:pt>
                <c:pt idx="43">
                  <c:v>14103</c:v>
                </c:pt>
                <c:pt idx="44">
                  <c:v>14105.5</c:v>
                </c:pt>
                <c:pt idx="45">
                  <c:v>14106</c:v>
                </c:pt>
                <c:pt idx="46">
                  <c:v>14108</c:v>
                </c:pt>
                <c:pt idx="47">
                  <c:v>14125.5</c:v>
                </c:pt>
                <c:pt idx="48">
                  <c:v>14132.5</c:v>
                </c:pt>
                <c:pt idx="49">
                  <c:v>14134.5</c:v>
                </c:pt>
                <c:pt idx="50">
                  <c:v>14137</c:v>
                </c:pt>
                <c:pt idx="51">
                  <c:v>14139.5</c:v>
                </c:pt>
                <c:pt idx="52">
                  <c:v>14144.5</c:v>
                </c:pt>
                <c:pt idx="53">
                  <c:v>14145</c:v>
                </c:pt>
                <c:pt idx="54">
                  <c:v>14155</c:v>
                </c:pt>
                <c:pt idx="55">
                  <c:v>14177</c:v>
                </c:pt>
                <c:pt idx="56">
                  <c:v>14193.5</c:v>
                </c:pt>
                <c:pt idx="57">
                  <c:v>14208</c:v>
                </c:pt>
                <c:pt idx="58">
                  <c:v>14213</c:v>
                </c:pt>
                <c:pt idx="59">
                  <c:v>14230</c:v>
                </c:pt>
                <c:pt idx="60">
                  <c:v>14230</c:v>
                </c:pt>
                <c:pt idx="61">
                  <c:v>14233</c:v>
                </c:pt>
                <c:pt idx="62">
                  <c:v>14235</c:v>
                </c:pt>
                <c:pt idx="63">
                  <c:v>14235</c:v>
                </c:pt>
                <c:pt idx="64">
                  <c:v>14235</c:v>
                </c:pt>
                <c:pt idx="65">
                  <c:v>14240</c:v>
                </c:pt>
                <c:pt idx="66">
                  <c:v>14274</c:v>
                </c:pt>
                <c:pt idx="67">
                  <c:v>14291</c:v>
                </c:pt>
                <c:pt idx="68">
                  <c:v>14291</c:v>
                </c:pt>
                <c:pt idx="69">
                  <c:v>14291</c:v>
                </c:pt>
                <c:pt idx="70">
                  <c:v>14291</c:v>
                </c:pt>
                <c:pt idx="71">
                  <c:v>14291</c:v>
                </c:pt>
                <c:pt idx="72">
                  <c:v>14291</c:v>
                </c:pt>
                <c:pt idx="73">
                  <c:v>14291</c:v>
                </c:pt>
                <c:pt idx="74">
                  <c:v>14291</c:v>
                </c:pt>
                <c:pt idx="75">
                  <c:v>15073.5</c:v>
                </c:pt>
                <c:pt idx="76">
                  <c:v>15078.5</c:v>
                </c:pt>
                <c:pt idx="77">
                  <c:v>15098</c:v>
                </c:pt>
                <c:pt idx="78">
                  <c:v>15098</c:v>
                </c:pt>
                <c:pt idx="79">
                  <c:v>15147</c:v>
                </c:pt>
                <c:pt idx="80">
                  <c:v>15186</c:v>
                </c:pt>
                <c:pt idx="81">
                  <c:v>15205.5</c:v>
                </c:pt>
                <c:pt idx="82">
                  <c:v>15230</c:v>
                </c:pt>
                <c:pt idx="83">
                  <c:v>15247</c:v>
                </c:pt>
                <c:pt idx="84">
                  <c:v>15914.5</c:v>
                </c:pt>
                <c:pt idx="85">
                  <c:v>15917</c:v>
                </c:pt>
                <c:pt idx="86">
                  <c:v>15921.5</c:v>
                </c:pt>
                <c:pt idx="87">
                  <c:v>15922</c:v>
                </c:pt>
                <c:pt idx="88">
                  <c:v>15932</c:v>
                </c:pt>
                <c:pt idx="89">
                  <c:v>16012.5</c:v>
                </c:pt>
                <c:pt idx="90">
                  <c:v>16012.5</c:v>
                </c:pt>
                <c:pt idx="91">
                  <c:v>16012.5</c:v>
                </c:pt>
                <c:pt idx="92">
                  <c:v>16025</c:v>
                </c:pt>
                <c:pt idx="93">
                  <c:v>16027.5</c:v>
                </c:pt>
                <c:pt idx="94">
                  <c:v>16034.5</c:v>
                </c:pt>
                <c:pt idx="95">
                  <c:v>16034.5</c:v>
                </c:pt>
                <c:pt idx="96">
                  <c:v>16034.5</c:v>
                </c:pt>
                <c:pt idx="97">
                  <c:v>16034.5</c:v>
                </c:pt>
                <c:pt idx="98">
                  <c:v>16034.5</c:v>
                </c:pt>
                <c:pt idx="99">
                  <c:v>16171</c:v>
                </c:pt>
                <c:pt idx="100">
                  <c:v>16729</c:v>
                </c:pt>
                <c:pt idx="101">
                  <c:v>17638.5</c:v>
                </c:pt>
                <c:pt idx="102">
                  <c:v>17658</c:v>
                </c:pt>
                <c:pt idx="103">
                  <c:v>17738.5</c:v>
                </c:pt>
                <c:pt idx="104">
                  <c:v>17738.5</c:v>
                </c:pt>
                <c:pt idx="105">
                  <c:v>17772.5</c:v>
                </c:pt>
                <c:pt idx="106">
                  <c:v>17772.5</c:v>
                </c:pt>
                <c:pt idx="107">
                  <c:v>17790</c:v>
                </c:pt>
                <c:pt idx="108">
                  <c:v>17814</c:v>
                </c:pt>
                <c:pt idx="109">
                  <c:v>17814</c:v>
                </c:pt>
                <c:pt idx="110">
                  <c:v>17819</c:v>
                </c:pt>
                <c:pt idx="111">
                  <c:v>17873</c:v>
                </c:pt>
                <c:pt idx="112">
                  <c:v>17880.5</c:v>
                </c:pt>
                <c:pt idx="113">
                  <c:v>17895</c:v>
                </c:pt>
                <c:pt idx="114">
                  <c:v>17914.5</c:v>
                </c:pt>
                <c:pt idx="115">
                  <c:v>18009.5</c:v>
                </c:pt>
                <c:pt idx="116">
                  <c:v>18628.5</c:v>
                </c:pt>
                <c:pt idx="117">
                  <c:v>18628.5</c:v>
                </c:pt>
                <c:pt idx="118">
                  <c:v>18628.5</c:v>
                </c:pt>
                <c:pt idx="119">
                  <c:v>18633.5</c:v>
                </c:pt>
                <c:pt idx="120">
                  <c:v>18633.5</c:v>
                </c:pt>
                <c:pt idx="121">
                  <c:v>18633.5</c:v>
                </c:pt>
                <c:pt idx="122">
                  <c:v>18640.5</c:v>
                </c:pt>
                <c:pt idx="123">
                  <c:v>18640.5</c:v>
                </c:pt>
                <c:pt idx="124">
                  <c:v>18643</c:v>
                </c:pt>
                <c:pt idx="125">
                  <c:v>18643</c:v>
                </c:pt>
                <c:pt idx="126">
                  <c:v>18680</c:v>
                </c:pt>
                <c:pt idx="127">
                  <c:v>18682</c:v>
                </c:pt>
                <c:pt idx="128">
                  <c:v>18682</c:v>
                </c:pt>
                <c:pt idx="129">
                  <c:v>18684.5</c:v>
                </c:pt>
                <c:pt idx="130">
                  <c:v>18684.5</c:v>
                </c:pt>
                <c:pt idx="131">
                  <c:v>18687</c:v>
                </c:pt>
                <c:pt idx="132">
                  <c:v>18687</c:v>
                </c:pt>
                <c:pt idx="133">
                  <c:v>18689.5</c:v>
                </c:pt>
                <c:pt idx="134">
                  <c:v>18689.5</c:v>
                </c:pt>
                <c:pt idx="135">
                  <c:v>18697</c:v>
                </c:pt>
                <c:pt idx="136">
                  <c:v>18729</c:v>
                </c:pt>
                <c:pt idx="137">
                  <c:v>18758</c:v>
                </c:pt>
                <c:pt idx="138">
                  <c:v>18758</c:v>
                </c:pt>
                <c:pt idx="139">
                  <c:v>18758</c:v>
                </c:pt>
                <c:pt idx="140">
                  <c:v>18758</c:v>
                </c:pt>
                <c:pt idx="141">
                  <c:v>18758</c:v>
                </c:pt>
                <c:pt idx="142">
                  <c:v>18763</c:v>
                </c:pt>
                <c:pt idx="143">
                  <c:v>18763</c:v>
                </c:pt>
                <c:pt idx="144">
                  <c:v>18780</c:v>
                </c:pt>
                <c:pt idx="145">
                  <c:v>19350</c:v>
                </c:pt>
                <c:pt idx="146">
                  <c:v>19350</c:v>
                </c:pt>
                <c:pt idx="147">
                  <c:v>19538</c:v>
                </c:pt>
                <c:pt idx="148">
                  <c:v>19538</c:v>
                </c:pt>
                <c:pt idx="149">
                  <c:v>19540.5</c:v>
                </c:pt>
                <c:pt idx="150">
                  <c:v>19540.5</c:v>
                </c:pt>
                <c:pt idx="151">
                  <c:v>19577</c:v>
                </c:pt>
                <c:pt idx="152">
                  <c:v>19577</c:v>
                </c:pt>
                <c:pt idx="153">
                  <c:v>19579.5</c:v>
                </c:pt>
                <c:pt idx="154">
                  <c:v>19579.5</c:v>
                </c:pt>
                <c:pt idx="155">
                  <c:v>19606.5</c:v>
                </c:pt>
                <c:pt idx="156">
                  <c:v>19623.5</c:v>
                </c:pt>
                <c:pt idx="157">
                  <c:v>19628.5</c:v>
                </c:pt>
                <c:pt idx="158">
                  <c:v>19628.5</c:v>
                </c:pt>
                <c:pt idx="159">
                  <c:v>19631</c:v>
                </c:pt>
                <c:pt idx="160">
                  <c:v>19638</c:v>
                </c:pt>
                <c:pt idx="161">
                  <c:v>19638</c:v>
                </c:pt>
                <c:pt idx="162">
                  <c:v>19687</c:v>
                </c:pt>
                <c:pt idx="163">
                  <c:v>19687</c:v>
                </c:pt>
                <c:pt idx="164">
                  <c:v>20367</c:v>
                </c:pt>
                <c:pt idx="165">
                  <c:v>20367</c:v>
                </c:pt>
                <c:pt idx="166">
                  <c:v>20433</c:v>
                </c:pt>
                <c:pt idx="167">
                  <c:v>20433</c:v>
                </c:pt>
                <c:pt idx="168">
                  <c:v>20491.5</c:v>
                </c:pt>
                <c:pt idx="169">
                  <c:v>20491.5</c:v>
                </c:pt>
                <c:pt idx="170">
                  <c:v>20491.5</c:v>
                </c:pt>
                <c:pt idx="171">
                  <c:v>20499</c:v>
                </c:pt>
                <c:pt idx="172">
                  <c:v>20506</c:v>
                </c:pt>
                <c:pt idx="173">
                  <c:v>20506</c:v>
                </c:pt>
                <c:pt idx="174">
                  <c:v>20506</c:v>
                </c:pt>
                <c:pt idx="175">
                  <c:v>21278.5</c:v>
                </c:pt>
                <c:pt idx="176">
                  <c:v>21278.5</c:v>
                </c:pt>
                <c:pt idx="177">
                  <c:v>21278.5</c:v>
                </c:pt>
                <c:pt idx="178">
                  <c:v>21279</c:v>
                </c:pt>
                <c:pt idx="179">
                  <c:v>21279</c:v>
                </c:pt>
                <c:pt idx="180">
                  <c:v>21279</c:v>
                </c:pt>
                <c:pt idx="181">
                  <c:v>21323</c:v>
                </c:pt>
                <c:pt idx="182">
                  <c:v>21323</c:v>
                </c:pt>
                <c:pt idx="183">
                  <c:v>21381.5</c:v>
                </c:pt>
                <c:pt idx="184">
                  <c:v>21425.5</c:v>
                </c:pt>
                <c:pt idx="185">
                  <c:v>21428</c:v>
                </c:pt>
                <c:pt idx="186">
                  <c:v>21431</c:v>
                </c:pt>
                <c:pt idx="187">
                  <c:v>22098</c:v>
                </c:pt>
                <c:pt idx="188">
                  <c:v>22168.5</c:v>
                </c:pt>
                <c:pt idx="189">
                  <c:v>22168.5</c:v>
                </c:pt>
                <c:pt idx="190">
                  <c:v>22168.5</c:v>
                </c:pt>
                <c:pt idx="191">
                  <c:v>22186</c:v>
                </c:pt>
                <c:pt idx="192">
                  <c:v>22186</c:v>
                </c:pt>
                <c:pt idx="193">
                  <c:v>22186</c:v>
                </c:pt>
                <c:pt idx="194">
                  <c:v>22220</c:v>
                </c:pt>
                <c:pt idx="195">
                  <c:v>22220</c:v>
                </c:pt>
                <c:pt idx="196">
                  <c:v>22220</c:v>
                </c:pt>
                <c:pt idx="197">
                  <c:v>22220</c:v>
                </c:pt>
                <c:pt idx="198">
                  <c:v>22222.5</c:v>
                </c:pt>
                <c:pt idx="199">
                  <c:v>22227.5</c:v>
                </c:pt>
                <c:pt idx="200">
                  <c:v>22237.5</c:v>
                </c:pt>
                <c:pt idx="201">
                  <c:v>22242</c:v>
                </c:pt>
                <c:pt idx="202">
                  <c:v>22247</c:v>
                </c:pt>
                <c:pt idx="203">
                  <c:v>22249.5</c:v>
                </c:pt>
                <c:pt idx="204">
                  <c:v>22252</c:v>
                </c:pt>
                <c:pt idx="205">
                  <c:v>22254.5</c:v>
                </c:pt>
                <c:pt idx="206">
                  <c:v>22269</c:v>
                </c:pt>
                <c:pt idx="207">
                  <c:v>22269</c:v>
                </c:pt>
                <c:pt idx="208">
                  <c:v>22274</c:v>
                </c:pt>
                <c:pt idx="209">
                  <c:v>22276.5</c:v>
                </c:pt>
                <c:pt idx="210">
                  <c:v>22283.5</c:v>
                </c:pt>
                <c:pt idx="211">
                  <c:v>22286</c:v>
                </c:pt>
                <c:pt idx="212">
                  <c:v>22288.5</c:v>
                </c:pt>
                <c:pt idx="213">
                  <c:v>22291</c:v>
                </c:pt>
                <c:pt idx="214">
                  <c:v>22296</c:v>
                </c:pt>
                <c:pt idx="215">
                  <c:v>22298.5</c:v>
                </c:pt>
                <c:pt idx="216">
                  <c:v>22301</c:v>
                </c:pt>
                <c:pt idx="217">
                  <c:v>22313</c:v>
                </c:pt>
                <c:pt idx="218">
                  <c:v>22318</c:v>
                </c:pt>
                <c:pt idx="219">
                  <c:v>22327.5</c:v>
                </c:pt>
                <c:pt idx="220">
                  <c:v>22330</c:v>
                </c:pt>
                <c:pt idx="221">
                  <c:v>22344.5</c:v>
                </c:pt>
                <c:pt idx="222">
                  <c:v>22352</c:v>
                </c:pt>
                <c:pt idx="223">
                  <c:v>22352</c:v>
                </c:pt>
                <c:pt idx="224">
                  <c:v>22354.5</c:v>
                </c:pt>
                <c:pt idx="225">
                  <c:v>22357</c:v>
                </c:pt>
                <c:pt idx="226">
                  <c:v>22362</c:v>
                </c:pt>
                <c:pt idx="227">
                  <c:v>22366.5</c:v>
                </c:pt>
                <c:pt idx="228">
                  <c:v>22366.5</c:v>
                </c:pt>
                <c:pt idx="229">
                  <c:v>22371.5</c:v>
                </c:pt>
                <c:pt idx="230">
                  <c:v>22374</c:v>
                </c:pt>
                <c:pt idx="231">
                  <c:v>22376.5</c:v>
                </c:pt>
                <c:pt idx="232">
                  <c:v>22388.5</c:v>
                </c:pt>
                <c:pt idx="233">
                  <c:v>22405.5</c:v>
                </c:pt>
                <c:pt idx="234">
                  <c:v>22432.5</c:v>
                </c:pt>
                <c:pt idx="235">
                  <c:v>22437.5</c:v>
                </c:pt>
                <c:pt idx="236">
                  <c:v>22471.5</c:v>
                </c:pt>
                <c:pt idx="237">
                  <c:v>22824.5</c:v>
                </c:pt>
                <c:pt idx="238">
                  <c:v>22939</c:v>
                </c:pt>
                <c:pt idx="239">
                  <c:v>22963.5</c:v>
                </c:pt>
                <c:pt idx="240">
                  <c:v>22968.5</c:v>
                </c:pt>
                <c:pt idx="241">
                  <c:v>22971</c:v>
                </c:pt>
                <c:pt idx="242">
                  <c:v>22995.5</c:v>
                </c:pt>
                <c:pt idx="243">
                  <c:v>23027</c:v>
                </c:pt>
                <c:pt idx="244">
                  <c:v>23041.5</c:v>
                </c:pt>
                <c:pt idx="245">
                  <c:v>23083.5</c:v>
                </c:pt>
                <c:pt idx="246">
                  <c:v>23098</c:v>
                </c:pt>
                <c:pt idx="247">
                  <c:v>23100.5</c:v>
                </c:pt>
                <c:pt idx="248">
                  <c:v>23103</c:v>
                </c:pt>
                <c:pt idx="249">
                  <c:v>23105</c:v>
                </c:pt>
                <c:pt idx="250">
                  <c:v>23105.5</c:v>
                </c:pt>
                <c:pt idx="251">
                  <c:v>23107.5</c:v>
                </c:pt>
                <c:pt idx="252">
                  <c:v>23110</c:v>
                </c:pt>
                <c:pt idx="253">
                  <c:v>23125</c:v>
                </c:pt>
                <c:pt idx="254">
                  <c:v>23127.5</c:v>
                </c:pt>
                <c:pt idx="255">
                  <c:v>23132</c:v>
                </c:pt>
                <c:pt idx="256">
                  <c:v>23139.5</c:v>
                </c:pt>
                <c:pt idx="257">
                  <c:v>23147</c:v>
                </c:pt>
                <c:pt idx="258">
                  <c:v>23154</c:v>
                </c:pt>
                <c:pt idx="259">
                  <c:v>23156.5</c:v>
                </c:pt>
                <c:pt idx="260">
                  <c:v>23159</c:v>
                </c:pt>
                <c:pt idx="261">
                  <c:v>23166.5</c:v>
                </c:pt>
                <c:pt idx="262">
                  <c:v>23169</c:v>
                </c:pt>
                <c:pt idx="263">
                  <c:v>23171</c:v>
                </c:pt>
                <c:pt idx="264">
                  <c:v>23171.5</c:v>
                </c:pt>
                <c:pt idx="265">
                  <c:v>23178.5</c:v>
                </c:pt>
                <c:pt idx="266">
                  <c:v>23178.5</c:v>
                </c:pt>
                <c:pt idx="267">
                  <c:v>23181</c:v>
                </c:pt>
                <c:pt idx="268">
                  <c:v>23181</c:v>
                </c:pt>
                <c:pt idx="269">
                  <c:v>23181</c:v>
                </c:pt>
                <c:pt idx="270">
                  <c:v>23181</c:v>
                </c:pt>
                <c:pt idx="271">
                  <c:v>23181</c:v>
                </c:pt>
                <c:pt idx="272">
                  <c:v>23188.5</c:v>
                </c:pt>
                <c:pt idx="273">
                  <c:v>23193</c:v>
                </c:pt>
                <c:pt idx="274">
                  <c:v>23195.5</c:v>
                </c:pt>
                <c:pt idx="275">
                  <c:v>23198</c:v>
                </c:pt>
                <c:pt idx="276">
                  <c:v>23205.5</c:v>
                </c:pt>
                <c:pt idx="277">
                  <c:v>23210.5</c:v>
                </c:pt>
                <c:pt idx="278">
                  <c:v>23213</c:v>
                </c:pt>
                <c:pt idx="279">
                  <c:v>23227.5</c:v>
                </c:pt>
                <c:pt idx="280">
                  <c:v>23242</c:v>
                </c:pt>
                <c:pt idx="281">
                  <c:v>23261.5</c:v>
                </c:pt>
                <c:pt idx="282">
                  <c:v>23298</c:v>
                </c:pt>
                <c:pt idx="283">
                  <c:v>23300.5</c:v>
                </c:pt>
                <c:pt idx="284">
                  <c:v>23327.5</c:v>
                </c:pt>
                <c:pt idx="285">
                  <c:v>23330</c:v>
                </c:pt>
                <c:pt idx="286">
                  <c:v>23342</c:v>
                </c:pt>
                <c:pt idx="287">
                  <c:v>23342</c:v>
                </c:pt>
                <c:pt idx="288">
                  <c:v>23359</c:v>
                </c:pt>
                <c:pt idx="289">
                  <c:v>23386</c:v>
                </c:pt>
                <c:pt idx="290">
                  <c:v>23386</c:v>
                </c:pt>
                <c:pt idx="291">
                  <c:v>23795</c:v>
                </c:pt>
                <c:pt idx="292">
                  <c:v>23797.5</c:v>
                </c:pt>
                <c:pt idx="293">
                  <c:v>23817</c:v>
                </c:pt>
                <c:pt idx="294">
                  <c:v>23822</c:v>
                </c:pt>
                <c:pt idx="295">
                  <c:v>23831.5</c:v>
                </c:pt>
                <c:pt idx="296">
                  <c:v>23836.5</c:v>
                </c:pt>
                <c:pt idx="297">
                  <c:v>23933</c:v>
                </c:pt>
                <c:pt idx="298">
                  <c:v>23946.5</c:v>
                </c:pt>
                <c:pt idx="299">
                  <c:v>23949</c:v>
                </c:pt>
                <c:pt idx="300">
                  <c:v>23951</c:v>
                </c:pt>
                <c:pt idx="301">
                  <c:v>23953.5</c:v>
                </c:pt>
                <c:pt idx="302">
                  <c:v>23956</c:v>
                </c:pt>
                <c:pt idx="303">
                  <c:v>23961</c:v>
                </c:pt>
                <c:pt idx="304">
                  <c:v>23963.5</c:v>
                </c:pt>
                <c:pt idx="305">
                  <c:v>24041.5</c:v>
                </c:pt>
                <c:pt idx="306">
                  <c:v>24041.5</c:v>
                </c:pt>
                <c:pt idx="307">
                  <c:v>24041.5</c:v>
                </c:pt>
                <c:pt idx="308">
                  <c:v>24041.5</c:v>
                </c:pt>
                <c:pt idx="309">
                  <c:v>24044</c:v>
                </c:pt>
                <c:pt idx="310">
                  <c:v>24044</c:v>
                </c:pt>
                <c:pt idx="311">
                  <c:v>24044</c:v>
                </c:pt>
                <c:pt idx="312">
                  <c:v>24044</c:v>
                </c:pt>
                <c:pt idx="313">
                  <c:v>24044</c:v>
                </c:pt>
                <c:pt idx="314">
                  <c:v>24049</c:v>
                </c:pt>
                <c:pt idx="315">
                  <c:v>24912</c:v>
                </c:pt>
                <c:pt idx="316">
                  <c:v>25709</c:v>
                </c:pt>
                <c:pt idx="317">
                  <c:v>25709</c:v>
                </c:pt>
                <c:pt idx="318">
                  <c:v>25763</c:v>
                </c:pt>
                <c:pt idx="319">
                  <c:v>25904.5</c:v>
                </c:pt>
                <c:pt idx="320">
                  <c:v>26753</c:v>
                </c:pt>
                <c:pt idx="321">
                  <c:v>27408.5</c:v>
                </c:pt>
                <c:pt idx="322">
                  <c:v>27621</c:v>
                </c:pt>
                <c:pt idx="323">
                  <c:v>27713.5</c:v>
                </c:pt>
                <c:pt idx="324">
                  <c:v>27723.5</c:v>
                </c:pt>
                <c:pt idx="325">
                  <c:v>28376.5</c:v>
                </c:pt>
                <c:pt idx="326">
                  <c:v>28467</c:v>
                </c:pt>
                <c:pt idx="327">
                  <c:v>28467</c:v>
                </c:pt>
                <c:pt idx="328">
                  <c:v>28467</c:v>
                </c:pt>
                <c:pt idx="329">
                  <c:v>28471</c:v>
                </c:pt>
                <c:pt idx="330">
                  <c:v>28594</c:v>
                </c:pt>
                <c:pt idx="331">
                  <c:v>28611</c:v>
                </c:pt>
                <c:pt idx="332">
                  <c:v>29313</c:v>
                </c:pt>
                <c:pt idx="333">
                  <c:v>29330</c:v>
                </c:pt>
                <c:pt idx="334">
                  <c:v>29354.5</c:v>
                </c:pt>
                <c:pt idx="335">
                  <c:v>29442.5</c:v>
                </c:pt>
                <c:pt idx="336">
                  <c:v>29442.5</c:v>
                </c:pt>
                <c:pt idx="337">
                  <c:v>29447.5</c:v>
                </c:pt>
                <c:pt idx="338">
                  <c:v>29487</c:v>
                </c:pt>
                <c:pt idx="339">
                  <c:v>30129.5</c:v>
                </c:pt>
                <c:pt idx="340">
                  <c:v>30232</c:v>
                </c:pt>
                <c:pt idx="341">
                  <c:v>30237</c:v>
                </c:pt>
                <c:pt idx="342">
                  <c:v>30239</c:v>
                </c:pt>
                <c:pt idx="343">
                  <c:v>30351</c:v>
                </c:pt>
                <c:pt idx="344">
                  <c:v>30915.5</c:v>
                </c:pt>
                <c:pt idx="345">
                  <c:v>31195.5</c:v>
                </c:pt>
                <c:pt idx="346">
                  <c:v>31234.5</c:v>
                </c:pt>
                <c:pt idx="347">
                  <c:v>31264</c:v>
                </c:pt>
                <c:pt idx="348">
                  <c:v>31738</c:v>
                </c:pt>
                <c:pt idx="349">
                  <c:v>31755</c:v>
                </c:pt>
                <c:pt idx="350">
                  <c:v>31782</c:v>
                </c:pt>
                <c:pt idx="351">
                  <c:v>31837</c:v>
                </c:pt>
                <c:pt idx="352">
                  <c:v>31906.5</c:v>
                </c:pt>
                <c:pt idx="353">
                  <c:v>31941.5</c:v>
                </c:pt>
                <c:pt idx="354">
                  <c:v>31961</c:v>
                </c:pt>
                <c:pt idx="355">
                  <c:v>31992.5</c:v>
                </c:pt>
                <c:pt idx="356">
                  <c:v>32005</c:v>
                </c:pt>
                <c:pt idx="357">
                  <c:v>32005.5</c:v>
                </c:pt>
                <c:pt idx="358">
                  <c:v>32008</c:v>
                </c:pt>
                <c:pt idx="359">
                  <c:v>32080.5</c:v>
                </c:pt>
                <c:pt idx="360">
                  <c:v>33021</c:v>
                </c:pt>
                <c:pt idx="361">
                  <c:v>33034</c:v>
                </c:pt>
                <c:pt idx="362">
                  <c:v>33092.5</c:v>
                </c:pt>
                <c:pt idx="363">
                  <c:v>33191</c:v>
                </c:pt>
                <c:pt idx="364">
                  <c:v>33705</c:v>
                </c:pt>
                <c:pt idx="365">
                  <c:v>33744</c:v>
                </c:pt>
                <c:pt idx="366">
                  <c:v>33775</c:v>
                </c:pt>
                <c:pt idx="367">
                  <c:v>33777.5</c:v>
                </c:pt>
                <c:pt idx="368">
                  <c:v>33789.5</c:v>
                </c:pt>
                <c:pt idx="369">
                  <c:v>33792</c:v>
                </c:pt>
                <c:pt idx="370">
                  <c:v>33836</c:v>
                </c:pt>
                <c:pt idx="371">
                  <c:v>33838.5</c:v>
                </c:pt>
                <c:pt idx="372">
                  <c:v>33863</c:v>
                </c:pt>
                <c:pt idx="373">
                  <c:v>33863</c:v>
                </c:pt>
                <c:pt idx="374">
                  <c:v>33865.5</c:v>
                </c:pt>
                <c:pt idx="375">
                  <c:v>33865.5</c:v>
                </c:pt>
                <c:pt idx="376">
                  <c:v>33865.5</c:v>
                </c:pt>
                <c:pt idx="377">
                  <c:v>33865.5</c:v>
                </c:pt>
                <c:pt idx="378">
                  <c:v>33865.5</c:v>
                </c:pt>
                <c:pt idx="379">
                  <c:v>33868</c:v>
                </c:pt>
                <c:pt idx="380">
                  <c:v>33868</c:v>
                </c:pt>
                <c:pt idx="381">
                  <c:v>33868</c:v>
                </c:pt>
                <c:pt idx="382">
                  <c:v>33868</c:v>
                </c:pt>
                <c:pt idx="383">
                  <c:v>33893</c:v>
                </c:pt>
                <c:pt idx="384">
                  <c:v>33904.5</c:v>
                </c:pt>
                <c:pt idx="385">
                  <c:v>33907</c:v>
                </c:pt>
                <c:pt idx="386">
                  <c:v>33925.5</c:v>
                </c:pt>
                <c:pt idx="387">
                  <c:v>34543</c:v>
                </c:pt>
                <c:pt idx="388">
                  <c:v>34601.5</c:v>
                </c:pt>
                <c:pt idx="389">
                  <c:v>34601.5</c:v>
                </c:pt>
                <c:pt idx="390">
                  <c:v>34601.5</c:v>
                </c:pt>
                <c:pt idx="391">
                  <c:v>34641.5</c:v>
                </c:pt>
                <c:pt idx="392">
                  <c:v>34651</c:v>
                </c:pt>
                <c:pt idx="393">
                  <c:v>34662.5</c:v>
                </c:pt>
                <c:pt idx="394">
                  <c:v>34670</c:v>
                </c:pt>
                <c:pt idx="395">
                  <c:v>34733.5</c:v>
                </c:pt>
                <c:pt idx="396">
                  <c:v>34736</c:v>
                </c:pt>
                <c:pt idx="397">
                  <c:v>34736</c:v>
                </c:pt>
                <c:pt idx="398">
                  <c:v>34762.5</c:v>
                </c:pt>
                <c:pt idx="399">
                  <c:v>34765</c:v>
                </c:pt>
                <c:pt idx="400">
                  <c:v>34800</c:v>
                </c:pt>
                <c:pt idx="401">
                  <c:v>34809</c:v>
                </c:pt>
                <c:pt idx="402">
                  <c:v>34811.5</c:v>
                </c:pt>
                <c:pt idx="403">
                  <c:v>35428</c:v>
                </c:pt>
                <c:pt idx="404">
                  <c:v>35536</c:v>
                </c:pt>
                <c:pt idx="405">
                  <c:v>35542.5</c:v>
                </c:pt>
                <c:pt idx="406">
                  <c:v>35562</c:v>
                </c:pt>
                <c:pt idx="407">
                  <c:v>35572</c:v>
                </c:pt>
                <c:pt idx="408">
                  <c:v>35574.5</c:v>
                </c:pt>
                <c:pt idx="409">
                  <c:v>35682</c:v>
                </c:pt>
                <c:pt idx="410">
                  <c:v>35682</c:v>
                </c:pt>
                <c:pt idx="411">
                  <c:v>35682</c:v>
                </c:pt>
                <c:pt idx="412">
                  <c:v>36321</c:v>
                </c:pt>
                <c:pt idx="413">
                  <c:v>36442.5</c:v>
                </c:pt>
                <c:pt idx="414">
                  <c:v>36507</c:v>
                </c:pt>
                <c:pt idx="415">
                  <c:v>36630.5</c:v>
                </c:pt>
                <c:pt idx="416">
                  <c:v>36630.5</c:v>
                </c:pt>
                <c:pt idx="417">
                  <c:v>36630.5</c:v>
                </c:pt>
                <c:pt idx="418">
                  <c:v>37417</c:v>
                </c:pt>
                <c:pt idx="419">
                  <c:v>38216</c:v>
                </c:pt>
                <c:pt idx="420">
                  <c:v>38438</c:v>
                </c:pt>
                <c:pt idx="421">
                  <c:v>39128</c:v>
                </c:pt>
                <c:pt idx="422">
                  <c:v>39198</c:v>
                </c:pt>
              </c:numCache>
            </c:numRef>
          </c:xVal>
          <c:yVal>
            <c:numRef>
              <c:f>'Active 2'!$J$21:$J$443</c:f>
              <c:numCache>
                <c:formatCode>General</c:formatCode>
                <c:ptCount val="423"/>
                <c:pt idx="0">
                  <c:v>2.7910139997402439E-2</c:v>
                </c:pt>
                <c:pt idx="1">
                  <c:v>3.7439996958710253E-5</c:v>
                </c:pt>
                <c:pt idx="2">
                  <c:v>-6.9440000515896827E-4</c:v>
                </c:pt>
                <c:pt idx="3">
                  <c:v>-4.8270000115735456E-4</c:v>
                </c:pt>
                <c:pt idx="4">
                  <c:v>-2.9690000519622117E-4</c:v>
                </c:pt>
                <c:pt idx="6">
                  <c:v>-1.4870000086375512E-3</c:v>
                </c:pt>
                <c:pt idx="10">
                  <c:v>2.7911199940717779E-3</c:v>
                </c:pt>
                <c:pt idx="30">
                  <c:v>4.3056399954366498E-3</c:v>
                </c:pt>
                <c:pt idx="35">
                  <c:v>2.3571919999085367E-2</c:v>
                </c:pt>
                <c:pt idx="36">
                  <c:v>2.4510599992936477E-2</c:v>
                </c:pt>
                <c:pt idx="37">
                  <c:v>2.5322299996332731E-2</c:v>
                </c:pt>
                <c:pt idx="38">
                  <c:v>2.54339999955846E-2</c:v>
                </c:pt>
                <c:pt idx="48">
                  <c:v>3.5140099993441254E-2</c:v>
                </c:pt>
                <c:pt idx="49">
                  <c:v>3.5549460000765976E-2</c:v>
                </c:pt>
                <c:pt idx="50">
                  <c:v>3.5461159997794311E-2</c:v>
                </c:pt>
                <c:pt idx="51">
                  <c:v>3.5672859994519968E-2</c:v>
                </c:pt>
                <c:pt idx="52">
                  <c:v>3.4496259992010891E-2</c:v>
                </c:pt>
                <c:pt idx="63">
                  <c:v>2.9119799997715745E-2</c:v>
                </c:pt>
                <c:pt idx="64">
                  <c:v>2.9119799997715745E-2</c:v>
                </c:pt>
                <c:pt idx="96">
                  <c:v>4.4541459996253252E-2</c:v>
                </c:pt>
                <c:pt idx="97">
                  <c:v>4.4941460000700317E-2</c:v>
                </c:pt>
                <c:pt idx="98">
                  <c:v>4.5241460000397637E-2</c:v>
                </c:pt>
                <c:pt idx="99">
                  <c:v>4.3680279995896854E-2</c:v>
                </c:pt>
                <c:pt idx="103">
                  <c:v>5.5816179999965243E-2</c:v>
                </c:pt>
                <c:pt idx="104">
                  <c:v>5.6216179997136351E-2</c:v>
                </c:pt>
                <c:pt idx="105">
                  <c:v>5.527530000108527E-2</c:v>
                </c:pt>
                <c:pt idx="106">
                  <c:v>5.7975299998361152E-2</c:v>
                </c:pt>
                <c:pt idx="108">
                  <c:v>5.5769519996829331E-2</c:v>
                </c:pt>
                <c:pt idx="109">
                  <c:v>5.6169519994000439E-2</c:v>
                </c:pt>
                <c:pt idx="110">
                  <c:v>5.0092919998860452E-2</c:v>
                </c:pt>
                <c:pt idx="116">
                  <c:v>6.2981379996926989E-2</c:v>
                </c:pt>
                <c:pt idx="117">
                  <c:v>6.3181379991874564E-2</c:v>
                </c:pt>
                <c:pt idx="118">
                  <c:v>6.3681379993795417E-2</c:v>
                </c:pt>
                <c:pt idx="119">
                  <c:v>6.3404779990378302E-2</c:v>
                </c:pt>
                <c:pt idx="120">
                  <c:v>6.3504779995128047E-2</c:v>
                </c:pt>
                <c:pt idx="121">
                  <c:v>6.3704779990075622E-2</c:v>
                </c:pt>
                <c:pt idx="138">
                  <c:v>6.4187439995293971E-2</c:v>
                </c:pt>
                <c:pt idx="139">
                  <c:v>6.4187439995293971E-2</c:v>
                </c:pt>
                <c:pt idx="140">
                  <c:v>6.4187439995293971E-2</c:v>
                </c:pt>
                <c:pt idx="141">
                  <c:v>6.4887439992162399E-2</c:v>
                </c:pt>
                <c:pt idx="144">
                  <c:v>6.6990399995120242E-2</c:v>
                </c:pt>
                <c:pt idx="145">
                  <c:v>6.9958000000042375E-2</c:v>
                </c:pt>
                <c:pt idx="146">
                  <c:v>7.2057999997923616E-2</c:v>
                </c:pt>
                <c:pt idx="151">
                  <c:v>7.3420359993178863E-2</c:v>
                </c:pt>
                <c:pt idx="152">
                  <c:v>7.5220359991362784E-2</c:v>
                </c:pt>
                <c:pt idx="156">
                  <c:v>7.2937979995913338E-2</c:v>
                </c:pt>
                <c:pt idx="160">
                  <c:v>7.3505839995050337E-2</c:v>
                </c:pt>
                <c:pt idx="161">
                  <c:v>7.400583999697119E-2</c:v>
                </c:pt>
                <c:pt idx="162">
                  <c:v>7.3435159996734001E-2</c:v>
                </c:pt>
                <c:pt idx="163">
                  <c:v>7.3735159996431321E-2</c:v>
                </c:pt>
                <c:pt idx="164">
                  <c:v>8.1717559995013289E-2</c:v>
                </c:pt>
                <c:pt idx="165">
                  <c:v>8.1817559992487077E-2</c:v>
                </c:pt>
                <c:pt idx="166">
                  <c:v>8.2226439997612033E-2</c:v>
                </c:pt>
                <c:pt idx="167">
                  <c:v>8.3726439996098634E-2</c:v>
                </c:pt>
                <c:pt idx="181">
                  <c:v>9.3791639992559794E-2</c:v>
                </c:pt>
                <c:pt idx="182">
                  <c:v>9.3791639992559794E-2</c:v>
                </c:pt>
                <c:pt idx="206">
                  <c:v>0.10381891999713844</c:v>
                </c:pt>
                <c:pt idx="207">
                  <c:v>0.10431891999905929</c:v>
                </c:pt>
                <c:pt idx="222">
                  <c:v>0.10170735999417957</c:v>
                </c:pt>
                <c:pt idx="223">
                  <c:v>0.1034073599948897</c:v>
                </c:pt>
                <c:pt idx="227">
                  <c:v>0.10487522000039462</c:v>
                </c:pt>
                <c:pt idx="228">
                  <c:v>0.10507522000261815</c:v>
                </c:pt>
                <c:pt idx="229">
                  <c:v>0.10559862000081921</c:v>
                </c:pt>
                <c:pt idx="246">
                  <c:v>0.1191986400008318</c:v>
                </c:pt>
                <c:pt idx="256">
                  <c:v>0.11199285999464337</c:v>
                </c:pt>
                <c:pt idx="281">
                  <c:v>9.3463819997850806E-2</c:v>
                </c:pt>
                <c:pt idx="284">
                  <c:v>0.10277269999642158</c:v>
                </c:pt>
                <c:pt idx="285">
                  <c:v>0.10028440000314731</c:v>
                </c:pt>
                <c:pt idx="314">
                  <c:v>0.11984931999904802</c:v>
                </c:pt>
                <c:pt idx="315">
                  <c:v>0.12638815999525832</c:v>
                </c:pt>
                <c:pt idx="318">
                  <c:v>0.13337083999795141</c:v>
                </c:pt>
                <c:pt idx="320">
                  <c:v>0.1413040400002501</c:v>
                </c:pt>
                <c:pt idx="322">
                  <c:v>0.14816627999971388</c:v>
                </c:pt>
                <c:pt idx="323">
                  <c:v>0.1485991799927433</c:v>
                </c:pt>
                <c:pt idx="324">
                  <c:v>0.15154597999935504</c:v>
                </c:pt>
                <c:pt idx="326">
                  <c:v>0.14700556000025244</c:v>
                </c:pt>
                <c:pt idx="327">
                  <c:v>0.14845555999636417</c:v>
                </c:pt>
                <c:pt idx="328">
                  <c:v>0.14867555999808246</c:v>
                </c:pt>
                <c:pt idx="345">
                  <c:v>0.18389493999711704</c:v>
                </c:pt>
                <c:pt idx="353">
                  <c:v>0.19608621999941533</c:v>
                </c:pt>
                <c:pt idx="354">
                  <c:v>0.19117747999553103</c:v>
                </c:pt>
                <c:pt idx="355">
                  <c:v>0.19392489999881946</c:v>
                </c:pt>
                <c:pt idx="356">
                  <c:v>0.19248339999467134</c:v>
                </c:pt>
                <c:pt idx="387">
                  <c:v>0.22786123999685515</c:v>
                </c:pt>
                <c:pt idx="391">
                  <c:v>0.22672221999528119</c:v>
                </c:pt>
                <c:pt idx="392">
                  <c:v>0.22836667999945348</c:v>
                </c:pt>
                <c:pt idx="393">
                  <c:v>0.2266204999978072</c:v>
                </c:pt>
                <c:pt idx="394">
                  <c:v>0.22285559999727411</c:v>
                </c:pt>
                <c:pt idx="397">
                  <c:v>0.22816447999502998</c:v>
                </c:pt>
                <c:pt idx="400">
                  <c:v>0.22676399999909336</c:v>
                </c:pt>
                <c:pt idx="404">
                  <c:v>0.23660847999417456</c:v>
                </c:pt>
                <c:pt idx="412">
                  <c:v>0.24648228000296513</c:v>
                </c:pt>
                <c:pt idx="414">
                  <c:v>0.24955275999673177</c:v>
                </c:pt>
                <c:pt idx="420">
                  <c:v>0.26748984000005294</c:v>
                </c:pt>
                <c:pt idx="421">
                  <c:v>0.27571903999341885</c:v>
                </c:pt>
                <c:pt idx="422">
                  <c:v>0.27744663999328623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D906-4605-BC64-302C52D3B086}"/>
            </c:ext>
          </c:extLst>
        </c:ser>
        <c:ser>
          <c:idx val="3"/>
          <c:order val="3"/>
          <c:tx>
            <c:strRef>
              <c:f>'Active 2'!$K$20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xVal>
            <c:numRef>
              <c:f>'Active 2'!$F$21:$F$600</c:f>
              <c:numCache>
                <c:formatCode>General</c:formatCode>
                <c:ptCount val="580"/>
                <c:pt idx="0">
                  <c:v>-21664.5</c:v>
                </c:pt>
                <c:pt idx="1">
                  <c:v>-9992</c:v>
                </c:pt>
                <c:pt idx="2">
                  <c:v>-9080</c:v>
                </c:pt>
                <c:pt idx="3">
                  <c:v>-9077.5</c:v>
                </c:pt>
                <c:pt idx="4">
                  <c:v>-7392.5</c:v>
                </c:pt>
                <c:pt idx="5">
                  <c:v>-4555</c:v>
                </c:pt>
                <c:pt idx="6">
                  <c:v>-2775</c:v>
                </c:pt>
                <c:pt idx="7">
                  <c:v>-254</c:v>
                </c:pt>
                <c:pt idx="8">
                  <c:v>-232</c:v>
                </c:pt>
                <c:pt idx="9">
                  <c:v>-229.5</c:v>
                </c:pt>
                <c:pt idx="10">
                  <c:v>-66</c:v>
                </c:pt>
                <c:pt idx="11">
                  <c:v>0</c:v>
                </c:pt>
                <c:pt idx="12">
                  <c:v>692</c:v>
                </c:pt>
                <c:pt idx="13">
                  <c:v>746</c:v>
                </c:pt>
                <c:pt idx="14">
                  <c:v>4384</c:v>
                </c:pt>
                <c:pt idx="15">
                  <c:v>4408.5</c:v>
                </c:pt>
                <c:pt idx="16">
                  <c:v>4447.5</c:v>
                </c:pt>
                <c:pt idx="17">
                  <c:v>4460</c:v>
                </c:pt>
                <c:pt idx="18">
                  <c:v>4467</c:v>
                </c:pt>
                <c:pt idx="19">
                  <c:v>5310.5</c:v>
                </c:pt>
                <c:pt idx="20">
                  <c:v>5313</c:v>
                </c:pt>
                <c:pt idx="21">
                  <c:v>5342.5</c:v>
                </c:pt>
                <c:pt idx="22">
                  <c:v>6215.5</c:v>
                </c:pt>
                <c:pt idx="23">
                  <c:v>7142</c:v>
                </c:pt>
                <c:pt idx="24">
                  <c:v>7144.5</c:v>
                </c:pt>
                <c:pt idx="25">
                  <c:v>7993</c:v>
                </c:pt>
                <c:pt idx="26">
                  <c:v>8071</c:v>
                </c:pt>
                <c:pt idx="27">
                  <c:v>8088</c:v>
                </c:pt>
                <c:pt idx="28">
                  <c:v>8110</c:v>
                </c:pt>
                <c:pt idx="29">
                  <c:v>8829</c:v>
                </c:pt>
                <c:pt idx="30">
                  <c:v>9873</c:v>
                </c:pt>
                <c:pt idx="31">
                  <c:v>10677.5</c:v>
                </c:pt>
                <c:pt idx="32">
                  <c:v>11391.5</c:v>
                </c:pt>
                <c:pt idx="33">
                  <c:v>11411</c:v>
                </c:pt>
                <c:pt idx="34">
                  <c:v>11628.5</c:v>
                </c:pt>
                <c:pt idx="35">
                  <c:v>12494</c:v>
                </c:pt>
                <c:pt idx="36">
                  <c:v>12545</c:v>
                </c:pt>
                <c:pt idx="37">
                  <c:v>12547.5</c:v>
                </c:pt>
                <c:pt idx="38">
                  <c:v>12550</c:v>
                </c:pt>
                <c:pt idx="39">
                  <c:v>13408.5</c:v>
                </c:pt>
                <c:pt idx="40">
                  <c:v>13411</c:v>
                </c:pt>
                <c:pt idx="41">
                  <c:v>13924.5</c:v>
                </c:pt>
                <c:pt idx="42">
                  <c:v>14103</c:v>
                </c:pt>
                <c:pt idx="43">
                  <c:v>14103</c:v>
                </c:pt>
                <c:pt idx="44">
                  <c:v>14105.5</c:v>
                </c:pt>
                <c:pt idx="45">
                  <c:v>14106</c:v>
                </c:pt>
                <c:pt idx="46">
                  <c:v>14108</c:v>
                </c:pt>
                <c:pt idx="47">
                  <c:v>14125.5</c:v>
                </c:pt>
                <c:pt idx="48">
                  <c:v>14132.5</c:v>
                </c:pt>
                <c:pt idx="49">
                  <c:v>14134.5</c:v>
                </c:pt>
                <c:pt idx="50">
                  <c:v>14137</c:v>
                </c:pt>
                <c:pt idx="51">
                  <c:v>14139.5</c:v>
                </c:pt>
                <c:pt idx="52">
                  <c:v>14144.5</c:v>
                </c:pt>
                <c:pt idx="53">
                  <c:v>14145</c:v>
                </c:pt>
                <c:pt idx="54">
                  <c:v>14155</c:v>
                </c:pt>
                <c:pt idx="55">
                  <c:v>14177</c:v>
                </c:pt>
                <c:pt idx="56">
                  <c:v>14193.5</c:v>
                </c:pt>
                <c:pt idx="57">
                  <c:v>14208</c:v>
                </c:pt>
                <c:pt idx="58">
                  <c:v>14213</c:v>
                </c:pt>
                <c:pt idx="59">
                  <c:v>14230</c:v>
                </c:pt>
                <c:pt idx="60">
                  <c:v>14230</c:v>
                </c:pt>
                <c:pt idx="61">
                  <c:v>14233</c:v>
                </c:pt>
                <c:pt idx="62">
                  <c:v>14235</c:v>
                </c:pt>
                <c:pt idx="63">
                  <c:v>14235</c:v>
                </c:pt>
                <c:pt idx="64">
                  <c:v>14235</c:v>
                </c:pt>
                <c:pt idx="65">
                  <c:v>14240</c:v>
                </c:pt>
                <c:pt idx="66">
                  <c:v>14274</c:v>
                </c:pt>
                <c:pt idx="67">
                  <c:v>14291</c:v>
                </c:pt>
                <c:pt idx="68">
                  <c:v>14291</c:v>
                </c:pt>
                <c:pt idx="69">
                  <c:v>14291</c:v>
                </c:pt>
                <c:pt idx="70">
                  <c:v>14291</c:v>
                </c:pt>
                <c:pt idx="71">
                  <c:v>14291</c:v>
                </c:pt>
                <c:pt idx="72">
                  <c:v>14291</c:v>
                </c:pt>
                <c:pt idx="73">
                  <c:v>14291</c:v>
                </c:pt>
                <c:pt idx="74">
                  <c:v>14291</c:v>
                </c:pt>
                <c:pt idx="75">
                  <c:v>15073.5</c:v>
                </c:pt>
                <c:pt idx="76">
                  <c:v>15078.5</c:v>
                </c:pt>
                <c:pt idx="77">
                  <c:v>15098</c:v>
                </c:pt>
                <c:pt idx="78">
                  <c:v>15098</c:v>
                </c:pt>
                <c:pt idx="79">
                  <c:v>15147</c:v>
                </c:pt>
                <c:pt idx="80">
                  <c:v>15186</c:v>
                </c:pt>
                <c:pt idx="81">
                  <c:v>15205.5</c:v>
                </c:pt>
                <c:pt idx="82">
                  <c:v>15230</c:v>
                </c:pt>
                <c:pt idx="83">
                  <c:v>15247</c:v>
                </c:pt>
                <c:pt idx="84">
                  <c:v>15914.5</c:v>
                </c:pt>
                <c:pt idx="85">
                  <c:v>15917</c:v>
                </c:pt>
                <c:pt idx="86">
                  <c:v>15921.5</c:v>
                </c:pt>
                <c:pt idx="87">
                  <c:v>15922</c:v>
                </c:pt>
                <c:pt idx="88">
                  <c:v>15932</c:v>
                </c:pt>
                <c:pt idx="89">
                  <c:v>16012.5</c:v>
                </c:pt>
                <c:pt idx="90">
                  <c:v>16012.5</c:v>
                </c:pt>
                <c:pt idx="91">
                  <c:v>16012.5</c:v>
                </c:pt>
                <c:pt idx="92">
                  <c:v>16025</c:v>
                </c:pt>
                <c:pt idx="93">
                  <c:v>16027.5</c:v>
                </c:pt>
                <c:pt idx="94">
                  <c:v>16034.5</c:v>
                </c:pt>
                <c:pt idx="95">
                  <c:v>16034.5</c:v>
                </c:pt>
                <c:pt idx="96">
                  <c:v>16034.5</c:v>
                </c:pt>
                <c:pt idx="97">
                  <c:v>16034.5</c:v>
                </c:pt>
                <c:pt idx="98">
                  <c:v>16034.5</c:v>
                </c:pt>
                <c:pt idx="99">
                  <c:v>16171</c:v>
                </c:pt>
                <c:pt idx="100">
                  <c:v>16729</c:v>
                </c:pt>
                <c:pt idx="101">
                  <c:v>17638.5</c:v>
                </c:pt>
                <c:pt idx="102">
                  <c:v>17658</c:v>
                </c:pt>
                <c:pt idx="103">
                  <c:v>17738.5</c:v>
                </c:pt>
                <c:pt idx="104">
                  <c:v>17738.5</c:v>
                </c:pt>
                <c:pt idx="105">
                  <c:v>17772.5</c:v>
                </c:pt>
                <c:pt idx="106">
                  <c:v>17772.5</c:v>
                </c:pt>
                <c:pt idx="107">
                  <c:v>17790</c:v>
                </c:pt>
                <c:pt idx="108">
                  <c:v>17814</c:v>
                </c:pt>
                <c:pt idx="109">
                  <c:v>17814</c:v>
                </c:pt>
                <c:pt idx="110">
                  <c:v>17819</c:v>
                </c:pt>
                <c:pt idx="111">
                  <c:v>17873</c:v>
                </c:pt>
                <c:pt idx="112">
                  <c:v>17880.5</c:v>
                </c:pt>
                <c:pt idx="113">
                  <c:v>17895</c:v>
                </c:pt>
                <c:pt idx="114">
                  <c:v>17914.5</c:v>
                </c:pt>
                <c:pt idx="115">
                  <c:v>18009.5</c:v>
                </c:pt>
                <c:pt idx="116">
                  <c:v>18628.5</c:v>
                </c:pt>
                <c:pt idx="117">
                  <c:v>18628.5</c:v>
                </c:pt>
                <c:pt idx="118">
                  <c:v>18628.5</c:v>
                </c:pt>
                <c:pt idx="119">
                  <c:v>18633.5</c:v>
                </c:pt>
                <c:pt idx="120">
                  <c:v>18633.5</c:v>
                </c:pt>
                <c:pt idx="121">
                  <c:v>18633.5</c:v>
                </c:pt>
                <c:pt idx="122">
                  <c:v>18640.5</c:v>
                </c:pt>
                <c:pt idx="123">
                  <c:v>18640.5</c:v>
                </c:pt>
                <c:pt idx="124">
                  <c:v>18643</c:v>
                </c:pt>
                <c:pt idx="125">
                  <c:v>18643</c:v>
                </c:pt>
                <c:pt idx="126">
                  <c:v>18680</c:v>
                </c:pt>
                <c:pt idx="127">
                  <c:v>18682</c:v>
                </c:pt>
                <c:pt idx="128">
                  <c:v>18682</c:v>
                </c:pt>
                <c:pt idx="129">
                  <c:v>18684.5</c:v>
                </c:pt>
                <c:pt idx="130">
                  <c:v>18684.5</c:v>
                </c:pt>
                <c:pt idx="131">
                  <c:v>18687</c:v>
                </c:pt>
                <c:pt idx="132">
                  <c:v>18687</c:v>
                </c:pt>
                <c:pt idx="133">
                  <c:v>18689.5</c:v>
                </c:pt>
                <c:pt idx="134">
                  <c:v>18689.5</c:v>
                </c:pt>
                <c:pt idx="135">
                  <c:v>18697</c:v>
                </c:pt>
                <c:pt idx="136">
                  <c:v>18729</c:v>
                </c:pt>
                <c:pt idx="137">
                  <c:v>18758</c:v>
                </c:pt>
                <c:pt idx="138">
                  <c:v>18758</c:v>
                </c:pt>
                <c:pt idx="139">
                  <c:v>18758</c:v>
                </c:pt>
                <c:pt idx="140">
                  <c:v>18758</c:v>
                </c:pt>
                <c:pt idx="141">
                  <c:v>18758</c:v>
                </c:pt>
                <c:pt idx="142">
                  <c:v>18763</c:v>
                </c:pt>
                <c:pt idx="143">
                  <c:v>18763</c:v>
                </c:pt>
                <c:pt idx="144">
                  <c:v>18780</c:v>
                </c:pt>
                <c:pt idx="145">
                  <c:v>19350</c:v>
                </c:pt>
                <c:pt idx="146">
                  <c:v>19350</c:v>
                </c:pt>
                <c:pt idx="147">
                  <c:v>19538</c:v>
                </c:pt>
                <c:pt idx="148">
                  <c:v>19538</c:v>
                </c:pt>
                <c:pt idx="149">
                  <c:v>19540.5</c:v>
                </c:pt>
                <c:pt idx="150">
                  <c:v>19540.5</c:v>
                </c:pt>
                <c:pt idx="151">
                  <c:v>19577</c:v>
                </c:pt>
                <c:pt idx="152">
                  <c:v>19577</c:v>
                </c:pt>
                <c:pt idx="153">
                  <c:v>19579.5</c:v>
                </c:pt>
                <c:pt idx="154">
                  <c:v>19579.5</c:v>
                </c:pt>
                <c:pt idx="155">
                  <c:v>19606.5</c:v>
                </c:pt>
                <c:pt idx="156">
                  <c:v>19623.5</c:v>
                </c:pt>
                <c:pt idx="157">
                  <c:v>19628.5</c:v>
                </c:pt>
                <c:pt idx="158">
                  <c:v>19628.5</c:v>
                </c:pt>
                <c:pt idx="159">
                  <c:v>19631</c:v>
                </c:pt>
                <c:pt idx="160">
                  <c:v>19638</c:v>
                </c:pt>
                <c:pt idx="161">
                  <c:v>19638</c:v>
                </c:pt>
                <c:pt idx="162">
                  <c:v>19687</c:v>
                </c:pt>
                <c:pt idx="163">
                  <c:v>19687</c:v>
                </c:pt>
                <c:pt idx="164">
                  <c:v>20367</c:v>
                </c:pt>
                <c:pt idx="165">
                  <c:v>20367</c:v>
                </c:pt>
                <c:pt idx="166">
                  <c:v>20433</c:v>
                </c:pt>
                <c:pt idx="167">
                  <c:v>20433</c:v>
                </c:pt>
                <c:pt idx="168">
                  <c:v>20491.5</c:v>
                </c:pt>
                <c:pt idx="169">
                  <c:v>20491.5</c:v>
                </c:pt>
                <c:pt idx="170">
                  <c:v>20491.5</c:v>
                </c:pt>
                <c:pt idx="171">
                  <c:v>20499</c:v>
                </c:pt>
                <c:pt idx="172">
                  <c:v>20506</c:v>
                </c:pt>
                <c:pt idx="173">
                  <c:v>20506</c:v>
                </c:pt>
                <c:pt idx="174">
                  <c:v>20506</c:v>
                </c:pt>
                <c:pt idx="175">
                  <c:v>21278.5</c:v>
                </c:pt>
                <c:pt idx="176">
                  <c:v>21278.5</c:v>
                </c:pt>
                <c:pt idx="177">
                  <c:v>21278.5</c:v>
                </c:pt>
                <c:pt idx="178">
                  <c:v>21279</c:v>
                </c:pt>
                <c:pt idx="179">
                  <c:v>21279</c:v>
                </c:pt>
                <c:pt idx="180">
                  <c:v>21279</c:v>
                </c:pt>
                <c:pt idx="181">
                  <c:v>21323</c:v>
                </c:pt>
                <c:pt idx="182">
                  <c:v>21323</c:v>
                </c:pt>
                <c:pt idx="183">
                  <c:v>21381.5</c:v>
                </c:pt>
                <c:pt idx="184">
                  <c:v>21425.5</c:v>
                </c:pt>
                <c:pt idx="185">
                  <c:v>21428</c:v>
                </c:pt>
                <c:pt idx="186">
                  <c:v>21431</c:v>
                </c:pt>
                <c:pt idx="187">
                  <c:v>22098</c:v>
                </c:pt>
                <c:pt idx="188">
                  <c:v>22168.5</c:v>
                </c:pt>
                <c:pt idx="189">
                  <c:v>22168.5</c:v>
                </c:pt>
                <c:pt idx="190">
                  <c:v>22168.5</c:v>
                </c:pt>
                <c:pt idx="191">
                  <c:v>22186</c:v>
                </c:pt>
                <c:pt idx="192">
                  <c:v>22186</c:v>
                </c:pt>
                <c:pt idx="193">
                  <c:v>22186</c:v>
                </c:pt>
                <c:pt idx="194">
                  <c:v>22220</c:v>
                </c:pt>
                <c:pt idx="195">
                  <c:v>22220</c:v>
                </c:pt>
                <c:pt idx="196">
                  <c:v>22220</c:v>
                </c:pt>
                <c:pt idx="197">
                  <c:v>22220</c:v>
                </c:pt>
                <c:pt idx="198">
                  <c:v>22222.5</c:v>
                </c:pt>
                <c:pt idx="199">
                  <c:v>22227.5</c:v>
                </c:pt>
                <c:pt idx="200">
                  <c:v>22237.5</c:v>
                </c:pt>
                <c:pt idx="201">
                  <c:v>22242</c:v>
                </c:pt>
                <c:pt idx="202">
                  <c:v>22247</c:v>
                </c:pt>
                <c:pt idx="203">
                  <c:v>22249.5</c:v>
                </c:pt>
                <c:pt idx="204">
                  <c:v>22252</c:v>
                </c:pt>
                <c:pt idx="205">
                  <c:v>22254.5</c:v>
                </c:pt>
                <c:pt idx="206">
                  <c:v>22269</c:v>
                </c:pt>
                <c:pt idx="207">
                  <c:v>22269</c:v>
                </c:pt>
                <c:pt idx="208">
                  <c:v>22274</c:v>
                </c:pt>
                <c:pt idx="209">
                  <c:v>22276.5</c:v>
                </c:pt>
                <c:pt idx="210">
                  <c:v>22283.5</c:v>
                </c:pt>
                <c:pt idx="211">
                  <c:v>22286</c:v>
                </c:pt>
                <c:pt idx="212">
                  <c:v>22288.5</c:v>
                </c:pt>
                <c:pt idx="213">
                  <c:v>22291</c:v>
                </c:pt>
                <c:pt idx="214">
                  <c:v>22296</c:v>
                </c:pt>
                <c:pt idx="215">
                  <c:v>22298.5</c:v>
                </c:pt>
                <c:pt idx="216">
                  <c:v>22301</c:v>
                </c:pt>
                <c:pt idx="217">
                  <c:v>22313</c:v>
                </c:pt>
                <c:pt idx="218">
                  <c:v>22318</c:v>
                </c:pt>
                <c:pt idx="219">
                  <c:v>22327.5</c:v>
                </c:pt>
                <c:pt idx="220">
                  <c:v>22330</c:v>
                </c:pt>
                <c:pt idx="221">
                  <c:v>22344.5</c:v>
                </c:pt>
                <c:pt idx="222">
                  <c:v>22352</c:v>
                </c:pt>
                <c:pt idx="223">
                  <c:v>22352</c:v>
                </c:pt>
                <c:pt idx="224">
                  <c:v>22354.5</c:v>
                </c:pt>
                <c:pt idx="225">
                  <c:v>22357</c:v>
                </c:pt>
                <c:pt idx="226">
                  <c:v>22362</c:v>
                </c:pt>
                <c:pt idx="227">
                  <c:v>22366.5</c:v>
                </c:pt>
                <c:pt idx="228">
                  <c:v>22366.5</c:v>
                </c:pt>
                <c:pt idx="229">
                  <c:v>22371.5</c:v>
                </c:pt>
                <c:pt idx="230">
                  <c:v>22374</c:v>
                </c:pt>
                <c:pt idx="231">
                  <c:v>22376.5</c:v>
                </c:pt>
                <c:pt idx="232">
                  <c:v>22388.5</c:v>
                </c:pt>
                <c:pt idx="233">
                  <c:v>22405.5</c:v>
                </c:pt>
                <c:pt idx="234">
                  <c:v>22432.5</c:v>
                </c:pt>
                <c:pt idx="235">
                  <c:v>22437.5</c:v>
                </c:pt>
                <c:pt idx="236">
                  <c:v>22471.5</c:v>
                </c:pt>
                <c:pt idx="237">
                  <c:v>22824.5</c:v>
                </c:pt>
                <c:pt idx="238">
                  <c:v>22939</c:v>
                </c:pt>
                <c:pt idx="239">
                  <c:v>22963.5</c:v>
                </c:pt>
                <c:pt idx="240">
                  <c:v>22968.5</c:v>
                </c:pt>
                <c:pt idx="241">
                  <c:v>22971</c:v>
                </c:pt>
                <c:pt idx="242">
                  <c:v>22995.5</c:v>
                </c:pt>
                <c:pt idx="243">
                  <c:v>23027</c:v>
                </c:pt>
                <c:pt idx="244">
                  <c:v>23041.5</c:v>
                </c:pt>
                <c:pt idx="245">
                  <c:v>23083.5</c:v>
                </c:pt>
                <c:pt idx="246">
                  <c:v>23098</c:v>
                </c:pt>
                <c:pt idx="247">
                  <c:v>23100.5</c:v>
                </c:pt>
                <c:pt idx="248">
                  <c:v>23103</c:v>
                </c:pt>
                <c:pt idx="249">
                  <c:v>23105</c:v>
                </c:pt>
                <c:pt idx="250">
                  <c:v>23105.5</c:v>
                </c:pt>
                <c:pt idx="251">
                  <c:v>23107.5</c:v>
                </c:pt>
                <c:pt idx="252">
                  <c:v>23110</c:v>
                </c:pt>
                <c:pt idx="253">
                  <c:v>23125</c:v>
                </c:pt>
                <c:pt idx="254">
                  <c:v>23127.5</c:v>
                </c:pt>
                <c:pt idx="255">
                  <c:v>23132</c:v>
                </c:pt>
                <c:pt idx="256">
                  <c:v>23139.5</c:v>
                </c:pt>
                <c:pt idx="257">
                  <c:v>23147</c:v>
                </c:pt>
                <c:pt idx="258">
                  <c:v>23154</c:v>
                </c:pt>
                <c:pt idx="259">
                  <c:v>23156.5</c:v>
                </c:pt>
                <c:pt idx="260">
                  <c:v>23159</c:v>
                </c:pt>
                <c:pt idx="261">
                  <c:v>23166.5</c:v>
                </c:pt>
                <c:pt idx="262">
                  <c:v>23169</c:v>
                </c:pt>
                <c:pt idx="263">
                  <c:v>23171</c:v>
                </c:pt>
                <c:pt idx="264">
                  <c:v>23171.5</c:v>
                </c:pt>
                <c:pt idx="265">
                  <c:v>23178.5</c:v>
                </c:pt>
                <c:pt idx="266">
                  <c:v>23178.5</c:v>
                </c:pt>
                <c:pt idx="267">
                  <c:v>23181</c:v>
                </c:pt>
                <c:pt idx="268">
                  <c:v>23181</c:v>
                </c:pt>
                <c:pt idx="269">
                  <c:v>23181</c:v>
                </c:pt>
                <c:pt idx="270">
                  <c:v>23181</c:v>
                </c:pt>
                <c:pt idx="271">
                  <c:v>23181</c:v>
                </c:pt>
                <c:pt idx="272">
                  <c:v>23188.5</c:v>
                </c:pt>
                <c:pt idx="273">
                  <c:v>23193</c:v>
                </c:pt>
                <c:pt idx="274">
                  <c:v>23195.5</c:v>
                </c:pt>
                <c:pt idx="275">
                  <c:v>23198</c:v>
                </c:pt>
                <c:pt idx="276">
                  <c:v>23205.5</c:v>
                </c:pt>
                <c:pt idx="277">
                  <c:v>23210.5</c:v>
                </c:pt>
                <c:pt idx="278">
                  <c:v>23213</c:v>
                </c:pt>
                <c:pt idx="279">
                  <c:v>23227.5</c:v>
                </c:pt>
                <c:pt idx="280">
                  <c:v>23242</c:v>
                </c:pt>
                <c:pt idx="281">
                  <c:v>23261.5</c:v>
                </c:pt>
                <c:pt idx="282">
                  <c:v>23298</c:v>
                </c:pt>
                <c:pt idx="283">
                  <c:v>23300.5</c:v>
                </c:pt>
                <c:pt idx="284">
                  <c:v>23327.5</c:v>
                </c:pt>
                <c:pt idx="285">
                  <c:v>23330</c:v>
                </c:pt>
                <c:pt idx="286">
                  <c:v>23342</c:v>
                </c:pt>
                <c:pt idx="287">
                  <c:v>23342</c:v>
                </c:pt>
                <c:pt idx="288">
                  <c:v>23359</c:v>
                </c:pt>
                <c:pt idx="289">
                  <c:v>23386</c:v>
                </c:pt>
                <c:pt idx="290">
                  <c:v>23386</c:v>
                </c:pt>
                <c:pt idx="291">
                  <c:v>23795</c:v>
                </c:pt>
                <c:pt idx="292">
                  <c:v>23797.5</c:v>
                </c:pt>
                <c:pt idx="293">
                  <c:v>23817</c:v>
                </c:pt>
                <c:pt idx="294">
                  <c:v>23822</c:v>
                </c:pt>
                <c:pt idx="295">
                  <c:v>23831.5</c:v>
                </c:pt>
                <c:pt idx="296">
                  <c:v>23836.5</c:v>
                </c:pt>
                <c:pt idx="297">
                  <c:v>23933</c:v>
                </c:pt>
                <c:pt idx="298">
                  <c:v>23946.5</c:v>
                </c:pt>
                <c:pt idx="299">
                  <c:v>23949</c:v>
                </c:pt>
                <c:pt idx="300">
                  <c:v>23951</c:v>
                </c:pt>
                <c:pt idx="301">
                  <c:v>23953.5</c:v>
                </c:pt>
                <c:pt idx="302">
                  <c:v>23956</c:v>
                </c:pt>
                <c:pt idx="303">
                  <c:v>23961</c:v>
                </c:pt>
                <c:pt idx="304">
                  <c:v>23963.5</c:v>
                </c:pt>
                <c:pt idx="305">
                  <c:v>24041.5</c:v>
                </c:pt>
                <c:pt idx="306">
                  <c:v>24041.5</c:v>
                </c:pt>
                <c:pt idx="307">
                  <c:v>24041.5</c:v>
                </c:pt>
                <c:pt idx="308">
                  <c:v>24041.5</c:v>
                </c:pt>
                <c:pt idx="309">
                  <c:v>24044</c:v>
                </c:pt>
                <c:pt idx="310">
                  <c:v>24044</c:v>
                </c:pt>
                <c:pt idx="311">
                  <c:v>24044</c:v>
                </c:pt>
                <c:pt idx="312">
                  <c:v>24044</c:v>
                </c:pt>
                <c:pt idx="313">
                  <c:v>24044</c:v>
                </c:pt>
                <c:pt idx="314">
                  <c:v>24049</c:v>
                </c:pt>
                <c:pt idx="315">
                  <c:v>24912</c:v>
                </c:pt>
                <c:pt idx="316">
                  <c:v>25709</c:v>
                </c:pt>
                <c:pt idx="317">
                  <c:v>25709</c:v>
                </c:pt>
                <c:pt idx="318">
                  <c:v>25763</c:v>
                </c:pt>
                <c:pt idx="319">
                  <c:v>25904.5</c:v>
                </c:pt>
                <c:pt idx="320">
                  <c:v>26753</c:v>
                </c:pt>
                <c:pt idx="321">
                  <c:v>27408.5</c:v>
                </c:pt>
                <c:pt idx="322">
                  <c:v>27621</c:v>
                </c:pt>
                <c:pt idx="323">
                  <c:v>27713.5</c:v>
                </c:pt>
                <c:pt idx="324">
                  <c:v>27723.5</c:v>
                </c:pt>
                <c:pt idx="325">
                  <c:v>28376.5</c:v>
                </c:pt>
                <c:pt idx="326">
                  <c:v>28467</c:v>
                </c:pt>
                <c:pt idx="327">
                  <c:v>28467</c:v>
                </c:pt>
                <c:pt idx="328">
                  <c:v>28467</c:v>
                </c:pt>
                <c:pt idx="329">
                  <c:v>28471</c:v>
                </c:pt>
                <c:pt idx="330">
                  <c:v>28594</c:v>
                </c:pt>
                <c:pt idx="331">
                  <c:v>28611</c:v>
                </c:pt>
                <c:pt idx="332">
                  <c:v>29313</c:v>
                </c:pt>
                <c:pt idx="333">
                  <c:v>29330</c:v>
                </c:pt>
                <c:pt idx="334">
                  <c:v>29354.5</c:v>
                </c:pt>
                <c:pt idx="335">
                  <c:v>29442.5</c:v>
                </c:pt>
                <c:pt idx="336">
                  <c:v>29442.5</c:v>
                </c:pt>
                <c:pt idx="337">
                  <c:v>29447.5</c:v>
                </c:pt>
                <c:pt idx="338">
                  <c:v>29487</c:v>
                </c:pt>
                <c:pt idx="339">
                  <c:v>30129.5</c:v>
                </c:pt>
                <c:pt idx="340">
                  <c:v>30232</c:v>
                </c:pt>
                <c:pt idx="341">
                  <c:v>30237</c:v>
                </c:pt>
                <c:pt idx="342">
                  <c:v>30239</c:v>
                </c:pt>
                <c:pt idx="343">
                  <c:v>30351</c:v>
                </c:pt>
                <c:pt idx="344">
                  <c:v>30915.5</c:v>
                </c:pt>
                <c:pt idx="345">
                  <c:v>31195.5</c:v>
                </c:pt>
                <c:pt idx="346">
                  <c:v>31234.5</c:v>
                </c:pt>
                <c:pt idx="347">
                  <c:v>31264</c:v>
                </c:pt>
                <c:pt idx="348">
                  <c:v>31738</c:v>
                </c:pt>
                <c:pt idx="349">
                  <c:v>31755</c:v>
                </c:pt>
                <c:pt idx="350">
                  <c:v>31782</c:v>
                </c:pt>
                <c:pt idx="351">
                  <c:v>31837</c:v>
                </c:pt>
                <c:pt idx="352">
                  <c:v>31906.5</c:v>
                </c:pt>
                <c:pt idx="353">
                  <c:v>31941.5</c:v>
                </c:pt>
                <c:pt idx="354">
                  <c:v>31961</c:v>
                </c:pt>
                <c:pt idx="355">
                  <c:v>31992.5</c:v>
                </c:pt>
                <c:pt idx="356">
                  <c:v>32005</c:v>
                </c:pt>
                <c:pt idx="357">
                  <c:v>32005.5</c:v>
                </c:pt>
                <c:pt idx="358">
                  <c:v>32008</c:v>
                </c:pt>
                <c:pt idx="359">
                  <c:v>32080.5</c:v>
                </c:pt>
                <c:pt idx="360">
                  <c:v>33021</c:v>
                </c:pt>
                <c:pt idx="361">
                  <c:v>33034</c:v>
                </c:pt>
                <c:pt idx="362">
                  <c:v>33092.5</c:v>
                </c:pt>
                <c:pt idx="363">
                  <c:v>33191</c:v>
                </c:pt>
                <c:pt idx="364">
                  <c:v>33705</c:v>
                </c:pt>
                <c:pt idx="365">
                  <c:v>33744</c:v>
                </c:pt>
                <c:pt idx="366">
                  <c:v>33775</c:v>
                </c:pt>
                <c:pt idx="367">
                  <c:v>33777.5</c:v>
                </c:pt>
                <c:pt idx="368">
                  <c:v>33789.5</c:v>
                </c:pt>
                <c:pt idx="369">
                  <c:v>33792</c:v>
                </c:pt>
                <c:pt idx="370">
                  <c:v>33836</c:v>
                </c:pt>
                <c:pt idx="371">
                  <c:v>33838.5</c:v>
                </c:pt>
                <c:pt idx="372">
                  <c:v>33863</c:v>
                </c:pt>
                <c:pt idx="373">
                  <c:v>33863</c:v>
                </c:pt>
                <c:pt idx="374">
                  <c:v>33865.5</c:v>
                </c:pt>
                <c:pt idx="375">
                  <c:v>33865.5</c:v>
                </c:pt>
                <c:pt idx="376">
                  <c:v>33865.5</c:v>
                </c:pt>
                <c:pt idx="377">
                  <c:v>33865.5</c:v>
                </c:pt>
                <c:pt idx="378">
                  <c:v>33865.5</c:v>
                </c:pt>
                <c:pt idx="379">
                  <c:v>33868</c:v>
                </c:pt>
                <c:pt idx="380">
                  <c:v>33868</c:v>
                </c:pt>
                <c:pt idx="381">
                  <c:v>33868</c:v>
                </c:pt>
                <c:pt idx="382">
                  <c:v>33868</c:v>
                </c:pt>
                <c:pt idx="383">
                  <c:v>33893</c:v>
                </c:pt>
                <c:pt idx="384">
                  <c:v>33904.5</c:v>
                </c:pt>
                <c:pt idx="385">
                  <c:v>33907</c:v>
                </c:pt>
                <c:pt idx="386">
                  <c:v>33925.5</c:v>
                </c:pt>
                <c:pt idx="387">
                  <c:v>34543</c:v>
                </c:pt>
                <c:pt idx="388">
                  <c:v>34601.5</c:v>
                </c:pt>
                <c:pt idx="389">
                  <c:v>34601.5</c:v>
                </c:pt>
                <c:pt idx="390">
                  <c:v>34601.5</c:v>
                </c:pt>
                <c:pt idx="391">
                  <c:v>34641.5</c:v>
                </c:pt>
                <c:pt idx="392">
                  <c:v>34651</c:v>
                </c:pt>
                <c:pt idx="393">
                  <c:v>34662.5</c:v>
                </c:pt>
                <c:pt idx="394">
                  <c:v>34670</c:v>
                </c:pt>
                <c:pt idx="395">
                  <c:v>34733.5</c:v>
                </c:pt>
                <c:pt idx="396">
                  <c:v>34736</c:v>
                </c:pt>
                <c:pt idx="397">
                  <c:v>34736</c:v>
                </c:pt>
                <c:pt idx="398">
                  <c:v>34762.5</c:v>
                </c:pt>
                <c:pt idx="399">
                  <c:v>34765</c:v>
                </c:pt>
                <c:pt idx="400">
                  <c:v>34800</c:v>
                </c:pt>
                <c:pt idx="401">
                  <c:v>34809</c:v>
                </c:pt>
                <c:pt idx="402">
                  <c:v>34811.5</c:v>
                </c:pt>
                <c:pt idx="403">
                  <c:v>35428</c:v>
                </c:pt>
                <c:pt idx="404">
                  <c:v>35536</c:v>
                </c:pt>
                <c:pt idx="405">
                  <c:v>35542.5</c:v>
                </c:pt>
                <c:pt idx="406">
                  <c:v>35562</c:v>
                </c:pt>
                <c:pt idx="407">
                  <c:v>35572</c:v>
                </c:pt>
                <c:pt idx="408">
                  <c:v>35574.5</c:v>
                </c:pt>
                <c:pt idx="409">
                  <c:v>35682</c:v>
                </c:pt>
                <c:pt idx="410">
                  <c:v>35682</c:v>
                </c:pt>
                <c:pt idx="411">
                  <c:v>35682</c:v>
                </c:pt>
                <c:pt idx="412">
                  <c:v>36321</c:v>
                </c:pt>
                <c:pt idx="413">
                  <c:v>36442.5</c:v>
                </c:pt>
                <c:pt idx="414">
                  <c:v>36507</c:v>
                </c:pt>
                <c:pt idx="415">
                  <c:v>36630.5</c:v>
                </c:pt>
                <c:pt idx="416">
                  <c:v>36630.5</c:v>
                </c:pt>
                <c:pt idx="417">
                  <c:v>36630.5</c:v>
                </c:pt>
                <c:pt idx="418">
                  <c:v>37417</c:v>
                </c:pt>
                <c:pt idx="419">
                  <c:v>38216</c:v>
                </c:pt>
                <c:pt idx="420">
                  <c:v>38438</c:v>
                </c:pt>
                <c:pt idx="421">
                  <c:v>39128</c:v>
                </c:pt>
                <c:pt idx="422">
                  <c:v>39198</c:v>
                </c:pt>
                <c:pt idx="423">
                  <c:v>39934</c:v>
                </c:pt>
                <c:pt idx="424">
                  <c:v>40014.5</c:v>
                </c:pt>
                <c:pt idx="425">
                  <c:v>40810</c:v>
                </c:pt>
                <c:pt idx="426">
                  <c:v>40970.5</c:v>
                </c:pt>
                <c:pt idx="427">
                  <c:v>41015</c:v>
                </c:pt>
                <c:pt idx="428">
                  <c:v>41137</c:v>
                </c:pt>
                <c:pt idx="429">
                  <c:v>41652</c:v>
                </c:pt>
                <c:pt idx="430">
                  <c:v>41766</c:v>
                </c:pt>
                <c:pt idx="431">
                  <c:v>41927</c:v>
                </c:pt>
                <c:pt idx="432">
                  <c:v>41971</c:v>
                </c:pt>
                <c:pt idx="433">
                  <c:v>42682.5</c:v>
                </c:pt>
                <c:pt idx="434">
                  <c:v>42718</c:v>
                </c:pt>
                <c:pt idx="435">
                  <c:v>42718</c:v>
                </c:pt>
                <c:pt idx="436">
                  <c:v>42718</c:v>
                </c:pt>
                <c:pt idx="437">
                  <c:v>42790.5</c:v>
                </c:pt>
                <c:pt idx="438">
                  <c:v>43533.5</c:v>
                </c:pt>
                <c:pt idx="439">
                  <c:v>43533.5</c:v>
                </c:pt>
                <c:pt idx="440">
                  <c:v>43619</c:v>
                </c:pt>
                <c:pt idx="441">
                  <c:v>43665.5</c:v>
                </c:pt>
                <c:pt idx="442">
                  <c:v>43702.5</c:v>
                </c:pt>
                <c:pt idx="443">
                  <c:v>43709.5</c:v>
                </c:pt>
                <c:pt idx="444">
                  <c:v>43822.5</c:v>
                </c:pt>
                <c:pt idx="445">
                  <c:v>44417.5</c:v>
                </c:pt>
                <c:pt idx="446">
                  <c:v>44498</c:v>
                </c:pt>
                <c:pt idx="447">
                  <c:v>44531</c:v>
                </c:pt>
                <c:pt idx="448">
                  <c:v>44584.5</c:v>
                </c:pt>
                <c:pt idx="449">
                  <c:v>44636.5</c:v>
                </c:pt>
                <c:pt idx="450">
                  <c:v>45484.5</c:v>
                </c:pt>
                <c:pt idx="451">
                  <c:v>45648.5</c:v>
                </c:pt>
                <c:pt idx="452">
                  <c:v>46145.5</c:v>
                </c:pt>
                <c:pt idx="453">
                  <c:v>46211.5</c:v>
                </c:pt>
                <c:pt idx="454">
                  <c:v>46284.5</c:v>
                </c:pt>
                <c:pt idx="455">
                  <c:v>46289</c:v>
                </c:pt>
                <c:pt idx="456">
                  <c:v>46362</c:v>
                </c:pt>
                <c:pt idx="457">
                  <c:v>46362</c:v>
                </c:pt>
                <c:pt idx="458">
                  <c:v>46477.5</c:v>
                </c:pt>
                <c:pt idx="459">
                  <c:v>47101.5</c:v>
                </c:pt>
                <c:pt idx="460">
                  <c:v>47259.5</c:v>
                </c:pt>
                <c:pt idx="461">
                  <c:v>48086.5</c:v>
                </c:pt>
                <c:pt idx="462">
                  <c:v>48166.5</c:v>
                </c:pt>
                <c:pt idx="463">
                  <c:v>48274.5</c:v>
                </c:pt>
              </c:numCache>
            </c:numRef>
          </c:xVal>
          <c:yVal>
            <c:numRef>
              <c:f>'Active 2'!$K$21:$K$600</c:f>
              <c:numCache>
                <c:formatCode>General</c:formatCode>
                <c:ptCount val="580"/>
                <c:pt idx="136">
                  <c:v>6.3751720001164358E-2</c:v>
                </c:pt>
                <c:pt idx="259">
                  <c:v>0.1135724199921242</c:v>
                </c:pt>
                <c:pt idx="280">
                  <c:v>0.11177255999791669</c:v>
                </c:pt>
                <c:pt idx="286">
                  <c:v>0.11254055999597767</c:v>
                </c:pt>
                <c:pt idx="290">
                  <c:v>0.11324647999572335</c:v>
                </c:pt>
                <c:pt idx="325">
                  <c:v>0.15996201999951154</c:v>
                </c:pt>
                <c:pt idx="330">
                  <c:v>0.1614199199975701</c:v>
                </c:pt>
                <c:pt idx="331">
                  <c:v>0.15649947999190772</c:v>
                </c:pt>
                <c:pt idx="332">
                  <c:v>0.17798483999649761</c:v>
                </c:pt>
                <c:pt idx="333">
                  <c:v>0.16476439999678405</c:v>
                </c:pt>
                <c:pt idx="334">
                  <c:v>0.16463905999262352</c:v>
                </c:pt>
                <c:pt idx="335">
                  <c:v>0.18167089999769814</c:v>
                </c:pt>
                <c:pt idx="336">
                  <c:v>0.18236089999845717</c:v>
                </c:pt>
                <c:pt idx="337">
                  <c:v>0.18103429999609943</c:v>
                </c:pt>
                <c:pt idx="339">
                  <c:v>0.17140605999884428</c:v>
                </c:pt>
                <c:pt idx="340">
                  <c:v>0.16728575999877648</c:v>
                </c:pt>
                <c:pt idx="341">
                  <c:v>0.17339915999764344</c:v>
                </c:pt>
                <c:pt idx="346">
                  <c:v>0.18417745999613544</c:v>
                </c:pt>
                <c:pt idx="359">
                  <c:v>0.19781674000114435</c:v>
                </c:pt>
                <c:pt idx="361">
                  <c:v>0.20582912000099896</c:v>
                </c:pt>
                <c:pt idx="362">
                  <c:v>0.20887290000246139</c:v>
                </c:pt>
                <c:pt idx="366">
                  <c:v>0.21616699999867706</c:v>
                </c:pt>
                <c:pt idx="367">
                  <c:v>0.21717869999702089</c:v>
                </c:pt>
                <c:pt idx="368">
                  <c:v>0.2177348599943798</c:v>
                </c:pt>
                <c:pt idx="369">
                  <c:v>0.21614655999292154</c:v>
                </c:pt>
                <c:pt idx="370">
                  <c:v>0.21595248000085121</c:v>
                </c:pt>
                <c:pt idx="371">
                  <c:v>0.21816417999070836</c:v>
                </c:pt>
                <c:pt idx="376">
                  <c:v>0.20230053999694064</c:v>
                </c:pt>
                <c:pt idx="377">
                  <c:v>0.21799053999711759</c:v>
                </c:pt>
                <c:pt idx="378">
                  <c:v>0.21960053999646334</c:v>
                </c:pt>
                <c:pt idx="379">
                  <c:v>0.21730223999475129</c:v>
                </c:pt>
                <c:pt idx="380">
                  <c:v>0.21748223999748006</c:v>
                </c:pt>
                <c:pt idx="381">
                  <c:v>0.21748223999748006</c:v>
                </c:pt>
                <c:pt idx="382">
                  <c:v>0.21758223999495385</c:v>
                </c:pt>
                <c:pt idx="384">
                  <c:v>0.21817305999866221</c:v>
                </c:pt>
                <c:pt idx="385">
                  <c:v>0.21828475999791408</c:v>
                </c:pt>
                <c:pt idx="388">
                  <c:v>0.22567501999583328</c:v>
                </c:pt>
                <c:pt idx="389">
                  <c:v>0.22567501999583328</c:v>
                </c:pt>
                <c:pt idx="390">
                  <c:v>0.2259750199955306</c:v>
                </c:pt>
                <c:pt idx="395">
                  <c:v>0.22825277999800164</c:v>
                </c:pt>
                <c:pt idx="396">
                  <c:v>0.22756447999563534</c:v>
                </c:pt>
                <c:pt idx="398">
                  <c:v>0.22848849999718368</c:v>
                </c:pt>
                <c:pt idx="399">
                  <c:v>0.22730020000017248</c:v>
                </c:pt>
                <c:pt idx="401">
                  <c:v>0.22760611999547109</c:v>
                </c:pt>
                <c:pt idx="402">
                  <c:v>0.22901781999826198</c:v>
                </c:pt>
                <c:pt idx="403">
                  <c:v>0.2369030399931944</c:v>
                </c:pt>
                <c:pt idx="405">
                  <c:v>0.23783890000049723</c:v>
                </c:pt>
                <c:pt idx="406">
                  <c:v>0.23883015999308554</c:v>
                </c:pt>
                <c:pt idx="407">
                  <c:v>0.23787695999635616</c:v>
                </c:pt>
                <c:pt idx="408">
                  <c:v>0.23848865999752888</c:v>
                </c:pt>
                <c:pt idx="409">
                  <c:v>0.23875175999273779</c:v>
                </c:pt>
                <c:pt idx="410">
                  <c:v>0.23895175999496132</c:v>
                </c:pt>
                <c:pt idx="411">
                  <c:v>0.23905175999971107</c:v>
                </c:pt>
                <c:pt idx="413">
                  <c:v>0.24682089999259915</c:v>
                </c:pt>
                <c:pt idx="415">
                  <c:v>0.24953073999495246</c:v>
                </c:pt>
                <c:pt idx="416">
                  <c:v>0.24973073999717599</c:v>
                </c:pt>
                <c:pt idx="417">
                  <c:v>0.24983073999464978</c:v>
                </c:pt>
                <c:pt idx="419">
                  <c:v>0.26455088000511751</c:v>
                </c:pt>
                <c:pt idx="427">
                  <c:v>0.29355019999638898</c:v>
                </c:pt>
                <c:pt idx="428">
                  <c:v>0.29582115999801317</c:v>
                </c:pt>
                <c:pt idx="429">
                  <c:v>0.30063135999807855</c:v>
                </c:pt>
                <c:pt idx="430">
                  <c:v>0.30386487999930978</c:v>
                </c:pt>
                <c:pt idx="431">
                  <c:v>0.30451835999701871</c:v>
                </c:pt>
                <c:pt idx="432">
                  <c:v>0.30422427999292267</c:v>
                </c:pt>
                <c:pt idx="433">
                  <c:v>0.10775409999769181</c:v>
                </c:pt>
                <c:pt idx="434">
                  <c:v>0.11002023999753874</c:v>
                </c:pt>
                <c:pt idx="435">
                  <c:v>0.11002023999753874</c:v>
                </c:pt>
                <c:pt idx="436">
                  <c:v>0.11142023999855155</c:v>
                </c:pt>
                <c:pt idx="437">
                  <c:v>0.10995953999372432</c:v>
                </c:pt>
                <c:pt idx="438">
                  <c:v>0.11794678000296699</c:v>
                </c:pt>
                <c:pt idx="439">
                  <c:v>0.11794678000296699</c:v>
                </c:pt>
                <c:pt idx="440">
                  <c:v>0.11793691999628209</c:v>
                </c:pt>
                <c:pt idx="441">
                  <c:v>0.11695453999709571</c:v>
                </c:pt>
                <c:pt idx="442">
                  <c:v>0.11972769999556476</c:v>
                </c:pt>
                <c:pt idx="443">
                  <c:v>0.11966045999724884</c:v>
                </c:pt>
                <c:pt idx="444">
                  <c:v>0.12018929999612737</c:v>
                </c:pt>
                <c:pt idx="445">
                  <c:v>0.13117389999388251</c:v>
                </c:pt>
                <c:pt idx="446">
                  <c:v>0.13195063999592094</c:v>
                </c:pt>
                <c:pt idx="447">
                  <c:v>0.12820508000004338</c:v>
                </c:pt>
                <c:pt idx="448">
                  <c:v>0.12815545999183087</c:v>
                </c:pt>
                <c:pt idx="449">
                  <c:v>0.12789881999924546</c:v>
                </c:pt>
                <c:pt idx="450">
                  <c:v>0.135767460000352</c:v>
                </c:pt>
                <c:pt idx="451">
                  <c:v>0.13613497999904212</c:v>
                </c:pt>
                <c:pt idx="452">
                  <c:v>0.14106094000453595</c:v>
                </c:pt>
                <c:pt idx="453">
                  <c:v>0.1413698199976352</c:v>
                </c:pt>
                <c:pt idx="454">
                  <c:v>0.14241146000131266</c:v>
                </c:pt>
                <c:pt idx="455">
                  <c:v>0.14143251999485074</c:v>
                </c:pt>
                <c:pt idx="456">
                  <c:v>0.14377415999479126</c:v>
                </c:pt>
                <c:pt idx="457">
                  <c:v>0.14377415999479126</c:v>
                </c:pt>
                <c:pt idx="458">
                  <c:v>0.14491469999484252</c:v>
                </c:pt>
                <c:pt idx="459">
                  <c:v>0.14963501999591244</c:v>
                </c:pt>
                <c:pt idx="460">
                  <c:v>0.15077445999486372</c:v>
                </c:pt>
                <c:pt idx="461">
                  <c:v>0.15744481999718118</c:v>
                </c:pt>
                <c:pt idx="462">
                  <c:v>0.15801922000537161</c:v>
                </c:pt>
                <c:pt idx="463">
                  <c:v>0.15852466000069398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D906-4605-BC64-302C52D3B086}"/>
            </c:ext>
          </c:extLst>
        </c:ser>
        <c:ser>
          <c:idx val="4"/>
          <c:order val="4"/>
          <c:tx>
            <c:strRef>
              <c:f>'Active 2'!$L$20</c:f>
              <c:strCache>
                <c:ptCount val="1"/>
                <c:pt idx="0">
                  <c:v>s5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xVal>
            <c:numRef>
              <c:f>'Active 2'!$F$21:$F$443</c:f>
              <c:numCache>
                <c:formatCode>General</c:formatCode>
                <c:ptCount val="423"/>
                <c:pt idx="0">
                  <c:v>-21664.5</c:v>
                </c:pt>
                <c:pt idx="1">
                  <c:v>-9992</c:v>
                </c:pt>
                <c:pt idx="2">
                  <c:v>-9080</c:v>
                </c:pt>
                <c:pt idx="3">
                  <c:v>-9077.5</c:v>
                </c:pt>
                <c:pt idx="4">
                  <c:v>-7392.5</c:v>
                </c:pt>
                <c:pt idx="5">
                  <c:v>-4555</c:v>
                </c:pt>
                <c:pt idx="6">
                  <c:v>-2775</c:v>
                </c:pt>
                <c:pt idx="7">
                  <c:v>-254</c:v>
                </c:pt>
                <c:pt idx="8">
                  <c:v>-232</c:v>
                </c:pt>
                <c:pt idx="9">
                  <c:v>-229.5</c:v>
                </c:pt>
                <c:pt idx="10">
                  <c:v>-66</c:v>
                </c:pt>
                <c:pt idx="11">
                  <c:v>0</c:v>
                </c:pt>
                <c:pt idx="12">
                  <c:v>692</c:v>
                </c:pt>
                <c:pt idx="13">
                  <c:v>746</c:v>
                </c:pt>
                <c:pt idx="14">
                  <c:v>4384</c:v>
                </c:pt>
                <c:pt idx="15">
                  <c:v>4408.5</c:v>
                </c:pt>
                <c:pt idx="16">
                  <c:v>4447.5</c:v>
                </c:pt>
                <c:pt idx="17">
                  <c:v>4460</c:v>
                </c:pt>
                <c:pt idx="18">
                  <c:v>4467</c:v>
                </c:pt>
                <c:pt idx="19">
                  <c:v>5310.5</c:v>
                </c:pt>
                <c:pt idx="20">
                  <c:v>5313</c:v>
                </c:pt>
                <c:pt idx="21">
                  <c:v>5342.5</c:v>
                </c:pt>
                <c:pt idx="22">
                  <c:v>6215.5</c:v>
                </c:pt>
                <c:pt idx="23">
                  <c:v>7142</c:v>
                </c:pt>
                <c:pt idx="24">
                  <c:v>7144.5</c:v>
                </c:pt>
                <c:pt idx="25">
                  <c:v>7993</c:v>
                </c:pt>
                <c:pt idx="26">
                  <c:v>8071</c:v>
                </c:pt>
                <c:pt idx="27">
                  <c:v>8088</c:v>
                </c:pt>
                <c:pt idx="28">
                  <c:v>8110</c:v>
                </c:pt>
                <c:pt idx="29">
                  <c:v>8829</c:v>
                </c:pt>
                <c:pt idx="30">
                  <c:v>9873</c:v>
                </c:pt>
                <c:pt idx="31">
                  <c:v>10677.5</c:v>
                </c:pt>
                <c:pt idx="32">
                  <c:v>11391.5</c:v>
                </c:pt>
                <c:pt idx="33">
                  <c:v>11411</c:v>
                </c:pt>
                <c:pt idx="34">
                  <c:v>11628.5</c:v>
                </c:pt>
                <c:pt idx="35">
                  <c:v>12494</c:v>
                </c:pt>
                <c:pt idx="36">
                  <c:v>12545</c:v>
                </c:pt>
                <c:pt idx="37">
                  <c:v>12547.5</c:v>
                </c:pt>
                <c:pt idx="38">
                  <c:v>12550</c:v>
                </c:pt>
                <c:pt idx="39">
                  <c:v>13408.5</c:v>
                </c:pt>
                <c:pt idx="40">
                  <c:v>13411</c:v>
                </c:pt>
                <c:pt idx="41">
                  <c:v>13924.5</c:v>
                </c:pt>
                <c:pt idx="42">
                  <c:v>14103</c:v>
                </c:pt>
                <c:pt idx="43">
                  <c:v>14103</c:v>
                </c:pt>
                <c:pt idx="44">
                  <c:v>14105.5</c:v>
                </c:pt>
                <c:pt idx="45">
                  <c:v>14106</c:v>
                </c:pt>
                <c:pt idx="46">
                  <c:v>14108</c:v>
                </c:pt>
                <c:pt idx="47">
                  <c:v>14125.5</c:v>
                </c:pt>
                <c:pt idx="48">
                  <c:v>14132.5</c:v>
                </c:pt>
                <c:pt idx="49">
                  <c:v>14134.5</c:v>
                </c:pt>
                <c:pt idx="50">
                  <c:v>14137</c:v>
                </c:pt>
                <c:pt idx="51">
                  <c:v>14139.5</c:v>
                </c:pt>
                <c:pt idx="52">
                  <c:v>14144.5</c:v>
                </c:pt>
                <c:pt idx="53">
                  <c:v>14145</c:v>
                </c:pt>
                <c:pt idx="54">
                  <c:v>14155</c:v>
                </c:pt>
                <c:pt idx="55">
                  <c:v>14177</c:v>
                </c:pt>
                <c:pt idx="56">
                  <c:v>14193.5</c:v>
                </c:pt>
                <c:pt idx="57">
                  <c:v>14208</c:v>
                </c:pt>
                <c:pt idx="58">
                  <c:v>14213</c:v>
                </c:pt>
                <c:pt idx="59">
                  <c:v>14230</c:v>
                </c:pt>
                <c:pt idx="60">
                  <c:v>14230</c:v>
                </c:pt>
                <c:pt idx="61">
                  <c:v>14233</c:v>
                </c:pt>
                <c:pt idx="62">
                  <c:v>14235</c:v>
                </c:pt>
                <c:pt idx="63">
                  <c:v>14235</c:v>
                </c:pt>
                <c:pt idx="64">
                  <c:v>14235</c:v>
                </c:pt>
                <c:pt idx="65">
                  <c:v>14240</c:v>
                </c:pt>
                <c:pt idx="66">
                  <c:v>14274</c:v>
                </c:pt>
                <c:pt idx="67">
                  <c:v>14291</c:v>
                </c:pt>
                <c:pt idx="68">
                  <c:v>14291</c:v>
                </c:pt>
                <c:pt idx="69">
                  <c:v>14291</c:v>
                </c:pt>
                <c:pt idx="70">
                  <c:v>14291</c:v>
                </c:pt>
                <c:pt idx="71">
                  <c:v>14291</c:v>
                </c:pt>
                <c:pt idx="72">
                  <c:v>14291</c:v>
                </c:pt>
                <c:pt idx="73">
                  <c:v>14291</c:v>
                </c:pt>
                <c:pt idx="74">
                  <c:v>14291</c:v>
                </c:pt>
                <c:pt idx="75">
                  <c:v>15073.5</c:v>
                </c:pt>
                <c:pt idx="76">
                  <c:v>15078.5</c:v>
                </c:pt>
                <c:pt idx="77">
                  <c:v>15098</c:v>
                </c:pt>
                <c:pt idx="78">
                  <c:v>15098</c:v>
                </c:pt>
                <c:pt idx="79">
                  <c:v>15147</c:v>
                </c:pt>
                <c:pt idx="80">
                  <c:v>15186</c:v>
                </c:pt>
                <c:pt idx="81">
                  <c:v>15205.5</c:v>
                </c:pt>
                <c:pt idx="82">
                  <c:v>15230</c:v>
                </c:pt>
                <c:pt idx="83">
                  <c:v>15247</c:v>
                </c:pt>
                <c:pt idx="84">
                  <c:v>15914.5</c:v>
                </c:pt>
                <c:pt idx="85">
                  <c:v>15917</c:v>
                </c:pt>
                <c:pt idx="86">
                  <c:v>15921.5</c:v>
                </c:pt>
                <c:pt idx="87">
                  <c:v>15922</c:v>
                </c:pt>
                <c:pt idx="88">
                  <c:v>15932</c:v>
                </c:pt>
                <c:pt idx="89">
                  <c:v>16012.5</c:v>
                </c:pt>
                <c:pt idx="90">
                  <c:v>16012.5</c:v>
                </c:pt>
                <c:pt idx="91">
                  <c:v>16012.5</c:v>
                </c:pt>
                <c:pt idx="92">
                  <c:v>16025</c:v>
                </c:pt>
                <c:pt idx="93">
                  <c:v>16027.5</c:v>
                </c:pt>
                <c:pt idx="94">
                  <c:v>16034.5</c:v>
                </c:pt>
                <c:pt idx="95">
                  <c:v>16034.5</c:v>
                </c:pt>
                <c:pt idx="96">
                  <c:v>16034.5</c:v>
                </c:pt>
                <c:pt idx="97">
                  <c:v>16034.5</c:v>
                </c:pt>
                <c:pt idx="98">
                  <c:v>16034.5</c:v>
                </c:pt>
                <c:pt idx="99">
                  <c:v>16171</c:v>
                </c:pt>
                <c:pt idx="100">
                  <c:v>16729</c:v>
                </c:pt>
                <c:pt idx="101">
                  <c:v>17638.5</c:v>
                </c:pt>
                <c:pt idx="102">
                  <c:v>17658</c:v>
                </c:pt>
                <c:pt idx="103">
                  <c:v>17738.5</c:v>
                </c:pt>
                <c:pt idx="104">
                  <c:v>17738.5</c:v>
                </c:pt>
                <c:pt idx="105">
                  <c:v>17772.5</c:v>
                </c:pt>
                <c:pt idx="106">
                  <c:v>17772.5</c:v>
                </c:pt>
                <c:pt idx="107">
                  <c:v>17790</c:v>
                </c:pt>
                <c:pt idx="108">
                  <c:v>17814</c:v>
                </c:pt>
                <c:pt idx="109">
                  <c:v>17814</c:v>
                </c:pt>
                <c:pt idx="110">
                  <c:v>17819</c:v>
                </c:pt>
                <c:pt idx="111">
                  <c:v>17873</c:v>
                </c:pt>
                <c:pt idx="112">
                  <c:v>17880.5</c:v>
                </c:pt>
                <c:pt idx="113">
                  <c:v>17895</c:v>
                </c:pt>
                <c:pt idx="114">
                  <c:v>17914.5</c:v>
                </c:pt>
                <c:pt idx="115">
                  <c:v>18009.5</c:v>
                </c:pt>
                <c:pt idx="116">
                  <c:v>18628.5</c:v>
                </c:pt>
                <c:pt idx="117">
                  <c:v>18628.5</c:v>
                </c:pt>
                <c:pt idx="118">
                  <c:v>18628.5</c:v>
                </c:pt>
                <c:pt idx="119">
                  <c:v>18633.5</c:v>
                </c:pt>
                <c:pt idx="120">
                  <c:v>18633.5</c:v>
                </c:pt>
                <c:pt idx="121">
                  <c:v>18633.5</c:v>
                </c:pt>
                <c:pt idx="122">
                  <c:v>18640.5</c:v>
                </c:pt>
                <c:pt idx="123">
                  <c:v>18640.5</c:v>
                </c:pt>
                <c:pt idx="124">
                  <c:v>18643</c:v>
                </c:pt>
                <c:pt idx="125">
                  <c:v>18643</c:v>
                </c:pt>
                <c:pt idx="126">
                  <c:v>18680</c:v>
                </c:pt>
                <c:pt idx="127">
                  <c:v>18682</c:v>
                </c:pt>
                <c:pt idx="128">
                  <c:v>18682</c:v>
                </c:pt>
                <c:pt idx="129">
                  <c:v>18684.5</c:v>
                </c:pt>
                <c:pt idx="130">
                  <c:v>18684.5</c:v>
                </c:pt>
                <c:pt idx="131">
                  <c:v>18687</c:v>
                </c:pt>
                <c:pt idx="132">
                  <c:v>18687</c:v>
                </c:pt>
                <c:pt idx="133">
                  <c:v>18689.5</c:v>
                </c:pt>
                <c:pt idx="134">
                  <c:v>18689.5</c:v>
                </c:pt>
                <c:pt idx="135">
                  <c:v>18697</c:v>
                </c:pt>
                <c:pt idx="136">
                  <c:v>18729</c:v>
                </c:pt>
                <c:pt idx="137">
                  <c:v>18758</c:v>
                </c:pt>
                <c:pt idx="138">
                  <c:v>18758</c:v>
                </c:pt>
                <c:pt idx="139">
                  <c:v>18758</c:v>
                </c:pt>
                <c:pt idx="140">
                  <c:v>18758</c:v>
                </c:pt>
                <c:pt idx="141">
                  <c:v>18758</c:v>
                </c:pt>
                <c:pt idx="142">
                  <c:v>18763</c:v>
                </c:pt>
                <c:pt idx="143">
                  <c:v>18763</c:v>
                </c:pt>
                <c:pt idx="144">
                  <c:v>18780</c:v>
                </c:pt>
                <c:pt idx="145">
                  <c:v>19350</c:v>
                </c:pt>
                <c:pt idx="146">
                  <c:v>19350</c:v>
                </c:pt>
                <c:pt idx="147">
                  <c:v>19538</c:v>
                </c:pt>
                <c:pt idx="148">
                  <c:v>19538</c:v>
                </c:pt>
                <c:pt idx="149">
                  <c:v>19540.5</c:v>
                </c:pt>
                <c:pt idx="150">
                  <c:v>19540.5</c:v>
                </c:pt>
                <c:pt idx="151">
                  <c:v>19577</c:v>
                </c:pt>
                <c:pt idx="152">
                  <c:v>19577</c:v>
                </c:pt>
                <c:pt idx="153">
                  <c:v>19579.5</c:v>
                </c:pt>
                <c:pt idx="154">
                  <c:v>19579.5</c:v>
                </c:pt>
                <c:pt idx="155">
                  <c:v>19606.5</c:v>
                </c:pt>
                <c:pt idx="156">
                  <c:v>19623.5</c:v>
                </c:pt>
                <c:pt idx="157">
                  <c:v>19628.5</c:v>
                </c:pt>
                <c:pt idx="158">
                  <c:v>19628.5</c:v>
                </c:pt>
                <c:pt idx="159">
                  <c:v>19631</c:v>
                </c:pt>
                <c:pt idx="160">
                  <c:v>19638</c:v>
                </c:pt>
                <c:pt idx="161">
                  <c:v>19638</c:v>
                </c:pt>
                <c:pt idx="162">
                  <c:v>19687</c:v>
                </c:pt>
                <c:pt idx="163">
                  <c:v>19687</c:v>
                </c:pt>
                <c:pt idx="164">
                  <c:v>20367</c:v>
                </c:pt>
                <c:pt idx="165">
                  <c:v>20367</c:v>
                </c:pt>
                <c:pt idx="166">
                  <c:v>20433</c:v>
                </c:pt>
                <c:pt idx="167">
                  <c:v>20433</c:v>
                </c:pt>
                <c:pt idx="168">
                  <c:v>20491.5</c:v>
                </c:pt>
                <c:pt idx="169">
                  <c:v>20491.5</c:v>
                </c:pt>
                <c:pt idx="170">
                  <c:v>20491.5</c:v>
                </c:pt>
                <c:pt idx="171">
                  <c:v>20499</c:v>
                </c:pt>
                <c:pt idx="172">
                  <c:v>20506</c:v>
                </c:pt>
                <c:pt idx="173">
                  <c:v>20506</c:v>
                </c:pt>
                <c:pt idx="174">
                  <c:v>20506</c:v>
                </c:pt>
                <c:pt idx="175">
                  <c:v>21278.5</c:v>
                </c:pt>
                <c:pt idx="176">
                  <c:v>21278.5</c:v>
                </c:pt>
                <c:pt idx="177">
                  <c:v>21278.5</c:v>
                </c:pt>
                <c:pt idx="178">
                  <c:v>21279</c:v>
                </c:pt>
                <c:pt idx="179">
                  <c:v>21279</c:v>
                </c:pt>
                <c:pt idx="180">
                  <c:v>21279</c:v>
                </c:pt>
                <c:pt idx="181">
                  <c:v>21323</c:v>
                </c:pt>
                <c:pt idx="182">
                  <c:v>21323</c:v>
                </c:pt>
                <c:pt idx="183">
                  <c:v>21381.5</c:v>
                </c:pt>
                <c:pt idx="184">
                  <c:v>21425.5</c:v>
                </c:pt>
                <c:pt idx="185">
                  <c:v>21428</c:v>
                </c:pt>
                <c:pt idx="186">
                  <c:v>21431</c:v>
                </c:pt>
                <c:pt idx="187">
                  <c:v>22098</c:v>
                </c:pt>
                <c:pt idx="188">
                  <c:v>22168.5</c:v>
                </c:pt>
                <c:pt idx="189">
                  <c:v>22168.5</c:v>
                </c:pt>
                <c:pt idx="190">
                  <c:v>22168.5</c:v>
                </c:pt>
                <c:pt idx="191">
                  <c:v>22186</c:v>
                </c:pt>
                <c:pt idx="192">
                  <c:v>22186</c:v>
                </c:pt>
                <c:pt idx="193">
                  <c:v>22186</c:v>
                </c:pt>
                <c:pt idx="194">
                  <c:v>22220</c:v>
                </c:pt>
                <c:pt idx="195">
                  <c:v>22220</c:v>
                </c:pt>
                <c:pt idx="196">
                  <c:v>22220</c:v>
                </c:pt>
                <c:pt idx="197">
                  <c:v>22220</c:v>
                </c:pt>
                <c:pt idx="198">
                  <c:v>22222.5</c:v>
                </c:pt>
                <c:pt idx="199">
                  <c:v>22227.5</c:v>
                </c:pt>
                <c:pt idx="200">
                  <c:v>22237.5</c:v>
                </c:pt>
                <c:pt idx="201">
                  <c:v>22242</c:v>
                </c:pt>
                <c:pt idx="202">
                  <c:v>22247</c:v>
                </c:pt>
                <c:pt idx="203">
                  <c:v>22249.5</c:v>
                </c:pt>
                <c:pt idx="204">
                  <c:v>22252</c:v>
                </c:pt>
                <c:pt idx="205">
                  <c:v>22254.5</c:v>
                </c:pt>
                <c:pt idx="206">
                  <c:v>22269</c:v>
                </c:pt>
                <c:pt idx="207">
                  <c:v>22269</c:v>
                </c:pt>
                <c:pt idx="208">
                  <c:v>22274</c:v>
                </c:pt>
                <c:pt idx="209">
                  <c:v>22276.5</c:v>
                </c:pt>
                <c:pt idx="210">
                  <c:v>22283.5</c:v>
                </c:pt>
                <c:pt idx="211">
                  <c:v>22286</c:v>
                </c:pt>
                <c:pt idx="212">
                  <c:v>22288.5</c:v>
                </c:pt>
                <c:pt idx="213">
                  <c:v>22291</c:v>
                </c:pt>
                <c:pt idx="214">
                  <c:v>22296</c:v>
                </c:pt>
                <c:pt idx="215">
                  <c:v>22298.5</c:v>
                </c:pt>
                <c:pt idx="216">
                  <c:v>22301</c:v>
                </c:pt>
                <c:pt idx="217">
                  <c:v>22313</c:v>
                </c:pt>
                <c:pt idx="218">
                  <c:v>22318</c:v>
                </c:pt>
                <c:pt idx="219">
                  <c:v>22327.5</c:v>
                </c:pt>
                <c:pt idx="220">
                  <c:v>22330</c:v>
                </c:pt>
                <c:pt idx="221">
                  <c:v>22344.5</c:v>
                </c:pt>
                <c:pt idx="222">
                  <c:v>22352</c:v>
                </c:pt>
                <c:pt idx="223">
                  <c:v>22352</c:v>
                </c:pt>
                <c:pt idx="224">
                  <c:v>22354.5</c:v>
                </c:pt>
                <c:pt idx="225">
                  <c:v>22357</c:v>
                </c:pt>
                <c:pt idx="226">
                  <c:v>22362</c:v>
                </c:pt>
                <c:pt idx="227">
                  <c:v>22366.5</c:v>
                </c:pt>
                <c:pt idx="228">
                  <c:v>22366.5</c:v>
                </c:pt>
                <c:pt idx="229">
                  <c:v>22371.5</c:v>
                </c:pt>
                <c:pt idx="230">
                  <c:v>22374</c:v>
                </c:pt>
                <c:pt idx="231">
                  <c:v>22376.5</c:v>
                </c:pt>
                <c:pt idx="232">
                  <c:v>22388.5</c:v>
                </c:pt>
                <c:pt idx="233">
                  <c:v>22405.5</c:v>
                </c:pt>
                <c:pt idx="234">
                  <c:v>22432.5</c:v>
                </c:pt>
                <c:pt idx="235">
                  <c:v>22437.5</c:v>
                </c:pt>
                <c:pt idx="236">
                  <c:v>22471.5</c:v>
                </c:pt>
                <c:pt idx="237">
                  <c:v>22824.5</c:v>
                </c:pt>
                <c:pt idx="238">
                  <c:v>22939</c:v>
                </c:pt>
                <c:pt idx="239">
                  <c:v>22963.5</c:v>
                </c:pt>
                <c:pt idx="240">
                  <c:v>22968.5</c:v>
                </c:pt>
                <c:pt idx="241">
                  <c:v>22971</c:v>
                </c:pt>
                <c:pt idx="242">
                  <c:v>22995.5</c:v>
                </c:pt>
                <c:pt idx="243">
                  <c:v>23027</c:v>
                </c:pt>
                <c:pt idx="244">
                  <c:v>23041.5</c:v>
                </c:pt>
                <c:pt idx="245">
                  <c:v>23083.5</c:v>
                </c:pt>
                <c:pt idx="246">
                  <c:v>23098</c:v>
                </c:pt>
                <c:pt idx="247">
                  <c:v>23100.5</c:v>
                </c:pt>
                <c:pt idx="248">
                  <c:v>23103</c:v>
                </c:pt>
                <c:pt idx="249">
                  <c:v>23105</c:v>
                </c:pt>
                <c:pt idx="250">
                  <c:v>23105.5</c:v>
                </c:pt>
                <c:pt idx="251">
                  <c:v>23107.5</c:v>
                </c:pt>
                <c:pt idx="252">
                  <c:v>23110</c:v>
                </c:pt>
                <c:pt idx="253">
                  <c:v>23125</c:v>
                </c:pt>
                <c:pt idx="254">
                  <c:v>23127.5</c:v>
                </c:pt>
                <c:pt idx="255">
                  <c:v>23132</c:v>
                </c:pt>
                <c:pt idx="256">
                  <c:v>23139.5</c:v>
                </c:pt>
                <c:pt idx="257">
                  <c:v>23147</c:v>
                </c:pt>
                <c:pt idx="258">
                  <c:v>23154</c:v>
                </c:pt>
                <c:pt idx="259">
                  <c:v>23156.5</c:v>
                </c:pt>
                <c:pt idx="260">
                  <c:v>23159</c:v>
                </c:pt>
                <c:pt idx="261">
                  <c:v>23166.5</c:v>
                </c:pt>
                <c:pt idx="262">
                  <c:v>23169</c:v>
                </c:pt>
                <c:pt idx="263">
                  <c:v>23171</c:v>
                </c:pt>
                <c:pt idx="264">
                  <c:v>23171.5</c:v>
                </c:pt>
                <c:pt idx="265">
                  <c:v>23178.5</c:v>
                </c:pt>
                <c:pt idx="266">
                  <c:v>23178.5</c:v>
                </c:pt>
                <c:pt idx="267">
                  <c:v>23181</c:v>
                </c:pt>
                <c:pt idx="268">
                  <c:v>23181</c:v>
                </c:pt>
                <c:pt idx="269">
                  <c:v>23181</c:v>
                </c:pt>
                <c:pt idx="270">
                  <c:v>23181</c:v>
                </c:pt>
                <c:pt idx="271">
                  <c:v>23181</c:v>
                </c:pt>
                <c:pt idx="272">
                  <c:v>23188.5</c:v>
                </c:pt>
                <c:pt idx="273">
                  <c:v>23193</c:v>
                </c:pt>
                <c:pt idx="274">
                  <c:v>23195.5</c:v>
                </c:pt>
                <c:pt idx="275">
                  <c:v>23198</c:v>
                </c:pt>
                <c:pt idx="276">
                  <c:v>23205.5</c:v>
                </c:pt>
                <c:pt idx="277">
                  <c:v>23210.5</c:v>
                </c:pt>
                <c:pt idx="278">
                  <c:v>23213</c:v>
                </c:pt>
                <c:pt idx="279">
                  <c:v>23227.5</c:v>
                </c:pt>
                <c:pt idx="280">
                  <c:v>23242</c:v>
                </c:pt>
                <c:pt idx="281">
                  <c:v>23261.5</c:v>
                </c:pt>
                <c:pt idx="282">
                  <c:v>23298</c:v>
                </c:pt>
                <c:pt idx="283">
                  <c:v>23300.5</c:v>
                </c:pt>
                <c:pt idx="284">
                  <c:v>23327.5</c:v>
                </c:pt>
                <c:pt idx="285">
                  <c:v>23330</c:v>
                </c:pt>
                <c:pt idx="286">
                  <c:v>23342</c:v>
                </c:pt>
                <c:pt idx="287">
                  <c:v>23342</c:v>
                </c:pt>
                <c:pt idx="288">
                  <c:v>23359</c:v>
                </c:pt>
                <c:pt idx="289">
                  <c:v>23386</c:v>
                </c:pt>
                <c:pt idx="290">
                  <c:v>23386</c:v>
                </c:pt>
                <c:pt idx="291">
                  <c:v>23795</c:v>
                </c:pt>
                <c:pt idx="292">
                  <c:v>23797.5</c:v>
                </c:pt>
                <c:pt idx="293">
                  <c:v>23817</c:v>
                </c:pt>
                <c:pt idx="294">
                  <c:v>23822</c:v>
                </c:pt>
                <c:pt idx="295">
                  <c:v>23831.5</c:v>
                </c:pt>
                <c:pt idx="296">
                  <c:v>23836.5</c:v>
                </c:pt>
                <c:pt idx="297">
                  <c:v>23933</c:v>
                </c:pt>
                <c:pt idx="298">
                  <c:v>23946.5</c:v>
                </c:pt>
                <c:pt idx="299">
                  <c:v>23949</c:v>
                </c:pt>
                <c:pt idx="300">
                  <c:v>23951</c:v>
                </c:pt>
                <c:pt idx="301">
                  <c:v>23953.5</c:v>
                </c:pt>
                <c:pt idx="302">
                  <c:v>23956</c:v>
                </c:pt>
                <c:pt idx="303">
                  <c:v>23961</c:v>
                </c:pt>
                <c:pt idx="304">
                  <c:v>23963.5</c:v>
                </c:pt>
                <c:pt idx="305">
                  <c:v>24041.5</c:v>
                </c:pt>
                <c:pt idx="306">
                  <c:v>24041.5</c:v>
                </c:pt>
                <c:pt idx="307">
                  <c:v>24041.5</c:v>
                </c:pt>
                <c:pt idx="308">
                  <c:v>24041.5</c:v>
                </c:pt>
                <c:pt idx="309">
                  <c:v>24044</c:v>
                </c:pt>
                <c:pt idx="310">
                  <c:v>24044</c:v>
                </c:pt>
                <c:pt idx="311">
                  <c:v>24044</c:v>
                </c:pt>
                <c:pt idx="312">
                  <c:v>24044</c:v>
                </c:pt>
                <c:pt idx="313">
                  <c:v>24044</c:v>
                </c:pt>
                <c:pt idx="314">
                  <c:v>24049</c:v>
                </c:pt>
                <c:pt idx="315">
                  <c:v>24912</c:v>
                </c:pt>
                <c:pt idx="316">
                  <c:v>25709</c:v>
                </c:pt>
                <c:pt idx="317">
                  <c:v>25709</c:v>
                </c:pt>
                <c:pt idx="318">
                  <c:v>25763</c:v>
                </c:pt>
                <c:pt idx="319">
                  <c:v>25904.5</c:v>
                </c:pt>
                <c:pt idx="320">
                  <c:v>26753</c:v>
                </c:pt>
                <c:pt idx="321">
                  <c:v>27408.5</c:v>
                </c:pt>
                <c:pt idx="322">
                  <c:v>27621</c:v>
                </c:pt>
                <c:pt idx="323">
                  <c:v>27713.5</c:v>
                </c:pt>
                <c:pt idx="324">
                  <c:v>27723.5</c:v>
                </c:pt>
                <c:pt idx="325">
                  <c:v>28376.5</c:v>
                </c:pt>
                <c:pt idx="326">
                  <c:v>28467</c:v>
                </c:pt>
                <c:pt idx="327">
                  <c:v>28467</c:v>
                </c:pt>
                <c:pt idx="328">
                  <c:v>28467</c:v>
                </c:pt>
                <c:pt idx="329">
                  <c:v>28471</c:v>
                </c:pt>
                <c:pt idx="330">
                  <c:v>28594</c:v>
                </c:pt>
                <c:pt idx="331">
                  <c:v>28611</c:v>
                </c:pt>
                <c:pt idx="332">
                  <c:v>29313</c:v>
                </c:pt>
                <c:pt idx="333">
                  <c:v>29330</c:v>
                </c:pt>
                <c:pt idx="334">
                  <c:v>29354.5</c:v>
                </c:pt>
                <c:pt idx="335">
                  <c:v>29442.5</c:v>
                </c:pt>
                <c:pt idx="336">
                  <c:v>29442.5</c:v>
                </c:pt>
                <c:pt idx="337">
                  <c:v>29447.5</c:v>
                </c:pt>
                <c:pt idx="338">
                  <c:v>29487</c:v>
                </c:pt>
                <c:pt idx="339">
                  <c:v>30129.5</c:v>
                </c:pt>
                <c:pt idx="340">
                  <c:v>30232</c:v>
                </c:pt>
                <c:pt idx="341">
                  <c:v>30237</c:v>
                </c:pt>
                <c:pt idx="342">
                  <c:v>30239</c:v>
                </c:pt>
                <c:pt idx="343">
                  <c:v>30351</c:v>
                </c:pt>
                <c:pt idx="344">
                  <c:v>30915.5</c:v>
                </c:pt>
                <c:pt idx="345">
                  <c:v>31195.5</c:v>
                </c:pt>
                <c:pt idx="346">
                  <c:v>31234.5</c:v>
                </c:pt>
                <c:pt idx="347">
                  <c:v>31264</c:v>
                </c:pt>
                <c:pt idx="348">
                  <c:v>31738</c:v>
                </c:pt>
                <c:pt idx="349">
                  <c:v>31755</c:v>
                </c:pt>
                <c:pt idx="350">
                  <c:v>31782</c:v>
                </c:pt>
                <c:pt idx="351">
                  <c:v>31837</c:v>
                </c:pt>
                <c:pt idx="352">
                  <c:v>31906.5</c:v>
                </c:pt>
                <c:pt idx="353">
                  <c:v>31941.5</c:v>
                </c:pt>
                <c:pt idx="354">
                  <c:v>31961</c:v>
                </c:pt>
                <c:pt idx="355">
                  <c:v>31992.5</c:v>
                </c:pt>
                <c:pt idx="356">
                  <c:v>32005</c:v>
                </c:pt>
                <c:pt idx="357">
                  <c:v>32005.5</c:v>
                </c:pt>
                <c:pt idx="358">
                  <c:v>32008</c:v>
                </c:pt>
                <c:pt idx="359">
                  <c:v>32080.5</c:v>
                </c:pt>
                <c:pt idx="360">
                  <c:v>33021</c:v>
                </c:pt>
                <c:pt idx="361">
                  <c:v>33034</c:v>
                </c:pt>
                <c:pt idx="362">
                  <c:v>33092.5</c:v>
                </c:pt>
                <c:pt idx="363">
                  <c:v>33191</c:v>
                </c:pt>
                <c:pt idx="364">
                  <c:v>33705</c:v>
                </c:pt>
                <c:pt idx="365">
                  <c:v>33744</c:v>
                </c:pt>
                <c:pt idx="366">
                  <c:v>33775</c:v>
                </c:pt>
                <c:pt idx="367">
                  <c:v>33777.5</c:v>
                </c:pt>
                <c:pt idx="368">
                  <c:v>33789.5</c:v>
                </c:pt>
                <c:pt idx="369">
                  <c:v>33792</c:v>
                </c:pt>
                <c:pt idx="370">
                  <c:v>33836</c:v>
                </c:pt>
                <c:pt idx="371">
                  <c:v>33838.5</c:v>
                </c:pt>
                <c:pt idx="372">
                  <c:v>33863</c:v>
                </c:pt>
                <c:pt idx="373">
                  <c:v>33863</c:v>
                </c:pt>
                <c:pt idx="374">
                  <c:v>33865.5</c:v>
                </c:pt>
                <c:pt idx="375">
                  <c:v>33865.5</c:v>
                </c:pt>
                <c:pt idx="376">
                  <c:v>33865.5</c:v>
                </c:pt>
                <c:pt idx="377">
                  <c:v>33865.5</c:v>
                </c:pt>
                <c:pt idx="378">
                  <c:v>33865.5</c:v>
                </c:pt>
                <c:pt idx="379">
                  <c:v>33868</c:v>
                </c:pt>
                <c:pt idx="380">
                  <c:v>33868</c:v>
                </c:pt>
                <c:pt idx="381">
                  <c:v>33868</c:v>
                </c:pt>
                <c:pt idx="382">
                  <c:v>33868</c:v>
                </c:pt>
                <c:pt idx="383">
                  <c:v>33893</c:v>
                </c:pt>
                <c:pt idx="384">
                  <c:v>33904.5</c:v>
                </c:pt>
                <c:pt idx="385">
                  <c:v>33907</c:v>
                </c:pt>
                <c:pt idx="386">
                  <c:v>33925.5</c:v>
                </c:pt>
                <c:pt idx="387">
                  <c:v>34543</c:v>
                </c:pt>
                <c:pt idx="388">
                  <c:v>34601.5</c:v>
                </c:pt>
                <c:pt idx="389">
                  <c:v>34601.5</c:v>
                </c:pt>
                <c:pt idx="390">
                  <c:v>34601.5</c:v>
                </c:pt>
                <c:pt idx="391">
                  <c:v>34641.5</c:v>
                </c:pt>
                <c:pt idx="392">
                  <c:v>34651</c:v>
                </c:pt>
                <c:pt idx="393">
                  <c:v>34662.5</c:v>
                </c:pt>
                <c:pt idx="394">
                  <c:v>34670</c:v>
                </c:pt>
                <c:pt idx="395">
                  <c:v>34733.5</c:v>
                </c:pt>
                <c:pt idx="396">
                  <c:v>34736</c:v>
                </c:pt>
                <c:pt idx="397">
                  <c:v>34736</c:v>
                </c:pt>
                <c:pt idx="398">
                  <c:v>34762.5</c:v>
                </c:pt>
                <c:pt idx="399">
                  <c:v>34765</c:v>
                </c:pt>
                <c:pt idx="400">
                  <c:v>34800</c:v>
                </c:pt>
                <c:pt idx="401">
                  <c:v>34809</c:v>
                </c:pt>
                <c:pt idx="402">
                  <c:v>34811.5</c:v>
                </c:pt>
                <c:pt idx="403">
                  <c:v>35428</c:v>
                </c:pt>
                <c:pt idx="404">
                  <c:v>35536</c:v>
                </c:pt>
                <c:pt idx="405">
                  <c:v>35542.5</c:v>
                </c:pt>
                <c:pt idx="406">
                  <c:v>35562</c:v>
                </c:pt>
                <c:pt idx="407">
                  <c:v>35572</c:v>
                </c:pt>
                <c:pt idx="408">
                  <c:v>35574.5</c:v>
                </c:pt>
                <c:pt idx="409">
                  <c:v>35682</c:v>
                </c:pt>
                <c:pt idx="410">
                  <c:v>35682</c:v>
                </c:pt>
                <c:pt idx="411">
                  <c:v>35682</c:v>
                </c:pt>
                <c:pt idx="412">
                  <c:v>36321</c:v>
                </c:pt>
                <c:pt idx="413">
                  <c:v>36442.5</c:v>
                </c:pt>
                <c:pt idx="414">
                  <c:v>36507</c:v>
                </c:pt>
                <c:pt idx="415">
                  <c:v>36630.5</c:v>
                </c:pt>
                <c:pt idx="416">
                  <c:v>36630.5</c:v>
                </c:pt>
                <c:pt idx="417">
                  <c:v>36630.5</c:v>
                </c:pt>
                <c:pt idx="418">
                  <c:v>37417</c:v>
                </c:pt>
                <c:pt idx="419">
                  <c:v>38216</c:v>
                </c:pt>
                <c:pt idx="420">
                  <c:v>38438</c:v>
                </c:pt>
                <c:pt idx="421">
                  <c:v>39128</c:v>
                </c:pt>
                <c:pt idx="422">
                  <c:v>39198</c:v>
                </c:pt>
              </c:numCache>
            </c:numRef>
          </c:xVal>
          <c:yVal>
            <c:numRef>
              <c:f>'Active 2'!$L$21:$L$443</c:f>
              <c:numCache>
                <c:formatCode>General</c:formatCode>
                <c:ptCount val="423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D906-4605-BC64-302C52D3B086}"/>
            </c:ext>
          </c:extLst>
        </c:ser>
        <c:ser>
          <c:idx val="5"/>
          <c:order val="5"/>
          <c:tx>
            <c:strRef>
              <c:f>'Active 2'!$M$20</c:f>
              <c:strCache>
                <c:ptCount val="1"/>
                <c:pt idx="0">
                  <c:v>s6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4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xVal>
            <c:numRef>
              <c:f>'Active 2'!$F$21:$F$443</c:f>
              <c:numCache>
                <c:formatCode>General</c:formatCode>
                <c:ptCount val="423"/>
                <c:pt idx="0">
                  <c:v>-21664.5</c:v>
                </c:pt>
                <c:pt idx="1">
                  <c:v>-9992</c:v>
                </c:pt>
                <c:pt idx="2">
                  <c:v>-9080</c:v>
                </c:pt>
                <c:pt idx="3">
                  <c:v>-9077.5</c:v>
                </c:pt>
                <c:pt idx="4">
                  <c:v>-7392.5</c:v>
                </c:pt>
                <c:pt idx="5">
                  <c:v>-4555</c:v>
                </c:pt>
                <c:pt idx="6">
                  <c:v>-2775</c:v>
                </c:pt>
                <c:pt idx="7">
                  <c:v>-254</c:v>
                </c:pt>
                <c:pt idx="8">
                  <c:v>-232</c:v>
                </c:pt>
                <c:pt idx="9">
                  <c:v>-229.5</c:v>
                </c:pt>
                <c:pt idx="10">
                  <c:v>-66</c:v>
                </c:pt>
                <c:pt idx="11">
                  <c:v>0</c:v>
                </c:pt>
                <c:pt idx="12">
                  <c:v>692</c:v>
                </c:pt>
                <c:pt idx="13">
                  <c:v>746</c:v>
                </c:pt>
                <c:pt idx="14">
                  <c:v>4384</c:v>
                </c:pt>
                <c:pt idx="15">
                  <c:v>4408.5</c:v>
                </c:pt>
                <c:pt idx="16">
                  <c:v>4447.5</c:v>
                </c:pt>
                <c:pt idx="17">
                  <c:v>4460</c:v>
                </c:pt>
                <c:pt idx="18">
                  <c:v>4467</c:v>
                </c:pt>
                <c:pt idx="19">
                  <c:v>5310.5</c:v>
                </c:pt>
                <c:pt idx="20">
                  <c:v>5313</c:v>
                </c:pt>
                <c:pt idx="21">
                  <c:v>5342.5</c:v>
                </c:pt>
                <c:pt idx="22">
                  <c:v>6215.5</c:v>
                </c:pt>
                <c:pt idx="23">
                  <c:v>7142</c:v>
                </c:pt>
                <c:pt idx="24">
                  <c:v>7144.5</c:v>
                </c:pt>
                <c:pt idx="25">
                  <c:v>7993</c:v>
                </c:pt>
                <c:pt idx="26">
                  <c:v>8071</c:v>
                </c:pt>
                <c:pt idx="27">
                  <c:v>8088</c:v>
                </c:pt>
                <c:pt idx="28">
                  <c:v>8110</c:v>
                </c:pt>
                <c:pt idx="29">
                  <c:v>8829</c:v>
                </c:pt>
                <c:pt idx="30">
                  <c:v>9873</c:v>
                </c:pt>
                <c:pt idx="31">
                  <c:v>10677.5</c:v>
                </c:pt>
                <c:pt idx="32">
                  <c:v>11391.5</c:v>
                </c:pt>
                <c:pt idx="33">
                  <c:v>11411</c:v>
                </c:pt>
                <c:pt idx="34">
                  <c:v>11628.5</c:v>
                </c:pt>
                <c:pt idx="35">
                  <c:v>12494</c:v>
                </c:pt>
                <c:pt idx="36">
                  <c:v>12545</c:v>
                </c:pt>
                <c:pt idx="37">
                  <c:v>12547.5</c:v>
                </c:pt>
                <c:pt idx="38">
                  <c:v>12550</c:v>
                </c:pt>
                <c:pt idx="39">
                  <c:v>13408.5</c:v>
                </c:pt>
                <c:pt idx="40">
                  <c:v>13411</c:v>
                </c:pt>
                <c:pt idx="41">
                  <c:v>13924.5</c:v>
                </c:pt>
                <c:pt idx="42">
                  <c:v>14103</c:v>
                </c:pt>
                <c:pt idx="43">
                  <c:v>14103</c:v>
                </c:pt>
                <c:pt idx="44">
                  <c:v>14105.5</c:v>
                </c:pt>
                <c:pt idx="45">
                  <c:v>14106</c:v>
                </c:pt>
                <c:pt idx="46">
                  <c:v>14108</c:v>
                </c:pt>
                <c:pt idx="47">
                  <c:v>14125.5</c:v>
                </c:pt>
                <c:pt idx="48">
                  <c:v>14132.5</c:v>
                </c:pt>
                <c:pt idx="49">
                  <c:v>14134.5</c:v>
                </c:pt>
                <c:pt idx="50">
                  <c:v>14137</c:v>
                </c:pt>
                <c:pt idx="51">
                  <c:v>14139.5</c:v>
                </c:pt>
                <c:pt idx="52">
                  <c:v>14144.5</c:v>
                </c:pt>
                <c:pt idx="53">
                  <c:v>14145</c:v>
                </c:pt>
                <c:pt idx="54">
                  <c:v>14155</c:v>
                </c:pt>
                <c:pt idx="55">
                  <c:v>14177</c:v>
                </c:pt>
                <c:pt idx="56">
                  <c:v>14193.5</c:v>
                </c:pt>
                <c:pt idx="57">
                  <c:v>14208</c:v>
                </c:pt>
                <c:pt idx="58">
                  <c:v>14213</c:v>
                </c:pt>
                <c:pt idx="59">
                  <c:v>14230</c:v>
                </c:pt>
                <c:pt idx="60">
                  <c:v>14230</c:v>
                </c:pt>
                <c:pt idx="61">
                  <c:v>14233</c:v>
                </c:pt>
                <c:pt idx="62">
                  <c:v>14235</c:v>
                </c:pt>
                <c:pt idx="63">
                  <c:v>14235</c:v>
                </c:pt>
                <c:pt idx="64">
                  <c:v>14235</c:v>
                </c:pt>
                <c:pt idx="65">
                  <c:v>14240</c:v>
                </c:pt>
                <c:pt idx="66">
                  <c:v>14274</c:v>
                </c:pt>
                <c:pt idx="67">
                  <c:v>14291</c:v>
                </c:pt>
                <c:pt idx="68">
                  <c:v>14291</c:v>
                </c:pt>
                <c:pt idx="69">
                  <c:v>14291</c:v>
                </c:pt>
                <c:pt idx="70">
                  <c:v>14291</c:v>
                </c:pt>
                <c:pt idx="71">
                  <c:v>14291</c:v>
                </c:pt>
                <c:pt idx="72">
                  <c:v>14291</c:v>
                </c:pt>
                <c:pt idx="73">
                  <c:v>14291</c:v>
                </c:pt>
                <c:pt idx="74">
                  <c:v>14291</c:v>
                </c:pt>
                <c:pt idx="75">
                  <c:v>15073.5</c:v>
                </c:pt>
                <c:pt idx="76">
                  <c:v>15078.5</c:v>
                </c:pt>
                <c:pt idx="77">
                  <c:v>15098</c:v>
                </c:pt>
                <c:pt idx="78">
                  <c:v>15098</c:v>
                </c:pt>
                <c:pt idx="79">
                  <c:v>15147</c:v>
                </c:pt>
                <c:pt idx="80">
                  <c:v>15186</c:v>
                </c:pt>
                <c:pt idx="81">
                  <c:v>15205.5</c:v>
                </c:pt>
                <c:pt idx="82">
                  <c:v>15230</c:v>
                </c:pt>
                <c:pt idx="83">
                  <c:v>15247</c:v>
                </c:pt>
                <c:pt idx="84">
                  <c:v>15914.5</c:v>
                </c:pt>
                <c:pt idx="85">
                  <c:v>15917</c:v>
                </c:pt>
                <c:pt idx="86">
                  <c:v>15921.5</c:v>
                </c:pt>
                <c:pt idx="87">
                  <c:v>15922</c:v>
                </c:pt>
                <c:pt idx="88">
                  <c:v>15932</c:v>
                </c:pt>
                <c:pt idx="89">
                  <c:v>16012.5</c:v>
                </c:pt>
                <c:pt idx="90">
                  <c:v>16012.5</c:v>
                </c:pt>
                <c:pt idx="91">
                  <c:v>16012.5</c:v>
                </c:pt>
                <c:pt idx="92">
                  <c:v>16025</c:v>
                </c:pt>
                <c:pt idx="93">
                  <c:v>16027.5</c:v>
                </c:pt>
                <c:pt idx="94">
                  <c:v>16034.5</c:v>
                </c:pt>
                <c:pt idx="95">
                  <c:v>16034.5</c:v>
                </c:pt>
                <c:pt idx="96">
                  <c:v>16034.5</c:v>
                </c:pt>
                <c:pt idx="97">
                  <c:v>16034.5</c:v>
                </c:pt>
                <c:pt idx="98">
                  <c:v>16034.5</c:v>
                </c:pt>
                <c:pt idx="99">
                  <c:v>16171</c:v>
                </c:pt>
                <c:pt idx="100">
                  <c:v>16729</c:v>
                </c:pt>
                <c:pt idx="101">
                  <c:v>17638.5</c:v>
                </c:pt>
                <c:pt idx="102">
                  <c:v>17658</c:v>
                </c:pt>
                <c:pt idx="103">
                  <c:v>17738.5</c:v>
                </c:pt>
                <c:pt idx="104">
                  <c:v>17738.5</c:v>
                </c:pt>
                <c:pt idx="105">
                  <c:v>17772.5</c:v>
                </c:pt>
                <c:pt idx="106">
                  <c:v>17772.5</c:v>
                </c:pt>
                <c:pt idx="107">
                  <c:v>17790</c:v>
                </c:pt>
                <c:pt idx="108">
                  <c:v>17814</c:v>
                </c:pt>
                <c:pt idx="109">
                  <c:v>17814</c:v>
                </c:pt>
                <c:pt idx="110">
                  <c:v>17819</c:v>
                </c:pt>
                <c:pt idx="111">
                  <c:v>17873</c:v>
                </c:pt>
                <c:pt idx="112">
                  <c:v>17880.5</c:v>
                </c:pt>
                <c:pt idx="113">
                  <c:v>17895</c:v>
                </c:pt>
                <c:pt idx="114">
                  <c:v>17914.5</c:v>
                </c:pt>
                <c:pt idx="115">
                  <c:v>18009.5</c:v>
                </c:pt>
                <c:pt idx="116">
                  <c:v>18628.5</c:v>
                </c:pt>
                <c:pt idx="117">
                  <c:v>18628.5</c:v>
                </c:pt>
                <c:pt idx="118">
                  <c:v>18628.5</c:v>
                </c:pt>
                <c:pt idx="119">
                  <c:v>18633.5</c:v>
                </c:pt>
                <c:pt idx="120">
                  <c:v>18633.5</c:v>
                </c:pt>
                <c:pt idx="121">
                  <c:v>18633.5</c:v>
                </c:pt>
                <c:pt idx="122">
                  <c:v>18640.5</c:v>
                </c:pt>
                <c:pt idx="123">
                  <c:v>18640.5</c:v>
                </c:pt>
                <c:pt idx="124">
                  <c:v>18643</c:v>
                </c:pt>
                <c:pt idx="125">
                  <c:v>18643</c:v>
                </c:pt>
                <c:pt idx="126">
                  <c:v>18680</c:v>
                </c:pt>
                <c:pt idx="127">
                  <c:v>18682</c:v>
                </c:pt>
                <c:pt idx="128">
                  <c:v>18682</c:v>
                </c:pt>
                <c:pt idx="129">
                  <c:v>18684.5</c:v>
                </c:pt>
                <c:pt idx="130">
                  <c:v>18684.5</c:v>
                </c:pt>
                <c:pt idx="131">
                  <c:v>18687</c:v>
                </c:pt>
                <c:pt idx="132">
                  <c:v>18687</c:v>
                </c:pt>
                <c:pt idx="133">
                  <c:v>18689.5</c:v>
                </c:pt>
                <c:pt idx="134">
                  <c:v>18689.5</c:v>
                </c:pt>
                <c:pt idx="135">
                  <c:v>18697</c:v>
                </c:pt>
                <c:pt idx="136">
                  <c:v>18729</c:v>
                </c:pt>
                <c:pt idx="137">
                  <c:v>18758</c:v>
                </c:pt>
                <c:pt idx="138">
                  <c:v>18758</c:v>
                </c:pt>
                <c:pt idx="139">
                  <c:v>18758</c:v>
                </c:pt>
                <c:pt idx="140">
                  <c:v>18758</c:v>
                </c:pt>
                <c:pt idx="141">
                  <c:v>18758</c:v>
                </c:pt>
                <c:pt idx="142">
                  <c:v>18763</c:v>
                </c:pt>
                <c:pt idx="143">
                  <c:v>18763</c:v>
                </c:pt>
                <c:pt idx="144">
                  <c:v>18780</c:v>
                </c:pt>
                <c:pt idx="145">
                  <c:v>19350</c:v>
                </c:pt>
                <c:pt idx="146">
                  <c:v>19350</c:v>
                </c:pt>
                <c:pt idx="147">
                  <c:v>19538</c:v>
                </c:pt>
                <c:pt idx="148">
                  <c:v>19538</c:v>
                </c:pt>
                <c:pt idx="149">
                  <c:v>19540.5</c:v>
                </c:pt>
                <c:pt idx="150">
                  <c:v>19540.5</c:v>
                </c:pt>
                <c:pt idx="151">
                  <c:v>19577</c:v>
                </c:pt>
                <c:pt idx="152">
                  <c:v>19577</c:v>
                </c:pt>
                <c:pt idx="153">
                  <c:v>19579.5</c:v>
                </c:pt>
                <c:pt idx="154">
                  <c:v>19579.5</c:v>
                </c:pt>
                <c:pt idx="155">
                  <c:v>19606.5</c:v>
                </c:pt>
                <c:pt idx="156">
                  <c:v>19623.5</c:v>
                </c:pt>
                <c:pt idx="157">
                  <c:v>19628.5</c:v>
                </c:pt>
                <c:pt idx="158">
                  <c:v>19628.5</c:v>
                </c:pt>
                <c:pt idx="159">
                  <c:v>19631</c:v>
                </c:pt>
                <c:pt idx="160">
                  <c:v>19638</c:v>
                </c:pt>
                <c:pt idx="161">
                  <c:v>19638</c:v>
                </c:pt>
                <c:pt idx="162">
                  <c:v>19687</c:v>
                </c:pt>
                <c:pt idx="163">
                  <c:v>19687</c:v>
                </c:pt>
                <c:pt idx="164">
                  <c:v>20367</c:v>
                </c:pt>
                <c:pt idx="165">
                  <c:v>20367</c:v>
                </c:pt>
                <c:pt idx="166">
                  <c:v>20433</c:v>
                </c:pt>
                <c:pt idx="167">
                  <c:v>20433</c:v>
                </c:pt>
                <c:pt idx="168">
                  <c:v>20491.5</c:v>
                </c:pt>
                <c:pt idx="169">
                  <c:v>20491.5</c:v>
                </c:pt>
                <c:pt idx="170">
                  <c:v>20491.5</c:v>
                </c:pt>
                <c:pt idx="171">
                  <c:v>20499</c:v>
                </c:pt>
                <c:pt idx="172">
                  <c:v>20506</c:v>
                </c:pt>
                <c:pt idx="173">
                  <c:v>20506</c:v>
                </c:pt>
                <c:pt idx="174">
                  <c:v>20506</c:v>
                </c:pt>
                <c:pt idx="175">
                  <c:v>21278.5</c:v>
                </c:pt>
                <c:pt idx="176">
                  <c:v>21278.5</c:v>
                </c:pt>
                <c:pt idx="177">
                  <c:v>21278.5</c:v>
                </c:pt>
                <c:pt idx="178">
                  <c:v>21279</c:v>
                </c:pt>
                <c:pt idx="179">
                  <c:v>21279</c:v>
                </c:pt>
                <c:pt idx="180">
                  <c:v>21279</c:v>
                </c:pt>
                <c:pt idx="181">
                  <c:v>21323</c:v>
                </c:pt>
                <c:pt idx="182">
                  <c:v>21323</c:v>
                </c:pt>
                <c:pt idx="183">
                  <c:v>21381.5</c:v>
                </c:pt>
                <c:pt idx="184">
                  <c:v>21425.5</c:v>
                </c:pt>
                <c:pt idx="185">
                  <c:v>21428</c:v>
                </c:pt>
                <c:pt idx="186">
                  <c:v>21431</c:v>
                </c:pt>
                <c:pt idx="187">
                  <c:v>22098</c:v>
                </c:pt>
                <c:pt idx="188">
                  <c:v>22168.5</c:v>
                </c:pt>
                <c:pt idx="189">
                  <c:v>22168.5</c:v>
                </c:pt>
                <c:pt idx="190">
                  <c:v>22168.5</c:v>
                </c:pt>
                <c:pt idx="191">
                  <c:v>22186</c:v>
                </c:pt>
                <c:pt idx="192">
                  <c:v>22186</c:v>
                </c:pt>
                <c:pt idx="193">
                  <c:v>22186</c:v>
                </c:pt>
                <c:pt idx="194">
                  <c:v>22220</c:v>
                </c:pt>
                <c:pt idx="195">
                  <c:v>22220</c:v>
                </c:pt>
                <c:pt idx="196">
                  <c:v>22220</c:v>
                </c:pt>
                <c:pt idx="197">
                  <c:v>22220</c:v>
                </c:pt>
                <c:pt idx="198">
                  <c:v>22222.5</c:v>
                </c:pt>
                <c:pt idx="199">
                  <c:v>22227.5</c:v>
                </c:pt>
                <c:pt idx="200">
                  <c:v>22237.5</c:v>
                </c:pt>
                <c:pt idx="201">
                  <c:v>22242</c:v>
                </c:pt>
                <c:pt idx="202">
                  <c:v>22247</c:v>
                </c:pt>
                <c:pt idx="203">
                  <c:v>22249.5</c:v>
                </c:pt>
                <c:pt idx="204">
                  <c:v>22252</c:v>
                </c:pt>
                <c:pt idx="205">
                  <c:v>22254.5</c:v>
                </c:pt>
                <c:pt idx="206">
                  <c:v>22269</c:v>
                </c:pt>
                <c:pt idx="207">
                  <c:v>22269</c:v>
                </c:pt>
                <c:pt idx="208">
                  <c:v>22274</c:v>
                </c:pt>
                <c:pt idx="209">
                  <c:v>22276.5</c:v>
                </c:pt>
                <c:pt idx="210">
                  <c:v>22283.5</c:v>
                </c:pt>
                <c:pt idx="211">
                  <c:v>22286</c:v>
                </c:pt>
                <c:pt idx="212">
                  <c:v>22288.5</c:v>
                </c:pt>
                <c:pt idx="213">
                  <c:v>22291</c:v>
                </c:pt>
                <c:pt idx="214">
                  <c:v>22296</c:v>
                </c:pt>
                <c:pt idx="215">
                  <c:v>22298.5</c:v>
                </c:pt>
                <c:pt idx="216">
                  <c:v>22301</c:v>
                </c:pt>
                <c:pt idx="217">
                  <c:v>22313</c:v>
                </c:pt>
                <c:pt idx="218">
                  <c:v>22318</c:v>
                </c:pt>
                <c:pt idx="219">
                  <c:v>22327.5</c:v>
                </c:pt>
                <c:pt idx="220">
                  <c:v>22330</c:v>
                </c:pt>
                <c:pt idx="221">
                  <c:v>22344.5</c:v>
                </c:pt>
                <c:pt idx="222">
                  <c:v>22352</c:v>
                </c:pt>
                <c:pt idx="223">
                  <c:v>22352</c:v>
                </c:pt>
                <c:pt idx="224">
                  <c:v>22354.5</c:v>
                </c:pt>
                <c:pt idx="225">
                  <c:v>22357</c:v>
                </c:pt>
                <c:pt idx="226">
                  <c:v>22362</c:v>
                </c:pt>
                <c:pt idx="227">
                  <c:v>22366.5</c:v>
                </c:pt>
                <c:pt idx="228">
                  <c:v>22366.5</c:v>
                </c:pt>
                <c:pt idx="229">
                  <c:v>22371.5</c:v>
                </c:pt>
                <c:pt idx="230">
                  <c:v>22374</c:v>
                </c:pt>
                <c:pt idx="231">
                  <c:v>22376.5</c:v>
                </c:pt>
                <c:pt idx="232">
                  <c:v>22388.5</c:v>
                </c:pt>
                <c:pt idx="233">
                  <c:v>22405.5</c:v>
                </c:pt>
                <c:pt idx="234">
                  <c:v>22432.5</c:v>
                </c:pt>
                <c:pt idx="235">
                  <c:v>22437.5</c:v>
                </c:pt>
                <c:pt idx="236">
                  <c:v>22471.5</c:v>
                </c:pt>
                <c:pt idx="237">
                  <c:v>22824.5</c:v>
                </c:pt>
                <c:pt idx="238">
                  <c:v>22939</c:v>
                </c:pt>
                <c:pt idx="239">
                  <c:v>22963.5</c:v>
                </c:pt>
                <c:pt idx="240">
                  <c:v>22968.5</c:v>
                </c:pt>
                <c:pt idx="241">
                  <c:v>22971</c:v>
                </c:pt>
                <c:pt idx="242">
                  <c:v>22995.5</c:v>
                </c:pt>
                <c:pt idx="243">
                  <c:v>23027</c:v>
                </c:pt>
                <c:pt idx="244">
                  <c:v>23041.5</c:v>
                </c:pt>
                <c:pt idx="245">
                  <c:v>23083.5</c:v>
                </c:pt>
                <c:pt idx="246">
                  <c:v>23098</c:v>
                </c:pt>
                <c:pt idx="247">
                  <c:v>23100.5</c:v>
                </c:pt>
                <c:pt idx="248">
                  <c:v>23103</c:v>
                </c:pt>
                <c:pt idx="249">
                  <c:v>23105</c:v>
                </c:pt>
                <c:pt idx="250">
                  <c:v>23105.5</c:v>
                </c:pt>
                <c:pt idx="251">
                  <c:v>23107.5</c:v>
                </c:pt>
                <c:pt idx="252">
                  <c:v>23110</c:v>
                </c:pt>
                <c:pt idx="253">
                  <c:v>23125</c:v>
                </c:pt>
                <c:pt idx="254">
                  <c:v>23127.5</c:v>
                </c:pt>
                <c:pt idx="255">
                  <c:v>23132</c:v>
                </c:pt>
                <c:pt idx="256">
                  <c:v>23139.5</c:v>
                </c:pt>
                <c:pt idx="257">
                  <c:v>23147</c:v>
                </c:pt>
                <c:pt idx="258">
                  <c:v>23154</c:v>
                </c:pt>
                <c:pt idx="259">
                  <c:v>23156.5</c:v>
                </c:pt>
                <c:pt idx="260">
                  <c:v>23159</c:v>
                </c:pt>
                <c:pt idx="261">
                  <c:v>23166.5</c:v>
                </c:pt>
                <c:pt idx="262">
                  <c:v>23169</c:v>
                </c:pt>
                <c:pt idx="263">
                  <c:v>23171</c:v>
                </c:pt>
                <c:pt idx="264">
                  <c:v>23171.5</c:v>
                </c:pt>
                <c:pt idx="265">
                  <c:v>23178.5</c:v>
                </c:pt>
                <c:pt idx="266">
                  <c:v>23178.5</c:v>
                </c:pt>
                <c:pt idx="267">
                  <c:v>23181</c:v>
                </c:pt>
                <c:pt idx="268">
                  <c:v>23181</c:v>
                </c:pt>
                <c:pt idx="269">
                  <c:v>23181</c:v>
                </c:pt>
                <c:pt idx="270">
                  <c:v>23181</c:v>
                </c:pt>
                <c:pt idx="271">
                  <c:v>23181</c:v>
                </c:pt>
                <c:pt idx="272">
                  <c:v>23188.5</c:v>
                </c:pt>
                <c:pt idx="273">
                  <c:v>23193</c:v>
                </c:pt>
                <c:pt idx="274">
                  <c:v>23195.5</c:v>
                </c:pt>
                <c:pt idx="275">
                  <c:v>23198</c:v>
                </c:pt>
                <c:pt idx="276">
                  <c:v>23205.5</c:v>
                </c:pt>
                <c:pt idx="277">
                  <c:v>23210.5</c:v>
                </c:pt>
                <c:pt idx="278">
                  <c:v>23213</c:v>
                </c:pt>
                <c:pt idx="279">
                  <c:v>23227.5</c:v>
                </c:pt>
                <c:pt idx="280">
                  <c:v>23242</c:v>
                </c:pt>
                <c:pt idx="281">
                  <c:v>23261.5</c:v>
                </c:pt>
                <c:pt idx="282">
                  <c:v>23298</c:v>
                </c:pt>
                <c:pt idx="283">
                  <c:v>23300.5</c:v>
                </c:pt>
                <c:pt idx="284">
                  <c:v>23327.5</c:v>
                </c:pt>
                <c:pt idx="285">
                  <c:v>23330</c:v>
                </c:pt>
                <c:pt idx="286">
                  <c:v>23342</c:v>
                </c:pt>
                <c:pt idx="287">
                  <c:v>23342</c:v>
                </c:pt>
                <c:pt idx="288">
                  <c:v>23359</c:v>
                </c:pt>
                <c:pt idx="289">
                  <c:v>23386</c:v>
                </c:pt>
                <c:pt idx="290">
                  <c:v>23386</c:v>
                </c:pt>
                <c:pt idx="291">
                  <c:v>23795</c:v>
                </c:pt>
                <c:pt idx="292">
                  <c:v>23797.5</c:v>
                </c:pt>
                <c:pt idx="293">
                  <c:v>23817</c:v>
                </c:pt>
                <c:pt idx="294">
                  <c:v>23822</c:v>
                </c:pt>
                <c:pt idx="295">
                  <c:v>23831.5</c:v>
                </c:pt>
                <c:pt idx="296">
                  <c:v>23836.5</c:v>
                </c:pt>
                <c:pt idx="297">
                  <c:v>23933</c:v>
                </c:pt>
                <c:pt idx="298">
                  <c:v>23946.5</c:v>
                </c:pt>
                <c:pt idx="299">
                  <c:v>23949</c:v>
                </c:pt>
                <c:pt idx="300">
                  <c:v>23951</c:v>
                </c:pt>
                <c:pt idx="301">
                  <c:v>23953.5</c:v>
                </c:pt>
                <c:pt idx="302">
                  <c:v>23956</c:v>
                </c:pt>
                <c:pt idx="303">
                  <c:v>23961</c:v>
                </c:pt>
                <c:pt idx="304">
                  <c:v>23963.5</c:v>
                </c:pt>
                <c:pt idx="305">
                  <c:v>24041.5</c:v>
                </c:pt>
                <c:pt idx="306">
                  <c:v>24041.5</c:v>
                </c:pt>
                <c:pt idx="307">
                  <c:v>24041.5</c:v>
                </c:pt>
                <c:pt idx="308">
                  <c:v>24041.5</c:v>
                </c:pt>
                <c:pt idx="309">
                  <c:v>24044</c:v>
                </c:pt>
                <c:pt idx="310">
                  <c:v>24044</c:v>
                </c:pt>
                <c:pt idx="311">
                  <c:v>24044</c:v>
                </c:pt>
                <c:pt idx="312">
                  <c:v>24044</c:v>
                </c:pt>
                <c:pt idx="313">
                  <c:v>24044</c:v>
                </c:pt>
                <c:pt idx="314">
                  <c:v>24049</c:v>
                </c:pt>
                <c:pt idx="315">
                  <c:v>24912</c:v>
                </c:pt>
                <c:pt idx="316">
                  <c:v>25709</c:v>
                </c:pt>
                <c:pt idx="317">
                  <c:v>25709</c:v>
                </c:pt>
                <c:pt idx="318">
                  <c:v>25763</c:v>
                </c:pt>
                <c:pt idx="319">
                  <c:v>25904.5</c:v>
                </c:pt>
                <c:pt idx="320">
                  <c:v>26753</c:v>
                </c:pt>
                <c:pt idx="321">
                  <c:v>27408.5</c:v>
                </c:pt>
                <c:pt idx="322">
                  <c:v>27621</c:v>
                </c:pt>
                <c:pt idx="323">
                  <c:v>27713.5</c:v>
                </c:pt>
                <c:pt idx="324">
                  <c:v>27723.5</c:v>
                </c:pt>
                <c:pt idx="325">
                  <c:v>28376.5</c:v>
                </c:pt>
                <c:pt idx="326">
                  <c:v>28467</c:v>
                </c:pt>
                <c:pt idx="327">
                  <c:v>28467</c:v>
                </c:pt>
                <c:pt idx="328">
                  <c:v>28467</c:v>
                </c:pt>
                <c:pt idx="329">
                  <c:v>28471</c:v>
                </c:pt>
                <c:pt idx="330">
                  <c:v>28594</c:v>
                </c:pt>
                <c:pt idx="331">
                  <c:v>28611</c:v>
                </c:pt>
                <c:pt idx="332">
                  <c:v>29313</c:v>
                </c:pt>
                <c:pt idx="333">
                  <c:v>29330</c:v>
                </c:pt>
                <c:pt idx="334">
                  <c:v>29354.5</c:v>
                </c:pt>
                <c:pt idx="335">
                  <c:v>29442.5</c:v>
                </c:pt>
                <c:pt idx="336">
                  <c:v>29442.5</c:v>
                </c:pt>
                <c:pt idx="337">
                  <c:v>29447.5</c:v>
                </c:pt>
                <c:pt idx="338">
                  <c:v>29487</c:v>
                </c:pt>
                <c:pt idx="339">
                  <c:v>30129.5</c:v>
                </c:pt>
                <c:pt idx="340">
                  <c:v>30232</c:v>
                </c:pt>
                <c:pt idx="341">
                  <c:v>30237</c:v>
                </c:pt>
                <c:pt idx="342">
                  <c:v>30239</c:v>
                </c:pt>
                <c:pt idx="343">
                  <c:v>30351</c:v>
                </c:pt>
                <c:pt idx="344">
                  <c:v>30915.5</c:v>
                </c:pt>
                <c:pt idx="345">
                  <c:v>31195.5</c:v>
                </c:pt>
                <c:pt idx="346">
                  <c:v>31234.5</c:v>
                </c:pt>
                <c:pt idx="347">
                  <c:v>31264</c:v>
                </c:pt>
                <c:pt idx="348">
                  <c:v>31738</c:v>
                </c:pt>
                <c:pt idx="349">
                  <c:v>31755</c:v>
                </c:pt>
                <c:pt idx="350">
                  <c:v>31782</c:v>
                </c:pt>
                <c:pt idx="351">
                  <c:v>31837</c:v>
                </c:pt>
                <c:pt idx="352">
                  <c:v>31906.5</c:v>
                </c:pt>
                <c:pt idx="353">
                  <c:v>31941.5</c:v>
                </c:pt>
                <c:pt idx="354">
                  <c:v>31961</c:v>
                </c:pt>
                <c:pt idx="355">
                  <c:v>31992.5</c:v>
                </c:pt>
                <c:pt idx="356">
                  <c:v>32005</c:v>
                </c:pt>
                <c:pt idx="357">
                  <c:v>32005.5</c:v>
                </c:pt>
                <c:pt idx="358">
                  <c:v>32008</c:v>
                </c:pt>
                <c:pt idx="359">
                  <c:v>32080.5</c:v>
                </c:pt>
                <c:pt idx="360">
                  <c:v>33021</c:v>
                </c:pt>
                <c:pt idx="361">
                  <c:v>33034</c:v>
                </c:pt>
                <c:pt idx="362">
                  <c:v>33092.5</c:v>
                </c:pt>
                <c:pt idx="363">
                  <c:v>33191</c:v>
                </c:pt>
                <c:pt idx="364">
                  <c:v>33705</c:v>
                </c:pt>
                <c:pt idx="365">
                  <c:v>33744</c:v>
                </c:pt>
                <c:pt idx="366">
                  <c:v>33775</c:v>
                </c:pt>
                <c:pt idx="367">
                  <c:v>33777.5</c:v>
                </c:pt>
                <c:pt idx="368">
                  <c:v>33789.5</c:v>
                </c:pt>
                <c:pt idx="369">
                  <c:v>33792</c:v>
                </c:pt>
                <c:pt idx="370">
                  <c:v>33836</c:v>
                </c:pt>
                <c:pt idx="371">
                  <c:v>33838.5</c:v>
                </c:pt>
                <c:pt idx="372">
                  <c:v>33863</c:v>
                </c:pt>
                <c:pt idx="373">
                  <c:v>33863</c:v>
                </c:pt>
                <c:pt idx="374">
                  <c:v>33865.5</c:v>
                </c:pt>
                <c:pt idx="375">
                  <c:v>33865.5</c:v>
                </c:pt>
                <c:pt idx="376">
                  <c:v>33865.5</c:v>
                </c:pt>
                <c:pt idx="377">
                  <c:v>33865.5</c:v>
                </c:pt>
                <c:pt idx="378">
                  <c:v>33865.5</c:v>
                </c:pt>
                <c:pt idx="379">
                  <c:v>33868</c:v>
                </c:pt>
                <c:pt idx="380">
                  <c:v>33868</c:v>
                </c:pt>
                <c:pt idx="381">
                  <c:v>33868</c:v>
                </c:pt>
                <c:pt idx="382">
                  <c:v>33868</c:v>
                </c:pt>
                <c:pt idx="383">
                  <c:v>33893</c:v>
                </c:pt>
                <c:pt idx="384">
                  <c:v>33904.5</c:v>
                </c:pt>
                <c:pt idx="385">
                  <c:v>33907</c:v>
                </c:pt>
                <c:pt idx="386">
                  <c:v>33925.5</c:v>
                </c:pt>
                <c:pt idx="387">
                  <c:v>34543</c:v>
                </c:pt>
                <c:pt idx="388">
                  <c:v>34601.5</c:v>
                </c:pt>
                <c:pt idx="389">
                  <c:v>34601.5</c:v>
                </c:pt>
                <c:pt idx="390">
                  <c:v>34601.5</c:v>
                </c:pt>
                <c:pt idx="391">
                  <c:v>34641.5</c:v>
                </c:pt>
                <c:pt idx="392">
                  <c:v>34651</c:v>
                </c:pt>
                <c:pt idx="393">
                  <c:v>34662.5</c:v>
                </c:pt>
                <c:pt idx="394">
                  <c:v>34670</c:v>
                </c:pt>
                <c:pt idx="395">
                  <c:v>34733.5</c:v>
                </c:pt>
                <c:pt idx="396">
                  <c:v>34736</c:v>
                </c:pt>
                <c:pt idx="397">
                  <c:v>34736</c:v>
                </c:pt>
                <c:pt idx="398">
                  <c:v>34762.5</c:v>
                </c:pt>
                <c:pt idx="399">
                  <c:v>34765</c:v>
                </c:pt>
                <c:pt idx="400">
                  <c:v>34800</c:v>
                </c:pt>
                <c:pt idx="401">
                  <c:v>34809</c:v>
                </c:pt>
                <c:pt idx="402">
                  <c:v>34811.5</c:v>
                </c:pt>
                <c:pt idx="403">
                  <c:v>35428</c:v>
                </c:pt>
                <c:pt idx="404">
                  <c:v>35536</c:v>
                </c:pt>
                <c:pt idx="405">
                  <c:v>35542.5</c:v>
                </c:pt>
                <c:pt idx="406">
                  <c:v>35562</c:v>
                </c:pt>
                <c:pt idx="407">
                  <c:v>35572</c:v>
                </c:pt>
                <c:pt idx="408">
                  <c:v>35574.5</c:v>
                </c:pt>
                <c:pt idx="409">
                  <c:v>35682</c:v>
                </c:pt>
                <c:pt idx="410">
                  <c:v>35682</c:v>
                </c:pt>
                <c:pt idx="411">
                  <c:v>35682</c:v>
                </c:pt>
                <c:pt idx="412">
                  <c:v>36321</c:v>
                </c:pt>
                <c:pt idx="413">
                  <c:v>36442.5</c:v>
                </c:pt>
                <c:pt idx="414">
                  <c:v>36507</c:v>
                </c:pt>
                <c:pt idx="415">
                  <c:v>36630.5</c:v>
                </c:pt>
                <c:pt idx="416">
                  <c:v>36630.5</c:v>
                </c:pt>
                <c:pt idx="417">
                  <c:v>36630.5</c:v>
                </c:pt>
                <c:pt idx="418">
                  <c:v>37417</c:v>
                </c:pt>
                <c:pt idx="419">
                  <c:v>38216</c:v>
                </c:pt>
                <c:pt idx="420">
                  <c:v>38438</c:v>
                </c:pt>
                <c:pt idx="421">
                  <c:v>39128</c:v>
                </c:pt>
                <c:pt idx="422">
                  <c:v>39198</c:v>
                </c:pt>
              </c:numCache>
            </c:numRef>
          </c:xVal>
          <c:yVal>
            <c:numRef>
              <c:f>'Active 2'!$M$21:$M$443</c:f>
              <c:numCache>
                <c:formatCode>General</c:formatCode>
                <c:ptCount val="423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D906-4605-BC64-302C52D3B086}"/>
            </c:ext>
          </c:extLst>
        </c:ser>
        <c:ser>
          <c:idx val="6"/>
          <c:order val="6"/>
          <c:tx>
            <c:strRef>
              <c:f>'Active 2'!$N$20</c:f>
              <c:strCache>
                <c:ptCount val="1"/>
                <c:pt idx="0">
                  <c:v>s7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xVal>
            <c:numRef>
              <c:f>'Active 2'!$F$21:$F$443</c:f>
              <c:numCache>
                <c:formatCode>General</c:formatCode>
                <c:ptCount val="423"/>
                <c:pt idx="0">
                  <c:v>-21664.5</c:v>
                </c:pt>
                <c:pt idx="1">
                  <c:v>-9992</c:v>
                </c:pt>
                <c:pt idx="2">
                  <c:v>-9080</c:v>
                </c:pt>
                <c:pt idx="3">
                  <c:v>-9077.5</c:v>
                </c:pt>
                <c:pt idx="4">
                  <c:v>-7392.5</c:v>
                </c:pt>
                <c:pt idx="5">
                  <c:v>-4555</c:v>
                </c:pt>
                <c:pt idx="6">
                  <c:v>-2775</c:v>
                </c:pt>
                <c:pt idx="7">
                  <c:v>-254</c:v>
                </c:pt>
                <c:pt idx="8">
                  <c:v>-232</c:v>
                </c:pt>
                <c:pt idx="9">
                  <c:v>-229.5</c:v>
                </c:pt>
                <c:pt idx="10">
                  <c:v>-66</c:v>
                </c:pt>
                <c:pt idx="11">
                  <c:v>0</c:v>
                </c:pt>
                <c:pt idx="12">
                  <c:v>692</c:v>
                </c:pt>
                <c:pt idx="13">
                  <c:v>746</c:v>
                </c:pt>
                <c:pt idx="14">
                  <c:v>4384</c:v>
                </c:pt>
                <c:pt idx="15">
                  <c:v>4408.5</c:v>
                </c:pt>
                <c:pt idx="16">
                  <c:v>4447.5</c:v>
                </c:pt>
                <c:pt idx="17">
                  <c:v>4460</c:v>
                </c:pt>
                <c:pt idx="18">
                  <c:v>4467</c:v>
                </c:pt>
                <c:pt idx="19">
                  <c:v>5310.5</c:v>
                </c:pt>
                <c:pt idx="20">
                  <c:v>5313</c:v>
                </c:pt>
                <c:pt idx="21">
                  <c:v>5342.5</c:v>
                </c:pt>
                <c:pt idx="22">
                  <c:v>6215.5</c:v>
                </c:pt>
                <c:pt idx="23">
                  <c:v>7142</c:v>
                </c:pt>
                <c:pt idx="24">
                  <c:v>7144.5</c:v>
                </c:pt>
                <c:pt idx="25">
                  <c:v>7993</c:v>
                </c:pt>
                <c:pt idx="26">
                  <c:v>8071</c:v>
                </c:pt>
                <c:pt idx="27">
                  <c:v>8088</c:v>
                </c:pt>
                <c:pt idx="28">
                  <c:v>8110</c:v>
                </c:pt>
                <c:pt idx="29">
                  <c:v>8829</c:v>
                </c:pt>
                <c:pt idx="30">
                  <c:v>9873</c:v>
                </c:pt>
                <c:pt idx="31">
                  <c:v>10677.5</c:v>
                </c:pt>
                <c:pt idx="32">
                  <c:v>11391.5</c:v>
                </c:pt>
                <c:pt idx="33">
                  <c:v>11411</c:v>
                </c:pt>
                <c:pt idx="34">
                  <c:v>11628.5</c:v>
                </c:pt>
                <c:pt idx="35">
                  <c:v>12494</c:v>
                </c:pt>
                <c:pt idx="36">
                  <c:v>12545</c:v>
                </c:pt>
                <c:pt idx="37">
                  <c:v>12547.5</c:v>
                </c:pt>
                <c:pt idx="38">
                  <c:v>12550</c:v>
                </c:pt>
                <c:pt idx="39">
                  <c:v>13408.5</c:v>
                </c:pt>
                <c:pt idx="40">
                  <c:v>13411</c:v>
                </c:pt>
                <c:pt idx="41">
                  <c:v>13924.5</c:v>
                </c:pt>
                <c:pt idx="42">
                  <c:v>14103</c:v>
                </c:pt>
                <c:pt idx="43">
                  <c:v>14103</c:v>
                </c:pt>
                <c:pt idx="44">
                  <c:v>14105.5</c:v>
                </c:pt>
                <c:pt idx="45">
                  <c:v>14106</c:v>
                </c:pt>
                <c:pt idx="46">
                  <c:v>14108</c:v>
                </c:pt>
                <c:pt idx="47">
                  <c:v>14125.5</c:v>
                </c:pt>
                <c:pt idx="48">
                  <c:v>14132.5</c:v>
                </c:pt>
                <c:pt idx="49">
                  <c:v>14134.5</c:v>
                </c:pt>
                <c:pt idx="50">
                  <c:v>14137</c:v>
                </c:pt>
                <c:pt idx="51">
                  <c:v>14139.5</c:v>
                </c:pt>
                <c:pt idx="52">
                  <c:v>14144.5</c:v>
                </c:pt>
                <c:pt idx="53">
                  <c:v>14145</c:v>
                </c:pt>
                <c:pt idx="54">
                  <c:v>14155</c:v>
                </c:pt>
                <c:pt idx="55">
                  <c:v>14177</c:v>
                </c:pt>
                <c:pt idx="56">
                  <c:v>14193.5</c:v>
                </c:pt>
                <c:pt idx="57">
                  <c:v>14208</c:v>
                </c:pt>
                <c:pt idx="58">
                  <c:v>14213</c:v>
                </c:pt>
                <c:pt idx="59">
                  <c:v>14230</c:v>
                </c:pt>
                <c:pt idx="60">
                  <c:v>14230</c:v>
                </c:pt>
                <c:pt idx="61">
                  <c:v>14233</c:v>
                </c:pt>
                <c:pt idx="62">
                  <c:v>14235</c:v>
                </c:pt>
                <c:pt idx="63">
                  <c:v>14235</c:v>
                </c:pt>
                <c:pt idx="64">
                  <c:v>14235</c:v>
                </c:pt>
                <c:pt idx="65">
                  <c:v>14240</c:v>
                </c:pt>
                <c:pt idx="66">
                  <c:v>14274</c:v>
                </c:pt>
                <c:pt idx="67">
                  <c:v>14291</c:v>
                </c:pt>
                <c:pt idx="68">
                  <c:v>14291</c:v>
                </c:pt>
                <c:pt idx="69">
                  <c:v>14291</c:v>
                </c:pt>
                <c:pt idx="70">
                  <c:v>14291</c:v>
                </c:pt>
                <c:pt idx="71">
                  <c:v>14291</c:v>
                </c:pt>
                <c:pt idx="72">
                  <c:v>14291</c:v>
                </c:pt>
                <c:pt idx="73">
                  <c:v>14291</c:v>
                </c:pt>
                <c:pt idx="74">
                  <c:v>14291</c:v>
                </c:pt>
                <c:pt idx="75">
                  <c:v>15073.5</c:v>
                </c:pt>
                <c:pt idx="76">
                  <c:v>15078.5</c:v>
                </c:pt>
                <c:pt idx="77">
                  <c:v>15098</c:v>
                </c:pt>
                <c:pt idx="78">
                  <c:v>15098</c:v>
                </c:pt>
                <c:pt idx="79">
                  <c:v>15147</c:v>
                </c:pt>
                <c:pt idx="80">
                  <c:v>15186</c:v>
                </c:pt>
                <c:pt idx="81">
                  <c:v>15205.5</c:v>
                </c:pt>
                <c:pt idx="82">
                  <c:v>15230</c:v>
                </c:pt>
                <c:pt idx="83">
                  <c:v>15247</c:v>
                </c:pt>
                <c:pt idx="84">
                  <c:v>15914.5</c:v>
                </c:pt>
                <c:pt idx="85">
                  <c:v>15917</c:v>
                </c:pt>
                <c:pt idx="86">
                  <c:v>15921.5</c:v>
                </c:pt>
                <c:pt idx="87">
                  <c:v>15922</c:v>
                </c:pt>
                <c:pt idx="88">
                  <c:v>15932</c:v>
                </c:pt>
                <c:pt idx="89">
                  <c:v>16012.5</c:v>
                </c:pt>
                <c:pt idx="90">
                  <c:v>16012.5</c:v>
                </c:pt>
                <c:pt idx="91">
                  <c:v>16012.5</c:v>
                </c:pt>
                <c:pt idx="92">
                  <c:v>16025</c:v>
                </c:pt>
                <c:pt idx="93">
                  <c:v>16027.5</c:v>
                </c:pt>
                <c:pt idx="94">
                  <c:v>16034.5</c:v>
                </c:pt>
                <c:pt idx="95">
                  <c:v>16034.5</c:v>
                </c:pt>
                <c:pt idx="96">
                  <c:v>16034.5</c:v>
                </c:pt>
                <c:pt idx="97">
                  <c:v>16034.5</c:v>
                </c:pt>
                <c:pt idx="98">
                  <c:v>16034.5</c:v>
                </c:pt>
                <c:pt idx="99">
                  <c:v>16171</c:v>
                </c:pt>
                <c:pt idx="100">
                  <c:v>16729</c:v>
                </c:pt>
                <c:pt idx="101">
                  <c:v>17638.5</c:v>
                </c:pt>
                <c:pt idx="102">
                  <c:v>17658</c:v>
                </c:pt>
                <c:pt idx="103">
                  <c:v>17738.5</c:v>
                </c:pt>
                <c:pt idx="104">
                  <c:v>17738.5</c:v>
                </c:pt>
                <c:pt idx="105">
                  <c:v>17772.5</c:v>
                </c:pt>
                <c:pt idx="106">
                  <c:v>17772.5</c:v>
                </c:pt>
                <c:pt idx="107">
                  <c:v>17790</c:v>
                </c:pt>
                <c:pt idx="108">
                  <c:v>17814</c:v>
                </c:pt>
                <c:pt idx="109">
                  <c:v>17814</c:v>
                </c:pt>
                <c:pt idx="110">
                  <c:v>17819</c:v>
                </c:pt>
                <c:pt idx="111">
                  <c:v>17873</c:v>
                </c:pt>
                <c:pt idx="112">
                  <c:v>17880.5</c:v>
                </c:pt>
                <c:pt idx="113">
                  <c:v>17895</c:v>
                </c:pt>
                <c:pt idx="114">
                  <c:v>17914.5</c:v>
                </c:pt>
                <c:pt idx="115">
                  <c:v>18009.5</c:v>
                </c:pt>
                <c:pt idx="116">
                  <c:v>18628.5</c:v>
                </c:pt>
                <c:pt idx="117">
                  <c:v>18628.5</c:v>
                </c:pt>
                <c:pt idx="118">
                  <c:v>18628.5</c:v>
                </c:pt>
                <c:pt idx="119">
                  <c:v>18633.5</c:v>
                </c:pt>
                <c:pt idx="120">
                  <c:v>18633.5</c:v>
                </c:pt>
                <c:pt idx="121">
                  <c:v>18633.5</c:v>
                </c:pt>
                <c:pt idx="122">
                  <c:v>18640.5</c:v>
                </c:pt>
                <c:pt idx="123">
                  <c:v>18640.5</c:v>
                </c:pt>
                <c:pt idx="124">
                  <c:v>18643</c:v>
                </c:pt>
                <c:pt idx="125">
                  <c:v>18643</c:v>
                </c:pt>
                <c:pt idx="126">
                  <c:v>18680</c:v>
                </c:pt>
                <c:pt idx="127">
                  <c:v>18682</c:v>
                </c:pt>
                <c:pt idx="128">
                  <c:v>18682</c:v>
                </c:pt>
                <c:pt idx="129">
                  <c:v>18684.5</c:v>
                </c:pt>
                <c:pt idx="130">
                  <c:v>18684.5</c:v>
                </c:pt>
                <c:pt idx="131">
                  <c:v>18687</c:v>
                </c:pt>
                <c:pt idx="132">
                  <c:v>18687</c:v>
                </c:pt>
                <c:pt idx="133">
                  <c:v>18689.5</c:v>
                </c:pt>
                <c:pt idx="134">
                  <c:v>18689.5</c:v>
                </c:pt>
                <c:pt idx="135">
                  <c:v>18697</c:v>
                </c:pt>
                <c:pt idx="136">
                  <c:v>18729</c:v>
                </c:pt>
                <c:pt idx="137">
                  <c:v>18758</c:v>
                </c:pt>
                <c:pt idx="138">
                  <c:v>18758</c:v>
                </c:pt>
                <c:pt idx="139">
                  <c:v>18758</c:v>
                </c:pt>
                <c:pt idx="140">
                  <c:v>18758</c:v>
                </c:pt>
                <c:pt idx="141">
                  <c:v>18758</c:v>
                </c:pt>
                <c:pt idx="142">
                  <c:v>18763</c:v>
                </c:pt>
                <c:pt idx="143">
                  <c:v>18763</c:v>
                </c:pt>
                <c:pt idx="144">
                  <c:v>18780</c:v>
                </c:pt>
                <c:pt idx="145">
                  <c:v>19350</c:v>
                </c:pt>
                <c:pt idx="146">
                  <c:v>19350</c:v>
                </c:pt>
                <c:pt idx="147">
                  <c:v>19538</c:v>
                </c:pt>
                <c:pt idx="148">
                  <c:v>19538</c:v>
                </c:pt>
                <c:pt idx="149">
                  <c:v>19540.5</c:v>
                </c:pt>
                <c:pt idx="150">
                  <c:v>19540.5</c:v>
                </c:pt>
                <c:pt idx="151">
                  <c:v>19577</c:v>
                </c:pt>
                <c:pt idx="152">
                  <c:v>19577</c:v>
                </c:pt>
                <c:pt idx="153">
                  <c:v>19579.5</c:v>
                </c:pt>
                <c:pt idx="154">
                  <c:v>19579.5</c:v>
                </c:pt>
                <c:pt idx="155">
                  <c:v>19606.5</c:v>
                </c:pt>
                <c:pt idx="156">
                  <c:v>19623.5</c:v>
                </c:pt>
                <c:pt idx="157">
                  <c:v>19628.5</c:v>
                </c:pt>
                <c:pt idx="158">
                  <c:v>19628.5</c:v>
                </c:pt>
                <c:pt idx="159">
                  <c:v>19631</c:v>
                </c:pt>
                <c:pt idx="160">
                  <c:v>19638</c:v>
                </c:pt>
                <c:pt idx="161">
                  <c:v>19638</c:v>
                </c:pt>
                <c:pt idx="162">
                  <c:v>19687</c:v>
                </c:pt>
                <c:pt idx="163">
                  <c:v>19687</c:v>
                </c:pt>
                <c:pt idx="164">
                  <c:v>20367</c:v>
                </c:pt>
                <c:pt idx="165">
                  <c:v>20367</c:v>
                </c:pt>
                <c:pt idx="166">
                  <c:v>20433</c:v>
                </c:pt>
                <c:pt idx="167">
                  <c:v>20433</c:v>
                </c:pt>
                <c:pt idx="168">
                  <c:v>20491.5</c:v>
                </c:pt>
                <c:pt idx="169">
                  <c:v>20491.5</c:v>
                </c:pt>
                <c:pt idx="170">
                  <c:v>20491.5</c:v>
                </c:pt>
                <c:pt idx="171">
                  <c:v>20499</c:v>
                </c:pt>
                <c:pt idx="172">
                  <c:v>20506</c:v>
                </c:pt>
                <c:pt idx="173">
                  <c:v>20506</c:v>
                </c:pt>
                <c:pt idx="174">
                  <c:v>20506</c:v>
                </c:pt>
                <c:pt idx="175">
                  <c:v>21278.5</c:v>
                </c:pt>
                <c:pt idx="176">
                  <c:v>21278.5</c:v>
                </c:pt>
                <c:pt idx="177">
                  <c:v>21278.5</c:v>
                </c:pt>
                <c:pt idx="178">
                  <c:v>21279</c:v>
                </c:pt>
                <c:pt idx="179">
                  <c:v>21279</c:v>
                </c:pt>
                <c:pt idx="180">
                  <c:v>21279</c:v>
                </c:pt>
                <c:pt idx="181">
                  <c:v>21323</c:v>
                </c:pt>
                <c:pt idx="182">
                  <c:v>21323</c:v>
                </c:pt>
                <c:pt idx="183">
                  <c:v>21381.5</c:v>
                </c:pt>
                <c:pt idx="184">
                  <c:v>21425.5</c:v>
                </c:pt>
                <c:pt idx="185">
                  <c:v>21428</c:v>
                </c:pt>
                <c:pt idx="186">
                  <c:v>21431</c:v>
                </c:pt>
                <c:pt idx="187">
                  <c:v>22098</c:v>
                </c:pt>
                <c:pt idx="188">
                  <c:v>22168.5</c:v>
                </c:pt>
                <c:pt idx="189">
                  <c:v>22168.5</c:v>
                </c:pt>
                <c:pt idx="190">
                  <c:v>22168.5</c:v>
                </c:pt>
                <c:pt idx="191">
                  <c:v>22186</c:v>
                </c:pt>
                <c:pt idx="192">
                  <c:v>22186</c:v>
                </c:pt>
                <c:pt idx="193">
                  <c:v>22186</c:v>
                </c:pt>
                <c:pt idx="194">
                  <c:v>22220</c:v>
                </c:pt>
                <c:pt idx="195">
                  <c:v>22220</c:v>
                </c:pt>
                <c:pt idx="196">
                  <c:v>22220</c:v>
                </c:pt>
                <c:pt idx="197">
                  <c:v>22220</c:v>
                </c:pt>
                <c:pt idx="198">
                  <c:v>22222.5</c:v>
                </c:pt>
                <c:pt idx="199">
                  <c:v>22227.5</c:v>
                </c:pt>
                <c:pt idx="200">
                  <c:v>22237.5</c:v>
                </c:pt>
                <c:pt idx="201">
                  <c:v>22242</c:v>
                </c:pt>
                <c:pt idx="202">
                  <c:v>22247</c:v>
                </c:pt>
                <c:pt idx="203">
                  <c:v>22249.5</c:v>
                </c:pt>
                <c:pt idx="204">
                  <c:v>22252</c:v>
                </c:pt>
                <c:pt idx="205">
                  <c:v>22254.5</c:v>
                </c:pt>
                <c:pt idx="206">
                  <c:v>22269</c:v>
                </c:pt>
                <c:pt idx="207">
                  <c:v>22269</c:v>
                </c:pt>
                <c:pt idx="208">
                  <c:v>22274</c:v>
                </c:pt>
                <c:pt idx="209">
                  <c:v>22276.5</c:v>
                </c:pt>
                <c:pt idx="210">
                  <c:v>22283.5</c:v>
                </c:pt>
                <c:pt idx="211">
                  <c:v>22286</c:v>
                </c:pt>
                <c:pt idx="212">
                  <c:v>22288.5</c:v>
                </c:pt>
                <c:pt idx="213">
                  <c:v>22291</c:v>
                </c:pt>
                <c:pt idx="214">
                  <c:v>22296</c:v>
                </c:pt>
                <c:pt idx="215">
                  <c:v>22298.5</c:v>
                </c:pt>
                <c:pt idx="216">
                  <c:v>22301</c:v>
                </c:pt>
                <c:pt idx="217">
                  <c:v>22313</c:v>
                </c:pt>
                <c:pt idx="218">
                  <c:v>22318</c:v>
                </c:pt>
                <c:pt idx="219">
                  <c:v>22327.5</c:v>
                </c:pt>
                <c:pt idx="220">
                  <c:v>22330</c:v>
                </c:pt>
                <c:pt idx="221">
                  <c:v>22344.5</c:v>
                </c:pt>
                <c:pt idx="222">
                  <c:v>22352</c:v>
                </c:pt>
                <c:pt idx="223">
                  <c:v>22352</c:v>
                </c:pt>
                <c:pt idx="224">
                  <c:v>22354.5</c:v>
                </c:pt>
                <c:pt idx="225">
                  <c:v>22357</c:v>
                </c:pt>
                <c:pt idx="226">
                  <c:v>22362</c:v>
                </c:pt>
                <c:pt idx="227">
                  <c:v>22366.5</c:v>
                </c:pt>
                <c:pt idx="228">
                  <c:v>22366.5</c:v>
                </c:pt>
                <c:pt idx="229">
                  <c:v>22371.5</c:v>
                </c:pt>
                <c:pt idx="230">
                  <c:v>22374</c:v>
                </c:pt>
                <c:pt idx="231">
                  <c:v>22376.5</c:v>
                </c:pt>
                <c:pt idx="232">
                  <c:v>22388.5</c:v>
                </c:pt>
                <c:pt idx="233">
                  <c:v>22405.5</c:v>
                </c:pt>
                <c:pt idx="234">
                  <c:v>22432.5</c:v>
                </c:pt>
                <c:pt idx="235">
                  <c:v>22437.5</c:v>
                </c:pt>
                <c:pt idx="236">
                  <c:v>22471.5</c:v>
                </c:pt>
                <c:pt idx="237">
                  <c:v>22824.5</c:v>
                </c:pt>
                <c:pt idx="238">
                  <c:v>22939</c:v>
                </c:pt>
                <c:pt idx="239">
                  <c:v>22963.5</c:v>
                </c:pt>
                <c:pt idx="240">
                  <c:v>22968.5</c:v>
                </c:pt>
                <c:pt idx="241">
                  <c:v>22971</c:v>
                </c:pt>
                <c:pt idx="242">
                  <c:v>22995.5</c:v>
                </c:pt>
                <c:pt idx="243">
                  <c:v>23027</c:v>
                </c:pt>
                <c:pt idx="244">
                  <c:v>23041.5</c:v>
                </c:pt>
                <c:pt idx="245">
                  <c:v>23083.5</c:v>
                </c:pt>
                <c:pt idx="246">
                  <c:v>23098</c:v>
                </c:pt>
                <c:pt idx="247">
                  <c:v>23100.5</c:v>
                </c:pt>
                <c:pt idx="248">
                  <c:v>23103</c:v>
                </c:pt>
                <c:pt idx="249">
                  <c:v>23105</c:v>
                </c:pt>
                <c:pt idx="250">
                  <c:v>23105.5</c:v>
                </c:pt>
                <c:pt idx="251">
                  <c:v>23107.5</c:v>
                </c:pt>
                <c:pt idx="252">
                  <c:v>23110</c:v>
                </c:pt>
                <c:pt idx="253">
                  <c:v>23125</c:v>
                </c:pt>
                <c:pt idx="254">
                  <c:v>23127.5</c:v>
                </c:pt>
                <c:pt idx="255">
                  <c:v>23132</c:v>
                </c:pt>
                <c:pt idx="256">
                  <c:v>23139.5</c:v>
                </c:pt>
                <c:pt idx="257">
                  <c:v>23147</c:v>
                </c:pt>
                <c:pt idx="258">
                  <c:v>23154</c:v>
                </c:pt>
                <c:pt idx="259">
                  <c:v>23156.5</c:v>
                </c:pt>
                <c:pt idx="260">
                  <c:v>23159</c:v>
                </c:pt>
                <c:pt idx="261">
                  <c:v>23166.5</c:v>
                </c:pt>
                <c:pt idx="262">
                  <c:v>23169</c:v>
                </c:pt>
                <c:pt idx="263">
                  <c:v>23171</c:v>
                </c:pt>
                <c:pt idx="264">
                  <c:v>23171.5</c:v>
                </c:pt>
                <c:pt idx="265">
                  <c:v>23178.5</c:v>
                </c:pt>
                <c:pt idx="266">
                  <c:v>23178.5</c:v>
                </c:pt>
                <c:pt idx="267">
                  <c:v>23181</c:v>
                </c:pt>
                <c:pt idx="268">
                  <c:v>23181</c:v>
                </c:pt>
                <c:pt idx="269">
                  <c:v>23181</c:v>
                </c:pt>
                <c:pt idx="270">
                  <c:v>23181</c:v>
                </c:pt>
                <c:pt idx="271">
                  <c:v>23181</c:v>
                </c:pt>
                <c:pt idx="272">
                  <c:v>23188.5</c:v>
                </c:pt>
                <c:pt idx="273">
                  <c:v>23193</c:v>
                </c:pt>
                <c:pt idx="274">
                  <c:v>23195.5</c:v>
                </c:pt>
                <c:pt idx="275">
                  <c:v>23198</c:v>
                </c:pt>
                <c:pt idx="276">
                  <c:v>23205.5</c:v>
                </c:pt>
                <c:pt idx="277">
                  <c:v>23210.5</c:v>
                </c:pt>
                <c:pt idx="278">
                  <c:v>23213</c:v>
                </c:pt>
                <c:pt idx="279">
                  <c:v>23227.5</c:v>
                </c:pt>
                <c:pt idx="280">
                  <c:v>23242</c:v>
                </c:pt>
                <c:pt idx="281">
                  <c:v>23261.5</c:v>
                </c:pt>
                <c:pt idx="282">
                  <c:v>23298</c:v>
                </c:pt>
                <c:pt idx="283">
                  <c:v>23300.5</c:v>
                </c:pt>
                <c:pt idx="284">
                  <c:v>23327.5</c:v>
                </c:pt>
                <c:pt idx="285">
                  <c:v>23330</c:v>
                </c:pt>
                <c:pt idx="286">
                  <c:v>23342</c:v>
                </c:pt>
                <c:pt idx="287">
                  <c:v>23342</c:v>
                </c:pt>
                <c:pt idx="288">
                  <c:v>23359</c:v>
                </c:pt>
                <c:pt idx="289">
                  <c:v>23386</c:v>
                </c:pt>
                <c:pt idx="290">
                  <c:v>23386</c:v>
                </c:pt>
                <c:pt idx="291">
                  <c:v>23795</c:v>
                </c:pt>
                <c:pt idx="292">
                  <c:v>23797.5</c:v>
                </c:pt>
                <c:pt idx="293">
                  <c:v>23817</c:v>
                </c:pt>
                <c:pt idx="294">
                  <c:v>23822</c:v>
                </c:pt>
                <c:pt idx="295">
                  <c:v>23831.5</c:v>
                </c:pt>
                <c:pt idx="296">
                  <c:v>23836.5</c:v>
                </c:pt>
                <c:pt idx="297">
                  <c:v>23933</c:v>
                </c:pt>
                <c:pt idx="298">
                  <c:v>23946.5</c:v>
                </c:pt>
                <c:pt idx="299">
                  <c:v>23949</c:v>
                </c:pt>
                <c:pt idx="300">
                  <c:v>23951</c:v>
                </c:pt>
                <c:pt idx="301">
                  <c:v>23953.5</c:v>
                </c:pt>
                <c:pt idx="302">
                  <c:v>23956</c:v>
                </c:pt>
                <c:pt idx="303">
                  <c:v>23961</c:v>
                </c:pt>
                <c:pt idx="304">
                  <c:v>23963.5</c:v>
                </c:pt>
                <c:pt idx="305">
                  <c:v>24041.5</c:v>
                </c:pt>
                <c:pt idx="306">
                  <c:v>24041.5</c:v>
                </c:pt>
                <c:pt idx="307">
                  <c:v>24041.5</c:v>
                </c:pt>
                <c:pt idx="308">
                  <c:v>24041.5</c:v>
                </c:pt>
                <c:pt idx="309">
                  <c:v>24044</c:v>
                </c:pt>
                <c:pt idx="310">
                  <c:v>24044</c:v>
                </c:pt>
                <c:pt idx="311">
                  <c:v>24044</c:v>
                </c:pt>
                <c:pt idx="312">
                  <c:v>24044</c:v>
                </c:pt>
                <c:pt idx="313">
                  <c:v>24044</c:v>
                </c:pt>
                <c:pt idx="314">
                  <c:v>24049</c:v>
                </c:pt>
                <c:pt idx="315">
                  <c:v>24912</c:v>
                </c:pt>
                <c:pt idx="316">
                  <c:v>25709</c:v>
                </c:pt>
                <c:pt idx="317">
                  <c:v>25709</c:v>
                </c:pt>
                <c:pt idx="318">
                  <c:v>25763</c:v>
                </c:pt>
                <c:pt idx="319">
                  <c:v>25904.5</c:v>
                </c:pt>
                <c:pt idx="320">
                  <c:v>26753</c:v>
                </c:pt>
                <c:pt idx="321">
                  <c:v>27408.5</c:v>
                </c:pt>
                <c:pt idx="322">
                  <c:v>27621</c:v>
                </c:pt>
                <c:pt idx="323">
                  <c:v>27713.5</c:v>
                </c:pt>
                <c:pt idx="324">
                  <c:v>27723.5</c:v>
                </c:pt>
                <c:pt idx="325">
                  <c:v>28376.5</c:v>
                </c:pt>
                <c:pt idx="326">
                  <c:v>28467</c:v>
                </c:pt>
                <c:pt idx="327">
                  <c:v>28467</c:v>
                </c:pt>
                <c:pt idx="328">
                  <c:v>28467</c:v>
                </c:pt>
                <c:pt idx="329">
                  <c:v>28471</c:v>
                </c:pt>
                <c:pt idx="330">
                  <c:v>28594</c:v>
                </c:pt>
                <c:pt idx="331">
                  <c:v>28611</c:v>
                </c:pt>
                <c:pt idx="332">
                  <c:v>29313</c:v>
                </c:pt>
                <c:pt idx="333">
                  <c:v>29330</c:v>
                </c:pt>
                <c:pt idx="334">
                  <c:v>29354.5</c:v>
                </c:pt>
                <c:pt idx="335">
                  <c:v>29442.5</c:v>
                </c:pt>
                <c:pt idx="336">
                  <c:v>29442.5</c:v>
                </c:pt>
                <c:pt idx="337">
                  <c:v>29447.5</c:v>
                </c:pt>
                <c:pt idx="338">
                  <c:v>29487</c:v>
                </c:pt>
                <c:pt idx="339">
                  <c:v>30129.5</c:v>
                </c:pt>
                <c:pt idx="340">
                  <c:v>30232</c:v>
                </c:pt>
                <c:pt idx="341">
                  <c:v>30237</c:v>
                </c:pt>
                <c:pt idx="342">
                  <c:v>30239</c:v>
                </c:pt>
                <c:pt idx="343">
                  <c:v>30351</c:v>
                </c:pt>
                <c:pt idx="344">
                  <c:v>30915.5</c:v>
                </c:pt>
                <c:pt idx="345">
                  <c:v>31195.5</c:v>
                </c:pt>
                <c:pt idx="346">
                  <c:v>31234.5</c:v>
                </c:pt>
                <c:pt idx="347">
                  <c:v>31264</c:v>
                </c:pt>
                <c:pt idx="348">
                  <c:v>31738</c:v>
                </c:pt>
                <c:pt idx="349">
                  <c:v>31755</c:v>
                </c:pt>
                <c:pt idx="350">
                  <c:v>31782</c:v>
                </c:pt>
                <c:pt idx="351">
                  <c:v>31837</c:v>
                </c:pt>
                <c:pt idx="352">
                  <c:v>31906.5</c:v>
                </c:pt>
                <c:pt idx="353">
                  <c:v>31941.5</c:v>
                </c:pt>
                <c:pt idx="354">
                  <c:v>31961</c:v>
                </c:pt>
                <c:pt idx="355">
                  <c:v>31992.5</c:v>
                </c:pt>
                <c:pt idx="356">
                  <c:v>32005</c:v>
                </c:pt>
                <c:pt idx="357">
                  <c:v>32005.5</c:v>
                </c:pt>
                <c:pt idx="358">
                  <c:v>32008</c:v>
                </c:pt>
                <c:pt idx="359">
                  <c:v>32080.5</c:v>
                </c:pt>
                <c:pt idx="360">
                  <c:v>33021</c:v>
                </c:pt>
                <c:pt idx="361">
                  <c:v>33034</c:v>
                </c:pt>
                <c:pt idx="362">
                  <c:v>33092.5</c:v>
                </c:pt>
                <c:pt idx="363">
                  <c:v>33191</c:v>
                </c:pt>
                <c:pt idx="364">
                  <c:v>33705</c:v>
                </c:pt>
                <c:pt idx="365">
                  <c:v>33744</c:v>
                </c:pt>
                <c:pt idx="366">
                  <c:v>33775</c:v>
                </c:pt>
                <c:pt idx="367">
                  <c:v>33777.5</c:v>
                </c:pt>
                <c:pt idx="368">
                  <c:v>33789.5</c:v>
                </c:pt>
                <c:pt idx="369">
                  <c:v>33792</c:v>
                </c:pt>
                <c:pt idx="370">
                  <c:v>33836</c:v>
                </c:pt>
                <c:pt idx="371">
                  <c:v>33838.5</c:v>
                </c:pt>
                <c:pt idx="372">
                  <c:v>33863</c:v>
                </c:pt>
                <c:pt idx="373">
                  <c:v>33863</c:v>
                </c:pt>
                <c:pt idx="374">
                  <c:v>33865.5</c:v>
                </c:pt>
                <c:pt idx="375">
                  <c:v>33865.5</c:v>
                </c:pt>
                <c:pt idx="376">
                  <c:v>33865.5</c:v>
                </c:pt>
                <c:pt idx="377">
                  <c:v>33865.5</c:v>
                </c:pt>
                <c:pt idx="378">
                  <c:v>33865.5</c:v>
                </c:pt>
                <c:pt idx="379">
                  <c:v>33868</c:v>
                </c:pt>
                <c:pt idx="380">
                  <c:v>33868</c:v>
                </c:pt>
                <c:pt idx="381">
                  <c:v>33868</c:v>
                </c:pt>
                <c:pt idx="382">
                  <c:v>33868</c:v>
                </c:pt>
                <c:pt idx="383">
                  <c:v>33893</c:v>
                </c:pt>
                <c:pt idx="384">
                  <c:v>33904.5</c:v>
                </c:pt>
                <c:pt idx="385">
                  <c:v>33907</c:v>
                </c:pt>
                <c:pt idx="386">
                  <c:v>33925.5</c:v>
                </c:pt>
                <c:pt idx="387">
                  <c:v>34543</c:v>
                </c:pt>
                <c:pt idx="388">
                  <c:v>34601.5</c:v>
                </c:pt>
                <c:pt idx="389">
                  <c:v>34601.5</c:v>
                </c:pt>
                <c:pt idx="390">
                  <c:v>34601.5</c:v>
                </c:pt>
                <c:pt idx="391">
                  <c:v>34641.5</c:v>
                </c:pt>
                <c:pt idx="392">
                  <c:v>34651</c:v>
                </c:pt>
                <c:pt idx="393">
                  <c:v>34662.5</c:v>
                </c:pt>
                <c:pt idx="394">
                  <c:v>34670</c:v>
                </c:pt>
                <c:pt idx="395">
                  <c:v>34733.5</c:v>
                </c:pt>
                <c:pt idx="396">
                  <c:v>34736</c:v>
                </c:pt>
                <c:pt idx="397">
                  <c:v>34736</c:v>
                </c:pt>
                <c:pt idx="398">
                  <c:v>34762.5</c:v>
                </c:pt>
                <c:pt idx="399">
                  <c:v>34765</c:v>
                </c:pt>
                <c:pt idx="400">
                  <c:v>34800</c:v>
                </c:pt>
                <c:pt idx="401">
                  <c:v>34809</c:v>
                </c:pt>
                <c:pt idx="402">
                  <c:v>34811.5</c:v>
                </c:pt>
                <c:pt idx="403">
                  <c:v>35428</c:v>
                </c:pt>
                <c:pt idx="404">
                  <c:v>35536</c:v>
                </c:pt>
                <c:pt idx="405">
                  <c:v>35542.5</c:v>
                </c:pt>
                <c:pt idx="406">
                  <c:v>35562</c:v>
                </c:pt>
                <c:pt idx="407">
                  <c:v>35572</c:v>
                </c:pt>
                <c:pt idx="408">
                  <c:v>35574.5</c:v>
                </c:pt>
                <c:pt idx="409">
                  <c:v>35682</c:v>
                </c:pt>
                <c:pt idx="410">
                  <c:v>35682</c:v>
                </c:pt>
                <c:pt idx="411">
                  <c:v>35682</c:v>
                </c:pt>
                <c:pt idx="412">
                  <c:v>36321</c:v>
                </c:pt>
                <c:pt idx="413">
                  <c:v>36442.5</c:v>
                </c:pt>
                <c:pt idx="414">
                  <c:v>36507</c:v>
                </c:pt>
                <c:pt idx="415">
                  <c:v>36630.5</c:v>
                </c:pt>
                <c:pt idx="416">
                  <c:v>36630.5</c:v>
                </c:pt>
                <c:pt idx="417">
                  <c:v>36630.5</c:v>
                </c:pt>
                <c:pt idx="418">
                  <c:v>37417</c:v>
                </c:pt>
                <c:pt idx="419">
                  <c:v>38216</c:v>
                </c:pt>
                <c:pt idx="420">
                  <c:v>38438</c:v>
                </c:pt>
                <c:pt idx="421">
                  <c:v>39128</c:v>
                </c:pt>
                <c:pt idx="422">
                  <c:v>39198</c:v>
                </c:pt>
              </c:numCache>
            </c:numRef>
          </c:xVal>
          <c:yVal>
            <c:numRef>
              <c:f>'Active 2'!$N$21:$N$443</c:f>
              <c:numCache>
                <c:formatCode>General</c:formatCode>
                <c:ptCount val="423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D906-4605-BC64-302C52D3B086}"/>
            </c:ext>
          </c:extLst>
        </c:ser>
        <c:ser>
          <c:idx val="7"/>
          <c:order val="7"/>
          <c:tx>
            <c:strRef>
              <c:f>'Active 2'!$O$20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'Active 2'!$F$21:$F$443</c:f>
              <c:numCache>
                <c:formatCode>General</c:formatCode>
                <c:ptCount val="423"/>
                <c:pt idx="0">
                  <c:v>-21664.5</c:v>
                </c:pt>
                <c:pt idx="1">
                  <c:v>-9992</c:v>
                </c:pt>
                <c:pt idx="2">
                  <c:v>-9080</c:v>
                </c:pt>
                <c:pt idx="3">
                  <c:v>-9077.5</c:v>
                </c:pt>
                <c:pt idx="4">
                  <c:v>-7392.5</c:v>
                </c:pt>
                <c:pt idx="5">
                  <c:v>-4555</c:v>
                </c:pt>
                <c:pt idx="6">
                  <c:v>-2775</c:v>
                </c:pt>
                <c:pt idx="7">
                  <c:v>-254</c:v>
                </c:pt>
                <c:pt idx="8">
                  <c:v>-232</c:v>
                </c:pt>
                <c:pt idx="9">
                  <c:v>-229.5</c:v>
                </c:pt>
                <c:pt idx="10">
                  <c:v>-66</c:v>
                </c:pt>
                <c:pt idx="11">
                  <c:v>0</c:v>
                </c:pt>
                <c:pt idx="12">
                  <c:v>692</c:v>
                </c:pt>
                <c:pt idx="13">
                  <c:v>746</c:v>
                </c:pt>
                <c:pt idx="14">
                  <c:v>4384</c:v>
                </c:pt>
                <c:pt idx="15">
                  <c:v>4408.5</c:v>
                </c:pt>
                <c:pt idx="16">
                  <c:v>4447.5</c:v>
                </c:pt>
                <c:pt idx="17">
                  <c:v>4460</c:v>
                </c:pt>
                <c:pt idx="18">
                  <c:v>4467</c:v>
                </c:pt>
                <c:pt idx="19">
                  <c:v>5310.5</c:v>
                </c:pt>
                <c:pt idx="20">
                  <c:v>5313</c:v>
                </c:pt>
                <c:pt idx="21">
                  <c:v>5342.5</c:v>
                </c:pt>
                <c:pt idx="22">
                  <c:v>6215.5</c:v>
                </c:pt>
                <c:pt idx="23">
                  <c:v>7142</c:v>
                </c:pt>
                <c:pt idx="24">
                  <c:v>7144.5</c:v>
                </c:pt>
                <c:pt idx="25">
                  <c:v>7993</c:v>
                </c:pt>
                <c:pt idx="26">
                  <c:v>8071</c:v>
                </c:pt>
                <c:pt idx="27">
                  <c:v>8088</c:v>
                </c:pt>
                <c:pt idx="28">
                  <c:v>8110</c:v>
                </c:pt>
                <c:pt idx="29">
                  <c:v>8829</c:v>
                </c:pt>
                <c:pt idx="30">
                  <c:v>9873</c:v>
                </c:pt>
                <c:pt idx="31">
                  <c:v>10677.5</c:v>
                </c:pt>
                <c:pt idx="32">
                  <c:v>11391.5</c:v>
                </c:pt>
                <c:pt idx="33">
                  <c:v>11411</c:v>
                </c:pt>
                <c:pt idx="34">
                  <c:v>11628.5</c:v>
                </c:pt>
                <c:pt idx="35">
                  <c:v>12494</c:v>
                </c:pt>
                <c:pt idx="36">
                  <c:v>12545</c:v>
                </c:pt>
                <c:pt idx="37">
                  <c:v>12547.5</c:v>
                </c:pt>
                <c:pt idx="38">
                  <c:v>12550</c:v>
                </c:pt>
                <c:pt idx="39">
                  <c:v>13408.5</c:v>
                </c:pt>
                <c:pt idx="40">
                  <c:v>13411</c:v>
                </c:pt>
                <c:pt idx="41">
                  <c:v>13924.5</c:v>
                </c:pt>
                <c:pt idx="42">
                  <c:v>14103</c:v>
                </c:pt>
                <c:pt idx="43">
                  <c:v>14103</c:v>
                </c:pt>
                <c:pt idx="44">
                  <c:v>14105.5</c:v>
                </c:pt>
                <c:pt idx="45">
                  <c:v>14106</c:v>
                </c:pt>
                <c:pt idx="46">
                  <c:v>14108</c:v>
                </c:pt>
                <c:pt idx="47">
                  <c:v>14125.5</c:v>
                </c:pt>
                <c:pt idx="48">
                  <c:v>14132.5</c:v>
                </c:pt>
                <c:pt idx="49">
                  <c:v>14134.5</c:v>
                </c:pt>
                <c:pt idx="50">
                  <c:v>14137</c:v>
                </c:pt>
                <c:pt idx="51">
                  <c:v>14139.5</c:v>
                </c:pt>
                <c:pt idx="52">
                  <c:v>14144.5</c:v>
                </c:pt>
                <c:pt idx="53">
                  <c:v>14145</c:v>
                </c:pt>
                <c:pt idx="54">
                  <c:v>14155</c:v>
                </c:pt>
                <c:pt idx="55">
                  <c:v>14177</c:v>
                </c:pt>
                <c:pt idx="56">
                  <c:v>14193.5</c:v>
                </c:pt>
                <c:pt idx="57">
                  <c:v>14208</c:v>
                </c:pt>
                <c:pt idx="58">
                  <c:v>14213</c:v>
                </c:pt>
                <c:pt idx="59">
                  <c:v>14230</c:v>
                </c:pt>
                <c:pt idx="60">
                  <c:v>14230</c:v>
                </c:pt>
                <c:pt idx="61">
                  <c:v>14233</c:v>
                </c:pt>
                <c:pt idx="62">
                  <c:v>14235</c:v>
                </c:pt>
                <c:pt idx="63">
                  <c:v>14235</c:v>
                </c:pt>
                <c:pt idx="64">
                  <c:v>14235</c:v>
                </c:pt>
                <c:pt idx="65">
                  <c:v>14240</c:v>
                </c:pt>
                <c:pt idx="66">
                  <c:v>14274</c:v>
                </c:pt>
                <c:pt idx="67">
                  <c:v>14291</c:v>
                </c:pt>
                <c:pt idx="68">
                  <c:v>14291</c:v>
                </c:pt>
                <c:pt idx="69">
                  <c:v>14291</c:v>
                </c:pt>
                <c:pt idx="70">
                  <c:v>14291</c:v>
                </c:pt>
                <c:pt idx="71">
                  <c:v>14291</c:v>
                </c:pt>
                <c:pt idx="72">
                  <c:v>14291</c:v>
                </c:pt>
                <c:pt idx="73">
                  <c:v>14291</c:v>
                </c:pt>
                <c:pt idx="74">
                  <c:v>14291</c:v>
                </c:pt>
                <c:pt idx="75">
                  <c:v>15073.5</c:v>
                </c:pt>
                <c:pt idx="76">
                  <c:v>15078.5</c:v>
                </c:pt>
                <c:pt idx="77">
                  <c:v>15098</c:v>
                </c:pt>
                <c:pt idx="78">
                  <c:v>15098</c:v>
                </c:pt>
                <c:pt idx="79">
                  <c:v>15147</c:v>
                </c:pt>
                <c:pt idx="80">
                  <c:v>15186</c:v>
                </c:pt>
                <c:pt idx="81">
                  <c:v>15205.5</c:v>
                </c:pt>
                <c:pt idx="82">
                  <c:v>15230</c:v>
                </c:pt>
                <c:pt idx="83">
                  <c:v>15247</c:v>
                </c:pt>
                <c:pt idx="84">
                  <c:v>15914.5</c:v>
                </c:pt>
                <c:pt idx="85">
                  <c:v>15917</c:v>
                </c:pt>
                <c:pt idx="86">
                  <c:v>15921.5</c:v>
                </c:pt>
                <c:pt idx="87">
                  <c:v>15922</c:v>
                </c:pt>
                <c:pt idx="88">
                  <c:v>15932</c:v>
                </c:pt>
                <c:pt idx="89">
                  <c:v>16012.5</c:v>
                </c:pt>
                <c:pt idx="90">
                  <c:v>16012.5</c:v>
                </c:pt>
                <c:pt idx="91">
                  <c:v>16012.5</c:v>
                </c:pt>
                <c:pt idx="92">
                  <c:v>16025</c:v>
                </c:pt>
                <c:pt idx="93">
                  <c:v>16027.5</c:v>
                </c:pt>
                <c:pt idx="94">
                  <c:v>16034.5</c:v>
                </c:pt>
                <c:pt idx="95">
                  <c:v>16034.5</c:v>
                </c:pt>
                <c:pt idx="96">
                  <c:v>16034.5</c:v>
                </c:pt>
                <c:pt idx="97">
                  <c:v>16034.5</c:v>
                </c:pt>
                <c:pt idx="98">
                  <c:v>16034.5</c:v>
                </c:pt>
                <c:pt idx="99">
                  <c:v>16171</c:v>
                </c:pt>
                <c:pt idx="100">
                  <c:v>16729</c:v>
                </c:pt>
                <c:pt idx="101">
                  <c:v>17638.5</c:v>
                </c:pt>
                <c:pt idx="102">
                  <c:v>17658</c:v>
                </c:pt>
                <c:pt idx="103">
                  <c:v>17738.5</c:v>
                </c:pt>
                <c:pt idx="104">
                  <c:v>17738.5</c:v>
                </c:pt>
                <c:pt idx="105">
                  <c:v>17772.5</c:v>
                </c:pt>
                <c:pt idx="106">
                  <c:v>17772.5</c:v>
                </c:pt>
                <c:pt idx="107">
                  <c:v>17790</c:v>
                </c:pt>
                <c:pt idx="108">
                  <c:v>17814</c:v>
                </c:pt>
                <c:pt idx="109">
                  <c:v>17814</c:v>
                </c:pt>
                <c:pt idx="110">
                  <c:v>17819</c:v>
                </c:pt>
                <c:pt idx="111">
                  <c:v>17873</c:v>
                </c:pt>
                <c:pt idx="112">
                  <c:v>17880.5</c:v>
                </c:pt>
                <c:pt idx="113">
                  <c:v>17895</c:v>
                </c:pt>
                <c:pt idx="114">
                  <c:v>17914.5</c:v>
                </c:pt>
                <c:pt idx="115">
                  <c:v>18009.5</c:v>
                </c:pt>
                <c:pt idx="116">
                  <c:v>18628.5</c:v>
                </c:pt>
                <c:pt idx="117">
                  <c:v>18628.5</c:v>
                </c:pt>
                <c:pt idx="118">
                  <c:v>18628.5</c:v>
                </c:pt>
                <c:pt idx="119">
                  <c:v>18633.5</c:v>
                </c:pt>
                <c:pt idx="120">
                  <c:v>18633.5</c:v>
                </c:pt>
                <c:pt idx="121">
                  <c:v>18633.5</c:v>
                </c:pt>
                <c:pt idx="122">
                  <c:v>18640.5</c:v>
                </c:pt>
                <c:pt idx="123">
                  <c:v>18640.5</c:v>
                </c:pt>
                <c:pt idx="124">
                  <c:v>18643</c:v>
                </c:pt>
                <c:pt idx="125">
                  <c:v>18643</c:v>
                </c:pt>
                <c:pt idx="126">
                  <c:v>18680</c:v>
                </c:pt>
                <c:pt idx="127">
                  <c:v>18682</c:v>
                </c:pt>
                <c:pt idx="128">
                  <c:v>18682</c:v>
                </c:pt>
                <c:pt idx="129">
                  <c:v>18684.5</c:v>
                </c:pt>
                <c:pt idx="130">
                  <c:v>18684.5</c:v>
                </c:pt>
                <c:pt idx="131">
                  <c:v>18687</c:v>
                </c:pt>
                <c:pt idx="132">
                  <c:v>18687</c:v>
                </c:pt>
                <c:pt idx="133">
                  <c:v>18689.5</c:v>
                </c:pt>
                <c:pt idx="134">
                  <c:v>18689.5</c:v>
                </c:pt>
                <c:pt idx="135">
                  <c:v>18697</c:v>
                </c:pt>
                <c:pt idx="136">
                  <c:v>18729</c:v>
                </c:pt>
                <c:pt idx="137">
                  <c:v>18758</c:v>
                </c:pt>
                <c:pt idx="138">
                  <c:v>18758</c:v>
                </c:pt>
                <c:pt idx="139">
                  <c:v>18758</c:v>
                </c:pt>
                <c:pt idx="140">
                  <c:v>18758</c:v>
                </c:pt>
                <c:pt idx="141">
                  <c:v>18758</c:v>
                </c:pt>
                <c:pt idx="142">
                  <c:v>18763</c:v>
                </c:pt>
                <c:pt idx="143">
                  <c:v>18763</c:v>
                </c:pt>
                <c:pt idx="144">
                  <c:v>18780</c:v>
                </c:pt>
                <c:pt idx="145">
                  <c:v>19350</c:v>
                </c:pt>
                <c:pt idx="146">
                  <c:v>19350</c:v>
                </c:pt>
                <c:pt idx="147">
                  <c:v>19538</c:v>
                </c:pt>
                <c:pt idx="148">
                  <c:v>19538</c:v>
                </c:pt>
                <c:pt idx="149">
                  <c:v>19540.5</c:v>
                </c:pt>
                <c:pt idx="150">
                  <c:v>19540.5</c:v>
                </c:pt>
                <c:pt idx="151">
                  <c:v>19577</c:v>
                </c:pt>
                <c:pt idx="152">
                  <c:v>19577</c:v>
                </c:pt>
                <c:pt idx="153">
                  <c:v>19579.5</c:v>
                </c:pt>
                <c:pt idx="154">
                  <c:v>19579.5</c:v>
                </c:pt>
                <c:pt idx="155">
                  <c:v>19606.5</c:v>
                </c:pt>
                <c:pt idx="156">
                  <c:v>19623.5</c:v>
                </c:pt>
                <c:pt idx="157">
                  <c:v>19628.5</c:v>
                </c:pt>
                <c:pt idx="158">
                  <c:v>19628.5</c:v>
                </c:pt>
                <c:pt idx="159">
                  <c:v>19631</c:v>
                </c:pt>
                <c:pt idx="160">
                  <c:v>19638</c:v>
                </c:pt>
                <c:pt idx="161">
                  <c:v>19638</c:v>
                </c:pt>
                <c:pt idx="162">
                  <c:v>19687</c:v>
                </c:pt>
                <c:pt idx="163">
                  <c:v>19687</c:v>
                </c:pt>
                <c:pt idx="164">
                  <c:v>20367</c:v>
                </c:pt>
                <c:pt idx="165">
                  <c:v>20367</c:v>
                </c:pt>
                <c:pt idx="166">
                  <c:v>20433</c:v>
                </c:pt>
                <c:pt idx="167">
                  <c:v>20433</c:v>
                </c:pt>
                <c:pt idx="168">
                  <c:v>20491.5</c:v>
                </c:pt>
                <c:pt idx="169">
                  <c:v>20491.5</c:v>
                </c:pt>
                <c:pt idx="170">
                  <c:v>20491.5</c:v>
                </c:pt>
                <c:pt idx="171">
                  <c:v>20499</c:v>
                </c:pt>
                <c:pt idx="172">
                  <c:v>20506</c:v>
                </c:pt>
                <c:pt idx="173">
                  <c:v>20506</c:v>
                </c:pt>
                <c:pt idx="174">
                  <c:v>20506</c:v>
                </c:pt>
                <c:pt idx="175">
                  <c:v>21278.5</c:v>
                </c:pt>
                <c:pt idx="176">
                  <c:v>21278.5</c:v>
                </c:pt>
                <c:pt idx="177">
                  <c:v>21278.5</c:v>
                </c:pt>
                <c:pt idx="178">
                  <c:v>21279</c:v>
                </c:pt>
                <c:pt idx="179">
                  <c:v>21279</c:v>
                </c:pt>
                <c:pt idx="180">
                  <c:v>21279</c:v>
                </c:pt>
                <c:pt idx="181">
                  <c:v>21323</c:v>
                </c:pt>
                <c:pt idx="182">
                  <c:v>21323</c:v>
                </c:pt>
                <c:pt idx="183">
                  <c:v>21381.5</c:v>
                </c:pt>
                <c:pt idx="184">
                  <c:v>21425.5</c:v>
                </c:pt>
                <c:pt idx="185">
                  <c:v>21428</c:v>
                </c:pt>
                <c:pt idx="186">
                  <c:v>21431</c:v>
                </c:pt>
                <c:pt idx="187">
                  <c:v>22098</c:v>
                </c:pt>
                <c:pt idx="188">
                  <c:v>22168.5</c:v>
                </c:pt>
                <c:pt idx="189">
                  <c:v>22168.5</c:v>
                </c:pt>
                <c:pt idx="190">
                  <c:v>22168.5</c:v>
                </c:pt>
                <c:pt idx="191">
                  <c:v>22186</c:v>
                </c:pt>
                <c:pt idx="192">
                  <c:v>22186</c:v>
                </c:pt>
                <c:pt idx="193">
                  <c:v>22186</c:v>
                </c:pt>
                <c:pt idx="194">
                  <c:v>22220</c:v>
                </c:pt>
                <c:pt idx="195">
                  <c:v>22220</c:v>
                </c:pt>
                <c:pt idx="196">
                  <c:v>22220</c:v>
                </c:pt>
                <c:pt idx="197">
                  <c:v>22220</c:v>
                </c:pt>
                <c:pt idx="198">
                  <c:v>22222.5</c:v>
                </c:pt>
                <c:pt idx="199">
                  <c:v>22227.5</c:v>
                </c:pt>
                <c:pt idx="200">
                  <c:v>22237.5</c:v>
                </c:pt>
                <c:pt idx="201">
                  <c:v>22242</c:v>
                </c:pt>
                <c:pt idx="202">
                  <c:v>22247</c:v>
                </c:pt>
                <c:pt idx="203">
                  <c:v>22249.5</c:v>
                </c:pt>
                <c:pt idx="204">
                  <c:v>22252</c:v>
                </c:pt>
                <c:pt idx="205">
                  <c:v>22254.5</c:v>
                </c:pt>
                <c:pt idx="206">
                  <c:v>22269</c:v>
                </c:pt>
                <c:pt idx="207">
                  <c:v>22269</c:v>
                </c:pt>
                <c:pt idx="208">
                  <c:v>22274</c:v>
                </c:pt>
                <c:pt idx="209">
                  <c:v>22276.5</c:v>
                </c:pt>
                <c:pt idx="210">
                  <c:v>22283.5</c:v>
                </c:pt>
                <c:pt idx="211">
                  <c:v>22286</c:v>
                </c:pt>
                <c:pt idx="212">
                  <c:v>22288.5</c:v>
                </c:pt>
                <c:pt idx="213">
                  <c:v>22291</c:v>
                </c:pt>
                <c:pt idx="214">
                  <c:v>22296</c:v>
                </c:pt>
                <c:pt idx="215">
                  <c:v>22298.5</c:v>
                </c:pt>
                <c:pt idx="216">
                  <c:v>22301</c:v>
                </c:pt>
                <c:pt idx="217">
                  <c:v>22313</c:v>
                </c:pt>
                <c:pt idx="218">
                  <c:v>22318</c:v>
                </c:pt>
                <c:pt idx="219">
                  <c:v>22327.5</c:v>
                </c:pt>
                <c:pt idx="220">
                  <c:v>22330</c:v>
                </c:pt>
                <c:pt idx="221">
                  <c:v>22344.5</c:v>
                </c:pt>
                <c:pt idx="222">
                  <c:v>22352</c:v>
                </c:pt>
                <c:pt idx="223">
                  <c:v>22352</c:v>
                </c:pt>
                <c:pt idx="224">
                  <c:v>22354.5</c:v>
                </c:pt>
                <c:pt idx="225">
                  <c:v>22357</c:v>
                </c:pt>
                <c:pt idx="226">
                  <c:v>22362</c:v>
                </c:pt>
                <c:pt idx="227">
                  <c:v>22366.5</c:v>
                </c:pt>
                <c:pt idx="228">
                  <c:v>22366.5</c:v>
                </c:pt>
                <c:pt idx="229">
                  <c:v>22371.5</c:v>
                </c:pt>
                <c:pt idx="230">
                  <c:v>22374</c:v>
                </c:pt>
                <c:pt idx="231">
                  <c:v>22376.5</c:v>
                </c:pt>
                <c:pt idx="232">
                  <c:v>22388.5</c:v>
                </c:pt>
                <c:pt idx="233">
                  <c:v>22405.5</c:v>
                </c:pt>
                <c:pt idx="234">
                  <c:v>22432.5</c:v>
                </c:pt>
                <c:pt idx="235">
                  <c:v>22437.5</c:v>
                </c:pt>
                <c:pt idx="236">
                  <c:v>22471.5</c:v>
                </c:pt>
                <c:pt idx="237">
                  <c:v>22824.5</c:v>
                </c:pt>
                <c:pt idx="238">
                  <c:v>22939</c:v>
                </c:pt>
                <c:pt idx="239">
                  <c:v>22963.5</c:v>
                </c:pt>
                <c:pt idx="240">
                  <c:v>22968.5</c:v>
                </c:pt>
                <c:pt idx="241">
                  <c:v>22971</c:v>
                </c:pt>
                <c:pt idx="242">
                  <c:v>22995.5</c:v>
                </c:pt>
                <c:pt idx="243">
                  <c:v>23027</c:v>
                </c:pt>
                <c:pt idx="244">
                  <c:v>23041.5</c:v>
                </c:pt>
                <c:pt idx="245">
                  <c:v>23083.5</c:v>
                </c:pt>
                <c:pt idx="246">
                  <c:v>23098</c:v>
                </c:pt>
                <c:pt idx="247">
                  <c:v>23100.5</c:v>
                </c:pt>
                <c:pt idx="248">
                  <c:v>23103</c:v>
                </c:pt>
                <c:pt idx="249">
                  <c:v>23105</c:v>
                </c:pt>
                <c:pt idx="250">
                  <c:v>23105.5</c:v>
                </c:pt>
                <c:pt idx="251">
                  <c:v>23107.5</c:v>
                </c:pt>
                <c:pt idx="252">
                  <c:v>23110</c:v>
                </c:pt>
                <c:pt idx="253">
                  <c:v>23125</c:v>
                </c:pt>
                <c:pt idx="254">
                  <c:v>23127.5</c:v>
                </c:pt>
                <c:pt idx="255">
                  <c:v>23132</c:v>
                </c:pt>
                <c:pt idx="256">
                  <c:v>23139.5</c:v>
                </c:pt>
                <c:pt idx="257">
                  <c:v>23147</c:v>
                </c:pt>
                <c:pt idx="258">
                  <c:v>23154</c:v>
                </c:pt>
                <c:pt idx="259">
                  <c:v>23156.5</c:v>
                </c:pt>
                <c:pt idx="260">
                  <c:v>23159</c:v>
                </c:pt>
                <c:pt idx="261">
                  <c:v>23166.5</c:v>
                </c:pt>
                <c:pt idx="262">
                  <c:v>23169</c:v>
                </c:pt>
                <c:pt idx="263">
                  <c:v>23171</c:v>
                </c:pt>
                <c:pt idx="264">
                  <c:v>23171.5</c:v>
                </c:pt>
                <c:pt idx="265">
                  <c:v>23178.5</c:v>
                </c:pt>
                <c:pt idx="266">
                  <c:v>23178.5</c:v>
                </c:pt>
                <c:pt idx="267">
                  <c:v>23181</c:v>
                </c:pt>
                <c:pt idx="268">
                  <c:v>23181</c:v>
                </c:pt>
                <c:pt idx="269">
                  <c:v>23181</c:v>
                </c:pt>
                <c:pt idx="270">
                  <c:v>23181</c:v>
                </c:pt>
                <c:pt idx="271">
                  <c:v>23181</c:v>
                </c:pt>
                <c:pt idx="272">
                  <c:v>23188.5</c:v>
                </c:pt>
                <c:pt idx="273">
                  <c:v>23193</c:v>
                </c:pt>
                <c:pt idx="274">
                  <c:v>23195.5</c:v>
                </c:pt>
                <c:pt idx="275">
                  <c:v>23198</c:v>
                </c:pt>
                <c:pt idx="276">
                  <c:v>23205.5</c:v>
                </c:pt>
                <c:pt idx="277">
                  <c:v>23210.5</c:v>
                </c:pt>
                <c:pt idx="278">
                  <c:v>23213</c:v>
                </c:pt>
                <c:pt idx="279">
                  <c:v>23227.5</c:v>
                </c:pt>
                <c:pt idx="280">
                  <c:v>23242</c:v>
                </c:pt>
                <c:pt idx="281">
                  <c:v>23261.5</c:v>
                </c:pt>
                <c:pt idx="282">
                  <c:v>23298</c:v>
                </c:pt>
                <c:pt idx="283">
                  <c:v>23300.5</c:v>
                </c:pt>
                <c:pt idx="284">
                  <c:v>23327.5</c:v>
                </c:pt>
                <c:pt idx="285">
                  <c:v>23330</c:v>
                </c:pt>
                <c:pt idx="286">
                  <c:v>23342</c:v>
                </c:pt>
                <c:pt idx="287">
                  <c:v>23342</c:v>
                </c:pt>
                <c:pt idx="288">
                  <c:v>23359</c:v>
                </c:pt>
                <c:pt idx="289">
                  <c:v>23386</c:v>
                </c:pt>
                <c:pt idx="290">
                  <c:v>23386</c:v>
                </c:pt>
                <c:pt idx="291">
                  <c:v>23795</c:v>
                </c:pt>
                <c:pt idx="292">
                  <c:v>23797.5</c:v>
                </c:pt>
                <c:pt idx="293">
                  <c:v>23817</c:v>
                </c:pt>
                <c:pt idx="294">
                  <c:v>23822</c:v>
                </c:pt>
                <c:pt idx="295">
                  <c:v>23831.5</c:v>
                </c:pt>
                <c:pt idx="296">
                  <c:v>23836.5</c:v>
                </c:pt>
                <c:pt idx="297">
                  <c:v>23933</c:v>
                </c:pt>
                <c:pt idx="298">
                  <c:v>23946.5</c:v>
                </c:pt>
                <c:pt idx="299">
                  <c:v>23949</c:v>
                </c:pt>
                <c:pt idx="300">
                  <c:v>23951</c:v>
                </c:pt>
                <c:pt idx="301">
                  <c:v>23953.5</c:v>
                </c:pt>
                <c:pt idx="302">
                  <c:v>23956</c:v>
                </c:pt>
                <c:pt idx="303">
                  <c:v>23961</c:v>
                </c:pt>
                <c:pt idx="304">
                  <c:v>23963.5</c:v>
                </c:pt>
                <c:pt idx="305">
                  <c:v>24041.5</c:v>
                </c:pt>
                <c:pt idx="306">
                  <c:v>24041.5</c:v>
                </c:pt>
                <c:pt idx="307">
                  <c:v>24041.5</c:v>
                </c:pt>
                <c:pt idx="308">
                  <c:v>24041.5</c:v>
                </c:pt>
                <c:pt idx="309">
                  <c:v>24044</c:v>
                </c:pt>
                <c:pt idx="310">
                  <c:v>24044</c:v>
                </c:pt>
                <c:pt idx="311">
                  <c:v>24044</c:v>
                </c:pt>
                <c:pt idx="312">
                  <c:v>24044</c:v>
                </c:pt>
                <c:pt idx="313">
                  <c:v>24044</c:v>
                </c:pt>
                <c:pt idx="314">
                  <c:v>24049</c:v>
                </c:pt>
                <c:pt idx="315">
                  <c:v>24912</c:v>
                </c:pt>
                <c:pt idx="316">
                  <c:v>25709</c:v>
                </c:pt>
                <c:pt idx="317">
                  <c:v>25709</c:v>
                </c:pt>
                <c:pt idx="318">
                  <c:v>25763</c:v>
                </c:pt>
                <c:pt idx="319">
                  <c:v>25904.5</c:v>
                </c:pt>
                <c:pt idx="320">
                  <c:v>26753</c:v>
                </c:pt>
                <c:pt idx="321">
                  <c:v>27408.5</c:v>
                </c:pt>
                <c:pt idx="322">
                  <c:v>27621</c:v>
                </c:pt>
                <c:pt idx="323">
                  <c:v>27713.5</c:v>
                </c:pt>
                <c:pt idx="324">
                  <c:v>27723.5</c:v>
                </c:pt>
                <c:pt idx="325">
                  <c:v>28376.5</c:v>
                </c:pt>
                <c:pt idx="326">
                  <c:v>28467</c:v>
                </c:pt>
                <c:pt idx="327">
                  <c:v>28467</c:v>
                </c:pt>
                <c:pt idx="328">
                  <c:v>28467</c:v>
                </c:pt>
                <c:pt idx="329">
                  <c:v>28471</c:v>
                </c:pt>
                <c:pt idx="330">
                  <c:v>28594</c:v>
                </c:pt>
                <c:pt idx="331">
                  <c:v>28611</c:v>
                </c:pt>
                <c:pt idx="332">
                  <c:v>29313</c:v>
                </c:pt>
                <c:pt idx="333">
                  <c:v>29330</c:v>
                </c:pt>
                <c:pt idx="334">
                  <c:v>29354.5</c:v>
                </c:pt>
                <c:pt idx="335">
                  <c:v>29442.5</c:v>
                </c:pt>
                <c:pt idx="336">
                  <c:v>29442.5</c:v>
                </c:pt>
                <c:pt idx="337">
                  <c:v>29447.5</c:v>
                </c:pt>
                <c:pt idx="338">
                  <c:v>29487</c:v>
                </c:pt>
                <c:pt idx="339">
                  <c:v>30129.5</c:v>
                </c:pt>
                <c:pt idx="340">
                  <c:v>30232</c:v>
                </c:pt>
                <c:pt idx="341">
                  <c:v>30237</c:v>
                </c:pt>
                <c:pt idx="342">
                  <c:v>30239</c:v>
                </c:pt>
                <c:pt idx="343">
                  <c:v>30351</c:v>
                </c:pt>
                <c:pt idx="344">
                  <c:v>30915.5</c:v>
                </c:pt>
                <c:pt idx="345">
                  <c:v>31195.5</c:v>
                </c:pt>
                <c:pt idx="346">
                  <c:v>31234.5</c:v>
                </c:pt>
                <c:pt idx="347">
                  <c:v>31264</c:v>
                </c:pt>
                <c:pt idx="348">
                  <c:v>31738</c:v>
                </c:pt>
                <c:pt idx="349">
                  <c:v>31755</c:v>
                </c:pt>
                <c:pt idx="350">
                  <c:v>31782</c:v>
                </c:pt>
                <c:pt idx="351">
                  <c:v>31837</c:v>
                </c:pt>
                <c:pt idx="352">
                  <c:v>31906.5</c:v>
                </c:pt>
                <c:pt idx="353">
                  <c:v>31941.5</c:v>
                </c:pt>
                <c:pt idx="354">
                  <c:v>31961</c:v>
                </c:pt>
                <c:pt idx="355">
                  <c:v>31992.5</c:v>
                </c:pt>
                <c:pt idx="356">
                  <c:v>32005</c:v>
                </c:pt>
                <c:pt idx="357">
                  <c:v>32005.5</c:v>
                </c:pt>
                <c:pt idx="358">
                  <c:v>32008</c:v>
                </c:pt>
                <c:pt idx="359">
                  <c:v>32080.5</c:v>
                </c:pt>
                <c:pt idx="360">
                  <c:v>33021</c:v>
                </c:pt>
                <c:pt idx="361">
                  <c:v>33034</c:v>
                </c:pt>
                <c:pt idx="362">
                  <c:v>33092.5</c:v>
                </c:pt>
                <c:pt idx="363">
                  <c:v>33191</c:v>
                </c:pt>
                <c:pt idx="364">
                  <c:v>33705</c:v>
                </c:pt>
                <c:pt idx="365">
                  <c:v>33744</c:v>
                </c:pt>
                <c:pt idx="366">
                  <c:v>33775</c:v>
                </c:pt>
                <c:pt idx="367">
                  <c:v>33777.5</c:v>
                </c:pt>
                <c:pt idx="368">
                  <c:v>33789.5</c:v>
                </c:pt>
                <c:pt idx="369">
                  <c:v>33792</c:v>
                </c:pt>
                <c:pt idx="370">
                  <c:v>33836</c:v>
                </c:pt>
                <c:pt idx="371">
                  <c:v>33838.5</c:v>
                </c:pt>
                <c:pt idx="372">
                  <c:v>33863</c:v>
                </c:pt>
                <c:pt idx="373">
                  <c:v>33863</c:v>
                </c:pt>
                <c:pt idx="374">
                  <c:v>33865.5</c:v>
                </c:pt>
                <c:pt idx="375">
                  <c:v>33865.5</c:v>
                </c:pt>
                <c:pt idx="376">
                  <c:v>33865.5</c:v>
                </c:pt>
                <c:pt idx="377">
                  <c:v>33865.5</c:v>
                </c:pt>
                <c:pt idx="378">
                  <c:v>33865.5</c:v>
                </c:pt>
                <c:pt idx="379">
                  <c:v>33868</c:v>
                </c:pt>
                <c:pt idx="380">
                  <c:v>33868</c:v>
                </c:pt>
                <c:pt idx="381">
                  <c:v>33868</c:v>
                </c:pt>
                <c:pt idx="382">
                  <c:v>33868</c:v>
                </c:pt>
                <c:pt idx="383">
                  <c:v>33893</c:v>
                </c:pt>
                <c:pt idx="384">
                  <c:v>33904.5</c:v>
                </c:pt>
                <c:pt idx="385">
                  <c:v>33907</c:v>
                </c:pt>
                <c:pt idx="386">
                  <c:v>33925.5</c:v>
                </c:pt>
                <c:pt idx="387">
                  <c:v>34543</c:v>
                </c:pt>
                <c:pt idx="388">
                  <c:v>34601.5</c:v>
                </c:pt>
                <c:pt idx="389">
                  <c:v>34601.5</c:v>
                </c:pt>
                <c:pt idx="390">
                  <c:v>34601.5</c:v>
                </c:pt>
                <c:pt idx="391">
                  <c:v>34641.5</c:v>
                </c:pt>
                <c:pt idx="392">
                  <c:v>34651</c:v>
                </c:pt>
                <c:pt idx="393">
                  <c:v>34662.5</c:v>
                </c:pt>
                <c:pt idx="394">
                  <c:v>34670</c:v>
                </c:pt>
                <c:pt idx="395">
                  <c:v>34733.5</c:v>
                </c:pt>
                <c:pt idx="396">
                  <c:v>34736</c:v>
                </c:pt>
                <c:pt idx="397">
                  <c:v>34736</c:v>
                </c:pt>
                <c:pt idx="398">
                  <c:v>34762.5</c:v>
                </c:pt>
                <c:pt idx="399">
                  <c:v>34765</c:v>
                </c:pt>
                <c:pt idx="400">
                  <c:v>34800</c:v>
                </c:pt>
                <c:pt idx="401">
                  <c:v>34809</c:v>
                </c:pt>
                <c:pt idx="402">
                  <c:v>34811.5</c:v>
                </c:pt>
                <c:pt idx="403">
                  <c:v>35428</c:v>
                </c:pt>
                <c:pt idx="404">
                  <c:v>35536</c:v>
                </c:pt>
                <c:pt idx="405">
                  <c:v>35542.5</c:v>
                </c:pt>
                <c:pt idx="406">
                  <c:v>35562</c:v>
                </c:pt>
                <c:pt idx="407">
                  <c:v>35572</c:v>
                </c:pt>
                <c:pt idx="408">
                  <c:v>35574.5</c:v>
                </c:pt>
                <c:pt idx="409">
                  <c:v>35682</c:v>
                </c:pt>
                <c:pt idx="410">
                  <c:v>35682</c:v>
                </c:pt>
                <c:pt idx="411">
                  <c:v>35682</c:v>
                </c:pt>
                <c:pt idx="412">
                  <c:v>36321</c:v>
                </c:pt>
                <c:pt idx="413">
                  <c:v>36442.5</c:v>
                </c:pt>
                <c:pt idx="414">
                  <c:v>36507</c:v>
                </c:pt>
                <c:pt idx="415">
                  <c:v>36630.5</c:v>
                </c:pt>
                <c:pt idx="416">
                  <c:v>36630.5</c:v>
                </c:pt>
                <c:pt idx="417">
                  <c:v>36630.5</c:v>
                </c:pt>
                <c:pt idx="418">
                  <c:v>37417</c:v>
                </c:pt>
                <c:pt idx="419">
                  <c:v>38216</c:v>
                </c:pt>
                <c:pt idx="420">
                  <c:v>38438</c:v>
                </c:pt>
                <c:pt idx="421">
                  <c:v>39128</c:v>
                </c:pt>
                <c:pt idx="422">
                  <c:v>39198</c:v>
                </c:pt>
              </c:numCache>
            </c:numRef>
          </c:xVal>
          <c:yVal>
            <c:numRef>
              <c:f>'Active 2'!$O$21:$O$443</c:f>
              <c:numCache>
                <c:formatCode>General</c:formatCode>
                <c:ptCount val="423"/>
                <c:pt idx="36">
                  <c:v>0.1308186635786088</c:v>
                </c:pt>
                <c:pt idx="37">
                  <c:v>0.13082453958337997</c:v>
                </c:pt>
                <c:pt idx="38">
                  <c:v>0.13083041558815117</c:v>
                </c:pt>
                <c:pt idx="339">
                  <c:v>0.17214930593808858</c:v>
                </c:pt>
                <c:pt idx="340">
                  <c:v>0.17239022213370669</c:v>
                </c:pt>
                <c:pt idx="341">
                  <c:v>0.17240197414324904</c:v>
                </c:pt>
                <c:pt idx="345">
                  <c:v>0.17465483437251694</c:v>
                </c:pt>
                <c:pt idx="346">
                  <c:v>0.17474650004694725</c:v>
                </c:pt>
                <c:pt idx="353">
                  <c:v>0.17640823419623508</c:v>
                </c:pt>
                <c:pt idx="354">
                  <c:v>0.17645406703345023</c:v>
                </c:pt>
                <c:pt idx="356">
                  <c:v>0.17655748471742289</c:v>
                </c:pt>
                <c:pt idx="359">
                  <c:v>0.17673494006151233</c:v>
                </c:pt>
                <c:pt idx="361">
                  <c:v>0.17897604828123789</c:v>
                </c:pt>
                <c:pt idx="362">
                  <c:v>0.17911354679288333</c:v>
                </c:pt>
                <c:pt idx="366">
                  <c:v>0.18071769609541372</c:v>
                </c:pt>
                <c:pt idx="367">
                  <c:v>0.18072357210018486</c:v>
                </c:pt>
                <c:pt idx="368">
                  <c:v>0.1807517769230865</c:v>
                </c:pt>
                <c:pt idx="369">
                  <c:v>0.18075765292785767</c:v>
                </c:pt>
                <c:pt idx="370">
                  <c:v>0.18086107061183032</c:v>
                </c:pt>
                <c:pt idx="371">
                  <c:v>0.18086694661660152</c:v>
                </c:pt>
                <c:pt idx="376">
                  <c:v>0.18093040746813016</c:v>
                </c:pt>
                <c:pt idx="377">
                  <c:v>0.18093040746813016</c:v>
                </c:pt>
                <c:pt idx="378">
                  <c:v>0.18093040746813016</c:v>
                </c:pt>
                <c:pt idx="379">
                  <c:v>0.18093628347290136</c:v>
                </c:pt>
                <c:pt idx="380">
                  <c:v>0.18093628347290136</c:v>
                </c:pt>
                <c:pt idx="381">
                  <c:v>0.18093628347290136</c:v>
                </c:pt>
                <c:pt idx="382">
                  <c:v>0.18093628347290136</c:v>
                </c:pt>
                <c:pt idx="384">
                  <c:v>0.18102207314256047</c:v>
                </c:pt>
                <c:pt idx="385">
                  <c:v>0.18102794914733167</c:v>
                </c:pt>
                <c:pt idx="387">
                  <c:v>0.18252280476111818</c:v>
                </c:pt>
                <c:pt idx="388">
                  <c:v>0.18266030327276364</c:v>
                </c:pt>
                <c:pt idx="389">
                  <c:v>0.18266030327276364</c:v>
                </c:pt>
                <c:pt idx="390">
                  <c:v>0.18266030327276364</c:v>
                </c:pt>
                <c:pt idx="391">
                  <c:v>0.18275431934910241</c:v>
                </c:pt>
                <c:pt idx="392">
                  <c:v>0.18277664816723288</c:v>
                </c:pt>
                <c:pt idx="393">
                  <c:v>0.18280367778918027</c:v>
                </c:pt>
                <c:pt idx="394">
                  <c:v>0.18282130580349379</c:v>
                </c:pt>
                <c:pt idx="395">
                  <c:v>0.18297055632468159</c:v>
                </c:pt>
                <c:pt idx="396">
                  <c:v>0.18297643232945277</c:v>
                </c:pt>
                <c:pt idx="397">
                  <c:v>0.18297643232945277</c:v>
                </c:pt>
                <c:pt idx="398">
                  <c:v>0.18303871798002719</c:v>
                </c:pt>
                <c:pt idx="399">
                  <c:v>0.18304459398479839</c:v>
                </c:pt>
                <c:pt idx="400">
                  <c:v>0.18312685805159482</c:v>
                </c:pt>
                <c:pt idx="401">
                  <c:v>0.18314801166877104</c:v>
                </c:pt>
                <c:pt idx="402">
                  <c:v>0.18315388767354221</c:v>
                </c:pt>
                <c:pt idx="403">
                  <c:v>0.18460291045011357</c:v>
                </c:pt>
                <c:pt idx="404">
                  <c:v>0.18485675385622827</c:v>
                </c:pt>
                <c:pt idx="405">
                  <c:v>0.18487203146863332</c:v>
                </c:pt>
                <c:pt idx="406">
                  <c:v>0.18491786430584847</c:v>
                </c:pt>
                <c:pt idx="407">
                  <c:v>0.18494136832493319</c:v>
                </c:pt>
                <c:pt idx="408">
                  <c:v>0.18494724432970433</c:v>
                </c:pt>
                <c:pt idx="409">
                  <c:v>0.18519991253486479</c:v>
                </c:pt>
                <c:pt idx="410">
                  <c:v>0.18519991253486479</c:v>
                </c:pt>
                <c:pt idx="411">
                  <c:v>0.18519991253486479</c:v>
                </c:pt>
                <c:pt idx="412">
                  <c:v>0.18670181935437674</c:v>
                </c:pt>
                <c:pt idx="413">
                  <c:v>0.18698739318625576</c:v>
                </c:pt>
                <c:pt idx="414">
                  <c:v>0.18713899410935203</c:v>
                </c:pt>
                <c:pt idx="415">
                  <c:v>0.18742926874504801</c:v>
                </c:pt>
                <c:pt idx="416">
                  <c:v>0.18742926874504801</c:v>
                </c:pt>
                <c:pt idx="417">
                  <c:v>0.18742926874504801</c:v>
                </c:pt>
                <c:pt idx="419">
                  <c:v>0.1911558309709262</c:v>
                </c:pt>
                <c:pt idx="420">
                  <c:v>0.19167762019460641</c:v>
                </c:pt>
                <c:pt idx="421">
                  <c:v>0.19329939751145025</c:v>
                </c:pt>
                <c:pt idx="422">
                  <c:v>0.19346392564504311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D906-4605-BC64-302C52D3B086}"/>
            </c:ext>
          </c:extLst>
        </c:ser>
        <c:ser>
          <c:idx val="8"/>
          <c:order val="8"/>
          <c:tx>
            <c:strRef>
              <c:f>'Active 2'!$P$20</c:f>
              <c:strCache>
                <c:ptCount val="1"/>
                <c:pt idx="0">
                  <c:v>Q.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2'!$F$21:$F$443</c:f>
              <c:numCache>
                <c:formatCode>General</c:formatCode>
                <c:ptCount val="423"/>
                <c:pt idx="0">
                  <c:v>-21664.5</c:v>
                </c:pt>
                <c:pt idx="1">
                  <c:v>-9992</c:v>
                </c:pt>
                <c:pt idx="2">
                  <c:v>-9080</c:v>
                </c:pt>
                <c:pt idx="3">
                  <c:v>-9077.5</c:v>
                </c:pt>
                <c:pt idx="4">
                  <c:v>-7392.5</c:v>
                </c:pt>
                <c:pt idx="5">
                  <c:v>-4555</c:v>
                </c:pt>
                <c:pt idx="6">
                  <c:v>-2775</c:v>
                </c:pt>
                <c:pt idx="7">
                  <c:v>-254</c:v>
                </c:pt>
                <c:pt idx="8">
                  <c:v>-232</c:v>
                </c:pt>
                <c:pt idx="9">
                  <c:v>-229.5</c:v>
                </c:pt>
                <c:pt idx="10">
                  <c:v>-66</c:v>
                </c:pt>
                <c:pt idx="11">
                  <c:v>0</c:v>
                </c:pt>
                <c:pt idx="12">
                  <c:v>692</c:v>
                </c:pt>
                <c:pt idx="13">
                  <c:v>746</c:v>
                </c:pt>
                <c:pt idx="14">
                  <c:v>4384</c:v>
                </c:pt>
                <c:pt idx="15">
                  <c:v>4408.5</c:v>
                </c:pt>
                <c:pt idx="16">
                  <c:v>4447.5</c:v>
                </c:pt>
                <c:pt idx="17">
                  <c:v>4460</c:v>
                </c:pt>
                <c:pt idx="18">
                  <c:v>4467</c:v>
                </c:pt>
                <c:pt idx="19">
                  <c:v>5310.5</c:v>
                </c:pt>
                <c:pt idx="20">
                  <c:v>5313</c:v>
                </c:pt>
                <c:pt idx="21">
                  <c:v>5342.5</c:v>
                </c:pt>
                <c:pt idx="22">
                  <c:v>6215.5</c:v>
                </c:pt>
                <c:pt idx="23">
                  <c:v>7142</c:v>
                </c:pt>
                <c:pt idx="24">
                  <c:v>7144.5</c:v>
                </c:pt>
                <c:pt idx="25">
                  <c:v>7993</c:v>
                </c:pt>
                <c:pt idx="26">
                  <c:v>8071</c:v>
                </c:pt>
                <c:pt idx="27">
                  <c:v>8088</c:v>
                </c:pt>
                <c:pt idx="28">
                  <c:v>8110</c:v>
                </c:pt>
                <c:pt idx="29">
                  <c:v>8829</c:v>
                </c:pt>
                <c:pt idx="30">
                  <c:v>9873</c:v>
                </c:pt>
                <c:pt idx="31">
                  <c:v>10677.5</c:v>
                </c:pt>
                <c:pt idx="32">
                  <c:v>11391.5</c:v>
                </c:pt>
                <c:pt idx="33">
                  <c:v>11411</c:v>
                </c:pt>
                <c:pt idx="34">
                  <c:v>11628.5</c:v>
                </c:pt>
                <c:pt idx="35">
                  <c:v>12494</c:v>
                </c:pt>
                <c:pt idx="36">
                  <c:v>12545</c:v>
                </c:pt>
                <c:pt idx="37">
                  <c:v>12547.5</c:v>
                </c:pt>
                <c:pt idx="38">
                  <c:v>12550</c:v>
                </c:pt>
                <c:pt idx="39">
                  <c:v>13408.5</c:v>
                </c:pt>
                <c:pt idx="40">
                  <c:v>13411</c:v>
                </c:pt>
                <c:pt idx="41">
                  <c:v>13924.5</c:v>
                </c:pt>
                <c:pt idx="42">
                  <c:v>14103</c:v>
                </c:pt>
                <c:pt idx="43">
                  <c:v>14103</c:v>
                </c:pt>
                <c:pt idx="44">
                  <c:v>14105.5</c:v>
                </c:pt>
                <c:pt idx="45">
                  <c:v>14106</c:v>
                </c:pt>
                <c:pt idx="46">
                  <c:v>14108</c:v>
                </c:pt>
                <c:pt idx="47">
                  <c:v>14125.5</c:v>
                </c:pt>
                <c:pt idx="48">
                  <c:v>14132.5</c:v>
                </c:pt>
                <c:pt idx="49">
                  <c:v>14134.5</c:v>
                </c:pt>
                <c:pt idx="50">
                  <c:v>14137</c:v>
                </c:pt>
                <c:pt idx="51">
                  <c:v>14139.5</c:v>
                </c:pt>
                <c:pt idx="52">
                  <c:v>14144.5</c:v>
                </c:pt>
                <c:pt idx="53">
                  <c:v>14145</c:v>
                </c:pt>
                <c:pt idx="54">
                  <c:v>14155</c:v>
                </c:pt>
                <c:pt idx="55">
                  <c:v>14177</c:v>
                </c:pt>
                <c:pt idx="56">
                  <c:v>14193.5</c:v>
                </c:pt>
                <c:pt idx="57">
                  <c:v>14208</c:v>
                </c:pt>
                <c:pt idx="58">
                  <c:v>14213</c:v>
                </c:pt>
                <c:pt idx="59">
                  <c:v>14230</c:v>
                </c:pt>
                <c:pt idx="60">
                  <c:v>14230</c:v>
                </c:pt>
                <c:pt idx="61">
                  <c:v>14233</c:v>
                </c:pt>
                <c:pt idx="62">
                  <c:v>14235</c:v>
                </c:pt>
                <c:pt idx="63">
                  <c:v>14235</c:v>
                </c:pt>
                <c:pt idx="64">
                  <c:v>14235</c:v>
                </c:pt>
                <c:pt idx="65">
                  <c:v>14240</c:v>
                </c:pt>
                <c:pt idx="66">
                  <c:v>14274</c:v>
                </c:pt>
                <c:pt idx="67">
                  <c:v>14291</c:v>
                </c:pt>
                <c:pt idx="68">
                  <c:v>14291</c:v>
                </c:pt>
                <c:pt idx="69">
                  <c:v>14291</c:v>
                </c:pt>
                <c:pt idx="70">
                  <c:v>14291</c:v>
                </c:pt>
                <c:pt idx="71">
                  <c:v>14291</c:v>
                </c:pt>
                <c:pt idx="72">
                  <c:v>14291</c:v>
                </c:pt>
                <c:pt idx="73">
                  <c:v>14291</c:v>
                </c:pt>
                <c:pt idx="74">
                  <c:v>14291</c:v>
                </c:pt>
                <c:pt idx="75">
                  <c:v>15073.5</c:v>
                </c:pt>
                <c:pt idx="76">
                  <c:v>15078.5</c:v>
                </c:pt>
                <c:pt idx="77">
                  <c:v>15098</c:v>
                </c:pt>
                <c:pt idx="78">
                  <c:v>15098</c:v>
                </c:pt>
                <c:pt idx="79">
                  <c:v>15147</c:v>
                </c:pt>
                <c:pt idx="80">
                  <c:v>15186</c:v>
                </c:pt>
                <c:pt idx="81">
                  <c:v>15205.5</c:v>
                </c:pt>
                <c:pt idx="82">
                  <c:v>15230</c:v>
                </c:pt>
                <c:pt idx="83">
                  <c:v>15247</c:v>
                </c:pt>
                <c:pt idx="84">
                  <c:v>15914.5</c:v>
                </c:pt>
                <c:pt idx="85">
                  <c:v>15917</c:v>
                </c:pt>
                <c:pt idx="86">
                  <c:v>15921.5</c:v>
                </c:pt>
                <c:pt idx="87">
                  <c:v>15922</c:v>
                </c:pt>
                <c:pt idx="88">
                  <c:v>15932</c:v>
                </c:pt>
                <c:pt idx="89">
                  <c:v>16012.5</c:v>
                </c:pt>
                <c:pt idx="90">
                  <c:v>16012.5</c:v>
                </c:pt>
                <c:pt idx="91">
                  <c:v>16012.5</c:v>
                </c:pt>
                <c:pt idx="92">
                  <c:v>16025</c:v>
                </c:pt>
                <c:pt idx="93">
                  <c:v>16027.5</c:v>
                </c:pt>
                <c:pt idx="94">
                  <c:v>16034.5</c:v>
                </c:pt>
                <c:pt idx="95">
                  <c:v>16034.5</c:v>
                </c:pt>
                <c:pt idx="96">
                  <c:v>16034.5</c:v>
                </c:pt>
                <c:pt idx="97">
                  <c:v>16034.5</c:v>
                </c:pt>
                <c:pt idx="98">
                  <c:v>16034.5</c:v>
                </c:pt>
                <c:pt idx="99">
                  <c:v>16171</c:v>
                </c:pt>
                <c:pt idx="100">
                  <c:v>16729</c:v>
                </c:pt>
                <c:pt idx="101">
                  <c:v>17638.5</c:v>
                </c:pt>
                <c:pt idx="102">
                  <c:v>17658</c:v>
                </c:pt>
                <c:pt idx="103">
                  <c:v>17738.5</c:v>
                </c:pt>
                <c:pt idx="104">
                  <c:v>17738.5</c:v>
                </c:pt>
                <c:pt idx="105">
                  <c:v>17772.5</c:v>
                </c:pt>
                <c:pt idx="106">
                  <c:v>17772.5</c:v>
                </c:pt>
                <c:pt idx="107">
                  <c:v>17790</c:v>
                </c:pt>
                <c:pt idx="108">
                  <c:v>17814</c:v>
                </c:pt>
                <c:pt idx="109">
                  <c:v>17814</c:v>
                </c:pt>
                <c:pt idx="110">
                  <c:v>17819</c:v>
                </c:pt>
                <c:pt idx="111">
                  <c:v>17873</c:v>
                </c:pt>
                <c:pt idx="112">
                  <c:v>17880.5</c:v>
                </c:pt>
                <c:pt idx="113">
                  <c:v>17895</c:v>
                </c:pt>
                <c:pt idx="114">
                  <c:v>17914.5</c:v>
                </c:pt>
                <c:pt idx="115">
                  <c:v>18009.5</c:v>
                </c:pt>
                <c:pt idx="116">
                  <c:v>18628.5</c:v>
                </c:pt>
                <c:pt idx="117">
                  <c:v>18628.5</c:v>
                </c:pt>
                <c:pt idx="118">
                  <c:v>18628.5</c:v>
                </c:pt>
                <c:pt idx="119">
                  <c:v>18633.5</c:v>
                </c:pt>
                <c:pt idx="120">
                  <c:v>18633.5</c:v>
                </c:pt>
                <c:pt idx="121">
                  <c:v>18633.5</c:v>
                </c:pt>
                <c:pt idx="122">
                  <c:v>18640.5</c:v>
                </c:pt>
                <c:pt idx="123">
                  <c:v>18640.5</c:v>
                </c:pt>
                <c:pt idx="124">
                  <c:v>18643</c:v>
                </c:pt>
                <c:pt idx="125">
                  <c:v>18643</c:v>
                </c:pt>
                <c:pt idx="126">
                  <c:v>18680</c:v>
                </c:pt>
                <c:pt idx="127">
                  <c:v>18682</c:v>
                </c:pt>
                <c:pt idx="128">
                  <c:v>18682</c:v>
                </c:pt>
                <c:pt idx="129">
                  <c:v>18684.5</c:v>
                </c:pt>
                <c:pt idx="130">
                  <c:v>18684.5</c:v>
                </c:pt>
                <c:pt idx="131">
                  <c:v>18687</c:v>
                </c:pt>
                <c:pt idx="132">
                  <c:v>18687</c:v>
                </c:pt>
                <c:pt idx="133">
                  <c:v>18689.5</c:v>
                </c:pt>
                <c:pt idx="134">
                  <c:v>18689.5</c:v>
                </c:pt>
                <c:pt idx="135">
                  <c:v>18697</c:v>
                </c:pt>
                <c:pt idx="136">
                  <c:v>18729</c:v>
                </c:pt>
                <c:pt idx="137">
                  <c:v>18758</c:v>
                </c:pt>
                <c:pt idx="138">
                  <c:v>18758</c:v>
                </c:pt>
                <c:pt idx="139">
                  <c:v>18758</c:v>
                </c:pt>
                <c:pt idx="140">
                  <c:v>18758</c:v>
                </c:pt>
                <c:pt idx="141">
                  <c:v>18758</c:v>
                </c:pt>
                <c:pt idx="142">
                  <c:v>18763</c:v>
                </c:pt>
                <c:pt idx="143">
                  <c:v>18763</c:v>
                </c:pt>
                <c:pt idx="144">
                  <c:v>18780</c:v>
                </c:pt>
                <c:pt idx="145">
                  <c:v>19350</c:v>
                </c:pt>
                <c:pt idx="146">
                  <c:v>19350</c:v>
                </c:pt>
                <c:pt idx="147">
                  <c:v>19538</c:v>
                </c:pt>
                <c:pt idx="148">
                  <c:v>19538</c:v>
                </c:pt>
                <c:pt idx="149">
                  <c:v>19540.5</c:v>
                </c:pt>
                <c:pt idx="150">
                  <c:v>19540.5</c:v>
                </c:pt>
                <c:pt idx="151">
                  <c:v>19577</c:v>
                </c:pt>
                <c:pt idx="152">
                  <c:v>19577</c:v>
                </c:pt>
                <c:pt idx="153">
                  <c:v>19579.5</c:v>
                </c:pt>
                <c:pt idx="154">
                  <c:v>19579.5</c:v>
                </c:pt>
                <c:pt idx="155">
                  <c:v>19606.5</c:v>
                </c:pt>
                <c:pt idx="156">
                  <c:v>19623.5</c:v>
                </c:pt>
                <c:pt idx="157">
                  <c:v>19628.5</c:v>
                </c:pt>
                <c:pt idx="158">
                  <c:v>19628.5</c:v>
                </c:pt>
                <c:pt idx="159">
                  <c:v>19631</c:v>
                </c:pt>
                <c:pt idx="160">
                  <c:v>19638</c:v>
                </c:pt>
                <c:pt idx="161">
                  <c:v>19638</c:v>
                </c:pt>
                <c:pt idx="162">
                  <c:v>19687</c:v>
                </c:pt>
                <c:pt idx="163">
                  <c:v>19687</c:v>
                </c:pt>
                <c:pt idx="164">
                  <c:v>20367</c:v>
                </c:pt>
                <c:pt idx="165">
                  <c:v>20367</c:v>
                </c:pt>
                <c:pt idx="166">
                  <c:v>20433</c:v>
                </c:pt>
                <c:pt idx="167">
                  <c:v>20433</c:v>
                </c:pt>
                <c:pt idx="168">
                  <c:v>20491.5</c:v>
                </c:pt>
                <c:pt idx="169">
                  <c:v>20491.5</c:v>
                </c:pt>
                <c:pt idx="170">
                  <c:v>20491.5</c:v>
                </c:pt>
                <c:pt idx="171">
                  <c:v>20499</c:v>
                </c:pt>
                <c:pt idx="172">
                  <c:v>20506</c:v>
                </c:pt>
                <c:pt idx="173">
                  <c:v>20506</c:v>
                </c:pt>
                <c:pt idx="174">
                  <c:v>20506</c:v>
                </c:pt>
                <c:pt idx="175">
                  <c:v>21278.5</c:v>
                </c:pt>
                <c:pt idx="176">
                  <c:v>21278.5</c:v>
                </c:pt>
                <c:pt idx="177">
                  <c:v>21278.5</c:v>
                </c:pt>
                <c:pt idx="178">
                  <c:v>21279</c:v>
                </c:pt>
                <c:pt idx="179">
                  <c:v>21279</c:v>
                </c:pt>
                <c:pt idx="180">
                  <c:v>21279</c:v>
                </c:pt>
                <c:pt idx="181">
                  <c:v>21323</c:v>
                </c:pt>
                <c:pt idx="182">
                  <c:v>21323</c:v>
                </c:pt>
                <c:pt idx="183">
                  <c:v>21381.5</c:v>
                </c:pt>
                <c:pt idx="184">
                  <c:v>21425.5</c:v>
                </c:pt>
                <c:pt idx="185">
                  <c:v>21428</c:v>
                </c:pt>
                <c:pt idx="186">
                  <c:v>21431</c:v>
                </c:pt>
                <c:pt idx="187">
                  <c:v>22098</c:v>
                </c:pt>
                <c:pt idx="188">
                  <c:v>22168.5</c:v>
                </c:pt>
                <c:pt idx="189">
                  <c:v>22168.5</c:v>
                </c:pt>
                <c:pt idx="190">
                  <c:v>22168.5</c:v>
                </c:pt>
                <c:pt idx="191">
                  <c:v>22186</c:v>
                </c:pt>
                <c:pt idx="192">
                  <c:v>22186</c:v>
                </c:pt>
                <c:pt idx="193">
                  <c:v>22186</c:v>
                </c:pt>
                <c:pt idx="194">
                  <c:v>22220</c:v>
                </c:pt>
                <c:pt idx="195">
                  <c:v>22220</c:v>
                </c:pt>
                <c:pt idx="196">
                  <c:v>22220</c:v>
                </c:pt>
                <c:pt idx="197">
                  <c:v>22220</c:v>
                </c:pt>
                <c:pt idx="198">
                  <c:v>22222.5</c:v>
                </c:pt>
                <c:pt idx="199">
                  <c:v>22227.5</c:v>
                </c:pt>
                <c:pt idx="200">
                  <c:v>22237.5</c:v>
                </c:pt>
                <c:pt idx="201">
                  <c:v>22242</c:v>
                </c:pt>
                <c:pt idx="202">
                  <c:v>22247</c:v>
                </c:pt>
                <c:pt idx="203">
                  <c:v>22249.5</c:v>
                </c:pt>
                <c:pt idx="204">
                  <c:v>22252</c:v>
                </c:pt>
                <c:pt idx="205">
                  <c:v>22254.5</c:v>
                </c:pt>
                <c:pt idx="206">
                  <c:v>22269</c:v>
                </c:pt>
                <c:pt idx="207">
                  <c:v>22269</c:v>
                </c:pt>
                <c:pt idx="208">
                  <c:v>22274</c:v>
                </c:pt>
                <c:pt idx="209">
                  <c:v>22276.5</c:v>
                </c:pt>
                <c:pt idx="210">
                  <c:v>22283.5</c:v>
                </c:pt>
                <c:pt idx="211">
                  <c:v>22286</c:v>
                </c:pt>
                <c:pt idx="212">
                  <c:v>22288.5</c:v>
                </c:pt>
                <c:pt idx="213">
                  <c:v>22291</c:v>
                </c:pt>
                <c:pt idx="214">
                  <c:v>22296</c:v>
                </c:pt>
                <c:pt idx="215">
                  <c:v>22298.5</c:v>
                </c:pt>
                <c:pt idx="216">
                  <c:v>22301</c:v>
                </c:pt>
                <c:pt idx="217">
                  <c:v>22313</c:v>
                </c:pt>
                <c:pt idx="218">
                  <c:v>22318</c:v>
                </c:pt>
                <c:pt idx="219">
                  <c:v>22327.5</c:v>
                </c:pt>
                <c:pt idx="220">
                  <c:v>22330</c:v>
                </c:pt>
                <c:pt idx="221">
                  <c:v>22344.5</c:v>
                </c:pt>
                <c:pt idx="222">
                  <c:v>22352</c:v>
                </c:pt>
                <c:pt idx="223">
                  <c:v>22352</c:v>
                </c:pt>
                <c:pt idx="224">
                  <c:v>22354.5</c:v>
                </c:pt>
                <c:pt idx="225">
                  <c:v>22357</c:v>
                </c:pt>
                <c:pt idx="226">
                  <c:v>22362</c:v>
                </c:pt>
                <c:pt idx="227">
                  <c:v>22366.5</c:v>
                </c:pt>
                <c:pt idx="228">
                  <c:v>22366.5</c:v>
                </c:pt>
                <c:pt idx="229">
                  <c:v>22371.5</c:v>
                </c:pt>
                <c:pt idx="230">
                  <c:v>22374</c:v>
                </c:pt>
                <c:pt idx="231">
                  <c:v>22376.5</c:v>
                </c:pt>
                <c:pt idx="232">
                  <c:v>22388.5</c:v>
                </c:pt>
                <c:pt idx="233">
                  <c:v>22405.5</c:v>
                </c:pt>
                <c:pt idx="234">
                  <c:v>22432.5</c:v>
                </c:pt>
                <c:pt idx="235">
                  <c:v>22437.5</c:v>
                </c:pt>
                <c:pt idx="236">
                  <c:v>22471.5</c:v>
                </c:pt>
                <c:pt idx="237">
                  <c:v>22824.5</c:v>
                </c:pt>
                <c:pt idx="238">
                  <c:v>22939</c:v>
                </c:pt>
                <c:pt idx="239">
                  <c:v>22963.5</c:v>
                </c:pt>
                <c:pt idx="240">
                  <c:v>22968.5</c:v>
                </c:pt>
                <c:pt idx="241">
                  <c:v>22971</c:v>
                </c:pt>
                <c:pt idx="242">
                  <c:v>22995.5</c:v>
                </c:pt>
                <c:pt idx="243">
                  <c:v>23027</c:v>
                </c:pt>
                <c:pt idx="244">
                  <c:v>23041.5</c:v>
                </c:pt>
                <c:pt idx="245">
                  <c:v>23083.5</c:v>
                </c:pt>
                <c:pt idx="246">
                  <c:v>23098</c:v>
                </c:pt>
                <c:pt idx="247">
                  <c:v>23100.5</c:v>
                </c:pt>
                <c:pt idx="248">
                  <c:v>23103</c:v>
                </c:pt>
                <c:pt idx="249">
                  <c:v>23105</c:v>
                </c:pt>
                <c:pt idx="250">
                  <c:v>23105.5</c:v>
                </c:pt>
                <c:pt idx="251">
                  <c:v>23107.5</c:v>
                </c:pt>
                <c:pt idx="252">
                  <c:v>23110</c:v>
                </c:pt>
                <c:pt idx="253">
                  <c:v>23125</c:v>
                </c:pt>
                <c:pt idx="254">
                  <c:v>23127.5</c:v>
                </c:pt>
                <c:pt idx="255">
                  <c:v>23132</c:v>
                </c:pt>
                <c:pt idx="256">
                  <c:v>23139.5</c:v>
                </c:pt>
                <c:pt idx="257">
                  <c:v>23147</c:v>
                </c:pt>
                <c:pt idx="258">
                  <c:v>23154</c:v>
                </c:pt>
                <c:pt idx="259">
                  <c:v>23156.5</c:v>
                </c:pt>
                <c:pt idx="260">
                  <c:v>23159</c:v>
                </c:pt>
                <c:pt idx="261">
                  <c:v>23166.5</c:v>
                </c:pt>
                <c:pt idx="262">
                  <c:v>23169</c:v>
                </c:pt>
                <c:pt idx="263">
                  <c:v>23171</c:v>
                </c:pt>
                <c:pt idx="264">
                  <c:v>23171.5</c:v>
                </c:pt>
                <c:pt idx="265">
                  <c:v>23178.5</c:v>
                </c:pt>
                <c:pt idx="266">
                  <c:v>23178.5</c:v>
                </c:pt>
                <c:pt idx="267">
                  <c:v>23181</c:v>
                </c:pt>
                <c:pt idx="268">
                  <c:v>23181</c:v>
                </c:pt>
                <c:pt idx="269">
                  <c:v>23181</c:v>
                </c:pt>
                <c:pt idx="270">
                  <c:v>23181</c:v>
                </c:pt>
                <c:pt idx="271">
                  <c:v>23181</c:v>
                </c:pt>
                <c:pt idx="272">
                  <c:v>23188.5</c:v>
                </c:pt>
                <c:pt idx="273">
                  <c:v>23193</c:v>
                </c:pt>
                <c:pt idx="274">
                  <c:v>23195.5</c:v>
                </c:pt>
                <c:pt idx="275">
                  <c:v>23198</c:v>
                </c:pt>
                <c:pt idx="276">
                  <c:v>23205.5</c:v>
                </c:pt>
                <c:pt idx="277">
                  <c:v>23210.5</c:v>
                </c:pt>
                <c:pt idx="278">
                  <c:v>23213</c:v>
                </c:pt>
                <c:pt idx="279">
                  <c:v>23227.5</c:v>
                </c:pt>
                <c:pt idx="280">
                  <c:v>23242</c:v>
                </c:pt>
                <c:pt idx="281">
                  <c:v>23261.5</c:v>
                </c:pt>
                <c:pt idx="282">
                  <c:v>23298</c:v>
                </c:pt>
                <c:pt idx="283">
                  <c:v>23300.5</c:v>
                </c:pt>
                <c:pt idx="284">
                  <c:v>23327.5</c:v>
                </c:pt>
                <c:pt idx="285">
                  <c:v>23330</c:v>
                </c:pt>
                <c:pt idx="286">
                  <c:v>23342</c:v>
                </c:pt>
                <c:pt idx="287">
                  <c:v>23342</c:v>
                </c:pt>
                <c:pt idx="288">
                  <c:v>23359</c:v>
                </c:pt>
                <c:pt idx="289">
                  <c:v>23386</c:v>
                </c:pt>
                <c:pt idx="290">
                  <c:v>23386</c:v>
                </c:pt>
                <c:pt idx="291">
                  <c:v>23795</c:v>
                </c:pt>
                <c:pt idx="292">
                  <c:v>23797.5</c:v>
                </c:pt>
                <c:pt idx="293">
                  <c:v>23817</c:v>
                </c:pt>
                <c:pt idx="294">
                  <c:v>23822</c:v>
                </c:pt>
                <c:pt idx="295">
                  <c:v>23831.5</c:v>
                </c:pt>
                <c:pt idx="296">
                  <c:v>23836.5</c:v>
                </c:pt>
                <c:pt idx="297">
                  <c:v>23933</c:v>
                </c:pt>
                <c:pt idx="298">
                  <c:v>23946.5</c:v>
                </c:pt>
                <c:pt idx="299">
                  <c:v>23949</c:v>
                </c:pt>
                <c:pt idx="300">
                  <c:v>23951</c:v>
                </c:pt>
                <c:pt idx="301">
                  <c:v>23953.5</c:v>
                </c:pt>
                <c:pt idx="302">
                  <c:v>23956</c:v>
                </c:pt>
                <c:pt idx="303">
                  <c:v>23961</c:v>
                </c:pt>
                <c:pt idx="304">
                  <c:v>23963.5</c:v>
                </c:pt>
                <c:pt idx="305">
                  <c:v>24041.5</c:v>
                </c:pt>
                <c:pt idx="306">
                  <c:v>24041.5</c:v>
                </c:pt>
                <c:pt idx="307">
                  <c:v>24041.5</c:v>
                </c:pt>
                <c:pt idx="308">
                  <c:v>24041.5</c:v>
                </c:pt>
                <c:pt idx="309">
                  <c:v>24044</c:v>
                </c:pt>
                <c:pt idx="310">
                  <c:v>24044</c:v>
                </c:pt>
                <c:pt idx="311">
                  <c:v>24044</c:v>
                </c:pt>
                <c:pt idx="312">
                  <c:v>24044</c:v>
                </c:pt>
                <c:pt idx="313">
                  <c:v>24044</c:v>
                </c:pt>
                <c:pt idx="314">
                  <c:v>24049</c:v>
                </c:pt>
                <c:pt idx="315">
                  <c:v>24912</c:v>
                </c:pt>
                <c:pt idx="316">
                  <c:v>25709</c:v>
                </c:pt>
                <c:pt idx="317">
                  <c:v>25709</c:v>
                </c:pt>
                <c:pt idx="318">
                  <c:v>25763</c:v>
                </c:pt>
                <c:pt idx="319">
                  <c:v>25904.5</c:v>
                </c:pt>
                <c:pt idx="320">
                  <c:v>26753</c:v>
                </c:pt>
                <c:pt idx="321">
                  <c:v>27408.5</c:v>
                </c:pt>
                <c:pt idx="322">
                  <c:v>27621</c:v>
                </c:pt>
                <c:pt idx="323">
                  <c:v>27713.5</c:v>
                </c:pt>
                <c:pt idx="324">
                  <c:v>27723.5</c:v>
                </c:pt>
                <c:pt idx="325">
                  <c:v>28376.5</c:v>
                </c:pt>
                <c:pt idx="326">
                  <c:v>28467</c:v>
                </c:pt>
                <c:pt idx="327">
                  <c:v>28467</c:v>
                </c:pt>
                <c:pt idx="328">
                  <c:v>28467</c:v>
                </c:pt>
                <c:pt idx="329">
                  <c:v>28471</c:v>
                </c:pt>
                <c:pt idx="330">
                  <c:v>28594</c:v>
                </c:pt>
                <c:pt idx="331">
                  <c:v>28611</c:v>
                </c:pt>
                <c:pt idx="332">
                  <c:v>29313</c:v>
                </c:pt>
                <c:pt idx="333">
                  <c:v>29330</c:v>
                </c:pt>
                <c:pt idx="334">
                  <c:v>29354.5</c:v>
                </c:pt>
                <c:pt idx="335">
                  <c:v>29442.5</c:v>
                </c:pt>
                <c:pt idx="336">
                  <c:v>29442.5</c:v>
                </c:pt>
                <c:pt idx="337">
                  <c:v>29447.5</c:v>
                </c:pt>
                <c:pt idx="338">
                  <c:v>29487</c:v>
                </c:pt>
                <c:pt idx="339">
                  <c:v>30129.5</c:v>
                </c:pt>
                <c:pt idx="340">
                  <c:v>30232</c:v>
                </c:pt>
                <c:pt idx="341">
                  <c:v>30237</c:v>
                </c:pt>
                <c:pt idx="342">
                  <c:v>30239</c:v>
                </c:pt>
                <c:pt idx="343">
                  <c:v>30351</c:v>
                </c:pt>
                <c:pt idx="344">
                  <c:v>30915.5</c:v>
                </c:pt>
                <c:pt idx="345">
                  <c:v>31195.5</c:v>
                </c:pt>
                <c:pt idx="346">
                  <c:v>31234.5</c:v>
                </c:pt>
                <c:pt idx="347">
                  <c:v>31264</c:v>
                </c:pt>
                <c:pt idx="348">
                  <c:v>31738</c:v>
                </c:pt>
                <c:pt idx="349">
                  <c:v>31755</c:v>
                </c:pt>
                <c:pt idx="350">
                  <c:v>31782</c:v>
                </c:pt>
                <c:pt idx="351">
                  <c:v>31837</c:v>
                </c:pt>
                <c:pt idx="352">
                  <c:v>31906.5</c:v>
                </c:pt>
                <c:pt idx="353">
                  <c:v>31941.5</c:v>
                </c:pt>
                <c:pt idx="354">
                  <c:v>31961</c:v>
                </c:pt>
                <c:pt idx="355">
                  <c:v>31992.5</c:v>
                </c:pt>
                <c:pt idx="356">
                  <c:v>32005</c:v>
                </c:pt>
                <c:pt idx="357">
                  <c:v>32005.5</c:v>
                </c:pt>
                <c:pt idx="358">
                  <c:v>32008</c:v>
                </c:pt>
                <c:pt idx="359">
                  <c:v>32080.5</c:v>
                </c:pt>
                <c:pt idx="360">
                  <c:v>33021</c:v>
                </c:pt>
                <c:pt idx="361">
                  <c:v>33034</c:v>
                </c:pt>
                <c:pt idx="362">
                  <c:v>33092.5</c:v>
                </c:pt>
                <c:pt idx="363">
                  <c:v>33191</c:v>
                </c:pt>
                <c:pt idx="364">
                  <c:v>33705</c:v>
                </c:pt>
                <c:pt idx="365">
                  <c:v>33744</c:v>
                </c:pt>
                <c:pt idx="366">
                  <c:v>33775</c:v>
                </c:pt>
                <c:pt idx="367">
                  <c:v>33777.5</c:v>
                </c:pt>
                <c:pt idx="368">
                  <c:v>33789.5</c:v>
                </c:pt>
                <c:pt idx="369">
                  <c:v>33792</c:v>
                </c:pt>
                <c:pt idx="370">
                  <c:v>33836</c:v>
                </c:pt>
                <c:pt idx="371">
                  <c:v>33838.5</c:v>
                </c:pt>
                <c:pt idx="372">
                  <c:v>33863</c:v>
                </c:pt>
                <c:pt idx="373">
                  <c:v>33863</c:v>
                </c:pt>
                <c:pt idx="374">
                  <c:v>33865.5</c:v>
                </c:pt>
                <c:pt idx="375">
                  <c:v>33865.5</c:v>
                </c:pt>
                <c:pt idx="376">
                  <c:v>33865.5</c:v>
                </c:pt>
                <c:pt idx="377">
                  <c:v>33865.5</c:v>
                </c:pt>
                <c:pt idx="378">
                  <c:v>33865.5</c:v>
                </c:pt>
                <c:pt idx="379">
                  <c:v>33868</c:v>
                </c:pt>
                <c:pt idx="380">
                  <c:v>33868</c:v>
                </c:pt>
                <c:pt idx="381">
                  <c:v>33868</c:v>
                </c:pt>
                <c:pt idx="382">
                  <c:v>33868</c:v>
                </c:pt>
                <c:pt idx="383">
                  <c:v>33893</c:v>
                </c:pt>
                <c:pt idx="384">
                  <c:v>33904.5</c:v>
                </c:pt>
                <c:pt idx="385">
                  <c:v>33907</c:v>
                </c:pt>
                <c:pt idx="386">
                  <c:v>33925.5</c:v>
                </c:pt>
                <c:pt idx="387">
                  <c:v>34543</c:v>
                </c:pt>
                <c:pt idx="388">
                  <c:v>34601.5</c:v>
                </c:pt>
                <c:pt idx="389">
                  <c:v>34601.5</c:v>
                </c:pt>
                <c:pt idx="390">
                  <c:v>34601.5</c:v>
                </c:pt>
                <c:pt idx="391">
                  <c:v>34641.5</c:v>
                </c:pt>
                <c:pt idx="392">
                  <c:v>34651</c:v>
                </c:pt>
                <c:pt idx="393">
                  <c:v>34662.5</c:v>
                </c:pt>
                <c:pt idx="394">
                  <c:v>34670</c:v>
                </c:pt>
                <c:pt idx="395">
                  <c:v>34733.5</c:v>
                </c:pt>
                <c:pt idx="396">
                  <c:v>34736</c:v>
                </c:pt>
                <c:pt idx="397">
                  <c:v>34736</c:v>
                </c:pt>
                <c:pt idx="398">
                  <c:v>34762.5</c:v>
                </c:pt>
                <c:pt idx="399">
                  <c:v>34765</c:v>
                </c:pt>
                <c:pt idx="400">
                  <c:v>34800</c:v>
                </c:pt>
                <c:pt idx="401">
                  <c:v>34809</c:v>
                </c:pt>
                <c:pt idx="402">
                  <c:v>34811.5</c:v>
                </c:pt>
                <c:pt idx="403">
                  <c:v>35428</c:v>
                </c:pt>
                <c:pt idx="404">
                  <c:v>35536</c:v>
                </c:pt>
                <c:pt idx="405">
                  <c:v>35542.5</c:v>
                </c:pt>
                <c:pt idx="406">
                  <c:v>35562</c:v>
                </c:pt>
                <c:pt idx="407">
                  <c:v>35572</c:v>
                </c:pt>
                <c:pt idx="408">
                  <c:v>35574.5</c:v>
                </c:pt>
                <c:pt idx="409">
                  <c:v>35682</c:v>
                </c:pt>
                <c:pt idx="410">
                  <c:v>35682</c:v>
                </c:pt>
                <c:pt idx="411">
                  <c:v>35682</c:v>
                </c:pt>
                <c:pt idx="412">
                  <c:v>36321</c:v>
                </c:pt>
                <c:pt idx="413">
                  <c:v>36442.5</c:v>
                </c:pt>
                <c:pt idx="414">
                  <c:v>36507</c:v>
                </c:pt>
                <c:pt idx="415">
                  <c:v>36630.5</c:v>
                </c:pt>
                <c:pt idx="416">
                  <c:v>36630.5</c:v>
                </c:pt>
                <c:pt idx="417">
                  <c:v>36630.5</c:v>
                </c:pt>
                <c:pt idx="418">
                  <c:v>37417</c:v>
                </c:pt>
                <c:pt idx="419">
                  <c:v>38216</c:v>
                </c:pt>
                <c:pt idx="420">
                  <c:v>38438</c:v>
                </c:pt>
                <c:pt idx="421">
                  <c:v>39128</c:v>
                </c:pt>
                <c:pt idx="422">
                  <c:v>39198</c:v>
                </c:pt>
              </c:numCache>
            </c:numRef>
          </c:xVal>
          <c:yVal>
            <c:numRef>
              <c:f>'Active 2'!$P$21:$P$443</c:f>
              <c:numCache>
                <c:formatCode>General</c:formatCode>
                <c:ptCount val="423"/>
                <c:pt idx="0">
                  <c:v>4.6553818630592117E-2</c:v>
                </c:pt>
                <c:pt idx="1">
                  <c:v>-3.0264710878971923E-3</c:v>
                </c:pt>
                <c:pt idx="2">
                  <c:v>-4.9869982902545316E-3</c:v>
                </c:pt>
                <c:pt idx="3">
                  <c:v>-4.9919914103574645E-3</c:v>
                </c:pt>
                <c:pt idx="4">
                  <c:v>-7.883335641014266E-3</c:v>
                </c:pt>
                <c:pt idx="5">
                  <c:v>-1.0613017485513639E-2</c:v>
                </c:pt>
                <c:pt idx="6">
                  <c:v>-1.0955198347316933E-2</c:v>
                </c:pt>
                <c:pt idx="7">
                  <c:v>-9.6322607026173082E-3</c:v>
                </c:pt>
                <c:pt idx="8">
                  <c:v>-9.6113892820788339E-3</c:v>
                </c:pt>
                <c:pt idx="9">
                  <c:v>-9.6090073189889144E-3</c:v>
                </c:pt>
                <c:pt idx="10">
                  <c:v>-9.4487023593788182E-3</c:v>
                </c:pt>
                <c:pt idx="11">
                  <c:v>-9.3814670013324351E-3</c:v>
                </c:pt>
                <c:pt idx="12">
                  <c:v>-8.5890710453398918E-3</c:v>
                </c:pt>
                <c:pt idx="13">
                  <c:v>-8.520521085447064E-3</c:v>
                </c:pt>
                <c:pt idx="14">
                  <c:v>-1.6631709653997765E-3</c:v>
                </c:pt>
                <c:pt idx="15">
                  <c:v>-1.6020315926987298E-3</c:v>
                </c:pt>
                <c:pt idx="16">
                  <c:v>-1.5042948453421112E-3</c:v>
                </c:pt>
                <c:pt idx="17">
                  <c:v>-1.4728616476496759E-3</c:v>
                </c:pt>
                <c:pt idx="18">
                  <c:v>-1.4552363015428206E-3</c:v>
                </c:pt>
                <c:pt idx="19">
                  <c:v>7.8821240509127123E-4</c:v>
                </c:pt>
                <c:pt idx="20">
                  <c:v>7.9521421431550266E-4</c:v>
                </c:pt>
                <c:pt idx="21">
                  <c:v>8.7799293383354453E-4</c:v>
                </c:pt>
                <c:pt idx="22">
                  <c:v>3.4590267336461191E-3</c:v>
                </c:pt>
                <c:pt idx="23">
                  <c:v>6.4761725905717943E-3</c:v>
                </c:pt>
                <c:pt idx="24">
                  <c:v>6.4847010120098279E-3</c:v>
                </c:pt>
                <c:pt idx="25">
                  <c:v>9.4996213921525775E-3</c:v>
                </c:pt>
                <c:pt idx="26">
                  <c:v>9.7888211249539409E-3</c:v>
                </c:pt>
                <c:pt idx="27">
                  <c:v>9.8521210664951411E-3</c:v>
                </c:pt>
                <c:pt idx="28">
                  <c:v>9.9341816718385503E-3</c:v>
                </c:pt>
                <c:pt idx="29">
                  <c:v>1.2704889028988663E-2</c:v>
                </c:pt>
                <c:pt idx="30">
                  <c:v>1.7034837155844664E-2</c:v>
                </c:pt>
                <c:pt idx="31">
                  <c:v>2.0619380501481196E-2</c:v>
                </c:pt>
                <c:pt idx="32">
                  <c:v>2.3981434952907173E-2</c:v>
                </c:pt>
                <c:pt idx="33">
                  <c:v>2.4075640208504744E-2</c:v>
                </c:pt>
                <c:pt idx="34">
                  <c:v>2.5134984425222582E-2</c:v>
                </c:pt>
                <c:pt idx="35">
                  <c:v>2.9506703650749061E-2</c:v>
                </c:pt>
                <c:pt idx="36">
                  <c:v>2.9772101388491547E-2</c:v>
                </c:pt>
                <c:pt idx="37">
                  <c:v>2.9785133378475125E-2</c:v>
                </c:pt>
                <c:pt idx="38">
                  <c:v>2.9798167452286459E-2</c:v>
                </c:pt>
                <c:pt idx="39">
                  <c:v>3.4397292386011587E-2</c:v>
                </c:pt>
                <c:pt idx="40">
                  <c:v>3.4411044130101973E-2</c:v>
                </c:pt>
                <c:pt idx="41">
                  <c:v>3.7279823846675698E-2</c:v>
                </c:pt>
                <c:pt idx="42">
                  <c:v>3.8297644903633098E-2</c:v>
                </c:pt>
                <c:pt idx="43">
                  <c:v>3.8297644903633098E-2</c:v>
                </c:pt>
                <c:pt idx="44">
                  <c:v>3.8311975535074004E-2</c:v>
                </c:pt>
                <c:pt idx="45">
                  <c:v>3.8314841911421517E-2</c:v>
                </c:pt>
                <c:pt idx="46">
                  <c:v>3.8326308250342667E-2</c:v>
                </c:pt>
                <c:pt idx="47">
                  <c:v>3.8426695604400485E-2</c:v>
                </c:pt>
                <c:pt idx="48">
                  <c:v>3.8466879136140414E-2</c:v>
                </c:pt>
                <c:pt idx="49">
                  <c:v>3.8478363145920937E-2</c:v>
                </c:pt>
                <c:pt idx="50">
                  <c:v>3.8492720033591568E-2</c:v>
                </c:pt>
                <c:pt idx="51">
                  <c:v>3.8507079005089956E-2</c:v>
                </c:pt>
                <c:pt idx="52">
                  <c:v>3.8535803199569993E-2</c:v>
                </c:pt>
                <c:pt idx="53">
                  <c:v>3.8538676077460102E-2</c:v>
                </c:pt>
                <c:pt idx="54">
                  <c:v>3.859615113941546E-2</c:v>
                </c:pt>
                <c:pt idx="55">
                  <c:v>3.872271363689643E-2</c:v>
                </c:pt>
                <c:pt idx="56">
                  <c:v>3.8817741410133701E-2</c:v>
                </c:pt>
                <c:pt idx="57">
                  <c:v>3.8901325599848914E-2</c:v>
                </c:pt>
                <c:pt idx="58">
                  <c:v>3.8930163988089961E-2</c:v>
                </c:pt>
                <c:pt idx="59">
                  <c:v>3.9028276856235979E-2</c:v>
                </c:pt>
                <c:pt idx="60">
                  <c:v>3.9028276856235979E-2</c:v>
                </c:pt>
                <c:pt idx="61">
                  <c:v>3.9045600894164388E-2</c:v>
                </c:pt>
                <c:pt idx="62">
                  <c:v>3.9057151919845531E-2</c:v>
                </c:pt>
                <c:pt idx="63">
                  <c:v>3.9057151919845531E-2</c:v>
                </c:pt>
                <c:pt idx="64">
                  <c:v>3.9057151919845531E-2</c:v>
                </c:pt>
                <c:pt idx="65">
                  <c:v>3.9086035318766095E-2</c:v>
                </c:pt>
                <c:pt idx="66">
                  <c:v>3.9282663483874318E-2</c:v>
                </c:pt>
                <c:pt idx="67">
                  <c:v>3.9381122100721554E-2</c:v>
                </c:pt>
                <c:pt idx="68">
                  <c:v>3.9381122100721554E-2</c:v>
                </c:pt>
                <c:pt idx="69">
                  <c:v>3.9381122100721554E-2</c:v>
                </c:pt>
                <c:pt idx="70">
                  <c:v>3.9381122100721554E-2</c:v>
                </c:pt>
                <c:pt idx="71">
                  <c:v>3.9381122100721554E-2</c:v>
                </c:pt>
                <c:pt idx="72">
                  <c:v>3.9381122100721554E-2</c:v>
                </c:pt>
                <c:pt idx="73">
                  <c:v>3.9381122100721554E-2</c:v>
                </c:pt>
                <c:pt idx="74">
                  <c:v>3.9381122100721554E-2</c:v>
                </c:pt>
                <c:pt idx="75">
                  <c:v>4.4017407187561544E-2</c:v>
                </c:pt>
                <c:pt idx="76">
                  <c:v>4.4047688418140621E-2</c:v>
                </c:pt>
                <c:pt idx="77">
                  <c:v>4.4165864861295819E-2</c:v>
                </c:pt>
                <c:pt idx="78">
                  <c:v>4.4165864861295819E-2</c:v>
                </c:pt>
                <c:pt idx="79">
                  <c:v>4.4463380601217344E-2</c:v>
                </c:pt>
                <c:pt idx="80">
                  <c:v>4.4700750978944291E-2</c:v>
                </c:pt>
                <c:pt idx="81">
                  <c:v>4.4819626337928756E-2</c:v>
                </c:pt>
                <c:pt idx="82">
                  <c:v>4.496916226749692E-2</c:v>
                </c:pt>
                <c:pt idx="83">
                  <c:v>4.5073039503333773E-2</c:v>
                </c:pt>
                <c:pt idx="84">
                  <c:v>4.9227917313613041E-2</c:v>
                </c:pt>
                <c:pt idx="85">
                  <c:v>4.92437578866457E-2</c:v>
                </c:pt>
                <c:pt idx="86">
                  <c:v>4.927227616935044E-2</c:v>
                </c:pt>
                <c:pt idx="87">
                  <c:v>4.9275445284194308E-2</c:v>
                </c:pt>
                <c:pt idx="88">
                  <c:v>4.9338845085224563E-2</c:v>
                </c:pt>
                <c:pt idx="89">
                  <c:v>4.9850427980010728E-2</c:v>
                </c:pt>
                <c:pt idx="90">
                  <c:v>4.9850427980010728E-2</c:v>
                </c:pt>
                <c:pt idx="91">
                  <c:v>4.9850427980010728E-2</c:v>
                </c:pt>
                <c:pt idx="92">
                  <c:v>4.9930060113691707E-2</c:v>
                </c:pt>
                <c:pt idx="93">
                  <c:v>4.9945992791911177E-2</c:v>
                </c:pt>
                <c:pt idx="94">
                  <c:v>4.9990615376889341E-2</c:v>
                </c:pt>
                <c:pt idx="95">
                  <c:v>4.9990615376889341E-2</c:v>
                </c:pt>
                <c:pt idx="96">
                  <c:v>4.9990615376889341E-2</c:v>
                </c:pt>
                <c:pt idx="97">
                  <c:v>4.9990615376889341E-2</c:v>
                </c:pt>
                <c:pt idx="98">
                  <c:v>4.9990615376889341E-2</c:v>
                </c:pt>
                <c:pt idx="99">
                  <c:v>5.0864021183733191E-2</c:v>
                </c:pt>
                <c:pt idx="100">
                  <c:v>5.4499031167501294E-2</c:v>
                </c:pt>
                <c:pt idx="101">
                  <c:v>6.0646338200610453E-2</c:v>
                </c:pt>
                <c:pt idx="102">
                  <c:v>6.0781158592815715E-2</c:v>
                </c:pt>
                <c:pt idx="103">
                  <c:v>6.1339066812378759E-2</c:v>
                </c:pt>
                <c:pt idx="104">
                  <c:v>6.1339066812378759E-2</c:v>
                </c:pt>
                <c:pt idx="105">
                  <c:v>6.1575354053920367E-2</c:v>
                </c:pt>
                <c:pt idx="106">
                  <c:v>6.1575354053920367E-2</c:v>
                </c:pt>
                <c:pt idx="107">
                  <c:v>6.1697122731047965E-2</c:v>
                </c:pt>
                <c:pt idx="108">
                  <c:v>6.1864285813361383E-2</c:v>
                </c:pt>
                <c:pt idx="109">
                  <c:v>6.1864285813361383E-2</c:v>
                </c:pt>
                <c:pt idx="110">
                  <c:v>6.189913562791198E-2</c:v>
                </c:pt>
                <c:pt idx="111">
                  <c:v>6.2276044751076773E-2</c:v>
                </c:pt>
                <c:pt idx="112">
                  <c:v>6.2328470133649408E-2</c:v>
                </c:pt>
                <c:pt idx="113">
                  <c:v>6.2429879052574147E-2</c:v>
                </c:pt>
                <c:pt idx="114">
                  <c:v>6.256636709045571E-2</c:v>
                </c:pt>
                <c:pt idx="115">
                  <c:v>6.3233122160381447E-2</c:v>
                </c:pt>
                <c:pt idx="116">
                  <c:v>6.7651236307958024E-2</c:v>
                </c:pt>
                <c:pt idx="117">
                  <c:v>6.7651236307958024E-2</c:v>
                </c:pt>
                <c:pt idx="118">
                  <c:v>6.7651236307958024E-2</c:v>
                </c:pt>
                <c:pt idx="119">
                  <c:v>6.7687443944674214E-2</c:v>
                </c:pt>
                <c:pt idx="120">
                  <c:v>6.7687443944674214E-2</c:v>
                </c:pt>
                <c:pt idx="121">
                  <c:v>6.7687443944674214E-2</c:v>
                </c:pt>
                <c:pt idx="122">
                  <c:v>6.7738148639399393E-2</c:v>
                </c:pt>
                <c:pt idx="123">
                  <c:v>6.7738148639399393E-2</c:v>
                </c:pt>
                <c:pt idx="124">
                  <c:v>6.7756261418216848E-2</c:v>
                </c:pt>
                <c:pt idx="125">
                  <c:v>6.7756261418216848E-2</c:v>
                </c:pt>
                <c:pt idx="126">
                  <c:v>6.8024574185856182E-2</c:v>
                </c:pt>
                <c:pt idx="127">
                  <c:v>6.8039090581786754E-2</c:v>
                </c:pt>
                <c:pt idx="128">
                  <c:v>6.8039090581786754E-2</c:v>
                </c:pt>
                <c:pt idx="129">
                  <c:v>6.8057237952144939E-2</c:v>
                </c:pt>
                <c:pt idx="130">
                  <c:v>6.8057237952144939E-2</c:v>
                </c:pt>
                <c:pt idx="131">
                  <c:v>6.8075387406330873E-2</c:v>
                </c:pt>
                <c:pt idx="132">
                  <c:v>6.8075387406330873E-2</c:v>
                </c:pt>
                <c:pt idx="133">
                  <c:v>6.8093538944344584E-2</c:v>
                </c:pt>
                <c:pt idx="134">
                  <c:v>6.8093538944344584E-2</c:v>
                </c:pt>
                <c:pt idx="135">
                  <c:v>6.8148006061352212E-2</c:v>
                </c:pt>
                <c:pt idx="136">
                  <c:v>6.838060981058075E-2</c:v>
                </c:pt>
                <c:pt idx="137">
                  <c:v>6.8591701861623083E-2</c:v>
                </c:pt>
                <c:pt idx="138">
                  <c:v>6.8591701861623083E-2</c:v>
                </c:pt>
                <c:pt idx="139">
                  <c:v>6.8591701861623083E-2</c:v>
                </c:pt>
                <c:pt idx="140">
                  <c:v>6.8591701861623083E-2</c:v>
                </c:pt>
                <c:pt idx="141">
                  <c:v>6.8591701861623083E-2</c:v>
                </c:pt>
                <c:pt idx="142">
                  <c:v>6.862812538289477E-2</c:v>
                </c:pt>
                <c:pt idx="143">
                  <c:v>6.862812538289477E-2</c:v>
                </c:pt>
                <c:pt idx="144">
                  <c:v>6.8752027703344903E-2</c:v>
                </c:pt>
                <c:pt idx="145">
                  <c:v>7.2962177858621718E-2</c:v>
                </c:pt>
                <c:pt idx="146">
                  <c:v>7.2962177858621718E-2</c:v>
                </c:pt>
                <c:pt idx="147">
                  <c:v>7.4374545090268279E-2</c:v>
                </c:pt>
                <c:pt idx="148">
                  <c:v>7.4374545090268279E-2</c:v>
                </c:pt>
                <c:pt idx="149">
                  <c:v>7.4393405963250017E-2</c:v>
                </c:pt>
                <c:pt idx="150">
                  <c:v>7.4393405963250017E-2</c:v>
                </c:pt>
                <c:pt idx="151">
                  <c:v>7.4669012015088049E-2</c:v>
                </c:pt>
                <c:pt idx="152">
                  <c:v>7.4669012015088049E-2</c:v>
                </c:pt>
                <c:pt idx="153">
                  <c:v>7.4687905395782767E-2</c:v>
                </c:pt>
                <c:pt idx="154">
                  <c:v>7.4687905395782767E-2</c:v>
                </c:pt>
                <c:pt idx="155">
                  <c:v>7.4892086688790271E-2</c:v>
                </c:pt>
                <c:pt idx="156">
                  <c:v>7.502076997693681E-2</c:v>
                </c:pt>
                <c:pt idx="157">
                  <c:v>7.5058636340546492E-2</c:v>
                </c:pt>
                <c:pt idx="158">
                  <c:v>7.5058636340546492E-2</c:v>
                </c:pt>
                <c:pt idx="159">
                  <c:v>7.5077572648092977E-2</c:v>
                </c:pt>
                <c:pt idx="160">
                  <c:v>7.5130605395186789E-2</c:v>
                </c:pt>
                <c:pt idx="161">
                  <c:v>7.5130605395186789E-2</c:v>
                </c:pt>
                <c:pt idx="162">
                  <c:v>7.5502292066712384E-2</c:v>
                </c:pt>
                <c:pt idx="163">
                  <c:v>7.5502292066712384E-2</c:v>
                </c:pt>
                <c:pt idx="164">
                  <c:v>8.0743032422017635E-2</c:v>
                </c:pt>
                <c:pt idx="165">
                  <c:v>8.0743032422017635E-2</c:v>
                </c:pt>
                <c:pt idx="166">
                  <c:v>8.1259900462796922E-2</c:v>
                </c:pt>
                <c:pt idx="167">
                  <c:v>8.1259900462796922E-2</c:v>
                </c:pt>
                <c:pt idx="168">
                  <c:v>8.1719247662022307E-2</c:v>
                </c:pt>
                <c:pt idx="169">
                  <c:v>8.1719247662022307E-2</c:v>
                </c:pt>
                <c:pt idx="170">
                  <c:v>8.1719247662022307E-2</c:v>
                </c:pt>
                <c:pt idx="171">
                  <c:v>8.1778220848168784E-2</c:v>
                </c:pt>
                <c:pt idx="172">
                  <c:v>8.1833279409253543E-2</c:v>
                </c:pt>
                <c:pt idx="173">
                  <c:v>8.1833279409253543E-2</c:v>
                </c:pt>
                <c:pt idx="174">
                  <c:v>8.1833279409253543E-2</c:v>
                </c:pt>
                <c:pt idx="175">
                  <c:v>8.8009769343249458E-2</c:v>
                </c:pt>
                <c:pt idx="176">
                  <c:v>8.8009769343249458E-2</c:v>
                </c:pt>
                <c:pt idx="177">
                  <c:v>8.8009769343249458E-2</c:v>
                </c:pt>
                <c:pt idx="178">
                  <c:v>8.8013831503316278E-2</c:v>
                </c:pt>
                <c:pt idx="179">
                  <c:v>8.8013831503316278E-2</c:v>
                </c:pt>
                <c:pt idx="180">
                  <c:v>8.8013831503316278E-2</c:v>
                </c:pt>
                <c:pt idx="181">
                  <c:v>8.8371627999976429E-2</c:v>
                </c:pt>
                <c:pt idx="182">
                  <c:v>8.8371627999976429E-2</c:v>
                </c:pt>
                <c:pt idx="183">
                  <c:v>8.8848334317937608E-2</c:v>
                </c:pt>
                <c:pt idx="184">
                  <c:v>8.9207634504706257E-2</c:v>
                </c:pt>
                <c:pt idx="185">
                  <c:v>8.9228068667643518E-2</c:v>
                </c:pt>
                <c:pt idx="186">
                  <c:v>8.9252592413820858E-2</c:v>
                </c:pt>
                <c:pt idx="187">
                  <c:v>9.4779537990108575E-2</c:v>
                </c:pt>
                <c:pt idx="188">
                  <c:v>9.5372388075148945E-2</c:v>
                </c:pt>
                <c:pt idx="189">
                  <c:v>9.5372388075148945E-2</c:v>
                </c:pt>
                <c:pt idx="190">
                  <c:v>9.5372388075148945E-2</c:v>
                </c:pt>
                <c:pt idx="191">
                  <c:v>9.5519806171355498E-2</c:v>
                </c:pt>
                <c:pt idx="192">
                  <c:v>9.5519806171355498E-2</c:v>
                </c:pt>
                <c:pt idx="193">
                  <c:v>9.5519806171355498E-2</c:v>
                </c:pt>
                <c:pt idx="194">
                  <c:v>9.5806510375148785E-2</c:v>
                </c:pt>
                <c:pt idx="195">
                  <c:v>9.5806510375148785E-2</c:v>
                </c:pt>
                <c:pt idx="196">
                  <c:v>9.5806510375148785E-2</c:v>
                </c:pt>
                <c:pt idx="197">
                  <c:v>9.5806510375148785E-2</c:v>
                </c:pt>
                <c:pt idx="198">
                  <c:v>9.5827606778546792E-2</c:v>
                </c:pt>
                <c:pt idx="199">
                  <c:v>9.5869805836826069E-2</c:v>
                </c:pt>
                <c:pt idx="200">
                  <c:v>9.5954228959317697E-2</c:v>
                </c:pt>
                <c:pt idx="201">
                  <c:v>9.5992230242019805E-2</c:v>
                </c:pt>
                <c:pt idx="202">
                  <c:v>9.6034461808012089E-2</c:v>
                </c:pt>
                <c:pt idx="203">
                  <c:v>9.6055580716749842E-2</c:v>
                </c:pt>
                <c:pt idx="204">
                  <c:v>9.6076701709315371E-2</c:v>
                </c:pt>
                <c:pt idx="205">
                  <c:v>9.6097824785708635E-2</c:v>
                </c:pt>
                <c:pt idx="206">
                  <c:v>9.6220379721873001E-2</c:v>
                </c:pt>
                <c:pt idx="207">
                  <c:v>9.6220379721873001E-2</c:v>
                </c:pt>
                <c:pt idx="208">
                  <c:v>9.6262656298544788E-2</c:v>
                </c:pt>
                <c:pt idx="209">
                  <c:v>9.6283797712622327E-2</c:v>
                </c:pt>
                <c:pt idx="210">
                  <c:v>9.6343004758003045E-2</c:v>
                </c:pt>
                <c:pt idx="211">
                  <c:v>9.6364154090626056E-2</c:v>
                </c:pt>
                <c:pt idx="212">
                  <c:v>9.6385305507076816E-2</c:v>
                </c:pt>
                <c:pt idx="213">
                  <c:v>9.6406459007355311E-2</c:v>
                </c:pt>
                <c:pt idx="214">
                  <c:v>9.6448772259395604E-2</c:v>
                </c:pt>
                <c:pt idx="215">
                  <c:v>9.6469932011157389E-2</c:v>
                </c:pt>
                <c:pt idx="216">
                  <c:v>9.6491093846746923E-2</c:v>
                </c:pt>
                <c:pt idx="217">
                  <c:v>9.6592699664459047E-2</c:v>
                </c:pt>
                <c:pt idx="218">
                  <c:v>9.6635049591867833E-2</c:v>
                </c:pt>
                <c:pt idx="219">
                  <c:v>9.6715537417726385E-2</c:v>
                </c:pt>
                <c:pt idx="220">
                  <c:v>9.6736723425717888E-2</c:v>
                </c:pt>
                <c:pt idx="221">
                  <c:v>9.6859643365151932E-2</c:v>
                </c:pt>
                <c:pt idx="222">
                  <c:v>9.6923250150695917E-2</c:v>
                </c:pt>
                <c:pt idx="223">
                  <c:v>9.6923250150695917E-2</c:v>
                </c:pt>
                <c:pt idx="224">
                  <c:v>9.6944456580199415E-2</c:v>
                </c:pt>
                <c:pt idx="225">
                  <c:v>9.6965665093530676E-2</c:v>
                </c:pt>
                <c:pt idx="226">
                  <c:v>9.700808837167646E-2</c:v>
                </c:pt>
                <c:pt idx="227">
                  <c:v>9.7046276448698593E-2</c:v>
                </c:pt>
                <c:pt idx="228">
                  <c:v>9.7046276448698593E-2</c:v>
                </c:pt>
                <c:pt idx="229">
                  <c:v>9.7088715563935321E-2</c:v>
                </c:pt>
                <c:pt idx="230">
                  <c:v>9.710993824729533E-2</c:v>
                </c:pt>
                <c:pt idx="231">
                  <c:v>9.7131163014483088E-2</c:v>
                </c:pt>
                <c:pt idx="232">
                  <c:v>9.7233070903866667E-2</c:v>
                </c:pt>
                <c:pt idx="233">
                  <c:v>9.737752259999341E-2</c:v>
                </c:pt>
                <c:pt idx="234">
                  <c:v>9.7607143929066997E-2</c:v>
                </c:pt>
                <c:pt idx="235">
                  <c:v>9.7649693070409216E-2</c:v>
                </c:pt>
                <c:pt idx="236">
                  <c:v>9.7939248283984703E-2</c:v>
                </c:pt>
                <c:pt idx="237">
                  <c:v>0.10096828661076548</c:v>
                </c:pt>
                <c:pt idx="238">
                  <c:v>0.10195971695241569</c:v>
                </c:pt>
                <c:pt idx="239">
                  <c:v>0.10217242478722177</c:v>
                </c:pt>
                <c:pt idx="240">
                  <c:v>0.1022158591385946</c:v>
                </c:pt>
                <c:pt idx="241">
                  <c:v>0.10223757944002265</c:v>
                </c:pt>
                <c:pt idx="242">
                  <c:v>0.10245054867018238</c:v>
                </c:pt>
                <c:pt idx="243">
                  <c:v>0.10272466032158922</c:v>
                </c:pt>
                <c:pt idx="244">
                  <c:v>0.10285094989385726</c:v>
                </c:pt>
                <c:pt idx="245">
                  <c:v>0.1032171497660121</c:v>
                </c:pt>
                <c:pt idx="246">
                  <c:v>0.10334371248642238</c:v>
                </c:pt>
                <c:pt idx="247">
                  <c:v>0.10336554073012817</c:v>
                </c:pt>
                <c:pt idx="248">
                  <c:v>0.10338737105766171</c:v>
                </c:pt>
                <c:pt idx="249">
                  <c:v>0.10340483682004455</c:v>
                </c:pt>
                <c:pt idx="250">
                  <c:v>0.10340920346902302</c:v>
                </c:pt>
                <c:pt idx="251">
                  <c:v>0.10342667089846805</c:v>
                </c:pt>
                <c:pt idx="252">
                  <c:v>0.10344850706071933</c:v>
                </c:pt>
                <c:pt idx="253">
                  <c:v>0.10357956779460979</c:v>
                </c:pt>
                <c:pt idx="254">
                  <c:v>0.10360141854365536</c:v>
                </c:pt>
                <c:pt idx="255">
                  <c:v>0.1036407551431833</c:v>
                </c:pt>
                <c:pt idx="256">
                  <c:v>0.10370633114595638</c:v>
                </c:pt>
                <c:pt idx="257">
                  <c:v>0.10377192590317927</c:v>
                </c:pt>
                <c:pt idx="258">
                  <c:v>0.10383316459726867</c:v>
                </c:pt>
                <c:pt idx="259">
                  <c:v>0.10385503951871619</c:v>
                </c:pt>
                <c:pt idx="260">
                  <c:v>0.10387691652399147</c:v>
                </c:pt>
                <c:pt idx="261">
                  <c:v>0.10394256004278385</c:v>
                </c:pt>
                <c:pt idx="262">
                  <c:v>0.10396444538337014</c:v>
                </c:pt>
                <c:pt idx="263">
                  <c:v>0.10398195515619517</c:v>
                </c:pt>
                <c:pt idx="264">
                  <c:v>0.1039863328077842</c:v>
                </c:pt>
                <c:pt idx="265">
                  <c:v>0.10404762868210722</c:v>
                </c:pt>
                <c:pt idx="266">
                  <c:v>0.10404762868210722</c:v>
                </c:pt>
                <c:pt idx="267">
                  <c:v>0.10406952402506675</c:v>
                </c:pt>
                <c:pt idx="268">
                  <c:v>0.10406952402506675</c:v>
                </c:pt>
                <c:pt idx="269">
                  <c:v>0.10406952402506675</c:v>
                </c:pt>
                <c:pt idx="270">
                  <c:v>0.10406952402506675</c:v>
                </c:pt>
                <c:pt idx="271">
                  <c:v>0.10406952402506675</c:v>
                </c:pt>
                <c:pt idx="272">
                  <c:v>0.10413522255691185</c:v>
                </c:pt>
                <c:pt idx="273">
                  <c:v>0.10417465067815485</c:v>
                </c:pt>
                <c:pt idx="274">
                  <c:v>0.10419655810731535</c:v>
                </c:pt>
                <c:pt idx="275">
                  <c:v>0.10421846762030361</c:v>
                </c:pt>
                <c:pt idx="276">
                  <c:v>0.10428420866223495</c:v>
                </c:pt>
                <c:pt idx="277">
                  <c:v>0.10432804644266128</c:v>
                </c:pt>
                <c:pt idx="278">
                  <c:v>0.10434996845861608</c:v>
                </c:pt>
                <c:pt idx="279">
                  <c:v>0.10447715724423727</c:v>
                </c:pt>
                <c:pt idx="280">
                  <c:v>0.10460441612982416</c:v>
                </c:pt>
                <c:pt idx="281">
                  <c:v>0.10477566791597549</c:v>
                </c:pt>
                <c:pt idx="282">
                  <c:v>0.10509655687859391</c:v>
                </c:pt>
                <c:pt idx="283">
                  <c:v>0.10511855182852017</c:v>
                </c:pt>
                <c:pt idx="284">
                  <c:v>0.10535623006922824</c:v>
                </c:pt>
                <c:pt idx="285">
                  <c:v>0.10537824960832201</c:v>
                </c:pt>
                <c:pt idx="286">
                  <c:v>0.10548397240285445</c:v>
                </c:pt>
                <c:pt idx="287">
                  <c:v>0.10548397240285445</c:v>
                </c:pt>
                <c:pt idx="288">
                  <c:v>0.10563382854794208</c:v>
                </c:pt>
                <c:pt idx="289">
                  <c:v>0.10587203341360057</c:v>
                </c:pt>
                <c:pt idx="290">
                  <c:v>0.10587203341360057</c:v>
                </c:pt>
                <c:pt idx="291">
                  <c:v>0.10951012372826123</c:v>
                </c:pt>
                <c:pt idx="292">
                  <c:v>0.10953253294314529</c:v>
                </c:pt>
                <c:pt idx="293">
                  <c:v>0.10970739633620966</c:v>
                </c:pt>
                <c:pt idx="294">
                  <c:v>0.10975225352517406</c:v>
                </c:pt>
                <c:pt idx="295">
                  <c:v>0.10983750514798829</c:v>
                </c:pt>
                <c:pt idx="296">
                  <c:v>0.10988238650935467</c:v>
                </c:pt>
                <c:pt idx="297">
                  <c:v>0.11075022962947842</c:v>
                </c:pt>
                <c:pt idx="298">
                  <c:v>0.11087188529310359</c:v>
                </c:pt>
                <c:pt idx="299">
                  <c:v>0.11089442078794964</c:v>
                </c:pt>
                <c:pt idx="300">
                  <c:v>0.11091245068418248</c:v>
                </c:pt>
                <c:pt idx="301">
                  <c:v>0.11093498992991851</c:v>
                </c:pt>
                <c:pt idx="302">
                  <c:v>0.11095753125948229</c:v>
                </c:pt>
                <c:pt idx="303">
                  <c:v>0.11100262017009314</c:v>
                </c:pt>
                <c:pt idx="304">
                  <c:v>0.11102516775114019</c:v>
                </c:pt>
                <c:pt idx="305">
                  <c:v>0.11172969902816643</c:v>
                </c:pt>
                <c:pt idx="306">
                  <c:v>0.11172969902816643</c:v>
                </c:pt>
                <c:pt idx="307">
                  <c:v>0.11172969902816643</c:v>
                </c:pt>
                <c:pt idx="308">
                  <c:v>0.11172969902816643</c:v>
                </c:pt>
                <c:pt idx="309">
                  <c:v>0.11175231370846721</c:v>
                </c:pt>
                <c:pt idx="310">
                  <c:v>0.11175231370846721</c:v>
                </c:pt>
                <c:pt idx="311">
                  <c:v>0.11175231370846721</c:v>
                </c:pt>
                <c:pt idx="312">
                  <c:v>0.11175231370846721</c:v>
                </c:pt>
                <c:pt idx="313">
                  <c:v>0.11175231370846721</c:v>
                </c:pt>
                <c:pt idx="314">
                  <c:v>0.11179754932055203</c:v>
                </c:pt>
                <c:pt idx="315">
                  <c:v>0.11973009292883655</c:v>
                </c:pt>
                <c:pt idx="316">
                  <c:v>0.12727653185542803</c:v>
                </c:pt>
                <c:pt idx="317">
                  <c:v>0.12727653185542803</c:v>
                </c:pt>
                <c:pt idx="318">
                  <c:v>0.12779549468316545</c:v>
                </c:pt>
                <c:pt idx="319">
                  <c:v>0.12915998113614524</c:v>
                </c:pt>
                <c:pt idx="320">
                  <c:v>0.13748211407289695</c:v>
                </c:pt>
                <c:pt idx="321">
                  <c:v>0.14407564378329582</c:v>
                </c:pt>
                <c:pt idx="322">
                  <c:v>0.14624388330776331</c:v>
                </c:pt>
                <c:pt idx="323">
                  <c:v>0.14719240841765843</c:v>
                </c:pt>
                <c:pt idx="324">
                  <c:v>0.14729512254665816</c:v>
                </c:pt>
                <c:pt idx="325">
                  <c:v>0.15407452879471922</c:v>
                </c:pt>
                <c:pt idx="326">
                  <c:v>0.15502531140523265</c:v>
                </c:pt>
                <c:pt idx="327">
                  <c:v>0.15502531140523265</c:v>
                </c:pt>
                <c:pt idx="328">
                  <c:v>0.15502531140523265</c:v>
                </c:pt>
                <c:pt idx="329">
                  <c:v>0.15506739796098018</c:v>
                </c:pt>
                <c:pt idx="330">
                  <c:v>0.15636416366808564</c:v>
                </c:pt>
                <c:pt idx="331">
                  <c:v>0.15654378820954717</c:v>
                </c:pt>
                <c:pt idx="332">
                  <c:v>0.16404536812125789</c:v>
                </c:pt>
                <c:pt idx="333">
                  <c:v>0.16422906796298462</c:v>
                </c:pt>
                <c:pt idx="334">
                  <c:v>0.16449398135108162</c:v>
                </c:pt>
                <c:pt idx="335">
                  <c:v>0.16544715738154311</c:v>
                </c:pt>
                <c:pt idx="336">
                  <c:v>0.16544715738154311</c:v>
                </c:pt>
                <c:pt idx="337">
                  <c:v>0.16550139262893915</c:v>
                </c:pt>
                <c:pt idx="338">
                  <c:v>0.16593014411122659</c:v>
                </c:pt>
                <c:pt idx="339">
                  <c:v>0.1729771879060481</c:v>
                </c:pt>
                <c:pt idx="340">
                  <c:v>0.1741141545685144</c:v>
                </c:pt>
                <c:pt idx="341">
                  <c:v>0.1741697059615209</c:v>
                </c:pt>
                <c:pt idx="342">
                  <c:v>0.17419192885261059</c:v>
                </c:pt>
                <c:pt idx="343">
                  <c:v>0.17543853925865541</c:v>
                </c:pt>
                <c:pt idx="344">
                  <c:v>0.18178534079409053</c:v>
                </c:pt>
                <c:pt idx="345">
                  <c:v>0.18497286365436921</c:v>
                </c:pt>
                <c:pt idx="346">
                  <c:v>0.18541891404485383</c:v>
                </c:pt>
                <c:pt idx="347">
                  <c:v>0.1857566480066872</c:v>
                </c:pt>
                <c:pt idx="348">
                  <c:v>0.19122307455363935</c:v>
                </c:pt>
                <c:pt idx="349">
                  <c:v>0.19142051932324247</c:v>
                </c:pt>
                <c:pt idx="350">
                  <c:v>0.19173430612195494</c:v>
                </c:pt>
                <c:pt idx="351">
                  <c:v>0.19237425329771979</c:v>
                </c:pt>
                <c:pt idx="352">
                  <c:v>0.19318435628707167</c:v>
                </c:pt>
                <c:pt idx="353">
                  <c:v>0.19359293154927895</c:v>
                </c:pt>
                <c:pt idx="354">
                  <c:v>0.19382074350525882</c:v>
                </c:pt>
                <c:pt idx="355">
                  <c:v>0.19418901524769253</c:v>
                </c:pt>
                <c:pt idx="356">
                  <c:v>0.1943352465164446</c:v>
                </c:pt>
                <c:pt idx="357">
                  <c:v>0.1943410968507851</c:v>
                </c:pt>
                <c:pt idx="358">
                  <c:v>0.19437034977278433</c:v>
                </c:pt>
                <c:pt idx="359">
                  <c:v>0.19521959097583583</c:v>
                </c:pt>
                <c:pt idx="360">
                  <c:v>0.20639512470591342</c:v>
                </c:pt>
                <c:pt idx="361">
                  <c:v>0.20655166420004714</c:v>
                </c:pt>
                <c:pt idx="362">
                  <c:v>0.20725678921409257</c:v>
                </c:pt>
                <c:pt idx="363">
                  <c:v>0.20844662901822464</c:v>
                </c:pt>
                <c:pt idx="364">
                  <c:v>0.21470802255102175</c:v>
                </c:pt>
                <c:pt idx="365">
                  <c:v>0.21518670418380412</c:v>
                </c:pt>
                <c:pt idx="366">
                  <c:v>0.2155675564649244</c:v>
                </c:pt>
                <c:pt idx="367">
                  <c:v>0.21559828432020905</c:v>
                </c:pt>
                <c:pt idx="368">
                  <c:v>0.21574580703245794</c:v>
                </c:pt>
                <c:pt idx="369">
                  <c:v>0.21577654697394363</c:v>
                </c:pt>
                <c:pt idx="370">
                  <c:v>0.2163179110250186</c:v>
                </c:pt>
                <c:pt idx="371">
                  <c:v>0.21634868972570051</c:v>
                </c:pt>
                <c:pt idx="372">
                  <c:v>0.21665043126854827</c:v>
                </c:pt>
                <c:pt idx="373">
                  <c:v>0.21665043126854827</c:v>
                </c:pt>
                <c:pt idx="374">
                  <c:v>0.21668123247456997</c:v>
                </c:pt>
                <c:pt idx="375">
                  <c:v>0.21668123247456997</c:v>
                </c:pt>
                <c:pt idx="376">
                  <c:v>0.21668123247456997</c:v>
                </c:pt>
                <c:pt idx="377">
                  <c:v>0.21668123247456997</c:v>
                </c:pt>
                <c:pt idx="378">
                  <c:v>0.21668123247456997</c:v>
                </c:pt>
                <c:pt idx="379">
                  <c:v>0.21671203576441944</c:v>
                </c:pt>
                <c:pt idx="380">
                  <c:v>0.21671203576441944</c:v>
                </c:pt>
                <c:pt idx="381">
                  <c:v>0.21671203576441944</c:v>
                </c:pt>
                <c:pt idx="382">
                  <c:v>0.21671203576441944</c:v>
                </c:pt>
                <c:pt idx="383">
                  <c:v>0.2170201832734405</c:v>
                </c:pt>
                <c:pt idx="384">
                  <c:v>0.21716200110252623</c:v>
                </c:pt>
                <c:pt idx="385">
                  <c:v>0.21719283690008864</c:v>
                </c:pt>
                <c:pt idx="386">
                  <c:v>0.21742108656741735</c:v>
                </c:pt>
                <c:pt idx="387">
                  <c:v>0.22510516086221175</c:v>
                </c:pt>
                <c:pt idx="388">
                  <c:v>0.22583971835959685</c:v>
                </c:pt>
                <c:pt idx="389">
                  <c:v>0.22583971835959685</c:v>
                </c:pt>
                <c:pt idx="390">
                  <c:v>0.22583971835959685</c:v>
                </c:pt>
                <c:pt idx="391">
                  <c:v>0.22634263671877902</c:v>
                </c:pt>
                <c:pt idx="392">
                  <c:v>0.22646215822268492</c:v>
                </c:pt>
                <c:pt idx="393">
                  <c:v>0.22660688240801805</c:v>
                </c:pt>
                <c:pt idx="394">
                  <c:v>0.22670129150191515</c:v>
                </c:pt>
                <c:pt idx="395">
                  <c:v>0.22750137342523916</c:v>
                </c:pt>
                <c:pt idx="396">
                  <c:v>0.22753290022008538</c:v>
                </c:pt>
                <c:pt idx="397">
                  <c:v>0.22753290022008538</c:v>
                </c:pt>
                <c:pt idx="398">
                  <c:v>0.22786721235918567</c:v>
                </c:pt>
                <c:pt idx="399">
                  <c:v>0.22789876332643386</c:v>
                </c:pt>
                <c:pt idx="400">
                  <c:v>0.22834069566982276</c:v>
                </c:pt>
                <c:pt idx="401">
                  <c:v>0.22845440143092891</c:v>
                </c:pt>
                <c:pt idx="402">
                  <c:v>0.22848599115737334</c:v>
                </c:pt>
                <c:pt idx="403">
                  <c:v>0.23633963504283056</c:v>
                </c:pt>
                <c:pt idx="404">
                  <c:v>0.23772849996440562</c:v>
                </c:pt>
                <c:pt idx="405">
                  <c:v>0.23781221312801237</c:v>
                </c:pt>
                <c:pt idx="406">
                  <c:v>0.23806343713888647</c:v>
                </c:pt>
                <c:pt idx="407">
                  <c:v>0.23819231914331077</c:v>
                </c:pt>
                <c:pt idx="408">
                  <c:v>0.23822454485398625</c:v>
                </c:pt>
                <c:pt idx="409">
                  <c:v>0.23961222171408819</c:v>
                </c:pt>
                <c:pt idx="410">
                  <c:v>0.23961222171408819</c:v>
                </c:pt>
                <c:pt idx="411">
                  <c:v>0.23961222171408819</c:v>
                </c:pt>
                <c:pt idx="412">
                  <c:v>0.24794035226066333</c:v>
                </c:pt>
                <c:pt idx="413">
                  <c:v>0.2495392738204455</c:v>
                </c:pt>
                <c:pt idx="414">
                  <c:v>0.25039008400572083</c:v>
                </c:pt>
                <c:pt idx="415">
                  <c:v>0.25202302525557679</c:v>
                </c:pt>
                <c:pt idx="416">
                  <c:v>0.25202302525557679</c:v>
                </c:pt>
                <c:pt idx="417">
                  <c:v>0.25202302525557679</c:v>
                </c:pt>
                <c:pt idx="418">
                  <c:v>0.2625415968314419</c:v>
                </c:pt>
                <c:pt idx="419">
                  <c:v>0.27343852800231394</c:v>
                </c:pt>
                <c:pt idx="420">
                  <c:v>0.27650399697132594</c:v>
                </c:pt>
                <c:pt idx="421">
                  <c:v>0.28613671081947267</c:v>
                </c:pt>
                <c:pt idx="422">
                  <c:v>0.28712281143006785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D906-4605-BC64-302C52D3B0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13603480"/>
        <c:axId val="1"/>
      </c:scatterChart>
      <c:valAx>
        <c:axId val="513603480"/>
        <c:scaling>
          <c:orientation val="minMax"/>
          <c:max val="50000"/>
          <c:min val="2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1661129568106312"/>
              <c:y val="0.8899397480975255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0.35000000000000003"/>
          <c:min val="5.000000000000001E-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9800664451827246E-2"/>
              <c:y val="0.4308189306525363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13603480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3455149501661129"/>
          <c:y val="0.89622905627362615"/>
          <c:w val="0.79235880398671088"/>
          <c:h val="6.289341190841712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6.xml"/><Relationship Id="rId1" Type="http://schemas.openxmlformats.org/officeDocument/2006/relationships/chart" Target="../charts/chart25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8.xml"/><Relationship Id="rId1" Type="http://schemas.openxmlformats.org/officeDocument/2006/relationships/chart" Target="../charts/chart27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9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1.xml"/><Relationship Id="rId1" Type="http://schemas.openxmlformats.org/officeDocument/2006/relationships/chart" Target="../charts/chart30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2.xml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5.xml"/><Relationship Id="rId2" Type="http://schemas.openxmlformats.org/officeDocument/2006/relationships/chart" Target="../charts/chart34.xml"/><Relationship Id="rId1" Type="http://schemas.openxmlformats.org/officeDocument/2006/relationships/chart" Target="../charts/chart33.xml"/><Relationship Id="rId6" Type="http://schemas.openxmlformats.org/officeDocument/2006/relationships/chart" Target="../charts/chart38.xml"/><Relationship Id="rId5" Type="http://schemas.openxmlformats.org/officeDocument/2006/relationships/chart" Target="../charts/chart37.xml"/><Relationship Id="rId4" Type="http://schemas.openxmlformats.org/officeDocument/2006/relationships/chart" Target="../charts/chart36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Relationship Id="rId6" Type="http://schemas.openxmlformats.org/officeDocument/2006/relationships/chart" Target="../charts/chart8.xml"/><Relationship Id="rId5" Type="http://schemas.openxmlformats.org/officeDocument/2006/relationships/chart" Target="../charts/chart7.xml"/><Relationship Id="rId4" Type="http://schemas.openxmlformats.org/officeDocument/2006/relationships/chart" Target="../charts/chart6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.xml"/><Relationship Id="rId1" Type="http://schemas.openxmlformats.org/officeDocument/2006/relationships/chart" Target="../charts/chart9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3.xml"/><Relationship Id="rId2" Type="http://schemas.openxmlformats.org/officeDocument/2006/relationships/chart" Target="../charts/chart12.xml"/><Relationship Id="rId1" Type="http://schemas.openxmlformats.org/officeDocument/2006/relationships/chart" Target="../charts/chart11.xml"/><Relationship Id="rId4" Type="http://schemas.openxmlformats.org/officeDocument/2006/relationships/chart" Target="../charts/chart14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6.xml"/><Relationship Id="rId1" Type="http://schemas.openxmlformats.org/officeDocument/2006/relationships/chart" Target="../charts/chart15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2.xml"/><Relationship Id="rId2" Type="http://schemas.openxmlformats.org/officeDocument/2006/relationships/chart" Target="../charts/chart21.xml"/><Relationship Id="rId1" Type="http://schemas.openxmlformats.org/officeDocument/2006/relationships/chart" Target="../charts/chart20.xml"/><Relationship Id="rId4" Type="http://schemas.openxmlformats.org/officeDocument/2006/relationships/chart" Target="../charts/chart2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219075</xdr:colOff>
      <xdr:row>0</xdr:row>
      <xdr:rowOff>0</xdr:rowOff>
    </xdr:from>
    <xdr:to>
      <xdr:col>26</xdr:col>
      <xdr:colOff>28575</xdr:colOff>
      <xdr:row>18</xdr:row>
      <xdr:rowOff>123825</xdr:rowOff>
    </xdr:to>
    <xdr:graphicFrame macro="">
      <xdr:nvGraphicFramePr>
        <xdr:cNvPr id="3089" name="Chart 1">
          <a:extLst>
            <a:ext uri="{FF2B5EF4-FFF2-40B4-BE49-F238E27FC236}">
              <a16:creationId xmlns:a16="http://schemas.microsoft.com/office/drawing/2014/main" id="{E40B59EE-D363-F551-A8D1-5806CC9D8F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114300</xdr:colOff>
      <xdr:row>0</xdr:row>
      <xdr:rowOff>0</xdr:rowOff>
    </xdr:from>
    <xdr:to>
      <xdr:col>17</xdr:col>
      <xdr:colOff>123825</xdr:colOff>
      <xdr:row>18</xdr:row>
      <xdr:rowOff>133350</xdr:rowOff>
    </xdr:to>
    <xdr:graphicFrame macro="">
      <xdr:nvGraphicFramePr>
        <xdr:cNvPr id="3091" name="Chart 3">
          <a:extLst>
            <a:ext uri="{FF2B5EF4-FFF2-40B4-BE49-F238E27FC236}">
              <a16:creationId xmlns:a16="http://schemas.microsoft.com/office/drawing/2014/main" id="{11FE7709-BF14-2392-8DD7-CF73DFB1ED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276225</xdr:colOff>
      <xdr:row>11</xdr:row>
      <xdr:rowOff>38100</xdr:rowOff>
    </xdr:from>
    <xdr:to>
      <xdr:col>16</xdr:col>
      <xdr:colOff>47625</xdr:colOff>
      <xdr:row>37</xdr:row>
      <xdr:rowOff>9525</xdr:rowOff>
    </xdr:to>
    <xdr:graphicFrame macro="">
      <xdr:nvGraphicFramePr>
        <xdr:cNvPr id="7171" name="Chart 1">
          <a:extLst>
            <a:ext uri="{FF2B5EF4-FFF2-40B4-BE49-F238E27FC236}">
              <a16:creationId xmlns:a16="http://schemas.microsoft.com/office/drawing/2014/main" id="{6D70732D-3CA5-EC23-FBF5-B65A142E69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228600</xdr:colOff>
      <xdr:row>0</xdr:row>
      <xdr:rowOff>85725</xdr:rowOff>
    </xdr:from>
    <xdr:to>
      <xdr:col>18</xdr:col>
      <xdr:colOff>247650</xdr:colOff>
      <xdr:row>19</xdr:row>
      <xdr:rowOff>38100</xdr:rowOff>
    </xdr:to>
    <xdr:graphicFrame macro="">
      <xdr:nvGraphicFramePr>
        <xdr:cNvPr id="8197" name="Chart 1">
          <a:extLst>
            <a:ext uri="{FF2B5EF4-FFF2-40B4-BE49-F238E27FC236}">
              <a16:creationId xmlns:a16="http://schemas.microsoft.com/office/drawing/2014/main" id="{1EA32248-3DB4-2426-4388-416E862111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33</xdr:col>
      <xdr:colOff>19050</xdr:colOff>
      <xdr:row>7</xdr:row>
      <xdr:rowOff>114300</xdr:rowOff>
    </xdr:from>
    <xdr:to>
      <xdr:col>42</xdr:col>
      <xdr:colOff>381000</xdr:colOff>
      <xdr:row>25</xdr:row>
      <xdr:rowOff>0</xdr:rowOff>
    </xdr:to>
    <xdr:graphicFrame macro="">
      <xdr:nvGraphicFramePr>
        <xdr:cNvPr id="8198" name="Chart 2">
          <a:extLst>
            <a:ext uri="{FF2B5EF4-FFF2-40B4-BE49-F238E27FC236}">
              <a16:creationId xmlns:a16="http://schemas.microsoft.com/office/drawing/2014/main" id="{D3EECCB7-CA46-720D-A438-287105BDAF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19050</xdr:colOff>
      <xdr:row>0</xdr:row>
      <xdr:rowOff>0</xdr:rowOff>
    </xdr:from>
    <xdr:to>
      <xdr:col>18</xdr:col>
      <xdr:colOff>581025</xdr:colOff>
      <xdr:row>18</xdr:row>
      <xdr:rowOff>114300</xdr:rowOff>
    </xdr:to>
    <xdr:graphicFrame macro="">
      <xdr:nvGraphicFramePr>
        <xdr:cNvPr id="9221" name="Chart 1">
          <a:extLst>
            <a:ext uri="{FF2B5EF4-FFF2-40B4-BE49-F238E27FC236}">
              <a16:creationId xmlns:a16="http://schemas.microsoft.com/office/drawing/2014/main" id="{124112D0-F45E-42CF-72A9-2B7CD1CB42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33</xdr:col>
      <xdr:colOff>19050</xdr:colOff>
      <xdr:row>7</xdr:row>
      <xdr:rowOff>114300</xdr:rowOff>
    </xdr:from>
    <xdr:to>
      <xdr:col>42</xdr:col>
      <xdr:colOff>381000</xdr:colOff>
      <xdr:row>25</xdr:row>
      <xdr:rowOff>0</xdr:rowOff>
    </xdr:to>
    <xdr:graphicFrame macro="">
      <xdr:nvGraphicFramePr>
        <xdr:cNvPr id="9222" name="Chart 2">
          <a:extLst>
            <a:ext uri="{FF2B5EF4-FFF2-40B4-BE49-F238E27FC236}">
              <a16:creationId xmlns:a16="http://schemas.microsoft.com/office/drawing/2014/main" id="{6E160DF3-F6A8-BAFC-B95A-F9999307D5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390525</xdr:colOff>
      <xdr:row>10</xdr:row>
      <xdr:rowOff>57150</xdr:rowOff>
    </xdr:from>
    <xdr:to>
      <xdr:col>13</xdr:col>
      <xdr:colOff>733425</xdr:colOff>
      <xdr:row>35</xdr:row>
      <xdr:rowOff>28575</xdr:rowOff>
    </xdr:to>
    <xdr:graphicFrame macro="">
      <xdr:nvGraphicFramePr>
        <xdr:cNvPr id="10243" name="Chart 1">
          <a:extLst>
            <a:ext uri="{FF2B5EF4-FFF2-40B4-BE49-F238E27FC236}">
              <a16:creationId xmlns:a16="http://schemas.microsoft.com/office/drawing/2014/main" id="{88938236-8DA0-76E8-094C-EBDDE0B156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438150</xdr:colOff>
      <xdr:row>0</xdr:row>
      <xdr:rowOff>47625</xdr:rowOff>
    </xdr:from>
    <xdr:to>
      <xdr:col>15</xdr:col>
      <xdr:colOff>438150</xdr:colOff>
      <xdr:row>19</xdr:row>
      <xdr:rowOff>0</xdr:rowOff>
    </xdr:to>
    <xdr:graphicFrame macro="">
      <xdr:nvGraphicFramePr>
        <xdr:cNvPr id="11269" name="Chart 1">
          <a:extLst>
            <a:ext uri="{FF2B5EF4-FFF2-40B4-BE49-F238E27FC236}">
              <a16:creationId xmlns:a16="http://schemas.microsoft.com/office/drawing/2014/main" id="{E00DB075-472D-3DD2-52F7-AC8728D9B4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33</xdr:col>
      <xdr:colOff>19050</xdr:colOff>
      <xdr:row>7</xdr:row>
      <xdr:rowOff>114300</xdr:rowOff>
    </xdr:from>
    <xdr:to>
      <xdr:col>42</xdr:col>
      <xdr:colOff>381000</xdr:colOff>
      <xdr:row>25</xdr:row>
      <xdr:rowOff>0</xdr:rowOff>
    </xdr:to>
    <xdr:graphicFrame macro="">
      <xdr:nvGraphicFramePr>
        <xdr:cNvPr id="11270" name="Chart 2">
          <a:extLst>
            <a:ext uri="{FF2B5EF4-FFF2-40B4-BE49-F238E27FC236}">
              <a16:creationId xmlns:a16="http://schemas.microsoft.com/office/drawing/2014/main" id="{00E2052D-55CE-5A9D-1E7F-CD26B4FB8F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390525</xdr:colOff>
      <xdr:row>10</xdr:row>
      <xdr:rowOff>57150</xdr:rowOff>
    </xdr:from>
    <xdr:to>
      <xdr:col>18</xdr:col>
      <xdr:colOff>238125</xdr:colOff>
      <xdr:row>35</xdr:row>
      <xdr:rowOff>28575</xdr:rowOff>
    </xdr:to>
    <xdr:graphicFrame macro="">
      <xdr:nvGraphicFramePr>
        <xdr:cNvPr id="12291" name="Chart 1">
          <a:extLst>
            <a:ext uri="{FF2B5EF4-FFF2-40B4-BE49-F238E27FC236}">
              <a16:creationId xmlns:a16="http://schemas.microsoft.com/office/drawing/2014/main" id="{E2C32903-6FED-38F2-7C99-5709E93A0B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19050</xdr:colOff>
      <xdr:row>0</xdr:row>
      <xdr:rowOff>9525</xdr:rowOff>
    </xdr:from>
    <xdr:to>
      <xdr:col>16</xdr:col>
      <xdr:colOff>161925</xdr:colOff>
      <xdr:row>18</xdr:row>
      <xdr:rowOff>28575</xdr:rowOff>
    </xdr:to>
    <xdr:graphicFrame macro="">
      <xdr:nvGraphicFramePr>
        <xdr:cNvPr id="17421" name="Chart 1">
          <a:extLst>
            <a:ext uri="{FF2B5EF4-FFF2-40B4-BE49-F238E27FC236}">
              <a16:creationId xmlns:a16="http://schemas.microsoft.com/office/drawing/2014/main" id="{53AEC24A-3768-1C46-7CF8-981F306D0C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22</xdr:col>
      <xdr:colOff>676275</xdr:colOff>
      <xdr:row>14</xdr:row>
      <xdr:rowOff>142875</xdr:rowOff>
    </xdr:from>
    <xdr:to>
      <xdr:col>30</xdr:col>
      <xdr:colOff>352425</xdr:colOff>
      <xdr:row>34</xdr:row>
      <xdr:rowOff>114300</xdr:rowOff>
    </xdr:to>
    <xdr:graphicFrame macro="">
      <xdr:nvGraphicFramePr>
        <xdr:cNvPr id="17422" name="Chart 2">
          <a:extLst>
            <a:ext uri="{FF2B5EF4-FFF2-40B4-BE49-F238E27FC236}">
              <a16:creationId xmlns:a16="http://schemas.microsoft.com/office/drawing/2014/main" id="{E740C443-29CC-07F9-FD31-469FF0D287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628650</xdr:colOff>
      <xdr:row>0</xdr:row>
      <xdr:rowOff>0</xdr:rowOff>
    </xdr:from>
    <xdr:to>
      <xdr:col>15</xdr:col>
      <xdr:colOff>371475</xdr:colOff>
      <xdr:row>18</xdr:row>
      <xdr:rowOff>114300</xdr:rowOff>
    </xdr:to>
    <xdr:graphicFrame macro="">
      <xdr:nvGraphicFramePr>
        <xdr:cNvPr id="17423" name="Chart 3">
          <a:extLst>
            <a:ext uri="{FF2B5EF4-FFF2-40B4-BE49-F238E27FC236}">
              <a16:creationId xmlns:a16="http://schemas.microsoft.com/office/drawing/2014/main" id="{98FBF850-BB4D-09F6-E28A-4DE4EE5F61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38</xdr:col>
      <xdr:colOff>47625</xdr:colOff>
      <xdr:row>3</xdr:row>
      <xdr:rowOff>142875</xdr:rowOff>
    </xdr:from>
    <xdr:to>
      <xdr:col>47</xdr:col>
      <xdr:colOff>409575</xdr:colOff>
      <xdr:row>21</xdr:row>
      <xdr:rowOff>95250</xdr:rowOff>
    </xdr:to>
    <xdr:graphicFrame macro="">
      <xdr:nvGraphicFramePr>
        <xdr:cNvPr id="17424" name="Chart 4">
          <a:extLst>
            <a:ext uri="{FF2B5EF4-FFF2-40B4-BE49-F238E27FC236}">
              <a16:creationId xmlns:a16="http://schemas.microsoft.com/office/drawing/2014/main" id="{FB72A1DB-9568-C08B-FF9F-C04379F8A8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16</xdr:col>
      <xdr:colOff>47625</xdr:colOff>
      <xdr:row>0</xdr:row>
      <xdr:rowOff>19050</xdr:rowOff>
    </xdr:from>
    <xdr:to>
      <xdr:col>22</xdr:col>
      <xdr:colOff>304800</xdr:colOff>
      <xdr:row>14</xdr:row>
      <xdr:rowOff>19050</xdr:rowOff>
    </xdr:to>
    <xdr:graphicFrame macro="">
      <xdr:nvGraphicFramePr>
        <xdr:cNvPr id="17425" name="Chart 5">
          <a:extLst>
            <a:ext uri="{FF2B5EF4-FFF2-40B4-BE49-F238E27FC236}">
              <a16:creationId xmlns:a16="http://schemas.microsoft.com/office/drawing/2014/main" id="{72C32574-24B2-C5E8-0B0E-BF91E2DC36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76200</xdr:colOff>
      <xdr:row>36</xdr:row>
      <xdr:rowOff>133350</xdr:rowOff>
    </xdr:from>
    <xdr:to>
      <xdr:col>13</xdr:col>
      <xdr:colOff>523875</xdr:colOff>
      <xdr:row>51</xdr:row>
      <xdr:rowOff>142875</xdr:rowOff>
    </xdr:to>
    <xdr:graphicFrame macro="">
      <xdr:nvGraphicFramePr>
        <xdr:cNvPr id="17426" name="Chart 6">
          <a:extLst>
            <a:ext uri="{FF2B5EF4-FFF2-40B4-BE49-F238E27FC236}">
              <a16:creationId xmlns:a16="http://schemas.microsoft.com/office/drawing/2014/main" id="{56BFA70C-6AEF-90C1-8621-882EE581CC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</xdr:colOff>
      <xdr:row>22</xdr:row>
      <xdr:rowOff>9525</xdr:rowOff>
    </xdr:from>
    <xdr:to>
      <xdr:col>9</xdr:col>
      <xdr:colOff>561976</xdr:colOff>
      <xdr:row>43</xdr:row>
      <xdr:rowOff>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03E541D-685A-7621-2A85-27FADA6A41D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85726</xdr:colOff>
      <xdr:row>0</xdr:row>
      <xdr:rowOff>95250</xdr:rowOff>
    </xdr:from>
    <xdr:to>
      <xdr:col>9</xdr:col>
      <xdr:colOff>561975</xdr:colOff>
      <xdr:row>21</xdr:row>
      <xdr:rowOff>9525</xdr:rowOff>
    </xdr:to>
    <xdr:graphicFrame macro="">
      <xdr:nvGraphicFramePr>
        <xdr:cNvPr id="3" name="Chart 5">
          <a:extLst>
            <a:ext uri="{FF2B5EF4-FFF2-40B4-BE49-F238E27FC236}">
              <a16:creationId xmlns:a16="http://schemas.microsoft.com/office/drawing/2014/main" id="{D0AB1325-2ADB-B68F-2D2B-7D491ADA1CA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19050</xdr:colOff>
      <xdr:row>0</xdr:row>
      <xdr:rowOff>66675</xdr:rowOff>
    </xdr:from>
    <xdr:to>
      <xdr:col>20</xdr:col>
      <xdr:colOff>28575</xdr:colOff>
      <xdr:row>20</xdr:row>
      <xdr:rowOff>133350</xdr:rowOff>
    </xdr:to>
    <xdr:graphicFrame macro="">
      <xdr:nvGraphicFramePr>
        <xdr:cNvPr id="4" name="Chart 2">
          <a:extLst>
            <a:ext uri="{FF2B5EF4-FFF2-40B4-BE49-F238E27FC236}">
              <a16:creationId xmlns:a16="http://schemas.microsoft.com/office/drawing/2014/main" id="{120D0F35-69FC-59EB-DA14-778E357B16B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0</xdr:colOff>
      <xdr:row>21</xdr:row>
      <xdr:rowOff>19050</xdr:rowOff>
    </xdr:from>
    <xdr:to>
      <xdr:col>20</xdr:col>
      <xdr:colOff>257175</xdr:colOff>
      <xdr:row>42</xdr:row>
      <xdr:rowOff>114300</xdr:rowOff>
    </xdr:to>
    <xdr:graphicFrame macro="">
      <xdr:nvGraphicFramePr>
        <xdr:cNvPr id="5" name="Chart 7">
          <a:extLst>
            <a:ext uri="{FF2B5EF4-FFF2-40B4-BE49-F238E27FC236}">
              <a16:creationId xmlns:a16="http://schemas.microsoft.com/office/drawing/2014/main" id="{047590CB-FA4B-96BB-60EF-F37AE98FF84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20</xdr:col>
      <xdr:colOff>561974</xdr:colOff>
      <xdr:row>21</xdr:row>
      <xdr:rowOff>28575</xdr:rowOff>
    </xdr:from>
    <xdr:to>
      <xdr:col>28</xdr:col>
      <xdr:colOff>361949</xdr:colOff>
      <xdr:row>43</xdr:row>
      <xdr:rowOff>76200</xdr:rowOff>
    </xdr:to>
    <xdr:graphicFrame macro="">
      <xdr:nvGraphicFramePr>
        <xdr:cNvPr id="6" name="Chart 8">
          <a:extLst>
            <a:ext uri="{FF2B5EF4-FFF2-40B4-BE49-F238E27FC236}">
              <a16:creationId xmlns:a16="http://schemas.microsoft.com/office/drawing/2014/main" id="{6EB5D3AE-6AC6-BF26-CE95-A81B4710D1E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21</xdr:col>
      <xdr:colOff>0</xdr:colOff>
      <xdr:row>1</xdr:row>
      <xdr:rowOff>76200</xdr:rowOff>
    </xdr:from>
    <xdr:to>
      <xdr:col>28</xdr:col>
      <xdr:colOff>200025</xdr:colOff>
      <xdr:row>17</xdr:row>
      <xdr:rowOff>123825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7C7B9FA3-DA30-51BD-BB02-A4B5ED12F5C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19050</xdr:colOff>
      <xdr:row>0</xdr:row>
      <xdr:rowOff>9525</xdr:rowOff>
    </xdr:from>
    <xdr:to>
      <xdr:col>16</xdr:col>
      <xdr:colOff>161925</xdr:colOff>
      <xdr:row>18</xdr:row>
      <xdr:rowOff>28575</xdr:rowOff>
    </xdr:to>
    <xdr:graphicFrame macro="">
      <xdr:nvGraphicFramePr>
        <xdr:cNvPr id="1037" name="Chart 1">
          <a:extLst>
            <a:ext uri="{FF2B5EF4-FFF2-40B4-BE49-F238E27FC236}">
              <a16:creationId xmlns:a16="http://schemas.microsoft.com/office/drawing/2014/main" id="{974A3B39-2E18-62B8-4DE2-7129B94201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285750</xdr:colOff>
      <xdr:row>0</xdr:row>
      <xdr:rowOff>38100</xdr:rowOff>
    </xdr:from>
    <xdr:to>
      <xdr:col>25</xdr:col>
      <xdr:colOff>628650</xdr:colOff>
      <xdr:row>17</xdr:row>
      <xdr:rowOff>85725</xdr:rowOff>
    </xdr:to>
    <xdr:graphicFrame macro="">
      <xdr:nvGraphicFramePr>
        <xdr:cNvPr id="1040" name="Chart 4">
          <a:extLst>
            <a:ext uri="{FF2B5EF4-FFF2-40B4-BE49-F238E27FC236}">
              <a16:creationId xmlns:a16="http://schemas.microsoft.com/office/drawing/2014/main" id="{7198B697-08DD-6B33-06C6-33EA9DE29C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123825</xdr:colOff>
      <xdr:row>0</xdr:row>
      <xdr:rowOff>0</xdr:rowOff>
    </xdr:from>
    <xdr:to>
      <xdr:col>10</xdr:col>
      <xdr:colOff>9525</xdr:colOff>
      <xdr:row>20</xdr:row>
      <xdr:rowOff>19050</xdr:rowOff>
    </xdr:to>
    <xdr:graphicFrame macro="">
      <xdr:nvGraphicFramePr>
        <xdr:cNvPr id="2" name="Chart 5">
          <a:extLst>
            <a:ext uri="{FF2B5EF4-FFF2-40B4-BE49-F238E27FC236}">
              <a16:creationId xmlns:a16="http://schemas.microsoft.com/office/drawing/2014/main" id="{FF1249E6-C249-8D56-2442-F6AC887F141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152400</xdr:colOff>
      <xdr:row>0</xdr:row>
      <xdr:rowOff>9525</xdr:rowOff>
    </xdr:from>
    <xdr:to>
      <xdr:col>19</xdr:col>
      <xdr:colOff>438150</xdr:colOff>
      <xdr:row>20</xdr:row>
      <xdr:rowOff>47625</xdr:rowOff>
    </xdr:to>
    <xdr:graphicFrame macro="">
      <xdr:nvGraphicFramePr>
        <xdr:cNvPr id="3" name="Chart 6">
          <a:extLst>
            <a:ext uri="{FF2B5EF4-FFF2-40B4-BE49-F238E27FC236}">
              <a16:creationId xmlns:a16="http://schemas.microsoft.com/office/drawing/2014/main" id="{54601D18-71C3-E9A3-B84D-283792CBA51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219074</xdr:colOff>
      <xdr:row>20</xdr:row>
      <xdr:rowOff>85725</xdr:rowOff>
    </xdr:from>
    <xdr:to>
      <xdr:col>9</xdr:col>
      <xdr:colOff>514349</xdr:colOff>
      <xdr:row>42</xdr:row>
      <xdr:rowOff>66675</xdr:rowOff>
    </xdr:to>
    <xdr:graphicFrame macro="">
      <xdr:nvGraphicFramePr>
        <xdr:cNvPr id="4" name="Chart 2">
          <a:extLst>
            <a:ext uri="{FF2B5EF4-FFF2-40B4-BE49-F238E27FC236}">
              <a16:creationId xmlns:a16="http://schemas.microsoft.com/office/drawing/2014/main" id="{A2D46345-48E1-3BDC-E0B6-6F0380B2F3E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114300</xdr:colOff>
      <xdr:row>21</xdr:row>
      <xdr:rowOff>9525</xdr:rowOff>
    </xdr:from>
    <xdr:to>
      <xdr:col>21</xdr:col>
      <xdr:colOff>228600</xdr:colOff>
      <xdr:row>41</xdr:row>
      <xdr:rowOff>38100</xdr:rowOff>
    </xdr:to>
    <xdr:graphicFrame macro="">
      <xdr:nvGraphicFramePr>
        <xdr:cNvPr id="5" name="Chart 3">
          <a:extLst>
            <a:ext uri="{FF2B5EF4-FFF2-40B4-BE49-F238E27FC236}">
              <a16:creationId xmlns:a16="http://schemas.microsoft.com/office/drawing/2014/main" id="{F57638A8-39CC-2EF7-9997-029EAAD3D4B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0</xdr:row>
      <xdr:rowOff>19050</xdr:rowOff>
    </xdr:from>
    <xdr:to>
      <xdr:col>16</xdr:col>
      <xdr:colOff>142875</xdr:colOff>
      <xdr:row>18</xdr:row>
      <xdr:rowOff>114300</xdr:rowOff>
    </xdr:to>
    <xdr:graphicFrame macro="">
      <xdr:nvGraphicFramePr>
        <xdr:cNvPr id="13317" name="Chart 1">
          <a:extLst>
            <a:ext uri="{FF2B5EF4-FFF2-40B4-BE49-F238E27FC236}">
              <a16:creationId xmlns:a16="http://schemas.microsoft.com/office/drawing/2014/main" id="{3451DB1F-D877-BB6B-00D0-0AC66A540B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180974</xdr:colOff>
      <xdr:row>0</xdr:row>
      <xdr:rowOff>38100</xdr:rowOff>
    </xdr:from>
    <xdr:to>
      <xdr:col>25</xdr:col>
      <xdr:colOff>514349</xdr:colOff>
      <xdr:row>18</xdr:row>
      <xdr:rowOff>66675</xdr:rowOff>
    </xdr:to>
    <xdr:graphicFrame macro="">
      <xdr:nvGraphicFramePr>
        <xdr:cNvPr id="13318" name="Chart 2">
          <a:extLst>
            <a:ext uri="{FF2B5EF4-FFF2-40B4-BE49-F238E27FC236}">
              <a16:creationId xmlns:a16="http://schemas.microsoft.com/office/drawing/2014/main" id="{06DCE3B7-84BC-7F75-7B5F-62D7C57517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352425</xdr:colOff>
      <xdr:row>20</xdr:row>
      <xdr:rowOff>0</xdr:rowOff>
    </xdr:from>
    <xdr:to>
      <xdr:col>18</xdr:col>
      <xdr:colOff>123825</xdr:colOff>
      <xdr:row>39</xdr:row>
      <xdr:rowOff>142875</xdr:rowOff>
    </xdr:to>
    <xdr:graphicFrame macro="">
      <xdr:nvGraphicFramePr>
        <xdr:cNvPr id="2051" name="Chart 1">
          <a:extLst>
            <a:ext uri="{FF2B5EF4-FFF2-40B4-BE49-F238E27FC236}">
              <a16:creationId xmlns:a16="http://schemas.microsoft.com/office/drawing/2014/main" id="{9B8042D8-48FC-016C-4AD1-35E244ACEC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352425</xdr:colOff>
      <xdr:row>20</xdr:row>
      <xdr:rowOff>0</xdr:rowOff>
    </xdr:from>
    <xdr:to>
      <xdr:col>18</xdr:col>
      <xdr:colOff>123825</xdr:colOff>
      <xdr:row>39</xdr:row>
      <xdr:rowOff>142875</xdr:rowOff>
    </xdr:to>
    <xdr:graphicFrame macro="">
      <xdr:nvGraphicFramePr>
        <xdr:cNvPr id="4099" name="Chart 1">
          <a:extLst>
            <a:ext uri="{FF2B5EF4-FFF2-40B4-BE49-F238E27FC236}">
              <a16:creationId xmlns:a16="http://schemas.microsoft.com/office/drawing/2014/main" id="{887F7BE2-71CB-FFB8-E83C-682238EA6E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38</xdr:col>
      <xdr:colOff>38100</xdr:colOff>
      <xdr:row>0</xdr:row>
      <xdr:rowOff>0</xdr:rowOff>
    </xdr:from>
    <xdr:to>
      <xdr:col>44</xdr:col>
      <xdr:colOff>552450</xdr:colOff>
      <xdr:row>14</xdr:row>
      <xdr:rowOff>28575</xdr:rowOff>
    </xdr:to>
    <xdr:graphicFrame macro="">
      <xdr:nvGraphicFramePr>
        <xdr:cNvPr id="5123" name="Chart 1">
          <a:extLst>
            <a:ext uri="{FF2B5EF4-FFF2-40B4-BE49-F238E27FC236}">
              <a16:creationId xmlns:a16="http://schemas.microsoft.com/office/drawing/2014/main" id="{D8883780-BC99-D8B6-A9C4-0263DF739B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19050</xdr:colOff>
      <xdr:row>0</xdr:row>
      <xdr:rowOff>9525</xdr:rowOff>
    </xdr:from>
    <xdr:to>
      <xdr:col>16</xdr:col>
      <xdr:colOff>161925</xdr:colOff>
      <xdr:row>18</xdr:row>
      <xdr:rowOff>28575</xdr:rowOff>
    </xdr:to>
    <xdr:graphicFrame macro="">
      <xdr:nvGraphicFramePr>
        <xdr:cNvPr id="6153" name="Chart 1">
          <a:extLst>
            <a:ext uri="{FF2B5EF4-FFF2-40B4-BE49-F238E27FC236}">
              <a16:creationId xmlns:a16="http://schemas.microsoft.com/office/drawing/2014/main" id="{A8DC25DE-AC69-3BA4-C07C-7B3DD7CFD6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36</xdr:col>
      <xdr:colOff>342900</xdr:colOff>
      <xdr:row>4</xdr:row>
      <xdr:rowOff>133350</xdr:rowOff>
    </xdr:from>
    <xdr:to>
      <xdr:col>44</xdr:col>
      <xdr:colOff>19050</xdr:colOff>
      <xdr:row>21</xdr:row>
      <xdr:rowOff>19050</xdr:rowOff>
    </xdr:to>
    <xdr:graphicFrame macro="">
      <xdr:nvGraphicFramePr>
        <xdr:cNvPr id="6154" name="Chart 2">
          <a:extLst>
            <a:ext uri="{FF2B5EF4-FFF2-40B4-BE49-F238E27FC236}">
              <a16:creationId xmlns:a16="http://schemas.microsoft.com/office/drawing/2014/main" id="{C36EC88B-DF52-4E18-0718-7D4F9FAC64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20</xdr:col>
      <xdr:colOff>609600</xdr:colOff>
      <xdr:row>0</xdr:row>
      <xdr:rowOff>0</xdr:rowOff>
    </xdr:from>
    <xdr:to>
      <xdr:col>33</xdr:col>
      <xdr:colOff>342900</xdr:colOff>
      <xdr:row>22</xdr:row>
      <xdr:rowOff>66675</xdr:rowOff>
    </xdr:to>
    <xdr:graphicFrame macro="">
      <xdr:nvGraphicFramePr>
        <xdr:cNvPr id="6155" name="Chart 3">
          <a:extLst>
            <a:ext uri="{FF2B5EF4-FFF2-40B4-BE49-F238E27FC236}">
              <a16:creationId xmlns:a16="http://schemas.microsoft.com/office/drawing/2014/main" id="{B692F2E2-6E02-F25E-F336-BCA2C2E360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32</xdr:col>
      <xdr:colOff>342900</xdr:colOff>
      <xdr:row>21</xdr:row>
      <xdr:rowOff>0</xdr:rowOff>
    </xdr:from>
    <xdr:to>
      <xdr:col>42</xdr:col>
      <xdr:colOff>19050</xdr:colOff>
      <xdr:row>43</xdr:row>
      <xdr:rowOff>133350</xdr:rowOff>
    </xdr:to>
    <xdr:graphicFrame macro="">
      <xdr:nvGraphicFramePr>
        <xdr:cNvPr id="6156" name="Chart 4">
          <a:extLst>
            <a:ext uri="{FF2B5EF4-FFF2-40B4-BE49-F238E27FC236}">
              <a16:creationId xmlns:a16="http://schemas.microsoft.com/office/drawing/2014/main" id="{1653188C-3041-CF4C-F1AF-6BA4A396EC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7.xml.rels><?xml version="1.0" encoding="UTF-8" standalone="yes"?>
<Relationships xmlns="http://schemas.openxmlformats.org/package/2006/relationships"><Relationship Id="rId26" Type="http://schemas.openxmlformats.org/officeDocument/2006/relationships/hyperlink" Target="http://www.konkoly.hu/cgi-bin/IBVS?4126" TargetMode="External"/><Relationship Id="rId117" Type="http://schemas.openxmlformats.org/officeDocument/2006/relationships/hyperlink" Target="http://www.konkoly.hu/cgi-bin/IBVS?5887" TargetMode="External"/><Relationship Id="rId21" Type="http://schemas.openxmlformats.org/officeDocument/2006/relationships/hyperlink" Target="http://var.astro.cz/oejv/issues/oejv0060.pdf" TargetMode="External"/><Relationship Id="rId42" Type="http://schemas.openxmlformats.org/officeDocument/2006/relationships/hyperlink" Target="http://var.astro.cz/oejv/issues/oejv0060.pdf" TargetMode="External"/><Relationship Id="rId47" Type="http://schemas.openxmlformats.org/officeDocument/2006/relationships/hyperlink" Target="http://var.astro.cz/oejv/issues/oejv0060.pdf" TargetMode="External"/><Relationship Id="rId63" Type="http://schemas.openxmlformats.org/officeDocument/2006/relationships/hyperlink" Target="http://var.astro.cz/oejv/issues/oejv0060.pdf" TargetMode="External"/><Relationship Id="rId68" Type="http://schemas.openxmlformats.org/officeDocument/2006/relationships/hyperlink" Target="http://var.astro.cz/oejv/issues/oejv0060.pdf" TargetMode="External"/><Relationship Id="rId84" Type="http://schemas.openxmlformats.org/officeDocument/2006/relationships/hyperlink" Target="http://var.astro.cz/oejv/issues/oejv0060.pdf" TargetMode="External"/><Relationship Id="rId89" Type="http://schemas.openxmlformats.org/officeDocument/2006/relationships/hyperlink" Target="http://var.astro.cz/oejv/issues/oejv0060.pdf" TargetMode="External"/><Relationship Id="rId112" Type="http://schemas.openxmlformats.org/officeDocument/2006/relationships/hyperlink" Target="http://var.astro.cz/oejv/issues/oejv0074.pdf" TargetMode="External"/><Relationship Id="rId133" Type="http://schemas.openxmlformats.org/officeDocument/2006/relationships/hyperlink" Target="http://www.konkoly.hu/cgi-bin/IBVS?3615" TargetMode="External"/><Relationship Id="rId138" Type="http://schemas.openxmlformats.org/officeDocument/2006/relationships/hyperlink" Target="http://www.bav-astro.de/sfs/BAVM_link.php?BAVMnr=133" TargetMode="External"/><Relationship Id="rId154" Type="http://schemas.openxmlformats.org/officeDocument/2006/relationships/hyperlink" Target="http://vsolj.cetus-net.org/no44.pdf" TargetMode="External"/><Relationship Id="rId159" Type="http://schemas.openxmlformats.org/officeDocument/2006/relationships/hyperlink" Target="http://var.astro.cz/oejv/issues/oejv0094.pdf" TargetMode="External"/><Relationship Id="rId170" Type="http://schemas.openxmlformats.org/officeDocument/2006/relationships/hyperlink" Target="http://var.astro.cz/oejv/issues/oejv0137.pdf" TargetMode="External"/><Relationship Id="rId16" Type="http://schemas.openxmlformats.org/officeDocument/2006/relationships/hyperlink" Target="http://www.konkoly.hu/cgi-bin/IBVS?4097" TargetMode="External"/><Relationship Id="rId107" Type="http://schemas.openxmlformats.org/officeDocument/2006/relationships/hyperlink" Target="http://var.astro.cz/oejv/issues/oejv0074.pdf" TargetMode="External"/><Relationship Id="rId11" Type="http://schemas.openxmlformats.org/officeDocument/2006/relationships/hyperlink" Target="http://www.bav-astro.de/sfs/BAVM_link.php?BAVMnr=56" TargetMode="External"/><Relationship Id="rId32" Type="http://schemas.openxmlformats.org/officeDocument/2006/relationships/hyperlink" Target="http://var.astro.cz/oejv/issues/oejv0060.pdf" TargetMode="External"/><Relationship Id="rId37" Type="http://schemas.openxmlformats.org/officeDocument/2006/relationships/hyperlink" Target="http://var.astro.cz/oejv/issues/oejv0060.pdf" TargetMode="External"/><Relationship Id="rId53" Type="http://schemas.openxmlformats.org/officeDocument/2006/relationships/hyperlink" Target="http://var.astro.cz/oejv/issues/oejv0060.pdf" TargetMode="External"/><Relationship Id="rId58" Type="http://schemas.openxmlformats.org/officeDocument/2006/relationships/hyperlink" Target="http://var.astro.cz/oejv/issues/oejv0060.pdf" TargetMode="External"/><Relationship Id="rId74" Type="http://schemas.openxmlformats.org/officeDocument/2006/relationships/hyperlink" Target="http://var.astro.cz/oejv/issues/oejv0060.pdf" TargetMode="External"/><Relationship Id="rId79" Type="http://schemas.openxmlformats.org/officeDocument/2006/relationships/hyperlink" Target="http://www.konkoly.hu/cgi-bin/IBVS?4304" TargetMode="External"/><Relationship Id="rId102" Type="http://schemas.openxmlformats.org/officeDocument/2006/relationships/hyperlink" Target="http://var.astro.cz/oejv/issues/oejv0074.pdf" TargetMode="External"/><Relationship Id="rId123" Type="http://schemas.openxmlformats.org/officeDocument/2006/relationships/hyperlink" Target="http://var.astro.cz/oejv/issues/oejv0137.pdf" TargetMode="External"/><Relationship Id="rId128" Type="http://schemas.openxmlformats.org/officeDocument/2006/relationships/hyperlink" Target="http://www.konkoly.hu/cgi-bin/IBVS?419" TargetMode="External"/><Relationship Id="rId144" Type="http://schemas.openxmlformats.org/officeDocument/2006/relationships/hyperlink" Target="http://vsolj.cetus-net.org/no39.pdf" TargetMode="External"/><Relationship Id="rId149" Type="http://schemas.openxmlformats.org/officeDocument/2006/relationships/hyperlink" Target="http://vsolj.cetus-net.org/no42.pdf" TargetMode="External"/><Relationship Id="rId5" Type="http://schemas.openxmlformats.org/officeDocument/2006/relationships/hyperlink" Target="http://www.konkoly.hu/cgi-bin/IBVS?3156" TargetMode="External"/><Relationship Id="rId90" Type="http://schemas.openxmlformats.org/officeDocument/2006/relationships/hyperlink" Target="http://var.astro.cz/oejv/issues/oejv0060.pdf" TargetMode="External"/><Relationship Id="rId95" Type="http://schemas.openxmlformats.org/officeDocument/2006/relationships/hyperlink" Target="http://www.bav-astro.de/sfs/BAVM_link.php?BAVMnr=118" TargetMode="External"/><Relationship Id="rId160" Type="http://schemas.openxmlformats.org/officeDocument/2006/relationships/hyperlink" Target="http://var.astro.cz/oejv/issues/oejv0094.pdf" TargetMode="External"/><Relationship Id="rId165" Type="http://schemas.openxmlformats.org/officeDocument/2006/relationships/hyperlink" Target="http://var.astro.cz/oejv/issues/oejv0094.pdf" TargetMode="External"/><Relationship Id="rId22" Type="http://schemas.openxmlformats.org/officeDocument/2006/relationships/hyperlink" Target="http://var.astro.cz/oejv/issues/oejv0060.pdf" TargetMode="External"/><Relationship Id="rId27" Type="http://schemas.openxmlformats.org/officeDocument/2006/relationships/hyperlink" Target="http://www.konkoly.hu/cgi-bin/IBVS?4126" TargetMode="External"/><Relationship Id="rId43" Type="http://schemas.openxmlformats.org/officeDocument/2006/relationships/hyperlink" Target="http://var.astro.cz/oejv/issues/oejv0060.pdf" TargetMode="External"/><Relationship Id="rId48" Type="http://schemas.openxmlformats.org/officeDocument/2006/relationships/hyperlink" Target="http://var.astro.cz/oejv/issues/oejv0060.pdf" TargetMode="External"/><Relationship Id="rId64" Type="http://schemas.openxmlformats.org/officeDocument/2006/relationships/hyperlink" Target="http://var.astro.cz/oejv/issues/oejv0060.pdf" TargetMode="External"/><Relationship Id="rId69" Type="http://schemas.openxmlformats.org/officeDocument/2006/relationships/hyperlink" Target="http://var.astro.cz/oejv/issues/oejv0060.pdf" TargetMode="External"/><Relationship Id="rId113" Type="http://schemas.openxmlformats.org/officeDocument/2006/relationships/hyperlink" Target="http://www.konkoly.hu/cgi-bin/IBVS?5746" TargetMode="External"/><Relationship Id="rId118" Type="http://schemas.openxmlformats.org/officeDocument/2006/relationships/hyperlink" Target="http://www.konkoly.hu/cgi-bin/IBVS?5887" TargetMode="External"/><Relationship Id="rId134" Type="http://schemas.openxmlformats.org/officeDocument/2006/relationships/hyperlink" Target="http://www.bav-astro.de/sfs/BAVM_link.php?BAVMnr=59" TargetMode="External"/><Relationship Id="rId139" Type="http://schemas.openxmlformats.org/officeDocument/2006/relationships/hyperlink" Target="http://www.bav-astro.de/sfs/BAVM_link.php?BAVMnr=133" TargetMode="External"/><Relationship Id="rId80" Type="http://schemas.openxmlformats.org/officeDocument/2006/relationships/hyperlink" Target="http://var.astro.cz/oejv/issues/oejv0060.pdf" TargetMode="External"/><Relationship Id="rId85" Type="http://schemas.openxmlformats.org/officeDocument/2006/relationships/hyperlink" Target="http://var.astro.cz/oejv/issues/oejv0060.pdf" TargetMode="External"/><Relationship Id="rId150" Type="http://schemas.openxmlformats.org/officeDocument/2006/relationships/hyperlink" Target="http://vsolj.cetus-net.org/no42.pdf" TargetMode="External"/><Relationship Id="rId155" Type="http://schemas.openxmlformats.org/officeDocument/2006/relationships/hyperlink" Target="http://vsolj.cetus-net.org/no44.pdf" TargetMode="External"/><Relationship Id="rId171" Type="http://schemas.openxmlformats.org/officeDocument/2006/relationships/hyperlink" Target="http://var.astro.cz/oejv/issues/oejv0137.pdf" TargetMode="External"/><Relationship Id="rId12" Type="http://schemas.openxmlformats.org/officeDocument/2006/relationships/hyperlink" Target="http://www.bav-astro.de/sfs/BAVM_link.php?BAVMnr=56" TargetMode="External"/><Relationship Id="rId17" Type="http://schemas.openxmlformats.org/officeDocument/2006/relationships/hyperlink" Target="http://www.konkoly.hu/cgi-bin/IBVS?4097" TargetMode="External"/><Relationship Id="rId33" Type="http://schemas.openxmlformats.org/officeDocument/2006/relationships/hyperlink" Target="http://var.astro.cz/oejv/issues/oejv0060.pdf" TargetMode="External"/><Relationship Id="rId38" Type="http://schemas.openxmlformats.org/officeDocument/2006/relationships/hyperlink" Target="http://var.astro.cz/oejv/issues/oejv0060.pdf" TargetMode="External"/><Relationship Id="rId59" Type="http://schemas.openxmlformats.org/officeDocument/2006/relationships/hyperlink" Target="http://var.astro.cz/oejv/issues/oejv0060.pdf" TargetMode="External"/><Relationship Id="rId103" Type="http://schemas.openxmlformats.org/officeDocument/2006/relationships/hyperlink" Target="http://www.konkoly.hu/cgi-bin/IBVS?5662" TargetMode="External"/><Relationship Id="rId108" Type="http://schemas.openxmlformats.org/officeDocument/2006/relationships/hyperlink" Target="http://www.konkoly.hu/cgi-bin/IBVS?5649" TargetMode="External"/><Relationship Id="rId124" Type="http://schemas.openxmlformats.org/officeDocument/2006/relationships/hyperlink" Target="http://var.astro.cz/oejv/issues/oejv0137.pdf" TargetMode="External"/><Relationship Id="rId129" Type="http://schemas.openxmlformats.org/officeDocument/2006/relationships/hyperlink" Target="http://www.konkoly.hu/cgi-bin/IBVS?419" TargetMode="External"/><Relationship Id="rId54" Type="http://schemas.openxmlformats.org/officeDocument/2006/relationships/hyperlink" Target="http://www.bav-astro.de/sfs/BAVM_link.php?BAVMnr=90" TargetMode="External"/><Relationship Id="rId70" Type="http://schemas.openxmlformats.org/officeDocument/2006/relationships/hyperlink" Target="http://var.astro.cz/oejv/issues/oejv0060.pdf" TargetMode="External"/><Relationship Id="rId75" Type="http://schemas.openxmlformats.org/officeDocument/2006/relationships/hyperlink" Target="http://www.konkoly.hu/cgi-bin/IBVS?4304" TargetMode="External"/><Relationship Id="rId91" Type="http://schemas.openxmlformats.org/officeDocument/2006/relationships/hyperlink" Target="http://var.astro.cz/oejv/issues/oejv0060.pdf" TargetMode="External"/><Relationship Id="rId96" Type="http://schemas.openxmlformats.org/officeDocument/2006/relationships/hyperlink" Target="http://www.konkoly.hu/cgi-bin/IBVS?5190" TargetMode="External"/><Relationship Id="rId140" Type="http://schemas.openxmlformats.org/officeDocument/2006/relationships/hyperlink" Target="http://var.astro.cz/oejv/issues/oejv0074.pdf" TargetMode="External"/><Relationship Id="rId145" Type="http://schemas.openxmlformats.org/officeDocument/2006/relationships/hyperlink" Target="http://var.astro.cz/oejv/issues/oejv0074.pdf" TargetMode="External"/><Relationship Id="rId161" Type="http://schemas.openxmlformats.org/officeDocument/2006/relationships/hyperlink" Target="http://var.astro.cz/oejv/issues/oejv0094.pdf" TargetMode="External"/><Relationship Id="rId166" Type="http://schemas.openxmlformats.org/officeDocument/2006/relationships/hyperlink" Target="http://var.astro.cz/oejv/issues/oejv0094.pdf" TargetMode="External"/><Relationship Id="rId1" Type="http://schemas.openxmlformats.org/officeDocument/2006/relationships/hyperlink" Target="http://www.bav-astro.de/LkDB/index.php?lang=en&amp;sprache_dial=en" TargetMode="External"/><Relationship Id="rId6" Type="http://schemas.openxmlformats.org/officeDocument/2006/relationships/hyperlink" Target="http://www.konkoly.hu/cgi-bin/IBVS?3156" TargetMode="External"/><Relationship Id="rId15" Type="http://schemas.openxmlformats.org/officeDocument/2006/relationships/hyperlink" Target="http://www.bav-astro.de/sfs/BAVM_link.php?BAVMnr=62" TargetMode="External"/><Relationship Id="rId23" Type="http://schemas.openxmlformats.org/officeDocument/2006/relationships/hyperlink" Target="http://www.bav-astro.de/sfs/BAVM_link.php?BAVMnr=80" TargetMode="External"/><Relationship Id="rId28" Type="http://schemas.openxmlformats.org/officeDocument/2006/relationships/hyperlink" Target="http://www.konkoly.hu/cgi-bin/IBVS?4126" TargetMode="External"/><Relationship Id="rId36" Type="http://schemas.openxmlformats.org/officeDocument/2006/relationships/hyperlink" Target="http://var.astro.cz/oejv/issues/oejv0060.pdf" TargetMode="External"/><Relationship Id="rId49" Type="http://schemas.openxmlformats.org/officeDocument/2006/relationships/hyperlink" Target="http://var.astro.cz/oejv/issues/oejv0060.pdf" TargetMode="External"/><Relationship Id="rId57" Type="http://schemas.openxmlformats.org/officeDocument/2006/relationships/hyperlink" Target="http://www.konkoly.hu/cgi-bin/IBVS?4887" TargetMode="External"/><Relationship Id="rId106" Type="http://schemas.openxmlformats.org/officeDocument/2006/relationships/hyperlink" Target="http://www.konkoly.hu/cgi-bin/IBVS?5588" TargetMode="External"/><Relationship Id="rId114" Type="http://schemas.openxmlformats.org/officeDocument/2006/relationships/hyperlink" Target="http://var.astro.cz/oejv/issues/oejv0074.pdf" TargetMode="External"/><Relationship Id="rId119" Type="http://schemas.openxmlformats.org/officeDocument/2006/relationships/hyperlink" Target="http://www.konkoly.hu/cgi-bin/IBVS?5887" TargetMode="External"/><Relationship Id="rId127" Type="http://schemas.openxmlformats.org/officeDocument/2006/relationships/hyperlink" Target="http://www.konkoly.hu/cgi-bin/IBVS?148" TargetMode="External"/><Relationship Id="rId10" Type="http://schemas.openxmlformats.org/officeDocument/2006/relationships/hyperlink" Target="http://www.bav-astro.de/sfs/BAVM_link.php?BAVMnr=56" TargetMode="External"/><Relationship Id="rId31" Type="http://schemas.openxmlformats.org/officeDocument/2006/relationships/hyperlink" Target="http://www.konkoly.hu/cgi-bin/IBVS?4126" TargetMode="External"/><Relationship Id="rId44" Type="http://schemas.openxmlformats.org/officeDocument/2006/relationships/hyperlink" Target="http://www.bav-astro.de/sfs/BAVM_link.php?BAVMnr=113" TargetMode="External"/><Relationship Id="rId52" Type="http://schemas.openxmlformats.org/officeDocument/2006/relationships/hyperlink" Target="http://var.astro.cz/oejv/issues/oejv0060.pdf" TargetMode="External"/><Relationship Id="rId60" Type="http://schemas.openxmlformats.org/officeDocument/2006/relationships/hyperlink" Target="http://var.astro.cz/oejv/issues/oejv0060.pdf" TargetMode="External"/><Relationship Id="rId65" Type="http://schemas.openxmlformats.org/officeDocument/2006/relationships/hyperlink" Target="http://var.astro.cz/oejv/issues/oejv0060.pdf" TargetMode="External"/><Relationship Id="rId73" Type="http://schemas.openxmlformats.org/officeDocument/2006/relationships/hyperlink" Target="http://var.astro.cz/oejv/issues/oejv0060.pdf" TargetMode="External"/><Relationship Id="rId78" Type="http://schemas.openxmlformats.org/officeDocument/2006/relationships/hyperlink" Target="http://var.astro.cz/oejv/issues/oejv0060.pdf" TargetMode="External"/><Relationship Id="rId81" Type="http://schemas.openxmlformats.org/officeDocument/2006/relationships/hyperlink" Target="http://var.astro.cz/oejv/issues/oejv0060.pdf" TargetMode="External"/><Relationship Id="rId86" Type="http://schemas.openxmlformats.org/officeDocument/2006/relationships/hyperlink" Target="http://var.astro.cz/oejv/issues/oejv0060.pdf" TargetMode="External"/><Relationship Id="rId94" Type="http://schemas.openxmlformats.org/officeDocument/2006/relationships/hyperlink" Target="http://www.bav-astro.de/sfs/BAVM_link.php?BAVMnr=111" TargetMode="External"/><Relationship Id="rId99" Type="http://schemas.openxmlformats.org/officeDocument/2006/relationships/hyperlink" Target="http://www.konkoly.hu/cgi-bin/IBVS?5220" TargetMode="External"/><Relationship Id="rId101" Type="http://schemas.openxmlformats.org/officeDocument/2006/relationships/hyperlink" Target="http://var.astro.cz/oejv/issues/oejv0074.pdf" TargetMode="External"/><Relationship Id="rId122" Type="http://schemas.openxmlformats.org/officeDocument/2006/relationships/hyperlink" Target="http://www.konkoly.hu/cgi-bin/IBVS?5893" TargetMode="External"/><Relationship Id="rId130" Type="http://schemas.openxmlformats.org/officeDocument/2006/relationships/hyperlink" Target="http://www.bav-astro.de/sfs/BAVM_link.php?BAVMnr=31" TargetMode="External"/><Relationship Id="rId135" Type="http://schemas.openxmlformats.org/officeDocument/2006/relationships/hyperlink" Target="http://www.konkoly.hu/cgi-bin/IBVS?3615" TargetMode="External"/><Relationship Id="rId143" Type="http://schemas.openxmlformats.org/officeDocument/2006/relationships/hyperlink" Target="http://www.konkoly.hu/cgi-bin/IBVS?5443" TargetMode="External"/><Relationship Id="rId148" Type="http://schemas.openxmlformats.org/officeDocument/2006/relationships/hyperlink" Target="http://var.astro.cz/oejv/issues/oejv0074.pdf" TargetMode="External"/><Relationship Id="rId151" Type="http://schemas.openxmlformats.org/officeDocument/2006/relationships/hyperlink" Target="http://var.astro.cz/oejv/issues/oejv0074.pdf" TargetMode="External"/><Relationship Id="rId156" Type="http://schemas.openxmlformats.org/officeDocument/2006/relationships/hyperlink" Target="http://www.konkoly.hu/cgi-bin/IBVS?5754" TargetMode="External"/><Relationship Id="rId164" Type="http://schemas.openxmlformats.org/officeDocument/2006/relationships/hyperlink" Target="http://var.astro.cz/oejv/issues/oejv0094.pdf" TargetMode="External"/><Relationship Id="rId169" Type="http://schemas.openxmlformats.org/officeDocument/2006/relationships/hyperlink" Target="http://www.aavso.org/sites/default/files/jaavso/v36n2/186.pdf" TargetMode="External"/><Relationship Id="rId4" Type="http://schemas.openxmlformats.org/officeDocument/2006/relationships/hyperlink" Target="http://www.konkoly.hu/cgi-bin/IBVS?3156" TargetMode="External"/><Relationship Id="rId9" Type="http://schemas.openxmlformats.org/officeDocument/2006/relationships/hyperlink" Target="http://www.konkoly.hu/cgi-bin/IBVS?3423" TargetMode="External"/><Relationship Id="rId172" Type="http://schemas.openxmlformats.org/officeDocument/2006/relationships/hyperlink" Target="http://var.astro.cz/oejv/issues/oejv0137.pdf" TargetMode="External"/><Relationship Id="rId13" Type="http://schemas.openxmlformats.org/officeDocument/2006/relationships/hyperlink" Target="http://www.konkoly.hu/cgi-bin/IBVS?4097" TargetMode="External"/><Relationship Id="rId18" Type="http://schemas.openxmlformats.org/officeDocument/2006/relationships/hyperlink" Target="http://www.bav-astro.de/sfs/BAVM_link.php?BAVMnr=68" TargetMode="External"/><Relationship Id="rId39" Type="http://schemas.openxmlformats.org/officeDocument/2006/relationships/hyperlink" Target="http://var.astro.cz/oejv/issues/oejv0060.pdf" TargetMode="External"/><Relationship Id="rId109" Type="http://schemas.openxmlformats.org/officeDocument/2006/relationships/hyperlink" Target="http://www.bav-astro.de/sfs/BAVM_link.php?BAVMnr=178" TargetMode="External"/><Relationship Id="rId34" Type="http://schemas.openxmlformats.org/officeDocument/2006/relationships/hyperlink" Target="http://var.astro.cz/oejv/issues/oejv0060.pdf" TargetMode="External"/><Relationship Id="rId50" Type="http://schemas.openxmlformats.org/officeDocument/2006/relationships/hyperlink" Target="http://var.astro.cz/oejv/issues/oejv0060.pdf" TargetMode="External"/><Relationship Id="rId55" Type="http://schemas.openxmlformats.org/officeDocument/2006/relationships/hyperlink" Target="http://var.astro.cz/oejv/issues/oejv0060.pdf" TargetMode="External"/><Relationship Id="rId76" Type="http://schemas.openxmlformats.org/officeDocument/2006/relationships/hyperlink" Target="http://var.astro.cz/oejv/issues/oejv0060.pdf" TargetMode="External"/><Relationship Id="rId97" Type="http://schemas.openxmlformats.org/officeDocument/2006/relationships/hyperlink" Target="http://www.konkoly.hu/cgi-bin/IBVS?5190" TargetMode="External"/><Relationship Id="rId104" Type="http://schemas.openxmlformats.org/officeDocument/2006/relationships/hyperlink" Target="http://www.konkoly.hu/cgi-bin/IBVS?5662" TargetMode="External"/><Relationship Id="rId120" Type="http://schemas.openxmlformats.org/officeDocument/2006/relationships/hyperlink" Target="http://www.konkoly.hu/cgi-bin/IBVS?5887" TargetMode="External"/><Relationship Id="rId125" Type="http://schemas.openxmlformats.org/officeDocument/2006/relationships/hyperlink" Target="http://var.astro.cz/oejv/issues/oejv0137.pdf" TargetMode="External"/><Relationship Id="rId141" Type="http://schemas.openxmlformats.org/officeDocument/2006/relationships/hyperlink" Target="http://www.konkoly.hu/cgi-bin/IBVS?5443" TargetMode="External"/><Relationship Id="rId146" Type="http://schemas.openxmlformats.org/officeDocument/2006/relationships/hyperlink" Target="http://var.astro.cz/oejv/issues/oejv0074.pdf" TargetMode="External"/><Relationship Id="rId167" Type="http://schemas.openxmlformats.org/officeDocument/2006/relationships/hyperlink" Target="http://www.aavso.org/sites/default/files/jaavso/v36n2/186.pdf" TargetMode="External"/><Relationship Id="rId7" Type="http://schemas.openxmlformats.org/officeDocument/2006/relationships/hyperlink" Target="http://www.konkoly.hu/cgi-bin/IBVS?3156" TargetMode="External"/><Relationship Id="rId71" Type="http://schemas.openxmlformats.org/officeDocument/2006/relationships/hyperlink" Target="http://var.astro.cz/oejv/issues/oejv0060.pdf" TargetMode="External"/><Relationship Id="rId92" Type="http://schemas.openxmlformats.org/officeDocument/2006/relationships/hyperlink" Target="http://var.astro.cz/oejv/issues/oejv0060.pdf" TargetMode="External"/><Relationship Id="rId162" Type="http://schemas.openxmlformats.org/officeDocument/2006/relationships/hyperlink" Target="http://var.astro.cz/oejv/issues/oejv0094.pdf" TargetMode="External"/><Relationship Id="rId2" Type="http://schemas.openxmlformats.org/officeDocument/2006/relationships/hyperlink" Target="http://www.bav-astro.de/sfs/BAVM_link.php?BAVMnr=32" TargetMode="External"/><Relationship Id="rId29" Type="http://schemas.openxmlformats.org/officeDocument/2006/relationships/hyperlink" Target="http://www.konkoly.hu/cgi-bin/IBVS?4126" TargetMode="External"/><Relationship Id="rId24" Type="http://schemas.openxmlformats.org/officeDocument/2006/relationships/hyperlink" Target="http://www.bav-astro.de/sfs/BAVM_link.php?BAVMnr=80" TargetMode="External"/><Relationship Id="rId40" Type="http://schemas.openxmlformats.org/officeDocument/2006/relationships/hyperlink" Target="http://var.astro.cz/oejv/issues/oejv0060.pdf" TargetMode="External"/><Relationship Id="rId45" Type="http://schemas.openxmlformats.org/officeDocument/2006/relationships/hyperlink" Target="http://var.astro.cz/oejv/issues/oejv0060.pdf" TargetMode="External"/><Relationship Id="rId66" Type="http://schemas.openxmlformats.org/officeDocument/2006/relationships/hyperlink" Target="http://var.astro.cz/oejv/issues/oejv0060.pdf" TargetMode="External"/><Relationship Id="rId87" Type="http://schemas.openxmlformats.org/officeDocument/2006/relationships/hyperlink" Target="http://var.astro.cz/oejv/issues/oejv0060.pdf" TargetMode="External"/><Relationship Id="rId110" Type="http://schemas.openxmlformats.org/officeDocument/2006/relationships/hyperlink" Target="http://www.konkoly.hu/cgi-bin/IBVS?5649" TargetMode="External"/><Relationship Id="rId115" Type="http://schemas.openxmlformats.org/officeDocument/2006/relationships/hyperlink" Target="http://var.astro.cz/oejv/issues/oejv0074.pdf" TargetMode="External"/><Relationship Id="rId131" Type="http://schemas.openxmlformats.org/officeDocument/2006/relationships/hyperlink" Target="http://www.bav-astro.de/sfs/BAVM_link.php?BAVMnr=31" TargetMode="External"/><Relationship Id="rId136" Type="http://schemas.openxmlformats.org/officeDocument/2006/relationships/hyperlink" Target="http://www.bav-astro.de/sfs/BAVM_link.php?BAVMnr=59" TargetMode="External"/><Relationship Id="rId157" Type="http://schemas.openxmlformats.org/officeDocument/2006/relationships/hyperlink" Target="http://vsolj.cetus-net.org/no45.pdf" TargetMode="External"/><Relationship Id="rId61" Type="http://schemas.openxmlformats.org/officeDocument/2006/relationships/hyperlink" Target="http://var.astro.cz/oejv/issues/oejv0060.pdf" TargetMode="External"/><Relationship Id="rId82" Type="http://schemas.openxmlformats.org/officeDocument/2006/relationships/hyperlink" Target="http://var.astro.cz/oejv/issues/oejv0060.pdf" TargetMode="External"/><Relationship Id="rId152" Type="http://schemas.openxmlformats.org/officeDocument/2006/relationships/hyperlink" Target="http://vsolj.cetus-net.org/no44.pdf" TargetMode="External"/><Relationship Id="rId173" Type="http://schemas.openxmlformats.org/officeDocument/2006/relationships/hyperlink" Target="http://var.astro.cz/oejv/issues/oejv0137.pdf" TargetMode="External"/><Relationship Id="rId19" Type="http://schemas.openxmlformats.org/officeDocument/2006/relationships/hyperlink" Target="http://www.bav-astro.de/sfs/BAVM_link.php?BAVMnr=68" TargetMode="External"/><Relationship Id="rId14" Type="http://schemas.openxmlformats.org/officeDocument/2006/relationships/hyperlink" Target="http://www.konkoly.hu/cgi-bin/IBVS?4097" TargetMode="External"/><Relationship Id="rId30" Type="http://schemas.openxmlformats.org/officeDocument/2006/relationships/hyperlink" Target="http://www.konkoly.hu/cgi-bin/IBVS?4126" TargetMode="External"/><Relationship Id="rId35" Type="http://schemas.openxmlformats.org/officeDocument/2006/relationships/hyperlink" Target="http://var.astro.cz/oejv/issues/oejv0060.pdf" TargetMode="External"/><Relationship Id="rId56" Type="http://schemas.openxmlformats.org/officeDocument/2006/relationships/hyperlink" Target="http://var.astro.cz/oejv/issues/oejv0060.pdf" TargetMode="External"/><Relationship Id="rId77" Type="http://schemas.openxmlformats.org/officeDocument/2006/relationships/hyperlink" Target="http://var.astro.cz/oejv/issues/oejv0060.pdf" TargetMode="External"/><Relationship Id="rId100" Type="http://schemas.openxmlformats.org/officeDocument/2006/relationships/hyperlink" Target="http://www.konkoly.hu/cgi-bin/IBVS?5220" TargetMode="External"/><Relationship Id="rId105" Type="http://schemas.openxmlformats.org/officeDocument/2006/relationships/hyperlink" Target="http://var.astro.cz/oejv/issues/oejv0074.pdf" TargetMode="External"/><Relationship Id="rId126" Type="http://schemas.openxmlformats.org/officeDocument/2006/relationships/hyperlink" Target="http://www.konkoly.hu/cgi-bin/IBVS?6029" TargetMode="External"/><Relationship Id="rId147" Type="http://schemas.openxmlformats.org/officeDocument/2006/relationships/hyperlink" Target="http://var.astro.cz/oejv/issues/oejv0074.pdf" TargetMode="External"/><Relationship Id="rId168" Type="http://schemas.openxmlformats.org/officeDocument/2006/relationships/hyperlink" Target="http://www.aavso.org/sites/default/files/jaavso/v36n2/186.pdf" TargetMode="External"/><Relationship Id="rId8" Type="http://schemas.openxmlformats.org/officeDocument/2006/relationships/hyperlink" Target="http://www.konkoly.hu/cgi-bin/IBVS?3156" TargetMode="External"/><Relationship Id="rId51" Type="http://schemas.openxmlformats.org/officeDocument/2006/relationships/hyperlink" Target="http://var.astro.cz/oejv/issues/oejv0060.pdf" TargetMode="External"/><Relationship Id="rId72" Type="http://schemas.openxmlformats.org/officeDocument/2006/relationships/hyperlink" Target="http://www.konkoly.hu/cgi-bin/IBVS?4304" TargetMode="External"/><Relationship Id="rId93" Type="http://schemas.openxmlformats.org/officeDocument/2006/relationships/hyperlink" Target="http://www.bav-astro.de/sfs/BAVM_link.php?BAVMnr=99" TargetMode="External"/><Relationship Id="rId98" Type="http://schemas.openxmlformats.org/officeDocument/2006/relationships/hyperlink" Target="http://www.bav-astro.de/sfs/BAVM_link.php?BAVMnr=152" TargetMode="External"/><Relationship Id="rId121" Type="http://schemas.openxmlformats.org/officeDocument/2006/relationships/hyperlink" Target="http://www.konkoly.hu/cgi-bin/IBVS?5917" TargetMode="External"/><Relationship Id="rId142" Type="http://schemas.openxmlformats.org/officeDocument/2006/relationships/hyperlink" Target="http://www.konkoly.hu/cgi-bin/IBVS?5443" TargetMode="External"/><Relationship Id="rId163" Type="http://schemas.openxmlformats.org/officeDocument/2006/relationships/hyperlink" Target="http://vsolj.cetus-net.org/no46.pdf" TargetMode="External"/><Relationship Id="rId3" Type="http://schemas.openxmlformats.org/officeDocument/2006/relationships/hyperlink" Target="http://www.bav-astro.de/sfs/BAVM_link.php?BAVMnr=38" TargetMode="External"/><Relationship Id="rId25" Type="http://schemas.openxmlformats.org/officeDocument/2006/relationships/hyperlink" Target="http://var.astro.cz/oejv/issues/oejv0060.pdf" TargetMode="External"/><Relationship Id="rId46" Type="http://schemas.openxmlformats.org/officeDocument/2006/relationships/hyperlink" Target="http://var.astro.cz/oejv/issues/oejv0060.pdf" TargetMode="External"/><Relationship Id="rId67" Type="http://schemas.openxmlformats.org/officeDocument/2006/relationships/hyperlink" Target="http://var.astro.cz/oejv/issues/oejv0060.pdf" TargetMode="External"/><Relationship Id="rId116" Type="http://schemas.openxmlformats.org/officeDocument/2006/relationships/hyperlink" Target="http://var.astro.cz/oejv/issues/oejv0074.pdf" TargetMode="External"/><Relationship Id="rId137" Type="http://schemas.openxmlformats.org/officeDocument/2006/relationships/hyperlink" Target="http://www.bav-astro.de/sfs/BAVM_link.php?BAVMnr=62" TargetMode="External"/><Relationship Id="rId158" Type="http://schemas.openxmlformats.org/officeDocument/2006/relationships/hyperlink" Target="http://var.astro.cz/oejv/issues/oejv0094.pdf" TargetMode="External"/><Relationship Id="rId20" Type="http://schemas.openxmlformats.org/officeDocument/2006/relationships/hyperlink" Target="http://var.astro.cz/oejv/issues/oejv0060.pdf" TargetMode="External"/><Relationship Id="rId41" Type="http://schemas.openxmlformats.org/officeDocument/2006/relationships/hyperlink" Target="http://var.astro.cz/oejv/issues/oejv0060.pdf" TargetMode="External"/><Relationship Id="rId62" Type="http://schemas.openxmlformats.org/officeDocument/2006/relationships/hyperlink" Target="http://var.astro.cz/oejv/issues/oejv0060.pdf" TargetMode="External"/><Relationship Id="rId83" Type="http://schemas.openxmlformats.org/officeDocument/2006/relationships/hyperlink" Target="http://var.astro.cz/oejv/issues/oejv0060.pdf" TargetMode="External"/><Relationship Id="rId88" Type="http://schemas.openxmlformats.org/officeDocument/2006/relationships/hyperlink" Target="http://var.astro.cz/oejv/issues/oejv0060.pdf" TargetMode="External"/><Relationship Id="rId111" Type="http://schemas.openxmlformats.org/officeDocument/2006/relationships/hyperlink" Target="http://var.astro.cz/oejv/issues/oejv0074.pdf" TargetMode="External"/><Relationship Id="rId132" Type="http://schemas.openxmlformats.org/officeDocument/2006/relationships/hyperlink" Target="http://www.konkoly.hu/cgi-bin/IBVS?3423" TargetMode="External"/><Relationship Id="rId153" Type="http://schemas.openxmlformats.org/officeDocument/2006/relationships/hyperlink" Target="http://vsolj.cetus-net.org/no44.pdf" TargetMode="External"/><Relationship Id="rId174" Type="http://schemas.openxmlformats.org/officeDocument/2006/relationships/hyperlink" Target="http://vsolj.cetus-net.org/vsoljno53.pdf" TargetMode="Externa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hyperlink" Target="http://var.astro.cz/ocgate/" TargetMode="Externa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indexed="12"/>
  </sheetPr>
  <dimension ref="A1:BK697"/>
  <sheetViews>
    <sheetView tabSelected="1" workbookViewId="0">
      <pane xSplit="11" ySplit="22" topLeftCell="L475" activePane="bottomRight" state="frozen"/>
      <selection pane="topRight" activeCell="L1" sqref="L1"/>
      <selection pane="bottomLeft" activeCell="A23" sqref="A23"/>
      <selection pane="bottomRight" activeCell="F16" sqref="F16"/>
    </sheetView>
  </sheetViews>
  <sheetFormatPr defaultColWidth="10.28515625" defaultRowHeight="12.75" x14ac:dyDescent="0.2"/>
  <cols>
    <col min="1" max="1" width="16.7109375" style="1" customWidth="1"/>
    <col min="2" max="2" width="5.140625" style="1" customWidth="1"/>
    <col min="3" max="3" width="11.85546875" style="1" customWidth="1"/>
    <col min="4" max="4" width="11.140625" style="1" customWidth="1"/>
    <col min="5" max="5" width="11.7109375" style="1" customWidth="1"/>
    <col min="6" max="6" width="15" style="1" customWidth="1"/>
    <col min="7" max="7" width="8.140625" style="2" customWidth="1"/>
    <col min="8" max="14" width="8.5703125" style="1" customWidth="1"/>
    <col min="15" max="15" width="8" style="1" customWidth="1"/>
    <col min="16" max="16" width="7.7109375" style="1" customWidth="1"/>
    <col min="17" max="17" width="9.85546875" style="259" customWidth="1"/>
    <col min="18" max="18" width="10.28515625" style="1"/>
    <col min="19" max="19" width="10.28515625" style="15"/>
    <col min="20" max="20" width="12.42578125" style="1" customWidth="1"/>
    <col min="21" max="25" width="10.28515625" style="1"/>
    <col min="26" max="26" width="12.140625" style="1" customWidth="1"/>
    <col min="27" max="27" width="9.42578125" style="1" customWidth="1"/>
    <col min="28" max="30" width="10.42578125" style="1" customWidth="1"/>
    <col min="31" max="31" width="10.5703125" style="1" customWidth="1"/>
    <col min="32" max="32" width="10.28515625" style="1"/>
    <col min="33" max="36" width="9.42578125" style="1" customWidth="1"/>
    <col min="37" max="51" width="10.28515625" style="1"/>
    <col min="52" max="52" width="11.85546875" style="1" customWidth="1"/>
    <col min="53" max="53" width="14.7109375" style="1" customWidth="1"/>
    <col min="54" max="16384" width="10.28515625" style="1"/>
  </cols>
  <sheetData>
    <row r="1" spans="1:63" ht="20.25" x14ac:dyDescent="0.3">
      <c r="A1" s="3" t="s">
        <v>0</v>
      </c>
      <c r="Q1" s="1"/>
      <c r="Z1" s="85" t="s">
        <v>251</v>
      </c>
      <c r="AA1" s="86"/>
      <c r="AB1" s="86" t="s">
        <v>252</v>
      </c>
      <c r="AC1" s="86" t="s">
        <v>253</v>
      </c>
      <c r="AD1" s="30"/>
      <c r="AV1" s="87" t="s">
        <v>1</v>
      </c>
      <c r="AW1" s="88" t="s">
        <v>254</v>
      </c>
      <c r="AX1" s="4" t="s">
        <v>255</v>
      </c>
      <c r="AY1" s="89" t="s">
        <v>256</v>
      </c>
      <c r="AZ1" s="33" t="s">
        <v>257</v>
      </c>
      <c r="BA1" s="89" t="s">
        <v>258</v>
      </c>
      <c r="BB1" s="33" t="s">
        <v>259</v>
      </c>
      <c r="BC1" s="89" t="s">
        <v>260</v>
      </c>
      <c r="BD1" s="90" t="s">
        <v>261</v>
      </c>
      <c r="BE1" s="33" t="s">
        <v>262</v>
      </c>
      <c r="BF1" s="89" t="s">
        <v>263</v>
      </c>
      <c r="BG1" s="90" t="s">
        <v>264</v>
      </c>
      <c r="BH1" s="33" t="s">
        <v>265</v>
      </c>
      <c r="BI1" s="89" t="s">
        <v>266</v>
      </c>
      <c r="BJ1" s="90" t="s">
        <v>267</v>
      </c>
      <c r="BK1" s="33" t="s">
        <v>219</v>
      </c>
    </row>
    <row r="2" spans="1:63" s="200" customFormat="1" ht="12.95" customHeight="1" x14ac:dyDescent="0.2">
      <c r="A2" s="200" t="s">
        <v>3</v>
      </c>
      <c r="B2" s="201" t="s">
        <v>4</v>
      </c>
      <c r="E2" s="253" t="s">
        <v>1527</v>
      </c>
      <c r="F2" s="254" t="s">
        <v>1530</v>
      </c>
      <c r="G2" s="158"/>
      <c r="S2" s="157"/>
      <c r="Z2" s="261" t="s">
        <v>268</v>
      </c>
      <c r="AA2" s="262">
        <f>C7</f>
        <v>40448.412900000003</v>
      </c>
      <c r="AB2" s="263" t="s">
        <v>269</v>
      </c>
      <c r="AC2" s="262">
        <f>C8</f>
        <v>0.40899532</v>
      </c>
      <c r="AD2" s="264" t="s">
        <v>270</v>
      </c>
      <c r="AV2" s="200">
        <v>-30000</v>
      </c>
      <c r="AW2" s="200">
        <f t="shared" ref="AW2:AW61" si="0">AA$3+AA$4*AV2+AA$5*AV2^2+AY2</f>
        <v>6.4370933004291087E-2</v>
      </c>
      <c r="AX2" s="200">
        <f t="shared" ref="AX2:AX61" si="1">AA$3+AA$4*AV2+AA$5*AV2^2</f>
        <v>7.3723298218525718E-2</v>
      </c>
      <c r="AY2" s="200">
        <f t="shared" ref="AY2:AY61" si="2">$AA$6*($AA$11/AZ2*BA2+$AA$12)</f>
        <v>-9.3523652142346331E-3</v>
      </c>
      <c r="AZ2" s="200">
        <f t="shared" ref="AZ2:AZ61" si="3">1+$AA$7*COS(BB2)</f>
        <v>0.62958823694184107</v>
      </c>
      <c r="BA2" s="200">
        <f t="shared" ref="BA2:BA61" si="4">SIN(BB2+RADIANS($AA$9))</f>
        <v>-0.41542092326983948</v>
      </c>
      <c r="BB2" s="200">
        <f t="shared" ref="BB2:BB61" si="5">2*ATAN(BC2)</f>
        <v>-2.1884434124358663</v>
      </c>
      <c r="BC2" s="200">
        <f t="shared" ref="BC2:BC61" si="6">SQRT((1+$AA$7)/(1-$AA$7))*TAN(BD2/2)</f>
        <v>-1.9369904818312815</v>
      </c>
      <c r="BD2" s="200">
        <f t="shared" ref="BD2:BJ17" si="7">$BK2+$AA$7*SIN(BE2)</f>
        <v>11.091808462217502</v>
      </c>
      <c r="BE2" s="200">
        <f t="shared" si="7"/>
        <v>11.09180872951011</v>
      </c>
      <c r="BF2" s="200">
        <f t="shared" si="7"/>
        <v>11.091813078615147</v>
      </c>
      <c r="BG2" s="200">
        <f t="shared" si="7"/>
        <v>11.091883815182431</v>
      </c>
      <c r="BH2" s="200">
        <f t="shared" si="7"/>
        <v>11.093027132723423</v>
      </c>
      <c r="BI2" s="200">
        <f t="shared" si="7"/>
        <v>11.109936959597331</v>
      </c>
      <c r="BJ2" s="200">
        <f t="shared" si="7"/>
        <v>11.253072465994375</v>
      </c>
      <c r="BK2" s="200">
        <f t="shared" ref="BK2:BK61" si="8">RADIANS($AA$9)+$AA$18*(AV2-AA$15)</f>
        <v>11.728461995269376</v>
      </c>
    </row>
    <row r="3" spans="1:63" s="200" customFormat="1" ht="12.95" customHeight="1" x14ac:dyDescent="0.2">
      <c r="C3" s="202"/>
      <c r="E3" s="251" t="s">
        <v>20</v>
      </c>
      <c r="F3" s="255">
        <v>1</v>
      </c>
      <c r="G3" s="158"/>
      <c r="S3" s="157"/>
      <c r="Y3" s="200">
        <v>0.03</v>
      </c>
      <c r="Z3" s="265" t="s">
        <v>271</v>
      </c>
      <c r="AA3" s="266">
        <f t="shared" ref="AA3:AA10" si="9">AB3*AC3</f>
        <v>-7.7156764002765622E-3</v>
      </c>
      <c r="AB3" s="267">
        <v>-0.77156764002765621</v>
      </c>
      <c r="AC3" s="200">
        <v>0.01</v>
      </c>
      <c r="AD3" s="268"/>
      <c r="AE3" s="267">
        <v>-0.95771345236236116</v>
      </c>
      <c r="AV3" s="200">
        <v>-29000</v>
      </c>
      <c r="AW3" s="200">
        <f t="shared" si="0"/>
        <v>5.6748520578429038E-2</v>
      </c>
      <c r="AX3" s="200">
        <f t="shared" si="1"/>
        <v>6.6919046079045807E-2</v>
      </c>
      <c r="AY3" s="200">
        <f t="shared" si="2"/>
        <v>-1.017052550061677E-2</v>
      </c>
      <c r="AZ3" s="200">
        <f t="shared" si="3"/>
        <v>0.70846261987900616</v>
      </c>
      <c r="BA3" s="200">
        <f t="shared" si="4"/>
        <v>-0.54196932008819576</v>
      </c>
      <c r="BB3" s="200">
        <f t="shared" si="5"/>
        <v>-2.0440702468570677</v>
      </c>
      <c r="BC3" s="200">
        <f t="shared" si="6"/>
        <v>-1.63558496897267</v>
      </c>
      <c r="BD3" s="200">
        <f t="shared" si="7"/>
        <v>11.258026352686288</v>
      </c>
      <c r="BE3" s="200">
        <f t="shared" si="7"/>
        <v>11.258060234604203</v>
      </c>
      <c r="BF3" s="200">
        <f t="shared" si="7"/>
        <v>11.258264304210764</v>
      </c>
      <c r="BG3" s="200">
        <f t="shared" si="7"/>
        <v>11.259490148125217</v>
      </c>
      <c r="BH3" s="200">
        <f t="shared" si="7"/>
        <v>11.266739886727745</v>
      </c>
      <c r="BI3" s="200">
        <f t="shared" si="7"/>
        <v>11.306258018357124</v>
      </c>
      <c r="BJ3" s="200">
        <f t="shared" si="7"/>
        <v>11.468278501993696</v>
      </c>
      <c r="BK3" s="200">
        <f t="shared" si="8"/>
        <v>11.875731264599711</v>
      </c>
    </row>
    <row r="4" spans="1:63" s="200" customFormat="1" ht="12.95" customHeight="1" x14ac:dyDescent="0.2">
      <c r="A4" s="203" t="s">
        <v>5</v>
      </c>
      <c r="C4" s="204">
        <v>40448.412900000003</v>
      </c>
      <c r="D4" s="269">
        <v>0.40899532</v>
      </c>
      <c r="E4" s="251" t="s">
        <v>22</v>
      </c>
      <c r="F4" s="256">
        <f ca="1">NOW()+15018.5+$C$5/24</f>
        <v>60581.695740046292</v>
      </c>
      <c r="G4" s="158"/>
      <c r="S4" s="157"/>
      <c r="Y4" s="200">
        <v>-2.5000000000000002E-6</v>
      </c>
      <c r="Z4" s="270" t="s">
        <v>272</v>
      </c>
      <c r="AA4" s="271">
        <f t="shared" si="9"/>
        <v>1.5160085322098681E-6</v>
      </c>
      <c r="AB4" s="272">
        <v>15.160085322098681</v>
      </c>
      <c r="AC4" s="212">
        <v>9.9999999999999995E-8</v>
      </c>
      <c r="AD4" s="268"/>
      <c r="AE4" s="272">
        <v>10.789880033450224</v>
      </c>
      <c r="AV4" s="200">
        <v>-28000</v>
      </c>
      <c r="AW4" s="200">
        <f t="shared" si="0"/>
        <v>4.9635916996764028E-2</v>
      </c>
      <c r="AX4" s="200">
        <f t="shared" si="1"/>
        <v>6.0396836674199449E-2</v>
      </c>
      <c r="AY4" s="200">
        <f t="shared" si="2"/>
        <v>-1.0760919677435419E-2</v>
      </c>
      <c r="AZ4" s="200">
        <f t="shared" si="3"/>
        <v>0.82010841996592099</v>
      </c>
      <c r="BA4" s="200">
        <f t="shared" si="4"/>
        <v>-0.68961367479148117</v>
      </c>
      <c r="BB4" s="200">
        <f t="shared" si="5"/>
        <v>-1.8558934585417191</v>
      </c>
      <c r="BC4" s="200">
        <f t="shared" si="6"/>
        <v>-1.3351446605821229</v>
      </c>
      <c r="BD4" s="200">
        <f t="shared" si="7"/>
        <v>11.447800966600754</v>
      </c>
      <c r="BE4" s="200">
        <f t="shared" si="7"/>
        <v>11.448220091434617</v>
      </c>
      <c r="BF4" s="200">
        <f t="shared" si="7"/>
        <v>11.449716097098955</v>
      </c>
      <c r="BG4" s="200">
        <f t="shared" si="7"/>
        <v>11.455018913602007</v>
      </c>
      <c r="BH4" s="200">
        <f t="shared" si="7"/>
        <v>11.473375238254967</v>
      </c>
      <c r="BI4" s="200">
        <f t="shared" si="7"/>
        <v>11.532453246071404</v>
      </c>
      <c r="BJ4" s="200">
        <f t="shared" si="7"/>
        <v>11.692305510439985</v>
      </c>
      <c r="BK4" s="200">
        <f t="shared" si="8"/>
        <v>12.023000533930045</v>
      </c>
    </row>
    <row r="5" spans="1:63" s="200" customFormat="1" ht="12.95" customHeight="1" x14ac:dyDescent="0.2">
      <c r="A5" s="206" t="s">
        <v>6</v>
      </c>
      <c r="C5" s="207">
        <v>-9.5</v>
      </c>
      <c r="D5" s="200" t="s">
        <v>7</v>
      </c>
      <c r="E5" s="251" t="s">
        <v>24</v>
      </c>
      <c r="F5" s="256">
        <f ca="1">ROUND(2*($F$4-$C$7)/$C$8,0)/2+$F$3</f>
        <v>49227</v>
      </c>
      <c r="G5" s="158"/>
      <c r="S5" s="157"/>
      <c r="Y5" s="200">
        <v>3E-11</v>
      </c>
      <c r="Z5" s="270" t="s">
        <v>273</v>
      </c>
      <c r="AA5" s="271">
        <f t="shared" si="9"/>
        <v>1.4102136731677591E-10</v>
      </c>
      <c r="AB5" s="272">
        <v>14.102136731677591</v>
      </c>
      <c r="AC5" s="200">
        <v>9.9999999999999994E-12</v>
      </c>
      <c r="AD5" s="268"/>
      <c r="AE5" s="272">
        <v>16.539251853355932</v>
      </c>
      <c r="AV5" s="200">
        <v>-27000</v>
      </c>
      <c r="AW5" s="200">
        <f t="shared" si="0"/>
        <v>4.3197098520642338E-2</v>
      </c>
      <c r="AX5" s="200">
        <f t="shared" si="1"/>
        <v>5.4156670003986641E-2</v>
      </c>
      <c r="AY5" s="200">
        <f t="shared" si="2"/>
        <v>-1.09595714833443E-2</v>
      </c>
      <c r="AZ5" s="200">
        <f t="shared" si="3"/>
        <v>0.98588330555624315</v>
      </c>
      <c r="BA5" s="200">
        <f t="shared" si="4"/>
        <v>-0.85418432026829383</v>
      </c>
      <c r="BB5" s="200">
        <f t="shared" si="5"/>
        <v>-1.5928688000274198</v>
      </c>
      <c r="BC5" s="200">
        <f t="shared" si="6"/>
        <v>-1.0223197049539583</v>
      </c>
      <c r="BD5" s="200">
        <f t="shared" si="7"/>
        <v>11.672481046098907</v>
      </c>
      <c r="BE5" s="200">
        <f t="shared" si="7"/>
        <v>11.674471703193724</v>
      </c>
      <c r="BF5" s="200">
        <f t="shared" si="7"/>
        <v>11.679412968968915</v>
      </c>
      <c r="BG5" s="200">
        <f t="shared" si="7"/>
        <v>11.691551004255839</v>
      </c>
      <c r="BH5" s="200">
        <f t="shared" si="7"/>
        <v>11.720647749190741</v>
      </c>
      <c r="BI5" s="200">
        <f t="shared" si="7"/>
        <v>11.786820479441067</v>
      </c>
      <c r="BJ5" s="200">
        <f t="shared" si="7"/>
        <v>11.923491757841729</v>
      </c>
      <c r="BK5" s="200">
        <f t="shared" si="8"/>
        <v>12.17026980326038</v>
      </c>
    </row>
    <row r="6" spans="1:63" s="200" customFormat="1" ht="12.95" customHeight="1" x14ac:dyDescent="0.2">
      <c r="A6" s="203" t="s">
        <v>8</v>
      </c>
      <c r="E6" s="251" t="s">
        <v>26</v>
      </c>
      <c r="F6" s="256">
        <f ca="1">ROUND(2*($F$4-$C$15)/$C$16,0)/2+$F$3</f>
        <v>952.5</v>
      </c>
      <c r="G6" s="158"/>
      <c r="S6" s="157"/>
      <c r="Z6" s="270" t="s">
        <v>274</v>
      </c>
      <c r="AA6" s="271">
        <f t="shared" si="9"/>
        <v>1.3166214091024406E-2</v>
      </c>
      <c r="AB6" s="272">
        <v>1.3166214091024406</v>
      </c>
      <c r="AC6" s="200">
        <v>0.01</v>
      </c>
      <c r="AD6" s="268" t="s">
        <v>270</v>
      </c>
      <c r="AE6" s="272">
        <v>0.79485829512193018</v>
      </c>
      <c r="AV6" s="200">
        <v>-26000</v>
      </c>
      <c r="AW6" s="200">
        <f t="shared" si="0"/>
        <v>3.7753877641482608E-2</v>
      </c>
      <c r="AX6" s="200">
        <f t="shared" si="1"/>
        <v>4.8198546068407386E-2</v>
      </c>
      <c r="AY6" s="200">
        <f t="shared" si="2"/>
        <v>-1.0444668426924779E-2</v>
      </c>
      <c r="AZ6" s="200">
        <f t="shared" si="3"/>
        <v>1.2362755447106899</v>
      </c>
      <c r="BA6" s="200">
        <f t="shared" si="4"/>
        <v>-0.98930610913411332</v>
      </c>
      <c r="BB6" s="200">
        <f t="shared" si="5"/>
        <v>-1.192428845014287</v>
      </c>
      <c r="BC6" s="200">
        <f t="shared" si="6"/>
        <v>-0.67859374638584302</v>
      </c>
      <c r="BD6" s="200">
        <f t="shared" si="7"/>
        <v>11.950333736777743</v>
      </c>
      <c r="BE6" s="200">
        <f t="shared" si="7"/>
        <v>11.954859370241111</v>
      </c>
      <c r="BF6" s="200">
        <f t="shared" si="7"/>
        <v>11.963475053048169</v>
      </c>
      <c r="BG6" s="200">
        <f t="shared" si="7"/>
        <v>11.979738015509884</v>
      </c>
      <c r="BH6" s="200">
        <f t="shared" si="7"/>
        <v>12.009969595348775</v>
      </c>
      <c r="BI6" s="200">
        <f t="shared" si="7"/>
        <v>12.064726102214804</v>
      </c>
      <c r="BJ6" s="200">
        <f t="shared" si="7"/>
        <v>12.160020519858501</v>
      </c>
      <c r="BK6" s="200">
        <f t="shared" si="8"/>
        <v>12.317539072590716</v>
      </c>
    </row>
    <row r="7" spans="1:63" s="200" customFormat="1" ht="12.95" customHeight="1" x14ac:dyDescent="0.2">
      <c r="A7" s="200" t="s">
        <v>9</v>
      </c>
      <c r="C7" s="200">
        <v>40448.412900000003</v>
      </c>
      <c r="E7" s="251" t="s">
        <v>1528</v>
      </c>
      <c r="F7" s="257">
        <f ca="1">+$C$15+$C$16*$F$6-15018.5-$C$5/24</f>
        <v>45564.093204100187</v>
      </c>
      <c r="G7" s="158"/>
      <c r="S7" s="157"/>
      <c r="Z7" s="270" t="s">
        <v>275</v>
      </c>
      <c r="AA7" s="271">
        <f t="shared" si="9"/>
        <v>0.63961299768429813</v>
      </c>
      <c r="AB7" s="272">
        <v>0.63961299768429813</v>
      </c>
      <c r="AC7" s="200">
        <v>1</v>
      </c>
      <c r="AD7" s="268"/>
      <c r="AE7" s="272">
        <v>0.34575009591939238</v>
      </c>
      <c r="AV7" s="200">
        <v>-25000</v>
      </c>
      <c r="AW7" s="200">
        <f t="shared" si="0"/>
        <v>3.3832335948726887E-2</v>
      </c>
      <c r="AX7" s="200">
        <f t="shared" si="1"/>
        <v>4.2522464867461675E-2</v>
      </c>
      <c r="AY7" s="200">
        <f t="shared" si="2"/>
        <v>-8.6901289187347897E-3</v>
      </c>
      <c r="AZ7" s="200">
        <f t="shared" si="3"/>
        <v>1.5409029178441416</v>
      </c>
      <c r="BA7" s="200">
        <f t="shared" si="4"/>
        <v>-0.88556860884678146</v>
      </c>
      <c r="BB7" s="200">
        <f t="shared" si="5"/>
        <v>-0.56297294914682883</v>
      </c>
      <c r="BC7" s="200">
        <f t="shared" si="6"/>
        <v>-0.28916440256784109</v>
      </c>
      <c r="BD7" s="200">
        <f t="shared" si="7"/>
        <v>12.296876642112002</v>
      </c>
      <c r="BE7" s="200">
        <f t="shared" si="7"/>
        <v>12.300704529151137</v>
      </c>
      <c r="BF7" s="200">
        <f t="shared" si="7"/>
        <v>12.306901625887965</v>
      </c>
      <c r="BG7" s="200">
        <f t="shared" si="7"/>
        <v>12.316912865485401</v>
      </c>
      <c r="BH7" s="200">
        <f t="shared" si="7"/>
        <v>12.333032453287768</v>
      </c>
      <c r="BI7" s="200">
        <f t="shared" si="7"/>
        <v>12.35886015656868</v>
      </c>
      <c r="BJ7" s="200">
        <f t="shared" si="7"/>
        <v>12.399959411689217</v>
      </c>
      <c r="BK7" s="200">
        <f t="shared" si="8"/>
        <v>12.464808341921051</v>
      </c>
    </row>
    <row r="8" spans="1:63" s="200" customFormat="1" ht="12.95" customHeight="1" x14ac:dyDescent="0.2">
      <c r="A8" s="200" t="s">
        <v>10</v>
      </c>
      <c r="C8" s="200">
        <v>0.40899532</v>
      </c>
      <c r="E8" s="252" t="s">
        <v>1529</v>
      </c>
      <c r="F8" s="258">
        <f ca="1">+($C$15+$C$16*$F$6)-($C$16/2)-15018.5-$C$5/24</f>
        <v>45563.888701263488</v>
      </c>
      <c r="G8" s="158"/>
      <c r="S8" s="157"/>
      <c r="Z8" s="270" t="s">
        <v>276</v>
      </c>
      <c r="AA8" s="271">
        <f t="shared" si="9"/>
        <v>47.775487223228296</v>
      </c>
      <c r="AB8" s="272">
        <v>4.7775487223228295</v>
      </c>
      <c r="AC8" s="200">
        <v>10</v>
      </c>
      <c r="AD8" s="268" t="s">
        <v>277</v>
      </c>
      <c r="AE8" s="272">
        <v>3.5382883676933305</v>
      </c>
      <c r="AV8" s="200">
        <v>-24000</v>
      </c>
      <c r="AW8" s="200">
        <f t="shared" si="0"/>
        <v>3.1655418732777885E-2</v>
      </c>
      <c r="AX8" s="200">
        <f t="shared" si="1"/>
        <v>3.7128426401149529E-2</v>
      </c>
      <c r="AY8" s="200">
        <f t="shared" si="2"/>
        <v>-5.4730076683716447E-3</v>
      </c>
      <c r="AZ8" s="200">
        <f t="shared" si="3"/>
        <v>1.6179680185943575</v>
      </c>
      <c r="BA8" s="200">
        <f t="shared" si="4"/>
        <v>-0.26079710314967758</v>
      </c>
      <c r="BB8" s="200">
        <f t="shared" si="5"/>
        <v>0.26089595773915808</v>
      </c>
      <c r="BC8" s="200">
        <f t="shared" si="6"/>
        <v>0.13119298055674722</v>
      </c>
      <c r="BD8" s="200">
        <f t="shared" si="7"/>
        <v>12.689229822671047</v>
      </c>
      <c r="BE8" s="200">
        <f t="shared" si="7"/>
        <v>12.687288327380646</v>
      </c>
      <c r="BF8" s="200">
        <f t="shared" si="7"/>
        <v>12.684231141986089</v>
      </c>
      <c r="BG8" s="200">
        <f t="shared" si="7"/>
        <v>12.679419360558628</v>
      </c>
      <c r="BH8" s="200">
        <f t="shared" si="7"/>
        <v>12.671851253028564</v>
      </c>
      <c r="BI8" s="200">
        <f t="shared" si="7"/>
        <v>12.659960004412053</v>
      </c>
      <c r="BJ8" s="200">
        <f t="shared" si="7"/>
        <v>12.641302222401553</v>
      </c>
      <c r="BK8" s="200">
        <f t="shared" si="8"/>
        <v>12.612077611251387</v>
      </c>
    </row>
    <row r="9" spans="1:63" s="200" customFormat="1" ht="12.95" customHeight="1" x14ac:dyDescent="0.2">
      <c r="A9" s="206" t="s">
        <v>11</v>
      </c>
      <c r="B9" s="206"/>
      <c r="C9" s="206">
        <v>303</v>
      </c>
      <c r="D9" s="206" t="str">
        <f>"F"&amp;C9</f>
        <v>F303</v>
      </c>
      <c r="E9" s="206" t="str">
        <f>"G"&amp;C9</f>
        <v>G303</v>
      </c>
      <c r="G9" s="158"/>
      <c r="S9" s="157"/>
      <c r="Z9" s="270" t="s">
        <v>278</v>
      </c>
      <c r="AA9" s="271">
        <f t="shared" si="9"/>
        <v>-30.065601943036093</v>
      </c>
      <c r="AB9" s="272">
        <v>-3.0065601943036091</v>
      </c>
      <c r="AC9" s="200">
        <v>10</v>
      </c>
      <c r="AD9" s="268" t="s">
        <v>279</v>
      </c>
      <c r="AE9" s="272">
        <v>4.9602906044370014</v>
      </c>
      <c r="AV9" s="200">
        <v>-23000</v>
      </c>
      <c r="AW9" s="200">
        <f t="shared" si="0"/>
        <v>3.0348499081575612E-2</v>
      </c>
      <c r="AX9" s="200">
        <f t="shared" si="1"/>
        <v>3.2016430669470936E-2</v>
      </c>
      <c r="AY9" s="200">
        <f t="shared" si="2"/>
        <v>-1.6679315878953239E-3</v>
      </c>
      <c r="AZ9" s="200">
        <f t="shared" si="3"/>
        <v>1.3537770712230974</v>
      </c>
      <c r="BA9" s="200">
        <f t="shared" si="4"/>
        <v>0.443910990612506</v>
      </c>
      <c r="BB9" s="200">
        <f t="shared" si="5"/>
        <v>0.98470232385083534</v>
      </c>
      <c r="BC9" s="200">
        <f t="shared" si="6"/>
        <v>0.53641201873920485</v>
      </c>
      <c r="BD9" s="200">
        <f t="shared" si="7"/>
        <v>13.059122580162636</v>
      </c>
      <c r="BE9" s="200">
        <f t="shared" si="7"/>
        <v>13.054169845110676</v>
      </c>
      <c r="BF9" s="200">
        <f t="shared" si="7"/>
        <v>13.045424317232783</v>
      </c>
      <c r="BG9" s="200">
        <f t="shared" si="7"/>
        <v>13.030077320512163</v>
      </c>
      <c r="BH9" s="200">
        <f t="shared" si="7"/>
        <v>13.003424657617165</v>
      </c>
      <c r="BI9" s="200">
        <f t="shared" si="7"/>
        <v>12.957899746359553</v>
      </c>
      <c r="BJ9" s="200">
        <f t="shared" si="7"/>
        <v>12.882012347528249</v>
      </c>
      <c r="BK9" s="200">
        <f t="shared" si="8"/>
        <v>12.75934688058172</v>
      </c>
    </row>
    <row r="10" spans="1:63" s="200" customFormat="1" ht="12.95" customHeight="1" x14ac:dyDescent="0.2">
      <c r="C10" s="208" t="s">
        <v>12</v>
      </c>
      <c r="D10" s="208" t="s">
        <v>13</v>
      </c>
      <c r="G10" s="158"/>
      <c r="S10" s="157"/>
      <c r="Y10" s="200">
        <f>X10/AC10</f>
        <v>0</v>
      </c>
      <c r="Z10" s="273" t="s">
        <v>280</v>
      </c>
      <c r="AA10" s="274">
        <f t="shared" si="9"/>
        <v>-5850.9752347729564</v>
      </c>
      <c r="AB10" s="275">
        <v>-0.5850975234772956</v>
      </c>
      <c r="AC10" s="200">
        <v>10000</v>
      </c>
      <c r="AD10" s="268" t="s">
        <v>281</v>
      </c>
      <c r="AE10" s="275">
        <v>1.3</v>
      </c>
      <c r="AV10" s="200">
        <v>-22000</v>
      </c>
      <c r="AW10" s="200">
        <f t="shared" si="0"/>
        <v>2.8830120525169887E-2</v>
      </c>
      <c r="AX10" s="200">
        <f t="shared" si="1"/>
        <v>2.7186477672425886E-2</v>
      </c>
      <c r="AY10" s="200">
        <f t="shared" si="2"/>
        <v>1.6436428527440005E-3</v>
      </c>
      <c r="AZ10" s="200">
        <f t="shared" si="3"/>
        <v>1.0694714803712175</v>
      </c>
      <c r="BA10" s="200">
        <f t="shared" si="4"/>
        <v>0.80591715601346525</v>
      </c>
      <c r="BB10" s="200">
        <f t="shared" si="5"/>
        <v>1.4619667601637676</v>
      </c>
      <c r="BC10" s="200">
        <f t="shared" si="6"/>
        <v>0.89669003665130065</v>
      </c>
      <c r="BD10" s="200">
        <f t="shared" si="7"/>
        <v>13.362295880535129</v>
      </c>
      <c r="BE10" s="200">
        <f t="shared" si="7"/>
        <v>13.359326111025258</v>
      </c>
      <c r="BF10" s="200">
        <f t="shared" si="7"/>
        <v>13.35273165021362</v>
      </c>
      <c r="BG10" s="200">
        <f t="shared" si="7"/>
        <v>13.338241610533895</v>
      </c>
      <c r="BH10" s="200">
        <f t="shared" si="7"/>
        <v>13.307095231591589</v>
      </c>
      <c r="BI10" s="200">
        <f t="shared" si="7"/>
        <v>13.242946927736757</v>
      </c>
      <c r="BJ10" s="200">
        <f t="shared" si="7"/>
        <v>13.120066879655136</v>
      </c>
      <c r="BK10" s="200">
        <f t="shared" si="8"/>
        <v>12.906616149912056</v>
      </c>
    </row>
    <row r="11" spans="1:63" s="200" customFormat="1" ht="12.95" customHeight="1" x14ac:dyDescent="0.2">
      <c r="A11" s="200" t="s">
        <v>14</v>
      </c>
      <c r="C11" s="209">
        <f ca="1">INTERCEPT(INDIRECT(E9):G896,INDIRECT(D9):$F896)</f>
        <v>-0.13331058037097426</v>
      </c>
      <c r="D11" s="215">
        <f>AA3</f>
        <v>-7.7156764002765622E-3</v>
      </c>
      <c r="E11" s="210">
        <v>-9.3814670013324351E-3</v>
      </c>
      <c r="F11" s="200">
        <v>1</v>
      </c>
      <c r="G11" s="158"/>
      <c r="S11" s="157"/>
      <c r="Z11" s="276" t="s">
        <v>282</v>
      </c>
      <c r="AA11" s="178">
        <f>1-AA7^2</f>
        <v>0.59089521319330607</v>
      </c>
      <c r="AB11" s="178">
        <f>SUM(AD21:AD1882)</f>
        <v>0.10577978816025599</v>
      </c>
      <c r="AC11" s="276" t="s">
        <v>283</v>
      </c>
      <c r="AD11" s="268"/>
      <c r="AE11" s="178">
        <v>5.4689631948806041E-3</v>
      </c>
      <c r="AV11" s="200">
        <v>-21000</v>
      </c>
      <c r="AW11" s="200">
        <f t="shared" si="0"/>
        <v>2.6836116481630277E-2</v>
      </c>
      <c r="AX11" s="200">
        <f t="shared" si="1"/>
        <v>2.2638567410014389E-2</v>
      </c>
      <c r="AY11" s="200">
        <f t="shared" si="2"/>
        <v>4.1975490716158895E-3</v>
      </c>
      <c r="AZ11" s="200">
        <f t="shared" si="3"/>
        <v>0.87504100849269895</v>
      </c>
      <c r="BA11" s="200">
        <f t="shared" si="4"/>
        <v>0.94665227425465248</v>
      </c>
      <c r="BB11" s="200">
        <f t="shared" si="5"/>
        <v>1.7674275260109131</v>
      </c>
      <c r="BC11" s="200">
        <f t="shared" si="6"/>
        <v>1.2188535110799326</v>
      </c>
      <c r="BD11" s="200">
        <f t="shared" si="7"/>
        <v>13.604669676667207</v>
      </c>
      <c r="BE11" s="200">
        <f t="shared" si="7"/>
        <v>13.603841368169421</v>
      </c>
      <c r="BF11" s="200">
        <f t="shared" si="7"/>
        <v>13.601299599551705</v>
      </c>
      <c r="BG11" s="200">
        <f t="shared" si="7"/>
        <v>13.593566835012398</v>
      </c>
      <c r="BH11" s="200">
        <f t="shared" si="7"/>
        <v>13.570625765313251</v>
      </c>
      <c r="BI11" s="200">
        <f t="shared" si="7"/>
        <v>13.506942598802311</v>
      </c>
      <c r="BJ11" s="200">
        <f t="shared" si="7"/>
        <v>13.353500402480709</v>
      </c>
      <c r="BK11" s="200">
        <f t="shared" si="8"/>
        <v>13.053885419242391</v>
      </c>
    </row>
    <row r="12" spans="1:63" s="200" customFormat="1" ht="12.95" customHeight="1" x14ac:dyDescent="0.2">
      <c r="A12" s="200" t="s">
        <v>15</v>
      </c>
      <c r="C12" s="209">
        <f ca="1">SLOPE(INDIRECT(E9):G896,INDIRECT(D9):$F896)</f>
        <v>1.0353394355098168E-5</v>
      </c>
      <c r="D12" s="215">
        <f>AA4</f>
        <v>1.5160085322098681E-6</v>
      </c>
      <c r="E12" s="211">
        <v>1.0297201567072284E-2</v>
      </c>
      <c r="F12" s="212">
        <v>1E-4</v>
      </c>
      <c r="G12" s="158"/>
      <c r="S12" s="157"/>
      <c r="Z12" s="277" t="s">
        <v>284</v>
      </c>
      <c r="AA12" s="178">
        <f>AA7*SIN(RADIANS(AA9))</f>
        <v>-0.32044051207012114</v>
      </c>
      <c r="AD12" s="268"/>
      <c r="AV12" s="200">
        <v>-20000</v>
      </c>
      <c r="AW12" s="200">
        <f t="shared" si="0"/>
        <v>2.4511048173441248E-2</v>
      </c>
      <c r="AX12" s="200">
        <f t="shared" si="1"/>
        <v>1.8372699882236443E-2</v>
      </c>
      <c r="AY12" s="200">
        <f t="shared" si="2"/>
        <v>6.1383482912048034E-3</v>
      </c>
      <c r="AZ12" s="200">
        <f t="shared" si="3"/>
        <v>0.74605545074134016</v>
      </c>
      <c r="BA12" s="200">
        <f t="shared" si="4"/>
        <v>0.99322539894349404</v>
      </c>
      <c r="BB12" s="200">
        <f t="shared" si="5"/>
        <v>1.9790732177081602</v>
      </c>
      <c r="BC12" s="200">
        <f t="shared" si="6"/>
        <v>1.5221386311308365</v>
      </c>
      <c r="BD12" s="200">
        <f t="shared" si="7"/>
        <v>13.805990035723585</v>
      </c>
      <c r="BE12" s="200">
        <f t="shared" si="7"/>
        <v>13.805887705571505</v>
      </c>
      <c r="BF12" s="200">
        <f t="shared" si="7"/>
        <v>13.805396170090406</v>
      </c>
      <c r="BG12" s="200">
        <f t="shared" si="7"/>
        <v>13.803044821596126</v>
      </c>
      <c r="BH12" s="200">
        <f t="shared" si="7"/>
        <v>13.792009990164994</v>
      </c>
      <c r="BI12" s="200">
        <f t="shared" si="7"/>
        <v>13.744181747138521</v>
      </c>
      <c r="BJ12" s="200">
        <f t="shared" si="7"/>
        <v>13.580447540246718</v>
      </c>
      <c r="BK12" s="200">
        <f t="shared" si="8"/>
        <v>13.201154688572727</v>
      </c>
    </row>
    <row r="13" spans="1:63" s="200" customFormat="1" ht="12.95" customHeight="1" x14ac:dyDescent="0.2">
      <c r="A13" s="200" t="s">
        <v>16</v>
      </c>
      <c r="C13" s="157" t="s">
        <v>17</v>
      </c>
      <c r="D13" s="215">
        <f>AA5</f>
        <v>1.4102136731677591E-10</v>
      </c>
      <c r="E13" s="214">
        <v>1.6670622045328282E-2</v>
      </c>
      <c r="F13" s="212">
        <v>1E-8</v>
      </c>
      <c r="G13" s="158"/>
      <c r="S13" s="157"/>
      <c r="Z13" s="278" t="s">
        <v>285</v>
      </c>
      <c r="AA13" s="279">
        <f>AA6*86400*300000/149600000</f>
        <v>2.2812050082844424</v>
      </c>
      <c r="AB13" s="200" t="s">
        <v>286</v>
      </c>
      <c r="AD13" s="268"/>
      <c r="AV13" s="200">
        <v>-19000</v>
      </c>
      <c r="AW13" s="200">
        <f t="shared" si="0"/>
        <v>2.2008920319197534E-2</v>
      </c>
      <c r="AX13" s="200">
        <f t="shared" si="1"/>
        <v>1.4388875089092049E-2</v>
      </c>
      <c r="AY13" s="200">
        <f t="shared" si="2"/>
        <v>7.6200452301054848E-3</v>
      </c>
      <c r="AZ13" s="200">
        <f t="shared" si="3"/>
        <v>0.65655395912460646</v>
      </c>
      <c r="BA13" s="200">
        <f t="shared" si="4"/>
        <v>0.99911457325344777</v>
      </c>
      <c r="BB13" s="200">
        <f t="shared" si="5"/>
        <v>2.1376246880311109</v>
      </c>
      <c r="BC13" s="200">
        <f t="shared" si="6"/>
        <v>1.8218872596365943</v>
      </c>
      <c r="BD13" s="200">
        <f t="shared" si="7"/>
        <v>13.980170276934587</v>
      </c>
      <c r="BE13" s="200">
        <f t="shared" si="7"/>
        <v>13.980167469921808</v>
      </c>
      <c r="BF13" s="200">
        <f t="shared" si="7"/>
        <v>13.980139404211824</v>
      </c>
      <c r="BG13" s="200">
        <f t="shared" si="7"/>
        <v>13.979859064334102</v>
      </c>
      <c r="BH13" s="200">
        <f t="shared" si="7"/>
        <v>13.977085553216755</v>
      </c>
      <c r="BI13" s="200">
        <f t="shared" si="7"/>
        <v>13.951850973025897</v>
      </c>
      <c r="BJ13" s="200">
        <f t="shared" si="7"/>
        <v>13.799183341384277</v>
      </c>
      <c r="BK13" s="200">
        <f t="shared" si="8"/>
        <v>13.34842395790306</v>
      </c>
    </row>
    <row r="14" spans="1:63" s="200" customFormat="1" ht="12.95" customHeight="1" x14ac:dyDescent="0.2">
      <c r="A14" s="200" t="s">
        <v>18</v>
      </c>
      <c r="E14" s="200">
        <f>SUM(T21:T885)</f>
        <v>7.7156764002765622E-3</v>
      </c>
      <c r="G14" s="158"/>
      <c r="S14" s="157"/>
      <c r="Z14" s="278" t="s">
        <v>287</v>
      </c>
      <c r="AA14" s="178">
        <f>2*AA5*365.24/C8</f>
        <v>2.5186911282397676E-7</v>
      </c>
      <c r="AB14" s="200" t="s">
        <v>216</v>
      </c>
      <c r="AD14" s="268"/>
      <c r="AV14" s="200">
        <v>-18000</v>
      </c>
      <c r="AW14" s="200">
        <f t="shared" si="0"/>
        <v>1.9433893460795992E-2</v>
      </c>
      <c r="AX14" s="200">
        <f t="shared" si="1"/>
        <v>1.0687093030581213E-2</v>
      </c>
      <c r="AY14" s="200">
        <f t="shared" si="2"/>
        <v>8.7468004302147778E-3</v>
      </c>
      <c r="AZ14" s="200">
        <f t="shared" si="3"/>
        <v>0.59159971774141085</v>
      </c>
      <c r="BA14" s="200">
        <f t="shared" si="4"/>
        <v>0.98595142089006982</v>
      </c>
      <c r="BB14" s="200">
        <f t="shared" si="5"/>
        <v>2.2633590024617893</v>
      </c>
      <c r="BC14" s="200">
        <f t="shared" si="6"/>
        <v>2.1290091886532023</v>
      </c>
      <c r="BD14" s="200">
        <f t="shared" si="7"/>
        <v>14.135305116343444</v>
      </c>
      <c r="BE14" s="200">
        <f t="shared" si="7"/>
        <v>14.135305116343419</v>
      </c>
      <c r="BF14" s="200">
        <f t="shared" si="7"/>
        <v>14.135305116321575</v>
      </c>
      <c r="BG14" s="200">
        <f t="shared" si="7"/>
        <v>14.13530509797817</v>
      </c>
      <c r="BH14" s="200">
        <f t="shared" si="7"/>
        <v>14.135289757661534</v>
      </c>
      <c r="BI14" s="200">
        <f t="shared" si="7"/>
        <v>14.129991181069814</v>
      </c>
      <c r="BJ14" s="200">
        <f t="shared" si="7"/>
        <v>14.008160622107175</v>
      </c>
      <c r="BK14" s="200">
        <f t="shared" si="8"/>
        <v>13.495693227233396</v>
      </c>
    </row>
    <row r="15" spans="1:63" s="200" customFormat="1" ht="12.95" customHeight="1" x14ac:dyDescent="0.2">
      <c r="A15" s="203" t="s">
        <v>19</v>
      </c>
      <c r="C15" s="215">
        <f ca="1">(C7+C11)+(C8+C12)*INT(MAX(F21:F3421))</f>
        <v>60192.619466858727</v>
      </c>
      <c r="D15" s="178">
        <f>+C7+INT(MAX(F21:F1476))*C8+D11+D12*INT(MAX(F21:F3911))+D13*INT(MAX(F21:F3938)^2)</f>
        <v>60192.647079043149</v>
      </c>
      <c r="E15" s="209"/>
      <c r="F15" s="207"/>
      <c r="G15" s="158"/>
      <c r="S15" s="157"/>
      <c r="Z15" s="277" t="s">
        <v>288</v>
      </c>
      <c r="AA15" s="280">
        <f>(AA10-AA2)/AC2</f>
        <v>-113202.73330944951</v>
      </c>
      <c r="AB15" s="200" t="s">
        <v>289</v>
      </c>
      <c r="AD15" s="268"/>
      <c r="AV15" s="200">
        <v>-17000</v>
      </c>
      <c r="AW15" s="200">
        <f t="shared" si="0"/>
        <v>1.6857055260289248E-2</v>
      </c>
      <c r="AX15" s="200">
        <f t="shared" si="1"/>
        <v>7.2673537067039218E-3</v>
      </c>
      <c r="AY15" s="200">
        <f t="shared" si="2"/>
        <v>9.589701553585326E-3</v>
      </c>
      <c r="AZ15" s="200">
        <f t="shared" si="3"/>
        <v>0.54272334394425359</v>
      </c>
      <c r="BA15" s="200">
        <f t="shared" si="4"/>
        <v>0.96329564229090703</v>
      </c>
      <c r="BB15" s="200">
        <f t="shared" si="5"/>
        <v>2.3673161443450348</v>
      </c>
      <c r="BC15" s="200">
        <f t="shared" si="6"/>
        <v>2.4527023747812229</v>
      </c>
      <c r="BD15" s="200">
        <f t="shared" si="7"/>
        <v>14.276386917070003</v>
      </c>
      <c r="BE15" s="200">
        <f t="shared" si="7"/>
        <v>14.276387237602814</v>
      </c>
      <c r="BF15" s="200">
        <f t="shared" si="7"/>
        <v>14.276383626315043</v>
      </c>
      <c r="BG15" s="200">
        <f t="shared" si="7"/>
        <v>14.276424307562424</v>
      </c>
      <c r="BH15" s="200">
        <f t="shared" si="7"/>
        <v>14.275965347359969</v>
      </c>
      <c r="BI15" s="200">
        <f t="shared" si="7"/>
        <v>14.281058939878756</v>
      </c>
      <c r="BJ15" s="200">
        <f t="shared" si="7"/>
        <v>14.206043461498421</v>
      </c>
      <c r="BK15" s="200">
        <f t="shared" si="8"/>
        <v>13.642962496563731</v>
      </c>
    </row>
    <row r="16" spans="1:63" s="200" customFormat="1" ht="12.95" customHeight="1" x14ac:dyDescent="0.2">
      <c r="A16" s="203" t="s">
        <v>21</v>
      </c>
      <c r="C16" s="215">
        <f ca="1">+C8+C12</f>
        <v>0.40900567339435512</v>
      </c>
      <c r="D16" s="162">
        <f>+C8+D12+2*D13*MAX(F21:F114)</f>
        <v>0.4090013584227607</v>
      </c>
      <c r="E16" s="209"/>
      <c r="F16" s="178"/>
      <c r="G16" s="158"/>
      <c r="S16" s="157"/>
      <c r="Z16" s="276" t="s">
        <v>290</v>
      </c>
      <c r="AA16" s="280">
        <f>365.24*AA8</f>
        <v>17449.518953411902</v>
      </c>
      <c r="AB16" s="200" t="s">
        <v>270</v>
      </c>
      <c r="AC16" s="178"/>
      <c r="AD16" s="268"/>
      <c r="AV16" s="200">
        <v>-16000</v>
      </c>
      <c r="AW16" s="200">
        <f t="shared" si="0"/>
        <v>1.432912004455158E-2</v>
      </c>
      <c r="AX16" s="200">
        <f t="shared" si="1"/>
        <v>4.1296571174601823E-3</v>
      </c>
      <c r="AY16" s="200">
        <f t="shared" si="2"/>
        <v>1.0199462927091398E-2</v>
      </c>
      <c r="AZ16" s="200">
        <f t="shared" si="3"/>
        <v>0.50489016459871683</v>
      </c>
      <c r="BA16" s="200">
        <f t="shared" si="4"/>
        <v>0.93571618468439299</v>
      </c>
      <c r="BB16" s="200">
        <f t="shared" si="5"/>
        <v>2.4560525029754845</v>
      </c>
      <c r="BC16" s="200">
        <f t="shared" si="6"/>
        <v>2.8022457639911829</v>
      </c>
      <c r="BD16" s="200">
        <f t="shared" si="7"/>
        <v>14.406743862960317</v>
      </c>
      <c r="BE16" s="200">
        <f t="shared" si="7"/>
        <v>14.406746323131525</v>
      </c>
      <c r="BF16" s="200">
        <f t="shared" si="7"/>
        <v>14.406731880518324</v>
      </c>
      <c r="BG16" s="200">
        <f t="shared" si="7"/>
        <v>14.406816656134858</v>
      </c>
      <c r="BH16" s="200">
        <f t="shared" si="7"/>
        <v>14.406318665727628</v>
      </c>
      <c r="BI16" s="200">
        <f t="shared" si="7"/>
        <v>14.409231237726519</v>
      </c>
      <c r="BJ16" s="200">
        <f t="shared" si="7"/>
        <v>14.391736122952635</v>
      </c>
      <c r="BK16" s="200">
        <f t="shared" si="8"/>
        <v>13.790231765894067</v>
      </c>
    </row>
    <row r="17" spans="1:63" s="200" customFormat="1" ht="12.95" customHeight="1" x14ac:dyDescent="0.2">
      <c r="A17" s="209" t="s">
        <v>23</v>
      </c>
      <c r="C17" s="200">
        <f>COUNT(C21:C2079)</f>
        <v>473</v>
      </c>
      <c r="E17" s="209"/>
      <c r="F17" s="178"/>
      <c r="G17" s="158"/>
      <c r="S17" s="157"/>
      <c r="Z17" s="276" t="s">
        <v>291</v>
      </c>
      <c r="AA17" s="281">
        <f>AA13^3/AA8^2</f>
        <v>5.2009502513241926E-3</v>
      </c>
      <c r="AD17" s="268"/>
      <c r="AV17" s="200">
        <v>-15000</v>
      </c>
      <c r="AW17" s="200">
        <f t="shared" si="0"/>
        <v>1.188743578433336E-2</v>
      </c>
      <c r="AX17" s="200">
        <f t="shared" si="1"/>
        <v>1.274003262849998E-3</v>
      </c>
      <c r="AY17" s="200">
        <f t="shared" si="2"/>
        <v>1.0613432521483362E-2</v>
      </c>
      <c r="AZ17" s="200">
        <f t="shared" si="3"/>
        <v>0.4749617409024085</v>
      </c>
      <c r="BA17" s="200">
        <f t="shared" si="4"/>
        <v>0.90552258022358811</v>
      </c>
      <c r="BB17" s="200">
        <f t="shared" si="5"/>
        <v>2.5337266572061306</v>
      </c>
      <c r="BC17" s="200">
        <f t="shared" si="6"/>
        <v>3.1882583980726618</v>
      </c>
      <c r="BD17" s="200">
        <f t="shared" si="7"/>
        <v>14.528716964757839</v>
      </c>
      <c r="BE17" s="200">
        <f t="shared" si="7"/>
        <v>14.52867718952656</v>
      </c>
      <c r="BF17" s="200">
        <f t="shared" si="7"/>
        <v>14.528840126124495</v>
      </c>
      <c r="BG17" s="200">
        <f t="shared" si="7"/>
        <v>14.528172258773285</v>
      </c>
      <c r="BH17" s="200">
        <f t="shared" si="7"/>
        <v>14.530902983292433</v>
      </c>
      <c r="BI17" s="200">
        <f t="shared" si="7"/>
        <v>14.519621086973986</v>
      </c>
      <c r="BJ17" s="200">
        <f t="shared" si="7"/>
        <v>14.564406775852012</v>
      </c>
      <c r="BK17" s="200">
        <f t="shared" si="8"/>
        <v>13.9375010352244</v>
      </c>
    </row>
    <row r="18" spans="1:63" s="200" customFormat="1" ht="12.95" customHeight="1" x14ac:dyDescent="0.2">
      <c r="A18" s="203" t="s">
        <v>25</v>
      </c>
      <c r="C18" s="218">
        <f ca="1">+C15</f>
        <v>60192.619466858727</v>
      </c>
      <c r="D18" s="219">
        <f ca="1">C16</f>
        <v>0.40900567339435512</v>
      </c>
      <c r="E18" s="209"/>
      <c r="F18" s="178"/>
      <c r="G18" s="158"/>
      <c r="S18" s="157"/>
      <c r="Z18" s="282" t="s">
        <v>292</v>
      </c>
      <c r="AA18" s="283">
        <f>2*PI()/(AA8*365.2422)*AC2</f>
        <v>1.4726926933033505E-4</v>
      </c>
      <c r="AB18" s="284" t="s">
        <v>293</v>
      </c>
      <c r="AC18" s="284"/>
      <c r="AD18" s="285"/>
      <c r="AV18" s="200">
        <v>-14000</v>
      </c>
      <c r="AW18" s="200">
        <f t="shared" si="0"/>
        <v>9.5602803126041188E-3</v>
      </c>
      <c r="AX18" s="200">
        <f t="shared" si="1"/>
        <v>-1.2996078571266383E-3</v>
      </c>
      <c r="AY18" s="200">
        <f t="shared" si="2"/>
        <v>1.0859888169730757E-2</v>
      </c>
      <c r="AZ18" s="200">
        <f t="shared" si="3"/>
        <v>0.45089077949939527</v>
      </c>
      <c r="BA18" s="200">
        <f t="shared" si="4"/>
        <v>0.87391452085115684</v>
      </c>
      <c r="BB18" s="200">
        <f t="shared" si="5"/>
        <v>2.6031382157284799</v>
      </c>
      <c r="BC18" s="200">
        <f t="shared" si="6"/>
        <v>3.6241556177953669</v>
      </c>
      <c r="BD18" s="200">
        <f t="shared" ref="BD18:BJ31" si="10">$BK18+$AA$7*SIN(BE18)</f>
        <v>14.64405581204235</v>
      </c>
      <c r="BE18" s="200">
        <f t="shared" si="10"/>
        <v>14.643739957782337</v>
      </c>
      <c r="BF18" s="200">
        <f t="shared" si="10"/>
        <v>14.644756828487111</v>
      </c>
      <c r="BG18" s="200">
        <f t="shared" si="10"/>
        <v>14.641476397753726</v>
      </c>
      <c r="BH18" s="200">
        <f t="shared" si="10"/>
        <v>14.65199056243576</v>
      </c>
      <c r="BI18" s="200">
        <f t="shared" si="10"/>
        <v>14.617550141219626</v>
      </c>
      <c r="BJ18" s="200">
        <f t="shared" si="10"/>
        <v>14.7235055039237</v>
      </c>
      <c r="BK18" s="200">
        <f t="shared" si="8"/>
        <v>14.084770304554736</v>
      </c>
    </row>
    <row r="19" spans="1:63" s="200" customFormat="1" ht="12.95" customHeight="1" x14ac:dyDescent="0.2">
      <c r="A19" s="203" t="s">
        <v>28</v>
      </c>
      <c r="C19" s="220">
        <f>+D15</f>
        <v>60192.647079043149</v>
      </c>
      <c r="D19" s="221">
        <f>+D16</f>
        <v>0.4090013584227607</v>
      </c>
      <c r="E19" s="209"/>
      <c r="F19" s="222"/>
      <c r="G19" s="158"/>
      <c r="S19" s="157"/>
      <c r="T19" s="200" t="s">
        <v>294</v>
      </c>
      <c r="Z19" s="286"/>
      <c r="AB19" s="286"/>
      <c r="AV19" s="200">
        <v>-13000</v>
      </c>
      <c r="AW19" s="200">
        <f t="shared" si="0"/>
        <v>7.3693714160135131E-3</v>
      </c>
      <c r="AX19" s="200">
        <f t="shared" si="1"/>
        <v>-3.5911762424697194E-3</v>
      </c>
      <c r="AY19" s="200">
        <f t="shared" si="2"/>
        <v>1.0960547658483233E-2</v>
      </c>
      <c r="AZ19" s="200">
        <f t="shared" si="3"/>
        <v>0.43128977582553796</v>
      </c>
      <c r="BA19" s="200">
        <f t="shared" si="4"/>
        <v>0.84150417707847758</v>
      </c>
      <c r="BB19" s="200">
        <f t="shared" si="5"/>
        <v>2.6662749633745433</v>
      </c>
      <c r="BC19" s="200">
        <f t="shared" si="6"/>
        <v>4.1281925813098779</v>
      </c>
      <c r="BD19" s="200">
        <f t="shared" si="10"/>
        <v>14.7541500023654</v>
      </c>
      <c r="BE19" s="200">
        <f t="shared" si="10"/>
        <v>14.753002379740577</v>
      </c>
      <c r="BF19" s="200">
        <f t="shared" si="10"/>
        <v>14.756101758859396</v>
      </c>
      <c r="BG19" s="200">
        <f t="shared" si="10"/>
        <v>14.747699853685297</v>
      </c>
      <c r="BH19" s="200">
        <f t="shared" si="10"/>
        <v>14.770251030651407</v>
      </c>
      <c r="BI19" s="200">
        <f t="shared" si="10"/>
        <v>14.707975775021589</v>
      </c>
      <c r="BJ19" s="200">
        <f t="shared" si="10"/>
        <v>14.868776210414412</v>
      </c>
      <c r="BK19" s="200">
        <f t="shared" si="8"/>
        <v>14.232039573885071</v>
      </c>
    </row>
    <row r="20" spans="1:63" s="200" customFormat="1" ht="12.95" customHeight="1" x14ac:dyDescent="0.2">
      <c r="A20" s="208" t="s">
        <v>31</v>
      </c>
      <c r="B20" s="208" t="s">
        <v>32</v>
      </c>
      <c r="C20" s="208" t="s">
        <v>33</v>
      </c>
      <c r="D20" s="208" t="s">
        <v>34</v>
      </c>
      <c r="E20" s="208" t="s">
        <v>35</v>
      </c>
      <c r="F20" s="208" t="s">
        <v>1</v>
      </c>
      <c r="G20" s="223" t="s">
        <v>36</v>
      </c>
      <c r="H20" s="224" t="s">
        <v>37</v>
      </c>
      <c r="I20" s="224" t="s">
        <v>38</v>
      </c>
      <c r="J20" s="224" t="s">
        <v>39</v>
      </c>
      <c r="K20" s="224" t="s">
        <v>40</v>
      </c>
      <c r="L20" s="224" t="s">
        <v>41</v>
      </c>
      <c r="M20" s="224" t="s">
        <v>42</v>
      </c>
      <c r="N20" s="224" t="s">
        <v>43</v>
      </c>
      <c r="O20" s="224" t="s">
        <v>44</v>
      </c>
      <c r="P20" s="224" t="s">
        <v>45</v>
      </c>
      <c r="Q20" s="208" t="s">
        <v>46</v>
      </c>
      <c r="R20" s="224" t="s">
        <v>295</v>
      </c>
      <c r="S20" s="224" t="s">
        <v>48</v>
      </c>
      <c r="T20" s="224" t="s">
        <v>37</v>
      </c>
      <c r="U20" s="224" t="s">
        <v>38</v>
      </c>
      <c r="V20" s="224" t="s">
        <v>39</v>
      </c>
      <c r="W20" s="224" t="s">
        <v>40</v>
      </c>
      <c r="Y20" s="208" t="s">
        <v>1</v>
      </c>
      <c r="Z20" s="224" t="s">
        <v>296</v>
      </c>
      <c r="AA20" s="224" t="s">
        <v>297</v>
      </c>
      <c r="AB20" s="224" t="s">
        <v>298</v>
      </c>
      <c r="AC20" s="224" t="s">
        <v>299</v>
      </c>
      <c r="AD20" s="224" t="s">
        <v>300</v>
      </c>
      <c r="AE20" s="224" t="s">
        <v>301</v>
      </c>
      <c r="AF20" s="225"/>
      <c r="AG20" s="224" t="s">
        <v>302</v>
      </c>
      <c r="AH20" s="224" t="s">
        <v>257</v>
      </c>
      <c r="AI20" s="224" t="s">
        <v>258</v>
      </c>
      <c r="AJ20" s="224" t="s">
        <v>303</v>
      </c>
      <c r="AK20" s="224" t="s">
        <v>259</v>
      </c>
      <c r="AL20" s="224" t="s">
        <v>260</v>
      </c>
      <c r="AM20" s="208" t="s">
        <v>261</v>
      </c>
      <c r="AN20" s="208" t="s">
        <v>262</v>
      </c>
      <c r="AO20" s="208" t="s">
        <v>263</v>
      </c>
      <c r="AP20" s="208" t="s">
        <v>264</v>
      </c>
      <c r="AQ20" s="208" t="s">
        <v>265</v>
      </c>
      <c r="AR20" s="208" t="s">
        <v>266</v>
      </c>
      <c r="AS20" s="208" t="s">
        <v>267</v>
      </c>
      <c r="AT20" s="208" t="s">
        <v>219</v>
      </c>
      <c r="AU20" s="287"/>
      <c r="AV20" s="200">
        <v>-12000</v>
      </c>
      <c r="AW20" s="200">
        <f t="shared" si="0"/>
        <v>5.3313804217360351E-3</v>
      </c>
      <c r="AX20" s="200">
        <f t="shared" si="1"/>
        <v>-5.6007018931792489E-3</v>
      </c>
      <c r="AY20" s="200">
        <f t="shared" si="2"/>
        <v>1.0932082314915284E-2</v>
      </c>
      <c r="AZ20" s="200">
        <f t="shared" si="3"/>
        <v>0.41519625172189589</v>
      </c>
      <c r="BA20" s="200">
        <f t="shared" si="4"/>
        <v>0.80858441149514493</v>
      </c>
      <c r="BB20" s="200">
        <f t="shared" si="5"/>
        <v>2.7245941846653401</v>
      </c>
      <c r="BC20" s="200">
        <f t="shared" si="6"/>
        <v>4.7264786778315386</v>
      </c>
      <c r="BD20" s="200">
        <f t="shared" si="10"/>
        <v>14.860123520203341</v>
      </c>
      <c r="BE20" s="200">
        <f t="shared" si="10"/>
        <v>14.857285579211469</v>
      </c>
      <c r="BF20" s="200">
        <f t="shared" si="10"/>
        <v>14.863988064593743</v>
      </c>
      <c r="BG20" s="200">
        <f t="shared" si="10"/>
        <v>14.848075245353368</v>
      </c>
      <c r="BH20" s="200">
        <f t="shared" si="10"/>
        <v>14.885402154501687</v>
      </c>
      <c r="BI20" s="200">
        <f t="shared" si="10"/>
        <v>14.795113997397975</v>
      </c>
      <c r="BJ20" s="200">
        <f t="shared" si="10"/>
        <v>15.00026216234639</v>
      </c>
      <c r="BK20" s="200">
        <f t="shared" si="8"/>
        <v>14.379308843215407</v>
      </c>
    </row>
    <row r="21" spans="1:63" s="200" customFormat="1" ht="12.95" customHeight="1" x14ac:dyDescent="0.2">
      <c r="A21" s="39" t="s">
        <v>51</v>
      </c>
      <c r="B21" s="40" t="s">
        <v>52</v>
      </c>
      <c r="C21" s="41">
        <v>31587.761699999999</v>
      </c>
      <c r="D21" s="41" t="s">
        <v>53</v>
      </c>
      <c r="E21" s="200">
        <f t="shared" ref="E21:E84" si="11">+(C21-C$7)/C$8</f>
        <v>-21664.431759268064</v>
      </c>
      <c r="F21" s="200">
        <f t="shared" ref="F21:F52" si="12">ROUND(2*E21,0)/2</f>
        <v>-21664.5</v>
      </c>
      <c r="G21" s="158">
        <f t="shared" ref="G21:G84" si="13">+C21-(C$7+F21*C$8)</f>
        <v>2.7910139997402439E-2</v>
      </c>
      <c r="J21" s="200">
        <f>+G21</f>
        <v>2.7910139997402439E-2</v>
      </c>
      <c r="P21" s="200">
        <f t="shared" ref="P21:P84" si="14">+D$11+D$12*F21+D$13*F21^2</f>
        <v>2.562921451101257E-2</v>
      </c>
      <c r="Q21" s="260">
        <f t="shared" ref="Q21:Q84" si="15">+C21-15018.5</f>
        <v>16569.261699999999</v>
      </c>
      <c r="R21" s="200">
        <f t="shared" ref="R21:R84" si="16">+(P21-G21)^2</f>
        <v>5.2026210744628603E-6</v>
      </c>
      <c r="S21" s="157">
        <v>1</v>
      </c>
      <c r="V21" s="200">
        <f>AB21</f>
        <v>2.280925486389869E-3</v>
      </c>
      <c r="Y21" s="200">
        <f t="shared" ref="Y21:Y84" si="17">F21</f>
        <v>-21664.5</v>
      </c>
      <c r="Z21" s="200">
        <f t="shared" ref="Z21:Z84" si="18">AA$3+AA$4*Y21+AA$5*Y21^2+AG21</f>
        <v>2.8209375989871954E-2</v>
      </c>
      <c r="AA21" s="200">
        <f t="shared" ref="AA21:AA84" si="19">G21-AG21</f>
        <v>2.5329978518543055E-2</v>
      </c>
      <c r="AB21" s="200">
        <f t="shared" ref="AB21:AB84" si="20">+G21-P21</f>
        <v>2.280925486389869E-3</v>
      </c>
      <c r="AC21" s="200">
        <f t="shared" ref="AC21:AC84" si="21">G21-Z21</f>
        <v>-2.9923599246951468E-4</v>
      </c>
      <c r="AD21" s="200">
        <f t="shared" ref="AD21:AD84" si="22">+(G21-Z21)^2*S21</f>
        <v>8.9542179189215444E-8</v>
      </c>
      <c r="AE21" s="200">
        <f t="shared" ref="AE21:AE84" si="23">IF(R21&lt;&gt;0,G21-P21,-9999)</f>
        <v>2.280925486389869E-3</v>
      </c>
      <c r="AF21" s="157"/>
      <c r="AG21" s="200">
        <f t="shared" ref="AG21:AG84" si="24">$AA$6*($AA$11/AH21*AI21+$AA$12)</f>
        <v>2.5801614788593828E-3</v>
      </c>
      <c r="AH21" s="200">
        <f t="shared" ref="AH21:AH84" si="25">1+$AA$7*COS(AK21)</f>
        <v>0.9948595448750438</v>
      </c>
      <c r="AI21" s="200">
        <f t="shared" ref="AI21:AI84" si="26">SIN(AK21+RADIANS($AA$9))</f>
        <v>0.86945077777336011</v>
      </c>
      <c r="AJ21" s="200">
        <f t="shared" ref="AJ21:AJ84" si="27">$AA$7*SIN(AK21)</f>
        <v>0.63959234089207351</v>
      </c>
      <c r="AK21" s="200">
        <f t="shared" ref="AK21:AK84" si="28">2*ATAN(AL21)</f>
        <v>1.5788332342414237</v>
      </c>
      <c r="AL21" s="200">
        <f t="shared" ref="AL21:AL84" si="29">SQRT((1+$AA$7)/(1-$AA$7))*TAN(AM21/2)</f>
        <v>1.00806937730052</v>
      </c>
      <c r="AM21" s="200">
        <f t="shared" ref="AM21:AS30" si="30">$AT21+$AA$7*SIN(AN21)</f>
        <v>13.449366114136097</v>
      </c>
      <c r="AN21" s="200">
        <f t="shared" si="30"/>
        <v>13.447270472289903</v>
      </c>
      <c r="AO21" s="200">
        <f t="shared" si="30"/>
        <v>13.442138503892647</v>
      </c>
      <c r="AP21" s="200">
        <f t="shared" si="30"/>
        <v>13.429702098333314</v>
      </c>
      <c r="AQ21" s="200">
        <f t="shared" si="30"/>
        <v>13.400286283202002</v>
      </c>
      <c r="AR21" s="200">
        <f t="shared" si="30"/>
        <v>13.33420414723596</v>
      </c>
      <c r="AS21" s="200">
        <f t="shared" si="30"/>
        <v>13.198993961208007</v>
      </c>
      <c r="AT21" s="200">
        <f t="shared" ref="AT21:AT84" si="31">RADIANS($AA$9)+$AA$18*(F21-AA$15)</f>
        <v>12.956024989772382</v>
      </c>
      <c r="AV21" s="200">
        <v>-11000</v>
      </c>
      <c r="AW21" s="200">
        <f t="shared" si="0"/>
        <v>3.4592312309036592E-3</v>
      </c>
      <c r="AX21" s="200">
        <f t="shared" si="1"/>
        <v>-7.3281848092552268E-3</v>
      </c>
      <c r="AY21" s="200">
        <f t="shared" si="2"/>
        <v>1.0787416040158886E-2</v>
      </c>
      <c r="AZ21" s="200">
        <f t="shared" si="3"/>
        <v>0.40193701471817844</v>
      </c>
      <c r="BA21" s="200">
        <f t="shared" si="4"/>
        <v>0.77528836183957384</v>
      </c>
      <c r="BB21" s="200">
        <f t="shared" si="5"/>
        <v>2.7791648796138175</v>
      </c>
      <c r="BC21" s="200">
        <f t="shared" si="6"/>
        <v>5.4578035930940967</v>
      </c>
      <c r="BD21" s="200">
        <f t="shared" si="10"/>
        <v>14.962841403308794</v>
      </c>
      <c r="BE21" s="200">
        <f t="shared" si="10"/>
        <v>14.957368484565793</v>
      </c>
      <c r="BF21" s="200">
        <f t="shared" si="10"/>
        <v>14.969006398004517</v>
      </c>
      <c r="BG21" s="200">
        <f t="shared" si="10"/>
        <v>14.944105628089904</v>
      </c>
      <c r="BH21" s="200">
        <f t="shared" si="10"/>
        <v>14.996712924309563</v>
      </c>
      <c r="BI21" s="200">
        <f t="shared" si="10"/>
        <v>14.88225218090906</v>
      </c>
      <c r="BJ21" s="200">
        <f t="shared" si="10"/>
        <v>15.118305053826706</v>
      </c>
      <c r="BK21" s="200">
        <f t="shared" si="8"/>
        <v>14.526578112545742</v>
      </c>
    </row>
    <row r="22" spans="1:63" s="200" customFormat="1" ht="12.95" customHeight="1" x14ac:dyDescent="0.2">
      <c r="A22" s="39" t="s">
        <v>51</v>
      </c>
      <c r="B22" s="40" t="s">
        <v>54</v>
      </c>
      <c r="C22" s="41">
        <v>36361.731699999997</v>
      </c>
      <c r="D22" s="41" t="s">
        <v>55</v>
      </c>
      <c r="E22" s="200">
        <f t="shared" si="11"/>
        <v>-9991.9999084586252</v>
      </c>
      <c r="F22" s="200">
        <f t="shared" si="12"/>
        <v>-9992</v>
      </c>
      <c r="G22" s="158">
        <f t="shared" si="13"/>
        <v>3.7439996958710253E-5</v>
      </c>
      <c r="J22" s="200">
        <f>+G22</f>
        <v>3.7439996958710253E-5</v>
      </c>
      <c r="P22" s="200">
        <f t="shared" si="14"/>
        <v>-8.7840513158431478E-3</v>
      </c>
      <c r="Q22" s="260">
        <f t="shared" si="15"/>
        <v>21343.231699999997</v>
      </c>
      <c r="R22" s="200">
        <f t="shared" si="16"/>
        <v>7.7818708981838643E-5</v>
      </c>
      <c r="S22" s="157">
        <v>1</v>
      </c>
      <c r="V22" s="200">
        <f>AB22</f>
        <v>8.8214913128018581E-3</v>
      </c>
      <c r="Y22" s="200">
        <f t="shared" si="17"/>
        <v>-9992</v>
      </c>
      <c r="Z22" s="200">
        <f t="shared" si="18"/>
        <v>1.7506989917759792E-3</v>
      </c>
      <c r="AA22" s="200">
        <f t="shared" si="19"/>
        <v>-1.0497310310660417E-2</v>
      </c>
      <c r="AB22" s="200">
        <f t="shared" si="20"/>
        <v>8.8214913128018581E-3</v>
      </c>
      <c r="AC22" s="200">
        <f t="shared" si="21"/>
        <v>-1.713258994817269E-3</v>
      </c>
      <c r="AD22" s="200">
        <f t="shared" si="22"/>
        <v>2.935256383322279E-6</v>
      </c>
      <c r="AE22" s="200">
        <f t="shared" si="23"/>
        <v>8.8214913128018581E-3</v>
      </c>
      <c r="AF22" s="157"/>
      <c r="AG22" s="200">
        <f t="shared" si="24"/>
        <v>1.0534750307619127E-2</v>
      </c>
      <c r="AH22" s="200">
        <f t="shared" si="25"/>
        <v>0.39096089900786579</v>
      </c>
      <c r="AI22" s="200">
        <f t="shared" si="26"/>
        <v>0.74141953972944552</v>
      </c>
      <c r="AJ22" s="200">
        <f t="shared" si="27"/>
        <v>0.19538720600230425</v>
      </c>
      <c r="AK22" s="200">
        <f t="shared" si="28"/>
        <v>2.8311530788424992</v>
      </c>
      <c r="AL22" s="200">
        <f t="shared" si="29"/>
        <v>6.3906543536003451</v>
      </c>
      <c r="AM22" s="200">
        <f t="shared" si="30"/>
        <v>15.063685266834915</v>
      </c>
      <c r="AN22" s="200">
        <f t="shared" si="30"/>
        <v>15.054867152018451</v>
      </c>
      <c r="AO22" s="200">
        <f t="shared" si="30"/>
        <v>15.072113246940626</v>
      </c>
      <c r="AP22" s="200">
        <f t="shared" si="30"/>
        <v>15.038168695163321</v>
      </c>
      <c r="AQ22" s="200">
        <f t="shared" si="30"/>
        <v>15.104187760710762</v>
      </c>
      <c r="AR22" s="200">
        <f t="shared" si="30"/>
        <v>14.972444765293487</v>
      </c>
      <c r="AS22" s="200">
        <f t="shared" si="30"/>
        <v>15.224330095408375</v>
      </c>
      <c r="AT22" s="200">
        <f t="shared" si="31"/>
        <v>14.67502553603072</v>
      </c>
      <c r="AV22" s="200">
        <v>-10000</v>
      </c>
      <c r="AW22" s="200">
        <f t="shared" si="0"/>
        <v>1.7635269475975227E-3</v>
      </c>
      <c r="AX22" s="200">
        <f t="shared" si="1"/>
        <v>-8.7736249906976531E-3</v>
      </c>
      <c r="AY22" s="200">
        <f t="shared" si="2"/>
        <v>1.0537151938295176E-2</v>
      </c>
      <c r="AZ22" s="200">
        <f t="shared" si="3"/>
        <v>0.39103953439860528</v>
      </c>
      <c r="BA22" s="200">
        <f t="shared" si="4"/>
        <v>0.74168937755030384</v>
      </c>
      <c r="BB22" s="200">
        <f t="shared" si="5"/>
        <v>2.8307508716961869</v>
      </c>
      <c r="BC22" s="200">
        <f t="shared" si="6"/>
        <v>6.3822508868579098</v>
      </c>
      <c r="BD22" s="200">
        <f t="shared" si="10"/>
        <v>15.062894537171621</v>
      </c>
      <c r="BE22" s="200">
        <f t="shared" si="10"/>
        <v>15.054104259610199</v>
      </c>
      <c r="BF22" s="200">
        <f t="shared" si="10"/>
        <v>15.071306064385926</v>
      </c>
      <c r="BG22" s="200">
        <f t="shared" si="10"/>
        <v>15.037428642250754</v>
      </c>
      <c r="BH22" s="200">
        <f t="shared" si="10"/>
        <v>15.103355465006118</v>
      </c>
      <c r="BI22" s="200">
        <f t="shared" si="10"/>
        <v>14.971715268568866</v>
      </c>
      <c r="BJ22" s="200">
        <f t="shared" si="10"/>
        <v>15.223537608688401</v>
      </c>
      <c r="BK22" s="200">
        <f t="shared" si="8"/>
        <v>14.673847381876076</v>
      </c>
    </row>
    <row r="23" spans="1:63" s="200" customFormat="1" ht="12.95" customHeight="1" x14ac:dyDescent="0.2">
      <c r="A23" s="39" t="s">
        <v>51</v>
      </c>
      <c r="B23" s="40" t="s">
        <v>54</v>
      </c>
      <c r="C23" s="41">
        <v>36734.734700000001</v>
      </c>
      <c r="D23" s="41" t="s">
        <v>55</v>
      </c>
      <c r="E23" s="200">
        <f t="shared" si="11"/>
        <v>-9080.0016978189433</v>
      </c>
      <c r="F23" s="200">
        <f t="shared" si="12"/>
        <v>-9080</v>
      </c>
      <c r="G23" s="158">
        <f t="shared" si="13"/>
        <v>-6.9440000515896827E-4</v>
      </c>
      <c r="J23" s="200">
        <f>+G23</f>
        <v>-6.9440000515896827E-4</v>
      </c>
      <c r="P23" s="200">
        <f t="shared" si="14"/>
        <v>-9.8543298143963301E-3</v>
      </c>
      <c r="Q23" s="260">
        <f t="shared" si="15"/>
        <v>21716.234700000001</v>
      </c>
      <c r="R23" s="200">
        <f t="shared" si="16"/>
        <v>8.3904314110155206E-5</v>
      </c>
      <c r="S23" s="157">
        <v>1</v>
      </c>
      <c r="V23" s="200">
        <f>AB23</f>
        <v>9.1599298092373618E-3</v>
      </c>
      <c r="Y23" s="200">
        <f t="shared" si="17"/>
        <v>-9080</v>
      </c>
      <c r="Z23" s="200">
        <f t="shared" si="18"/>
        <v>3.6763024808091592E-4</v>
      </c>
      <c r="AA23" s="200">
        <f t="shared" si="19"/>
        <v>-1.0916360067636214E-2</v>
      </c>
      <c r="AB23" s="200">
        <f t="shared" si="20"/>
        <v>9.1599298092373618E-3</v>
      </c>
      <c r="AC23" s="200">
        <f t="shared" si="21"/>
        <v>-1.0620302532398842E-3</v>
      </c>
      <c r="AD23" s="200">
        <f t="shared" si="22"/>
        <v>1.1279082587967725E-6</v>
      </c>
      <c r="AE23" s="200">
        <f t="shared" si="23"/>
        <v>9.1599298092373618E-3</v>
      </c>
      <c r="AF23" s="157"/>
      <c r="AG23" s="200">
        <f t="shared" si="24"/>
        <v>1.0221960062477246E-2</v>
      </c>
      <c r="AH23" s="200">
        <f t="shared" si="25"/>
        <v>0.38280856074794134</v>
      </c>
      <c r="AI23" s="200">
        <f t="shared" si="26"/>
        <v>0.71056853835259981</v>
      </c>
      <c r="AJ23" s="200">
        <f t="shared" si="27"/>
        <v>0.16786754933776316</v>
      </c>
      <c r="AK23" s="200">
        <f t="shared" si="28"/>
        <v>2.8760305091918803</v>
      </c>
      <c r="AL23" s="200">
        <f t="shared" si="29"/>
        <v>7.4868814246377351</v>
      </c>
      <c r="AM23" s="200">
        <f t="shared" si="30"/>
        <v>15.152878777552083</v>
      </c>
      <c r="AN23" s="200">
        <f t="shared" si="30"/>
        <v>15.140953965736834</v>
      </c>
      <c r="AO23" s="200">
        <f t="shared" si="30"/>
        <v>15.162904930461387</v>
      </c>
      <c r="AP23" s="200">
        <f t="shared" si="30"/>
        <v>15.122258149885987</v>
      </c>
      <c r="AQ23" s="200">
        <f t="shared" si="30"/>
        <v>15.196747330713112</v>
      </c>
      <c r="AR23" s="200">
        <f t="shared" si="30"/>
        <v>15.057320653734257</v>
      </c>
      <c r="AS23" s="200">
        <f t="shared" si="30"/>
        <v>15.309815280919459</v>
      </c>
      <c r="AT23" s="200">
        <f t="shared" si="31"/>
        <v>14.809335109659985</v>
      </c>
      <c r="AV23" s="200">
        <v>-9000</v>
      </c>
      <c r="AW23" s="200">
        <f t="shared" si="0"/>
        <v>2.5393841178703372E-4</v>
      </c>
      <c r="AX23" s="200">
        <f t="shared" si="1"/>
        <v>-9.937022437506526E-3</v>
      </c>
      <c r="AY23" s="200">
        <f t="shared" si="2"/>
        <v>1.019096084929356E-2</v>
      </c>
      <c r="AZ23" s="200">
        <f t="shared" si="3"/>
        <v>0.38216697699044033</v>
      </c>
      <c r="BA23" s="200">
        <f t="shared" si="4"/>
        <v>0.7078548683284972</v>
      </c>
      <c r="BB23" s="200">
        <f t="shared" si="5"/>
        <v>2.8798797202852962</v>
      </c>
      <c r="BC23" s="200">
        <f t="shared" si="6"/>
        <v>7.5982921901423355</v>
      </c>
      <c r="BD23" s="200">
        <f t="shared" si="10"/>
        <v>15.160614669237079</v>
      </c>
      <c r="BE23" s="200">
        <f t="shared" si="10"/>
        <v>15.148434818664219</v>
      </c>
      <c r="BF23" s="200">
        <f t="shared" si="10"/>
        <v>15.170749662873849</v>
      </c>
      <c r="BG23" s="200">
        <f t="shared" si="10"/>
        <v>15.129626289356974</v>
      </c>
      <c r="BH23" s="200">
        <f t="shared" si="10"/>
        <v>15.204641544233276</v>
      </c>
      <c r="BI23" s="200">
        <f t="shared" si="10"/>
        <v>15.064936786719093</v>
      </c>
      <c r="BJ23" s="200">
        <f t="shared" si="10"/>
        <v>15.316869882609387</v>
      </c>
      <c r="BK23" s="200">
        <f t="shared" si="8"/>
        <v>14.821116651206411</v>
      </c>
    </row>
    <row r="24" spans="1:63" s="200" customFormat="1" ht="12.95" customHeight="1" x14ac:dyDescent="0.2">
      <c r="A24" s="39" t="s">
        <v>51</v>
      </c>
      <c r="B24" s="40" t="s">
        <v>52</v>
      </c>
      <c r="C24" s="41">
        <v>36735.757400000002</v>
      </c>
      <c r="D24" s="41" t="s">
        <v>55</v>
      </c>
      <c r="E24" s="200">
        <f t="shared" si="11"/>
        <v>-9077.5011802091049</v>
      </c>
      <c r="F24" s="200">
        <f t="shared" si="12"/>
        <v>-9077.5</v>
      </c>
      <c r="G24" s="158">
        <f t="shared" si="13"/>
        <v>-4.8270000115735456E-4</v>
      </c>
      <c r="J24" s="200">
        <f>+G24</f>
        <v>-4.8270000115735456E-4</v>
      </c>
      <c r="P24" s="200">
        <f t="shared" si="14"/>
        <v>-9.8569412817584422E-3</v>
      </c>
      <c r="Q24" s="260">
        <f t="shared" si="15"/>
        <v>21717.257400000002</v>
      </c>
      <c r="R24" s="200">
        <f t="shared" si="16"/>
        <v>8.7876399586925516E-5</v>
      </c>
      <c r="S24" s="157">
        <v>1</v>
      </c>
      <c r="V24" s="200">
        <f>AB24</f>
        <v>9.3742412806010877E-3</v>
      </c>
      <c r="Y24" s="200">
        <f t="shared" si="17"/>
        <v>-9077.5</v>
      </c>
      <c r="Z24" s="200">
        <f t="shared" si="18"/>
        <v>3.6405846278349772E-4</v>
      </c>
      <c r="AA24" s="200">
        <f t="shared" si="19"/>
        <v>-1.0703699745699295E-2</v>
      </c>
      <c r="AB24" s="200">
        <f t="shared" si="20"/>
        <v>9.3742412806010877E-3</v>
      </c>
      <c r="AC24" s="200">
        <f t="shared" si="21"/>
        <v>-8.4675846394085229E-4</v>
      </c>
      <c r="AD24" s="200">
        <f t="shared" si="22"/>
        <v>7.1699989625547162E-7</v>
      </c>
      <c r="AE24" s="200">
        <f t="shared" si="23"/>
        <v>9.3742412806010877E-3</v>
      </c>
      <c r="AF24" s="157"/>
      <c r="AG24" s="200">
        <f t="shared" si="24"/>
        <v>1.022099974454194E-2</v>
      </c>
      <c r="AH24" s="200">
        <f t="shared" si="25"/>
        <v>0.38278833861820938</v>
      </c>
      <c r="AI24" s="200">
        <f t="shared" si="26"/>
        <v>0.71048375201409864</v>
      </c>
      <c r="AJ24" s="200">
        <f t="shared" si="27"/>
        <v>0.16779318180731839</v>
      </c>
      <c r="AK24" s="200">
        <f t="shared" si="28"/>
        <v>2.8761510006752808</v>
      </c>
      <c r="AL24" s="200">
        <f t="shared" si="29"/>
        <v>7.490320199716674</v>
      </c>
      <c r="AM24" s="200">
        <f t="shared" si="30"/>
        <v>15.153120736349734</v>
      </c>
      <c r="AN24" s="200">
        <f t="shared" si="30"/>
        <v>15.141187886304953</v>
      </c>
      <c r="AO24" s="200">
        <f t="shared" si="30"/>
        <v>15.16315037745944</v>
      </c>
      <c r="AP24" s="200">
        <f t="shared" si="30"/>
        <v>15.122488386105264</v>
      </c>
      <c r="AQ24" s="200">
        <f t="shared" si="30"/>
        <v>15.196994583912037</v>
      </c>
      <c r="AR24" s="200">
        <f t="shared" si="30"/>
        <v>15.057558225605735</v>
      </c>
      <c r="AS24" s="200">
        <f t="shared" si="30"/>
        <v>15.31003678535366</v>
      </c>
      <c r="AT24" s="200">
        <f t="shared" si="31"/>
        <v>14.809703282833311</v>
      </c>
      <c r="AV24" s="200">
        <v>-8000</v>
      </c>
      <c r="AW24" s="200">
        <f t="shared" si="0"/>
        <v>-1.0598531674150362E-3</v>
      </c>
      <c r="AX24" s="200">
        <f t="shared" si="1"/>
        <v>-1.0818377149681847E-2</v>
      </c>
      <c r="AY24" s="200">
        <f t="shared" si="2"/>
        <v>9.7585239822668111E-3</v>
      </c>
      <c r="AZ24" s="200">
        <f t="shared" si="3"/>
        <v>0.37506922016397393</v>
      </c>
      <c r="BA24" s="200">
        <f t="shared" si="4"/>
        <v>0.67386038565157858</v>
      </c>
      <c r="BB24" s="200">
        <f t="shared" si="5"/>
        <v>2.9269151821071455</v>
      </c>
      <c r="BC24" s="200">
        <f t="shared" si="6"/>
        <v>9.2804941776877765</v>
      </c>
      <c r="BD24" s="200">
        <f t="shared" si="10"/>
        <v>15.256141080662243</v>
      </c>
      <c r="BE24" s="200">
        <f t="shared" si="10"/>
        <v>15.241321681590058</v>
      </c>
      <c r="BF24" s="200">
        <f t="shared" si="10"/>
        <v>15.267100208797443</v>
      </c>
      <c r="BG24" s="200">
        <f t="shared" si="10"/>
        <v>15.222041665033709</v>
      </c>
      <c r="BH24" s="200">
        <f t="shared" si="10"/>
        <v>15.300178291783123</v>
      </c>
      <c r="BI24" s="200">
        <f t="shared" si="10"/>
        <v>15.162587647649634</v>
      </c>
      <c r="BJ24" s="200">
        <f t="shared" si="10"/>
        <v>15.39946956125544</v>
      </c>
      <c r="BK24" s="200">
        <f t="shared" si="8"/>
        <v>14.968385920536747</v>
      </c>
    </row>
    <row r="25" spans="1:63" s="200" customFormat="1" ht="12.95" customHeight="1" x14ac:dyDescent="0.2">
      <c r="A25" s="39" t="s">
        <v>51</v>
      </c>
      <c r="B25" s="40" t="s">
        <v>52</v>
      </c>
      <c r="C25" s="41">
        <v>37424.914700000001</v>
      </c>
      <c r="D25" s="41" t="s">
        <v>56</v>
      </c>
      <c r="E25" s="200">
        <f t="shared" si="11"/>
        <v>-7392.5007259251815</v>
      </c>
      <c r="F25" s="200">
        <f t="shared" si="12"/>
        <v>-7392.5</v>
      </c>
      <c r="G25" s="158">
        <f t="shared" si="13"/>
        <v>-2.9690000519622117E-4</v>
      </c>
      <c r="J25" s="200">
        <f>+G25</f>
        <v>-2.9690000519622117E-4</v>
      </c>
      <c r="P25" s="200">
        <f t="shared" si="14"/>
        <v>-1.1216084839691613E-2</v>
      </c>
      <c r="Q25" s="260">
        <f t="shared" si="15"/>
        <v>22406.414700000001</v>
      </c>
      <c r="R25" s="200">
        <f t="shared" si="16"/>
        <v>1.1922859744987415E-4</v>
      </c>
      <c r="S25" s="157">
        <v>1</v>
      </c>
      <c r="V25" s="200">
        <f>AB25</f>
        <v>1.0919184834495391E-2</v>
      </c>
      <c r="Y25" s="200">
        <f t="shared" si="17"/>
        <v>-7392.5</v>
      </c>
      <c r="Z25" s="200">
        <f t="shared" si="18"/>
        <v>-1.7581831944231286E-3</v>
      </c>
      <c r="AA25" s="200">
        <f t="shared" si="19"/>
        <v>-9.7548016504647051E-3</v>
      </c>
      <c r="AB25" s="200">
        <f t="shared" si="20"/>
        <v>1.0919184834495391E-2</v>
      </c>
      <c r="AC25" s="200">
        <f t="shared" si="21"/>
        <v>1.4612831892269074E-3</v>
      </c>
      <c r="AD25" s="200">
        <f t="shared" si="22"/>
        <v>2.1353485591171618E-6</v>
      </c>
      <c r="AE25" s="200">
        <f t="shared" si="23"/>
        <v>1.0919184834495391E-2</v>
      </c>
      <c r="AF25" s="157"/>
      <c r="AG25" s="200">
        <f t="shared" si="24"/>
        <v>9.4579016452684839E-3</v>
      </c>
      <c r="AH25" s="200">
        <f t="shared" si="25"/>
        <v>0.37153860172440634</v>
      </c>
      <c r="AI25" s="200">
        <f t="shared" si="26"/>
        <v>0.65316049992404712</v>
      </c>
      <c r="AJ25" s="200">
        <f t="shared" si="27"/>
        <v>0.1189161792363833</v>
      </c>
      <c r="AK25" s="200">
        <f t="shared" si="28"/>
        <v>2.9545856140902775</v>
      </c>
      <c r="AL25" s="200">
        <f t="shared" si="29"/>
        <v>10.663598545654539</v>
      </c>
      <c r="AM25" s="200">
        <f t="shared" si="30"/>
        <v>15.313125798071834</v>
      </c>
      <c r="AN25" s="200">
        <f t="shared" si="30"/>
        <v>15.297420947036336</v>
      </c>
      <c r="AO25" s="200">
        <f t="shared" si="30"/>
        <v>15.324048670854538</v>
      </c>
      <c r="AP25" s="200">
        <f t="shared" si="30"/>
        <v>15.278718769634105</v>
      </c>
      <c r="AQ25" s="200">
        <f t="shared" si="30"/>
        <v>15.355390846517526</v>
      </c>
      <c r="AR25" s="200">
        <f t="shared" si="30"/>
        <v>15.224118844488714</v>
      </c>
      <c r="AS25" s="200">
        <f t="shared" si="30"/>
        <v>15.444993745577879</v>
      </c>
      <c r="AT25" s="200">
        <f t="shared" si="31"/>
        <v>15.057852001654926</v>
      </c>
      <c r="AV25" s="200">
        <v>-7000</v>
      </c>
      <c r="AW25" s="200">
        <f t="shared" si="0"/>
        <v>-2.167976479064037E-3</v>
      </c>
      <c r="AX25" s="200">
        <f t="shared" si="1"/>
        <v>-1.141768912722362E-2</v>
      </c>
      <c r="AY25" s="200">
        <f t="shared" si="2"/>
        <v>9.2497126481595835E-3</v>
      </c>
      <c r="AZ25" s="200">
        <f t="shared" si="3"/>
        <v>0.36954877540797459</v>
      </c>
      <c r="BA25" s="200">
        <f t="shared" si="4"/>
        <v>0.63977327702651521</v>
      </c>
      <c r="BB25" s="200">
        <f t="shared" si="5"/>
        <v>2.9721331653808987</v>
      </c>
      <c r="BC25" s="200">
        <f t="shared" si="6"/>
        <v>11.773974077825448</v>
      </c>
      <c r="BD25" s="200">
        <f t="shared" si="10"/>
        <v>15.34953006678602</v>
      </c>
      <c r="BE25" s="200">
        <f t="shared" si="10"/>
        <v>15.333631555312767</v>
      </c>
      <c r="BF25" s="200">
        <f t="shared" si="10"/>
        <v>15.360201787182008</v>
      </c>
      <c r="BG25" s="200">
        <f t="shared" si="10"/>
        <v>15.315641023438495</v>
      </c>
      <c r="BH25" s="200">
        <f t="shared" si="10"/>
        <v>15.389963825967142</v>
      </c>
      <c r="BI25" s="200">
        <f t="shared" si="10"/>
        <v>15.264725530529445</v>
      </c>
      <c r="BJ25" s="200">
        <f t="shared" si="10"/>
        <v>15.472736680974178</v>
      </c>
      <c r="BK25" s="200">
        <f t="shared" si="8"/>
        <v>15.115655189867082</v>
      </c>
    </row>
    <row r="26" spans="1:63" s="200" customFormat="1" ht="12.95" customHeight="1" x14ac:dyDescent="0.2">
      <c r="A26" s="178" t="s">
        <v>57</v>
      </c>
      <c r="B26" s="215" t="s">
        <v>54</v>
      </c>
      <c r="C26" s="162">
        <v>38585.432999999997</v>
      </c>
      <c r="D26" s="162" t="s">
        <v>38</v>
      </c>
      <c r="E26" s="200">
        <f t="shared" si="11"/>
        <v>-4555.015201640952</v>
      </c>
      <c r="F26" s="200">
        <f t="shared" si="12"/>
        <v>-4555</v>
      </c>
      <c r="G26" s="158">
        <f t="shared" si="13"/>
        <v>-6.2174000049708411E-3</v>
      </c>
      <c r="I26" s="200">
        <f>+G26</f>
        <v>-6.2174000049708411E-3</v>
      </c>
      <c r="P26" s="200">
        <f t="shared" si="14"/>
        <v>-1.1695180409869863E-2</v>
      </c>
      <c r="Q26" s="260">
        <f t="shared" si="15"/>
        <v>23566.932999999997</v>
      </c>
      <c r="R26" s="200">
        <f t="shared" si="16"/>
        <v>3.0006078164295695E-5</v>
      </c>
      <c r="S26" s="247">
        <v>0.1</v>
      </c>
      <c r="U26" s="200">
        <f>AB26</f>
        <v>5.4777804048990221E-3</v>
      </c>
      <c r="Y26" s="200">
        <f t="shared" si="17"/>
        <v>-4555</v>
      </c>
      <c r="Z26" s="200">
        <f t="shared" si="18"/>
        <v>-3.9555699996296767E-3</v>
      </c>
      <c r="AA26" s="200">
        <f t="shared" si="19"/>
        <v>-1.3957010415211028E-2</v>
      </c>
      <c r="AB26" s="200">
        <f t="shared" si="20"/>
        <v>5.4777804048990221E-3</v>
      </c>
      <c r="AC26" s="200">
        <f t="shared" si="21"/>
        <v>-2.2618300053411644E-3</v>
      </c>
      <c r="AD26" s="200">
        <f t="shared" si="22"/>
        <v>5.1158749730616119E-7</v>
      </c>
      <c r="AE26" s="200">
        <f t="shared" si="23"/>
        <v>5.4777804048990221E-3</v>
      </c>
      <c r="AF26" s="157"/>
      <c r="AG26" s="200">
        <f t="shared" si="24"/>
        <v>7.7396104102401865E-3</v>
      </c>
      <c r="AH26" s="200">
        <f t="shared" si="25"/>
        <v>0.36173163312887613</v>
      </c>
      <c r="AI26" s="200">
        <f t="shared" si="26"/>
        <v>0.55602638478218414</v>
      </c>
      <c r="AJ26" s="200">
        <f t="shared" si="27"/>
        <v>4.1452124895624068E-2</v>
      </c>
      <c r="AK26" s="200">
        <f t="shared" si="28"/>
        <v>3.0767390668655858</v>
      </c>
      <c r="AL26" s="200">
        <f t="shared" si="29"/>
        <v>30.827885609558354</v>
      </c>
      <c r="AM26" s="200">
        <f t="shared" si="30"/>
        <v>15.569803758175086</v>
      </c>
      <c r="AN26" s="200">
        <f t="shared" si="30"/>
        <v>15.560346290779082</v>
      </c>
      <c r="AO26" s="200">
        <f t="shared" si="30"/>
        <v>15.575279078471656</v>
      </c>
      <c r="AP26" s="200">
        <f t="shared" si="30"/>
        <v>15.551686119257289</v>
      </c>
      <c r="AQ26" s="200">
        <f t="shared" si="30"/>
        <v>15.588926842139873</v>
      </c>
      <c r="AR26" s="200">
        <f t="shared" si="30"/>
        <v>15.530046771981361</v>
      </c>
      <c r="AS26" s="200">
        <f t="shared" si="30"/>
        <v>15.622937287833075</v>
      </c>
      <c r="AT26" s="200">
        <f t="shared" si="31"/>
        <v>15.475728553379751</v>
      </c>
      <c r="AV26" s="200">
        <v>-6000</v>
      </c>
      <c r="AW26" s="200">
        <f t="shared" si="0"/>
        <v>-3.0609647559905698E-3</v>
      </c>
      <c r="AX26" s="200">
        <f t="shared" si="1"/>
        <v>-1.1734958370131839E-2</v>
      </c>
      <c r="AY26" s="200">
        <f t="shared" si="2"/>
        <v>8.6739936141412687E-3</v>
      </c>
      <c r="AZ26" s="200">
        <f t="shared" si="3"/>
        <v>0.36544150785382645</v>
      </c>
      <c r="BA26" s="200">
        <f t="shared" si="4"/>
        <v>0.6056195218508873</v>
      </c>
      <c r="BB26" s="200">
        <f t="shared" si="5"/>
        <v>3.0157922280596008</v>
      </c>
      <c r="BC26" s="200">
        <f t="shared" si="6"/>
        <v>15.877225145327342</v>
      </c>
      <c r="BD26" s="200">
        <f t="shared" si="10"/>
        <v>15.440878549859994</v>
      </c>
      <c r="BE26" s="200">
        <f t="shared" si="10"/>
        <v>15.426021258787621</v>
      </c>
      <c r="BF26" s="200">
        <f t="shared" si="10"/>
        <v>15.450122864738763</v>
      </c>
      <c r="BG26" s="200">
        <f t="shared" si="10"/>
        <v>15.410940663557952</v>
      </c>
      <c r="BH26" s="200">
        <f t="shared" si="10"/>
        <v>15.474431093225041</v>
      </c>
      <c r="BI26" s="200">
        <f t="shared" si="10"/>
        <v>15.370940229285107</v>
      </c>
      <c r="BJ26" s="200">
        <f t="shared" si="10"/>
        <v>15.538273319313346</v>
      </c>
      <c r="BK26" s="200">
        <f t="shared" si="8"/>
        <v>15.262924459197416</v>
      </c>
    </row>
    <row r="27" spans="1:63" s="200" customFormat="1" ht="12.95" customHeight="1" x14ac:dyDescent="0.2">
      <c r="A27" s="39" t="s">
        <v>58</v>
      </c>
      <c r="B27" s="40"/>
      <c r="C27" s="41">
        <v>39313.449399999998</v>
      </c>
      <c r="D27" s="41"/>
      <c r="E27" s="200">
        <f t="shared" si="11"/>
        <v>-2775.0036357384365</v>
      </c>
      <c r="F27" s="200">
        <f t="shared" si="12"/>
        <v>-2775</v>
      </c>
      <c r="G27" s="158">
        <f t="shared" si="13"/>
        <v>-1.4870000086375512E-3</v>
      </c>
      <c r="J27" s="200">
        <f>+G27</f>
        <v>-1.4870000086375512E-3</v>
      </c>
      <c r="P27" s="200">
        <f t="shared" si="14"/>
        <v>-1.0836647410465198E-2</v>
      </c>
      <c r="Q27" s="260">
        <f t="shared" si="15"/>
        <v>24294.949399999998</v>
      </c>
      <c r="R27" s="200">
        <f t="shared" si="16"/>
        <v>8.7415906538502457E-5</v>
      </c>
      <c r="S27" s="157">
        <v>1</v>
      </c>
      <c r="V27" s="200">
        <f>AB27</f>
        <v>9.3496474018276467E-3</v>
      </c>
      <c r="Y27" s="200">
        <f t="shared" si="17"/>
        <v>-2775</v>
      </c>
      <c r="Z27" s="200">
        <f t="shared" si="18"/>
        <v>-4.3968076462447695E-3</v>
      </c>
      <c r="AA27" s="200">
        <f t="shared" si="19"/>
        <v>-7.9268397728579805E-3</v>
      </c>
      <c r="AB27" s="200">
        <f t="shared" si="20"/>
        <v>9.3496474018276467E-3</v>
      </c>
      <c r="AC27" s="200">
        <f t="shared" si="21"/>
        <v>2.9098076376072183E-3</v>
      </c>
      <c r="AD27" s="200">
        <f t="shared" si="22"/>
        <v>8.4669804878773004E-6</v>
      </c>
      <c r="AE27" s="200">
        <f t="shared" si="23"/>
        <v>9.3496474018276467E-3</v>
      </c>
      <c r="AF27" s="157"/>
      <c r="AG27" s="200">
        <f t="shared" si="24"/>
        <v>6.4398397642204284E-3</v>
      </c>
      <c r="AH27" s="200">
        <f t="shared" si="25"/>
        <v>0.36040909748077998</v>
      </c>
      <c r="AI27" s="200">
        <f t="shared" si="26"/>
        <v>0.49378036985092472</v>
      </c>
      <c r="AJ27" s="200">
        <f t="shared" si="27"/>
        <v>-5.3164105695085494E-3</v>
      </c>
      <c r="AK27" s="200">
        <f t="shared" si="28"/>
        <v>-3.1332806402202502</v>
      </c>
      <c r="AL27" s="200">
        <f t="shared" si="29"/>
        <v>-240.61420454247636</v>
      </c>
      <c r="AM27" s="200">
        <f t="shared" si="30"/>
        <v>15.725692236693787</v>
      </c>
      <c r="AN27" s="200">
        <f t="shared" si="30"/>
        <v>15.727000328790453</v>
      </c>
      <c r="AO27" s="200">
        <f t="shared" si="30"/>
        <v>15.724954865976795</v>
      </c>
      <c r="AP27" s="200">
        <f t="shared" si="30"/>
        <v>15.728153389491093</v>
      </c>
      <c r="AQ27" s="200">
        <f t="shared" si="30"/>
        <v>15.72315188489924</v>
      </c>
      <c r="AR27" s="200">
        <f t="shared" si="30"/>
        <v>15.73097291060472</v>
      </c>
      <c r="AS27" s="200">
        <f t="shared" si="30"/>
        <v>15.71874334238983</v>
      </c>
      <c r="AT27" s="200">
        <f t="shared" si="31"/>
        <v>15.737867852787746</v>
      </c>
      <c r="AV27" s="200">
        <v>-5000</v>
      </c>
      <c r="AW27" s="200">
        <f t="shared" si="0"/>
        <v>-3.7308033556660292E-3</v>
      </c>
      <c r="AX27" s="200">
        <f t="shared" si="1"/>
        <v>-1.1770184878406503E-2</v>
      </c>
      <c r="AY27" s="200">
        <f t="shared" si="2"/>
        <v>8.0393815227404741E-3</v>
      </c>
      <c r="AZ27" s="200">
        <f t="shared" si="3"/>
        <v>0.36261041869182897</v>
      </c>
      <c r="BA27" s="200">
        <f t="shared" si="4"/>
        <v>0.57134919028945963</v>
      </c>
      <c r="BB27" s="200">
        <f t="shared" si="5"/>
        <v>3.0581875463007635</v>
      </c>
      <c r="BC27" s="200">
        <f t="shared" si="6"/>
        <v>23.965444425875774</v>
      </c>
      <c r="BD27" s="200">
        <f t="shared" si="10"/>
        <v>15.53042670654561</v>
      </c>
      <c r="BE27" s="200">
        <f t="shared" si="10"/>
        <v>15.518860537474195</v>
      </c>
      <c r="BF27" s="200">
        <f t="shared" si="10"/>
        <v>15.537240531606862</v>
      </c>
      <c r="BG27" s="200">
        <f t="shared" si="10"/>
        <v>15.508002643422522</v>
      </c>
      <c r="BH27" s="200">
        <f t="shared" si="10"/>
        <v>15.554442028835261</v>
      </c>
      <c r="BI27" s="200">
        <f t="shared" si="10"/>
        <v>15.480482057921776</v>
      </c>
      <c r="BJ27" s="200">
        <f t="shared" si="10"/>
        <v>15.597848911535531</v>
      </c>
      <c r="BK27" s="200">
        <f t="shared" si="8"/>
        <v>15.410193728527751</v>
      </c>
    </row>
    <row r="28" spans="1:63" s="200" customFormat="1" ht="12.95" customHeight="1" x14ac:dyDescent="0.2">
      <c r="A28" s="39" t="s">
        <v>61</v>
      </c>
      <c r="B28" s="40" t="s">
        <v>52</v>
      </c>
      <c r="C28" s="41">
        <v>40344.525000000001</v>
      </c>
      <c r="D28" s="41" t="s">
        <v>38</v>
      </c>
      <c r="E28" s="200">
        <f t="shared" si="11"/>
        <v>-254.00755196905808</v>
      </c>
      <c r="F28" s="200">
        <f t="shared" si="12"/>
        <v>-254</v>
      </c>
      <c r="G28" s="158">
        <f t="shared" si="13"/>
        <v>-3.0887200045981444E-3</v>
      </c>
      <c r="I28" s="200">
        <f>+G28</f>
        <v>-3.0887200045981444E-3</v>
      </c>
      <c r="P28" s="200">
        <f t="shared" si="14"/>
        <v>-8.0916444329240597E-3</v>
      </c>
      <c r="Q28" s="260">
        <f t="shared" si="15"/>
        <v>25326.025000000001</v>
      </c>
      <c r="R28" s="200">
        <f t="shared" si="16"/>
        <v>2.5029252835540187E-5</v>
      </c>
      <c r="S28" s="247">
        <v>0.1</v>
      </c>
      <c r="U28" s="200">
        <f>AB28</f>
        <v>5.0029244283259153E-3</v>
      </c>
      <c r="Y28" s="200">
        <f t="shared" si="17"/>
        <v>-254</v>
      </c>
      <c r="Z28" s="200">
        <f t="shared" si="18"/>
        <v>-3.7690015618576647E-3</v>
      </c>
      <c r="AA28" s="200">
        <f t="shared" si="19"/>
        <v>-7.4113628756645395E-3</v>
      </c>
      <c r="AB28" s="200">
        <f t="shared" si="20"/>
        <v>5.0029244283259153E-3</v>
      </c>
      <c r="AC28" s="200">
        <f t="shared" si="21"/>
        <v>6.8028155725952024E-4</v>
      </c>
      <c r="AD28" s="200">
        <f t="shared" si="22"/>
        <v>4.6278299714743797E-8</v>
      </c>
      <c r="AE28" s="200">
        <f t="shared" si="23"/>
        <v>5.0029244283259153E-3</v>
      </c>
      <c r="AF28" s="157"/>
      <c r="AG28" s="200">
        <f t="shared" si="24"/>
        <v>4.322642871066395E-3</v>
      </c>
      <c r="AH28" s="200">
        <f t="shared" si="25"/>
        <v>0.36447020270685349</v>
      </c>
      <c r="AI28" s="200">
        <f t="shared" si="26"/>
        <v>0.4001579621860506</v>
      </c>
      <c r="AJ28" s="200">
        <f t="shared" si="27"/>
        <v>-7.2157214186982274E-2</v>
      </c>
      <c r="AK28" s="200">
        <f t="shared" si="28"/>
        <v>-3.0285381115156471</v>
      </c>
      <c r="AL28" s="200">
        <f t="shared" si="29"/>
        <v>-17.67172983803318</v>
      </c>
      <c r="AM28" s="200">
        <f t="shared" si="30"/>
        <v>15.948201012751525</v>
      </c>
      <c r="AN28" s="200">
        <f t="shared" si="30"/>
        <v>15.962306102958545</v>
      </c>
      <c r="AO28" s="200">
        <f t="shared" si="30"/>
        <v>15.939585670195628</v>
      </c>
      <c r="AP28" s="200">
        <f t="shared" si="30"/>
        <v>15.976249179892179</v>
      </c>
      <c r="AQ28" s="200">
        <f t="shared" si="30"/>
        <v>15.917245310739736</v>
      </c>
      <c r="AR28" s="200">
        <f t="shared" si="30"/>
        <v>16.012663249204607</v>
      </c>
      <c r="AS28" s="200">
        <f t="shared" si="30"/>
        <v>15.859367301626222</v>
      </c>
      <c r="AT28" s="200">
        <f t="shared" si="31"/>
        <v>16.109133680769521</v>
      </c>
      <c r="AV28" s="200">
        <v>-4000</v>
      </c>
      <c r="AW28" s="200">
        <f t="shared" si="0"/>
        <v>-4.1719141932076084E-3</v>
      </c>
      <c r="AX28" s="200">
        <f t="shared" si="1"/>
        <v>-1.152336865204762E-2</v>
      </c>
      <c r="AY28" s="200">
        <f t="shared" si="2"/>
        <v>7.3514544588400114E-3</v>
      </c>
      <c r="AZ28" s="200">
        <f t="shared" si="3"/>
        <v>0.36094872367793529</v>
      </c>
      <c r="BA28" s="200">
        <f t="shared" si="4"/>
        <v>0.5368143382917292</v>
      </c>
      <c r="BB28" s="200">
        <f t="shared" si="5"/>
        <v>3.0996796661966535</v>
      </c>
      <c r="BC28" s="200">
        <f t="shared" si="6"/>
        <v>47.7109204740051</v>
      </c>
      <c r="BD28" s="200">
        <f t="shared" si="10"/>
        <v>15.618610248492157</v>
      </c>
      <c r="BE28" s="200">
        <f t="shared" si="10"/>
        <v>15.612216655700513</v>
      </c>
      <c r="BF28" s="200">
        <f t="shared" si="10"/>
        <v>15.622254014129794</v>
      </c>
      <c r="BG28" s="200">
        <f t="shared" si="10"/>
        <v>15.606492009401718</v>
      </c>
      <c r="BH28" s="200">
        <f t="shared" si="10"/>
        <v>15.631233817865647</v>
      </c>
      <c r="BI28" s="200">
        <f t="shared" si="10"/>
        <v>15.592369363897486</v>
      </c>
      <c r="BJ28" s="200">
        <f t="shared" si="10"/>
        <v>15.65336194399433</v>
      </c>
      <c r="BK28" s="200">
        <f t="shared" si="8"/>
        <v>15.557462997858087</v>
      </c>
    </row>
    <row r="29" spans="1:63" s="200" customFormat="1" ht="12.95" customHeight="1" x14ac:dyDescent="0.2">
      <c r="A29" s="39" t="s">
        <v>61</v>
      </c>
      <c r="B29" s="40" t="s">
        <v>52</v>
      </c>
      <c r="C29" s="41">
        <v>40353.519999999997</v>
      </c>
      <c r="D29" s="41" t="s">
        <v>38</v>
      </c>
      <c r="E29" s="200">
        <f t="shared" si="11"/>
        <v>-232.0146352775044</v>
      </c>
      <c r="F29" s="200">
        <f t="shared" si="12"/>
        <v>-232</v>
      </c>
      <c r="G29" s="158">
        <f t="shared" si="13"/>
        <v>-5.9857600062969141E-3</v>
      </c>
      <c r="I29" s="200">
        <f>+G29</f>
        <v>-5.9857600062969141E-3</v>
      </c>
      <c r="P29" s="200">
        <f t="shared" si="14"/>
        <v>-8.0598000456747945E-3</v>
      </c>
      <c r="Q29" s="260">
        <f t="shared" si="15"/>
        <v>25335.019999999997</v>
      </c>
      <c r="R29" s="200">
        <f t="shared" si="16"/>
        <v>4.3016420849425997E-6</v>
      </c>
      <c r="S29" s="247">
        <v>0.1</v>
      </c>
      <c r="U29" s="200">
        <f>AB29</f>
        <v>2.0740400393778804E-3</v>
      </c>
      <c r="Y29" s="200">
        <f t="shared" si="17"/>
        <v>-232</v>
      </c>
      <c r="Z29" s="200">
        <f t="shared" si="18"/>
        <v>-3.7570927560592387E-3</v>
      </c>
      <c r="AA29" s="200">
        <f t="shared" si="19"/>
        <v>-1.0288467295912471E-2</v>
      </c>
      <c r="AB29" s="200">
        <f t="shared" si="20"/>
        <v>2.0740400393778804E-3</v>
      </c>
      <c r="AC29" s="200">
        <f t="shared" si="21"/>
        <v>-2.2286672502376753E-3</v>
      </c>
      <c r="AD29" s="200">
        <f t="shared" si="22"/>
        <v>4.9669577122819613E-7</v>
      </c>
      <c r="AE29" s="200">
        <f t="shared" si="23"/>
        <v>2.0740400393778804E-3</v>
      </c>
      <c r="AF29" s="157"/>
      <c r="AG29" s="200">
        <f t="shared" si="24"/>
        <v>4.3027072896155557E-3</v>
      </c>
      <c r="AH29" s="200">
        <f t="shared" si="25"/>
        <v>0.36453814349398284</v>
      </c>
      <c r="AI29" s="200">
        <f t="shared" si="26"/>
        <v>0.39929844018713512</v>
      </c>
      <c r="AJ29" s="200">
        <f t="shared" si="27"/>
        <v>-7.2753114934139135E-2</v>
      </c>
      <c r="AK29" s="200">
        <f t="shared" si="28"/>
        <v>-3.0276004173904143</v>
      </c>
      <c r="AL29" s="200">
        <f t="shared" si="29"/>
        <v>-17.526051707127525</v>
      </c>
      <c r="AM29" s="200">
        <f t="shared" si="30"/>
        <v>15.950178501326196</v>
      </c>
      <c r="AN29" s="200">
        <f t="shared" si="30"/>
        <v>15.964346002474592</v>
      </c>
      <c r="AO29" s="200">
        <f t="shared" si="30"/>
        <v>15.941513759861868</v>
      </c>
      <c r="AP29" s="200">
        <f t="shared" si="30"/>
        <v>15.978376877503443</v>
      </c>
      <c r="AQ29" s="200">
        <f t="shared" si="30"/>
        <v>15.919023341215821</v>
      </c>
      <c r="AR29" s="200">
        <f t="shared" si="30"/>
        <v>16.01506011035308</v>
      </c>
      <c r="AS29" s="200">
        <f t="shared" si="30"/>
        <v>15.860700773266585</v>
      </c>
      <c r="AT29" s="200">
        <f t="shared" si="31"/>
        <v>16.112373604694788</v>
      </c>
      <c r="AV29" s="200">
        <v>-3000</v>
      </c>
      <c r="AW29" s="200">
        <f t="shared" si="0"/>
        <v>-4.3815867300273353E-3</v>
      </c>
      <c r="AX29" s="200">
        <f t="shared" si="1"/>
        <v>-1.0994509691055185E-2</v>
      </c>
      <c r="AY29" s="200">
        <f t="shared" si="2"/>
        <v>6.6129229610278496E-3</v>
      </c>
      <c r="AZ29" s="200">
        <f t="shared" si="3"/>
        <v>0.36038726020267042</v>
      </c>
      <c r="BA29" s="200">
        <f t="shared" si="4"/>
        <v>0.50176820975360326</v>
      </c>
      <c r="BB29" s="200">
        <f t="shared" si="5"/>
        <v>3.1406946644782576</v>
      </c>
      <c r="BC29" s="200">
        <f t="shared" si="6"/>
        <v>2227.1983478539173</v>
      </c>
      <c r="BD29" s="200">
        <f t="shared" si="10"/>
        <v>15.70604787853131</v>
      </c>
      <c r="BE29" s="200">
        <f t="shared" si="10"/>
        <v>15.705906379994326</v>
      </c>
      <c r="BF29" s="200">
        <f t="shared" si="10"/>
        <v>15.706127605650748</v>
      </c>
      <c r="BG29" s="200">
        <f t="shared" si="10"/>
        <v>15.705781730716076</v>
      </c>
      <c r="BH29" s="200">
        <f t="shared" si="10"/>
        <v>15.706322488286354</v>
      </c>
      <c r="BI29" s="200">
        <f t="shared" si="10"/>
        <v>15.705477041524597</v>
      </c>
      <c r="BJ29" s="200">
        <f t="shared" si="10"/>
        <v>15.706798853674748</v>
      </c>
      <c r="BK29" s="200">
        <f t="shared" si="8"/>
        <v>15.704732267188421</v>
      </c>
    </row>
    <row r="30" spans="1:63" s="200" customFormat="1" ht="12.95" customHeight="1" x14ac:dyDescent="0.2">
      <c r="A30" s="39" t="s">
        <v>61</v>
      </c>
      <c r="B30" s="40"/>
      <c r="C30" s="41">
        <v>40354.550000000003</v>
      </c>
      <c r="D30" s="41" t="s">
        <v>38</v>
      </c>
      <c r="E30" s="200">
        <f t="shared" si="11"/>
        <v>-229.49626905266319</v>
      </c>
      <c r="F30" s="200">
        <f t="shared" si="12"/>
        <v>-229.5</v>
      </c>
      <c r="G30" s="158">
        <f t="shared" si="13"/>
        <v>1.5259400024660863E-3</v>
      </c>
      <c r="I30" s="200">
        <f>+G30</f>
        <v>1.5259400024660863E-3</v>
      </c>
      <c r="P30" s="200">
        <f t="shared" si="14"/>
        <v>-8.0561727277468111E-3</v>
      </c>
      <c r="Q30" s="260">
        <f t="shared" si="15"/>
        <v>25336.050000000003</v>
      </c>
      <c r="R30" s="200">
        <f t="shared" si="16"/>
        <v>9.1816884374508063E-5</v>
      </c>
      <c r="S30" s="247">
        <v>0.1</v>
      </c>
      <c r="U30" s="200">
        <f>AB30</f>
        <v>9.5821127302128974E-3</v>
      </c>
      <c r="Y30" s="200">
        <f t="shared" si="17"/>
        <v>-229.5</v>
      </c>
      <c r="Z30" s="200">
        <f t="shared" si="18"/>
        <v>-3.755732441005276E-3</v>
      </c>
      <c r="AA30" s="200">
        <f t="shared" si="19"/>
        <v>-2.7745002842754487E-3</v>
      </c>
      <c r="AB30" s="200">
        <f t="shared" si="20"/>
        <v>9.5821127302128974E-3</v>
      </c>
      <c r="AC30" s="200">
        <f t="shared" si="21"/>
        <v>5.2816724434713623E-3</v>
      </c>
      <c r="AD30" s="200">
        <f t="shared" si="22"/>
        <v>2.7896063800124753E-6</v>
      </c>
      <c r="AE30" s="200">
        <f t="shared" si="23"/>
        <v>9.5821127302128974E-3</v>
      </c>
      <c r="AF30" s="157"/>
      <c r="AG30" s="200">
        <f t="shared" si="24"/>
        <v>4.300440286741535E-3</v>
      </c>
      <c r="AH30" s="200">
        <f t="shared" si="25"/>
        <v>0.36454590201408588</v>
      </c>
      <c r="AI30" s="200">
        <f t="shared" si="26"/>
        <v>0.39920071200745377</v>
      </c>
      <c r="AJ30" s="200">
        <f t="shared" si="27"/>
        <v>-7.2820849758858303E-2</v>
      </c>
      <c r="AK30" s="200">
        <f t="shared" si="28"/>
        <v>-3.0274938252520189</v>
      </c>
      <c r="AL30" s="200">
        <f t="shared" si="29"/>
        <v>-17.509643184507116</v>
      </c>
      <c r="AM30" s="200">
        <f t="shared" si="30"/>
        <v>15.950403268462544</v>
      </c>
      <c r="AN30" s="200">
        <f t="shared" si="30"/>
        <v>15.96457779320647</v>
      </c>
      <c r="AO30" s="200">
        <f t="shared" si="30"/>
        <v>15.941732942552358</v>
      </c>
      <c r="AP30" s="200">
        <f t="shared" si="30"/>
        <v>15.97861860816932</v>
      </c>
      <c r="AQ30" s="200">
        <f t="shared" si="30"/>
        <v>15.919225517880667</v>
      </c>
      <c r="AR30" s="200">
        <f t="shared" si="30"/>
        <v>16.015332386423864</v>
      </c>
      <c r="AS30" s="200">
        <f t="shared" si="30"/>
        <v>15.860852470922477</v>
      </c>
      <c r="AT30" s="200">
        <f t="shared" si="31"/>
        <v>16.112741777868113</v>
      </c>
      <c r="AV30" s="200">
        <v>-2000</v>
      </c>
      <c r="AW30" s="200">
        <f t="shared" si="0"/>
        <v>-4.3595894759801621E-3</v>
      </c>
      <c r="AX30" s="200">
        <f t="shared" si="1"/>
        <v>-1.0183607995429195E-2</v>
      </c>
      <c r="AY30" s="200">
        <f t="shared" si="2"/>
        <v>5.8240185194490326E-3</v>
      </c>
      <c r="AZ30" s="200">
        <f t="shared" si="3"/>
        <v>0.36090135476255214</v>
      </c>
      <c r="BA30" s="200">
        <f t="shared" si="4"/>
        <v>0.46588731852440574</v>
      </c>
      <c r="BB30" s="200">
        <f t="shared" si="5"/>
        <v>-3.1014860513818445</v>
      </c>
      <c r="BC30" s="200">
        <f t="shared" si="6"/>
        <v>-49.860416809198945</v>
      </c>
      <c r="BD30" s="200">
        <f t="shared" si="10"/>
        <v>15.793469051688005</v>
      </c>
      <c r="BE30" s="200">
        <f t="shared" si="10"/>
        <v>15.799603824454593</v>
      </c>
      <c r="BF30" s="200">
        <f t="shared" si="10"/>
        <v>15.789976136952092</v>
      </c>
      <c r="BG30" s="200">
        <f t="shared" si="10"/>
        <v>15.805089227181531</v>
      </c>
      <c r="BH30" s="200">
        <f t="shared" si="10"/>
        <v>15.781374021282106</v>
      </c>
      <c r="BI30" s="200">
        <f t="shared" si="10"/>
        <v>15.818611169973945</v>
      </c>
      <c r="BJ30" s="200">
        <f t="shared" si="10"/>
        <v>15.76019102368439</v>
      </c>
      <c r="BK30" s="200">
        <f t="shared" si="8"/>
        <v>15.852001536518758</v>
      </c>
    </row>
    <row r="31" spans="1:63" s="200" customFormat="1" ht="12.95" customHeight="1" x14ac:dyDescent="0.2">
      <c r="A31" s="41" t="s">
        <v>63</v>
      </c>
      <c r="B31" s="40"/>
      <c r="C31" s="41">
        <v>40421.421999999999</v>
      </c>
      <c r="D31" s="41"/>
      <c r="E31" s="200">
        <f t="shared" si="11"/>
        <v>-65.993175667644152</v>
      </c>
      <c r="F31" s="200">
        <f t="shared" si="12"/>
        <v>-66</v>
      </c>
      <c r="G31" s="158">
        <f t="shared" si="13"/>
        <v>2.7911199940717779E-3</v>
      </c>
      <c r="J31" s="200">
        <f>+G31</f>
        <v>2.7911199940717779E-3</v>
      </c>
      <c r="P31" s="200">
        <f t="shared" si="14"/>
        <v>-7.8151186743263823E-3</v>
      </c>
      <c r="Q31" s="260">
        <f t="shared" si="15"/>
        <v>25402.921999999999</v>
      </c>
      <c r="R31" s="200">
        <f t="shared" si="16"/>
        <v>1.1249229869102438E-4</v>
      </c>
      <c r="S31" s="157">
        <v>1</v>
      </c>
      <c r="V31" s="200">
        <f>AB31</f>
        <v>1.060623866839816E-2</v>
      </c>
      <c r="Y31" s="200">
        <f t="shared" si="17"/>
        <v>-66</v>
      </c>
      <c r="Z31" s="200">
        <f t="shared" si="18"/>
        <v>-3.6636462728617796E-3</v>
      </c>
      <c r="AA31" s="200">
        <f t="shared" si="19"/>
        <v>-1.3603524073928248E-3</v>
      </c>
      <c r="AB31" s="200">
        <f t="shared" si="20"/>
        <v>1.060623866839816E-2</v>
      </c>
      <c r="AC31" s="200">
        <f t="shared" si="21"/>
        <v>6.4547662669335575E-3</v>
      </c>
      <c r="AD31" s="200">
        <f t="shared" si="22"/>
        <v>4.1664007560743372E-5</v>
      </c>
      <c r="AE31" s="200">
        <f t="shared" si="23"/>
        <v>1.060623866839816E-2</v>
      </c>
      <c r="AF31" s="157"/>
      <c r="AG31" s="200">
        <f t="shared" si="24"/>
        <v>4.1514724014646027E-3</v>
      </c>
      <c r="AH31" s="200">
        <f t="shared" si="25"/>
        <v>0.36507023599070931</v>
      </c>
      <c r="AI31" s="200">
        <f t="shared" si="26"/>
        <v>0.39278456045879395</v>
      </c>
      <c r="AJ31" s="200">
        <f t="shared" si="27"/>
        <v>-7.7259184449491106E-2</v>
      </c>
      <c r="AK31" s="200">
        <f t="shared" si="28"/>
        <v>-3.0205064621949611</v>
      </c>
      <c r="AL31" s="200">
        <f t="shared" si="29"/>
        <v>-16.4969740591403</v>
      </c>
      <c r="AM31" s="200">
        <f t="shared" ref="AM31:AS40" si="32">$AT31+$AA$7*SIN(AN31)</f>
        <v>15.965126639645153</v>
      </c>
      <c r="AN31" s="200">
        <f t="shared" si="32"/>
        <v>15.979729921750689</v>
      </c>
      <c r="AO31" s="200">
        <f t="shared" si="32"/>
        <v>15.956104175334152</v>
      </c>
      <c r="AP31" s="200">
        <f t="shared" si="32"/>
        <v>15.99440402616421</v>
      </c>
      <c r="AQ31" s="200">
        <f t="shared" si="32"/>
        <v>15.932505463568884</v>
      </c>
      <c r="AR31" s="200">
        <f t="shared" si="32"/>
        <v>16.033096559449792</v>
      </c>
      <c r="AS31" s="200">
        <f t="shared" si="32"/>
        <v>15.870848997769595</v>
      </c>
      <c r="AT31" s="200">
        <f t="shared" si="31"/>
        <v>16.136820303403624</v>
      </c>
      <c r="AV31" s="200">
        <v>-1000</v>
      </c>
      <c r="AW31" s="200">
        <f t="shared" si="0"/>
        <v>-4.1070181928413172E-3</v>
      </c>
      <c r="AX31" s="200">
        <f t="shared" si="1"/>
        <v>-9.0906635651696547E-3</v>
      </c>
      <c r="AY31" s="200">
        <f t="shared" si="2"/>
        <v>4.9836453723283375E-3</v>
      </c>
      <c r="AZ31" s="200">
        <f t="shared" si="3"/>
        <v>0.36251362631362494</v>
      </c>
      <c r="BA31" s="200">
        <f t="shared" si="4"/>
        <v>0.42881018261132747</v>
      </c>
      <c r="BB31" s="200">
        <f t="shared" si="5"/>
        <v>-3.0600242210283941</v>
      </c>
      <c r="BC31" s="200">
        <f t="shared" si="6"/>
        <v>-24.505693105943624</v>
      </c>
      <c r="BD31" s="200">
        <f t="shared" si="10"/>
        <v>15.881605744662266</v>
      </c>
      <c r="BE31" s="200">
        <f t="shared" si="10"/>
        <v>15.892979917383636</v>
      </c>
      <c r="BF31" s="200">
        <f t="shared" si="10"/>
        <v>15.874917798460105</v>
      </c>
      <c r="BG31" s="200">
        <f t="shared" si="10"/>
        <v>15.903628521589406</v>
      </c>
      <c r="BH31" s="200">
        <f t="shared" si="10"/>
        <v>15.858057685872488</v>
      </c>
      <c r="BI31" s="200">
        <f t="shared" si="10"/>
        <v>15.930576378539776</v>
      </c>
      <c r="BJ31" s="200">
        <f t="shared" si="10"/>
        <v>15.815570805703029</v>
      </c>
      <c r="BK31" s="200">
        <f t="shared" si="8"/>
        <v>15.999270805849092</v>
      </c>
    </row>
    <row r="32" spans="1:63" s="200" customFormat="1" ht="12.95" customHeight="1" x14ac:dyDescent="0.2">
      <c r="A32" s="39" t="s">
        <v>64</v>
      </c>
      <c r="B32" s="40"/>
      <c r="C32" s="41">
        <v>40448.412900000003</v>
      </c>
      <c r="D32" s="41" t="s">
        <v>17</v>
      </c>
      <c r="E32" s="200">
        <f t="shared" si="11"/>
        <v>0</v>
      </c>
      <c r="F32" s="200">
        <f t="shared" si="12"/>
        <v>0</v>
      </c>
      <c r="G32" s="158">
        <f t="shared" si="13"/>
        <v>0</v>
      </c>
      <c r="H32" s="200">
        <f>+G32</f>
        <v>0</v>
      </c>
      <c r="P32" s="200">
        <f t="shared" si="14"/>
        <v>-7.7156764002765622E-3</v>
      </c>
      <c r="Q32" s="260">
        <f t="shared" si="15"/>
        <v>25429.912900000003</v>
      </c>
      <c r="R32" s="200">
        <f t="shared" si="16"/>
        <v>5.9531662313784691E-5</v>
      </c>
      <c r="S32" s="247">
        <v>1</v>
      </c>
      <c r="T32" s="200">
        <f>AB32</f>
        <v>7.7156764002765622E-3</v>
      </c>
      <c r="Y32" s="200">
        <f t="shared" si="17"/>
        <v>0</v>
      </c>
      <c r="Z32" s="200">
        <f t="shared" si="18"/>
        <v>-3.6247308010756004E-3</v>
      </c>
      <c r="AA32" s="200">
        <f t="shared" si="19"/>
        <v>-4.0909455992009618E-3</v>
      </c>
      <c r="AB32" s="200">
        <f t="shared" si="20"/>
        <v>7.7156764002765622E-3</v>
      </c>
      <c r="AC32" s="200">
        <f t="shared" si="21"/>
        <v>3.6247308010756004E-3</v>
      </c>
      <c r="AD32" s="200">
        <f t="shared" si="22"/>
        <v>1.3138673380266165E-5</v>
      </c>
      <c r="AE32" s="200">
        <f t="shared" si="23"/>
        <v>7.7156764002765622E-3</v>
      </c>
      <c r="AF32" s="157"/>
      <c r="AG32" s="200">
        <f t="shared" si="24"/>
        <v>4.0909455992009618E-3</v>
      </c>
      <c r="AH32" s="200">
        <f t="shared" si="25"/>
        <v>0.3652914095540406</v>
      </c>
      <c r="AI32" s="200">
        <f t="shared" si="26"/>
        <v>0.39018057853492982</v>
      </c>
      <c r="AJ32" s="200">
        <f t="shared" si="27"/>
        <v>-7.9055626117293554E-2</v>
      </c>
      <c r="AK32" s="200">
        <f t="shared" si="28"/>
        <v>-3.0176766162586457</v>
      </c>
      <c r="AL32" s="200">
        <f t="shared" si="29"/>
        <v>-16.11930296067187</v>
      </c>
      <c r="AM32" s="200">
        <f t="shared" si="32"/>
        <v>15.971083406225608</v>
      </c>
      <c r="AN32" s="200">
        <f t="shared" si="32"/>
        <v>15.985842571962324</v>
      </c>
      <c r="AO32" s="200">
        <f t="shared" si="32"/>
        <v>15.961926232922362</v>
      </c>
      <c r="AP32" s="200">
        <f t="shared" si="32"/>
        <v>16.000762724019651</v>
      </c>
      <c r="AQ32" s="200">
        <f t="shared" si="32"/>
        <v>15.937898981306409</v>
      </c>
      <c r="AR32" s="200">
        <f t="shared" si="32"/>
        <v>16.040243054231592</v>
      </c>
      <c r="AS32" s="200">
        <f t="shared" si="32"/>
        <v>15.874927521463466</v>
      </c>
      <c r="AT32" s="200">
        <f t="shared" si="31"/>
        <v>16.146540075179427</v>
      </c>
      <c r="AV32" s="200">
        <v>0</v>
      </c>
      <c r="AW32" s="200">
        <f t="shared" si="0"/>
        <v>-3.6247308010756004E-3</v>
      </c>
      <c r="AX32" s="200">
        <f t="shared" si="1"/>
        <v>-7.7156764002765622E-3</v>
      </c>
      <c r="AY32" s="200">
        <f t="shared" si="2"/>
        <v>4.0909455992009618E-3</v>
      </c>
      <c r="AZ32" s="200">
        <f t="shared" si="3"/>
        <v>0.3652914095540406</v>
      </c>
      <c r="BA32" s="200">
        <f t="shared" si="4"/>
        <v>0.39018057853492982</v>
      </c>
      <c r="BB32" s="200">
        <f t="shared" si="5"/>
        <v>-3.0176766162586457</v>
      </c>
      <c r="BC32" s="200">
        <f t="shared" si="6"/>
        <v>-16.11930296067187</v>
      </c>
      <c r="BD32" s="200">
        <f t="shared" ref="BD32:BJ66" si="33">$BK32+$AA$7*SIN(BE32)</f>
        <v>15.971083406225608</v>
      </c>
      <c r="BE32" s="200">
        <f t="shared" si="33"/>
        <v>15.985842571962324</v>
      </c>
      <c r="BF32" s="200">
        <f t="shared" si="33"/>
        <v>15.961926232922362</v>
      </c>
      <c r="BG32" s="200">
        <f t="shared" si="33"/>
        <v>16.000762724019651</v>
      </c>
      <c r="BH32" s="200">
        <f t="shared" si="33"/>
        <v>15.937898981306409</v>
      </c>
      <c r="BI32" s="200">
        <f t="shared" si="33"/>
        <v>16.040243054231592</v>
      </c>
      <c r="BJ32" s="200">
        <f t="shared" si="33"/>
        <v>15.874927521463466</v>
      </c>
      <c r="BK32" s="200">
        <f t="shared" si="8"/>
        <v>16.146540075179427</v>
      </c>
    </row>
    <row r="33" spans="1:63" s="200" customFormat="1" ht="12.95" customHeight="1" x14ac:dyDescent="0.2">
      <c r="A33" s="39" t="s">
        <v>65</v>
      </c>
      <c r="B33" s="40" t="s">
        <v>52</v>
      </c>
      <c r="C33" s="41">
        <v>40731.438000000002</v>
      </c>
      <c r="D33" s="41" t="s">
        <v>38</v>
      </c>
      <c r="E33" s="200">
        <f t="shared" si="11"/>
        <v>692.00082778453043</v>
      </c>
      <c r="F33" s="200">
        <f t="shared" si="12"/>
        <v>692</v>
      </c>
      <c r="G33" s="158">
        <f t="shared" si="13"/>
        <v>3.385599993634969E-4</v>
      </c>
      <c r="I33" s="200">
        <f t="shared" ref="I33:I50" si="34">+G33</f>
        <v>3.385599993634969E-4</v>
      </c>
      <c r="P33" s="200">
        <f t="shared" si="14"/>
        <v>-6.5990684399485529E-3</v>
      </c>
      <c r="Q33" s="260">
        <f t="shared" si="15"/>
        <v>25712.938000000002</v>
      </c>
      <c r="R33" s="200">
        <f t="shared" si="16"/>
        <v>4.8130688361951344E-5</v>
      </c>
      <c r="S33" s="247">
        <v>0.1</v>
      </c>
      <c r="U33" s="200">
        <f t="shared" ref="U33:U50" si="35">AB33</f>
        <v>6.9376284393120498E-3</v>
      </c>
      <c r="Y33" s="200">
        <f t="shared" si="17"/>
        <v>692</v>
      </c>
      <c r="Z33" s="200">
        <f t="shared" si="18"/>
        <v>-3.1561607974890343E-3</v>
      </c>
      <c r="AA33" s="200">
        <f t="shared" si="19"/>
        <v>-3.1043476430960217E-3</v>
      </c>
      <c r="AB33" s="200">
        <f t="shared" si="20"/>
        <v>6.9376284393120498E-3</v>
      </c>
      <c r="AC33" s="200">
        <f t="shared" si="21"/>
        <v>3.4947207968525312E-3</v>
      </c>
      <c r="AD33" s="200">
        <f t="shared" si="22"/>
        <v>1.2213073447953591E-6</v>
      </c>
      <c r="AE33" s="200">
        <f t="shared" si="23"/>
        <v>6.9376284393120498E-3</v>
      </c>
      <c r="AF33" s="157"/>
      <c r="AG33" s="200">
        <f t="shared" si="24"/>
        <v>3.4429076424595186E-3</v>
      </c>
      <c r="AH33" s="200">
        <f t="shared" si="25"/>
        <v>0.36794998415046343</v>
      </c>
      <c r="AI33" s="200">
        <f t="shared" si="26"/>
        <v>0.36237118678976732</v>
      </c>
      <c r="AJ33" s="200">
        <f t="shared" si="27"/>
        <v>-9.8069181047332782E-2</v>
      </c>
      <c r="AK33" s="200">
        <f t="shared" si="28"/>
        <v>-2.9876596466737895</v>
      </c>
      <c r="AL33" s="200">
        <f t="shared" si="29"/>
        <v>-12.966999417687289</v>
      </c>
      <c r="AM33" s="200">
        <f t="shared" si="32"/>
        <v>16.034028712607359</v>
      </c>
      <c r="AN33" s="200">
        <f t="shared" si="32"/>
        <v>16.049819635920411</v>
      </c>
      <c r="AO33" s="200">
        <f t="shared" si="32"/>
        <v>16.023733138682335</v>
      </c>
      <c r="AP33" s="200">
        <f t="shared" si="32"/>
        <v>16.066957952406447</v>
      </c>
      <c r="AQ33" s="200">
        <f t="shared" si="32"/>
        <v>15.995669564504295</v>
      </c>
      <c r="AR33" s="200">
        <f t="shared" si="32"/>
        <v>16.114258684393988</v>
      </c>
      <c r="AS33" s="200">
        <f t="shared" si="32"/>
        <v>15.919335139071714</v>
      </c>
      <c r="AT33" s="200">
        <f t="shared" si="31"/>
        <v>16.248450409556018</v>
      </c>
      <c r="AV33" s="200">
        <v>1000</v>
      </c>
      <c r="AW33" s="200">
        <f t="shared" si="0"/>
        <v>-2.9118809485050566E-3</v>
      </c>
      <c r="AX33" s="200">
        <f t="shared" si="1"/>
        <v>-6.0586465007499181E-3</v>
      </c>
      <c r="AY33" s="200">
        <f t="shared" si="2"/>
        <v>3.1467655522448615E-3</v>
      </c>
      <c r="AZ33" s="200">
        <f t="shared" si="3"/>
        <v>0.36934000560251834</v>
      </c>
      <c r="BA33" s="200">
        <f t="shared" si="4"/>
        <v>0.34968111116609923</v>
      </c>
      <c r="BB33" s="200">
        <f t="shared" si="5"/>
        <v>-2.974079612840455</v>
      </c>
      <c r="BC33" s="200">
        <f t="shared" si="6"/>
        <v>-11.911437059412703</v>
      </c>
      <c r="BD33" s="200">
        <f t="shared" si="33"/>
        <v>16.062346524441601</v>
      </c>
      <c r="BE33" s="200">
        <f t="shared" si="33"/>
        <v>16.078246499165065</v>
      </c>
      <c r="BF33" s="200">
        <f t="shared" si="33"/>
        <v>16.051713979875103</v>
      </c>
      <c r="BG33" s="200">
        <f t="shared" si="33"/>
        <v>16.096141574645372</v>
      </c>
      <c r="BH33" s="200">
        <f t="shared" si="33"/>
        <v>16.022149631137403</v>
      </c>
      <c r="BI33" s="200">
        <f t="shared" si="33"/>
        <v>16.146621515938282</v>
      </c>
      <c r="BJ33" s="200">
        <f t="shared" si="33"/>
        <v>15.940164395790642</v>
      </c>
      <c r="BK33" s="200">
        <f t="shared" si="8"/>
        <v>16.293809344509761</v>
      </c>
    </row>
    <row r="34" spans="1:63" s="200" customFormat="1" ht="12.95" customHeight="1" x14ac:dyDescent="0.2">
      <c r="A34" s="39" t="s">
        <v>66</v>
      </c>
      <c r="B34" s="40" t="s">
        <v>52</v>
      </c>
      <c r="C34" s="41">
        <v>40753.512999999999</v>
      </c>
      <c r="D34" s="41" t="s">
        <v>38</v>
      </c>
      <c r="E34" s="200">
        <f t="shared" si="11"/>
        <v>745.9745505156294</v>
      </c>
      <c r="F34" s="200">
        <f t="shared" si="12"/>
        <v>746</v>
      </c>
      <c r="G34" s="158">
        <f t="shared" si="13"/>
        <v>-1.0408720001578331E-2</v>
      </c>
      <c r="I34" s="200">
        <f t="shared" si="34"/>
        <v>-1.0408720001578331E-2</v>
      </c>
      <c r="P34" s="200">
        <f t="shared" si="14"/>
        <v>-6.5062533879943381E-3</v>
      </c>
      <c r="Q34" s="260">
        <f t="shared" si="15"/>
        <v>25735.012999999999</v>
      </c>
      <c r="R34" s="200">
        <f t="shared" si="16"/>
        <v>1.5229245670137717E-5</v>
      </c>
      <c r="S34" s="247">
        <v>0.1</v>
      </c>
      <c r="U34" s="200">
        <f t="shared" si="35"/>
        <v>-3.9024666135839929E-3</v>
      </c>
      <c r="Y34" s="200">
        <f t="shared" si="17"/>
        <v>746</v>
      </c>
      <c r="Z34" s="200">
        <f t="shared" si="18"/>
        <v>-3.1149298415741786E-3</v>
      </c>
      <c r="AA34" s="200">
        <f t="shared" si="19"/>
        <v>-1.380004354799849E-2</v>
      </c>
      <c r="AB34" s="200">
        <f t="shared" si="20"/>
        <v>-3.9024666135839929E-3</v>
      </c>
      <c r="AC34" s="200">
        <f t="shared" si="21"/>
        <v>-7.2937901600041519E-3</v>
      </c>
      <c r="AD34" s="200">
        <f t="shared" si="22"/>
        <v>5.3199374898173398E-6</v>
      </c>
      <c r="AE34" s="200">
        <f t="shared" si="23"/>
        <v>-3.9024666135839929E-3</v>
      </c>
      <c r="AF34" s="157"/>
      <c r="AG34" s="200">
        <f t="shared" si="24"/>
        <v>3.3913235464201595E-3</v>
      </c>
      <c r="AH34" s="200">
        <f t="shared" si="25"/>
        <v>0.36818424589025223</v>
      </c>
      <c r="AI34" s="200">
        <f t="shared" si="26"/>
        <v>0.36016066138949521</v>
      </c>
      <c r="AJ34" s="200">
        <f t="shared" si="27"/>
        <v>-9.9567262016311109E-2</v>
      </c>
      <c r="AK34" s="200">
        <f t="shared" si="28"/>
        <v>-2.9852890147554358</v>
      </c>
      <c r="AL34" s="200">
        <f t="shared" si="29"/>
        <v>-12.769546194669504</v>
      </c>
      <c r="AM34" s="200">
        <f t="shared" si="32"/>
        <v>16.038979710142591</v>
      </c>
      <c r="AN34" s="200">
        <f t="shared" si="32"/>
        <v>16.05480505655472</v>
      </c>
      <c r="AO34" s="200">
        <f t="shared" si="32"/>
        <v>16.028617274652905</v>
      </c>
      <c r="AP34" s="200">
        <f t="shared" si="32"/>
        <v>16.072086841602513</v>
      </c>
      <c r="AQ34" s="200">
        <f t="shared" si="32"/>
        <v>16.000276577026334</v>
      </c>
      <c r="AR34" s="200">
        <f t="shared" si="32"/>
        <v>16.119959807385744</v>
      </c>
      <c r="AS34" s="200">
        <f t="shared" si="32"/>
        <v>15.922936630482512</v>
      </c>
      <c r="AT34" s="200">
        <f t="shared" si="31"/>
        <v>16.256402950099854</v>
      </c>
      <c r="AV34" s="200">
        <v>2000</v>
      </c>
      <c r="AW34" s="200">
        <f t="shared" si="0"/>
        <v>-1.9650383115274055E-3</v>
      </c>
      <c r="AX34" s="200">
        <f t="shared" si="1"/>
        <v>-4.1195738665897232E-3</v>
      </c>
      <c r="AY34" s="200">
        <f t="shared" si="2"/>
        <v>2.1545355550623177E-3</v>
      </c>
      <c r="AZ34" s="200">
        <f t="shared" si="3"/>
        <v>0.37479520222965301</v>
      </c>
      <c r="BA34" s="200">
        <f t="shared" si="4"/>
        <v>0.30704516271881688</v>
      </c>
      <c r="BB34" s="200">
        <f t="shared" si="5"/>
        <v>-2.9289355633464931</v>
      </c>
      <c r="BC34" s="200">
        <f t="shared" si="6"/>
        <v>-9.3693426242870927</v>
      </c>
      <c r="BD34" s="200">
        <f t="shared" si="33"/>
        <v>16.155643207440086</v>
      </c>
      <c r="BE34" s="200">
        <f t="shared" si="33"/>
        <v>16.170547996145935</v>
      </c>
      <c r="BF34" s="200">
        <f t="shared" si="33"/>
        <v>16.144672515259387</v>
      </c>
      <c r="BG34" s="200">
        <f t="shared" si="33"/>
        <v>16.18980810716765</v>
      </c>
      <c r="BH34" s="200">
        <f t="shared" si="33"/>
        <v>16.11168950036361</v>
      </c>
      <c r="BI34" s="200">
        <f t="shared" si="33"/>
        <v>16.248949795747357</v>
      </c>
      <c r="BJ34" s="200">
        <f t="shared" si="33"/>
        <v>16.013057353558537</v>
      </c>
      <c r="BK34" s="200">
        <f t="shared" si="8"/>
        <v>16.441078613840094</v>
      </c>
    </row>
    <row r="35" spans="1:63" s="200" customFormat="1" ht="12.95" customHeight="1" x14ac:dyDescent="0.2">
      <c r="A35" s="39" t="s">
        <v>67</v>
      </c>
      <c r="B35" s="40"/>
      <c r="C35" s="41">
        <v>42241.444000000003</v>
      </c>
      <c r="D35" s="41" t="s">
        <v>38</v>
      </c>
      <c r="E35" s="200">
        <f t="shared" si="11"/>
        <v>4383.9892837893603</v>
      </c>
      <c r="F35" s="200">
        <f t="shared" si="12"/>
        <v>4384</v>
      </c>
      <c r="G35" s="158">
        <f t="shared" si="13"/>
        <v>-4.382879997137934E-3</v>
      </c>
      <c r="I35" s="200">
        <f t="shared" si="34"/>
        <v>-4.382879997137934E-3</v>
      </c>
      <c r="P35" s="200">
        <f t="shared" si="14"/>
        <v>1.6408589691361123E-3</v>
      </c>
      <c r="Q35" s="260">
        <f t="shared" si="15"/>
        <v>27222.944000000003</v>
      </c>
      <c r="R35" s="200">
        <f t="shared" si="16"/>
        <v>3.628543113380831E-5</v>
      </c>
      <c r="S35" s="247">
        <v>0.1</v>
      </c>
      <c r="U35" s="200">
        <f t="shared" si="35"/>
        <v>-6.0237389662740459E-3</v>
      </c>
      <c r="Y35" s="200">
        <f t="shared" si="17"/>
        <v>4384</v>
      </c>
      <c r="Z35" s="200">
        <f t="shared" si="18"/>
        <v>1.2750651593736889E-3</v>
      </c>
      <c r="AA35" s="200">
        <f t="shared" si="19"/>
        <v>-4.0170861873755105E-3</v>
      </c>
      <c r="AB35" s="200">
        <f t="shared" si="20"/>
        <v>-6.0237389662740459E-3</v>
      </c>
      <c r="AC35" s="200">
        <f t="shared" si="21"/>
        <v>-5.6579451565116224E-3</v>
      </c>
      <c r="AD35" s="200">
        <f t="shared" si="22"/>
        <v>3.201234339409333E-6</v>
      </c>
      <c r="AE35" s="200">
        <f t="shared" si="23"/>
        <v>-6.0237389662740459E-3</v>
      </c>
      <c r="AF35" s="157"/>
      <c r="AG35" s="200">
        <f t="shared" si="24"/>
        <v>-3.657938097624234E-4</v>
      </c>
      <c r="AH35" s="200">
        <f t="shared" si="25"/>
        <v>0.39450409437109923</v>
      </c>
      <c r="AI35" s="200">
        <f t="shared" si="26"/>
        <v>0.19538943209892701</v>
      </c>
      <c r="AJ35" s="200">
        <f t="shared" si="27"/>
        <v>-0.2061055435288707</v>
      </c>
      <c r="AK35" s="200">
        <f t="shared" si="28"/>
        <v>-2.813503428190304</v>
      </c>
      <c r="AL35" s="200">
        <f t="shared" si="29"/>
        <v>-6.0411228247181405</v>
      </c>
      <c r="AM35" s="200">
        <f t="shared" si="32"/>
        <v>16.386788631040762</v>
      </c>
      <c r="AN35" s="200">
        <f t="shared" si="32"/>
        <v>16.394405665577047</v>
      </c>
      <c r="AO35" s="200">
        <f t="shared" si="32"/>
        <v>16.379105075530017</v>
      </c>
      <c r="AP35" s="200">
        <f t="shared" si="32"/>
        <v>16.41003675644081</v>
      </c>
      <c r="AQ35" s="200">
        <f t="shared" si="32"/>
        <v>16.348270943608117</v>
      </c>
      <c r="AR35" s="200">
        <f t="shared" si="32"/>
        <v>16.47500673749434</v>
      </c>
      <c r="AS35" s="200">
        <f t="shared" si="32"/>
        <v>16.226794109462993</v>
      </c>
      <c r="AT35" s="200">
        <f t="shared" si="31"/>
        <v>16.792168551923613</v>
      </c>
      <c r="AV35" s="200">
        <v>3000</v>
      </c>
      <c r="AW35" s="200">
        <f t="shared" si="0"/>
        <v>-7.7817708639177407E-4</v>
      </c>
      <c r="AX35" s="200">
        <f t="shared" si="1"/>
        <v>-1.898458497795975E-3</v>
      </c>
      <c r="AY35" s="200">
        <f t="shared" si="2"/>
        <v>1.120281411404201E-3</v>
      </c>
      <c r="AZ35" s="200">
        <f t="shared" si="3"/>
        <v>0.38181989707623443</v>
      </c>
      <c r="BA35" s="200">
        <f t="shared" si="4"/>
        <v>0.26204087340872151</v>
      </c>
      <c r="BB35" s="200">
        <f t="shared" si="5"/>
        <v>-2.8819852760490936</v>
      </c>
      <c r="BC35" s="200">
        <f t="shared" si="6"/>
        <v>-7.6606247334096622</v>
      </c>
      <c r="BD35" s="200">
        <f t="shared" si="33"/>
        <v>16.251074789511797</v>
      </c>
      <c r="BE35" s="200">
        <f t="shared" si="33"/>
        <v>16.263392513166632</v>
      </c>
      <c r="BF35" s="200">
        <f t="shared" si="33"/>
        <v>16.240882571185509</v>
      </c>
      <c r="BG35" s="200">
        <f t="shared" si="33"/>
        <v>16.282258290830342</v>
      </c>
      <c r="BH35" s="200">
        <f t="shared" si="33"/>
        <v>16.206970840474824</v>
      </c>
      <c r="BI35" s="200">
        <f t="shared" si="33"/>
        <v>16.346800247179182</v>
      </c>
      <c r="BJ35" s="200">
        <f t="shared" si="33"/>
        <v>16.095216572572305</v>
      </c>
      <c r="BK35" s="200">
        <f t="shared" si="8"/>
        <v>16.588347883170432</v>
      </c>
    </row>
    <row r="36" spans="1:63" s="200" customFormat="1" ht="12.95" customHeight="1" x14ac:dyDescent="0.2">
      <c r="A36" s="39" t="s">
        <v>67</v>
      </c>
      <c r="B36" s="40" t="s">
        <v>52</v>
      </c>
      <c r="C36" s="41">
        <v>42251.463000000003</v>
      </c>
      <c r="D36" s="41" t="s">
        <v>38</v>
      </c>
      <c r="E36" s="200">
        <f t="shared" si="11"/>
        <v>4408.4858966112388</v>
      </c>
      <c r="F36" s="200">
        <f t="shared" si="12"/>
        <v>4408.5</v>
      </c>
      <c r="G36" s="158">
        <f t="shared" si="13"/>
        <v>-5.7682199985720217E-3</v>
      </c>
      <c r="I36" s="200">
        <f t="shared" si="34"/>
        <v>-5.7682199985720217E-3</v>
      </c>
      <c r="P36" s="200">
        <f t="shared" si="14"/>
        <v>1.7083794722925062E-3</v>
      </c>
      <c r="Q36" s="260">
        <f t="shared" si="15"/>
        <v>27232.963000000003</v>
      </c>
      <c r="R36" s="200">
        <f t="shared" si="16"/>
        <v>5.5899539647731749E-5</v>
      </c>
      <c r="S36" s="247">
        <v>0.1</v>
      </c>
      <c r="U36" s="200">
        <f t="shared" si="35"/>
        <v>-7.4765994708645284E-3</v>
      </c>
      <c r="Y36" s="200">
        <f t="shared" si="17"/>
        <v>4408.5</v>
      </c>
      <c r="Z36" s="200">
        <f t="shared" si="18"/>
        <v>1.3158230353737541E-3</v>
      </c>
      <c r="AA36" s="200">
        <f t="shared" si="19"/>
        <v>-5.37566356165327E-3</v>
      </c>
      <c r="AB36" s="200">
        <f t="shared" si="20"/>
        <v>-7.4765994708645284E-3</v>
      </c>
      <c r="AC36" s="200">
        <f t="shared" si="21"/>
        <v>-7.0840430339457758E-3</v>
      </c>
      <c r="AD36" s="200">
        <f t="shared" si="22"/>
        <v>5.0183665706795675E-6</v>
      </c>
      <c r="AE36" s="200">
        <f t="shared" si="23"/>
        <v>-7.4765994708645284E-3</v>
      </c>
      <c r="AF36" s="157"/>
      <c r="AG36" s="200">
        <f t="shared" si="24"/>
        <v>-3.9255643691875201E-4</v>
      </c>
      <c r="AH36" s="200">
        <f t="shared" si="25"/>
        <v>0.39476297980485486</v>
      </c>
      <c r="AI36" s="200">
        <f t="shared" si="26"/>
        <v>0.19415967124876976</v>
      </c>
      <c r="AJ36" s="200">
        <f t="shared" si="27"/>
        <v>-0.20686453584893544</v>
      </c>
      <c r="AK36" s="200">
        <f t="shared" si="28"/>
        <v>-2.812249655034472</v>
      </c>
      <c r="AL36" s="200">
        <f t="shared" si="29"/>
        <v>-6.0177062867291333</v>
      </c>
      <c r="AM36" s="200">
        <f t="shared" si="32"/>
        <v>16.389230825916847</v>
      </c>
      <c r="AN36" s="200">
        <f t="shared" si="32"/>
        <v>16.396764522770432</v>
      </c>
      <c r="AO36" s="200">
        <f t="shared" si="32"/>
        <v>16.381601599808523</v>
      </c>
      <c r="AP36" s="200">
        <f t="shared" si="32"/>
        <v>16.412315145776226</v>
      </c>
      <c r="AQ36" s="200">
        <f t="shared" si="32"/>
        <v>16.350865915915666</v>
      </c>
      <c r="AR36" s="200">
        <f t="shared" si="32"/>
        <v>16.477209133800681</v>
      </c>
      <c r="AS36" s="200">
        <f t="shared" si="32"/>
        <v>16.229326733018119</v>
      </c>
      <c r="AT36" s="200">
        <f t="shared" si="31"/>
        <v>16.795776649022208</v>
      </c>
      <c r="AV36" s="200">
        <v>4000</v>
      </c>
      <c r="AW36" s="200">
        <f t="shared" si="0"/>
        <v>6.5651455817315079E-4</v>
      </c>
      <c r="AX36" s="200">
        <f t="shared" si="1"/>
        <v>6.0469960563132481E-4</v>
      </c>
      <c r="AY36" s="200">
        <f t="shared" si="2"/>
        <v>5.181495254182599E-5</v>
      </c>
      <c r="AZ36" s="200">
        <f t="shared" si="3"/>
        <v>0.39060981543496009</v>
      </c>
      <c r="BA36" s="200">
        <f t="shared" si="4"/>
        <v>0.21442792412912642</v>
      </c>
      <c r="BB36" s="200">
        <f t="shared" si="5"/>
        <v>-2.8329550008921651</v>
      </c>
      <c r="BC36" s="200">
        <f t="shared" si="6"/>
        <v>-6.4285692943543742</v>
      </c>
      <c r="BD36" s="200">
        <f t="shared" si="33"/>
        <v>16.348696783876122</v>
      </c>
      <c r="BE36" s="200">
        <f t="shared" si="33"/>
        <v>16.357639805783556</v>
      </c>
      <c r="BF36" s="200">
        <f t="shared" si="33"/>
        <v>16.340195439358926</v>
      </c>
      <c r="BG36" s="200">
        <f t="shared" si="33"/>
        <v>16.374439662040235</v>
      </c>
      <c r="BH36" s="200">
        <f t="shared" si="33"/>
        <v>16.308010295887563</v>
      </c>
      <c r="BI36" s="200">
        <f t="shared" si="33"/>
        <v>16.44020706316298</v>
      </c>
      <c r="BJ36" s="200">
        <f t="shared" si="33"/>
        <v>16.188051624719964</v>
      </c>
      <c r="BK36" s="200">
        <f t="shared" si="8"/>
        <v>16.735617152500765</v>
      </c>
    </row>
    <row r="37" spans="1:63" s="200" customFormat="1" ht="12.95" customHeight="1" x14ac:dyDescent="0.2">
      <c r="A37" s="39" t="s">
        <v>70</v>
      </c>
      <c r="B37" s="40" t="s">
        <v>52</v>
      </c>
      <c r="C37" s="41">
        <v>42267.406000000003</v>
      </c>
      <c r="D37" s="41" t="s">
        <v>38</v>
      </c>
      <c r="E37" s="200">
        <f t="shared" si="11"/>
        <v>4447.4667827494941</v>
      </c>
      <c r="F37" s="200">
        <f t="shared" si="12"/>
        <v>4447.5</v>
      </c>
      <c r="G37" s="158">
        <f t="shared" si="13"/>
        <v>-1.3585699998657219E-2</v>
      </c>
      <c r="I37" s="200">
        <f t="shared" si="34"/>
        <v>-1.3585699998657219E-2</v>
      </c>
      <c r="P37" s="200">
        <f t="shared" si="14"/>
        <v>1.8162103289780288E-3</v>
      </c>
      <c r="Q37" s="260">
        <f t="shared" si="15"/>
        <v>27248.906000000003</v>
      </c>
      <c r="R37" s="200">
        <f t="shared" si="16"/>
        <v>2.3721884174051733E-4</v>
      </c>
      <c r="S37" s="247">
        <v>0.1</v>
      </c>
      <c r="U37" s="200">
        <f t="shared" si="35"/>
        <v>-1.5401910327635248E-2</v>
      </c>
      <c r="Y37" s="200">
        <f t="shared" si="17"/>
        <v>4447.5</v>
      </c>
      <c r="Z37" s="200">
        <f t="shared" si="18"/>
        <v>1.3810243675743967E-3</v>
      </c>
      <c r="AA37" s="200">
        <f t="shared" si="19"/>
        <v>-1.3150514037253588E-2</v>
      </c>
      <c r="AB37" s="200">
        <f t="shared" si="20"/>
        <v>-1.5401910327635248E-2</v>
      </c>
      <c r="AC37" s="200">
        <f t="shared" si="21"/>
        <v>-1.4966724366231615E-2</v>
      </c>
      <c r="AD37" s="200">
        <f t="shared" si="22"/>
        <v>2.2400283825475115E-5</v>
      </c>
      <c r="AE37" s="200">
        <f t="shared" si="23"/>
        <v>-1.5401910327635248E-2</v>
      </c>
      <c r="AF37" s="157"/>
      <c r="AG37" s="200">
        <f t="shared" si="24"/>
        <v>-4.3518596140363209E-4</v>
      </c>
      <c r="AH37" s="200">
        <f t="shared" si="25"/>
        <v>0.39517771884428543</v>
      </c>
      <c r="AI37" s="200">
        <f t="shared" si="26"/>
        <v>0.19219828871859396</v>
      </c>
      <c r="AJ37" s="200">
        <f t="shared" si="27"/>
        <v>-0.20807401333249606</v>
      </c>
      <c r="AK37" s="200">
        <f t="shared" si="28"/>
        <v>-2.8102506173353459</v>
      </c>
      <c r="AL37" s="200">
        <f t="shared" si="29"/>
        <v>-5.9807337730898773</v>
      </c>
      <c r="AM37" s="200">
        <f t="shared" si="32"/>
        <v>16.393121384754856</v>
      </c>
      <c r="AN37" s="200">
        <f t="shared" si="32"/>
        <v>16.400522862918844</v>
      </c>
      <c r="AO37" s="200">
        <f t="shared" si="32"/>
        <v>16.385579087975138</v>
      </c>
      <c r="AP37" s="200">
        <f t="shared" si="32"/>
        <v>16.415944045065466</v>
      </c>
      <c r="AQ37" s="200">
        <f t="shared" si="32"/>
        <v>16.355003066280766</v>
      </c>
      <c r="AR37" s="200">
        <f t="shared" si="32"/>
        <v>16.480710787280842</v>
      </c>
      <c r="AS37" s="200">
        <f t="shared" si="32"/>
        <v>16.23337347414785</v>
      </c>
      <c r="AT37" s="200">
        <f t="shared" si="31"/>
        <v>16.801520150526091</v>
      </c>
      <c r="AV37" s="200">
        <v>5000</v>
      </c>
      <c r="AW37" s="200">
        <f t="shared" si="0"/>
        <v>2.3473906506774377E-3</v>
      </c>
      <c r="AX37" s="200">
        <f t="shared" si="1"/>
        <v>3.3899004436921763E-3</v>
      </c>
      <c r="AY37" s="200">
        <f t="shared" si="2"/>
        <v>-1.0425097930147386E-3</v>
      </c>
      <c r="AZ37" s="200">
        <f t="shared" si="3"/>
        <v>0.40141216503268551</v>
      </c>
      <c r="BA37" s="200">
        <f t="shared" si="4"/>
        <v>0.16389476359342262</v>
      </c>
      <c r="BB37" s="200">
        <f t="shared" si="5"/>
        <v>-2.7814864284053336</v>
      </c>
      <c r="BC37" s="200">
        <f t="shared" si="6"/>
        <v>-5.4937689408204262</v>
      </c>
      <c r="BD37" s="200">
        <f t="shared" si="33"/>
        <v>16.448642309247493</v>
      </c>
      <c r="BE37" s="200">
        <f t="shared" si="33"/>
        <v>16.454249796872986</v>
      </c>
      <c r="BF37" s="200">
        <f t="shared" si="33"/>
        <v>16.442374078245049</v>
      </c>
      <c r="BG37" s="200">
        <f t="shared" si="33"/>
        <v>16.467681245797493</v>
      </c>
      <c r="BH37" s="200">
        <f t="shared" si="33"/>
        <v>16.414430540344775</v>
      </c>
      <c r="BI37" s="200">
        <f t="shared" si="33"/>
        <v>16.529811074676562</v>
      </c>
      <c r="BJ37" s="200">
        <f t="shared" si="33"/>
        <v>16.292740960055134</v>
      </c>
      <c r="BK37" s="200">
        <f t="shared" si="8"/>
        <v>16.882886421831099</v>
      </c>
    </row>
    <row r="38" spans="1:63" s="200" customFormat="1" ht="12.95" customHeight="1" x14ac:dyDescent="0.2">
      <c r="A38" s="39" t="s">
        <v>70</v>
      </c>
      <c r="B38" s="40"/>
      <c r="C38" s="41">
        <v>42272.548000000003</v>
      </c>
      <c r="D38" s="41" t="s">
        <v>38</v>
      </c>
      <c r="E38" s="200">
        <f t="shared" si="11"/>
        <v>4460.0390537476069</v>
      </c>
      <c r="F38" s="200">
        <f t="shared" si="12"/>
        <v>4460</v>
      </c>
      <c r="G38" s="158">
        <f t="shared" si="13"/>
        <v>1.5972799999872223E-2</v>
      </c>
      <c r="I38" s="200">
        <f t="shared" si="34"/>
        <v>1.5972799999872223E-2</v>
      </c>
      <c r="P38" s="200">
        <f t="shared" si="14"/>
        <v>1.8508622834978294E-3</v>
      </c>
      <c r="Q38" s="260">
        <f t="shared" si="15"/>
        <v>27254.048000000003</v>
      </c>
      <c r="R38" s="200">
        <f t="shared" si="16"/>
        <v>1.9942912486515762E-4</v>
      </c>
      <c r="S38" s="247">
        <v>0.1</v>
      </c>
      <c r="U38" s="200">
        <f t="shared" si="35"/>
        <v>1.4121937716374393E-2</v>
      </c>
      <c r="Y38" s="200">
        <f t="shared" si="17"/>
        <v>4460</v>
      </c>
      <c r="Z38" s="200">
        <f t="shared" si="18"/>
        <v>1.4020058534966161E-3</v>
      </c>
      <c r="AA38" s="200">
        <f t="shared" si="19"/>
        <v>1.6421656429873435E-2</v>
      </c>
      <c r="AB38" s="200">
        <f t="shared" si="20"/>
        <v>1.4121937716374393E-2</v>
      </c>
      <c r="AC38" s="200">
        <f t="shared" si="21"/>
        <v>1.4570794146375606E-2</v>
      </c>
      <c r="AD38" s="200">
        <f t="shared" si="22"/>
        <v>2.1230804205605363E-5</v>
      </c>
      <c r="AE38" s="200">
        <f t="shared" si="23"/>
        <v>1.4121937716374393E-2</v>
      </c>
      <c r="AF38" s="157"/>
      <c r="AG38" s="200">
        <f t="shared" si="24"/>
        <v>-4.4885643000121337E-4</v>
      </c>
      <c r="AH38" s="200">
        <f t="shared" si="25"/>
        <v>0.39531133575139699</v>
      </c>
      <c r="AI38" s="200">
        <f t="shared" si="26"/>
        <v>0.19156864812014318</v>
      </c>
      <c r="AJ38" s="200">
        <f t="shared" si="27"/>
        <v>-0.20846200165961717</v>
      </c>
      <c r="AK38" s="200">
        <f t="shared" si="28"/>
        <v>-2.8096090550323551</v>
      </c>
      <c r="AL38" s="200">
        <f t="shared" si="29"/>
        <v>-5.9689614991063626</v>
      </c>
      <c r="AM38" s="200">
        <f t="shared" si="32"/>
        <v>16.394369136641693</v>
      </c>
      <c r="AN38" s="200">
        <f t="shared" si="32"/>
        <v>16.401728357151249</v>
      </c>
      <c r="AO38" s="200">
        <f t="shared" si="32"/>
        <v>16.386854813804668</v>
      </c>
      <c r="AP38" s="200">
        <f t="shared" si="32"/>
        <v>16.417107706241428</v>
      </c>
      <c r="AQ38" s="200">
        <f t="shared" si="32"/>
        <v>16.35633072843477</v>
      </c>
      <c r="AR38" s="200">
        <f t="shared" si="32"/>
        <v>16.481832030615156</v>
      </c>
      <c r="AS38" s="200">
        <f t="shared" si="32"/>
        <v>16.234674470060671</v>
      </c>
      <c r="AT38" s="200">
        <f t="shared" si="31"/>
        <v>16.803361016392721</v>
      </c>
      <c r="AV38" s="200">
        <v>6000</v>
      </c>
      <c r="AW38" s="200">
        <f t="shared" si="0"/>
        <v>4.3022696507085505E-3</v>
      </c>
      <c r="AX38" s="200">
        <f t="shared" si="1"/>
        <v>6.4571440163865785E-3</v>
      </c>
      <c r="AY38" s="200">
        <f t="shared" si="2"/>
        <v>-2.1548743656780284E-3</v>
      </c>
      <c r="AZ38" s="200">
        <f t="shared" si="3"/>
        <v>0.41455905554365913</v>
      </c>
      <c r="BA38" s="200">
        <f t="shared" si="4"/>
        <v>0.10998886116233106</v>
      </c>
      <c r="BB38" s="200">
        <f t="shared" si="5"/>
        <v>-2.7270607512390717</v>
      </c>
      <c r="BC38" s="200">
        <f t="shared" si="6"/>
        <v>-4.7554318022519881</v>
      </c>
      <c r="BD38" s="200">
        <f t="shared" si="33"/>
        <v>16.551232886996175</v>
      </c>
      <c r="BE38" s="200">
        <f t="shared" si="33"/>
        <v>16.554167197882919</v>
      </c>
      <c r="BF38" s="200">
        <f t="shared" si="33"/>
        <v>16.547272710460774</v>
      </c>
      <c r="BG38" s="200">
        <f t="shared" si="33"/>
        <v>16.563558181189805</v>
      </c>
      <c r="BH38" s="200">
        <f t="shared" si="33"/>
        <v>16.525553525869981</v>
      </c>
      <c r="BI38" s="200">
        <f t="shared" si="33"/>
        <v>16.617009378400674</v>
      </c>
      <c r="BJ38" s="200">
        <f t="shared" si="33"/>
        <v>16.41020639445204</v>
      </c>
      <c r="BK38" s="200">
        <f t="shared" si="8"/>
        <v>17.030155691161436</v>
      </c>
    </row>
    <row r="39" spans="1:63" s="200" customFormat="1" ht="12.95" customHeight="1" x14ac:dyDescent="0.2">
      <c r="A39" s="39" t="s">
        <v>70</v>
      </c>
      <c r="B39" s="40"/>
      <c r="C39" s="41">
        <v>42275.394999999997</v>
      </c>
      <c r="D39" s="41" t="s">
        <v>38</v>
      </c>
      <c r="E39" s="200">
        <f t="shared" si="11"/>
        <v>4467.0000135942728</v>
      </c>
      <c r="F39" s="200">
        <f t="shared" si="12"/>
        <v>4467</v>
      </c>
      <c r="G39" s="158">
        <f t="shared" si="13"/>
        <v>5.5599957704544067E-6</v>
      </c>
      <c r="I39" s="200">
        <f t="shared" si="34"/>
        <v>5.5599957704544067E-6</v>
      </c>
      <c r="P39" s="200">
        <f t="shared" si="14"/>
        <v>1.8702866274455561E-3</v>
      </c>
      <c r="Q39" s="260">
        <f t="shared" si="15"/>
        <v>27256.894999999997</v>
      </c>
      <c r="R39" s="200">
        <f t="shared" si="16"/>
        <v>3.4772054108783705E-6</v>
      </c>
      <c r="S39" s="247">
        <v>0.1</v>
      </c>
      <c r="U39" s="200">
        <f t="shared" si="35"/>
        <v>-1.8647266316751017E-3</v>
      </c>
      <c r="Y39" s="200">
        <f t="shared" si="17"/>
        <v>4467</v>
      </c>
      <c r="Z39" s="200">
        <f t="shared" si="18"/>
        <v>1.4137732274845194E-3</v>
      </c>
      <c r="AA39" s="200">
        <f t="shared" si="19"/>
        <v>4.6207339573149111E-4</v>
      </c>
      <c r="AB39" s="200">
        <f t="shared" si="20"/>
        <v>-1.8647266316751017E-3</v>
      </c>
      <c r="AC39" s="200">
        <f t="shared" si="21"/>
        <v>-1.408213231714065E-3</v>
      </c>
      <c r="AD39" s="200">
        <f t="shared" si="22"/>
        <v>1.9830645059745709E-7</v>
      </c>
      <c r="AE39" s="200">
        <f t="shared" si="23"/>
        <v>-1.8647266316751017E-3</v>
      </c>
      <c r="AF39" s="157"/>
      <c r="AG39" s="200">
        <f t="shared" si="24"/>
        <v>-4.565133999610367E-4</v>
      </c>
      <c r="AH39" s="200">
        <f t="shared" si="25"/>
        <v>0.39538630747087078</v>
      </c>
      <c r="AI39" s="200">
        <f t="shared" si="26"/>
        <v>0.1912158383890297</v>
      </c>
      <c r="AJ39" s="200">
        <f t="shared" si="27"/>
        <v>-0.20867934639773431</v>
      </c>
      <c r="AK39" s="200">
        <f t="shared" si="28"/>
        <v>-2.8092496002863045</v>
      </c>
      <c r="AL39" s="200">
        <f t="shared" si="29"/>
        <v>-5.9623854094404791</v>
      </c>
      <c r="AM39" s="200">
        <f t="shared" si="32"/>
        <v>16.395068043042453</v>
      </c>
      <c r="AN39" s="200">
        <f t="shared" si="32"/>
        <v>16.402403625614099</v>
      </c>
      <c r="AO39" s="200">
        <f t="shared" si="32"/>
        <v>16.387569408718651</v>
      </c>
      <c r="AP39" s="200">
        <f t="shared" si="32"/>
        <v>16.417759475751698</v>
      </c>
      <c r="AQ39" s="200">
        <f t="shared" si="32"/>
        <v>16.35707456870913</v>
      </c>
      <c r="AR39" s="200">
        <f t="shared" si="32"/>
        <v>16.482459699339532</v>
      </c>
      <c r="AS39" s="200">
        <f t="shared" si="32"/>
        <v>16.235403869437135</v>
      </c>
      <c r="AT39" s="200">
        <f t="shared" si="31"/>
        <v>16.804391901278031</v>
      </c>
      <c r="AV39" s="200">
        <v>7000</v>
      </c>
      <c r="AW39" s="200">
        <f t="shared" si="0"/>
        <v>6.5281010801475498E-3</v>
      </c>
      <c r="AX39" s="200">
        <f t="shared" si="1"/>
        <v>9.8064303237145357E-3</v>
      </c>
      <c r="AY39" s="200">
        <f t="shared" si="2"/>
        <v>-3.278329243566986E-3</v>
      </c>
      <c r="AZ39" s="200">
        <f t="shared" si="3"/>
        <v>0.43051582935429755</v>
      </c>
      <c r="BA39" s="200">
        <f t="shared" si="4"/>
        <v>5.2053510097700137E-2</v>
      </c>
      <c r="BB39" s="200">
        <f t="shared" si="5"/>
        <v>-2.6689259539829346</v>
      </c>
      <c r="BC39" s="200">
        <f t="shared" si="6"/>
        <v>-4.1522387252847901</v>
      </c>
      <c r="BD39" s="200">
        <f t="shared" si="33"/>
        <v>16.657047367528246</v>
      </c>
      <c r="BE39" s="200">
        <f t="shared" si="33"/>
        <v>16.65824947760391</v>
      </c>
      <c r="BF39" s="200">
        <f t="shared" si="33"/>
        <v>16.655024428361976</v>
      </c>
      <c r="BG39" s="200">
        <f t="shared" si="33"/>
        <v>16.663709788454543</v>
      </c>
      <c r="BH39" s="200">
        <f t="shared" si="33"/>
        <v>16.640553239300058</v>
      </c>
      <c r="BI39" s="200">
        <f t="shared" si="33"/>
        <v>16.704085734106648</v>
      </c>
      <c r="BJ39" s="200">
        <f t="shared" si="33"/>
        <v>16.541093153151213</v>
      </c>
      <c r="BK39" s="200">
        <f t="shared" si="8"/>
        <v>17.17742496049177</v>
      </c>
    </row>
    <row r="40" spans="1:63" s="200" customFormat="1" ht="12.95" customHeight="1" x14ac:dyDescent="0.2">
      <c r="A40" s="39" t="s">
        <v>71</v>
      </c>
      <c r="B40" s="40" t="s">
        <v>52</v>
      </c>
      <c r="C40" s="41">
        <v>42620.383000000002</v>
      </c>
      <c r="D40" s="41" t="s">
        <v>38</v>
      </c>
      <c r="E40" s="200">
        <f t="shared" si="11"/>
        <v>5310.5011079344349</v>
      </c>
      <c r="F40" s="200">
        <f t="shared" si="12"/>
        <v>5310.5</v>
      </c>
      <c r="G40" s="158">
        <f t="shared" si="13"/>
        <v>4.5313999726204202E-4</v>
      </c>
      <c r="I40" s="200">
        <f t="shared" si="34"/>
        <v>4.5313999726204202E-4</v>
      </c>
      <c r="P40" s="200">
        <f t="shared" si="14"/>
        <v>4.3120883437402814E-3</v>
      </c>
      <c r="Q40" s="260">
        <f t="shared" si="15"/>
        <v>27601.883000000002</v>
      </c>
      <c r="R40" s="200">
        <f t="shared" si="16"/>
        <v>1.4891482340787139E-5</v>
      </c>
      <c r="S40" s="247">
        <v>0.1</v>
      </c>
      <c r="U40" s="200">
        <f t="shared" si="35"/>
        <v>-3.8589483464782394E-3</v>
      </c>
      <c r="Y40" s="200">
        <f t="shared" si="17"/>
        <v>5310.5</v>
      </c>
      <c r="Z40" s="200">
        <f t="shared" si="18"/>
        <v>2.9257803508298966E-3</v>
      </c>
      <c r="AA40" s="200">
        <f t="shared" si="19"/>
        <v>1.8394479901724268E-3</v>
      </c>
      <c r="AB40" s="200">
        <f t="shared" si="20"/>
        <v>-3.8589483464782394E-3</v>
      </c>
      <c r="AC40" s="200">
        <f t="shared" si="21"/>
        <v>-2.4726403535678546E-3</v>
      </c>
      <c r="AD40" s="200">
        <f t="shared" si="22"/>
        <v>6.1139503180921648E-7</v>
      </c>
      <c r="AE40" s="200">
        <f t="shared" si="23"/>
        <v>-3.8589483464782394E-3</v>
      </c>
      <c r="AF40" s="157"/>
      <c r="AG40" s="200">
        <f t="shared" si="24"/>
        <v>-1.3863079929103848E-3</v>
      </c>
      <c r="AH40" s="200">
        <f t="shared" si="25"/>
        <v>0.40522469077466305</v>
      </c>
      <c r="AI40" s="200">
        <f t="shared" si="26"/>
        <v>0.14754418283508278</v>
      </c>
      <c r="AJ40" s="200">
        <f t="shared" si="27"/>
        <v>-0.235259682781812</v>
      </c>
      <c r="AK40" s="200">
        <f t="shared" si="28"/>
        <v>-2.7649337259260713</v>
      </c>
      <c r="AL40" s="200">
        <f t="shared" si="29"/>
        <v>-5.2469181812782146</v>
      </c>
      <c r="AM40" s="200">
        <f t="shared" si="32"/>
        <v>16.480191918462861</v>
      </c>
      <c r="AN40" s="200">
        <f t="shared" si="32"/>
        <v>16.484877985602363</v>
      </c>
      <c r="AO40" s="200">
        <f t="shared" si="32"/>
        <v>16.474654866282869</v>
      </c>
      <c r="AP40" s="200">
        <f t="shared" si="32"/>
        <v>16.497091744774558</v>
      </c>
      <c r="AQ40" s="200">
        <f t="shared" si="32"/>
        <v>16.448468265861102</v>
      </c>
      <c r="AR40" s="200">
        <f t="shared" si="32"/>
        <v>16.557055380567853</v>
      </c>
      <c r="AS40" s="200">
        <f t="shared" si="32"/>
        <v>16.327810574765817</v>
      </c>
      <c r="AT40" s="200">
        <f t="shared" si="31"/>
        <v>16.92861352995817</v>
      </c>
      <c r="AV40" s="200">
        <v>8000</v>
      </c>
      <c r="AW40" s="200">
        <f t="shared" si="0"/>
        <v>9.0316731064899822E-3</v>
      </c>
      <c r="AX40" s="200">
        <f t="shared" si="1"/>
        <v>1.3437759365676042E-2</v>
      </c>
      <c r="AY40" s="200">
        <f t="shared" si="2"/>
        <v>-4.4060862591860598E-3</v>
      </c>
      <c r="AZ40" s="200">
        <f t="shared" si="3"/>
        <v>0.4499452404277674</v>
      </c>
      <c r="BA40" s="200">
        <f t="shared" si="4"/>
        <v>-1.0820744183657166E-2</v>
      </c>
      <c r="BB40" s="200">
        <f t="shared" si="5"/>
        <v>-2.6060279527308987</v>
      </c>
      <c r="BC40" s="200">
        <f t="shared" si="6"/>
        <v>-3.6446856355738491</v>
      </c>
      <c r="BD40" s="200">
        <f t="shared" si="33"/>
        <v>16.766939004715255</v>
      </c>
      <c r="BE40" s="200">
        <f t="shared" si="33"/>
        <v>16.767277127027629</v>
      </c>
      <c r="BF40" s="200">
        <f t="shared" si="33"/>
        <v>16.766198148317322</v>
      </c>
      <c r="BG40" s="200">
        <f t="shared" si="33"/>
        <v>16.769648549861817</v>
      </c>
      <c r="BH40" s="200">
        <f t="shared" si="33"/>
        <v>16.758688025225847</v>
      </c>
      <c r="BI40" s="200">
        <f t="shared" si="33"/>
        <v>16.794285048334729</v>
      </c>
      <c r="BJ40" s="200">
        <f t="shared" si="33"/>
        <v>16.685755902234607</v>
      </c>
      <c r="BK40" s="200">
        <f t="shared" si="8"/>
        <v>17.324694229822107</v>
      </c>
    </row>
    <row r="41" spans="1:63" s="200" customFormat="1" ht="12.95" customHeight="1" x14ac:dyDescent="0.2">
      <c r="A41" s="39" t="s">
        <v>71</v>
      </c>
      <c r="B41" s="40"/>
      <c r="C41" s="41">
        <v>42621.396000000001</v>
      </c>
      <c r="D41" s="41" t="s">
        <v>38</v>
      </c>
      <c r="E41" s="200">
        <f t="shared" si="11"/>
        <v>5312.9779088914702</v>
      </c>
      <c r="F41" s="200">
        <f t="shared" si="12"/>
        <v>5313</v>
      </c>
      <c r="G41" s="158">
        <f t="shared" si="13"/>
        <v>-9.0351600010762922E-3</v>
      </c>
      <c r="I41" s="200">
        <f t="shared" si="34"/>
        <v>-9.0351600010762922E-3</v>
      </c>
      <c r="P41" s="200">
        <f t="shared" si="14"/>
        <v>4.3196237163100303E-3</v>
      </c>
      <c r="Q41" s="260">
        <f t="shared" si="15"/>
        <v>27602.896000000001</v>
      </c>
      <c r="R41" s="200">
        <f t="shared" si="16"/>
        <v>1.7835024813816683E-4</v>
      </c>
      <c r="S41" s="247">
        <v>0.1</v>
      </c>
      <c r="U41" s="200">
        <f t="shared" si="35"/>
        <v>-1.3354783717386323E-2</v>
      </c>
      <c r="Y41" s="200">
        <f t="shared" si="17"/>
        <v>5313</v>
      </c>
      <c r="Z41" s="200">
        <f t="shared" si="18"/>
        <v>2.9305411842662664E-3</v>
      </c>
      <c r="AA41" s="200">
        <f t="shared" si="19"/>
        <v>-7.6460774690325283E-3</v>
      </c>
      <c r="AB41" s="200">
        <f t="shared" si="20"/>
        <v>-1.3354783717386323E-2</v>
      </c>
      <c r="AC41" s="200">
        <f t="shared" si="21"/>
        <v>-1.1965701185342559E-2</v>
      </c>
      <c r="AD41" s="200">
        <f t="shared" si="22"/>
        <v>1.4317800485690834E-5</v>
      </c>
      <c r="AE41" s="200">
        <f t="shared" si="23"/>
        <v>-1.3354783717386323E-2</v>
      </c>
      <c r="AF41" s="157"/>
      <c r="AG41" s="200">
        <f t="shared" si="24"/>
        <v>-1.3890825320437637E-3</v>
      </c>
      <c r="AH41" s="200">
        <f t="shared" si="25"/>
        <v>0.40525633303967745</v>
      </c>
      <c r="AI41" s="200">
        <f t="shared" si="26"/>
        <v>0.14741117683264945</v>
      </c>
      <c r="AJ41" s="200">
        <f t="shared" si="27"/>
        <v>-0.23533966392702041</v>
      </c>
      <c r="AK41" s="200">
        <f t="shared" si="28"/>
        <v>-2.7647992494751881</v>
      </c>
      <c r="AL41" s="200">
        <f t="shared" si="29"/>
        <v>-5.2450005411216987</v>
      </c>
      <c r="AM41" s="200">
        <f t="shared" ref="AM41:AS50" si="36">$AT41+$AA$7*SIN(AN41)</f>
        <v>16.480447005635664</v>
      </c>
      <c r="AN41" s="200">
        <f t="shared" si="36"/>
        <v>16.485125959676498</v>
      </c>
      <c r="AO41" s="200">
        <f t="shared" si="36"/>
        <v>16.474915829610318</v>
      </c>
      <c r="AP41" s="200">
        <f t="shared" si="36"/>
        <v>16.497329708395789</v>
      </c>
      <c r="AQ41" s="200">
        <f t="shared" si="36"/>
        <v>16.448744100414658</v>
      </c>
      <c r="AR41" s="200">
        <f t="shared" si="36"/>
        <v>16.557273924503058</v>
      </c>
      <c r="AS41" s="200">
        <f t="shared" si="36"/>
        <v>16.328098007912622</v>
      </c>
      <c r="AT41" s="200">
        <f t="shared" si="31"/>
        <v>16.928981703131495</v>
      </c>
      <c r="AV41" s="200">
        <v>9000</v>
      </c>
      <c r="AW41" s="200">
        <f t="shared" si="0"/>
        <v>1.1821227251368548E-2</v>
      </c>
      <c r="AX41" s="200">
        <f t="shared" si="1"/>
        <v>1.73511311422711E-2</v>
      </c>
      <c r="AY41" s="200">
        <f t="shared" si="2"/>
        <v>-5.5299038909025523E-3</v>
      </c>
      <c r="AZ41" s="200">
        <f t="shared" si="3"/>
        <v>0.47379470321260631</v>
      </c>
      <c r="BA41" s="200">
        <f t="shared" si="4"/>
        <v>-7.9835034452219761E-2</v>
      </c>
      <c r="BB41" s="200">
        <f t="shared" si="5"/>
        <v>-2.5369288229428344</v>
      </c>
      <c r="BC41" s="200">
        <f t="shared" si="6"/>
        <v>-3.2062262098989813</v>
      </c>
      <c r="BD41" s="200">
        <f t="shared" si="33"/>
        <v>16.882020675581973</v>
      </c>
      <c r="BE41" s="200">
        <f t="shared" si="33"/>
        <v>16.88206564499697</v>
      </c>
      <c r="BF41" s="200">
        <f t="shared" si="33"/>
        <v>16.881883716397024</v>
      </c>
      <c r="BG41" s="200">
        <f t="shared" si="33"/>
        <v>16.882620215528167</v>
      </c>
      <c r="BH41" s="200">
        <f t="shared" si="33"/>
        <v>16.879646597367589</v>
      </c>
      <c r="BI41" s="200">
        <f t="shared" si="33"/>
        <v>16.891785230800537</v>
      </c>
      <c r="BJ41" s="200">
        <f t="shared" si="33"/>
        <v>16.844251070435529</v>
      </c>
      <c r="BK41" s="200">
        <f t="shared" si="8"/>
        <v>17.471963499152441</v>
      </c>
    </row>
    <row r="42" spans="1:63" s="200" customFormat="1" ht="12.95" customHeight="1" x14ac:dyDescent="0.2">
      <c r="A42" s="39" t="s">
        <v>71</v>
      </c>
      <c r="B42" s="40" t="s">
        <v>52</v>
      </c>
      <c r="C42" s="41">
        <v>42633.470999999998</v>
      </c>
      <c r="D42" s="41" t="s">
        <v>38</v>
      </c>
      <c r="E42" s="200">
        <f t="shared" si="11"/>
        <v>5342.5014740999841</v>
      </c>
      <c r="F42" s="200">
        <f t="shared" si="12"/>
        <v>5342.5</v>
      </c>
      <c r="G42" s="158">
        <f t="shared" si="13"/>
        <v>6.0289999237284064E-4</v>
      </c>
      <c r="I42" s="200">
        <f t="shared" si="34"/>
        <v>6.0289999237284064E-4</v>
      </c>
      <c r="P42" s="200">
        <f t="shared" si="14"/>
        <v>4.4086742368038166E-3</v>
      </c>
      <c r="Q42" s="260">
        <f t="shared" si="15"/>
        <v>27614.970999999998</v>
      </c>
      <c r="R42" s="200">
        <f t="shared" si="16"/>
        <v>1.4483917599574166E-5</v>
      </c>
      <c r="S42" s="247">
        <v>0.1</v>
      </c>
      <c r="U42" s="200">
        <f t="shared" si="35"/>
        <v>-3.8057742444309759E-3</v>
      </c>
      <c r="Y42" s="200">
        <f t="shared" si="17"/>
        <v>5342.5</v>
      </c>
      <c r="Z42" s="200">
        <f t="shared" si="18"/>
        <v>2.986844758988175E-3</v>
      </c>
      <c r="AA42" s="200">
        <f t="shared" si="19"/>
        <v>2.0247294701884822E-3</v>
      </c>
      <c r="AB42" s="200">
        <f t="shared" si="20"/>
        <v>-3.8057742444309759E-3</v>
      </c>
      <c r="AC42" s="200">
        <f t="shared" si="21"/>
        <v>-2.3839447666153344E-3</v>
      </c>
      <c r="AD42" s="200">
        <f t="shared" si="22"/>
        <v>5.6831926502726422E-7</v>
      </c>
      <c r="AE42" s="200">
        <f t="shared" si="23"/>
        <v>-3.8057742444309759E-3</v>
      </c>
      <c r="AF42" s="157"/>
      <c r="AG42" s="200">
        <f t="shared" si="24"/>
        <v>-1.4218294778156418E-3</v>
      </c>
      <c r="AH42" s="200">
        <f t="shared" si="25"/>
        <v>0.40563087506219531</v>
      </c>
      <c r="AI42" s="200">
        <f t="shared" si="26"/>
        <v>0.14584003483392444</v>
      </c>
      <c r="AJ42" s="200">
        <f t="shared" si="27"/>
        <v>-0.23628400311354605</v>
      </c>
      <c r="AK42" s="200">
        <f t="shared" si="28"/>
        <v>-2.7632109409573853</v>
      </c>
      <c r="AL42" s="200">
        <f t="shared" si="29"/>
        <v>-5.2224530918799186</v>
      </c>
      <c r="AM42" s="200">
        <f t="shared" si="36"/>
        <v>16.483458345766813</v>
      </c>
      <c r="AN42" s="200">
        <f t="shared" si="36"/>
        <v>16.488053754564145</v>
      </c>
      <c r="AO42" s="200">
        <f t="shared" si="36"/>
        <v>16.477996469133757</v>
      </c>
      <c r="AP42" s="200">
        <f t="shared" si="36"/>
        <v>16.500139173292624</v>
      </c>
      <c r="AQ42" s="200">
        <f t="shared" si="36"/>
        <v>16.452001049259444</v>
      </c>
      <c r="AR42" s="200">
        <f t="shared" si="36"/>
        <v>16.559851869951295</v>
      </c>
      <c r="AS42" s="200">
        <f t="shared" si="36"/>
        <v>16.331495873165156</v>
      </c>
      <c r="AT42" s="200">
        <f t="shared" si="31"/>
        <v>16.933326146576739</v>
      </c>
      <c r="AV42" s="200">
        <v>10000</v>
      </c>
      <c r="AW42" s="200">
        <f t="shared" si="0"/>
        <v>1.4908525812884767E-2</v>
      </c>
      <c r="AX42" s="200">
        <f t="shared" si="1"/>
        <v>2.1546545653499709E-2</v>
      </c>
      <c r="AY42" s="200">
        <f t="shared" si="2"/>
        <v>-6.6380198406149424E-3</v>
      </c>
      <c r="AZ42" s="200">
        <f t="shared" si="3"/>
        <v>0.50342913717959581</v>
      </c>
      <c r="BA42" s="200">
        <f t="shared" si="4"/>
        <v>-0.15653392638171418</v>
      </c>
      <c r="BB42" s="200">
        <f t="shared" si="5"/>
        <v>-2.4596685734674542</v>
      </c>
      <c r="BC42" s="200">
        <f t="shared" si="6"/>
        <v>-2.8183330678445953</v>
      </c>
      <c r="BD42" s="200">
        <f t="shared" si="33"/>
        <v>17.003669205573157</v>
      </c>
      <c r="BE42" s="200">
        <f t="shared" si="33"/>
        <v>17.00366689731964</v>
      </c>
      <c r="BF42" s="200">
        <f t="shared" si="33"/>
        <v>17.003680183155424</v>
      </c>
      <c r="BG42" s="200">
        <f t="shared" si="33"/>
        <v>17.003603721155702</v>
      </c>
      <c r="BH42" s="200">
        <f t="shared" si="33"/>
        <v>17.004044055380376</v>
      </c>
      <c r="BI42" s="200">
        <f t="shared" si="33"/>
        <v>17.001517571081862</v>
      </c>
      <c r="BJ42" s="200">
        <f t="shared" si="33"/>
        <v>17.016335627509207</v>
      </c>
      <c r="BK42" s="200">
        <f t="shared" si="8"/>
        <v>17.619232768482775</v>
      </c>
    </row>
    <row r="43" spans="1:63" s="200" customFormat="1" ht="12.95" customHeight="1" x14ac:dyDescent="0.2">
      <c r="A43" s="39" t="s">
        <v>72</v>
      </c>
      <c r="B43" s="40" t="s">
        <v>52</v>
      </c>
      <c r="C43" s="41">
        <v>42990.52</v>
      </c>
      <c r="D43" s="41" t="s">
        <v>38</v>
      </c>
      <c r="E43" s="200">
        <f t="shared" si="11"/>
        <v>6215.491903428122</v>
      </c>
      <c r="F43" s="200">
        <f t="shared" si="12"/>
        <v>6215.5</v>
      </c>
      <c r="G43" s="158">
        <f t="shared" si="13"/>
        <v>-3.3114600082626566E-3</v>
      </c>
      <c r="I43" s="200">
        <f t="shared" si="34"/>
        <v>-3.3114600082626566E-3</v>
      </c>
      <c r="P43" s="200">
        <f t="shared" si="14"/>
        <v>7.1550741785125216E-3</v>
      </c>
      <c r="Q43" s="260">
        <f t="shared" si="15"/>
        <v>27972.019999999997</v>
      </c>
      <c r="R43" s="200">
        <f t="shared" si="16"/>
        <v>1.0954833788293353E-4</v>
      </c>
      <c r="S43" s="247">
        <v>0.1</v>
      </c>
      <c r="U43" s="200">
        <f t="shared" si="35"/>
        <v>-1.0466534186775178E-2</v>
      </c>
      <c r="Y43" s="200">
        <f t="shared" si="17"/>
        <v>6215.5</v>
      </c>
      <c r="Z43" s="200">
        <f t="shared" si="18"/>
        <v>4.7588064072436164E-3</v>
      </c>
      <c r="AA43" s="200">
        <f t="shared" si="19"/>
        <v>-9.1519223699375145E-4</v>
      </c>
      <c r="AB43" s="200">
        <f t="shared" si="20"/>
        <v>-1.0466534186775178E-2</v>
      </c>
      <c r="AC43" s="200">
        <f t="shared" si="21"/>
        <v>-8.070266415506273E-3</v>
      </c>
      <c r="AD43" s="200">
        <f t="shared" si="22"/>
        <v>6.5129200017248476E-6</v>
      </c>
      <c r="AE43" s="200">
        <f t="shared" si="23"/>
        <v>-1.0466534186775178E-2</v>
      </c>
      <c r="AF43" s="157"/>
      <c r="AG43" s="200">
        <f t="shared" si="24"/>
        <v>-2.3962677712689052E-3</v>
      </c>
      <c r="AH43" s="200">
        <f t="shared" si="25"/>
        <v>0.41774103868530643</v>
      </c>
      <c r="AI43" s="200">
        <f t="shared" si="26"/>
        <v>9.7871414033583723E-2</v>
      </c>
      <c r="AJ43" s="200">
        <f t="shared" si="27"/>
        <v>-0.26472493040027062</v>
      </c>
      <c r="AK43" s="200">
        <f t="shared" si="28"/>
        <v>-2.7148772481666783</v>
      </c>
      <c r="AL43" s="200">
        <f t="shared" si="29"/>
        <v>-4.6156285966398807</v>
      </c>
      <c r="AM43" s="200">
        <f t="shared" si="36"/>
        <v>16.573738306781976</v>
      </c>
      <c r="AN43" s="200">
        <f t="shared" si="36"/>
        <v>16.576217397061679</v>
      </c>
      <c r="AO43" s="200">
        <f t="shared" si="36"/>
        <v>16.570240067273279</v>
      </c>
      <c r="AP43" s="200">
        <f t="shared" si="36"/>
        <v>16.58472456235522</v>
      </c>
      <c r="AQ43" s="200">
        <f t="shared" si="36"/>
        <v>16.550036881617991</v>
      </c>
      <c r="AR43" s="200">
        <f t="shared" si="36"/>
        <v>16.635688397549988</v>
      </c>
      <c r="AS43" s="200">
        <f t="shared" si="36"/>
        <v>16.437261329646621</v>
      </c>
      <c r="AT43" s="200">
        <f t="shared" si="31"/>
        <v>17.061892218702123</v>
      </c>
      <c r="AV43" s="200">
        <v>11000</v>
      </c>
      <c r="AW43" s="200">
        <f t="shared" si="0"/>
        <v>1.8311049742068562E-2</v>
      </c>
      <c r="AX43" s="200">
        <f t="shared" si="1"/>
        <v>2.6024002899361874E-2</v>
      </c>
      <c r="AY43" s="200">
        <f t="shared" si="2"/>
        <v>-7.7129531572933136E-3</v>
      </c>
      <c r="AZ43" s="200">
        <f t="shared" si="3"/>
        <v>0.54085974889364141</v>
      </c>
      <c r="BA43" s="200">
        <f t="shared" si="4"/>
        <v>-0.2429023964582934</v>
      </c>
      <c r="BB43" s="200">
        <f t="shared" si="5"/>
        <v>-2.3714921677578409</v>
      </c>
      <c r="BC43" s="200">
        <f t="shared" si="6"/>
        <v>-2.4674267697147751</v>
      </c>
      <c r="BD43" s="200">
        <f t="shared" si="33"/>
        <v>17.133614638697139</v>
      </c>
      <c r="BE43" s="200">
        <f t="shared" si="33"/>
        <v>17.13361424751179</v>
      </c>
      <c r="BF43" s="200">
        <f t="shared" si="33"/>
        <v>17.133618476090582</v>
      </c>
      <c r="BG43" s="200">
        <f t="shared" si="33"/>
        <v>17.133572773095043</v>
      </c>
      <c r="BH43" s="200">
        <f t="shared" si="33"/>
        <v>17.134067496420446</v>
      </c>
      <c r="BI43" s="200">
        <f t="shared" si="33"/>
        <v>17.128798395609465</v>
      </c>
      <c r="BJ43" s="200">
        <f t="shared" si="33"/>
        <v>17.201472345611013</v>
      </c>
      <c r="BK43" s="200">
        <f t="shared" si="8"/>
        <v>17.766502037813112</v>
      </c>
    </row>
    <row r="44" spans="1:63" s="200" customFormat="1" ht="12.95" customHeight="1" x14ac:dyDescent="0.2">
      <c r="A44" s="39" t="s">
        <v>73</v>
      </c>
      <c r="B44" s="40"/>
      <c r="C44" s="41">
        <v>43369.466</v>
      </c>
      <c r="D44" s="41"/>
      <c r="E44" s="200">
        <f t="shared" si="11"/>
        <v>7142.0208426834743</v>
      </c>
      <c r="F44" s="200">
        <f t="shared" si="12"/>
        <v>7142</v>
      </c>
      <c r="G44" s="158">
        <f t="shared" si="13"/>
        <v>8.5245599984773435E-3</v>
      </c>
      <c r="I44" s="200">
        <f t="shared" si="34"/>
        <v>8.5245599984773435E-3</v>
      </c>
      <c r="P44" s="200">
        <f t="shared" si="14"/>
        <v>1.0304897568364661E-2</v>
      </c>
      <c r="Q44" s="260">
        <f t="shared" si="15"/>
        <v>28350.966</v>
      </c>
      <c r="R44" s="200">
        <f t="shared" si="16"/>
        <v>3.1696018627522803E-6</v>
      </c>
      <c r="S44" s="247">
        <v>0.1</v>
      </c>
      <c r="U44" s="200">
        <f t="shared" si="35"/>
        <v>-1.7803375698873178E-3</v>
      </c>
      <c r="Y44" s="200">
        <f t="shared" si="17"/>
        <v>7142</v>
      </c>
      <c r="Z44" s="200">
        <f t="shared" si="18"/>
        <v>6.8665225083761865E-3</v>
      </c>
      <c r="AA44" s="200">
        <f t="shared" si="19"/>
        <v>1.1962935058465818E-2</v>
      </c>
      <c r="AB44" s="200">
        <f t="shared" si="20"/>
        <v>-1.7803375698873178E-3</v>
      </c>
      <c r="AC44" s="200">
        <f t="shared" si="21"/>
        <v>1.6580374901011569E-3</v>
      </c>
      <c r="AD44" s="200">
        <f t="shared" si="22"/>
        <v>2.7490883185809442E-7</v>
      </c>
      <c r="AE44" s="200">
        <f t="shared" si="23"/>
        <v>-1.7803375698873178E-3</v>
      </c>
      <c r="AF44" s="157"/>
      <c r="AG44" s="200">
        <f t="shared" si="24"/>
        <v>-3.4383750599884751E-3</v>
      </c>
      <c r="AH44" s="200">
        <f t="shared" si="25"/>
        <v>0.4330448352838826</v>
      </c>
      <c r="AI44" s="200">
        <f t="shared" si="26"/>
        <v>4.3450766231502208E-2</v>
      </c>
      <c r="AJ44" s="200">
        <f t="shared" si="27"/>
        <v>-0.29608550793379629</v>
      </c>
      <c r="AK44" s="200">
        <f t="shared" si="28"/>
        <v>-2.6603133582340659</v>
      </c>
      <c r="AL44" s="200">
        <f t="shared" si="29"/>
        <v>-4.0750665941752198</v>
      </c>
      <c r="AM44" s="200">
        <f t="shared" si="36"/>
        <v>16.672380511631964</v>
      </c>
      <c r="AN44" s="200">
        <f t="shared" si="36"/>
        <v>16.673412371674569</v>
      </c>
      <c r="AO44" s="200">
        <f t="shared" si="36"/>
        <v>16.670583139458458</v>
      </c>
      <c r="AP44" s="200">
        <f t="shared" si="36"/>
        <v>16.678368377705578</v>
      </c>
      <c r="AQ44" s="200">
        <f t="shared" si="36"/>
        <v>16.657151180458172</v>
      </c>
      <c r="AR44" s="200">
        <f t="shared" si="36"/>
        <v>16.716616508735488</v>
      </c>
      <c r="AS44" s="200">
        <f t="shared" si="36"/>
        <v>16.560791516801608</v>
      </c>
      <c r="AT44" s="200">
        <f t="shared" si="31"/>
        <v>17.198337196736677</v>
      </c>
      <c r="AV44" s="200">
        <v>12000</v>
      </c>
      <c r="AW44" s="200">
        <f t="shared" si="0"/>
        <v>2.2054805003160052E-2</v>
      </c>
      <c r="AX44" s="200">
        <f t="shared" si="1"/>
        <v>3.0783502879857583E-2</v>
      </c>
      <c r="AY44" s="200">
        <f t="shared" si="2"/>
        <v>-8.7286978766975311E-3</v>
      </c>
      <c r="AZ44" s="200">
        <f t="shared" si="3"/>
        <v>0.5891638294976218</v>
      </c>
      <c r="BA44" s="200">
        <f t="shared" si="4"/>
        <v>-0.3415177322825026</v>
      </c>
      <c r="BB44" s="200">
        <f t="shared" si="5"/>
        <v>-2.2683176603698421</v>
      </c>
      <c r="BC44" s="200">
        <f t="shared" si="6"/>
        <v>-2.1427993424594152</v>
      </c>
      <c r="BD44" s="200">
        <f t="shared" si="33"/>
        <v>17.274165060480939</v>
      </c>
      <c r="BE44" s="200">
        <f t="shared" si="33"/>
        <v>17.274165060481113</v>
      </c>
      <c r="BF44" s="200">
        <f t="shared" si="33"/>
        <v>17.274165060422597</v>
      </c>
      <c r="BG44" s="200">
        <f t="shared" si="33"/>
        <v>17.274165080334814</v>
      </c>
      <c r="BH44" s="200">
        <f t="shared" si="33"/>
        <v>17.274158309466131</v>
      </c>
      <c r="BI44" s="200">
        <f t="shared" si="33"/>
        <v>17.27876426763077</v>
      </c>
      <c r="BJ44" s="200">
        <f t="shared" si="33"/>
        <v>17.398841429778404</v>
      </c>
      <c r="BK44" s="200">
        <f t="shared" si="8"/>
        <v>17.913771307143445</v>
      </c>
    </row>
    <row r="45" spans="1:63" s="200" customFormat="1" ht="12.95" customHeight="1" x14ac:dyDescent="0.2">
      <c r="A45" s="39" t="s">
        <v>73</v>
      </c>
      <c r="B45" s="40" t="s">
        <v>52</v>
      </c>
      <c r="C45" s="41">
        <v>43370.481</v>
      </c>
      <c r="D45" s="41"/>
      <c r="E45" s="200">
        <f t="shared" si="11"/>
        <v>7144.5025336720155</v>
      </c>
      <c r="F45" s="200">
        <f t="shared" si="12"/>
        <v>7144.5</v>
      </c>
      <c r="G45" s="158">
        <f t="shared" si="13"/>
        <v>1.0362600005464628E-3</v>
      </c>
      <c r="I45" s="200">
        <f t="shared" si="34"/>
        <v>1.0362600005464628E-3</v>
      </c>
      <c r="P45" s="200">
        <f t="shared" si="14"/>
        <v>1.0313724344105612E-2</v>
      </c>
      <c r="Q45" s="260">
        <f t="shared" si="15"/>
        <v>28351.981</v>
      </c>
      <c r="R45" s="200">
        <f t="shared" si="16"/>
        <v>8.6071344646011393E-5</v>
      </c>
      <c r="S45" s="247">
        <v>0.1</v>
      </c>
      <c r="U45" s="200">
        <f t="shared" si="35"/>
        <v>-9.277464343559149E-3</v>
      </c>
      <c r="Y45" s="200">
        <f t="shared" si="17"/>
        <v>7144.5</v>
      </c>
      <c r="Z45" s="200">
        <f t="shared" si="18"/>
        <v>6.8725309005176743E-3</v>
      </c>
      <c r="AA45" s="200">
        <f t="shared" si="19"/>
        <v>4.4774534441344004E-3</v>
      </c>
      <c r="AB45" s="200">
        <f t="shared" si="20"/>
        <v>-9.277464343559149E-3</v>
      </c>
      <c r="AC45" s="200">
        <f t="shared" si="21"/>
        <v>-5.8362708999712114E-3</v>
      </c>
      <c r="AD45" s="200">
        <f t="shared" si="22"/>
        <v>3.4062058017850779E-6</v>
      </c>
      <c r="AE45" s="200">
        <f t="shared" si="23"/>
        <v>-9.277464343559149E-3</v>
      </c>
      <c r="AF45" s="157"/>
      <c r="AG45" s="200">
        <f t="shared" si="24"/>
        <v>-3.441193443587938E-3</v>
      </c>
      <c r="AH45" s="200">
        <f t="shared" si="25"/>
        <v>0.4330899967865145</v>
      </c>
      <c r="AI45" s="200">
        <f t="shared" si="26"/>
        <v>4.3298403443770235E-2</v>
      </c>
      <c r="AJ45" s="200">
        <f t="shared" si="27"/>
        <v>-0.29617196873299789</v>
      </c>
      <c r="AK45" s="200">
        <f t="shared" si="28"/>
        <v>-2.6601608519194184</v>
      </c>
      <c r="AL45" s="200">
        <f t="shared" si="29"/>
        <v>-4.0737244853360046</v>
      </c>
      <c r="AM45" s="200">
        <f t="shared" si="36"/>
        <v>16.672651211195227</v>
      </c>
      <c r="AN45" s="200">
        <f t="shared" si="36"/>
        <v>16.673680230039373</v>
      </c>
      <c r="AO45" s="200">
        <f t="shared" si="36"/>
        <v>16.670857685115106</v>
      </c>
      <c r="AP45" s="200">
        <f t="shared" si="36"/>
        <v>16.678627524974033</v>
      </c>
      <c r="AQ45" s="200">
        <f t="shared" si="36"/>
        <v>16.657443947360875</v>
      </c>
      <c r="AR45" s="200">
        <f t="shared" si="36"/>
        <v>16.716837736004539</v>
      </c>
      <c r="AS45" s="200">
        <f t="shared" si="36"/>
        <v>16.561140815056312</v>
      </c>
      <c r="AT45" s="200">
        <f t="shared" si="31"/>
        <v>17.198705369910005</v>
      </c>
      <c r="AV45" s="200">
        <v>13000</v>
      </c>
      <c r="AW45" s="200">
        <f t="shared" si="0"/>
        <v>2.6179449388396926E-2</v>
      </c>
      <c r="AX45" s="200">
        <f t="shared" si="1"/>
        <v>3.5825045594986851E-2</v>
      </c>
      <c r="AY45" s="200">
        <f t="shared" si="2"/>
        <v>-9.6455962065899251E-3</v>
      </c>
      <c r="AZ45" s="200">
        <f t="shared" si="3"/>
        <v>0.65326788487797716</v>
      </c>
      <c r="BA45" s="200">
        <f t="shared" si="4"/>
        <v>-0.45566782137016854</v>
      </c>
      <c r="BB45" s="200">
        <f t="shared" si="5"/>
        <v>-2.1437266031633158</v>
      </c>
      <c r="BC45" s="200">
        <f t="shared" si="6"/>
        <v>-1.8351388790992149</v>
      </c>
      <c r="BD45" s="200">
        <f t="shared" si="33"/>
        <v>17.428594152261866</v>
      </c>
      <c r="BE45" s="200">
        <f t="shared" si="33"/>
        <v>17.428596390803673</v>
      </c>
      <c r="BF45" s="200">
        <f t="shared" si="33"/>
        <v>17.428619834280052</v>
      </c>
      <c r="BG45" s="200">
        <f t="shared" si="33"/>
        <v>17.428865131415375</v>
      </c>
      <c r="BH45" s="200">
        <f t="shared" si="33"/>
        <v>17.43140829904593</v>
      </c>
      <c r="BI45" s="200">
        <f t="shared" si="33"/>
        <v>17.45564974897302</v>
      </c>
      <c r="BJ45" s="200">
        <f t="shared" si="33"/>
        <v>17.607358265727648</v>
      </c>
      <c r="BK45" s="200">
        <f t="shared" si="8"/>
        <v>18.061040576473783</v>
      </c>
    </row>
    <row r="46" spans="1:63" s="200" customFormat="1" ht="12.95" customHeight="1" x14ac:dyDescent="0.2">
      <c r="A46" s="39" t="s">
        <v>74</v>
      </c>
      <c r="B46" s="40"/>
      <c r="C46" s="41">
        <v>43717.506000000001</v>
      </c>
      <c r="D46" s="41"/>
      <c r="E46" s="200">
        <f t="shared" si="11"/>
        <v>7992.9841250995205</v>
      </c>
      <c r="F46" s="200">
        <f t="shared" si="12"/>
        <v>7993</v>
      </c>
      <c r="G46" s="158">
        <f t="shared" si="13"/>
        <v>-6.4927600033115596E-3</v>
      </c>
      <c r="I46" s="200">
        <f t="shared" si="34"/>
        <v>-6.4927600033115596E-3</v>
      </c>
      <c r="P46" s="200">
        <f t="shared" si="14"/>
        <v>1.3411359822858092E-2</v>
      </c>
      <c r="Q46" s="260">
        <f t="shared" si="15"/>
        <v>28699.006000000001</v>
      </c>
      <c r="R46" s="200">
        <f t="shared" si="16"/>
        <v>3.9617398605451982E-4</v>
      </c>
      <c r="S46" s="247">
        <v>0.1</v>
      </c>
      <c r="U46" s="200">
        <f t="shared" si="35"/>
        <v>-1.9904119826169651E-2</v>
      </c>
      <c r="Y46" s="200">
        <f t="shared" si="17"/>
        <v>7993</v>
      </c>
      <c r="Z46" s="200">
        <f t="shared" si="18"/>
        <v>9.0131653312473733E-3</v>
      </c>
      <c r="AA46" s="200">
        <f t="shared" si="19"/>
        <v>-2.0945655117008402E-3</v>
      </c>
      <c r="AB46" s="200">
        <f t="shared" si="20"/>
        <v>-1.9904119826169651E-2</v>
      </c>
      <c r="AC46" s="200">
        <f t="shared" si="21"/>
        <v>-1.5505925334558933E-2</v>
      </c>
      <c r="AD46" s="200">
        <f t="shared" si="22"/>
        <v>2.4043372048091659E-5</v>
      </c>
      <c r="AE46" s="200">
        <f t="shared" si="23"/>
        <v>-1.9904119826169651E-2</v>
      </c>
      <c r="AF46" s="157"/>
      <c r="AG46" s="200">
        <f t="shared" si="24"/>
        <v>-4.3981944916107194E-3</v>
      </c>
      <c r="AH46" s="200">
        <f t="shared" si="25"/>
        <v>0.44979518185452305</v>
      </c>
      <c r="AI46" s="200">
        <f t="shared" si="26"/>
        <v>-1.0360869848518443E-2</v>
      </c>
      <c r="AJ46" s="200">
        <f t="shared" si="27"/>
        <v>-0.32615861922720446</v>
      </c>
      <c r="AK46" s="200">
        <f t="shared" si="28"/>
        <v>-2.6064878528632085</v>
      </c>
      <c r="AL46" s="200">
        <f t="shared" si="29"/>
        <v>-3.6479729361404343</v>
      </c>
      <c r="AM46" s="200">
        <f t="shared" si="36"/>
        <v>16.766153169390648</v>
      </c>
      <c r="AN46" s="200">
        <f t="shared" si="36"/>
        <v>16.766494945316037</v>
      </c>
      <c r="AO46" s="200">
        <f t="shared" si="36"/>
        <v>16.765405832841854</v>
      </c>
      <c r="AP46" s="200">
        <f t="shared" si="36"/>
        <v>16.768883810389724</v>
      </c>
      <c r="AQ46" s="200">
        <f t="shared" si="36"/>
        <v>16.757851308064843</v>
      </c>
      <c r="AR46" s="200">
        <f t="shared" si="36"/>
        <v>16.793633653405855</v>
      </c>
      <c r="AS46" s="200">
        <f t="shared" si="36"/>
        <v>16.684695079712494</v>
      </c>
      <c r="AT46" s="200">
        <f t="shared" si="31"/>
        <v>17.323663344936794</v>
      </c>
      <c r="AV46" s="200">
        <v>14000</v>
      </c>
      <c r="AW46" s="200">
        <f t="shared" si="0"/>
        <v>3.0748646005250561E-2</v>
      </c>
      <c r="AX46" s="200">
        <f t="shared" si="1"/>
        <v>4.1148631044749667E-2</v>
      </c>
      <c r="AY46" s="200">
        <f t="shared" si="2"/>
        <v>-1.0399985039499108E-2</v>
      </c>
      <c r="AZ46" s="200">
        <f t="shared" si="3"/>
        <v>0.74144164531196666</v>
      </c>
      <c r="BA46" s="200">
        <f t="shared" si="4"/>
        <v>-0.58906619421626949</v>
      </c>
      <c r="BB46" s="200">
        <f t="shared" si="5"/>
        <v>-1.9869461336678715</v>
      </c>
      <c r="BC46" s="200">
        <f t="shared" si="6"/>
        <v>-1.5352742666780825</v>
      </c>
      <c r="BD46" s="200">
        <f t="shared" si="33"/>
        <v>17.601799452018685</v>
      </c>
      <c r="BE46" s="200">
        <f t="shared" si="33"/>
        <v>17.601890509353172</v>
      </c>
      <c r="BF46" s="200">
        <f t="shared" si="33"/>
        <v>17.60233854535182</v>
      </c>
      <c r="BG46" s="200">
        <f t="shared" si="33"/>
        <v>17.604534389699111</v>
      </c>
      <c r="BH46" s="200">
        <f t="shared" si="33"/>
        <v>17.615096415576854</v>
      </c>
      <c r="BI46" s="200">
        <f t="shared" si="33"/>
        <v>17.662002727324101</v>
      </c>
      <c r="BJ46" s="200">
        <f t="shared" si="33"/>
        <v>17.825696900741825</v>
      </c>
      <c r="BK46" s="200">
        <f t="shared" si="8"/>
        <v>18.208309845804116</v>
      </c>
    </row>
    <row r="47" spans="1:63" s="200" customFormat="1" ht="12.95" customHeight="1" x14ac:dyDescent="0.2">
      <c r="A47" s="39" t="s">
        <v>74</v>
      </c>
      <c r="B47" s="40"/>
      <c r="C47" s="41">
        <v>43749.417999999998</v>
      </c>
      <c r="D47" s="41"/>
      <c r="E47" s="200">
        <f t="shared" si="11"/>
        <v>8071.009467785585</v>
      </c>
      <c r="F47" s="200">
        <f t="shared" si="12"/>
        <v>8071</v>
      </c>
      <c r="G47" s="158">
        <f t="shared" si="13"/>
        <v>3.8722799945389852E-3</v>
      </c>
      <c r="I47" s="200">
        <f t="shared" si="34"/>
        <v>3.8722799945389852E-3</v>
      </c>
      <c r="P47" s="200">
        <f t="shared" si="14"/>
        <v>1.3706307133447445E-2</v>
      </c>
      <c r="Q47" s="260">
        <f t="shared" si="15"/>
        <v>28730.917999999998</v>
      </c>
      <c r="R47" s="200">
        <f t="shared" si="16"/>
        <v>9.6708089768788102E-5</v>
      </c>
      <c r="S47" s="247">
        <v>0.1</v>
      </c>
      <c r="U47" s="200">
        <f t="shared" si="35"/>
        <v>-9.8340271389084598E-3</v>
      </c>
      <c r="Y47" s="200">
        <f t="shared" si="17"/>
        <v>8071</v>
      </c>
      <c r="Z47" s="200">
        <f t="shared" si="18"/>
        <v>9.2201864615698657E-3</v>
      </c>
      <c r="AA47" s="200">
        <f t="shared" si="19"/>
        <v>8.3584006664165645E-3</v>
      </c>
      <c r="AB47" s="200">
        <f t="shared" si="20"/>
        <v>-9.8340271389084598E-3</v>
      </c>
      <c r="AC47" s="200">
        <f t="shared" si="21"/>
        <v>-5.3479064670308805E-3</v>
      </c>
      <c r="AD47" s="200">
        <f t="shared" si="22"/>
        <v>2.8600103580110714E-6</v>
      </c>
      <c r="AE47" s="200">
        <f t="shared" si="23"/>
        <v>-9.8340271389084598E-3</v>
      </c>
      <c r="AF47" s="157"/>
      <c r="AG47" s="200">
        <f t="shared" si="24"/>
        <v>-4.4861206718775793E-3</v>
      </c>
      <c r="AH47" s="200">
        <f t="shared" si="25"/>
        <v>0.45147947491248841</v>
      </c>
      <c r="AI47" s="200">
        <f t="shared" si="26"/>
        <v>-1.5502188316100521E-2</v>
      </c>
      <c r="AJ47" s="200">
        <f t="shared" si="27"/>
        <v>-0.32898331320055524</v>
      </c>
      <c r="AK47" s="200">
        <f t="shared" si="28"/>
        <v>-2.6013460987978099</v>
      </c>
      <c r="AL47" s="200">
        <f t="shared" si="29"/>
        <v>-3.6115312695130464</v>
      </c>
      <c r="AM47" s="200">
        <f t="shared" si="36"/>
        <v>16.774924006481548</v>
      </c>
      <c r="AN47" s="200">
        <f t="shared" si="36"/>
        <v>16.775226635004039</v>
      </c>
      <c r="AO47" s="200">
        <f t="shared" si="36"/>
        <v>16.774246945102</v>
      </c>
      <c r="AP47" s="200">
        <f t="shared" si="36"/>
        <v>16.77742480058216</v>
      </c>
      <c r="AQ47" s="200">
        <f t="shared" si="36"/>
        <v>16.767182339674047</v>
      </c>
      <c r="AR47" s="200">
        <f t="shared" si="36"/>
        <v>16.800912364182839</v>
      </c>
      <c r="AS47" s="200">
        <f t="shared" si="36"/>
        <v>16.696554038939212</v>
      </c>
      <c r="AT47" s="200">
        <f t="shared" si="31"/>
        <v>17.335150347944559</v>
      </c>
      <c r="AV47" s="200">
        <v>15000</v>
      </c>
      <c r="AW47" s="200">
        <f t="shared" si="0"/>
        <v>3.5871472352301877E-2</v>
      </c>
      <c r="AX47" s="200">
        <f t="shared" si="1"/>
        <v>4.6754259229146042E-2</v>
      </c>
      <c r="AY47" s="200">
        <f t="shared" si="2"/>
        <v>-1.0882786876844165E-2</v>
      </c>
      <c r="AZ47" s="200">
        <f t="shared" si="3"/>
        <v>0.8682442564194004</v>
      </c>
      <c r="BA47" s="200">
        <f t="shared" si="4"/>
        <v>-0.74369076815879065</v>
      </c>
      <c r="BB47" s="200">
        <f t="shared" si="5"/>
        <v>-1.7782745985095025</v>
      </c>
      <c r="BC47" s="200">
        <f t="shared" si="6"/>
        <v>-1.2324241153191207</v>
      </c>
      <c r="BD47" s="200">
        <f t="shared" si="33"/>
        <v>17.801690820327039</v>
      </c>
      <c r="BE47" s="200">
        <f t="shared" si="33"/>
        <v>17.802460953821626</v>
      </c>
      <c r="BF47" s="200">
        <f t="shared" si="33"/>
        <v>17.804863653340885</v>
      </c>
      <c r="BG47" s="200">
        <f t="shared" si="33"/>
        <v>17.812296692074689</v>
      </c>
      <c r="BH47" s="200">
        <f t="shared" si="33"/>
        <v>17.83472296193569</v>
      </c>
      <c r="BI47" s="200">
        <f t="shared" si="33"/>
        <v>17.897981763715293</v>
      </c>
      <c r="BJ47" s="200">
        <f t="shared" si="33"/>
        <v>18.05231874931102</v>
      </c>
      <c r="BK47" s="200">
        <f t="shared" si="8"/>
        <v>18.35557911513445</v>
      </c>
    </row>
    <row r="48" spans="1:63" s="200" customFormat="1" ht="12.95" customHeight="1" x14ac:dyDescent="0.2">
      <c r="A48" s="39" t="s">
        <v>75</v>
      </c>
      <c r="B48" s="40"/>
      <c r="C48" s="41">
        <v>43756.362999999998</v>
      </c>
      <c r="D48" s="41" t="s">
        <v>38</v>
      </c>
      <c r="E48" s="200">
        <f t="shared" si="11"/>
        <v>8087.9901021850192</v>
      </c>
      <c r="F48" s="200">
        <f t="shared" si="12"/>
        <v>8088</v>
      </c>
      <c r="G48" s="158">
        <f t="shared" si="13"/>
        <v>-4.0481600080966018E-3</v>
      </c>
      <c r="I48" s="200">
        <f t="shared" si="34"/>
        <v>-4.0481600080966018E-3</v>
      </c>
      <c r="P48" s="200">
        <f t="shared" si="14"/>
        <v>1.3770818271161032E-2</v>
      </c>
      <c r="Q48" s="260">
        <f t="shared" si="15"/>
        <v>28737.862999999998</v>
      </c>
      <c r="R48" s="200">
        <f t="shared" si="16"/>
        <v>3.1751598691665532E-4</v>
      </c>
      <c r="S48" s="247">
        <v>0.1</v>
      </c>
      <c r="U48" s="200">
        <f t="shared" si="35"/>
        <v>-1.7818978279257634E-2</v>
      </c>
      <c r="Y48" s="200">
        <f t="shared" si="17"/>
        <v>8088</v>
      </c>
      <c r="Z48" s="200">
        <f t="shared" si="18"/>
        <v>9.265537536633426E-3</v>
      </c>
      <c r="AA48" s="200">
        <f t="shared" si="19"/>
        <v>4.5712072643100399E-4</v>
      </c>
      <c r="AB48" s="200">
        <f t="shared" si="20"/>
        <v>-1.7818978279257634E-2</v>
      </c>
      <c r="AC48" s="200">
        <f t="shared" si="21"/>
        <v>-1.3313697544730028E-2</v>
      </c>
      <c r="AD48" s="200">
        <f t="shared" si="22"/>
        <v>1.7725454231255037E-5</v>
      </c>
      <c r="AE48" s="200">
        <f t="shared" si="23"/>
        <v>-1.7818978279257634E-2</v>
      </c>
      <c r="AF48" s="157"/>
      <c r="AG48" s="200">
        <f t="shared" si="24"/>
        <v>-4.5052807345276058E-3</v>
      </c>
      <c r="AH48" s="200">
        <f t="shared" si="25"/>
        <v>0.4518501524277676</v>
      </c>
      <c r="AI48" s="200">
        <f t="shared" si="26"/>
        <v>-1.662772337359774E-2</v>
      </c>
      <c r="AJ48" s="200">
        <f t="shared" si="27"/>
        <v>-0.32960056342978594</v>
      </c>
      <c r="AK48" s="200">
        <f t="shared" si="28"/>
        <v>-2.6002204184120905</v>
      </c>
      <c r="AL48" s="200">
        <f t="shared" si="29"/>
        <v>-3.6036432489580879</v>
      </c>
      <c r="AM48" s="200">
        <f t="shared" si="36"/>
        <v>16.776839824069942</v>
      </c>
      <c r="AN48" s="200">
        <f t="shared" si="36"/>
        <v>16.777134368042539</v>
      </c>
      <c r="AO48" s="200">
        <f t="shared" si="36"/>
        <v>16.776177518750085</v>
      </c>
      <c r="AP48" s="200">
        <f t="shared" si="36"/>
        <v>16.779292041903361</v>
      </c>
      <c r="AQ48" s="200">
        <f t="shared" si="36"/>
        <v>16.769218246810819</v>
      </c>
      <c r="AR48" s="200">
        <f t="shared" si="36"/>
        <v>16.802504782909274</v>
      </c>
      <c r="AS48" s="200">
        <f t="shared" si="36"/>
        <v>16.699149869585419</v>
      </c>
      <c r="AT48" s="200">
        <f t="shared" si="31"/>
        <v>17.337653925523174</v>
      </c>
      <c r="AV48" s="200">
        <v>16000</v>
      </c>
      <c r="AW48" s="200">
        <f t="shared" si="0"/>
        <v>4.1752734516212302E-2</v>
      </c>
      <c r="AX48" s="200">
        <f t="shared" si="1"/>
        <v>5.2641930148175961E-2</v>
      </c>
      <c r="AY48" s="200">
        <f t="shared" si="2"/>
        <v>-1.0889195631963658E-2</v>
      </c>
      <c r="AZ48" s="200">
        <f t="shared" si="3"/>
        <v>1.0591074901804667</v>
      </c>
      <c r="BA48" s="200">
        <f t="shared" si="4"/>
        <v>-0.9080462783616734</v>
      </c>
      <c r="BB48" s="200">
        <f t="shared" si="5"/>
        <v>-1.478252955137785</v>
      </c>
      <c r="BC48" s="200">
        <f t="shared" si="6"/>
        <v>-0.91148900298916025</v>
      </c>
      <c r="BD48" s="200">
        <f t="shared" si="33"/>
        <v>18.041867659447028</v>
      </c>
      <c r="BE48" s="200">
        <f t="shared" si="33"/>
        <v>18.044718144826582</v>
      </c>
      <c r="BF48" s="200">
        <f t="shared" si="33"/>
        <v>18.051125579389542</v>
      </c>
      <c r="BG48" s="200">
        <f t="shared" si="33"/>
        <v>18.065377253216955</v>
      </c>
      <c r="BH48" s="200">
        <f t="shared" si="33"/>
        <v>18.096375718317162</v>
      </c>
      <c r="BI48" s="200">
        <f t="shared" si="33"/>
        <v>18.160902812668599</v>
      </c>
      <c r="BJ48" s="200">
        <f t="shared" si="33"/>
        <v>18.285505902074206</v>
      </c>
      <c r="BK48" s="200">
        <f t="shared" si="8"/>
        <v>18.502848384464787</v>
      </c>
    </row>
    <row r="49" spans="1:63" s="200" customFormat="1" ht="12.95" customHeight="1" x14ac:dyDescent="0.2">
      <c r="A49" s="39" t="s">
        <v>75</v>
      </c>
      <c r="B49" s="40"/>
      <c r="C49" s="41">
        <v>43765.375</v>
      </c>
      <c r="D49" s="41" t="s">
        <v>38</v>
      </c>
      <c r="E49" s="200">
        <f t="shared" si="11"/>
        <v>8110.0245841443784</v>
      </c>
      <c r="F49" s="200">
        <f t="shared" si="12"/>
        <v>8110</v>
      </c>
      <c r="G49" s="158">
        <f t="shared" si="13"/>
        <v>1.0054799997305963E-2</v>
      </c>
      <c r="I49" s="200">
        <f t="shared" si="34"/>
        <v>1.0054799997305963E-2</v>
      </c>
      <c r="P49" s="200">
        <f t="shared" si="14"/>
        <v>1.3854424269241186E-2</v>
      </c>
      <c r="Q49" s="260">
        <f t="shared" si="15"/>
        <v>28746.875</v>
      </c>
      <c r="R49" s="200">
        <f t="shared" si="16"/>
        <v>1.4437144607879268E-5</v>
      </c>
      <c r="S49" s="247">
        <v>0.1</v>
      </c>
      <c r="U49" s="200">
        <f t="shared" si="35"/>
        <v>-3.7996242719352223E-3</v>
      </c>
      <c r="Y49" s="200">
        <f t="shared" si="17"/>
        <v>8110</v>
      </c>
      <c r="Z49" s="200">
        <f t="shared" si="18"/>
        <v>9.3243500939151867E-3</v>
      </c>
      <c r="AA49" s="200">
        <f t="shared" si="19"/>
        <v>1.4584874172631962E-2</v>
      </c>
      <c r="AB49" s="200">
        <f t="shared" si="20"/>
        <v>-3.7996242719352223E-3</v>
      </c>
      <c r="AC49" s="200">
        <f t="shared" si="21"/>
        <v>7.3044990339077645E-4</v>
      </c>
      <c r="AD49" s="200">
        <f t="shared" si="22"/>
        <v>5.335570613635947E-8</v>
      </c>
      <c r="AE49" s="200">
        <f t="shared" si="23"/>
        <v>-3.7996242719352223E-3</v>
      </c>
      <c r="AF49" s="157"/>
      <c r="AG49" s="200">
        <f t="shared" si="24"/>
        <v>-4.5300741753259979E-3</v>
      </c>
      <c r="AH49" s="200">
        <f t="shared" si="25"/>
        <v>0.45233177803915969</v>
      </c>
      <c r="AI49" s="200">
        <f t="shared" si="26"/>
        <v>-1.8086972932626538E-2</v>
      </c>
      <c r="AJ49" s="200">
        <f t="shared" si="27"/>
        <v>-0.33040022012847647</v>
      </c>
      <c r="AK49" s="200">
        <f t="shared" si="28"/>
        <v>-2.5987609488541761</v>
      </c>
      <c r="AL49" s="200">
        <f t="shared" si="29"/>
        <v>-3.5934637670140273</v>
      </c>
      <c r="AM49" s="200">
        <f t="shared" si="36"/>
        <v>16.779321382944172</v>
      </c>
      <c r="AN49" s="200">
        <f t="shared" si="36"/>
        <v>16.779605696260916</v>
      </c>
      <c r="AO49" s="200">
        <f t="shared" si="36"/>
        <v>16.778677878371528</v>
      </c>
      <c r="AP49" s="200">
        <f t="shared" si="36"/>
        <v>16.781711541035715</v>
      </c>
      <c r="AQ49" s="200">
        <f t="shared" si="36"/>
        <v>16.771854131113884</v>
      </c>
      <c r="AR49" s="200">
        <f t="shared" si="36"/>
        <v>16.804568843429379</v>
      </c>
      <c r="AS49" s="200">
        <f t="shared" si="36"/>
        <v>16.702515120547091</v>
      </c>
      <c r="AT49" s="200">
        <f t="shared" si="31"/>
        <v>17.340893849448442</v>
      </c>
      <c r="AV49" s="200">
        <v>17000</v>
      </c>
      <c r="AW49" s="200">
        <f t="shared" si="0"/>
        <v>4.8789765694066144E-2</v>
      </c>
      <c r="AX49" s="200">
        <f t="shared" si="1"/>
        <v>5.8811643801839439E-2</v>
      </c>
      <c r="AY49" s="200">
        <f t="shared" si="2"/>
        <v>-1.0021878107773293E-2</v>
      </c>
      <c r="AZ49" s="200">
        <f t="shared" si="3"/>
        <v>1.3398448484919254</v>
      </c>
      <c r="BA49" s="200">
        <f t="shared" si="4"/>
        <v>-0.99937261264621857</v>
      </c>
      <c r="BB49" s="200">
        <f t="shared" si="5"/>
        <v>-1.0106279297866461</v>
      </c>
      <c r="BC49" s="200">
        <f t="shared" si="6"/>
        <v>-0.5532225427581533</v>
      </c>
      <c r="BD49" s="200">
        <f t="shared" si="33"/>
        <v>18.342006906521462</v>
      </c>
      <c r="BE49" s="200">
        <f t="shared" si="33"/>
        <v>18.346945992917494</v>
      </c>
      <c r="BF49" s="200">
        <f t="shared" si="33"/>
        <v>18.355736624114812</v>
      </c>
      <c r="BG49" s="200">
        <f t="shared" si="33"/>
        <v>18.371280646542601</v>
      </c>
      <c r="BH49" s="200">
        <f t="shared" si="33"/>
        <v>18.398466283879561</v>
      </c>
      <c r="BI49" s="200">
        <f t="shared" si="33"/>
        <v>18.445182082540409</v>
      </c>
      <c r="BJ49" s="200">
        <f t="shared" si="33"/>
        <v>18.523398316955284</v>
      </c>
      <c r="BK49" s="200">
        <f t="shared" si="8"/>
        <v>18.650117653795121</v>
      </c>
    </row>
    <row r="50" spans="1:63" s="200" customFormat="1" ht="12.95" customHeight="1" x14ac:dyDescent="0.2">
      <c r="A50" s="39" t="s">
        <v>76</v>
      </c>
      <c r="B50" s="40"/>
      <c r="C50" s="41">
        <v>44059.428999999996</v>
      </c>
      <c r="D50" s="41" t="s">
        <v>40</v>
      </c>
      <c r="E50" s="200">
        <f t="shared" si="11"/>
        <v>8828.9912461589865</v>
      </c>
      <c r="F50" s="200">
        <f t="shared" si="12"/>
        <v>8829</v>
      </c>
      <c r="G50" s="158">
        <f t="shared" si="13"/>
        <v>-3.5802800048259087E-3</v>
      </c>
      <c r="I50" s="200">
        <f t="shared" si="34"/>
        <v>-3.5802800048259087E-3</v>
      </c>
      <c r="P50" s="200">
        <f t="shared" si="14"/>
        <v>1.6661953520463887E-2</v>
      </c>
      <c r="Q50" s="260">
        <f t="shared" si="15"/>
        <v>29040.928999999996</v>
      </c>
      <c r="R50" s="200">
        <f t="shared" si="16"/>
        <v>4.0974801809236618E-4</v>
      </c>
      <c r="S50" s="247">
        <v>0.1</v>
      </c>
      <c r="U50" s="200">
        <f t="shared" si="35"/>
        <v>-2.0242233525289796E-2</v>
      </c>
      <c r="Y50" s="200">
        <f t="shared" si="17"/>
        <v>8829</v>
      </c>
      <c r="Z50" s="200">
        <f t="shared" si="18"/>
        <v>1.1323494847033915E-2</v>
      </c>
      <c r="AA50" s="200">
        <f t="shared" si="19"/>
        <v>1.7581786686040645E-3</v>
      </c>
      <c r="AB50" s="200">
        <f t="shared" si="20"/>
        <v>-2.0242233525289796E-2</v>
      </c>
      <c r="AC50" s="200">
        <f t="shared" si="21"/>
        <v>-1.4903774851859824E-2</v>
      </c>
      <c r="AD50" s="200">
        <f t="shared" si="22"/>
        <v>2.2212250483492932E-5</v>
      </c>
      <c r="AE50" s="200">
        <f t="shared" si="23"/>
        <v>-2.0242233525289796E-2</v>
      </c>
      <c r="AF50" s="157"/>
      <c r="AG50" s="200">
        <f t="shared" si="24"/>
        <v>-5.3384586734299732E-3</v>
      </c>
      <c r="AH50" s="200">
        <f t="shared" si="25"/>
        <v>0.46935073938204575</v>
      </c>
      <c r="AI50" s="200">
        <f t="shared" si="26"/>
        <v>-6.7536522268060659E-2</v>
      </c>
      <c r="AJ50" s="200">
        <f t="shared" si="27"/>
        <v>-0.3570940338514666</v>
      </c>
      <c r="AK50" s="200">
        <f t="shared" si="28"/>
        <v>-2.5492609390957761</v>
      </c>
      <c r="AL50" s="200">
        <f t="shared" si="29"/>
        <v>-3.2771823311644113</v>
      </c>
      <c r="AM50" s="200">
        <f t="shared" si="36"/>
        <v>16.861918014561908</v>
      </c>
      <c r="AN50" s="200">
        <f t="shared" si="36"/>
        <v>16.861987743065974</v>
      </c>
      <c r="AO50" s="200">
        <f t="shared" si="36"/>
        <v>16.861718522020585</v>
      </c>
      <c r="AP50" s="200">
        <f t="shared" si="36"/>
        <v>16.862758887631898</v>
      </c>
      <c r="AQ50" s="200">
        <f t="shared" si="36"/>
        <v>16.858751973134218</v>
      </c>
      <c r="AR50" s="200">
        <f t="shared" si="36"/>
        <v>16.8743895387456</v>
      </c>
      <c r="AS50" s="200">
        <f t="shared" si="36"/>
        <v>16.816174696382344</v>
      </c>
      <c r="AT50" s="200">
        <f t="shared" si="31"/>
        <v>17.446780454096952</v>
      </c>
      <c r="AV50" s="200">
        <v>18000</v>
      </c>
      <c r="AW50" s="200">
        <f t="shared" si="0"/>
        <v>5.7508835288720445E-2</v>
      </c>
      <c r="AX50" s="200">
        <f t="shared" si="1"/>
        <v>6.5263400190136461E-2</v>
      </c>
      <c r="AY50" s="200">
        <f t="shared" si="2"/>
        <v>-7.7545649014160167E-3</v>
      </c>
      <c r="AZ50" s="200">
        <f t="shared" si="3"/>
        <v>1.6115937038988402</v>
      </c>
      <c r="BA50" s="200">
        <f t="shared" si="4"/>
        <v>-0.73239339344443599</v>
      </c>
      <c r="BB50" s="200">
        <f t="shared" si="5"/>
        <v>-0.2970867301652223</v>
      </c>
      <c r="BC50" s="200">
        <f t="shared" si="6"/>
        <v>-0.14964563777443371</v>
      </c>
      <c r="BD50" s="200">
        <f t="shared" si="33"/>
        <v>18.709469223086952</v>
      </c>
      <c r="BE50" s="200">
        <f t="shared" si="33"/>
        <v>18.711664837219399</v>
      </c>
      <c r="BF50" s="200">
        <f t="shared" si="33"/>
        <v>18.715129629384446</v>
      </c>
      <c r="BG50" s="200">
        <f t="shared" si="33"/>
        <v>18.720593965986762</v>
      </c>
      <c r="BH50" s="200">
        <f t="shared" si="33"/>
        <v>18.729203994864498</v>
      </c>
      <c r="BI50" s="200">
        <f t="shared" si="33"/>
        <v>18.742752702229474</v>
      </c>
      <c r="BJ50" s="200">
        <f t="shared" si="33"/>
        <v>18.764034087339986</v>
      </c>
      <c r="BK50" s="200">
        <f t="shared" si="8"/>
        <v>18.797386923125455</v>
      </c>
    </row>
    <row r="51" spans="1:63" s="200" customFormat="1" ht="12.95" customHeight="1" x14ac:dyDescent="0.2">
      <c r="A51" s="39" t="s">
        <v>77</v>
      </c>
      <c r="B51" s="40"/>
      <c r="C51" s="41">
        <v>44486.428</v>
      </c>
      <c r="D51" s="41"/>
      <c r="E51" s="200">
        <f t="shared" si="11"/>
        <v>9873.0105273576155</v>
      </c>
      <c r="F51" s="200">
        <f t="shared" si="12"/>
        <v>9873</v>
      </c>
      <c r="G51" s="158">
        <f t="shared" si="13"/>
        <v>4.3056399954366498E-3</v>
      </c>
      <c r="J51" s="200">
        <f>+G51</f>
        <v>4.3056399954366498E-3</v>
      </c>
      <c r="P51" s="200">
        <f t="shared" si="14"/>
        <v>2.09980928305579E-2</v>
      </c>
      <c r="Q51" s="260">
        <f t="shared" si="15"/>
        <v>29467.928</v>
      </c>
      <c r="R51" s="200">
        <f t="shared" si="16"/>
        <v>2.7863798165274746E-4</v>
      </c>
      <c r="S51" s="157">
        <v>1</v>
      </c>
      <c r="V51" s="200">
        <f>AB51</f>
        <v>-1.669245283512125E-2</v>
      </c>
      <c r="Y51" s="200">
        <f t="shared" si="17"/>
        <v>9873</v>
      </c>
      <c r="Z51" s="200">
        <f t="shared" si="18"/>
        <v>1.4499397212017796E-2</v>
      </c>
      <c r="AA51" s="200">
        <f t="shared" si="19"/>
        <v>1.0804335613976753E-2</v>
      </c>
      <c r="AB51" s="200">
        <f t="shared" si="20"/>
        <v>-1.669245283512125E-2</v>
      </c>
      <c r="AC51" s="200">
        <f t="shared" si="21"/>
        <v>-1.0193757216581147E-2</v>
      </c>
      <c r="AD51" s="200">
        <f t="shared" si="22"/>
        <v>1.0391268619060021E-4</v>
      </c>
      <c r="AE51" s="200">
        <f t="shared" si="23"/>
        <v>-1.669245283512125E-2</v>
      </c>
      <c r="AF51" s="157"/>
      <c r="AG51" s="200">
        <f t="shared" si="24"/>
        <v>-6.4986956185401033E-3</v>
      </c>
      <c r="AH51" s="200">
        <f t="shared" si="25"/>
        <v>0.49928339381763986</v>
      </c>
      <c r="AI51" s="200">
        <f t="shared" si="26"/>
        <v>-0.14630353318006578</v>
      </c>
      <c r="AJ51" s="200">
        <f t="shared" si="27"/>
        <v>-0.3979794807523539</v>
      </c>
      <c r="AK51" s="200">
        <f t="shared" si="28"/>
        <v>-2.4700183514828296</v>
      </c>
      <c r="AL51" s="200">
        <f t="shared" si="29"/>
        <v>-2.865297481445376</v>
      </c>
      <c r="AM51" s="200">
        <f t="shared" ref="AM51:AS60" si="37">$AT51+$AA$7*SIN(AN51)</f>
        <v>16.987800330005697</v>
      </c>
      <c r="AN51" s="200">
        <f t="shared" si="37"/>
        <v>16.987798879446729</v>
      </c>
      <c r="AO51" s="200">
        <f t="shared" si="37"/>
        <v>16.987806785042999</v>
      </c>
      <c r="AP51" s="200">
        <f t="shared" si="37"/>
        <v>16.987763701801995</v>
      </c>
      <c r="AQ51" s="200">
        <f t="shared" si="37"/>
        <v>16.98799856836218</v>
      </c>
      <c r="AR51" s="200">
        <f t="shared" si="37"/>
        <v>16.986720429562293</v>
      </c>
      <c r="AS51" s="200">
        <f t="shared" si="37"/>
        <v>16.993743331660479</v>
      </c>
      <c r="AT51" s="200">
        <f t="shared" si="31"/>
        <v>17.600529571277825</v>
      </c>
      <c r="AV51" s="200">
        <v>19000</v>
      </c>
      <c r="AW51" s="200">
        <f t="shared" si="0"/>
        <v>6.780190177053412E-2</v>
      </c>
      <c r="AX51" s="200">
        <f t="shared" si="1"/>
        <v>7.1997199313067028E-2</v>
      </c>
      <c r="AY51" s="200">
        <f t="shared" si="2"/>
        <v>-4.195297542532909E-3</v>
      </c>
      <c r="AZ51" s="200">
        <f t="shared" si="3"/>
        <v>1.5520339305976112</v>
      </c>
      <c r="BA51" s="200">
        <f t="shared" si="4"/>
        <v>4.7261808747821729E-3</v>
      </c>
      <c r="BB51" s="200">
        <f t="shared" si="5"/>
        <v>0.52946994396955838</v>
      </c>
      <c r="BC51" s="200">
        <f t="shared" si="6"/>
        <v>0.27109802795811994</v>
      </c>
      <c r="BD51" s="200">
        <f t="shared" si="33"/>
        <v>19.102397162954595</v>
      </c>
      <c r="BE51" s="200">
        <f t="shared" si="33"/>
        <v>19.098746268086998</v>
      </c>
      <c r="BF51" s="200">
        <f t="shared" si="33"/>
        <v>19.092860742047009</v>
      </c>
      <c r="BG51" s="200">
        <f t="shared" si="33"/>
        <v>19.083390790981653</v>
      </c>
      <c r="BH51" s="200">
        <f t="shared" si="33"/>
        <v>19.068197733639899</v>
      </c>
      <c r="BI51" s="200">
        <f t="shared" si="33"/>
        <v>19.04392797821323</v>
      </c>
      <c r="BJ51" s="200">
        <f t="shared" si="33"/>
        <v>19.005391915524989</v>
      </c>
      <c r="BK51" s="200">
        <f t="shared" si="8"/>
        <v>18.944656192455792</v>
      </c>
    </row>
    <row r="52" spans="1:63" s="200" customFormat="1" ht="12.95" customHeight="1" x14ac:dyDescent="0.2">
      <c r="A52" s="39" t="s">
        <v>78</v>
      </c>
      <c r="B52" s="40" t="s">
        <v>52</v>
      </c>
      <c r="C52" s="41">
        <v>44815.48</v>
      </c>
      <c r="D52" s="41" t="s">
        <v>40</v>
      </c>
      <c r="E52" s="200">
        <f t="shared" si="11"/>
        <v>10677.547850669784</v>
      </c>
      <c r="F52" s="200">
        <f t="shared" si="12"/>
        <v>10677.5</v>
      </c>
      <c r="G52" s="158">
        <f t="shared" si="13"/>
        <v>1.9570700002077501E-2</v>
      </c>
      <c r="I52" s="200">
        <f>+G52</f>
        <v>1.9570700002077501E-2</v>
      </c>
      <c r="P52" s="200">
        <f t="shared" si="14"/>
        <v>2.4549210650196156E-2</v>
      </c>
      <c r="Q52" s="260">
        <f t="shared" si="15"/>
        <v>29796.980000000003</v>
      </c>
      <c r="R52" s="200">
        <f t="shared" si="16"/>
        <v>2.4785568273430825E-5</v>
      </c>
      <c r="S52" s="247">
        <v>0.1</v>
      </c>
      <c r="U52" s="200">
        <f>AB52</f>
        <v>-4.9785106481186545E-3</v>
      </c>
      <c r="Y52" s="200">
        <f t="shared" si="17"/>
        <v>10677.5</v>
      </c>
      <c r="Z52" s="200">
        <f t="shared" si="18"/>
        <v>1.7177922314024797E-2</v>
      </c>
      <c r="AA52" s="200">
        <f t="shared" si="19"/>
        <v>2.694198833824886E-2</v>
      </c>
      <c r="AB52" s="200">
        <f t="shared" si="20"/>
        <v>-4.9785106481186545E-3</v>
      </c>
      <c r="AC52" s="200">
        <f t="shared" si="21"/>
        <v>2.3927776880527038E-3</v>
      </c>
      <c r="AD52" s="200">
        <f t="shared" si="22"/>
        <v>5.7253850644428429E-7</v>
      </c>
      <c r="AE52" s="200">
        <f t="shared" si="23"/>
        <v>-4.9785106481186545E-3</v>
      </c>
      <c r="AF52" s="157"/>
      <c r="AG52" s="200">
        <f t="shared" si="24"/>
        <v>-7.3712883361713565E-3</v>
      </c>
      <c r="AH52" s="200">
        <f t="shared" si="25"/>
        <v>0.52777664102408939</v>
      </c>
      <c r="AI52" s="200">
        <f t="shared" si="26"/>
        <v>-0.21384855275813305</v>
      </c>
      <c r="AJ52" s="200">
        <f t="shared" si="27"/>
        <v>-0.43140455032857761</v>
      </c>
      <c r="AK52" s="200">
        <f t="shared" si="28"/>
        <v>-2.4013359452880016</v>
      </c>
      <c r="AL52" s="200">
        <f t="shared" si="29"/>
        <v>-2.5772476340673349</v>
      </c>
      <c r="AM52" s="200">
        <f t="shared" si="37"/>
        <v>17.09067495264695</v>
      </c>
      <c r="AN52" s="200">
        <f t="shared" si="37"/>
        <v>17.090673755122516</v>
      </c>
      <c r="AO52" s="200">
        <f t="shared" si="37"/>
        <v>17.090683768626484</v>
      </c>
      <c r="AP52" s="200">
        <f t="shared" si="37"/>
        <v>17.090600053548236</v>
      </c>
      <c r="AQ52" s="200">
        <f t="shared" si="37"/>
        <v>17.091301066485823</v>
      </c>
      <c r="AR52" s="200">
        <f t="shared" si="37"/>
        <v>17.085508494448199</v>
      </c>
      <c r="AS52" s="200">
        <f t="shared" si="37"/>
        <v>17.140384385278324</v>
      </c>
      <c r="AT52" s="200">
        <f t="shared" si="31"/>
        <v>17.719007698454078</v>
      </c>
      <c r="AV52" s="200">
        <v>20000</v>
      </c>
      <c r="AW52" s="200">
        <f t="shared" si="0"/>
        <v>7.8540038886220701E-2</v>
      </c>
      <c r="AX52" s="200">
        <f t="shared" si="1"/>
        <v>7.9013041170631168E-2</v>
      </c>
      <c r="AY52" s="200">
        <f t="shared" si="2"/>
        <v>-4.7300228441047031E-4</v>
      </c>
      <c r="AZ52" s="200">
        <f t="shared" si="3"/>
        <v>1.2494094391733952</v>
      </c>
      <c r="BA52" s="200">
        <f t="shared" si="4"/>
        <v>0.60158854728461497</v>
      </c>
      <c r="BB52" s="200">
        <f t="shared" si="5"/>
        <v>1.1702320205174812</v>
      </c>
      <c r="BC52" s="200">
        <f t="shared" si="6"/>
        <v>0.66250513989221838</v>
      </c>
      <c r="BD52" s="200">
        <f t="shared" si="33"/>
        <v>19.451864063285168</v>
      </c>
      <c r="BE52" s="200">
        <f t="shared" si="33"/>
        <v>19.447257907523547</v>
      </c>
      <c r="BF52" s="200">
        <f t="shared" si="33"/>
        <v>19.438571645217799</v>
      </c>
      <c r="BG52" s="200">
        <f t="shared" si="33"/>
        <v>19.422326326425129</v>
      </c>
      <c r="BH52" s="200">
        <f t="shared" si="33"/>
        <v>19.392388803101383</v>
      </c>
      <c r="BI52" s="200">
        <f t="shared" si="33"/>
        <v>19.338572583501804</v>
      </c>
      <c r="BJ52" s="200">
        <f t="shared" si="33"/>
        <v>19.245434871928747</v>
      </c>
      <c r="BK52" s="200">
        <f t="shared" si="8"/>
        <v>19.091925461786126</v>
      </c>
    </row>
    <row r="53" spans="1:63" s="200" customFormat="1" ht="12.95" customHeight="1" x14ac:dyDescent="0.2">
      <c r="A53" s="39" t="s">
        <v>80</v>
      </c>
      <c r="B53" s="40" t="s">
        <v>52</v>
      </c>
      <c r="C53" s="41">
        <v>45107.502999999997</v>
      </c>
      <c r="D53" s="41"/>
      <c r="E53" s="200">
        <f t="shared" si="11"/>
        <v>11391.548685691549</v>
      </c>
      <c r="F53" s="200">
        <f t="shared" ref="F53:F84" si="38">ROUND(2*E53,0)/2</f>
        <v>11391.5</v>
      </c>
      <c r="G53" s="158">
        <f t="shared" si="13"/>
        <v>1.9912219991965685E-2</v>
      </c>
      <c r="I53" s="200">
        <f>+G53</f>
        <v>1.9912219991965685E-2</v>
      </c>
      <c r="P53" s="200">
        <f t="shared" si="14"/>
        <v>2.7853751938688144E-2</v>
      </c>
      <c r="Q53" s="260">
        <f t="shared" si="15"/>
        <v>30089.002999999997</v>
      </c>
      <c r="R53" s="200">
        <f t="shared" si="16"/>
        <v>6.3067929660813403E-5</v>
      </c>
      <c r="S53" s="247">
        <v>0.1</v>
      </c>
      <c r="U53" s="200">
        <f>AB53</f>
        <v>-7.941531946722459E-3</v>
      </c>
      <c r="Y53" s="200">
        <f t="shared" si="17"/>
        <v>11391.5</v>
      </c>
      <c r="Z53" s="200">
        <f t="shared" si="18"/>
        <v>1.9734274704336443E-2</v>
      </c>
      <c r="AA53" s="200">
        <f t="shared" si="19"/>
        <v>2.8031697226317386E-2</v>
      </c>
      <c r="AB53" s="200">
        <f t="shared" si="20"/>
        <v>-7.941531946722459E-3</v>
      </c>
      <c r="AC53" s="200">
        <f t="shared" si="21"/>
        <v>1.7794528762924214E-4</v>
      </c>
      <c r="AD53" s="200">
        <f t="shared" si="22"/>
        <v>3.1664525389453717E-9</v>
      </c>
      <c r="AE53" s="200">
        <f t="shared" si="23"/>
        <v>-7.941531946722459E-3</v>
      </c>
      <c r="AF53" s="157"/>
      <c r="AG53" s="200">
        <f t="shared" si="24"/>
        <v>-8.1194772343517012E-3</v>
      </c>
      <c r="AH53" s="200">
        <f t="shared" si="25"/>
        <v>0.55825597951701367</v>
      </c>
      <c r="AI53" s="200">
        <f t="shared" si="26"/>
        <v>-0.27988591249032724</v>
      </c>
      <c r="AJ53" s="200">
        <f t="shared" si="27"/>
        <v>-0.4625656787681301</v>
      </c>
      <c r="AK53" s="200">
        <f t="shared" si="28"/>
        <v>-2.333173637978105</v>
      </c>
      <c r="AL53" s="200">
        <f t="shared" si="29"/>
        <v>-2.3377372507339338</v>
      </c>
      <c r="AM53" s="200">
        <f t="shared" si="37"/>
        <v>17.187222747359666</v>
      </c>
      <c r="AN53" s="200">
        <f t="shared" si="37"/>
        <v>17.18722271379314</v>
      </c>
      <c r="AO53" s="200">
        <f t="shared" si="37"/>
        <v>17.187223287910953</v>
      </c>
      <c r="AP53" s="200">
        <f t="shared" si="37"/>
        <v>17.18721346876352</v>
      </c>
      <c r="AQ53" s="200">
        <f t="shared" si="37"/>
        <v>17.187381550711933</v>
      </c>
      <c r="AR53" s="200">
        <f t="shared" si="37"/>
        <v>17.184545603959151</v>
      </c>
      <c r="AS53" s="200">
        <f t="shared" si="37"/>
        <v>17.277339561937222</v>
      </c>
      <c r="AT53" s="200">
        <f t="shared" si="31"/>
        <v>17.824157956755936</v>
      </c>
      <c r="AV53" s="200">
        <v>21000</v>
      </c>
      <c r="AW53" s="200">
        <f t="shared" si="0"/>
        <v>8.8890805577479207E-2</v>
      </c>
      <c r="AX53" s="200">
        <f t="shared" si="1"/>
        <v>8.6310925762828838E-2</v>
      </c>
      <c r="AY53" s="200">
        <f t="shared" si="2"/>
        <v>2.5798798146503639E-3</v>
      </c>
      <c r="AZ53" s="200">
        <f t="shared" si="3"/>
        <v>0.99488142278084013</v>
      </c>
      <c r="BA53" s="200">
        <f t="shared" si="4"/>
        <v>0.86943387882542622</v>
      </c>
      <c r="BB53" s="200">
        <f t="shared" si="5"/>
        <v>1.5787990282301967</v>
      </c>
      <c r="BC53" s="200">
        <f t="shared" si="6"/>
        <v>1.0080348947489337</v>
      </c>
      <c r="BD53" s="200">
        <f t="shared" si="33"/>
        <v>19.732524991683231</v>
      </c>
      <c r="BE53" s="200">
        <f t="shared" si="33"/>
        <v>19.73042909318918</v>
      </c>
      <c r="BF53" s="200">
        <f t="shared" si="33"/>
        <v>19.725296662840499</v>
      </c>
      <c r="BG53" s="200">
        <f t="shared" si="33"/>
        <v>19.712859542925983</v>
      </c>
      <c r="BH53" s="200">
        <f t="shared" si="33"/>
        <v>19.683442980951344</v>
      </c>
      <c r="BI53" s="200">
        <f t="shared" si="33"/>
        <v>19.617361108316882</v>
      </c>
      <c r="BJ53" s="200">
        <f t="shared" si="33"/>
        <v>19.48215449271795</v>
      </c>
      <c r="BK53" s="200">
        <f t="shared" si="8"/>
        <v>19.239194731116463</v>
      </c>
    </row>
    <row r="54" spans="1:63" s="200" customFormat="1" ht="12.95" customHeight="1" x14ac:dyDescent="0.2">
      <c r="A54" s="39" t="s">
        <v>80</v>
      </c>
      <c r="B54" s="40"/>
      <c r="C54" s="41">
        <v>45115.474999999999</v>
      </c>
      <c r="D54" s="41"/>
      <c r="E54" s="200">
        <f t="shared" si="11"/>
        <v>11411.040351268557</v>
      </c>
      <c r="F54" s="200">
        <f t="shared" si="38"/>
        <v>11411</v>
      </c>
      <c r="G54" s="158">
        <f t="shared" si="13"/>
        <v>1.6503479993843939E-2</v>
      </c>
      <c r="I54" s="200">
        <f>+G54</f>
        <v>1.6503479993843939E-2</v>
      </c>
      <c r="P54" s="200">
        <f t="shared" si="14"/>
        <v>2.7946019079766932E-2</v>
      </c>
      <c r="Q54" s="260">
        <f t="shared" si="15"/>
        <v>30096.974999999999</v>
      </c>
      <c r="R54" s="200">
        <f t="shared" si="16"/>
        <v>1.3093170073287538E-4</v>
      </c>
      <c r="S54" s="247">
        <v>0.1</v>
      </c>
      <c r="U54" s="200">
        <f>AB54</f>
        <v>-1.1442539085922993E-2</v>
      </c>
      <c r="Y54" s="200">
        <f t="shared" si="17"/>
        <v>11411</v>
      </c>
      <c r="Z54" s="200">
        <f t="shared" si="18"/>
        <v>1.9806561892713605E-2</v>
      </c>
      <c r="AA54" s="200">
        <f t="shared" si="19"/>
        <v>2.4642937180897266E-2</v>
      </c>
      <c r="AB54" s="200">
        <f t="shared" si="20"/>
        <v>-1.1442539085922993E-2</v>
      </c>
      <c r="AC54" s="200">
        <f t="shared" si="21"/>
        <v>-3.3030818988696656E-3</v>
      </c>
      <c r="AD54" s="200">
        <f t="shared" si="22"/>
        <v>1.0910350030640436E-6</v>
      </c>
      <c r="AE54" s="200">
        <f t="shared" si="23"/>
        <v>-1.1442539085922993E-2</v>
      </c>
      <c r="AF54" s="157"/>
      <c r="AG54" s="200">
        <f t="shared" si="24"/>
        <v>-8.1394571870533287E-3</v>
      </c>
      <c r="AH54" s="200">
        <f t="shared" si="25"/>
        <v>0.55916975607894082</v>
      </c>
      <c r="AI54" s="200">
        <f t="shared" si="26"/>
        <v>-0.28178008205778854</v>
      </c>
      <c r="AJ54" s="200">
        <f t="shared" si="27"/>
        <v>-0.46343660068146697</v>
      </c>
      <c r="AK54" s="200">
        <f t="shared" si="28"/>
        <v>-2.3312000439911267</v>
      </c>
      <c r="AL54" s="200">
        <f t="shared" si="29"/>
        <v>-2.3313722740426717</v>
      </c>
      <c r="AM54" s="200">
        <f t="shared" si="37"/>
        <v>17.18993808964969</v>
      </c>
      <c r="AN54" s="200">
        <f t="shared" si="37"/>
        <v>17.189938061691588</v>
      </c>
      <c r="AO54" s="200">
        <f t="shared" si="37"/>
        <v>17.1899385544619</v>
      </c>
      <c r="AP54" s="200">
        <f t="shared" si="37"/>
        <v>17.189929869630141</v>
      </c>
      <c r="AQ54" s="200">
        <f t="shared" si="37"/>
        <v>17.190083059753523</v>
      </c>
      <c r="AR54" s="200">
        <f t="shared" si="37"/>
        <v>17.187418562410855</v>
      </c>
      <c r="AS54" s="200">
        <f t="shared" si="37"/>
        <v>17.281166426874314</v>
      </c>
      <c r="AT54" s="200">
        <f t="shared" si="31"/>
        <v>17.827029707507879</v>
      </c>
      <c r="AV54" s="200">
        <v>22000</v>
      </c>
      <c r="AW54" s="200">
        <f t="shared" si="0"/>
        <v>9.8798903025099777E-2</v>
      </c>
      <c r="AX54" s="200">
        <f t="shared" si="1"/>
        <v>9.3890853089660081E-2</v>
      </c>
      <c r="AY54" s="200">
        <f t="shared" si="2"/>
        <v>4.9080499354396956E-3</v>
      </c>
      <c r="AZ54" s="200">
        <f t="shared" si="3"/>
        <v>0.82604398476338159</v>
      </c>
      <c r="BA54" s="200">
        <f t="shared" si="4"/>
        <v>0.96908453381972848</v>
      </c>
      <c r="BB54" s="200">
        <f t="shared" si="5"/>
        <v>1.8462366950247955</v>
      </c>
      <c r="BC54" s="200">
        <f t="shared" si="6"/>
        <v>1.3217951064472448</v>
      </c>
      <c r="BD54" s="200">
        <f t="shared" si="33"/>
        <v>19.959106756039652</v>
      </c>
      <c r="BE54" s="200">
        <f t="shared" si="33"/>
        <v>19.958650433739514</v>
      </c>
      <c r="BF54" s="200">
        <f t="shared" si="33"/>
        <v>19.957051477539196</v>
      </c>
      <c r="BG54" s="200">
        <f t="shared" si="33"/>
        <v>19.951488636980137</v>
      </c>
      <c r="BH54" s="200">
        <f t="shared" si="33"/>
        <v>19.932592938888718</v>
      </c>
      <c r="BI54" s="200">
        <f t="shared" si="33"/>
        <v>19.872879532989081</v>
      </c>
      <c r="BJ54" s="200">
        <f t="shared" si="33"/>
        <v>19.713614261177021</v>
      </c>
      <c r="BK54" s="200">
        <f t="shared" si="8"/>
        <v>19.386464000446797</v>
      </c>
    </row>
    <row r="55" spans="1:63" s="200" customFormat="1" ht="12.95" customHeight="1" x14ac:dyDescent="0.2">
      <c r="A55" s="39" t="s">
        <v>80</v>
      </c>
      <c r="B55" s="40" t="s">
        <v>52</v>
      </c>
      <c r="C55" s="41">
        <v>45204.421000000002</v>
      </c>
      <c r="D55" s="41"/>
      <c r="E55" s="200">
        <f t="shared" si="11"/>
        <v>11628.514722368949</v>
      </c>
      <c r="F55" s="200">
        <f t="shared" si="38"/>
        <v>11628.5</v>
      </c>
      <c r="G55" s="158">
        <f t="shared" si="13"/>
        <v>6.0213800024939701E-3</v>
      </c>
      <c r="I55" s="200">
        <f>+G55</f>
        <v>6.0213800024939701E-3</v>
      </c>
      <c r="P55" s="200">
        <f t="shared" si="14"/>
        <v>2.898242187534671E-2</v>
      </c>
      <c r="Q55" s="260">
        <f t="shared" si="15"/>
        <v>30185.921000000002</v>
      </c>
      <c r="R55" s="200">
        <f t="shared" si="16"/>
        <v>5.272094438868968E-4</v>
      </c>
      <c r="S55" s="247">
        <v>0.1</v>
      </c>
      <c r="U55" s="200">
        <f>AB55</f>
        <v>-2.2961041872852739E-2</v>
      </c>
      <c r="Y55" s="200">
        <f t="shared" si="17"/>
        <v>11628.5</v>
      </c>
      <c r="Z55" s="200">
        <f t="shared" si="18"/>
        <v>2.06220329071772E-2</v>
      </c>
      <c r="AA55" s="200">
        <f t="shared" si="19"/>
        <v>1.438176897066348E-2</v>
      </c>
      <c r="AB55" s="200">
        <f t="shared" si="20"/>
        <v>-2.2961041872852739E-2</v>
      </c>
      <c r="AC55" s="200">
        <f t="shared" si="21"/>
        <v>-1.460065290468323E-2</v>
      </c>
      <c r="AD55" s="200">
        <f t="shared" si="22"/>
        <v>2.1317906524303485E-5</v>
      </c>
      <c r="AE55" s="200">
        <f t="shared" si="23"/>
        <v>-2.2961041872852739E-2</v>
      </c>
      <c r="AF55" s="157"/>
      <c r="AG55" s="200">
        <f t="shared" si="24"/>
        <v>-8.3603889681695097E-3</v>
      </c>
      <c r="AH55" s="200">
        <f t="shared" si="25"/>
        <v>0.56969007614918798</v>
      </c>
      <c r="AI55" s="200">
        <f t="shared" si="26"/>
        <v>-0.3032595666130955</v>
      </c>
      <c r="AJ55" s="200">
        <f t="shared" si="27"/>
        <v>-0.47322104374404395</v>
      </c>
      <c r="AK55" s="200">
        <f t="shared" si="28"/>
        <v>-2.3087374552793896</v>
      </c>
      <c r="AL55" s="200">
        <f t="shared" si="29"/>
        <v>-2.2609369039678855</v>
      </c>
      <c r="AM55" s="200">
        <f t="shared" si="37"/>
        <v>17.220531767121063</v>
      </c>
      <c r="AN55" s="200">
        <f t="shared" si="37"/>
        <v>17.220531766271705</v>
      </c>
      <c r="AO55" s="200">
        <f t="shared" si="37"/>
        <v>17.220531789090284</v>
      </c>
      <c r="AP55" s="200">
        <f t="shared" si="37"/>
        <v>17.220531176056983</v>
      </c>
      <c r="AQ55" s="200">
        <f t="shared" si="37"/>
        <v>17.220547647763471</v>
      </c>
      <c r="AR55" s="200">
        <f t="shared" si="37"/>
        <v>17.220106672222087</v>
      </c>
      <c r="AS55" s="200">
        <f t="shared" si="37"/>
        <v>17.324153985069458</v>
      </c>
      <c r="AT55" s="200">
        <f t="shared" si="31"/>
        <v>17.859060773587228</v>
      </c>
      <c r="AV55" s="200">
        <v>23000</v>
      </c>
      <c r="AW55" s="200">
        <f t="shared" si="0"/>
        <v>0.10843324074539602</v>
      </c>
      <c r="AX55" s="200">
        <f t="shared" si="1"/>
        <v>0.10175282315112487</v>
      </c>
      <c r="AY55" s="200">
        <f t="shared" si="2"/>
        <v>6.6804175942711585E-3</v>
      </c>
      <c r="AZ55" s="200">
        <f t="shared" si="3"/>
        <v>0.71255945290542222</v>
      </c>
      <c r="BA55" s="200">
        <f t="shared" si="4"/>
        <v>0.99828041472863749</v>
      </c>
      <c r="BB55" s="200">
        <f t="shared" si="5"/>
        <v>2.0368872236616768</v>
      </c>
      <c r="BC55" s="200">
        <f t="shared" si="6"/>
        <v>1.6224626942760367</v>
      </c>
      <c r="BD55" s="200">
        <f t="shared" si="33"/>
        <v>20.150128883819889</v>
      </c>
      <c r="BE55" s="200">
        <f t="shared" si="33"/>
        <v>20.150089906208123</v>
      </c>
      <c r="BF55" s="200">
        <f t="shared" si="33"/>
        <v>20.14986174937134</v>
      </c>
      <c r="BG55" s="200">
        <f t="shared" si="33"/>
        <v>20.14852997247057</v>
      </c>
      <c r="BH55" s="200">
        <f t="shared" si="33"/>
        <v>20.140879732072168</v>
      </c>
      <c r="BI55" s="200">
        <f t="shared" si="33"/>
        <v>20.100367909805822</v>
      </c>
      <c r="BJ55" s="200">
        <f t="shared" si="33"/>
        <v>19.937991531489651</v>
      </c>
      <c r="BK55" s="200">
        <f t="shared" si="8"/>
        <v>19.53373326977713</v>
      </c>
    </row>
    <row r="56" spans="1:63" s="200" customFormat="1" ht="12.95" customHeight="1" x14ac:dyDescent="0.2">
      <c r="A56" s="39" t="s">
        <v>81</v>
      </c>
      <c r="B56" s="40"/>
      <c r="C56" s="41">
        <v>45558.423999999999</v>
      </c>
      <c r="D56" s="41"/>
      <c r="E56" s="200">
        <f t="shared" si="11"/>
        <v>12494.057633715702</v>
      </c>
      <c r="F56" s="200">
        <f t="shared" si="38"/>
        <v>12494</v>
      </c>
      <c r="G56" s="158">
        <f t="shared" si="13"/>
        <v>2.3571919999085367E-2</v>
      </c>
      <c r="J56" s="200">
        <f>+G56</f>
        <v>2.3571919999085367E-2</v>
      </c>
      <c r="P56" s="200">
        <f t="shared" si="14"/>
        <v>3.3238774716071472E-2</v>
      </c>
      <c r="Q56" s="260">
        <f t="shared" si="15"/>
        <v>30539.923999999999</v>
      </c>
      <c r="R56" s="200">
        <f t="shared" si="16"/>
        <v>9.3448080119316513E-5</v>
      </c>
      <c r="S56" s="157">
        <v>1</v>
      </c>
      <c r="V56" s="200">
        <f>AB56</f>
        <v>-9.6668547169861049E-3</v>
      </c>
      <c r="Y56" s="200">
        <f t="shared" si="17"/>
        <v>12494</v>
      </c>
      <c r="Z56" s="200">
        <f t="shared" si="18"/>
        <v>2.4041548576823595E-2</v>
      </c>
      <c r="AA56" s="200">
        <f t="shared" si="19"/>
        <v>3.2769146138333247E-2</v>
      </c>
      <c r="AB56" s="200">
        <f t="shared" si="20"/>
        <v>-9.6668547169861049E-3</v>
      </c>
      <c r="AC56" s="200">
        <f t="shared" si="21"/>
        <v>-4.696285777382285E-4</v>
      </c>
      <c r="AD56" s="200">
        <f t="shared" si="22"/>
        <v>2.2055100102843133E-7</v>
      </c>
      <c r="AE56" s="200">
        <f t="shared" si="23"/>
        <v>-9.6668547169861049E-3</v>
      </c>
      <c r="AF56" s="157"/>
      <c r="AG56" s="200">
        <f t="shared" si="24"/>
        <v>-9.1972261392478764E-3</v>
      </c>
      <c r="AH56" s="200">
        <f t="shared" si="25"/>
        <v>0.61844494335736377</v>
      </c>
      <c r="AI56" s="200">
        <f t="shared" si="26"/>
        <v>-0.39573575648785475</v>
      </c>
      <c r="AJ56" s="200">
        <f t="shared" si="27"/>
        <v>-0.51334250316638375</v>
      </c>
      <c r="AK56" s="200">
        <f t="shared" si="28"/>
        <v>-2.2099800355749908</v>
      </c>
      <c r="AL56" s="200">
        <f t="shared" si="29"/>
        <v>-1.9892528828768248</v>
      </c>
      <c r="AM56" s="200">
        <f t="shared" si="37"/>
        <v>17.348462479505535</v>
      </c>
      <c r="AN56" s="200">
        <f t="shared" si="37"/>
        <v>17.348462538267746</v>
      </c>
      <c r="AO56" s="200">
        <f t="shared" si="37"/>
        <v>17.34846385736661</v>
      </c>
      <c r="AP56" s="200">
        <f t="shared" si="37"/>
        <v>17.348493462048712</v>
      </c>
      <c r="AQ56" s="200">
        <f t="shared" si="37"/>
        <v>17.349154613325805</v>
      </c>
      <c r="AR56" s="200">
        <f t="shared" si="37"/>
        <v>17.36257410354348</v>
      </c>
      <c r="AS56" s="200">
        <f t="shared" si="37"/>
        <v>17.500532663056507</v>
      </c>
      <c r="AT56" s="200">
        <f t="shared" si="31"/>
        <v>17.986522326192631</v>
      </c>
      <c r="AV56" s="200">
        <v>24000</v>
      </c>
      <c r="AW56" s="200">
        <f t="shared" si="0"/>
        <v>0.1179302962682688</v>
      </c>
      <c r="AX56" s="200">
        <f t="shared" si="1"/>
        <v>0.10989683594722319</v>
      </c>
      <c r="AY56" s="200">
        <f t="shared" si="2"/>
        <v>8.0334603210456181E-3</v>
      </c>
      <c r="AZ56" s="200">
        <f t="shared" si="3"/>
        <v>0.63254847221365051</v>
      </c>
      <c r="BA56" s="200">
        <f t="shared" si="4"/>
        <v>0.99619720673335055</v>
      </c>
      <c r="BB56" s="200">
        <f t="shared" si="5"/>
        <v>2.182777746723803</v>
      </c>
      <c r="BC56" s="200">
        <f t="shared" si="6"/>
        <v>1.9236024788127066</v>
      </c>
      <c r="BD56" s="200">
        <f t="shared" si="33"/>
        <v>20.31721676814043</v>
      </c>
      <c r="BE56" s="200">
        <f t="shared" si="33"/>
        <v>20.317216396583511</v>
      </c>
      <c r="BF56" s="200">
        <f t="shared" si="33"/>
        <v>20.317210754275617</v>
      </c>
      <c r="BG56" s="200">
        <f t="shared" si="33"/>
        <v>20.317125110315498</v>
      </c>
      <c r="BH56" s="200">
        <f t="shared" si="33"/>
        <v>20.31583371632501</v>
      </c>
      <c r="BI56" s="200">
        <f t="shared" si="33"/>
        <v>20.297996625503387</v>
      </c>
      <c r="BJ56" s="200">
        <f t="shared" si="33"/>
        <v>20.15361698732146</v>
      </c>
      <c r="BK56" s="200">
        <f t="shared" si="8"/>
        <v>19.681002539107467</v>
      </c>
    </row>
    <row r="57" spans="1:63" s="200" customFormat="1" ht="12.95" customHeight="1" x14ac:dyDescent="0.2">
      <c r="A57" s="39" t="s">
        <v>51</v>
      </c>
      <c r="B57" s="40" t="s">
        <v>54</v>
      </c>
      <c r="C57" s="41">
        <v>45579.2837</v>
      </c>
      <c r="D57" s="41" t="s">
        <v>82</v>
      </c>
      <c r="E57" s="200">
        <f t="shared" si="11"/>
        <v>12545.05992880309</v>
      </c>
      <c r="F57" s="200">
        <f t="shared" si="38"/>
        <v>12545</v>
      </c>
      <c r="G57" s="158">
        <f t="shared" si="13"/>
        <v>2.4510599992936477E-2</v>
      </c>
      <c r="J57" s="200">
        <f>+G57</f>
        <v>2.4510599992936477E-2</v>
      </c>
      <c r="O57" s="200">
        <f ca="1">+C$11+C$12*$F57</f>
        <v>-3.4272481862677451E-3</v>
      </c>
      <c r="P57" s="200">
        <f t="shared" si="14"/>
        <v>3.349617388604266E-2</v>
      </c>
      <c r="Q57" s="260">
        <f t="shared" si="15"/>
        <v>30560.7837</v>
      </c>
      <c r="R57" s="200">
        <f t="shared" si="16"/>
        <v>8.0740538188471398E-5</v>
      </c>
      <c r="S57" s="157">
        <v>1</v>
      </c>
      <c r="V57" s="200">
        <f>AB57</f>
        <v>-8.9855738931061829E-3</v>
      </c>
      <c r="Y57" s="200">
        <f t="shared" si="17"/>
        <v>12545</v>
      </c>
      <c r="Z57" s="200">
        <f t="shared" si="18"/>
        <v>2.4252179645872236E-2</v>
      </c>
      <c r="AA57" s="200">
        <f t="shared" si="19"/>
        <v>3.3754594233106901E-2</v>
      </c>
      <c r="AB57" s="200">
        <f t="shared" si="20"/>
        <v>-8.9855738931061829E-3</v>
      </c>
      <c r="AC57" s="200">
        <f t="shared" si="21"/>
        <v>2.5842034706424072E-4</v>
      </c>
      <c r="AD57" s="200">
        <f t="shared" si="22"/>
        <v>6.6781075776802628E-8</v>
      </c>
      <c r="AE57" s="200">
        <f t="shared" si="23"/>
        <v>-8.9855738931061829E-3</v>
      </c>
      <c r="AF57" s="157"/>
      <c r="AG57" s="200">
        <f t="shared" si="24"/>
        <v>-9.2439942401704254E-3</v>
      </c>
      <c r="AH57" s="200">
        <f t="shared" si="25"/>
        <v>0.62171637256430234</v>
      </c>
      <c r="AI57" s="200">
        <f t="shared" si="26"/>
        <v>-0.40156651538920574</v>
      </c>
      <c r="AJ57" s="200">
        <f t="shared" si="27"/>
        <v>-0.51575797038997295</v>
      </c>
      <c r="AK57" s="200">
        <f t="shared" si="28"/>
        <v>-2.2036222147961357</v>
      </c>
      <c r="AL57" s="200">
        <f t="shared" si="29"/>
        <v>-1.9735935914870062</v>
      </c>
      <c r="AM57" s="200">
        <f t="shared" si="37"/>
        <v>17.356344131156995</v>
      </c>
      <c r="AN57" s="200">
        <f t="shared" si="37"/>
        <v>17.356344227988604</v>
      </c>
      <c r="AO57" s="200">
        <f t="shared" si="37"/>
        <v>17.356346181223554</v>
      </c>
      <c r="AP57" s="200">
        <f t="shared" si="37"/>
        <v>17.356385570351126</v>
      </c>
      <c r="AQ57" s="200">
        <f t="shared" si="37"/>
        <v>17.357175681351841</v>
      </c>
      <c r="AR57" s="200">
        <f t="shared" si="37"/>
        <v>17.371618182546612</v>
      </c>
      <c r="AS57" s="200">
        <f t="shared" si="37"/>
        <v>17.511180300303202</v>
      </c>
      <c r="AT57" s="200">
        <f t="shared" si="31"/>
        <v>17.99403305892848</v>
      </c>
      <c r="AV57" s="200">
        <v>25000</v>
      </c>
      <c r="AW57" s="200">
        <f t="shared" si="0"/>
        <v>0.12738117835793</v>
      </c>
      <c r="AX57" s="200">
        <f t="shared" si="1"/>
        <v>0.11832289147795508</v>
      </c>
      <c r="AY57" s="200">
        <f t="shared" si="2"/>
        <v>9.0582868799749337E-3</v>
      </c>
      <c r="AZ57" s="200">
        <f t="shared" si="3"/>
        <v>0.57371644590042448</v>
      </c>
      <c r="BA57" s="200">
        <f t="shared" si="4"/>
        <v>0.9791176377936982</v>
      </c>
      <c r="BB57" s="200">
        <f t="shared" si="5"/>
        <v>2.300261583165915</v>
      </c>
      <c r="BC57" s="200">
        <f t="shared" si="6"/>
        <v>2.2352810088019783</v>
      </c>
      <c r="BD57" s="200">
        <f t="shared" si="33"/>
        <v>20.467183544207646</v>
      </c>
      <c r="BE57" s="200">
        <f t="shared" si="33"/>
        <v>20.46718354379442</v>
      </c>
      <c r="BF57" s="200">
        <f t="shared" si="33"/>
        <v>20.467183557594947</v>
      </c>
      <c r="BG57" s="200">
        <f t="shared" si="33"/>
        <v>20.467183096698903</v>
      </c>
      <c r="BH57" s="200">
        <f t="shared" si="33"/>
        <v>20.467198486787638</v>
      </c>
      <c r="BI57" s="200">
        <f t="shared" si="33"/>
        <v>20.466681823309219</v>
      </c>
      <c r="BJ57" s="200">
        <f t="shared" si="33"/>
        <v>20.359010780962361</v>
      </c>
      <c r="BK57" s="200">
        <f t="shared" si="8"/>
        <v>19.828271808437801</v>
      </c>
    </row>
    <row r="58" spans="1:63" s="200" customFormat="1" ht="12.95" customHeight="1" x14ac:dyDescent="0.2">
      <c r="A58" s="39" t="s">
        <v>51</v>
      </c>
      <c r="B58" s="40" t="s">
        <v>52</v>
      </c>
      <c r="C58" s="41">
        <v>45580.307000000001</v>
      </c>
      <c r="D58" s="41" t="s">
        <v>82</v>
      </c>
      <c r="E58" s="200">
        <f t="shared" si="11"/>
        <v>12547.561913422378</v>
      </c>
      <c r="F58" s="200">
        <f t="shared" si="38"/>
        <v>12547.5</v>
      </c>
      <c r="G58" s="158">
        <f t="shared" si="13"/>
        <v>2.5322299996332731E-2</v>
      </c>
      <c r="J58" s="200">
        <f>+G58</f>
        <v>2.5322299996332731E-2</v>
      </c>
      <c r="O58" s="200">
        <f ca="1">+C$11+C$12*$F58</f>
        <v>-3.4013647003799941E-3</v>
      </c>
      <c r="P58" s="200">
        <f t="shared" si="14"/>
        <v>3.3508810354021673E-2</v>
      </c>
      <c r="Q58" s="260">
        <f t="shared" si="15"/>
        <v>30561.807000000001</v>
      </c>
      <c r="R58" s="200">
        <f t="shared" si="16"/>
        <v>6.7018951836548329E-5</v>
      </c>
      <c r="S58" s="157">
        <v>1</v>
      </c>
      <c r="V58" s="200">
        <f>AB58</f>
        <v>-8.186510357688942E-3</v>
      </c>
      <c r="Y58" s="200">
        <f t="shared" si="17"/>
        <v>12547.5</v>
      </c>
      <c r="Z58" s="200">
        <f t="shared" si="18"/>
        <v>2.4262531981630982E-2</v>
      </c>
      <c r="AA58" s="200">
        <f t="shared" si="19"/>
        <v>3.4568578368723422E-2</v>
      </c>
      <c r="AB58" s="200">
        <f t="shared" si="20"/>
        <v>-8.186510357688942E-3</v>
      </c>
      <c r="AC58" s="200">
        <f t="shared" si="21"/>
        <v>1.0597680147017494E-3</v>
      </c>
      <c r="AD58" s="200">
        <f t="shared" si="22"/>
        <v>1.1231082449848873E-6</v>
      </c>
      <c r="AE58" s="200">
        <f t="shared" si="23"/>
        <v>-8.186510357688942E-3</v>
      </c>
      <c r="AF58" s="157"/>
      <c r="AG58" s="200">
        <f t="shared" si="24"/>
        <v>-9.2462783723906931E-3</v>
      </c>
      <c r="AH58" s="200">
        <f t="shared" si="25"/>
        <v>0.6218780241452817</v>
      </c>
      <c r="AI58" s="200">
        <f t="shared" si="26"/>
        <v>-0.40185350690519928</v>
      </c>
      <c r="AJ58" s="200">
        <f t="shared" si="27"/>
        <v>-0.51587649508619582</v>
      </c>
      <c r="AK58" s="200">
        <f t="shared" si="28"/>
        <v>-2.2033088255384752</v>
      </c>
      <c r="AL58" s="200">
        <f t="shared" si="29"/>
        <v>-1.9728267971754889</v>
      </c>
      <c r="AM58" s="200">
        <f t="shared" si="37"/>
        <v>17.356731558782894</v>
      </c>
      <c r="AN58" s="200">
        <f t="shared" si="37"/>
        <v>17.356731657898742</v>
      </c>
      <c r="AO58" s="200">
        <f t="shared" si="37"/>
        <v>17.356733647295531</v>
      </c>
      <c r="AP58" s="200">
        <f t="shared" si="37"/>
        <v>17.356773566627645</v>
      </c>
      <c r="AQ58" s="200">
        <f t="shared" si="37"/>
        <v>17.357570325037123</v>
      </c>
      <c r="AR58" s="200">
        <f t="shared" si="37"/>
        <v>17.372063439105947</v>
      </c>
      <c r="AS58" s="200">
        <f t="shared" si="37"/>
        <v>17.511702945080945</v>
      </c>
      <c r="AT58" s="200">
        <f t="shared" si="31"/>
        <v>17.994401232101804</v>
      </c>
      <c r="AV58" s="200">
        <v>26000</v>
      </c>
      <c r="AW58" s="200">
        <f t="shared" si="0"/>
        <v>0.13684910746595397</v>
      </c>
      <c r="AX58" s="200">
        <f t="shared" si="1"/>
        <v>0.12703098974332053</v>
      </c>
      <c r="AY58" s="200">
        <f t="shared" si="2"/>
        <v>9.8181177226334525E-3</v>
      </c>
      <c r="AZ58" s="200">
        <f t="shared" si="3"/>
        <v>0.52898845482700629</v>
      </c>
      <c r="BA58" s="200">
        <f t="shared" si="4"/>
        <v>0.95444826305570285</v>
      </c>
      <c r="BB58" s="200">
        <f t="shared" si="5"/>
        <v>2.398531250573289</v>
      </c>
      <c r="BC58" s="200">
        <f t="shared" si="6"/>
        <v>2.5665691945439004</v>
      </c>
      <c r="BD58" s="200">
        <f t="shared" si="33"/>
        <v>20.604356583700095</v>
      </c>
      <c r="BE58" s="200">
        <f t="shared" si="33"/>
        <v>20.604357683728782</v>
      </c>
      <c r="BF58" s="200">
        <f t="shared" si="33"/>
        <v>20.604348283887063</v>
      </c>
      <c r="BG58" s="200">
        <f t="shared" si="33"/>
        <v>20.60442859106141</v>
      </c>
      <c r="BH58" s="200">
        <f t="shared" si="33"/>
        <v>20.603741369525125</v>
      </c>
      <c r="BI58" s="200">
        <f t="shared" si="33"/>
        <v>20.609542414555612</v>
      </c>
      <c r="BJ58" s="200">
        <f t="shared" si="33"/>
        <v>20.552914570649854</v>
      </c>
      <c r="BK58" s="200">
        <f t="shared" si="8"/>
        <v>19.975541077768138</v>
      </c>
    </row>
    <row r="59" spans="1:63" s="200" customFormat="1" ht="12.95" customHeight="1" x14ac:dyDescent="0.2">
      <c r="A59" s="39" t="s">
        <v>51</v>
      </c>
      <c r="B59" s="40" t="s">
        <v>54</v>
      </c>
      <c r="C59" s="41">
        <v>45581.329599999997</v>
      </c>
      <c r="D59" s="41" t="s">
        <v>82</v>
      </c>
      <c r="E59" s="200">
        <f t="shared" si="11"/>
        <v>12550.062186530629</v>
      </c>
      <c r="F59" s="200">
        <f t="shared" si="38"/>
        <v>12550</v>
      </c>
      <c r="G59" s="158">
        <f t="shared" si="13"/>
        <v>2.54339999955846E-2</v>
      </c>
      <c r="J59" s="200">
        <f>+G59</f>
        <v>2.54339999955846E-2</v>
      </c>
      <c r="O59" s="200">
        <f ca="1">+C$11+C$12*$F59</f>
        <v>-3.375481214492243E-3</v>
      </c>
      <c r="P59" s="200">
        <f t="shared" si="14"/>
        <v>3.3521448584767778E-2</v>
      </c>
      <c r="Q59" s="260">
        <f t="shared" si="15"/>
        <v>30562.829599999997</v>
      </c>
      <c r="R59" s="200">
        <f t="shared" si="16"/>
        <v>6.540682468268098E-5</v>
      </c>
      <c r="S59" s="157">
        <v>1</v>
      </c>
      <c r="V59" s="200">
        <f>AB59</f>
        <v>-8.0874485891831785E-3</v>
      </c>
      <c r="Y59" s="200">
        <f t="shared" si="17"/>
        <v>12550</v>
      </c>
      <c r="Z59" s="200">
        <f t="shared" si="18"/>
        <v>2.4272886874506239E-2</v>
      </c>
      <c r="AA59" s="200">
        <f t="shared" si="19"/>
        <v>3.4682561705846139E-2</v>
      </c>
      <c r="AB59" s="200">
        <f t="shared" si="20"/>
        <v>-8.0874485891831785E-3</v>
      </c>
      <c r="AC59" s="200">
        <f t="shared" si="21"/>
        <v>1.161113121078361E-3</v>
      </c>
      <c r="AD59" s="200">
        <f t="shared" si="22"/>
        <v>1.3481836799403324E-6</v>
      </c>
      <c r="AE59" s="200">
        <f t="shared" si="23"/>
        <v>-8.0874485891831785E-3</v>
      </c>
      <c r="AF59" s="157"/>
      <c r="AG59" s="200">
        <f t="shared" si="24"/>
        <v>-9.2485617102615412E-3</v>
      </c>
      <c r="AH59" s="200">
        <f t="shared" si="25"/>
        <v>0.6220397969862439</v>
      </c>
      <c r="AI59" s="200">
        <f t="shared" si="26"/>
        <v>-0.40214060822227804</v>
      </c>
      <c r="AJ59" s="200">
        <f t="shared" si="27"/>
        <v>-0.51599503073624098</v>
      </c>
      <c r="AK59" s="200">
        <f t="shared" si="28"/>
        <v>-2.2029952732490892</v>
      </c>
      <c r="AL59" s="200">
        <f t="shared" si="29"/>
        <v>-1.9720600782649835</v>
      </c>
      <c r="AM59" s="200">
        <f t="shared" si="37"/>
        <v>17.357119087171458</v>
      </c>
      <c r="AN59" s="200">
        <f t="shared" si="37"/>
        <v>17.357119188615123</v>
      </c>
      <c r="AO59" s="200">
        <f t="shared" si="37"/>
        <v>17.357121214684867</v>
      </c>
      <c r="AP59" s="200">
        <f t="shared" si="37"/>
        <v>17.357161669144507</v>
      </c>
      <c r="AQ59" s="200">
        <f t="shared" si="37"/>
        <v>17.357965105734614</v>
      </c>
      <c r="AR59" s="200">
        <f t="shared" si="37"/>
        <v>17.37250887534363</v>
      </c>
      <c r="AS59" s="200">
        <f t="shared" si="37"/>
        <v>17.512225655289154</v>
      </c>
      <c r="AT59" s="200">
        <f t="shared" si="31"/>
        <v>17.994769405275129</v>
      </c>
      <c r="AV59" s="200">
        <v>27000</v>
      </c>
      <c r="AW59" s="200">
        <f t="shared" si="0"/>
        <v>0.14637969852119392</v>
      </c>
      <c r="AX59" s="200">
        <f t="shared" si="1"/>
        <v>0.13602113074331951</v>
      </c>
      <c r="AY59" s="200">
        <f t="shared" si="2"/>
        <v>1.0358567777874429E-2</v>
      </c>
      <c r="AZ59" s="200">
        <f t="shared" si="3"/>
        <v>0.49409013428741433</v>
      </c>
      <c r="BA59" s="200">
        <f t="shared" si="4"/>
        <v>0.9258049980213332</v>
      </c>
      <c r="BB59" s="200">
        <f t="shared" si="5"/>
        <v>2.4831767124731168</v>
      </c>
      <c r="BC59" s="200">
        <f t="shared" si="6"/>
        <v>2.9270563985495466</v>
      </c>
      <c r="BD59" s="200">
        <f t="shared" si="33"/>
        <v>20.731676528925561</v>
      </c>
      <c r="BE59" s="200">
        <f t="shared" si="33"/>
        <v>20.731675613454382</v>
      </c>
      <c r="BF59" s="200">
        <f t="shared" si="33"/>
        <v>20.731680285970402</v>
      </c>
      <c r="BG59" s="200">
        <f t="shared" si="33"/>
        <v>20.731656436987549</v>
      </c>
      <c r="BH59" s="200">
        <f t="shared" si="33"/>
        <v>20.731778146042458</v>
      </c>
      <c r="BI59" s="200">
        <f t="shared" si="33"/>
        <v>20.731156542674832</v>
      </c>
      <c r="BJ59" s="200">
        <f t="shared" si="33"/>
        <v>20.734318762495011</v>
      </c>
      <c r="BK59" s="200">
        <f t="shared" si="8"/>
        <v>20.122810347098472</v>
      </c>
    </row>
    <row r="60" spans="1:63" s="200" customFormat="1" ht="12.95" customHeight="1" x14ac:dyDescent="0.2">
      <c r="A60" s="39" t="s">
        <v>83</v>
      </c>
      <c r="B60" s="40" t="s">
        <v>52</v>
      </c>
      <c r="C60" s="41">
        <v>45932.434000000001</v>
      </c>
      <c r="D60" s="41"/>
      <c r="E60" s="200">
        <f t="shared" si="11"/>
        <v>13408.517975217903</v>
      </c>
      <c r="F60" s="200">
        <f t="shared" si="38"/>
        <v>13408.5</v>
      </c>
      <c r="G60" s="158">
        <f t="shared" si="13"/>
        <v>7.3517799974069931E-3</v>
      </c>
      <c r="I60" s="200">
        <f t="shared" ref="I60:I68" si="39">+G60</f>
        <v>7.3517799974069931E-3</v>
      </c>
      <c r="P60" s="200">
        <f t="shared" si="14"/>
        <v>3.7965655575528286E-2</v>
      </c>
      <c r="Q60" s="260">
        <f t="shared" si="15"/>
        <v>30913.934000000001</v>
      </c>
      <c r="R60" s="200">
        <f t="shared" si="16"/>
        <v>9.3720937791269131E-4</v>
      </c>
      <c r="S60" s="247">
        <v>0.1</v>
      </c>
      <c r="U60" s="200">
        <f t="shared" ref="U60:U68" si="40">AB60</f>
        <v>-3.0613875578121293E-2</v>
      </c>
      <c r="Y60" s="200">
        <f t="shared" si="17"/>
        <v>13408.5</v>
      </c>
      <c r="Z60" s="200">
        <f t="shared" si="18"/>
        <v>2.7987439887045149E-2</v>
      </c>
      <c r="AA60" s="200">
        <f t="shared" si="19"/>
        <v>1.732999568589013E-2</v>
      </c>
      <c r="AB60" s="200">
        <f t="shared" si="20"/>
        <v>-3.0613875578121293E-2</v>
      </c>
      <c r="AC60" s="200">
        <f t="shared" si="21"/>
        <v>-2.0635659889638155E-2</v>
      </c>
      <c r="AD60" s="200">
        <f t="shared" si="22"/>
        <v>4.2583045908082107E-5</v>
      </c>
      <c r="AE60" s="200">
        <f t="shared" si="23"/>
        <v>-3.0613875578121293E-2</v>
      </c>
      <c r="AF60" s="157"/>
      <c r="AG60" s="200">
        <f t="shared" si="24"/>
        <v>-9.9782156884831372E-3</v>
      </c>
      <c r="AH60" s="200">
        <f t="shared" si="25"/>
        <v>0.68574028088828554</v>
      </c>
      <c r="AI60" s="200">
        <f t="shared" si="26"/>
        <v>-0.50763609650656583</v>
      </c>
      <c r="AJ60" s="200">
        <f t="shared" si="27"/>
        <v>-0.55708672192982689</v>
      </c>
      <c r="AK60" s="200">
        <f t="shared" si="28"/>
        <v>-2.0844100536600871</v>
      </c>
      <c r="AL60" s="200">
        <f t="shared" si="29"/>
        <v>-1.7122517540745956</v>
      </c>
      <c r="AM60" s="200">
        <f t="shared" si="37"/>
        <v>17.496722201447675</v>
      </c>
      <c r="AN60" s="200">
        <f t="shared" si="37"/>
        <v>17.496736011975823</v>
      </c>
      <c r="AO60" s="200">
        <f t="shared" si="37"/>
        <v>17.49683583489508</v>
      </c>
      <c r="AP60" s="200">
        <f t="shared" si="37"/>
        <v>17.497556025263382</v>
      </c>
      <c r="AQ60" s="200">
        <f t="shared" si="37"/>
        <v>17.50268443480654</v>
      </c>
      <c r="AR60" s="200">
        <f t="shared" si="37"/>
        <v>17.53631546078438</v>
      </c>
      <c r="AS60" s="200">
        <f t="shared" si="37"/>
        <v>17.695445803632538</v>
      </c>
      <c r="AT60" s="200">
        <f t="shared" si="31"/>
        <v>18.121200072995222</v>
      </c>
      <c r="AV60" s="200">
        <v>28000</v>
      </c>
      <c r="AW60" s="200">
        <f t="shared" si="0"/>
        <v>0.15600688080956027</v>
      </c>
      <c r="AX60" s="200">
        <f t="shared" si="1"/>
        <v>0.14529331447795207</v>
      </c>
      <c r="AY60" s="200">
        <f t="shared" si="2"/>
        <v>1.0713566331608202E-2</v>
      </c>
      <c r="AZ60" s="200">
        <f t="shared" si="3"/>
        <v>0.46631525239184435</v>
      </c>
      <c r="BA60" s="200">
        <f t="shared" si="4"/>
        <v>0.89503980693112617</v>
      </c>
      <c r="BB60" s="200">
        <f t="shared" si="5"/>
        <v>2.5578159483482303</v>
      </c>
      <c r="BC60" s="200">
        <f t="shared" si="6"/>
        <v>3.3281141922656743</v>
      </c>
      <c r="BD60" s="200">
        <f t="shared" si="33"/>
        <v>20.851250723721368</v>
      </c>
      <c r="BE60" s="200">
        <f t="shared" si="33"/>
        <v>20.851158634793169</v>
      </c>
      <c r="BF60" s="200">
        <f t="shared" si="33"/>
        <v>20.851503272716513</v>
      </c>
      <c r="BG60" s="200">
        <f t="shared" si="33"/>
        <v>20.850212154522445</v>
      </c>
      <c r="BH60" s="200">
        <f t="shared" si="33"/>
        <v>20.855030581876964</v>
      </c>
      <c r="BI60" s="200">
        <f t="shared" si="33"/>
        <v>20.836782066303201</v>
      </c>
      <c r="BJ60" s="200">
        <f t="shared" si="33"/>
        <v>20.902484367248984</v>
      </c>
      <c r="BK60" s="200">
        <f t="shared" si="8"/>
        <v>20.270079616428806</v>
      </c>
    </row>
    <row r="61" spans="1:63" s="200" customFormat="1" ht="12.95" customHeight="1" x14ac:dyDescent="0.2">
      <c r="A61" s="39" t="s">
        <v>83</v>
      </c>
      <c r="B61" s="40" t="s">
        <v>52</v>
      </c>
      <c r="C61" s="41">
        <v>45933.459000000003</v>
      </c>
      <c r="D61" s="41"/>
      <c r="E61" s="200">
        <f t="shared" si="11"/>
        <v>13411.024116363971</v>
      </c>
      <c r="F61" s="200">
        <f t="shared" si="38"/>
        <v>13411</v>
      </c>
      <c r="G61" s="158">
        <f t="shared" si="13"/>
        <v>9.8634800015133806E-3</v>
      </c>
      <c r="I61" s="200">
        <f t="shared" si="39"/>
        <v>9.8634800015133806E-3</v>
      </c>
      <c r="P61" s="200">
        <f t="shared" si="14"/>
        <v>3.7978900903260691E-2</v>
      </c>
      <c r="Q61" s="260">
        <f t="shared" si="15"/>
        <v>30914.959000000003</v>
      </c>
      <c r="R61" s="200">
        <f t="shared" si="16"/>
        <v>7.9047689248240962E-4</v>
      </c>
      <c r="S61" s="247">
        <v>0.1</v>
      </c>
      <c r="U61" s="200">
        <f t="shared" si="40"/>
        <v>-2.8115420901747311E-2</v>
      </c>
      <c r="Y61" s="200">
        <f t="shared" si="17"/>
        <v>13411</v>
      </c>
      <c r="Z61" s="200">
        <f t="shared" si="18"/>
        <v>2.7998743336869351E-2</v>
      </c>
      <c r="AA61" s="200">
        <f t="shared" si="19"/>
        <v>1.9843637567904721E-2</v>
      </c>
      <c r="AB61" s="200">
        <f t="shared" si="20"/>
        <v>-2.8115420901747311E-2</v>
      </c>
      <c r="AC61" s="200">
        <f t="shared" si="21"/>
        <v>-1.8135263335355971E-2</v>
      </c>
      <c r="AD61" s="200">
        <f t="shared" si="22"/>
        <v>3.2888777624270661E-5</v>
      </c>
      <c r="AE61" s="200">
        <f t="shared" si="23"/>
        <v>-2.8115420901747311E-2</v>
      </c>
      <c r="AF61" s="157"/>
      <c r="AG61" s="200">
        <f t="shared" si="24"/>
        <v>-9.9801575663913383E-3</v>
      </c>
      <c r="AH61" s="200">
        <f t="shared" si="25"/>
        <v>0.68595272058367451</v>
      </c>
      <c r="AI61" s="200">
        <f t="shared" si="26"/>
        <v>-0.50796457635917991</v>
      </c>
      <c r="AJ61" s="200">
        <f t="shared" si="27"/>
        <v>-0.55720650848486897</v>
      </c>
      <c r="AK61" s="200">
        <f t="shared" si="28"/>
        <v>-2.0840287542192999</v>
      </c>
      <c r="AL61" s="200">
        <f t="shared" si="29"/>
        <v>-1.7115024009568267</v>
      </c>
      <c r="AM61" s="200">
        <f t="shared" ref="AM61:AS70" si="41">$AT61+$AA$7*SIN(AN61)</f>
        <v>17.497149562050183</v>
      </c>
      <c r="AN61" s="200">
        <f t="shared" si="41"/>
        <v>17.497163504399754</v>
      </c>
      <c r="AO61" s="200">
        <f t="shared" si="41"/>
        <v>17.497264085886226</v>
      </c>
      <c r="AP61" s="200">
        <f t="shared" si="41"/>
        <v>17.497988345226851</v>
      </c>
      <c r="AQ61" s="200">
        <f t="shared" si="41"/>
        <v>17.50313562631252</v>
      </c>
      <c r="AR61" s="200">
        <f t="shared" si="41"/>
        <v>17.536824531346934</v>
      </c>
      <c r="AS61" s="200">
        <f t="shared" si="41"/>
        <v>17.695989743506278</v>
      </c>
      <c r="AT61" s="200">
        <f t="shared" si="31"/>
        <v>18.12156824616855</v>
      </c>
      <c r="AV61" s="200">
        <v>29000</v>
      </c>
      <c r="AW61" s="200">
        <f t="shared" si="0"/>
        <v>0.16575652001789165</v>
      </c>
      <c r="AX61" s="200">
        <f t="shared" si="1"/>
        <v>0.15484754094721814</v>
      </c>
      <c r="AY61" s="200">
        <f t="shared" si="2"/>
        <v>1.0908979070673499E-2</v>
      </c>
      <c r="AZ61" s="200">
        <f t="shared" si="3"/>
        <v>0.44387345763376607</v>
      </c>
      <c r="BA61" s="200">
        <f t="shared" si="4"/>
        <v>0.86311442173734909</v>
      </c>
      <c r="BB61" s="200">
        <f t="shared" si="5"/>
        <v>2.6249317823108242</v>
      </c>
      <c r="BC61" s="200">
        <f t="shared" si="6"/>
        <v>3.7845154643367982</v>
      </c>
      <c r="BD61" s="200">
        <f t="shared" si="33"/>
        <v>20.964689674092124</v>
      </c>
      <c r="BE61" s="200">
        <f t="shared" si="33"/>
        <v>20.964174161802248</v>
      </c>
      <c r="BF61" s="200">
        <f t="shared" si="33"/>
        <v>20.965729871218862</v>
      </c>
      <c r="BG61" s="200">
        <f t="shared" si="33"/>
        <v>20.961022807383522</v>
      </c>
      <c r="BH61" s="200">
        <f t="shared" si="33"/>
        <v>20.975154752680663</v>
      </c>
      <c r="BI61" s="200">
        <f t="shared" si="33"/>
        <v>20.931672934859314</v>
      </c>
      <c r="BJ61" s="200">
        <f t="shared" si="33"/>
        <v>21.056958998731265</v>
      </c>
      <c r="BK61" s="200">
        <f t="shared" si="8"/>
        <v>20.417348885759143</v>
      </c>
    </row>
    <row r="62" spans="1:63" s="200" customFormat="1" ht="12.95" customHeight="1" x14ac:dyDescent="0.2">
      <c r="A62" s="39" t="s">
        <v>84</v>
      </c>
      <c r="B62" s="40" t="s">
        <v>52</v>
      </c>
      <c r="C62" s="41">
        <v>46143.497000000003</v>
      </c>
      <c r="D62" s="41" t="s">
        <v>38</v>
      </c>
      <c r="E62" s="200">
        <f t="shared" si="11"/>
        <v>13924.57033493684</v>
      </c>
      <c r="F62" s="200">
        <f t="shared" si="38"/>
        <v>13924.5</v>
      </c>
      <c r="G62" s="158">
        <f t="shared" si="13"/>
        <v>2.8766659997927491E-2</v>
      </c>
      <c r="I62" s="200">
        <f t="shared" si="39"/>
        <v>2.8766659997927491E-2</v>
      </c>
      <c r="P62" s="200">
        <f t="shared" si="14"/>
        <v>4.073685708710921E-2</v>
      </c>
      <c r="Q62" s="260">
        <f t="shared" si="15"/>
        <v>31124.997000000003</v>
      </c>
      <c r="R62" s="200">
        <f t="shared" si="16"/>
        <v>1.432856183538545E-4</v>
      </c>
      <c r="S62" s="247">
        <v>0.1</v>
      </c>
      <c r="U62" s="200">
        <f t="shared" si="40"/>
        <v>-1.1970197089181719E-2</v>
      </c>
      <c r="Y62" s="200">
        <f t="shared" si="17"/>
        <v>13924.5</v>
      </c>
      <c r="Z62" s="200">
        <f t="shared" si="18"/>
        <v>3.0386108816069443E-2</v>
      </c>
      <c r="AA62" s="200">
        <f t="shared" si="19"/>
        <v>3.9117408268967258E-2</v>
      </c>
      <c r="AB62" s="200">
        <f t="shared" si="20"/>
        <v>-1.1970197089181719E-2</v>
      </c>
      <c r="AC62" s="200">
        <f t="shared" si="21"/>
        <v>-1.6194488181419525E-3</v>
      </c>
      <c r="AD62" s="200">
        <f t="shared" si="22"/>
        <v>2.622614474581367E-7</v>
      </c>
      <c r="AE62" s="200">
        <f t="shared" si="23"/>
        <v>-1.1970197089181719E-2</v>
      </c>
      <c r="AF62" s="157"/>
      <c r="AG62" s="200">
        <f t="shared" si="24"/>
        <v>-1.0350748271039769E-2</v>
      </c>
      <c r="AH62" s="200">
        <f t="shared" si="25"/>
        <v>0.73367189157292412</v>
      </c>
      <c r="AI62" s="200">
        <f t="shared" si="26"/>
        <v>-0.57824999290905776</v>
      </c>
      <c r="AJ62" s="200">
        <f t="shared" si="27"/>
        <v>-0.58152740732346375</v>
      </c>
      <c r="AK62" s="200">
        <f t="shared" si="28"/>
        <v>-2.0002668375464752</v>
      </c>
      <c r="AL62" s="200">
        <f t="shared" si="29"/>
        <v>-1.5578648481609076</v>
      </c>
      <c r="AM62" s="200">
        <f t="shared" si="41"/>
        <v>17.587916134428269</v>
      </c>
      <c r="AN62" s="200">
        <f t="shared" si="41"/>
        <v>17.587990156210186</v>
      </c>
      <c r="AO62" s="200">
        <f t="shared" si="41"/>
        <v>17.58837021018013</v>
      </c>
      <c r="AP62" s="200">
        <f t="shared" si="41"/>
        <v>17.590314475136612</v>
      </c>
      <c r="AQ62" s="200">
        <f t="shared" si="41"/>
        <v>17.600082844359534</v>
      </c>
      <c r="AR62" s="200">
        <f t="shared" si="41"/>
        <v>17.645374720202881</v>
      </c>
      <c r="AS62" s="200">
        <f t="shared" si="41"/>
        <v>17.808902832670974</v>
      </c>
      <c r="AT62" s="200">
        <f t="shared" si="31"/>
        <v>18.197191015969675</v>
      </c>
      <c r="AV62" s="200">
        <v>30000</v>
      </c>
      <c r="AW62" s="200">
        <f t="shared" ref="AW62:AW75" si="42">AA$3+AA$4*AV62+AA$5*AV62^2+AY62</f>
        <v>0.17564849659466164</v>
      </c>
      <c r="AX62" s="200">
        <f t="shared" ref="AX62:AX75" si="43">AA$3+AA$4*AV62+AA$5*AV62^2</f>
        <v>0.1646838101511178</v>
      </c>
      <c r="AY62" s="200">
        <f t="shared" ref="AY62:AY75" si="44">$AA$6*($AA$11/AZ62*BA62+$AA$12)</f>
        <v>1.0964686443543852E-2</v>
      </c>
      <c r="AZ62" s="200">
        <f t="shared" ref="AZ62:AZ75" si="45">1+$AA$7*COS(BB62)</f>
        <v>0.42553956412571192</v>
      </c>
      <c r="BA62" s="200">
        <f t="shared" ref="BA62:BA75" si="46">SIN(BB62+RADIANS($AA$9))</f>
        <v>0.83051112486261158</v>
      </c>
      <c r="BB62" s="200">
        <f t="shared" ref="BB62:BB75" si="47">2*ATAN(BC62)</f>
        <v>2.6863117059711232</v>
      </c>
      <c r="BC62" s="200">
        <f t="shared" ref="BC62:BC75" si="48">SQRT((1+$AA$7)/(1-$AA$7))*TAN(BD62/2)</f>
        <v>4.3167483285120163</v>
      </c>
      <c r="BD62" s="200">
        <f t="shared" si="33"/>
        <v>21.073289037526123</v>
      </c>
      <c r="BE62" s="200">
        <f t="shared" si="33"/>
        <v>21.071680672604256</v>
      </c>
      <c r="BF62" s="200">
        <f t="shared" si="33"/>
        <v>21.075817284458942</v>
      </c>
      <c r="BG62" s="200">
        <f t="shared" si="33"/>
        <v>21.065132386717764</v>
      </c>
      <c r="BH62" s="200">
        <f t="shared" si="33"/>
        <v>21.092434892897881</v>
      </c>
      <c r="BI62" s="200">
        <f t="shared" si="33"/>
        <v>21.02056998569013</v>
      </c>
      <c r="BJ62" s="200">
        <f t="shared" si="33"/>
        <v>21.197586667568729</v>
      </c>
      <c r="BK62" s="200">
        <f t="shared" ref="BK62:BK75" si="49">RADIANS($AA$9)+$AA$18*(AV62-AA$15)</f>
        <v>20.564618155089477</v>
      </c>
    </row>
    <row r="63" spans="1:63" s="200" customFormat="1" ht="12.95" customHeight="1" x14ac:dyDescent="0.2">
      <c r="A63" s="39" t="s">
        <v>85</v>
      </c>
      <c r="B63" s="40"/>
      <c r="C63" s="41">
        <v>46216.51</v>
      </c>
      <c r="D63" s="41"/>
      <c r="E63" s="200">
        <f t="shared" si="11"/>
        <v>14103.088270056487</v>
      </c>
      <c r="F63" s="200">
        <f t="shared" si="38"/>
        <v>14103</v>
      </c>
      <c r="G63" s="158">
        <f t="shared" si="13"/>
        <v>3.6102040001424029E-2</v>
      </c>
      <c r="I63" s="200">
        <f t="shared" si="39"/>
        <v>3.6102040001424029E-2</v>
      </c>
      <c r="P63" s="200">
        <f t="shared" si="14"/>
        <v>4.1712981642594731E-2</v>
      </c>
      <c r="Q63" s="260">
        <f t="shared" si="15"/>
        <v>31198.010000000002</v>
      </c>
      <c r="R63" s="200">
        <f t="shared" si="16"/>
        <v>3.1482666100623363E-5</v>
      </c>
      <c r="S63" s="247">
        <v>0.1</v>
      </c>
      <c r="U63" s="200">
        <f t="shared" si="40"/>
        <v>-5.6109416411707011E-3</v>
      </c>
      <c r="Y63" s="200">
        <f t="shared" si="17"/>
        <v>14103</v>
      </c>
      <c r="Z63" s="200">
        <f t="shared" si="18"/>
        <v>3.1248268173233174E-2</v>
      </c>
      <c r="AA63" s="200">
        <f t="shared" si="19"/>
        <v>4.6566753470785587E-2</v>
      </c>
      <c r="AB63" s="200">
        <f t="shared" si="20"/>
        <v>-5.6109416411707011E-3</v>
      </c>
      <c r="AC63" s="200">
        <f t="shared" si="21"/>
        <v>4.853771828190856E-3</v>
      </c>
      <c r="AD63" s="200">
        <f t="shared" si="22"/>
        <v>2.3559100960139205E-6</v>
      </c>
      <c r="AE63" s="200">
        <f t="shared" si="23"/>
        <v>-5.6109416411707011E-3</v>
      </c>
      <c r="AF63" s="157"/>
      <c r="AG63" s="200">
        <f t="shared" si="24"/>
        <v>-1.0464713469361555E-2</v>
      </c>
      <c r="AH63" s="200">
        <f t="shared" si="25"/>
        <v>0.75238956647854272</v>
      </c>
      <c r="AI63" s="200">
        <f t="shared" si="26"/>
        <v>-0.60402406824609767</v>
      </c>
      <c r="AJ63" s="200">
        <f t="shared" si="27"/>
        <v>-0.58974050227028663</v>
      </c>
      <c r="AK63" s="200">
        <f t="shared" si="28"/>
        <v>-1.9683081684718633</v>
      </c>
      <c r="AL63" s="200">
        <f t="shared" si="29"/>
        <v>-1.5044302159852809</v>
      </c>
      <c r="AM63" s="200">
        <f t="shared" si="41"/>
        <v>17.620981467381718</v>
      </c>
      <c r="AN63" s="200">
        <f t="shared" si="41"/>
        <v>17.621100739692299</v>
      </c>
      <c r="AO63" s="200">
        <f t="shared" si="41"/>
        <v>17.621655801846877</v>
      </c>
      <c r="AP63" s="200">
        <f t="shared" si="41"/>
        <v>17.624227646733157</v>
      </c>
      <c r="AQ63" s="200">
        <f t="shared" si="41"/>
        <v>17.635912129401873</v>
      </c>
      <c r="AR63" s="200">
        <f t="shared" si="41"/>
        <v>17.684961738052465</v>
      </c>
      <c r="AS63" s="200">
        <f t="shared" si="41"/>
        <v>17.848684157629179</v>
      </c>
      <c r="AT63" s="200">
        <f t="shared" si="31"/>
        <v>18.223478580545141</v>
      </c>
      <c r="AV63" s="200">
        <v>31000</v>
      </c>
      <c r="AW63" s="200">
        <f t="shared" si="42"/>
        <v>0.18569807541693298</v>
      </c>
      <c r="AX63" s="200">
        <f t="shared" si="43"/>
        <v>0.17480212208965099</v>
      </c>
      <c r="AY63" s="200">
        <f t="shared" si="44"/>
        <v>1.0895953327281981E-2</v>
      </c>
      <c r="AZ63" s="200">
        <f t="shared" si="45"/>
        <v>0.41046017408161795</v>
      </c>
      <c r="BA63" s="200">
        <f t="shared" si="46"/>
        <v>0.79745487485306332</v>
      </c>
      <c r="BB63" s="200">
        <f t="shared" si="47"/>
        <v>2.7432711405933561</v>
      </c>
      <c r="BC63" s="200">
        <f t="shared" si="48"/>
        <v>4.9545063659434954</v>
      </c>
      <c r="BD63" s="200">
        <f t="shared" si="33"/>
        <v>21.178087634424315</v>
      </c>
      <c r="BE63" s="200">
        <f t="shared" si="33"/>
        <v>21.174466027030327</v>
      </c>
      <c r="BF63" s="200">
        <f t="shared" si="33"/>
        <v>21.182700302662759</v>
      </c>
      <c r="BG63" s="200">
        <f t="shared" si="33"/>
        <v>21.163872640938649</v>
      </c>
      <c r="BH63" s="200">
        <f t="shared" si="33"/>
        <v>21.206390241749347</v>
      </c>
      <c r="BI63" s="200">
        <f t="shared" si="33"/>
        <v>21.107390084877586</v>
      </c>
      <c r="BJ63" s="200">
        <f t="shared" si="33"/>
        <v>21.324511158220165</v>
      </c>
      <c r="BK63" s="200">
        <f t="shared" si="49"/>
        <v>20.71188742441981</v>
      </c>
    </row>
    <row r="64" spans="1:63" s="200" customFormat="1" ht="12.95" customHeight="1" x14ac:dyDescent="0.2">
      <c r="A64" s="39" t="s">
        <v>85</v>
      </c>
      <c r="B64" s="40"/>
      <c r="C64" s="41">
        <v>46216.512000000002</v>
      </c>
      <c r="D64" s="41"/>
      <c r="E64" s="200">
        <f t="shared" si="11"/>
        <v>14103.093160087992</v>
      </c>
      <c r="F64" s="200">
        <f t="shared" si="38"/>
        <v>14103</v>
      </c>
      <c r="G64" s="158">
        <f t="shared" si="13"/>
        <v>3.8102040001831483E-2</v>
      </c>
      <c r="I64" s="200">
        <f t="shared" si="39"/>
        <v>3.8102040001831483E-2</v>
      </c>
      <c r="P64" s="200">
        <f t="shared" si="14"/>
        <v>4.1712981642594731E-2</v>
      </c>
      <c r="Q64" s="260">
        <f t="shared" si="15"/>
        <v>31198.012000000002</v>
      </c>
      <c r="R64" s="200">
        <f t="shared" si="16"/>
        <v>1.3038899532997974E-5</v>
      </c>
      <c r="S64" s="247">
        <v>0.1</v>
      </c>
      <c r="U64" s="200">
        <f t="shared" si="40"/>
        <v>-3.6109416407632475E-3</v>
      </c>
      <c r="Y64" s="200">
        <f t="shared" si="17"/>
        <v>14103</v>
      </c>
      <c r="Z64" s="200">
        <f t="shared" si="18"/>
        <v>3.1248268173233174E-2</v>
      </c>
      <c r="AA64" s="200">
        <f t="shared" si="19"/>
        <v>4.856675347119304E-2</v>
      </c>
      <c r="AB64" s="200">
        <f t="shared" si="20"/>
        <v>-3.6109416407632475E-3</v>
      </c>
      <c r="AC64" s="200">
        <f t="shared" si="21"/>
        <v>6.8537718285983096E-3</v>
      </c>
      <c r="AD64" s="200">
        <f t="shared" si="22"/>
        <v>4.697418827848782E-6</v>
      </c>
      <c r="AE64" s="200">
        <f t="shared" si="23"/>
        <v>-3.6109416407632475E-3</v>
      </c>
      <c r="AF64" s="157"/>
      <c r="AG64" s="200">
        <f t="shared" si="24"/>
        <v>-1.0464713469361555E-2</v>
      </c>
      <c r="AH64" s="200">
        <f t="shared" si="25"/>
        <v>0.75238956647854272</v>
      </c>
      <c r="AI64" s="200">
        <f t="shared" si="26"/>
        <v>-0.60402406824609767</v>
      </c>
      <c r="AJ64" s="200">
        <f t="shared" si="27"/>
        <v>-0.58974050227028663</v>
      </c>
      <c r="AK64" s="200">
        <f t="shared" si="28"/>
        <v>-1.9683081684718633</v>
      </c>
      <c r="AL64" s="200">
        <f t="shared" si="29"/>
        <v>-1.5044302159852809</v>
      </c>
      <c r="AM64" s="200">
        <f t="shared" si="41"/>
        <v>17.620981467381718</v>
      </c>
      <c r="AN64" s="200">
        <f t="shared" si="41"/>
        <v>17.621100739692299</v>
      </c>
      <c r="AO64" s="200">
        <f t="shared" si="41"/>
        <v>17.621655801846877</v>
      </c>
      <c r="AP64" s="200">
        <f t="shared" si="41"/>
        <v>17.624227646733157</v>
      </c>
      <c r="AQ64" s="200">
        <f t="shared" si="41"/>
        <v>17.635912129401873</v>
      </c>
      <c r="AR64" s="200">
        <f t="shared" si="41"/>
        <v>17.684961738052465</v>
      </c>
      <c r="AS64" s="200">
        <f t="shared" si="41"/>
        <v>17.848684157629179</v>
      </c>
      <c r="AT64" s="200">
        <f t="shared" si="31"/>
        <v>18.223478580545141</v>
      </c>
      <c r="AV64" s="200">
        <v>32000</v>
      </c>
      <c r="AW64" s="200">
        <f t="shared" si="42"/>
        <v>0.19591723762631441</v>
      </c>
      <c r="AX64" s="200">
        <f t="shared" si="43"/>
        <v>0.18520247676281776</v>
      </c>
      <c r="AY64" s="200">
        <f t="shared" si="44"/>
        <v>1.0714760863496648E-2</v>
      </c>
      <c r="AZ64" s="200">
        <f t="shared" si="45"/>
        <v>0.39803781475624178</v>
      </c>
      <c r="BA64" s="200">
        <f t="shared" si="46"/>
        <v>0.76405004144492428</v>
      </c>
      <c r="BB64" s="200">
        <f t="shared" si="47"/>
        <v>2.7967688008522091</v>
      </c>
      <c r="BC64" s="200">
        <f t="shared" si="48"/>
        <v>5.7424779411219022</v>
      </c>
      <c r="BD64" s="200">
        <f t="shared" si="33"/>
        <v>21.279859561053197</v>
      </c>
      <c r="BE64" s="200">
        <f t="shared" si="33"/>
        <v>21.273326194279438</v>
      </c>
      <c r="BF64" s="200">
        <f t="shared" si="33"/>
        <v>21.286808081377036</v>
      </c>
      <c r="BG64" s="200">
        <f t="shared" si="33"/>
        <v>21.258811157531873</v>
      </c>
      <c r="BH64" s="200">
        <f t="shared" si="33"/>
        <v>21.316224636078573</v>
      </c>
      <c r="BI64" s="200">
        <f t="shared" si="33"/>
        <v>21.19509534105762</v>
      </c>
      <c r="BJ64" s="200">
        <f t="shared" si="33"/>
        <v>21.438172916176775</v>
      </c>
      <c r="BK64" s="200">
        <f t="shared" si="49"/>
        <v>20.859156693750148</v>
      </c>
    </row>
    <row r="65" spans="1:63" s="200" customFormat="1" ht="12.95" customHeight="1" x14ac:dyDescent="0.2">
      <c r="A65" s="39" t="s">
        <v>85</v>
      </c>
      <c r="B65" s="40" t="s">
        <v>52</v>
      </c>
      <c r="C65" s="41">
        <v>46217.536</v>
      </c>
      <c r="D65" s="41"/>
      <c r="E65" s="200">
        <f t="shared" si="11"/>
        <v>14105.596856218299</v>
      </c>
      <c r="F65" s="200">
        <f t="shared" si="38"/>
        <v>14105.5</v>
      </c>
      <c r="G65" s="158">
        <f t="shared" si="13"/>
        <v>3.9613739994820207E-2</v>
      </c>
      <c r="I65" s="200">
        <f t="shared" si="39"/>
        <v>3.9613739994820207E-2</v>
      </c>
      <c r="P65" s="200">
        <f t="shared" si="14"/>
        <v>4.172671666702514E-2</v>
      </c>
      <c r="Q65" s="260">
        <f t="shared" si="15"/>
        <v>31199.036</v>
      </c>
      <c r="R65" s="200">
        <f t="shared" si="16"/>
        <v>4.4646704172822334E-6</v>
      </c>
      <c r="S65" s="247">
        <v>0.1</v>
      </c>
      <c r="U65" s="200">
        <f t="shared" si="40"/>
        <v>-2.1129766722049331E-3</v>
      </c>
      <c r="Y65" s="200">
        <f t="shared" si="17"/>
        <v>14105.5</v>
      </c>
      <c r="Z65" s="200">
        <f t="shared" si="18"/>
        <v>3.1260468281655997E-2</v>
      </c>
      <c r="AA65" s="200">
        <f t="shared" si="19"/>
        <v>5.0079988380189351E-2</v>
      </c>
      <c r="AB65" s="200">
        <f t="shared" si="20"/>
        <v>-2.1129766722049331E-3</v>
      </c>
      <c r="AC65" s="200">
        <f t="shared" si="21"/>
        <v>8.3532717131642106E-3</v>
      </c>
      <c r="AD65" s="200">
        <f t="shared" si="22"/>
        <v>6.9777148313949344E-6</v>
      </c>
      <c r="AE65" s="200">
        <f t="shared" si="23"/>
        <v>-2.1129766722049331E-3</v>
      </c>
      <c r="AF65" s="157"/>
      <c r="AG65" s="200">
        <f t="shared" si="24"/>
        <v>-1.0466248385369144E-2</v>
      </c>
      <c r="AH65" s="200">
        <f t="shared" si="25"/>
        <v>0.75266043862993959</v>
      </c>
      <c r="AI65" s="200">
        <f t="shared" si="26"/>
        <v>-0.60439002163739652</v>
      </c>
      <c r="AJ65" s="200">
        <f t="shared" si="27"/>
        <v>-0.58985415840524513</v>
      </c>
      <c r="AK65" s="200">
        <f t="shared" si="28"/>
        <v>-1.9678489053780805</v>
      </c>
      <c r="AL65" s="200">
        <f t="shared" si="29"/>
        <v>-1.5036811157733654</v>
      </c>
      <c r="AM65" s="200">
        <f t="shared" si="41"/>
        <v>17.621450600244412</v>
      </c>
      <c r="AN65" s="200">
        <f t="shared" si="41"/>
        <v>17.6215706357922</v>
      </c>
      <c r="AO65" s="200">
        <f t="shared" si="41"/>
        <v>17.622128512770001</v>
      </c>
      <c r="AP65" s="200">
        <f t="shared" si="41"/>
        <v>17.624709961349645</v>
      </c>
      <c r="AQ65" s="200">
        <f t="shared" si="41"/>
        <v>17.636422220986859</v>
      </c>
      <c r="AR65" s="200">
        <f t="shared" si="41"/>
        <v>17.685522922398437</v>
      </c>
      <c r="AS65" s="200">
        <f t="shared" si="41"/>
        <v>17.849243180013993</v>
      </c>
      <c r="AT65" s="200">
        <f t="shared" si="31"/>
        <v>18.223846753718465</v>
      </c>
      <c r="AV65" s="200">
        <v>33000</v>
      </c>
      <c r="AW65" s="200">
        <f t="shared" si="42"/>
        <v>0.20631613217273009</v>
      </c>
      <c r="AX65" s="200">
        <f t="shared" si="43"/>
        <v>0.19588487417061806</v>
      </c>
      <c r="AY65" s="200">
        <f t="shared" si="44"/>
        <v>1.0431258002112019E-2</v>
      </c>
      <c r="AZ65" s="200">
        <f t="shared" si="45"/>
        <v>0.38785185247499276</v>
      </c>
      <c r="BA65" s="200">
        <f t="shared" si="46"/>
        <v>0.73036409384380274</v>
      </c>
      <c r="BB65" s="200">
        <f t="shared" si="47"/>
        <v>2.8474815652488101</v>
      </c>
      <c r="BC65" s="200">
        <f t="shared" si="48"/>
        <v>6.7510623109042474</v>
      </c>
      <c r="BD65" s="200">
        <f t="shared" si="33"/>
        <v>21.379104673730019</v>
      </c>
      <c r="BE65" s="200">
        <f t="shared" si="33"/>
        <v>21.369147268243317</v>
      </c>
      <c r="BF65" s="200">
        <f t="shared" si="33"/>
        <v>21.388174046091244</v>
      </c>
      <c r="BG65" s="200">
        <f t="shared" si="33"/>
        <v>21.351588795103488</v>
      </c>
      <c r="BH65" s="200">
        <f t="shared" si="33"/>
        <v>21.421135279235337</v>
      </c>
      <c r="BI65" s="200">
        <f t="shared" si="33"/>
        <v>21.285700040723697</v>
      </c>
      <c r="BJ65" s="200">
        <f t="shared" si="33"/>
        <v>21.539299512727908</v>
      </c>
      <c r="BK65" s="200">
        <f t="shared" si="49"/>
        <v>21.006425963080481</v>
      </c>
    </row>
    <row r="66" spans="1:63" s="200" customFormat="1" ht="12.95" customHeight="1" x14ac:dyDescent="0.2">
      <c r="A66" s="178" t="s">
        <v>87</v>
      </c>
      <c r="B66" s="215" t="s">
        <v>54</v>
      </c>
      <c r="C66" s="162">
        <v>46217.731</v>
      </c>
      <c r="D66" s="162" t="s">
        <v>38</v>
      </c>
      <c r="E66" s="200">
        <f t="shared" si="11"/>
        <v>14106.073634289989</v>
      </c>
      <c r="F66" s="200">
        <f t="shared" si="38"/>
        <v>14106</v>
      </c>
      <c r="G66" s="158">
        <f t="shared" si="13"/>
        <v>3.0116080000880174E-2</v>
      </c>
      <c r="I66" s="200">
        <f t="shared" si="39"/>
        <v>3.0116080000880174E-2</v>
      </c>
      <c r="P66" s="200">
        <f t="shared" si="14"/>
        <v>4.1729463883443271E-2</v>
      </c>
      <c r="Q66" s="260">
        <f t="shared" si="15"/>
        <v>31199.231</v>
      </c>
      <c r="R66" s="200">
        <f t="shared" si="16"/>
        <v>1.348706852037763E-4</v>
      </c>
      <c r="S66" s="247">
        <v>0.1</v>
      </c>
      <c r="U66" s="200">
        <f t="shared" si="40"/>
        <v>-1.1613383882563097E-2</v>
      </c>
      <c r="Y66" s="200">
        <f t="shared" si="17"/>
        <v>14106</v>
      </c>
      <c r="Z66" s="200">
        <f t="shared" si="18"/>
        <v>3.1262908724394363E-2</v>
      </c>
      <c r="AA66" s="200">
        <f t="shared" si="19"/>
        <v>4.0582635159929083E-2</v>
      </c>
      <c r="AB66" s="200">
        <f t="shared" si="20"/>
        <v>-1.1613383882563097E-2</v>
      </c>
      <c r="AC66" s="200">
        <f t="shared" si="21"/>
        <v>-1.1468287235141886E-3</v>
      </c>
      <c r="AD66" s="200">
        <f t="shared" si="22"/>
        <v>1.3152161210771832E-7</v>
      </c>
      <c r="AE66" s="200">
        <f t="shared" si="23"/>
        <v>-1.1613383882563097E-2</v>
      </c>
      <c r="AF66" s="157"/>
      <c r="AG66" s="200">
        <f t="shared" si="24"/>
        <v>-1.0466555159048908E-2</v>
      </c>
      <c r="AH66" s="200">
        <f t="shared" si="25"/>
        <v>0.75271464284579681</v>
      </c>
      <c r="AI66" s="200">
        <f t="shared" si="26"/>
        <v>-0.60446322878912218</v>
      </c>
      <c r="AJ66" s="200">
        <f t="shared" si="27"/>
        <v>-0.58987688456474718</v>
      </c>
      <c r="AK66" s="200">
        <f t="shared" si="28"/>
        <v>-1.9677570128808166</v>
      </c>
      <c r="AL66" s="200">
        <f t="shared" si="29"/>
        <v>-1.5035312927932707</v>
      </c>
      <c r="AM66" s="200">
        <f t="shared" si="41"/>
        <v>17.621544447280911</v>
      </c>
      <c r="AN66" s="200">
        <f t="shared" si="41"/>
        <v>17.621664635946452</v>
      </c>
      <c r="AO66" s="200">
        <f t="shared" si="41"/>
        <v>17.622223077164129</v>
      </c>
      <c r="AP66" s="200">
        <f t="shared" si="41"/>
        <v>17.624806449217452</v>
      </c>
      <c r="AQ66" s="200">
        <f t="shared" si="41"/>
        <v>17.636524267148165</v>
      </c>
      <c r="AR66" s="200">
        <f t="shared" si="41"/>
        <v>17.685635181562496</v>
      </c>
      <c r="AS66" s="200">
        <f t="shared" si="41"/>
        <v>17.849354990585155</v>
      </c>
      <c r="AT66" s="200">
        <f t="shared" si="31"/>
        <v>18.223920388353132</v>
      </c>
      <c r="AV66" s="200">
        <v>34000</v>
      </c>
      <c r="AW66" s="200">
        <f t="shared" si="42"/>
        <v>0.21690436200920263</v>
      </c>
      <c r="AX66" s="200">
        <f t="shared" si="43"/>
        <v>0.20684931431305192</v>
      </c>
      <c r="AY66" s="200">
        <f t="shared" si="44"/>
        <v>1.0055047696150713E-2</v>
      </c>
      <c r="AZ66" s="200">
        <f t="shared" si="45"/>
        <v>0.37959926030493163</v>
      </c>
      <c r="BA66" s="200">
        <f t="shared" si="46"/>
        <v>0.69646735228846612</v>
      </c>
      <c r="BB66" s="200">
        <f t="shared" si="47"/>
        <v>2.8958736838660419</v>
      </c>
      <c r="BC66" s="200">
        <f t="shared" si="48"/>
        <v>8.0983852921232078</v>
      </c>
      <c r="BD66" s="200">
        <f t="shared" si="33"/>
        <v>21.476080183224745</v>
      </c>
      <c r="BE66" s="200">
        <f t="shared" si="33"/>
        <v>21.462888602343472</v>
      </c>
      <c r="BF66" s="200">
        <f t="shared" si="33"/>
        <v>21.486606126503609</v>
      </c>
      <c r="BG66" s="200">
        <f t="shared" ref="BG66:BJ75" si="50">$BK66+$AA$7*SIN(BH66)</f>
        <v>21.44372620006159</v>
      </c>
      <c r="BH66" s="200">
        <f t="shared" si="50"/>
        <v>21.520518912628599</v>
      </c>
      <c r="BI66" s="200">
        <f t="shared" si="50"/>
        <v>21.380365908146445</v>
      </c>
      <c r="BJ66" s="200">
        <f t="shared" si="50"/>
        <v>21.628889893720956</v>
      </c>
      <c r="BK66" s="200">
        <f t="shared" si="49"/>
        <v>21.153695232410819</v>
      </c>
    </row>
    <row r="67" spans="1:63" s="200" customFormat="1" ht="12.95" customHeight="1" x14ac:dyDescent="0.2">
      <c r="A67" s="39" t="s">
        <v>85</v>
      </c>
      <c r="B67" s="40" t="s">
        <v>52</v>
      </c>
      <c r="C67" s="41">
        <v>46218.548999999999</v>
      </c>
      <c r="D67" s="41"/>
      <c r="E67" s="200">
        <f t="shared" si="11"/>
        <v>14108.073657175335</v>
      </c>
      <c r="F67" s="200">
        <f t="shared" si="38"/>
        <v>14108</v>
      </c>
      <c r="G67" s="158">
        <f t="shared" si="13"/>
        <v>3.0125439996481873E-2</v>
      </c>
      <c r="I67" s="200">
        <f t="shared" si="39"/>
        <v>3.0125439996481873E-2</v>
      </c>
      <c r="P67" s="200">
        <f t="shared" si="14"/>
        <v>4.1740453454222649E-2</v>
      </c>
      <c r="Q67" s="260">
        <f t="shared" si="15"/>
        <v>31200.048999999999</v>
      </c>
      <c r="R67" s="200">
        <f t="shared" si="16"/>
        <v>1.3490853762349934E-4</v>
      </c>
      <c r="S67" s="247">
        <v>0.1</v>
      </c>
      <c r="U67" s="200">
        <f t="shared" si="40"/>
        <v>-1.1615013457740776E-2</v>
      </c>
      <c r="Y67" s="200">
        <f t="shared" si="17"/>
        <v>14108</v>
      </c>
      <c r="Z67" s="200">
        <f t="shared" si="18"/>
        <v>3.1272671899477508E-2</v>
      </c>
      <c r="AA67" s="200">
        <f t="shared" si="19"/>
        <v>4.0593221551227007E-2</v>
      </c>
      <c r="AB67" s="200">
        <f t="shared" si="20"/>
        <v>-1.1615013457740776E-2</v>
      </c>
      <c r="AC67" s="200">
        <f t="shared" si="21"/>
        <v>-1.1472319029956352E-3</v>
      </c>
      <c r="AD67" s="200">
        <f t="shared" si="22"/>
        <v>1.3161410392509863E-7</v>
      </c>
      <c r="AE67" s="200">
        <f t="shared" si="23"/>
        <v>-1.1615013457740776E-2</v>
      </c>
      <c r="AF67" s="157"/>
      <c r="AG67" s="200">
        <f t="shared" si="24"/>
        <v>-1.0467781554745138E-2</v>
      </c>
      <c r="AH67" s="200">
        <f t="shared" si="25"/>
        <v>0.75293155907752995</v>
      </c>
      <c r="AI67" s="200">
        <f t="shared" si="26"/>
        <v>-0.60475611230506288</v>
      </c>
      <c r="AJ67" s="200">
        <f t="shared" si="27"/>
        <v>-0.58996777226119212</v>
      </c>
      <c r="AK67" s="200">
        <f t="shared" si="28"/>
        <v>-1.9673893098479909</v>
      </c>
      <c r="AL67" s="200">
        <f t="shared" si="29"/>
        <v>-1.502931991027832</v>
      </c>
      <c r="AM67" s="200">
        <f t="shared" si="41"/>
        <v>17.621919903683942</v>
      </c>
      <c r="AN67" s="200">
        <f t="shared" si="41"/>
        <v>17.622040706392092</v>
      </c>
      <c r="AO67" s="200">
        <f t="shared" si="41"/>
        <v>17.622601408826419</v>
      </c>
      <c r="AP67" s="200">
        <f t="shared" si="41"/>
        <v>17.625192483893802</v>
      </c>
      <c r="AQ67" s="200">
        <f t="shared" si="41"/>
        <v>17.636932544643226</v>
      </c>
      <c r="AR67" s="200">
        <f t="shared" si="41"/>
        <v>17.686084292528687</v>
      </c>
      <c r="AS67" s="200">
        <f t="shared" si="41"/>
        <v>17.849802253176879</v>
      </c>
      <c r="AT67" s="200">
        <f t="shared" si="31"/>
        <v>18.224214926891793</v>
      </c>
      <c r="AV67" s="200">
        <v>35000</v>
      </c>
      <c r="AW67" s="200">
        <f t="shared" si="42"/>
        <v>0.22769169373915876</v>
      </c>
      <c r="AX67" s="200">
        <f t="shared" si="43"/>
        <v>0.21809579719011929</v>
      </c>
      <c r="AY67" s="200">
        <f t="shared" si="44"/>
        <v>9.5958965490394819E-3</v>
      </c>
      <c r="AZ67" s="200">
        <f t="shared" si="45"/>
        <v>0.37305062069108663</v>
      </c>
      <c r="BA67" s="200">
        <f t="shared" si="46"/>
        <v>0.66243558554937743</v>
      </c>
      <c r="BB67" s="200">
        <f t="shared" si="47"/>
        <v>2.942271025840181</v>
      </c>
      <c r="BC67" s="200">
        <f t="shared" si="48"/>
        <v>10.000791762315169</v>
      </c>
      <c r="BD67" s="200">
        <f t="shared" ref="BD67:BF75" si="51">$BK67+$AA$7*SIN(BE67)</f>
        <v>21.570883923222382</v>
      </c>
      <c r="BE67" s="200">
        <f t="shared" si="51"/>
        <v>21.555493610977788</v>
      </c>
      <c r="BF67" s="200">
        <f t="shared" si="51"/>
        <v>21.58187569554412</v>
      </c>
      <c r="BG67" s="200">
        <f t="shared" si="50"/>
        <v>21.536452472674839</v>
      </c>
      <c r="BH67" s="200">
        <f t="shared" si="50"/>
        <v>21.61410579580561</v>
      </c>
      <c r="BI67" s="200">
        <f t="shared" si="50"/>
        <v>21.479541345893896</v>
      </c>
      <c r="BJ67" s="200">
        <f t="shared" si="50"/>
        <v>21.708192753315068</v>
      </c>
      <c r="BK67" s="200">
        <f t="shared" si="49"/>
        <v>21.300964501741152</v>
      </c>
    </row>
    <row r="68" spans="1:63" s="200" customFormat="1" ht="12.95" customHeight="1" x14ac:dyDescent="0.2">
      <c r="A68" s="178" t="s">
        <v>87</v>
      </c>
      <c r="B68" s="215" t="s">
        <v>52</v>
      </c>
      <c r="C68" s="162">
        <v>46225.701999999997</v>
      </c>
      <c r="D68" s="162" t="s">
        <v>38</v>
      </c>
      <c r="E68" s="200">
        <f t="shared" si="11"/>
        <v>14125.562854851236</v>
      </c>
      <c r="F68" s="200">
        <f t="shared" si="38"/>
        <v>14125.5</v>
      </c>
      <c r="G68" s="158">
        <f t="shared" si="13"/>
        <v>2.5707339991640765E-2</v>
      </c>
      <c r="I68" s="200">
        <f t="shared" si="39"/>
        <v>2.5707339991640765E-2</v>
      </c>
      <c r="P68" s="200">
        <f t="shared" si="14"/>
        <v>4.1836660322083732E-2</v>
      </c>
      <c r="Q68" s="260">
        <f t="shared" si="15"/>
        <v>31207.201999999997</v>
      </c>
      <c r="R68" s="200">
        <f t="shared" si="16"/>
        <v>2.6015497432204082E-4</v>
      </c>
      <c r="S68" s="247">
        <v>0.1</v>
      </c>
      <c r="U68" s="200">
        <f t="shared" si="40"/>
        <v>-1.6129320330442967E-2</v>
      </c>
      <c r="Y68" s="200">
        <f t="shared" si="17"/>
        <v>14125.5</v>
      </c>
      <c r="Z68" s="200">
        <f t="shared" si="18"/>
        <v>3.1358195682321149E-2</v>
      </c>
      <c r="AA68" s="200">
        <f t="shared" si="19"/>
        <v>3.6185804631403348E-2</v>
      </c>
      <c r="AB68" s="200">
        <f t="shared" si="20"/>
        <v>-1.6129320330442967E-2</v>
      </c>
      <c r="AC68" s="200">
        <f t="shared" si="21"/>
        <v>-5.6508556906803842E-3</v>
      </c>
      <c r="AD68" s="200">
        <f t="shared" si="22"/>
        <v>3.1932170036894883E-6</v>
      </c>
      <c r="AE68" s="200">
        <f t="shared" si="23"/>
        <v>-1.6129320330442967E-2</v>
      </c>
      <c r="AF68" s="157"/>
      <c r="AG68" s="200">
        <f t="shared" si="24"/>
        <v>-1.0478464639762586E-2</v>
      </c>
      <c r="AH68" s="200">
        <f t="shared" si="25"/>
        <v>0.75483638074168879</v>
      </c>
      <c r="AI68" s="200">
        <f t="shared" si="26"/>
        <v>-0.60732258986393173</v>
      </c>
      <c r="AJ68" s="200">
        <f t="shared" si="27"/>
        <v>-0.59076186962164356</v>
      </c>
      <c r="AK68" s="200">
        <f t="shared" si="28"/>
        <v>-1.9641627964378141</v>
      </c>
      <c r="AL68" s="200">
        <f t="shared" si="29"/>
        <v>-1.4976874142355683</v>
      </c>
      <c r="AM68" s="200">
        <f t="shared" si="41"/>
        <v>17.625209817760808</v>
      </c>
      <c r="AN68" s="200">
        <f t="shared" si="41"/>
        <v>17.6253361016784</v>
      </c>
      <c r="AO68" s="200">
        <f t="shared" si="41"/>
        <v>17.62591688203878</v>
      </c>
      <c r="AP68" s="200">
        <f t="shared" si="41"/>
        <v>17.628575981577121</v>
      </c>
      <c r="AQ68" s="200">
        <f t="shared" si="41"/>
        <v>17.640511319390775</v>
      </c>
      <c r="AR68" s="200">
        <f t="shared" si="41"/>
        <v>17.690019083411563</v>
      </c>
      <c r="AS68" s="200">
        <f t="shared" si="41"/>
        <v>17.85371718492852</v>
      </c>
      <c r="AT68" s="200">
        <f t="shared" si="31"/>
        <v>18.226792139105072</v>
      </c>
      <c r="AV68" s="200">
        <v>36000</v>
      </c>
      <c r="AW68" s="200">
        <f t="shared" si="42"/>
        <v>0.23868796110793153</v>
      </c>
      <c r="AX68" s="200">
        <f t="shared" si="43"/>
        <v>0.22962432280182027</v>
      </c>
      <c r="AY68" s="200">
        <f t="shared" si="44"/>
        <v>9.0636383061112619E-3</v>
      </c>
      <c r="AZ68" s="200">
        <f t="shared" si="45"/>
        <v>0.36802107549220742</v>
      </c>
      <c r="BA68" s="200">
        <f t="shared" si="46"/>
        <v>0.62832634939636245</v>
      </c>
      <c r="BB68" s="200">
        <f t="shared" si="47"/>
        <v>2.9869364220168428</v>
      </c>
      <c r="BC68" s="200">
        <f t="shared" si="48"/>
        <v>12.906120656382731</v>
      </c>
      <c r="BD68" s="200">
        <f t="shared" si="51"/>
        <v>21.663572362556469</v>
      </c>
      <c r="BE68" s="200">
        <f t="shared" si="51"/>
        <v>21.647770233188929</v>
      </c>
      <c r="BF68" s="200">
        <f t="shared" si="51"/>
        <v>21.673888694976782</v>
      </c>
      <c r="BG68" s="200">
        <f t="shared" si="50"/>
        <v>21.63058764226032</v>
      </c>
      <c r="BH68" s="200">
        <f t="shared" si="50"/>
        <v>21.702037483370372</v>
      </c>
      <c r="BI68" s="200">
        <f t="shared" si="50"/>
        <v>21.583111581754221</v>
      </c>
      <c r="BJ68" s="200">
        <f t="shared" si="50"/>
        <v>21.778679500916745</v>
      </c>
      <c r="BK68" s="200">
        <f t="shared" si="49"/>
        <v>21.448233771071486</v>
      </c>
    </row>
    <row r="69" spans="1:63" s="200" customFormat="1" ht="12.95" customHeight="1" x14ac:dyDescent="0.2">
      <c r="A69" s="39" t="s">
        <v>88</v>
      </c>
      <c r="B69" s="40"/>
      <c r="C69" s="41">
        <v>46228.574399999998</v>
      </c>
      <c r="D69" s="41"/>
      <c r="E69" s="200">
        <f t="shared" si="11"/>
        <v>14132.585918098022</v>
      </c>
      <c r="F69" s="200">
        <f t="shared" si="38"/>
        <v>14132.5</v>
      </c>
      <c r="G69" s="158">
        <f t="shared" si="13"/>
        <v>3.5140099993441254E-2</v>
      </c>
      <c r="J69" s="200">
        <f>+G69</f>
        <v>3.5140099993441254E-2</v>
      </c>
      <c r="P69" s="200">
        <f t="shared" si="14"/>
        <v>4.1875167254392671E-2</v>
      </c>
      <c r="Q69" s="260">
        <f t="shared" si="15"/>
        <v>31210.074399999998</v>
      </c>
      <c r="R69" s="200">
        <f t="shared" si="16"/>
        <v>4.5361131009539631E-5</v>
      </c>
      <c r="S69" s="157">
        <v>1</v>
      </c>
      <c r="V69" s="200">
        <f>AB69</f>
        <v>-6.7350672609514176E-3</v>
      </c>
      <c r="Y69" s="200">
        <f t="shared" si="17"/>
        <v>14132.5</v>
      </c>
      <c r="Z69" s="200">
        <f t="shared" si="18"/>
        <v>3.1392453555071823E-2</v>
      </c>
      <c r="AA69" s="200">
        <f t="shared" si="19"/>
        <v>4.5622813692762103E-2</v>
      </c>
      <c r="AB69" s="200">
        <f t="shared" si="20"/>
        <v>-6.7350672609514176E-3</v>
      </c>
      <c r="AC69" s="200">
        <f t="shared" si="21"/>
        <v>3.7476464383694313E-3</v>
      </c>
      <c r="AD69" s="200">
        <f t="shared" si="22"/>
        <v>1.4044853827023085E-5</v>
      </c>
      <c r="AE69" s="200">
        <f t="shared" si="23"/>
        <v>-6.7350672609514176E-3</v>
      </c>
      <c r="AF69" s="157"/>
      <c r="AG69" s="200">
        <f t="shared" si="24"/>
        <v>-1.0482713699320847E-2</v>
      </c>
      <c r="AH69" s="200">
        <f t="shared" si="25"/>
        <v>0.75560174438378969</v>
      </c>
      <c r="AI69" s="200">
        <f t="shared" si="26"/>
        <v>-0.60835106334267486</v>
      </c>
      <c r="AJ69" s="200">
        <f t="shared" si="27"/>
        <v>-0.59107891136332003</v>
      </c>
      <c r="AK69" s="200">
        <f t="shared" si="28"/>
        <v>-1.9628675906073505</v>
      </c>
      <c r="AL69" s="200">
        <f t="shared" si="29"/>
        <v>-1.4955892289602106</v>
      </c>
      <c r="AM69" s="200">
        <f t="shared" si="41"/>
        <v>17.626528138669265</v>
      </c>
      <c r="AN69" s="200">
        <f t="shared" si="41"/>
        <v>17.626656670235715</v>
      </c>
      <c r="AO69" s="200">
        <f t="shared" si="41"/>
        <v>17.627245629807287</v>
      </c>
      <c r="AP69" s="200">
        <f t="shared" si="41"/>
        <v>17.62993225272886</v>
      </c>
      <c r="AQ69" s="200">
        <f t="shared" si="41"/>
        <v>17.641946025312045</v>
      </c>
      <c r="AR69" s="200">
        <f t="shared" si="41"/>
        <v>17.691595546564539</v>
      </c>
      <c r="AS69" s="200">
        <f t="shared" si="41"/>
        <v>17.855283851959179</v>
      </c>
      <c r="AT69" s="200">
        <f t="shared" si="31"/>
        <v>18.227823023990386</v>
      </c>
      <c r="AV69" s="200">
        <v>37000</v>
      </c>
      <c r="AW69" s="200">
        <f t="shared" si="42"/>
        <v>0.24990226887112379</v>
      </c>
      <c r="AX69" s="200">
        <f t="shared" si="43"/>
        <v>0.24143489114815478</v>
      </c>
      <c r="AY69" s="200">
        <f t="shared" si="44"/>
        <v>8.4673777229690213E-3</v>
      </c>
      <c r="AZ69" s="200">
        <f t="shared" si="45"/>
        <v>0.36435572843069042</v>
      </c>
      <c r="BA69" s="200">
        <f t="shared" si="46"/>
        <v>0.59414364699278244</v>
      </c>
      <c r="BB69" s="200">
        <f t="shared" si="47"/>
        <v>3.0301358098991984</v>
      </c>
      <c r="BC69" s="200">
        <f t="shared" si="48"/>
        <v>17.92558506992334</v>
      </c>
      <c r="BD69" s="200">
        <f t="shared" si="51"/>
        <v>21.754281035771008</v>
      </c>
      <c r="BE69" s="200">
        <f t="shared" si="51"/>
        <v>21.740284864602263</v>
      </c>
      <c r="BF69" s="200">
        <f t="shared" si="51"/>
        <v>21.762811087007929</v>
      </c>
      <c r="BG69" s="200">
        <f t="shared" si="50"/>
        <v>21.72649284940908</v>
      </c>
      <c r="BH69" s="200">
        <f t="shared" si="50"/>
        <v>21.78489388802452</v>
      </c>
      <c r="BI69" s="200">
        <f t="shared" si="50"/>
        <v>21.690539263069482</v>
      </c>
      <c r="BJ69" s="200">
        <f t="shared" si="50"/>
        <v>21.842012406537968</v>
      </c>
      <c r="BK69" s="200">
        <f t="shared" si="49"/>
        <v>21.595503040401823</v>
      </c>
    </row>
    <row r="70" spans="1:63" s="200" customFormat="1" ht="12.95" customHeight="1" x14ac:dyDescent="0.2">
      <c r="A70" s="39" t="s">
        <v>88</v>
      </c>
      <c r="B70" s="40"/>
      <c r="C70" s="41">
        <v>46229.392800000001</v>
      </c>
      <c r="D70" s="41"/>
      <c r="E70" s="200">
        <f t="shared" si="11"/>
        <v>14134.58691898968</v>
      </c>
      <c r="F70" s="200">
        <f t="shared" si="38"/>
        <v>14134.5</v>
      </c>
      <c r="G70" s="158">
        <f t="shared" si="13"/>
        <v>3.5549460000765976E-2</v>
      </c>
      <c r="J70" s="200">
        <f>+G70</f>
        <v>3.5549460000765976E-2</v>
      </c>
      <c r="P70" s="200">
        <f t="shared" si="14"/>
        <v>4.1886171773436981E-2</v>
      </c>
      <c r="Q70" s="260">
        <f t="shared" si="15"/>
        <v>31210.892800000001</v>
      </c>
      <c r="R70" s="200">
        <f t="shared" si="16"/>
        <v>4.0153916089907315E-5</v>
      </c>
      <c r="S70" s="157">
        <v>1</v>
      </c>
      <c r="V70" s="200">
        <f>AB70</f>
        <v>-6.3367117726710054E-3</v>
      </c>
      <c r="Y70" s="200">
        <f t="shared" si="17"/>
        <v>14134.5</v>
      </c>
      <c r="Z70" s="200">
        <f t="shared" si="18"/>
        <v>3.1402246606274907E-2</v>
      </c>
      <c r="AA70" s="200">
        <f t="shared" si="19"/>
        <v>4.603338516792805E-2</v>
      </c>
      <c r="AB70" s="200">
        <f t="shared" si="20"/>
        <v>-6.3367117726710054E-3</v>
      </c>
      <c r="AC70" s="200">
        <f t="shared" si="21"/>
        <v>4.1472133944910686E-3</v>
      </c>
      <c r="AD70" s="200">
        <f t="shared" si="22"/>
        <v>1.7199378939446132E-5</v>
      </c>
      <c r="AE70" s="200">
        <f t="shared" si="23"/>
        <v>-6.3367117726710054E-3</v>
      </c>
      <c r="AF70" s="157"/>
      <c r="AG70" s="200">
        <f t="shared" si="24"/>
        <v>-1.0483925167162072E-2</v>
      </c>
      <c r="AH70" s="200">
        <f t="shared" si="25"/>
        <v>0.75582078183568246</v>
      </c>
      <c r="AI70" s="200">
        <f t="shared" si="26"/>
        <v>-0.60864511042012881</v>
      </c>
      <c r="AJ70" s="200">
        <f t="shared" si="27"/>
        <v>-0.59116943106300457</v>
      </c>
      <c r="AK70" s="200">
        <f t="shared" si="28"/>
        <v>-1.9624970467181757</v>
      </c>
      <c r="AL70" s="200">
        <f t="shared" si="29"/>
        <v>-1.494989709226735</v>
      </c>
      <c r="AM70" s="200">
        <f t="shared" si="41"/>
        <v>17.626905049833038</v>
      </c>
      <c r="AN70" s="200">
        <f t="shared" si="41"/>
        <v>17.627034229450661</v>
      </c>
      <c r="AO70" s="200">
        <f t="shared" si="41"/>
        <v>17.627625541598153</v>
      </c>
      <c r="AP70" s="200">
        <f t="shared" si="41"/>
        <v>17.630320061302108</v>
      </c>
      <c r="AQ70" s="200">
        <f t="shared" si="41"/>
        <v>17.642356277403341</v>
      </c>
      <c r="AR70" s="200">
        <f t="shared" si="41"/>
        <v>17.692046231786975</v>
      </c>
      <c r="AS70" s="200">
        <f t="shared" si="41"/>
        <v>17.85573154385316</v>
      </c>
      <c r="AT70" s="200">
        <f t="shared" si="31"/>
        <v>18.228117562529047</v>
      </c>
      <c r="AV70" s="200">
        <v>38000</v>
      </c>
      <c r="AW70" s="200">
        <f t="shared" si="42"/>
        <v>0.26134190538138252</v>
      </c>
      <c r="AX70" s="200">
        <f t="shared" si="43"/>
        <v>0.25352750222912285</v>
      </c>
      <c r="AY70" s="200">
        <f t="shared" si="44"/>
        <v>7.8144031522596902E-3</v>
      </c>
      <c r="AZ70" s="200">
        <f t="shared" si="45"/>
        <v>0.36192704919612007</v>
      </c>
      <c r="BA70" s="200">
        <f t="shared" si="46"/>
        <v>0.55980620160029193</v>
      </c>
      <c r="BB70" s="200">
        <f t="shared" si="47"/>
        <v>3.0721844974741082</v>
      </c>
      <c r="BC70" s="200">
        <f t="shared" si="48"/>
        <v>28.803488409017305</v>
      </c>
      <c r="BD70" s="200">
        <f t="shared" si="51"/>
        <v>21.843312970605002</v>
      </c>
      <c r="BE70" s="200">
        <f t="shared" si="51"/>
        <v>21.833304111411678</v>
      </c>
      <c r="BF70" s="200">
        <f t="shared" si="51"/>
        <v>21.849130126619439</v>
      </c>
      <c r="BG70" s="200">
        <f t="shared" si="50"/>
        <v>21.824087929260386</v>
      </c>
      <c r="BH70" s="200">
        <f t="shared" si="50"/>
        <v>21.863671061557103</v>
      </c>
      <c r="BI70" s="200">
        <f t="shared" si="50"/>
        <v>21.800985943329522</v>
      </c>
      <c r="BJ70" s="200">
        <f t="shared" si="50"/>
        <v>21.900008614200143</v>
      </c>
      <c r="BK70" s="200">
        <f t="shared" si="49"/>
        <v>21.742772309732157</v>
      </c>
    </row>
    <row r="71" spans="1:63" s="200" customFormat="1" ht="12.95" customHeight="1" x14ac:dyDescent="0.2">
      <c r="A71" s="39" t="s">
        <v>88</v>
      </c>
      <c r="B71" s="40"/>
      <c r="C71" s="41">
        <v>46230.415200000003</v>
      </c>
      <c r="D71" s="41"/>
      <c r="E71" s="200">
        <f t="shared" si="11"/>
        <v>14137.086703094794</v>
      </c>
      <c r="F71" s="200">
        <f t="shared" si="38"/>
        <v>14137</v>
      </c>
      <c r="G71" s="158">
        <f t="shared" si="13"/>
        <v>3.5461159997794311E-2</v>
      </c>
      <c r="J71" s="200">
        <f>+G71</f>
        <v>3.5461159997794311E-2</v>
      </c>
      <c r="P71" s="200">
        <f t="shared" si="14"/>
        <v>4.1899929008732739E-2</v>
      </c>
      <c r="Q71" s="260">
        <f t="shared" si="15"/>
        <v>31211.915200000003</v>
      </c>
      <c r="R71" s="200">
        <f t="shared" si="16"/>
        <v>4.1457746376221021E-5</v>
      </c>
      <c r="S71" s="157">
        <v>1</v>
      </c>
      <c r="V71" s="200">
        <f>AB71</f>
        <v>-6.4387690109384277E-3</v>
      </c>
      <c r="Y71" s="200">
        <f t="shared" si="17"/>
        <v>14137</v>
      </c>
      <c r="Z71" s="200">
        <f t="shared" si="18"/>
        <v>3.1414491103250265E-2</v>
      </c>
      <c r="AA71" s="200">
        <f t="shared" si="19"/>
        <v>4.5946597903276785E-2</v>
      </c>
      <c r="AB71" s="200">
        <f t="shared" si="20"/>
        <v>-6.4387690109384277E-3</v>
      </c>
      <c r="AC71" s="200">
        <f t="shared" si="21"/>
        <v>4.0466688945440463E-3</v>
      </c>
      <c r="AD71" s="200">
        <f t="shared" si="22"/>
        <v>1.6375529142070334E-5</v>
      </c>
      <c r="AE71" s="200">
        <f t="shared" si="23"/>
        <v>-6.4387690109384277E-3</v>
      </c>
      <c r="AF71" s="157"/>
      <c r="AG71" s="200">
        <f t="shared" si="24"/>
        <v>-1.0485437905482476E-2</v>
      </c>
      <c r="AH71" s="200">
        <f t="shared" si="25"/>
        <v>0.75609480541577589</v>
      </c>
      <c r="AI71" s="200">
        <f t="shared" si="26"/>
        <v>-0.60901279269321418</v>
      </c>
      <c r="AJ71" s="200">
        <f t="shared" si="27"/>
        <v>-0.5912825406364759</v>
      </c>
      <c r="AK71" s="200">
        <f t="shared" si="28"/>
        <v>-1.9620335630727568</v>
      </c>
      <c r="AL71" s="200">
        <f t="shared" si="29"/>
        <v>-1.4942402853929602</v>
      </c>
      <c r="AM71" s="200">
        <f t="shared" ref="AM71:AS80" si="52">$AT71+$AA$7*SIN(AN71)</f>
        <v>17.627376344047558</v>
      </c>
      <c r="AN71" s="200">
        <f t="shared" si="52"/>
        <v>17.627506337415952</v>
      </c>
      <c r="AO71" s="200">
        <f t="shared" si="52"/>
        <v>17.62810060010252</v>
      </c>
      <c r="AP71" s="200">
        <f t="shared" si="52"/>
        <v>17.63080501139514</v>
      </c>
      <c r="AQ71" s="200">
        <f t="shared" si="52"/>
        <v>17.642869302770027</v>
      </c>
      <c r="AR71" s="200">
        <f t="shared" si="52"/>
        <v>17.692609755267672</v>
      </c>
      <c r="AS71" s="200">
        <f t="shared" si="52"/>
        <v>17.85629120414881</v>
      </c>
      <c r="AT71" s="200">
        <f t="shared" si="31"/>
        <v>18.228485735702371</v>
      </c>
      <c r="AV71" s="200">
        <v>39000</v>
      </c>
      <c r="AW71" s="200">
        <f t="shared" si="42"/>
        <v>0.27301149688951132</v>
      </c>
      <c r="AX71" s="200">
        <f t="shared" si="43"/>
        <v>0.26590215604472445</v>
      </c>
      <c r="AY71" s="200">
        <f t="shared" si="44"/>
        <v>7.1093408447868876E-3</v>
      </c>
      <c r="AZ71" s="200">
        <f t="shared" si="45"/>
        <v>0.36063998053145885</v>
      </c>
      <c r="BA71" s="200">
        <f t="shared" si="46"/>
        <v>0.52513183666042507</v>
      </c>
      <c r="BB71" s="200">
        <f t="shared" si="47"/>
        <v>3.1134663775037894</v>
      </c>
      <c r="BC71" s="200">
        <f t="shared" si="48"/>
        <v>71.103197033455217</v>
      </c>
      <c r="BD71" s="200">
        <f t="shared" si="51"/>
        <v>21.931169914869844</v>
      </c>
      <c r="BE71" s="200">
        <f t="shared" si="51"/>
        <v>21.926802273091113</v>
      </c>
      <c r="BF71" s="200">
        <f t="shared" si="51"/>
        <v>21.933643549126405</v>
      </c>
      <c r="BG71" s="200">
        <f t="shared" si="50"/>
        <v>21.922926367088749</v>
      </c>
      <c r="BH71" s="200">
        <f t="shared" si="50"/>
        <v>21.939712326800372</v>
      </c>
      <c r="BI71" s="200">
        <f t="shared" si="50"/>
        <v>21.913412805707523</v>
      </c>
      <c r="BJ71" s="200">
        <f t="shared" si="50"/>
        <v>21.954600802460156</v>
      </c>
      <c r="BK71" s="200">
        <f t="shared" si="49"/>
        <v>21.890041579062494</v>
      </c>
    </row>
    <row r="72" spans="1:63" s="200" customFormat="1" ht="12.95" customHeight="1" x14ac:dyDescent="0.2">
      <c r="A72" s="39" t="s">
        <v>88</v>
      </c>
      <c r="B72" s="40"/>
      <c r="C72" s="41">
        <v>46231.437899999997</v>
      </c>
      <c r="D72" s="41"/>
      <c r="E72" s="200">
        <f t="shared" si="11"/>
        <v>14139.587220704614</v>
      </c>
      <c r="F72" s="200">
        <f t="shared" si="38"/>
        <v>14139.5</v>
      </c>
      <c r="G72" s="158">
        <f t="shared" si="13"/>
        <v>3.5672859994519968E-2</v>
      </c>
      <c r="J72" s="200">
        <f>+G72</f>
        <v>3.5672859994519968E-2</v>
      </c>
      <c r="P72" s="200">
        <f t="shared" si="14"/>
        <v>4.1913688006795596E-2</v>
      </c>
      <c r="Q72" s="260">
        <f t="shared" si="15"/>
        <v>31212.937899999997</v>
      </c>
      <c r="R72" s="200">
        <f t="shared" si="16"/>
        <v>3.8947934278804174E-5</v>
      </c>
      <c r="S72" s="157">
        <v>1</v>
      </c>
      <c r="V72" s="200">
        <f>AB72</f>
        <v>-6.2408280122756288E-3</v>
      </c>
      <c r="Y72" s="200">
        <f t="shared" si="17"/>
        <v>14139.5</v>
      </c>
      <c r="Z72" s="200">
        <f t="shared" si="18"/>
        <v>3.1426739139061126E-2</v>
      </c>
      <c r="AA72" s="200">
        <f t="shared" si="19"/>
        <v>4.6159808862254438E-2</v>
      </c>
      <c r="AB72" s="200">
        <f t="shared" si="20"/>
        <v>-6.2408280122756288E-3</v>
      </c>
      <c r="AC72" s="200">
        <f t="shared" si="21"/>
        <v>4.2461208554588417E-3</v>
      </c>
      <c r="AD72" s="200">
        <f t="shared" si="22"/>
        <v>1.8029542319162525E-5</v>
      </c>
      <c r="AE72" s="200">
        <f t="shared" si="23"/>
        <v>-6.2408280122756288E-3</v>
      </c>
      <c r="AF72" s="157"/>
      <c r="AG72" s="200">
        <f t="shared" si="24"/>
        <v>-1.048694886773447E-2</v>
      </c>
      <c r="AH72" s="200">
        <f t="shared" si="25"/>
        <v>0.75636908125323998</v>
      </c>
      <c r="AI72" s="200">
        <f t="shared" si="26"/>
        <v>-0.60938061209336414</v>
      </c>
      <c r="AJ72" s="200">
        <f t="shared" si="27"/>
        <v>-0.59139560552755521</v>
      </c>
      <c r="AK72" s="200">
        <f t="shared" si="28"/>
        <v>-1.9615697414769377</v>
      </c>
      <c r="AL72" s="200">
        <f t="shared" si="29"/>
        <v>-1.493490834520421</v>
      </c>
      <c r="AM72" s="200">
        <f t="shared" si="52"/>
        <v>17.627847810929111</v>
      </c>
      <c r="AN72" s="200">
        <f t="shared" si="52"/>
        <v>17.627978622158757</v>
      </c>
      <c r="AO72" s="200">
        <f t="shared" si="52"/>
        <v>17.628575846316668</v>
      </c>
      <c r="AP72" s="200">
        <f t="shared" si="52"/>
        <v>17.631290172106333</v>
      </c>
      <c r="AQ72" s="200">
        <f t="shared" si="52"/>
        <v>17.643382561873207</v>
      </c>
      <c r="AR72" s="200">
        <f t="shared" si="52"/>
        <v>17.693173464228131</v>
      </c>
      <c r="AS72" s="200">
        <f t="shared" si="52"/>
        <v>17.856850914895986</v>
      </c>
      <c r="AT72" s="200">
        <f t="shared" si="31"/>
        <v>18.228853908875699</v>
      </c>
      <c r="AV72" s="200">
        <v>40000</v>
      </c>
      <c r="AW72" s="200">
        <f t="shared" si="42"/>
        <v>0.28491283694351138</v>
      </c>
      <c r="AX72" s="200">
        <f t="shared" si="43"/>
        <v>0.27855885259495961</v>
      </c>
      <c r="AY72" s="200">
        <f t="shared" si="44"/>
        <v>6.3539843485517855E-3</v>
      </c>
      <c r="AZ72" s="200">
        <f t="shared" si="45"/>
        <v>0.36043966329713562</v>
      </c>
      <c r="BA72" s="200">
        <f t="shared" si="46"/>
        <v>0.48984457546053745</v>
      </c>
      <c r="BB72" s="200">
        <f t="shared" si="47"/>
        <v>-3.1287603740523329</v>
      </c>
      <c r="BC72" s="200">
        <f t="shared" si="48"/>
        <v>-155.85481515734952</v>
      </c>
      <c r="BD72" s="200">
        <f t="shared" si="51"/>
        <v>22.018518195645679</v>
      </c>
      <c r="BE72" s="200">
        <f t="shared" si="51"/>
        <v>22.020534090573534</v>
      </c>
      <c r="BF72" s="200">
        <f t="shared" si="51"/>
        <v>22.01738112853203</v>
      </c>
      <c r="BG72" s="200">
        <f t="shared" si="50"/>
        <v>22.022312648175873</v>
      </c>
      <c r="BH72" s="200">
        <f t="shared" si="50"/>
        <v>22.014599591711939</v>
      </c>
      <c r="BI72" s="200">
        <f t="shared" si="50"/>
        <v>22.026663850587582</v>
      </c>
      <c r="BJ72" s="200">
        <f t="shared" si="50"/>
        <v>22.007795343721419</v>
      </c>
      <c r="BK72" s="200">
        <f t="shared" si="49"/>
        <v>22.037310848392828</v>
      </c>
    </row>
    <row r="73" spans="1:63" s="200" customFormat="1" ht="12.95" customHeight="1" x14ac:dyDescent="0.2">
      <c r="A73" s="39" t="s">
        <v>88</v>
      </c>
      <c r="B73" s="40"/>
      <c r="C73" s="41">
        <v>46233.481699999997</v>
      </c>
      <c r="D73" s="41"/>
      <c r="E73" s="200">
        <f t="shared" si="11"/>
        <v>14144.584343899078</v>
      </c>
      <c r="F73" s="200">
        <f t="shared" si="38"/>
        <v>14144.5</v>
      </c>
      <c r="G73" s="158">
        <f t="shared" si="13"/>
        <v>3.4496259992010891E-2</v>
      </c>
      <c r="J73" s="200">
        <f>+G73</f>
        <v>3.4496259992010891E-2</v>
      </c>
      <c r="P73" s="200">
        <f t="shared" si="14"/>
        <v>4.1941211291222587E-2</v>
      </c>
      <c r="Q73" s="260">
        <f t="shared" si="15"/>
        <v>31214.981699999997</v>
      </c>
      <c r="R73" s="200">
        <f t="shared" si="16"/>
        <v>5.5427299847633908E-5</v>
      </c>
      <c r="S73" s="157">
        <v>1</v>
      </c>
      <c r="V73" s="200">
        <f>AB73</f>
        <v>-7.4449512992116954E-3</v>
      </c>
      <c r="Y73" s="200">
        <f t="shared" si="17"/>
        <v>14144.5</v>
      </c>
      <c r="Z73" s="200">
        <f t="shared" si="18"/>
        <v>3.1451245836637852E-2</v>
      </c>
      <c r="AA73" s="200">
        <f t="shared" si="19"/>
        <v>4.4986225446595626E-2</v>
      </c>
      <c r="AB73" s="200">
        <f t="shared" si="20"/>
        <v>-7.4449512992116954E-3</v>
      </c>
      <c r="AC73" s="200">
        <f t="shared" si="21"/>
        <v>3.0450141553730395E-3</v>
      </c>
      <c r="AD73" s="200">
        <f t="shared" si="22"/>
        <v>9.2721112064221857E-6</v>
      </c>
      <c r="AE73" s="200">
        <f t="shared" si="23"/>
        <v>-7.4449512992116954E-3</v>
      </c>
      <c r="AF73" s="157"/>
      <c r="AG73" s="200">
        <f t="shared" si="24"/>
        <v>-1.0489965454584737E-2</v>
      </c>
      <c r="AH73" s="200">
        <f t="shared" si="25"/>
        <v>0.75691839097114588</v>
      </c>
      <c r="AI73" s="200">
        <f t="shared" si="26"/>
        <v>-0.61011666221616312</v>
      </c>
      <c r="AJ73" s="200">
        <f t="shared" si="27"/>
        <v>-0.59162160048348245</v>
      </c>
      <c r="AK73" s="200">
        <f t="shared" si="28"/>
        <v>-1.9606410826617702</v>
      </c>
      <c r="AL73" s="200">
        <f t="shared" si="29"/>
        <v>-1.4919918508583869</v>
      </c>
      <c r="AM73" s="200">
        <f t="shared" si="52"/>
        <v>17.628791263363599</v>
      </c>
      <c r="AN73" s="200">
        <f t="shared" si="52"/>
        <v>17.628923722707416</v>
      </c>
      <c r="AO73" s="200">
        <f t="shared" si="52"/>
        <v>17.629526902699332</v>
      </c>
      <c r="AP73" s="200">
        <f t="shared" si="52"/>
        <v>17.632261126240145</v>
      </c>
      <c r="AQ73" s="200">
        <f t="shared" si="52"/>
        <v>17.644409781813387</v>
      </c>
      <c r="AR73" s="200">
        <f t="shared" si="52"/>
        <v>17.694301438488399</v>
      </c>
      <c r="AS73" s="200">
        <f t="shared" si="52"/>
        <v>17.85797048764103</v>
      </c>
      <c r="AT73" s="200">
        <f t="shared" si="31"/>
        <v>18.229590255222348</v>
      </c>
      <c r="AV73" s="200">
        <v>41000</v>
      </c>
      <c r="AW73" s="200">
        <f t="shared" si="42"/>
        <v>0.29704555349121786</v>
      </c>
      <c r="AX73" s="200">
        <f t="shared" si="43"/>
        <v>0.29149759187982832</v>
      </c>
      <c r="AY73" s="200">
        <f t="shared" si="44"/>
        <v>5.5479616113895637E-3</v>
      </c>
      <c r="AZ73" s="200">
        <f t="shared" si="45"/>
        <v>0.36131723712584241</v>
      </c>
      <c r="BA73" s="200">
        <f t="shared" si="46"/>
        <v>0.4536033574637407</v>
      </c>
      <c r="BB73" s="200">
        <f t="shared" si="47"/>
        <v>-3.0876533542668372</v>
      </c>
      <c r="BC73" s="200">
        <f t="shared" si="48"/>
        <v>-37.06972640691896</v>
      </c>
      <c r="BD73" s="200">
        <f t="shared" si="51"/>
        <v>22.106100998088021</v>
      </c>
      <c r="BE73" s="200">
        <f t="shared" si="51"/>
        <v>22.114156362653574</v>
      </c>
      <c r="BF73" s="200">
        <f t="shared" si="51"/>
        <v>22.101475954854372</v>
      </c>
      <c r="BG73" s="200">
        <f t="shared" si="50"/>
        <v>22.121445767263591</v>
      </c>
      <c r="BH73" s="200">
        <f t="shared" si="50"/>
        <v>22.090016677325554</v>
      </c>
      <c r="BI73" s="200">
        <f t="shared" si="50"/>
        <v>22.139537319325498</v>
      </c>
      <c r="BJ73" s="200">
        <f t="shared" si="50"/>
        <v>22.061628868141856</v>
      </c>
      <c r="BK73" s="200">
        <f t="shared" si="49"/>
        <v>22.184580117723161</v>
      </c>
    </row>
    <row r="74" spans="1:63" s="200" customFormat="1" ht="12.95" customHeight="1" x14ac:dyDescent="0.2">
      <c r="A74" s="178" t="s">
        <v>87</v>
      </c>
      <c r="B74" s="215" t="s">
        <v>54</v>
      </c>
      <c r="C74" s="162">
        <v>46233.682000000001</v>
      </c>
      <c r="D74" s="162" t="s">
        <v>38</v>
      </c>
      <c r="E74" s="200">
        <f t="shared" si="11"/>
        <v>14145.074080554266</v>
      </c>
      <c r="F74" s="200">
        <f t="shared" si="38"/>
        <v>14145</v>
      </c>
      <c r="G74" s="158">
        <f t="shared" si="13"/>
        <v>3.0298599995148834E-2</v>
      </c>
      <c r="I74" s="200">
        <f t="shared" ref="I74:I83" si="53">+G74</f>
        <v>3.0298599995148834E-2</v>
      </c>
      <c r="P74" s="200">
        <f t="shared" si="14"/>
        <v>4.1943964007474049E-2</v>
      </c>
      <c r="Q74" s="260">
        <f t="shared" si="15"/>
        <v>31215.182000000001</v>
      </c>
      <c r="R74" s="200">
        <f t="shared" si="16"/>
        <v>1.3561450297955925E-4</v>
      </c>
      <c r="S74" s="247">
        <v>0.1</v>
      </c>
      <c r="U74" s="200">
        <f t="shared" ref="U74:U83" si="54">AB74</f>
        <v>-1.1645364012325216E-2</v>
      </c>
      <c r="Y74" s="200">
        <f t="shared" si="17"/>
        <v>14145</v>
      </c>
      <c r="Z74" s="200">
        <f t="shared" si="18"/>
        <v>3.1453697286187451E-2</v>
      </c>
      <c r="AA74" s="200">
        <f t="shared" si="19"/>
        <v>4.0788866716435432E-2</v>
      </c>
      <c r="AB74" s="200">
        <f t="shared" si="20"/>
        <v>-1.1645364012325216E-2</v>
      </c>
      <c r="AC74" s="200">
        <f t="shared" si="21"/>
        <v>-1.1550972910386176E-3</v>
      </c>
      <c r="AD74" s="200">
        <f t="shared" si="22"/>
        <v>1.334249751764753E-7</v>
      </c>
      <c r="AE74" s="200">
        <f t="shared" si="23"/>
        <v>-1.1645364012325216E-2</v>
      </c>
      <c r="AF74" s="157"/>
      <c r="AG74" s="200">
        <f t="shared" si="24"/>
        <v>-1.0490266721286601E-2</v>
      </c>
      <c r="AH74" s="200">
        <f t="shared" si="25"/>
        <v>0.75697337760743155</v>
      </c>
      <c r="AI74" s="200">
        <f t="shared" si="26"/>
        <v>-0.61019029738855068</v>
      </c>
      <c r="AJ74" s="200">
        <f t="shared" si="27"/>
        <v>-0.59164419004597169</v>
      </c>
      <c r="AK74" s="200">
        <f t="shared" si="28"/>
        <v>-1.9605481421970223</v>
      </c>
      <c r="AL74" s="200">
        <f t="shared" si="29"/>
        <v>-1.4918419464379158</v>
      </c>
      <c r="AM74" s="200">
        <f t="shared" si="52"/>
        <v>17.628885646682335</v>
      </c>
      <c r="AN74" s="200">
        <f t="shared" si="52"/>
        <v>17.629018271749835</v>
      </c>
      <c r="AO74" s="200">
        <f t="shared" si="52"/>
        <v>17.629622049742721</v>
      </c>
      <c r="AP74" s="200">
        <f t="shared" si="52"/>
        <v>17.632358268102667</v>
      </c>
      <c r="AQ74" s="200">
        <f t="shared" si="52"/>
        <v>17.644512555298615</v>
      </c>
      <c r="AR74" s="200">
        <f t="shared" si="52"/>
        <v>17.694414276706755</v>
      </c>
      <c r="AS74" s="200">
        <f t="shared" si="52"/>
        <v>17.85808245600116</v>
      </c>
      <c r="AT74" s="200">
        <f t="shared" si="31"/>
        <v>18.229663889857015</v>
      </c>
      <c r="AV74" s="200">
        <v>42000</v>
      </c>
      <c r="AW74" s="200">
        <f t="shared" si="42"/>
        <v>0.30940844981955634</v>
      </c>
      <c r="AX74" s="200">
        <f t="shared" si="43"/>
        <v>0.3047183738993306</v>
      </c>
      <c r="AY74" s="200">
        <f t="shared" si="44"/>
        <v>4.6900759202257369E-3</v>
      </c>
      <c r="AZ74" s="200">
        <f t="shared" si="45"/>
        <v>0.36331086150656378</v>
      </c>
      <c r="BA74" s="200">
        <f t="shared" si="46"/>
        <v>0.41604383489767444</v>
      </c>
      <c r="BB74" s="200">
        <f t="shared" si="47"/>
        <v>-3.0459393081491846</v>
      </c>
      <c r="BC74" s="200">
        <f t="shared" si="48"/>
        <v>-20.892890166268099</v>
      </c>
      <c r="BD74" s="200">
        <f t="shared" si="51"/>
        <v>22.194625675195784</v>
      </c>
      <c r="BE74" s="200">
        <f t="shared" si="51"/>
        <v>22.207371237987378</v>
      </c>
      <c r="BF74" s="200">
        <f t="shared" si="51"/>
        <v>22.187013290843321</v>
      </c>
      <c r="BG74" s="200">
        <f t="shared" si="50"/>
        <v>22.219573176539157</v>
      </c>
      <c r="BH74" s="200">
        <f t="shared" si="50"/>
        <v>22.167600522859605</v>
      </c>
      <c r="BI74" s="200">
        <f t="shared" si="50"/>
        <v>22.250852204947787</v>
      </c>
      <c r="BJ74" s="200">
        <f t="shared" si="50"/>
        <v>22.118124172489718</v>
      </c>
      <c r="BK74" s="200">
        <f t="shared" si="49"/>
        <v>22.331849387053499</v>
      </c>
    </row>
    <row r="75" spans="1:63" s="200" customFormat="1" ht="12.95" customHeight="1" x14ac:dyDescent="0.2">
      <c r="A75" s="178" t="s">
        <v>87</v>
      </c>
      <c r="B75" s="215" t="s">
        <v>54</v>
      </c>
      <c r="C75" s="162">
        <v>46237.758999999998</v>
      </c>
      <c r="D75" s="162" t="s">
        <v>38</v>
      </c>
      <c r="E75" s="200">
        <f t="shared" si="11"/>
        <v>14155.042409776217</v>
      </c>
      <c r="F75" s="200">
        <f t="shared" si="38"/>
        <v>14155</v>
      </c>
      <c r="G75" s="158">
        <f t="shared" si="13"/>
        <v>1.7345399995974731E-2</v>
      </c>
      <c r="I75" s="200">
        <f t="shared" si="53"/>
        <v>1.7345399995974731E-2</v>
      </c>
      <c r="P75" s="200">
        <f t="shared" si="14"/>
        <v>4.1999033139746789E-2</v>
      </c>
      <c r="Q75" s="260">
        <f t="shared" si="15"/>
        <v>31219.258999999998</v>
      </c>
      <c r="R75" s="200">
        <f t="shared" si="16"/>
        <v>6.0780162718769614E-4</v>
      </c>
      <c r="S75" s="247">
        <v>0.1</v>
      </c>
      <c r="U75" s="200">
        <f t="shared" si="54"/>
        <v>-2.4653633143772058E-2</v>
      </c>
      <c r="Y75" s="200">
        <f t="shared" si="17"/>
        <v>14155</v>
      </c>
      <c r="Z75" s="200">
        <f t="shared" si="18"/>
        <v>3.1502756092243012E-2</v>
      </c>
      <c r="AA75" s="200">
        <f t="shared" si="19"/>
        <v>2.7841677043478504E-2</v>
      </c>
      <c r="AB75" s="200">
        <f t="shared" si="20"/>
        <v>-2.4653633143772058E-2</v>
      </c>
      <c r="AC75" s="200">
        <f t="shared" si="21"/>
        <v>-1.4157356096268281E-2</v>
      </c>
      <c r="AD75" s="200">
        <f t="shared" si="22"/>
        <v>2.0043073163654467E-5</v>
      </c>
      <c r="AE75" s="200">
        <f t="shared" si="23"/>
        <v>-2.4653633143772058E-2</v>
      </c>
      <c r="AF75" s="157"/>
      <c r="AG75" s="200">
        <f t="shared" si="24"/>
        <v>-1.0496277047503774E-2</v>
      </c>
      <c r="AH75" s="200">
        <f t="shared" si="25"/>
        <v>0.75807524124390013</v>
      </c>
      <c r="AI75" s="200">
        <f t="shared" si="26"/>
        <v>-0.61166415212887815</v>
      </c>
      <c r="AJ75" s="200">
        <f t="shared" si="27"/>
        <v>-0.59209559862195971</v>
      </c>
      <c r="AK75" s="200">
        <f t="shared" si="28"/>
        <v>-1.9586864774480959</v>
      </c>
      <c r="AL75" s="200">
        <f t="shared" si="29"/>
        <v>-1.4888436233812319</v>
      </c>
      <c r="AM75" s="200">
        <f t="shared" si="52"/>
        <v>17.630774769761619</v>
      </c>
      <c r="AN75" s="200">
        <f t="shared" si="52"/>
        <v>17.630910744397521</v>
      </c>
      <c r="AO75" s="200">
        <f t="shared" si="52"/>
        <v>17.631526575126383</v>
      </c>
      <c r="AP75" s="200">
        <f t="shared" si="52"/>
        <v>17.634302882589601</v>
      </c>
      <c r="AQ75" s="200">
        <f t="shared" si="52"/>
        <v>17.646569993299156</v>
      </c>
      <c r="AR75" s="200">
        <f t="shared" si="52"/>
        <v>17.696672598159864</v>
      </c>
      <c r="AS75" s="200">
        <f t="shared" si="52"/>
        <v>17.860322246021894</v>
      </c>
      <c r="AT75" s="200">
        <f t="shared" si="31"/>
        <v>18.231136582550317</v>
      </c>
      <c r="AV75" s="200">
        <v>43000</v>
      </c>
      <c r="AW75" s="200">
        <f t="shared" si="42"/>
        <v>0.32200109648624609</v>
      </c>
      <c r="AX75" s="200">
        <f t="shared" si="43"/>
        <v>0.31822119865346643</v>
      </c>
      <c r="AY75" s="200">
        <f t="shared" si="44"/>
        <v>3.7798978327796551E-3</v>
      </c>
      <c r="AZ75" s="200">
        <f t="shared" si="45"/>
        <v>0.36650148242802472</v>
      </c>
      <c r="BA75" s="200">
        <f t="shared" si="46"/>
        <v>0.37681993491183713</v>
      </c>
      <c r="BB75" s="200">
        <f t="shared" si="47"/>
        <v>-3.0032096637969894</v>
      </c>
      <c r="BC75" s="200">
        <f t="shared" si="48"/>
        <v>-14.429572174223793</v>
      </c>
      <c r="BD75" s="200">
        <f t="shared" si="51"/>
        <v>22.284662696833568</v>
      </c>
      <c r="BE75" s="200">
        <f t="shared" si="51"/>
        <v>22.300059481978721</v>
      </c>
      <c r="BF75" s="200">
        <f t="shared" si="51"/>
        <v>22.274889812691079</v>
      </c>
      <c r="BG75" s="200">
        <f t="shared" si="50"/>
        <v>22.316139986193782</v>
      </c>
      <c r="BH75" s="200">
        <f t="shared" si="50"/>
        <v>22.248797980282188</v>
      </c>
      <c r="BI75" s="200">
        <f t="shared" si="50"/>
        <v>22.359517013632836</v>
      </c>
      <c r="BJ75" s="200">
        <f t="shared" si="50"/>
        <v>22.179246428479363</v>
      </c>
      <c r="BK75" s="200">
        <f t="shared" si="49"/>
        <v>22.479118656383832</v>
      </c>
    </row>
    <row r="76" spans="1:63" s="200" customFormat="1" ht="12.95" customHeight="1" x14ac:dyDescent="0.2">
      <c r="A76" s="178" t="s">
        <v>87</v>
      </c>
      <c r="B76" s="215" t="s">
        <v>54</v>
      </c>
      <c r="C76" s="162">
        <v>46246.769</v>
      </c>
      <c r="D76" s="162" t="s">
        <v>38</v>
      </c>
      <c r="E76" s="200">
        <f t="shared" si="11"/>
        <v>14177.072001704071</v>
      </c>
      <c r="F76" s="200">
        <f t="shared" si="38"/>
        <v>14177</v>
      </c>
      <c r="G76" s="158">
        <f t="shared" si="13"/>
        <v>2.9448360000969842E-2</v>
      </c>
      <c r="I76" s="200">
        <f t="shared" si="53"/>
        <v>2.9448360000969842E-2</v>
      </c>
      <c r="P76" s="200">
        <f t="shared" si="14"/>
        <v>4.2120284509789427E-2</v>
      </c>
      <c r="Q76" s="260">
        <f t="shared" si="15"/>
        <v>31228.269</v>
      </c>
      <c r="R76" s="200">
        <f t="shared" si="16"/>
        <v>1.6057767075722249E-4</v>
      </c>
      <c r="S76" s="247">
        <v>0.1</v>
      </c>
      <c r="U76" s="200">
        <f t="shared" si="54"/>
        <v>-1.2671924508819585E-2</v>
      </c>
      <c r="Y76" s="200">
        <f t="shared" si="17"/>
        <v>14177</v>
      </c>
      <c r="Z76" s="200">
        <f t="shared" si="18"/>
        <v>3.1610885950960586E-2</v>
      </c>
      <c r="AA76" s="200">
        <f t="shared" si="19"/>
        <v>3.9957758559798683E-2</v>
      </c>
      <c r="AB76" s="200">
        <f t="shared" si="20"/>
        <v>-1.2671924508819585E-2</v>
      </c>
      <c r="AC76" s="200">
        <f t="shared" si="21"/>
        <v>-2.1625259499907443E-3</v>
      </c>
      <c r="AD76" s="200">
        <f t="shared" si="22"/>
        <v>4.6765184843833713E-7</v>
      </c>
      <c r="AE76" s="200">
        <f t="shared" si="23"/>
        <v>-1.2671924508819585E-2</v>
      </c>
      <c r="AF76" s="157"/>
      <c r="AG76" s="200">
        <f t="shared" si="24"/>
        <v>-1.0509398558828842E-2</v>
      </c>
      <c r="AH76" s="200">
        <f t="shared" si="25"/>
        <v>0.7605137068052642</v>
      </c>
      <c r="AI76" s="200">
        <f t="shared" si="26"/>
        <v>-0.61491434745014895</v>
      </c>
      <c r="AJ76" s="200">
        <f t="shared" si="27"/>
        <v>-0.59308608327842172</v>
      </c>
      <c r="AK76" s="200">
        <f t="shared" si="28"/>
        <v>-1.9545715604563514</v>
      </c>
      <c r="AL76" s="200">
        <f t="shared" si="29"/>
        <v>-1.4822456902370857</v>
      </c>
      <c r="AM76" s="200">
        <f t="shared" si="52"/>
        <v>17.634940648680704</v>
      </c>
      <c r="AN76" s="200">
        <f t="shared" si="52"/>
        <v>17.6350842313886</v>
      </c>
      <c r="AO76" s="200">
        <f t="shared" si="52"/>
        <v>17.635727205517913</v>
      </c>
      <c r="AP76" s="200">
        <f t="shared" si="52"/>
        <v>17.638593002850275</v>
      </c>
      <c r="AQ76" s="200">
        <f t="shared" si="52"/>
        <v>17.65110958560188</v>
      </c>
      <c r="AR76" s="200">
        <f t="shared" si="52"/>
        <v>17.701651338965579</v>
      </c>
      <c r="AS76" s="200">
        <f t="shared" si="52"/>
        <v>17.865252612614874</v>
      </c>
      <c r="AT76" s="200">
        <f t="shared" si="31"/>
        <v>18.234376506475584</v>
      </c>
    </row>
    <row r="77" spans="1:63" s="200" customFormat="1" ht="12.95" customHeight="1" x14ac:dyDescent="0.2">
      <c r="A77" s="39" t="s">
        <v>85</v>
      </c>
      <c r="B77" s="40" t="s">
        <v>52</v>
      </c>
      <c r="C77" s="41">
        <v>46253.512999999999</v>
      </c>
      <c r="D77" s="41"/>
      <c r="E77" s="200">
        <f t="shared" si="11"/>
        <v>14193.561187937299</v>
      </c>
      <c r="F77" s="200">
        <f t="shared" si="38"/>
        <v>14193.5</v>
      </c>
      <c r="G77" s="158">
        <f t="shared" si="13"/>
        <v>2.5025579998327885E-2</v>
      </c>
      <c r="I77" s="200">
        <f t="shared" si="53"/>
        <v>2.5025579998327885E-2</v>
      </c>
      <c r="P77" s="200">
        <f t="shared" si="14"/>
        <v>4.2211312621144984E-2</v>
      </c>
      <c r="Q77" s="260">
        <f t="shared" si="15"/>
        <v>31235.012999999999</v>
      </c>
      <c r="R77" s="200">
        <f t="shared" si="16"/>
        <v>2.9534940578295989E-4</v>
      </c>
      <c r="S77" s="247">
        <v>0.1</v>
      </c>
      <c r="U77" s="200">
        <f t="shared" si="54"/>
        <v>-1.7185732622817099E-2</v>
      </c>
      <c r="Y77" s="200">
        <f t="shared" si="17"/>
        <v>14193.5</v>
      </c>
      <c r="Z77" s="200">
        <f t="shared" si="18"/>
        <v>3.1692165042193556E-2</v>
      </c>
      <c r="AA77" s="200">
        <f t="shared" si="19"/>
        <v>3.5544727577279313E-2</v>
      </c>
      <c r="AB77" s="200">
        <f t="shared" si="20"/>
        <v>-1.7185732622817099E-2</v>
      </c>
      <c r="AC77" s="200">
        <f t="shared" si="21"/>
        <v>-6.6665850438656707E-3</v>
      </c>
      <c r="AD77" s="200">
        <f t="shared" si="22"/>
        <v>4.444335614709345E-6</v>
      </c>
      <c r="AE77" s="200">
        <f t="shared" si="23"/>
        <v>-1.7185732622817099E-2</v>
      </c>
      <c r="AF77" s="157"/>
      <c r="AG77" s="200">
        <f t="shared" si="24"/>
        <v>-1.0519147578951428E-2</v>
      </c>
      <c r="AH77" s="200">
        <f t="shared" si="25"/>
        <v>0.76235562488097219</v>
      </c>
      <c r="AI77" s="200">
        <f t="shared" si="26"/>
        <v>-0.61735894901492017</v>
      </c>
      <c r="AJ77" s="200">
        <f t="shared" si="27"/>
        <v>-0.59382652162140814</v>
      </c>
      <c r="AK77" s="200">
        <f t="shared" si="28"/>
        <v>-1.951467849889118</v>
      </c>
      <c r="AL77" s="200">
        <f t="shared" si="29"/>
        <v>-1.4772957098784114</v>
      </c>
      <c r="AM77" s="200">
        <f t="shared" si="52"/>
        <v>17.63807396417802</v>
      </c>
      <c r="AN77" s="200">
        <f t="shared" si="52"/>
        <v>17.638223473670802</v>
      </c>
      <c r="AO77" s="200">
        <f t="shared" si="52"/>
        <v>17.638887379161016</v>
      </c>
      <c r="AP77" s="200">
        <f t="shared" si="52"/>
        <v>17.64182146341372</v>
      </c>
      <c r="AQ77" s="200">
        <f t="shared" si="52"/>
        <v>17.654526259159724</v>
      </c>
      <c r="AR77" s="200">
        <f t="shared" si="52"/>
        <v>17.705394800626856</v>
      </c>
      <c r="AS77" s="200">
        <f t="shared" si="52"/>
        <v>17.86895293132288</v>
      </c>
      <c r="AT77" s="200">
        <f t="shared" si="31"/>
        <v>18.236806449419536</v>
      </c>
    </row>
    <row r="78" spans="1:63" s="200" customFormat="1" ht="12.95" customHeight="1" x14ac:dyDescent="0.2">
      <c r="A78" s="39" t="s">
        <v>84</v>
      </c>
      <c r="B78" s="40"/>
      <c r="C78" s="41">
        <v>46259.451999999997</v>
      </c>
      <c r="D78" s="41" t="s">
        <v>38</v>
      </c>
      <c r="E78" s="200">
        <f t="shared" si="11"/>
        <v>14208.082136489958</v>
      </c>
      <c r="F78" s="200">
        <f t="shared" si="38"/>
        <v>14208</v>
      </c>
      <c r="G78" s="158">
        <f t="shared" si="13"/>
        <v>3.3593439991818741E-2</v>
      </c>
      <c r="I78" s="200">
        <f t="shared" si="53"/>
        <v>3.3593439991818741E-2</v>
      </c>
      <c r="P78" s="200">
        <f t="shared" si="14"/>
        <v>4.2291370411137813E-2</v>
      </c>
      <c r="Q78" s="260">
        <f t="shared" si="15"/>
        <v>31240.951999999997</v>
      </c>
      <c r="R78" s="200">
        <f t="shared" si="16"/>
        <v>7.5653993579316047E-5</v>
      </c>
      <c r="S78" s="247">
        <v>0.1</v>
      </c>
      <c r="U78" s="200">
        <f t="shared" si="54"/>
        <v>-8.6979304193190721E-3</v>
      </c>
      <c r="Y78" s="200">
        <f t="shared" si="17"/>
        <v>14208</v>
      </c>
      <c r="Z78" s="200">
        <f t="shared" si="18"/>
        <v>3.1763721307799211E-2</v>
      </c>
      <c r="AA78" s="200">
        <f t="shared" si="19"/>
        <v>4.4121089095157343E-2</v>
      </c>
      <c r="AB78" s="200">
        <f t="shared" si="20"/>
        <v>-8.6979304193190721E-3</v>
      </c>
      <c r="AC78" s="200">
        <f t="shared" si="21"/>
        <v>1.8297186840195295E-3</v>
      </c>
      <c r="AD78" s="200">
        <f t="shared" si="22"/>
        <v>3.3478704626501594E-7</v>
      </c>
      <c r="AE78" s="200">
        <f t="shared" si="23"/>
        <v>-8.6979304193190721E-3</v>
      </c>
      <c r="AF78" s="157"/>
      <c r="AG78" s="200">
        <f t="shared" si="24"/>
        <v>-1.0527649103338598E-2</v>
      </c>
      <c r="AH78" s="200">
        <f t="shared" si="25"/>
        <v>0.7639836105782386</v>
      </c>
      <c r="AI78" s="200">
        <f t="shared" si="26"/>
        <v>-0.61951215095947065</v>
      </c>
      <c r="AJ78" s="200">
        <f t="shared" si="27"/>
        <v>-0.59447544165508592</v>
      </c>
      <c r="AK78" s="200">
        <f t="shared" si="28"/>
        <v>-1.9487278313937491</v>
      </c>
      <c r="AL78" s="200">
        <f t="shared" si="29"/>
        <v>-1.4729445924094184</v>
      </c>
      <c r="AM78" s="200">
        <f t="shared" si="52"/>
        <v>17.640833829609413</v>
      </c>
      <c r="AN78" s="200">
        <f t="shared" si="52"/>
        <v>17.640988707624647</v>
      </c>
      <c r="AO78" s="200">
        <f t="shared" si="52"/>
        <v>17.641671419285164</v>
      </c>
      <c r="AP78" s="200">
        <f t="shared" si="52"/>
        <v>17.644666342111982</v>
      </c>
      <c r="AQ78" s="200">
        <f t="shared" si="52"/>
        <v>17.65753729959204</v>
      </c>
      <c r="AR78" s="200">
        <f t="shared" si="52"/>
        <v>17.708691158173043</v>
      </c>
      <c r="AS78" s="200">
        <f t="shared" si="52"/>
        <v>17.872206519877498</v>
      </c>
      <c r="AT78" s="200">
        <f t="shared" si="31"/>
        <v>18.238941853824826</v>
      </c>
    </row>
    <row r="79" spans="1:63" s="200" customFormat="1" ht="12.95" customHeight="1" x14ac:dyDescent="0.2">
      <c r="A79" s="178" t="s">
        <v>90</v>
      </c>
      <c r="B79" s="215" t="s">
        <v>54</v>
      </c>
      <c r="C79" s="162">
        <v>46261.500999999997</v>
      </c>
      <c r="D79" s="162" t="s">
        <v>38</v>
      </c>
      <c r="E79" s="200">
        <f t="shared" si="11"/>
        <v>14213.091973766335</v>
      </c>
      <c r="F79" s="200">
        <f t="shared" si="38"/>
        <v>14213</v>
      </c>
      <c r="G79" s="158">
        <f t="shared" si="13"/>
        <v>3.761683999618981E-2</v>
      </c>
      <c r="I79" s="200">
        <f t="shared" si="53"/>
        <v>3.761683999618981E-2</v>
      </c>
      <c r="P79" s="200">
        <f t="shared" si="14"/>
        <v>4.231899029520142E-2</v>
      </c>
      <c r="Q79" s="260">
        <f t="shared" si="15"/>
        <v>31243.000999999997</v>
      </c>
      <c r="R79" s="200">
        <f t="shared" si="16"/>
        <v>2.2110217434494966E-5</v>
      </c>
      <c r="S79" s="247">
        <v>0.1</v>
      </c>
      <c r="U79" s="200">
        <f t="shared" si="54"/>
        <v>-4.7021502990116093E-3</v>
      </c>
      <c r="Y79" s="200">
        <f t="shared" si="17"/>
        <v>14213</v>
      </c>
      <c r="Z79" s="200">
        <f t="shared" si="18"/>
        <v>3.1788423995248477E-2</v>
      </c>
      <c r="AA79" s="200">
        <f t="shared" si="19"/>
        <v>4.8147406296142753E-2</v>
      </c>
      <c r="AB79" s="200">
        <f t="shared" si="20"/>
        <v>-4.7021502990116093E-3</v>
      </c>
      <c r="AC79" s="200">
        <f t="shared" si="21"/>
        <v>5.8284160009413333E-3</v>
      </c>
      <c r="AD79" s="200">
        <f t="shared" si="22"/>
        <v>3.3970433080028967E-6</v>
      </c>
      <c r="AE79" s="200">
        <f t="shared" si="23"/>
        <v>-4.7021502990116093E-3</v>
      </c>
      <c r="AF79" s="157"/>
      <c r="AG79" s="200">
        <f t="shared" si="24"/>
        <v>-1.0530566299952941E-2</v>
      </c>
      <c r="AH79" s="200">
        <f t="shared" si="25"/>
        <v>0.76454702111954054</v>
      </c>
      <c r="AI79" s="200">
        <f t="shared" si="26"/>
        <v>-0.62025569971534933</v>
      </c>
      <c r="AJ79" s="200">
        <f t="shared" si="27"/>
        <v>-0.59469881582445738</v>
      </c>
      <c r="AK79" s="200">
        <f t="shared" si="28"/>
        <v>-1.9477802654746217</v>
      </c>
      <c r="AL79" s="200">
        <f t="shared" si="29"/>
        <v>-1.4714439532750956</v>
      </c>
      <c r="AM79" s="200">
        <f t="shared" si="52"/>
        <v>17.641786890277576</v>
      </c>
      <c r="AN79" s="200">
        <f t="shared" si="52"/>
        <v>17.641943654829255</v>
      </c>
      <c r="AO79" s="200">
        <f t="shared" si="52"/>
        <v>17.642632941596933</v>
      </c>
      <c r="AP79" s="200">
        <f t="shared" si="52"/>
        <v>17.645649023185157</v>
      </c>
      <c r="AQ79" s="200">
        <f t="shared" si="52"/>
        <v>17.658577439859144</v>
      </c>
      <c r="AR79" s="200">
        <f t="shared" si="52"/>
        <v>17.70982927433046</v>
      </c>
      <c r="AS79" s="200">
        <f t="shared" si="52"/>
        <v>17.873328834973421</v>
      </c>
      <c r="AT79" s="200">
        <f t="shared" si="31"/>
        <v>18.239678200171479</v>
      </c>
    </row>
    <row r="80" spans="1:63" s="200" customFormat="1" ht="12.95" customHeight="1" x14ac:dyDescent="0.2">
      <c r="A80" s="178" t="s">
        <v>90</v>
      </c>
      <c r="B80" s="215" t="s">
        <v>54</v>
      </c>
      <c r="C80" s="162">
        <v>46268.442999999999</v>
      </c>
      <c r="D80" s="162" t="s">
        <v>38</v>
      </c>
      <c r="E80" s="200">
        <f t="shared" si="11"/>
        <v>14230.06527311852</v>
      </c>
      <c r="F80" s="200">
        <f t="shared" si="38"/>
        <v>14230</v>
      </c>
      <c r="G80" s="158">
        <f t="shared" si="13"/>
        <v>2.6696399996581022E-2</v>
      </c>
      <c r="I80" s="200">
        <f t="shared" si="53"/>
        <v>2.6696399996581022E-2</v>
      </c>
      <c r="P80" s="200">
        <f t="shared" si="14"/>
        <v>4.2412950643009033E-2</v>
      </c>
      <c r="Q80" s="260">
        <f t="shared" si="15"/>
        <v>31249.942999999999</v>
      </c>
      <c r="R80" s="200">
        <f t="shared" si="16"/>
        <v>2.4700996422173671E-4</v>
      </c>
      <c r="S80" s="247">
        <v>0.1</v>
      </c>
      <c r="U80" s="200">
        <f t="shared" si="54"/>
        <v>-1.5716550646428011E-2</v>
      </c>
      <c r="Y80" s="200">
        <f t="shared" si="17"/>
        <v>14230</v>
      </c>
      <c r="Z80" s="200">
        <f t="shared" si="18"/>
        <v>3.1872521331560572E-2</v>
      </c>
      <c r="AA80" s="200">
        <f t="shared" si="19"/>
        <v>3.7236829308029483E-2</v>
      </c>
      <c r="AB80" s="200">
        <f t="shared" si="20"/>
        <v>-1.5716550646428011E-2</v>
      </c>
      <c r="AC80" s="200">
        <f t="shared" si="21"/>
        <v>-5.1761213349795498E-3</v>
      </c>
      <c r="AD80" s="200">
        <f t="shared" si="22"/>
        <v>2.6792232074430479E-6</v>
      </c>
      <c r="AE80" s="200">
        <f t="shared" si="23"/>
        <v>-1.5716550646428011E-2</v>
      </c>
      <c r="AF80" s="157"/>
      <c r="AG80" s="200">
        <f t="shared" si="24"/>
        <v>-1.0540429311448463E-2</v>
      </c>
      <c r="AH80" s="200">
        <f t="shared" si="25"/>
        <v>0.76647047578182803</v>
      </c>
      <c r="AI80" s="200">
        <f t="shared" si="26"/>
        <v>-0.62278784799346798</v>
      </c>
      <c r="AJ80" s="200">
        <f t="shared" si="27"/>
        <v>-0.59545675588167457</v>
      </c>
      <c r="AK80" s="200">
        <f t="shared" si="28"/>
        <v>-1.9445479939407255</v>
      </c>
      <c r="AL80" s="200">
        <f t="shared" si="29"/>
        <v>-1.4663407766860159</v>
      </c>
      <c r="AM80" s="200">
        <f t="shared" si="52"/>
        <v>17.645032626777393</v>
      </c>
      <c r="AN80" s="200">
        <f t="shared" si="52"/>
        <v>17.645195943346465</v>
      </c>
      <c r="AO80" s="200">
        <f t="shared" si="52"/>
        <v>17.645907934909211</v>
      </c>
      <c r="AP80" s="200">
        <f t="shared" si="52"/>
        <v>17.648996647011785</v>
      </c>
      <c r="AQ80" s="200">
        <f t="shared" si="52"/>
        <v>17.662121033371921</v>
      </c>
      <c r="AR80" s="200">
        <f t="shared" si="52"/>
        <v>17.713704393213451</v>
      </c>
      <c r="AS80" s="200">
        <f t="shared" si="52"/>
        <v>17.877146190849604</v>
      </c>
      <c r="AT80" s="200">
        <f t="shared" si="31"/>
        <v>18.242181777750094</v>
      </c>
    </row>
    <row r="81" spans="1:46" s="200" customFormat="1" ht="12.95" customHeight="1" x14ac:dyDescent="0.2">
      <c r="A81" s="178" t="s">
        <v>90</v>
      </c>
      <c r="B81" s="215" t="s">
        <v>54</v>
      </c>
      <c r="C81" s="162">
        <v>46268.453000000001</v>
      </c>
      <c r="D81" s="162" t="s">
        <v>38</v>
      </c>
      <c r="E81" s="200">
        <f t="shared" si="11"/>
        <v>14230.089723276047</v>
      </c>
      <c r="F81" s="200">
        <f t="shared" si="38"/>
        <v>14230</v>
      </c>
      <c r="G81" s="158">
        <f t="shared" si="13"/>
        <v>3.669639999861829E-2</v>
      </c>
      <c r="I81" s="200">
        <f t="shared" si="53"/>
        <v>3.669639999861829E-2</v>
      </c>
      <c r="P81" s="200">
        <f t="shared" si="14"/>
        <v>4.2412950643009033E-2</v>
      </c>
      <c r="Q81" s="260">
        <f t="shared" si="15"/>
        <v>31249.953000000001</v>
      </c>
      <c r="R81" s="200">
        <f t="shared" si="16"/>
        <v>3.2678951269884215E-5</v>
      </c>
      <c r="S81" s="247">
        <v>0.1</v>
      </c>
      <c r="U81" s="200">
        <f t="shared" si="54"/>
        <v>-5.716550644390743E-3</v>
      </c>
      <c r="Y81" s="200">
        <f t="shared" si="17"/>
        <v>14230</v>
      </c>
      <c r="Z81" s="200">
        <f t="shared" si="18"/>
        <v>3.1872521331560572E-2</v>
      </c>
      <c r="AA81" s="200">
        <f t="shared" si="19"/>
        <v>4.7236829310066751E-2</v>
      </c>
      <c r="AB81" s="200">
        <f t="shared" si="20"/>
        <v>-5.716550644390743E-3</v>
      </c>
      <c r="AC81" s="200">
        <f t="shared" si="21"/>
        <v>4.8238786670577183E-3</v>
      </c>
      <c r="AD81" s="200">
        <f t="shared" si="22"/>
        <v>2.3269805394494549E-6</v>
      </c>
      <c r="AE81" s="200">
        <f t="shared" si="23"/>
        <v>-5.716550644390743E-3</v>
      </c>
      <c r="AF81" s="157"/>
      <c r="AG81" s="200">
        <f t="shared" si="24"/>
        <v>-1.0540429311448463E-2</v>
      </c>
      <c r="AH81" s="200">
        <f t="shared" si="25"/>
        <v>0.76647047578182803</v>
      </c>
      <c r="AI81" s="200">
        <f t="shared" si="26"/>
        <v>-0.62278784799346798</v>
      </c>
      <c r="AJ81" s="200">
        <f t="shared" si="27"/>
        <v>-0.59545675588167457</v>
      </c>
      <c r="AK81" s="200">
        <f t="shared" si="28"/>
        <v>-1.9445479939407255</v>
      </c>
      <c r="AL81" s="200">
        <f t="shared" si="29"/>
        <v>-1.4663407766860159</v>
      </c>
      <c r="AM81" s="200">
        <f t="shared" ref="AM81:AS90" si="55">$AT81+$AA$7*SIN(AN81)</f>
        <v>17.645032626777393</v>
      </c>
      <c r="AN81" s="200">
        <f t="shared" si="55"/>
        <v>17.645195943346465</v>
      </c>
      <c r="AO81" s="200">
        <f t="shared" si="55"/>
        <v>17.645907934909211</v>
      </c>
      <c r="AP81" s="200">
        <f t="shared" si="55"/>
        <v>17.648996647011785</v>
      </c>
      <c r="AQ81" s="200">
        <f t="shared" si="55"/>
        <v>17.662121033371921</v>
      </c>
      <c r="AR81" s="200">
        <f t="shared" si="55"/>
        <v>17.713704393213451</v>
      </c>
      <c r="AS81" s="200">
        <f t="shared" si="55"/>
        <v>17.877146190849604</v>
      </c>
      <c r="AT81" s="200">
        <f t="shared" si="31"/>
        <v>18.242181777750094</v>
      </c>
    </row>
    <row r="82" spans="1:46" s="200" customFormat="1" ht="12.95" customHeight="1" x14ac:dyDescent="0.2">
      <c r="A82" s="178" t="s">
        <v>87</v>
      </c>
      <c r="B82" s="215" t="s">
        <v>54</v>
      </c>
      <c r="C82" s="162">
        <v>46269.678999999996</v>
      </c>
      <c r="D82" s="162" t="s">
        <v>38</v>
      </c>
      <c r="E82" s="200">
        <f t="shared" si="11"/>
        <v>14233.087312588304</v>
      </c>
      <c r="F82" s="200">
        <f t="shared" si="38"/>
        <v>14233</v>
      </c>
      <c r="G82" s="158">
        <f t="shared" si="13"/>
        <v>3.571043999545509E-2</v>
      </c>
      <c r="I82" s="200">
        <f t="shared" si="53"/>
        <v>3.571043999545509E-2</v>
      </c>
      <c r="P82" s="200">
        <f t="shared" si="14"/>
        <v>4.2429540342139471E-2</v>
      </c>
      <c r="Q82" s="260">
        <f t="shared" si="15"/>
        <v>31251.178999999996</v>
      </c>
      <c r="R82" s="200">
        <f t="shared" si="16"/>
        <v>4.5146309468814172E-5</v>
      </c>
      <c r="S82" s="247">
        <v>0.1</v>
      </c>
      <c r="U82" s="200">
        <f t="shared" si="54"/>
        <v>-6.7191003466843813E-3</v>
      </c>
      <c r="Y82" s="200">
        <f t="shared" si="17"/>
        <v>14233</v>
      </c>
      <c r="Z82" s="200">
        <f t="shared" si="18"/>
        <v>3.1887379435902044E-2</v>
      </c>
      <c r="AA82" s="200">
        <f t="shared" si="19"/>
        <v>4.6252600901692517E-2</v>
      </c>
      <c r="AB82" s="200">
        <f t="shared" si="20"/>
        <v>-6.7191003466843813E-3</v>
      </c>
      <c r="AC82" s="200">
        <f t="shared" si="21"/>
        <v>3.8230605595530459E-3</v>
      </c>
      <c r="AD82" s="200">
        <f t="shared" si="22"/>
        <v>1.461579204201005E-6</v>
      </c>
      <c r="AE82" s="200">
        <f t="shared" si="23"/>
        <v>-6.7191003466843813E-3</v>
      </c>
      <c r="AF82" s="157"/>
      <c r="AG82" s="200">
        <f t="shared" si="24"/>
        <v>-1.0542160906237429E-2</v>
      </c>
      <c r="AH82" s="200">
        <f t="shared" si="25"/>
        <v>0.76681117507087648</v>
      </c>
      <c r="AI82" s="200">
        <f t="shared" si="26"/>
        <v>-0.62323535217084036</v>
      </c>
      <c r="AJ82" s="200">
        <f t="shared" si="27"/>
        <v>-0.59559026077905985</v>
      </c>
      <c r="AK82" s="200">
        <f t="shared" si="28"/>
        <v>-1.9439758934694762</v>
      </c>
      <c r="AL82" s="200">
        <f t="shared" si="29"/>
        <v>-1.4654400518097057</v>
      </c>
      <c r="AM82" s="200">
        <f t="shared" si="55"/>
        <v>17.64560626173477</v>
      </c>
      <c r="AN82" s="200">
        <f t="shared" si="55"/>
        <v>17.645770756902667</v>
      </c>
      <c r="AO82" s="200">
        <f t="shared" si="55"/>
        <v>17.646486811619088</v>
      </c>
      <c r="AP82" s="200">
        <f t="shared" si="55"/>
        <v>17.649588451725311</v>
      </c>
      <c r="AQ82" s="200">
        <f t="shared" si="55"/>
        <v>17.662747517118252</v>
      </c>
      <c r="AR82" s="200">
        <f t="shared" si="55"/>
        <v>17.714389123456669</v>
      </c>
      <c r="AS82" s="200">
        <f t="shared" si="55"/>
        <v>17.877820079630688</v>
      </c>
      <c r="AT82" s="200">
        <f t="shared" si="31"/>
        <v>18.242623585558086</v>
      </c>
    </row>
    <row r="83" spans="1:46" s="200" customFormat="1" ht="12.95" customHeight="1" x14ac:dyDescent="0.2">
      <c r="A83" s="178" t="s">
        <v>90</v>
      </c>
      <c r="B83" s="215" t="s">
        <v>54</v>
      </c>
      <c r="C83" s="162">
        <v>46270.485000000001</v>
      </c>
      <c r="D83" s="162" t="s">
        <v>38</v>
      </c>
      <c r="E83" s="200">
        <f t="shared" si="11"/>
        <v>14235.057995284635</v>
      </c>
      <c r="F83" s="200">
        <f t="shared" si="38"/>
        <v>14235</v>
      </c>
      <c r="G83" s="158">
        <f t="shared" si="13"/>
        <v>2.3719799995888025E-2</v>
      </c>
      <c r="I83" s="200">
        <f t="shared" si="53"/>
        <v>2.3719799995888025E-2</v>
      </c>
      <c r="P83" s="200">
        <f t="shared" si="14"/>
        <v>4.2440601551773441E-2</v>
      </c>
      <c r="Q83" s="260">
        <f t="shared" si="15"/>
        <v>31251.985000000001</v>
      </c>
      <c r="R83" s="200">
        <f t="shared" si="16"/>
        <v>3.504684108948418E-4</v>
      </c>
      <c r="S83" s="247">
        <v>0.1</v>
      </c>
      <c r="U83" s="200">
        <f t="shared" si="54"/>
        <v>-1.8720801555885416E-2</v>
      </c>
      <c r="Y83" s="200">
        <f t="shared" si="17"/>
        <v>14235</v>
      </c>
      <c r="Z83" s="200">
        <f t="shared" si="18"/>
        <v>3.1897287744315578E-2</v>
      </c>
      <c r="AA83" s="200">
        <f t="shared" si="19"/>
        <v>3.4263113803345888E-2</v>
      </c>
      <c r="AB83" s="200">
        <f t="shared" si="20"/>
        <v>-1.8720801555885416E-2</v>
      </c>
      <c r="AC83" s="200">
        <f t="shared" si="21"/>
        <v>-8.1774877484275532E-3</v>
      </c>
      <c r="AD83" s="200">
        <f t="shared" si="22"/>
        <v>6.6871305875682744E-6</v>
      </c>
      <c r="AE83" s="200">
        <f t="shared" si="23"/>
        <v>-1.8720801555885416E-2</v>
      </c>
      <c r="AF83" s="157"/>
      <c r="AG83" s="200">
        <f t="shared" si="24"/>
        <v>-1.0543313807457861E-2</v>
      </c>
      <c r="AH83" s="200">
        <f t="shared" si="25"/>
        <v>0.76703851973546189</v>
      </c>
      <c r="AI83" s="200">
        <f t="shared" si="26"/>
        <v>-0.62353379729782887</v>
      </c>
      <c r="AJ83" s="200">
        <f t="shared" si="27"/>
        <v>-0.59567922199758583</v>
      </c>
      <c r="AK83" s="200">
        <f t="shared" si="28"/>
        <v>-1.9435942087791314</v>
      </c>
      <c r="AL83" s="200">
        <f t="shared" si="29"/>
        <v>-1.4648395406888517</v>
      </c>
      <c r="AM83" s="200">
        <f t="shared" si="55"/>
        <v>17.645988828441599</v>
      </c>
      <c r="AN83" s="200">
        <f t="shared" si="55"/>
        <v>17.646154113106284</v>
      </c>
      <c r="AO83" s="200">
        <f t="shared" si="55"/>
        <v>17.646872886049618</v>
      </c>
      <c r="AP83" s="200">
        <f t="shared" si="55"/>
        <v>17.649983163305762</v>
      </c>
      <c r="AQ83" s="200">
        <f t="shared" si="55"/>
        <v>17.663165363862475</v>
      </c>
      <c r="AR83" s="200">
        <f t="shared" si="55"/>
        <v>17.714845757839623</v>
      </c>
      <c r="AS83" s="200">
        <f t="shared" si="55"/>
        <v>17.87826937838059</v>
      </c>
      <c r="AT83" s="200">
        <f t="shared" si="31"/>
        <v>18.242918124096743</v>
      </c>
    </row>
    <row r="84" spans="1:46" s="200" customFormat="1" ht="12.95" customHeight="1" x14ac:dyDescent="0.2">
      <c r="A84" s="39" t="s">
        <v>84</v>
      </c>
      <c r="B84" s="40"/>
      <c r="C84" s="41">
        <v>46270.490400000002</v>
      </c>
      <c r="D84" s="41" t="s">
        <v>55</v>
      </c>
      <c r="E84" s="200">
        <f t="shared" si="11"/>
        <v>14235.071198369702</v>
      </c>
      <c r="F84" s="200">
        <f t="shared" si="38"/>
        <v>14235</v>
      </c>
      <c r="G84" s="158">
        <f t="shared" si="13"/>
        <v>2.9119799997715745E-2</v>
      </c>
      <c r="J84" s="200">
        <f>+G84</f>
        <v>2.9119799997715745E-2</v>
      </c>
      <c r="P84" s="200">
        <f t="shared" si="14"/>
        <v>4.2440601551773441E-2</v>
      </c>
      <c r="Q84" s="260">
        <f t="shared" si="15"/>
        <v>31251.990400000002</v>
      </c>
      <c r="R84" s="200">
        <f t="shared" si="16"/>
        <v>1.7744375404258591E-4</v>
      </c>
      <c r="S84" s="157">
        <v>1</v>
      </c>
      <c r="V84" s="200">
        <f>AB84</f>
        <v>-1.3320801554057696E-2</v>
      </c>
      <c r="Y84" s="200">
        <f t="shared" si="17"/>
        <v>14235</v>
      </c>
      <c r="Z84" s="200">
        <f t="shared" si="18"/>
        <v>3.1897287744315578E-2</v>
      </c>
      <c r="AA84" s="200">
        <f t="shared" si="19"/>
        <v>3.9663113805173608E-2</v>
      </c>
      <c r="AB84" s="200">
        <f t="shared" si="20"/>
        <v>-1.3320801554057696E-2</v>
      </c>
      <c r="AC84" s="200">
        <f t="shared" si="21"/>
        <v>-2.7774877465998327E-3</v>
      </c>
      <c r="AD84" s="200">
        <f t="shared" si="22"/>
        <v>7.7144381825122161E-6</v>
      </c>
      <c r="AE84" s="200">
        <f t="shared" si="23"/>
        <v>-1.3320801554057696E-2</v>
      </c>
      <c r="AF84" s="157"/>
      <c r="AG84" s="200">
        <f t="shared" si="24"/>
        <v>-1.0543313807457861E-2</v>
      </c>
      <c r="AH84" s="200">
        <f t="shared" si="25"/>
        <v>0.76703851973546189</v>
      </c>
      <c r="AI84" s="200">
        <f t="shared" si="26"/>
        <v>-0.62353379729782887</v>
      </c>
      <c r="AJ84" s="200">
        <f t="shared" si="27"/>
        <v>-0.59567922199758583</v>
      </c>
      <c r="AK84" s="200">
        <f t="shared" si="28"/>
        <v>-1.9435942087791314</v>
      </c>
      <c r="AL84" s="200">
        <f t="shared" si="29"/>
        <v>-1.4648395406888517</v>
      </c>
      <c r="AM84" s="200">
        <f t="shared" si="55"/>
        <v>17.645988828441599</v>
      </c>
      <c r="AN84" s="200">
        <f t="shared" si="55"/>
        <v>17.646154113106284</v>
      </c>
      <c r="AO84" s="200">
        <f t="shared" si="55"/>
        <v>17.646872886049618</v>
      </c>
      <c r="AP84" s="200">
        <f t="shared" si="55"/>
        <v>17.649983163305762</v>
      </c>
      <c r="AQ84" s="200">
        <f t="shared" si="55"/>
        <v>17.663165363862475</v>
      </c>
      <c r="AR84" s="200">
        <f t="shared" si="55"/>
        <v>17.714845757839623</v>
      </c>
      <c r="AS84" s="200">
        <f t="shared" si="55"/>
        <v>17.87826937838059</v>
      </c>
      <c r="AT84" s="200">
        <f t="shared" si="31"/>
        <v>18.242918124096743</v>
      </c>
    </row>
    <row r="85" spans="1:46" s="200" customFormat="1" ht="12.95" customHeight="1" x14ac:dyDescent="0.2">
      <c r="A85" s="178" t="s">
        <v>90</v>
      </c>
      <c r="B85" s="215" t="s">
        <v>54</v>
      </c>
      <c r="C85" s="162">
        <v>46272.536999999997</v>
      </c>
      <c r="D85" s="162" t="s">
        <v>38</v>
      </c>
      <c r="E85" s="200">
        <f t="shared" ref="E85:E148" si="56">+(C85-C$7)/C$8</f>
        <v>14240.07516760826</v>
      </c>
      <c r="F85" s="200">
        <f t="shared" ref="F85:F116" si="57">ROUND(2*E85,0)/2</f>
        <v>14240</v>
      </c>
      <c r="G85" s="158">
        <f t="shared" ref="G85:G148" si="58">+C85-(C$7+F85*C$8)</f>
        <v>3.0743199997232296E-2</v>
      </c>
      <c r="I85" s="200">
        <f t="shared" ref="I85:I115" si="59">+G85</f>
        <v>3.0743199997232296E-2</v>
      </c>
      <c r="P85" s="200">
        <f t="shared" ref="P85:P148" si="60">+D$11+D$12*F85+D$13*F85^2</f>
        <v>4.2468259511606224E-2</v>
      </c>
      <c r="Q85" s="260">
        <f t="shared" ref="Q85:Q148" si="61">+C85-15018.5</f>
        <v>31254.036999999997</v>
      </c>
      <c r="R85" s="200">
        <f t="shared" ref="R85:R148" si="62">+(P85-G85)^2</f>
        <v>1.3747702061561059E-4</v>
      </c>
      <c r="S85" s="247">
        <v>0.1</v>
      </c>
      <c r="U85" s="200">
        <f t="shared" ref="U85:U115" si="63">AB85</f>
        <v>-1.1725059514373928E-2</v>
      </c>
      <c r="Y85" s="200">
        <f t="shared" ref="Y85:Y148" si="64">F85</f>
        <v>14240</v>
      </c>
      <c r="Z85" s="200">
        <f t="shared" ref="Z85:Z148" si="65">AA$3+AA$4*Y85+AA$5*Y85^2+AG85</f>
        <v>3.1922068694035272E-2</v>
      </c>
      <c r="AA85" s="200">
        <f t="shared" ref="AA85:AA148" si="66">G85-AG85</f>
        <v>4.1289390814803248E-2</v>
      </c>
      <c r="AB85" s="200">
        <f t="shared" ref="AB85:AB148" si="67">+G85-P85</f>
        <v>-1.1725059514373928E-2</v>
      </c>
      <c r="AC85" s="200">
        <f t="shared" ref="AC85:AC148" si="68">G85-Z85</f>
        <v>-1.178868696802976E-3</v>
      </c>
      <c r="AD85" s="200">
        <f t="shared" ref="AD85:AD148" si="69">+(G85-Z85)^2*S85</f>
        <v>1.3897314043019471E-7</v>
      </c>
      <c r="AE85" s="200">
        <f t="shared" ref="AE85:AE148" si="70">IF(R85&lt;&gt;0,G85-P85,-9999)</f>
        <v>-1.1725059514373928E-2</v>
      </c>
      <c r="AF85" s="157"/>
      <c r="AG85" s="200">
        <f t="shared" ref="AG85:AG148" si="71">$AA$6*($AA$11/AH85*AI85+$AA$12)</f>
        <v>-1.0546190817570949E-2</v>
      </c>
      <c r="AH85" s="200">
        <f t="shared" ref="AH85:AH148" si="72">1+$AA$7*COS(AK85)</f>
        <v>0.76760762397125459</v>
      </c>
      <c r="AI85" s="200">
        <f t="shared" ref="AI85:AI148" si="73">SIN(AK85+RADIANS($AA$9))</f>
        <v>-0.62428029152737108</v>
      </c>
      <c r="AJ85" s="200">
        <f t="shared" ref="AJ85:AJ148" si="74">$AA$7*SIN(AK85)</f>
        <v>-0.59590147706681185</v>
      </c>
      <c r="AK85" s="200">
        <f t="shared" ref="AK85:AK148" si="75">2*ATAN(AL85)</f>
        <v>-1.9426389999662201</v>
      </c>
      <c r="AL85" s="200">
        <f t="shared" ref="AL85:AL148" si="76">SQRT((1+$AA$7)/(1-$AA$7))*TAN(AM85/2)</f>
        <v>-1.4633381645658772</v>
      </c>
      <c r="AM85" s="200">
        <f t="shared" si="55"/>
        <v>17.646945747776488</v>
      </c>
      <c r="AN85" s="200">
        <f t="shared" si="55"/>
        <v>17.647113019417823</v>
      </c>
      <c r="AO85" s="200">
        <f t="shared" si="55"/>
        <v>17.647838621115742</v>
      </c>
      <c r="AP85" s="200">
        <f t="shared" si="55"/>
        <v>17.650970555936031</v>
      </c>
      <c r="AQ85" s="200">
        <f t="shared" si="55"/>
        <v>17.664210649386131</v>
      </c>
      <c r="AR85" s="200">
        <f t="shared" si="55"/>
        <v>17.715987860126802</v>
      </c>
      <c r="AS85" s="200">
        <f t="shared" si="55"/>
        <v>17.879392763626292</v>
      </c>
      <c r="AT85" s="200">
        <f t="shared" ref="AT85:AT148" si="77">RADIANS($AA$9)+$AA$18*(F85-AA$15)</f>
        <v>18.243654470443396</v>
      </c>
    </row>
    <row r="86" spans="1:46" s="200" customFormat="1" ht="12.95" customHeight="1" x14ac:dyDescent="0.2">
      <c r="A86" s="39" t="s">
        <v>85</v>
      </c>
      <c r="B86" s="40"/>
      <c r="C86" s="41">
        <v>46286.455999999998</v>
      </c>
      <c r="D86" s="41"/>
      <c r="E86" s="200">
        <f t="shared" si="56"/>
        <v>14274.10734186395</v>
      </c>
      <c r="F86" s="200">
        <f t="shared" si="57"/>
        <v>14274</v>
      </c>
      <c r="G86" s="158">
        <f t="shared" si="58"/>
        <v>4.390231999423122E-2</v>
      </c>
      <c r="I86" s="200">
        <f t="shared" si="59"/>
        <v>4.390231999423122E-2</v>
      </c>
      <c r="P86" s="200">
        <f t="shared" si="60"/>
        <v>4.2656520632802154E-2</v>
      </c>
      <c r="Q86" s="260">
        <f t="shared" si="61"/>
        <v>31267.955999999998</v>
      </c>
      <c r="R86" s="200">
        <f t="shared" si="62"/>
        <v>1.5520160489370689E-6</v>
      </c>
      <c r="S86" s="247">
        <v>0.1</v>
      </c>
      <c r="U86" s="200">
        <f t="shared" si="63"/>
        <v>1.2457993614290661E-3</v>
      </c>
      <c r="Y86" s="200">
        <f t="shared" si="64"/>
        <v>14274</v>
      </c>
      <c r="Z86" s="200">
        <f t="shared" si="65"/>
        <v>3.2090966244466494E-2</v>
      </c>
      <c r="AA86" s="200">
        <f t="shared" si="66"/>
        <v>5.446787438256688E-2</v>
      </c>
      <c r="AB86" s="200">
        <f t="shared" si="67"/>
        <v>1.2457993614290661E-3</v>
      </c>
      <c r="AC86" s="200">
        <f t="shared" si="68"/>
        <v>1.1811353749764726E-2</v>
      </c>
      <c r="AD86" s="200">
        <f t="shared" si="69"/>
        <v>1.3950807740208128E-5</v>
      </c>
      <c r="AE86" s="200">
        <f t="shared" si="70"/>
        <v>1.2457993614290661E-3</v>
      </c>
      <c r="AF86" s="157"/>
      <c r="AG86" s="200">
        <f t="shared" si="71"/>
        <v>-1.0565554388335662E-2</v>
      </c>
      <c r="AH86" s="200">
        <f t="shared" si="72"/>
        <v>0.77150586212157579</v>
      </c>
      <c r="AI86" s="200">
        <f t="shared" si="73"/>
        <v>-0.62937088268147179</v>
      </c>
      <c r="AJ86" s="200">
        <f t="shared" si="74"/>
        <v>-0.59740707709391061</v>
      </c>
      <c r="AK86" s="200">
        <f t="shared" si="75"/>
        <v>-1.9361055275127605</v>
      </c>
      <c r="AL86" s="200">
        <f t="shared" si="76"/>
        <v>-1.453124960932223</v>
      </c>
      <c r="AM86" s="200">
        <f t="shared" si="55"/>
        <v>17.653471942737845</v>
      </c>
      <c r="AN86" s="200">
        <f t="shared" si="55"/>
        <v>17.653653236585889</v>
      </c>
      <c r="AO86" s="200">
        <f t="shared" si="55"/>
        <v>17.654426544264609</v>
      </c>
      <c r="AP86" s="200">
        <f t="shared" si="55"/>
        <v>17.657708201881089</v>
      </c>
      <c r="AQ86" s="200">
        <f t="shared" si="55"/>
        <v>17.671343995732958</v>
      </c>
      <c r="AR86" s="200">
        <f t="shared" si="55"/>
        <v>17.723773699856771</v>
      </c>
      <c r="AS86" s="200">
        <f t="shared" si="55"/>
        <v>17.887037010354017</v>
      </c>
      <c r="AT86" s="200">
        <f t="shared" si="77"/>
        <v>18.248661625600629</v>
      </c>
    </row>
    <row r="87" spans="1:46" s="200" customFormat="1" ht="12.95" customHeight="1" x14ac:dyDescent="0.2">
      <c r="A87" s="178" t="s">
        <v>90</v>
      </c>
      <c r="B87" s="215" t="s">
        <v>54</v>
      </c>
      <c r="C87" s="162">
        <v>46293.377999999997</v>
      </c>
      <c r="D87" s="162" t="s">
        <v>38</v>
      </c>
      <c r="E87" s="200">
        <f t="shared" si="56"/>
        <v>14291.031740901079</v>
      </c>
      <c r="F87" s="200">
        <f t="shared" si="57"/>
        <v>14291</v>
      </c>
      <c r="G87" s="158">
        <f t="shared" si="58"/>
        <v>1.2981879990547895E-2</v>
      </c>
      <c r="I87" s="200">
        <f t="shared" si="59"/>
        <v>1.2981879990547895E-2</v>
      </c>
      <c r="P87" s="200">
        <f t="shared" si="60"/>
        <v>4.2750773458925584E-2</v>
      </c>
      <c r="Q87" s="260">
        <f t="shared" si="61"/>
        <v>31274.877999999997</v>
      </c>
      <c r="R87" s="200">
        <f t="shared" si="62"/>
        <v>8.8618701833161984E-4</v>
      </c>
      <c r="S87" s="247">
        <v>0.1</v>
      </c>
      <c r="U87" s="200">
        <f t="shared" si="63"/>
        <v>-2.9768893468377688E-2</v>
      </c>
      <c r="Y87" s="200">
        <f t="shared" si="64"/>
        <v>14291</v>
      </c>
      <c r="Z87" s="200">
        <f t="shared" si="65"/>
        <v>3.2175669439582444E-2</v>
      </c>
      <c r="AA87" s="200">
        <f t="shared" si="66"/>
        <v>2.3556984009891039E-2</v>
      </c>
      <c r="AB87" s="200">
        <f t="shared" si="67"/>
        <v>-2.9768893468377688E-2</v>
      </c>
      <c r="AC87" s="200">
        <f t="shared" si="68"/>
        <v>-1.9193789449034548E-2</v>
      </c>
      <c r="AD87" s="200">
        <f t="shared" si="69"/>
        <v>3.6840155341386997E-5</v>
      </c>
      <c r="AE87" s="200">
        <f t="shared" si="70"/>
        <v>-2.9768893468377688E-2</v>
      </c>
      <c r="AF87" s="157"/>
      <c r="AG87" s="200">
        <f t="shared" si="71"/>
        <v>-1.0575104019343144E-2</v>
      </c>
      <c r="AH87" s="200">
        <f t="shared" si="72"/>
        <v>0.77347368114203285</v>
      </c>
      <c r="AI87" s="200">
        <f t="shared" si="73"/>
        <v>-0.63192559442794594</v>
      </c>
      <c r="AJ87" s="200">
        <f t="shared" si="74"/>
        <v>-0.5981560111470523</v>
      </c>
      <c r="AK87" s="200">
        <f t="shared" si="75"/>
        <v>-1.9328136606714248</v>
      </c>
      <c r="AL87" s="200">
        <f t="shared" si="76"/>
        <v>-1.4480157356963033</v>
      </c>
      <c r="AM87" s="200">
        <f t="shared" si="55"/>
        <v>17.656747650183434</v>
      </c>
      <c r="AN87" s="200">
        <f t="shared" si="55"/>
        <v>17.656936297523345</v>
      </c>
      <c r="AO87" s="200">
        <f t="shared" si="55"/>
        <v>17.657734300494912</v>
      </c>
      <c r="AP87" s="200">
        <f t="shared" si="55"/>
        <v>17.661092422289826</v>
      </c>
      <c r="AQ87" s="200">
        <f t="shared" si="55"/>
        <v>17.674927343512795</v>
      </c>
      <c r="AR87" s="200">
        <f t="shared" si="55"/>
        <v>17.727679382767921</v>
      </c>
      <c r="AS87" s="200">
        <f t="shared" si="55"/>
        <v>17.890862537792685</v>
      </c>
      <c r="AT87" s="200">
        <f t="shared" si="77"/>
        <v>18.251165203179244</v>
      </c>
    </row>
    <row r="88" spans="1:46" s="200" customFormat="1" ht="12.95" customHeight="1" x14ac:dyDescent="0.2">
      <c r="A88" s="178" t="s">
        <v>90</v>
      </c>
      <c r="B88" s="215" t="s">
        <v>54</v>
      </c>
      <c r="C88" s="162">
        <v>46293.379000000001</v>
      </c>
      <c r="D88" s="162" t="s">
        <v>38</v>
      </c>
      <c r="E88" s="200">
        <f t="shared" si="56"/>
        <v>14291.03418591684</v>
      </c>
      <c r="F88" s="200">
        <f t="shared" si="57"/>
        <v>14291</v>
      </c>
      <c r="G88" s="158">
        <f t="shared" si="58"/>
        <v>1.3981879994389601E-2</v>
      </c>
      <c r="I88" s="200">
        <f t="shared" si="59"/>
        <v>1.3981879994389601E-2</v>
      </c>
      <c r="P88" s="200">
        <f t="shared" si="60"/>
        <v>4.2750773458925584E-2</v>
      </c>
      <c r="Q88" s="260">
        <f t="shared" si="61"/>
        <v>31274.879000000001</v>
      </c>
      <c r="R88" s="200">
        <f t="shared" si="62"/>
        <v>8.2764923117382115E-4</v>
      </c>
      <c r="S88" s="247">
        <v>0.1</v>
      </c>
      <c r="U88" s="200">
        <f t="shared" si="63"/>
        <v>-2.8768893464535983E-2</v>
      </c>
      <c r="Y88" s="200">
        <f t="shared" si="64"/>
        <v>14291</v>
      </c>
      <c r="Z88" s="200">
        <f t="shared" si="65"/>
        <v>3.2175669439582444E-2</v>
      </c>
      <c r="AA88" s="200">
        <f t="shared" si="66"/>
        <v>2.4556984013732745E-2</v>
      </c>
      <c r="AB88" s="200">
        <f t="shared" si="67"/>
        <v>-2.8768893464535983E-2</v>
      </c>
      <c r="AC88" s="200">
        <f t="shared" si="68"/>
        <v>-1.8193789445192843E-2</v>
      </c>
      <c r="AD88" s="200">
        <f t="shared" si="69"/>
        <v>3.3101397437601052E-5</v>
      </c>
      <c r="AE88" s="200">
        <f t="shared" si="70"/>
        <v>-2.8768893464535983E-2</v>
      </c>
      <c r="AF88" s="157"/>
      <c r="AG88" s="200">
        <f t="shared" si="71"/>
        <v>-1.0575104019343144E-2</v>
      </c>
      <c r="AH88" s="200">
        <f t="shared" si="72"/>
        <v>0.77347368114203285</v>
      </c>
      <c r="AI88" s="200">
        <f t="shared" si="73"/>
        <v>-0.63192559442794594</v>
      </c>
      <c r="AJ88" s="200">
        <f t="shared" si="74"/>
        <v>-0.5981560111470523</v>
      </c>
      <c r="AK88" s="200">
        <f t="shared" si="75"/>
        <v>-1.9328136606714248</v>
      </c>
      <c r="AL88" s="200">
        <f t="shared" si="76"/>
        <v>-1.4480157356963033</v>
      </c>
      <c r="AM88" s="200">
        <f t="shared" si="55"/>
        <v>17.656747650183434</v>
      </c>
      <c r="AN88" s="200">
        <f t="shared" si="55"/>
        <v>17.656936297523345</v>
      </c>
      <c r="AO88" s="200">
        <f t="shared" si="55"/>
        <v>17.657734300494912</v>
      </c>
      <c r="AP88" s="200">
        <f t="shared" si="55"/>
        <v>17.661092422289826</v>
      </c>
      <c r="AQ88" s="200">
        <f t="shared" si="55"/>
        <v>17.674927343512795</v>
      </c>
      <c r="AR88" s="200">
        <f t="shared" si="55"/>
        <v>17.727679382767921</v>
      </c>
      <c r="AS88" s="200">
        <f t="shared" si="55"/>
        <v>17.890862537792685</v>
      </c>
      <c r="AT88" s="200">
        <f t="shared" si="77"/>
        <v>18.251165203179244</v>
      </c>
    </row>
    <row r="89" spans="1:46" s="200" customFormat="1" ht="12.95" customHeight="1" x14ac:dyDescent="0.2">
      <c r="A89" s="178" t="s">
        <v>90</v>
      </c>
      <c r="B89" s="215" t="s">
        <v>54</v>
      </c>
      <c r="C89" s="162">
        <v>46293.381000000001</v>
      </c>
      <c r="D89" s="162" t="s">
        <v>38</v>
      </c>
      <c r="E89" s="200">
        <f t="shared" si="56"/>
        <v>14291.039075948347</v>
      </c>
      <c r="F89" s="200">
        <f t="shared" si="57"/>
        <v>14291</v>
      </c>
      <c r="G89" s="158">
        <f t="shared" si="58"/>
        <v>1.5981879994797055E-2</v>
      </c>
      <c r="I89" s="200">
        <f t="shared" si="59"/>
        <v>1.5981879994797055E-2</v>
      </c>
      <c r="P89" s="200">
        <f t="shared" si="60"/>
        <v>4.2750773458925584E-2</v>
      </c>
      <c r="Q89" s="260">
        <f t="shared" si="61"/>
        <v>31274.881000000001</v>
      </c>
      <c r="R89" s="200">
        <f t="shared" si="62"/>
        <v>7.1657365729386308E-4</v>
      </c>
      <c r="S89" s="247">
        <v>0.1</v>
      </c>
      <c r="U89" s="200">
        <f t="shared" si="63"/>
        <v>-2.6768893464128529E-2</v>
      </c>
      <c r="Y89" s="200">
        <f t="shared" si="64"/>
        <v>14291</v>
      </c>
      <c r="Z89" s="200">
        <f t="shared" si="65"/>
        <v>3.2175669439582444E-2</v>
      </c>
      <c r="AA89" s="200">
        <f t="shared" si="66"/>
        <v>2.6556984014140198E-2</v>
      </c>
      <c r="AB89" s="200">
        <f t="shared" si="67"/>
        <v>-2.6768893464128529E-2</v>
      </c>
      <c r="AC89" s="200">
        <f t="shared" si="68"/>
        <v>-1.6193789444785389E-2</v>
      </c>
      <c r="AD89" s="200">
        <f t="shared" si="69"/>
        <v>2.6223881658204271E-5</v>
      </c>
      <c r="AE89" s="200">
        <f t="shared" si="70"/>
        <v>-2.6768893464128529E-2</v>
      </c>
      <c r="AF89" s="157"/>
      <c r="AG89" s="200">
        <f t="shared" si="71"/>
        <v>-1.0575104019343144E-2</v>
      </c>
      <c r="AH89" s="200">
        <f t="shared" si="72"/>
        <v>0.77347368114203285</v>
      </c>
      <c r="AI89" s="200">
        <f t="shared" si="73"/>
        <v>-0.63192559442794594</v>
      </c>
      <c r="AJ89" s="200">
        <f t="shared" si="74"/>
        <v>-0.5981560111470523</v>
      </c>
      <c r="AK89" s="200">
        <f t="shared" si="75"/>
        <v>-1.9328136606714248</v>
      </c>
      <c r="AL89" s="200">
        <f t="shared" si="76"/>
        <v>-1.4480157356963033</v>
      </c>
      <c r="AM89" s="200">
        <f t="shared" si="55"/>
        <v>17.656747650183434</v>
      </c>
      <c r="AN89" s="200">
        <f t="shared" si="55"/>
        <v>17.656936297523345</v>
      </c>
      <c r="AO89" s="200">
        <f t="shared" si="55"/>
        <v>17.657734300494912</v>
      </c>
      <c r="AP89" s="200">
        <f t="shared" si="55"/>
        <v>17.661092422289826</v>
      </c>
      <c r="AQ89" s="200">
        <f t="shared" si="55"/>
        <v>17.674927343512795</v>
      </c>
      <c r="AR89" s="200">
        <f t="shared" si="55"/>
        <v>17.727679382767921</v>
      </c>
      <c r="AS89" s="200">
        <f t="shared" si="55"/>
        <v>17.890862537792685</v>
      </c>
      <c r="AT89" s="200">
        <f t="shared" si="77"/>
        <v>18.251165203179244</v>
      </c>
    </row>
    <row r="90" spans="1:46" s="200" customFormat="1" ht="12.95" customHeight="1" x14ac:dyDescent="0.2">
      <c r="A90" s="178" t="s">
        <v>90</v>
      </c>
      <c r="B90" s="215" t="s">
        <v>54</v>
      </c>
      <c r="C90" s="162">
        <v>46293.381000000001</v>
      </c>
      <c r="D90" s="162" t="s">
        <v>38</v>
      </c>
      <c r="E90" s="200">
        <f t="shared" si="56"/>
        <v>14291.039075948347</v>
      </c>
      <c r="F90" s="200">
        <f t="shared" si="57"/>
        <v>14291</v>
      </c>
      <c r="G90" s="158">
        <f t="shared" si="58"/>
        <v>1.5981879994797055E-2</v>
      </c>
      <c r="I90" s="200">
        <f t="shared" si="59"/>
        <v>1.5981879994797055E-2</v>
      </c>
      <c r="P90" s="200">
        <f t="shared" si="60"/>
        <v>4.2750773458925584E-2</v>
      </c>
      <c r="Q90" s="260">
        <f t="shared" si="61"/>
        <v>31274.881000000001</v>
      </c>
      <c r="R90" s="200">
        <f t="shared" si="62"/>
        <v>7.1657365729386308E-4</v>
      </c>
      <c r="S90" s="247">
        <v>0.1</v>
      </c>
      <c r="U90" s="200">
        <f t="shared" si="63"/>
        <v>-2.6768893464128529E-2</v>
      </c>
      <c r="Y90" s="200">
        <f t="shared" si="64"/>
        <v>14291</v>
      </c>
      <c r="Z90" s="200">
        <f t="shared" si="65"/>
        <v>3.2175669439582444E-2</v>
      </c>
      <c r="AA90" s="200">
        <f t="shared" si="66"/>
        <v>2.6556984014140198E-2</v>
      </c>
      <c r="AB90" s="200">
        <f t="shared" si="67"/>
        <v>-2.6768893464128529E-2</v>
      </c>
      <c r="AC90" s="200">
        <f t="shared" si="68"/>
        <v>-1.6193789444785389E-2</v>
      </c>
      <c r="AD90" s="200">
        <f t="shared" si="69"/>
        <v>2.6223881658204271E-5</v>
      </c>
      <c r="AE90" s="200">
        <f t="shared" si="70"/>
        <v>-2.6768893464128529E-2</v>
      </c>
      <c r="AF90" s="157"/>
      <c r="AG90" s="200">
        <f t="shared" si="71"/>
        <v>-1.0575104019343144E-2</v>
      </c>
      <c r="AH90" s="200">
        <f t="shared" si="72"/>
        <v>0.77347368114203285</v>
      </c>
      <c r="AI90" s="200">
        <f t="shared" si="73"/>
        <v>-0.63192559442794594</v>
      </c>
      <c r="AJ90" s="200">
        <f t="shared" si="74"/>
        <v>-0.5981560111470523</v>
      </c>
      <c r="AK90" s="200">
        <f t="shared" si="75"/>
        <v>-1.9328136606714248</v>
      </c>
      <c r="AL90" s="200">
        <f t="shared" si="76"/>
        <v>-1.4480157356963033</v>
      </c>
      <c r="AM90" s="200">
        <f t="shared" si="55"/>
        <v>17.656747650183434</v>
      </c>
      <c r="AN90" s="200">
        <f t="shared" si="55"/>
        <v>17.656936297523345</v>
      </c>
      <c r="AO90" s="200">
        <f t="shared" si="55"/>
        <v>17.657734300494912</v>
      </c>
      <c r="AP90" s="200">
        <f t="shared" si="55"/>
        <v>17.661092422289826</v>
      </c>
      <c r="AQ90" s="200">
        <f t="shared" si="55"/>
        <v>17.674927343512795</v>
      </c>
      <c r="AR90" s="200">
        <f t="shared" si="55"/>
        <v>17.727679382767921</v>
      </c>
      <c r="AS90" s="200">
        <f t="shared" si="55"/>
        <v>17.890862537792685</v>
      </c>
      <c r="AT90" s="200">
        <f t="shared" si="77"/>
        <v>18.251165203179244</v>
      </c>
    </row>
    <row r="91" spans="1:46" s="200" customFormat="1" ht="12.95" customHeight="1" x14ac:dyDescent="0.2">
      <c r="A91" s="178" t="s">
        <v>90</v>
      </c>
      <c r="B91" s="215" t="s">
        <v>54</v>
      </c>
      <c r="C91" s="162">
        <v>46293.383000000002</v>
      </c>
      <c r="D91" s="162" t="s">
        <v>38</v>
      </c>
      <c r="E91" s="200">
        <f t="shared" si="56"/>
        <v>14291.043965979852</v>
      </c>
      <c r="F91" s="200">
        <f t="shared" si="57"/>
        <v>14291</v>
      </c>
      <c r="G91" s="158">
        <f t="shared" si="58"/>
        <v>1.7981879995204508E-2</v>
      </c>
      <c r="I91" s="200">
        <f t="shared" si="59"/>
        <v>1.7981879995204508E-2</v>
      </c>
      <c r="P91" s="200">
        <f t="shared" si="60"/>
        <v>4.2750773458925584E-2</v>
      </c>
      <c r="Q91" s="260">
        <f t="shared" si="61"/>
        <v>31274.883000000002</v>
      </c>
      <c r="R91" s="200">
        <f t="shared" si="62"/>
        <v>6.1349808341716464E-4</v>
      </c>
      <c r="S91" s="247">
        <v>0.1</v>
      </c>
      <c r="U91" s="200">
        <f t="shared" si="63"/>
        <v>-2.4768893463721076E-2</v>
      </c>
      <c r="Y91" s="200">
        <f t="shared" si="64"/>
        <v>14291</v>
      </c>
      <c r="Z91" s="200">
        <f t="shared" si="65"/>
        <v>3.2175669439582444E-2</v>
      </c>
      <c r="AA91" s="200">
        <f t="shared" si="66"/>
        <v>2.8556984014547652E-2</v>
      </c>
      <c r="AB91" s="200">
        <f t="shared" si="67"/>
        <v>-2.4768893463721076E-2</v>
      </c>
      <c r="AC91" s="200">
        <f t="shared" si="68"/>
        <v>-1.4193789444377936E-2</v>
      </c>
      <c r="AD91" s="200">
        <f t="shared" si="69"/>
        <v>2.0146365879133451E-5</v>
      </c>
      <c r="AE91" s="200">
        <f t="shared" si="70"/>
        <v>-2.4768893463721076E-2</v>
      </c>
      <c r="AF91" s="157"/>
      <c r="AG91" s="200">
        <f t="shared" si="71"/>
        <v>-1.0575104019343144E-2</v>
      </c>
      <c r="AH91" s="200">
        <f t="shared" si="72"/>
        <v>0.77347368114203285</v>
      </c>
      <c r="AI91" s="200">
        <f t="shared" si="73"/>
        <v>-0.63192559442794594</v>
      </c>
      <c r="AJ91" s="200">
        <f t="shared" si="74"/>
        <v>-0.5981560111470523</v>
      </c>
      <c r="AK91" s="200">
        <f t="shared" si="75"/>
        <v>-1.9328136606714248</v>
      </c>
      <c r="AL91" s="200">
        <f t="shared" si="76"/>
        <v>-1.4480157356963033</v>
      </c>
      <c r="AM91" s="200">
        <f t="shared" ref="AM91:AS100" si="78">$AT91+$AA$7*SIN(AN91)</f>
        <v>17.656747650183434</v>
      </c>
      <c r="AN91" s="200">
        <f t="shared" si="78"/>
        <v>17.656936297523345</v>
      </c>
      <c r="AO91" s="200">
        <f t="shared" si="78"/>
        <v>17.657734300494912</v>
      </c>
      <c r="AP91" s="200">
        <f t="shared" si="78"/>
        <v>17.661092422289826</v>
      </c>
      <c r="AQ91" s="200">
        <f t="shared" si="78"/>
        <v>17.674927343512795</v>
      </c>
      <c r="AR91" s="200">
        <f t="shared" si="78"/>
        <v>17.727679382767921</v>
      </c>
      <c r="AS91" s="200">
        <f t="shared" si="78"/>
        <v>17.890862537792685</v>
      </c>
      <c r="AT91" s="200">
        <f t="shared" si="77"/>
        <v>18.251165203179244</v>
      </c>
    </row>
    <row r="92" spans="1:46" s="200" customFormat="1" ht="12.95" customHeight="1" x14ac:dyDescent="0.2">
      <c r="A92" s="178" t="s">
        <v>90</v>
      </c>
      <c r="B92" s="215" t="s">
        <v>54</v>
      </c>
      <c r="C92" s="162">
        <v>46293.383000000002</v>
      </c>
      <c r="D92" s="162" t="s">
        <v>38</v>
      </c>
      <c r="E92" s="200">
        <f t="shared" si="56"/>
        <v>14291.043965979852</v>
      </c>
      <c r="F92" s="200">
        <f t="shared" si="57"/>
        <v>14291</v>
      </c>
      <c r="G92" s="158">
        <f t="shared" si="58"/>
        <v>1.7981879995204508E-2</v>
      </c>
      <c r="I92" s="200">
        <f t="shared" si="59"/>
        <v>1.7981879995204508E-2</v>
      </c>
      <c r="P92" s="200">
        <f t="shared" si="60"/>
        <v>4.2750773458925584E-2</v>
      </c>
      <c r="Q92" s="260">
        <f t="shared" si="61"/>
        <v>31274.883000000002</v>
      </c>
      <c r="R92" s="200">
        <f t="shared" si="62"/>
        <v>6.1349808341716464E-4</v>
      </c>
      <c r="S92" s="247">
        <v>0.1</v>
      </c>
      <c r="U92" s="200">
        <f t="shared" si="63"/>
        <v>-2.4768893463721076E-2</v>
      </c>
      <c r="Y92" s="200">
        <f t="shared" si="64"/>
        <v>14291</v>
      </c>
      <c r="Z92" s="200">
        <f t="shared" si="65"/>
        <v>3.2175669439582444E-2</v>
      </c>
      <c r="AA92" s="200">
        <f t="shared" si="66"/>
        <v>2.8556984014547652E-2</v>
      </c>
      <c r="AB92" s="200">
        <f t="shared" si="67"/>
        <v>-2.4768893463721076E-2</v>
      </c>
      <c r="AC92" s="200">
        <f t="shared" si="68"/>
        <v>-1.4193789444377936E-2</v>
      </c>
      <c r="AD92" s="200">
        <f t="shared" si="69"/>
        <v>2.0146365879133451E-5</v>
      </c>
      <c r="AE92" s="200">
        <f t="shared" si="70"/>
        <v>-2.4768893463721076E-2</v>
      </c>
      <c r="AF92" s="157"/>
      <c r="AG92" s="200">
        <f t="shared" si="71"/>
        <v>-1.0575104019343144E-2</v>
      </c>
      <c r="AH92" s="200">
        <f t="shared" si="72"/>
        <v>0.77347368114203285</v>
      </c>
      <c r="AI92" s="200">
        <f t="shared" si="73"/>
        <v>-0.63192559442794594</v>
      </c>
      <c r="AJ92" s="200">
        <f t="shared" si="74"/>
        <v>-0.5981560111470523</v>
      </c>
      <c r="AK92" s="200">
        <f t="shared" si="75"/>
        <v>-1.9328136606714248</v>
      </c>
      <c r="AL92" s="200">
        <f t="shared" si="76"/>
        <v>-1.4480157356963033</v>
      </c>
      <c r="AM92" s="200">
        <f t="shared" si="78"/>
        <v>17.656747650183434</v>
      </c>
      <c r="AN92" s="200">
        <f t="shared" si="78"/>
        <v>17.656936297523345</v>
      </c>
      <c r="AO92" s="200">
        <f t="shared" si="78"/>
        <v>17.657734300494912</v>
      </c>
      <c r="AP92" s="200">
        <f t="shared" si="78"/>
        <v>17.661092422289826</v>
      </c>
      <c r="AQ92" s="200">
        <f t="shared" si="78"/>
        <v>17.674927343512795</v>
      </c>
      <c r="AR92" s="200">
        <f t="shared" si="78"/>
        <v>17.727679382767921</v>
      </c>
      <c r="AS92" s="200">
        <f t="shared" si="78"/>
        <v>17.890862537792685</v>
      </c>
      <c r="AT92" s="200">
        <f t="shared" si="77"/>
        <v>18.251165203179244</v>
      </c>
    </row>
    <row r="93" spans="1:46" s="200" customFormat="1" ht="12.95" customHeight="1" x14ac:dyDescent="0.2">
      <c r="A93" s="178" t="s">
        <v>90</v>
      </c>
      <c r="B93" s="215" t="s">
        <v>54</v>
      </c>
      <c r="C93" s="162">
        <v>46293.385000000002</v>
      </c>
      <c r="D93" s="162" t="s">
        <v>38</v>
      </c>
      <c r="E93" s="200">
        <f t="shared" si="56"/>
        <v>14291.048856011357</v>
      </c>
      <c r="F93" s="200">
        <f t="shared" si="57"/>
        <v>14291</v>
      </c>
      <c r="G93" s="158">
        <f t="shared" si="58"/>
        <v>1.9981879995611962E-2</v>
      </c>
      <c r="I93" s="200">
        <f t="shared" si="59"/>
        <v>1.9981879995611962E-2</v>
      </c>
      <c r="P93" s="200">
        <f t="shared" si="60"/>
        <v>4.2750773458925584E-2</v>
      </c>
      <c r="Q93" s="260">
        <f t="shared" si="61"/>
        <v>31274.885000000002</v>
      </c>
      <c r="R93" s="200">
        <f t="shared" si="62"/>
        <v>5.1842250954372583E-4</v>
      </c>
      <c r="S93" s="247">
        <v>0.1</v>
      </c>
      <c r="U93" s="200">
        <f t="shared" si="63"/>
        <v>-2.2768893463313622E-2</v>
      </c>
      <c r="Y93" s="200">
        <f t="shared" si="64"/>
        <v>14291</v>
      </c>
      <c r="Z93" s="200">
        <f t="shared" si="65"/>
        <v>3.2175669439582444E-2</v>
      </c>
      <c r="AA93" s="200">
        <f t="shared" si="66"/>
        <v>3.0556984014955105E-2</v>
      </c>
      <c r="AB93" s="200">
        <f t="shared" si="67"/>
        <v>-2.2768893463313622E-2</v>
      </c>
      <c r="AC93" s="200">
        <f t="shared" si="68"/>
        <v>-1.2193789443970482E-2</v>
      </c>
      <c r="AD93" s="200">
        <f t="shared" si="69"/>
        <v>1.4868850100388596E-5</v>
      </c>
      <c r="AE93" s="200">
        <f t="shared" si="70"/>
        <v>-2.2768893463313622E-2</v>
      </c>
      <c r="AF93" s="157"/>
      <c r="AG93" s="200">
        <f t="shared" si="71"/>
        <v>-1.0575104019343144E-2</v>
      </c>
      <c r="AH93" s="200">
        <f t="shared" si="72"/>
        <v>0.77347368114203285</v>
      </c>
      <c r="AI93" s="200">
        <f t="shared" si="73"/>
        <v>-0.63192559442794594</v>
      </c>
      <c r="AJ93" s="200">
        <f t="shared" si="74"/>
        <v>-0.5981560111470523</v>
      </c>
      <c r="AK93" s="200">
        <f t="shared" si="75"/>
        <v>-1.9328136606714248</v>
      </c>
      <c r="AL93" s="200">
        <f t="shared" si="76"/>
        <v>-1.4480157356963033</v>
      </c>
      <c r="AM93" s="200">
        <f t="shared" si="78"/>
        <v>17.656747650183434</v>
      </c>
      <c r="AN93" s="200">
        <f t="shared" si="78"/>
        <v>17.656936297523345</v>
      </c>
      <c r="AO93" s="200">
        <f t="shared" si="78"/>
        <v>17.657734300494912</v>
      </c>
      <c r="AP93" s="200">
        <f t="shared" si="78"/>
        <v>17.661092422289826</v>
      </c>
      <c r="AQ93" s="200">
        <f t="shared" si="78"/>
        <v>17.674927343512795</v>
      </c>
      <c r="AR93" s="200">
        <f t="shared" si="78"/>
        <v>17.727679382767921</v>
      </c>
      <c r="AS93" s="200">
        <f t="shared" si="78"/>
        <v>17.890862537792685</v>
      </c>
      <c r="AT93" s="200">
        <f t="shared" si="77"/>
        <v>18.251165203179244</v>
      </c>
    </row>
    <row r="94" spans="1:46" s="200" customFormat="1" ht="12.95" customHeight="1" x14ac:dyDescent="0.2">
      <c r="A94" s="178" t="s">
        <v>90</v>
      </c>
      <c r="B94" s="215" t="s">
        <v>54</v>
      </c>
      <c r="C94" s="162">
        <v>46293.385000000002</v>
      </c>
      <c r="D94" s="162" t="s">
        <v>38</v>
      </c>
      <c r="E94" s="200">
        <f t="shared" si="56"/>
        <v>14291.048856011357</v>
      </c>
      <c r="F94" s="200">
        <f t="shared" si="57"/>
        <v>14291</v>
      </c>
      <c r="G94" s="158">
        <f t="shared" si="58"/>
        <v>1.9981879995611962E-2</v>
      </c>
      <c r="I94" s="200">
        <f t="shared" si="59"/>
        <v>1.9981879995611962E-2</v>
      </c>
      <c r="P94" s="200">
        <f t="shared" si="60"/>
        <v>4.2750773458925584E-2</v>
      </c>
      <c r="Q94" s="260">
        <f t="shared" si="61"/>
        <v>31274.885000000002</v>
      </c>
      <c r="R94" s="200">
        <f t="shared" si="62"/>
        <v>5.1842250954372583E-4</v>
      </c>
      <c r="S94" s="247">
        <v>0.1</v>
      </c>
      <c r="U94" s="200">
        <f t="shared" si="63"/>
        <v>-2.2768893463313622E-2</v>
      </c>
      <c r="Y94" s="200">
        <f t="shared" si="64"/>
        <v>14291</v>
      </c>
      <c r="Z94" s="200">
        <f t="shared" si="65"/>
        <v>3.2175669439582444E-2</v>
      </c>
      <c r="AA94" s="200">
        <f t="shared" si="66"/>
        <v>3.0556984014955105E-2</v>
      </c>
      <c r="AB94" s="200">
        <f t="shared" si="67"/>
        <v>-2.2768893463313622E-2</v>
      </c>
      <c r="AC94" s="200">
        <f t="shared" si="68"/>
        <v>-1.2193789443970482E-2</v>
      </c>
      <c r="AD94" s="200">
        <f t="shared" si="69"/>
        <v>1.4868850100388596E-5</v>
      </c>
      <c r="AE94" s="200">
        <f t="shared" si="70"/>
        <v>-2.2768893463313622E-2</v>
      </c>
      <c r="AF94" s="157"/>
      <c r="AG94" s="200">
        <f t="shared" si="71"/>
        <v>-1.0575104019343144E-2</v>
      </c>
      <c r="AH94" s="200">
        <f t="shared" si="72"/>
        <v>0.77347368114203285</v>
      </c>
      <c r="AI94" s="200">
        <f t="shared" si="73"/>
        <v>-0.63192559442794594</v>
      </c>
      <c r="AJ94" s="200">
        <f t="shared" si="74"/>
        <v>-0.5981560111470523</v>
      </c>
      <c r="AK94" s="200">
        <f t="shared" si="75"/>
        <v>-1.9328136606714248</v>
      </c>
      <c r="AL94" s="200">
        <f t="shared" si="76"/>
        <v>-1.4480157356963033</v>
      </c>
      <c r="AM94" s="200">
        <f t="shared" si="78"/>
        <v>17.656747650183434</v>
      </c>
      <c r="AN94" s="200">
        <f t="shared" si="78"/>
        <v>17.656936297523345</v>
      </c>
      <c r="AO94" s="200">
        <f t="shared" si="78"/>
        <v>17.657734300494912</v>
      </c>
      <c r="AP94" s="200">
        <f t="shared" si="78"/>
        <v>17.661092422289826</v>
      </c>
      <c r="AQ94" s="200">
        <f t="shared" si="78"/>
        <v>17.674927343512795</v>
      </c>
      <c r="AR94" s="200">
        <f t="shared" si="78"/>
        <v>17.727679382767921</v>
      </c>
      <c r="AS94" s="200">
        <f t="shared" si="78"/>
        <v>17.890862537792685</v>
      </c>
      <c r="AT94" s="200">
        <f t="shared" si="77"/>
        <v>18.251165203179244</v>
      </c>
    </row>
    <row r="95" spans="1:46" s="200" customFormat="1" ht="12.95" customHeight="1" x14ac:dyDescent="0.2">
      <c r="A95" s="39" t="s">
        <v>91</v>
      </c>
      <c r="B95" s="40" t="s">
        <v>52</v>
      </c>
      <c r="C95" s="41">
        <v>46613.461000000003</v>
      </c>
      <c r="D95" s="41" t="s">
        <v>92</v>
      </c>
      <c r="E95" s="200">
        <f t="shared" si="56"/>
        <v>15073.639717931246</v>
      </c>
      <c r="F95" s="200">
        <f t="shared" si="57"/>
        <v>15073.5</v>
      </c>
      <c r="G95" s="158">
        <f t="shared" si="58"/>
        <v>5.7143979996908456E-2</v>
      </c>
      <c r="I95" s="200">
        <f t="shared" si="59"/>
        <v>5.7143979996908456E-2</v>
      </c>
      <c r="P95" s="200">
        <f t="shared" si="60"/>
        <v>4.7177399803878542E-2</v>
      </c>
      <c r="Q95" s="260">
        <f t="shared" si="61"/>
        <v>31594.961000000003</v>
      </c>
      <c r="R95" s="200">
        <f t="shared" si="62"/>
        <v>9.9332720744096204E-5</v>
      </c>
      <c r="S95" s="247">
        <v>0.1</v>
      </c>
      <c r="U95" s="200">
        <f t="shared" si="63"/>
        <v>9.9665801930299142E-3</v>
      </c>
      <c r="Y95" s="200">
        <f t="shared" si="64"/>
        <v>15073.5</v>
      </c>
      <c r="Z95" s="200">
        <f t="shared" si="65"/>
        <v>3.6274485493461919E-2</v>
      </c>
      <c r="AA95" s="200">
        <f t="shared" si="66"/>
        <v>6.8046894307325079E-2</v>
      </c>
      <c r="AB95" s="200">
        <f t="shared" si="67"/>
        <v>9.9665801930299142E-3</v>
      </c>
      <c r="AC95" s="200">
        <f t="shared" si="68"/>
        <v>2.0869494503446537E-2</v>
      </c>
      <c r="AD95" s="200">
        <f t="shared" si="69"/>
        <v>4.355358008293852E-5</v>
      </c>
      <c r="AE95" s="200">
        <f t="shared" si="70"/>
        <v>9.9665801930299142E-3</v>
      </c>
      <c r="AF95" s="157"/>
      <c r="AG95" s="200">
        <f t="shared" si="71"/>
        <v>-1.0902914310416626E-2</v>
      </c>
      <c r="AH95" s="200">
        <f t="shared" si="72"/>
        <v>0.87969931877796981</v>
      </c>
      <c r="AI95" s="200">
        <f t="shared" si="73"/>
        <v>-0.7557784410609093</v>
      </c>
      <c r="AJ95" s="200">
        <f t="shared" si="74"/>
        <v>-0.62819784535145418</v>
      </c>
      <c r="AK95" s="200">
        <f t="shared" si="75"/>
        <v>-1.7600068298546299</v>
      </c>
      <c r="AL95" s="200">
        <f t="shared" si="76"/>
        <v>-1.2096725331510552</v>
      </c>
      <c r="AM95" s="200">
        <f t="shared" si="78"/>
        <v>17.817758430428462</v>
      </c>
      <c r="AN95" s="200">
        <f t="shared" si="78"/>
        <v>17.818627740709477</v>
      </c>
      <c r="AO95" s="200">
        <f t="shared" si="78"/>
        <v>17.821266019019813</v>
      </c>
      <c r="AP95" s="200">
        <f t="shared" si="78"/>
        <v>17.829203257017571</v>
      </c>
      <c r="AQ95" s="200">
        <f t="shared" si="78"/>
        <v>17.852488106709011</v>
      </c>
      <c r="AR95" s="200">
        <f t="shared" si="78"/>
        <v>17.91644056786556</v>
      </c>
      <c r="AS95" s="200">
        <f t="shared" si="78"/>
        <v>18.069256386978839</v>
      </c>
      <c r="AT95" s="200">
        <f t="shared" si="77"/>
        <v>18.36640340643023</v>
      </c>
    </row>
    <row r="96" spans="1:46" s="200" customFormat="1" ht="12.95" customHeight="1" x14ac:dyDescent="0.2">
      <c r="A96" s="39" t="s">
        <v>91</v>
      </c>
      <c r="B96" s="40" t="s">
        <v>52</v>
      </c>
      <c r="C96" s="41">
        <v>46615.499000000003</v>
      </c>
      <c r="D96" s="41"/>
      <c r="E96" s="200">
        <f t="shared" si="56"/>
        <v>15078.622660034351</v>
      </c>
      <c r="F96" s="200">
        <f t="shared" si="57"/>
        <v>15078.5</v>
      </c>
      <c r="G96" s="158">
        <f t="shared" si="58"/>
        <v>5.0167380002676509E-2</v>
      </c>
      <c r="I96" s="200">
        <f t="shared" si="59"/>
        <v>5.0167380002676509E-2</v>
      </c>
      <c r="P96" s="200">
        <f t="shared" si="60"/>
        <v>4.720624022787627E-2</v>
      </c>
      <c r="Q96" s="260">
        <f t="shared" si="61"/>
        <v>31596.999000000003</v>
      </c>
      <c r="R96" s="200">
        <f t="shared" si="62"/>
        <v>8.768348765904013E-6</v>
      </c>
      <c r="S96" s="247">
        <v>0.1</v>
      </c>
      <c r="U96" s="200">
        <f t="shared" si="63"/>
        <v>2.9611397748002394E-3</v>
      </c>
      <c r="Y96" s="200">
        <f t="shared" si="64"/>
        <v>15078.5</v>
      </c>
      <c r="Z96" s="200">
        <f t="shared" si="65"/>
        <v>3.6302049739782176E-2</v>
      </c>
      <c r="AA96" s="200">
        <f t="shared" si="66"/>
        <v>6.1071570490770603E-2</v>
      </c>
      <c r="AB96" s="200">
        <f t="shared" si="67"/>
        <v>2.9611397748002394E-3</v>
      </c>
      <c r="AC96" s="200">
        <f t="shared" si="68"/>
        <v>1.3865330262894333E-2</v>
      </c>
      <c r="AD96" s="200">
        <f t="shared" si="69"/>
        <v>1.9224738329913346E-5</v>
      </c>
      <c r="AE96" s="200">
        <f t="shared" si="70"/>
        <v>2.9611397748002394E-3</v>
      </c>
      <c r="AF96" s="157"/>
      <c r="AG96" s="200">
        <f t="shared" si="71"/>
        <v>-1.0904190488094096E-2</v>
      </c>
      <c r="AH96" s="200">
        <f t="shared" si="72"/>
        <v>0.88049127734108312</v>
      </c>
      <c r="AI96" s="200">
        <f t="shared" si="73"/>
        <v>-0.75660327101361269</v>
      </c>
      <c r="AJ96" s="200">
        <f t="shared" si="74"/>
        <v>-0.62834898903008352</v>
      </c>
      <c r="AK96" s="200">
        <f t="shared" si="75"/>
        <v>-1.7587462983144131</v>
      </c>
      <c r="AL96" s="200">
        <f t="shared" si="76"/>
        <v>-1.2081211772378144</v>
      </c>
      <c r="AM96" s="200">
        <f t="shared" si="78"/>
        <v>17.81885941007166</v>
      </c>
      <c r="AN96" s="200">
        <f t="shared" si="78"/>
        <v>17.819735780457592</v>
      </c>
      <c r="AO96" s="200">
        <f t="shared" si="78"/>
        <v>17.822390556638133</v>
      </c>
      <c r="AP96" s="200">
        <f t="shared" si="78"/>
        <v>17.830362468350238</v>
      </c>
      <c r="AQ96" s="200">
        <f t="shared" si="78"/>
        <v>17.853705027030173</v>
      </c>
      <c r="AR96" s="200">
        <f t="shared" si="78"/>
        <v>17.917701562314715</v>
      </c>
      <c r="AS96" s="200">
        <f t="shared" si="78"/>
        <v>18.070409880075136</v>
      </c>
      <c r="AT96" s="200">
        <f t="shared" si="77"/>
        <v>18.367139752776882</v>
      </c>
    </row>
    <row r="97" spans="1:46" s="200" customFormat="1" ht="12.95" customHeight="1" x14ac:dyDescent="0.2">
      <c r="A97" s="39" t="s">
        <v>93</v>
      </c>
      <c r="B97" s="40"/>
      <c r="C97" s="41">
        <v>46623.47</v>
      </c>
      <c r="D97" s="41"/>
      <c r="E97" s="200">
        <f t="shared" si="56"/>
        <v>15098.111880595598</v>
      </c>
      <c r="F97" s="200">
        <f t="shared" si="57"/>
        <v>15098</v>
      </c>
      <c r="G97" s="158">
        <f t="shared" si="58"/>
        <v>4.5758640000713058E-2</v>
      </c>
      <c r="I97" s="200">
        <f t="shared" si="59"/>
        <v>4.5758640000713058E-2</v>
      </c>
      <c r="P97" s="200">
        <f t="shared" si="60"/>
        <v>4.7318785254425635E-2</v>
      </c>
      <c r="Q97" s="260">
        <f t="shared" si="61"/>
        <v>31604.97</v>
      </c>
      <c r="R97" s="200">
        <f t="shared" si="62"/>
        <v>2.4340532126818834E-6</v>
      </c>
      <c r="S97" s="247">
        <v>0.1</v>
      </c>
      <c r="U97" s="200">
        <f t="shared" si="63"/>
        <v>-1.5601452537125776E-3</v>
      </c>
      <c r="Y97" s="200">
        <f t="shared" si="64"/>
        <v>15098</v>
      </c>
      <c r="Z97" s="200">
        <f t="shared" si="65"/>
        <v>3.6409733128272143E-2</v>
      </c>
      <c r="AA97" s="200">
        <f t="shared" si="66"/>
        <v>5.6667692126866551E-2</v>
      </c>
      <c r="AB97" s="200">
        <f t="shared" si="67"/>
        <v>-1.5601452537125776E-3</v>
      </c>
      <c r="AC97" s="200">
        <f t="shared" si="68"/>
        <v>9.3489068724409152E-3</v>
      </c>
      <c r="AD97" s="200">
        <f t="shared" si="69"/>
        <v>8.740205970957298E-6</v>
      </c>
      <c r="AE97" s="200">
        <f t="shared" si="70"/>
        <v>-1.5601452537125776E-3</v>
      </c>
      <c r="AF97" s="157"/>
      <c r="AG97" s="200">
        <f t="shared" si="71"/>
        <v>-1.0909052126153491E-2</v>
      </c>
      <c r="AH97" s="200">
        <f t="shared" si="72"/>
        <v>0.88359563900223514</v>
      </c>
      <c r="AI97" s="200">
        <f t="shared" si="73"/>
        <v>-0.75982299864491487</v>
      </c>
      <c r="AJ97" s="200">
        <f t="shared" si="74"/>
        <v>-0.62893148398485821</v>
      </c>
      <c r="AK97" s="200">
        <f t="shared" si="75"/>
        <v>-1.7538080917340548</v>
      </c>
      <c r="AL97" s="200">
        <f t="shared" si="76"/>
        <v>-1.2020663266720233</v>
      </c>
      <c r="AM97" s="200">
        <f t="shared" si="78"/>
        <v>17.823163041523614</v>
      </c>
      <c r="AN97" s="200">
        <f t="shared" si="78"/>
        <v>17.824067332897172</v>
      </c>
      <c r="AO97" s="200">
        <f t="shared" si="78"/>
        <v>17.826787018721237</v>
      </c>
      <c r="AP97" s="200">
        <f t="shared" si="78"/>
        <v>17.834894574930235</v>
      </c>
      <c r="AQ97" s="200">
        <f t="shared" si="78"/>
        <v>17.858461270882927</v>
      </c>
      <c r="AR97" s="200">
        <f t="shared" si="78"/>
        <v>17.922625849838781</v>
      </c>
      <c r="AS97" s="200">
        <f t="shared" si="78"/>
        <v>18.074910038351852</v>
      </c>
      <c r="AT97" s="200">
        <f t="shared" si="77"/>
        <v>18.370011503528826</v>
      </c>
    </row>
    <row r="98" spans="1:46" s="200" customFormat="1" ht="12.95" customHeight="1" x14ac:dyDescent="0.2">
      <c r="A98" s="39" t="s">
        <v>93</v>
      </c>
      <c r="B98" s="40"/>
      <c r="C98" s="41">
        <v>46623.472000000002</v>
      </c>
      <c r="D98" s="41"/>
      <c r="E98" s="200">
        <f t="shared" si="56"/>
        <v>15098.116770627103</v>
      </c>
      <c r="F98" s="200">
        <f t="shared" si="57"/>
        <v>15098</v>
      </c>
      <c r="G98" s="158">
        <f t="shared" si="58"/>
        <v>4.7758640001120511E-2</v>
      </c>
      <c r="I98" s="200">
        <f t="shared" si="59"/>
        <v>4.7758640001120511E-2</v>
      </c>
      <c r="P98" s="200">
        <f t="shared" si="60"/>
        <v>4.7318785254425635E-2</v>
      </c>
      <c r="Q98" s="260">
        <f t="shared" si="61"/>
        <v>31604.972000000002</v>
      </c>
      <c r="R98" s="200">
        <f t="shared" si="62"/>
        <v>1.9347219819001353E-7</v>
      </c>
      <c r="S98" s="247">
        <v>0.1</v>
      </c>
      <c r="U98" s="200">
        <f t="shared" si="63"/>
        <v>4.3985474669487601E-4</v>
      </c>
      <c r="Y98" s="200">
        <f t="shared" si="64"/>
        <v>15098</v>
      </c>
      <c r="Z98" s="200">
        <f t="shared" si="65"/>
        <v>3.6409733128272143E-2</v>
      </c>
      <c r="AA98" s="200">
        <f t="shared" si="66"/>
        <v>5.8667692127274004E-2</v>
      </c>
      <c r="AB98" s="200">
        <f t="shared" si="67"/>
        <v>4.3985474669487601E-4</v>
      </c>
      <c r="AC98" s="200">
        <f t="shared" si="68"/>
        <v>1.1348906872848369E-2</v>
      </c>
      <c r="AD98" s="200">
        <f t="shared" si="69"/>
        <v>1.2879768720858497E-5</v>
      </c>
      <c r="AE98" s="200">
        <f t="shared" si="70"/>
        <v>4.3985474669487601E-4</v>
      </c>
      <c r="AF98" s="157"/>
      <c r="AG98" s="200">
        <f t="shared" si="71"/>
        <v>-1.0909052126153491E-2</v>
      </c>
      <c r="AH98" s="200">
        <f t="shared" si="72"/>
        <v>0.88359563900223514</v>
      </c>
      <c r="AI98" s="200">
        <f t="shared" si="73"/>
        <v>-0.75982299864491487</v>
      </c>
      <c r="AJ98" s="200">
        <f t="shared" si="74"/>
        <v>-0.62893148398485821</v>
      </c>
      <c r="AK98" s="200">
        <f t="shared" si="75"/>
        <v>-1.7538080917340548</v>
      </c>
      <c r="AL98" s="200">
        <f t="shared" si="76"/>
        <v>-1.2020663266720233</v>
      </c>
      <c r="AM98" s="200">
        <f t="shared" si="78"/>
        <v>17.823163041523614</v>
      </c>
      <c r="AN98" s="200">
        <f t="shared" si="78"/>
        <v>17.824067332897172</v>
      </c>
      <c r="AO98" s="200">
        <f t="shared" si="78"/>
        <v>17.826787018721237</v>
      </c>
      <c r="AP98" s="200">
        <f t="shared" si="78"/>
        <v>17.834894574930235</v>
      </c>
      <c r="AQ98" s="200">
        <f t="shared" si="78"/>
        <v>17.858461270882927</v>
      </c>
      <c r="AR98" s="200">
        <f t="shared" si="78"/>
        <v>17.922625849838781</v>
      </c>
      <c r="AS98" s="200">
        <f t="shared" si="78"/>
        <v>18.074910038351852</v>
      </c>
      <c r="AT98" s="200">
        <f t="shared" si="77"/>
        <v>18.370011503528826</v>
      </c>
    </row>
    <row r="99" spans="1:46" s="200" customFormat="1" ht="12.95" customHeight="1" x14ac:dyDescent="0.2">
      <c r="A99" s="39" t="s">
        <v>91</v>
      </c>
      <c r="B99" s="40"/>
      <c r="C99" s="41">
        <v>46643.493000000002</v>
      </c>
      <c r="D99" s="41" t="s">
        <v>92</v>
      </c>
      <c r="E99" s="200">
        <f t="shared" si="56"/>
        <v>15147.068431003072</v>
      </c>
      <c r="F99" s="200">
        <f t="shared" si="57"/>
        <v>15147</v>
      </c>
      <c r="G99" s="158">
        <f t="shared" si="58"/>
        <v>2.7987959998426959E-2</v>
      </c>
      <c r="I99" s="200">
        <f t="shared" si="59"/>
        <v>2.7987959998426959E-2</v>
      </c>
      <c r="P99" s="200">
        <f t="shared" si="60"/>
        <v>4.7602064043974213E-2</v>
      </c>
      <c r="Q99" s="260">
        <f t="shared" si="61"/>
        <v>31624.993000000002</v>
      </c>
      <c r="R99" s="200">
        <f t="shared" si="62"/>
        <v>3.8471307750955315E-4</v>
      </c>
      <c r="S99" s="247">
        <v>0.1</v>
      </c>
      <c r="U99" s="200">
        <f t="shared" si="63"/>
        <v>-1.9614104045547254E-2</v>
      </c>
      <c r="Y99" s="200">
        <f t="shared" si="64"/>
        <v>15147</v>
      </c>
      <c r="Z99" s="200">
        <f t="shared" si="65"/>
        <v>3.6681618608693199E-2</v>
      </c>
      <c r="AA99" s="200">
        <f t="shared" si="66"/>
        <v>3.8908405433707972E-2</v>
      </c>
      <c r="AB99" s="200">
        <f t="shared" si="67"/>
        <v>-1.9614104045547254E-2</v>
      </c>
      <c r="AC99" s="200">
        <f t="shared" si="68"/>
        <v>-8.6936586102662403E-3</v>
      </c>
      <c r="AD99" s="200">
        <f t="shared" si="69"/>
        <v>7.5579700031856341E-6</v>
      </c>
      <c r="AE99" s="200">
        <f t="shared" si="70"/>
        <v>-1.9614104045547254E-2</v>
      </c>
      <c r="AF99" s="157"/>
      <c r="AG99" s="200">
        <f t="shared" si="71"/>
        <v>-1.0920445435281015E-2</v>
      </c>
      <c r="AH99" s="200">
        <f t="shared" si="72"/>
        <v>0.89150820749783788</v>
      </c>
      <c r="AI99" s="200">
        <f t="shared" si="73"/>
        <v>-0.76793276847496028</v>
      </c>
      <c r="AJ99" s="200">
        <f t="shared" si="74"/>
        <v>-0.63034460239329548</v>
      </c>
      <c r="AK99" s="200">
        <f t="shared" si="75"/>
        <v>-1.7412414044913693</v>
      </c>
      <c r="AL99" s="200">
        <f t="shared" si="76"/>
        <v>-1.1868187454069603</v>
      </c>
      <c r="AM99" s="200">
        <f t="shared" si="78"/>
        <v>17.834046974873893</v>
      </c>
      <c r="AN99" s="200">
        <f t="shared" si="78"/>
        <v>17.835024166357169</v>
      </c>
      <c r="AO99" s="200">
        <f t="shared" si="78"/>
        <v>17.837910905542373</v>
      </c>
      <c r="AP99" s="200">
        <f t="shared" si="78"/>
        <v>17.846362026697669</v>
      </c>
      <c r="AQ99" s="200">
        <f t="shared" si="78"/>
        <v>17.870485004068826</v>
      </c>
      <c r="AR99" s="200">
        <f t="shared" si="78"/>
        <v>17.935044545205379</v>
      </c>
      <c r="AS99" s="200">
        <f t="shared" si="78"/>
        <v>18.086228839621075</v>
      </c>
      <c r="AT99" s="200">
        <f t="shared" si="77"/>
        <v>18.37722769772601</v>
      </c>
    </row>
    <row r="100" spans="1:46" s="200" customFormat="1" ht="12.95" customHeight="1" x14ac:dyDescent="0.2">
      <c r="A100" s="39" t="s">
        <v>91</v>
      </c>
      <c r="B100" s="40"/>
      <c r="C100" s="41">
        <v>46659.442000000003</v>
      </c>
      <c r="D100" s="41"/>
      <c r="E100" s="200">
        <f t="shared" si="56"/>
        <v>15186.063987235844</v>
      </c>
      <c r="F100" s="200">
        <f t="shared" si="57"/>
        <v>15186</v>
      </c>
      <c r="G100" s="158">
        <f t="shared" si="58"/>
        <v>2.6170479999564122E-2</v>
      </c>
      <c r="I100" s="200">
        <f t="shared" si="59"/>
        <v>2.6170479999564122E-2</v>
      </c>
      <c r="P100" s="200">
        <f t="shared" si="60"/>
        <v>4.7828014820988377E-2</v>
      </c>
      <c r="Q100" s="260">
        <f t="shared" si="61"/>
        <v>31640.942000000003</v>
      </c>
      <c r="R100" s="200">
        <f t="shared" si="62"/>
        <v>4.6904881454120408E-4</v>
      </c>
      <c r="S100" s="247">
        <v>0.1</v>
      </c>
      <c r="U100" s="200">
        <f t="shared" si="63"/>
        <v>-2.1657534821424254E-2</v>
      </c>
      <c r="Y100" s="200">
        <f t="shared" si="64"/>
        <v>15186</v>
      </c>
      <c r="Z100" s="200">
        <f t="shared" si="65"/>
        <v>3.6899361140707576E-2</v>
      </c>
      <c r="AA100" s="200">
        <f t="shared" si="66"/>
        <v>3.7099133679844923E-2</v>
      </c>
      <c r="AB100" s="200">
        <f t="shared" si="67"/>
        <v>-2.1657534821424254E-2</v>
      </c>
      <c r="AC100" s="200">
        <f t="shared" si="68"/>
        <v>-1.0728881141143454E-2</v>
      </c>
      <c r="AD100" s="200">
        <f t="shared" si="69"/>
        <v>1.1510889054078366E-5</v>
      </c>
      <c r="AE100" s="200">
        <f t="shared" si="70"/>
        <v>-2.1657534821424254E-2</v>
      </c>
      <c r="AF100" s="157"/>
      <c r="AG100" s="200">
        <f t="shared" si="71"/>
        <v>-1.0928653680280802E-2</v>
      </c>
      <c r="AH100" s="200">
        <f t="shared" si="72"/>
        <v>0.8979224609570815</v>
      </c>
      <c r="AI100" s="200">
        <f t="shared" si="73"/>
        <v>-0.77440528310690349</v>
      </c>
      <c r="AJ100" s="200">
        <f t="shared" si="74"/>
        <v>-0.63141504799112558</v>
      </c>
      <c r="AK100" s="200">
        <f t="shared" si="75"/>
        <v>-1.7310743362955636</v>
      </c>
      <c r="AL100" s="200">
        <f t="shared" si="76"/>
        <v>-1.1746481796513044</v>
      </c>
      <c r="AM100" s="200">
        <f t="shared" si="78"/>
        <v>17.842782085151665</v>
      </c>
      <c r="AN100" s="200">
        <f t="shared" si="78"/>
        <v>17.843820131812034</v>
      </c>
      <c r="AO100" s="200">
        <f t="shared" si="78"/>
        <v>17.846843793823467</v>
      </c>
      <c r="AP100" s="200">
        <f t="shared" si="78"/>
        <v>17.855570806291848</v>
      </c>
      <c r="AQ100" s="200">
        <f t="shared" si="78"/>
        <v>17.880128819367144</v>
      </c>
      <c r="AR100" s="200">
        <f t="shared" si="78"/>
        <v>17.94497438622713</v>
      </c>
      <c r="AS100" s="200">
        <f t="shared" si="78"/>
        <v>18.095248521923445</v>
      </c>
      <c r="AT100" s="200">
        <f t="shared" si="77"/>
        <v>18.382971199229893</v>
      </c>
    </row>
    <row r="101" spans="1:46" s="200" customFormat="1" ht="12.95" customHeight="1" x14ac:dyDescent="0.2">
      <c r="A101" s="39" t="s">
        <v>91</v>
      </c>
      <c r="B101" s="40" t="s">
        <v>52</v>
      </c>
      <c r="C101" s="41">
        <v>46667.423999999999</v>
      </c>
      <c r="D101" s="41"/>
      <c r="E101" s="200">
        <f t="shared" si="56"/>
        <v>15205.580102970362</v>
      </c>
      <c r="F101" s="200">
        <f t="shared" si="57"/>
        <v>15205.5</v>
      </c>
      <c r="G101" s="158">
        <f t="shared" si="58"/>
        <v>3.2761739996203687E-2</v>
      </c>
      <c r="I101" s="200">
        <f t="shared" si="59"/>
        <v>3.2761739996203687E-2</v>
      </c>
      <c r="P101" s="200">
        <f t="shared" si="60"/>
        <v>4.7941151079620214E-2</v>
      </c>
      <c r="Q101" s="260">
        <f t="shared" si="61"/>
        <v>31648.923999999999</v>
      </c>
      <c r="R101" s="200">
        <f t="shared" si="62"/>
        <v>2.304145208393485E-4</v>
      </c>
      <c r="S101" s="247">
        <v>0.1</v>
      </c>
      <c r="U101" s="200">
        <f t="shared" si="63"/>
        <v>-1.5179411083416527E-2</v>
      </c>
      <c r="Y101" s="200">
        <f t="shared" si="64"/>
        <v>15205.5</v>
      </c>
      <c r="Z101" s="200">
        <f t="shared" si="65"/>
        <v>3.70086853089239E-2</v>
      </c>
      <c r="AA101" s="200">
        <f t="shared" si="66"/>
        <v>4.3694205766900002E-2</v>
      </c>
      <c r="AB101" s="200">
        <f t="shared" si="67"/>
        <v>-1.5179411083416527E-2</v>
      </c>
      <c r="AC101" s="200">
        <f t="shared" si="68"/>
        <v>-4.2469453127202128E-3</v>
      </c>
      <c r="AD101" s="200">
        <f t="shared" si="69"/>
        <v>1.8036544489236188E-6</v>
      </c>
      <c r="AE101" s="200">
        <f t="shared" si="70"/>
        <v>-1.5179411083416527E-2</v>
      </c>
      <c r="AF101" s="157"/>
      <c r="AG101" s="200">
        <f t="shared" si="71"/>
        <v>-1.0932465770696315E-2</v>
      </c>
      <c r="AH101" s="200">
        <f t="shared" si="72"/>
        <v>0.90116901945633154</v>
      </c>
      <c r="AI101" s="200">
        <f t="shared" si="73"/>
        <v>-0.77764681724049711</v>
      </c>
      <c r="AJ101" s="200">
        <f t="shared" si="74"/>
        <v>-0.63193134444452981</v>
      </c>
      <c r="AK101" s="200">
        <f t="shared" si="75"/>
        <v>-1.7259347302903538</v>
      </c>
      <c r="AL101" s="200">
        <f t="shared" si="76"/>
        <v>-1.168550958454295</v>
      </c>
      <c r="AM101" s="200">
        <f t="shared" ref="AM101:AS110" si="79">$AT101+$AA$7*SIN(AN101)</f>
        <v>17.84717408575052</v>
      </c>
      <c r="AN101" s="200">
        <f t="shared" si="79"/>
        <v>17.848243510297642</v>
      </c>
      <c r="AO101" s="200">
        <f t="shared" si="79"/>
        <v>17.851336922469883</v>
      </c>
      <c r="AP101" s="200">
        <f t="shared" si="79"/>
        <v>17.860202576488952</v>
      </c>
      <c r="AQ101" s="200">
        <f t="shared" si="79"/>
        <v>17.884975331851138</v>
      </c>
      <c r="AR101" s="200">
        <f t="shared" si="79"/>
        <v>17.949954359656068</v>
      </c>
      <c r="AS101" s="200">
        <f t="shared" si="79"/>
        <v>18.099761929084558</v>
      </c>
      <c r="AT101" s="200">
        <f t="shared" si="77"/>
        <v>18.385842949981836</v>
      </c>
    </row>
    <row r="102" spans="1:46" s="200" customFormat="1" ht="12.95" customHeight="1" x14ac:dyDescent="0.2">
      <c r="A102" s="39" t="s">
        <v>91</v>
      </c>
      <c r="B102" s="40"/>
      <c r="C102" s="41">
        <v>46677.451000000001</v>
      </c>
      <c r="D102" s="41"/>
      <c r="E102" s="200">
        <f t="shared" si="56"/>
        <v>15230.096275918262</v>
      </c>
      <c r="F102" s="200">
        <f t="shared" si="57"/>
        <v>15230</v>
      </c>
      <c r="G102" s="158">
        <f t="shared" si="58"/>
        <v>3.9376399996399414E-2</v>
      </c>
      <c r="I102" s="200">
        <f t="shared" si="59"/>
        <v>3.9376399996399414E-2</v>
      </c>
      <c r="P102" s="200">
        <f t="shared" si="60"/>
        <v>4.8083448656371118E-2</v>
      </c>
      <c r="Q102" s="260">
        <f t="shared" si="61"/>
        <v>31658.951000000001</v>
      </c>
      <c r="R102" s="200">
        <f t="shared" si="62"/>
        <v>7.5812696367115053E-5</v>
      </c>
      <c r="S102" s="247">
        <v>0.1</v>
      </c>
      <c r="U102" s="200">
        <f t="shared" si="63"/>
        <v>-8.7070486599717042E-3</v>
      </c>
      <c r="Y102" s="200">
        <f t="shared" si="64"/>
        <v>15230</v>
      </c>
      <c r="Z102" s="200">
        <f t="shared" si="65"/>
        <v>3.714647394687047E-2</v>
      </c>
      <c r="AA102" s="200">
        <f t="shared" si="66"/>
        <v>5.0313374705900069E-2</v>
      </c>
      <c r="AB102" s="200">
        <f t="shared" si="67"/>
        <v>-8.7070486599717042E-3</v>
      </c>
      <c r="AC102" s="200">
        <f t="shared" si="68"/>
        <v>2.2299260495289436E-3</v>
      </c>
      <c r="AD102" s="200">
        <f t="shared" si="69"/>
        <v>4.97257018636776E-7</v>
      </c>
      <c r="AE102" s="200">
        <f t="shared" si="70"/>
        <v>-8.7070486599717042E-3</v>
      </c>
      <c r="AF102" s="157"/>
      <c r="AG102" s="200">
        <f t="shared" si="71"/>
        <v>-1.0936974709500651E-2</v>
      </c>
      <c r="AH102" s="200">
        <f t="shared" si="72"/>
        <v>0.90528581559875021</v>
      </c>
      <c r="AI102" s="200">
        <f t="shared" si="73"/>
        <v>-0.78172400181264734</v>
      </c>
      <c r="AJ102" s="200">
        <f t="shared" si="74"/>
        <v>-0.63256146743213826</v>
      </c>
      <c r="AK102" s="200">
        <f t="shared" si="75"/>
        <v>-1.7194233740240357</v>
      </c>
      <c r="AL102" s="200">
        <f t="shared" si="76"/>
        <v>-1.1608787760445229</v>
      </c>
      <c r="AM102" s="200">
        <f t="shared" si="79"/>
        <v>17.852715626080133</v>
      </c>
      <c r="AN102" s="200">
        <f t="shared" si="79"/>
        <v>17.853825377210505</v>
      </c>
      <c r="AO102" s="200">
        <f t="shared" si="79"/>
        <v>17.857007618692908</v>
      </c>
      <c r="AP102" s="200">
        <f t="shared" si="79"/>
        <v>17.8660480330871</v>
      </c>
      <c r="AQ102" s="200">
        <f t="shared" si="79"/>
        <v>17.891087815950748</v>
      </c>
      <c r="AR102" s="200">
        <f t="shared" si="79"/>
        <v>17.956225403463669</v>
      </c>
      <c r="AS102" s="200">
        <f t="shared" si="79"/>
        <v>18.105435962764389</v>
      </c>
      <c r="AT102" s="200">
        <f t="shared" si="77"/>
        <v>18.389451047080428</v>
      </c>
    </row>
    <row r="103" spans="1:46" s="200" customFormat="1" ht="12.95" customHeight="1" x14ac:dyDescent="0.2">
      <c r="A103" s="39" t="s">
        <v>91</v>
      </c>
      <c r="B103" s="40"/>
      <c r="C103" s="41">
        <v>46684.404000000002</v>
      </c>
      <c r="D103" s="41"/>
      <c r="E103" s="200">
        <f t="shared" si="56"/>
        <v>15247.096470443719</v>
      </c>
      <c r="F103" s="200">
        <f t="shared" si="57"/>
        <v>15247</v>
      </c>
      <c r="G103" s="158">
        <f t="shared" si="58"/>
        <v>3.9455960002669599E-2</v>
      </c>
      <c r="I103" s="200">
        <f t="shared" si="59"/>
        <v>3.9455960002669599E-2</v>
      </c>
      <c r="P103" s="200">
        <f t="shared" si="60"/>
        <v>4.8182285241017822E-2</v>
      </c>
      <c r="Q103" s="260">
        <f t="shared" si="61"/>
        <v>31665.904000000002</v>
      </c>
      <c r="R103" s="200">
        <f t="shared" si="62"/>
        <v>7.6148752165433172E-5</v>
      </c>
      <c r="S103" s="247">
        <v>0.1</v>
      </c>
      <c r="U103" s="200">
        <f t="shared" si="63"/>
        <v>-8.7263252383482232E-3</v>
      </c>
      <c r="Y103" s="200">
        <f t="shared" si="64"/>
        <v>15247</v>
      </c>
      <c r="Z103" s="200">
        <f t="shared" si="65"/>
        <v>3.7242367800175598E-2</v>
      </c>
      <c r="AA103" s="200">
        <f t="shared" si="66"/>
        <v>5.0395877443511823E-2</v>
      </c>
      <c r="AB103" s="200">
        <f t="shared" si="67"/>
        <v>-8.7263252383482232E-3</v>
      </c>
      <c r="AC103" s="200">
        <f t="shared" si="68"/>
        <v>2.2135922024940011E-3</v>
      </c>
      <c r="AD103" s="200">
        <f t="shared" si="69"/>
        <v>4.8999904389422432E-7</v>
      </c>
      <c r="AE103" s="200">
        <f t="shared" si="70"/>
        <v>-8.7263252383482232E-3</v>
      </c>
      <c r="AF103" s="157"/>
      <c r="AG103" s="200">
        <f t="shared" si="71"/>
        <v>-1.0939917440842222E-2</v>
      </c>
      <c r="AH103" s="200">
        <f t="shared" si="72"/>
        <v>0.90816735164181839</v>
      </c>
      <c r="AI103" s="200">
        <f t="shared" si="73"/>
        <v>-0.78455575359411889</v>
      </c>
      <c r="AJ103" s="200">
        <f t="shared" si="74"/>
        <v>-0.63298621746623884</v>
      </c>
      <c r="AK103" s="200">
        <f t="shared" si="75"/>
        <v>-1.7148695652693358</v>
      </c>
      <c r="AL103" s="200">
        <f t="shared" si="76"/>
        <v>-1.1555475077646418</v>
      </c>
      <c r="AM103" s="200">
        <f t="shared" si="79"/>
        <v>17.856576219958065</v>
      </c>
      <c r="AN103" s="200">
        <f t="shared" si="79"/>
        <v>17.857714545740631</v>
      </c>
      <c r="AO103" s="200">
        <f t="shared" si="79"/>
        <v>17.860959193334988</v>
      </c>
      <c r="AP103" s="200">
        <f t="shared" si="79"/>
        <v>17.870121199328167</v>
      </c>
      <c r="AQ103" s="200">
        <f t="shared" si="79"/>
        <v>17.895344374872799</v>
      </c>
      <c r="AR103" s="200">
        <f t="shared" si="79"/>
        <v>17.96058596861241</v>
      </c>
      <c r="AS103" s="200">
        <f t="shared" si="79"/>
        <v>18.109375221835695</v>
      </c>
      <c r="AT103" s="200">
        <f t="shared" si="77"/>
        <v>18.391954624659043</v>
      </c>
    </row>
    <row r="104" spans="1:46" s="200" customFormat="1" ht="12.95" customHeight="1" x14ac:dyDescent="0.2">
      <c r="A104" s="39" t="s">
        <v>94</v>
      </c>
      <c r="B104" s="40" t="s">
        <v>52</v>
      </c>
      <c r="C104" s="41">
        <v>46957.41</v>
      </c>
      <c r="D104" s="41"/>
      <c r="E104" s="200">
        <f t="shared" si="56"/>
        <v>15914.600440904802</v>
      </c>
      <c r="F104" s="200">
        <f t="shared" si="57"/>
        <v>15914.5</v>
      </c>
      <c r="G104" s="158">
        <f t="shared" si="58"/>
        <v>4.1079859998717438E-2</v>
      </c>
      <c r="I104" s="200">
        <f t="shared" si="59"/>
        <v>4.1079859998717438E-2</v>
      </c>
      <c r="P104" s="200">
        <f t="shared" si="60"/>
        <v>5.2127507859143746E-2</v>
      </c>
      <c r="Q104" s="260">
        <f t="shared" si="61"/>
        <v>31938.910000000003</v>
      </c>
      <c r="R104" s="200">
        <f t="shared" si="62"/>
        <v>1.2205052324798197E-4</v>
      </c>
      <c r="S104" s="247">
        <v>0.1</v>
      </c>
      <c r="U104" s="200">
        <f t="shared" si="63"/>
        <v>-1.1047647860426307E-2</v>
      </c>
      <c r="Y104" s="200">
        <f t="shared" si="64"/>
        <v>15914.5</v>
      </c>
      <c r="Z104" s="200">
        <f t="shared" si="65"/>
        <v>4.1212021022538403E-2</v>
      </c>
      <c r="AA104" s="200">
        <f t="shared" si="66"/>
        <v>5.1995346835322781E-2</v>
      </c>
      <c r="AB104" s="200">
        <f t="shared" si="67"/>
        <v>-1.1047647860426307E-2</v>
      </c>
      <c r="AC104" s="200">
        <f t="shared" si="68"/>
        <v>-1.3216102382096473E-4</v>
      </c>
      <c r="AD104" s="200">
        <f t="shared" si="69"/>
        <v>1.7466536217405606E-9</v>
      </c>
      <c r="AE104" s="200">
        <f t="shared" si="70"/>
        <v>-1.1047647860426307E-2</v>
      </c>
      <c r="AF104" s="157"/>
      <c r="AG104" s="200">
        <f t="shared" si="71"/>
        <v>-1.0915486836605343E-2</v>
      </c>
      <c r="AH104" s="200">
        <f t="shared" si="72"/>
        <v>1.0394466263844084</v>
      </c>
      <c r="AI104" s="200">
        <f t="shared" si="73"/>
        <v>-0.89470235865396575</v>
      </c>
      <c r="AJ104" s="200">
        <f t="shared" si="74"/>
        <v>-0.63839544991610242</v>
      </c>
      <c r="AK104" s="200">
        <f t="shared" si="75"/>
        <v>-1.5090845176243317</v>
      </c>
      <c r="AL104" s="200">
        <f t="shared" si="76"/>
        <v>-0.94011693125125373</v>
      </c>
      <c r="AM104" s="200">
        <f t="shared" si="79"/>
        <v>18.019279976422318</v>
      </c>
      <c r="AN104" s="200">
        <f t="shared" si="79"/>
        <v>18.02190109011427</v>
      </c>
      <c r="AO104" s="200">
        <f t="shared" si="79"/>
        <v>18.02793796319855</v>
      </c>
      <c r="AP104" s="200">
        <f t="shared" si="79"/>
        <v>18.041695392046517</v>
      </c>
      <c r="AQ104" s="200">
        <f t="shared" si="79"/>
        <v>18.072334514664149</v>
      </c>
      <c r="AR104" s="200">
        <f t="shared" si="79"/>
        <v>18.137490426636454</v>
      </c>
      <c r="AS104" s="200">
        <f t="shared" si="79"/>
        <v>18.265357330076807</v>
      </c>
      <c r="AT104" s="200">
        <f t="shared" si="77"/>
        <v>18.490256861937041</v>
      </c>
    </row>
    <row r="105" spans="1:46" s="200" customFormat="1" ht="12.95" customHeight="1" x14ac:dyDescent="0.2">
      <c r="A105" s="39" t="s">
        <v>94</v>
      </c>
      <c r="B105" s="40"/>
      <c r="C105" s="41">
        <v>46958.438000000002</v>
      </c>
      <c r="D105" s="41"/>
      <c r="E105" s="200">
        <f t="shared" si="56"/>
        <v>15917.113917098121</v>
      </c>
      <c r="F105" s="200">
        <f t="shared" si="57"/>
        <v>15917</v>
      </c>
      <c r="G105" s="158">
        <f t="shared" si="58"/>
        <v>4.6591559999797028E-2</v>
      </c>
      <c r="I105" s="200">
        <f t="shared" si="59"/>
        <v>4.6591559999797028E-2</v>
      </c>
      <c r="P105" s="200">
        <f t="shared" si="60"/>
        <v>5.2142520184608632E-2</v>
      </c>
      <c r="Q105" s="260">
        <f t="shared" si="61"/>
        <v>31939.938000000002</v>
      </c>
      <c r="R105" s="200">
        <f t="shared" si="62"/>
        <v>3.081315897336368E-5</v>
      </c>
      <c r="S105" s="247">
        <v>0.1</v>
      </c>
      <c r="U105" s="200">
        <f t="shared" si="63"/>
        <v>-5.5509601848116041E-3</v>
      </c>
      <c r="Y105" s="200">
        <f t="shared" si="64"/>
        <v>15917</v>
      </c>
      <c r="Z105" s="200">
        <f t="shared" si="65"/>
        <v>4.1227716674734446E-2</v>
      </c>
      <c r="AA105" s="200">
        <f t="shared" si="66"/>
        <v>5.7506363509671213E-2</v>
      </c>
      <c r="AB105" s="200">
        <f t="shared" si="67"/>
        <v>-5.5509601848116041E-3</v>
      </c>
      <c r="AC105" s="200">
        <f t="shared" si="68"/>
        <v>5.3638433250625811E-3</v>
      </c>
      <c r="AD105" s="200">
        <f t="shared" si="69"/>
        <v>2.8770815215818406E-6</v>
      </c>
      <c r="AE105" s="200">
        <f t="shared" si="70"/>
        <v>-5.5509601848116041E-3</v>
      </c>
      <c r="AF105" s="157"/>
      <c r="AG105" s="200">
        <f t="shared" si="71"/>
        <v>-1.0914803509874185E-2</v>
      </c>
      <c r="AH105" s="200">
        <f t="shared" si="72"/>
        <v>1.0400115966510095</v>
      </c>
      <c r="AI105" s="200">
        <f t="shared" si="73"/>
        <v>-0.89509730889751027</v>
      </c>
      <c r="AJ105" s="200">
        <f t="shared" si="74"/>
        <v>-0.63836028928821287</v>
      </c>
      <c r="AK105" s="200">
        <f t="shared" si="75"/>
        <v>-1.5081995085151068</v>
      </c>
      <c r="AL105" s="200">
        <f t="shared" si="76"/>
        <v>-0.93928367897360687</v>
      </c>
      <c r="AM105" s="200">
        <f t="shared" si="79"/>
        <v>18.019934285253989</v>
      </c>
      <c r="AN105" s="200">
        <f t="shared" si="79"/>
        <v>18.022562032648537</v>
      </c>
      <c r="AO105" s="200">
        <f t="shared" si="79"/>
        <v>18.02860982602105</v>
      </c>
      <c r="AP105" s="200">
        <f t="shared" si="79"/>
        <v>18.042382222488303</v>
      </c>
      <c r="AQ105" s="200">
        <f t="shared" si="79"/>
        <v>18.073033149313432</v>
      </c>
      <c r="AR105" s="200">
        <f t="shared" si="79"/>
        <v>18.138172721146642</v>
      </c>
      <c r="AS105" s="200">
        <f t="shared" si="79"/>
        <v>18.265945969377313</v>
      </c>
      <c r="AT105" s="200">
        <f t="shared" si="77"/>
        <v>18.490625035110369</v>
      </c>
    </row>
    <row r="106" spans="1:46" s="200" customFormat="1" ht="12.95" customHeight="1" x14ac:dyDescent="0.2">
      <c r="A106" s="39" t="s">
        <v>94</v>
      </c>
      <c r="B106" s="40" t="s">
        <v>52</v>
      </c>
      <c r="C106" s="41">
        <v>46960.290999999997</v>
      </c>
      <c r="D106" s="41"/>
      <c r="E106" s="200">
        <f t="shared" si="56"/>
        <v>15921.644531287044</v>
      </c>
      <c r="F106" s="200">
        <f t="shared" si="57"/>
        <v>15921.5</v>
      </c>
      <c r="G106" s="158">
        <f t="shared" si="58"/>
        <v>5.9112619994266424E-2</v>
      </c>
      <c r="I106" s="200">
        <f t="shared" si="59"/>
        <v>5.9112619994266424E-2</v>
      </c>
      <c r="P106" s="200">
        <f t="shared" si="60"/>
        <v>5.2169546812618491E-2</v>
      </c>
      <c r="Q106" s="260">
        <f t="shared" si="61"/>
        <v>31941.790999999997</v>
      </c>
      <c r="R106" s="200">
        <f t="shared" si="62"/>
        <v>4.820626520571876E-5</v>
      </c>
      <c r="S106" s="247">
        <v>0.1</v>
      </c>
      <c r="U106" s="200">
        <f t="shared" si="63"/>
        <v>6.9430731816479338E-3</v>
      </c>
      <c r="Y106" s="200">
        <f t="shared" si="64"/>
        <v>15921.5</v>
      </c>
      <c r="Z106" s="200">
        <f t="shared" si="65"/>
        <v>4.1255986046709624E-2</v>
      </c>
      <c r="AA106" s="200">
        <f t="shared" si="66"/>
        <v>7.0026180760175291E-2</v>
      </c>
      <c r="AB106" s="200">
        <f t="shared" si="67"/>
        <v>6.9430731816479338E-3</v>
      </c>
      <c r="AC106" s="200">
        <f t="shared" si="68"/>
        <v>1.7856633947556801E-2</v>
      </c>
      <c r="AD106" s="200">
        <f t="shared" si="69"/>
        <v>3.1885937593703797E-5</v>
      </c>
      <c r="AE106" s="200">
        <f t="shared" si="70"/>
        <v>6.9430731816479338E-3</v>
      </c>
      <c r="AF106" s="157"/>
      <c r="AG106" s="200">
        <f t="shared" si="71"/>
        <v>-1.0913560765908867E-2</v>
      </c>
      <c r="AH106" s="200">
        <f t="shared" si="72"/>
        <v>1.0410300366666019</v>
      </c>
      <c r="AI106" s="200">
        <f t="shared" si="73"/>
        <v>-0.89580754755467507</v>
      </c>
      <c r="AJ106" s="200">
        <f t="shared" si="74"/>
        <v>-0.63829563910294052</v>
      </c>
      <c r="AK106" s="200">
        <f t="shared" si="75"/>
        <v>-1.5066040280463258</v>
      </c>
      <c r="AL106" s="200">
        <f t="shared" si="76"/>
        <v>-0.93778325331964296</v>
      </c>
      <c r="AM106" s="200">
        <f t="shared" si="79"/>
        <v>18.021112965448133</v>
      </c>
      <c r="AN106" s="200">
        <f t="shared" si="79"/>
        <v>18.023752665990028</v>
      </c>
      <c r="AO106" s="200">
        <f t="shared" si="79"/>
        <v>18.029820105681317</v>
      </c>
      <c r="AP106" s="200">
        <f t="shared" si="79"/>
        <v>18.043619369511859</v>
      </c>
      <c r="AQ106" s="200">
        <f t="shared" si="79"/>
        <v>18.074291350563747</v>
      </c>
      <c r="AR106" s="200">
        <f t="shared" si="79"/>
        <v>18.139401199924443</v>
      </c>
      <c r="AS106" s="200">
        <f t="shared" si="79"/>
        <v>18.267005596846193</v>
      </c>
      <c r="AT106" s="200">
        <f t="shared" si="77"/>
        <v>18.491287746822355</v>
      </c>
    </row>
    <row r="107" spans="1:46" s="200" customFormat="1" ht="12.95" customHeight="1" x14ac:dyDescent="0.2">
      <c r="A107" s="39" t="s">
        <v>94</v>
      </c>
      <c r="B107" s="40"/>
      <c r="C107" s="41">
        <v>46960.470999999998</v>
      </c>
      <c r="D107" s="41"/>
      <c r="E107" s="200">
        <f t="shared" si="56"/>
        <v>15922.084634122451</v>
      </c>
      <c r="F107" s="200">
        <f t="shared" si="57"/>
        <v>15922</v>
      </c>
      <c r="G107" s="158">
        <f t="shared" si="58"/>
        <v>3.461495999363251E-2</v>
      </c>
      <c r="I107" s="200">
        <f t="shared" si="59"/>
        <v>3.461495999363251E-2</v>
      </c>
      <c r="P107" s="200">
        <f t="shared" si="60"/>
        <v>5.2172550123839673E-2</v>
      </c>
      <c r="Q107" s="260">
        <f t="shared" si="61"/>
        <v>31941.970999999998</v>
      </c>
      <c r="R107" s="200">
        <f t="shared" si="62"/>
        <v>3.0826897118034794E-4</v>
      </c>
      <c r="S107" s="247">
        <v>0.1</v>
      </c>
      <c r="U107" s="200">
        <f t="shared" si="63"/>
        <v>-1.7557590130207162E-2</v>
      </c>
      <c r="Y107" s="200">
        <f t="shared" si="64"/>
        <v>15922</v>
      </c>
      <c r="Z107" s="200">
        <f t="shared" si="65"/>
        <v>4.1259128454551063E-2</v>
      </c>
      <c r="AA107" s="200">
        <f t="shared" si="66"/>
        <v>4.552838166292112E-2</v>
      </c>
      <c r="AB107" s="200">
        <f t="shared" si="67"/>
        <v>-1.7557590130207162E-2</v>
      </c>
      <c r="AC107" s="200">
        <f t="shared" si="68"/>
        <v>-6.6441684609185522E-3</v>
      </c>
      <c r="AD107" s="200">
        <f t="shared" si="69"/>
        <v>4.4144974537064803E-6</v>
      </c>
      <c r="AE107" s="200">
        <f t="shared" si="70"/>
        <v>-1.7557590130207162E-2</v>
      </c>
      <c r="AF107" s="157"/>
      <c r="AG107" s="200">
        <f t="shared" si="71"/>
        <v>-1.0913421669288612E-2</v>
      </c>
      <c r="AH107" s="200">
        <f t="shared" si="72"/>
        <v>1.0411433152873881</v>
      </c>
      <c r="AI107" s="200">
        <f t="shared" si="73"/>
        <v>-0.8958864092528267</v>
      </c>
      <c r="AJ107" s="200">
        <f t="shared" si="74"/>
        <v>-0.6382883473899994</v>
      </c>
      <c r="AK107" s="200">
        <f t="shared" si="75"/>
        <v>-1.5064265565729444</v>
      </c>
      <c r="AL107" s="200">
        <f t="shared" si="76"/>
        <v>-0.93761649393113577</v>
      </c>
      <c r="AM107" s="200">
        <f t="shared" si="79"/>
        <v>18.021244003341586</v>
      </c>
      <c r="AN107" s="200">
        <f t="shared" si="79"/>
        <v>18.023885032991515</v>
      </c>
      <c r="AO107" s="200">
        <f t="shared" si="79"/>
        <v>18.029954654777288</v>
      </c>
      <c r="AP107" s="200">
        <f t="shared" si="79"/>
        <v>18.043756897939403</v>
      </c>
      <c r="AQ107" s="200">
        <f t="shared" si="79"/>
        <v>18.074431202977419</v>
      </c>
      <c r="AR107" s="200">
        <f t="shared" si="79"/>
        <v>18.13953772521662</v>
      </c>
      <c r="AS107" s="200">
        <f t="shared" si="79"/>
        <v>18.26712333931517</v>
      </c>
      <c r="AT107" s="200">
        <f t="shared" si="77"/>
        <v>18.491361381457018</v>
      </c>
    </row>
    <row r="108" spans="1:46" s="200" customFormat="1" ht="12.95" customHeight="1" x14ac:dyDescent="0.2">
      <c r="A108" s="178" t="s">
        <v>95</v>
      </c>
      <c r="B108" s="215" t="s">
        <v>54</v>
      </c>
      <c r="C108" s="162">
        <v>46964.534</v>
      </c>
      <c r="D108" s="162" t="s">
        <v>38</v>
      </c>
      <c r="E108" s="200">
        <f t="shared" si="56"/>
        <v>15932.018733123881</v>
      </c>
      <c r="F108" s="200">
        <f t="shared" si="57"/>
        <v>15932</v>
      </c>
      <c r="G108" s="158">
        <f t="shared" si="58"/>
        <v>7.6617599988821894E-3</v>
      </c>
      <c r="I108" s="200">
        <f t="shared" si="59"/>
        <v>7.6617599988821894E-3</v>
      </c>
      <c r="P108" s="200">
        <f t="shared" si="60"/>
        <v>5.2232631155506859E-2</v>
      </c>
      <c r="Q108" s="260">
        <f t="shared" si="61"/>
        <v>31946.034</v>
      </c>
      <c r="R108" s="200">
        <f t="shared" si="62"/>
        <v>1.9865625556604368E-3</v>
      </c>
      <c r="S108" s="247">
        <v>0.1</v>
      </c>
      <c r="U108" s="200">
        <f t="shared" si="63"/>
        <v>-4.457087115662467E-2</v>
      </c>
      <c r="Y108" s="200">
        <f t="shared" si="64"/>
        <v>15932</v>
      </c>
      <c r="Z108" s="200">
        <f t="shared" si="65"/>
        <v>4.1322034138601416E-2</v>
      </c>
      <c r="AA108" s="200">
        <f t="shared" si="66"/>
        <v>1.8572357015787633E-2</v>
      </c>
      <c r="AB108" s="200">
        <f t="shared" si="67"/>
        <v>-4.457087115662467E-2</v>
      </c>
      <c r="AC108" s="200">
        <f t="shared" si="68"/>
        <v>-3.3660274139719226E-2</v>
      </c>
      <c r="AD108" s="200">
        <f t="shared" si="69"/>
        <v>1.133014055161051E-4</v>
      </c>
      <c r="AE108" s="200">
        <f t="shared" si="70"/>
        <v>-4.457087115662467E-2</v>
      </c>
      <c r="AF108" s="157"/>
      <c r="AG108" s="200">
        <f t="shared" si="71"/>
        <v>-1.0910597016905445E-2</v>
      </c>
      <c r="AH108" s="200">
        <f t="shared" si="72"/>
        <v>1.0434138767381851</v>
      </c>
      <c r="AI108" s="200">
        <f t="shared" si="73"/>
        <v>-0.8974613542860177</v>
      </c>
      <c r="AJ108" s="200">
        <f t="shared" si="74"/>
        <v>-0.63813793345424596</v>
      </c>
      <c r="AK108" s="200">
        <f t="shared" si="75"/>
        <v>-1.502868875114989</v>
      </c>
      <c r="AL108" s="200">
        <f t="shared" si="76"/>
        <v>-0.93427939273078831</v>
      </c>
      <c r="AM108" s="200">
        <f t="shared" si="79"/>
        <v>18.023867851084376</v>
      </c>
      <c r="AN108" s="200">
        <f t="shared" si="79"/>
        <v>18.026535503219137</v>
      </c>
      <c r="AO108" s="200">
        <f t="shared" si="79"/>
        <v>18.032648730329687</v>
      </c>
      <c r="AP108" s="200">
        <f t="shared" si="79"/>
        <v>18.046510308489349</v>
      </c>
      <c r="AQ108" s="200">
        <f t="shared" si="79"/>
        <v>18.07723044531253</v>
      </c>
      <c r="AR108" s="200">
        <f t="shared" si="79"/>
        <v>18.142269390585771</v>
      </c>
      <c r="AS108" s="200">
        <f t="shared" si="79"/>
        <v>18.269478443701278</v>
      </c>
      <c r="AT108" s="200">
        <f t="shared" si="77"/>
        <v>18.492834074150323</v>
      </c>
    </row>
    <row r="109" spans="1:46" s="200" customFormat="1" ht="12.95" customHeight="1" x14ac:dyDescent="0.2">
      <c r="A109" s="39" t="s">
        <v>96</v>
      </c>
      <c r="B109" s="40" t="s">
        <v>52</v>
      </c>
      <c r="C109" s="41">
        <v>46997.495000000003</v>
      </c>
      <c r="D109" s="41"/>
      <c r="E109" s="200">
        <f t="shared" si="56"/>
        <v>16012.608897334081</v>
      </c>
      <c r="F109" s="200">
        <f t="shared" si="57"/>
        <v>16012.5</v>
      </c>
      <c r="G109" s="158">
        <f t="shared" si="58"/>
        <v>4.4538499998452608E-2</v>
      </c>
      <c r="I109" s="200">
        <f t="shared" si="59"/>
        <v>4.4538499998452608E-2</v>
      </c>
      <c r="P109" s="200">
        <f t="shared" si="60"/>
        <v>5.2717310836343942E-2</v>
      </c>
      <c r="Q109" s="260">
        <f t="shared" si="61"/>
        <v>31978.995000000003</v>
      </c>
      <c r="R109" s="200">
        <f t="shared" si="62"/>
        <v>6.6892946722008753E-5</v>
      </c>
      <c r="S109" s="247">
        <v>0.1</v>
      </c>
      <c r="U109" s="200">
        <f t="shared" si="63"/>
        <v>-8.1788108378913343E-3</v>
      </c>
      <c r="Y109" s="200">
        <f t="shared" si="64"/>
        <v>16012.5</v>
      </c>
      <c r="Z109" s="200">
        <f t="shared" si="65"/>
        <v>4.1832473395329181E-2</v>
      </c>
      <c r="AA109" s="200">
        <f t="shared" si="66"/>
        <v>5.5423337439467368E-2</v>
      </c>
      <c r="AB109" s="200">
        <f t="shared" si="67"/>
        <v>-8.1788108378913343E-3</v>
      </c>
      <c r="AC109" s="200">
        <f t="shared" si="68"/>
        <v>2.7060266031234265E-3</v>
      </c>
      <c r="AD109" s="200">
        <f t="shared" si="69"/>
        <v>7.3225799768117104E-7</v>
      </c>
      <c r="AE109" s="200">
        <f t="shared" si="70"/>
        <v>-8.1788108378913343E-3</v>
      </c>
      <c r="AF109" s="157"/>
      <c r="AG109" s="200">
        <f t="shared" si="71"/>
        <v>-1.0884837441014764E-2</v>
      </c>
      <c r="AH109" s="200">
        <f t="shared" si="72"/>
        <v>1.0620408624784605</v>
      </c>
      <c r="AI109" s="200">
        <f t="shared" si="73"/>
        <v>-0.90996631779055925</v>
      </c>
      <c r="AJ109" s="200">
        <f t="shared" si="74"/>
        <v>-0.63659698254831731</v>
      </c>
      <c r="AK109" s="200">
        <f t="shared" si="75"/>
        <v>-1.4736460776364966</v>
      </c>
      <c r="AL109" s="200">
        <f t="shared" si="76"/>
        <v>-0.90728066742289382</v>
      </c>
      <c r="AM109" s="200">
        <f t="shared" si="79"/>
        <v>18.045206695319429</v>
      </c>
      <c r="AN109" s="200">
        <f t="shared" si="79"/>
        <v>18.04809107726944</v>
      </c>
      <c r="AO109" s="200">
        <f t="shared" si="79"/>
        <v>18.054552052970553</v>
      </c>
      <c r="AP109" s="200">
        <f t="shared" si="79"/>
        <v>18.068872749521713</v>
      </c>
      <c r="AQ109" s="200">
        <f t="shared" si="79"/>
        <v>18.099915926670725</v>
      </c>
      <c r="AR109" s="200">
        <f t="shared" si="79"/>
        <v>18.164338991288062</v>
      </c>
      <c r="AS109" s="200">
        <f t="shared" si="79"/>
        <v>18.288454515524883</v>
      </c>
      <c r="AT109" s="200">
        <f t="shared" si="77"/>
        <v>18.504689250331417</v>
      </c>
    </row>
    <row r="110" spans="1:46" s="200" customFormat="1" ht="12.95" customHeight="1" x14ac:dyDescent="0.2">
      <c r="A110" s="39" t="s">
        <v>96</v>
      </c>
      <c r="B110" s="40" t="s">
        <v>52</v>
      </c>
      <c r="C110" s="41">
        <v>46997.500999999997</v>
      </c>
      <c r="D110" s="41"/>
      <c r="E110" s="200">
        <f t="shared" si="56"/>
        <v>16012.62356742858</v>
      </c>
      <c r="F110" s="200">
        <f t="shared" si="57"/>
        <v>16012.5</v>
      </c>
      <c r="G110" s="158">
        <f t="shared" si="58"/>
        <v>5.0538499992399011E-2</v>
      </c>
      <c r="I110" s="200">
        <f t="shared" si="59"/>
        <v>5.0538499992399011E-2</v>
      </c>
      <c r="P110" s="200">
        <f t="shared" si="60"/>
        <v>5.2717310836343942E-2</v>
      </c>
      <c r="Q110" s="260">
        <f t="shared" si="61"/>
        <v>31979.000999999997</v>
      </c>
      <c r="R110" s="200">
        <f t="shared" si="62"/>
        <v>4.7472166936920229E-6</v>
      </c>
      <c r="S110" s="247">
        <v>0.1</v>
      </c>
      <c r="U110" s="200">
        <f t="shared" si="63"/>
        <v>-2.1788108439449311E-3</v>
      </c>
      <c r="Y110" s="200">
        <f t="shared" si="64"/>
        <v>16012.5</v>
      </c>
      <c r="Z110" s="200">
        <f t="shared" si="65"/>
        <v>4.1832473395329181E-2</v>
      </c>
      <c r="AA110" s="200">
        <f t="shared" si="66"/>
        <v>6.1423337433413772E-2</v>
      </c>
      <c r="AB110" s="200">
        <f t="shared" si="67"/>
        <v>-2.1788108439449311E-3</v>
      </c>
      <c r="AC110" s="200">
        <f t="shared" si="68"/>
        <v>8.7060265970698297E-3</v>
      </c>
      <c r="AD110" s="200">
        <f t="shared" si="69"/>
        <v>7.5794899108887282E-6</v>
      </c>
      <c r="AE110" s="200">
        <f t="shared" si="70"/>
        <v>-2.1788108439449311E-3</v>
      </c>
      <c r="AF110" s="157"/>
      <c r="AG110" s="200">
        <f t="shared" si="71"/>
        <v>-1.0884837441014764E-2</v>
      </c>
      <c r="AH110" s="200">
        <f t="shared" si="72"/>
        <v>1.0620408624784605</v>
      </c>
      <c r="AI110" s="200">
        <f t="shared" si="73"/>
        <v>-0.90996631779055925</v>
      </c>
      <c r="AJ110" s="200">
        <f t="shared" si="74"/>
        <v>-0.63659698254831731</v>
      </c>
      <c r="AK110" s="200">
        <f t="shared" si="75"/>
        <v>-1.4736460776364966</v>
      </c>
      <c r="AL110" s="200">
        <f t="shared" si="76"/>
        <v>-0.90728066742289382</v>
      </c>
      <c r="AM110" s="200">
        <f t="shared" si="79"/>
        <v>18.045206695319429</v>
      </c>
      <c r="AN110" s="200">
        <f t="shared" si="79"/>
        <v>18.04809107726944</v>
      </c>
      <c r="AO110" s="200">
        <f t="shared" si="79"/>
        <v>18.054552052970553</v>
      </c>
      <c r="AP110" s="200">
        <f t="shared" si="79"/>
        <v>18.068872749521713</v>
      </c>
      <c r="AQ110" s="200">
        <f t="shared" si="79"/>
        <v>18.099915926670725</v>
      </c>
      <c r="AR110" s="200">
        <f t="shared" si="79"/>
        <v>18.164338991288062</v>
      </c>
      <c r="AS110" s="200">
        <f t="shared" si="79"/>
        <v>18.288454515524883</v>
      </c>
      <c r="AT110" s="200">
        <f t="shared" si="77"/>
        <v>18.504689250331417</v>
      </c>
    </row>
    <row r="111" spans="1:46" s="200" customFormat="1" ht="12.95" customHeight="1" x14ac:dyDescent="0.2">
      <c r="A111" s="39" t="s">
        <v>96</v>
      </c>
      <c r="B111" s="40" t="s">
        <v>52</v>
      </c>
      <c r="C111" s="41">
        <v>46997.502</v>
      </c>
      <c r="D111" s="41"/>
      <c r="E111" s="200">
        <f t="shared" si="56"/>
        <v>16012.626012444342</v>
      </c>
      <c r="F111" s="200">
        <f t="shared" si="57"/>
        <v>16012.5</v>
      </c>
      <c r="G111" s="158">
        <f t="shared" si="58"/>
        <v>5.1538499996240716E-2</v>
      </c>
      <c r="I111" s="200">
        <f t="shared" si="59"/>
        <v>5.1538499996240716E-2</v>
      </c>
      <c r="P111" s="200">
        <f t="shared" si="60"/>
        <v>5.2717310836343942E-2</v>
      </c>
      <c r="Q111" s="260">
        <f t="shared" si="61"/>
        <v>31979.002</v>
      </c>
      <c r="R111" s="200">
        <f t="shared" si="62"/>
        <v>1.3895949967448722E-6</v>
      </c>
      <c r="S111" s="247">
        <v>0.1</v>
      </c>
      <c r="U111" s="200">
        <f t="shared" si="63"/>
        <v>-1.1788108401032255E-3</v>
      </c>
      <c r="Y111" s="200">
        <f t="shared" si="64"/>
        <v>16012.5</v>
      </c>
      <c r="Z111" s="200">
        <f t="shared" si="65"/>
        <v>4.1832473395329181E-2</v>
      </c>
      <c r="AA111" s="200">
        <f t="shared" si="66"/>
        <v>6.2423337437255477E-2</v>
      </c>
      <c r="AB111" s="200">
        <f t="shared" si="67"/>
        <v>-1.1788108401032255E-3</v>
      </c>
      <c r="AC111" s="200">
        <f t="shared" si="68"/>
        <v>9.7060266009115354E-3</v>
      </c>
      <c r="AD111" s="200">
        <f t="shared" si="69"/>
        <v>9.4206952377602331E-6</v>
      </c>
      <c r="AE111" s="200">
        <f t="shared" si="70"/>
        <v>-1.1788108401032255E-3</v>
      </c>
      <c r="AF111" s="157"/>
      <c r="AG111" s="200">
        <f t="shared" si="71"/>
        <v>-1.0884837441014764E-2</v>
      </c>
      <c r="AH111" s="200">
        <f t="shared" si="72"/>
        <v>1.0620408624784605</v>
      </c>
      <c r="AI111" s="200">
        <f t="shared" si="73"/>
        <v>-0.90996631779055925</v>
      </c>
      <c r="AJ111" s="200">
        <f t="shared" si="74"/>
        <v>-0.63659698254831731</v>
      </c>
      <c r="AK111" s="200">
        <f t="shared" si="75"/>
        <v>-1.4736460776364966</v>
      </c>
      <c r="AL111" s="200">
        <f t="shared" si="76"/>
        <v>-0.90728066742289382</v>
      </c>
      <c r="AM111" s="200">
        <f t="shared" ref="AM111:AS120" si="80">$AT111+$AA$7*SIN(AN111)</f>
        <v>18.045206695319429</v>
      </c>
      <c r="AN111" s="200">
        <f t="shared" si="80"/>
        <v>18.04809107726944</v>
      </c>
      <c r="AO111" s="200">
        <f t="shared" si="80"/>
        <v>18.054552052970553</v>
      </c>
      <c r="AP111" s="200">
        <f t="shared" si="80"/>
        <v>18.068872749521713</v>
      </c>
      <c r="AQ111" s="200">
        <f t="shared" si="80"/>
        <v>18.099915926670725</v>
      </c>
      <c r="AR111" s="200">
        <f t="shared" si="80"/>
        <v>18.164338991288062</v>
      </c>
      <c r="AS111" s="200">
        <f t="shared" si="80"/>
        <v>18.288454515524883</v>
      </c>
      <c r="AT111" s="200">
        <f t="shared" si="77"/>
        <v>18.504689250331417</v>
      </c>
    </row>
    <row r="112" spans="1:46" s="200" customFormat="1" ht="12.95" customHeight="1" x14ac:dyDescent="0.2">
      <c r="A112" s="39" t="s">
        <v>96</v>
      </c>
      <c r="B112" s="40"/>
      <c r="C112" s="41">
        <v>47002.614999999998</v>
      </c>
      <c r="D112" s="41"/>
      <c r="E112" s="200">
        <f t="shared" si="56"/>
        <v>16025.127377985633</v>
      </c>
      <c r="F112" s="200">
        <f t="shared" si="57"/>
        <v>16025</v>
      </c>
      <c r="G112" s="158">
        <f t="shared" si="58"/>
        <v>5.2096999992500059E-2</v>
      </c>
      <c r="I112" s="200">
        <f t="shared" si="59"/>
        <v>5.2096999992500059E-2</v>
      </c>
      <c r="P112" s="200">
        <f t="shared" si="60"/>
        <v>5.2792735593689202E-2</v>
      </c>
      <c r="Q112" s="260">
        <f t="shared" si="61"/>
        <v>31984.114999999998</v>
      </c>
      <c r="R112" s="200">
        <f t="shared" si="62"/>
        <v>4.8404802676201824E-7</v>
      </c>
      <c r="S112" s="247">
        <v>0.1</v>
      </c>
      <c r="U112" s="200">
        <f t="shared" si="63"/>
        <v>-6.9573560118914302E-4</v>
      </c>
      <c r="Y112" s="200">
        <f t="shared" si="64"/>
        <v>16025</v>
      </c>
      <c r="Z112" s="200">
        <f t="shared" si="65"/>
        <v>4.1912390620566023E-2</v>
      </c>
      <c r="AA112" s="200">
        <f t="shared" si="66"/>
        <v>6.2977344965623239E-2</v>
      </c>
      <c r="AB112" s="200">
        <f t="shared" si="67"/>
        <v>-6.9573560118914302E-4</v>
      </c>
      <c r="AC112" s="200">
        <f t="shared" si="68"/>
        <v>1.0184609371934036E-2</v>
      </c>
      <c r="AD112" s="200">
        <f t="shared" si="69"/>
        <v>1.0372626805888661E-5</v>
      </c>
      <c r="AE112" s="200">
        <f t="shared" si="70"/>
        <v>-6.9573560118914302E-4</v>
      </c>
      <c r="AF112" s="157"/>
      <c r="AG112" s="200">
        <f t="shared" si="71"/>
        <v>-1.0880344973123181E-2</v>
      </c>
      <c r="AH112" s="200">
        <f t="shared" si="72"/>
        <v>1.0649894114761893</v>
      </c>
      <c r="AI112" s="200">
        <f t="shared" si="73"/>
        <v>-0.91187768450162499</v>
      </c>
      <c r="AJ112" s="200">
        <f t="shared" si="74"/>
        <v>-0.63630272921202569</v>
      </c>
      <c r="AK112" s="200">
        <f t="shared" si="75"/>
        <v>-1.4690132794721098</v>
      </c>
      <c r="AL112" s="200">
        <f t="shared" si="76"/>
        <v>-0.90306635478320485</v>
      </c>
      <c r="AM112" s="200">
        <f t="shared" si="80"/>
        <v>18.048555232858234</v>
      </c>
      <c r="AN112" s="200">
        <f t="shared" si="80"/>
        <v>18.051473582596742</v>
      </c>
      <c r="AO112" s="200">
        <f t="shared" si="80"/>
        <v>18.057987897733415</v>
      </c>
      <c r="AP112" s="200">
        <f t="shared" si="80"/>
        <v>18.072376735746211</v>
      </c>
      <c r="AQ112" s="200">
        <f t="shared" si="80"/>
        <v>18.103462581331257</v>
      </c>
      <c r="AR112" s="200">
        <f t="shared" si="80"/>
        <v>18.167778526580282</v>
      </c>
      <c r="AS112" s="200">
        <f t="shared" si="80"/>
        <v>18.291403861748837</v>
      </c>
      <c r="AT112" s="200">
        <f t="shared" si="77"/>
        <v>18.506530116198043</v>
      </c>
    </row>
    <row r="113" spans="1:46" s="200" customFormat="1" ht="12.95" customHeight="1" x14ac:dyDescent="0.2">
      <c r="A113" s="39" t="s">
        <v>96</v>
      </c>
      <c r="B113" s="40" t="s">
        <v>52</v>
      </c>
      <c r="C113" s="41">
        <v>47003.623</v>
      </c>
      <c r="D113" s="41"/>
      <c r="E113" s="200">
        <f t="shared" si="56"/>
        <v>16027.591953863914</v>
      </c>
      <c r="F113" s="200">
        <f t="shared" si="57"/>
        <v>16027.5</v>
      </c>
      <c r="G113" s="158">
        <f t="shared" si="58"/>
        <v>3.760869999678107E-2</v>
      </c>
      <c r="I113" s="200">
        <f t="shared" si="59"/>
        <v>3.760869999678107E-2</v>
      </c>
      <c r="P113" s="200">
        <f t="shared" si="60"/>
        <v>5.2807825833459526E-2</v>
      </c>
      <c r="Q113" s="260">
        <f t="shared" si="61"/>
        <v>31985.123</v>
      </c>
      <c r="R113" s="200">
        <f t="shared" si="62"/>
        <v>2.3101342619918658E-4</v>
      </c>
      <c r="S113" s="247">
        <v>0.1</v>
      </c>
      <c r="U113" s="200">
        <f t="shared" si="63"/>
        <v>-1.5199125836678457E-2</v>
      </c>
      <c r="Y113" s="200">
        <f t="shared" si="64"/>
        <v>16027.5</v>
      </c>
      <c r="Z113" s="200">
        <f t="shared" si="65"/>
        <v>4.1928395559322845E-2</v>
      </c>
      <c r="AA113" s="200">
        <f t="shared" si="66"/>
        <v>4.8488130270917751E-2</v>
      </c>
      <c r="AB113" s="200">
        <f t="shared" si="67"/>
        <v>-1.5199125836678457E-2</v>
      </c>
      <c r="AC113" s="200">
        <f t="shared" si="68"/>
        <v>-4.3196955625417754E-3</v>
      </c>
      <c r="AD113" s="200">
        <f t="shared" si="69"/>
        <v>1.8659769753043106E-6</v>
      </c>
      <c r="AE113" s="200">
        <f t="shared" si="70"/>
        <v>-1.5199125836678457E-2</v>
      </c>
      <c r="AF113" s="157"/>
      <c r="AG113" s="200">
        <f t="shared" si="71"/>
        <v>-1.0879430274136681E-2</v>
      </c>
      <c r="AH113" s="200">
        <f t="shared" si="72"/>
        <v>1.0655809460746255</v>
      </c>
      <c r="AI113" s="200">
        <f t="shared" si="73"/>
        <v>-0.9122588918493294</v>
      </c>
      <c r="AJ113" s="200">
        <f t="shared" si="74"/>
        <v>-0.63624203438522597</v>
      </c>
      <c r="AK113" s="200">
        <f t="shared" si="75"/>
        <v>-1.4680835918528583</v>
      </c>
      <c r="AL113" s="200">
        <f t="shared" si="76"/>
        <v>-0.90222277150288543</v>
      </c>
      <c r="AM113" s="200">
        <f t="shared" si="80"/>
        <v>18.049226084377782</v>
      </c>
      <c r="AN113" s="200">
        <f t="shared" si="80"/>
        <v>18.052151235551548</v>
      </c>
      <c r="AO113" s="200">
        <f t="shared" si="80"/>
        <v>18.058676193152834</v>
      </c>
      <c r="AP113" s="200">
        <f t="shared" si="80"/>
        <v>18.073078552033309</v>
      </c>
      <c r="AQ113" s="200">
        <f t="shared" si="80"/>
        <v>18.104172684677764</v>
      </c>
      <c r="AR113" s="200">
        <f t="shared" si="80"/>
        <v>18.168466835230866</v>
      </c>
      <c r="AS113" s="200">
        <f t="shared" si="80"/>
        <v>18.291993818595905</v>
      </c>
      <c r="AT113" s="200">
        <f t="shared" si="77"/>
        <v>18.506898289371371</v>
      </c>
    </row>
    <row r="114" spans="1:46" s="200" customFormat="1" ht="12.95" customHeight="1" x14ac:dyDescent="0.2">
      <c r="A114" s="39" t="s">
        <v>96</v>
      </c>
      <c r="B114" s="40" t="s">
        <v>52</v>
      </c>
      <c r="C114" s="41">
        <v>47006.483</v>
      </c>
      <c r="D114" s="41"/>
      <c r="E114" s="200">
        <f t="shared" si="56"/>
        <v>16034.584698915374</v>
      </c>
      <c r="F114" s="200">
        <f t="shared" si="57"/>
        <v>16034.5</v>
      </c>
      <c r="G114" s="158">
        <f t="shared" si="58"/>
        <v>3.4641459998965729E-2</v>
      </c>
      <c r="I114" s="200">
        <f t="shared" si="59"/>
        <v>3.4641459998965729E-2</v>
      </c>
      <c r="P114" s="200">
        <f t="shared" si="60"/>
        <v>5.2850087882737373E-2</v>
      </c>
      <c r="Q114" s="260">
        <f t="shared" si="61"/>
        <v>31987.983</v>
      </c>
      <c r="R114" s="200">
        <f t="shared" si="62"/>
        <v>3.3155412940966621E-4</v>
      </c>
      <c r="S114" s="247">
        <v>0.1</v>
      </c>
      <c r="U114" s="200">
        <f t="shared" si="63"/>
        <v>-1.8208627883771644E-2</v>
      </c>
      <c r="Y114" s="200">
        <f t="shared" si="64"/>
        <v>16034.5</v>
      </c>
      <c r="Z114" s="200">
        <f t="shared" si="65"/>
        <v>4.1973247634709103E-2</v>
      </c>
      <c r="AA114" s="200">
        <f t="shared" si="66"/>
        <v>4.5518300246993999E-2</v>
      </c>
      <c r="AB114" s="200">
        <f t="shared" si="67"/>
        <v>-1.8208627883771644E-2</v>
      </c>
      <c r="AC114" s="200">
        <f t="shared" si="68"/>
        <v>-7.3317876357433739E-3</v>
      </c>
      <c r="AD114" s="200">
        <f t="shared" si="69"/>
        <v>5.3755109935639418E-6</v>
      </c>
      <c r="AE114" s="200">
        <f t="shared" si="70"/>
        <v>-1.8208627883771644E-2</v>
      </c>
      <c r="AF114" s="157"/>
      <c r="AG114" s="200">
        <f t="shared" si="71"/>
        <v>-1.087684024802827E-2</v>
      </c>
      <c r="AH114" s="200">
        <f t="shared" si="72"/>
        <v>1.067240483871138</v>
      </c>
      <c r="AI114" s="200">
        <f t="shared" si="73"/>
        <v>-0.91332434571641063</v>
      </c>
      <c r="AJ114" s="200">
        <f t="shared" si="74"/>
        <v>-0.63606878883928053</v>
      </c>
      <c r="AK114" s="200">
        <f t="shared" si="75"/>
        <v>-1.4654748946303215</v>
      </c>
      <c r="AL114" s="200">
        <f t="shared" si="76"/>
        <v>-0.89985945522911848</v>
      </c>
      <c r="AM114" s="200">
        <f t="shared" si="80"/>
        <v>18.051106502742218</v>
      </c>
      <c r="AN114" s="200">
        <f t="shared" si="80"/>
        <v>18.054050710941713</v>
      </c>
      <c r="AO114" s="200">
        <f t="shared" si="80"/>
        <v>18.060605420621208</v>
      </c>
      <c r="AP114" s="200">
        <f t="shared" si="80"/>
        <v>18.075045445057235</v>
      </c>
      <c r="AQ114" s="200">
        <f t="shared" si="80"/>
        <v>18.106162342152334</v>
      </c>
      <c r="AR114" s="200">
        <f t="shared" si="80"/>
        <v>18.170394809889263</v>
      </c>
      <c r="AS114" s="200">
        <f t="shared" si="80"/>
        <v>18.293645852646613</v>
      </c>
      <c r="AT114" s="200">
        <f t="shared" si="77"/>
        <v>18.507929174256684</v>
      </c>
    </row>
    <row r="115" spans="1:46" s="200" customFormat="1" ht="12.95" customHeight="1" x14ac:dyDescent="0.2">
      <c r="A115" s="39" t="s">
        <v>96</v>
      </c>
      <c r="B115" s="40" t="s">
        <v>52</v>
      </c>
      <c r="C115" s="41">
        <v>47006.483999999997</v>
      </c>
      <c r="D115" s="41"/>
      <c r="E115" s="200">
        <f t="shared" si="56"/>
        <v>16034.587143931118</v>
      </c>
      <c r="F115" s="200">
        <f t="shared" si="57"/>
        <v>16034.5</v>
      </c>
      <c r="G115" s="158">
        <f t="shared" si="58"/>
        <v>3.5641459995531477E-2</v>
      </c>
      <c r="I115" s="200">
        <f t="shared" si="59"/>
        <v>3.5641459995531477E-2</v>
      </c>
      <c r="P115" s="200">
        <f t="shared" si="60"/>
        <v>5.2850087882737373E-2</v>
      </c>
      <c r="Q115" s="260">
        <f t="shared" si="61"/>
        <v>31987.983999999997</v>
      </c>
      <c r="R115" s="200">
        <f t="shared" si="62"/>
        <v>2.9613687376032046E-4</v>
      </c>
      <c r="S115" s="247">
        <v>0.1</v>
      </c>
      <c r="U115" s="200">
        <f t="shared" si="63"/>
        <v>-1.7208627887205896E-2</v>
      </c>
      <c r="Y115" s="200">
        <f t="shared" si="64"/>
        <v>16034.5</v>
      </c>
      <c r="Z115" s="200">
        <f t="shared" si="65"/>
        <v>4.1973247634709103E-2</v>
      </c>
      <c r="AA115" s="200">
        <f t="shared" si="66"/>
        <v>4.6518300243559747E-2</v>
      </c>
      <c r="AB115" s="200">
        <f t="shared" si="67"/>
        <v>-1.7208627887205896E-2</v>
      </c>
      <c r="AC115" s="200">
        <f t="shared" si="68"/>
        <v>-6.3317876391776259E-3</v>
      </c>
      <c r="AD115" s="200">
        <f t="shared" si="69"/>
        <v>4.009153470764258E-6</v>
      </c>
      <c r="AE115" s="200">
        <f t="shared" si="70"/>
        <v>-1.7208627887205896E-2</v>
      </c>
      <c r="AF115" s="157"/>
      <c r="AG115" s="200">
        <f t="shared" si="71"/>
        <v>-1.087684024802827E-2</v>
      </c>
      <c r="AH115" s="200">
        <f t="shared" si="72"/>
        <v>1.067240483871138</v>
      </c>
      <c r="AI115" s="200">
        <f t="shared" si="73"/>
        <v>-0.91332434571641063</v>
      </c>
      <c r="AJ115" s="200">
        <f t="shared" si="74"/>
        <v>-0.63606878883928053</v>
      </c>
      <c r="AK115" s="200">
        <f t="shared" si="75"/>
        <v>-1.4654748946303215</v>
      </c>
      <c r="AL115" s="200">
        <f t="shared" si="76"/>
        <v>-0.89985945522911848</v>
      </c>
      <c r="AM115" s="200">
        <f t="shared" si="80"/>
        <v>18.051106502742218</v>
      </c>
      <c r="AN115" s="200">
        <f t="shared" si="80"/>
        <v>18.054050710941713</v>
      </c>
      <c r="AO115" s="200">
        <f t="shared" si="80"/>
        <v>18.060605420621208</v>
      </c>
      <c r="AP115" s="200">
        <f t="shared" si="80"/>
        <v>18.075045445057235</v>
      </c>
      <c r="AQ115" s="200">
        <f t="shared" si="80"/>
        <v>18.106162342152334</v>
      </c>
      <c r="AR115" s="200">
        <f t="shared" si="80"/>
        <v>18.170394809889263</v>
      </c>
      <c r="AS115" s="200">
        <f t="shared" si="80"/>
        <v>18.293645852646613</v>
      </c>
      <c r="AT115" s="200">
        <f t="shared" si="77"/>
        <v>18.507929174256684</v>
      </c>
    </row>
    <row r="116" spans="1:46" s="200" customFormat="1" ht="12.95" customHeight="1" x14ac:dyDescent="0.2">
      <c r="A116" s="39" t="s">
        <v>97</v>
      </c>
      <c r="B116" s="40"/>
      <c r="C116" s="41">
        <v>47006.492899999997</v>
      </c>
      <c r="D116" s="41"/>
      <c r="E116" s="200">
        <f t="shared" si="56"/>
        <v>16034.608904571316</v>
      </c>
      <c r="F116" s="200">
        <f t="shared" si="57"/>
        <v>16034.5</v>
      </c>
      <c r="G116" s="158">
        <f t="shared" si="58"/>
        <v>4.4541459996253252E-2</v>
      </c>
      <c r="J116" s="200">
        <f>+G116</f>
        <v>4.4541459996253252E-2</v>
      </c>
      <c r="P116" s="200">
        <f t="shared" si="60"/>
        <v>5.2850087882737373E-2</v>
      </c>
      <c r="Q116" s="260">
        <f t="shared" si="61"/>
        <v>31987.992899999997</v>
      </c>
      <c r="R116" s="200">
        <f t="shared" si="62"/>
        <v>6.9033297356061596E-5</v>
      </c>
      <c r="S116" s="157">
        <v>1</v>
      </c>
      <c r="V116" s="200">
        <f>AB116</f>
        <v>-8.3086278864841212E-3</v>
      </c>
      <c r="Y116" s="200">
        <f t="shared" si="64"/>
        <v>16034.5</v>
      </c>
      <c r="Z116" s="200">
        <f t="shared" si="65"/>
        <v>4.1973247634709103E-2</v>
      </c>
      <c r="AA116" s="200">
        <f t="shared" si="66"/>
        <v>5.5418300244281522E-2</v>
      </c>
      <c r="AB116" s="200">
        <f t="shared" si="67"/>
        <v>-8.3086278864841212E-3</v>
      </c>
      <c r="AC116" s="200">
        <f t="shared" si="68"/>
        <v>2.5682123615441491E-3</v>
      </c>
      <c r="AD116" s="200">
        <f t="shared" si="69"/>
        <v>6.5957147339881751E-6</v>
      </c>
      <c r="AE116" s="200">
        <f t="shared" si="70"/>
        <v>-8.3086278864841212E-3</v>
      </c>
      <c r="AF116" s="157"/>
      <c r="AG116" s="200">
        <f t="shared" si="71"/>
        <v>-1.087684024802827E-2</v>
      </c>
      <c r="AH116" s="200">
        <f t="shared" si="72"/>
        <v>1.067240483871138</v>
      </c>
      <c r="AI116" s="200">
        <f t="shared" si="73"/>
        <v>-0.91332434571641063</v>
      </c>
      <c r="AJ116" s="200">
        <f t="shared" si="74"/>
        <v>-0.63606878883928053</v>
      </c>
      <c r="AK116" s="200">
        <f t="shared" si="75"/>
        <v>-1.4654748946303215</v>
      </c>
      <c r="AL116" s="200">
        <f t="shared" si="76"/>
        <v>-0.89985945522911848</v>
      </c>
      <c r="AM116" s="200">
        <f t="shared" si="80"/>
        <v>18.051106502742218</v>
      </c>
      <c r="AN116" s="200">
        <f t="shared" si="80"/>
        <v>18.054050710941713</v>
      </c>
      <c r="AO116" s="200">
        <f t="shared" si="80"/>
        <v>18.060605420621208</v>
      </c>
      <c r="AP116" s="200">
        <f t="shared" si="80"/>
        <v>18.075045445057235</v>
      </c>
      <c r="AQ116" s="200">
        <f t="shared" si="80"/>
        <v>18.106162342152334</v>
      </c>
      <c r="AR116" s="200">
        <f t="shared" si="80"/>
        <v>18.170394809889263</v>
      </c>
      <c r="AS116" s="200">
        <f t="shared" si="80"/>
        <v>18.293645852646613</v>
      </c>
      <c r="AT116" s="200">
        <f t="shared" si="77"/>
        <v>18.507929174256684</v>
      </c>
    </row>
    <row r="117" spans="1:46" s="200" customFormat="1" ht="12.95" customHeight="1" x14ac:dyDescent="0.2">
      <c r="A117" s="178" t="s">
        <v>97</v>
      </c>
      <c r="B117" s="215" t="s">
        <v>52</v>
      </c>
      <c r="C117" s="162">
        <v>47006.493300000002</v>
      </c>
      <c r="D117" s="162" t="s">
        <v>38</v>
      </c>
      <c r="E117" s="200">
        <f t="shared" si="56"/>
        <v>16034.609882577626</v>
      </c>
      <c r="F117" s="200">
        <f t="shared" ref="F117:F148" si="81">ROUND(2*E117,0)/2</f>
        <v>16034.5</v>
      </c>
      <c r="G117" s="158">
        <f t="shared" si="58"/>
        <v>4.4941460000700317E-2</v>
      </c>
      <c r="J117" s="200">
        <f>+G117</f>
        <v>4.4941460000700317E-2</v>
      </c>
      <c r="P117" s="200">
        <f t="shared" si="60"/>
        <v>5.2850087882737373E-2</v>
      </c>
      <c r="Q117" s="260">
        <f t="shared" si="61"/>
        <v>31987.993300000002</v>
      </c>
      <c r="R117" s="200">
        <f t="shared" si="62"/>
        <v>6.2546394976533922E-5</v>
      </c>
      <c r="S117" s="157">
        <v>1</v>
      </c>
      <c r="V117" s="200">
        <f>AB117</f>
        <v>-7.9086278820370559E-3</v>
      </c>
      <c r="Y117" s="200">
        <f t="shared" si="64"/>
        <v>16034.5</v>
      </c>
      <c r="Z117" s="200">
        <f t="shared" si="65"/>
        <v>4.1973247634709103E-2</v>
      </c>
      <c r="AA117" s="200">
        <f t="shared" si="66"/>
        <v>5.5818300248728588E-2</v>
      </c>
      <c r="AB117" s="200">
        <f t="shared" si="67"/>
        <v>-7.9086278820370559E-3</v>
      </c>
      <c r="AC117" s="200">
        <f t="shared" si="68"/>
        <v>2.9682123659912144E-3</v>
      </c>
      <c r="AD117" s="200">
        <f t="shared" si="69"/>
        <v>8.8102846496231628E-6</v>
      </c>
      <c r="AE117" s="200">
        <f t="shared" si="70"/>
        <v>-7.9086278820370559E-3</v>
      </c>
      <c r="AF117" s="157"/>
      <c r="AG117" s="200">
        <f t="shared" si="71"/>
        <v>-1.087684024802827E-2</v>
      </c>
      <c r="AH117" s="200">
        <f t="shared" si="72"/>
        <v>1.067240483871138</v>
      </c>
      <c r="AI117" s="200">
        <f t="shared" si="73"/>
        <v>-0.91332434571641063</v>
      </c>
      <c r="AJ117" s="200">
        <f t="shared" si="74"/>
        <v>-0.63606878883928053</v>
      </c>
      <c r="AK117" s="200">
        <f t="shared" si="75"/>
        <v>-1.4654748946303215</v>
      </c>
      <c r="AL117" s="200">
        <f t="shared" si="76"/>
        <v>-0.89985945522911848</v>
      </c>
      <c r="AM117" s="200">
        <f t="shared" si="80"/>
        <v>18.051106502742218</v>
      </c>
      <c r="AN117" s="200">
        <f t="shared" si="80"/>
        <v>18.054050710941713</v>
      </c>
      <c r="AO117" s="200">
        <f t="shared" si="80"/>
        <v>18.060605420621208</v>
      </c>
      <c r="AP117" s="200">
        <f t="shared" si="80"/>
        <v>18.075045445057235</v>
      </c>
      <c r="AQ117" s="200">
        <f t="shared" si="80"/>
        <v>18.106162342152334</v>
      </c>
      <c r="AR117" s="200">
        <f t="shared" si="80"/>
        <v>18.170394809889263</v>
      </c>
      <c r="AS117" s="200">
        <f t="shared" si="80"/>
        <v>18.293645852646613</v>
      </c>
      <c r="AT117" s="200">
        <f t="shared" si="77"/>
        <v>18.507929174256684</v>
      </c>
    </row>
    <row r="118" spans="1:46" s="200" customFormat="1" ht="12.95" customHeight="1" x14ac:dyDescent="0.2">
      <c r="A118" s="39" t="s">
        <v>97</v>
      </c>
      <c r="B118" s="40"/>
      <c r="C118" s="41">
        <v>47006.493600000002</v>
      </c>
      <c r="D118" s="41"/>
      <c r="E118" s="200">
        <f t="shared" si="56"/>
        <v>16034.610616082353</v>
      </c>
      <c r="F118" s="200">
        <f t="shared" si="81"/>
        <v>16034.5</v>
      </c>
      <c r="G118" s="158">
        <f t="shared" si="58"/>
        <v>4.5241460000397637E-2</v>
      </c>
      <c r="J118" s="200">
        <f>+G118</f>
        <v>4.5241460000397637E-2</v>
      </c>
      <c r="P118" s="200">
        <f t="shared" si="60"/>
        <v>5.2850087882737373E-2</v>
      </c>
      <c r="Q118" s="260">
        <f t="shared" si="61"/>
        <v>31987.993600000002</v>
      </c>
      <c r="R118" s="200">
        <f t="shared" si="62"/>
        <v>5.7891218251917649E-5</v>
      </c>
      <c r="S118" s="157">
        <v>1</v>
      </c>
      <c r="V118" s="200">
        <f>AB118</f>
        <v>-7.6086278823397357E-3</v>
      </c>
      <c r="Y118" s="200">
        <f t="shared" si="64"/>
        <v>16034.5</v>
      </c>
      <c r="Z118" s="200">
        <f t="shared" si="65"/>
        <v>4.1973247634709103E-2</v>
      </c>
      <c r="AA118" s="200">
        <f t="shared" si="66"/>
        <v>5.6118300248425908E-2</v>
      </c>
      <c r="AB118" s="200">
        <f t="shared" si="67"/>
        <v>-7.6086278823397357E-3</v>
      </c>
      <c r="AC118" s="200">
        <f t="shared" si="68"/>
        <v>3.2682123656885345E-3</v>
      </c>
      <c r="AD118" s="200">
        <f t="shared" si="69"/>
        <v>1.0681212067239447E-5</v>
      </c>
      <c r="AE118" s="200">
        <f t="shared" si="70"/>
        <v>-7.6086278823397357E-3</v>
      </c>
      <c r="AF118" s="157"/>
      <c r="AG118" s="200">
        <f t="shared" si="71"/>
        <v>-1.087684024802827E-2</v>
      </c>
      <c r="AH118" s="200">
        <f t="shared" si="72"/>
        <v>1.067240483871138</v>
      </c>
      <c r="AI118" s="200">
        <f t="shared" si="73"/>
        <v>-0.91332434571641063</v>
      </c>
      <c r="AJ118" s="200">
        <f t="shared" si="74"/>
        <v>-0.63606878883928053</v>
      </c>
      <c r="AK118" s="200">
        <f t="shared" si="75"/>
        <v>-1.4654748946303215</v>
      </c>
      <c r="AL118" s="200">
        <f t="shared" si="76"/>
        <v>-0.89985945522911848</v>
      </c>
      <c r="AM118" s="200">
        <f t="shared" si="80"/>
        <v>18.051106502742218</v>
      </c>
      <c r="AN118" s="200">
        <f t="shared" si="80"/>
        <v>18.054050710941713</v>
      </c>
      <c r="AO118" s="200">
        <f t="shared" si="80"/>
        <v>18.060605420621208</v>
      </c>
      <c r="AP118" s="200">
        <f t="shared" si="80"/>
        <v>18.075045445057235</v>
      </c>
      <c r="AQ118" s="200">
        <f t="shared" si="80"/>
        <v>18.106162342152334</v>
      </c>
      <c r="AR118" s="200">
        <f t="shared" si="80"/>
        <v>18.170394809889263</v>
      </c>
      <c r="AS118" s="200">
        <f t="shared" si="80"/>
        <v>18.293645852646613</v>
      </c>
      <c r="AT118" s="200">
        <f t="shared" si="77"/>
        <v>18.507929174256684</v>
      </c>
    </row>
    <row r="119" spans="1:46" s="200" customFormat="1" ht="12.95" customHeight="1" x14ac:dyDescent="0.2">
      <c r="A119" s="39" t="s">
        <v>97</v>
      </c>
      <c r="B119" s="40"/>
      <c r="C119" s="41">
        <v>47062.319900000002</v>
      </c>
      <c r="D119" s="41"/>
      <c r="E119" s="200">
        <f t="shared" si="56"/>
        <v>16171.106798972662</v>
      </c>
      <c r="F119" s="200">
        <f t="shared" si="81"/>
        <v>16171</v>
      </c>
      <c r="G119" s="158">
        <f t="shared" si="58"/>
        <v>4.3680279995896854E-2</v>
      </c>
      <c r="J119" s="200">
        <f>+G119</f>
        <v>4.3680279995896854E-2</v>
      </c>
      <c r="P119" s="200">
        <f t="shared" si="60"/>
        <v>5.3676960134942955E-2</v>
      </c>
      <c r="Q119" s="260">
        <f t="shared" si="61"/>
        <v>32043.819900000002</v>
      </c>
      <c r="R119" s="200">
        <f t="shared" si="62"/>
        <v>9.9933613802398794E-5</v>
      </c>
      <c r="S119" s="157">
        <v>1</v>
      </c>
      <c r="V119" s="200">
        <f>AB119</f>
        <v>-9.9966801390461019E-3</v>
      </c>
      <c r="Y119" s="200">
        <f t="shared" si="64"/>
        <v>16171</v>
      </c>
      <c r="Z119" s="200">
        <f t="shared" si="65"/>
        <v>4.2859390772062203E-2</v>
      </c>
      <c r="AA119" s="200">
        <f t="shared" si="66"/>
        <v>5.4497849358777606E-2</v>
      </c>
      <c r="AB119" s="200">
        <f t="shared" si="67"/>
        <v>-9.9966801390461019E-3</v>
      </c>
      <c r="AC119" s="200">
        <f t="shared" si="68"/>
        <v>8.2088922383465046E-4</v>
      </c>
      <c r="AD119" s="200">
        <f t="shared" si="69"/>
        <v>6.7385911780785487E-7</v>
      </c>
      <c r="AE119" s="200">
        <f t="shared" si="70"/>
        <v>-9.9966801390461019E-3</v>
      </c>
      <c r="AF119" s="157"/>
      <c r="AG119" s="200">
        <f t="shared" si="71"/>
        <v>-1.0817569362880756E-2</v>
      </c>
      <c r="AH119" s="200">
        <f t="shared" si="72"/>
        <v>1.1005642010647827</v>
      </c>
      <c r="AI119" s="200">
        <f t="shared" si="73"/>
        <v>-0.93345749740971262</v>
      </c>
      <c r="AJ119" s="200">
        <f t="shared" si="74"/>
        <v>-0.63165784113782353</v>
      </c>
      <c r="AK119" s="200">
        <f t="shared" si="75"/>
        <v>-1.4129145958732563</v>
      </c>
      <c r="AL119" s="200">
        <f t="shared" si="76"/>
        <v>-0.85338732698783781</v>
      </c>
      <c r="AM119" s="200">
        <f t="shared" si="80"/>
        <v>18.088384225933822</v>
      </c>
      <c r="AN119" s="200">
        <f t="shared" si="80"/>
        <v>18.091701870768322</v>
      </c>
      <c r="AO119" s="200">
        <f t="shared" si="80"/>
        <v>18.098819451305189</v>
      </c>
      <c r="AP119" s="200">
        <f t="shared" si="80"/>
        <v>18.113932506655694</v>
      </c>
      <c r="AQ119" s="200">
        <f t="shared" si="80"/>
        <v>18.145360220339263</v>
      </c>
      <c r="AR119" s="200">
        <f t="shared" si="80"/>
        <v>18.208196166984695</v>
      </c>
      <c r="AS119" s="200">
        <f t="shared" si="80"/>
        <v>18.325905217742765</v>
      </c>
      <c r="AT119" s="200">
        <f t="shared" si="77"/>
        <v>18.528031429520272</v>
      </c>
    </row>
    <row r="120" spans="1:46" s="200" customFormat="1" ht="12.95" customHeight="1" x14ac:dyDescent="0.2">
      <c r="A120" s="39" t="s">
        <v>96</v>
      </c>
      <c r="B120" s="40"/>
      <c r="C120" s="41">
        <v>47290.546999999999</v>
      </c>
      <c r="D120" s="41"/>
      <c r="E120" s="200">
        <f t="shared" si="56"/>
        <v>16729.125653564926</v>
      </c>
      <c r="F120" s="200">
        <f t="shared" si="81"/>
        <v>16729</v>
      </c>
      <c r="G120" s="158">
        <f t="shared" si="58"/>
        <v>5.1391719993262086E-2</v>
      </c>
      <c r="I120" s="200">
        <f>+G120</f>
        <v>5.1391719993262086E-2</v>
      </c>
      <c r="P120" s="200">
        <f t="shared" si="60"/>
        <v>5.7111791361390898E-2</v>
      </c>
      <c r="Q120" s="260">
        <f t="shared" si="61"/>
        <v>32272.046999999999</v>
      </c>
      <c r="R120" s="200">
        <f t="shared" si="62"/>
        <v>3.2719216456487022E-5</v>
      </c>
      <c r="S120" s="247">
        <v>0.1</v>
      </c>
      <c r="U120" s="200">
        <f>AB120</f>
        <v>-5.7200713681288123E-3</v>
      </c>
      <c r="Y120" s="200">
        <f t="shared" si="64"/>
        <v>16729</v>
      </c>
      <c r="Z120" s="200">
        <f t="shared" si="65"/>
        <v>4.673665342648655E-2</v>
      </c>
      <c r="AA120" s="200">
        <f t="shared" si="66"/>
        <v>6.1766857928166434E-2</v>
      </c>
      <c r="AB120" s="200">
        <f t="shared" si="67"/>
        <v>-5.7200713681288123E-3</v>
      </c>
      <c r="AC120" s="200">
        <f t="shared" si="68"/>
        <v>4.6550665667755356E-3</v>
      </c>
      <c r="AD120" s="200">
        <f t="shared" si="69"/>
        <v>2.1669644741111373E-6</v>
      </c>
      <c r="AE120" s="200">
        <f t="shared" si="70"/>
        <v>-5.7200713681288123E-3</v>
      </c>
      <c r="AF120" s="157"/>
      <c r="AG120" s="200">
        <f t="shared" si="71"/>
        <v>-1.0375137934904348E-2</v>
      </c>
      <c r="AH120" s="200">
        <f t="shared" si="72"/>
        <v>1.2556013568595956</v>
      </c>
      <c r="AI120" s="200">
        <f t="shared" si="73"/>
        <v>-0.9935496010559085</v>
      </c>
      <c r="AJ120" s="200">
        <f t="shared" si="74"/>
        <v>-0.58632135657694384</v>
      </c>
      <c r="AK120" s="200">
        <f t="shared" si="75"/>
        <v>-1.1596954033726761</v>
      </c>
      <c r="AL120" s="200">
        <f t="shared" si="76"/>
        <v>-0.65495079876782247</v>
      </c>
      <c r="AM120" s="200">
        <f t="shared" si="80"/>
        <v>18.253714393284675</v>
      </c>
      <c r="AN120" s="200">
        <f t="shared" si="80"/>
        <v>18.258355871297528</v>
      </c>
      <c r="AO120" s="200">
        <f t="shared" si="80"/>
        <v>18.267070630658079</v>
      </c>
      <c r="AP120" s="200">
        <f t="shared" si="80"/>
        <v>18.283300101623876</v>
      </c>
      <c r="AQ120" s="200">
        <f t="shared" si="80"/>
        <v>18.313089330459718</v>
      </c>
      <c r="AR120" s="200">
        <f t="shared" si="80"/>
        <v>18.366454020390929</v>
      </c>
      <c r="AS120" s="200">
        <f t="shared" si="80"/>
        <v>18.4585749504995</v>
      </c>
      <c r="AT120" s="200">
        <f t="shared" si="77"/>
        <v>18.6102076818066</v>
      </c>
    </row>
    <row r="121" spans="1:46" s="200" customFormat="1" ht="12.95" customHeight="1" x14ac:dyDescent="0.2">
      <c r="A121" s="39" t="s">
        <v>99</v>
      </c>
      <c r="B121" s="40" t="s">
        <v>52</v>
      </c>
      <c r="C121" s="41">
        <v>47662.534</v>
      </c>
      <c r="D121" s="41"/>
      <c r="E121" s="200">
        <f t="shared" si="56"/>
        <v>17638.639728200305</v>
      </c>
      <c r="F121" s="200">
        <f t="shared" si="81"/>
        <v>17638.5</v>
      </c>
      <c r="G121" s="158">
        <f t="shared" si="58"/>
        <v>5.7148179999785498E-2</v>
      </c>
      <c r="I121" s="200">
        <f>+G121</f>
        <v>5.7148179999785498E-2</v>
      </c>
      <c r="P121" s="200">
        <f t="shared" si="60"/>
        <v>6.28985400210611E-2</v>
      </c>
      <c r="Q121" s="260">
        <f t="shared" si="61"/>
        <v>32644.034</v>
      </c>
      <c r="R121" s="200">
        <f t="shared" si="62"/>
        <v>3.3066640374284746E-5</v>
      </c>
      <c r="S121" s="247">
        <v>0.1</v>
      </c>
      <c r="U121" s="200">
        <f>AB121</f>
        <v>-5.7503600212756023E-3</v>
      </c>
      <c r="Y121" s="200">
        <f t="shared" si="64"/>
        <v>17638.5</v>
      </c>
      <c r="Z121" s="200">
        <f t="shared" si="65"/>
        <v>5.4142895757176117E-2</v>
      </c>
      <c r="AA121" s="200">
        <f t="shared" si="66"/>
        <v>6.5903824263670474E-2</v>
      </c>
      <c r="AB121" s="200">
        <f t="shared" si="67"/>
        <v>-5.7503600212756023E-3</v>
      </c>
      <c r="AC121" s="200">
        <f t="shared" si="68"/>
        <v>3.0052842426093809E-3</v>
      </c>
      <c r="AD121" s="200">
        <f t="shared" si="69"/>
        <v>9.0317333788762408E-7</v>
      </c>
      <c r="AE121" s="200">
        <f t="shared" si="70"/>
        <v>-5.7503600212756023E-3</v>
      </c>
      <c r="AF121" s="157"/>
      <c r="AG121" s="200">
        <f t="shared" si="71"/>
        <v>-8.7556442638849832E-3</v>
      </c>
      <c r="AH121" s="200">
        <f t="shared" si="72"/>
        <v>1.5340652403081241</v>
      </c>
      <c r="AI121" s="200">
        <f t="shared" si="73"/>
        <v>-0.89455754444421942</v>
      </c>
      <c r="AJ121" s="200">
        <f t="shared" si="74"/>
        <v>-0.3519646372880656</v>
      </c>
      <c r="AK121" s="200">
        <f t="shared" si="75"/>
        <v>-0.58269653647046937</v>
      </c>
      <c r="AL121" s="200">
        <f t="shared" si="76"/>
        <v>-0.29988171024632904</v>
      </c>
      <c r="AM121" s="200">
        <f t="shared" ref="AM121:AS130" si="82">$AT121+$AA$7*SIN(AN121)</f>
        <v>18.570200827795802</v>
      </c>
      <c r="AN121" s="200">
        <f t="shared" si="82"/>
        <v>18.574128162109353</v>
      </c>
      <c r="AO121" s="200">
        <f t="shared" si="82"/>
        <v>18.580503129420006</v>
      </c>
      <c r="AP121" s="200">
        <f t="shared" si="82"/>
        <v>18.590827490948794</v>
      </c>
      <c r="AQ121" s="200">
        <f t="shared" si="82"/>
        <v>18.607488855517051</v>
      </c>
      <c r="AR121" s="200">
        <f t="shared" si="82"/>
        <v>18.634235150471699</v>
      </c>
      <c r="AS121" s="200">
        <f t="shared" si="82"/>
        <v>18.676854273838646</v>
      </c>
      <c r="AT121" s="200">
        <f t="shared" si="77"/>
        <v>18.744149082262542</v>
      </c>
    </row>
    <row r="122" spans="1:46" s="200" customFormat="1" ht="12.95" customHeight="1" x14ac:dyDescent="0.2">
      <c r="A122" s="39" t="s">
        <v>99</v>
      </c>
      <c r="B122" s="40"/>
      <c r="C122" s="41">
        <v>47670.491999999998</v>
      </c>
      <c r="D122" s="41"/>
      <c r="E122" s="200">
        <f t="shared" si="56"/>
        <v>17658.097163556773</v>
      </c>
      <c r="F122" s="200">
        <f t="shared" si="81"/>
        <v>17658</v>
      </c>
      <c r="G122" s="158">
        <f t="shared" si="58"/>
        <v>3.9739439991535619E-2</v>
      </c>
      <c r="I122" s="200">
        <f>+G122</f>
        <v>3.9739439991535619E-2</v>
      </c>
      <c r="P122" s="200">
        <f t="shared" si="60"/>
        <v>6.3025164620923377E-2</v>
      </c>
      <c r="Q122" s="260">
        <f t="shared" si="61"/>
        <v>32651.991999999998</v>
      </c>
      <c r="R122" s="200">
        <f t="shared" si="62"/>
        <v>5.4222497151567564E-4</v>
      </c>
      <c r="S122" s="247">
        <v>0.1</v>
      </c>
      <c r="U122" s="200">
        <f>AB122</f>
        <v>-2.3285724629387758E-2</v>
      </c>
      <c r="Y122" s="200">
        <f t="shared" si="64"/>
        <v>17658</v>
      </c>
      <c r="Z122" s="200">
        <f t="shared" si="65"/>
        <v>5.4318355591560348E-2</v>
      </c>
      <c r="AA122" s="200">
        <f t="shared" si="66"/>
        <v>4.8446249020898648E-2</v>
      </c>
      <c r="AB122" s="200">
        <f t="shared" si="67"/>
        <v>-2.3285724629387758E-2</v>
      </c>
      <c r="AC122" s="200">
        <f t="shared" si="68"/>
        <v>-1.4578915600024729E-2</v>
      </c>
      <c r="AD122" s="200">
        <f t="shared" si="69"/>
        <v>2.125447800726444E-5</v>
      </c>
      <c r="AE122" s="200">
        <f t="shared" si="70"/>
        <v>-2.3285724629387758E-2</v>
      </c>
      <c r="AF122" s="157"/>
      <c r="AG122" s="200">
        <f t="shared" si="71"/>
        <v>-8.7068090293630305E-3</v>
      </c>
      <c r="AH122" s="200">
        <f t="shared" si="72"/>
        <v>1.5391873742000783</v>
      </c>
      <c r="AI122" s="200">
        <f t="shared" si="73"/>
        <v>-0.88788271159755894</v>
      </c>
      <c r="AJ122" s="200">
        <f t="shared" si="74"/>
        <v>-0.34406650855600379</v>
      </c>
      <c r="AK122" s="200">
        <f t="shared" si="75"/>
        <v>-0.56797868523285666</v>
      </c>
      <c r="AL122" s="200">
        <f t="shared" si="76"/>
        <v>-0.29187852053863433</v>
      </c>
      <c r="AM122" s="200">
        <f t="shared" si="82"/>
        <v>18.577563391153081</v>
      </c>
      <c r="AN122" s="200">
        <f t="shared" si="82"/>
        <v>18.581416859275304</v>
      </c>
      <c r="AO122" s="200">
        <f t="shared" si="82"/>
        <v>18.58765950006045</v>
      </c>
      <c r="AP122" s="200">
        <f t="shared" si="82"/>
        <v>18.597750610748189</v>
      </c>
      <c r="AQ122" s="200">
        <f t="shared" si="82"/>
        <v>18.614007968631793</v>
      </c>
      <c r="AR122" s="200">
        <f t="shared" si="82"/>
        <v>18.640068708289526</v>
      </c>
      <c r="AS122" s="200">
        <f t="shared" si="82"/>
        <v>18.681552914092308</v>
      </c>
      <c r="AT122" s="200">
        <f t="shared" si="77"/>
        <v>18.747020833014481</v>
      </c>
    </row>
    <row r="123" spans="1:46" s="200" customFormat="1" ht="12.95" customHeight="1" x14ac:dyDescent="0.2">
      <c r="A123" s="39" t="s">
        <v>100</v>
      </c>
      <c r="B123" s="40" t="s">
        <v>52</v>
      </c>
      <c r="C123" s="41">
        <v>47703.432200000003</v>
      </c>
      <c r="D123" s="41"/>
      <c r="E123" s="200">
        <f t="shared" si="56"/>
        <v>17738.636471439331</v>
      </c>
      <c r="F123" s="200">
        <f t="shared" si="81"/>
        <v>17738.5</v>
      </c>
      <c r="G123" s="158">
        <f t="shared" si="58"/>
        <v>5.5816179999965243E-2</v>
      </c>
      <c r="J123" s="200">
        <f>+G123</f>
        <v>5.5816179999965243E-2</v>
      </c>
      <c r="P123" s="200">
        <f t="shared" si="60"/>
        <v>6.354903216543864E-2</v>
      </c>
      <c r="Q123" s="260">
        <f t="shared" si="61"/>
        <v>32684.932200000003</v>
      </c>
      <c r="R123" s="200">
        <f t="shared" si="62"/>
        <v>5.9797002613066607E-5</v>
      </c>
      <c r="S123" s="157">
        <v>1</v>
      </c>
      <c r="V123" s="200">
        <f>AB123</f>
        <v>-7.7328521654733973E-3</v>
      </c>
      <c r="Y123" s="200">
        <f t="shared" si="64"/>
        <v>17738.5</v>
      </c>
      <c r="Z123" s="200">
        <f t="shared" si="65"/>
        <v>5.5050195477140726E-2</v>
      </c>
      <c r="AA123" s="200">
        <f t="shared" si="66"/>
        <v>6.4315016688263157E-2</v>
      </c>
      <c r="AB123" s="200">
        <f t="shared" si="67"/>
        <v>-7.7328521654733973E-3</v>
      </c>
      <c r="AC123" s="200">
        <f t="shared" si="68"/>
        <v>7.6598452282451712E-4</v>
      </c>
      <c r="AD123" s="200">
        <f t="shared" si="69"/>
        <v>5.867322892067032E-7</v>
      </c>
      <c r="AE123" s="200">
        <f t="shared" si="70"/>
        <v>-7.7328521654733973E-3</v>
      </c>
      <c r="AF123" s="157"/>
      <c r="AG123" s="200">
        <f t="shared" si="71"/>
        <v>-8.4988366882979144E-3</v>
      </c>
      <c r="AH123" s="200">
        <f t="shared" si="72"/>
        <v>1.5593683975066814</v>
      </c>
      <c r="AI123" s="200">
        <f t="shared" si="73"/>
        <v>-0.85783886800089726</v>
      </c>
      <c r="AJ123" s="200">
        <f t="shared" si="74"/>
        <v>-0.31018024224231522</v>
      </c>
      <c r="AK123" s="200">
        <f t="shared" si="75"/>
        <v>-0.50630584920317689</v>
      </c>
      <c r="AL123" s="200">
        <f t="shared" si="76"/>
        <v>-0.25870313208063439</v>
      </c>
      <c r="AM123" s="200">
        <f t="shared" si="82"/>
        <v>18.608160272100374</v>
      </c>
      <c r="AN123" s="200">
        <f t="shared" si="82"/>
        <v>18.61168315646551</v>
      </c>
      <c r="AO123" s="200">
        <f t="shared" si="82"/>
        <v>18.617346722067403</v>
      </c>
      <c r="AP123" s="200">
        <f t="shared" si="82"/>
        <v>18.626435965500079</v>
      </c>
      <c r="AQ123" s="200">
        <f t="shared" si="82"/>
        <v>18.640984210127112</v>
      </c>
      <c r="AR123" s="200">
        <f t="shared" si="82"/>
        <v>18.6641786125242</v>
      </c>
      <c r="AS123" s="200">
        <f t="shared" si="82"/>
        <v>18.700955413543177</v>
      </c>
      <c r="AT123" s="200">
        <f t="shared" si="77"/>
        <v>18.758876009195575</v>
      </c>
    </row>
    <row r="124" spans="1:46" s="200" customFormat="1" ht="12.95" customHeight="1" x14ac:dyDescent="0.2">
      <c r="A124" s="39" t="s">
        <v>101</v>
      </c>
      <c r="B124" s="40" t="s">
        <v>52</v>
      </c>
      <c r="C124" s="41">
        <v>47703.4326</v>
      </c>
      <c r="D124" s="41"/>
      <c r="E124" s="200">
        <f t="shared" si="56"/>
        <v>17738.637449445625</v>
      </c>
      <c r="F124" s="200">
        <f t="shared" si="81"/>
        <v>17738.5</v>
      </c>
      <c r="G124" s="158">
        <f t="shared" si="58"/>
        <v>5.6216179997136351E-2</v>
      </c>
      <c r="J124" s="200">
        <f>+G124</f>
        <v>5.6216179997136351E-2</v>
      </c>
      <c r="P124" s="200">
        <f t="shared" si="60"/>
        <v>6.354903216543864E-2</v>
      </c>
      <c r="Q124" s="260">
        <f t="shared" si="61"/>
        <v>32684.9326</v>
      </c>
      <c r="R124" s="200">
        <f t="shared" si="62"/>
        <v>5.3770720922175589E-5</v>
      </c>
      <c r="S124" s="157">
        <v>1</v>
      </c>
      <c r="V124" s="200">
        <f>AB124</f>
        <v>-7.3328521683022896E-3</v>
      </c>
      <c r="Y124" s="200">
        <f t="shared" si="64"/>
        <v>17738.5</v>
      </c>
      <c r="Z124" s="200">
        <f t="shared" si="65"/>
        <v>5.5050195477140726E-2</v>
      </c>
      <c r="AA124" s="200">
        <f t="shared" si="66"/>
        <v>6.4715016685434265E-2</v>
      </c>
      <c r="AB124" s="200">
        <f t="shared" si="67"/>
        <v>-7.3328521683022896E-3</v>
      </c>
      <c r="AC124" s="200">
        <f t="shared" si="68"/>
        <v>1.1659845199956248E-3</v>
      </c>
      <c r="AD124" s="200">
        <f t="shared" si="69"/>
        <v>1.3595199008694275E-6</v>
      </c>
      <c r="AE124" s="200">
        <f t="shared" si="70"/>
        <v>-7.3328521683022896E-3</v>
      </c>
      <c r="AF124" s="157"/>
      <c r="AG124" s="200">
        <f t="shared" si="71"/>
        <v>-8.4988366882979144E-3</v>
      </c>
      <c r="AH124" s="200">
        <f t="shared" si="72"/>
        <v>1.5593683975066814</v>
      </c>
      <c r="AI124" s="200">
        <f t="shared" si="73"/>
        <v>-0.85783886800089726</v>
      </c>
      <c r="AJ124" s="200">
        <f t="shared" si="74"/>
        <v>-0.31018024224231522</v>
      </c>
      <c r="AK124" s="200">
        <f t="shared" si="75"/>
        <v>-0.50630584920317689</v>
      </c>
      <c r="AL124" s="200">
        <f t="shared" si="76"/>
        <v>-0.25870313208063439</v>
      </c>
      <c r="AM124" s="200">
        <f t="shared" si="82"/>
        <v>18.608160272100374</v>
      </c>
      <c r="AN124" s="200">
        <f t="shared" si="82"/>
        <v>18.61168315646551</v>
      </c>
      <c r="AO124" s="200">
        <f t="shared" si="82"/>
        <v>18.617346722067403</v>
      </c>
      <c r="AP124" s="200">
        <f t="shared" si="82"/>
        <v>18.626435965500079</v>
      </c>
      <c r="AQ124" s="200">
        <f t="shared" si="82"/>
        <v>18.640984210127112</v>
      </c>
      <c r="AR124" s="200">
        <f t="shared" si="82"/>
        <v>18.6641786125242</v>
      </c>
      <c r="AS124" s="200">
        <f t="shared" si="82"/>
        <v>18.700955413543177</v>
      </c>
      <c r="AT124" s="200">
        <f t="shared" si="77"/>
        <v>18.758876009195575</v>
      </c>
    </row>
    <row r="125" spans="1:46" s="200" customFormat="1" ht="12.95" customHeight="1" x14ac:dyDescent="0.2">
      <c r="A125" s="39" t="s">
        <v>101</v>
      </c>
      <c r="B125" s="40" t="s">
        <v>52</v>
      </c>
      <c r="C125" s="41">
        <v>47717.337500000001</v>
      </c>
      <c r="D125" s="41"/>
      <c r="E125" s="200">
        <f t="shared" si="56"/>
        <v>17772.635148979207</v>
      </c>
      <c r="F125" s="200">
        <f t="shared" si="81"/>
        <v>17772.5</v>
      </c>
      <c r="G125" s="158">
        <f t="shared" si="58"/>
        <v>5.527530000108527E-2</v>
      </c>
      <c r="J125" s="200">
        <f>+G125</f>
        <v>5.527530000108527E-2</v>
      </c>
      <c r="P125" s="200">
        <f t="shared" si="60"/>
        <v>6.3770841987876511E-2</v>
      </c>
      <c r="Q125" s="260">
        <f t="shared" si="61"/>
        <v>32698.837500000001</v>
      </c>
      <c r="R125" s="200">
        <f t="shared" si="62"/>
        <v>7.2174233649332877E-5</v>
      </c>
      <c r="S125" s="157">
        <v>1</v>
      </c>
      <c r="V125" s="200">
        <f>AB125</f>
        <v>-8.4955419867912413E-3</v>
      </c>
      <c r="Y125" s="200">
        <f t="shared" si="64"/>
        <v>17772.5</v>
      </c>
      <c r="Z125" s="200">
        <f t="shared" si="65"/>
        <v>5.5362899864631158E-2</v>
      </c>
      <c r="AA125" s="200">
        <f t="shared" si="66"/>
        <v>6.368324212433063E-2</v>
      </c>
      <c r="AB125" s="200">
        <f t="shared" si="67"/>
        <v>-8.4955419867912413E-3</v>
      </c>
      <c r="AC125" s="200">
        <f t="shared" si="68"/>
        <v>-8.7599863545888279E-5</v>
      </c>
      <c r="AD125" s="200">
        <f t="shared" si="69"/>
        <v>7.6737360932582464E-9</v>
      </c>
      <c r="AE125" s="200">
        <f t="shared" si="70"/>
        <v>-8.4955419867912413E-3</v>
      </c>
      <c r="AF125" s="157"/>
      <c r="AG125" s="200">
        <f t="shared" si="71"/>
        <v>-8.4079421232453547E-3</v>
      </c>
      <c r="AH125" s="200">
        <f t="shared" si="72"/>
        <v>1.5673825818196438</v>
      </c>
      <c r="AI125" s="200">
        <f t="shared" si="73"/>
        <v>-0.84393538337836438</v>
      </c>
      <c r="AJ125" s="200">
        <f t="shared" si="74"/>
        <v>-0.2952656306690114</v>
      </c>
      <c r="AK125" s="200">
        <f t="shared" si="75"/>
        <v>-0.47983373449959316</v>
      </c>
      <c r="AL125" s="200">
        <f t="shared" si="76"/>
        <v>-0.2446285932466806</v>
      </c>
      <c r="AM125" s="200">
        <f t="shared" si="82"/>
        <v>18.621176117580756</v>
      </c>
      <c r="AN125" s="200">
        <f t="shared" si="82"/>
        <v>18.624547392639581</v>
      </c>
      <c r="AO125" s="200">
        <f t="shared" si="82"/>
        <v>18.629951182831629</v>
      </c>
      <c r="AP125" s="200">
        <f t="shared" si="82"/>
        <v>18.638599370696333</v>
      </c>
      <c r="AQ125" s="200">
        <f t="shared" si="82"/>
        <v>18.652406907542222</v>
      </c>
      <c r="AR125" s="200">
        <f t="shared" si="82"/>
        <v>18.674374240263678</v>
      </c>
      <c r="AS125" s="200">
        <f t="shared" si="82"/>
        <v>18.709152764577919</v>
      </c>
      <c r="AT125" s="200">
        <f t="shared" si="77"/>
        <v>18.763883164352805</v>
      </c>
    </row>
    <row r="126" spans="1:46" s="200" customFormat="1" ht="12.95" customHeight="1" x14ac:dyDescent="0.2">
      <c r="A126" s="39" t="s">
        <v>101</v>
      </c>
      <c r="B126" s="40" t="s">
        <v>52</v>
      </c>
      <c r="C126" s="41">
        <v>47717.340199999999</v>
      </c>
      <c r="D126" s="41"/>
      <c r="E126" s="200">
        <f t="shared" si="56"/>
        <v>17772.641750521732</v>
      </c>
      <c r="F126" s="200">
        <f t="shared" si="81"/>
        <v>17772.5</v>
      </c>
      <c r="G126" s="158">
        <f t="shared" si="58"/>
        <v>5.7975299998361152E-2</v>
      </c>
      <c r="J126" s="200">
        <f>+G126</f>
        <v>5.7975299998361152E-2</v>
      </c>
      <c r="P126" s="200">
        <f t="shared" si="60"/>
        <v>6.3770841987876511E-2</v>
      </c>
      <c r="Q126" s="260">
        <f t="shared" si="61"/>
        <v>32698.840199999999</v>
      </c>
      <c r="R126" s="200">
        <f t="shared" si="62"/>
        <v>3.3588306952235654E-5</v>
      </c>
      <c r="S126" s="157">
        <v>1</v>
      </c>
      <c r="V126" s="200">
        <f>AB126</f>
        <v>-5.7955419895153598E-3</v>
      </c>
      <c r="Y126" s="200">
        <f t="shared" si="64"/>
        <v>17772.5</v>
      </c>
      <c r="Z126" s="200">
        <f t="shared" si="65"/>
        <v>5.5362899864631158E-2</v>
      </c>
      <c r="AA126" s="200">
        <f t="shared" si="66"/>
        <v>6.6383242121606512E-2</v>
      </c>
      <c r="AB126" s="200">
        <f t="shared" si="67"/>
        <v>-5.7955419895153598E-3</v>
      </c>
      <c r="AC126" s="200">
        <f t="shared" si="68"/>
        <v>2.6124001337299932E-3</v>
      </c>
      <c r="AD126" s="200">
        <f t="shared" si="69"/>
        <v>6.8246344587124861E-6</v>
      </c>
      <c r="AE126" s="200">
        <f t="shared" si="70"/>
        <v>-5.7955419895153598E-3</v>
      </c>
      <c r="AF126" s="157"/>
      <c r="AG126" s="200">
        <f t="shared" si="71"/>
        <v>-8.4079421232453547E-3</v>
      </c>
      <c r="AH126" s="200">
        <f t="shared" si="72"/>
        <v>1.5673825818196438</v>
      </c>
      <c r="AI126" s="200">
        <f t="shared" si="73"/>
        <v>-0.84393538337836438</v>
      </c>
      <c r="AJ126" s="200">
        <f t="shared" si="74"/>
        <v>-0.2952656306690114</v>
      </c>
      <c r="AK126" s="200">
        <f t="shared" si="75"/>
        <v>-0.47983373449959316</v>
      </c>
      <c r="AL126" s="200">
        <f t="shared" si="76"/>
        <v>-0.2446285932466806</v>
      </c>
      <c r="AM126" s="200">
        <f t="shared" si="82"/>
        <v>18.621176117580756</v>
      </c>
      <c r="AN126" s="200">
        <f t="shared" si="82"/>
        <v>18.624547392639581</v>
      </c>
      <c r="AO126" s="200">
        <f t="shared" si="82"/>
        <v>18.629951182831629</v>
      </c>
      <c r="AP126" s="200">
        <f t="shared" si="82"/>
        <v>18.638599370696333</v>
      </c>
      <c r="AQ126" s="200">
        <f t="shared" si="82"/>
        <v>18.652406907542222</v>
      </c>
      <c r="AR126" s="200">
        <f t="shared" si="82"/>
        <v>18.674374240263678</v>
      </c>
      <c r="AS126" s="200">
        <f t="shared" si="82"/>
        <v>18.709152764577919</v>
      </c>
      <c r="AT126" s="200">
        <f t="shared" si="77"/>
        <v>18.763883164352805</v>
      </c>
    </row>
    <row r="127" spans="1:46" s="200" customFormat="1" ht="12.95" customHeight="1" x14ac:dyDescent="0.2">
      <c r="A127" s="39" t="s">
        <v>99</v>
      </c>
      <c r="B127" s="40"/>
      <c r="C127" s="41">
        <v>47724.495000000003</v>
      </c>
      <c r="D127" s="41"/>
      <c r="E127" s="200">
        <f t="shared" si="56"/>
        <v>17790.135349225999</v>
      </c>
      <c r="F127" s="200">
        <f t="shared" si="81"/>
        <v>17790</v>
      </c>
      <c r="G127" s="158">
        <f t="shared" si="58"/>
        <v>5.5357199998979922E-2</v>
      </c>
      <c r="I127" s="200">
        <f>+G127</f>
        <v>5.5357199998979922E-2</v>
      </c>
      <c r="P127" s="200">
        <f t="shared" si="60"/>
        <v>6.3885135903756232E-2</v>
      </c>
      <c r="Q127" s="260">
        <f t="shared" si="61"/>
        <v>32705.995000000003</v>
      </c>
      <c r="R127" s="200">
        <f t="shared" si="62"/>
        <v>7.2725690795972934E-5</v>
      </c>
      <c r="S127" s="247">
        <v>0.1</v>
      </c>
      <c r="U127" s="200">
        <f>AB127</f>
        <v>-8.5279359047763098E-3</v>
      </c>
      <c r="Y127" s="200">
        <f t="shared" si="64"/>
        <v>17790</v>
      </c>
      <c r="Z127" s="200">
        <f t="shared" si="65"/>
        <v>5.5524678022822405E-2</v>
      </c>
      <c r="AA127" s="200">
        <f t="shared" si="66"/>
        <v>6.371765787991375E-2</v>
      </c>
      <c r="AB127" s="200">
        <f t="shared" si="67"/>
        <v>-8.5279359047763098E-3</v>
      </c>
      <c r="AC127" s="200">
        <f t="shared" si="68"/>
        <v>-1.6747802384248223E-4</v>
      </c>
      <c r="AD127" s="200">
        <f t="shared" si="69"/>
        <v>2.8048888470183045E-9</v>
      </c>
      <c r="AE127" s="200">
        <f t="shared" si="70"/>
        <v>-8.5279359047763098E-3</v>
      </c>
      <c r="AF127" s="157"/>
      <c r="AG127" s="200">
        <f t="shared" si="71"/>
        <v>-8.3604578809338241E-3</v>
      </c>
      <c r="AH127" s="200">
        <f t="shared" si="72"/>
        <v>1.5713797996472856</v>
      </c>
      <c r="AI127" s="200">
        <f t="shared" si="73"/>
        <v>-0.83649673132601599</v>
      </c>
      <c r="AJ127" s="200">
        <f t="shared" si="74"/>
        <v>-0.2874541900229004</v>
      </c>
      <c r="AK127" s="200">
        <f t="shared" si="75"/>
        <v>-0.4661147738858693</v>
      </c>
      <c r="AL127" s="200">
        <f t="shared" si="76"/>
        <v>-0.23737068515709109</v>
      </c>
      <c r="AM127" s="200">
        <f t="shared" si="82"/>
        <v>18.627895753848303</v>
      </c>
      <c r="AN127" s="200">
        <f t="shared" si="82"/>
        <v>18.63118633007101</v>
      </c>
      <c r="AO127" s="200">
        <f t="shared" si="82"/>
        <v>18.636453060045991</v>
      </c>
      <c r="AP127" s="200">
        <f t="shared" si="82"/>
        <v>18.644870313260252</v>
      </c>
      <c r="AQ127" s="200">
        <f t="shared" si="82"/>
        <v>18.658292503939123</v>
      </c>
      <c r="AR127" s="200">
        <f t="shared" si="82"/>
        <v>18.679624698588995</v>
      </c>
      <c r="AS127" s="200">
        <f t="shared" si="82"/>
        <v>18.713372529313617</v>
      </c>
      <c r="AT127" s="200">
        <f t="shared" si="77"/>
        <v>18.766460376566087</v>
      </c>
    </row>
    <row r="128" spans="1:46" s="200" customFormat="1" ht="12.95" customHeight="1" x14ac:dyDescent="0.2">
      <c r="A128" s="39" t="s">
        <v>101</v>
      </c>
      <c r="B128" s="40"/>
      <c r="C128" s="41">
        <v>47734.311300000001</v>
      </c>
      <c r="D128" s="41"/>
      <c r="E128" s="200">
        <f t="shared" si="56"/>
        <v>17814.136357354892</v>
      </c>
      <c r="F128" s="200">
        <f t="shared" si="81"/>
        <v>17814</v>
      </c>
      <c r="G128" s="158">
        <f t="shared" si="58"/>
        <v>5.5769519996829331E-2</v>
      </c>
      <c r="J128" s="200">
        <f>+G128</f>
        <v>5.5769519996829331E-2</v>
      </c>
      <c r="P128" s="200">
        <f t="shared" si="60"/>
        <v>6.4042022302815985E-2</v>
      </c>
      <c r="Q128" s="260">
        <f t="shared" si="61"/>
        <v>32715.811300000001</v>
      </c>
      <c r="R128" s="200">
        <f t="shared" si="62"/>
        <v>6.8434294402554502E-5</v>
      </c>
      <c r="S128" s="157">
        <v>1</v>
      </c>
      <c r="V128" s="200">
        <f>AB128</f>
        <v>-8.2725023059866537E-3</v>
      </c>
      <c r="Y128" s="200">
        <f t="shared" si="64"/>
        <v>17814</v>
      </c>
      <c r="Z128" s="200">
        <f t="shared" si="65"/>
        <v>5.5747454293777615E-2</v>
      </c>
      <c r="AA128" s="200">
        <f t="shared" si="66"/>
        <v>6.40640880058677E-2</v>
      </c>
      <c r="AB128" s="200">
        <f t="shared" si="67"/>
        <v>-8.2725023059866537E-3</v>
      </c>
      <c r="AC128" s="200">
        <f t="shared" si="68"/>
        <v>2.2065703051715735E-5</v>
      </c>
      <c r="AD128" s="200">
        <f t="shared" si="69"/>
        <v>4.8689525116649711E-10</v>
      </c>
      <c r="AE128" s="200">
        <f t="shared" si="70"/>
        <v>-8.2725023059866537E-3</v>
      </c>
      <c r="AF128" s="157"/>
      <c r="AG128" s="200">
        <f t="shared" si="71"/>
        <v>-8.2945680090383729E-3</v>
      </c>
      <c r="AH128" s="200">
        <f t="shared" si="72"/>
        <v>1.5767144377758671</v>
      </c>
      <c r="AI128" s="200">
        <f t="shared" si="73"/>
        <v>-0.82598287296916428</v>
      </c>
      <c r="AJ128" s="200">
        <f t="shared" si="74"/>
        <v>-0.27659581353946705</v>
      </c>
      <c r="AK128" s="200">
        <f t="shared" si="75"/>
        <v>-0.44719985838419074</v>
      </c>
      <c r="AL128" s="200">
        <f t="shared" si="76"/>
        <v>-0.2274024292108682</v>
      </c>
      <c r="AM128" s="200">
        <f t="shared" si="82"/>
        <v>18.637132895553389</v>
      </c>
      <c r="AN128" s="200">
        <f t="shared" si="82"/>
        <v>18.640309932559735</v>
      </c>
      <c r="AO128" s="200">
        <f t="shared" si="82"/>
        <v>18.645385103131094</v>
      </c>
      <c r="AP128" s="200">
        <f t="shared" si="82"/>
        <v>18.653481462365658</v>
      </c>
      <c r="AQ128" s="200">
        <f t="shared" si="82"/>
        <v>18.666370819092016</v>
      </c>
      <c r="AR128" s="200">
        <f t="shared" si="82"/>
        <v>18.68682819415983</v>
      </c>
      <c r="AS128" s="200">
        <f t="shared" si="82"/>
        <v>18.719160206427826</v>
      </c>
      <c r="AT128" s="200">
        <f t="shared" si="77"/>
        <v>18.769994839030016</v>
      </c>
    </row>
    <row r="129" spans="1:46" s="200" customFormat="1" ht="12.95" customHeight="1" x14ac:dyDescent="0.2">
      <c r="A129" s="39" t="s">
        <v>101</v>
      </c>
      <c r="B129" s="40"/>
      <c r="C129" s="41">
        <v>47734.311699999998</v>
      </c>
      <c r="D129" s="41"/>
      <c r="E129" s="200">
        <f t="shared" si="56"/>
        <v>17814.137335361185</v>
      </c>
      <c r="F129" s="200">
        <f t="shared" si="81"/>
        <v>17814</v>
      </c>
      <c r="G129" s="158">
        <f t="shared" si="58"/>
        <v>5.6169519994000439E-2</v>
      </c>
      <c r="J129" s="200">
        <f>+G129</f>
        <v>5.6169519994000439E-2</v>
      </c>
      <c r="P129" s="200">
        <f t="shared" si="60"/>
        <v>6.4042022302815985E-2</v>
      </c>
      <c r="Q129" s="260">
        <f t="shared" si="61"/>
        <v>32715.811699999998</v>
      </c>
      <c r="R129" s="200">
        <f t="shared" si="62"/>
        <v>6.1976292602306104E-5</v>
      </c>
      <c r="S129" s="157">
        <v>1</v>
      </c>
      <c r="V129" s="200">
        <f>AB129</f>
        <v>-7.872502308815546E-3</v>
      </c>
      <c r="Y129" s="200">
        <f t="shared" si="64"/>
        <v>17814</v>
      </c>
      <c r="Z129" s="200">
        <f t="shared" si="65"/>
        <v>5.5747454293777615E-2</v>
      </c>
      <c r="AA129" s="200">
        <f t="shared" si="66"/>
        <v>6.4464088003038808E-2</v>
      </c>
      <c r="AB129" s="200">
        <f t="shared" si="67"/>
        <v>-7.872502308815546E-3</v>
      </c>
      <c r="AC129" s="200">
        <f t="shared" si="68"/>
        <v>4.2206570022282341E-4</v>
      </c>
      <c r="AD129" s="200">
        <f t="shared" si="69"/>
        <v>1.7813945530458224E-7</v>
      </c>
      <c r="AE129" s="200">
        <f t="shared" si="70"/>
        <v>-7.872502308815546E-3</v>
      </c>
      <c r="AF129" s="157"/>
      <c r="AG129" s="200">
        <f t="shared" si="71"/>
        <v>-8.2945680090383729E-3</v>
      </c>
      <c r="AH129" s="200">
        <f t="shared" si="72"/>
        <v>1.5767144377758671</v>
      </c>
      <c r="AI129" s="200">
        <f t="shared" si="73"/>
        <v>-0.82598287296916428</v>
      </c>
      <c r="AJ129" s="200">
        <f t="shared" si="74"/>
        <v>-0.27659581353946705</v>
      </c>
      <c r="AK129" s="200">
        <f t="shared" si="75"/>
        <v>-0.44719985838419074</v>
      </c>
      <c r="AL129" s="200">
        <f t="shared" si="76"/>
        <v>-0.2274024292108682</v>
      </c>
      <c r="AM129" s="200">
        <f t="shared" si="82"/>
        <v>18.637132895553389</v>
      </c>
      <c r="AN129" s="200">
        <f t="shared" si="82"/>
        <v>18.640309932559735</v>
      </c>
      <c r="AO129" s="200">
        <f t="shared" si="82"/>
        <v>18.645385103131094</v>
      </c>
      <c r="AP129" s="200">
        <f t="shared" si="82"/>
        <v>18.653481462365658</v>
      </c>
      <c r="AQ129" s="200">
        <f t="shared" si="82"/>
        <v>18.666370819092016</v>
      </c>
      <c r="AR129" s="200">
        <f t="shared" si="82"/>
        <v>18.68682819415983</v>
      </c>
      <c r="AS129" s="200">
        <f t="shared" si="82"/>
        <v>18.719160206427826</v>
      </c>
      <c r="AT129" s="200">
        <f t="shared" si="77"/>
        <v>18.769994839030016</v>
      </c>
    </row>
    <row r="130" spans="1:46" s="200" customFormat="1" ht="12.95" customHeight="1" x14ac:dyDescent="0.2">
      <c r="A130" s="39" t="s">
        <v>101</v>
      </c>
      <c r="B130" s="40"/>
      <c r="C130" s="41">
        <v>47736.350599999998</v>
      </c>
      <c r="D130" s="41"/>
      <c r="E130" s="200">
        <f t="shared" si="56"/>
        <v>17819.122477978464</v>
      </c>
      <c r="F130" s="200">
        <f t="shared" si="81"/>
        <v>17819</v>
      </c>
      <c r="G130" s="158">
        <f t="shared" si="58"/>
        <v>5.0092919998860452E-2</v>
      </c>
      <c r="J130" s="200">
        <f>+G130</f>
        <v>5.0092919998860452E-2</v>
      </c>
      <c r="P130" s="200">
        <f t="shared" si="60"/>
        <v>6.4074727417385027E-2</v>
      </c>
      <c r="Q130" s="260">
        <f t="shared" si="61"/>
        <v>32717.850599999998</v>
      </c>
      <c r="R130" s="200">
        <f t="shared" si="62"/>
        <v>1.9549093868870883E-4</v>
      </c>
      <c r="S130" s="157">
        <v>1</v>
      </c>
      <c r="V130" s="200">
        <f>AB130</f>
        <v>-1.3981807418524575E-2</v>
      </c>
      <c r="Y130" s="200">
        <f t="shared" si="64"/>
        <v>17819</v>
      </c>
      <c r="Z130" s="200">
        <f t="shared" si="65"/>
        <v>5.5793997852554116E-2</v>
      </c>
      <c r="AA130" s="200">
        <f t="shared" si="66"/>
        <v>5.8373649563691364E-2</v>
      </c>
      <c r="AB130" s="200">
        <f t="shared" si="67"/>
        <v>-1.3981807418524575E-2</v>
      </c>
      <c r="AC130" s="200">
        <f t="shared" si="68"/>
        <v>-5.7010778536936632E-3</v>
      </c>
      <c r="AD130" s="200">
        <f t="shared" si="69"/>
        <v>3.2502288693876349E-5</v>
      </c>
      <c r="AE130" s="200">
        <f t="shared" si="70"/>
        <v>-1.3981807418524575E-2</v>
      </c>
      <c r="AF130" s="157"/>
      <c r="AG130" s="200">
        <f t="shared" si="71"/>
        <v>-8.28072956483091E-3</v>
      </c>
      <c r="AH130" s="200">
        <f t="shared" si="72"/>
        <v>1.5778038405248551</v>
      </c>
      <c r="AI130" s="200">
        <f t="shared" si="73"/>
        <v>-0.82374704627232354</v>
      </c>
      <c r="AJ130" s="200">
        <f t="shared" si="74"/>
        <v>-0.27431279350664967</v>
      </c>
      <c r="AK130" s="200">
        <f t="shared" si="75"/>
        <v>-0.44324493259407305</v>
      </c>
      <c r="AL130" s="200">
        <f t="shared" si="76"/>
        <v>-0.22532364010191433</v>
      </c>
      <c r="AM130" s="200">
        <f t="shared" si="82"/>
        <v>18.639060377559016</v>
      </c>
      <c r="AN130" s="200">
        <f t="shared" si="82"/>
        <v>18.642213350666246</v>
      </c>
      <c r="AO130" s="200">
        <f t="shared" si="82"/>
        <v>18.64724810080638</v>
      </c>
      <c r="AP130" s="200">
        <f t="shared" si="82"/>
        <v>18.655277011786236</v>
      </c>
      <c r="AQ130" s="200">
        <f t="shared" si="82"/>
        <v>18.668054742383735</v>
      </c>
      <c r="AR130" s="200">
        <f t="shared" si="82"/>
        <v>18.688329328428981</v>
      </c>
      <c r="AS130" s="200">
        <f t="shared" si="82"/>
        <v>18.720366053360529</v>
      </c>
      <c r="AT130" s="200">
        <f t="shared" si="77"/>
        <v>18.770731185376665</v>
      </c>
    </row>
    <row r="131" spans="1:46" s="200" customFormat="1" ht="12.95" customHeight="1" x14ac:dyDescent="0.2">
      <c r="A131" s="178" t="s">
        <v>103</v>
      </c>
      <c r="B131" s="215" t="s">
        <v>54</v>
      </c>
      <c r="C131" s="162">
        <v>47758.440999999999</v>
      </c>
      <c r="D131" s="162" t="s">
        <v>38</v>
      </c>
      <c r="E131" s="200">
        <f t="shared" si="56"/>
        <v>17873.133853952157</v>
      </c>
      <c r="F131" s="200">
        <f t="shared" si="81"/>
        <v>17873</v>
      </c>
      <c r="G131" s="158">
        <f t="shared" si="58"/>
        <v>5.4745639994507656E-2</v>
      </c>
      <c r="I131" s="200">
        <f>+G131</f>
        <v>5.4745639994507656E-2</v>
      </c>
      <c r="P131" s="200">
        <f t="shared" si="60"/>
        <v>6.4428391948806951E-2</v>
      </c>
      <c r="Q131" s="260">
        <f t="shared" si="61"/>
        <v>32739.940999999999</v>
      </c>
      <c r="R131" s="200">
        <f t="shared" si="62"/>
        <v>9.3755685408486829E-5</v>
      </c>
      <c r="S131" s="247">
        <v>0.1</v>
      </c>
      <c r="U131" s="200">
        <f>AB131</f>
        <v>-9.6827519542992957E-3</v>
      </c>
      <c r="Y131" s="200">
        <f t="shared" si="64"/>
        <v>17873</v>
      </c>
      <c r="Z131" s="200">
        <f t="shared" si="65"/>
        <v>5.6299543132744663E-2</v>
      </c>
      <c r="AA131" s="200">
        <f t="shared" si="66"/>
        <v>6.2874488810569937E-2</v>
      </c>
      <c r="AB131" s="200">
        <f t="shared" si="67"/>
        <v>-9.6827519542992957E-3</v>
      </c>
      <c r="AC131" s="200">
        <f t="shared" si="68"/>
        <v>-1.5539031382370075E-3</v>
      </c>
      <c r="AD131" s="200">
        <f t="shared" si="69"/>
        <v>2.4146149630228204E-7</v>
      </c>
      <c r="AE131" s="200">
        <f t="shared" si="70"/>
        <v>-9.6827519542992957E-3</v>
      </c>
      <c r="AF131" s="157"/>
      <c r="AG131" s="200">
        <f t="shared" si="71"/>
        <v>-8.1288488160622865E-3</v>
      </c>
      <c r="AH131" s="200">
        <f t="shared" si="72"/>
        <v>1.5890655292728033</v>
      </c>
      <c r="AI131" s="200">
        <f t="shared" si="73"/>
        <v>-0.79860436035646598</v>
      </c>
      <c r="AJ131" s="200">
        <f t="shared" si="74"/>
        <v>-0.24921193596865715</v>
      </c>
      <c r="AK131" s="200">
        <f t="shared" si="75"/>
        <v>-0.40022900025781571</v>
      </c>
      <c r="AL131" s="200">
        <f t="shared" si="76"/>
        <v>-0.20282924337079933</v>
      </c>
      <c r="AM131" s="200">
        <f t="shared" ref="AM131:AS140" si="83">$AT131+$AA$7*SIN(AN131)</f>
        <v>18.659941871892681</v>
      </c>
      <c r="AN131" s="200">
        <f t="shared" si="83"/>
        <v>18.662826258878447</v>
      </c>
      <c r="AO131" s="200">
        <f t="shared" si="83"/>
        <v>18.667413647214843</v>
      </c>
      <c r="AP131" s="200">
        <f t="shared" si="83"/>
        <v>18.674701589253552</v>
      </c>
      <c r="AQ131" s="200">
        <f t="shared" si="83"/>
        <v>18.686260775953645</v>
      </c>
      <c r="AR131" s="200">
        <f t="shared" si="83"/>
        <v>18.704550053544303</v>
      </c>
      <c r="AS131" s="200">
        <f t="shared" si="83"/>
        <v>18.733390887318748</v>
      </c>
      <c r="AT131" s="200">
        <f t="shared" si="77"/>
        <v>18.778683725920505</v>
      </c>
    </row>
    <row r="132" spans="1:46" s="200" customFormat="1" ht="12.95" customHeight="1" x14ac:dyDescent="0.2">
      <c r="A132" s="178" t="s">
        <v>103</v>
      </c>
      <c r="B132" s="215" t="s">
        <v>52</v>
      </c>
      <c r="C132" s="162">
        <v>47761.525000000001</v>
      </c>
      <c r="D132" s="162" t="s">
        <v>38</v>
      </c>
      <c r="E132" s="200">
        <f t="shared" si="56"/>
        <v>17880.674282532131</v>
      </c>
      <c r="F132" s="200">
        <f t="shared" si="81"/>
        <v>17880.5</v>
      </c>
      <c r="G132" s="158">
        <f t="shared" si="58"/>
        <v>7.1280739997746423E-2</v>
      </c>
      <c r="I132" s="200">
        <f>+G132</f>
        <v>7.1280739997746423E-2</v>
      </c>
      <c r="P132" s="200">
        <f t="shared" si="60"/>
        <v>6.4477577068721231E-2</v>
      </c>
      <c r="Q132" s="260">
        <f t="shared" si="61"/>
        <v>32743.025000000001</v>
      </c>
      <c r="R132" s="200">
        <f t="shared" si="62"/>
        <v>4.6283025838862622E-5</v>
      </c>
      <c r="S132" s="247">
        <v>0.1</v>
      </c>
      <c r="U132" s="200">
        <f>AB132</f>
        <v>6.8031629290251916E-3</v>
      </c>
      <c r="Y132" s="200">
        <f t="shared" si="64"/>
        <v>17880.5</v>
      </c>
      <c r="Z132" s="200">
        <f t="shared" si="65"/>
        <v>5.637017122139501E-2</v>
      </c>
      <c r="AA132" s="200">
        <f t="shared" si="66"/>
        <v>7.9388145845072644E-2</v>
      </c>
      <c r="AB132" s="200">
        <f t="shared" si="67"/>
        <v>6.8031629290251916E-3</v>
      </c>
      <c r="AC132" s="200">
        <f t="shared" si="68"/>
        <v>1.4910568776351413E-2</v>
      </c>
      <c r="AD132" s="200">
        <f t="shared" si="69"/>
        <v>2.2232506123430567E-5</v>
      </c>
      <c r="AE132" s="200">
        <f t="shared" si="70"/>
        <v>6.8031629290251916E-3</v>
      </c>
      <c r="AF132" s="157"/>
      <c r="AG132" s="200">
        <f t="shared" si="71"/>
        <v>-8.1074058473262194E-3</v>
      </c>
      <c r="AH132" s="200">
        <f t="shared" si="72"/>
        <v>1.5905543237789388</v>
      </c>
      <c r="AI132" s="200">
        <f t="shared" si="73"/>
        <v>-0.79496865819900098</v>
      </c>
      <c r="AJ132" s="200">
        <f t="shared" si="74"/>
        <v>-0.24566313820492983</v>
      </c>
      <c r="AK132" s="200">
        <f t="shared" si="75"/>
        <v>-0.39421216856694413</v>
      </c>
      <c r="AL132" s="200">
        <f t="shared" si="76"/>
        <v>-0.19969896283110738</v>
      </c>
      <c r="AM132" s="200">
        <f t="shared" si="83"/>
        <v>18.662851097759464</v>
      </c>
      <c r="AN132" s="200">
        <f t="shared" si="83"/>
        <v>18.66569696014864</v>
      </c>
      <c r="AO132" s="200">
        <f t="shared" si="83"/>
        <v>18.670220700479941</v>
      </c>
      <c r="AP132" s="200">
        <f t="shared" si="83"/>
        <v>18.677403982205959</v>
      </c>
      <c r="AQ132" s="200">
        <f t="shared" si="83"/>
        <v>18.68879212024477</v>
      </c>
      <c r="AR132" s="200">
        <f t="shared" si="83"/>
        <v>18.706804107141981</v>
      </c>
      <c r="AS132" s="200">
        <f t="shared" si="83"/>
        <v>18.735200125866573</v>
      </c>
      <c r="AT132" s="200">
        <f t="shared" si="77"/>
        <v>18.779788245440482</v>
      </c>
    </row>
    <row r="133" spans="1:46" s="200" customFormat="1" ht="12.95" customHeight="1" x14ac:dyDescent="0.2">
      <c r="A133" s="178" t="s">
        <v>103</v>
      </c>
      <c r="B133" s="215" t="s">
        <v>54</v>
      </c>
      <c r="C133" s="162">
        <v>47767.438999999998</v>
      </c>
      <c r="D133" s="162" t="s">
        <v>38</v>
      </c>
      <c r="E133" s="200">
        <f t="shared" si="56"/>
        <v>17895.134105690977</v>
      </c>
      <c r="F133" s="200">
        <f t="shared" si="81"/>
        <v>17895</v>
      </c>
      <c r="G133" s="158">
        <f t="shared" si="58"/>
        <v>5.4848599997058045E-2</v>
      </c>
      <c r="I133" s="200">
        <f>+G133</f>
        <v>5.4848599997058045E-2</v>
      </c>
      <c r="P133" s="200">
        <f t="shared" si="60"/>
        <v>6.457271328637168E-2</v>
      </c>
      <c r="Q133" s="260">
        <f t="shared" si="61"/>
        <v>32748.938999999998</v>
      </c>
      <c r="R133" s="200">
        <f t="shared" si="62"/>
        <v>9.4558379263406039E-5</v>
      </c>
      <c r="S133" s="247">
        <v>0.1</v>
      </c>
      <c r="U133" s="200">
        <f>AB133</f>
        <v>-9.7241132893136351E-3</v>
      </c>
      <c r="Y133" s="200">
        <f t="shared" si="64"/>
        <v>17895</v>
      </c>
      <c r="Z133" s="200">
        <f t="shared" si="65"/>
        <v>5.6507002510745717E-2</v>
      </c>
      <c r="AA133" s="200">
        <f t="shared" si="66"/>
        <v>6.2914310772684015E-2</v>
      </c>
      <c r="AB133" s="200">
        <f t="shared" si="67"/>
        <v>-9.7241132893136351E-3</v>
      </c>
      <c r="AC133" s="200">
        <f t="shared" si="68"/>
        <v>-1.6584025136876721E-3</v>
      </c>
      <c r="AD133" s="200">
        <f t="shared" si="69"/>
        <v>2.7502988974055896E-7</v>
      </c>
      <c r="AE133" s="200">
        <f t="shared" si="70"/>
        <v>-9.7241132893136351E-3</v>
      </c>
      <c r="AF133" s="157"/>
      <c r="AG133" s="200">
        <f t="shared" si="71"/>
        <v>-8.0657107756259647E-3</v>
      </c>
      <c r="AH133" s="200">
        <f t="shared" si="72"/>
        <v>1.5933787126286378</v>
      </c>
      <c r="AI133" s="200">
        <f t="shared" si="73"/>
        <v>-0.78784080660780287</v>
      </c>
      <c r="AJ133" s="200">
        <f t="shared" si="74"/>
        <v>-0.23876031957985444</v>
      </c>
      <c r="AK133" s="200">
        <f t="shared" si="75"/>
        <v>-0.38255147459707284</v>
      </c>
      <c r="AL133" s="200">
        <f t="shared" si="76"/>
        <v>-0.19364308582355072</v>
      </c>
      <c r="AM133" s="200">
        <f t="shared" si="83"/>
        <v>18.668481559192486</v>
      </c>
      <c r="AN133" s="200">
        <f t="shared" si="83"/>
        <v>18.671252127674023</v>
      </c>
      <c r="AO133" s="200">
        <f t="shared" si="83"/>
        <v>18.67565181039285</v>
      </c>
      <c r="AP133" s="200">
        <f t="shared" si="83"/>
        <v>18.682631592987995</v>
      </c>
      <c r="AQ133" s="200">
        <f t="shared" si="83"/>
        <v>18.693687845953221</v>
      </c>
      <c r="AR133" s="200">
        <f t="shared" si="83"/>
        <v>18.711162715765397</v>
      </c>
      <c r="AS133" s="200">
        <f t="shared" si="83"/>
        <v>18.738698140543054</v>
      </c>
      <c r="AT133" s="200">
        <f t="shared" si="77"/>
        <v>18.781923649845773</v>
      </c>
    </row>
    <row r="134" spans="1:46" s="200" customFormat="1" ht="12.95" customHeight="1" x14ac:dyDescent="0.2">
      <c r="A134" s="178" t="s">
        <v>103</v>
      </c>
      <c r="B134" s="215" t="s">
        <v>52</v>
      </c>
      <c r="C134" s="162">
        <v>47775.404000000002</v>
      </c>
      <c r="D134" s="162" t="s">
        <v>38</v>
      </c>
      <c r="E134" s="200">
        <f t="shared" si="56"/>
        <v>17914.608656157725</v>
      </c>
      <c r="F134" s="200">
        <f t="shared" si="81"/>
        <v>17914.5</v>
      </c>
      <c r="G134" s="158">
        <f t="shared" si="58"/>
        <v>4.443986000114819E-2</v>
      </c>
      <c r="I134" s="200">
        <f>+G134</f>
        <v>4.443986000114819E-2</v>
      </c>
      <c r="P134" s="200">
        <f t="shared" si="60"/>
        <v>6.4700748593481905E-2</v>
      </c>
      <c r="Q134" s="260">
        <f t="shared" si="61"/>
        <v>32756.904000000002</v>
      </c>
      <c r="R134" s="200">
        <f t="shared" si="62"/>
        <v>4.1050360655095844E-4</v>
      </c>
      <c r="S134" s="247">
        <v>0.1</v>
      </c>
      <c r="U134" s="200">
        <f>AB134</f>
        <v>-2.0260888592333715E-2</v>
      </c>
      <c r="Y134" s="200">
        <f t="shared" si="64"/>
        <v>17914.5</v>
      </c>
      <c r="Z134" s="200">
        <f t="shared" si="65"/>
        <v>5.6691603738097916E-2</v>
      </c>
      <c r="AA134" s="200">
        <f t="shared" si="66"/>
        <v>5.2449004856532179E-2</v>
      </c>
      <c r="AB134" s="200">
        <f t="shared" si="67"/>
        <v>-2.0260888592333715E-2</v>
      </c>
      <c r="AC134" s="200">
        <f t="shared" si="68"/>
        <v>-1.2251743736949726E-2</v>
      </c>
      <c r="AD134" s="200">
        <f t="shared" si="69"/>
        <v>1.5010522459588683E-5</v>
      </c>
      <c r="AE134" s="200">
        <f t="shared" si="70"/>
        <v>-2.0260888592333715E-2</v>
      </c>
      <c r="AF134" s="157"/>
      <c r="AG134" s="200">
        <f t="shared" si="71"/>
        <v>-8.0091448553839869E-3</v>
      </c>
      <c r="AH134" s="200">
        <f t="shared" si="72"/>
        <v>1.5970628576594335</v>
      </c>
      <c r="AI134" s="200">
        <f t="shared" si="73"/>
        <v>-0.77805046118591847</v>
      </c>
      <c r="AJ134" s="200">
        <f t="shared" si="74"/>
        <v>-0.22939208968542241</v>
      </c>
      <c r="AK134" s="200">
        <f t="shared" si="75"/>
        <v>-0.36681271556024914</v>
      </c>
      <c r="AL134" s="200">
        <f t="shared" si="76"/>
        <v>-0.18549087757653626</v>
      </c>
      <c r="AM134" s="200">
        <f t="shared" si="83"/>
        <v>18.676065619371268</v>
      </c>
      <c r="AN134" s="200">
        <f t="shared" si="83"/>
        <v>18.678733278202632</v>
      </c>
      <c r="AO134" s="200">
        <f t="shared" si="83"/>
        <v>18.682964086488433</v>
      </c>
      <c r="AP134" s="200">
        <f t="shared" si="83"/>
        <v>18.689667857098559</v>
      </c>
      <c r="AQ134" s="200">
        <f t="shared" si="83"/>
        <v>18.700275373625374</v>
      </c>
      <c r="AR134" s="200">
        <f t="shared" si="83"/>
        <v>18.717025850050376</v>
      </c>
      <c r="AS134" s="200">
        <f t="shared" si="83"/>
        <v>18.743402676826946</v>
      </c>
      <c r="AT134" s="200">
        <f t="shared" si="77"/>
        <v>18.784795400597712</v>
      </c>
    </row>
    <row r="135" spans="1:46" s="200" customFormat="1" ht="12.95" customHeight="1" x14ac:dyDescent="0.2">
      <c r="A135" s="178" t="s">
        <v>103</v>
      </c>
      <c r="B135" s="215" t="s">
        <v>52</v>
      </c>
      <c r="C135" s="162">
        <v>47814.27</v>
      </c>
      <c r="D135" s="162" t="s">
        <v>38</v>
      </c>
      <c r="E135" s="200">
        <f t="shared" si="56"/>
        <v>18009.636638384993</v>
      </c>
      <c r="F135" s="200">
        <f t="shared" si="81"/>
        <v>18009.5</v>
      </c>
      <c r="G135" s="158">
        <f t="shared" si="58"/>
        <v>5.5884459994558711E-2</v>
      </c>
      <c r="I135" s="200">
        <f>+G135</f>
        <v>5.5884459994558711E-2</v>
      </c>
      <c r="P135" s="200">
        <f t="shared" si="60"/>
        <v>6.5326044305993189E-2</v>
      </c>
      <c r="Q135" s="260">
        <f t="shared" si="61"/>
        <v>32795.769999999997</v>
      </c>
      <c r="R135" s="200">
        <f t="shared" si="62"/>
        <v>8.9143514309925672E-5</v>
      </c>
      <c r="S135" s="247">
        <v>0.1</v>
      </c>
      <c r="U135" s="200">
        <f>AB135</f>
        <v>-9.4415843114344783E-3</v>
      </c>
      <c r="Y135" s="200">
        <f t="shared" si="64"/>
        <v>18009.5</v>
      </c>
      <c r="Z135" s="200">
        <f t="shared" si="65"/>
        <v>5.7600413194027859E-2</v>
      </c>
      <c r="AA135" s="200">
        <f t="shared" si="66"/>
        <v>6.3610091106524047E-2</v>
      </c>
      <c r="AB135" s="200">
        <f t="shared" si="67"/>
        <v>-9.4415843114344783E-3</v>
      </c>
      <c r="AC135" s="200">
        <f t="shared" si="68"/>
        <v>-1.7159531994691488E-3</v>
      </c>
      <c r="AD135" s="200">
        <f t="shared" si="69"/>
        <v>2.9444953827684087E-7</v>
      </c>
      <c r="AE135" s="200">
        <f t="shared" si="70"/>
        <v>-9.4415843114344783E-3</v>
      </c>
      <c r="AF135" s="157"/>
      <c r="AG135" s="200">
        <f t="shared" si="71"/>
        <v>-7.7256311119653321E-3</v>
      </c>
      <c r="AH135" s="200">
        <f t="shared" si="72"/>
        <v>1.613038062550753</v>
      </c>
      <c r="AI135" s="200">
        <f t="shared" si="73"/>
        <v>-0.72705079072735102</v>
      </c>
      <c r="AJ135" s="200">
        <f t="shared" si="74"/>
        <v>-0.18245306429521227</v>
      </c>
      <c r="AK135" s="200">
        <f t="shared" si="75"/>
        <v>-0.289272893650385</v>
      </c>
      <c r="AL135" s="200">
        <f t="shared" si="76"/>
        <v>-0.14565354238472142</v>
      </c>
      <c r="AM135" s="200">
        <f t="shared" si="83"/>
        <v>18.713194586232856</v>
      </c>
      <c r="AN135" s="200">
        <f t="shared" si="83"/>
        <v>18.715335814835466</v>
      </c>
      <c r="AO135" s="200">
        <f t="shared" si="83"/>
        <v>18.718713127598811</v>
      </c>
      <c r="AP135" s="200">
        <f t="shared" si="83"/>
        <v>18.724037055022283</v>
      </c>
      <c r="AQ135" s="200">
        <f t="shared" si="83"/>
        <v>18.732422389848221</v>
      </c>
      <c r="AR135" s="200">
        <f t="shared" si="83"/>
        <v>18.745613002107252</v>
      </c>
      <c r="AS135" s="200">
        <f t="shared" si="83"/>
        <v>18.76632681602225</v>
      </c>
      <c r="AT135" s="200">
        <f t="shared" si="77"/>
        <v>18.798785981184096</v>
      </c>
    </row>
    <row r="136" spans="1:46" s="200" customFormat="1" ht="12.95" customHeight="1" x14ac:dyDescent="0.2">
      <c r="A136" s="44" t="s">
        <v>105</v>
      </c>
      <c r="B136" s="40" t="s">
        <v>52</v>
      </c>
      <c r="C136" s="41">
        <v>48067.445200000002</v>
      </c>
      <c r="D136" s="41"/>
      <c r="E136" s="200">
        <f t="shared" si="56"/>
        <v>18628.653990466195</v>
      </c>
      <c r="F136" s="200">
        <f t="shared" si="81"/>
        <v>18628.5</v>
      </c>
      <c r="G136" s="158">
        <f t="shared" si="58"/>
        <v>6.2981379996926989E-2</v>
      </c>
      <c r="J136" s="200">
        <f t="shared" ref="J136:J141" si="84">+G136</f>
        <v>6.2981379996926989E-2</v>
      </c>
      <c r="P136" s="200">
        <f t="shared" si="60"/>
        <v>6.9462666177141613E-2</v>
      </c>
      <c r="Q136" s="260">
        <f t="shared" si="61"/>
        <v>33048.945200000002</v>
      </c>
      <c r="R136" s="200">
        <f t="shared" si="62"/>
        <v>4.2007070549841068E-5</v>
      </c>
      <c r="S136" s="157">
        <v>1</v>
      </c>
      <c r="V136" s="200">
        <f t="shared" ref="V136:V141" si="85">AB136</f>
        <v>-6.4812861802146238E-3</v>
      </c>
      <c r="Y136" s="200">
        <f t="shared" si="64"/>
        <v>18628.5</v>
      </c>
      <c r="Z136" s="200">
        <f t="shared" si="65"/>
        <v>6.3855175296057068E-2</v>
      </c>
      <c r="AA136" s="200">
        <f t="shared" si="66"/>
        <v>6.8588870878011535E-2</v>
      </c>
      <c r="AB136" s="200">
        <f t="shared" si="67"/>
        <v>-6.4812861802146238E-3</v>
      </c>
      <c r="AC136" s="200">
        <f t="shared" si="68"/>
        <v>-8.7379529913007847E-4</v>
      </c>
      <c r="AD136" s="200">
        <f t="shared" si="69"/>
        <v>7.6351822478182328E-7</v>
      </c>
      <c r="AE136" s="200">
        <f t="shared" si="70"/>
        <v>-6.4812861802146238E-3</v>
      </c>
      <c r="AF136" s="157"/>
      <c r="AG136" s="200">
        <f t="shared" si="71"/>
        <v>-5.6074908810845505E-3</v>
      </c>
      <c r="AH136" s="200">
        <f t="shared" si="72"/>
        <v>1.6226327841098112</v>
      </c>
      <c r="AI136" s="200">
        <f t="shared" si="73"/>
        <v>-0.28959797884211003</v>
      </c>
      <c r="AJ136" s="200">
        <f t="shared" si="74"/>
        <v>0.1464008297734655</v>
      </c>
      <c r="AK136" s="200">
        <f t="shared" si="75"/>
        <v>0.23093695413946427</v>
      </c>
      <c r="AL136" s="200">
        <f t="shared" si="76"/>
        <v>0.11598440801709535</v>
      </c>
      <c r="AM136" s="200">
        <f t="shared" si="83"/>
        <v>18.958202484307993</v>
      </c>
      <c r="AN136" s="200">
        <f t="shared" si="83"/>
        <v>18.95647533781883</v>
      </c>
      <c r="AO136" s="200">
        <f t="shared" si="83"/>
        <v>18.953759922487919</v>
      </c>
      <c r="AP136" s="200">
        <f t="shared" si="83"/>
        <v>18.949492304232752</v>
      </c>
      <c r="AQ136" s="200">
        <f t="shared" si="83"/>
        <v>18.942788861043091</v>
      </c>
      <c r="AR136" s="200">
        <f t="shared" si="83"/>
        <v>18.932267659036725</v>
      </c>
      <c r="AS136" s="200">
        <f t="shared" si="83"/>
        <v>18.915772436548593</v>
      </c>
      <c r="AT136" s="200">
        <f t="shared" si="77"/>
        <v>18.88994565889957</v>
      </c>
    </row>
    <row r="137" spans="1:46" s="200" customFormat="1" ht="12.95" customHeight="1" x14ac:dyDescent="0.2">
      <c r="A137" s="178" t="s">
        <v>105</v>
      </c>
      <c r="B137" s="215" t="s">
        <v>52</v>
      </c>
      <c r="C137" s="162">
        <v>48067.445399999997</v>
      </c>
      <c r="D137" s="162" t="s">
        <v>38</v>
      </c>
      <c r="E137" s="200">
        <f t="shared" si="56"/>
        <v>18628.654479469336</v>
      </c>
      <c r="F137" s="200">
        <f t="shared" si="81"/>
        <v>18628.5</v>
      </c>
      <c r="G137" s="158">
        <f t="shared" si="58"/>
        <v>6.3181379991874564E-2</v>
      </c>
      <c r="J137" s="200">
        <f t="shared" si="84"/>
        <v>6.3181379991874564E-2</v>
      </c>
      <c r="P137" s="200">
        <f t="shared" si="60"/>
        <v>6.9462666177141613E-2</v>
      </c>
      <c r="Q137" s="260">
        <f t="shared" si="61"/>
        <v>33048.945399999997</v>
      </c>
      <c r="R137" s="200">
        <f t="shared" si="62"/>
        <v>3.945455614122667E-5</v>
      </c>
      <c r="S137" s="157">
        <v>1</v>
      </c>
      <c r="V137" s="200">
        <f t="shared" si="85"/>
        <v>-6.2812861852670487E-3</v>
      </c>
      <c r="Y137" s="200">
        <f t="shared" si="64"/>
        <v>18628.5</v>
      </c>
      <c r="Z137" s="200">
        <f t="shared" si="65"/>
        <v>6.3855175296057068E-2</v>
      </c>
      <c r="AA137" s="200">
        <f t="shared" si="66"/>
        <v>6.878887087295911E-2</v>
      </c>
      <c r="AB137" s="200">
        <f t="shared" si="67"/>
        <v>-6.2812861852670487E-3</v>
      </c>
      <c r="AC137" s="200">
        <f t="shared" si="68"/>
        <v>-6.7379530418250344E-4</v>
      </c>
      <c r="AD137" s="200">
        <f t="shared" si="69"/>
        <v>4.5400011193839233E-7</v>
      </c>
      <c r="AE137" s="200">
        <f t="shared" si="70"/>
        <v>-6.2812861852670487E-3</v>
      </c>
      <c r="AF137" s="157"/>
      <c r="AG137" s="200">
        <f t="shared" si="71"/>
        <v>-5.6074908810845505E-3</v>
      </c>
      <c r="AH137" s="200">
        <f t="shared" si="72"/>
        <v>1.6226327841098112</v>
      </c>
      <c r="AI137" s="200">
        <f t="shared" si="73"/>
        <v>-0.28959797884211003</v>
      </c>
      <c r="AJ137" s="200">
        <f t="shared" si="74"/>
        <v>0.1464008297734655</v>
      </c>
      <c r="AK137" s="200">
        <f t="shared" si="75"/>
        <v>0.23093695413946427</v>
      </c>
      <c r="AL137" s="200">
        <f t="shared" si="76"/>
        <v>0.11598440801709535</v>
      </c>
      <c r="AM137" s="200">
        <f t="shared" si="83"/>
        <v>18.958202484307993</v>
      </c>
      <c r="AN137" s="200">
        <f t="shared" si="83"/>
        <v>18.95647533781883</v>
      </c>
      <c r="AO137" s="200">
        <f t="shared" si="83"/>
        <v>18.953759922487919</v>
      </c>
      <c r="AP137" s="200">
        <f t="shared" si="83"/>
        <v>18.949492304232752</v>
      </c>
      <c r="AQ137" s="200">
        <f t="shared" si="83"/>
        <v>18.942788861043091</v>
      </c>
      <c r="AR137" s="200">
        <f t="shared" si="83"/>
        <v>18.932267659036725</v>
      </c>
      <c r="AS137" s="200">
        <f t="shared" si="83"/>
        <v>18.915772436548593</v>
      </c>
      <c r="AT137" s="200">
        <f t="shared" si="77"/>
        <v>18.88994565889957</v>
      </c>
    </row>
    <row r="138" spans="1:46" s="200" customFormat="1" ht="12.95" customHeight="1" x14ac:dyDescent="0.2">
      <c r="A138" s="44" t="s">
        <v>105</v>
      </c>
      <c r="B138" s="40" t="s">
        <v>52</v>
      </c>
      <c r="C138" s="41">
        <v>48067.445899999999</v>
      </c>
      <c r="D138" s="41"/>
      <c r="E138" s="200">
        <f t="shared" si="56"/>
        <v>18628.655701977215</v>
      </c>
      <c r="F138" s="200">
        <f t="shared" si="81"/>
        <v>18628.5</v>
      </c>
      <c r="G138" s="158">
        <f t="shared" si="58"/>
        <v>6.3681379993795417E-2</v>
      </c>
      <c r="J138" s="200">
        <f t="shared" si="84"/>
        <v>6.3681379993795417E-2</v>
      </c>
      <c r="P138" s="200">
        <f t="shared" si="60"/>
        <v>6.9462666177141613E-2</v>
      </c>
      <c r="Q138" s="260">
        <f t="shared" si="61"/>
        <v>33048.945899999999</v>
      </c>
      <c r="R138" s="200">
        <f t="shared" si="62"/>
        <v>3.3423269933749623E-5</v>
      </c>
      <c r="S138" s="157">
        <v>1</v>
      </c>
      <c r="V138" s="200">
        <f t="shared" si="85"/>
        <v>-5.7812861833461959E-3</v>
      </c>
      <c r="Y138" s="200">
        <f t="shared" si="64"/>
        <v>18628.5</v>
      </c>
      <c r="Z138" s="200">
        <f t="shared" si="65"/>
        <v>6.3855175296057068E-2</v>
      </c>
      <c r="AA138" s="200">
        <f t="shared" si="66"/>
        <v>6.9288870874879963E-2</v>
      </c>
      <c r="AB138" s="200">
        <f t="shared" si="67"/>
        <v>-5.7812861833461959E-3</v>
      </c>
      <c r="AC138" s="200">
        <f t="shared" si="68"/>
        <v>-1.7379530226165063E-4</v>
      </c>
      <c r="AD138" s="200">
        <f t="shared" si="69"/>
        <v>3.0204807088218507E-8</v>
      </c>
      <c r="AE138" s="200">
        <f t="shared" si="70"/>
        <v>-5.7812861833461959E-3</v>
      </c>
      <c r="AF138" s="157"/>
      <c r="AG138" s="200">
        <f t="shared" si="71"/>
        <v>-5.6074908810845505E-3</v>
      </c>
      <c r="AH138" s="200">
        <f t="shared" si="72"/>
        <v>1.6226327841098112</v>
      </c>
      <c r="AI138" s="200">
        <f t="shared" si="73"/>
        <v>-0.28959797884211003</v>
      </c>
      <c r="AJ138" s="200">
        <f t="shared" si="74"/>
        <v>0.1464008297734655</v>
      </c>
      <c r="AK138" s="200">
        <f t="shared" si="75"/>
        <v>0.23093695413946427</v>
      </c>
      <c r="AL138" s="200">
        <f t="shared" si="76"/>
        <v>0.11598440801709535</v>
      </c>
      <c r="AM138" s="200">
        <f t="shared" si="83"/>
        <v>18.958202484307993</v>
      </c>
      <c r="AN138" s="200">
        <f t="shared" si="83"/>
        <v>18.95647533781883</v>
      </c>
      <c r="AO138" s="200">
        <f t="shared" si="83"/>
        <v>18.953759922487919</v>
      </c>
      <c r="AP138" s="200">
        <f t="shared" si="83"/>
        <v>18.949492304232752</v>
      </c>
      <c r="AQ138" s="200">
        <f t="shared" si="83"/>
        <v>18.942788861043091</v>
      </c>
      <c r="AR138" s="200">
        <f t="shared" si="83"/>
        <v>18.932267659036725</v>
      </c>
      <c r="AS138" s="200">
        <f t="shared" si="83"/>
        <v>18.915772436548593</v>
      </c>
      <c r="AT138" s="200">
        <f t="shared" si="77"/>
        <v>18.88994565889957</v>
      </c>
    </row>
    <row r="139" spans="1:46" s="200" customFormat="1" ht="12.95" customHeight="1" x14ac:dyDescent="0.2">
      <c r="A139" s="39" t="s">
        <v>107</v>
      </c>
      <c r="B139" s="40" t="s">
        <v>52</v>
      </c>
      <c r="C139" s="41">
        <v>48069.490599999997</v>
      </c>
      <c r="D139" s="41"/>
      <c r="E139" s="200">
        <f t="shared" si="56"/>
        <v>18633.655025685854</v>
      </c>
      <c r="F139" s="200">
        <f t="shared" si="81"/>
        <v>18633.5</v>
      </c>
      <c r="G139" s="158">
        <f t="shared" si="58"/>
        <v>6.3404779990378302E-2</v>
      </c>
      <c r="J139" s="200">
        <f t="shared" si="84"/>
        <v>6.3404779990378302E-2</v>
      </c>
      <c r="P139" s="200">
        <f t="shared" si="60"/>
        <v>6.9496519910747456E-2</v>
      </c>
      <c r="Q139" s="260">
        <f t="shared" si="61"/>
        <v>33050.990599999997</v>
      </c>
      <c r="R139" s="200">
        <f t="shared" si="62"/>
        <v>3.7109295257419195E-5</v>
      </c>
      <c r="S139" s="157">
        <v>1</v>
      </c>
      <c r="V139" s="200">
        <f t="shared" si="85"/>
        <v>-6.0917399203691547E-3</v>
      </c>
      <c r="Y139" s="200">
        <f t="shared" si="64"/>
        <v>18633.5</v>
      </c>
      <c r="Z139" s="200">
        <f t="shared" si="65"/>
        <v>6.3907602988942797E-2</v>
      </c>
      <c r="AA139" s="200">
        <f t="shared" si="66"/>
        <v>6.8993696912182961E-2</v>
      </c>
      <c r="AB139" s="200">
        <f t="shared" si="67"/>
        <v>-6.0917399203691547E-3</v>
      </c>
      <c r="AC139" s="200">
        <f t="shared" si="68"/>
        <v>-5.0282299856449497E-4</v>
      </c>
      <c r="AD139" s="200">
        <f t="shared" si="69"/>
        <v>2.5283096788539013E-7</v>
      </c>
      <c r="AE139" s="200">
        <f t="shared" si="70"/>
        <v>-6.0917399203691547E-3</v>
      </c>
      <c r="AF139" s="157"/>
      <c r="AG139" s="200">
        <f t="shared" si="71"/>
        <v>-5.5889169218046554E-3</v>
      </c>
      <c r="AH139" s="200">
        <f t="shared" si="72"/>
        <v>1.6220187061687588</v>
      </c>
      <c r="AI139" s="200">
        <f t="shared" si="73"/>
        <v>-0.2856159037794882</v>
      </c>
      <c r="AJ139" s="200">
        <f t="shared" si="74"/>
        <v>0.14898830820852121</v>
      </c>
      <c r="AK139" s="200">
        <f t="shared" si="75"/>
        <v>0.23509470388356729</v>
      </c>
      <c r="AL139" s="200">
        <f t="shared" si="76"/>
        <v>0.11809175986423529</v>
      </c>
      <c r="AM139" s="200">
        <f t="shared" si="83"/>
        <v>18.960172525406556</v>
      </c>
      <c r="AN139" s="200">
        <f t="shared" si="83"/>
        <v>18.958415433046049</v>
      </c>
      <c r="AO139" s="200">
        <f t="shared" si="83"/>
        <v>18.955652370778115</v>
      </c>
      <c r="AP139" s="200">
        <f t="shared" si="83"/>
        <v>18.95130903670141</v>
      </c>
      <c r="AQ139" s="200">
        <f t="shared" si="83"/>
        <v>18.944485489090091</v>
      </c>
      <c r="AR139" s="200">
        <f t="shared" si="83"/>
        <v>18.93377425191478</v>
      </c>
      <c r="AS139" s="200">
        <f t="shared" si="83"/>
        <v>18.916979368437929</v>
      </c>
      <c r="AT139" s="200">
        <f t="shared" si="77"/>
        <v>18.890682005246223</v>
      </c>
    </row>
    <row r="140" spans="1:46" s="200" customFormat="1" ht="12.95" customHeight="1" x14ac:dyDescent="0.2">
      <c r="A140" s="178" t="s">
        <v>108</v>
      </c>
      <c r="B140" s="215" t="s">
        <v>52</v>
      </c>
      <c r="C140" s="162">
        <v>48069.490700000002</v>
      </c>
      <c r="D140" s="162" t="s">
        <v>38</v>
      </c>
      <c r="E140" s="200">
        <f t="shared" si="56"/>
        <v>18633.655270187443</v>
      </c>
      <c r="F140" s="200">
        <f t="shared" si="81"/>
        <v>18633.5</v>
      </c>
      <c r="G140" s="158">
        <f t="shared" si="58"/>
        <v>6.3504779995128047E-2</v>
      </c>
      <c r="J140" s="200">
        <f t="shared" si="84"/>
        <v>6.3504779995128047E-2</v>
      </c>
      <c r="P140" s="200">
        <f t="shared" si="60"/>
        <v>6.9496519910747456E-2</v>
      </c>
      <c r="Q140" s="260">
        <f t="shared" si="61"/>
        <v>33050.990700000002</v>
      </c>
      <c r="R140" s="200">
        <f t="shared" si="62"/>
        <v>3.5900947216426888E-5</v>
      </c>
      <c r="S140" s="157">
        <v>1</v>
      </c>
      <c r="V140" s="200">
        <f t="shared" si="85"/>
        <v>-5.9917399156194096E-3</v>
      </c>
      <c r="Y140" s="200">
        <f t="shared" si="64"/>
        <v>18633.5</v>
      </c>
      <c r="Z140" s="200">
        <f t="shared" si="65"/>
        <v>6.3907602988942797E-2</v>
      </c>
      <c r="AA140" s="200">
        <f t="shared" si="66"/>
        <v>6.9093696916932706E-2</v>
      </c>
      <c r="AB140" s="200">
        <f t="shared" si="67"/>
        <v>-5.9917399156194096E-3</v>
      </c>
      <c r="AC140" s="200">
        <f t="shared" si="68"/>
        <v>-4.0282299381474984E-4</v>
      </c>
      <c r="AD140" s="200">
        <f t="shared" si="69"/>
        <v>1.6226636434587799E-7</v>
      </c>
      <c r="AE140" s="200">
        <f t="shared" si="70"/>
        <v>-5.9917399156194096E-3</v>
      </c>
      <c r="AF140" s="157"/>
      <c r="AG140" s="200">
        <f t="shared" si="71"/>
        <v>-5.5889169218046554E-3</v>
      </c>
      <c r="AH140" s="200">
        <f t="shared" si="72"/>
        <v>1.6220187061687588</v>
      </c>
      <c r="AI140" s="200">
        <f t="shared" si="73"/>
        <v>-0.2856159037794882</v>
      </c>
      <c r="AJ140" s="200">
        <f t="shared" si="74"/>
        <v>0.14898830820852121</v>
      </c>
      <c r="AK140" s="200">
        <f t="shared" si="75"/>
        <v>0.23509470388356729</v>
      </c>
      <c r="AL140" s="200">
        <f t="shared" si="76"/>
        <v>0.11809175986423529</v>
      </c>
      <c r="AM140" s="200">
        <f t="shared" si="83"/>
        <v>18.960172525406556</v>
      </c>
      <c r="AN140" s="200">
        <f t="shared" si="83"/>
        <v>18.958415433046049</v>
      </c>
      <c r="AO140" s="200">
        <f t="shared" si="83"/>
        <v>18.955652370778115</v>
      </c>
      <c r="AP140" s="200">
        <f t="shared" si="83"/>
        <v>18.95130903670141</v>
      </c>
      <c r="AQ140" s="200">
        <f t="shared" si="83"/>
        <v>18.944485489090091</v>
      </c>
      <c r="AR140" s="200">
        <f t="shared" si="83"/>
        <v>18.93377425191478</v>
      </c>
      <c r="AS140" s="200">
        <f t="shared" si="83"/>
        <v>18.916979368437929</v>
      </c>
      <c r="AT140" s="200">
        <f t="shared" si="77"/>
        <v>18.890682005246223</v>
      </c>
    </row>
    <row r="141" spans="1:46" s="200" customFormat="1" ht="12.95" customHeight="1" x14ac:dyDescent="0.2">
      <c r="A141" s="39" t="s">
        <v>107</v>
      </c>
      <c r="B141" s="40" t="s">
        <v>52</v>
      </c>
      <c r="C141" s="41">
        <v>48069.490899999997</v>
      </c>
      <c r="D141" s="41"/>
      <c r="E141" s="200">
        <f t="shared" si="56"/>
        <v>18633.65575919058</v>
      </c>
      <c r="F141" s="200">
        <f t="shared" si="81"/>
        <v>18633.5</v>
      </c>
      <c r="G141" s="158">
        <f t="shared" si="58"/>
        <v>6.3704779990075622E-2</v>
      </c>
      <c r="J141" s="200">
        <f t="shared" si="84"/>
        <v>6.3704779990075622E-2</v>
      </c>
      <c r="P141" s="200">
        <f t="shared" si="60"/>
        <v>6.9496519910747456E-2</v>
      </c>
      <c r="Q141" s="260">
        <f t="shared" si="61"/>
        <v>33050.990899999997</v>
      </c>
      <c r="R141" s="200">
        <f t="shared" si="62"/>
        <v>3.354425130870379E-5</v>
      </c>
      <c r="S141" s="157">
        <v>1</v>
      </c>
      <c r="V141" s="200">
        <f t="shared" si="85"/>
        <v>-5.7917399206718345E-3</v>
      </c>
      <c r="Y141" s="200">
        <f t="shared" si="64"/>
        <v>18633.5</v>
      </c>
      <c r="Z141" s="200">
        <f t="shared" si="65"/>
        <v>6.3907602988942797E-2</v>
      </c>
      <c r="AA141" s="200">
        <f t="shared" si="66"/>
        <v>6.9293696911880281E-2</v>
      </c>
      <c r="AB141" s="200">
        <f t="shared" si="67"/>
        <v>-5.7917399206718345E-3</v>
      </c>
      <c r="AC141" s="200">
        <f t="shared" si="68"/>
        <v>-2.0282299886717481E-4</v>
      </c>
      <c r="AD141" s="200">
        <f t="shared" si="69"/>
        <v>4.1137168869473994E-8</v>
      </c>
      <c r="AE141" s="200">
        <f t="shared" si="70"/>
        <v>-5.7917399206718345E-3</v>
      </c>
      <c r="AF141" s="157"/>
      <c r="AG141" s="200">
        <f t="shared" si="71"/>
        <v>-5.5889169218046554E-3</v>
      </c>
      <c r="AH141" s="200">
        <f t="shared" si="72"/>
        <v>1.6220187061687588</v>
      </c>
      <c r="AI141" s="200">
        <f t="shared" si="73"/>
        <v>-0.2856159037794882</v>
      </c>
      <c r="AJ141" s="200">
        <f t="shared" si="74"/>
        <v>0.14898830820852121</v>
      </c>
      <c r="AK141" s="200">
        <f t="shared" si="75"/>
        <v>0.23509470388356729</v>
      </c>
      <c r="AL141" s="200">
        <f t="shared" si="76"/>
        <v>0.11809175986423529</v>
      </c>
      <c r="AM141" s="200">
        <f t="shared" ref="AM141:AS150" si="86">$AT141+$AA$7*SIN(AN141)</f>
        <v>18.960172525406556</v>
      </c>
      <c r="AN141" s="200">
        <f t="shared" si="86"/>
        <v>18.958415433046049</v>
      </c>
      <c r="AO141" s="200">
        <f t="shared" si="86"/>
        <v>18.955652370778115</v>
      </c>
      <c r="AP141" s="200">
        <f t="shared" si="86"/>
        <v>18.95130903670141</v>
      </c>
      <c r="AQ141" s="200">
        <f t="shared" si="86"/>
        <v>18.944485489090091</v>
      </c>
      <c r="AR141" s="200">
        <f t="shared" si="86"/>
        <v>18.93377425191478</v>
      </c>
      <c r="AS141" s="200">
        <f t="shared" si="86"/>
        <v>18.916979368437929</v>
      </c>
      <c r="AT141" s="200">
        <f t="shared" si="77"/>
        <v>18.890682005246223</v>
      </c>
    </row>
    <row r="142" spans="1:46" s="200" customFormat="1" ht="12.95" customHeight="1" x14ac:dyDescent="0.2">
      <c r="A142" s="39" t="s">
        <v>101</v>
      </c>
      <c r="B142" s="40" t="s">
        <v>52</v>
      </c>
      <c r="C142" s="41">
        <v>48072.352400000003</v>
      </c>
      <c r="D142" s="41"/>
      <c r="E142" s="200">
        <f t="shared" si="56"/>
        <v>18640.652171765683</v>
      </c>
      <c r="F142" s="200">
        <f t="shared" si="81"/>
        <v>18640.5</v>
      </c>
      <c r="G142" s="158">
        <f t="shared" si="58"/>
        <v>6.2237539998022839E-2</v>
      </c>
      <c r="I142" s="200">
        <f t="shared" ref="I142:I155" si="87">+G142</f>
        <v>6.2237539998022839E-2</v>
      </c>
      <c r="P142" s="200">
        <f t="shared" si="60"/>
        <v>6.9543926983590465E-2</v>
      </c>
      <c r="Q142" s="260">
        <f t="shared" si="61"/>
        <v>33053.852400000003</v>
      </c>
      <c r="R142" s="200">
        <f t="shared" si="62"/>
        <v>5.3383290782871977E-5</v>
      </c>
      <c r="S142" s="247">
        <v>0.1</v>
      </c>
      <c r="U142" s="200">
        <f t="shared" ref="U142:U155" si="88">AB142</f>
        <v>-7.3063869855676256E-3</v>
      </c>
      <c r="Y142" s="200">
        <f t="shared" si="64"/>
        <v>18640.5</v>
      </c>
      <c r="Z142" s="200">
        <f t="shared" si="65"/>
        <v>6.3981040883581974E-2</v>
      </c>
      <c r="AA142" s="200">
        <f t="shared" si="66"/>
        <v>6.780042609803133E-2</v>
      </c>
      <c r="AB142" s="200">
        <f t="shared" si="67"/>
        <v>-7.3063869855676256E-3</v>
      </c>
      <c r="AC142" s="200">
        <f t="shared" si="68"/>
        <v>-1.743500885559135E-3</v>
      </c>
      <c r="AD142" s="200">
        <f t="shared" si="69"/>
        <v>3.0397953379454883E-7</v>
      </c>
      <c r="AE142" s="200">
        <f t="shared" si="70"/>
        <v>-7.3063869855676256E-3</v>
      </c>
      <c r="AF142" s="157"/>
      <c r="AG142" s="200">
        <f t="shared" si="71"/>
        <v>-5.5628861000084871E-3</v>
      </c>
      <c r="AH142" s="200">
        <f t="shared" si="72"/>
        <v>1.6211416542058914</v>
      </c>
      <c r="AI142" s="200">
        <f t="shared" si="73"/>
        <v>-0.28003724455859197</v>
      </c>
      <c r="AJ142" s="200">
        <f t="shared" si="74"/>
        <v>0.15260351312162751</v>
      </c>
      <c r="AK142" s="200">
        <f t="shared" si="75"/>
        <v>0.24091083965694174</v>
      </c>
      <c r="AL142" s="200">
        <f t="shared" si="76"/>
        <v>0.12104140396613752</v>
      </c>
      <c r="AM142" s="200">
        <f t="shared" si="86"/>
        <v>18.962929615043794</v>
      </c>
      <c r="AN142" s="200">
        <f t="shared" si="86"/>
        <v>18.961130736581225</v>
      </c>
      <c r="AO142" s="200">
        <f t="shared" si="86"/>
        <v>18.958301135811684</v>
      </c>
      <c r="AP142" s="200">
        <f t="shared" si="86"/>
        <v>18.953851988256606</v>
      </c>
      <c r="AQ142" s="200">
        <f t="shared" si="86"/>
        <v>18.946860485575151</v>
      </c>
      <c r="AR142" s="200">
        <f t="shared" si="86"/>
        <v>18.935883360914662</v>
      </c>
      <c r="AS142" s="200">
        <f t="shared" si="86"/>
        <v>18.918669049071418</v>
      </c>
      <c r="AT142" s="200">
        <f t="shared" si="77"/>
        <v>18.891712890131537</v>
      </c>
    </row>
    <row r="143" spans="1:46" s="200" customFormat="1" ht="12.95" customHeight="1" x14ac:dyDescent="0.2">
      <c r="A143" s="39" t="s">
        <v>101</v>
      </c>
      <c r="B143" s="40" t="s">
        <v>52</v>
      </c>
      <c r="C143" s="41">
        <v>48072.3531</v>
      </c>
      <c r="D143" s="41"/>
      <c r="E143" s="200">
        <f t="shared" si="56"/>
        <v>18640.653883276704</v>
      </c>
      <c r="F143" s="200">
        <f t="shared" si="81"/>
        <v>18640.5</v>
      </c>
      <c r="G143" s="158">
        <f t="shared" si="58"/>
        <v>6.2937539994891267E-2</v>
      </c>
      <c r="I143" s="200">
        <f t="shared" si="87"/>
        <v>6.2937539994891267E-2</v>
      </c>
      <c r="P143" s="200">
        <f t="shared" si="60"/>
        <v>6.9543926983590465E-2</v>
      </c>
      <c r="Q143" s="260">
        <f t="shared" si="61"/>
        <v>33053.8531</v>
      </c>
      <c r="R143" s="200">
        <f t="shared" si="62"/>
        <v>4.3644349044454057E-5</v>
      </c>
      <c r="S143" s="247">
        <v>0.1</v>
      </c>
      <c r="U143" s="200">
        <f t="shared" si="88"/>
        <v>-6.6063869886991977E-3</v>
      </c>
      <c r="Y143" s="200">
        <f t="shared" si="64"/>
        <v>18640.5</v>
      </c>
      <c r="Z143" s="200">
        <f t="shared" si="65"/>
        <v>6.3981040883581974E-2</v>
      </c>
      <c r="AA143" s="200">
        <f t="shared" si="66"/>
        <v>6.8500426094899758E-2</v>
      </c>
      <c r="AB143" s="200">
        <f t="shared" si="67"/>
        <v>-6.6063869886991977E-3</v>
      </c>
      <c r="AC143" s="200">
        <f t="shared" si="68"/>
        <v>-1.0435008886907071E-3</v>
      </c>
      <c r="AD143" s="200">
        <f t="shared" si="69"/>
        <v>1.0888941046982956E-7</v>
      </c>
      <c r="AE143" s="200">
        <f t="shared" si="70"/>
        <v>-6.6063869886991977E-3</v>
      </c>
      <c r="AF143" s="157"/>
      <c r="AG143" s="200">
        <f t="shared" si="71"/>
        <v>-5.5628861000084871E-3</v>
      </c>
      <c r="AH143" s="200">
        <f t="shared" si="72"/>
        <v>1.6211416542058914</v>
      </c>
      <c r="AI143" s="200">
        <f t="shared" si="73"/>
        <v>-0.28003724455859197</v>
      </c>
      <c r="AJ143" s="200">
        <f t="shared" si="74"/>
        <v>0.15260351312162751</v>
      </c>
      <c r="AK143" s="200">
        <f t="shared" si="75"/>
        <v>0.24091083965694174</v>
      </c>
      <c r="AL143" s="200">
        <f t="shared" si="76"/>
        <v>0.12104140396613752</v>
      </c>
      <c r="AM143" s="200">
        <f t="shared" si="86"/>
        <v>18.962929615043794</v>
      </c>
      <c r="AN143" s="200">
        <f t="shared" si="86"/>
        <v>18.961130736581225</v>
      </c>
      <c r="AO143" s="200">
        <f t="shared" si="86"/>
        <v>18.958301135811684</v>
      </c>
      <c r="AP143" s="200">
        <f t="shared" si="86"/>
        <v>18.953851988256606</v>
      </c>
      <c r="AQ143" s="200">
        <f t="shared" si="86"/>
        <v>18.946860485575151</v>
      </c>
      <c r="AR143" s="200">
        <f t="shared" si="86"/>
        <v>18.935883360914662</v>
      </c>
      <c r="AS143" s="200">
        <f t="shared" si="86"/>
        <v>18.918669049071418</v>
      </c>
      <c r="AT143" s="200">
        <f t="shared" si="77"/>
        <v>18.891712890131537</v>
      </c>
    </row>
    <row r="144" spans="1:46" s="200" customFormat="1" ht="12.95" customHeight="1" x14ac:dyDescent="0.2">
      <c r="A144" s="39" t="s">
        <v>101</v>
      </c>
      <c r="B144" s="40"/>
      <c r="C144" s="41">
        <v>48073.372000000003</v>
      </c>
      <c r="D144" s="41"/>
      <c r="E144" s="200">
        <f t="shared" si="56"/>
        <v>18643.145109826684</v>
      </c>
      <c r="F144" s="200">
        <f t="shared" si="81"/>
        <v>18643</v>
      </c>
      <c r="G144" s="158">
        <f t="shared" si="58"/>
        <v>5.9349240000301506E-2</v>
      </c>
      <c r="I144" s="200">
        <f t="shared" si="87"/>
        <v>5.9349240000301506E-2</v>
      </c>
      <c r="P144" s="200">
        <f t="shared" si="60"/>
        <v>6.9560861430291887E-2</v>
      </c>
      <c r="Q144" s="260">
        <f t="shared" si="61"/>
        <v>33054.872000000003</v>
      </c>
      <c r="R144" s="200">
        <f t="shared" si="62"/>
        <v>1.0427721222943879E-4</v>
      </c>
      <c r="S144" s="247">
        <v>0.1</v>
      </c>
      <c r="U144" s="200">
        <f t="shared" si="88"/>
        <v>-1.0211621429990381E-2</v>
      </c>
      <c r="Y144" s="200">
        <f t="shared" si="64"/>
        <v>18643</v>
      </c>
      <c r="Z144" s="200">
        <f t="shared" si="65"/>
        <v>6.4007279680521431E-2</v>
      </c>
      <c r="AA144" s="200">
        <f t="shared" si="66"/>
        <v>6.4902821750071962E-2</v>
      </c>
      <c r="AB144" s="200">
        <f t="shared" si="67"/>
        <v>-1.0211621429990381E-2</v>
      </c>
      <c r="AC144" s="200">
        <f t="shared" si="68"/>
        <v>-4.6580396802199248E-3</v>
      </c>
      <c r="AD144" s="200">
        <f t="shared" si="69"/>
        <v>2.1697333662503341E-6</v>
      </c>
      <c r="AE144" s="200">
        <f t="shared" si="70"/>
        <v>-1.0211621429990381E-2</v>
      </c>
      <c r="AF144" s="157"/>
      <c r="AG144" s="200">
        <f t="shared" si="71"/>
        <v>-5.5535817497704551E-3</v>
      </c>
      <c r="AH144" s="200">
        <f t="shared" si="72"/>
        <v>1.620823536084286</v>
      </c>
      <c r="AI144" s="200">
        <f t="shared" si="73"/>
        <v>-0.27804386135391168</v>
      </c>
      <c r="AJ144" s="200">
        <f t="shared" si="74"/>
        <v>0.15389257243446508</v>
      </c>
      <c r="AK144" s="200">
        <f t="shared" si="75"/>
        <v>0.24298667698318085</v>
      </c>
      <c r="AL144" s="200">
        <f t="shared" si="76"/>
        <v>0.12209466189808151</v>
      </c>
      <c r="AM144" s="200">
        <f t="shared" si="86"/>
        <v>18.963914011729088</v>
      </c>
      <c r="AN144" s="200">
        <f t="shared" si="86"/>
        <v>18.962100249321978</v>
      </c>
      <c r="AO144" s="200">
        <f t="shared" si="86"/>
        <v>18.959246932838361</v>
      </c>
      <c r="AP144" s="200">
        <f t="shared" si="86"/>
        <v>18.95476004897704</v>
      </c>
      <c r="AQ144" s="200">
        <f t="shared" si="86"/>
        <v>18.947708617285024</v>
      </c>
      <c r="AR144" s="200">
        <f t="shared" si="86"/>
        <v>18.936636579320442</v>
      </c>
      <c r="AS144" s="200">
        <f t="shared" si="86"/>
        <v>18.91927249953438</v>
      </c>
      <c r="AT144" s="200">
        <f t="shared" si="77"/>
        <v>18.892081063304861</v>
      </c>
    </row>
    <row r="145" spans="1:46" s="200" customFormat="1" ht="12.95" customHeight="1" x14ac:dyDescent="0.2">
      <c r="A145" s="39" t="s">
        <v>101</v>
      </c>
      <c r="B145" s="40"/>
      <c r="C145" s="41">
        <v>48073.373299999999</v>
      </c>
      <c r="D145" s="41"/>
      <c r="E145" s="200">
        <f t="shared" si="56"/>
        <v>18643.148288347154</v>
      </c>
      <c r="F145" s="200">
        <f t="shared" si="81"/>
        <v>18643</v>
      </c>
      <c r="G145" s="158">
        <f t="shared" si="58"/>
        <v>6.0649239996564575E-2</v>
      </c>
      <c r="I145" s="200">
        <f t="shared" si="87"/>
        <v>6.0649239996564575E-2</v>
      </c>
      <c r="P145" s="200">
        <f t="shared" si="60"/>
        <v>6.9560861430291887E-2</v>
      </c>
      <c r="Q145" s="260">
        <f t="shared" si="61"/>
        <v>33054.873299999999</v>
      </c>
      <c r="R145" s="200">
        <f t="shared" si="62"/>
        <v>7.9416996578068048E-5</v>
      </c>
      <c r="S145" s="247">
        <v>0.1</v>
      </c>
      <c r="U145" s="200">
        <f t="shared" si="88"/>
        <v>-8.9116214337273125E-3</v>
      </c>
      <c r="Y145" s="200">
        <f t="shared" si="64"/>
        <v>18643</v>
      </c>
      <c r="Z145" s="200">
        <f t="shared" si="65"/>
        <v>6.4007279680521431E-2</v>
      </c>
      <c r="AA145" s="200">
        <f t="shared" si="66"/>
        <v>6.620282174633503E-2</v>
      </c>
      <c r="AB145" s="200">
        <f t="shared" si="67"/>
        <v>-8.9116214337273125E-3</v>
      </c>
      <c r="AC145" s="200">
        <f t="shared" si="68"/>
        <v>-3.3580396839568566E-3</v>
      </c>
      <c r="AD145" s="200">
        <f t="shared" si="69"/>
        <v>1.1276430519029066E-6</v>
      </c>
      <c r="AE145" s="200">
        <f t="shared" si="70"/>
        <v>-8.9116214337273125E-3</v>
      </c>
      <c r="AF145" s="157"/>
      <c r="AG145" s="200">
        <f t="shared" si="71"/>
        <v>-5.5535817497704551E-3</v>
      </c>
      <c r="AH145" s="200">
        <f t="shared" si="72"/>
        <v>1.620823536084286</v>
      </c>
      <c r="AI145" s="200">
        <f t="shared" si="73"/>
        <v>-0.27804386135391168</v>
      </c>
      <c r="AJ145" s="200">
        <f t="shared" si="74"/>
        <v>0.15389257243446508</v>
      </c>
      <c r="AK145" s="200">
        <f t="shared" si="75"/>
        <v>0.24298667698318085</v>
      </c>
      <c r="AL145" s="200">
        <f t="shared" si="76"/>
        <v>0.12209466189808151</v>
      </c>
      <c r="AM145" s="200">
        <f t="shared" si="86"/>
        <v>18.963914011729088</v>
      </c>
      <c r="AN145" s="200">
        <f t="shared" si="86"/>
        <v>18.962100249321978</v>
      </c>
      <c r="AO145" s="200">
        <f t="shared" si="86"/>
        <v>18.959246932838361</v>
      </c>
      <c r="AP145" s="200">
        <f t="shared" si="86"/>
        <v>18.95476004897704</v>
      </c>
      <c r="AQ145" s="200">
        <f t="shared" si="86"/>
        <v>18.947708617285024</v>
      </c>
      <c r="AR145" s="200">
        <f t="shared" si="86"/>
        <v>18.936636579320442</v>
      </c>
      <c r="AS145" s="200">
        <f t="shared" si="86"/>
        <v>18.91927249953438</v>
      </c>
      <c r="AT145" s="200">
        <f t="shared" si="77"/>
        <v>18.892081063304861</v>
      </c>
    </row>
    <row r="146" spans="1:46" s="200" customFormat="1" ht="12.95" customHeight="1" x14ac:dyDescent="0.2">
      <c r="A146" s="39" t="s">
        <v>109</v>
      </c>
      <c r="B146" s="40"/>
      <c r="C146" s="41">
        <v>48088.504000000001</v>
      </c>
      <c r="D146" s="41"/>
      <c r="E146" s="200">
        <f t="shared" si="56"/>
        <v>18680.143088189856</v>
      </c>
      <c r="F146" s="200">
        <f t="shared" si="81"/>
        <v>18680</v>
      </c>
      <c r="G146" s="158">
        <f t="shared" si="58"/>
        <v>5.8522399995126761E-2</v>
      </c>
      <c r="I146" s="200">
        <f t="shared" si="87"/>
        <v>5.8522399995126761E-2</v>
      </c>
      <c r="P146" s="200">
        <f t="shared" si="60"/>
        <v>6.9811697344201118E-2</v>
      </c>
      <c r="Q146" s="260">
        <f t="shared" si="61"/>
        <v>33070.004000000001</v>
      </c>
      <c r="R146" s="200">
        <f t="shared" si="62"/>
        <v>1.2744823463581729E-4</v>
      </c>
      <c r="S146" s="247">
        <v>0.1</v>
      </c>
      <c r="U146" s="200">
        <f t="shared" si="88"/>
        <v>-1.1289297349074356E-2</v>
      </c>
      <c r="Y146" s="200">
        <f t="shared" si="64"/>
        <v>18680</v>
      </c>
      <c r="Z146" s="200">
        <f t="shared" si="65"/>
        <v>6.4396272662764889E-2</v>
      </c>
      <c r="AA146" s="200">
        <f t="shared" si="66"/>
        <v>6.393782467656299E-2</v>
      </c>
      <c r="AB146" s="200">
        <f t="shared" si="67"/>
        <v>-1.1289297349074356E-2</v>
      </c>
      <c r="AC146" s="200">
        <f t="shared" si="68"/>
        <v>-5.8738726676381275E-3</v>
      </c>
      <c r="AD146" s="200">
        <f t="shared" si="69"/>
        <v>3.4502380115626255E-6</v>
      </c>
      <c r="AE146" s="200">
        <f t="shared" si="70"/>
        <v>-1.1289297349074356E-2</v>
      </c>
      <c r="AF146" s="157"/>
      <c r="AG146" s="200">
        <f t="shared" si="71"/>
        <v>-5.4154246814362254E-3</v>
      </c>
      <c r="AH146" s="200">
        <f t="shared" si="72"/>
        <v>1.6158184873835251</v>
      </c>
      <c r="AI146" s="200">
        <f t="shared" si="73"/>
        <v>-0.24849105959259415</v>
      </c>
      <c r="AJ146" s="200">
        <f t="shared" si="74"/>
        <v>0.17283627340162505</v>
      </c>
      <c r="AK146" s="200">
        <f t="shared" si="75"/>
        <v>0.27362160452268841</v>
      </c>
      <c r="AL146" s="200">
        <f t="shared" si="76"/>
        <v>0.13767081314858676</v>
      </c>
      <c r="AM146" s="200">
        <f t="shared" si="86"/>
        <v>18.978465076983358</v>
      </c>
      <c r="AN146" s="200">
        <f t="shared" si="86"/>
        <v>18.976433592100022</v>
      </c>
      <c r="AO146" s="200">
        <f t="shared" si="86"/>
        <v>18.973232387478529</v>
      </c>
      <c r="AP146" s="200">
        <f t="shared" si="86"/>
        <v>18.968190514801105</v>
      </c>
      <c r="AQ146" s="200">
        <f t="shared" si="86"/>
        <v>18.960255692850705</v>
      </c>
      <c r="AR146" s="200">
        <f t="shared" si="86"/>
        <v>18.947781953575884</v>
      </c>
      <c r="AS146" s="200">
        <f t="shared" si="86"/>
        <v>18.928203118286358</v>
      </c>
      <c r="AT146" s="200">
        <f t="shared" si="77"/>
        <v>18.897530026270083</v>
      </c>
    </row>
    <row r="147" spans="1:46" s="200" customFormat="1" ht="12.95" customHeight="1" x14ac:dyDescent="0.2">
      <c r="A147" s="39" t="s">
        <v>101</v>
      </c>
      <c r="B147" s="40"/>
      <c r="C147" s="41">
        <v>48089.325799999999</v>
      </c>
      <c r="D147" s="41"/>
      <c r="E147" s="200">
        <f t="shared" si="56"/>
        <v>18682.152402135056</v>
      </c>
      <c r="F147" s="200">
        <f t="shared" si="81"/>
        <v>18682</v>
      </c>
      <c r="G147" s="158">
        <f t="shared" si="58"/>
        <v>6.2331759996595792E-2</v>
      </c>
      <c r="I147" s="200">
        <f t="shared" si="87"/>
        <v>6.2331759996595792E-2</v>
      </c>
      <c r="P147" s="200">
        <f t="shared" si="60"/>
        <v>6.9825267041916925E-2</v>
      </c>
      <c r="Q147" s="260">
        <f t="shared" si="61"/>
        <v>33070.825799999999</v>
      </c>
      <c r="R147" s="200">
        <f t="shared" si="62"/>
        <v>5.6152647838277442E-5</v>
      </c>
      <c r="S147" s="247">
        <v>0.1</v>
      </c>
      <c r="U147" s="200">
        <f t="shared" si="88"/>
        <v>-7.4935070453211322E-3</v>
      </c>
      <c r="Y147" s="200">
        <f t="shared" si="64"/>
        <v>18682</v>
      </c>
      <c r="Z147" s="200">
        <f t="shared" si="65"/>
        <v>6.4417333671637808E-2</v>
      </c>
      <c r="AA147" s="200">
        <f t="shared" si="66"/>
        <v>6.7739693366874909E-2</v>
      </c>
      <c r="AB147" s="200">
        <f t="shared" si="67"/>
        <v>-7.4935070453211322E-3</v>
      </c>
      <c r="AC147" s="200">
        <f t="shared" si="68"/>
        <v>-2.0855736750420156E-3</v>
      </c>
      <c r="AD147" s="200">
        <f t="shared" si="69"/>
        <v>4.3496175540282593E-7</v>
      </c>
      <c r="AE147" s="200">
        <f t="shared" si="70"/>
        <v>-7.4935070453211322E-3</v>
      </c>
      <c r="AF147" s="157"/>
      <c r="AG147" s="200">
        <f t="shared" si="71"/>
        <v>-5.40793337027912E-3</v>
      </c>
      <c r="AH147" s="200">
        <f t="shared" si="72"/>
        <v>1.6155322818100419</v>
      </c>
      <c r="AI147" s="200">
        <f t="shared" si="73"/>
        <v>-0.24689143014818454</v>
      </c>
      <c r="AJ147" s="200">
        <f t="shared" si="74"/>
        <v>0.17385280226794483</v>
      </c>
      <c r="AK147" s="200">
        <f t="shared" si="75"/>
        <v>0.2752726834204729</v>
      </c>
      <c r="AL147" s="200">
        <f t="shared" si="76"/>
        <v>0.13851209506040996</v>
      </c>
      <c r="AM147" s="200">
        <f t="shared" si="86"/>
        <v>18.979250618092937</v>
      </c>
      <c r="AN147" s="200">
        <f t="shared" si="86"/>
        <v>18.977207506646998</v>
      </c>
      <c r="AO147" s="200">
        <f t="shared" si="86"/>
        <v>18.973987669942879</v>
      </c>
      <c r="AP147" s="200">
        <f t="shared" si="86"/>
        <v>18.968915993250292</v>
      </c>
      <c r="AQ147" s="200">
        <f t="shared" si="86"/>
        <v>18.960933618871262</v>
      </c>
      <c r="AR147" s="200">
        <f t="shared" si="86"/>
        <v>18.948384280191618</v>
      </c>
      <c r="AS147" s="200">
        <f t="shared" si="86"/>
        <v>18.92868582941907</v>
      </c>
      <c r="AT147" s="200">
        <f t="shared" si="77"/>
        <v>18.897824564808744</v>
      </c>
    </row>
    <row r="148" spans="1:46" s="200" customFormat="1" ht="12.95" customHeight="1" x14ac:dyDescent="0.2">
      <c r="A148" s="39" t="s">
        <v>101</v>
      </c>
      <c r="B148" s="40"/>
      <c r="C148" s="41">
        <v>48089.326500000003</v>
      </c>
      <c r="D148" s="41"/>
      <c r="E148" s="200">
        <f t="shared" si="56"/>
        <v>18682.154113646091</v>
      </c>
      <c r="F148" s="200">
        <f t="shared" si="81"/>
        <v>18682</v>
      </c>
      <c r="G148" s="158">
        <f t="shared" si="58"/>
        <v>6.3031760000740178E-2</v>
      </c>
      <c r="I148" s="200">
        <f t="shared" si="87"/>
        <v>6.3031760000740178E-2</v>
      </c>
      <c r="P148" s="200">
        <f t="shared" si="60"/>
        <v>6.9825267041916925E-2</v>
      </c>
      <c r="Q148" s="260">
        <f t="shared" si="61"/>
        <v>33070.826500000003</v>
      </c>
      <c r="R148" s="200">
        <f t="shared" si="62"/>
        <v>4.6151737918518037E-5</v>
      </c>
      <c r="S148" s="247">
        <v>0.1</v>
      </c>
      <c r="U148" s="200">
        <f t="shared" si="88"/>
        <v>-6.7935070411767468E-3</v>
      </c>
      <c r="Y148" s="200">
        <f t="shared" si="64"/>
        <v>18682</v>
      </c>
      <c r="Z148" s="200">
        <f t="shared" si="65"/>
        <v>6.4417333671637808E-2</v>
      </c>
      <c r="AA148" s="200">
        <f t="shared" si="66"/>
        <v>6.8439693371019295E-2</v>
      </c>
      <c r="AB148" s="200">
        <f t="shared" si="67"/>
        <v>-6.7935070411767468E-3</v>
      </c>
      <c r="AC148" s="200">
        <f t="shared" si="68"/>
        <v>-1.3855736708976302E-3</v>
      </c>
      <c r="AD148" s="200">
        <f t="shared" si="69"/>
        <v>1.9198143974847345E-7</v>
      </c>
      <c r="AE148" s="200">
        <f t="shared" si="70"/>
        <v>-6.7935070411767468E-3</v>
      </c>
      <c r="AF148" s="157"/>
      <c r="AG148" s="200">
        <f t="shared" si="71"/>
        <v>-5.40793337027912E-3</v>
      </c>
      <c r="AH148" s="200">
        <f t="shared" si="72"/>
        <v>1.6155322818100419</v>
      </c>
      <c r="AI148" s="200">
        <f t="shared" si="73"/>
        <v>-0.24689143014818454</v>
      </c>
      <c r="AJ148" s="200">
        <f t="shared" si="74"/>
        <v>0.17385280226794483</v>
      </c>
      <c r="AK148" s="200">
        <f t="shared" si="75"/>
        <v>0.2752726834204729</v>
      </c>
      <c r="AL148" s="200">
        <f t="shared" si="76"/>
        <v>0.13851209506040996</v>
      </c>
      <c r="AM148" s="200">
        <f t="shared" si="86"/>
        <v>18.979250618092937</v>
      </c>
      <c r="AN148" s="200">
        <f t="shared" si="86"/>
        <v>18.977207506646998</v>
      </c>
      <c r="AO148" s="200">
        <f t="shared" si="86"/>
        <v>18.973987669942879</v>
      </c>
      <c r="AP148" s="200">
        <f t="shared" si="86"/>
        <v>18.968915993250292</v>
      </c>
      <c r="AQ148" s="200">
        <f t="shared" si="86"/>
        <v>18.960933618871262</v>
      </c>
      <c r="AR148" s="200">
        <f t="shared" si="86"/>
        <v>18.948384280191618</v>
      </c>
      <c r="AS148" s="200">
        <f t="shared" si="86"/>
        <v>18.92868582941907</v>
      </c>
      <c r="AT148" s="200">
        <f t="shared" si="77"/>
        <v>18.897824564808744</v>
      </c>
    </row>
    <row r="149" spans="1:46" s="200" customFormat="1" ht="12.95" customHeight="1" x14ac:dyDescent="0.2">
      <c r="A149" s="39" t="s">
        <v>101</v>
      </c>
      <c r="B149" s="40" t="s">
        <v>52</v>
      </c>
      <c r="C149" s="41">
        <v>48090.354399999997</v>
      </c>
      <c r="D149" s="41"/>
      <c r="E149" s="200">
        <f t="shared" ref="E149:E212" si="89">+(C149-C$7)/C$8</f>
        <v>18684.667345337824</v>
      </c>
      <c r="F149" s="200">
        <f t="shared" ref="F149:F180" si="90">ROUND(2*E149,0)/2</f>
        <v>18684.5</v>
      </c>
      <c r="G149" s="158">
        <f t="shared" ref="G149:G212" si="91">+C149-(C$7+F149*C$8)</f>
        <v>6.8443459997070022E-2</v>
      </c>
      <c r="I149" s="200">
        <f t="shared" si="87"/>
        <v>6.8443459997070022E-2</v>
      </c>
      <c r="P149" s="200">
        <f t="shared" ref="P149:P212" si="92">+D$11+D$12*F149+D$13*F149^2</f>
        <v>6.9842230750552056E-2</v>
      </c>
      <c r="Q149" s="260">
        <f t="shared" ref="Q149:Q212" si="93">+C149-15018.5</f>
        <v>33071.854399999997</v>
      </c>
      <c r="R149" s="200">
        <f t="shared" ref="R149:R212" si="94">+(P149-G149)^2</f>
        <v>1.9565596207966981E-6</v>
      </c>
      <c r="S149" s="247">
        <v>0.1</v>
      </c>
      <c r="U149" s="200">
        <f t="shared" si="88"/>
        <v>-1.3987707534820343E-3</v>
      </c>
      <c r="Y149" s="200">
        <f t="shared" ref="Y149:Y212" si="95">F149</f>
        <v>18684.5</v>
      </c>
      <c r="Z149" s="200">
        <f t="shared" ref="Z149:Z212" si="96">AA$3+AA$4*Y149+AA$5*Y149^2+AG149</f>
        <v>6.4443664773388351E-2</v>
      </c>
      <c r="AA149" s="200">
        <f t="shared" ref="AA149:AA212" si="97">G149-AG149</f>
        <v>7.3842025974233727E-2</v>
      </c>
      <c r="AB149" s="200">
        <f t="shared" ref="AB149:AB212" si="98">+G149-P149</f>
        <v>-1.3987707534820343E-3</v>
      </c>
      <c r="AC149" s="200">
        <f t="shared" ref="AC149:AC212" si="99">G149-Z149</f>
        <v>3.9997952236816708E-3</v>
      </c>
      <c r="AD149" s="200">
        <f t="shared" ref="AD149:AD212" si="100">+(G149-Z149)^2*S149</f>
        <v>1.5998361831386707E-6</v>
      </c>
      <c r="AE149" s="200">
        <f t="shared" ref="AE149:AE212" si="101">IF(R149&lt;&gt;0,G149-P149,-9999)</f>
        <v>-1.3987707534820343E-3</v>
      </c>
      <c r="AF149" s="157"/>
      <c r="AG149" s="200">
        <f t="shared" ref="AG149:AG212" si="102">$AA$6*($AA$11/AH149*AI149+$AA$12)</f>
        <v>-5.3985659771637112E-3</v>
      </c>
      <c r="AH149" s="200">
        <f t="shared" ref="AH149:AH212" si="103">1+$AA$7*COS(AK149)</f>
        <v>1.6151722929889167</v>
      </c>
      <c r="AI149" s="200">
        <f t="shared" ref="AI149:AI212" si="104">SIN(AK149+RADIANS($AA$9))</f>
        <v>-0.24489165445107383</v>
      </c>
      <c r="AJ149" s="200">
        <f t="shared" ref="AJ149:AJ212" si="105">$AA$7*SIN(AK149)</f>
        <v>0.1751223479326737</v>
      </c>
      <c r="AK149" s="200">
        <f t="shared" ref="AK149:AK212" si="106">2*ATAN(AL149)</f>
        <v>0.27733580277569564</v>
      </c>
      <c r="AL149" s="200">
        <f t="shared" ref="AL149:AL212" si="107">SQRT((1+$AA$7)/(1-$AA$7))*TAN(AM149/2)</f>
        <v>0.13956359644502797</v>
      </c>
      <c r="AM149" s="200">
        <f t="shared" si="86"/>
        <v>18.98023239379928</v>
      </c>
      <c r="AN149" s="200">
        <f t="shared" si="86"/>
        <v>18.978174770459692</v>
      </c>
      <c r="AO149" s="200">
        <f t="shared" si="86"/>
        <v>18.974931669558206</v>
      </c>
      <c r="AP149" s="200">
        <f t="shared" si="86"/>
        <v>18.969822767191825</v>
      </c>
      <c r="AQ149" s="200">
        <f t="shared" si="86"/>
        <v>18.961780982105637</v>
      </c>
      <c r="AR149" s="200">
        <f t="shared" si="86"/>
        <v>18.949137169484274</v>
      </c>
      <c r="AS149" s="200">
        <f t="shared" si="86"/>
        <v>18.92928921456809</v>
      </c>
      <c r="AT149" s="200">
        <f t="shared" ref="AT149:AT212" si="108">RADIANS($AA$9)+$AA$18*(F149-AA$15)</f>
        <v>18.898192737982072</v>
      </c>
    </row>
    <row r="150" spans="1:46" s="200" customFormat="1" ht="12.95" customHeight="1" x14ac:dyDescent="0.2">
      <c r="A150" s="39" t="s">
        <v>101</v>
      </c>
      <c r="B150" s="40" t="s">
        <v>52</v>
      </c>
      <c r="C150" s="41">
        <v>48090.355199999998</v>
      </c>
      <c r="D150" s="41"/>
      <c r="E150" s="200">
        <f t="shared" si="89"/>
        <v>18684.66930135043</v>
      </c>
      <c r="F150" s="200">
        <f t="shared" si="90"/>
        <v>18684.5</v>
      </c>
      <c r="G150" s="158">
        <f t="shared" si="91"/>
        <v>6.9243459998688195E-2</v>
      </c>
      <c r="I150" s="200">
        <f t="shared" si="87"/>
        <v>6.9243459998688195E-2</v>
      </c>
      <c r="P150" s="200">
        <f t="shared" si="92"/>
        <v>6.9842230750552056E-2</v>
      </c>
      <c r="Q150" s="260">
        <f t="shared" si="93"/>
        <v>33071.855199999998</v>
      </c>
      <c r="R150" s="200">
        <f t="shared" si="94"/>
        <v>3.5852641328761378E-7</v>
      </c>
      <c r="S150" s="247">
        <v>0.1</v>
      </c>
      <c r="U150" s="200">
        <f t="shared" si="88"/>
        <v>-5.9877075186386131E-4</v>
      </c>
      <c r="Y150" s="200">
        <f t="shared" si="95"/>
        <v>18684.5</v>
      </c>
      <c r="Z150" s="200">
        <f t="shared" si="96"/>
        <v>6.4443664773388351E-2</v>
      </c>
      <c r="AA150" s="200">
        <f t="shared" si="97"/>
        <v>7.46420259758519E-2</v>
      </c>
      <c r="AB150" s="200">
        <f t="shared" si="98"/>
        <v>-5.9877075186386131E-4</v>
      </c>
      <c r="AC150" s="200">
        <f t="shared" si="99"/>
        <v>4.7997952252998438E-3</v>
      </c>
      <c r="AD150" s="200">
        <f t="shared" si="100"/>
        <v>2.3038034204811181E-6</v>
      </c>
      <c r="AE150" s="200">
        <f t="shared" si="101"/>
        <v>-5.9877075186386131E-4</v>
      </c>
      <c r="AF150" s="157"/>
      <c r="AG150" s="200">
        <f t="shared" si="102"/>
        <v>-5.3985659771637112E-3</v>
      </c>
      <c r="AH150" s="200">
        <f t="shared" si="103"/>
        <v>1.6151722929889167</v>
      </c>
      <c r="AI150" s="200">
        <f t="shared" si="104"/>
        <v>-0.24489165445107383</v>
      </c>
      <c r="AJ150" s="200">
        <f t="shared" si="105"/>
        <v>0.1751223479326737</v>
      </c>
      <c r="AK150" s="200">
        <f t="shared" si="106"/>
        <v>0.27733580277569564</v>
      </c>
      <c r="AL150" s="200">
        <f t="shared" si="107"/>
        <v>0.13956359644502797</v>
      </c>
      <c r="AM150" s="200">
        <f t="shared" si="86"/>
        <v>18.98023239379928</v>
      </c>
      <c r="AN150" s="200">
        <f t="shared" si="86"/>
        <v>18.978174770459692</v>
      </c>
      <c r="AO150" s="200">
        <f t="shared" si="86"/>
        <v>18.974931669558206</v>
      </c>
      <c r="AP150" s="200">
        <f t="shared" si="86"/>
        <v>18.969822767191825</v>
      </c>
      <c r="AQ150" s="200">
        <f t="shared" si="86"/>
        <v>18.961780982105637</v>
      </c>
      <c r="AR150" s="200">
        <f t="shared" si="86"/>
        <v>18.949137169484274</v>
      </c>
      <c r="AS150" s="200">
        <f t="shared" si="86"/>
        <v>18.92928921456809</v>
      </c>
      <c r="AT150" s="200">
        <f t="shared" si="108"/>
        <v>18.898192737982072</v>
      </c>
    </row>
    <row r="151" spans="1:46" s="200" customFormat="1" ht="12.95" customHeight="1" x14ac:dyDescent="0.2">
      <c r="A151" s="39" t="s">
        <v>101</v>
      </c>
      <c r="B151" s="40"/>
      <c r="C151" s="41">
        <v>48091.370999999999</v>
      </c>
      <c r="D151" s="41"/>
      <c r="E151" s="200">
        <f t="shared" si="89"/>
        <v>18687.152948351577</v>
      </c>
      <c r="F151" s="200">
        <f t="shared" si="90"/>
        <v>18687</v>
      </c>
      <c r="G151" s="158">
        <f t="shared" si="91"/>
        <v>6.255515999509953E-2</v>
      </c>
      <c r="I151" s="200">
        <f t="shared" si="87"/>
        <v>6.255515999509953E-2</v>
      </c>
      <c r="P151" s="200">
        <f t="shared" si="92"/>
        <v>6.9859196221954273E-2</v>
      </c>
      <c r="Q151" s="260">
        <f t="shared" si="93"/>
        <v>33072.870999999999</v>
      </c>
      <c r="R151" s="200">
        <f t="shared" si="94"/>
        <v>5.3348945203206473E-5</v>
      </c>
      <c r="S151" s="247">
        <v>0.1</v>
      </c>
      <c r="U151" s="200">
        <f t="shared" si="88"/>
        <v>-7.3040362268547432E-3</v>
      </c>
      <c r="Y151" s="200">
        <f t="shared" si="95"/>
        <v>18687</v>
      </c>
      <c r="Z151" s="200">
        <f t="shared" si="96"/>
        <v>6.4470001232018542E-2</v>
      </c>
      <c r="AA151" s="200">
        <f t="shared" si="97"/>
        <v>6.794435498503526E-2</v>
      </c>
      <c r="AB151" s="200">
        <f t="shared" si="98"/>
        <v>-7.3040362268547432E-3</v>
      </c>
      <c r="AC151" s="200">
        <f t="shared" si="99"/>
        <v>-1.9148412369190126E-3</v>
      </c>
      <c r="AD151" s="200">
        <f t="shared" si="100"/>
        <v>3.6666169626055346E-7</v>
      </c>
      <c r="AE151" s="200">
        <f t="shared" si="101"/>
        <v>-7.3040362268547432E-3</v>
      </c>
      <c r="AF151" s="157"/>
      <c r="AG151" s="200">
        <f t="shared" si="102"/>
        <v>-5.3891949899357253E-3</v>
      </c>
      <c r="AH151" s="200">
        <f t="shared" si="103"/>
        <v>1.6148098295514506</v>
      </c>
      <c r="AI151" s="200">
        <f t="shared" si="104"/>
        <v>-0.24289162742324774</v>
      </c>
      <c r="AJ151" s="200">
        <f t="shared" si="105"/>
        <v>0.17639064684276856</v>
      </c>
      <c r="AK151" s="200">
        <f t="shared" si="106"/>
        <v>0.27939810666993242</v>
      </c>
      <c r="AL151" s="200">
        <f t="shared" si="107"/>
        <v>0.14061498484642831</v>
      </c>
      <c r="AM151" s="200">
        <f t="shared" ref="AM151:AS160" si="109">$AT151+$AA$7*SIN(AN151)</f>
        <v>18.981214000960403</v>
      </c>
      <c r="AN151" s="200">
        <f t="shared" si="109"/>
        <v>18.979141889551922</v>
      </c>
      <c r="AO151" s="200">
        <f t="shared" si="109"/>
        <v>18.975875553422995</v>
      </c>
      <c r="AP151" s="200">
        <f t="shared" si="109"/>
        <v>18.970729458205515</v>
      </c>
      <c r="AQ151" s="200">
        <f t="shared" si="109"/>
        <v>18.962628295781684</v>
      </c>
      <c r="AR151" s="200">
        <f t="shared" si="109"/>
        <v>18.949890037542016</v>
      </c>
      <c r="AS151" s="200">
        <f t="shared" si="109"/>
        <v>18.929892595501929</v>
      </c>
      <c r="AT151" s="200">
        <f t="shared" si="108"/>
        <v>18.898560911155396</v>
      </c>
    </row>
    <row r="152" spans="1:46" s="200" customFormat="1" ht="12.95" customHeight="1" x14ac:dyDescent="0.2">
      <c r="A152" s="39" t="s">
        <v>101</v>
      </c>
      <c r="B152" s="40"/>
      <c r="C152" s="41">
        <v>48091.372900000002</v>
      </c>
      <c r="D152" s="41"/>
      <c r="E152" s="200">
        <f t="shared" si="89"/>
        <v>18687.157593881511</v>
      </c>
      <c r="F152" s="200">
        <f t="shared" si="90"/>
        <v>18687</v>
      </c>
      <c r="G152" s="158">
        <f t="shared" si="91"/>
        <v>6.4455159998033196E-2</v>
      </c>
      <c r="I152" s="200">
        <f t="shared" si="87"/>
        <v>6.4455159998033196E-2</v>
      </c>
      <c r="P152" s="200">
        <f t="shared" si="92"/>
        <v>6.9859196221954273E-2</v>
      </c>
      <c r="Q152" s="260">
        <f t="shared" si="93"/>
        <v>33072.872900000002</v>
      </c>
      <c r="R152" s="200">
        <f t="shared" si="94"/>
        <v>2.9203607509451173E-5</v>
      </c>
      <c r="S152" s="247">
        <v>0.1</v>
      </c>
      <c r="U152" s="200">
        <f t="shared" si="88"/>
        <v>-5.4040362239210771E-3</v>
      </c>
      <c r="Y152" s="200">
        <f t="shared" si="95"/>
        <v>18687</v>
      </c>
      <c r="Z152" s="200">
        <f t="shared" si="96"/>
        <v>6.4470001232018542E-2</v>
      </c>
      <c r="AA152" s="200">
        <f t="shared" si="97"/>
        <v>6.9844354987968926E-2</v>
      </c>
      <c r="AB152" s="200">
        <f t="shared" si="98"/>
        <v>-5.4040362239210771E-3</v>
      </c>
      <c r="AC152" s="200">
        <f t="shared" si="99"/>
        <v>-1.4841233985346536E-5</v>
      </c>
      <c r="AD152" s="200">
        <f t="shared" si="100"/>
        <v>2.2026222620780503E-11</v>
      </c>
      <c r="AE152" s="200">
        <f t="shared" si="101"/>
        <v>-5.4040362239210771E-3</v>
      </c>
      <c r="AF152" s="157"/>
      <c r="AG152" s="200">
        <f t="shared" si="102"/>
        <v>-5.3891949899357253E-3</v>
      </c>
      <c r="AH152" s="200">
        <f t="shared" si="103"/>
        <v>1.6148098295514506</v>
      </c>
      <c r="AI152" s="200">
        <f t="shared" si="104"/>
        <v>-0.24289162742324774</v>
      </c>
      <c r="AJ152" s="200">
        <f t="shared" si="105"/>
        <v>0.17639064684276856</v>
      </c>
      <c r="AK152" s="200">
        <f t="shared" si="106"/>
        <v>0.27939810666993242</v>
      </c>
      <c r="AL152" s="200">
        <f t="shared" si="107"/>
        <v>0.14061498484642831</v>
      </c>
      <c r="AM152" s="200">
        <f t="shared" si="109"/>
        <v>18.981214000960403</v>
      </c>
      <c r="AN152" s="200">
        <f t="shared" si="109"/>
        <v>18.979141889551922</v>
      </c>
      <c r="AO152" s="200">
        <f t="shared" si="109"/>
        <v>18.975875553422995</v>
      </c>
      <c r="AP152" s="200">
        <f t="shared" si="109"/>
        <v>18.970729458205515</v>
      </c>
      <c r="AQ152" s="200">
        <f t="shared" si="109"/>
        <v>18.962628295781684</v>
      </c>
      <c r="AR152" s="200">
        <f t="shared" si="109"/>
        <v>18.949890037542016</v>
      </c>
      <c r="AS152" s="200">
        <f t="shared" si="109"/>
        <v>18.929892595501929</v>
      </c>
      <c r="AT152" s="200">
        <f t="shared" si="108"/>
        <v>18.898560911155396</v>
      </c>
    </row>
    <row r="153" spans="1:46" s="200" customFormat="1" ht="12.95" customHeight="1" x14ac:dyDescent="0.2">
      <c r="A153" s="39" t="s">
        <v>101</v>
      </c>
      <c r="B153" s="40" t="s">
        <v>52</v>
      </c>
      <c r="C153" s="41">
        <v>48092.394899999999</v>
      </c>
      <c r="D153" s="41"/>
      <c r="E153" s="200">
        <f t="shared" si="89"/>
        <v>18689.656399980315</v>
      </c>
      <c r="F153" s="200">
        <f t="shared" si="90"/>
        <v>18689.5</v>
      </c>
      <c r="G153" s="158">
        <f t="shared" si="91"/>
        <v>6.3966859997890424E-2</v>
      </c>
      <c r="I153" s="200">
        <f t="shared" si="87"/>
        <v>6.3966859997890424E-2</v>
      </c>
      <c r="P153" s="200">
        <f t="shared" si="92"/>
        <v>6.9876163456123588E-2</v>
      </c>
      <c r="Q153" s="260">
        <f t="shared" si="93"/>
        <v>33073.894899999999</v>
      </c>
      <c r="R153" s="200">
        <f t="shared" si="94"/>
        <v>3.4919867361486435E-5</v>
      </c>
      <c r="S153" s="247">
        <v>0.1</v>
      </c>
      <c r="U153" s="200">
        <f t="shared" si="88"/>
        <v>-5.9093034582331644E-3</v>
      </c>
      <c r="Y153" s="200">
        <f t="shared" si="95"/>
        <v>18689.5</v>
      </c>
      <c r="Z153" s="200">
        <f t="shared" si="96"/>
        <v>6.4496343024348257E-2</v>
      </c>
      <c r="AA153" s="200">
        <f t="shared" si="97"/>
        <v>6.9346680429665755E-2</v>
      </c>
      <c r="AB153" s="200">
        <f t="shared" si="98"/>
        <v>-5.9093034582331644E-3</v>
      </c>
      <c r="AC153" s="200">
        <f t="shared" si="99"/>
        <v>-5.2948302645783318E-4</v>
      </c>
      <c r="AD153" s="200">
        <f t="shared" si="100"/>
        <v>2.8035227530694648E-8</v>
      </c>
      <c r="AE153" s="200">
        <f t="shared" si="101"/>
        <v>-5.9093034582331644E-3</v>
      </c>
      <c r="AF153" s="157"/>
      <c r="AG153" s="200">
        <f t="shared" si="102"/>
        <v>-5.3798204317753295E-3</v>
      </c>
      <c r="AH153" s="200">
        <f t="shared" si="103"/>
        <v>1.6144448971226193</v>
      </c>
      <c r="AI153" s="200">
        <f t="shared" si="104"/>
        <v>-0.2408913641587907</v>
      </c>
      <c r="AJ153" s="200">
        <f t="shared" si="105"/>
        <v>0.17765769109911303</v>
      </c>
      <c r="AK153" s="200">
        <f t="shared" si="106"/>
        <v>0.28145958958333667</v>
      </c>
      <c r="AL153" s="200">
        <f t="shared" si="107"/>
        <v>0.14166625945643946</v>
      </c>
      <c r="AM153" s="200">
        <f t="shared" si="109"/>
        <v>18.982195438375452</v>
      </c>
      <c r="AN153" s="200">
        <f t="shared" si="109"/>
        <v>18.9801088628803</v>
      </c>
      <c r="AO153" s="200">
        <f t="shared" si="109"/>
        <v>18.976819320692247</v>
      </c>
      <c r="AP153" s="200">
        <f t="shared" si="109"/>
        <v>18.971636065678474</v>
      </c>
      <c r="AQ153" s="200">
        <f t="shared" si="109"/>
        <v>18.963475559529083</v>
      </c>
      <c r="AR153" s="200">
        <f t="shared" si="109"/>
        <v>18.950642884204861</v>
      </c>
      <c r="AS153" s="200">
        <f t="shared" si="109"/>
        <v>18.930495972188716</v>
      </c>
      <c r="AT153" s="200">
        <f t="shared" si="108"/>
        <v>18.898929084328721</v>
      </c>
    </row>
    <row r="154" spans="1:46" s="200" customFormat="1" ht="12.95" customHeight="1" x14ac:dyDescent="0.2">
      <c r="A154" s="39" t="s">
        <v>101</v>
      </c>
      <c r="B154" s="40" t="s">
        <v>52</v>
      </c>
      <c r="C154" s="41">
        <v>48092.396800000002</v>
      </c>
      <c r="D154" s="41"/>
      <c r="E154" s="200">
        <f t="shared" si="89"/>
        <v>18689.661045510249</v>
      </c>
      <c r="F154" s="200">
        <f t="shared" si="90"/>
        <v>18689.5</v>
      </c>
      <c r="G154" s="158">
        <f t="shared" si="91"/>
        <v>6.586686000082409E-2</v>
      </c>
      <c r="I154" s="200">
        <f t="shared" si="87"/>
        <v>6.586686000082409E-2</v>
      </c>
      <c r="P154" s="200">
        <f t="shared" si="92"/>
        <v>6.9876163456123588E-2</v>
      </c>
      <c r="Q154" s="260">
        <f t="shared" si="93"/>
        <v>33073.896800000002</v>
      </c>
      <c r="R154" s="200">
        <f t="shared" si="94"/>
        <v>1.6074514196676495E-5</v>
      </c>
      <c r="S154" s="247">
        <v>0.1</v>
      </c>
      <c r="U154" s="200">
        <f t="shared" si="88"/>
        <v>-4.0093034552994983E-3</v>
      </c>
      <c r="Y154" s="200">
        <f t="shared" si="95"/>
        <v>18689.5</v>
      </c>
      <c r="Z154" s="200">
        <f t="shared" si="96"/>
        <v>6.4496343024348257E-2</v>
      </c>
      <c r="AA154" s="200">
        <f t="shared" si="97"/>
        <v>7.1246680432599421E-2</v>
      </c>
      <c r="AB154" s="200">
        <f t="shared" si="98"/>
        <v>-4.0093034552994983E-3</v>
      </c>
      <c r="AC154" s="200">
        <f t="shared" si="99"/>
        <v>1.3705169764758329E-3</v>
      </c>
      <c r="AD154" s="200">
        <f t="shared" si="100"/>
        <v>1.878316782808459E-7</v>
      </c>
      <c r="AE154" s="200">
        <f t="shared" si="101"/>
        <v>-4.0093034552994983E-3</v>
      </c>
      <c r="AF154" s="157"/>
      <c r="AG154" s="200">
        <f t="shared" si="102"/>
        <v>-5.3798204317753295E-3</v>
      </c>
      <c r="AH154" s="200">
        <f t="shared" si="103"/>
        <v>1.6144448971226193</v>
      </c>
      <c r="AI154" s="200">
        <f t="shared" si="104"/>
        <v>-0.2408913641587907</v>
      </c>
      <c r="AJ154" s="200">
        <f t="shared" si="105"/>
        <v>0.17765769109911303</v>
      </c>
      <c r="AK154" s="200">
        <f t="shared" si="106"/>
        <v>0.28145958958333667</v>
      </c>
      <c r="AL154" s="200">
        <f t="shared" si="107"/>
        <v>0.14166625945643946</v>
      </c>
      <c r="AM154" s="200">
        <f t="shared" si="109"/>
        <v>18.982195438375452</v>
      </c>
      <c r="AN154" s="200">
        <f t="shared" si="109"/>
        <v>18.9801088628803</v>
      </c>
      <c r="AO154" s="200">
        <f t="shared" si="109"/>
        <v>18.976819320692247</v>
      </c>
      <c r="AP154" s="200">
        <f t="shared" si="109"/>
        <v>18.971636065678474</v>
      </c>
      <c r="AQ154" s="200">
        <f t="shared" si="109"/>
        <v>18.963475559529083</v>
      </c>
      <c r="AR154" s="200">
        <f t="shared" si="109"/>
        <v>18.950642884204861</v>
      </c>
      <c r="AS154" s="200">
        <f t="shared" si="109"/>
        <v>18.930495972188716</v>
      </c>
      <c r="AT154" s="200">
        <f t="shared" si="108"/>
        <v>18.898929084328721</v>
      </c>
    </row>
    <row r="155" spans="1:46" s="200" customFormat="1" ht="12.95" customHeight="1" x14ac:dyDescent="0.2">
      <c r="A155" s="39" t="s">
        <v>109</v>
      </c>
      <c r="B155" s="40"/>
      <c r="C155" s="41">
        <v>48095.464999999997</v>
      </c>
      <c r="D155" s="41"/>
      <c r="E155" s="200">
        <f t="shared" si="89"/>
        <v>18697.162842841317</v>
      </c>
      <c r="F155" s="200">
        <f t="shared" si="90"/>
        <v>18697</v>
      </c>
      <c r="G155" s="158">
        <f t="shared" si="91"/>
        <v>6.6601959995750804E-2</v>
      </c>
      <c r="I155" s="200">
        <f t="shared" si="87"/>
        <v>6.6601959995750804E-2</v>
      </c>
      <c r="P155" s="200">
        <f t="shared" si="92"/>
        <v>6.9927075735234073E-2</v>
      </c>
      <c r="Q155" s="260">
        <f t="shared" si="93"/>
        <v>33076.964999999997</v>
      </c>
      <c r="R155" s="200">
        <f t="shared" si="94"/>
        <v>1.1056394680959371E-5</v>
      </c>
      <c r="S155" s="247">
        <v>0.1</v>
      </c>
      <c r="U155" s="200">
        <f t="shared" si="88"/>
        <v>-3.3251157394832698E-3</v>
      </c>
      <c r="Y155" s="200">
        <f t="shared" si="95"/>
        <v>18697</v>
      </c>
      <c r="Z155" s="200">
        <f t="shared" si="96"/>
        <v>6.4575400171659719E-2</v>
      </c>
      <c r="AA155" s="200">
        <f t="shared" si="97"/>
        <v>7.1953635559325158E-2</v>
      </c>
      <c r="AB155" s="200">
        <f t="shared" si="98"/>
        <v>-3.3251157394832698E-3</v>
      </c>
      <c r="AC155" s="200">
        <f t="shared" si="99"/>
        <v>2.0265598240910843E-3</v>
      </c>
      <c r="AD155" s="200">
        <f t="shared" si="100"/>
        <v>4.1069447206200869E-7</v>
      </c>
      <c r="AE155" s="200">
        <f t="shared" si="101"/>
        <v>-3.3251157394832698E-3</v>
      </c>
      <c r="AF155" s="157"/>
      <c r="AG155" s="200">
        <f t="shared" si="102"/>
        <v>-5.3516755635743514E-3</v>
      </c>
      <c r="AH155" s="200">
        <f t="shared" si="103"/>
        <v>1.6133353426113541</v>
      </c>
      <c r="AI155" s="200">
        <f t="shared" si="104"/>
        <v>-0.23488930760034912</v>
      </c>
      <c r="AJ155" s="200">
        <f t="shared" si="105"/>
        <v>0.18145121744013454</v>
      </c>
      <c r="AK155" s="200">
        <f t="shared" si="106"/>
        <v>0.28763905745009211</v>
      </c>
      <c r="AL155" s="200">
        <f t="shared" si="107"/>
        <v>0.14481939247177453</v>
      </c>
      <c r="AM155" s="200">
        <f t="shared" si="109"/>
        <v>18.985138720160172</v>
      </c>
      <c r="AN155" s="200">
        <f t="shared" si="109"/>
        <v>18.983008897865592</v>
      </c>
      <c r="AO155" s="200">
        <f t="shared" si="109"/>
        <v>18.979649914487148</v>
      </c>
      <c r="AP155" s="200">
        <f t="shared" si="109"/>
        <v>18.974355380728976</v>
      </c>
      <c r="AQ155" s="200">
        <f t="shared" si="109"/>
        <v>18.966017047497719</v>
      </c>
      <c r="AR155" s="200">
        <f t="shared" si="109"/>
        <v>18.952901294224354</v>
      </c>
      <c r="AS155" s="200">
        <f t="shared" si="109"/>
        <v>18.932306076447922</v>
      </c>
      <c r="AT155" s="200">
        <f t="shared" si="108"/>
        <v>18.900033603848701</v>
      </c>
    </row>
    <row r="156" spans="1:46" s="200" customFormat="1" ht="12.95" customHeight="1" x14ac:dyDescent="0.2">
      <c r="A156" s="39" t="s">
        <v>111</v>
      </c>
      <c r="B156" s="40"/>
      <c r="C156" s="41">
        <v>48108.55</v>
      </c>
      <c r="D156" s="41" t="s">
        <v>40</v>
      </c>
      <c r="E156" s="200">
        <f t="shared" si="89"/>
        <v>18729.155873959633</v>
      </c>
      <c r="F156" s="200">
        <f t="shared" si="90"/>
        <v>18729</v>
      </c>
      <c r="G156" s="158">
        <f t="shared" si="91"/>
        <v>6.3751720001164358E-2</v>
      </c>
      <c r="K156" s="200">
        <f>+G156</f>
        <v>6.3751720001164358E-2</v>
      </c>
      <c r="P156" s="200">
        <f t="shared" si="92"/>
        <v>7.0144479710447113E-2</v>
      </c>
      <c r="Q156" s="260">
        <f t="shared" si="93"/>
        <v>33090.050000000003</v>
      </c>
      <c r="R156" s="200">
        <f t="shared" si="94"/>
        <v>4.0867376700628942E-5</v>
      </c>
      <c r="S156" s="157">
        <v>1</v>
      </c>
      <c r="W156" s="200">
        <f>AB156</f>
        <v>-6.3927597092827554E-3</v>
      </c>
      <c r="Y156" s="200">
        <f t="shared" si="95"/>
        <v>18729</v>
      </c>
      <c r="Z156" s="200">
        <f t="shared" si="96"/>
        <v>6.4913232963170447E-2</v>
      </c>
      <c r="AA156" s="200">
        <f t="shared" si="97"/>
        <v>6.8982966748441038E-2</v>
      </c>
      <c r="AB156" s="200">
        <f t="shared" si="98"/>
        <v>-6.3927597092827554E-3</v>
      </c>
      <c r="AC156" s="200">
        <f t="shared" si="99"/>
        <v>-1.1615129620060893E-3</v>
      </c>
      <c r="AD156" s="200">
        <f t="shared" si="100"/>
        <v>1.3491123609081592E-6</v>
      </c>
      <c r="AE156" s="200">
        <f t="shared" si="101"/>
        <v>-6.3927597092827554E-3</v>
      </c>
      <c r="AF156" s="157"/>
      <c r="AG156" s="200">
        <f t="shared" si="102"/>
        <v>-5.231246747276673E-3</v>
      </c>
      <c r="AH156" s="200">
        <f t="shared" si="103"/>
        <v>1.6083558244791567</v>
      </c>
      <c r="AI156" s="200">
        <f t="shared" si="104"/>
        <v>-0.20926766314432435</v>
      </c>
      <c r="AJ156" s="200">
        <f t="shared" si="105"/>
        <v>0.19750437369582358</v>
      </c>
      <c r="AK156" s="200">
        <f t="shared" si="106"/>
        <v>0.31391776496280754</v>
      </c>
      <c r="AL156" s="200">
        <f t="shared" si="107"/>
        <v>0.15826066339817194</v>
      </c>
      <c r="AM156" s="200">
        <f t="shared" si="109"/>
        <v>18.997678681404036</v>
      </c>
      <c r="AN156" s="200">
        <f t="shared" si="109"/>
        <v>18.995366878392687</v>
      </c>
      <c r="AO156" s="200">
        <f t="shared" si="109"/>
        <v>18.991714706190709</v>
      </c>
      <c r="AP156" s="200">
        <f t="shared" si="109"/>
        <v>18.985948894842238</v>
      </c>
      <c r="AQ156" s="200">
        <f t="shared" si="109"/>
        <v>18.97685540899305</v>
      </c>
      <c r="AR156" s="200">
        <f t="shared" si="109"/>
        <v>18.962534896022799</v>
      </c>
      <c r="AS156" s="200">
        <f t="shared" si="109"/>
        <v>18.940028735066022</v>
      </c>
      <c r="AT156" s="200">
        <f t="shared" si="108"/>
        <v>18.90474622046727</v>
      </c>
    </row>
    <row r="157" spans="1:46" s="200" customFormat="1" ht="12.95" customHeight="1" x14ac:dyDescent="0.2">
      <c r="A157" s="39" t="s">
        <v>109</v>
      </c>
      <c r="B157" s="40"/>
      <c r="C157" s="41">
        <v>48120.411</v>
      </c>
      <c r="D157" s="41"/>
      <c r="E157" s="200">
        <f t="shared" si="89"/>
        <v>18758.156205797164</v>
      </c>
      <c r="F157" s="200">
        <f t="shared" si="90"/>
        <v>18758</v>
      </c>
      <c r="G157" s="158">
        <f t="shared" si="91"/>
        <v>6.3887439995596651E-2</v>
      </c>
      <c r="I157" s="200">
        <f>+G157</f>
        <v>6.3887439995596651E-2</v>
      </c>
      <c r="P157" s="200">
        <f t="shared" si="92"/>
        <v>7.0341751529782712E-2</v>
      </c>
      <c r="Q157" s="260">
        <f t="shared" si="93"/>
        <v>33101.911</v>
      </c>
      <c r="R157" s="200">
        <f t="shared" si="94"/>
        <v>4.165813738032722E-5</v>
      </c>
      <c r="S157" s="247">
        <v>0.1</v>
      </c>
      <c r="U157" s="200">
        <f>AB157</f>
        <v>-6.4543115341860607E-3</v>
      </c>
      <c r="Y157" s="200">
        <f t="shared" si="95"/>
        <v>18758</v>
      </c>
      <c r="Z157" s="200">
        <f t="shared" si="96"/>
        <v>6.5220094887497679E-2</v>
      </c>
      <c r="AA157" s="200">
        <f t="shared" si="97"/>
        <v>6.9009096637881684E-2</v>
      </c>
      <c r="AB157" s="200">
        <f t="shared" si="98"/>
        <v>-6.4543115341860607E-3</v>
      </c>
      <c r="AC157" s="200">
        <f t="shared" si="99"/>
        <v>-1.3326548919010278E-3</v>
      </c>
      <c r="AD157" s="200">
        <f t="shared" si="100"/>
        <v>1.7759690609077401E-7</v>
      </c>
      <c r="AE157" s="200">
        <f t="shared" si="101"/>
        <v>-6.4543115341860607E-3</v>
      </c>
      <c r="AF157" s="157"/>
      <c r="AG157" s="200">
        <f t="shared" si="102"/>
        <v>-5.1216566422850355E-3</v>
      </c>
      <c r="AH157" s="200">
        <f t="shared" si="103"/>
        <v>1.6035074447427045</v>
      </c>
      <c r="AI157" s="200">
        <f t="shared" si="104"/>
        <v>-0.1860491826810213</v>
      </c>
      <c r="AJ157" s="200">
        <f t="shared" si="105"/>
        <v>0.2118573835079281</v>
      </c>
      <c r="AK157" s="200">
        <f t="shared" si="106"/>
        <v>0.33760416443160401</v>
      </c>
      <c r="AL157" s="200">
        <f t="shared" si="107"/>
        <v>0.17042385940843266</v>
      </c>
      <c r="AM157" s="200">
        <f t="shared" si="109"/>
        <v>19.009016249286748</v>
      </c>
      <c r="AN157" s="200">
        <f t="shared" si="109"/>
        <v>19.006543274407676</v>
      </c>
      <c r="AO157" s="200">
        <f t="shared" si="109"/>
        <v>19.002629977749731</v>
      </c>
      <c r="AP157" s="200">
        <f t="shared" si="109"/>
        <v>18.996442279443315</v>
      </c>
      <c r="AQ157" s="200">
        <f t="shared" si="109"/>
        <v>18.986669751170588</v>
      </c>
      <c r="AR157" s="200">
        <f t="shared" si="109"/>
        <v>18.971261948909337</v>
      </c>
      <c r="AS157" s="200">
        <f t="shared" si="109"/>
        <v>18.947026719410879</v>
      </c>
      <c r="AT157" s="200">
        <f t="shared" si="108"/>
        <v>18.909017029277852</v>
      </c>
    </row>
    <row r="158" spans="1:46" s="200" customFormat="1" ht="12.95" customHeight="1" x14ac:dyDescent="0.2">
      <c r="A158" s="39" t="s">
        <v>105</v>
      </c>
      <c r="B158" s="40" t="s">
        <v>52</v>
      </c>
      <c r="C158" s="41">
        <v>48120.4113</v>
      </c>
      <c r="D158" s="41"/>
      <c r="E158" s="200">
        <f t="shared" si="89"/>
        <v>18758.156939301891</v>
      </c>
      <c r="F158" s="200">
        <f t="shared" si="90"/>
        <v>18758</v>
      </c>
      <c r="G158" s="158">
        <f t="shared" si="91"/>
        <v>6.4187439995293971E-2</v>
      </c>
      <c r="J158" s="200">
        <f>+G158</f>
        <v>6.4187439995293971E-2</v>
      </c>
      <c r="P158" s="200">
        <f t="shared" si="92"/>
        <v>7.0341751529782712E-2</v>
      </c>
      <c r="Q158" s="260">
        <f t="shared" si="93"/>
        <v>33101.9113</v>
      </c>
      <c r="R158" s="200">
        <f t="shared" si="94"/>
        <v>3.7875550463541156E-5</v>
      </c>
      <c r="S158" s="157">
        <v>1</v>
      </c>
      <c r="V158" s="200">
        <f>AB158</f>
        <v>-6.1543115344887406E-3</v>
      </c>
      <c r="Y158" s="200">
        <f t="shared" si="95"/>
        <v>18758</v>
      </c>
      <c r="Z158" s="200">
        <f t="shared" si="96"/>
        <v>6.5220094887497679E-2</v>
      </c>
      <c r="AA158" s="200">
        <f t="shared" si="97"/>
        <v>6.9309096637579004E-2</v>
      </c>
      <c r="AB158" s="200">
        <f t="shared" si="98"/>
        <v>-6.1543115344887406E-3</v>
      </c>
      <c r="AC158" s="200">
        <f t="shared" si="99"/>
        <v>-1.0326548922037077E-3</v>
      </c>
      <c r="AD158" s="200">
        <f t="shared" si="100"/>
        <v>1.0663761263922511E-6</v>
      </c>
      <c r="AE158" s="200">
        <f t="shared" si="101"/>
        <v>-6.1543115344887406E-3</v>
      </c>
      <c r="AF158" s="157"/>
      <c r="AG158" s="200">
        <f t="shared" si="102"/>
        <v>-5.1216566422850355E-3</v>
      </c>
      <c r="AH158" s="200">
        <f t="shared" si="103"/>
        <v>1.6035074447427045</v>
      </c>
      <c r="AI158" s="200">
        <f t="shared" si="104"/>
        <v>-0.1860491826810213</v>
      </c>
      <c r="AJ158" s="200">
        <f t="shared" si="105"/>
        <v>0.2118573835079281</v>
      </c>
      <c r="AK158" s="200">
        <f t="shared" si="106"/>
        <v>0.33760416443160401</v>
      </c>
      <c r="AL158" s="200">
        <f t="shared" si="107"/>
        <v>0.17042385940843266</v>
      </c>
      <c r="AM158" s="200">
        <f t="shared" si="109"/>
        <v>19.009016249286748</v>
      </c>
      <c r="AN158" s="200">
        <f t="shared" si="109"/>
        <v>19.006543274407676</v>
      </c>
      <c r="AO158" s="200">
        <f t="shared" si="109"/>
        <v>19.002629977749731</v>
      </c>
      <c r="AP158" s="200">
        <f t="shared" si="109"/>
        <v>18.996442279443315</v>
      </c>
      <c r="AQ158" s="200">
        <f t="shared" si="109"/>
        <v>18.986669751170588</v>
      </c>
      <c r="AR158" s="200">
        <f t="shared" si="109"/>
        <v>18.971261948909337</v>
      </c>
      <c r="AS158" s="200">
        <f t="shared" si="109"/>
        <v>18.947026719410879</v>
      </c>
      <c r="AT158" s="200">
        <f t="shared" si="108"/>
        <v>18.909017029277852</v>
      </c>
    </row>
    <row r="159" spans="1:46" s="200" customFormat="1" ht="12.95" customHeight="1" x14ac:dyDescent="0.2">
      <c r="A159" s="39" t="s">
        <v>105</v>
      </c>
      <c r="B159" s="40" t="s">
        <v>52</v>
      </c>
      <c r="C159" s="41">
        <v>48120.4113</v>
      </c>
      <c r="D159" s="41"/>
      <c r="E159" s="200">
        <f t="shared" si="89"/>
        <v>18758.156939301891</v>
      </c>
      <c r="F159" s="200">
        <f t="shared" si="90"/>
        <v>18758</v>
      </c>
      <c r="G159" s="158">
        <f t="shared" si="91"/>
        <v>6.4187439995293971E-2</v>
      </c>
      <c r="J159" s="200">
        <f>+G159</f>
        <v>6.4187439995293971E-2</v>
      </c>
      <c r="P159" s="200">
        <f t="shared" si="92"/>
        <v>7.0341751529782712E-2</v>
      </c>
      <c r="Q159" s="260">
        <f t="shared" si="93"/>
        <v>33101.9113</v>
      </c>
      <c r="R159" s="200">
        <f t="shared" si="94"/>
        <v>3.7875550463541156E-5</v>
      </c>
      <c r="S159" s="157">
        <v>1</v>
      </c>
      <c r="V159" s="200">
        <f>AB159</f>
        <v>-6.1543115344887406E-3</v>
      </c>
      <c r="Y159" s="200">
        <f t="shared" si="95"/>
        <v>18758</v>
      </c>
      <c r="Z159" s="200">
        <f t="shared" si="96"/>
        <v>6.5220094887497679E-2</v>
      </c>
      <c r="AA159" s="200">
        <f t="shared" si="97"/>
        <v>6.9309096637579004E-2</v>
      </c>
      <c r="AB159" s="200">
        <f t="shared" si="98"/>
        <v>-6.1543115344887406E-3</v>
      </c>
      <c r="AC159" s="200">
        <f t="shared" si="99"/>
        <v>-1.0326548922037077E-3</v>
      </c>
      <c r="AD159" s="200">
        <f t="shared" si="100"/>
        <v>1.0663761263922511E-6</v>
      </c>
      <c r="AE159" s="200">
        <f t="shared" si="101"/>
        <v>-6.1543115344887406E-3</v>
      </c>
      <c r="AF159" s="157"/>
      <c r="AG159" s="200">
        <f t="shared" si="102"/>
        <v>-5.1216566422850355E-3</v>
      </c>
      <c r="AH159" s="200">
        <f t="shared" si="103"/>
        <v>1.6035074447427045</v>
      </c>
      <c r="AI159" s="200">
        <f t="shared" si="104"/>
        <v>-0.1860491826810213</v>
      </c>
      <c r="AJ159" s="200">
        <f t="shared" si="105"/>
        <v>0.2118573835079281</v>
      </c>
      <c r="AK159" s="200">
        <f t="shared" si="106"/>
        <v>0.33760416443160401</v>
      </c>
      <c r="AL159" s="200">
        <f t="shared" si="107"/>
        <v>0.17042385940843266</v>
      </c>
      <c r="AM159" s="200">
        <f t="shared" si="109"/>
        <v>19.009016249286748</v>
      </c>
      <c r="AN159" s="200">
        <f t="shared" si="109"/>
        <v>19.006543274407676</v>
      </c>
      <c r="AO159" s="200">
        <f t="shared" si="109"/>
        <v>19.002629977749731</v>
      </c>
      <c r="AP159" s="200">
        <f t="shared" si="109"/>
        <v>18.996442279443315</v>
      </c>
      <c r="AQ159" s="200">
        <f t="shared" si="109"/>
        <v>18.986669751170588</v>
      </c>
      <c r="AR159" s="200">
        <f t="shared" si="109"/>
        <v>18.971261948909337</v>
      </c>
      <c r="AS159" s="200">
        <f t="shared" si="109"/>
        <v>18.947026719410879</v>
      </c>
      <c r="AT159" s="200">
        <f t="shared" si="108"/>
        <v>18.909017029277852</v>
      </c>
    </row>
    <row r="160" spans="1:46" s="200" customFormat="1" ht="12.95" customHeight="1" x14ac:dyDescent="0.2">
      <c r="A160" s="44" t="s">
        <v>105</v>
      </c>
      <c r="B160" s="40"/>
      <c r="C160" s="41">
        <v>48120.4113</v>
      </c>
      <c r="D160" s="41"/>
      <c r="E160" s="200">
        <f t="shared" si="89"/>
        <v>18758.156939301891</v>
      </c>
      <c r="F160" s="200">
        <f t="shared" si="90"/>
        <v>18758</v>
      </c>
      <c r="G160" s="158">
        <f t="shared" si="91"/>
        <v>6.4187439995293971E-2</v>
      </c>
      <c r="J160" s="200">
        <f>+G160</f>
        <v>6.4187439995293971E-2</v>
      </c>
      <c r="P160" s="200">
        <f t="shared" si="92"/>
        <v>7.0341751529782712E-2</v>
      </c>
      <c r="Q160" s="260">
        <f t="shared" si="93"/>
        <v>33101.9113</v>
      </c>
      <c r="R160" s="200">
        <f t="shared" si="94"/>
        <v>3.7875550463541156E-5</v>
      </c>
      <c r="S160" s="157">
        <v>1</v>
      </c>
      <c r="V160" s="200">
        <f>AB160</f>
        <v>-6.1543115344887406E-3</v>
      </c>
      <c r="Y160" s="200">
        <f t="shared" si="95"/>
        <v>18758</v>
      </c>
      <c r="Z160" s="200">
        <f t="shared" si="96"/>
        <v>6.5220094887497679E-2</v>
      </c>
      <c r="AA160" s="200">
        <f t="shared" si="97"/>
        <v>6.9309096637579004E-2</v>
      </c>
      <c r="AB160" s="200">
        <f t="shared" si="98"/>
        <v>-6.1543115344887406E-3</v>
      </c>
      <c r="AC160" s="200">
        <f t="shared" si="99"/>
        <v>-1.0326548922037077E-3</v>
      </c>
      <c r="AD160" s="200">
        <f t="shared" si="100"/>
        <v>1.0663761263922511E-6</v>
      </c>
      <c r="AE160" s="200">
        <f t="shared" si="101"/>
        <v>-6.1543115344887406E-3</v>
      </c>
      <c r="AF160" s="157"/>
      <c r="AG160" s="200">
        <f t="shared" si="102"/>
        <v>-5.1216566422850355E-3</v>
      </c>
      <c r="AH160" s="200">
        <f t="shared" si="103"/>
        <v>1.6035074447427045</v>
      </c>
      <c r="AI160" s="200">
        <f t="shared" si="104"/>
        <v>-0.1860491826810213</v>
      </c>
      <c r="AJ160" s="200">
        <f t="shared" si="105"/>
        <v>0.2118573835079281</v>
      </c>
      <c r="AK160" s="200">
        <f t="shared" si="106"/>
        <v>0.33760416443160401</v>
      </c>
      <c r="AL160" s="200">
        <f t="shared" si="107"/>
        <v>0.17042385940843266</v>
      </c>
      <c r="AM160" s="200">
        <f t="shared" si="109"/>
        <v>19.009016249286748</v>
      </c>
      <c r="AN160" s="200">
        <f t="shared" si="109"/>
        <v>19.006543274407676</v>
      </c>
      <c r="AO160" s="200">
        <f t="shared" si="109"/>
        <v>19.002629977749731</v>
      </c>
      <c r="AP160" s="200">
        <f t="shared" si="109"/>
        <v>18.996442279443315</v>
      </c>
      <c r="AQ160" s="200">
        <f t="shared" si="109"/>
        <v>18.986669751170588</v>
      </c>
      <c r="AR160" s="200">
        <f t="shared" si="109"/>
        <v>18.971261948909337</v>
      </c>
      <c r="AS160" s="200">
        <f t="shared" si="109"/>
        <v>18.947026719410879</v>
      </c>
      <c r="AT160" s="200">
        <f t="shared" si="108"/>
        <v>18.909017029277852</v>
      </c>
    </row>
    <row r="161" spans="1:46" s="200" customFormat="1" ht="12.95" customHeight="1" x14ac:dyDescent="0.2">
      <c r="A161" s="39" t="s">
        <v>105</v>
      </c>
      <c r="B161" s="40" t="s">
        <v>52</v>
      </c>
      <c r="C161" s="41">
        <v>48120.411999999997</v>
      </c>
      <c r="D161" s="41"/>
      <c r="E161" s="200">
        <f t="shared" si="89"/>
        <v>18758.158650812908</v>
      </c>
      <c r="F161" s="200">
        <f t="shared" si="90"/>
        <v>18758</v>
      </c>
      <c r="G161" s="158">
        <f t="shared" si="91"/>
        <v>6.4887439992162399E-2</v>
      </c>
      <c r="J161" s="200">
        <f>+G161</f>
        <v>6.4887439992162399E-2</v>
      </c>
      <c r="P161" s="200">
        <f t="shared" si="92"/>
        <v>7.0341751529782712E-2</v>
      </c>
      <c r="Q161" s="260">
        <f t="shared" si="93"/>
        <v>33101.911999999997</v>
      </c>
      <c r="R161" s="200">
        <f t="shared" si="94"/>
        <v>2.9749514349418061E-5</v>
      </c>
      <c r="S161" s="157">
        <v>1</v>
      </c>
      <c r="V161" s="200">
        <f>AB161</f>
        <v>-5.4543115376203127E-3</v>
      </c>
      <c r="Y161" s="200">
        <f t="shared" si="95"/>
        <v>18758</v>
      </c>
      <c r="Z161" s="200">
        <f t="shared" si="96"/>
        <v>6.5220094887497679E-2</v>
      </c>
      <c r="AA161" s="200">
        <f t="shared" si="97"/>
        <v>7.0009096634447432E-2</v>
      </c>
      <c r="AB161" s="200">
        <f t="shared" si="98"/>
        <v>-5.4543115376203127E-3</v>
      </c>
      <c r="AC161" s="200">
        <f t="shared" si="99"/>
        <v>-3.3265489533527981E-4</v>
      </c>
      <c r="AD161" s="200">
        <f t="shared" si="100"/>
        <v>1.1065927939052596E-7</v>
      </c>
      <c r="AE161" s="200">
        <f t="shared" si="101"/>
        <v>-5.4543115376203127E-3</v>
      </c>
      <c r="AF161" s="157"/>
      <c r="AG161" s="200">
        <f t="shared" si="102"/>
        <v>-5.1216566422850355E-3</v>
      </c>
      <c r="AH161" s="200">
        <f t="shared" si="103"/>
        <v>1.6035074447427045</v>
      </c>
      <c r="AI161" s="200">
        <f t="shared" si="104"/>
        <v>-0.1860491826810213</v>
      </c>
      <c r="AJ161" s="200">
        <f t="shared" si="105"/>
        <v>0.2118573835079281</v>
      </c>
      <c r="AK161" s="200">
        <f t="shared" si="106"/>
        <v>0.33760416443160401</v>
      </c>
      <c r="AL161" s="200">
        <f t="shared" si="107"/>
        <v>0.17042385940843266</v>
      </c>
      <c r="AM161" s="200">
        <f t="shared" ref="AM161:AS170" si="110">$AT161+$AA$7*SIN(AN161)</f>
        <v>19.009016249286748</v>
      </c>
      <c r="AN161" s="200">
        <f t="shared" si="110"/>
        <v>19.006543274407676</v>
      </c>
      <c r="AO161" s="200">
        <f t="shared" si="110"/>
        <v>19.002629977749731</v>
      </c>
      <c r="AP161" s="200">
        <f t="shared" si="110"/>
        <v>18.996442279443315</v>
      </c>
      <c r="AQ161" s="200">
        <f t="shared" si="110"/>
        <v>18.986669751170588</v>
      </c>
      <c r="AR161" s="200">
        <f t="shared" si="110"/>
        <v>18.971261948909337</v>
      </c>
      <c r="AS161" s="200">
        <f t="shared" si="110"/>
        <v>18.947026719410879</v>
      </c>
      <c r="AT161" s="200">
        <f t="shared" si="108"/>
        <v>18.909017029277852</v>
      </c>
    </row>
    <row r="162" spans="1:46" s="200" customFormat="1" ht="12.95" customHeight="1" x14ac:dyDescent="0.2">
      <c r="A162" s="39" t="s">
        <v>109</v>
      </c>
      <c r="B162" s="40"/>
      <c r="C162" s="41">
        <v>48122.449000000001</v>
      </c>
      <c r="D162" s="41"/>
      <c r="E162" s="200">
        <f t="shared" si="89"/>
        <v>18763.139147900267</v>
      </c>
      <c r="F162" s="200">
        <f t="shared" si="90"/>
        <v>18763</v>
      </c>
      <c r="G162" s="158">
        <f t="shared" si="91"/>
        <v>5.6910840001364704E-2</v>
      </c>
      <c r="I162" s="200">
        <f>+G162</f>
        <v>5.6910840001364704E-2</v>
      </c>
      <c r="P162" s="200">
        <f t="shared" si="92"/>
        <v>7.0375787886059235E-2</v>
      </c>
      <c r="Q162" s="260">
        <f t="shared" si="93"/>
        <v>33103.949000000001</v>
      </c>
      <c r="R162" s="200">
        <f t="shared" si="94"/>
        <v>1.8130482153753971E-4</v>
      </c>
      <c r="S162" s="247">
        <v>0.1</v>
      </c>
      <c r="U162" s="200">
        <f>AB162</f>
        <v>-1.3464947884694531E-2</v>
      </c>
      <c r="Y162" s="200">
        <f t="shared" si="95"/>
        <v>18763</v>
      </c>
      <c r="Z162" s="200">
        <f t="shared" si="96"/>
        <v>6.5273066698504481E-2</v>
      </c>
      <c r="AA162" s="200">
        <f t="shared" si="97"/>
        <v>6.2013561188919451E-2</v>
      </c>
      <c r="AB162" s="200">
        <f t="shared" si="98"/>
        <v>-1.3464947884694531E-2</v>
      </c>
      <c r="AC162" s="200">
        <f t="shared" si="99"/>
        <v>-8.3622266971397768E-3</v>
      </c>
      <c r="AD162" s="200">
        <f t="shared" si="100"/>
        <v>6.9926835334357225E-6</v>
      </c>
      <c r="AE162" s="200">
        <f t="shared" si="101"/>
        <v>-1.3464947884694531E-2</v>
      </c>
      <c r="AF162" s="157"/>
      <c r="AG162" s="200">
        <f t="shared" si="102"/>
        <v>-5.1027211875547479E-3</v>
      </c>
      <c r="AH162" s="200">
        <f t="shared" si="103"/>
        <v>1.6026400023068907</v>
      </c>
      <c r="AI162" s="200">
        <f t="shared" si="104"/>
        <v>-0.18204785637893647</v>
      </c>
      <c r="AJ162" s="200">
        <f t="shared" si="105"/>
        <v>0.21431242247299798</v>
      </c>
      <c r="AK162" s="200">
        <f t="shared" si="106"/>
        <v>0.34167503583404607</v>
      </c>
      <c r="AL162" s="200">
        <f t="shared" si="107"/>
        <v>0.17251914261790319</v>
      </c>
      <c r="AM162" s="200">
        <f t="shared" si="110"/>
        <v>19.010968290167721</v>
      </c>
      <c r="AN162" s="200">
        <f t="shared" si="110"/>
        <v>19.008467904792585</v>
      </c>
      <c r="AO162" s="200">
        <f t="shared" si="110"/>
        <v>19.004510049164324</v>
      </c>
      <c r="AP162" s="200">
        <f t="shared" si="110"/>
        <v>18.998250139081712</v>
      </c>
      <c r="AQ162" s="200">
        <f t="shared" si="110"/>
        <v>18.988361073706503</v>
      </c>
      <c r="AR162" s="200">
        <f t="shared" si="110"/>
        <v>18.972766267479642</v>
      </c>
      <c r="AS162" s="200">
        <f t="shared" si="110"/>
        <v>18.948233199751808</v>
      </c>
      <c r="AT162" s="200">
        <f t="shared" si="108"/>
        <v>18.909753375624501</v>
      </c>
    </row>
    <row r="163" spans="1:46" s="200" customFormat="1" ht="12.95" customHeight="1" x14ac:dyDescent="0.2">
      <c r="A163" s="39" t="s">
        <v>109</v>
      </c>
      <c r="B163" s="40"/>
      <c r="C163" s="41">
        <v>48122.453999999998</v>
      </c>
      <c r="D163" s="41"/>
      <c r="E163" s="200">
        <f t="shared" si="89"/>
        <v>18763.151372979024</v>
      </c>
      <c r="F163" s="200">
        <f t="shared" si="90"/>
        <v>18763</v>
      </c>
      <c r="G163" s="158">
        <f t="shared" si="91"/>
        <v>6.1910839998745359E-2</v>
      </c>
      <c r="I163" s="200">
        <f>+G163</f>
        <v>6.1910839998745359E-2</v>
      </c>
      <c r="P163" s="200">
        <f t="shared" si="92"/>
        <v>7.0375787886059235E-2</v>
      </c>
      <c r="Q163" s="260">
        <f t="shared" si="93"/>
        <v>33103.953999999998</v>
      </c>
      <c r="R163" s="200">
        <f t="shared" si="94"/>
        <v>7.1655342734939649E-5</v>
      </c>
      <c r="S163" s="247">
        <v>0.1</v>
      </c>
      <c r="U163" s="200">
        <f>AB163</f>
        <v>-8.4649478873138756E-3</v>
      </c>
      <c r="Y163" s="200">
        <f t="shared" si="95"/>
        <v>18763</v>
      </c>
      <c r="Z163" s="200">
        <f t="shared" si="96"/>
        <v>6.5273066698504481E-2</v>
      </c>
      <c r="AA163" s="200">
        <f t="shared" si="97"/>
        <v>6.7013561186300113E-2</v>
      </c>
      <c r="AB163" s="200">
        <f t="shared" si="98"/>
        <v>-8.4649478873138756E-3</v>
      </c>
      <c r="AC163" s="200">
        <f t="shared" si="99"/>
        <v>-3.3622266997591216E-3</v>
      </c>
      <c r="AD163" s="200">
        <f t="shared" si="100"/>
        <v>1.1304568380573115E-6</v>
      </c>
      <c r="AE163" s="200">
        <f t="shared" si="101"/>
        <v>-8.4649478873138756E-3</v>
      </c>
      <c r="AF163" s="157"/>
      <c r="AG163" s="200">
        <f t="shared" si="102"/>
        <v>-5.1027211875547479E-3</v>
      </c>
      <c r="AH163" s="200">
        <f t="shared" si="103"/>
        <v>1.6026400023068907</v>
      </c>
      <c r="AI163" s="200">
        <f t="shared" si="104"/>
        <v>-0.18204785637893647</v>
      </c>
      <c r="AJ163" s="200">
        <f t="shared" si="105"/>
        <v>0.21431242247299798</v>
      </c>
      <c r="AK163" s="200">
        <f t="shared" si="106"/>
        <v>0.34167503583404607</v>
      </c>
      <c r="AL163" s="200">
        <f t="shared" si="107"/>
        <v>0.17251914261790319</v>
      </c>
      <c r="AM163" s="200">
        <f t="shared" si="110"/>
        <v>19.010968290167721</v>
      </c>
      <c r="AN163" s="200">
        <f t="shared" si="110"/>
        <v>19.008467904792585</v>
      </c>
      <c r="AO163" s="200">
        <f t="shared" si="110"/>
        <v>19.004510049164324</v>
      </c>
      <c r="AP163" s="200">
        <f t="shared" si="110"/>
        <v>18.998250139081712</v>
      </c>
      <c r="AQ163" s="200">
        <f t="shared" si="110"/>
        <v>18.988361073706503</v>
      </c>
      <c r="AR163" s="200">
        <f t="shared" si="110"/>
        <v>18.972766267479642</v>
      </c>
      <c r="AS163" s="200">
        <f t="shared" si="110"/>
        <v>18.948233199751808</v>
      </c>
      <c r="AT163" s="200">
        <f t="shared" si="108"/>
        <v>18.909753375624501</v>
      </c>
    </row>
    <row r="164" spans="1:46" s="200" customFormat="1" ht="12.95" customHeight="1" x14ac:dyDescent="0.2">
      <c r="A164" s="44" t="s">
        <v>105</v>
      </c>
      <c r="B164" s="40"/>
      <c r="C164" s="41">
        <v>48129.411999999997</v>
      </c>
      <c r="D164" s="41"/>
      <c r="E164" s="200">
        <f t="shared" si="89"/>
        <v>18780.163792583236</v>
      </c>
      <c r="F164" s="200">
        <f t="shared" si="90"/>
        <v>18780</v>
      </c>
      <c r="G164" s="158">
        <f t="shared" si="91"/>
        <v>6.6990399995120242E-2</v>
      </c>
      <c r="J164" s="200">
        <f>+G164</f>
        <v>6.6990399995120242E-2</v>
      </c>
      <c r="P164" s="200">
        <f t="shared" si="92"/>
        <v>7.049156423939075E-2</v>
      </c>
      <c r="Q164" s="260">
        <f t="shared" si="93"/>
        <v>33110.911999999997</v>
      </c>
      <c r="R164" s="200">
        <f t="shared" si="94"/>
        <v>1.2258151065358275E-5</v>
      </c>
      <c r="S164" s="157">
        <v>1</v>
      </c>
      <c r="V164" s="200">
        <f>AB164</f>
        <v>-3.5011642442705077E-3</v>
      </c>
      <c r="Y164" s="200">
        <f t="shared" si="95"/>
        <v>18780</v>
      </c>
      <c r="Z164" s="200">
        <f t="shared" si="96"/>
        <v>6.5453308216499251E-2</v>
      </c>
      <c r="AA164" s="200">
        <f t="shared" si="97"/>
        <v>7.2028656018011741E-2</v>
      </c>
      <c r="AB164" s="200">
        <f t="shared" si="98"/>
        <v>-3.5011642442705077E-3</v>
      </c>
      <c r="AC164" s="200">
        <f t="shared" si="99"/>
        <v>1.5370917786209914E-3</v>
      </c>
      <c r="AD164" s="200">
        <f t="shared" si="100"/>
        <v>2.362651135904243E-6</v>
      </c>
      <c r="AE164" s="200">
        <f t="shared" si="101"/>
        <v>-3.5011642442705077E-3</v>
      </c>
      <c r="AF164" s="157"/>
      <c r="AG164" s="200">
        <f t="shared" si="102"/>
        <v>-5.0382560228915052E-3</v>
      </c>
      <c r="AH164" s="200">
        <f t="shared" si="103"/>
        <v>1.5996226760356689</v>
      </c>
      <c r="AI164" s="200">
        <f t="shared" si="104"/>
        <v>-0.16845036925271104</v>
      </c>
      <c r="AJ164" s="200">
        <f t="shared" si="105"/>
        <v>0.22261498869239979</v>
      </c>
      <c r="AK164" s="200">
        <f t="shared" si="106"/>
        <v>0.35548638403610255</v>
      </c>
      <c r="AL164" s="200">
        <f t="shared" si="107"/>
        <v>0.17963894472481481</v>
      </c>
      <c r="AM164" s="200">
        <f t="shared" si="110"/>
        <v>19.017599028487055</v>
      </c>
      <c r="AN164" s="200">
        <f t="shared" si="110"/>
        <v>19.015006307395257</v>
      </c>
      <c r="AO164" s="200">
        <f t="shared" si="110"/>
        <v>19.010898006194257</v>
      </c>
      <c r="AP164" s="200">
        <f t="shared" si="110"/>
        <v>19.004393781164183</v>
      </c>
      <c r="AQ164" s="200">
        <f t="shared" si="110"/>
        <v>18.994109723744575</v>
      </c>
      <c r="AR164" s="200">
        <f t="shared" si="110"/>
        <v>18.977880157592381</v>
      </c>
      <c r="AS164" s="200">
        <f t="shared" si="110"/>
        <v>18.952335075323059</v>
      </c>
      <c r="AT164" s="200">
        <f t="shared" si="108"/>
        <v>18.912256953203119</v>
      </c>
    </row>
    <row r="165" spans="1:46" s="200" customFormat="1" ht="12.95" customHeight="1" x14ac:dyDescent="0.2">
      <c r="A165" s="39" t="s">
        <v>107</v>
      </c>
      <c r="B165" s="40"/>
      <c r="C165" s="41">
        <v>48362.542300000001</v>
      </c>
      <c r="D165" s="41"/>
      <c r="E165" s="200">
        <f t="shared" si="89"/>
        <v>19350.17104841199</v>
      </c>
      <c r="F165" s="200">
        <f t="shared" si="90"/>
        <v>19350</v>
      </c>
      <c r="G165" s="158">
        <f t="shared" si="91"/>
        <v>6.9958000000042375E-2</v>
      </c>
      <c r="J165" s="200">
        <f>+G165</f>
        <v>6.9958000000042375E-2</v>
      </c>
      <c r="P165" s="200">
        <f t="shared" si="92"/>
        <v>7.4420661602149912E-2</v>
      </c>
      <c r="Q165" s="260">
        <f t="shared" si="93"/>
        <v>33344.042300000001</v>
      </c>
      <c r="R165" s="200">
        <f t="shared" si="94"/>
        <v>1.9915348574925009E-5</v>
      </c>
      <c r="S165" s="157">
        <v>1</v>
      </c>
      <c r="V165" s="200">
        <f>AB165</f>
        <v>-4.4626616021075372E-3</v>
      </c>
      <c r="Y165" s="200">
        <f t="shared" si="95"/>
        <v>19350</v>
      </c>
      <c r="Z165" s="200">
        <f t="shared" si="96"/>
        <v>7.1572508074272928E-2</v>
      </c>
      <c r="AA165" s="200">
        <f t="shared" si="97"/>
        <v>7.2806153527919359E-2</v>
      </c>
      <c r="AB165" s="200">
        <f t="shared" si="98"/>
        <v>-4.4626616021075372E-3</v>
      </c>
      <c r="AC165" s="200">
        <f t="shared" si="99"/>
        <v>-1.6145080742305529E-3</v>
      </c>
      <c r="AD165" s="200">
        <f t="shared" si="100"/>
        <v>2.6066363217556484E-6</v>
      </c>
      <c r="AE165" s="200">
        <f t="shared" si="101"/>
        <v>-4.4626616021075372E-3</v>
      </c>
      <c r="AF165" s="157"/>
      <c r="AG165" s="200">
        <f t="shared" si="102"/>
        <v>-2.8481535278769808E-3</v>
      </c>
      <c r="AH165" s="200">
        <f t="shared" si="103"/>
        <v>1.4530598110601183</v>
      </c>
      <c r="AI165" s="200">
        <f t="shared" si="104"/>
        <v>0.25603376685170581</v>
      </c>
      <c r="AJ165" s="200">
        <f t="shared" si="105"/>
        <v>0.45148819963412556</v>
      </c>
      <c r="AK165" s="200">
        <f t="shared" si="106"/>
        <v>0.78366071018768957</v>
      </c>
      <c r="AL165" s="200">
        <f t="shared" si="107"/>
        <v>0.41319615169423674</v>
      </c>
      <c r="AM165" s="200">
        <f t="shared" si="110"/>
        <v>19.232251957707465</v>
      </c>
      <c r="AN165" s="200">
        <f t="shared" si="110"/>
        <v>19.227546523577132</v>
      </c>
      <c r="AO165" s="200">
        <f t="shared" si="110"/>
        <v>19.219643385538884</v>
      </c>
      <c r="AP165" s="200">
        <f t="shared" si="110"/>
        <v>19.206423462010154</v>
      </c>
      <c r="AQ165" s="200">
        <f t="shared" si="110"/>
        <v>19.184453269170788</v>
      </c>
      <c r="AR165" s="200">
        <f t="shared" si="110"/>
        <v>19.148303012416481</v>
      </c>
      <c r="AS165" s="200">
        <f t="shared" si="110"/>
        <v>19.089660362429775</v>
      </c>
      <c r="AT165" s="200">
        <f t="shared" si="108"/>
        <v>18.996200436721409</v>
      </c>
    </row>
    <row r="166" spans="1:46" s="200" customFormat="1" ht="12.95" customHeight="1" x14ac:dyDescent="0.2">
      <c r="A166" s="39" t="s">
        <v>107</v>
      </c>
      <c r="B166" s="40"/>
      <c r="C166" s="41">
        <v>48362.544399999999</v>
      </c>
      <c r="D166" s="41"/>
      <c r="E166" s="200">
        <f t="shared" si="89"/>
        <v>19350.176182945066</v>
      </c>
      <c r="F166" s="200">
        <f t="shared" si="90"/>
        <v>19350</v>
      </c>
      <c r="G166" s="158">
        <f t="shared" si="91"/>
        <v>7.2057999997923616E-2</v>
      </c>
      <c r="J166" s="200">
        <f>+G166</f>
        <v>7.2057999997923616E-2</v>
      </c>
      <c r="P166" s="200">
        <f t="shared" si="92"/>
        <v>7.4420661602149912E-2</v>
      </c>
      <c r="Q166" s="260">
        <f t="shared" si="93"/>
        <v>33344.044399999999</v>
      </c>
      <c r="R166" s="200">
        <f t="shared" si="94"/>
        <v>5.5821698560851747E-6</v>
      </c>
      <c r="S166" s="157">
        <v>1</v>
      </c>
      <c r="V166" s="200">
        <f>AB166</f>
        <v>-2.362661604226296E-3</v>
      </c>
      <c r="Y166" s="200">
        <f t="shared" si="95"/>
        <v>19350</v>
      </c>
      <c r="Z166" s="200">
        <f t="shared" si="96"/>
        <v>7.1572508074272928E-2</v>
      </c>
      <c r="AA166" s="200">
        <f t="shared" si="97"/>
        <v>7.4906153525800601E-2</v>
      </c>
      <c r="AB166" s="200">
        <f t="shared" si="98"/>
        <v>-2.362661604226296E-3</v>
      </c>
      <c r="AC166" s="200">
        <f t="shared" si="99"/>
        <v>4.8549192365068827E-4</v>
      </c>
      <c r="AD166" s="200">
        <f t="shared" si="100"/>
        <v>2.3570240793004572E-7</v>
      </c>
      <c r="AE166" s="200">
        <f t="shared" si="101"/>
        <v>-2.362661604226296E-3</v>
      </c>
      <c r="AF166" s="157"/>
      <c r="AG166" s="200">
        <f t="shared" si="102"/>
        <v>-2.8481535278769808E-3</v>
      </c>
      <c r="AH166" s="200">
        <f t="shared" si="103"/>
        <v>1.4530598110601183</v>
      </c>
      <c r="AI166" s="200">
        <f t="shared" si="104"/>
        <v>0.25603376685170581</v>
      </c>
      <c r="AJ166" s="200">
        <f t="shared" si="105"/>
        <v>0.45148819963412556</v>
      </c>
      <c r="AK166" s="200">
        <f t="shared" si="106"/>
        <v>0.78366071018768957</v>
      </c>
      <c r="AL166" s="200">
        <f t="shared" si="107"/>
        <v>0.41319615169423674</v>
      </c>
      <c r="AM166" s="200">
        <f t="shared" si="110"/>
        <v>19.232251957707465</v>
      </c>
      <c r="AN166" s="200">
        <f t="shared" si="110"/>
        <v>19.227546523577132</v>
      </c>
      <c r="AO166" s="200">
        <f t="shared" si="110"/>
        <v>19.219643385538884</v>
      </c>
      <c r="AP166" s="200">
        <f t="shared" si="110"/>
        <v>19.206423462010154</v>
      </c>
      <c r="AQ166" s="200">
        <f t="shared" si="110"/>
        <v>19.184453269170788</v>
      </c>
      <c r="AR166" s="200">
        <f t="shared" si="110"/>
        <v>19.148303012416481</v>
      </c>
      <c r="AS166" s="200">
        <f t="shared" si="110"/>
        <v>19.089660362429775</v>
      </c>
      <c r="AT166" s="200">
        <f t="shared" si="108"/>
        <v>18.996200436721409</v>
      </c>
    </row>
    <row r="167" spans="1:46" s="200" customFormat="1" ht="12.95" customHeight="1" x14ac:dyDescent="0.2">
      <c r="A167" s="39" t="s">
        <v>101</v>
      </c>
      <c r="B167" s="40"/>
      <c r="C167" s="41">
        <v>48439.434800000003</v>
      </c>
      <c r="D167" s="41"/>
      <c r="E167" s="200">
        <f t="shared" si="89"/>
        <v>19538.174422142532</v>
      </c>
      <c r="F167" s="200">
        <f t="shared" si="90"/>
        <v>19538</v>
      </c>
      <c r="G167" s="158">
        <f t="shared" si="91"/>
        <v>7.1337839995976537E-2</v>
      </c>
      <c r="I167" s="200">
        <f>+G167</f>
        <v>7.1337839995976537E-2</v>
      </c>
      <c r="P167" s="200">
        <f t="shared" si="92"/>
        <v>7.5736670525461749E-2</v>
      </c>
      <c r="Q167" s="260">
        <f t="shared" si="93"/>
        <v>33420.934800000003</v>
      </c>
      <c r="R167" s="200">
        <f t="shared" si="94"/>
        <v>1.9349710027131149E-5</v>
      </c>
      <c r="S167" s="247">
        <v>0.1</v>
      </c>
      <c r="U167" s="200">
        <f>AB167</f>
        <v>-4.398830529485212E-3</v>
      </c>
      <c r="Y167" s="200">
        <f t="shared" si="95"/>
        <v>19538</v>
      </c>
      <c r="Z167" s="200">
        <f t="shared" si="96"/>
        <v>7.3599413209671852E-2</v>
      </c>
      <c r="AA167" s="200">
        <f t="shared" si="97"/>
        <v>7.3475097311766435E-2</v>
      </c>
      <c r="AB167" s="200">
        <f t="shared" si="98"/>
        <v>-4.398830529485212E-3</v>
      </c>
      <c r="AC167" s="200">
        <f t="shared" si="99"/>
        <v>-2.2615732136953143E-3</v>
      </c>
      <c r="AD167" s="200">
        <f t="shared" si="100"/>
        <v>5.1147134009041516E-7</v>
      </c>
      <c r="AE167" s="200">
        <f t="shared" si="101"/>
        <v>-4.398830529485212E-3</v>
      </c>
      <c r="AF167" s="157"/>
      <c r="AG167" s="200">
        <f t="shared" si="102"/>
        <v>-2.1372573157899017E-3</v>
      </c>
      <c r="AH167" s="200">
        <f t="shared" si="103"/>
        <v>1.3940677750824808</v>
      </c>
      <c r="AI167" s="200">
        <f t="shared" si="104"/>
        <v>0.37302430320774249</v>
      </c>
      <c r="AJ167" s="200">
        <f t="shared" si="105"/>
        <v>0.50380092839159929</v>
      </c>
      <c r="AK167" s="200">
        <f t="shared" si="106"/>
        <v>0.90701021307268548</v>
      </c>
      <c r="AL167" s="200">
        <f t="shared" si="107"/>
        <v>0.48738541111015499</v>
      </c>
      <c r="AM167" s="200">
        <f t="shared" si="110"/>
        <v>19.298842696498006</v>
      </c>
      <c r="AN167" s="200">
        <f t="shared" si="110"/>
        <v>19.293913712139641</v>
      </c>
      <c r="AO167" s="200">
        <f t="shared" si="110"/>
        <v>19.285395816909354</v>
      </c>
      <c r="AP167" s="200">
        <f t="shared" si="110"/>
        <v>19.270754604996636</v>
      </c>
      <c r="AQ167" s="200">
        <f t="shared" si="110"/>
        <v>19.245808409784306</v>
      </c>
      <c r="AR167" s="200">
        <f t="shared" si="110"/>
        <v>19.203885762365434</v>
      </c>
      <c r="AS167" s="200">
        <f t="shared" si="110"/>
        <v>19.13482758352238</v>
      </c>
      <c r="AT167" s="200">
        <f t="shared" si="108"/>
        <v>19.023887059355513</v>
      </c>
    </row>
    <row r="168" spans="1:46" s="200" customFormat="1" ht="12.95" customHeight="1" x14ac:dyDescent="0.2">
      <c r="A168" s="39" t="s">
        <v>101</v>
      </c>
      <c r="B168" s="40"/>
      <c r="C168" s="41">
        <v>48439.435400000002</v>
      </c>
      <c r="D168" s="41"/>
      <c r="E168" s="200">
        <f t="shared" si="89"/>
        <v>19538.175889151982</v>
      </c>
      <c r="F168" s="200">
        <f t="shared" si="90"/>
        <v>19538</v>
      </c>
      <c r="G168" s="158">
        <f t="shared" si="91"/>
        <v>7.1937839995371178E-2</v>
      </c>
      <c r="I168" s="200">
        <f>+G168</f>
        <v>7.1937839995371178E-2</v>
      </c>
      <c r="P168" s="200">
        <f t="shared" si="92"/>
        <v>7.5736670525461749E-2</v>
      </c>
      <c r="Q168" s="260">
        <f t="shared" si="93"/>
        <v>33420.935400000002</v>
      </c>
      <c r="R168" s="200">
        <f t="shared" si="94"/>
        <v>1.4431113396348214E-5</v>
      </c>
      <c r="S168" s="247">
        <v>0.1</v>
      </c>
      <c r="U168" s="200">
        <f>AB168</f>
        <v>-3.7988305300905717E-3</v>
      </c>
      <c r="Y168" s="200">
        <f t="shared" si="95"/>
        <v>19538</v>
      </c>
      <c r="Z168" s="200">
        <f t="shared" si="96"/>
        <v>7.3599413209671852E-2</v>
      </c>
      <c r="AA168" s="200">
        <f t="shared" si="97"/>
        <v>7.4075097311161076E-2</v>
      </c>
      <c r="AB168" s="200">
        <f t="shared" si="98"/>
        <v>-3.7988305300905717E-3</v>
      </c>
      <c r="AC168" s="200">
        <f t="shared" si="99"/>
        <v>-1.661573214300674E-3</v>
      </c>
      <c r="AD168" s="200">
        <f t="shared" si="100"/>
        <v>2.7608255464814736E-7</v>
      </c>
      <c r="AE168" s="200">
        <f t="shared" si="101"/>
        <v>-3.7988305300905717E-3</v>
      </c>
      <c r="AF168" s="157"/>
      <c r="AG168" s="200">
        <f t="shared" si="102"/>
        <v>-2.1372573157899017E-3</v>
      </c>
      <c r="AH168" s="200">
        <f t="shared" si="103"/>
        <v>1.3940677750824808</v>
      </c>
      <c r="AI168" s="200">
        <f t="shared" si="104"/>
        <v>0.37302430320774249</v>
      </c>
      <c r="AJ168" s="200">
        <f t="shared" si="105"/>
        <v>0.50380092839159929</v>
      </c>
      <c r="AK168" s="200">
        <f t="shared" si="106"/>
        <v>0.90701021307268548</v>
      </c>
      <c r="AL168" s="200">
        <f t="shared" si="107"/>
        <v>0.48738541111015499</v>
      </c>
      <c r="AM168" s="200">
        <f t="shared" si="110"/>
        <v>19.298842696498006</v>
      </c>
      <c r="AN168" s="200">
        <f t="shared" si="110"/>
        <v>19.293913712139641</v>
      </c>
      <c r="AO168" s="200">
        <f t="shared" si="110"/>
        <v>19.285395816909354</v>
      </c>
      <c r="AP168" s="200">
        <f t="shared" si="110"/>
        <v>19.270754604996636</v>
      </c>
      <c r="AQ168" s="200">
        <f t="shared" si="110"/>
        <v>19.245808409784306</v>
      </c>
      <c r="AR168" s="200">
        <f t="shared" si="110"/>
        <v>19.203885762365434</v>
      </c>
      <c r="AS168" s="200">
        <f t="shared" si="110"/>
        <v>19.13482758352238</v>
      </c>
      <c r="AT168" s="200">
        <f t="shared" si="108"/>
        <v>19.023887059355513</v>
      </c>
    </row>
    <row r="169" spans="1:46" s="200" customFormat="1" ht="12.95" customHeight="1" x14ac:dyDescent="0.2">
      <c r="A169" s="39" t="s">
        <v>101</v>
      </c>
      <c r="B169" s="40" t="s">
        <v>52</v>
      </c>
      <c r="C169" s="41">
        <v>48440.458700000003</v>
      </c>
      <c r="D169" s="41"/>
      <c r="E169" s="200">
        <f t="shared" si="89"/>
        <v>19540.67787377127</v>
      </c>
      <c r="F169" s="200">
        <f t="shared" si="90"/>
        <v>19540.5</v>
      </c>
      <c r="G169" s="158">
        <f t="shared" si="91"/>
        <v>7.2749539998767432E-2</v>
      </c>
      <c r="I169" s="200">
        <f>+G169</f>
        <v>7.2749539998767432E-2</v>
      </c>
      <c r="P169" s="200">
        <f t="shared" si="92"/>
        <v>7.5754237805548991E-2</v>
      </c>
      <c r="Q169" s="260">
        <f t="shared" si="93"/>
        <v>33421.958700000003</v>
      </c>
      <c r="R169" s="200">
        <f t="shared" si="94"/>
        <v>9.0282089100779107E-6</v>
      </c>
      <c r="S169" s="247">
        <v>0.1</v>
      </c>
      <c r="U169" s="200">
        <f>AB169</f>
        <v>-3.0046978067815588E-3</v>
      </c>
      <c r="Y169" s="200">
        <f t="shared" si="95"/>
        <v>19540.5</v>
      </c>
      <c r="Z169" s="200">
        <f t="shared" si="96"/>
        <v>7.362632956322436E-2</v>
      </c>
      <c r="AA169" s="200">
        <f t="shared" si="97"/>
        <v>7.4877448241092062E-2</v>
      </c>
      <c r="AB169" s="200">
        <f t="shared" si="98"/>
        <v>-3.0046978067815588E-3</v>
      </c>
      <c r="AC169" s="200">
        <f t="shared" si="99"/>
        <v>-8.7678956445692846E-4</v>
      </c>
      <c r="AD169" s="200">
        <f t="shared" si="100"/>
        <v>7.6875994034057035E-8</v>
      </c>
      <c r="AE169" s="200">
        <f t="shared" si="101"/>
        <v>-3.0046978067815588E-3</v>
      </c>
      <c r="AF169" s="157"/>
      <c r="AG169" s="200">
        <f t="shared" si="102"/>
        <v>-2.1279082423246286E-3</v>
      </c>
      <c r="AH169" s="200">
        <f t="shared" si="103"/>
        <v>1.3932733283423178</v>
      </c>
      <c r="AI169" s="200">
        <f t="shared" si="104"/>
        <v>0.37448602625236355</v>
      </c>
      <c r="AJ169" s="200">
        <f t="shared" si="105"/>
        <v>0.50442132788101801</v>
      </c>
      <c r="AK169" s="200">
        <f t="shared" si="106"/>
        <v>0.90858614847938413</v>
      </c>
      <c r="AL169" s="200">
        <f t="shared" si="107"/>
        <v>0.4883609310827684</v>
      </c>
      <c r="AM169" s="200">
        <f t="shared" si="110"/>
        <v>19.299711924106063</v>
      </c>
      <c r="AN169" s="200">
        <f t="shared" si="110"/>
        <v>19.294781520941498</v>
      </c>
      <c r="AO169" s="200">
        <f t="shared" si="110"/>
        <v>19.286257699230209</v>
      </c>
      <c r="AP169" s="200">
        <f t="shared" si="110"/>
        <v>19.271600577061431</v>
      </c>
      <c r="AQ169" s="200">
        <f t="shared" si="110"/>
        <v>19.246618304536035</v>
      </c>
      <c r="AR169" s="200">
        <f t="shared" si="110"/>
        <v>19.204622212974336</v>
      </c>
      <c r="AS169" s="200">
        <f t="shared" si="110"/>
        <v>19.135427668168106</v>
      </c>
      <c r="AT169" s="200">
        <f t="shared" si="108"/>
        <v>19.024255232528837</v>
      </c>
    </row>
    <row r="170" spans="1:46" s="200" customFormat="1" ht="12.95" customHeight="1" x14ac:dyDescent="0.2">
      <c r="A170" s="39" t="s">
        <v>101</v>
      </c>
      <c r="B170" s="40" t="s">
        <v>52</v>
      </c>
      <c r="C170" s="41">
        <v>48440.4588</v>
      </c>
      <c r="D170" s="41"/>
      <c r="E170" s="200">
        <f t="shared" si="89"/>
        <v>19540.678118272837</v>
      </c>
      <c r="F170" s="200">
        <f t="shared" si="90"/>
        <v>19540.5</v>
      </c>
      <c r="G170" s="158">
        <f t="shared" si="91"/>
        <v>7.2849539996241219E-2</v>
      </c>
      <c r="I170" s="200">
        <f>+G170</f>
        <v>7.2849539996241219E-2</v>
      </c>
      <c r="P170" s="200">
        <f t="shared" si="92"/>
        <v>7.5754237805548991E-2</v>
      </c>
      <c r="Q170" s="260">
        <f t="shared" si="93"/>
        <v>33421.9588</v>
      </c>
      <c r="R170" s="200">
        <f t="shared" si="94"/>
        <v>8.4372693633973665E-6</v>
      </c>
      <c r="S170" s="247">
        <v>0.1</v>
      </c>
      <c r="U170" s="200">
        <f>AB170</f>
        <v>-2.9046978093077713E-3</v>
      </c>
      <c r="Y170" s="200">
        <f t="shared" si="95"/>
        <v>19540.5</v>
      </c>
      <c r="Z170" s="200">
        <f t="shared" si="96"/>
        <v>7.362632956322436E-2</v>
      </c>
      <c r="AA170" s="200">
        <f t="shared" si="97"/>
        <v>7.497744823856585E-2</v>
      </c>
      <c r="AB170" s="200">
        <f t="shared" si="98"/>
        <v>-2.9046978093077713E-3</v>
      </c>
      <c r="AC170" s="200">
        <f t="shared" si="99"/>
        <v>-7.7678956698314094E-4</v>
      </c>
      <c r="AD170" s="200">
        <f t="shared" si="100"/>
        <v>6.0340203137385572E-8</v>
      </c>
      <c r="AE170" s="200">
        <f t="shared" si="101"/>
        <v>-2.9046978093077713E-3</v>
      </c>
      <c r="AF170" s="157"/>
      <c r="AG170" s="200">
        <f t="shared" si="102"/>
        <v>-2.1279082423246286E-3</v>
      </c>
      <c r="AH170" s="200">
        <f t="shared" si="103"/>
        <v>1.3932733283423178</v>
      </c>
      <c r="AI170" s="200">
        <f t="shared" si="104"/>
        <v>0.37448602625236355</v>
      </c>
      <c r="AJ170" s="200">
        <f t="shared" si="105"/>
        <v>0.50442132788101801</v>
      </c>
      <c r="AK170" s="200">
        <f t="shared" si="106"/>
        <v>0.90858614847938413</v>
      </c>
      <c r="AL170" s="200">
        <f t="shared" si="107"/>
        <v>0.4883609310827684</v>
      </c>
      <c r="AM170" s="200">
        <f t="shared" si="110"/>
        <v>19.299711924106063</v>
      </c>
      <c r="AN170" s="200">
        <f t="shared" si="110"/>
        <v>19.294781520941498</v>
      </c>
      <c r="AO170" s="200">
        <f t="shared" si="110"/>
        <v>19.286257699230209</v>
      </c>
      <c r="AP170" s="200">
        <f t="shared" si="110"/>
        <v>19.271600577061431</v>
      </c>
      <c r="AQ170" s="200">
        <f t="shared" si="110"/>
        <v>19.246618304536035</v>
      </c>
      <c r="AR170" s="200">
        <f t="shared" si="110"/>
        <v>19.204622212974336</v>
      </c>
      <c r="AS170" s="200">
        <f t="shared" si="110"/>
        <v>19.135427668168106</v>
      </c>
      <c r="AT170" s="200">
        <f t="shared" si="108"/>
        <v>19.024255232528837</v>
      </c>
    </row>
    <row r="171" spans="1:46" s="200" customFormat="1" ht="12.95" customHeight="1" x14ac:dyDescent="0.2">
      <c r="A171" s="39" t="s">
        <v>112</v>
      </c>
      <c r="B171" s="40"/>
      <c r="C171" s="41">
        <v>48455.387699999999</v>
      </c>
      <c r="D171" s="41"/>
      <c r="E171" s="200">
        <f t="shared" si="89"/>
        <v>19577.179513936728</v>
      </c>
      <c r="F171" s="200">
        <f t="shared" si="90"/>
        <v>19577</v>
      </c>
      <c r="G171" s="158">
        <f t="shared" si="91"/>
        <v>7.3420359993178863E-2</v>
      </c>
      <c r="J171" s="200">
        <f>+G171</f>
        <v>7.3420359993178863E-2</v>
      </c>
      <c r="P171" s="200">
        <f t="shared" si="92"/>
        <v>7.6010920838739171E-2</v>
      </c>
      <c r="Q171" s="260">
        <f t="shared" si="93"/>
        <v>33436.887699999999</v>
      </c>
      <c r="R171" s="200">
        <f t="shared" si="94"/>
        <v>6.7110054945501382E-6</v>
      </c>
      <c r="S171" s="157">
        <v>1</v>
      </c>
      <c r="V171" s="200">
        <f>AB171</f>
        <v>-2.590560845560308E-3</v>
      </c>
      <c r="Y171" s="200">
        <f t="shared" si="95"/>
        <v>19577</v>
      </c>
      <c r="Z171" s="200">
        <f t="shared" si="96"/>
        <v>7.4019150632868472E-2</v>
      </c>
      <c r="AA171" s="200">
        <f t="shared" si="97"/>
        <v>7.5412130199049562E-2</v>
      </c>
      <c r="AB171" s="200">
        <f t="shared" si="98"/>
        <v>-2.590560845560308E-3</v>
      </c>
      <c r="AC171" s="200">
        <f t="shared" si="99"/>
        <v>-5.9879063968960866E-4</v>
      </c>
      <c r="AD171" s="200">
        <f t="shared" si="100"/>
        <v>3.5855023017989072E-7</v>
      </c>
      <c r="AE171" s="200">
        <f t="shared" si="101"/>
        <v>-2.590560845560308E-3</v>
      </c>
      <c r="AF171" s="157"/>
      <c r="AG171" s="200">
        <f t="shared" si="102"/>
        <v>-1.9917702058707054E-3</v>
      </c>
      <c r="AH171" s="200">
        <f t="shared" si="103"/>
        <v>1.3816629049358409</v>
      </c>
      <c r="AI171" s="200">
        <f t="shared" si="104"/>
        <v>0.39554279320681424</v>
      </c>
      <c r="AJ171" s="200">
        <f t="shared" si="105"/>
        <v>0.51326232455015564</v>
      </c>
      <c r="AK171" s="200">
        <f t="shared" si="106"/>
        <v>0.93140251128259899</v>
      </c>
      <c r="AL171" s="200">
        <f t="shared" si="107"/>
        <v>0.50256970054160022</v>
      </c>
      <c r="AM171" s="200">
        <f t="shared" ref="AM171:AS180" si="111">$AT171+$AA$7*SIN(AN171)</f>
        <v>19.312352763409841</v>
      </c>
      <c r="AN171" s="200">
        <f t="shared" si="111"/>
        <v>19.307406097666778</v>
      </c>
      <c r="AO171" s="200">
        <f t="shared" si="111"/>
        <v>19.29880237921828</v>
      </c>
      <c r="AP171" s="200">
        <f t="shared" si="111"/>
        <v>19.283922010318559</v>
      </c>
      <c r="AQ171" s="200">
        <f t="shared" si="111"/>
        <v>19.258423818297757</v>
      </c>
      <c r="AR171" s="200">
        <f t="shared" si="111"/>
        <v>19.215365866607971</v>
      </c>
      <c r="AS171" s="200">
        <f t="shared" si="111"/>
        <v>19.144187171646408</v>
      </c>
      <c r="AT171" s="200">
        <f t="shared" si="108"/>
        <v>19.029630560859395</v>
      </c>
    </row>
    <row r="172" spans="1:46" s="200" customFormat="1" ht="12.95" customHeight="1" x14ac:dyDescent="0.2">
      <c r="A172" s="39" t="s">
        <v>112</v>
      </c>
      <c r="B172" s="40"/>
      <c r="C172" s="41">
        <v>48455.389499999997</v>
      </c>
      <c r="D172" s="41"/>
      <c r="E172" s="200">
        <f t="shared" si="89"/>
        <v>19577.183914965077</v>
      </c>
      <c r="F172" s="200">
        <f t="shared" si="90"/>
        <v>19577</v>
      </c>
      <c r="G172" s="158">
        <f t="shared" si="91"/>
        <v>7.5220359991362784E-2</v>
      </c>
      <c r="J172" s="200">
        <f>+G172</f>
        <v>7.5220359991362784E-2</v>
      </c>
      <c r="P172" s="200">
        <f t="shared" si="92"/>
        <v>7.6010920838739171E-2</v>
      </c>
      <c r="Q172" s="260">
        <f t="shared" si="93"/>
        <v>33436.889499999997</v>
      </c>
      <c r="R172" s="200">
        <f t="shared" si="94"/>
        <v>6.2498645340447108E-7</v>
      </c>
      <c r="S172" s="157">
        <v>1</v>
      </c>
      <c r="V172" s="200">
        <f>AB172</f>
        <v>-7.9056084737638699E-4</v>
      </c>
      <c r="Y172" s="200">
        <f t="shared" si="95"/>
        <v>19577</v>
      </c>
      <c r="Z172" s="200">
        <f t="shared" si="96"/>
        <v>7.4019150632868472E-2</v>
      </c>
      <c r="AA172" s="200">
        <f t="shared" si="97"/>
        <v>7.7212130197233483E-2</v>
      </c>
      <c r="AB172" s="200">
        <f t="shared" si="98"/>
        <v>-7.9056084737638699E-4</v>
      </c>
      <c r="AC172" s="200">
        <f t="shared" si="99"/>
        <v>1.2012093584943123E-3</v>
      </c>
      <c r="AD172" s="200">
        <f t="shared" si="100"/>
        <v>1.4429039229343174E-6</v>
      </c>
      <c r="AE172" s="200">
        <f t="shared" si="101"/>
        <v>-7.9056084737638699E-4</v>
      </c>
      <c r="AF172" s="157"/>
      <c r="AG172" s="200">
        <f t="shared" si="102"/>
        <v>-1.9917702058707054E-3</v>
      </c>
      <c r="AH172" s="200">
        <f t="shared" si="103"/>
        <v>1.3816629049358409</v>
      </c>
      <c r="AI172" s="200">
        <f t="shared" si="104"/>
        <v>0.39554279320681424</v>
      </c>
      <c r="AJ172" s="200">
        <f t="shared" si="105"/>
        <v>0.51326232455015564</v>
      </c>
      <c r="AK172" s="200">
        <f t="shared" si="106"/>
        <v>0.93140251128259899</v>
      </c>
      <c r="AL172" s="200">
        <f t="shared" si="107"/>
        <v>0.50256970054160022</v>
      </c>
      <c r="AM172" s="200">
        <f t="shared" si="111"/>
        <v>19.312352763409841</v>
      </c>
      <c r="AN172" s="200">
        <f t="shared" si="111"/>
        <v>19.307406097666778</v>
      </c>
      <c r="AO172" s="200">
        <f t="shared" si="111"/>
        <v>19.29880237921828</v>
      </c>
      <c r="AP172" s="200">
        <f t="shared" si="111"/>
        <v>19.283922010318559</v>
      </c>
      <c r="AQ172" s="200">
        <f t="shared" si="111"/>
        <v>19.258423818297757</v>
      </c>
      <c r="AR172" s="200">
        <f t="shared" si="111"/>
        <v>19.215365866607971</v>
      </c>
      <c r="AS172" s="200">
        <f t="shared" si="111"/>
        <v>19.144187171646408</v>
      </c>
      <c r="AT172" s="200">
        <f t="shared" si="108"/>
        <v>19.029630560859395</v>
      </c>
    </row>
    <row r="173" spans="1:46" s="200" customFormat="1" ht="12.95" customHeight="1" x14ac:dyDescent="0.2">
      <c r="A173" s="39" t="s">
        <v>101</v>
      </c>
      <c r="B173" s="40" t="s">
        <v>52</v>
      </c>
      <c r="C173" s="41">
        <v>48456.405899999998</v>
      </c>
      <c r="D173" s="41"/>
      <c r="E173" s="200">
        <f t="shared" si="89"/>
        <v>19579.669028975673</v>
      </c>
      <c r="F173" s="200">
        <f t="shared" si="90"/>
        <v>19579.5</v>
      </c>
      <c r="G173" s="158">
        <f t="shared" si="91"/>
        <v>6.9132059994444717E-2</v>
      </c>
      <c r="I173" s="200">
        <f>+G173</f>
        <v>6.9132059994444717E-2</v>
      </c>
      <c r="P173" s="200">
        <f t="shared" si="92"/>
        <v>7.6028515617993037E-2</v>
      </c>
      <c r="Q173" s="260">
        <f t="shared" si="93"/>
        <v>33437.905899999998</v>
      </c>
      <c r="R173" s="200">
        <f t="shared" si="94"/>
        <v>4.7561100167571246E-5</v>
      </c>
      <c r="S173" s="247">
        <v>0.1</v>
      </c>
      <c r="U173" s="200">
        <f>AB173</f>
        <v>-6.8964556235483199E-3</v>
      </c>
      <c r="Y173" s="200">
        <f t="shared" si="95"/>
        <v>19579.5</v>
      </c>
      <c r="Z173" s="200">
        <f t="shared" si="96"/>
        <v>7.4046044849017445E-2</v>
      </c>
      <c r="AA173" s="200">
        <f t="shared" si="97"/>
        <v>7.1114530763420308E-2</v>
      </c>
      <c r="AB173" s="200">
        <f t="shared" si="98"/>
        <v>-6.8964556235483199E-3</v>
      </c>
      <c r="AC173" s="200">
        <f t="shared" si="99"/>
        <v>-4.9139848545727283E-3</v>
      </c>
      <c r="AD173" s="200">
        <f t="shared" si="100"/>
        <v>2.4147247150970161E-6</v>
      </c>
      <c r="AE173" s="200">
        <f t="shared" si="101"/>
        <v>-6.8964556235483199E-3</v>
      </c>
      <c r="AF173" s="157"/>
      <c r="AG173" s="200">
        <f t="shared" si="102"/>
        <v>-1.982470768975586E-3</v>
      </c>
      <c r="AH173" s="200">
        <f t="shared" si="103"/>
        <v>1.3808670924126514</v>
      </c>
      <c r="AI173" s="200">
        <f t="shared" si="104"/>
        <v>0.39696554996517974</v>
      </c>
      <c r="AJ173" s="200">
        <f t="shared" si="105"/>
        <v>0.51385313536440236</v>
      </c>
      <c r="AK173" s="200">
        <f t="shared" si="106"/>
        <v>0.93295211771926612</v>
      </c>
      <c r="AL173" s="200">
        <f t="shared" si="107"/>
        <v>0.50354057894023618</v>
      </c>
      <c r="AM173" s="200">
        <f t="shared" si="111"/>
        <v>19.313215145301662</v>
      </c>
      <c r="AN173" s="200">
        <f t="shared" si="111"/>
        <v>19.308267667715519</v>
      </c>
      <c r="AO173" s="200">
        <f t="shared" si="111"/>
        <v>19.2996589292073</v>
      </c>
      <c r="AP173" s="200">
        <f t="shared" si="111"/>
        <v>19.284763889456269</v>
      </c>
      <c r="AQ173" s="200">
        <f t="shared" si="111"/>
        <v>19.259231104750441</v>
      </c>
      <c r="AR173" s="200">
        <f t="shared" si="111"/>
        <v>19.216101143047581</v>
      </c>
      <c r="AS173" s="200">
        <f t="shared" si="111"/>
        <v>19.144787017627927</v>
      </c>
      <c r="AT173" s="200">
        <f t="shared" si="108"/>
        <v>19.02999873403272</v>
      </c>
    </row>
    <row r="174" spans="1:46" s="200" customFormat="1" ht="12.95" customHeight="1" x14ac:dyDescent="0.2">
      <c r="A174" s="39" t="s">
        <v>101</v>
      </c>
      <c r="B174" s="40" t="s">
        <v>52</v>
      </c>
      <c r="C174" s="41">
        <v>48456.408900000002</v>
      </c>
      <c r="D174" s="41"/>
      <c r="E174" s="200">
        <f t="shared" si="89"/>
        <v>19579.67636402294</v>
      </c>
      <c r="F174" s="200">
        <f t="shared" si="90"/>
        <v>19579.5</v>
      </c>
      <c r="G174" s="158">
        <f t="shared" si="91"/>
        <v>7.2132059998693876E-2</v>
      </c>
      <c r="I174" s="200">
        <f>+G174</f>
        <v>7.2132059998693876E-2</v>
      </c>
      <c r="P174" s="200">
        <f t="shared" si="92"/>
        <v>7.6028515617993037E-2</v>
      </c>
      <c r="Q174" s="260">
        <f t="shared" si="93"/>
        <v>33437.908900000002</v>
      </c>
      <c r="R174" s="200">
        <f t="shared" si="94"/>
        <v>1.5182366393168006E-5</v>
      </c>
      <c r="S174" s="247">
        <v>0.1</v>
      </c>
      <c r="U174" s="200">
        <f>AB174</f>
        <v>-3.8964556192991606E-3</v>
      </c>
      <c r="Y174" s="200">
        <f t="shared" si="95"/>
        <v>19579.5</v>
      </c>
      <c r="Z174" s="200">
        <f t="shared" si="96"/>
        <v>7.4046044849017445E-2</v>
      </c>
      <c r="AA174" s="200">
        <f t="shared" si="97"/>
        <v>7.4114530767669468E-2</v>
      </c>
      <c r="AB174" s="200">
        <f t="shared" si="98"/>
        <v>-3.8964556192991606E-3</v>
      </c>
      <c r="AC174" s="200">
        <f t="shared" si="99"/>
        <v>-1.913984850323569E-3</v>
      </c>
      <c r="AD174" s="200">
        <f t="shared" si="100"/>
        <v>3.6633380072681355E-7</v>
      </c>
      <c r="AE174" s="200">
        <f t="shared" si="101"/>
        <v>-3.8964556192991606E-3</v>
      </c>
      <c r="AF174" s="157"/>
      <c r="AG174" s="200">
        <f t="shared" si="102"/>
        <v>-1.982470768975586E-3</v>
      </c>
      <c r="AH174" s="200">
        <f t="shared" si="103"/>
        <v>1.3808670924126514</v>
      </c>
      <c r="AI174" s="200">
        <f t="shared" si="104"/>
        <v>0.39696554996517974</v>
      </c>
      <c r="AJ174" s="200">
        <f t="shared" si="105"/>
        <v>0.51385313536440236</v>
      </c>
      <c r="AK174" s="200">
        <f t="shared" si="106"/>
        <v>0.93295211771926612</v>
      </c>
      <c r="AL174" s="200">
        <f t="shared" si="107"/>
        <v>0.50354057894023618</v>
      </c>
      <c r="AM174" s="200">
        <f t="shared" si="111"/>
        <v>19.313215145301662</v>
      </c>
      <c r="AN174" s="200">
        <f t="shared" si="111"/>
        <v>19.308267667715519</v>
      </c>
      <c r="AO174" s="200">
        <f t="shared" si="111"/>
        <v>19.2996589292073</v>
      </c>
      <c r="AP174" s="200">
        <f t="shared" si="111"/>
        <v>19.284763889456269</v>
      </c>
      <c r="AQ174" s="200">
        <f t="shared" si="111"/>
        <v>19.259231104750441</v>
      </c>
      <c r="AR174" s="200">
        <f t="shared" si="111"/>
        <v>19.216101143047581</v>
      </c>
      <c r="AS174" s="200">
        <f t="shared" si="111"/>
        <v>19.144787017627927</v>
      </c>
      <c r="AT174" s="200">
        <f t="shared" si="108"/>
        <v>19.02999873403272</v>
      </c>
    </row>
    <row r="175" spans="1:46" s="200" customFormat="1" ht="12.95" customHeight="1" x14ac:dyDescent="0.2">
      <c r="A175" s="39" t="s">
        <v>109</v>
      </c>
      <c r="B175" s="40" t="s">
        <v>52</v>
      </c>
      <c r="C175" s="41">
        <v>48467.455999999998</v>
      </c>
      <c r="D175" s="41"/>
      <c r="E175" s="200">
        <f t="shared" si="89"/>
        <v>19606.686697539706</v>
      </c>
      <c r="F175" s="200">
        <f t="shared" si="90"/>
        <v>19606.5</v>
      </c>
      <c r="G175" s="158">
        <f t="shared" si="91"/>
        <v>7.6358419995813165E-2</v>
      </c>
      <c r="I175" s="200">
        <f>+G175</f>
        <v>7.6358419995813165E-2</v>
      </c>
      <c r="P175" s="200">
        <f t="shared" si="92"/>
        <v>7.6218651557453929E-2</v>
      </c>
      <c r="Q175" s="260">
        <f t="shared" si="93"/>
        <v>33448.955999999998</v>
      </c>
      <c r="R175" s="200">
        <f t="shared" si="94"/>
        <v>1.9535216361379621E-8</v>
      </c>
      <c r="S175" s="247">
        <v>0.1</v>
      </c>
      <c r="U175" s="200">
        <f>AB175</f>
        <v>1.3976843835923625E-4</v>
      </c>
      <c r="Y175" s="200">
        <f t="shared" si="95"/>
        <v>19606.5</v>
      </c>
      <c r="Z175" s="200">
        <f t="shared" si="96"/>
        <v>7.4336402996596135E-2</v>
      </c>
      <c r="AA175" s="200">
        <f t="shared" si="97"/>
        <v>7.8240668556670959E-2</v>
      </c>
      <c r="AB175" s="200">
        <f t="shared" si="98"/>
        <v>1.3976843835923625E-4</v>
      </c>
      <c r="AC175" s="200">
        <f t="shared" si="99"/>
        <v>2.02201699921703E-3</v>
      </c>
      <c r="AD175" s="200">
        <f t="shared" si="100"/>
        <v>4.0885527451226433E-7</v>
      </c>
      <c r="AE175" s="200">
        <f t="shared" si="101"/>
        <v>1.3976843835923625E-4</v>
      </c>
      <c r="AF175" s="157"/>
      <c r="AG175" s="200">
        <f t="shared" si="102"/>
        <v>-1.8822485608577921E-3</v>
      </c>
      <c r="AH175" s="200">
        <f t="shared" si="103"/>
        <v>1.372270242358915</v>
      </c>
      <c r="AI175" s="200">
        <f t="shared" si="104"/>
        <v>0.41217212893567817</v>
      </c>
      <c r="AJ175" s="200">
        <f t="shared" si="105"/>
        <v>0.52011503867964504</v>
      </c>
      <c r="AK175" s="200">
        <f t="shared" si="106"/>
        <v>0.94958058304088167</v>
      </c>
      <c r="AL175" s="200">
        <f t="shared" si="107"/>
        <v>0.51400697046571608</v>
      </c>
      <c r="AM175" s="200">
        <f t="shared" si="111"/>
        <v>19.322500707399989</v>
      </c>
      <c r="AN175" s="200">
        <f t="shared" si="111"/>
        <v>19.317546889921669</v>
      </c>
      <c r="AO175" s="200">
        <f t="shared" si="111"/>
        <v>19.308887604346172</v>
      </c>
      <c r="AP175" s="200">
        <f t="shared" si="111"/>
        <v>19.293839190112305</v>
      </c>
      <c r="AQ175" s="200">
        <f t="shared" si="111"/>
        <v>19.267938933057085</v>
      </c>
      <c r="AR175" s="200">
        <f t="shared" si="111"/>
        <v>19.224037224767219</v>
      </c>
      <c r="AS175" s="200">
        <f t="shared" si="111"/>
        <v>19.151264356227511</v>
      </c>
      <c r="AT175" s="200">
        <f t="shared" si="108"/>
        <v>19.03397500430464</v>
      </c>
    </row>
    <row r="176" spans="1:46" s="200" customFormat="1" ht="12.95" customHeight="1" x14ac:dyDescent="0.2">
      <c r="A176" s="39" t="s">
        <v>113</v>
      </c>
      <c r="B176" s="40" t="s">
        <v>52</v>
      </c>
      <c r="C176" s="41">
        <v>48474.405500000001</v>
      </c>
      <c r="D176" s="41" t="s">
        <v>55</v>
      </c>
      <c r="E176" s="200">
        <f t="shared" si="89"/>
        <v>19623.678334510034</v>
      </c>
      <c r="F176" s="200">
        <f t="shared" si="90"/>
        <v>19623.5</v>
      </c>
      <c r="G176" s="158">
        <f t="shared" si="91"/>
        <v>7.2937979995913338E-2</v>
      </c>
      <c r="J176" s="200">
        <f>+G176</f>
        <v>7.2937979995913338E-2</v>
      </c>
      <c r="P176" s="200">
        <f t="shared" si="92"/>
        <v>7.6338472262578727E-2</v>
      </c>
      <c r="Q176" s="260">
        <f t="shared" si="93"/>
        <v>33455.905500000001</v>
      </c>
      <c r="R176" s="200">
        <f t="shared" si="94"/>
        <v>1.1563347655651116E-5</v>
      </c>
      <c r="S176" s="157">
        <v>1</v>
      </c>
      <c r="V176" s="200">
        <f>AB176</f>
        <v>-3.4004922666653892E-3</v>
      </c>
      <c r="Y176" s="200">
        <f t="shared" si="95"/>
        <v>19623.5</v>
      </c>
      <c r="Z176" s="200">
        <f t="shared" si="96"/>
        <v>7.4519123418781752E-2</v>
      </c>
      <c r="AA176" s="200">
        <f t="shared" si="97"/>
        <v>7.4757328839710313E-2</v>
      </c>
      <c r="AB176" s="200">
        <f t="shared" si="98"/>
        <v>-3.4004922666653892E-3</v>
      </c>
      <c r="AC176" s="200">
        <f t="shared" si="99"/>
        <v>-1.581143422868414E-3</v>
      </c>
      <c r="AD176" s="200">
        <f t="shared" si="100"/>
        <v>2.5000145236800443E-6</v>
      </c>
      <c r="AE176" s="200">
        <f t="shared" si="101"/>
        <v>-3.4004922666653892E-3</v>
      </c>
      <c r="AF176" s="157"/>
      <c r="AG176" s="200">
        <f t="shared" si="102"/>
        <v>-1.8193488437969699E-3</v>
      </c>
      <c r="AH176" s="200">
        <f t="shared" si="103"/>
        <v>1.366857152391616</v>
      </c>
      <c r="AI176" s="200">
        <f t="shared" si="104"/>
        <v>0.42159723585704306</v>
      </c>
      <c r="AJ176" s="200">
        <f t="shared" si="105"/>
        <v>0.52394715052742546</v>
      </c>
      <c r="AK176" s="200">
        <f t="shared" si="106"/>
        <v>0.95994977660387826</v>
      </c>
      <c r="AL176" s="200">
        <f t="shared" si="107"/>
        <v>0.52057892674502682</v>
      </c>
      <c r="AM176" s="200">
        <f t="shared" si="111"/>
        <v>19.328320633860798</v>
      </c>
      <c r="AN176" s="200">
        <f t="shared" si="111"/>
        <v>19.323365077418703</v>
      </c>
      <c r="AO176" s="200">
        <f t="shared" si="111"/>
        <v>19.31467739329366</v>
      </c>
      <c r="AP176" s="200">
        <f t="shared" si="111"/>
        <v>19.299537173497967</v>
      </c>
      <c r="AQ176" s="200">
        <f t="shared" si="111"/>
        <v>19.273411330812369</v>
      </c>
      <c r="AR176" s="200">
        <f t="shared" si="111"/>
        <v>19.229029357691079</v>
      </c>
      <c r="AS176" s="200">
        <f t="shared" si="111"/>
        <v>19.15534173165462</v>
      </c>
      <c r="AT176" s="200">
        <f t="shared" si="108"/>
        <v>19.036478581883255</v>
      </c>
    </row>
    <row r="177" spans="1:46" s="200" customFormat="1" ht="12.95" customHeight="1" x14ac:dyDescent="0.2">
      <c r="A177" s="39" t="s">
        <v>109</v>
      </c>
      <c r="B177" s="40" t="s">
        <v>52</v>
      </c>
      <c r="C177" s="41">
        <v>48476.464</v>
      </c>
      <c r="D177" s="41"/>
      <c r="E177" s="200">
        <f t="shared" si="89"/>
        <v>19628.711399436055</v>
      </c>
      <c r="F177" s="200">
        <f t="shared" si="90"/>
        <v>19628.5</v>
      </c>
      <c r="G177" s="158">
        <f t="shared" si="91"/>
        <v>8.6461380000400823E-2</v>
      </c>
      <c r="I177" s="200">
        <f>+G177</f>
        <v>8.6461380000400823E-2</v>
      </c>
      <c r="P177" s="200">
        <f t="shared" si="92"/>
        <v>7.6373729158789372E-2</v>
      </c>
      <c r="Q177" s="260">
        <f t="shared" si="93"/>
        <v>33457.964</v>
      </c>
      <c r="R177" s="200">
        <f t="shared" si="94"/>
        <v>1.0176069950226421E-4</v>
      </c>
      <c r="S177" s="247">
        <v>0.1</v>
      </c>
      <c r="U177" s="200">
        <f>AB177</f>
        <v>1.0087650841611451E-2</v>
      </c>
      <c r="Y177" s="200">
        <f t="shared" si="95"/>
        <v>19628.5</v>
      </c>
      <c r="Z177" s="200">
        <f t="shared" si="96"/>
        <v>7.4572849698331334E-2</v>
      </c>
      <c r="AA177" s="200">
        <f t="shared" si="97"/>
        <v>8.8262259460858861E-2</v>
      </c>
      <c r="AB177" s="200">
        <f t="shared" si="98"/>
        <v>1.0087650841611451E-2</v>
      </c>
      <c r="AC177" s="200">
        <f t="shared" si="99"/>
        <v>1.1888530302069489E-2</v>
      </c>
      <c r="AD177" s="200">
        <f t="shared" si="100"/>
        <v>1.4133715274322446E-5</v>
      </c>
      <c r="AE177" s="200">
        <f t="shared" si="101"/>
        <v>1.0087650841611451E-2</v>
      </c>
      <c r="AF177" s="157"/>
      <c r="AG177" s="200">
        <f t="shared" si="102"/>
        <v>-1.8008794604580337E-3</v>
      </c>
      <c r="AH177" s="200">
        <f t="shared" si="103"/>
        <v>1.3652652850911178</v>
      </c>
      <c r="AI177" s="200">
        <f t="shared" si="104"/>
        <v>0.4243473778602781</v>
      </c>
      <c r="AJ177" s="200">
        <f t="shared" si="105"/>
        <v>0.52505814755510505</v>
      </c>
      <c r="AK177" s="200">
        <f t="shared" si="106"/>
        <v>0.96298477763101575</v>
      </c>
      <c r="AL177" s="200">
        <f t="shared" si="107"/>
        <v>0.52250919992511402</v>
      </c>
      <c r="AM177" s="200">
        <f t="shared" si="111"/>
        <v>19.330028460862938</v>
      </c>
      <c r="AN177" s="200">
        <f t="shared" si="111"/>
        <v>19.325072719899559</v>
      </c>
      <c r="AO177" s="200">
        <f t="shared" si="111"/>
        <v>19.316377184205937</v>
      </c>
      <c r="AP177" s="200">
        <f t="shared" si="111"/>
        <v>19.30121066334554</v>
      </c>
      <c r="AQ177" s="200">
        <f t="shared" si="111"/>
        <v>19.2750193273449</v>
      </c>
      <c r="AR177" s="200">
        <f t="shared" si="111"/>
        <v>19.230496938536955</v>
      </c>
      <c r="AS177" s="200">
        <f t="shared" si="111"/>
        <v>19.156540818376818</v>
      </c>
      <c r="AT177" s="200">
        <f t="shared" si="108"/>
        <v>19.037214928229908</v>
      </c>
    </row>
    <row r="178" spans="1:46" s="200" customFormat="1" ht="12.95" customHeight="1" x14ac:dyDescent="0.2">
      <c r="A178" s="39" t="s">
        <v>109</v>
      </c>
      <c r="B178" s="40" t="s">
        <v>52</v>
      </c>
      <c r="C178" s="41">
        <v>48476.466999999997</v>
      </c>
      <c r="D178" s="41"/>
      <c r="E178" s="200">
        <f t="shared" si="89"/>
        <v>19628.718734483304</v>
      </c>
      <c r="F178" s="200">
        <f t="shared" si="90"/>
        <v>19628.5</v>
      </c>
      <c r="G178" s="158">
        <f t="shared" si="91"/>
        <v>8.9461379997374024E-2</v>
      </c>
      <c r="I178" s="200">
        <f>+G178</f>
        <v>8.9461379997374024E-2</v>
      </c>
      <c r="P178" s="200">
        <f t="shared" si="92"/>
        <v>7.6373729158789372E-2</v>
      </c>
      <c r="Q178" s="260">
        <f t="shared" si="93"/>
        <v>33457.966999999997</v>
      </c>
      <c r="R178" s="200">
        <f t="shared" si="94"/>
        <v>1.7128660447270555E-4</v>
      </c>
      <c r="S178" s="247">
        <v>0.1</v>
      </c>
      <c r="U178" s="200">
        <f>AB178</f>
        <v>1.3087650838584652E-2</v>
      </c>
      <c r="Y178" s="200">
        <f t="shared" si="95"/>
        <v>19628.5</v>
      </c>
      <c r="Z178" s="200">
        <f t="shared" si="96"/>
        <v>7.4572849698331334E-2</v>
      </c>
      <c r="AA178" s="200">
        <f t="shared" si="97"/>
        <v>9.1262259457832062E-2</v>
      </c>
      <c r="AB178" s="200">
        <f t="shared" si="98"/>
        <v>1.3087650838584652E-2</v>
      </c>
      <c r="AC178" s="200">
        <f t="shared" si="99"/>
        <v>1.488853029904269E-2</v>
      </c>
      <c r="AD178" s="200">
        <f t="shared" si="100"/>
        <v>2.2166833446551226E-5</v>
      </c>
      <c r="AE178" s="200">
        <f t="shared" si="101"/>
        <v>1.3087650838584652E-2</v>
      </c>
      <c r="AF178" s="157"/>
      <c r="AG178" s="200">
        <f t="shared" si="102"/>
        <v>-1.8008794604580337E-3</v>
      </c>
      <c r="AH178" s="200">
        <f t="shared" si="103"/>
        <v>1.3652652850911178</v>
      </c>
      <c r="AI178" s="200">
        <f t="shared" si="104"/>
        <v>0.4243473778602781</v>
      </c>
      <c r="AJ178" s="200">
        <f t="shared" si="105"/>
        <v>0.52505814755510505</v>
      </c>
      <c r="AK178" s="200">
        <f t="shared" si="106"/>
        <v>0.96298477763101575</v>
      </c>
      <c r="AL178" s="200">
        <f t="shared" si="107"/>
        <v>0.52250919992511402</v>
      </c>
      <c r="AM178" s="200">
        <f t="shared" si="111"/>
        <v>19.330028460862938</v>
      </c>
      <c r="AN178" s="200">
        <f t="shared" si="111"/>
        <v>19.325072719899559</v>
      </c>
      <c r="AO178" s="200">
        <f t="shared" si="111"/>
        <v>19.316377184205937</v>
      </c>
      <c r="AP178" s="200">
        <f t="shared" si="111"/>
        <v>19.30121066334554</v>
      </c>
      <c r="AQ178" s="200">
        <f t="shared" si="111"/>
        <v>19.2750193273449</v>
      </c>
      <c r="AR178" s="200">
        <f t="shared" si="111"/>
        <v>19.230496938536955</v>
      </c>
      <c r="AS178" s="200">
        <f t="shared" si="111"/>
        <v>19.156540818376818</v>
      </c>
      <c r="AT178" s="200">
        <f t="shared" si="108"/>
        <v>19.037214928229908</v>
      </c>
    </row>
    <row r="179" spans="1:46" s="200" customFormat="1" ht="12.95" customHeight="1" x14ac:dyDescent="0.2">
      <c r="A179" s="39" t="s">
        <v>109</v>
      </c>
      <c r="B179" s="40"/>
      <c r="C179" s="41">
        <v>48477.474000000002</v>
      </c>
      <c r="D179" s="41"/>
      <c r="E179" s="200">
        <f t="shared" si="89"/>
        <v>19631.180865345839</v>
      </c>
      <c r="F179" s="200">
        <f t="shared" si="90"/>
        <v>19631</v>
      </c>
      <c r="G179" s="158">
        <f t="shared" si="91"/>
        <v>7.3973079997813329E-2</v>
      </c>
      <c r="I179" s="200">
        <f>+G179</f>
        <v>7.3973079997813329E-2</v>
      </c>
      <c r="P179" s="200">
        <f t="shared" si="92"/>
        <v>7.6391360251045329E-2</v>
      </c>
      <c r="Q179" s="260">
        <f t="shared" si="93"/>
        <v>33458.974000000002</v>
      </c>
      <c r="R179" s="200">
        <f t="shared" si="94"/>
        <v>5.8480793831718243E-6</v>
      </c>
      <c r="S179" s="247">
        <v>0.1</v>
      </c>
      <c r="U179" s="200">
        <f>AB179</f>
        <v>-2.4182802532319997E-3</v>
      </c>
      <c r="Y179" s="200">
        <f t="shared" si="95"/>
        <v>19631</v>
      </c>
      <c r="Z179" s="200">
        <f t="shared" si="96"/>
        <v>7.4599710222835902E-2</v>
      </c>
      <c r="AA179" s="200">
        <f t="shared" si="97"/>
        <v>7.5764730026022756E-2</v>
      </c>
      <c r="AB179" s="200">
        <f t="shared" si="98"/>
        <v>-2.4182802532319997E-3</v>
      </c>
      <c r="AC179" s="200">
        <f t="shared" si="99"/>
        <v>-6.2663022502257304E-4</v>
      </c>
      <c r="AD179" s="200">
        <f t="shared" si="100"/>
        <v>3.926654389118405E-8</v>
      </c>
      <c r="AE179" s="200">
        <f t="shared" si="101"/>
        <v>-2.4182802532319997E-3</v>
      </c>
      <c r="AF179" s="157"/>
      <c r="AG179" s="200">
        <f t="shared" si="102"/>
        <v>-1.7916500282094208E-3</v>
      </c>
      <c r="AH179" s="200">
        <f t="shared" si="103"/>
        <v>1.3644694099132264</v>
      </c>
      <c r="AI179" s="200">
        <f t="shared" si="104"/>
        <v>0.42571871036036418</v>
      </c>
      <c r="AJ179" s="200">
        <f t="shared" si="105"/>
        <v>0.52561091697585438</v>
      </c>
      <c r="AK179" s="200">
        <f t="shared" si="106"/>
        <v>0.96449976470455856</v>
      </c>
      <c r="AL179" s="200">
        <f t="shared" si="107"/>
        <v>0.5234738832179</v>
      </c>
      <c r="AM179" s="200">
        <f t="shared" si="111"/>
        <v>19.330881705778985</v>
      </c>
      <c r="AN179" s="200">
        <f t="shared" si="111"/>
        <v>19.325925927901697</v>
      </c>
      <c r="AO179" s="200">
        <f t="shared" si="111"/>
        <v>19.317226551535033</v>
      </c>
      <c r="AP179" s="200">
        <f t="shared" si="111"/>
        <v>19.302046999544853</v>
      </c>
      <c r="AQ179" s="200">
        <f t="shared" si="111"/>
        <v>19.275823063065996</v>
      </c>
      <c r="AR179" s="200">
        <f t="shared" si="111"/>
        <v>19.231230610031574</v>
      </c>
      <c r="AS179" s="200">
        <f t="shared" si="111"/>
        <v>19.157140337491395</v>
      </c>
      <c r="AT179" s="200">
        <f t="shared" si="108"/>
        <v>19.037583101403232</v>
      </c>
    </row>
    <row r="180" spans="1:46" s="200" customFormat="1" ht="12.95" customHeight="1" x14ac:dyDescent="0.2">
      <c r="A180" s="39" t="s">
        <v>112</v>
      </c>
      <c r="B180" s="40"/>
      <c r="C180" s="41">
        <v>48480.336499999998</v>
      </c>
      <c r="D180" s="41"/>
      <c r="E180" s="200">
        <f t="shared" si="89"/>
        <v>19638.179722936671</v>
      </c>
      <c r="F180" s="200">
        <f t="shared" si="90"/>
        <v>19638</v>
      </c>
      <c r="G180" s="158">
        <f t="shared" si="91"/>
        <v>7.3505839995050337E-2</v>
      </c>
      <c r="J180" s="200">
        <f t="shared" ref="J180:J187" si="112">+G180</f>
        <v>7.3505839995050337E-2</v>
      </c>
      <c r="P180" s="200">
        <f t="shared" si="92"/>
        <v>7.6440736687282934E-2</v>
      </c>
      <c r="Q180" s="260">
        <f t="shared" si="93"/>
        <v>33461.836499999998</v>
      </c>
      <c r="R180" s="200">
        <f t="shared" si="94"/>
        <v>8.6136185940778393E-6</v>
      </c>
      <c r="S180" s="157">
        <v>1</v>
      </c>
      <c r="V180" s="200">
        <f t="shared" ref="V180:V187" si="113">AB180</f>
        <v>-2.934896692232597E-3</v>
      </c>
      <c r="Y180" s="200">
        <f t="shared" si="95"/>
        <v>19638</v>
      </c>
      <c r="Z180" s="200">
        <f t="shared" si="96"/>
        <v>7.4674910302349212E-2</v>
      </c>
      <c r="AA180" s="200">
        <f t="shared" si="97"/>
        <v>7.5271666379984059E-2</v>
      </c>
      <c r="AB180" s="200">
        <f t="shared" si="98"/>
        <v>-2.934896692232597E-3</v>
      </c>
      <c r="AC180" s="200">
        <f t="shared" si="99"/>
        <v>-1.1690703072988751E-3</v>
      </c>
      <c r="AD180" s="200">
        <f t="shared" si="100"/>
        <v>1.3667253834078862E-6</v>
      </c>
      <c r="AE180" s="200">
        <f t="shared" si="101"/>
        <v>-2.934896692232597E-3</v>
      </c>
      <c r="AF180" s="157"/>
      <c r="AG180" s="200">
        <f t="shared" si="102"/>
        <v>-1.7658263849337236E-3</v>
      </c>
      <c r="AH180" s="200">
        <f t="shared" si="103"/>
        <v>1.3622412108989241</v>
      </c>
      <c r="AI180" s="200">
        <f t="shared" si="104"/>
        <v>0.42954518865005098</v>
      </c>
      <c r="AJ180" s="200">
        <f t="shared" si="105"/>
        <v>0.52714902250993045</v>
      </c>
      <c r="AK180" s="200">
        <f t="shared" si="106"/>
        <v>0.96873282032059216</v>
      </c>
      <c r="AL180" s="200">
        <f t="shared" si="107"/>
        <v>0.5261733872989377</v>
      </c>
      <c r="AM180" s="200">
        <f t="shared" si="111"/>
        <v>19.333268418127659</v>
      </c>
      <c r="AN180" s="200">
        <f t="shared" si="111"/>
        <v>19.328312732374687</v>
      </c>
      <c r="AO180" s="200">
        <f t="shared" si="111"/>
        <v>19.319602903384119</v>
      </c>
      <c r="AP180" s="200">
        <f t="shared" si="111"/>
        <v>19.304387287662699</v>
      </c>
      <c r="AQ180" s="200">
        <f t="shared" si="111"/>
        <v>19.27807258905759</v>
      </c>
      <c r="AR180" s="200">
        <f t="shared" si="111"/>
        <v>19.233284466927689</v>
      </c>
      <c r="AS180" s="200">
        <f t="shared" si="111"/>
        <v>19.158818904695348</v>
      </c>
      <c r="AT180" s="200">
        <f t="shared" si="108"/>
        <v>19.038613986288546</v>
      </c>
    </row>
    <row r="181" spans="1:46" s="200" customFormat="1" ht="12.95" customHeight="1" x14ac:dyDescent="0.2">
      <c r="A181" s="39" t="s">
        <v>112</v>
      </c>
      <c r="B181" s="40"/>
      <c r="C181" s="41">
        <v>48480.337</v>
      </c>
      <c r="D181" s="41"/>
      <c r="E181" s="200">
        <f t="shared" si="89"/>
        <v>19638.18094544455</v>
      </c>
      <c r="F181" s="200">
        <f t="shared" ref="F181:F206" si="114">ROUND(2*E181,0)/2</f>
        <v>19638</v>
      </c>
      <c r="G181" s="158">
        <f t="shared" si="91"/>
        <v>7.400583999697119E-2</v>
      </c>
      <c r="J181" s="200">
        <f t="shared" si="112"/>
        <v>7.400583999697119E-2</v>
      </c>
      <c r="P181" s="200">
        <f t="shared" si="92"/>
        <v>7.6440736687282934E-2</v>
      </c>
      <c r="Q181" s="260">
        <f t="shared" si="93"/>
        <v>33461.837</v>
      </c>
      <c r="R181" s="200">
        <f t="shared" si="94"/>
        <v>5.9287218924910859E-6</v>
      </c>
      <c r="S181" s="157">
        <v>1</v>
      </c>
      <c r="V181" s="200">
        <f t="shared" si="113"/>
        <v>-2.4348966903117442E-3</v>
      </c>
      <c r="Y181" s="200">
        <f t="shared" si="95"/>
        <v>19638</v>
      </c>
      <c r="Z181" s="200">
        <f t="shared" si="96"/>
        <v>7.4674910302349212E-2</v>
      </c>
      <c r="AA181" s="200">
        <f t="shared" si="97"/>
        <v>7.5771666381904912E-2</v>
      </c>
      <c r="AB181" s="200">
        <f t="shared" si="98"/>
        <v>-2.4348966903117442E-3</v>
      </c>
      <c r="AC181" s="200">
        <f t="shared" si="99"/>
        <v>-6.6907030537802226E-4</v>
      </c>
      <c r="AD181" s="200">
        <f t="shared" si="100"/>
        <v>4.4765507353863994E-7</v>
      </c>
      <c r="AE181" s="200">
        <f t="shared" si="101"/>
        <v>-2.4348966903117442E-3</v>
      </c>
      <c r="AF181" s="157"/>
      <c r="AG181" s="200">
        <f t="shared" si="102"/>
        <v>-1.7658263849337236E-3</v>
      </c>
      <c r="AH181" s="200">
        <f t="shared" si="103"/>
        <v>1.3622412108989241</v>
      </c>
      <c r="AI181" s="200">
        <f t="shared" si="104"/>
        <v>0.42954518865005098</v>
      </c>
      <c r="AJ181" s="200">
        <f t="shared" si="105"/>
        <v>0.52714902250993045</v>
      </c>
      <c r="AK181" s="200">
        <f t="shared" si="106"/>
        <v>0.96873282032059216</v>
      </c>
      <c r="AL181" s="200">
        <f t="shared" si="107"/>
        <v>0.5261733872989377</v>
      </c>
      <c r="AM181" s="200">
        <f t="shared" ref="AM181:AS190" si="115">$AT181+$AA$7*SIN(AN181)</f>
        <v>19.333268418127659</v>
      </c>
      <c r="AN181" s="200">
        <f t="shared" si="115"/>
        <v>19.328312732374687</v>
      </c>
      <c r="AO181" s="200">
        <f t="shared" si="115"/>
        <v>19.319602903384119</v>
      </c>
      <c r="AP181" s="200">
        <f t="shared" si="115"/>
        <v>19.304387287662699</v>
      </c>
      <c r="AQ181" s="200">
        <f t="shared" si="115"/>
        <v>19.27807258905759</v>
      </c>
      <c r="AR181" s="200">
        <f t="shared" si="115"/>
        <v>19.233284466927689</v>
      </c>
      <c r="AS181" s="200">
        <f t="shared" si="115"/>
        <v>19.158818904695348</v>
      </c>
      <c r="AT181" s="200">
        <f t="shared" si="108"/>
        <v>19.038613986288546</v>
      </c>
    </row>
    <row r="182" spans="1:46" s="200" customFormat="1" ht="12.95" customHeight="1" x14ac:dyDescent="0.2">
      <c r="A182" s="39" t="s">
        <v>114</v>
      </c>
      <c r="B182" s="40"/>
      <c r="C182" s="41">
        <v>48500.377200000003</v>
      </c>
      <c r="D182" s="41">
        <v>5.9999999999999995E-4</v>
      </c>
      <c r="E182" s="200">
        <f t="shared" si="89"/>
        <v>19687.179550122968</v>
      </c>
      <c r="F182" s="200">
        <f t="shared" si="114"/>
        <v>19687</v>
      </c>
      <c r="G182" s="158">
        <f t="shared" si="91"/>
        <v>7.3435159996734001E-2</v>
      </c>
      <c r="J182" s="200">
        <f t="shared" si="112"/>
        <v>7.3435159996734001E-2</v>
      </c>
      <c r="P182" s="200">
        <f t="shared" si="92"/>
        <v>7.6786758703578095E-2</v>
      </c>
      <c r="Q182" s="260">
        <f t="shared" si="93"/>
        <v>33481.877200000003</v>
      </c>
      <c r="R182" s="200">
        <f t="shared" si="94"/>
        <v>1.1233213891719006E-5</v>
      </c>
      <c r="S182" s="157">
        <v>1</v>
      </c>
      <c r="V182" s="200">
        <f t="shared" si="113"/>
        <v>-3.3515987068440944E-3</v>
      </c>
      <c r="Y182" s="200">
        <f t="shared" si="95"/>
        <v>19687</v>
      </c>
      <c r="Z182" s="200">
        <f t="shared" si="96"/>
        <v>7.5200905035930091E-2</v>
      </c>
      <c r="AA182" s="200">
        <f t="shared" si="97"/>
        <v>7.5021013664382005E-2</v>
      </c>
      <c r="AB182" s="200">
        <f t="shared" si="98"/>
        <v>-3.3515987068440944E-3</v>
      </c>
      <c r="AC182" s="200">
        <f t="shared" si="99"/>
        <v>-1.7657450391960899E-3</v>
      </c>
      <c r="AD182" s="200">
        <f t="shared" si="100"/>
        <v>3.1178555434456012E-6</v>
      </c>
      <c r="AE182" s="200">
        <f t="shared" si="101"/>
        <v>-3.3515987068440944E-3</v>
      </c>
      <c r="AF182" s="157"/>
      <c r="AG182" s="200">
        <f t="shared" si="102"/>
        <v>-1.5858536676480013E-3</v>
      </c>
      <c r="AH182" s="200">
        <f t="shared" si="103"/>
        <v>1.3466613228170463</v>
      </c>
      <c r="AI182" s="200">
        <f t="shared" si="104"/>
        <v>0.4557850560623386</v>
      </c>
      <c r="AJ182" s="200">
        <f t="shared" si="105"/>
        <v>0.53752275679214701</v>
      </c>
      <c r="AK182" s="200">
        <f t="shared" si="106"/>
        <v>0.99799775705841198</v>
      </c>
      <c r="AL182" s="200">
        <f t="shared" si="107"/>
        <v>0.54500329737766329</v>
      </c>
      <c r="AM182" s="200">
        <f t="shared" si="115"/>
        <v>19.349877136407773</v>
      </c>
      <c r="AN182" s="200">
        <f t="shared" si="115"/>
        <v>19.344930022418477</v>
      </c>
      <c r="AO182" s="200">
        <f t="shared" si="115"/>
        <v>19.336159349940132</v>
      </c>
      <c r="AP182" s="200">
        <f t="shared" si="115"/>
        <v>19.320708744855011</v>
      </c>
      <c r="AQ182" s="200">
        <f t="shared" si="115"/>
        <v>19.293780256618291</v>
      </c>
      <c r="AR182" s="200">
        <f t="shared" si="115"/>
        <v>19.247643751642034</v>
      </c>
      <c r="AS182" s="200">
        <f t="shared" si="115"/>
        <v>19.170565259746258</v>
      </c>
      <c r="AT182" s="200">
        <f t="shared" si="108"/>
        <v>19.04583018048573</v>
      </c>
    </row>
    <row r="183" spans="1:46" s="200" customFormat="1" ht="12.95" customHeight="1" x14ac:dyDescent="0.2">
      <c r="A183" s="39" t="s">
        <v>114</v>
      </c>
      <c r="B183" s="40"/>
      <c r="C183" s="41">
        <v>48500.377500000002</v>
      </c>
      <c r="D183" s="41">
        <v>8.9999999999999998E-4</v>
      </c>
      <c r="E183" s="200">
        <f t="shared" si="89"/>
        <v>19687.180283627695</v>
      </c>
      <c r="F183" s="200">
        <f t="shared" si="114"/>
        <v>19687</v>
      </c>
      <c r="G183" s="158">
        <f t="shared" si="91"/>
        <v>7.3735159996431321E-2</v>
      </c>
      <c r="J183" s="200">
        <f t="shared" si="112"/>
        <v>7.3735159996431321E-2</v>
      </c>
      <c r="P183" s="200">
        <f t="shared" si="92"/>
        <v>7.6786758703578095E-2</v>
      </c>
      <c r="Q183" s="260">
        <f t="shared" si="93"/>
        <v>33481.877500000002</v>
      </c>
      <c r="R183" s="200">
        <f t="shared" si="94"/>
        <v>9.3122546694598639E-6</v>
      </c>
      <c r="S183" s="157">
        <v>1</v>
      </c>
      <c r="V183" s="200">
        <f t="shared" si="113"/>
        <v>-3.0515987071467743E-3</v>
      </c>
      <c r="Y183" s="200">
        <f t="shared" si="95"/>
        <v>19687</v>
      </c>
      <c r="Z183" s="200">
        <f t="shared" si="96"/>
        <v>7.5200905035930091E-2</v>
      </c>
      <c r="AA183" s="200">
        <f t="shared" si="97"/>
        <v>7.5321013664079325E-2</v>
      </c>
      <c r="AB183" s="200">
        <f t="shared" si="98"/>
        <v>-3.0515987071467743E-3</v>
      </c>
      <c r="AC183" s="200">
        <f t="shared" si="99"/>
        <v>-1.4657450394987698E-3</v>
      </c>
      <c r="AD183" s="200">
        <f t="shared" si="100"/>
        <v>2.1484085208152502E-6</v>
      </c>
      <c r="AE183" s="200">
        <f t="shared" si="101"/>
        <v>-3.0515987071467743E-3</v>
      </c>
      <c r="AF183" s="157"/>
      <c r="AG183" s="200">
        <f t="shared" si="102"/>
        <v>-1.5858536676480013E-3</v>
      </c>
      <c r="AH183" s="200">
        <f t="shared" si="103"/>
        <v>1.3466613228170463</v>
      </c>
      <c r="AI183" s="200">
        <f t="shared" si="104"/>
        <v>0.4557850560623386</v>
      </c>
      <c r="AJ183" s="200">
        <f t="shared" si="105"/>
        <v>0.53752275679214701</v>
      </c>
      <c r="AK183" s="200">
        <f t="shared" si="106"/>
        <v>0.99799775705841198</v>
      </c>
      <c r="AL183" s="200">
        <f t="shared" si="107"/>
        <v>0.54500329737766329</v>
      </c>
      <c r="AM183" s="200">
        <f t="shared" si="115"/>
        <v>19.349877136407773</v>
      </c>
      <c r="AN183" s="200">
        <f t="shared" si="115"/>
        <v>19.344930022418477</v>
      </c>
      <c r="AO183" s="200">
        <f t="shared" si="115"/>
        <v>19.336159349940132</v>
      </c>
      <c r="AP183" s="200">
        <f t="shared" si="115"/>
        <v>19.320708744855011</v>
      </c>
      <c r="AQ183" s="200">
        <f t="shared" si="115"/>
        <v>19.293780256618291</v>
      </c>
      <c r="AR183" s="200">
        <f t="shared" si="115"/>
        <v>19.247643751642034</v>
      </c>
      <c r="AS183" s="200">
        <f t="shared" si="115"/>
        <v>19.170565259746258</v>
      </c>
      <c r="AT183" s="200">
        <f t="shared" si="108"/>
        <v>19.04583018048573</v>
      </c>
    </row>
    <row r="184" spans="1:46" s="200" customFormat="1" ht="12.95" customHeight="1" x14ac:dyDescent="0.2">
      <c r="A184" s="39" t="s">
        <v>115</v>
      </c>
      <c r="B184" s="40"/>
      <c r="C184" s="41">
        <v>48778.5023</v>
      </c>
      <c r="D184" s="41"/>
      <c r="E184" s="200">
        <f t="shared" si="89"/>
        <v>20367.199800721428</v>
      </c>
      <c r="F184" s="200">
        <f t="shared" si="114"/>
        <v>20367</v>
      </c>
      <c r="G184" s="158">
        <f t="shared" si="91"/>
        <v>8.1717559995013289E-2</v>
      </c>
      <c r="J184" s="200">
        <f t="shared" si="112"/>
        <v>8.1717559995013289E-2</v>
      </c>
      <c r="P184" s="200">
        <f t="shared" si="92"/>
        <v>8.1658604001104987E-2</v>
      </c>
      <c r="Q184" s="260">
        <f t="shared" si="93"/>
        <v>33760.0023</v>
      </c>
      <c r="R184" s="200">
        <f t="shared" si="94"/>
        <v>3.4758092177157788E-9</v>
      </c>
      <c r="S184" s="157">
        <v>1</v>
      </c>
      <c r="V184" s="200">
        <f t="shared" si="113"/>
        <v>5.8955993908302307E-5</v>
      </c>
      <c r="Y184" s="200">
        <f t="shared" si="95"/>
        <v>20367</v>
      </c>
      <c r="Z184" s="200">
        <f t="shared" si="96"/>
        <v>8.2397823487126112E-2</v>
      </c>
      <c r="AA184" s="200">
        <f t="shared" si="97"/>
        <v>8.0978340508992164E-2</v>
      </c>
      <c r="AB184" s="200">
        <f t="shared" si="98"/>
        <v>5.8955993908302307E-5</v>
      </c>
      <c r="AC184" s="200">
        <f t="shared" si="99"/>
        <v>-6.8026349211282311E-4</v>
      </c>
      <c r="AD184" s="200">
        <f t="shared" si="100"/>
        <v>4.6275841870153294E-7</v>
      </c>
      <c r="AE184" s="200">
        <f t="shared" si="101"/>
        <v>5.8955993908302307E-5</v>
      </c>
      <c r="AF184" s="157"/>
      <c r="AG184" s="200">
        <f t="shared" si="102"/>
        <v>7.392194860211265E-4</v>
      </c>
      <c r="AH184" s="200">
        <f t="shared" si="103"/>
        <v>1.1447817185474327</v>
      </c>
      <c r="AI184" s="200">
        <f t="shared" si="104"/>
        <v>0.7295852265852284</v>
      </c>
      <c r="AJ184" s="200">
        <f t="shared" si="105"/>
        <v>0.62301126858279698</v>
      </c>
      <c r="AK184" s="200">
        <f t="shared" si="106"/>
        <v>1.3424590082586998</v>
      </c>
      <c r="AL184" s="200">
        <f t="shared" si="107"/>
        <v>0.79425734989110142</v>
      </c>
      <c r="AM184" s="200">
        <f t="shared" si="115"/>
        <v>19.56248243687088</v>
      </c>
      <c r="AN184" s="200">
        <f t="shared" si="115"/>
        <v>19.558706438469855</v>
      </c>
      <c r="AO184" s="200">
        <f t="shared" si="115"/>
        <v>19.550953196697233</v>
      </c>
      <c r="AP184" s="200">
        <f t="shared" si="115"/>
        <v>19.535190072436873</v>
      </c>
      <c r="AQ184" s="200">
        <f t="shared" si="115"/>
        <v>19.503749102123631</v>
      </c>
      <c r="AR184" s="200">
        <f t="shared" si="115"/>
        <v>19.443173004487232</v>
      </c>
      <c r="AS184" s="200">
        <f t="shared" si="115"/>
        <v>19.332801485261317</v>
      </c>
      <c r="AT184" s="200">
        <f t="shared" si="108"/>
        <v>19.145973283630358</v>
      </c>
    </row>
    <row r="185" spans="1:46" s="200" customFormat="1" ht="12.95" customHeight="1" x14ac:dyDescent="0.2">
      <c r="A185" s="39" t="s">
        <v>115</v>
      </c>
      <c r="B185" s="40"/>
      <c r="C185" s="41">
        <v>48778.502399999998</v>
      </c>
      <c r="D185" s="41"/>
      <c r="E185" s="200">
        <f t="shared" si="89"/>
        <v>20367.200045222999</v>
      </c>
      <c r="F185" s="200">
        <f t="shared" si="114"/>
        <v>20367</v>
      </c>
      <c r="G185" s="158">
        <f t="shared" si="91"/>
        <v>8.1817559992487077E-2</v>
      </c>
      <c r="J185" s="200">
        <f t="shared" si="112"/>
        <v>8.1817559992487077E-2</v>
      </c>
      <c r="P185" s="200">
        <f t="shared" si="92"/>
        <v>8.1658604001104987E-2</v>
      </c>
      <c r="Q185" s="260">
        <f t="shared" si="93"/>
        <v>33760.002399999998</v>
      </c>
      <c r="R185" s="200">
        <f t="shared" si="94"/>
        <v>2.5267007196263013E-8</v>
      </c>
      <c r="S185" s="157">
        <v>1</v>
      </c>
      <c r="V185" s="200">
        <f t="shared" si="113"/>
        <v>1.5895599138208982E-4</v>
      </c>
      <c r="Y185" s="200">
        <f t="shared" si="95"/>
        <v>20367</v>
      </c>
      <c r="Z185" s="200">
        <f t="shared" si="96"/>
        <v>8.2397823487126112E-2</v>
      </c>
      <c r="AA185" s="200">
        <f t="shared" si="97"/>
        <v>8.1078340506465951E-2</v>
      </c>
      <c r="AB185" s="200">
        <f t="shared" si="98"/>
        <v>1.5895599138208982E-4</v>
      </c>
      <c r="AC185" s="200">
        <f t="shared" si="99"/>
        <v>-5.8026349463903559E-4</v>
      </c>
      <c r="AD185" s="200">
        <f t="shared" si="100"/>
        <v>3.3670572321070611E-7</v>
      </c>
      <c r="AE185" s="200">
        <f t="shared" si="101"/>
        <v>1.5895599138208982E-4</v>
      </c>
      <c r="AF185" s="157"/>
      <c r="AG185" s="200">
        <f t="shared" si="102"/>
        <v>7.392194860211265E-4</v>
      </c>
      <c r="AH185" s="200">
        <f t="shared" si="103"/>
        <v>1.1447817185474327</v>
      </c>
      <c r="AI185" s="200">
        <f t="shared" si="104"/>
        <v>0.7295852265852284</v>
      </c>
      <c r="AJ185" s="200">
        <f t="shared" si="105"/>
        <v>0.62301126858279698</v>
      </c>
      <c r="AK185" s="200">
        <f t="shared" si="106"/>
        <v>1.3424590082586998</v>
      </c>
      <c r="AL185" s="200">
        <f t="shared" si="107"/>
        <v>0.79425734989110142</v>
      </c>
      <c r="AM185" s="200">
        <f t="shared" si="115"/>
        <v>19.56248243687088</v>
      </c>
      <c r="AN185" s="200">
        <f t="shared" si="115"/>
        <v>19.558706438469855</v>
      </c>
      <c r="AO185" s="200">
        <f t="shared" si="115"/>
        <v>19.550953196697233</v>
      </c>
      <c r="AP185" s="200">
        <f t="shared" si="115"/>
        <v>19.535190072436873</v>
      </c>
      <c r="AQ185" s="200">
        <f t="shared" si="115"/>
        <v>19.503749102123631</v>
      </c>
      <c r="AR185" s="200">
        <f t="shared" si="115"/>
        <v>19.443173004487232</v>
      </c>
      <c r="AS185" s="200">
        <f t="shared" si="115"/>
        <v>19.332801485261317</v>
      </c>
      <c r="AT185" s="200">
        <f t="shared" si="108"/>
        <v>19.145973283630358</v>
      </c>
    </row>
    <row r="186" spans="1:46" s="200" customFormat="1" ht="12.95" customHeight="1" x14ac:dyDescent="0.2">
      <c r="A186" s="39" t="s">
        <v>114</v>
      </c>
      <c r="B186" s="40"/>
      <c r="C186" s="41">
        <v>48805.496500000001</v>
      </c>
      <c r="D186" s="41">
        <v>2.0000000000000001E-4</v>
      </c>
      <c r="E186" s="200">
        <f t="shared" si="89"/>
        <v>20433.201044941048</v>
      </c>
      <c r="F186" s="200">
        <f t="shared" si="114"/>
        <v>20433</v>
      </c>
      <c r="G186" s="158">
        <f t="shared" si="91"/>
        <v>8.2226439997612033E-2</v>
      </c>
      <c r="J186" s="200">
        <f t="shared" si="112"/>
        <v>8.2226439997612033E-2</v>
      </c>
      <c r="P186" s="200">
        <f t="shared" si="92"/>
        <v>8.2138402902141444E-2</v>
      </c>
      <c r="Q186" s="260">
        <f t="shared" si="93"/>
        <v>33786.996500000001</v>
      </c>
      <c r="R186" s="200">
        <f t="shared" si="94"/>
        <v>7.7505301788975871E-9</v>
      </c>
      <c r="S186" s="157">
        <v>1</v>
      </c>
      <c r="V186" s="200">
        <f t="shared" si="113"/>
        <v>8.8037095470588911E-5</v>
      </c>
      <c r="Y186" s="200">
        <f t="shared" si="95"/>
        <v>20433</v>
      </c>
      <c r="Z186" s="200">
        <f t="shared" si="96"/>
        <v>8.3084300487061197E-2</v>
      </c>
      <c r="AA186" s="200">
        <f t="shared" si="97"/>
        <v>8.128054241269228E-2</v>
      </c>
      <c r="AB186" s="200">
        <f t="shared" si="98"/>
        <v>8.8037095470588911E-5</v>
      </c>
      <c r="AC186" s="200">
        <f t="shared" si="99"/>
        <v>-8.5786048944916371E-4</v>
      </c>
      <c r="AD186" s="200">
        <f t="shared" si="100"/>
        <v>7.3592461935795873E-7</v>
      </c>
      <c r="AE186" s="200">
        <f t="shared" si="101"/>
        <v>8.8037095470588911E-5</v>
      </c>
      <c r="AF186" s="157"/>
      <c r="AG186" s="200">
        <f t="shared" si="102"/>
        <v>9.4589758491974818E-4</v>
      </c>
      <c r="AH186" s="200">
        <f t="shared" si="103"/>
        <v>1.1273209526611889</v>
      </c>
      <c r="AI186" s="200">
        <f t="shared" si="104"/>
        <v>0.74840543394686021</v>
      </c>
      <c r="AJ186" s="200">
        <f t="shared" si="105"/>
        <v>0.62681270074890894</v>
      </c>
      <c r="AK186" s="200">
        <f t="shared" si="106"/>
        <v>1.3703983508654696</v>
      </c>
      <c r="AL186" s="200">
        <f t="shared" si="107"/>
        <v>0.81729684866153518</v>
      </c>
      <c r="AM186" s="200">
        <f t="shared" si="115"/>
        <v>19.58138752162694</v>
      </c>
      <c r="AN186" s="200">
        <f t="shared" si="115"/>
        <v>19.57778648868943</v>
      </c>
      <c r="AO186" s="200">
        <f t="shared" si="115"/>
        <v>19.570268250047711</v>
      </c>
      <c r="AP186" s="200">
        <f t="shared" si="115"/>
        <v>19.554729056827632</v>
      </c>
      <c r="AQ186" s="200">
        <f t="shared" si="115"/>
        <v>19.523242014763913</v>
      </c>
      <c r="AR186" s="200">
        <f t="shared" si="115"/>
        <v>19.461723458494681</v>
      </c>
      <c r="AS186" s="200">
        <f t="shared" si="115"/>
        <v>19.348458106363871</v>
      </c>
      <c r="AT186" s="200">
        <f t="shared" si="108"/>
        <v>19.155693055406161</v>
      </c>
    </row>
    <row r="187" spans="1:46" s="200" customFormat="1" ht="12.95" customHeight="1" x14ac:dyDescent="0.2">
      <c r="A187" s="39" t="s">
        <v>114</v>
      </c>
      <c r="B187" s="40"/>
      <c r="C187" s="41">
        <v>48805.498</v>
      </c>
      <c r="D187" s="41">
        <v>2.0000000000000001E-4</v>
      </c>
      <c r="E187" s="200">
        <f t="shared" si="89"/>
        <v>20433.204712464674</v>
      </c>
      <c r="F187" s="200">
        <f t="shared" si="114"/>
        <v>20433</v>
      </c>
      <c r="G187" s="158">
        <f t="shared" si="91"/>
        <v>8.3726439996098634E-2</v>
      </c>
      <c r="J187" s="200">
        <f t="shared" si="112"/>
        <v>8.3726439996098634E-2</v>
      </c>
      <c r="P187" s="200">
        <f t="shared" si="92"/>
        <v>8.2138402902141444E-2</v>
      </c>
      <c r="Q187" s="260">
        <f t="shared" si="93"/>
        <v>33786.998</v>
      </c>
      <c r="R187" s="200">
        <f t="shared" si="94"/>
        <v>2.5218618117839963E-6</v>
      </c>
      <c r="S187" s="157">
        <v>1</v>
      </c>
      <c r="V187" s="200">
        <f t="shared" si="113"/>
        <v>1.5880370939571897E-3</v>
      </c>
      <c r="Y187" s="200">
        <f t="shared" si="95"/>
        <v>20433</v>
      </c>
      <c r="Z187" s="200">
        <f t="shared" si="96"/>
        <v>8.3084300487061197E-2</v>
      </c>
      <c r="AA187" s="200">
        <f t="shared" si="97"/>
        <v>8.2780542411178881E-2</v>
      </c>
      <c r="AB187" s="200">
        <f t="shared" si="98"/>
        <v>1.5880370939571897E-3</v>
      </c>
      <c r="AC187" s="200">
        <f t="shared" si="99"/>
        <v>6.4213950903743711E-4</v>
      </c>
      <c r="AD187" s="200">
        <f t="shared" si="100"/>
        <v>4.1234314906684079E-7</v>
      </c>
      <c r="AE187" s="200">
        <f t="shared" si="101"/>
        <v>1.5880370939571897E-3</v>
      </c>
      <c r="AF187" s="157"/>
      <c r="AG187" s="200">
        <f t="shared" si="102"/>
        <v>9.4589758491974818E-4</v>
      </c>
      <c r="AH187" s="200">
        <f t="shared" si="103"/>
        <v>1.1273209526611889</v>
      </c>
      <c r="AI187" s="200">
        <f t="shared" si="104"/>
        <v>0.74840543394686021</v>
      </c>
      <c r="AJ187" s="200">
        <f t="shared" si="105"/>
        <v>0.62681270074890894</v>
      </c>
      <c r="AK187" s="200">
        <f t="shared" si="106"/>
        <v>1.3703983508654696</v>
      </c>
      <c r="AL187" s="200">
        <f t="shared" si="107"/>
        <v>0.81729684866153518</v>
      </c>
      <c r="AM187" s="200">
        <f t="shared" si="115"/>
        <v>19.58138752162694</v>
      </c>
      <c r="AN187" s="200">
        <f t="shared" si="115"/>
        <v>19.57778648868943</v>
      </c>
      <c r="AO187" s="200">
        <f t="shared" si="115"/>
        <v>19.570268250047711</v>
      </c>
      <c r="AP187" s="200">
        <f t="shared" si="115"/>
        <v>19.554729056827632</v>
      </c>
      <c r="AQ187" s="200">
        <f t="shared" si="115"/>
        <v>19.523242014763913</v>
      </c>
      <c r="AR187" s="200">
        <f t="shared" si="115"/>
        <v>19.461723458494681</v>
      </c>
      <c r="AS187" s="200">
        <f t="shared" si="115"/>
        <v>19.348458106363871</v>
      </c>
      <c r="AT187" s="200">
        <f t="shared" si="108"/>
        <v>19.155693055406161</v>
      </c>
    </row>
    <row r="188" spans="1:46" s="200" customFormat="1" ht="12.95" customHeight="1" x14ac:dyDescent="0.2">
      <c r="A188" s="39" t="s">
        <v>101</v>
      </c>
      <c r="B188" s="40" t="s">
        <v>52</v>
      </c>
      <c r="C188" s="41">
        <v>48829.424899999998</v>
      </c>
      <c r="D188" s="41"/>
      <c r="E188" s="200">
        <f t="shared" si="89"/>
        <v>20491.706359867381</v>
      </c>
      <c r="F188" s="200">
        <f t="shared" si="114"/>
        <v>20491.5</v>
      </c>
      <c r="G188" s="158">
        <f t="shared" si="91"/>
        <v>8.4400219995586667E-2</v>
      </c>
      <c r="I188" s="200">
        <f t="shared" ref="I188:I200" si="116">+G188</f>
        <v>8.4400219995586667E-2</v>
      </c>
      <c r="P188" s="200">
        <f t="shared" si="92"/>
        <v>8.2564706294660922E-2</v>
      </c>
      <c r="Q188" s="260">
        <f t="shared" si="93"/>
        <v>33810.924899999998</v>
      </c>
      <c r="R188" s="200">
        <f t="shared" si="94"/>
        <v>3.3691105462861252E-6</v>
      </c>
      <c r="S188" s="247">
        <v>0.1</v>
      </c>
      <c r="U188" s="200">
        <f t="shared" ref="U188:U200" si="117">AB188</f>
        <v>1.835513700925745E-3</v>
      </c>
      <c r="Y188" s="200">
        <f t="shared" si="95"/>
        <v>20491.5</v>
      </c>
      <c r="Z188" s="200">
        <f t="shared" si="96"/>
        <v>8.3690879038541097E-2</v>
      </c>
      <c r="AA188" s="200">
        <f t="shared" si="97"/>
        <v>8.3274047251706493E-2</v>
      </c>
      <c r="AB188" s="200">
        <f t="shared" si="98"/>
        <v>1.835513700925745E-3</v>
      </c>
      <c r="AC188" s="200">
        <f t="shared" si="99"/>
        <v>7.0934095704557054E-4</v>
      </c>
      <c r="AD188" s="200">
        <f t="shared" si="100"/>
        <v>5.0316459334232593E-8</v>
      </c>
      <c r="AE188" s="200">
        <f t="shared" si="101"/>
        <v>1.835513700925745E-3</v>
      </c>
      <c r="AF188" s="157"/>
      <c r="AG188" s="200">
        <f t="shared" si="102"/>
        <v>1.1261727438801686E-3</v>
      </c>
      <c r="AH188" s="200">
        <f t="shared" si="103"/>
        <v>1.1122061527829534</v>
      </c>
      <c r="AI188" s="200">
        <f t="shared" si="104"/>
        <v>0.76414312526416572</v>
      </c>
      <c r="AJ188" s="200">
        <f t="shared" si="105"/>
        <v>0.62969402576516675</v>
      </c>
      <c r="AK188" s="200">
        <f t="shared" si="106"/>
        <v>1.3944556369496217</v>
      </c>
      <c r="AL188" s="200">
        <f t="shared" si="107"/>
        <v>0.83756050291325412</v>
      </c>
      <c r="AM188" s="200">
        <f t="shared" si="115"/>
        <v>19.597902571712595</v>
      </c>
      <c r="AN188" s="200">
        <f t="shared" si="115"/>
        <v>19.594459539814903</v>
      </c>
      <c r="AO188" s="200">
        <f t="shared" si="115"/>
        <v>19.587161757425839</v>
      </c>
      <c r="AP188" s="200">
        <f t="shared" si="115"/>
        <v>19.571850859501296</v>
      </c>
      <c r="AQ188" s="200">
        <f t="shared" si="115"/>
        <v>19.540377399019413</v>
      </c>
      <c r="AR188" s="200">
        <f t="shared" si="115"/>
        <v>19.478094785729262</v>
      </c>
      <c r="AS188" s="200">
        <f t="shared" si="115"/>
        <v>19.36232035915301</v>
      </c>
      <c r="AT188" s="200">
        <f t="shared" si="108"/>
        <v>19.164308307661987</v>
      </c>
    </row>
    <row r="189" spans="1:46" s="200" customFormat="1" ht="12.95" customHeight="1" x14ac:dyDescent="0.2">
      <c r="A189" s="39" t="s">
        <v>101</v>
      </c>
      <c r="B189" s="40" t="s">
        <v>52</v>
      </c>
      <c r="C189" s="41">
        <v>48829.426099999997</v>
      </c>
      <c r="D189" s="41"/>
      <c r="E189" s="200">
        <f t="shared" si="89"/>
        <v>20491.709293886281</v>
      </c>
      <c r="F189" s="200">
        <f t="shared" si="114"/>
        <v>20491.5</v>
      </c>
      <c r="G189" s="158">
        <f t="shared" si="91"/>
        <v>8.5600219994375948E-2</v>
      </c>
      <c r="I189" s="200">
        <f t="shared" si="116"/>
        <v>8.5600219994375948E-2</v>
      </c>
      <c r="P189" s="200">
        <f t="shared" si="92"/>
        <v>8.2564706294660922E-2</v>
      </c>
      <c r="Q189" s="260">
        <f t="shared" si="93"/>
        <v>33810.926099999997</v>
      </c>
      <c r="R189" s="200">
        <f t="shared" si="94"/>
        <v>9.2143434211576022E-6</v>
      </c>
      <c r="S189" s="247">
        <v>0.1</v>
      </c>
      <c r="U189" s="200">
        <f t="shared" si="117"/>
        <v>3.0355136997150256E-3</v>
      </c>
      <c r="Y189" s="200">
        <f t="shared" si="95"/>
        <v>20491.5</v>
      </c>
      <c r="Z189" s="200">
        <f t="shared" si="96"/>
        <v>8.3690879038541097E-2</v>
      </c>
      <c r="AA189" s="200">
        <f t="shared" si="97"/>
        <v>8.4474047250495773E-2</v>
      </c>
      <c r="AB189" s="200">
        <f t="shared" si="98"/>
        <v>3.0355136997150256E-3</v>
      </c>
      <c r="AC189" s="200">
        <f t="shared" si="99"/>
        <v>1.9093409558348512E-3</v>
      </c>
      <c r="AD189" s="200">
        <f t="shared" si="100"/>
        <v>3.6455828856283435E-7</v>
      </c>
      <c r="AE189" s="200">
        <f t="shared" si="101"/>
        <v>3.0355136997150256E-3</v>
      </c>
      <c r="AF189" s="157"/>
      <c r="AG189" s="200">
        <f t="shared" si="102"/>
        <v>1.1261727438801686E-3</v>
      </c>
      <c r="AH189" s="200">
        <f t="shared" si="103"/>
        <v>1.1122061527829534</v>
      </c>
      <c r="AI189" s="200">
        <f t="shared" si="104"/>
        <v>0.76414312526416572</v>
      </c>
      <c r="AJ189" s="200">
        <f t="shared" si="105"/>
        <v>0.62969402576516675</v>
      </c>
      <c r="AK189" s="200">
        <f t="shared" si="106"/>
        <v>1.3944556369496217</v>
      </c>
      <c r="AL189" s="200">
        <f t="shared" si="107"/>
        <v>0.83756050291325412</v>
      </c>
      <c r="AM189" s="200">
        <f t="shared" si="115"/>
        <v>19.597902571712595</v>
      </c>
      <c r="AN189" s="200">
        <f t="shared" si="115"/>
        <v>19.594459539814903</v>
      </c>
      <c r="AO189" s="200">
        <f t="shared" si="115"/>
        <v>19.587161757425839</v>
      </c>
      <c r="AP189" s="200">
        <f t="shared" si="115"/>
        <v>19.571850859501296</v>
      </c>
      <c r="AQ189" s="200">
        <f t="shared" si="115"/>
        <v>19.540377399019413</v>
      </c>
      <c r="AR189" s="200">
        <f t="shared" si="115"/>
        <v>19.478094785729262</v>
      </c>
      <c r="AS189" s="200">
        <f t="shared" si="115"/>
        <v>19.36232035915301</v>
      </c>
      <c r="AT189" s="200">
        <f t="shared" si="108"/>
        <v>19.164308307661987</v>
      </c>
    </row>
    <row r="190" spans="1:46" s="200" customFormat="1" ht="12.95" customHeight="1" x14ac:dyDescent="0.2">
      <c r="A190" s="39" t="s">
        <v>101</v>
      </c>
      <c r="B190" s="40" t="s">
        <v>52</v>
      </c>
      <c r="C190" s="41">
        <v>48829.427100000001</v>
      </c>
      <c r="D190" s="41"/>
      <c r="E190" s="200">
        <f t="shared" si="89"/>
        <v>20491.711738902042</v>
      </c>
      <c r="F190" s="200">
        <f t="shared" si="114"/>
        <v>20491.5</v>
      </c>
      <c r="G190" s="158">
        <f t="shared" si="91"/>
        <v>8.6600219998217653E-2</v>
      </c>
      <c r="I190" s="200">
        <f t="shared" si="116"/>
        <v>8.6600219998217653E-2</v>
      </c>
      <c r="P190" s="200">
        <f t="shared" si="92"/>
        <v>8.2564706294660922E-2</v>
      </c>
      <c r="Q190" s="260">
        <f t="shared" si="93"/>
        <v>33810.927100000001</v>
      </c>
      <c r="R190" s="200">
        <f t="shared" si="94"/>
        <v>1.6285370851594165E-5</v>
      </c>
      <c r="S190" s="247">
        <v>0.1</v>
      </c>
      <c r="U190" s="200">
        <f t="shared" si="117"/>
        <v>4.0355137035567312E-3</v>
      </c>
      <c r="Y190" s="200">
        <f t="shared" si="95"/>
        <v>20491.5</v>
      </c>
      <c r="Z190" s="200">
        <f t="shared" si="96"/>
        <v>8.3690879038541097E-2</v>
      </c>
      <c r="AA190" s="200">
        <f t="shared" si="97"/>
        <v>8.5474047254337479E-2</v>
      </c>
      <c r="AB190" s="200">
        <f t="shared" si="98"/>
        <v>4.0355137035567312E-3</v>
      </c>
      <c r="AC190" s="200">
        <f t="shared" si="99"/>
        <v>2.9093409596765568E-3</v>
      </c>
      <c r="AD190" s="200">
        <f t="shared" si="100"/>
        <v>8.4642648196517094E-7</v>
      </c>
      <c r="AE190" s="200">
        <f t="shared" si="101"/>
        <v>4.0355137035567312E-3</v>
      </c>
      <c r="AF190" s="157"/>
      <c r="AG190" s="200">
        <f t="shared" si="102"/>
        <v>1.1261727438801686E-3</v>
      </c>
      <c r="AH190" s="200">
        <f t="shared" si="103"/>
        <v>1.1122061527829534</v>
      </c>
      <c r="AI190" s="200">
        <f t="shared" si="104"/>
        <v>0.76414312526416572</v>
      </c>
      <c r="AJ190" s="200">
        <f t="shared" si="105"/>
        <v>0.62969402576516675</v>
      </c>
      <c r="AK190" s="200">
        <f t="shared" si="106"/>
        <v>1.3944556369496217</v>
      </c>
      <c r="AL190" s="200">
        <f t="shared" si="107"/>
        <v>0.83756050291325412</v>
      </c>
      <c r="AM190" s="200">
        <f t="shared" si="115"/>
        <v>19.597902571712595</v>
      </c>
      <c r="AN190" s="200">
        <f t="shared" si="115"/>
        <v>19.594459539814903</v>
      </c>
      <c r="AO190" s="200">
        <f t="shared" si="115"/>
        <v>19.587161757425839</v>
      </c>
      <c r="AP190" s="200">
        <f t="shared" si="115"/>
        <v>19.571850859501296</v>
      </c>
      <c r="AQ190" s="200">
        <f t="shared" si="115"/>
        <v>19.540377399019413</v>
      </c>
      <c r="AR190" s="200">
        <f t="shared" si="115"/>
        <v>19.478094785729262</v>
      </c>
      <c r="AS190" s="200">
        <f t="shared" si="115"/>
        <v>19.36232035915301</v>
      </c>
      <c r="AT190" s="200">
        <f t="shared" si="108"/>
        <v>19.164308307661987</v>
      </c>
    </row>
    <row r="191" spans="1:46" s="200" customFormat="1" ht="12.95" customHeight="1" x14ac:dyDescent="0.2">
      <c r="A191" s="39" t="s">
        <v>109</v>
      </c>
      <c r="B191" s="40"/>
      <c r="C191" s="41">
        <v>48832.497000000003</v>
      </c>
      <c r="D191" s="41"/>
      <c r="E191" s="200">
        <f t="shared" si="89"/>
        <v>20499.217692759907</v>
      </c>
      <c r="F191" s="200">
        <f t="shared" si="114"/>
        <v>20499</v>
      </c>
      <c r="G191" s="158">
        <f t="shared" si="91"/>
        <v>8.9035320001130458E-2</v>
      </c>
      <c r="I191" s="200">
        <f t="shared" si="116"/>
        <v>8.9035320001130458E-2</v>
      </c>
      <c r="P191" s="200">
        <f t="shared" si="92"/>
        <v>8.2619430381329989E-2</v>
      </c>
      <c r="Q191" s="260">
        <f t="shared" si="93"/>
        <v>33813.997000000003</v>
      </c>
      <c r="R191" s="200">
        <f t="shared" si="94"/>
        <v>4.1163639613463402E-5</v>
      </c>
      <c r="S191" s="247">
        <v>0.1</v>
      </c>
      <c r="U191" s="200">
        <f t="shared" si="117"/>
        <v>6.4158896198004689E-3</v>
      </c>
      <c r="Y191" s="200">
        <f t="shared" si="95"/>
        <v>20499</v>
      </c>
      <c r="Z191" s="200">
        <f t="shared" si="96"/>
        <v>8.3768517314901883E-2</v>
      </c>
      <c r="AA191" s="200">
        <f t="shared" si="97"/>
        <v>8.7886233067558564E-2</v>
      </c>
      <c r="AB191" s="200">
        <f t="shared" si="98"/>
        <v>6.4158896198004689E-3</v>
      </c>
      <c r="AC191" s="200">
        <f t="shared" si="99"/>
        <v>5.2668026862285749E-3</v>
      </c>
      <c r="AD191" s="200">
        <f t="shared" si="100"/>
        <v>2.7739210535664531E-6</v>
      </c>
      <c r="AE191" s="200">
        <f t="shared" si="101"/>
        <v>6.4158896198004689E-3</v>
      </c>
      <c r="AF191" s="157"/>
      <c r="AG191" s="200">
        <f t="shared" si="102"/>
        <v>1.1490869335718896E-3</v>
      </c>
      <c r="AH191" s="200">
        <f t="shared" si="103"/>
        <v>1.1102930026547795</v>
      </c>
      <c r="AI191" s="200">
        <f t="shared" si="104"/>
        <v>0.76609886517428749</v>
      </c>
      <c r="AJ191" s="200">
        <f t="shared" si="105"/>
        <v>0.63003193599379292</v>
      </c>
      <c r="AK191" s="200">
        <f t="shared" si="106"/>
        <v>1.3974930414572442</v>
      </c>
      <c r="AL191" s="200">
        <f t="shared" si="107"/>
        <v>0.84014787947945146</v>
      </c>
      <c r="AM191" s="200">
        <f t="shared" ref="AM191:AS200" si="118">$AT191+$AA$7*SIN(AN191)</f>
        <v>19.600003669831398</v>
      </c>
      <c r="AN191" s="200">
        <f t="shared" si="118"/>
        <v>19.596581033446384</v>
      </c>
      <c r="AO191" s="200">
        <f t="shared" si="118"/>
        <v>19.589312252079811</v>
      </c>
      <c r="AP191" s="200">
        <f t="shared" si="118"/>
        <v>19.574032547343606</v>
      </c>
      <c r="AQ191" s="200">
        <f t="shared" si="118"/>
        <v>19.542564461548498</v>
      </c>
      <c r="AR191" s="200">
        <f t="shared" si="118"/>
        <v>19.480188757047369</v>
      </c>
      <c r="AS191" s="200">
        <f t="shared" si="118"/>
        <v>19.364096516331436</v>
      </c>
      <c r="AT191" s="200">
        <f t="shared" si="108"/>
        <v>19.165412827181964</v>
      </c>
    </row>
    <row r="192" spans="1:46" s="200" customFormat="1" ht="12.95" customHeight="1" x14ac:dyDescent="0.2">
      <c r="A192" s="39" t="s">
        <v>101</v>
      </c>
      <c r="B192" s="40"/>
      <c r="C192" s="41">
        <v>48835.355600000003</v>
      </c>
      <c r="D192" s="41"/>
      <c r="E192" s="200">
        <f t="shared" si="89"/>
        <v>20506.207014789314</v>
      </c>
      <c r="F192" s="200">
        <f t="shared" si="114"/>
        <v>20506</v>
      </c>
      <c r="G192" s="158">
        <f t="shared" si="91"/>
        <v>8.4668080002302304E-2</v>
      </c>
      <c r="I192" s="200">
        <f t="shared" si="116"/>
        <v>8.4668080002302304E-2</v>
      </c>
      <c r="P192" s="200">
        <f t="shared" si="92"/>
        <v>8.2670520509223216E-2</v>
      </c>
      <c r="Q192" s="260">
        <f t="shared" si="93"/>
        <v>33816.855600000003</v>
      </c>
      <c r="R192" s="200">
        <f t="shared" si="94"/>
        <v>3.990243928390381E-6</v>
      </c>
      <c r="S192" s="247">
        <v>0.1</v>
      </c>
      <c r="U192" s="200">
        <f t="shared" si="117"/>
        <v>1.9975594930790874E-3</v>
      </c>
      <c r="Y192" s="200">
        <f t="shared" si="95"/>
        <v>20506</v>
      </c>
      <c r="Z192" s="200">
        <f t="shared" si="96"/>
        <v>8.384095346433823E-2</v>
      </c>
      <c r="AA192" s="200">
        <f t="shared" si="97"/>
        <v>8.349764704718729E-2</v>
      </c>
      <c r="AB192" s="200">
        <f t="shared" si="98"/>
        <v>1.9975594930790874E-3</v>
      </c>
      <c r="AC192" s="200">
        <f t="shared" si="99"/>
        <v>8.2712653796407354E-4</v>
      </c>
      <c r="AD192" s="200">
        <f t="shared" si="100"/>
        <v>6.8413830980443401E-8</v>
      </c>
      <c r="AE192" s="200">
        <f t="shared" si="101"/>
        <v>1.9975594930790874E-3</v>
      </c>
      <c r="AF192" s="157"/>
      <c r="AG192" s="200">
        <f t="shared" si="102"/>
        <v>1.1704329551150135E-3</v>
      </c>
      <c r="AH192" s="200">
        <f t="shared" si="103"/>
        <v>1.1085124496283916</v>
      </c>
      <c r="AI192" s="200">
        <f t="shared" si="104"/>
        <v>0.76791177707494207</v>
      </c>
      <c r="AJ192" s="200">
        <f t="shared" si="105"/>
        <v>0.63034104664248203</v>
      </c>
      <c r="AK192" s="200">
        <f t="shared" si="106"/>
        <v>1.400318477842174</v>
      </c>
      <c r="AL192" s="200">
        <f t="shared" si="107"/>
        <v>0.8425606279090011</v>
      </c>
      <c r="AM192" s="200">
        <f t="shared" si="118"/>
        <v>19.601961394464801</v>
      </c>
      <c r="AN192" s="200">
        <f t="shared" si="118"/>
        <v>19.598557815910802</v>
      </c>
      <c r="AO192" s="200">
        <f t="shared" si="118"/>
        <v>19.591316243417079</v>
      </c>
      <c r="AP192" s="200">
        <f t="shared" si="118"/>
        <v>19.576066035290911</v>
      </c>
      <c r="AQ192" s="200">
        <f t="shared" si="118"/>
        <v>19.544603703113541</v>
      </c>
      <c r="AR192" s="200">
        <f t="shared" si="118"/>
        <v>19.482142112762325</v>
      </c>
      <c r="AS192" s="200">
        <f t="shared" si="118"/>
        <v>19.365754044360973</v>
      </c>
      <c r="AT192" s="200">
        <f t="shared" si="108"/>
        <v>19.166443712067277</v>
      </c>
    </row>
    <row r="193" spans="1:46" s="200" customFormat="1" ht="12.95" customHeight="1" x14ac:dyDescent="0.2">
      <c r="A193" s="39" t="s">
        <v>101</v>
      </c>
      <c r="B193" s="40"/>
      <c r="C193" s="41">
        <v>48835.356299999999</v>
      </c>
      <c r="D193" s="41"/>
      <c r="E193" s="200">
        <f t="shared" si="89"/>
        <v>20506.20872630033</v>
      </c>
      <c r="F193" s="200">
        <f t="shared" si="114"/>
        <v>20506</v>
      </c>
      <c r="G193" s="158">
        <f t="shared" si="91"/>
        <v>8.5368079999170732E-2</v>
      </c>
      <c r="I193" s="200">
        <f t="shared" si="116"/>
        <v>8.5368079999170732E-2</v>
      </c>
      <c r="P193" s="200">
        <f t="shared" si="92"/>
        <v>8.2670520509223216E-2</v>
      </c>
      <c r="Q193" s="260">
        <f t="shared" si="93"/>
        <v>33816.856299999999</v>
      </c>
      <c r="R193" s="200">
        <f t="shared" si="94"/>
        <v>7.2768272018058987E-6</v>
      </c>
      <c r="S193" s="247">
        <v>0.1</v>
      </c>
      <c r="U193" s="200">
        <f t="shared" si="117"/>
        <v>2.6975594899475153E-3</v>
      </c>
      <c r="Y193" s="200">
        <f t="shared" si="95"/>
        <v>20506</v>
      </c>
      <c r="Z193" s="200">
        <f t="shared" si="96"/>
        <v>8.384095346433823E-2</v>
      </c>
      <c r="AA193" s="200">
        <f t="shared" si="97"/>
        <v>8.4197647044055718E-2</v>
      </c>
      <c r="AB193" s="200">
        <f t="shared" si="98"/>
        <v>2.6975594899475153E-3</v>
      </c>
      <c r="AC193" s="200">
        <f t="shared" si="99"/>
        <v>1.5271265348325014E-3</v>
      </c>
      <c r="AD193" s="200">
        <f t="shared" si="100"/>
        <v>2.3321154533895231E-7</v>
      </c>
      <c r="AE193" s="200">
        <f t="shared" si="101"/>
        <v>2.6975594899475153E-3</v>
      </c>
      <c r="AF193" s="157"/>
      <c r="AG193" s="200">
        <f t="shared" si="102"/>
        <v>1.1704329551150135E-3</v>
      </c>
      <c r="AH193" s="200">
        <f t="shared" si="103"/>
        <v>1.1085124496283916</v>
      </c>
      <c r="AI193" s="200">
        <f t="shared" si="104"/>
        <v>0.76791177707494207</v>
      </c>
      <c r="AJ193" s="200">
        <f t="shared" si="105"/>
        <v>0.63034104664248203</v>
      </c>
      <c r="AK193" s="200">
        <f t="shared" si="106"/>
        <v>1.400318477842174</v>
      </c>
      <c r="AL193" s="200">
        <f t="shared" si="107"/>
        <v>0.8425606279090011</v>
      </c>
      <c r="AM193" s="200">
        <f t="shared" si="118"/>
        <v>19.601961394464801</v>
      </c>
      <c r="AN193" s="200">
        <f t="shared" si="118"/>
        <v>19.598557815910802</v>
      </c>
      <c r="AO193" s="200">
        <f t="shared" si="118"/>
        <v>19.591316243417079</v>
      </c>
      <c r="AP193" s="200">
        <f t="shared" si="118"/>
        <v>19.576066035290911</v>
      </c>
      <c r="AQ193" s="200">
        <f t="shared" si="118"/>
        <v>19.544603703113541</v>
      </c>
      <c r="AR193" s="200">
        <f t="shared" si="118"/>
        <v>19.482142112762325</v>
      </c>
      <c r="AS193" s="200">
        <f t="shared" si="118"/>
        <v>19.365754044360973</v>
      </c>
      <c r="AT193" s="200">
        <f t="shared" si="108"/>
        <v>19.166443712067277</v>
      </c>
    </row>
    <row r="194" spans="1:46" s="200" customFormat="1" ht="12.95" customHeight="1" x14ac:dyDescent="0.2">
      <c r="A194" s="39" t="s">
        <v>101</v>
      </c>
      <c r="B194" s="40"/>
      <c r="C194" s="41">
        <v>48835.356599999999</v>
      </c>
      <c r="D194" s="41"/>
      <c r="E194" s="200">
        <f t="shared" si="89"/>
        <v>20506.209459805057</v>
      </c>
      <c r="F194" s="200">
        <f t="shared" si="114"/>
        <v>20506</v>
      </c>
      <c r="G194" s="158">
        <f t="shared" si="91"/>
        <v>8.5668079998868052E-2</v>
      </c>
      <c r="I194" s="200">
        <f t="shared" si="116"/>
        <v>8.5668079998868052E-2</v>
      </c>
      <c r="P194" s="200">
        <f t="shared" si="92"/>
        <v>8.2670520509223216E-2</v>
      </c>
      <c r="Q194" s="260">
        <f t="shared" si="93"/>
        <v>33816.856599999999</v>
      </c>
      <c r="R194" s="200">
        <f t="shared" si="94"/>
        <v>8.9853628939598056E-6</v>
      </c>
      <c r="S194" s="247">
        <v>0.1</v>
      </c>
      <c r="U194" s="200">
        <f t="shared" si="117"/>
        <v>2.9975594896448354E-3</v>
      </c>
      <c r="Y194" s="200">
        <f t="shared" si="95"/>
        <v>20506</v>
      </c>
      <c r="Z194" s="200">
        <f t="shared" si="96"/>
        <v>8.384095346433823E-2</v>
      </c>
      <c r="AA194" s="200">
        <f t="shared" si="97"/>
        <v>8.4497647043753038E-2</v>
      </c>
      <c r="AB194" s="200">
        <f t="shared" si="98"/>
        <v>2.9975594896448354E-3</v>
      </c>
      <c r="AC194" s="200">
        <f t="shared" si="99"/>
        <v>1.8271265345298215E-3</v>
      </c>
      <c r="AD194" s="200">
        <f t="shared" si="100"/>
        <v>3.3383913731829558E-7</v>
      </c>
      <c r="AE194" s="200">
        <f t="shared" si="101"/>
        <v>2.9975594896448354E-3</v>
      </c>
      <c r="AF194" s="157"/>
      <c r="AG194" s="200">
        <f t="shared" si="102"/>
        <v>1.1704329551150135E-3</v>
      </c>
      <c r="AH194" s="200">
        <f t="shared" si="103"/>
        <v>1.1085124496283916</v>
      </c>
      <c r="AI194" s="200">
        <f t="shared" si="104"/>
        <v>0.76791177707494207</v>
      </c>
      <c r="AJ194" s="200">
        <f t="shared" si="105"/>
        <v>0.63034104664248203</v>
      </c>
      <c r="AK194" s="200">
        <f t="shared" si="106"/>
        <v>1.400318477842174</v>
      </c>
      <c r="AL194" s="200">
        <f t="shared" si="107"/>
        <v>0.8425606279090011</v>
      </c>
      <c r="AM194" s="200">
        <f t="shared" si="118"/>
        <v>19.601961394464801</v>
      </c>
      <c r="AN194" s="200">
        <f t="shared" si="118"/>
        <v>19.598557815910802</v>
      </c>
      <c r="AO194" s="200">
        <f t="shared" si="118"/>
        <v>19.591316243417079</v>
      </c>
      <c r="AP194" s="200">
        <f t="shared" si="118"/>
        <v>19.576066035290911</v>
      </c>
      <c r="AQ194" s="200">
        <f t="shared" si="118"/>
        <v>19.544603703113541</v>
      </c>
      <c r="AR194" s="200">
        <f t="shared" si="118"/>
        <v>19.482142112762325</v>
      </c>
      <c r="AS194" s="200">
        <f t="shared" si="118"/>
        <v>19.365754044360973</v>
      </c>
      <c r="AT194" s="200">
        <f t="shared" si="108"/>
        <v>19.166443712067277</v>
      </c>
    </row>
    <row r="195" spans="1:46" s="200" customFormat="1" ht="12.95" customHeight="1" x14ac:dyDescent="0.2">
      <c r="A195" s="39" t="s">
        <v>101</v>
      </c>
      <c r="B195" s="40" t="s">
        <v>52</v>
      </c>
      <c r="C195" s="41">
        <v>49151.3128</v>
      </c>
      <c r="D195" s="41"/>
      <c r="E195" s="200">
        <f t="shared" si="89"/>
        <v>21278.727345828789</v>
      </c>
      <c r="F195" s="200">
        <f t="shared" si="114"/>
        <v>21278.5</v>
      </c>
      <c r="G195" s="158">
        <f t="shared" si="91"/>
        <v>9.2983379996439908E-2</v>
      </c>
      <c r="I195" s="200">
        <f t="shared" si="116"/>
        <v>9.2983379996439908E-2</v>
      </c>
      <c r="P195" s="200">
        <f t="shared" si="92"/>
        <v>8.8393599007100782E-2</v>
      </c>
      <c r="Q195" s="260">
        <f t="shared" si="93"/>
        <v>34132.8128</v>
      </c>
      <c r="R195" s="200">
        <f t="shared" si="94"/>
        <v>2.1066089530098848E-5</v>
      </c>
      <c r="S195" s="247">
        <v>0.1</v>
      </c>
      <c r="U195" s="200">
        <f t="shared" si="117"/>
        <v>4.5897809893391261E-3</v>
      </c>
      <c r="Y195" s="200">
        <f t="shared" si="95"/>
        <v>21278.5</v>
      </c>
      <c r="Z195" s="200">
        <f t="shared" si="96"/>
        <v>9.1687753253237456E-2</v>
      </c>
      <c r="AA195" s="200">
        <f t="shared" si="97"/>
        <v>8.9689225750303234E-2</v>
      </c>
      <c r="AB195" s="200">
        <f t="shared" si="98"/>
        <v>4.5897809893391261E-3</v>
      </c>
      <c r="AC195" s="200">
        <f t="shared" si="99"/>
        <v>1.2956267432024521E-3</v>
      </c>
      <c r="AD195" s="200">
        <f t="shared" si="100"/>
        <v>1.6786486577013928E-7</v>
      </c>
      <c r="AE195" s="200">
        <f t="shared" si="101"/>
        <v>4.5897809893391261E-3</v>
      </c>
      <c r="AF195" s="157"/>
      <c r="AG195" s="200">
        <f t="shared" si="102"/>
        <v>3.2941542461366693E-3</v>
      </c>
      <c r="AH195" s="200">
        <f t="shared" si="103"/>
        <v>0.94052874834614941</v>
      </c>
      <c r="AI195" s="200">
        <f t="shared" si="104"/>
        <v>0.90828538049217133</v>
      </c>
      <c r="AJ195" s="200">
        <f t="shared" si="105"/>
        <v>0.63684217592227532</v>
      </c>
      <c r="AK195" s="200">
        <f t="shared" si="106"/>
        <v>1.6639108788884716</v>
      </c>
      <c r="AL195" s="200">
        <f t="shared" si="107"/>
        <v>1.0977354763379708</v>
      </c>
      <c r="AM195" s="200">
        <f t="shared" si="118"/>
        <v>19.800152789002556</v>
      </c>
      <c r="AN195" s="200">
        <f t="shared" si="118"/>
        <v>19.798676040246789</v>
      </c>
      <c r="AO195" s="200">
        <f t="shared" si="118"/>
        <v>19.794722614712192</v>
      </c>
      <c r="AP195" s="200">
        <f t="shared" si="118"/>
        <v>19.784243634180598</v>
      </c>
      <c r="AQ195" s="200">
        <f t="shared" si="118"/>
        <v>19.757158854161887</v>
      </c>
      <c r="AR195" s="200">
        <f t="shared" si="118"/>
        <v>19.691117801655636</v>
      </c>
      <c r="AS195" s="200">
        <f t="shared" si="118"/>
        <v>19.547224969592808</v>
      </c>
      <c r="AT195" s="200">
        <f t="shared" si="108"/>
        <v>19.280209222624961</v>
      </c>
    </row>
    <row r="196" spans="1:46" s="200" customFormat="1" ht="12.95" customHeight="1" x14ac:dyDescent="0.2">
      <c r="A196" s="39" t="s">
        <v>101</v>
      </c>
      <c r="B196" s="40" t="s">
        <v>52</v>
      </c>
      <c r="C196" s="41">
        <v>49151.313099999999</v>
      </c>
      <c r="D196" s="41"/>
      <c r="E196" s="200">
        <f t="shared" si="89"/>
        <v>21278.728079333516</v>
      </c>
      <c r="F196" s="200">
        <f t="shared" si="114"/>
        <v>21278.5</v>
      </c>
      <c r="G196" s="158">
        <f t="shared" si="91"/>
        <v>9.3283379996137228E-2</v>
      </c>
      <c r="I196" s="200">
        <f t="shared" si="116"/>
        <v>9.3283379996137228E-2</v>
      </c>
      <c r="P196" s="200">
        <f t="shared" si="92"/>
        <v>8.8393599007100782E-2</v>
      </c>
      <c r="Q196" s="260">
        <f t="shared" si="93"/>
        <v>34132.813099999999</v>
      </c>
      <c r="R196" s="200">
        <f t="shared" si="94"/>
        <v>2.3909958120742248E-5</v>
      </c>
      <c r="S196" s="247">
        <v>0.1</v>
      </c>
      <c r="U196" s="200">
        <f t="shared" si="117"/>
        <v>4.8897809890364463E-3</v>
      </c>
      <c r="Y196" s="200">
        <f t="shared" si="95"/>
        <v>21278.5</v>
      </c>
      <c r="Z196" s="200">
        <f t="shared" si="96"/>
        <v>9.1687753253237456E-2</v>
      </c>
      <c r="AA196" s="200">
        <f t="shared" si="97"/>
        <v>8.9989225750000554E-2</v>
      </c>
      <c r="AB196" s="200">
        <f t="shared" si="98"/>
        <v>4.8897809890364463E-3</v>
      </c>
      <c r="AC196" s="200">
        <f t="shared" si="99"/>
        <v>1.5956267428997722E-3</v>
      </c>
      <c r="AD196" s="200">
        <f t="shared" si="100"/>
        <v>2.5460247026569357E-7</v>
      </c>
      <c r="AE196" s="200">
        <f t="shared" si="101"/>
        <v>4.8897809890364463E-3</v>
      </c>
      <c r="AF196" s="157"/>
      <c r="AG196" s="200">
        <f t="shared" si="102"/>
        <v>3.2941542461366693E-3</v>
      </c>
      <c r="AH196" s="200">
        <f t="shared" si="103"/>
        <v>0.94052874834614941</v>
      </c>
      <c r="AI196" s="200">
        <f t="shared" si="104"/>
        <v>0.90828538049217133</v>
      </c>
      <c r="AJ196" s="200">
        <f t="shared" si="105"/>
        <v>0.63684217592227532</v>
      </c>
      <c r="AK196" s="200">
        <f t="shared" si="106"/>
        <v>1.6639108788884716</v>
      </c>
      <c r="AL196" s="200">
        <f t="shared" si="107"/>
        <v>1.0977354763379708</v>
      </c>
      <c r="AM196" s="200">
        <f t="shared" si="118"/>
        <v>19.800152789002556</v>
      </c>
      <c r="AN196" s="200">
        <f t="shared" si="118"/>
        <v>19.798676040246789</v>
      </c>
      <c r="AO196" s="200">
        <f t="shared" si="118"/>
        <v>19.794722614712192</v>
      </c>
      <c r="AP196" s="200">
        <f t="shared" si="118"/>
        <v>19.784243634180598</v>
      </c>
      <c r="AQ196" s="200">
        <f t="shared" si="118"/>
        <v>19.757158854161887</v>
      </c>
      <c r="AR196" s="200">
        <f t="shared" si="118"/>
        <v>19.691117801655636</v>
      </c>
      <c r="AS196" s="200">
        <f t="shared" si="118"/>
        <v>19.547224969592808</v>
      </c>
      <c r="AT196" s="200">
        <f t="shared" si="108"/>
        <v>19.280209222624961</v>
      </c>
    </row>
    <row r="197" spans="1:46" s="200" customFormat="1" ht="12.95" customHeight="1" x14ac:dyDescent="0.2">
      <c r="A197" s="39" t="s">
        <v>101</v>
      </c>
      <c r="B197" s="40" t="s">
        <v>52</v>
      </c>
      <c r="C197" s="41">
        <v>49151.315199999997</v>
      </c>
      <c r="D197" s="41"/>
      <c r="E197" s="200">
        <f t="shared" si="89"/>
        <v>21278.733213866592</v>
      </c>
      <c r="F197" s="200">
        <f t="shared" si="114"/>
        <v>21278.5</v>
      </c>
      <c r="G197" s="158">
        <f t="shared" si="91"/>
        <v>9.5383379994018469E-2</v>
      </c>
      <c r="I197" s="200">
        <f t="shared" si="116"/>
        <v>9.5383379994018469E-2</v>
      </c>
      <c r="P197" s="200">
        <f t="shared" si="92"/>
        <v>8.8393599007100782E-2</v>
      </c>
      <c r="Q197" s="260">
        <f t="shared" si="93"/>
        <v>34132.815199999997</v>
      </c>
      <c r="R197" s="200">
        <f t="shared" si="94"/>
        <v>4.8857038245076001E-5</v>
      </c>
      <c r="S197" s="247">
        <v>0.1</v>
      </c>
      <c r="U197" s="200">
        <f t="shared" si="117"/>
        <v>6.9897809869176875E-3</v>
      </c>
      <c r="Y197" s="200">
        <f t="shared" si="95"/>
        <v>21278.5</v>
      </c>
      <c r="Z197" s="200">
        <f t="shared" si="96"/>
        <v>9.1687753253237456E-2</v>
      </c>
      <c r="AA197" s="200">
        <f t="shared" si="97"/>
        <v>9.2089225747881795E-2</v>
      </c>
      <c r="AB197" s="200">
        <f t="shared" si="98"/>
        <v>6.9897809869176875E-3</v>
      </c>
      <c r="AC197" s="200">
        <f t="shared" si="99"/>
        <v>3.6956267407810134E-3</v>
      </c>
      <c r="AD197" s="200">
        <f t="shared" si="100"/>
        <v>1.3657657007175697E-6</v>
      </c>
      <c r="AE197" s="200">
        <f t="shared" si="101"/>
        <v>6.9897809869176875E-3</v>
      </c>
      <c r="AF197" s="157"/>
      <c r="AG197" s="200">
        <f t="shared" si="102"/>
        <v>3.2941542461366693E-3</v>
      </c>
      <c r="AH197" s="200">
        <f t="shared" si="103"/>
        <v>0.94052874834614941</v>
      </c>
      <c r="AI197" s="200">
        <f t="shared" si="104"/>
        <v>0.90828538049217133</v>
      </c>
      <c r="AJ197" s="200">
        <f t="shared" si="105"/>
        <v>0.63684217592227532</v>
      </c>
      <c r="AK197" s="200">
        <f t="shared" si="106"/>
        <v>1.6639108788884716</v>
      </c>
      <c r="AL197" s="200">
        <f t="shared" si="107"/>
        <v>1.0977354763379708</v>
      </c>
      <c r="AM197" s="200">
        <f t="shared" si="118"/>
        <v>19.800152789002556</v>
      </c>
      <c r="AN197" s="200">
        <f t="shared" si="118"/>
        <v>19.798676040246789</v>
      </c>
      <c r="AO197" s="200">
        <f t="shared" si="118"/>
        <v>19.794722614712192</v>
      </c>
      <c r="AP197" s="200">
        <f t="shared" si="118"/>
        <v>19.784243634180598</v>
      </c>
      <c r="AQ197" s="200">
        <f t="shared" si="118"/>
        <v>19.757158854161887</v>
      </c>
      <c r="AR197" s="200">
        <f t="shared" si="118"/>
        <v>19.691117801655636</v>
      </c>
      <c r="AS197" s="200">
        <f t="shared" si="118"/>
        <v>19.547224969592808</v>
      </c>
      <c r="AT197" s="200">
        <f t="shared" si="108"/>
        <v>19.280209222624961</v>
      </c>
    </row>
    <row r="198" spans="1:46" s="200" customFormat="1" ht="12.95" customHeight="1" x14ac:dyDescent="0.2">
      <c r="A198" s="39" t="s">
        <v>101</v>
      </c>
      <c r="B198" s="40"/>
      <c r="C198" s="41">
        <v>49151.517500000002</v>
      </c>
      <c r="D198" s="41"/>
      <c r="E198" s="200">
        <f t="shared" si="89"/>
        <v>21279.227840553282</v>
      </c>
      <c r="F198" s="200">
        <f t="shared" si="114"/>
        <v>21279</v>
      </c>
      <c r="G198" s="158">
        <f t="shared" si="91"/>
        <v>9.3185719997563865E-2</v>
      </c>
      <c r="I198" s="200">
        <f t="shared" si="116"/>
        <v>9.3185719997563865E-2</v>
      </c>
      <c r="P198" s="200">
        <f t="shared" si="92"/>
        <v>8.8397357769786675E-2</v>
      </c>
      <c r="Q198" s="260">
        <f t="shared" si="93"/>
        <v>34133.017500000002</v>
      </c>
      <c r="R198" s="200">
        <f t="shared" si="94"/>
        <v>2.2928412824403336E-5</v>
      </c>
      <c r="S198" s="247">
        <v>0.1</v>
      </c>
      <c r="U198" s="200">
        <f t="shared" si="117"/>
        <v>4.7883622277771903E-3</v>
      </c>
      <c r="Y198" s="200">
        <f t="shared" si="95"/>
        <v>21279</v>
      </c>
      <c r="Z198" s="200">
        <f t="shared" si="96"/>
        <v>9.1692745427303324E-2</v>
      </c>
      <c r="AA198" s="200">
        <f t="shared" si="97"/>
        <v>8.9890332340047216E-2</v>
      </c>
      <c r="AB198" s="200">
        <f t="shared" si="98"/>
        <v>4.7883622277771903E-3</v>
      </c>
      <c r="AC198" s="200">
        <f t="shared" si="99"/>
        <v>1.4929745702605413E-3</v>
      </c>
      <c r="AD198" s="200">
        <f t="shared" si="100"/>
        <v>2.2289730674446479E-7</v>
      </c>
      <c r="AE198" s="200">
        <f t="shared" si="101"/>
        <v>4.7883622277771903E-3</v>
      </c>
      <c r="AF198" s="157"/>
      <c r="AG198" s="200">
        <f t="shared" si="102"/>
        <v>3.2953876575166534E-3</v>
      </c>
      <c r="AH198" s="200">
        <f t="shared" si="103"/>
        <v>0.94043685748383898</v>
      </c>
      <c r="AI198" s="200">
        <f t="shared" si="104"/>
        <v>0.90834573592230794</v>
      </c>
      <c r="AJ198" s="200">
        <f t="shared" si="105"/>
        <v>0.63683358804344914</v>
      </c>
      <c r="AK198" s="200">
        <f t="shared" si="106"/>
        <v>1.6640551712817959</v>
      </c>
      <c r="AL198" s="200">
        <f t="shared" si="107"/>
        <v>1.0978945729739942</v>
      </c>
      <c r="AM198" s="200">
        <f t="shared" si="118"/>
        <v>19.800270725388351</v>
      </c>
      <c r="AN198" s="200">
        <f t="shared" si="118"/>
        <v>19.798794977899046</v>
      </c>
      <c r="AO198" s="200">
        <f t="shared" si="118"/>
        <v>19.794843574044908</v>
      </c>
      <c r="AP198" s="200">
        <f t="shared" si="118"/>
        <v>19.784368191663237</v>
      </c>
      <c r="AQ198" s="200">
        <f t="shared" si="118"/>
        <v>19.757288186464621</v>
      </c>
      <c r="AR198" s="200">
        <f t="shared" si="118"/>
        <v>19.691248503692723</v>
      </c>
      <c r="AS198" s="200">
        <f t="shared" si="118"/>
        <v>19.54734140083611</v>
      </c>
      <c r="AT198" s="200">
        <f t="shared" si="108"/>
        <v>19.280282857259625</v>
      </c>
    </row>
    <row r="199" spans="1:46" s="200" customFormat="1" ht="12.95" customHeight="1" x14ac:dyDescent="0.2">
      <c r="A199" s="39" t="s">
        <v>101</v>
      </c>
      <c r="B199" s="40"/>
      <c r="C199" s="41">
        <v>49151.517699999997</v>
      </c>
      <c r="D199" s="41"/>
      <c r="E199" s="200">
        <f t="shared" si="89"/>
        <v>21279.228329556419</v>
      </c>
      <c r="F199" s="200">
        <f t="shared" si="114"/>
        <v>21279</v>
      </c>
      <c r="G199" s="158">
        <f t="shared" si="91"/>
        <v>9.338571999251144E-2</v>
      </c>
      <c r="I199" s="200">
        <f t="shared" si="116"/>
        <v>9.338571999251144E-2</v>
      </c>
      <c r="P199" s="200">
        <f t="shared" si="92"/>
        <v>8.8397357769786675E-2</v>
      </c>
      <c r="Q199" s="260">
        <f t="shared" si="93"/>
        <v>34133.017699999997</v>
      </c>
      <c r="R199" s="200">
        <f t="shared" si="94"/>
        <v>2.4883757665107563E-5</v>
      </c>
      <c r="S199" s="247">
        <v>0.1</v>
      </c>
      <c r="U199" s="200">
        <f t="shared" si="117"/>
        <v>4.9883622227247654E-3</v>
      </c>
      <c r="Y199" s="200">
        <f t="shared" si="95"/>
        <v>21279</v>
      </c>
      <c r="Z199" s="200">
        <f t="shared" si="96"/>
        <v>9.1692745427303324E-2</v>
      </c>
      <c r="AA199" s="200">
        <f t="shared" si="97"/>
        <v>9.0090332334994791E-2</v>
      </c>
      <c r="AB199" s="200">
        <f t="shared" si="98"/>
        <v>4.9883622227247654E-3</v>
      </c>
      <c r="AC199" s="200">
        <f t="shared" si="99"/>
        <v>1.6929745652081163E-3</v>
      </c>
      <c r="AD199" s="200">
        <f t="shared" si="100"/>
        <v>2.8661628784416107E-7</v>
      </c>
      <c r="AE199" s="200">
        <f t="shared" si="101"/>
        <v>4.9883622227247654E-3</v>
      </c>
      <c r="AF199" s="157"/>
      <c r="AG199" s="200">
        <f t="shared" si="102"/>
        <v>3.2953876575166534E-3</v>
      </c>
      <c r="AH199" s="200">
        <f t="shared" si="103"/>
        <v>0.94043685748383898</v>
      </c>
      <c r="AI199" s="200">
        <f t="shared" si="104"/>
        <v>0.90834573592230794</v>
      </c>
      <c r="AJ199" s="200">
        <f t="shared" si="105"/>
        <v>0.63683358804344914</v>
      </c>
      <c r="AK199" s="200">
        <f t="shared" si="106"/>
        <v>1.6640551712817959</v>
      </c>
      <c r="AL199" s="200">
        <f t="shared" si="107"/>
        <v>1.0978945729739942</v>
      </c>
      <c r="AM199" s="200">
        <f t="shared" si="118"/>
        <v>19.800270725388351</v>
      </c>
      <c r="AN199" s="200">
        <f t="shared" si="118"/>
        <v>19.798794977899046</v>
      </c>
      <c r="AO199" s="200">
        <f t="shared" si="118"/>
        <v>19.794843574044908</v>
      </c>
      <c r="AP199" s="200">
        <f t="shared" si="118"/>
        <v>19.784368191663237</v>
      </c>
      <c r="AQ199" s="200">
        <f t="shared" si="118"/>
        <v>19.757288186464621</v>
      </c>
      <c r="AR199" s="200">
        <f t="shared" si="118"/>
        <v>19.691248503692723</v>
      </c>
      <c r="AS199" s="200">
        <f t="shared" si="118"/>
        <v>19.54734140083611</v>
      </c>
      <c r="AT199" s="200">
        <f t="shared" si="108"/>
        <v>19.280282857259625</v>
      </c>
    </row>
    <row r="200" spans="1:46" s="200" customFormat="1" ht="12.95" customHeight="1" x14ac:dyDescent="0.2">
      <c r="A200" s="39" t="s">
        <v>101</v>
      </c>
      <c r="B200" s="40"/>
      <c r="C200" s="41">
        <v>49151.519099999998</v>
      </c>
      <c r="D200" s="41"/>
      <c r="E200" s="200">
        <f t="shared" si="89"/>
        <v>21279.231752578475</v>
      </c>
      <c r="F200" s="200">
        <f t="shared" si="114"/>
        <v>21279</v>
      </c>
      <c r="G200" s="158">
        <f t="shared" si="91"/>
        <v>9.4785719993524253E-2</v>
      </c>
      <c r="I200" s="200">
        <f t="shared" si="116"/>
        <v>9.4785719993524253E-2</v>
      </c>
      <c r="P200" s="200">
        <f t="shared" si="92"/>
        <v>8.8397357769786675E-2</v>
      </c>
      <c r="Q200" s="260">
        <f t="shared" si="93"/>
        <v>34133.019099999998</v>
      </c>
      <c r="R200" s="200">
        <f t="shared" si="94"/>
        <v>4.081117190167734E-5</v>
      </c>
      <c r="S200" s="247">
        <v>0.1</v>
      </c>
      <c r="U200" s="200">
        <f t="shared" si="117"/>
        <v>6.3883622237375787E-3</v>
      </c>
      <c r="Y200" s="200">
        <f t="shared" si="95"/>
        <v>21279</v>
      </c>
      <c r="Z200" s="200">
        <f t="shared" si="96"/>
        <v>9.1692745427303324E-2</v>
      </c>
      <c r="AA200" s="200">
        <f t="shared" si="97"/>
        <v>9.1490332336007604E-2</v>
      </c>
      <c r="AB200" s="200">
        <f t="shared" si="98"/>
        <v>6.3883622237375787E-3</v>
      </c>
      <c r="AC200" s="200">
        <f t="shared" si="99"/>
        <v>3.0929745662209296E-3</v>
      </c>
      <c r="AD200" s="200">
        <f t="shared" si="100"/>
        <v>9.5664916672895478E-7</v>
      </c>
      <c r="AE200" s="200">
        <f t="shared" si="101"/>
        <v>6.3883622237375787E-3</v>
      </c>
      <c r="AF200" s="157"/>
      <c r="AG200" s="200">
        <f t="shared" si="102"/>
        <v>3.2953876575166534E-3</v>
      </c>
      <c r="AH200" s="200">
        <f t="shared" si="103"/>
        <v>0.94043685748383898</v>
      </c>
      <c r="AI200" s="200">
        <f t="shared" si="104"/>
        <v>0.90834573592230794</v>
      </c>
      <c r="AJ200" s="200">
        <f t="shared" si="105"/>
        <v>0.63683358804344914</v>
      </c>
      <c r="AK200" s="200">
        <f t="shared" si="106"/>
        <v>1.6640551712817959</v>
      </c>
      <c r="AL200" s="200">
        <f t="shared" si="107"/>
        <v>1.0978945729739942</v>
      </c>
      <c r="AM200" s="200">
        <f t="shared" si="118"/>
        <v>19.800270725388351</v>
      </c>
      <c r="AN200" s="200">
        <f t="shared" si="118"/>
        <v>19.798794977899046</v>
      </c>
      <c r="AO200" s="200">
        <f t="shared" si="118"/>
        <v>19.794843574044908</v>
      </c>
      <c r="AP200" s="200">
        <f t="shared" si="118"/>
        <v>19.784368191663237</v>
      </c>
      <c r="AQ200" s="200">
        <f t="shared" si="118"/>
        <v>19.757288186464621</v>
      </c>
      <c r="AR200" s="200">
        <f t="shared" si="118"/>
        <v>19.691248503692723</v>
      </c>
      <c r="AS200" s="200">
        <f t="shared" si="118"/>
        <v>19.54734140083611</v>
      </c>
      <c r="AT200" s="200">
        <f t="shared" si="108"/>
        <v>19.280282857259625</v>
      </c>
    </row>
    <row r="201" spans="1:46" s="200" customFormat="1" ht="12.95" customHeight="1" x14ac:dyDescent="0.2">
      <c r="A201" s="39" t="s">
        <v>116</v>
      </c>
      <c r="B201" s="40"/>
      <c r="C201" s="41">
        <v>49169.513899999998</v>
      </c>
      <c r="D201" s="41"/>
      <c r="E201" s="200">
        <f t="shared" si="89"/>
        <v>21323.229322037219</v>
      </c>
      <c r="F201" s="200">
        <f t="shared" si="114"/>
        <v>21323</v>
      </c>
      <c r="G201" s="158">
        <f t="shared" si="91"/>
        <v>9.3791639992559794E-2</v>
      </c>
      <c r="J201" s="200">
        <f>+G201</f>
        <v>9.3791639992559794E-2</v>
      </c>
      <c r="P201" s="200">
        <f t="shared" si="92"/>
        <v>8.8728405005982808E-2</v>
      </c>
      <c r="Q201" s="260">
        <f t="shared" si="93"/>
        <v>34151.013899999998</v>
      </c>
      <c r="R201" s="200">
        <f t="shared" si="94"/>
        <v>2.5636348529297257E-5</v>
      </c>
      <c r="S201" s="157">
        <v>1</v>
      </c>
      <c r="V201" s="200">
        <f>AB201</f>
        <v>5.0632349865769866E-3</v>
      </c>
      <c r="Y201" s="200">
        <f t="shared" si="95"/>
        <v>21323</v>
      </c>
      <c r="Z201" s="200">
        <f t="shared" si="96"/>
        <v>9.2131666080430191E-2</v>
      </c>
      <c r="AA201" s="200">
        <f t="shared" si="97"/>
        <v>9.0388378918112411E-2</v>
      </c>
      <c r="AB201" s="200">
        <f t="shared" si="98"/>
        <v>5.0632349865769866E-3</v>
      </c>
      <c r="AC201" s="200">
        <f t="shared" si="99"/>
        <v>1.6599739121296031E-3</v>
      </c>
      <c r="AD201" s="200">
        <f t="shared" si="100"/>
        <v>2.7555133889508593E-6</v>
      </c>
      <c r="AE201" s="200">
        <f t="shared" si="101"/>
        <v>5.0632349865769866E-3</v>
      </c>
      <c r="AF201" s="157"/>
      <c r="AG201" s="200">
        <f t="shared" si="102"/>
        <v>3.4032610744473852E-3</v>
      </c>
      <c r="AH201" s="200">
        <f t="shared" si="103"/>
        <v>0.93242645701680882</v>
      </c>
      <c r="AI201" s="200">
        <f t="shared" si="104"/>
        <v>0.9135374621931035</v>
      </c>
      <c r="AJ201" s="200">
        <f t="shared" si="105"/>
        <v>0.6360334921176658</v>
      </c>
      <c r="AK201" s="200">
        <f t="shared" si="106"/>
        <v>1.6766413946913288</v>
      </c>
      <c r="AL201" s="200">
        <f t="shared" si="107"/>
        <v>1.1118699713641187</v>
      </c>
      <c r="AM201" s="200">
        <f t="shared" ref="AM201:AS210" si="119">$AT201+$AA$7*SIN(AN201)</f>
        <v>19.810602564212285</v>
      </c>
      <c r="AN201" s="200">
        <f t="shared" si="119"/>
        <v>19.809213298149952</v>
      </c>
      <c r="AO201" s="200">
        <f t="shared" si="119"/>
        <v>19.805438100837115</v>
      </c>
      <c r="AP201" s="200">
        <f t="shared" si="119"/>
        <v>19.79527968770687</v>
      </c>
      <c r="AQ201" s="200">
        <f t="shared" si="119"/>
        <v>19.768627033937722</v>
      </c>
      <c r="AR201" s="200">
        <f t="shared" si="119"/>
        <v>19.702725610763153</v>
      </c>
      <c r="AS201" s="200">
        <f t="shared" si="119"/>
        <v>19.557581653518753</v>
      </c>
      <c r="AT201" s="200">
        <f t="shared" si="108"/>
        <v>19.28676270511016</v>
      </c>
    </row>
    <row r="202" spans="1:46" s="200" customFormat="1" ht="12.95" customHeight="1" x14ac:dyDescent="0.2">
      <c r="A202" s="39" t="s">
        <v>116</v>
      </c>
      <c r="B202" s="40"/>
      <c r="C202" s="41">
        <v>49169.513899999998</v>
      </c>
      <c r="D202" s="41"/>
      <c r="E202" s="200">
        <f t="shared" si="89"/>
        <v>21323.229322037219</v>
      </c>
      <c r="F202" s="200">
        <f t="shared" si="114"/>
        <v>21323</v>
      </c>
      <c r="G202" s="158">
        <f t="shared" si="91"/>
        <v>9.3791639992559794E-2</v>
      </c>
      <c r="J202" s="200">
        <f>+G202</f>
        <v>9.3791639992559794E-2</v>
      </c>
      <c r="P202" s="200">
        <f t="shared" si="92"/>
        <v>8.8728405005982808E-2</v>
      </c>
      <c r="Q202" s="260">
        <f t="shared" si="93"/>
        <v>34151.013899999998</v>
      </c>
      <c r="R202" s="200">
        <f t="shared" si="94"/>
        <v>2.5636348529297257E-5</v>
      </c>
      <c r="S202" s="157">
        <v>1</v>
      </c>
      <c r="V202" s="200">
        <f>AB202</f>
        <v>5.0632349865769866E-3</v>
      </c>
      <c r="Y202" s="200">
        <f t="shared" si="95"/>
        <v>21323</v>
      </c>
      <c r="Z202" s="200">
        <f t="shared" si="96"/>
        <v>9.2131666080430191E-2</v>
      </c>
      <c r="AA202" s="200">
        <f t="shared" si="97"/>
        <v>9.0388378918112411E-2</v>
      </c>
      <c r="AB202" s="200">
        <f t="shared" si="98"/>
        <v>5.0632349865769866E-3</v>
      </c>
      <c r="AC202" s="200">
        <f t="shared" si="99"/>
        <v>1.6599739121296031E-3</v>
      </c>
      <c r="AD202" s="200">
        <f t="shared" si="100"/>
        <v>2.7555133889508593E-6</v>
      </c>
      <c r="AE202" s="200">
        <f t="shared" si="101"/>
        <v>5.0632349865769866E-3</v>
      </c>
      <c r="AF202" s="157"/>
      <c r="AG202" s="200">
        <f t="shared" si="102"/>
        <v>3.4032610744473852E-3</v>
      </c>
      <c r="AH202" s="200">
        <f t="shared" si="103"/>
        <v>0.93242645701680882</v>
      </c>
      <c r="AI202" s="200">
        <f t="shared" si="104"/>
        <v>0.9135374621931035</v>
      </c>
      <c r="AJ202" s="200">
        <f t="shared" si="105"/>
        <v>0.6360334921176658</v>
      </c>
      <c r="AK202" s="200">
        <f t="shared" si="106"/>
        <v>1.6766413946913288</v>
      </c>
      <c r="AL202" s="200">
        <f t="shared" si="107"/>
        <v>1.1118699713641187</v>
      </c>
      <c r="AM202" s="200">
        <f t="shared" si="119"/>
        <v>19.810602564212285</v>
      </c>
      <c r="AN202" s="200">
        <f t="shared" si="119"/>
        <v>19.809213298149952</v>
      </c>
      <c r="AO202" s="200">
        <f t="shared" si="119"/>
        <v>19.805438100837115</v>
      </c>
      <c r="AP202" s="200">
        <f t="shared" si="119"/>
        <v>19.79527968770687</v>
      </c>
      <c r="AQ202" s="200">
        <f t="shared" si="119"/>
        <v>19.768627033937722</v>
      </c>
      <c r="AR202" s="200">
        <f t="shared" si="119"/>
        <v>19.702725610763153</v>
      </c>
      <c r="AS202" s="200">
        <f t="shared" si="119"/>
        <v>19.557581653518753</v>
      </c>
      <c r="AT202" s="200">
        <f t="shared" si="108"/>
        <v>19.28676270511016</v>
      </c>
    </row>
    <row r="203" spans="1:46" s="200" customFormat="1" ht="12.95" customHeight="1" x14ac:dyDescent="0.2">
      <c r="A203" s="39" t="s">
        <v>109</v>
      </c>
      <c r="B203" s="40" t="s">
        <v>52</v>
      </c>
      <c r="C203" s="41">
        <v>49193.430999999997</v>
      </c>
      <c r="D203" s="41"/>
      <c r="E203" s="200">
        <f t="shared" si="89"/>
        <v>21381.707008285557</v>
      </c>
      <c r="F203" s="200">
        <f t="shared" si="114"/>
        <v>21381.5</v>
      </c>
      <c r="G203" s="158">
        <f t="shared" si="91"/>
        <v>8.4665419992234092E-2</v>
      </c>
      <c r="I203" s="200">
        <f>+G203</f>
        <v>8.4665419992234092E-2</v>
      </c>
      <c r="P203" s="200">
        <f t="shared" si="92"/>
        <v>8.9169392953480975E-2</v>
      </c>
      <c r="Q203" s="260">
        <f t="shared" si="93"/>
        <v>34174.930999999997</v>
      </c>
      <c r="R203" s="200">
        <f t="shared" si="94"/>
        <v>2.0285772435643012E-5</v>
      </c>
      <c r="S203" s="247">
        <v>0.1</v>
      </c>
      <c r="U203" s="200">
        <f t="shared" ref="U203:U225" si="120">AB203</f>
        <v>-4.5039729612468826E-3</v>
      </c>
      <c r="Y203" s="200">
        <f t="shared" si="95"/>
        <v>21381.5</v>
      </c>
      <c r="Z203" s="200">
        <f t="shared" si="96"/>
        <v>9.271405465684078E-2</v>
      </c>
      <c r="AA203" s="200">
        <f t="shared" si="97"/>
        <v>8.1120758288874287E-2</v>
      </c>
      <c r="AB203" s="200">
        <f t="shared" si="98"/>
        <v>-4.5039729612468826E-3</v>
      </c>
      <c r="AC203" s="200">
        <f t="shared" si="99"/>
        <v>-8.0486346646066881E-3</v>
      </c>
      <c r="AD203" s="200">
        <f t="shared" si="100"/>
        <v>6.4780519964308414E-6</v>
      </c>
      <c r="AE203" s="200">
        <f t="shared" si="101"/>
        <v>-4.5039729612468826E-3</v>
      </c>
      <c r="AF203" s="157"/>
      <c r="AG203" s="200">
        <f t="shared" si="102"/>
        <v>3.5446617033598085E-3</v>
      </c>
      <c r="AH203" s="200">
        <f t="shared" si="103"/>
        <v>0.92200521728703233</v>
      </c>
      <c r="AI203" s="200">
        <f t="shared" si="104"/>
        <v>0.92008499329106408</v>
      </c>
      <c r="AJ203" s="200">
        <f t="shared" si="105"/>
        <v>0.63483982285002483</v>
      </c>
      <c r="AK203" s="200">
        <f t="shared" si="106"/>
        <v>1.6930411507303069</v>
      </c>
      <c r="AL203" s="200">
        <f t="shared" si="107"/>
        <v>1.1303761272814705</v>
      </c>
      <c r="AM203" s="200">
        <f t="shared" si="119"/>
        <v>19.82419875087788</v>
      </c>
      <c r="AN203" s="200">
        <f t="shared" si="119"/>
        <v>19.82291943780309</v>
      </c>
      <c r="AO203" s="200">
        <f t="shared" si="119"/>
        <v>19.819373013505817</v>
      </c>
      <c r="AP203" s="200">
        <f t="shared" si="119"/>
        <v>19.809636294153304</v>
      </c>
      <c r="AQ203" s="200">
        <f t="shared" si="119"/>
        <v>19.783572696017028</v>
      </c>
      <c r="AR203" s="200">
        <f t="shared" si="119"/>
        <v>19.717908840565165</v>
      </c>
      <c r="AS203" s="200">
        <f t="shared" si="119"/>
        <v>19.57117889845156</v>
      </c>
      <c r="AT203" s="200">
        <f t="shared" si="108"/>
        <v>19.295377957365986</v>
      </c>
    </row>
    <row r="204" spans="1:46" s="200" customFormat="1" ht="12.95" customHeight="1" x14ac:dyDescent="0.2">
      <c r="A204" s="39" t="s">
        <v>109</v>
      </c>
      <c r="B204" s="40" t="s">
        <v>52</v>
      </c>
      <c r="C204" s="41">
        <v>49211.432999999997</v>
      </c>
      <c r="D204" s="41"/>
      <c r="E204" s="200">
        <f t="shared" si="89"/>
        <v>21425.722181857716</v>
      </c>
      <c r="F204" s="200">
        <f t="shared" si="114"/>
        <v>21425.5</v>
      </c>
      <c r="G204" s="158">
        <f t="shared" si="91"/>
        <v>9.0871339991281275E-2</v>
      </c>
      <c r="I204" s="200">
        <f>+G204</f>
        <v>9.0871339991281275E-2</v>
      </c>
      <c r="P204" s="200">
        <f t="shared" si="92"/>
        <v>8.9501712202410294E-2</v>
      </c>
      <c r="Q204" s="260">
        <f t="shared" si="93"/>
        <v>34192.932999999997</v>
      </c>
      <c r="R204" s="200">
        <f t="shared" si="94"/>
        <v>1.8758802800476117E-6</v>
      </c>
      <c r="S204" s="247">
        <v>0.1</v>
      </c>
      <c r="U204" s="200">
        <f t="shared" si="120"/>
        <v>1.3696277888709807E-3</v>
      </c>
      <c r="Y204" s="200">
        <f t="shared" si="95"/>
        <v>21425.5</v>
      </c>
      <c r="Z204" s="200">
        <f t="shared" si="96"/>
        <v>9.315122711193255E-2</v>
      </c>
      <c r="AA204" s="200">
        <f t="shared" si="97"/>
        <v>8.7221825081759019E-2</v>
      </c>
      <c r="AB204" s="200">
        <f t="shared" si="98"/>
        <v>1.3696277888709807E-3</v>
      </c>
      <c r="AC204" s="200">
        <f t="shared" si="99"/>
        <v>-2.279887120651275E-3</v>
      </c>
      <c r="AD204" s="200">
        <f t="shared" si="100"/>
        <v>5.1978852829115612E-7</v>
      </c>
      <c r="AE204" s="200">
        <f t="shared" si="101"/>
        <v>1.3696277888709807E-3</v>
      </c>
      <c r="AF204" s="157"/>
      <c r="AG204" s="200">
        <f t="shared" si="102"/>
        <v>3.6495149095222609E-3</v>
      </c>
      <c r="AH204" s="200">
        <f t="shared" si="103"/>
        <v>0.9143351995832425</v>
      </c>
      <c r="AI204" s="200">
        <f t="shared" si="104"/>
        <v>0.92475393036567632</v>
      </c>
      <c r="AJ204" s="200">
        <f t="shared" si="105"/>
        <v>0.63385039936585275</v>
      </c>
      <c r="AK204" s="200">
        <f t="shared" si="106"/>
        <v>1.7051322414101353</v>
      </c>
      <c r="AL204" s="200">
        <f t="shared" si="107"/>
        <v>1.1442412891538334</v>
      </c>
      <c r="AM204" s="200">
        <f t="shared" si="119"/>
        <v>19.834321547558833</v>
      </c>
      <c r="AN204" s="200">
        <f t="shared" si="119"/>
        <v>19.833121129594062</v>
      </c>
      <c r="AO204" s="200">
        <f t="shared" si="119"/>
        <v>19.829742351066447</v>
      </c>
      <c r="AP204" s="200">
        <f t="shared" si="119"/>
        <v>19.820322231497858</v>
      </c>
      <c r="AQ204" s="200">
        <f t="shared" si="119"/>
        <v>19.794716230381276</v>
      </c>
      <c r="AR204" s="200">
        <f t="shared" si="119"/>
        <v>19.729270888456682</v>
      </c>
      <c r="AS204" s="200">
        <f t="shared" si="119"/>
        <v>19.58139241766094</v>
      </c>
      <c r="AT204" s="200">
        <f t="shared" si="108"/>
        <v>19.301857805216518</v>
      </c>
    </row>
    <row r="205" spans="1:46" s="200" customFormat="1" ht="12.95" customHeight="1" x14ac:dyDescent="0.2">
      <c r="A205" s="39" t="s">
        <v>109</v>
      </c>
      <c r="B205" s="40"/>
      <c r="C205" s="41">
        <v>49212.451000000001</v>
      </c>
      <c r="D205" s="41"/>
      <c r="E205" s="200">
        <f t="shared" si="89"/>
        <v>21428.211207893524</v>
      </c>
      <c r="F205" s="200">
        <f t="shared" si="114"/>
        <v>21428</v>
      </c>
      <c r="G205" s="158">
        <f t="shared" si="91"/>
        <v>8.6383039997599553E-2</v>
      </c>
      <c r="I205" s="200">
        <f>+G205</f>
        <v>8.6383039997599553E-2</v>
      </c>
      <c r="P205" s="200">
        <f t="shared" si="92"/>
        <v>8.9520610371651585E-2</v>
      </c>
      <c r="Q205" s="260">
        <f t="shared" si="93"/>
        <v>34193.951000000001</v>
      </c>
      <c r="R205" s="200">
        <f t="shared" si="94"/>
        <v>9.8443478521290059E-6</v>
      </c>
      <c r="S205" s="247">
        <v>0.1</v>
      </c>
      <c r="U205" s="200">
        <f t="shared" si="120"/>
        <v>-3.1375703740520317E-3</v>
      </c>
      <c r="Y205" s="200">
        <f t="shared" si="95"/>
        <v>21428</v>
      </c>
      <c r="Z205" s="200">
        <f t="shared" si="96"/>
        <v>9.3176044596007854E-2</v>
      </c>
      <c r="AA205" s="200">
        <f t="shared" si="97"/>
        <v>8.2727605773243285E-2</v>
      </c>
      <c r="AB205" s="200">
        <f t="shared" si="98"/>
        <v>-3.1375703740520317E-3</v>
      </c>
      <c r="AC205" s="200">
        <f t="shared" si="99"/>
        <v>-6.7930045984083004E-3</v>
      </c>
      <c r="AD205" s="200">
        <f t="shared" si="100"/>
        <v>4.6144911473996316E-6</v>
      </c>
      <c r="AE205" s="200">
        <f t="shared" si="101"/>
        <v>-3.1375703740520317E-3</v>
      </c>
      <c r="AF205" s="157"/>
      <c r="AG205" s="200">
        <f t="shared" si="102"/>
        <v>3.6554342243562631E-3</v>
      </c>
      <c r="AH205" s="200">
        <f t="shared" si="103"/>
        <v>0.91390366427069247</v>
      </c>
      <c r="AI205" s="200">
        <f t="shared" si="104"/>
        <v>0.9250128229846748</v>
      </c>
      <c r="AJ205" s="200">
        <f t="shared" si="105"/>
        <v>0.63379192782858973</v>
      </c>
      <c r="AK205" s="200">
        <f t="shared" si="106"/>
        <v>1.7058130885018148</v>
      </c>
      <c r="AL205" s="200">
        <f t="shared" si="107"/>
        <v>1.1450277315773498</v>
      </c>
      <c r="AM205" s="200">
        <f t="shared" si="119"/>
        <v>19.83489408236132</v>
      </c>
      <c r="AN205" s="200">
        <f t="shared" si="119"/>
        <v>19.833698048867529</v>
      </c>
      <c r="AO205" s="200">
        <f t="shared" si="119"/>
        <v>19.830328676895093</v>
      </c>
      <c r="AP205" s="200">
        <f t="shared" si="119"/>
        <v>19.820926517430145</v>
      </c>
      <c r="AQ205" s="200">
        <f t="shared" si="119"/>
        <v>19.7953468698257</v>
      </c>
      <c r="AR205" s="200">
        <f t="shared" si="119"/>
        <v>19.729914958649264</v>
      </c>
      <c r="AS205" s="200">
        <f t="shared" si="119"/>
        <v>19.581972380341629</v>
      </c>
      <c r="AT205" s="200">
        <f t="shared" si="108"/>
        <v>19.302225978389846</v>
      </c>
    </row>
    <row r="206" spans="1:46" s="200" customFormat="1" ht="12.95" customHeight="1" x14ac:dyDescent="0.2">
      <c r="A206" s="178" t="s">
        <v>87</v>
      </c>
      <c r="B206" s="215" t="s">
        <v>54</v>
      </c>
      <c r="C206" s="162">
        <v>49213.680999999997</v>
      </c>
      <c r="D206" s="162" t="s">
        <v>38</v>
      </c>
      <c r="E206" s="200">
        <f t="shared" si="89"/>
        <v>21431.218577268792</v>
      </c>
      <c r="F206" s="200">
        <f t="shared" si="114"/>
        <v>21431</v>
      </c>
      <c r="G206" s="158">
        <f t="shared" si="91"/>
        <v>8.9397079995251261E-2</v>
      </c>
      <c r="I206" s="200">
        <f>+G206</f>
        <v>8.9397079995251261E-2</v>
      </c>
      <c r="P206" s="200">
        <f t="shared" si="92"/>
        <v>8.9543290501593709E-2</v>
      </c>
      <c r="Q206" s="260">
        <f t="shared" si="93"/>
        <v>34195.180999999997</v>
      </c>
      <c r="R206" s="200">
        <f t="shared" si="94"/>
        <v>2.1377512164915003E-8</v>
      </c>
      <c r="S206" s="247">
        <v>0.1</v>
      </c>
      <c r="U206" s="200">
        <f t="shared" si="120"/>
        <v>-1.4621050634244792E-4</v>
      </c>
      <c r="Y206" s="200">
        <f t="shared" si="95"/>
        <v>21431</v>
      </c>
      <c r="Z206" s="200">
        <f t="shared" si="96"/>
        <v>9.3205822500581972E-2</v>
      </c>
      <c r="AA206" s="200">
        <f t="shared" si="97"/>
        <v>8.5734547996262997E-2</v>
      </c>
      <c r="AB206" s="200">
        <f t="shared" si="98"/>
        <v>-1.4621050634244792E-4</v>
      </c>
      <c r="AC206" s="200">
        <f t="shared" si="99"/>
        <v>-3.8087425053307117E-3</v>
      </c>
      <c r="AD206" s="200">
        <f t="shared" si="100"/>
        <v>1.4506519471912867E-6</v>
      </c>
      <c r="AE206" s="200">
        <f t="shared" si="101"/>
        <v>-1.4621050634244792E-4</v>
      </c>
      <c r="AF206" s="157"/>
      <c r="AG206" s="200">
        <f t="shared" si="102"/>
        <v>3.6625319989882599E-3</v>
      </c>
      <c r="AH206" s="200">
        <f t="shared" si="103"/>
        <v>0.91338642178869101</v>
      </c>
      <c r="AI206" s="200">
        <f t="shared" si="104"/>
        <v>0.92532260070351846</v>
      </c>
      <c r="AJ206" s="200">
        <f t="shared" si="105"/>
        <v>0.63372144896328664</v>
      </c>
      <c r="AK206" s="200">
        <f t="shared" si="106"/>
        <v>1.7066292415503912</v>
      </c>
      <c r="AL206" s="200">
        <f t="shared" si="107"/>
        <v>1.1459712734729919</v>
      </c>
      <c r="AM206" s="200">
        <f t="shared" si="119"/>
        <v>19.835580754386399</v>
      </c>
      <c r="AN206" s="200">
        <f t="shared" si="119"/>
        <v>19.83438996832264</v>
      </c>
      <c r="AO206" s="200">
        <f t="shared" si="119"/>
        <v>19.831031867062674</v>
      </c>
      <c r="AP206" s="200">
        <f t="shared" si="119"/>
        <v>19.821651254776551</v>
      </c>
      <c r="AQ206" s="200">
        <f t="shared" si="119"/>
        <v>19.79610328016501</v>
      </c>
      <c r="AR206" s="200">
        <f t="shared" si="119"/>
        <v>19.730687629190452</v>
      </c>
      <c r="AS206" s="200">
        <f t="shared" si="119"/>
        <v>19.582668285501473</v>
      </c>
      <c r="AT206" s="200">
        <f t="shared" si="108"/>
        <v>19.302667786197837</v>
      </c>
    </row>
    <row r="207" spans="1:46" s="200" customFormat="1" ht="12.95" customHeight="1" x14ac:dyDescent="0.2">
      <c r="A207" s="41" t="s">
        <v>117</v>
      </c>
      <c r="B207" s="40"/>
      <c r="C207" s="41">
        <v>49486.517999999996</v>
      </c>
      <c r="D207" s="41" t="s">
        <v>38</v>
      </c>
      <c r="E207" s="200">
        <f t="shared" si="89"/>
        <v>22098.309340067739</v>
      </c>
      <c r="F207" s="228">
        <f>ROUND(2*E207,0)/2-0.5</f>
        <v>22098</v>
      </c>
      <c r="G207" s="158">
        <f t="shared" si="91"/>
        <v>0.12651863999781199</v>
      </c>
      <c r="I207" s="39">
        <f>G207</f>
        <v>0.12651863999781199</v>
      </c>
      <c r="P207" s="200">
        <f t="shared" si="92"/>
        <v>9.4648860430898291E-2</v>
      </c>
      <c r="Q207" s="260">
        <f t="shared" si="93"/>
        <v>34468.017999999996</v>
      </c>
      <c r="R207" s="200">
        <f t="shared" si="94"/>
        <v>1.0156828496436698E-3</v>
      </c>
      <c r="S207" s="247">
        <v>0.1</v>
      </c>
      <c r="U207" s="200">
        <f t="shared" si="120"/>
        <v>3.1869779566913697E-2</v>
      </c>
      <c r="Y207" s="200">
        <f t="shared" si="95"/>
        <v>22098</v>
      </c>
      <c r="Z207" s="200">
        <f t="shared" si="96"/>
        <v>9.9752526170672984E-2</v>
      </c>
      <c r="AA207" s="200">
        <f t="shared" si="97"/>
        <v>0.12141497425803729</v>
      </c>
      <c r="AB207" s="200">
        <f t="shared" si="98"/>
        <v>3.1869779566913697E-2</v>
      </c>
      <c r="AC207" s="200">
        <f t="shared" si="99"/>
        <v>2.6766113827139004E-2</v>
      </c>
      <c r="AD207" s="200">
        <f t="shared" si="100"/>
        <v>7.1642484940736184E-5</v>
      </c>
      <c r="AE207" s="200">
        <f t="shared" si="101"/>
        <v>3.1869779566913697E-2</v>
      </c>
      <c r="AF207" s="157"/>
      <c r="AG207" s="200">
        <f t="shared" si="102"/>
        <v>5.1036657397746984E-3</v>
      </c>
      <c r="AH207" s="200">
        <f t="shared" si="103"/>
        <v>0.81292748902511724</v>
      </c>
      <c r="AI207" s="200">
        <f t="shared" si="104"/>
        <v>0.97413690511631679</v>
      </c>
      <c r="AJ207" s="200">
        <f t="shared" si="105"/>
        <v>0.61164422865277357</v>
      </c>
      <c r="AK207" s="200">
        <f t="shared" si="106"/>
        <v>1.8676130949751693</v>
      </c>
      <c r="AL207" s="200">
        <f t="shared" si="107"/>
        <v>1.3515790224655009</v>
      </c>
      <c r="AM207" s="200">
        <f t="shared" si="119"/>
        <v>19.979158923295081</v>
      </c>
      <c r="AN207" s="200">
        <f t="shared" si="119"/>
        <v>19.978782428290007</v>
      </c>
      <c r="AO207" s="200">
        <f t="shared" si="119"/>
        <v>19.97740706436516</v>
      </c>
      <c r="AP207" s="200">
        <f t="shared" si="119"/>
        <v>19.97241627606051</v>
      </c>
      <c r="AQ207" s="200">
        <f t="shared" si="119"/>
        <v>19.954725049509733</v>
      </c>
      <c r="AR207" s="200">
        <f t="shared" si="119"/>
        <v>19.896464483024385</v>
      </c>
      <c r="AS207" s="200">
        <f t="shared" si="119"/>
        <v>19.735944571348938</v>
      </c>
      <c r="AT207" s="200">
        <f t="shared" si="108"/>
        <v>19.400896388841169</v>
      </c>
    </row>
    <row r="208" spans="1:46" s="200" customFormat="1" ht="12.95" customHeight="1" x14ac:dyDescent="0.2">
      <c r="A208" s="39" t="s">
        <v>101</v>
      </c>
      <c r="B208" s="40" t="s">
        <v>52</v>
      </c>
      <c r="C208" s="41">
        <v>49515.3246</v>
      </c>
      <c r="D208" s="41"/>
      <c r="E208" s="200">
        <f t="shared" si="89"/>
        <v>22168.741930836757</v>
      </c>
      <c r="F208" s="200">
        <f>ROUND(2*E208,0)/2</f>
        <v>22168.5</v>
      </c>
      <c r="G208" s="158">
        <f t="shared" si="91"/>
        <v>9.8948579994612373E-2</v>
      </c>
      <c r="I208" s="200">
        <f t="shared" ref="I208:I216" si="121">+G208</f>
        <v>9.8948579994612373E-2</v>
      </c>
      <c r="P208" s="200">
        <f t="shared" si="92"/>
        <v>9.5195836858540217E-2</v>
      </c>
      <c r="Q208" s="260">
        <f t="shared" si="93"/>
        <v>34496.8246</v>
      </c>
      <c r="R208" s="200">
        <f t="shared" si="94"/>
        <v>1.4083081045336683E-5</v>
      </c>
      <c r="S208" s="247">
        <v>0.1</v>
      </c>
      <c r="U208" s="200">
        <f t="shared" si="120"/>
        <v>3.7527431360721564E-3</v>
      </c>
      <c r="Y208" s="200">
        <f t="shared" si="95"/>
        <v>22168.5</v>
      </c>
      <c r="Z208" s="200">
        <f t="shared" si="96"/>
        <v>0.10043703981994129</v>
      </c>
      <c r="AA208" s="200">
        <f t="shared" si="97"/>
        <v>9.3707377033211303E-2</v>
      </c>
      <c r="AB208" s="200">
        <f t="shared" si="98"/>
        <v>3.7527431360721564E-3</v>
      </c>
      <c r="AC208" s="200">
        <f t="shared" si="99"/>
        <v>-1.4884598253289139E-3</v>
      </c>
      <c r="AD208" s="200">
        <f t="shared" si="100"/>
        <v>2.2155126516181808E-7</v>
      </c>
      <c r="AE208" s="200">
        <f t="shared" si="101"/>
        <v>3.7527431360721564E-3</v>
      </c>
      <c r="AF208" s="157"/>
      <c r="AG208" s="200">
        <f t="shared" si="102"/>
        <v>5.2412029614010754E-3</v>
      </c>
      <c r="AH208" s="200">
        <f t="shared" si="103"/>
        <v>0.80379882107599976</v>
      </c>
      <c r="AI208" s="200">
        <f t="shared" si="104"/>
        <v>0.97740802644338032</v>
      </c>
      <c r="AJ208" s="200">
        <f t="shared" si="105"/>
        <v>0.60877736833388152</v>
      </c>
      <c r="AK208" s="200">
        <f t="shared" si="106"/>
        <v>1.8825726757129895</v>
      </c>
      <c r="AL208" s="200">
        <f t="shared" si="107"/>
        <v>1.3729389758620256</v>
      </c>
      <c r="AM208" s="200">
        <f t="shared" si="119"/>
        <v>19.993384657276422</v>
      </c>
      <c r="AN208" s="200">
        <f t="shared" si="119"/>
        <v>19.993058585972904</v>
      </c>
      <c r="AO208" s="200">
        <f t="shared" si="119"/>
        <v>19.991830071027518</v>
      </c>
      <c r="AP208" s="200">
        <f t="shared" si="119"/>
        <v>19.987230845448686</v>
      </c>
      <c r="AQ208" s="200">
        <f t="shared" si="119"/>
        <v>19.970403660968248</v>
      </c>
      <c r="AR208" s="200">
        <f t="shared" si="119"/>
        <v>19.913261576022791</v>
      </c>
      <c r="AS208" s="200">
        <f t="shared" si="119"/>
        <v>19.751965657492992</v>
      </c>
      <c r="AT208" s="200">
        <f t="shared" si="108"/>
        <v>19.411278872328957</v>
      </c>
    </row>
    <row r="209" spans="1:46" s="200" customFormat="1" ht="12.95" customHeight="1" x14ac:dyDescent="0.2">
      <c r="A209" s="39" t="s">
        <v>101</v>
      </c>
      <c r="B209" s="40" t="s">
        <v>52</v>
      </c>
      <c r="C209" s="41">
        <v>49515.326999999997</v>
      </c>
      <c r="D209" s="41"/>
      <c r="E209" s="200">
        <f t="shared" si="89"/>
        <v>22168.747798874556</v>
      </c>
      <c r="F209" s="200">
        <f>ROUND(2*E209,0)/2</f>
        <v>22168.5</v>
      </c>
      <c r="G209" s="158">
        <f t="shared" si="91"/>
        <v>0.10134857999219093</v>
      </c>
      <c r="I209" s="200">
        <f t="shared" si="121"/>
        <v>0.10134857999219093</v>
      </c>
      <c r="P209" s="200">
        <f t="shared" si="92"/>
        <v>9.5195836858540217E-2</v>
      </c>
      <c r="Q209" s="260">
        <f t="shared" si="93"/>
        <v>34496.826999999997</v>
      </c>
      <c r="R209" s="200">
        <f t="shared" si="94"/>
        <v>3.7856248068686054E-5</v>
      </c>
      <c r="S209" s="247">
        <v>0.1</v>
      </c>
      <c r="U209" s="200">
        <f t="shared" si="120"/>
        <v>6.1527431336507177E-3</v>
      </c>
      <c r="Y209" s="200">
        <f t="shared" si="95"/>
        <v>22168.5</v>
      </c>
      <c r="Z209" s="200">
        <f t="shared" si="96"/>
        <v>0.10043703981994129</v>
      </c>
      <c r="AA209" s="200">
        <f t="shared" si="97"/>
        <v>9.6107377030789864E-2</v>
      </c>
      <c r="AB209" s="200">
        <f t="shared" si="98"/>
        <v>6.1527431336507177E-3</v>
      </c>
      <c r="AC209" s="200">
        <f t="shared" si="99"/>
        <v>9.1154017224964745E-4</v>
      </c>
      <c r="AD209" s="200">
        <f t="shared" si="100"/>
        <v>8.3090548562491698E-8</v>
      </c>
      <c r="AE209" s="200">
        <f t="shared" si="101"/>
        <v>6.1527431336507177E-3</v>
      </c>
      <c r="AF209" s="157"/>
      <c r="AG209" s="200">
        <f t="shared" si="102"/>
        <v>5.2412029614010754E-3</v>
      </c>
      <c r="AH209" s="200">
        <f t="shared" si="103"/>
        <v>0.80379882107599976</v>
      </c>
      <c r="AI209" s="200">
        <f t="shared" si="104"/>
        <v>0.97740802644338032</v>
      </c>
      <c r="AJ209" s="200">
        <f t="shared" si="105"/>
        <v>0.60877736833388152</v>
      </c>
      <c r="AK209" s="200">
        <f t="shared" si="106"/>
        <v>1.8825726757129895</v>
      </c>
      <c r="AL209" s="200">
        <f t="shared" si="107"/>
        <v>1.3729389758620256</v>
      </c>
      <c r="AM209" s="200">
        <f t="shared" si="119"/>
        <v>19.993384657276422</v>
      </c>
      <c r="AN209" s="200">
        <f t="shared" si="119"/>
        <v>19.993058585972904</v>
      </c>
      <c r="AO209" s="200">
        <f t="shared" si="119"/>
        <v>19.991830071027518</v>
      </c>
      <c r="AP209" s="200">
        <f t="shared" si="119"/>
        <v>19.987230845448686</v>
      </c>
      <c r="AQ209" s="200">
        <f t="shared" si="119"/>
        <v>19.970403660968248</v>
      </c>
      <c r="AR209" s="200">
        <f t="shared" si="119"/>
        <v>19.913261576022791</v>
      </c>
      <c r="AS209" s="200">
        <f t="shared" si="119"/>
        <v>19.751965657492992</v>
      </c>
      <c r="AT209" s="200">
        <f t="shared" si="108"/>
        <v>19.411278872328957</v>
      </c>
    </row>
    <row r="210" spans="1:46" s="200" customFormat="1" ht="12.95" customHeight="1" x14ac:dyDescent="0.2">
      <c r="A210" s="39" t="s">
        <v>101</v>
      </c>
      <c r="B210" s="40" t="s">
        <v>52</v>
      </c>
      <c r="C210" s="41">
        <v>49515.328600000001</v>
      </c>
      <c r="D210" s="41"/>
      <c r="E210" s="200">
        <f t="shared" si="89"/>
        <v>22168.751710899767</v>
      </c>
      <c r="F210" s="228">
        <f>ROUND(2*E210,0)/2-0.5</f>
        <v>22168.5</v>
      </c>
      <c r="G210" s="158">
        <f t="shared" si="91"/>
        <v>0.10294857999542728</v>
      </c>
      <c r="I210" s="200">
        <f t="shared" si="121"/>
        <v>0.10294857999542728</v>
      </c>
      <c r="P210" s="200">
        <f t="shared" si="92"/>
        <v>9.5195836858540217E-2</v>
      </c>
      <c r="Q210" s="260">
        <f t="shared" si="93"/>
        <v>34496.828600000001</v>
      </c>
      <c r="R210" s="200">
        <f t="shared" si="94"/>
        <v>6.0105026146549465E-5</v>
      </c>
      <c r="S210" s="247">
        <v>0.1</v>
      </c>
      <c r="U210" s="200">
        <f t="shared" si="120"/>
        <v>7.7527431368870636E-3</v>
      </c>
      <c r="Y210" s="200">
        <f t="shared" si="95"/>
        <v>22168.5</v>
      </c>
      <c r="Z210" s="200">
        <f t="shared" si="96"/>
        <v>0.10043703981994129</v>
      </c>
      <c r="AA210" s="200">
        <f t="shared" si="97"/>
        <v>9.770737703402621E-2</v>
      </c>
      <c r="AB210" s="200">
        <f t="shared" si="98"/>
        <v>7.7527431368870636E-3</v>
      </c>
      <c r="AC210" s="200">
        <f t="shared" si="99"/>
        <v>2.5115401754859934E-3</v>
      </c>
      <c r="AD210" s="200">
        <f t="shared" si="100"/>
        <v>6.3078340530802152E-7</v>
      </c>
      <c r="AE210" s="200">
        <f t="shared" si="101"/>
        <v>7.7527431368870636E-3</v>
      </c>
      <c r="AF210" s="157"/>
      <c r="AG210" s="200">
        <f t="shared" si="102"/>
        <v>5.2412029614010754E-3</v>
      </c>
      <c r="AH210" s="200">
        <f t="shared" si="103"/>
        <v>0.80379882107599976</v>
      </c>
      <c r="AI210" s="200">
        <f t="shared" si="104"/>
        <v>0.97740802644338032</v>
      </c>
      <c r="AJ210" s="200">
        <f t="shared" si="105"/>
        <v>0.60877736833388152</v>
      </c>
      <c r="AK210" s="200">
        <f t="shared" si="106"/>
        <v>1.8825726757129895</v>
      </c>
      <c r="AL210" s="200">
        <f t="shared" si="107"/>
        <v>1.3729389758620256</v>
      </c>
      <c r="AM210" s="200">
        <f t="shared" si="119"/>
        <v>19.993384657276422</v>
      </c>
      <c r="AN210" s="200">
        <f t="shared" si="119"/>
        <v>19.993058585972904</v>
      </c>
      <c r="AO210" s="200">
        <f t="shared" si="119"/>
        <v>19.991830071027518</v>
      </c>
      <c r="AP210" s="200">
        <f t="shared" si="119"/>
        <v>19.987230845448686</v>
      </c>
      <c r="AQ210" s="200">
        <f t="shared" si="119"/>
        <v>19.970403660968248</v>
      </c>
      <c r="AR210" s="200">
        <f t="shared" si="119"/>
        <v>19.913261576022791</v>
      </c>
      <c r="AS210" s="200">
        <f t="shared" si="119"/>
        <v>19.751965657492992</v>
      </c>
      <c r="AT210" s="200">
        <f t="shared" si="108"/>
        <v>19.411278872328957</v>
      </c>
    </row>
    <row r="211" spans="1:46" s="200" customFormat="1" ht="12.95" customHeight="1" x14ac:dyDescent="0.2">
      <c r="A211" s="39" t="s">
        <v>118</v>
      </c>
      <c r="B211" s="40"/>
      <c r="C211" s="41">
        <v>49522.485399999998</v>
      </c>
      <c r="D211" s="41"/>
      <c r="E211" s="200">
        <f t="shared" si="89"/>
        <v>22186.250199635524</v>
      </c>
      <c r="F211" s="228">
        <f>ROUND(2*E211,0)/2-0.5</f>
        <v>22186</v>
      </c>
      <c r="G211" s="158">
        <f t="shared" si="91"/>
        <v>0.10233047999645351</v>
      </c>
      <c r="I211" s="200">
        <f t="shared" si="121"/>
        <v>0.10233047999645351</v>
      </c>
      <c r="P211" s="200">
        <f t="shared" si="92"/>
        <v>9.5331828321995299E-2</v>
      </c>
      <c r="Q211" s="260">
        <f t="shared" si="93"/>
        <v>34503.985399999998</v>
      </c>
      <c r="R211" s="200">
        <f t="shared" si="94"/>
        <v>4.898112526039665E-5</v>
      </c>
      <c r="S211" s="247">
        <v>0.1</v>
      </c>
      <c r="U211" s="200">
        <f t="shared" si="120"/>
        <v>6.9986516744582061E-3</v>
      </c>
      <c r="Y211" s="200">
        <f t="shared" si="95"/>
        <v>22186</v>
      </c>
      <c r="Z211" s="200">
        <f t="shared" si="96"/>
        <v>0.10060676622205471</v>
      </c>
      <c r="AA211" s="200">
        <f t="shared" si="97"/>
        <v>9.7055542096394096E-2</v>
      </c>
      <c r="AB211" s="200">
        <f t="shared" si="98"/>
        <v>6.9986516744582061E-3</v>
      </c>
      <c r="AC211" s="200">
        <f t="shared" si="99"/>
        <v>1.7237137743987968E-3</v>
      </c>
      <c r="AD211" s="200">
        <f t="shared" si="100"/>
        <v>2.9711891760521461E-7</v>
      </c>
      <c r="AE211" s="200">
        <f t="shared" si="101"/>
        <v>6.9986516744582061E-3</v>
      </c>
      <c r="AF211" s="157"/>
      <c r="AG211" s="200">
        <f t="shared" si="102"/>
        <v>5.2749379000594145E-3</v>
      </c>
      <c r="AH211" s="200">
        <f t="shared" si="103"/>
        <v>0.80157139276746947</v>
      </c>
      <c r="AI211" s="200">
        <f t="shared" si="104"/>
        <v>0.97817527279697436</v>
      </c>
      <c r="AJ211" s="200">
        <f t="shared" si="105"/>
        <v>0.60805499310379163</v>
      </c>
      <c r="AK211" s="200">
        <f t="shared" si="106"/>
        <v>1.8862336990244162</v>
      </c>
      <c r="AL211" s="200">
        <f t="shared" si="107"/>
        <v>1.378233242751745</v>
      </c>
      <c r="AM211" s="200">
        <f t="shared" ref="AM211:AS220" si="122">$AT211+$AA$7*SIN(AN211)</f>
        <v>19.996890665439683</v>
      </c>
      <c r="AN211" s="200">
        <f t="shared" si="122"/>
        <v>19.996576256677265</v>
      </c>
      <c r="AO211" s="200">
        <f t="shared" si="122"/>
        <v>19.995382421381283</v>
      </c>
      <c r="AP211" s="200">
        <f t="shared" si="122"/>
        <v>19.990877718180119</v>
      </c>
      <c r="AQ211" s="200">
        <f t="shared" si="122"/>
        <v>19.974264310034435</v>
      </c>
      <c r="AR211" s="200">
        <f t="shared" si="122"/>
        <v>19.91740893515594</v>
      </c>
      <c r="AS211" s="200">
        <f t="shared" si="122"/>
        <v>19.755936856959753</v>
      </c>
      <c r="AT211" s="200">
        <f t="shared" si="108"/>
        <v>19.413856084542239</v>
      </c>
    </row>
    <row r="212" spans="1:46" s="200" customFormat="1" ht="12.95" customHeight="1" x14ac:dyDescent="0.2">
      <c r="A212" s="39" t="s">
        <v>101</v>
      </c>
      <c r="B212" s="40"/>
      <c r="C212" s="41">
        <v>49522.4856</v>
      </c>
      <c r="D212" s="41"/>
      <c r="E212" s="200">
        <f t="shared" si="89"/>
        <v>22186.25068863868</v>
      </c>
      <c r="F212" s="228">
        <f>ROUND(2*E212,0)/2-0.5</f>
        <v>22186</v>
      </c>
      <c r="G212" s="158">
        <f t="shared" si="91"/>
        <v>0.10253047999867704</v>
      </c>
      <c r="I212" s="200">
        <f t="shared" si="121"/>
        <v>0.10253047999867704</v>
      </c>
      <c r="P212" s="200">
        <f t="shared" si="92"/>
        <v>9.5331828321995299E-2</v>
      </c>
      <c r="Q212" s="260">
        <f t="shared" si="93"/>
        <v>34503.9856</v>
      </c>
      <c r="R212" s="200">
        <f t="shared" si="94"/>
        <v>5.1820585962192811E-5</v>
      </c>
      <c r="S212" s="247">
        <v>0.1</v>
      </c>
      <c r="U212" s="200">
        <f t="shared" si="120"/>
        <v>7.1986516766817388E-3</v>
      </c>
      <c r="Y212" s="200">
        <f t="shared" si="95"/>
        <v>22186</v>
      </c>
      <c r="Z212" s="200">
        <f t="shared" si="96"/>
        <v>0.10060676622205471</v>
      </c>
      <c r="AA212" s="200">
        <f t="shared" si="97"/>
        <v>9.7255542098617628E-2</v>
      </c>
      <c r="AB212" s="200">
        <f t="shared" si="98"/>
        <v>7.1986516766817388E-3</v>
      </c>
      <c r="AC212" s="200">
        <f t="shared" si="99"/>
        <v>1.9237137766223295E-3</v>
      </c>
      <c r="AD212" s="200">
        <f t="shared" si="100"/>
        <v>3.700674694366546E-7</v>
      </c>
      <c r="AE212" s="200">
        <f t="shared" si="101"/>
        <v>7.1986516766817388E-3</v>
      </c>
      <c r="AF212" s="157"/>
      <c r="AG212" s="200">
        <f t="shared" si="102"/>
        <v>5.2749379000594145E-3</v>
      </c>
      <c r="AH212" s="200">
        <f t="shared" si="103"/>
        <v>0.80157139276746947</v>
      </c>
      <c r="AI212" s="200">
        <f t="shared" si="104"/>
        <v>0.97817527279697436</v>
      </c>
      <c r="AJ212" s="200">
        <f t="shared" si="105"/>
        <v>0.60805499310379163</v>
      </c>
      <c r="AK212" s="200">
        <f t="shared" si="106"/>
        <v>1.8862336990244162</v>
      </c>
      <c r="AL212" s="200">
        <f t="shared" si="107"/>
        <v>1.378233242751745</v>
      </c>
      <c r="AM212" s="200">
        <f t="shared" si="122"/>
        <v>19.996890665439683</v>
      </c>
      <c r="AN212" s="200">
        <f t="shared" si="122"/>
        <v>19.996576256677265</v>
      </c>
      <c r="AO212" s="200">
        <f t="shared" si="122"/>
        <v>19.995382421381283</v>
      </c>
      <c r="AP212" s="200">
        <f t="shared" si="122"/>
        <v>19.990877718180119</v>
      </c>
      <c r="AQ212" s="200">
        <f t="shared" si="122"/>
        <v>19.974264310034435</v>
      </c>
      <c r="AR212" s="200">
        <f t="shared" si="122"/>
        <v>19.91740893515594</v>
      </c>
      <c r="AS212" s="200">
        <f t="shared" si="122"/>
        <v>19.755936856959753</v>
      </c>
      <c r="AT212" s="200">
        <f t="shared" si="108"/>
        <v>19.413856084542239</v>
      </c>
    </row>
    <row r="213" spans="1:46" s="200" customFormat="1" ht="12.95" customHeight="1" x14ac:dyDescent="0.2">
      <c r="A213" s="39" t="s">
        <v>101</v>
      </c>
      <c r="B213" s="40"/>
      <c r="C213" s="41">
        <v>49522.486400000002</v>
      </c>
      <c r="D213" s="41"/>
      <c r="E213" s="200">
        <f t="shared" ref="E213:E276" si="123">+(C213-C$7)/C$8</f>
        <v>22186.252644651286</v>
      </c>
      <c r="F213" s="228">
        <f>ROUND(2*E213,0)/2-0.5</f>
        <v>22186</v>
      </c>
      <c r="G213" s="158">
        <f t="shared" ref="G213:G276" si="124">+C213-(C$7+F213*C$8)</f>
        <v>0.10333048000029521</v>
      </c>
      <c r="I213" s="200">
        <f t="shared" si="121"/>
        <v>0.10333048000029521</v>
      </c>
      <c r="P213" s="200">
        <f t="shared" ref="P213:P276" si="125">+D$11+D$12*F213+D$13*F213^2</f>
        <v>9.5331828321995299E-2</v>
      </c>
      <c r="Q213" s="260">
        <f t="shared" ref="Q213:Q276" si="126">+C213-15018.5</f>
        <v>34503.986400000002</v>
      </c>
      <c r="R213" s="200">
        <f t="shared" ref="R213:R276" si="127">+(P213-G213)^2</f>
        <v>6.3978428670769999E-5</v>
      </c>
      <c r="S213" s="247">
        <v>0.1</v>
      </c>
      <c r="U213" s="200">
        <f t="shared" si="120"/>
        <v>7.9986516782999117E-3</v>
      </c>
      <c r="Y213" s="200">
        <f t="shared" ref="Y213:Y276" si="128">F213</f>
        <v>22186</v>
      </c>
      <c r="Z213" s="200">
        <f t="shared" ref="Z213:Z276" si="129">AA$3+AA$4*Y213+AA$5*Y213^2+AG213</f>
        <v>0.10060676622205471</v>
      </c>
      <c r="AA213" s="200">
        <f t="shared" ref="AA213:AA276" si="130">G213-AG213</f>
        <v>9.8055542100235801E-2</v>
      </c>
      <c r="AB213" s="200">
        <f t="shared" ref="AB213:AB276" si="131">+G213-P213</f>
        <v>7.9986516782999117E-3</v>
      </c>
      <c r="AC213" s="200">
        <f t="shared" ref="AC213:AC276" si="132">G213-Z213</f>
        <v>2.7237137782405024E-3</v>
      </c>
      <c r="AD213" s="200">
        <f t="shared" ref="AD213:AD276" si="133">+(G213-Z213)^2*S213</f>
        <v>7.4186167457771537E-7</v>
      </c>
      <c r="AE213" s="200">
        <f t="shared" ref="AE213:AE276" si="134">IF(R213&lt;&gt;0,G213-P213,-9999)</f>
        <v>7.9986516782999117E-3</v>
      </c>
      <c r="AF213" s="157"/>
      <c r="AG213" s="200">
        <f t="shared" ref="AG213:AG276" si="135">$AA$6*($AA$11/AH213*AI213+$AA$12)</f>
        <v>5.2749379000594145E-3</v>
      </c>
      <c r="AH213" s="200">
        <f t="shared" ref="AH213:AH276" si="136">1+$AA$7*COS(AK213)</f>
        <v>0.80157139276746947</v>
      </c>
      <c r="AI213" s="200">
        <f t="shared" ref="AI213:AI276" si="137">SIN(AK213+RADIANS($AA$9))</f>
        <v>0.97817527279697436</v>
      </c>
      <c r="AJ213" s="200">
        <f t="shared" ref="AJ213:AJ276" si="138">$AA$7*SIN(AK213)</f>
        <v>0.60805499310379163</v>
      </c>
      <c r="AK213" s="200">
        <f t="shared" ref="AK213:AK276" si="139">2*ATAN(AL213)</f>
        <v>1.8862336990244162</v>
      </c>
      <c r="AL213" s="200">
        <f t="shared" ref="AL213:AL276" si="140">SQRT((1+$AA$7)/(1-$AA$7))*TAN(AM213/2)</f>
        <v>1.378233242751745</v>
      </c>
      <c r="AM213" s="200">
        <f t="shared" si="122"/>
        <v>19.996890665439683</v>
      </c>
      <c r="AN213" s="200">
        <f t="shared" si="122"/>
        <v>19.996576256677265</v>
      </c>
      <c r="AO213" s="200">
        <f t="shared" si="122"/>
        <v>19.995382421381283</v>
      </c>
      <c r="AP213" s="200">
        <f t="shared" si="122"/>
        <v>19.990877718180119</v>
      </c>
      <c r="AQ213" s="200">
        <f t="shared" si="122"/>
        <v>19.974264310034435</v>
      </c>
      <c r="AR213" s="200">
        <f t="shared" si="122"/>
        <v>19.91740893515594</v>
      </c>
      <c r="AS213" s="200">
        <f t="shared" si="122"/>
        <v>19.755936856959753</v>
      </c>
      <c r="AT213" s="200">
        <f t="shared" ref="AT213:AT276" si="141">RADIANS($AA$9)+$AA$18*(F213-AA$15)</f>
        <v>19.413856084542239</v>
      </c>
    </row>
    <row r="214" spans="1:46" s="200" customFormat="1" ht="12.95" customHeight="1" x14ac:dyDescent="0.2">
      <c r="A214" s="39" t="s">
        <v>101</v>
      </c>
      <c r="B214" s="40"/>
      <c r="C214" s="41">
        <v>49536.390599999999</v>
      </c>
      <c r="D214" s="41"/>
      <c r="E214" s="200">
        <f t="shared" si="123"/>
        <v>22220.248632673833</v>
      </c>
      <c r="F214" s="200">
        <f>ROUND(2*E214,0)/2</f>
        <v>22220</v>
      </c>
      <c r="G214" s="158">
        <f t="shared" si="124"/>
        <v>0.10168959999282379</v>
      </c>
      <c r="I214" s="200">
        <f t="shared" si="121"/>
        <v>0.10168959999282379</v>
      </c>
      <c r="P214" s="200">
        <f t="shared" si="125"/>
        <v>9.5596287236550767E-2</v>
      </c>
      <c r="Q214" s="260">
        <f t="shared" si="126"/>
        <v>34517.890599999999</v>
      </c>
      <c r="R214" s="200">
        <f t="shared" si="127"/>
        <v>3.7128460345759506E-5</v>
      </c>
      <c r="S214" s="247">
        <v>0.1</v>
      </c>
      <c r="U214" s="200">
        <f t="shared" si="120"/>
        <v>6.0933127562730199E-3</v>
      </c>
      <c r="Y214" s="200">
        <f t="shared" si="128"/>
        <v>22220</v>
      </c>
      <c r="Z214" s="200">
        <f t="shared" si="129"/>
        <v>0.10093631175655349</v>
      </c>
      <c r="AA214" s="200">
        <f t="shared" si="130"/>
        <v>9.6349575472821067E-2</v>
      </c>
      <c r="AB214" s="200">
        <f t="shared" si="131"/>
        <v>6.0933127562730199E-3</v>
      </c>
      <c r="AC214" s="200">
        <f t="shared" si="132"/>
        <v>7.5328823627029973E-4</v>
      </c>
      <c r="AD214" s="200">
        <f t="shared" si="133"/>
        <v>5.6744316690321896E-8</v>
      </c>
      <c r="AE214" s="200">
        <f t="shared" si="134"/>
        <v>6.0933127562730199E-3</v>
      </c>
      <c r="AF214" s="157"/>
      <c r="AG214" s="200">
        <f t="shared" si="135"/>
        <v>5.3400245200027263E-3</v>
      </c>
      <c r="AH214" s="200">
        <f t="shared" si="136"/>
        <v>0.79728673590402743</v>
      </c>
      <c r="AI214" s="200">
        <f t="shared" si="137"/>
        <v>0.97961675022791539</v>
      </c>
      <c r="AJ214" s="200">
        <f t="shared" si="138"/>
        <v>0.60664002453370192</v>
      </c>
      <c r="AK214" s="200">
        <f t="shared" si="139"/>
        <v>1.8932883737059756</v>
      </c>
      <c r="AL214" s="200">
        <f t="shared" si="140"/>
        <v>1.3885108593481459</v>
      </c>
      <c r="AM214" s="200">
        <f t="shared" si="122"/>
        <v>20.003674164753413</v>
      </c>
      <c r="AN214" s="200">
        <f t="shared" si="122"/>
        <v>20.003381483978632</v>
      </c>
      <c r="AO214" s="200">
        <f t="shared" si="122"/>
        <v>20.002253047687823</v>
      </c>
      <c r="AP214" s="200">
        <f t="shared" si="122"/>
        <v>19.997928895253455</v>
      </c>
      <c r="AQ214" s="200">
        <f t="shared" si="122"/>
        <v>19.981729748589579</v>
      </c>
      <c r="AR214" s="200">
        <f t="shared" si="122"/>
        <v>19.925441397488871</v>
      </c>
      <c r="AS214" s="200">
        <f t="shared" si="122"/>
        <v>19.763645826460035</v>
      </c>
      <c r="AT214" s="200">
        <f t="shared" si="141"/>
        <v>19.418863239699469</v>
      </c>
    </row>
    <row r="215" spans="1:46" s="200" customFormat="1" ht="12.95" customHeight="1" x14ac:dyDescent="0.2">
      <c r="A215" s="39" t="s">
        <v>101</v>
      </c>
      <c r="B215" s="40"/>
      <c r="C215" s="41">
        <v>49536.392</v>
      </c>
      <c r="D215" s="41"/>
      <c r="E215" s="200">
        <f t="shared" si="123"/>
        <v>22220.252055695888</v>
      </c>
      <c r="F215" s="228">
        <f t="shared" ref="F215:F223" si="142">ROUND(2*E215,0)/2-0.5</f>
        <v>22220</v>
      </c>
      <c r="G215" s="158">
        <f t="shared" si="124"/>
        <v>0.1030895999938366</v>
      </c>
      <c r="I215" s="200">
        <f t="shared" si="121"/>
        <v>0.1030895999938366</v>
      </c>
      <c r="P215" s="200">
        <f t="shared" si="125"/>
        <v>9.5596287236550767E-2</v>
      </c>
      <c r="Q215" s="260">
        <f t="shared" si="126"/>
        <v>34517.892</v>
      </c>
      <c r="R215" s="200">
        <f t="shared" si="127"/>
        <v>5.6149736078502614E-5</v>
      </c>
      <c r="S215" s="247">
        <v>0.1</v>
      </c>
      <c r="U215" s="200">
        <f t="shared" si="120"/>
        <v>7.4933127572858332E-3</v>
      </c>
      <c r="Y215" s="200">
        <f t="shared" si="128"/>
        <v>22220</v>
      </c>
      <c r="Z215" s="200">
        <f t="shared" si="129"/>
        <v>0.10093631175655349</v>
      </c>
      <c r="AA215" s="200">
        <f t="shared" si="130"/>
        <v>9.774957547383388E-2</v>
      </c>
      <c r="AB215" s="200">
        <f t="shared" si="131"/>
        <v>7.4933127572858332E-3</v>
      </c>
      <c r="AC215" s="200">
        <f t="shared" si="132"/>
        <v>2.153288237283113E-3</v>
      </c>
      <c r="AD215" s="200">
        <f t="shared" si="133"/>
        <v>4.6366502328218158E-7</v>
      </c>
      <c r="AE215" s="200">
        <f t="shared" si="134"/>
        <v>7.4933127572858332E-3</v>
      </c>
      <c r="AF215" s="157"/>
      <c r="AG215" s="200">
        <f t="shared" si="135"/>
        <v>5.3400245200027263E-3</v>
      </c>
      <c r="AH215" s="200">
        <f t="shared" si="136"/>
        <v>0.79728673590402743</v>
      </c>
      <c r="AI215" s="200">
        <f t="shared" si="137"/>
        <v>0.97961675022791539</v>
      </c>
      <c r="AJ215" s="200">
        <f t="shared" si="138"/>
        <v>0.60664002453370192</v>
      </c>
      <c r="AK215" s="200">
        <f t="shared" si="139"/>
        <v>1.8932883737059756</v>
      </c>
      <c r="AL215" s="200">
        <f t="shared" si="140"/>
        <v>1.3885108593481459</v>
      </c>
      <c r="AM215" s="200">
        <f t="shared" si="122"/>
        <v>20.003674164753413</v>
      </c>
      <c r="AN215" s="200">
        <f t="shared" si="122"/>
        <v>20.003381483978632</v>
      </c>
      <c r="AO215" s="200">
        <f t="shared" si="122"/>
        <v>20.002253047687823</v>
      </c>
      <c r="AP215" s="200">
        <f t="shared" si="122"/>
        <v>19.997928895253455</v>
      </c>
      <c r="AQ215" s="200">
        <f t="shared" si="122"/>
        <v>19.981729748589579</v>
      </c>
      <c r="AR215" s="200">
        <f t="shared" si="122"/>
        <v>19.925441397488871</v>
      </c>
      <c r="AS215" s="200">
        <f t="shared" si="122"/>
        <v>19.763645826460035</v>
      </c>
      <c r="AT215" s="200">
        <f t="shared" si="141"/>
        <v>19.418863239699469</v>
      </c>
    </row>
    <row r="216" spans="1:46" s="200" customFormat="1" ht="12.95" customHeight="1" x14ac:dyDescent="0.2">
      <c r="A216" s="39" t="s">
        <v>101</v>
      </c>
      <c r="B216" s="40"/>
      <c r="C216" s="41">
        <v>49536.392099999997</v>
      </c>
      <c r="D216" s="41"/>
      <c r="E216" s="200">
        <f t="shared" si="123"/>
        <v>22220.252300197455</v>
      </c>
      <c r="F216" s="228">
        <f t="shared" si="142"/>
        <v>22220</v>
      </c>
      <c r="G216" s="158">
        <f t="shared" si="124"/>
        <v>0.10318959999131039</v>
      </c>
      <c r="I216" s="200">
        <f t="shared" si="121"/>
        <v>0.10318959999131039</v>
      </c>
      <c r="P216" s="200">
        <f t="shared" si="125"/>
        <v>9.5596287236550767E-2</v>
      </c>
      <c r="Q216" s="260">
        <f t="shared" si="126"/>
        <v>34517.892099999997</v>
      </c>
      <c r="R216" s="200">
        <f t="shared" si="127"/>
        <v>5.7658398591595144E-5</v>
      </c>
      <c r="S216" s="247">
        <v>0.1</v>
      </c>
      <c r="U216" s="200">
        <f t="shared" si="120"/>
        <v>7.5933127547596208E-3</v>
      </c>
      <c r="Y216" s="200">
        <f t="shared" si="128"/>
        <v>22220</v>
      </c>
      <c r="Z216" s="200">
        <f t="shared" si="129"/>
        <v>0.10093631175655349</v>
      </c>
      <c r="AA216" s="200">
        <f t="shared" si="130"/>
        <v>9.7849575471307668E-2</v>
      </c>
      <c r="AB216" s="200">
        <f t="shared" si="131"/>
        <v>7.5933127547596208E-3</v>
      </c>
      <c r="AC216" s="200">
        <f t="shared" si="132"/>
        <v>2.2532882347569005E-3</v>
      </c>
      <c r="AD216" s="200">
        <f t="shared" si="133"/>
        <v>5.0773078688938692E-7</v>
      </c>
      <c r="AE216" s="200">
        <f t="shared" si="134"/>
        <v>7.5933127547596208E-3</v>
      </c>
      <c r="AF216" s="157"/>
      <c r="AG216" s="200">
        <f t="shared" si="135"/>
        <v>5.3400245200027263E-3</v>
      </c>
      <c r="AH216" s="200">
        <f t="shared" si="136"/>
        <v>0.79728673590402743</v>
      </c>
      <c r="AI216" s="200">
        <f t="shared" si="137"/>
        <v>0.97961675022791539</v>
      </c>
      <c r="AJ216" s="200">
        <f t="shared" si="138"/>
        <v>0.60664002453370192</v>
      </c>
      <c r="AK216" s="200">
        <f t="shared" si="139"/>
        <v>1.8932883737059756</v>
      </c>
      <c r="AL216" s="200">
        <f t="shared" si="140"/>
        <v>1.3885108593481459</v>
      </c>
      <c r="AM216" s="200">
        <f t="shared" si="122"/>
        <v>20.003674164753413</v>
      </c>
      <c r="AN216" s="200">
        <f t="shared" si="122"/>
        <v>20.003381483978632</v>
      </c>
      <c r="AO216" s="200">
        <f t="shared" si="122"/>
        <v>20.002253047687823</v>
      </c>
      <c r="AP216" s="200">
        <f t="shared" si="122"/>
        <v>19.997928895253455</v>
      </c>
      <c r="AQ216" s="200">
        <f t="shared" si="122"/>
        <v>19.981729748589579</v>
      </c>
      <c r="AR216" s="200">
        <f t="shared" si="122"/>
        <v>19.925441397488871</v>
      </c>
      <c r="AS216" s="200">
        <f t="shared" si="122"/>
        <v>19.763645826460035</v>
      </c>
      <c r="AT216" s="200">
        <f t="shared" si="141"/>
        <v>19.418863239699469</v>
      </c>
    </row>
    <row r="217" spans="1:46" s="200" customFormat="1" ht="12.95" customHeight="1" x14ac:dyDescent="0.2">
      <c r="A217" s="41" t="s">
        <v>117</v>
      </c>
      <c r="B217" s="40"/>
      <c r="C217" s="41">
        <v>49536.392999999996</v>
      </c>
      <c r="D217" s="41" t="s">
        <v>38</v>
      </c>
      <c r="E217" s="200">
        <f t="shared" si="123"/>
        <v>22220.254500711631</v>
      </c>
      <c r="F217" s="228">
        <f t="shared" si="142"/>
        <v>22220</v>
      </c>
      <c r="G217" s="158">
        <f t="shared" si="124"/>
        <v>0.10408959999040235</v>
      </c>
      <c r="I217" s="39">
        <f t="shared" ref="I217:I223" si="143">G217</f>
        <v>0.10408959999040235</v>
      </c>
      <c r="P217" s="200">
        <f t="shared" si="125"/>
        <v>9.5596287236550767E-2</v>
      </c>
      <c r="Q217" s="260">
        <f t="shared" si="126"/>
        <v>34517.892999999996</v>
      </c>
      <c r="R217" s="200">
        <f t="shared" si="127"/>
        <v>7.2136361534737926E-5</v>
      </c>
      <c r="S217" s="247">
        <v>0.1</v>
      </c>
      <c r="U217" s="200">
        <f t="shared" si="120"/>
        <v>8.4933127538515812E-3</v>
      </c>
      <c r="Y217" s="200">
        <f t="shared" si="128"/>
        <v>22220</v>
      </c>
      <c r="Z217" s="200">
        <f t="shared" si="129"/>
        <v>0.10093631175655349</v>
      </c>
      <c r="AA217" s="200">
        <f t="shared" si="130"/>
        <v>9.8749575470399628E-2</v>
      </c>
      <c r="AB217" s="200">
        <f t="shared" si="131"/>
        <v>8.4933127538515812E-3</v>
      </c>
      <c r="AC217" s="200">
        <f t="shared" si="132"/>
        <v>3.153288233848861E-3</v>
      </c>
      <c r="AD217" s="200">
        <f t="shared" si="133"/>
        <v>9.9432266857296698E-7</v>
      </c>
      <c r="AE217" s="200">
        <f t="shared" si="134"/>
        <v>8.4933127538515812E-3</v>
      </c>
      <c r="AF217" s="157"/>
      <c r="AG217" s="200">
        <f t="shared" si="135"/>
        <v>5.3400245200027263E-3</v>
      </c>
      <c r="AH217" s="200">
        <f t="shared" si="136"/>
        <v>0.79728673590402743</v>
      </c>
      <c r="AI217" s="200">
        <f t="shared" si="137"/>
        <v>0.97961675022791539</v>
      </c>
      <c r="AJ217" s="200">
        <f t="shared" si="138"/>
        <v>0.60664002453370192</v>
      </c>
      <c r="AK217" s="200">
        <f t="shared" si="139"/>
        <v>1.8932883737059756</v>
      </c>
      <c r="AL217" s="200">
        <f t="shared" si="140"/>
        <v>1.3885108593481459</v>
      </c>
      <c r="AM217" s="200">
        <f t="shared" si="122"/>
        <v>20.003674164753413</v>
      </c>
      <c r="AN217" s="200">
        <f t="shared" si="122"/>
        <v>20.003381483978632</v>
      </c>
      <c r="AO217" s="200">
        <f t="shared" si="122"/>
        <v>20.002253047687823</v>
      </c>
      <c r="AP217" s="200">
        <f t="shared" si="122"/>
        <v>19.997928895253455</v>
      </c>
      <c r="AQ217" s="200">
        <f t="shared" si="122"/>
        <v>19.981729748589579</v>
      </c>
      <c r="AR217" s="200">
        <f t="shared" si="122"/>
        <v>19.925441397488871</v>
      </c>
      <c r="AS217" s="200">
        <f t="shared" si="122"/>
        <v>19.763645826460035</v>
      </c>
      <c r="AT217" s="200">
        <f t="shared" si="141"/>
        <v>19.418863239699469</v>
      </c>
    </row>
    <row r="218" spans="1:46" s="200" customFormat="1" ht="12.95" customHeight="1" x14ac:dyDescent="0.2">
      <c r="A218" s="41" t="s">
        <v>117</v>
      </c>
      <c r="B218" s="40" t="s">
        <v>52</v>
      </c>
      <c r="C218" s="41">
        <v>49537.415999999997</v>
      </c>
      <c r="D218" s="41" t="s">
        <v>38</v>
      </c>
      <c r="E218" s="200">
        <f t="shared" si="123"/>
        <v>22222.755751826193</v>
      </c>
      <c r="F218" s="228">
        <f t="shared" si="142"/>
        <v>22222.5</v>
      </c>
      <c r="G218" s="158">
        <f t="shared" si="124"/>
        <v>0.10460129999410128</v>
      </c>
      <c r="I218" s="39">
        <f t="shared" si="143"/>
        <v>0.10460129999410128</v>
      </c>
      <c r="P218" s="200">
        <f t="shared" si="125"/>
        <v>9.5615745613173736E-2</v>
      </c>
      <c r="Q218" s="260">
        <f t="shared" si="126"/>
        <v>34518.915999999997</v>
      </c>
      <c r="R218" s="200">
        <f t="shared" si="127"/>
        <v>8.0740187532606214E-5</v>
      </c>
      <c r="S218" s="247">
        <v>0.1</v>
      </c>
      <c r="U218" s="200">
        <f t="shared" si="120"/>
        <v>8.9855543809275462E-3</v>
      </c>
      <c r="Y218" s="200">
        <f t="shared" si="128"/>
        <v>22222.5</v>
      </c>
      <c r="Z218" s="200">
        <f t="shared" si="129"/>
        <v>0.10096053229978803</v>
      </c>
      <c r="AA218" s="200">
        <f t="shared" si="130"/>
        <v>9.9256513307486985E-2</v>
      </c>
      <c r="AB218" s="200">
        <f t="shared" si="131"/>
        <v>8.9855543809275462E-3</v>
      </c>
      <c r="AC218" s="200">
        <f t="shared" si="132"/>
        <v>3.6407676943132489E-3</v>
      </c>
      <c r="AD218" s="200">
        <f t="shared" si="133"/>
        <v>1.325518940395501E-6</v>
      </c>
      <c r="AE218" s="200">
        <f t="shared" si="134"/>
        <v>8.9855543809275462E-3</v>
      </c>
      <c r="AF218" s="157"/>
      <c r="AG218" s="200">
        <f t="shared" si="135"/>
        <v>5.344786686614293E-3</v>
      </c>
      <c r="AH218" s="200">
        <f t="shared" si="136"/>
        <v>0.7969739034182578</v>
      </c>
      <c r="AI218" s="200">
        <f t="shared" si="137"/>
        <v>0.97972021654747754</v>
      </c>
      <c r="AJ218" s="200">
        <f t="shared" si="138"/>
        <v>0.60653539955510849</v>
      </c>
      <c r="AK218" s="200">
        <f t="shared" si="139"/>
        <v>1.8938040987571501</v>
      </c>
      <c r="AL218" s="200">
        <f t="shared" si="140"/>
        <v>1.3892661415708185</v>
      </c>
      <c r="AM218" s="200">
        <f t="shared" si="122"/>
        <v>20.004171494164456</v>
      </c>
      <c r="AN218" s="200">
        <f t="shared" si="122"/>
        <v>20.003880363464894</v>
      </c>
      <c r="AO218" s="200">
        <f t="shared" si="122"/>
        <v>20.002756633707506</v>
      </c>
      <c r="AP218" s="200">
        <f t="shared" si="122"/>
        <v>19.998445594836756</v>
      </c>
      <c r="AQ218" s="200">
        <f t="shared" si="122"/>
        <v>19.982276846289356</v>
      </c>
      <c r="AR218" s="200">
        <f t="shared" si="122"/>
        <v>19.926030700915454</v>
      </c>
      <c r="AS218" s="200">
        <f t="shared" si="122"/>
        <v>19.764212322106413</v>
      </c>
      <c r="AT218" s="200">
        <f t="shared" si="141"/>
        <v>19.419231412872797</v>
      </c>
    </row>
    <row r="219" spans="1:46" s="200" customFormat="1" ht="12.95" customHeight="1" x14ac:dyDescent="0.2">
      <c r="A219" s="41" t="s">
        <v>117</v>
      </c>
      <c r="B219" s="40" t="s">
        <v>52</v>
      </c>
      <c r="C219" s="41">
        <v>49539.464</v>
      </c>
      <c r="D219" s="41" t="s">
        <v>38</v>
      </c>
      <c r="E219" s="200">
        <f t="shared" si="123"/>
        <v>22227.763144086824</v>
      </c>
      <c r="F219" s="228">
        <f t="shared" si="142"/>
        <v>22227.5</v>
      </c>
      <c r="G219" s="158">
        <f t="shared" si="124"/>
        <v>0.10762469999463065</v>
      </c>
      <c r="I219" s="39">
        <f t="shared" si="143"/>
        <v>0.10762469999463065</v>
      </c>
      <c r="P219" s="200">
        <f t="shared" si="125"/>
        <v>9.5654667654720929E-2</v>
      </c>
      <c r="Q219" s="260">
        <f t="shared" si="126"/>
        <v>34520.964</v>
      </c>
      <c r="R219" s="200">
        <f t="shared" si="127"/>
        <v>1.4328167421848449E-4</v>
      </c>
      <c r="S219" s="247">
        <v>0.1</v>
      </c>
      <c r="U219" s="200">
        <f t="shared" si="120"/>
        <v>1.1970032339909717E-2</v>
      </c>
      <c r="Y219" s="200">
        <f t="shared" si="128"/>
        <v>22227.5</v>
      </c>
      <c r="Z219" s="200">
        <f t="shared" si="129"/>
        <v>0.10100896900950947</v>
      </c>
      <c r="AA219" s="200">
        <f t="shared" si="130"/>
        <v>0.10227039863984211</v>
      </c>
      <c r="AB219" s="200">
        <f t="shared" si="131"/>
        <v>1.1970032339909717E-2</v>
      </c>
      <c r="AC219" s="200">
        <f t="shared" si="132"/>
        <v>6.6157309851211793E-3</v>
      </c>
      <c r="AD219" s="200">
        <f t="shared" si="133"/>
        <v>4.3767896467492448E-6</v>
      </c>
      <c r="AE219" s="200">
        <f t="shared" si="134"/>
        <v>1.1970032339909717E-2</v>
      </c>
      <c r="AF219" s="157"/>
      <c r="AG219" s="200">
        <f t="shared" si="135"/>
        <v>5.3543013547885324E-3</v>
      </c>
      <c r="AH219" s="200">
        <f t="shared" si="136"/>
        <v>0.79634914254639633</v>
      </c>
      <c r="AI219" s="200">
        <f t="shared" si="137"/>
        <v>0.97992612344753871</v>
      </c>
      <c r="AJ219" s="200">
        <f t="shared" si="138"/>
        <v>0.60632591488827681</v>
      </c>
      <c r="AK219" s="200">
        <f t="shared" si="139"/>
        <v>1.8948343250644173</v>
      </c>
      <c r="AL219" s="200">
        <f t="shared" si="140"/>
        <v>1.3907765352455432</v>
      </c>
      <c r="AM219" s="200">
        <f t="shared" si="122"/>
        <v>20.00516555751264</v>
      </c>
      <c r="AN219" s="200">
        <f t="shared" si="122"/>
        <v>20.004877507706716</v>
      </c>
      <c r="AO219" s="200">
        <f t="shared" si="122"/>
        <v>20.003763149299015</v>
      </c>
      <c r="AP219" s="200">
        <f t="shared" si="122"/>
        <v>19.999478270574286</v>
      </c>
      <c r="AQ219" s="200">
        <f t="shared" si="122"/>
        <v>19.983370290712472</v>
      </c>
      <c r="AR219" s="200">
        <f t="shared" si="122"/>
        <v>19.927208765104854</v>
      </c>
      <c r="AS219" s="200">
        <f t="shared" si="122"/>
        <v>19.765345173084267</v>
      </c>
      <c r="AT219" s="200">
        <f t="shared" si="141"/>
        <v>19.419967759219446</v>
      </c>
    </row>
    <row r="220" spans="1:46" s="200" customFormat="1" ht="12.95" customHeight="1" x14ac:dyDescent="0.2">
      <c r="A220" s="41" t="s">
        <v>117</v>
      </c>
      <c r="B220" s="40" t="s">
        <v>52</v>
      </c>
      <c r="C220" s="41">
        <v>49543.563000000002</v>
      </c>
      <c r="D220" s="41" t="s">
        <v>38</v>
      </c>
      <c r="E220" s="200">
        <f t="shared" si="123"/>
        <v>22237.785263655336</v>
      </c>
      <c r="F220" s="228">
        <f t="shared" si="142"/>
        <v>22237.5</v>
      </c>
      <c r="G220" s="158">
        <f t="shared" si="124"/>
        <v>0.11667149999993853</v>
      </c>
      <c r="I220" s="39">
        <f t="shared" si="143"/>
        <v>0.11667149999993853</v>
      </c>
      <c r="P220" s="200">
        <f t="shared" si="125"/>
        <v>9.5732532891020433E-2</v>
      </c>
      <c r="Q220" s="260">
        <f t="shared" si="126"/>
        <v>34525.063000000002</v>
      </c>
      <c r="R220" s="200">
        <f t="shared" si="127"/>
        <v>4.3844034358835401E-4</v>
      </c>
      <c r="S220" s="247">
        <v>0.1</v>
      </c>
      <c r="U220" s="200">
        <f t="shared" si="120"/>
        <v>2.09389671089181E-2</v>
      </c>
      <c r="Y220" s="200">
        <f t="shared" si="128"/>
        <v>22237.5</v>
      </c>
      <c r="Z220" s="200">
        <f t="shared" si="129"/>
        <v>0.10110582498813395</v>
      </c>
      <c r="AA220" s="200">
        <f t="shared" si="130"/>
        <v>0.11129820790282502</v>
      </c>
      <c r="AB220" s="200">
        <f t="shared" si="131"/>
        <v>2.09389671089181E-2</v>
      </c>
      <c r="AC220" s="200">
        <f t="shared" si="132"/>
        <v>1.5565675011804586E-2</v>
      </c>
      <c r="AD220" s="200">
        <f t="shared" si="133"/>
        <v>2.4229023857311771E-5</v>
      </c>
      <c r="AE220" s="200">
        <f t="shared" si="134"/>
        <v>2.09389671089181E-2</v>
      </c>
      <c r="AF220" s="157"/>
      <c r="AG220" s="200">
        <f t="shared" si="135"/>
        <v>5.3732920971135099E-3</v>
      </c>
      <c r="AH220" s="200">
        <f t="shared" si="136"/>
        <v>0.79510322630466357</v>
      </c>
      <c r="AI220" s="200">
        <f t="shared" si="137"/>
        <v>0.98033385394918937</v>
      </c>
      <c r="AJ220" s="200">
        <f t="shared" si="138"/>
        <v>0.60590601493625729</v>
      </c>
      <c r="AK220" s="200">
        <f t="shared" si="139"/>
        <v>1.8968898983790174</v>
      </c>
      <c r="AL220" s="200">
        <f t="shared" si="140"/>
        <v>1.3937966459509055</v>
      </c>
      <c r="AM220" s="200">
        <f t="shared" si="122"/>
        <v>20.007151308035628</v>
      </c>
      <c r="AN220" s="200">
        <f t="shared" si="122"/>
        <v>20.006869343483</v>
      </c>
      <c r="AO220" s="200">
        <f t="shared" si="122"/>
        <v>20.005773561405494</v>
      </c>
      <c r="AP220" s="200">
        <f t="shared" si="122"/>
        <v>20.001540734553224</v>
      </c>
      <c r="AQ220" s="200">
        <f t="shared" si="122"/>
        <v>19.985554178616439</v>
      </c>
      <c r="AR220" s="200">
        <f t="shared" si="122"/>
        <v>19.92956272168237</v>
      </c>
      <c r="AS220" s="200">
        <f t="shared" si="122"/>
        <v>19.767610313028065</v>
      </c>
      <c r="AT220" s="200">
        <f t="shared" si="141"/>
        <v>19.421440451912751</v>
      </c>
    </row>
    <row r="221" spans="1:46" s="200" customFormat="1" ht="12.95" customHeight="1" x14ac:dyDescent="0.2">
      <c r="A221" s="41" t="s">
        <v>117</v>
      </c>
      <c r="B221" s="40"/>
      <c r="C221" s="41">
        <v>49545.392999999996</v>
      </c>
      <c r="D221" s="41" t="s">
        <v>38</v>
      </c>
      <c r="E221" s="200">
        <f t="shared" si="123"/>
        <v>22242.259642481957</v>
      </c>
      <c r="F221" s="228">
        <f t="shared" si="142"/>
        <v>22242</v>
      </c>
      <c r="G221" s="158">
        <f t="shared" si="124"/>
        <v>0.10619255999336019</v>
      </c>
      <c r="I221" s="39">
        <f t="shared" si="143"/>
        <v>0.10619255999336019</v>
      </c>
      <c r="P221" s="200">
        <f t="shared" si="125"/>
        <v>9.5767581448999425E-2</v>
      </c>
      <c r="Q221" s="260">
        <f t="shared" si="126"/>
        <v>34526.892999999996</v>
      </c>
      <c r="R221" s="200">
        <f t="shared" si="127"/>
        <v>1.0868017765038232E-4</v>
      </c>
      <c r="S221" s="247">
        <v>0.1</v>
      </c>
      <c r="U221" s="200">
        <f t="shared" si="120"/>
        <v>1.0424978544360766E-2</v>
      </c>
      <c r="Y221" s="200">
        <f t="shared" si="128"/>
        <v>22242</v>
      </c>
      <c r="Z221" s="200">
        <f t="shared" si="129"/>
        <v>0.10114940262375875</v>
      </c>
      <c r="AA221" s="200">
        <f t="shared" si="130"/>
        <v>0.10081073881860086</v>
      </c>
      <c r="AB221" s="200">
        <f t="shared" si="131"/>
        <v>1.0424978544360766E-2</v>
      </c>
      <c r="AC221" s="200">
        <f t="shared" si="132"/>
        <v>5.0431573696014392E-3</v>
      </c>
      <c r="AD221" s="200">
        <f t="shared" si="133"/>
        <v>2.5433436254565309E-6</v>
      </c>
      <c r="AE221" s="200">
        <f t="shared" si="134"/>
        <v>1.0424978544360766E-2</v>
      </c>
      <c r="AF221" s="157"/>
      <c r="AG221" s="200">
        <f t="shared" si="135"/>
        <v>5.3818211747593235E-3</v>
      </c>
      <c r="AH221" s="200">
        <f t="shared" si="136"/>
        <v>0.79454412712424149</v>
      </c>
      <c r="AI221" s="200">
        <f t="shared" si="137"/>
        <v>0.98051556591965161</v>
      </c>
      <c r="AJ221" s="200">
        <f t="shared" si="138"/>
        <v>0.60571665909693628</v>
      </c>
      <c r="AK221" s="200">
        <f t="shared" si="139"/>
        <v>1.897812791541585</v>
      </c>
      <c r="AL221" s="200">
        <f t="shared" si="140"/>
        <v>1.3951554045417389</v>
      </c>
      <c r="AM221" s="200">
        <f t="shared" ref="AM221:AS230" si="144">$AT221+$AA$7*SIN(AN221)</f>
        <v>20.008043864900365</v>
      </c>
      <c r="AN221" s="200">
        <f t="shared" si="144"/>
        <v>20.007764605658299</v>
      </c>
      <c r="AO221" s="200">
        <f t="shared" si="144"/>
        <v>20.006677110803018</v>
      </c>
      <c r="AP221" s="200">
        <f t="shared" si="144"/>
        <v>20.002467590297556</v>
      </c>
      <c r="AQ221" s="200">
        <f t="shared" si="144"/>
        <v>19.986535624206191</v>
      </c>
      <c r="AR221" s="200">
        <f t="shared" si="144"/>
        <v>19.930621056856577</v>
      </c>
      <c r="AS221" s="200">
        <f t="shared" si="144"/>
        <v>19.768629381163112</v>
      </c>
      <c r="AT221" s="200">
        <f t="shared" si="141"/>
        <v>19.422103163624737</v>
      </c>
    </row>
    <row r="222" spans="1:46" s="200" customFormat="1" ht="12.95" customHeight="1" x14ac:dyDescent="0.2">
      <c r="A222" s="41" t="s">
        <v>117</v>
      </c>
      <c r="B222" s="40"/>
      <c r="C222" s="41">
        <v>49547.436999999998</v>
      </c>
      <c r="D222" s="41" t="s">
        <v>38</v>
      </c>
      <c r="E222" s="200">
        <f t="shared" si="123"/>
        <v>22247.257254679578</v>
      </c>
      <c r="F222" s="228">
        <f t="shared" si="142"/>
        <v>22247</v>
      </c>
      <c r="G222" s="158">
        <f t="shared" si="124"/>
        <v>0.10521595999307465</v>
      </c>
      <c r="I222" s="39">
        <f t="shared" si="143"/>
        <v>0.10521595999307465</v>
      </c>
      <c r="P222" s="200">
        <f t="shared" si="125"/>
        <v>9.5806530989713257E-2</v>
      </c>
      <c r="Q222" s="260">
        <f t="shared" si="126"/>
        <v>34528.936999999998</v>
      </c>
      <c r="R222" s="200">
        <f t="shared" si="127"/>
        <v>8.8537354169298553E-5</v>
      </c>
      <c r="S222" s="247">
        <v>0.1</v>
      </c>
      <c r="U222" s="200">
        <f t="shared" si="120"/>
        <v>9.4094290033613914E-3</v>
      </c>
      <c r="Y222" s="200">
        <f t="shared" si="128"/>
        <v>22247</v>
      </c>
      <c r="Z222" s="200">
        <f t="shared" si="129"/>
        <v>0.10119781674250099</v>
      </c>
      <c r="AA222" s="200">
        <f t="shared" si="130"/>
        <v>9.9824674240286917E-2</v>
      </c>
      <c r="AB222" s="200">
        <f t="shared" si="131"/>
        <v>9.4094290033613914E-3</v>
      </c>
      <c r="AC222" s="200">
        <f t="shared" si="132"/>
        <v>4.0181432505736608E-3</v>
      </c>
      <c r="AD222" s="200">
        <f t="shared" si="133"/>
        <v>1.6145475182130666E-6</v>
      </c>
      <c r="AE222" s="200">
        <f t="shared" si="134"/>
        <v>9.4094290033613914E-3</v>
      </c>
      <c r="AF222" s="157"/>
      <c r="AG222" s="200">
        <f t="shared" si="135"/>
        <v>5.3912857527877271E-3</v>
      </c>
      <c r="AH222" s="200">
        <f t="shared" si="136"/>
        <v>0.79392403990299931</v>
      </c>
      <c r="AI222" s="200">
        <f t="shared" si="137"/>
        <v>0.98071618882680722</v>
      </c>
      <c r="AJ222" s="200">
        <f t="shared" si="138"/>
        <v>0.60550597476556201</v>
      </c>
      <c r="AK222" s="200">
        <f t="shared" si="139"/>
        <v>1.8988366944141577</v>
      </c>
      <c r="AL222" s="200">
        <f t="shared" si="140"/>
        <v>1.3966649265661339</v>
      </c>
      <c r="AM222" s="200">
        <f t="shared" si="144"/>
        <v>20.009034846313448</v>
      </c>
      <c r="AN222" s="200">
        <f t="shared" si="144"/>
        <v>20.008758569083831</v>
      </c>
      <c r="AO222" s="200">
        <f t="shared" si="144"/>
        <v>20.007680229926965</v>
      </c>
      <c r="AP222" s="200">
        <f t="shared" si="144"/>
        <v>20.003496520028484</v>
      </c>
      <c r="AQ222" s="200">
        <f t="shared" si="144"/>
        <v>19.987625171113443</v>
      </c>
      <c r="AR222" s="200">
        <f t="shared" si="144"/>
        <v>19.93179629628985</v>
      </c>
      <c r="AS222" s="200">
        <f t="shared" si="144"/>
        <v>19.769761500590015</v>
      </c>
      <c r="AT222" s="200">
        <f t="shared" si="141"/>
        <v>19.422839509971389</v>
      </c>
    </row>
    <row r="223" spans="1:46" s="200" customFormat="1" ht="12.95" customHeight="1" x14ac:dyDescent="0.2">
      <c r="A223" s="41" t="s">
        <v>117</v>
      </c>
      <c r="B223" s="40" t="s">
        <v>52</v>
      </c>
      <c r="C223" s="41">
        <v>49548.468999999997</v>
      </c>
      <c r="D223" s="41" t="s">
        <v>38</v>
      </c>
      <c r="E223" s="200">
        <f t="shared" si="123"/>
        <v>22249.780510935907</v>
      </c>
      <c r="F223" s="228">
        <f t="shared" si="142"/>
        <v>22249.5</v>
      </c>
      <c r="G223" s="158">
        <f t="shared" si="124"/>
        <v>0.11472765999496914</v>
      </c>
      <c r="I223" s="39">
        <f t="shared" si="143"/>
        <v>0.11472765999496914</v>
      </c>
      <c r="P223" s="200">
        <f t="shared" si="125"/>
        <v>9.5826008404220814E-2</v>
      </c>
      <c r="Q223" s="260">
        <f t="shared" si="126"/>
        <v>34529.968999999997</v>
      </c>
      <c r="R223" s="200">
        <f t="shared" si="127"/>
        <v>3.5727243285803891E-4</v>
      </c>
      <c r="S223" s="247">
        <v>0.1</v>
      </c>
      <c r="U223" s="200">
        <f t="shared" si="120"/>
        <v>1.8901651590748331E-2</v>
      </c>
      <c r="Y223" s="200">
        <f t="shared" si="128"/>
        <v>22249.5</v>
      </c>
      <c r="Z223" s="200">
        <f t="shared" si="129"/>
        <v>0.10122202164576753</v>
      </c>
      <c r="AA223" s="200">
        <f t="shared" si="130"/>
        <v>0.10933164675342243</v>
      </c>
      <c r="AB223" s="200">
        <f t="shared" si="131"/>
        <v>1.8901651590748331E-2</v>
      </c>
      <c r="AC223" s="200">
        <f t="shared" si="132"/>
        <v>1.3505638349201612E-2</v>
      </c>
      <c r="AD223" s="200">
        <f t="shared" si="133"/>
        <v>1.8240226721942528E-5</v>
      </c>
      <c r="AE223" s="200">
        <f t="shared" si="134"/>
        <v>1.8901651590748331E-2</v>
      </c>
      <c r="AF223" s="157"/>
      <c r="AG223" s="200">
        <f t="shared" si="135"/>
        <v>5.3960132415467226E-3</v>
      </c>
      <c r="AH223" s="200">
        <f t="shared" si="136"/>
        <v>0.79361444303483064</v>
      </c>
      <c r="AI223" s="200">
        <f t="shared" si="137"/>
        <v>0.98081599695875576</v>
      </c>
      <c r="AJ223" s="200">
        <f t="shared" si="138"/>
        <v>0.60540051922910576</v>
      </c>
      <c r="AK223" s="200">
        <f t="shared" si="139"/>
        <v>1.8993480416783073</v>
      </c>
      <c r="AL223" s="200">
        <f t="shared" si="140"/>
        <v>1.3974196053328964</v>
      </c>
      <c r="AM223" s="200">
        <f t="shared" si="144"/>
        <v>20.009530042070114</v>
      </c>
      <c r="AN223" s="200">
        <f t="shared" si="144"/>
        <v>20.009255246459336</v>
      </c>
      <c r="AO223" s="200">
        <f t="shared" si="144"/>
        <v>20.008181464540531</v>
      </c>
      <c r="AP223" s="200">
        <f t="shared" si="144"/>
        <v>20.004010626222271</v>
      </c>
      <c r="AQ223" s="200">
        <f t="shared" si="144"/>
        <v>19.988169570538105</v>
      </c>
      <c r="AR223" s="200">
        <f t="shared" si="144"/>
        <v>19.932383644118818</v>
      </c>
      <c r="AS223" s="200">
        <f t="shared" si="144"/>
        <v>19.770327489778186</v>
      </c>
      <c r="AT223" s="200">
        <f t="shared" si="141"/>
        <v>19.423207683144714</v>
      </c>
    </row>
    <row r="224" spans="1:46" s="200" customFormat="1" ht="12.95" customHeight="1" x14ac:dyDescent="0.2">
      <c r="A224" s="39" t="s">
        <v>109</v>
      </c>
      <c r="B224" s="40"/>
      <c r="C224" s="41">
        <v>49549.478000000003</v>
      </c>
      <c r="D224" s="41"/>
      <c r="E224" s="200">
        <f t="shared" si="123"/>
        <v>22252.247531829948</v>
      </c>
      <c r="F224" s="200">
        <f>ROUND(2*E224,0)/2</f>
        <v>22252</v>
      </c>
      <c r="G224" s="158">
        <f t="shared" si="124"/>
        <v>0.1012393599958159</v>
      </c>
      <c r="I224" s="200">
        <f>+G224</f>
        <v>0.1012393599958159</v>
      </c>
      <c r="P224" s="200">
        <f t="shared" si="125"/>
        <v>9.5845487581495456E-2</v>
      </c>
      <c r="Q224" s="260">
        <f t="shared" si="126"/>
        <v>34530.978000000003</v>
      </c>
      <c r="R224" s="200">
        <f t="shared" si="127"/>
        <v>2.9093859621967088E-5</v>
      </c>
      <c r="S224" s="247">
        <v>0.1</v>
      </c>
      <c r="U224" s="200">
        <f t="shared" si="120"/>
        <v>5.393872414320447E-3</v>
      </c>
      <c r="Y224" s="200">
        <f t="shared" si="128"/>
        <v>22252</v>
      </c>
      <c r="Z224" s="200">
        <f t="shared" si="129"/>
        <v>0.10124622511475449</v>
      </c>
      <c r="AA224" s="200">
        <f t="shared" si="130"/>
        <v>9.5838622462556866E-2</v>
      </c>
      <c r="AB224" s="200">
        <f t="shared" si="131"/>
        <v>5.393872414320447E-3</v>
      </c>
      <c r="AC224" s="200">
        <f t="shared" si="132"/>
        <v>-6.8651189385898759E-6</v>
      </c>
      <c r="AD224" s="200">
        <f t="shared" si="133"/>
        <v>4.7129858040985383E-12</v>
      </c>
      <c r="AE224" s="200">
        <f t="shared" si="134"/>
        <v>5.393872414320447E-3</v>
      </c>
      <c r="AF224" s="157"/>
      <c r="AG224" s="200">
        <f t="shared" si="135"/>
        <v>5.4007375332590342E-3</v>
      </c>
      <c r="AH224" s="200">
        <f t="shared" si="136"/>
        <v>0.79330514348227277</v>
      </c>
      <c r="AI224" s="200">
        <f t="shared" si="137"/>
        <v>0.9809154704610642</v>
      </c>
      <c r="AJ224" s="200">
        <f t="shared" si="138"/>
        <v>0.60529498849388319</v>
      </c>
      <c r="AK224" s="200">
        <f t="shared" si="139"/>
        <v>1.8998589869058331</v>
      </c>
      <c r="AL224" s="200">
        <f t="shared" si="140"/>
        <v>1.3981742295733179</v>
      </c>
      <c r="AM224" s="200">
        <f t="shared" si="144"/>
        <v>20.010025041462765</v>
      </c>
      <c r="AN224" s="200">
        <f t="shared" si="144"/>
        <v>20.009751721235968</v>
      </c>
      <c r="AO224" s="200">
        <f t="shared" si="144"/>
        <v>20.008682482839024</v>
      </c>
      <c r="AP224" s="200">
        <f t="shared" si="144"/>
        <v>20.00452449359765</v>
      </c>
      <c r="AQ224" s="200">
        <f t="shared" si="144"/>
        <v>19.988713720753612</v>
      </c>
      <c r="AR224" s="200">
        <f t="shared" si="144"/>
        <v>19.932970810636057</v>
      </c>
      <c r="AS224" s="200">
        <f t="shared" si="144"/>
        <v>19.770893431913759</v>
      </c>
      <c r="AT224" s="200">
        <f t="shared" si="141"/>
        <v>19.423575856318042</v>
      </c>
    </row>
    <row r="225" spans="1:46" s="200" customFormat="1" ht="12.95" customHeight="1" x14ac:dyDescent="0.2">
      <c r="A225" s="178" t="s">
        <v>119</v>
      </c>
      <c r="B225" s="215" t="s">
        <v>52</v>
      </c>
      <c r="C225" s="162">
        <v>49550.4997</v>
      </c>
      <c r="D225" s="162" t="s">
        <v>38</v>
      </c>
      <c r="E225" s="200">
        <f t="shared" si="123"/>
        <v>22254.745604424024</v>
      </c>
      <c r="F225" s="200">
        <f>ROUND(2*E225,0)/2</f>
        <v>22254.5</v>
      </c>
      <c r="G225" s="158">
        <f t="shared" si="124"/>
        <v>0.10045105999597581</v>
      </c>
      <c r="I225" s="200">
        <f>+G225</f>
        <v>0.10045105999597581</v>
      </c>
      <c r="P225" s="200">
        <f t="shared" si="125"/>
        <v>9.5864968521537197E-2</v>
      </c>
      <c r="Q225" s="260">
        <f t="shared" si="126"/>
        <v>34531.9997</v>
      </c>
      <c r="R225" s="200">
        <f t="shared" si="127"/>
        <v>2.103223501191854E-5</v>
      </c>
      <c r="S225" s="247">
        <v>0.1</v>
      </c>
      <c r="U225" s="200">
        <f t="shared" si="120"/>
        <v>4.5860914744386139E-3</v>
      </c>
      <c r="Y225" s="200">
        <f t="shared" si="128"/>
        <v>22254.5</v>
      </c>
      <c r="Z225" s="200">
        <f t="shared" si="129"/>
        <v>0.1012704271518013</v>
      </c>
      <c r="AA225" s="200">
        <f t="shared" si="130"/>
        <v>9.5045601365711704E-2</v>
      </c>
      <c r="AB225" s="200">
        <f t="shared" si="131"/>
        <v>4.5860914744386139E-3</v>
      </c>
      <c r="AC225" s="200">
        <f t="shared" si="132"/>
        <v>-8.193671558254928E-4</v>
      </c>
      <c r="AD225" s="200">
        <f t="shared" si="133"/>
        <v>6.7136253604555741E-8</v>
      </c>
      <c r="AE225" s="200">
        <f t="shared" si="134"/>
        <v>4.5860914744386139E-3</v>
      </c>
      <c r="AF225" s="157"/>
      <c r="AG225" s="200">
        <f t="shared" si="135"/>
        <v>5.405458630264111E-3</v>
      </c>
      <c r="AH225" s="200">
        <f t="shared" si="136"/>
        <v>0.79299614086150649</v>
      </c>
      <c r="AI225" s="200">
        <f t="shared" si="137"/>
        <v>0.98101461002031143</v>
      </c>
      <c r="AJ225" s="200">
        <f t="shared" si="138"/>
        <v>0.60518938284512624</v>
      </c>
      <c r="AK225" s="200">
        <f t="shared" si="139"/>
        <v>1.900369530654056</v>
      </c>
      <c r="AL225" s="200">
        <f t="shared" si="140"/>
        <v>1.3989287995150588</v>
      </c>
      <c r="AM225" s="200">
        <f t="shared" si="144"/>
        <v>20.010519844692954</v>
      </c>
      <c r="AN225" s="200">
        <f t="shared" si="144"/>
        <v>20.010247993632824</v>
      </c>
      <c r="AO225" s="200">
        <f t="shared" si="144"/>
        <v>20.009183285060043</v>
      </c>
      <c r="AP225" s="200">
        <f t="shared" si="144"/>
        <v>20.005038122376622</v>
      </c>
      <c r="AQ225" s="200">
        <f t="shared" si="144"/>
        <v>19.989257621867843</v>
      </c>
      <c r="AR225" s="200">
        <f t="shared" si="144"/>
        <v>19.933557795801747</v>
      </c>
      <c r="AS225" s="200">
        <f t="shared" si="144"/>
        <v>19.771459326969914</v>
      </c>
      <c r="AT225" s="200">
        <f t="shared" si="141"/>
        <v>19.423944029491366</v>
      </c>
    </row>
    <row r="226" spans="1:46" s="200" customFormat="1" ht="12.95" customHeight="1" x14ac:dyDescent="0.2">
      <c r="A226" s="41" t="s">
        <v>120</v>
      </c>
      <c r="B226" s="48"/>
      <c r="C226" s="44">
        <v>49556.433499999999</v>
      </c>
      <c r="D226" s="44">
        <v>5.0000000000000001E-4</v>
      </c>
      <c r="E226" s="200">
        <f t="shared" si="123"/>
        <v>22269.253838894772</v>
      </c>
      <c r="F226" s="228">
        <f t="shared" ref="F226:F234" si="145">ROUND(2*E226,0)/2-0.5</f>
        <v>22269</v>
      </c>
      <c r="G226" s="158">
        <f t="shared" si="124"/>
        <v>0.10381891999713844</v>
      </c>
      <c r="J226" s="200">
        <f>+G226</f>
        <v>0.10381891999713844</v>
      </c>
      <c r="P226" s="200">
        <f t="shared" si="125"/>
        <v>9.5977992735546303E-2</v>
      </c>
      <c r="Q226" s="260">
        <f t="shared" si="126"/>
        <v>34537.933499999999</v>
      </c>
      <c r="R226" s="200">
        <f t="shared" si="127"/>
        <v>6.1480140321578725E-5</v>
      </c>
      <c r="S226" s="157">
        <v>1</v>
      </c>
      <c r="V226" s="200">
        <f>AB226</f>
        <v>7.8409272615921344E-3</v>
      </c>
      <c r="Y226" s="200">
        <f t="shared" si="128"/>
        <v>22269</v>
      </c>
      <c r="Z226" s="200">
        <f t="shared" si="129"/>
        <v>0.10141077084848243</v>
      </c>
      <c r="AA226" s="200">
        <f t="shared" si="130"/>
        <v>9.8386141884202305E-2</v>
      </c>
      <c r="AB226" s="200">
        <f t="shared" si="131"/>
        <v>7.8409272615921344E-3</v>
      </c>
      <c r="AC226" s="200">
        <f t="shared" si="132"/>
        <v>2.4081491486560025E-3</v>
      </c>
      <c r="AD226" s="200">
        <f t="shared" si="133"/>
        <v>5.7991823221726299E-6</v>
      </c>
      <c r="AE226" s="200">
        <f t="shared" si="134"/>
        <v>7.8409272615921344E-3</v>
      </c>
      <c r="AF226" s="157"/>
      <c r="AG226" s="200">
        <f t="shared" si="135"/>
        <v>5.4327781129361319E-3</v>
      </c>
      <c r="AH226" s="200">
        <f t="shared" si="136"/>
        <v>0.7912097615395246</v>
      </c>
      <c r="AI226" s="200">
        <f t="shared" si="137"/>
        <v>0.98158306912911875</v>
      </c>
      <c r="AJ226" s="200">
        <f t="shared" si="138"/>
        <v>0.60457540731517667</v>
      </c>
      <c r="AK226" s="200">
        <f t="shared" si="139"/>
        <v>1.9033227956823406</v>
      </c>
      <c r="AL226" s="200">
        <f t="shared" si="140"/>
        <v>1.4033042460532716</v>
      </c>
      <c r="AM226" s="200">
        <f t="shared" si="144"/>
        <v>20.013385845405772</v>
      </c>
      <c r="AN226" s="200">
        <f t="shared" si="144"/>
        <v>20.013122393805233</v>
      </c>
      <c r="AO226" s="200">
        <f t="shared" si="144"/>
        <v>20.012083689050282</v>
      </c>
      <c r="AP226" s="200">
        <f t="shared" si="144"/>
        <v>20.008012475554064</v>
      </c>
      <c r="AQ226" s="200">
        <f t="shared" si="144"/>
        <v>19.992407341608391</v>
      </c>
      <c r="AR226" s="200">
        <f t="shared" si="144"/>
        <v>19.93695873148188</v>
      </c>
      <c r="AS226" s="200">
        <f t="shared" si="144"/>
        <v>19.774740588515826</v>
      </c>
      <c r="AT226" s="200">
        <f t="shared" si="141"/>
        <v>19.426079433896657</v>
      </c>
    </row>
    <row r="227" spans="1:46" s="200" customFormat="1" ht="12.95" customHeight="1" x14ac:dyDescent="0.2">
      <c r="A227" s="44" t="s">
        <v>120</v>
      </c>
      <c r="B227" s="40" t="s">
        <v>52</v>
      </c>
      <c r="C227" s="44">
        <v>49556.434000000001</v>
      </c>
      <c r="D227" s="41"/>
      <c r="E227" s="200">
        <f t="shared" si="123"/>
        <v>22269.255061402655</v>
      </c>
      <c r="F227" s="228">
        <f t="shared" si="145"/>
        <v>22269</v>
      </c>
      <c r="G227" s="158">
        <f t="shared" si="124"/>
        <v>0.10431891999905929</v>
      </c>
      <c r="J227" s="200">
        <f>+G227</f>
        <v>0.10431891999905929</v>
      </c>
      <c r="P227" s="200">
        <f t="shared" si="125"/>
        <v>9.5977992735546303E-2</v>
      </c>
      <c r="Q227" s="260">
        <f t="shared" si="126"/>
        <v>34537.934000000001</v>
      </c>
      <c r="R227" s="200">
        <f t="shared" si="127"/>
        <v>6.9571067615214251E-5</v>
      </c>
      <c r="S227" s="157">
        <v>1</v>
      </c>
      <c r="V227" s="200">
        <f>AB227</f>
        <v>8.3409272635129872E-3</v>
      </c>
      <c r="Y227" s="200">
        <f t="shared" si="128"/>
        <v>22269</v>
      </c>
      <c r="Z227" s="200">
        <f t="shared" si="129"/>
        <v>0.10141077084848243</v>
      </c>
      <c r="AA227" s="200">
        <f t="shared" si="130"/>
        <v>9.8886141886123158E-2</v>
      </c>
      <c r="AB227" s="200">
        <f t="shared" si="131"/>
        <v>8.3409272635129872E-3</v>
      </c>
      <c r="AC227" s="200">
        <f t="shared" si="132"/>
        <v>2.9081491505768553E-3</v>
      </c>
      <c r="AD227" s="200">
        <f t="shared" si="133"/>
        <v>8.4573314820008843E-6</v>
      </c>
      <c r="AE227" s="200">
        <f t="shared" si="134"/>
        <v>8.3409272635129872E-3</v>
      </c>
      <c r="AF227" s="157"/>
      <c r="AG227" s="200">
        <f t="shared" si="135"/>
        <v>5.4327781129361319E-3</v>
      </c>
      <c r="AH227" s="200">
        <f t="shared" si="136"/>
        <v>0.7912097615395246</v>
      </c>
      <c r="AI227" s="200">
        <f t="shared" si="137"/>
        <v>0.98158306912911875</v>
      </c>
      <c r="AJ227" s="200">
        <f t="shared" si="138"/>
        <v>0.60457540731517667</v>
      </c>
      <c r="AK227" s="200">
        <f t="shared" si="139"/>
        <v>1.9033227956823406</v>
      </c>
      <c r="AL227" s="200">
        <f t="shared" si="140"/>
        <v>1.4033042460532716</v>
      </c>
      <c r="AM227" s="200">
        <f t="shared" si="144"/>
        <v>20.013385845405772</v>
      </c>
      <c r="AN227" s="200">
        <f t="shared" si="144"/>
        <v>20.013122393805233</v>
      </c>
      <c r="AO227" s="200">
        <f t="shared" si="144"/>
        <v>20.012083689050282</v>
      </c>
      <c r="AP227" s="200">
        <f t="shared" si="144"/>
        <v>20.008012475554064</v>
      </c>
      <c r="AQ227" s="200">
        <f t="shared" si="144"/>
        <v>19.992407341608391</v>
      </c>
      <c r="AR227" s="200">
        <f t="shared" si="144"/>
        <v>19.93695873148188</v>
      </c>
      <c r="AS227" s="200">
        <f t="shared" si="144"/>
        <v>19.774740588515826</v>
      </c>
      <c r="AT227" s="200">
        <f t="shared" si="141"/>
        <v>19.426079433896657</v>
      </c>
    </row>
    <row r="228" spans="1:46" s="200" customFormat="1" ht="12.95" customHeight="1" x14ac:dyDescent="0.2">
      <c r="A228" s="41" t="s">
        <v>117</v>
      </c>
      <c r="B228" s="40"/>
      <c r="C228" s="41">
        <v>49558.485000000001</v>
      </c>
      <c r="D228" s="41" t="s">
        <v>38</v>
      </c>
      <c r="E228" s="200">
        <f t="shared" si="123"/>
        <v>22274.269788710535</v>
      </c>
      <c r="F228" s="228">
        <f t="shared" si="145"/>
        <v>22274</v>
      </c>
      <c r="G228" s="158">
        <f t="shared" si="124"/>
        <v>0.11034231999656186</v>
      </c>
      <c r="I228" s="39">
        <f t="shared" ref="I228:I234" si="146">G228</f>
        <v>0.11034231999656186</v>
      </c>
      <c r="P228" s="200">
        <f t="shared" si="125"/>
        <v>9.601698035202931E-2</v>
      </c>
      <c r="Q228" s="260">
        <f t="shared" si="126"/>
        <v>34539.985000000001</v>
      </c>
      <c r="R228" s="200">
        <f t="shared" si="127"/>
        <v>2.0521535593121581E-4</v>
      </c>
      <c r="S228" s="247">
        <v>0.1</v>
      </c>
      <c r="U228" s="200">
        <f t="shared" ref="U228:U241" si="147">AB228</f>
        <v>1.4325339644532545E-2</v>
      </c>
      <c r="Y228" s="200">
        <f t="shared" si="128"/>
        <v>22274</v>
      </c>
      <c r="Z228" s="200">
        <f t="shared" si="129"/>
        <v>0.10145915415811185</v>
      </c>
      <c r="AA228" s="200">
        <f t="shared" si="130"/>
        <v>0.10490014619047931</v>
      </c>
      <c r="AB228" s="200">
        <f t="shared" si="131"/>
        <v>1.4325339644532545E-2</v>
      </c>
      <c r="AC228" s="200">
        <f t="shared" si="132"/>
        <v>8.8831658384500023E-3</v>
      </c>
      <c r="AD228" s="200">
        <f t="shared" si="133"/>
        <v>7.8910635313405137E-6</v>
      </c>
      <c r="AE228" s="200">
        <f t="shared" si="134"/>
        <v>1.4325339644532545E-2</v>
      </c>
      <c r="AF228" s="157"/>
      <c r="AG228" s="200">
        <f t="shared" si="135"/>
        <v>5.4421738060825469E-3</v>
      </c>
      <c r="AH228" s="200">
        <f t="shared" si="136"/>
        <v>0.79059606825613105</v>
      </c>
      <c r="AI228" s="200">
        <f t="shared" si="137"/>
        <v>0.9817765141479371</v>
      </c>
      <c r="AJ228" s="200">
        <f t="shared" si="138"/>
        <v>0.60436311947115295</v>
      </c>
      <c r="AK228" s="200">
        <f t="shared" si="139"/>
        <v>1.9043380552957656</v>
      </c>
      <c r="AL228" s="200">
        <f t="shared" si="140"/>
        <v>1.4048126069822033</v>
      </c>
      <c r="AM228" s="200">
        <f t="shared" si="144"/>
        <v>20.014372600101758</v>
      </c>
      <c r="AN228" s="200">
        <f t="shared" si="144"/>
        <v>20.014111997127241</v>
      </c>
      <c r="AO228" s="200">
        <f t="shared" si="144"/>
        <v>20.013082153172657</v>
      </c>
      <c r="AP228" s="200">
        <f t="shared" si="144"/>
        <v>20.009036263107575</v>
      </c>
      <c r="AQ228" s="200">
        <f t="shared" si="144"/>
        <v>19.993491513561811</v>
      </c>
      <c r="AR228" s="200">
        <f t="shared" si="144"/>
        <v>19.938130051680385</v>
      </c>
      <c r="AS228" s="200">
        <f t="shared" si="144"/>
        <v>19.775871689638937</v>
      </c>
      <c r="AT228" s="200">
        <f t="shared" si="141"/>
        <v>19.426815780243309</v>
      </c>
    </row>
    <row r="229" spans="1:46" s="200" customFormat="1" ht="12.95" customHeight="1" x14ac:dyDescent="0.2">
      <c r="A229" s="41" t="s">
        <v>117</v>
      </c>
      <c r="B229" s="40" t="s">
        <v>52</v>
      </c>
      <c r="C229" s="41">
        <v>49559.502</v>
      </c>
      <c r="D229" s="41" t="s">
        <v>38</v>
      </c>
      <c r="E229" s="200">
        <f t="shared" si="123"/>
        <v>22276.756369730581</v>
      </c>
      <c r="F229" s="228">
        <f t="shared" si="145"/>
        <v>22276.5</v>
      </c>
      <c r="G229" s="158">
        <f t="shared" si="124"/>
        <v>0.10485401999903843</v>
      </c>
      <c r="I229" s="39">
        <f t="shared" si="146"/>
        <v>0.10485401999903843</v>
      </c>
      <c r="P229" s="200">
        <f t="shared" si="125"/>
        <v>9.6036476804421442E-2</v>
      </c>
      <c r="Q229" s="260">
        <f t="shared" si="126"/>
        <v>34541.002</v>
      </c>
      <c r="R229" s="200">
        <f t="shared" si="127"/>
        <v>7.774906798893633E-5</v>
      </c>
      <c r="S229" s="247">
        <v>0.1</v>
      </c>
      <c r="U229" s="200">
        <f t="shared" si="147"/>
        <v>8.8175431946169863E-3</v>
      </c>
      <c r="Y229" s="200">
        <f t="shared" si="128"/>
        <v>22276.5</v>
      </c>
      <c r="Z229" s="200">
        <f t="shared" si="129"/>
        <v>0.10148334369457797</v>
      </c>
      <c r="AA229" s="200">
        <f t="shared" si="130"/>
        <v>9.9407153108881902E-2</v>
      </c>
      <c r="AB229" s="200">
        <f t="shared" si="131"/>
        <v>8.8175431946169863E-3</v>
      </c>
      <c r="AC229" s="200">
        <f t="shared" si="132"/>
        <v>3.3706763044604598E-3</v>
      </c>
      <c r="AD229" s="200">
        <f t="shared" si="133"/>
        <v>1.1361458749451223E-6</v>
      </c>
      <c r="AE229" s="200">
        <f t="shared" si="134"/>
        <v>8.8175431946169863E-3</v>
      </c>
      <c r="AF229" s="157"/>
      <c r="AG229" s="200">
        <f t="shared" si="135"/>
        <v>5.4468668901565299E-3</v>
      </c>
      <c r="AH229" s="200">
        <f t="shared" si="136"/>
        <v>0.79028966217109953</v>
      </c>
      <c r="AI229" s="200">
        <f t="shared" si="137"/>
        <v>0.98187274436652427</v>
      </c>
      <c r="AJ229" s="200">
        <f t="shared" si="138"/>
        <v>0.60425686674988011</v>
      </c>
      <c r="AK229" s="200">
        <f t="shared" si="139"/>
        <v>1.9048450899004559</v>
      </c>
      <c r="AL229" s="200">
        <f t="shared" si="140"/>
        <v>1.4055667088757451</v>
      </c>
      <c r="AM229" s="200">
        <f t="shared" si="144"/>
        <v>20.014865685748322</v>
      </c>
      <c r="AN229" s="200">
        <f t="shared" si="144"/>
        <v>20.014606497983053</v>
      </c>
      <c r="AO229" s="200">
        <f t="shared" si="144"/>
        <v>20.013581064121098</v>
      </c>
      <c r="AP229" s="200">
        <f t="shared" si="144"/>
        <v>20.009547801807958</v>
      </c>
      <c r="AQ229" s="200">
        <f t="shared" si="144"/>
        <v>19.994033227269384</v>
      </c>
      <c r="AR229" s="200">
        <f t="shared" si="144"/>
        <v>19.938715439253691</v>
      </c>
      <c r="AS229" s="200">
        <f t="shared" si="144"/>
        <v>19.776437169241294</v>
      </c>
      <c r="AT229" s="200">
        <f t="shared" si="141"/>
        <v>19.427183953416634</v>
      </c>
    </row>
    <row r="230" spans="1:46" s="200" customFormat="1" ht="12.95" customHeight="1" x14ac:dyDescent="0.2">
      <c r="A230" s="41" t="s">
        <v>117</v>
      </c>
      <c r="B230" s="40" t="s">
        <v>52</v>
      </c>
      <c r="C230" s="41">
        <v>49562.370999999999</v>
      </c>
      <c r="D230" s="41" t="s">
        <v>38</v>
      </c>
      <c r="E230" s="200">
        <f t="shared" si="123"/>
        <v>22283.771119923807</v>
      </c>
      <c r="F230" s="228">
        <f t="shared" si="145"/>
        <v>22283.5</v>
      </c>
      <c r="G230" s="158">
        <f t="shared" si="124"/>
        <v>0.11088677999214269</v>
      </c>
      <c r="I230" s="39">
        <f t="shared" si="146"/>
        <v>0.11088677999214269</v>
      </c>
      <c r="P230" s="200">
        <f t="shared" si="125"/>
        <v>9.6091076249040369E-2</v>
      </c>
      <c r="Q230" s="260">
        <f t="shared" si="126"/>
        <v>34543.870999999999</v>
      </c>
      <c r="R230" s="200">
        <f t="shared" si="127"/>
        <v>2.1891284925365208E-4</v>
      </c>
      <c r="S230" s="247">
        <v>0.1</v>
      </c>
      <c r="U230" s="200">
        <f t="shared" si="147"/>
        <v>1.4795703743102323E-2</v>
      </c>
      <c r="Y230" s="200">
        <f t="shared" si="128"/>
        <v>22283.5</v>
      </c>
      <c r="Z230" s="200">
        <f t="shared" si="129"/>
        <v>0.10155106690741406</v>
      </c>
      <c r="AA230" s="200">
        <f t="shared" si="130"/>
        <v>0.10542678933376901</v>
      </c>
      <c r="AB230" s="200">
        <f t="shared" si="131"/>
        <v>1.4795703743102323E-2</v>
      </c>
      <c r="AC230" s="200">
        <f t="shared" si="132"/>
        <v>9.3357130847286363E-3</v>
      </c>
      <c r="AD230" s="200">
        <f t="shared" si="133"/>
        <v>8.715553880037347E-6</v>
      </c>
      <c r="AE230" s="200">
        <f t="shared" si="134"/>
        <v>1.4795703743102323E-2</v>
      </c>
      <c r="AF230" s="157"/>
      <c r="AG230" s="200">
        <f t="shared" si="135"/>
        <v>5.4599906583736929E-3</v>
      </c>
      <c r="AH230" s="200">
        <f t="shared" si="136"/>
        <v>0.78943328374996213</v>
      </c>
      <c r="AI230" s="200">
        <f t="shared" si="137"/>
        <v>0.98214044988622795</v>
      </c>
      <c r="AJ230" s="200">
        <f t="shared" si="138"/>
        <v>0.60395897610216043</v>
      </c>
      <c r="AK230" s="200">
        <f t="shared" si="139"/>
        <v>1.9062626814389072</v>
      </c>
      <c r="AL230" s="200">
        <f t="shared" si="140"/>
        <v>1.407677917830179</v>
      </c>
      <c r="AM230" s="200">
        <f t="shared" si="144"/>
        <v>20.016245293034242</v>
      </c>
      <c r="AN230" s="200">
        <f t="shared" si="144"/>
        <v>20.015990035746285</v>
      </c>
      <c r="AO230" s="200">
        <f t="shared" si="144"/>
        <v>20.014976878316574</v>
      </c>
      <c r="AP230" s="200">
        <f t="shared" si="144"/>
        <v>20.010978853112654</v>
      </c>
      <c r="AQ230" s="200">
        <f t="shared" si="144"/>
        <v>19.995548706467215</v>
      </c>
      <c r="AR230" s="200">
        <f t="shared" si="144"/>
        <v>19.940353557502778</v>
      </c>
      <c r="AS230" s="200">
        <f t="shared" si="144"/>
        <v>19.778020260184224</v>
      </c>
      <c r="AT230" s="200">
        <f t="shared" si="141"/>
        <v>19.428214838301948</v>
      </c>
    </row>
    <row r="231" spans="1:46" s="200" customFormat="1" ht="12.95" customHeight="1" x14ac:dyDescent="0.2">
      <c r="A231" s="41" t="s">
        <v>117</v>
      </c>
      <c r="B231" s="40"/>
      <c r="C231" s="41">
        <v>49563.396000000001</v>
      </c>
      <c r="D231" s="41" t="s">
        <v>38</v>
      </c>
      <c r="E231" s="200">
        <f t="shared" si="123"/>
        <v>22286.277261069878</v>
      </c>
      <c r="F231" s="228">
        <f t="shared" si="145"/>
        <v>22286</v>
      </c>
      <c r="G231" s="158">
        <f t="shared" si="124"/>
        <v>0.11339847999624908</v>
      </c>
      <c r="I231" s="39">
        <f t="shared" si="146"/>
        <v>0.11339847999624908</v>
      </c>
      <c r="P231" s="200">
        <f t="shared" si="125"/>
        <v>9.6110579399947452E-2</v>
      </c>
      <c r="Q231" s="260">
        <f t="shared" si="126"/>
        <v>34544.896000000001</v>
      </c>
      <c r="R231" s="200">
        <f t="shared" si="127"/>
        <v>2.9887150702760618E-4</v>
      </c>
      <c r="S231" s="247">
        <v>0.1</v>
      </c>
      <c r="U231" s="200">
        <f t="shared" si="147"/>
        <v>1.7287900596301628E-2</v>
      </c>
      <c r="Y231" s="200">
        <f t="shared" si="128"/>
        <v>22286</v>
      </c>
      <c r="Z231" s="200">
        <f t="shared" si="129"/>
        <v>0.10157525110142611</v>
      </c>
      <c r="AA231" s="200">
        <f t="shared" si="130"/>
        <v>0.10793380829477042</v>
      </c>
      <c r="AB231" s="200">
        <f t="shared" si="131"/>
        <v>1.7287900596301628E-2</v>
      </c>
      <c r="AC231" s="200">
        <f t="shared" si="132"/>
        <v>1.1823228894822971E-2</v>
      </c>
      <c r="AD231" s="200">
        <f t="shared" si="133"/>
        <v>1.3978874149937681E-5</v>
      </c>
      <c r="AE231" s="200">
        <f t="shared" si="134"/>
        <v>1.7287900596301628E-2</v>
      </c>
      <c r="AF231" s="157"/>
      <c r="AG231" s="200">
        <f t="shared" si="135"/>
        <v>5.4646717014786529E-3</v>
      </c>
      <c r="AH231" s="200">
        <f t="shared" si="136"/>
        <v>0.78912798981564647</v>
      </c>
      <c r="AI231" s="200">
        <f t="shared" si="137"/>
        <v>0.98223543992709683</v>
      </c>
      <c r="AJ231" s="200">
        <f t="shared" si="138"/>
        <v>0.60385245062639581</v>
      </c>
      <c r="AK231" s="200">
        <f t="shared" si="139"/>
        <v>1.9067682138772626</v>
      </c>
      <c r="AL231" s="200">
        <f t="shared" si="140"/>
        <v>1.4084318230163937</v>
      </c>
      <c r="AM231" s="200">
        <f t="shared" ref="AM231:AS240" si="148">$AT231+$AA$7*SIN(AN231)</f>
        <v>20.016737641765769</v>
      </c>
      <c r="AN231" s="200">
        <f t="shared" si="148"/>
        <v>20.016483776805323</v>
      </c>
      <c r="AO231" s="200">
        <f t="shared" si="148"/>
        <v>20.015474978221718</v>
      </c>
      <c r="AP231" s="200">
        <f t="shared" si="148"/>
        <v>20.011489494589707</v>
      </c>
      <c r="AQ231" s="200">
        <f t="shared" si="148"/>
        <v>19.996089478236339</v>
      </c>
      <c r="AR231" s="200">
        <f t="shared" si="148"/>
        <v>19.940938254276222</v>
      </c>
      <c r="AS231" s="200">
        <f t="shared" si="148"/>
        <v>19.778585559745544</v>
      </c>
      <c r="AT231" s="200">
        <f t="shared" si="141"/>
        <v>19.428583011475272</v>
      </c>
    </row>
    <row r="232" spans="1:46" s="200" customFormat="1" ht="12.95" customHeight="1" x14ac:dyDescent="0.2">
      <c r="A232" s="41" t="s">
        <v>117</v>
      </c>
      <c r="B232" s="40" t="s">
        <v>52</v>
      </c>
      <c r="C232" s="41">
        <v>49564.417999999998</v>
      </c>
      <c r="D232" s="41" t="s">
        <v>38</v>
      </c>
      <c r="E232" s="200">
        <f t="shared" si="123"/>
        <v>22288.776067168677</v>
      </c>
      <c r="F232" s="228">
        <f t="shared" si="145"/>
        <v>22288.5</v>
      </c>
      <c r="G232" s="158">
        <f t="shared" si="124"/>
        <v>0.11291017999610631</v>
      </c>
      <c r="I232" s="39">
        <f t="shared" si="146"/>
        <v>0.11291017999610631</v>
      </c>
      <c r="P232" s="200">
        <f t="shared" si="125"/>
        <v>9.6130084313621633E-2</v>
      </c>
      <c r="Q232" s="260">
        <f t="shared" si="126"/>
        <v>34545.917999999998</v>
      </c>
      <c r="R232" s="200">
        <f t="shared" si="127"/>
        <v>2.815716111133408E-4</v>
      </c>
      <c r="S232" s="247">
        <v>0.1</v>
      </c>
      <c r="U232" s="200">
        <f t="shared" si="147"/>
        <v>1.6780095682484675E-2</v>
      </c>
      <c r="Y232" s="200">
        <f t="shared" si="128"/>
        <v>22288.5</v>
      </c>
      <c r="Z232" s="200">
        <f t="shared" si="129"/>
        <v>0.10159943389506855</v>
      </c>
      <c r="AA232" s="200">
        <f t="shared" si="130"/>
        <v>0.10744083041465939</v>
      </c>
      <c r="AB232" s="200">
        <f t="shared" si="131"/>
        <v>1.6780095682484675E-2</v>
      </c>
      <c r="AC232" s="200">
        <f t="shared" si="132"/>
        <v>1.1310746101037758E-2</v>
      </c>
      <c r="AD232" s="200">
        <f t="shared" si="133"/>
        <v>1.2793297736214085E-5</v>
      </c>
      <c r="AE232" s="200">
        <f t="shared" si="134"/>
        <v>1.6780095682484675E-2</v>
      </c>
      <c r="AF232" s="157"/>
      <c r="AG232" s="200">
        <f t="shared" si="135"/>
        <v>5.4693495814469133E-3</v>
      </c>
      <c r="AH232" s="200">
        <f t="shared" si="136"/>
        <v>0.7888229876482411</v>
      </c>
      <c r="AI232" s="200">
        <f t="shared" si="137"/>
        <v>0.9823301052053055</v>
      </c>
      <c r="AJ232" s="200">
        <f t="shared" si="138"/>
        <v>0.6037458540320414</v>
      </c>
      <c r="AK232" s="200">
        <f t="shared" si="139"/>
        <v>1.9072733523156711</v>
      </c>
      <c r="AL232" s="200">
        <f t="shared" si="140"/>
        <v>1.4091856769767646</v>
      </c>
      <c r="AM232" s="200">
        <f t="shared" si="148"/>
        <v>20.017229797047221</v>
      </c>
      <c r="AN232" s="200">
        <f t="shared" si="148"/>
        <v>20.016977318434577</v>
      </c>
      <c r="AO232" s="200">
        <f t="shared" si="148"/>
        <v>20.01597286525752</v>
      </c>
      <c r="AP232" s="200">
        <f t="shared" si="148"/>
        <v>20.011999900487471</v>
      </c>
      <c r="AQ232" s="200">
        <f t="shared" si="148"/>
        <v>19.996630002392187</v>
      </c>
      <c r="AR232" s="200">
        <f t="shared" si="148"/>
        <v>19.941522769168227</v>
      </c>
      <c r="AS232" s="200">
        <f t="shared" si="148"/>
        <v>19.779150811863499</v>
      </c>
      <c r="AT232" s="200">
        <f t="shared" si="141"/>
        <v>19.428951184648596</v>
      </c>
    </row>
    <row r="233" spans="1:46" s="200" customFormat="1" ht="12.95" customHeight="1" x14ac:dyDescent="0.2">
      <c r="A233" s="41" t="s">
        <v>117</v>
      </c>
      <c r="B233" s="40"/>
      <c r="C233" s="41">
        <v>49565.436000000002</v>
      </c>
      <c r="D233" s="41" t="s">
        <v>38</v>
      </c>
      <c r="E233" s="200">
        <f t="shared" si="123"/>
        <v>22291.265093204485</v>
      </c>
      <c r="F233" s="228">
        <f t="shared" si="145"/>
        <v>22291</v>
      </c>
      <c r="G233" s="158">
        <f t="shared" si="124"/>
        <v>0.10842187999514863</v>
      </c>
      <c r="I233" s="39">
        <f t="shared" si="146"/>
        <v>0.10842187999514863</v>
      </c>
      <c r="P233" s="200">
        <f t="shared" si="125"/>
        <v>9.61495909900629E-2</v>
      </c>
      <c r="Q233" s="260">
        <f t="shared" si="126"/>
        <v>34546.936000000002</v>
      </c>
      <c r="R233" s="200">
        <f t="shared" si="127"/>
        <v>1.5060907742434808E-4</v>
      </c>
      <c r="S233" s="247">
        <v>0.1</v>
      </c>
      <c r="U233" s="200">
        <f t="shared" si="147"/>
        <v>1.2272289005085729E-2</v>
      </c>
      <c r="Y233" s="200">
        <f t="shared" si="128"/>
        <v>22291</v>
      </c>
      <c r="Z233" s="200">
        <f t="shared" si="129"/>
        <v>0.10162361529064481</v>
      </c>
      <c r="AA233" s="200">
        <f t="shared" si="130"/>
        <v>0.10294785569456671</v>
      </c>
      <c r="AB233" s="200">
        <f t="shared" si="131"/>
        <v>1.2272289005085729E-2</v>
      </c>
      <c r="AC233" s="200">
        <f t="shared" si="132"/>
        <v>6.7982647045038147E-3</v>
      </c>
      <c r="AD233" s="200">
        <f t="shared" si="133"/>
        <v>4.6216402992502344E-6</v>
      </c>
      <c r="AE233" s="200">
        <f t="shared" si="134"/>
        <v>1.2272289005085729E-2</v>
      </c>
      <c r="AF233" s="157"/>
      <c r="AG233" s="200">
        <f t="shared" si="135"/>
        <v>5.4740243005819075E-3</v>
      </c>
      <c r="AH233" s="200">
        <f t="shared" si="136"/>
        <v>0.78851827687199549</v>
      </c>
      <c r="AI233" s="200">
        <f t="shared" si="137"/>
        <v>0.98242444638448989</v>
      </c>
      <c r="AJ233" s="200">
        <f t="shared" si="138"/>
        <v>0.60363918659204352</v>
      </c>
      <c r="AK233" s="200">
        <f t="shared" si="139"/>
        <v>1.9077780972968064</v>
      </c>
      <c r="AL233" s="200">
        <f t="shared" si="140"/>
        <v>1.4099394799355471</v>
      </c>
      <c r="AM233" s="200">
        <f t="shared" si="148"/>
        <v>20.01772175907595</v>
      </c>
      <c r="AN233" s="200">
        <f t="shared" si="148"/>
        <v>20.01747066084878</v>
      </c>
      <c r="AO233" s="200">
        <f t="shared" si="148"/>
        <v>20.016470539658155</v>
      </c>
      <c r="AP233" s="200">
        <f t="shared" si="148"/>
        <v>20.012510071027613</v>
      </c>
      <c r="AQ233" s="200">
        <f t="shared" si="148"/>
        <v>19.99717027904569</v>
      </c>
      <c r="AR233" s="200">
        <f t="shared" si="148"/>
        <v>19.942107102140692</v>
      </c>
      <c r="AS233" s="200">
        <f t="shared" si="148"/>
        <v>19.779716016511379</v>
      </c>
      <c r="AT233" s="200">
        <f t="shared" si="141"/>
        <v>19.429319357821925</v>
      </c>
    </row>
    <row r="234" spans="1:46" s="200" customFormat="1" ht="12.95" customHeight="1" x14ac:dyDescent="0.2">
      <c r="A234" s="41" t="s">
        <v>117</v>
      </c>
      <c r="B234" s="40"/>
      <c r="C234" s="41">
        <v>49567.476000000002</v>
      </c>
      <c r="D234" s="41" t="s">
        <v>38</v>
      </c>
      <c r="E234" s="200">
        <f t="shared" si="123"/>
        <v>22296.252925339097</v>
      </c>
      <c r="F234" s="228">
        <f t="shared" si="145"/>
        <v>22296</v>
      </c>
      <c r="G234" s="158">
        <f t="shared" si="124"/>
        <v>0.10344528000132414</v>
      </c>
      <c r="I234" s="39">
        <f t="shared" si="146"/>
        <v>0.10344528000132414</v>
      </c>
      <c r="P234" s="200">
        <f t="shared" si="125"/>
        <v>9.6188609631246716E-2</v>
      </c>
      <c r="Q234" s="260">
        <f t="shared" si="126"/>
        <v>34548.976000000002</v>
      </c>
      <c r="R234" s="200">
        <f t="shared" si="127"/>
        <v>5.2659264859959558E-5</v>
      </c>
      <c r="S234" s="247">
        <v>0.1</v>
      </c>
      <c r="U234" s="200">
        <f t="shared" si="147"/>
        <v>7.2566703700774199E-3</v>
      </c>
      <c r="Y234" s="200">
        <f t="shared" si="128"/>
        <v>22296</v>
      </c>
      <c r="Z234" s="200">
        <f t="shared" si="129"/>
        <v>0.1016719738967994</v>
      </c>
      <c r="AA234" s="200">
        <f t="shared" si="130"/>
        <v>9.7961915735771454E-2</v>
      </c>
      <c r="AB234" s="200">
        <f t="shared" si="131"/>
        <v>7.2566703700774199E-3</v>
      </c>
      <c r="AC234" s="200">
        <f t="shared" si="132"/>
        <v>1.7733061045247384E-3</v>
      </c>
      <c r="AD234" s="200">
        <f t="shared" si="133"/>
        <v>3.1446145403447028E-7</v>
      </c>
      <c r="AE234" s="200">
        <f t="shared" si="134"/>
        <v>7.2566703700774199E-3</v>
      </c>
      <c r="AF234" s="157"/>
      <c r="AG234" s="200">
        <f t="shared" si="135"/>
        <v>5.4833642655526867E-3</v>
      </c>
      <c r="AH234" s="200">
        <f t="shared" si="136"/>
        <v>0.78790972799277925</v>
      </c>
      <c r="AI234" s="200">
        <f t="shared" si="137"/>
        <v>0.98261215909261346</v>
      </c>
      <c r="AJ234" s="200">
        <f t="shared" si="138"/>
        <v>0.6034256402628223</v>
      </c>
      <c r="AK234" s="200">
        <f t="shared" si="139"/>
        <v>1.9087864090529245</v>
      </c>
      <c r="AL234" s="200">
        <f t="shared" si="140"/>
        <v>1.4114469337440798</v>
      </c>
      <c r="AM234" s="200">
        <f t="shared" si="148"/>
        <v>20.018705104163121</v>
      </c>
      <c r="AN234" s="200">
        <f t="shared" si="148"/>
        <v>20.018456748889438</v>
      </c>
      <c r="AO234" s="200">
        <f t="shared" si="148"/>
        <v>20.017465251489391</v>
      </c>
      <c r="AP234" s="200">
        <f t="shared" si="148"/>
        <v>20.013529706921481</v>
      </c>
      <c r="AQ234" s="200">
        <f t="shared" si="148"/>
        <v>19.998250090290352</v>
      </c>
      <c r="AR234" s="200">
        <f t="shared" si="148"/>
        <v>19.943275222175142</v>
      </c>
      <c r="AS234" s="200">
        <f t="shared" si="148"/>
        <v>19.780846283290074</v>
      </c>
      <c r="AT234" s="200">
        <f t="shared" si="141"/>
        <v>19.430055704168577</v>
      </c>
    </row>
    <row r="235" spans="1:46" s="200" customFormat="1" ht="12.95" customHeight="1" x14ac:dyDescent="0.2">
      <c r="A235" s="178" t="s">
        <v>119</v>
      </c>
      <c r="B235" s="215" t="s">
        <v>52</v>
      </c>
      <c r="C235" s="162">
        <v>49568.496200000001</v>
      </c>
      <c r="D235" s="162" t="s">
        <v>38</v>
      </c>
      <c r="E235" s="200">
        <f t="shared" si="123"/>
        <v>22298.747330409547</v>
      </c>
      <c r="F235" s="200">
        <f>ROUND(2*E235,0)/2</f>
        <v>22298.5</v>
      </c>
      <c r="G235" s="158">
        <f t="shared" si="124"/>
        <v>0.10115697999572149</v>
      </c>
      <c r="I235" s="200">
        <f>+G235</f>
        <v>0.10115697999572149</v>
      </c>
      <c r="P235" s="200">
        <f t="shared" si="125"/>
        <v>9.6208121595989252E-2</v>
      </c>
      <c r="Q235" s="260">
        <f t="shared" si="126"/>
        <v>34549.996200000001</v>
      </c>
      <c r="R235" s="200">
        <f t="shared" si="127"/>
        <v>2.4491199460600285E-5</v>
      </c>
      <c r="S235" s="247">
        <v>0.1</v>
      </c>
      <c r="U235" s="200">
        <f t="shared" si="147"/>
        <v>4.9488583997322338E-3</v>
      </c>
      <c r="Y235" s="200">
        <f t="shared" si="128"/>
        <v>22298.5</v>
      </c>
      <c r="Z235" s="200">
        <f t="shared" si="129"/>
        <v>0.10169615111197206</v>
      </c>
      <c r="AA235" s="200">
        <f t="shared" si="130"/>
        <v>9.5668950479738682E-2</v>
      </c>
      <c r="AB235" s="200">
        <f t="shared" si="131"/>
        <v>4.9488583997322338E-3</v>
      </c>
      <c r="AC235" s="200">
        <f t="shared" si="132"/>
        <v>-5.3917111625056968E-4</v>
      </c>
      <c r="AD235" s="200">
        <f t="shared" si="133"/>
        <v>2.9070549259888533E-8</v>
      </c>
      <c r="AE235" s="200">
        <f t="shared" si="134"/>
        <v>4.9488583997322338E-3</v>
      </c>
      <c r="AF235" s="157"/>
      <c r="AG235" s="200">
        <f t="shared" si="135"/>
        <v>5.4880295159828079E-3</v>
      </c>
      <c r="AH235" s="200">
        <f t="shared" si="136"/>
        <v>0.787605889141063</v>
      </c>
      <c r="AI235" s="200">
        <f t="shared" si="137"/>
        <v>0.98270553194113364</v>
      </c>
      <c r="AJ235" s="200">
        <f t="shared" si="138"/>
        <v>0.60331876191540368</v>
      </c>
      <c r="AK235" s="200">
        <f t="shared" si="139"/>
        <v>1.9092899769083</v>
      </c>
      <c r="AL235" s="200">
        <f t="shared" si="140"/>
        <v>1.4122005850411496</v>
      </c>
      <c r="AM235" s="200">
        <f t="shared" si="148"/>
        <v>20.019196487614813</v>
      </c>
      <c r="AN235" s="200">
        <f t="shared" si="148"/>
        <v>20.018949494943865</v>
      </c>
      <c r="AO235" s="200">
        <f t="shared" si="148"/>
        <v>20.017962289387143</v>
      </c>
      <c r="AP235" s="200">
        <f t="shared" si="148"/>
        <v>20.01403917271838</v>
      </c>
      <c r="AQ235" s="200">
        <f t="shared" si="148"/>
        <v>19.998789625104383</v>
      </c>
      <c r="AR235" s="200">
        <f t="shared" si="148"/>
        <v>19.943859009161496</v>
      </c>
      <c r="AS235" s="200">
        <f t="shared" si="148"/>
        <v>19.781411345367491</v>
      </c>
      <c r="AT235" s="200">
        <f t="shared" si="141"/>
        <v>19.430423877341902</v>
      </c>
    </row>
    <row r="236" spans="1:46" s="200" customFormat="1" ht="12.95" customHeight="1" x14ac:dyDescent="0.2">
      <c r="A236" s="178" t="s">
        <v>119</v>
      </c>
      <c r="B236" s="215" t="s">
        <v>54</v>
      </c>
      <c r="C236" s="162">
        <v>49569.517</v>
      </c>
      <c r="D236" s="162" t="s">
        <v>38</v>
      </c>
      <c r="E236" s="200">
        <f t="shared" si="123"/>
        <v>22301.243202489448</v>
      </c>
      <c r="F236" s="200">
        <f>ROUND(2*E236,0)/2</f>
        <v>22301</v>
      </c>
      <c r="G236" s="158">
        <f t="shared" si="124"/>
        <v>9.9468679996789433E-2</v>
      </c>
      <c r="I236" s="200">
        <f>+G236</f>
        <v>9.9468679996789433E-2</v>
      </c>
      <c r="P236" s="200">
        <f t="shared" si="125"/>
        <v>9.6227635323498886E-2</v>
      </c>
      <c r="Q236" s="260">
        <f t="shared" si="126"/>
        <v>34551.017</v>
      </c>
      <c r="R236" s="200">
        <f t="shared" si="127"/>
        <v>1.0504370574265026E-5</v>
      </c>
      <c r="S236" s="247">
        <v>0.1</v>
      </c>
      <c r="U236" s="200">
        <f t="shared" si="147"/>
        <v>3.2410446732905468E-3</v>
      </c>
      <c r="Y236" s="200">
        <f t="shared" si="128"/>
        <v>22301</v>
      </c>
      <c r="Z236" s="200">
        <f t="shared" si="129"/>
        <v>0.10172032693826709</v>
      </c>
      <c r="AA236" s="200">
        <f t="shared" si="130"/>
        <v>9.3975988382021231E-2</v>
      </c>
      <c r="AB236" s="200">
        <f t="shared" si="131"/>
        <v>3.2410446732905468E-3</v>
      </c>
      <c r="AC236" s="200">
        <f t="shared" si="132"/>
        <v>-2.2516469414776558E-3</v>
      </c>
      <c r="AD236" s="200">
        <f t="shared" si="133"/>
        <v>5.0699139490656813E-7</v>
      </c>
      <c r="AE236" s="200">
        <f t="shared" si="134"/>
        <v>3.2410446732905468E-3</v>
      </c>
      <c r="AF236" s="157"/>
      <c r="AG236" s="200">
        <f t="shared" si="135"/>
        <v>5.4926916147682026E-3</v>
      </c>
      <c r="AH236" s="200">
        <f t="shared" si="136"/>
        <v>0.78730234018302381</v>
      </c>
      <c r="AI236" s="200">
        <f t="shared" si="137"/>
        <v>0.98279858332979653</v>
      </c>
      <c r="AJ236" s="200">
        <f t="shared" si="138"/>
        <v>0.60321181380595978</v>
      </c>
      <c r="AK236" s="200">
        <f t="shared" si="139"/>
        <v>1.9097931534671753</v>
      </c>
      <c r="AL236" s="200">
        <f t="shared" si="140"/>
        <v>1.4129541862312469</v>
      </c>
      <c r="AM236" s="200">
        <f t="shared" si="148"/>
        <v>20.019687678600267</v>
      </c>
      <c r="AN236" s="200">
        <f t="shared" si="148"/>
        <v>20.019442042639174</v>
      </c>
      <c r="AO236" s="200">
        <f t="shared" si="148"/>
        <v>20.018459115584022</v>
      </c>
      <c r="AP236" s="200">
        <f t="shared" si="148"/>
        <v>20.014548404043982</v>
      </c>
      <c r="AQ236" s="200">
        <f t="shared" si="148"/>
        <v>19.999328912861799</v>
      </c>
      <c r="AR236" s="200">
        <f t="shared" si="148"/>
        <v>19.94444261407704</v>
      </c>
      <c r="AS236" s="200">
        <f t="shared" si="148"/>
        <v>19.781976359868032</v>
      </c>
      <c r="AT236" s="200">
        <f t="shared" si="141"/>
        <v>19.430792050515226</v>
      </c>
    </row>
    <row r="237" spans="1:46" s="200" customFormat="1" ht="12.95" customHeight="1" x14ac:dyDescent="0.2">
      <c r="A237" s="41" t="s">
        <v>117</v>
      </c>
      <c r="B237" s="40"/>
      <c r="C237" s="41">
        <v>49574.43</v>
      </c>
      <c r="D237" s="41" t="s">
        <v>38</v>
      </c>
      <c r="E237" s="200">
        <f t="shared" si="123"/>
        <v>22313.255564880295</v>
      </c>
      <c r="F237" s="228">
        <f>ROUND(2*E237,0)/2-0.5</f>
        <v>22313</v>
      </c>
      <c r="G237" s="158">
        <f t="shared" si="124"/>
        <v>0.10452483999688411</v>
      </c>
      <c r="I237" s="39">
        <f>G237</f>
        <v>0.10452483999688411</v>
      </c>
      <c r="P237" s="200">
        <f t="shared" si="125"/>
        <v>9.6321325753263062E-2</v>
      </c>
      <c r="Q237" s="260">
        <f t="shared" si="126"/>
        <v>34555.93</v>
      </c>
      <c r="R237" s="200">
        <f t="shared" si="127"/>
        <v>6.7297645945293432E-5</v>
      </c>
      <c r="S237" s="247">
        <v>0.1</v>
      </c>
      <c r="U237" s="200">
        <f t="shared" si="147"/>
        <v>8.203514243621049E-3</v>
      </c>
      <c r="Y237" s="200">
        <f t="shared" si="128"/>
        <v>22313</v>
      </c>
      <c r="Z237" s="200">
        <f t="shared" si="129"/>
        <v>0.10183635164351855</v>
      </c>
      <c r="AA237" s="200">
        <f t="shared" si="130"/>
        <v>9.9009814106628624E-2</v>
      </c>
      <c r="AB237" s="200">
        <f t="shared" si="131"/>
        <v>8.203514243621049E-3</v>
      </c>
      <c r="AC237" s="200">
        <f t="shared" si="132"/>
        <v>2.6884883533655618E-3</v>
      </c>
      <c r="AD237" s="200">
        <f t="shared" si="133"/>
        <v>7.2279696261822709E-7</v>
      </c>
      <c r="AE237" s="200">
        <f t="shared" si="134"/>
        <v>8.203514243621049E-3</v>
      </c>
      <c r="AF237" s="157"/>
      <c r="AG237" s="200">
        <f t="shared" si="135"/>
        <v>5.515025890255482E-3</v>
      </c>
      <c r="AH237" s="200">
        <f t="shared" si="136"/>
        <v>0.7858493287517524</v>
      </c>
      <c r="AI237" s="200">
        <f t="shared" si="137"/>
        <v>0.98324077592583525</v>
      </c>
      <c r="AJ237" s="200">
        <f t="shared" si="138"/>
        <v>0.60269750025250557</v>
      </c>
      <c r="AK237" s="200">
        <f t="shared" si="139"/>
        <v>1.9122029710399713</v>
      </c>
      <c r="AL237" s="200">
        <f t="shared" si="140"/>
        <v>1.416570781486324</v>
      </c>
      <c r="AM237" s="200">
        <f t="shared" si="148"/>
        <v>20.022042722373282</v>
      </c>
      <c r="AN237" s="200">
        <f t="shared" si="148"/>
        <v>20.021803517137066</v>
      </c>
      <c r="AO237" s="200">
        <f t="shared" si="148"/>
        <v>20.020840941796727</v>
      </c>
      <c r="AP237" s="200">
        <f t="shared" si="148"/>
        <v>20.016989457554363</v>
      </c>
      <c r="AQ237" s="200">
        <f t="shared" si="148"/>
        <v>20.001914058607433</v>
      </c>
      <c r="AR237" s="200">
        <f t="shared" si="148"/>
        <v>19.947241382065712</v>
      </c>
      <c r="AS237" s="200">
        <f t="shared" si="148"/>
        <v>19.784687766358918</v>
      </c>
      <c r="AT237" s="200">
        <f t="shared" si="141"/>
        <v>19.432559281747192</v>
      </c>
    </row>
    <row r="238" spans="1:46" s="200" customFormat="1" ht="12.95" customHeight="1" x14ac:dyDescent="0.2">
      <c r="A238" s="41" t="s">
        <v>117</v>
      </c>
      <c r="B238" s="40"/>
      <c r="C238" s="41">
        <v>49576.480000000003</v>
      </c>
      <c r="D238" s="41" t="s">
        <v>38</v>
      </c>
      <c r="E238" s="200">
        <f t="shared" si="123"/>
        <v>22318.267847172432</v>
      </c>
      <c r="F238" s="228">
        <f>ROUND(2*E238,0)/2-0.5</f>
        <v>22318</v>
      </c>
      <c r="G238" s="158">
        <f t="shared" si="124"/>
        <v>0.10954823999782093</v>
      </c>
      <c r="I238" s="39">
        <f>G238</f>
        <v>0.10954823999782093</v>
      </c>
      <c r="P238" s="200">
        <f t="shared" si="125"/>
        <v>9.6360375419147673E-2</v>
      </c>
      <c r="Q238" s="260">
        <f t="shared" si="126"/>
        <v>34557.980000000003</v>
      </c>
      <c r="R238" s="200">
        <f t="shared" si="127"/>
        <v>1.7391977214542472E-4</v>
      </c>
      <c r="S238" s="247">
        <v>0.1</v>
      </c>
      <c r="U238" s="200">
        <f t="shared" si="147"/>
        <v>1.3187864578673256E-2</v>
      </c>
      <c r="Y238" s="200">
        <f t="shared" si="128"/>
        <v>22318</v>
      </c>
      <c r="Z238" s="200">
        <f t="shared" si="129"/>
        <v>0.10188468590198282</v>
      </c>
      <c r="AA238" s="200">
        <f t="shared" si="130"/>
        <v>0.10402392951498578</v>
      </c>
      <c r="AB238" s="200">
        <f t="shared" si="131"/>
        <v>1.3187864578673256E-2</v>
      </c>
      <c r="AC238" s="200">
        <f t="shared" si="132"/>
        <v>7.6635540958381043E-3</v>
      </c>
      <c r="AD238" s="200">
        <f t="shared" si="133"/>
        <v>5.8730061379836992E-6</v>
      </c>
      <c r="AE238" s="200">
        <f t="shared" si="134"/>
        <v>1.3187864578673256E-2</v>
      </c>
      <c r="AF238" s="157"/>
      <c r="AG238" s="200">
        <f t="shared" si="135"/>
        <v>5.5243104828351496E-3</v>
      </c>
      <c r="AH238" s="200">
        <f t="shared" si="136"/>
        <v>0.78524586629346327</v>
      </c>
      <c r="AI238" s="200">
        <f t="shared" si="137"/>
        <v>0.98342285851544986</v>
      </c>
      <c r="AJ238" s="200">
        <f t="shared" si="138"/>
        <v>0.60248273739805103</v>
      </c>
      <c r="AK238" s="200">
        <f t="shared" si="139"/>
        <v>1.9132044186060735</v>
      </c>
      <c r="AL238" s="200">
        <f t="shared" si="140"/>
        <v>1.4180773628147418</v>
      </c>
      <c r="AM238" s="200">
        <f t="shared" si="148"/>
        <v>20.023022688305019</v>
      </c>
      <c r="AN238" s="200">
        <f t="shared" si="148"/>
        <v>20.022786123038543</v>
      </c>
      <c r="AO238" s="200">
        <f t="shared" si="148"/>
        <v>20.021831937512683</v>
      </c>
      <c r="AP238" s="200">
        <f t="shared" si="148"/>
        <v>20.018004976106823</v>
      </c>
      <c r="AQ238" s="200">
        <f t="shared" si="148"/>
        <v>20.002989526401901</v>
      </c>
      <c r="AR238" s="200">
        <f t="shared" si="148"/>
        <v>19.948406296079359</v>
      </c>
      <c r="AS238" s="200">
        <f t="shared" si="148"/>
        <v>19.785817194658176</v>
      </c>
      <c r="AT238" s="200">
        <f t="shared" si="141"/>
        <v>19.433295628093845</v>
      </c>
    </row>
    <row r="239" spans="1:46" s="200" customFormat="1" ht="12.95" customHeight="1" x14ac:dyDescent="0.2">
      <c r="A239" s="41" t="s">
        <v>117</v>
      </c>
      <c r="B239" s="40" t="s">
        <v>52</v>
      </c>
      <c r="C239" s="41">
        <v>49580.368000000002</v>
      </c>
      <c r="D239" s="41" t="s">
        <v>38</v>
      </c>
      <c r="E239" s="200">
        <f t="shared" si="123"/>
        <v>22327.774068417213</v>
      </c>
      <c r="F239" s="228">
        <f>ROUND(2*E239,0)/2-0.5</f>
        <v>22327.5</v>
      </c>
      <c r="G239" s="158">
        <f t="shared" si="124"/>
        <v>0.11209270000108518</v>
      </c>
      <c r="I239" s="39">
        <f>G239</f>
        <v>0.11209270000108518</v>
      </c>
      <c r="P239" s="200">
        <f t="shared" si="125"/>
        <v>9.643458921002182E-2</v>
      </c>
      <c r="Q239" s="260">
        <f t="shared" si="126"/>
        <v>34561.868000000002</v>
      </c>
      <c r="R239" s="200">
        <f t="shared" si="127"/>
        <v>2.4517643354521476E-4</v>
      </c>
      <c r="S239" s="247">
        <v>0.1</v>
      </c>
      <c r="U239" s="200">
        <f t="shared" si="147"/>
        <v>1.5658110791063357E-2</v>
      </c>
      <c r="Y239" s="200">
        <f t="shared" si="128"/>
        <v>22327.5</v>
      </c>
      <c r="Z239" s="200">
        <f t="shared" si="129"/>
        <v>0.10197650589884909</v>
      </c>
      <c r="AA239" s="200">
        <f t="shared" si="130"/>
        <v>0.10655078331225791</v>
      </c>
      <c r="AB239" s="200">
        <f t="shared" si="131"/>
        <v>1.5658110791063357E-2</v>
      </c>
      <c r="AC239" s="200">
        <f t="shared" si="132"/>
        <v>1.011619410223609E-2</v>
      </c>
      <c r="AD239" s="200">
        <f t="shared" si="133"/>
        <v>1.0233738311411625E-5</v>
      </c>
      <c r="AE239" s="200">
        <f t="shared" si="134"/>
        <v>1.5658110791063357E-2</v>
      </c>
      <c r="AF239" s="157"/>
      <c r="AG239" s="200">
        <f t="shared" si="135"/>
        <v>5.5419166888272687E-3</v>
      </c>
      <c r="AH239" s="200">
        <f t="shared" si="136"/>
        <v>0.78410244791317085</v>
      </c>
      <c r="AI239" s="200">
        <f t="shared" si="137"/>
        <v>0.9837653331414663</v>
      </c>
      <c r="AJ239" s="200">
        <f t="shared" si="138"/>
        <v>0.60207394380558354</v>
      </c>
      <c r="AK239" s="200">
        <f t="shared" si="139"/>
        <v>1.915102906331398</v>
      </c>
      <c r="AL239" s="200">
        <f t="shared" si="140"/>
        <v>1.4209393357294686</v>
      </c>
      <c r="AM239" s="200">
        <f t="shared" si="148"/>
        <v>20.024882520633486</v>
      </c>
      <c r="AN239" s="200">
        <f t="shared" si="148"/>
        <v>20.02465090796963</v>
      </c>
      <c r="AO239" s="200">
        <f t="shared" si="148"/>
        <v>20.023712517912212</v>
      </c>
      <c r="AP239" s="200">
        <f t="shared" si="148"/>
        <v>20.01993189797496</v>
      </c>
      <c r="AQ239" s="200">
        <f t="shared" si="148"/>
        <v>20.00503020308021</v>
      </c>
      <c r="AR239" s="200">
        <f t="shared" si="148"/>
        <v>19.950617622852587</v>
      </c>
      <c r="AS239" s="200">
        <f t="shared" si="148"/>
        <v>19.787962581661976</v>
      </c>
      <c r="AT239" s="200">
        <f t="shared" si="141"/>
        <v>19.434694686152483</v>
      </c>
    </row>
    <row r="240" spans="1:46" s="200" customFormat="1" ht="12.95" customHeight="1" x14ac:dyDescent="0.2">
      <c r="A240" s="41" t="s">
        <v>117</v>
      </c>
      <c r="B240" s="40"/>
      <c r="C240" s="41">
        <v>49581.385999999999</v>
      </c>
      <c r="D240" s="41" t="s">
        <v>38</v>
      </c>
      <c r="E240" s="200">
        <f t="shared" si="123"/>
        <v>22330.263094453003</v>
      </c>
      <c r="F240" s="228">
        <f>ROUND(2*E240,0)/2-0.5</f>
        <v>22330</v>
      </c>
      <c r="G240" s="158">
        <f t="shared" si="124"/>
        <v>0.10760439999285154</v>
      </c>
      <c r="I240" s="39">
        <f>G240</f>
        <v>0.10760439999285154</v>
      </c>
      <c r="P240" s="200">
        <f t="shared" si="125"/>
        <v>9.6454123385629725E-2</v>
      </c>
      <c r="Q240" s="260">
        <f t="shared" si="126"/>
        <v>34562.885999999999</v>
      </c>
      <c r="R240" s="200">
        <f t="shared" si="127"/>
        <v>1.2432866841755803E-4</v>
      </c>
      <c r="S240" s="247">
        <v>0.1</v>
      </c>
      <c r="U240" s="200">
        <f t="shared" si="147"/>
        <v>1.1150276607221815E-2</v>
      </c>
      <c r="Y240" s="200">
        <f t="shared" si="128"/>
        <v>22330</v>
      </c>
      <c r="Z240" s="200">
        <f t="shared" si="129"/>
        <v>0.10200066578095635</v>
      </c>
      <c r="AA240" s="200">
        <f t="shared" si="130"/>
        <v>0.10205785759752492</v>
      </c>
      <c r="AB240" s="200">
        <f t="shared" si="131"/>
        <v>1.1150276607221815E-2</v>
      </c>
      <c r="AC240" s="200">
        <f t="shared" si="132"/>
        <v>5.6037342118951949E-3</v>
      </c>
      <c r="AD240" s="200">
        <f t="shared" si="133"/>
        <v>3.140183711756466E-6</v>
      </c>
      <c r="AE240" s="200">
        <f t="shared" si="134"/>
        <v>1.1150276607221815E-2</v>
      </c>
      <c r="AF240" s="157"/>
      <c r="AG240" s="200">
        <f t="shared" si="135"/>
        <v>5.5465423953266271E-3</v>
      </c>
      <c r="AH240" s="200">
        <f t="shared" si="136"/>
        <v>0.78380223460325549</v>
      </c>
      <c r="AI240" s="200">
        <f t="shared" si="137"/>
        <v>0.98385470314386214</v>
      </c>
      <c r="AJ240" s="200">
        <f t="shared" si="138"/>
        <v>0.60196620589875993</v>
      </c>
      <c r="AK240" s="200">
        <f t="shared" si="139"/>
        <v>1.9156015828975703</v>
      </c>
      <c r="AL240" s="200">
        <f t="shared" si="140"/>
        <v>1.4216923719219132</v>
      </c>
      <c r="AM240" s="200">
        <f t="shared" si="148"/>
        <v>20.025371493254653</v>
      </c>
      <c r="AN240" s="200">
        <f t="shared" si="148"/>
        <v>20.025141170206361</v>
      </c>
      <c r="AO240" s="200">
        <f t="shared" si="148"/>
        <v>20.024206905343338</v>
      </c>
      <c r="AP240" s="200">
        <f t="shared" si="148"/>
        <v>20.020438425612127</v>
      </c>
      <c r="AQ240" s="200">
        <f t="shared" si="148"/>
        <v>20.005566633213661</v>
      </c>
      <c r="AR240" s="200">
        <f t="shared" si="148"/>
        <v>19.951199113034914</v>
      </c>
      <c r="AS240" s="200">
        <f t="shared" si="148"/>
        <v>19.788527042322542</v>
      </c>
      <c r="AT240" s="200">
        <f t="shared" si="141"/>
        <v>19.435062859325807</v>
      </c>
    </row>
    <row r="241" spans="1:46" s="200" customFormat="1" ht="12.95" customHeight="1" x14ac:dyDescent="0.2">
      <c r="A241" s="41" t="s">
        <v>117</v>
      </c>
      <c r="B241" s="40" t="s">
        <v>52</v>
      </c>
      <c r="C241" s="41">
        <v>49587.317999999999</v>
      </c>
      <c r="D241" s="41" t="s">
        <v>38</v>
      </c>
      <c r="E241" s="200">
        <f t="shared" si="123"/>
        <v>22344.766927895402</v>
      </c>
      <c r="F241" s="228">
        <f>ROUND(2*E241,0)/2-0.5</f>
        <v>22344.5</v>
      </c>
      <c r="G241" s="158">
        <f t="shared" si="124"/>
        <v>0.10917225999583025</v>
      </c>
      <c r="I241" s="39">
        <f>G241</f>
        <v>0.10917225999583025</v>
      </c>
      <c r="P241" s="200">
        <f t="shared" si="125"/>
        <v>9.6567456365922566E-2</v>
      </c>
      <c r="Q241" s="260">
        <f t="shared" si="126"/>
        <v>34568.817999999999</v>
      </c>
      <c r="R241" s="200">
        <f t="shared" si="127"/>
        <v>1.5888107454853381E-4</v>
      </c>
      <c r="S241" s="247">
        <v>0.1</v>
      </c>
      <c r="U241" s="200">
        <f t="shared" si="147"/>
        <v>1.2604803629907679E-2</v>
      </c>
      <c r="Y241" s="200">
        <f t="shared" si="128"/>
        <v>22344.5</v>
      </c>
      <c r="Z241" s="200">
        <f t="shared" si="129"/>
        <v>0.10214076634546783</v>
      </c>
      <c r="AA241" s="200">
        <f t="shared" si="130"/>
        <v>0.10359895001628498</v>
      </c>
      <c r="AB241" s="200">
        <f t="shared" si="131"/>
        <v>1.2604803629907679E-2</v>
      </c>
      <c r="AC241" s="200">
        <f t="shared" si="132"/>
        <v>7.0314936503624165E-3</v>
      </c>
      <c r="AD241" s="200">
        <f t="shared" si="133"/>
        <v>4.9441902955086984E-6</v>
      </c>
      <c r="AE241" s="200">
        <f t="shared" si="134"/>
        <v>1.2604803629907679E-2</v>
      </c>
      <c r="AF241" s="157"/>
      <c r="AG241" s="200">
        <f t="shared" si="135"/>
        <v>5.5733099795452585E-3</v>
      </c>
      <c r="AH241" s="200">
        <f t="shared" si="136"/>
        <v>0.78206661067452821</v>
      </c>
      <c r="AI241" s="200">
        <f t="shared" si="137"/>
        <v>0.98436689084540896</v>
      </c>
      <c r="AJ241" s="200">
        <f t="shared" si="138"/>
        <v>0.60134002413260856</v>
      </c>
      <c r="AK241" s="200">
        <f t="shared" si="139"/>
        <v>1.9184863393822977</v>
      </c>
      <c r="AL241" s="200">
        <f t="shared" si="140"/>
        <v>1.4260590557675272</v>
      </c>
      <c r="AM241" s="200">
        <f t="shared" ref="AM241:AS250" si="149">$AT241+$AA$7*SIN(AN241)</f>
        <v>20.02820379335531</v>
      </c>
      <c r="AN241" s="200">
        <f t="shared" si="149"/>
        <v>20.027980838697289</v>
      </c>
      <c r="AO241" s="200">
        <f t="shared" si="149"/>
        <v>20.027070242494638</v>
      </c>
      <c r="AP241" s="200">
        <f t="shared" si="149"/>
        <v>20.023371724093185</v>
      </c>
      <c r="AQ241" s="200">
        <f t="shared" si="149"/>
        <v>20.008673087752484</v>
      </c>
      <c r="AR241" s="200">
        <f t="shared" si="149"/>
        <v>19.954568155367685</v>
      </c>
      <c r="AS241" s="200">
        <f t="shared" si="149"/>
        <v>19.791799968478362</v>
      </c>
      <c r="AT241" s="200">
        <f t="shared" si="141"/>
        <v>19.437198263731098</v>
      </c>
    </row>
    <row r="242" spans="1:46" s="200" customFormat="1" ht="12.95" customHeight="1" x14ac:dyDescent="0.2">
      <c r="A242" s="44" t="s">
        <v>121</v>
      </c>
      <c r="B242" s="40" t="s">
        <v>54</v>
      </c>
      <c r="C242" s="41">
        <v>49590.377999999997</v>
      </c>
      <c r="D242" s="41">
        <v>8.9999999999999998E-4</v>
      </c>
      <c r="E242" s="200">
        <f t="shared" si="123"/>
        <v>22352.248676097308</v>
      </c>
      <c r="F242" s="39">
        <f>ROUND(2*E242,0)/2</f>
        <v>22352</v>
      </c>
      <c r="G242" s="158">
        <f t="shared" si="124"/>
        <v>0.10170735999417957</v>
      </c>
      <c r="J242" s="200">
        <f>+G242</f>
        <v>0.10170735999417957</v>
      </c>
      <c r="P242" s="200">
        <f t="shared" si="125"/>
        <v>9.6626100141496196E-2</v>
      </c>
      <c r="Q242" s="260">
        <f t="shared" si="126"/>
        <v>34571.877999999997</v>
      </c>
      <c r="R242" s="200">
        <f t="shared" si="127"/>
        <v>2.5819201690491854E-5</v>
      </c>
      <c r="S242" s="157">
        <v>1</v>
      </c>
      <c r="V242" s="200">
        <f>AB242</f>
        <v>5.081259852683373E-3</v>
      </c>
      <c r="Y242" s="200">
        <f t="shared" si="128"/>
        <v>22352</v>
      </c>
      <c r="Z242" s="200">
        <f t="shared" si="129"/>
        <v>0.10221321434502721</v>
      </c>
      <c r="AA242" s="200">
        <f t="shared" si="130"/>
        <v>9.6120245790648554E-2</v>
      </c>
      <c r="AB242" s="200">
        <f t="shared" si="131"/>
        <v>5.081259852683373E-3</v>
      </c>
      <c r="AC242" s="200">
        <f t="shared" si="132"/>
        <v>-5.0585435084764263E-4</v>
      </c>
      <c r="AD242" s="200">
        <f t="shared" si="133"/>
        <v>2.5588862427148992E-7</v>
      </c>
      <c r="AE242" s="200">
        <f t="shared" si="134"/>
        <v>5.081259852683373E-3</v>
      </c>
      <c r="AF242" s="157"/>
      <c r="AG242" s="200">
        <f t="shared" si="135"/>
        <v>5.5871142035310165E-3</v>
      </c>
      <c r="AH242" s="200">
        <f t="shared" si="136"/>
        <v>0.78117261579814035</v>
      </c>
      <c r="AI242" s="200">
        <f t="shared" si="137"/>
        <v>0.98462772060973058</v>
      </c>
      <c r="AJ242" s="200">
        <f t="shared" si="138"/>
        <v>0.6010152766195429</v>
      </c>
      <c r="AK242" s="200">
        <f t="shared" si="139"/>
        <v>1.9199734118160141</v>
      </c>
      <c r="AL242" s="200">
        <f t="shared" si="140"/>
        <v>1.4283170749244885</v>
      </c>
      <c r="AM242" s="200">
        <f t="shared" si="149"/>
        <v>20.029666280239788</v>
      </c>
      <c r="AN242" s="200">
        <f t="shared" si="149"/>
        <v>20.029447063001363</v>
      </c>
      <c r="AO242" s="200">
        <f t="shared" si="149"/>
        <v>20.02854853775597</v>
      </c>
      <c r="AP242" s="200">
        <f t="shared" si="149"/>
        <v>20.024885903423989</v>
      </c>
      <c r="AQ242" s="200">
        <f t="shared" si="149"/>
        <v>20.010276639628799</v>
      </c>
      <c r="AR242" s="200">
        <f t="shared" si="149"/>
        <v>19.95630835170963</v>
      </c>
      <c r="AS242" s="200">
        <f t="shared" si="149"/>
        <v>19.793492227163451</v>
      </c>
      <c r="AT242" s="200">
        <f t="shared" si="141"/>
        <v>19.438302783251075</v>
      </c>
    </row>
    <row r="243" spans="1:46" s="200" customFormat="1" ht="12.95" customHeight="1" x14ac:dyDescent="0.2">
      <c r="A243" s="44" t="s">
        <v>121</v>
      </c>
      <c r="B243" s="40" t="s">
        <v>54</v>
      </c>
      <c r="C243" s="41">
        <v>49590.379699999998</v>
      </c>
      <c r="D243" s="41">
        <v>4.0000000000000002E-4</v>
      </c>
      <c r="E243" s="200">
        <f t="shared" si="123"/>
        <v>22352.252832624086</v>
      </c>
      <c r="F243" s="228">
        <f t="shared" ref="F243:F255" si="150">ROUND(2*E243,0)/2-0.5</f>
        <v>22352</v>
      </c>
      <c r="G243" s="158">
        <f t="shared" si="124"/>
        <v>0.1034073599948897</v>
      </c>
      <c r="J243" s="200">
        <f>+G243</f>
        <v>0.1034073599948897</v>
      </c>
      <c r="P243" s="200">
        <f t="shared" si="125"/>
        <v>9.6626100141496196E-2</v>
      </c>
      <c r="Q243" s="260">
        <f t="shared" si="126"/>
        <v>34571.879699999998</v>
      </c>
      <c r="R243" s="200">
        <f t="shared" si="127"/>
        <v>4.5985485199246518E-5</v>
      </c>
      <c r="S243" s="157">
        <v>1</v>
      </c>
      <c r="V243" s="200">
        <f>AB243</f>
        <v>6.7812598533935065E-3</v>
      </c>
      <c r="Y243" s="200">
        <f t="shared" si="128"/>
        <v>22352</v>
      </c>
      <c r="Z243" s="200">
        <f t="shared" si="129"/>
        <v>0.10221321434502721</v>
      </c>
      <c r="AA243" s="200">
        <f t="shared" si="130"/>
        <v>9.7820245791358687E-2</v>
      </c>
      <c r="AB243" s="200">
        <f t="shared" si="131"/>
        <v>6.7812598533935065E-3</v>
      </c>
      <c r="AC243" s="200">
        <f t="shared" si="132"/>
        <v>1.1941456498624908E-3</v>
      </c>
      <c r="AD243" s="200">
        <f t="shared" si="133"/>
        <v>1.4259838330855106E-6</v>
      </c>
      <c r="AE243" s="200">
        <f t="shared" si="134"/>
        <v>6.7812598533935065E-3</v>
      </c>
      <c r="AF243" s="157"/>
      <c r="AG243" s="200">
        <f t="shared" si="135"/>
        <v>5.5871142035310165E-3</v>
      </c>
      <c r="AH243" s="200">
        <f t="shared" si="136"/>
        <v>0.78117261579814035</v>
      </c>
      <c r="AI243" s="200">
        <f t="shared" si="137"/>
        <v>0.98462772060973058</v>
      </c>
      <c r="AJ243" s="200">
        <f t="shared" si="138"/>
        <v>0.6010152766195429</v>
      </c>
      <c r="AK243" s="200">
        <f t="shared" si="139"/>
        <v>1.9199734118160141</v>
      </c>
      <c r="AL243" s="200">
        <f t="shared" si="140"/>
        <v>1.4283170749244885</v>
      </c>
      <c r="AM243" s="200">
        <f t="shared" si="149"/>
        <v>20.029666280239788</v>
      </c>
      <c r="AN243" s="200">
        <f t="shared" si="149"/>
        <v>20.029447063001363</v>
      </c>
      <c r="AO243" s="200">
        <f t="shared" si="149"/>
        <v>20.02854853775597</v>
      </c>
      <c r="AP243" s="200">
        <f t="shared" si="149"/>
        <v>20.024885903423989</v>
      </c>
      <c r="AQ243" s="200">
        <f t="shared" si="149"/>
        <v>20.010276639628799</v>
      </c>
      <c r="AR243" s="200">
        <f t="shared" si="149"/>
        <v>19.95630835170963</v>
      </c>
      <c r="AS243" s="200">
        <f t="shared" si="149"/>
        <v>19.793492227163451</v>
      </c>
      <c r="AT243" s="200">
        <f t="shared" si="141"/>
        <v>19.438302783251075</v>
      </c>
    </row>
    <row r="244" spans="1:46" s="200" customFormat="1" ht="12.95" customHeight="1" x14ac:dyDescent="0.2">
      <c r="A244" s="41" t="s">
        <v>117</v>
      </c>
      <c r="B244" s="40" t="s">
        <v>52</v>
      </c>
      <c r="C244" s="41">
        <v>49591.402999999998</v>
      </c>
      <c r="D244" s="41" t="s">
        <v>38</v>
      </c>
      <c r="E244" s="200">
        <f t="shared" si="123"/>
        <v>22354.754817243374</v>
      </c>
      <c r="F244" s="228">
        <f t="shared" si="150"/>
        <v>22354.5</v>
      </c>
      <c r="G244" s="158">
        <f t="shared" si="124"/>
        <v>0.10421905999101</v>
      </c>
      <c r="I244" s="39">
        <f>G244</f>
        <v>0.10421905999101</v>
      </c>
      <c r="P244" s="200">
        <f t="shared" si="125"/>
        <v>9.664565159222159E-2</v>
      </c>
      <c r="Q244" s="260">
        <f t="shared" si="126"/>
        <v>34572.902999999998</v>
      </c>
      <c r="R244" s="200">
        <f t="shared" si="127"/>
        <v>5.7356514774838808E-5</v>
      </c>
      <c r="S244" s="247">
        <v>0.1</v>
      </c>
      <c r="U244" s="200">
        <f>AB244</f>
        <v>7.5734083987884088E-3</v>
      </c>
      <c r="Y244" s="200">
        <f t="shared" si="128"/>
        <v>22354.5</v>
      </c>
      <c r="Z244" s="200">
        <f t="shared" si="129"/>
        <v>0.10223736099445618</v>
      </c>
      <c r="AA244" s="200">
        <f t="shared" si="130"/>
        <v>9.8627350588775406E-2</v>
      </c>
      <c r="AB244" s="200">
        <f t="shared" si="131"/>
        <v>7.5734083987884088E-3</v>
      </c>
      <c r="AC244" s="200">
        <f t="shared" si="132"/>
        <v>1.9816989965538157E-3</v>
      </c>
      <c r="AD244" s="200">
        <f t="shared" si="133"/>
        <v>3.9271309129423999E-7</v>
      </c>
      <c r="AE244" s="200">
        <f t="shared" si="134"/>
        <v>7.5734083987884088E-3</v>
      </c>
      <c r="AF244" s="157"/>
      <c r="AG244" s="200">
        <f t="shared" si="135"/>
        <v>5.5917094022345923E-3</v>
      </c>
      <c r="AH244" s="200">
        <f t="shared" si="136"/>
        <v>0.78087518204827056</v>
      </c>
      <c r="AI244" s="200">
        <f t="shared" si="137"/>
        <v>0.98471404753258451</v>
      </c>
      <c r="AJ244" s="200">
        <f t="shared" si="138"/>
        <v>0.60090689874914516</v>
      </c>
      <c r="AK244" s="200">
        <f t="shared" si="139"/>
        <v>1.9204683419369382</v>
      </c>
      <c r="AL244" s="200">
        <f t="shared" si="140"/>
        <v>1.4290696569195434</v>
      </c>
      <c r="AM244" s="200">
        <f t="shared" si="149"/>
        <v>20.030153398943899</v>
      </c>
      <c r="AN244" s="200">
        <f t="shared" si="149"/>
        <v>20.029935416439159</v>
      </c>
      <c r="AO244" s="200">
        <f t="shared" si="149"/>
        <v>20.029040889003824</v>
      </c>
      <c r="AP244" s="200">
        <f t="shared" si="149"/>
        <v>20.025390170094731</v>
      </c>
      <c r="AQ244" s="200">
        <f t="shared" si="149"/>
        <v>20.010810667531281</v>
      </c>
      <c r="AR244" s="200">
        <f t="shared" si="149"/>
        <v>19.956888051507338</v>
      </c>
      <c r="AS244" s="200">
        <f t="shared" si="149"/>
        <v>19.794056217134305</v>
      </c>
      <c r="AT244" s="200">
        <f t="shared" si="141"/>
        <v>19.438670956424399</v>
      </c>
    </row>
    <row r="245" spans="1:46" s="200" customFormat="1" ht="12.95" customHeight="1" x14ac:dyDescent="0.2">
      <c r="A245" s="41" t="s">
        <v>117</v>
      </c>
      <c r="B245" s="40"/>
      <c r="C245" s="41">
        <v>49592.434999999998</v>
      </c>
      <c r="D245" s="41" t="s">
        <v>38</v>
      </c>
      <c r="E245" s="200">
        <f t="shared" si="123"/>
        <v>22357.278073499703</v>
      </c>
      <c r="F245" s="228">
        <f t="shared" si="150"/>
        <v>22357</v>
      </c>
      <c r="G245" s="158">
        <f t="shared" si="124"/>
        <v>0.1137307599929045</v>
      </c>
      <c r="I245" s="39">
        <f>G245</f>
        <v>0.1137307599929045</v>
      </c>
      <c r="P245" s="200">
        <f t="shared" si="125"/>
        <v>9.6665204805714069E-2</v>
      </c>
      <c r="Q245" s="260">
        <f t="shared" si="126"/>
        <v>34573.934999999998</v>
      </c>
      <c r="R245" s="200">
        <f t="shared" si="127"/>
        <v>2.9123317384704208E-4</v>
      </c>
      <c r="S245" s="247">
        <v>0.1</v>
      </c>
      <c r="U245" s="200">
        <f>AB245</f>
        <v>1.7065555187190426E-2</v>
      </c>
      <c r="Y245" s="200">
        <f t="shared" si="128"/>
        <v>22357</v>
      </c>
      <c r="Z245" s="200">
        <f t="shared" si="129"/>
        <v>0.10226150630573973</v>
      </c>
      <c r="AA245" s="200">
        <f t="shared" si="130"/>
        <v>0.10813445849287884</v>
      </c>
      <c r="AB245" s="200">
        <f t="shared" si="131"/>
        <v>1.7065555187190426E-2</v>
      </c>
      <c r="AC245" s="200">
        <f t="shared" si="132"/>
        <v>1.1469253687164768E-2</v>
      </c>
      <c r="AD245" s="200">
        <f t="shared" si="133"/>
        <v>1.3154378014054264E-5</v>
      </c>
      <c r="AE245" s="200">
        <f t="shared" si="134"/>
        <v>1.7065555187190426E-2</v>
      </c>
      <c r="AF245" s="157"/>
      <c r="AG245" s="200">
        <f t="shared" si="135"/>
        <v>5.5963015000256621E-3</v>
      </c>
      <c r="AH245" s="200">
        <f t="shared" si="136"/>
        <v>0.78057802996666636</v>
      </c>
      <c r="AI245" s="200">
        <f t="shared" si="137"/>
        <v>0.9848000673311238</v>
      </c>
      <c r="AJ245" s="200">
        <f t="shared" si="138"/>
        <v>0.6007984569499033</v>
      </c>
      <c r="AK245" s="200">
        <f t="shared" si="139"/>
        <v>1.9209628925755593</v>
      </c>
      <c r="AL245" s="200">
        <f t="shared" si="140"/>
        <v>1.4298221937498437</v>
      </c>
      <c r="AM245" s="200">
        <f t="shared" si="149"/>
        <v>20.030640329502749</v>
      </c>
      <c r="AN245" s="200">
        <f t="shared" si="149"/>
        <v>20.030423576223647</v>
      </c>
      <c r="AO245" s="200">
        <f t="shared" si="149"/>
        <v>20.029533033711967</v>
      </c>
      <c r="AP245" s="200">
        <f t="shared" si="149"/>
        <v>20.025894207246836</v>
      </c>
      <c r="AQ245" s="200">
        <f t="shared" si="149"/>
        <v>20.011344450932413</v>
      </c>
      <c r="AR245" s="200">
        <f t="shared" si="149"/>
        <v>19.957467568421784</v>
      </c>
      <c r="AS245" s="200">
        <f t="shared" si="149"/>
        <v>19.794620158932162</v>
      </c>
      <c r="AT245" s="200">
        <f t="shared" si="141"/>
        <v>19.439039129597727</v>
      </c>
    </row>
    <row r="246" spans="1:46" s="200" customFormat="1" ht="12.95" customHeight="1" x14ac:dyDescent="0.2">
      <c r="A246" s="41" t="s">
        <v>117</v>
      </c>
      <c r="B246" s="40"/>
      <c r="C246" s="41">
        <v>49594.48</v>
      </c>
      <c r="D246" s="41" t="s">
        <v>38</v>
      </c>
      <c r="E246" s="200">
        <f t="shared" si="123"/>
        <v>22362.278130713086</v>
      </c>
      <c r="F246" s="228">
        <f t="shared" si="150"/>
        <v>22362</v>
      </c>
      <c r="G246" s="158">
        <f t="shared" si="124"/>
        <v>0.11375415999646066</v>
      </c>
      <c r="I246" s="39">
        <f>G246</f>
        <v>0.11375415999646066</v>
      </c>
      <c r="P246" s="200">
        <f t="shared" si="125"/>
        <v>9.6704316521000311E-2</v>
      </c>
      <c r="Q246" s="260">
        <f t="shared" si="126"/>
        <v>34575.980000000003</v>
      </c>
      <c r="R246" s="200">
        <f t="shared" si="127"/>
        <v>2.9069716253769774E-4</v>
      </c>
      <c r="S246" s="247">
        <v>0.1</v>
      </c>
      <c r="U246" s="200">
        <f>AB246</f>
        <v>1.7049843475460347E-2</v>
      </c>
      <c r="Y246" s="200">
        <f t="shared" si="128"/>
        <v>22362</v>
      </c>
      <c r="Z246" s="200">
        <f t="shared" si="129"/>
        <v>0.10230979292281356</v>
      </c>
      <c r="AA246" s="200">
        <f t="shared" si="130"/>
        <v>0.10814868359464741</v>
      </c>
      <c r="AB246" s="200">
        <f t="shared" si="131"/>
        <v>1.7049843475460347E-2</v>
      </c>
      <c r="AC246" s="200">
        <f t="shared" si="132"/>
        <v>1.1444367073647099E-2</v>
      </c>
      <c r="AD246" s="200">
        <f t="shared" si="133"/>
        <v>1.3097353771637788E-5</v>
      </c>
      <c r="AE246" s="200">
        <f t="shared" si="134"/>
        <v>1.7049843475460347E-2</v>
      </c>
      <c r="AF246" s="157"/>
      <c r="AG246" s="200">
        <f t="shared" si="135"/>
        <v>5.6054764018132414E-3</v>
      </c>
      <c r="AH246" s="200">
        <f t="shared" si="136"/>
        <v>0.77998456936512073</v>
      </c>
      <c r="AI246" s="200">
        <f t="shared" si="137"/>
        <v>0.98497118804512418</v>
      </c>
      <c r="AJ246" s="200">
        <f t="shared" si="138"/>
        <v>0.60058138256962534</v>
      </c>
      <c r="AK246" s="200">
        <f t="shared" si="139"/>
        <v>1.9219508574701778</v>
      </c>
      <c r="AL246" s="200">
        <f t="shared" si="140"/>
        <v>1.4313271327879047</v>
      </c>
      <c r="AM246" s="200">
        <f t="shared" si="149"/>
        <v>20.031613626942953</v>
      </c>
      <c r="AN246" s="200">
        <f t="shared" si="149"/>
        <v>20.031399315658959</v>
      </c>
      <c r="AO246" s="200">
        <f t="shared" si="149"/>
        <v>20.030516704419142</v>
      </c>
      <c r="AP246" s="200">
        <f t="shared" si="149"/>
        <v>20.02690159387744</v>
      </c>
      <c r="AQ246" s="200">
        <f t="shared" si="149"/>
        <v>20.012411284696256</v>
      </c>
      <c r="AR246" s="200">
        <f t="shared" si="149"/>
        <v>19.958626053461359</v>
      </c>
      <c r="AS246" s="200">
        <f t="shared" si="149"/>
        <v>19.795747897902725</v>
      </c>
      <c r="AT246" s="200">
        <f t="shared" si="141"/>
        <v>19.439775475944376</v>
      </c>
    </row>
    <row r="247" spans="1:46" s="200" customFormat="1" ht="12.95" customHeight="1" x14ac:dyDescent="0.2">
      <c r="A247" s="44" t="s">
        <v>121</v>
      </c>
      <c r="B247" s="40" t="s">
        <v>52</v>
      </c>
      <c r="C247" s="41">
        <v>49596.311600000001</v>
      </c>
      <c r="D247" s="41">
        <v>2.9999999999999997E-4</v>
      </c>
      <c r="E247" s="200">
        <f t="shared" si="123"/>
        <v>22366.756421564918</v>
      </c>
      <c r="F247" s="228">
        <f t="shared" si="150"/>
        <v>22366.5</v>
      </c>
      <c r="G247" s="158">
        <f t="shared" si="124"/>
        <v>0.10487522000039462</v>
      </c>
      <c r="J247" s="200">
        <f>+G247</f>
        <v>0.10487522000039462</v>
      </c>
      <c r="P247" s="200">
        <f t="shared" si="125"/>
        <v>9.673952309342139E-2</v>
      </c>
      <c r="Q247" s="260">
        <f t="shared" si="126"/>
        <v>34577.811600000001</v>
      </c>
      <c r="R247" s="200">
        <f t="shared" si="127"/>
        <v>6.6189564162133784E-5</v>
      </c>
      <c r="S247" s="157">
        <v>1</v>
      </c>
      <c r="V247" s="200">
        <f>AB247</f>
        <v>8.1356969069732304E-3</v>
      </c>
      <c r="Y247" s="200">
        <f t="shared" si="128"/>
        <v>22366.5</v>
      </c>
      <c r="Z247" s="200">
        <f t="shared" si="129"/>
        <v>0.10235324632413276</v>
      </c>
      <c r="AA247" s="200">
        <f t="shared" si="130"/>
        <v>9.9261496769683252E-2</v>
      </c>
      <c r="AB247" s="200">
        <f t="shared" si="131"/>
        <v>8.1356969069732304E-3</v>
      </c>
      <c r="AC247" s="200">
        <f t="shared" si="132"/>
        <v>2.5219736762618628E-3</v>
      </c>
      <c r="AD247" s="200">
        <f t="shared" si="133"/>
        <v>6.3603512237577751E-6</v>
      </c>
      <c r="AE247" s="200">
        <f t="shared" si="134"/>
        <v>8.1356969069732304E-3</v>
      </c>
      <c r="AF247" s="157"/>
      <c r="AG247" s="200">
        <f t="shared" si="135"/>
        <v>5.6137232307113677E-3</v>
      </c>
      <c r="AH247" s="200">
        <f t="shared" si="136"/>
        <v>0.77945141451401789</v>
      </c>
      <c r="AI247" s="200">
        <f t="shared" si="137"/>
        <v>0.98512415255578289</v>
      </c>
      <c r="AJ247" s="200">
        <f t="shared" si="138"/>
        <v>0.60038579950464055</v>
      </c>
      <c r="AK247" s="200">
        <f t="shared" si="139"/>
        <v>1.92283873321572</v>
      </c>
      <c r="AL247" s="200">
        <f t="shared" si="140"/>
        <v>1.4326814256432656</v>
      </c>
      <c r="AM247" s="200">
        <f t="shared" si="149"/>
        <v>20.032488953081984</v>
      </c>
      <c r="AN247" s="200">
        <f t="shared" si="149"/>
        <v>20.032276820926416</v>
      </c>
      <c r="AO247" s="200">
        <f t="shared" si="149"/>
        <v>20.031401303970274</v>
      </c>
      <c r="AP247" s="200">
        <f t="shared" si="149"/>
        <v>20.027807459103762</v>
      </c>
      <c r="AQ247" s="200">
        <f t="shared" si="149"/>
        <v>20.013370600058455</v>
      </c>
      <c r="AR247" s="200">
        <f t="shared" si="149"/>
        <v>19.959668064187277</v>
      </c>
      <c r="AS247" s="200">
        <f t="shared" si="149"/>
        <v>19.796762697958435</v>
      </c>
      <c r="AT247" s="200">
        <f t="shared" si="141"/>
        <v>19.440438187656365</v>
      </c>
    </row>
    <row r="248" spans="1:46" s="200" customFormat="1" ht="12.95" customHeight="1" x14ac:dyDescent="0.2">
      <c r="A248" s="44" t="s">
        <v>121</v>
      </c>
      <c r="B248" s="40" t="s">
        <v>52</v>
      </c>
      <c r="C248" s="41">
        <v>49596.311800000003</v>
      </c>
      <c r="D248" s="41">
        <v>2.0000000000000001E-4</v>
      </c>
      <c r="E248" s="200">
        <f t="shared" si="123"/>
        <v>22366.756910568074</v>
      </c>
      <c r="F248" s="228">
        <f t="shared" si="150"/>
        <v>22366.5</v>
      </c>
      <c r="G248" s="158">
        <f t="shared" si="124"/>
        <v>0.10507522000261815</v>
      </c>
      <c r="J248" s="200">
        <f>+G248</f>
        <v>0.10507522000261815</v>
      </c>
      <c r="P248" s="200">
        <f t="shared" si="125"/>
        <v>9.673952309342139E-2</v>
      </c>
      <c r="Q248" s="260">
        <f t="shared" si="126"/>
        <v>34577.811800000003</v>
      </c>
      <c r="R248" s="200">
        <f t="shared" si="127"/>
        <v>6.9483842961992471E-5</v>
      </c>
      <c r="S248" s="157">
        <v>1</v>
      </c>
      <c r="V248" s="200">
        <f>AB248</f>
        <v>8.3356969091967631E-3</v>
      </c>
      <c r="Y248" s="200">
        <f t="shared" si="128"/>
        <v>22366.5</v>
      </c>
      <c r="Z248" s="200">
        <f t="shared" si="129"/>
        <v>0.10235324632413276</v>
      </c>
      <c r="AA248" s="200">
        <f t="shared" si="130"/>
        <v>9.9461496771906785E-2</v>
      </c>
      <c r="AB248" s="200">
        <f t="shared" si="131"/>
        <v>8.3356969091967631E-3</v>
      </c>
      <c r="AC248" s="200">
        <f t="shared" si="132"/>
        <v>2.7219736784853954E-3</v>
      </c>
      <c r="AD248" s="200">
        <f t="shared" si="133"/>
        <v>7.409140706367315E-6</v>
      </c>
      <c r="AE248" s="200">
        <f t="shared" si="134"/>
        <v>8.3356969091967631E-3</v>
      </c>
      <c r="AF248" s="157"/>
      <c r="AG248" s="200">
        <f t="shared" si="135"/>
        <v>5.6137232307113677E-3</v>
      </c>
      <c r="AH248" s="200">
        <f t="shared" si="136"/>
        <v>0.77945141451401789</v>
      </c>
      <c r="AI248" s="200">
        <f t="shared" si="137"/>
        <v>0.98512415255578289</v>
      </c>
      <c r="AJ248" s="200">
        <f t="shared" si="138"/>
        <v>0.60038579950464055</v>
      </c>
      <c r="AK248" s="200">
        <f t="shared" si="139"/>
        <v>1.92283873321572</v>
      </c>
      <c r="AL248" s="200">
        <f t="shared" si="140"/>
        <v>1.4326814256432656</v>
      </c>
      <c r="AM248" s="200">
        <f t="shared" si="149"/>
        <v>20.032488953081984</v>
      </c>
      <c r="AN248" s="200">
        <f t="shared" si="149"/>
        <v>20.032276820926416</v>
      </c>
      <c r="AO248" s="200">
        <f t="shared" si="149"/>
        <v>20.031401303970274</v>
      </c>
      <c r="AP248" s="200">
        <f t="shared" si="149"/>
        <v>20.027807459103762</v>
      </c>
      <c r="AQ248" s="200">
        <f t="shared" si="149"/>
        <v>20.013370600058455</v>
      </c>
      <c r="AR248" s="200">
        <f t="shared" si="149"/>
        <v>19.959668064187277</v>
      </c>
      <c r="AS248" s="200">
        <f t="shared" si="149"/>
        <v>19.796762697958435</v>
      </c>
      <c r="AT248" s="200">
        <f t="shared" si="141"/>
        <v>19.440438187656365</v>
      </c>
    </row>
    <row r="249" spans="1:46" s="200" customFormat="1" ht="12.95" customHeight="1" x14ac:dyDescent="0.2">
      <c r="A249" s="44" t="s">
        <v>121</v>
      </c>
      <c r="B249" s="40" t="s">
        <v>52</v>
      </c>
      <c r="C249" s="41">
        <v>49598.357300000003</v>
      </c>
      <c r="D249" s="41">
        <v>2.9999999999999997E-4</v>
      </c>
      <c r="E249" s="200">
        <f t="shared" si="123"/>
        <v>22371.758190289318</v>
      </c>
      <c r="F249" s="228">
        <f t="shared" si="150"/>
        <v>22371.5</v>
      </c>
      <c r="G249" s="158">
        <f t="shared" si="124"/>
        <v>0.10559862000081921</v>
      </c>
      <c r="J249" s="200">
        <f>+G249</f>
        <v>0.10559862000081921</v>
      </c>
      <c r="P249" s="200">
        <f t="shared" si="125"/>
        <v>9.6778648205737519E-2</v>
      </c>
      <c r="Q249" s="260">
        <f t="shared" si="126"/>
        <v>34579.857300000003</v>
      </c>
      <c r="R249" s="200">
        <f t="shared" si="127"/>
        <v>7.779190246603654E-5</v>
      </c>
      <c r="S249" s="157">
        <v>1</v>
      </c>
      <c r="V249" s="200">
        <f>AB249</f>
        <v>8.8199717950816908E-3</v>
      </c>
      <c r="Y249" s="200">
        <f t="shared" si="128"/>
        <v>22371.5</v>
      </c>
      <c r="Z249" s="200">
        <f t="shared" si="129"/>
        <v>0.10240152283747095</v>
      </c>
      <c r="AA249" s="200">
        <f t="shared" si="130"/>
        <v>9.9975745369085767E-2</v>
      </c>
      <c r="AB249" s="200">
        <f t="shared" si="131"/>
        <v>8.8199717950816908E-3</v>
      </c>
      <c r="AC249" s="200">
        <f t="shared" si="132"/>
        <v>3.1970971633482614E-3</v>
      </c>
      <c r="AD249" s="200">
        <f t="shared" si="133"/>
        <v>1.0221430271889499E-5</v>
      </c>
      <c r="AE249" s="200">
        <f t="shared" si="134"/>
        <v>8.8199717950816908E-3</v>
      </c>
      <c r="AF249" s="157"/>
      <c r="AG249" s="200">
        <f t="shared" si="135"/>
        <v>5.6228746317334363E-3</v>
      </c>
      <c r="AH249" s="200">
        <f t="shared" si="136"/>
        <v>0.77886008391929851</v>
      </c>
      <c r="AI249" s="200">
        <f t="shared" si="137"/>
        <v>0.98529295751652846</v>
      </c>
      <c r="AJ249" s="200">
        <f t="shared" si="138"/>
        <v>0.60016824667964086</v>
      </c>
      <c r="AK249" s="200">
        <f t="shared" si="139"/>
        <v>1.9238238293032792</v>
      </c>
      <c r="AL249" s="200">
        <f t="shared" si="140"/>
        <v>1.4341860278797025</v>
      </c>
      <c r="AM249" s="200">
        <f t="shared" si="149"/>
        <v>20.033460826226001</v>
      </c>
      <c r="AN249" s="200">
        <f t="shared" si="149"/>
        <v>20.033251094707413</v>
      </c>
      <c r="AO249" s="200">
        <f t="shared" si="149"/>
        <v>20.03238341170923</v>
      </c>
      <c r="AP249" s="200">
        <f t="shared" si="149"/>
        <v>20.028813107928841</v>
      </c>
      <c r="AQ249" s="200">
        <f t="shared" si="149"/>
        <v>20.014435579070248</v>
      </c>
      <c r="AR249" s="200">
        <f t="shared" si="149"/>
        <v>19.960825158285097</v>
      </c>
      <c r="AS249" s="200">
        <f t="shared" si="149"/>
        <v>19.797890070027968</v>
      </c>
      <c r="AT249" s="200">
        <f t="shared" si="141"/>
        <v>19.441174534003014</v>
      </c>
    </row>
    <row r="250" spans="1:46" s="200" customFormat="1" ht="12.95" customHeight="1" x14ac:dyDescent="0.2">
      <c r="A250" s="41" t="s">
        <v>117</v>
      </c>
      <c r="B250" s="40"/>
      <c r="C250" s="41">
        <v>49599.377</v>
      </c>
      <c r="D250" s="41" t="s">
        <v>38</v>
      </c>
      <c r="E250" s="200">
        <f t="shared" si="123"/>
        <v>22374.25137285189</v>
      </c>
      <c r="F250" s="228">
        <f t="shared" si="150"/>
        <v>22374</v>
      </c>
      <c r="G250" s="158">
        <f t="shared" si="124"/>
        <v>0.10281032000057166</v>
      </c>
      <c r="I250" s="39">
        <f t="shared" ref="I250:I255" si="151">G250</f>
        <v>0.10281032000057166</v>
      </c>
      <c r="P250" s="200">
        <f t="shared" si="125"/>
        <v>9.6798213406046232E-2</v>
      </c>
      <c r="Q250" s="260">
        <f t="shared" si="126"/>
        <v>34580.877</v>
      </c>
      <c r="R250" s="200">
        <f t="shared" si="127"/>
        <v>3.6145425703936187E-5</v>
      </c>
      <c r="S250" s="247">
        <v>0.1</v>
      </c>
      <c r="U250" s="200">
        <f t="shared" ref="U250:U265" si="152">AB250</f>
        <v>6.0121065945254321E-3</v>
      </c>
      <c r="Y250" s="200">
        <f t="shared" si="128"/>
        <v>22374</v>
      </c>
      <c r="Z250" s="200">
        <f t="shared" si="129"/>
        <v>0.10242565910855034</v>
      </c>
      <c r="AA250" s="200">
        <f t="shared" si="130"/>
        <v>9.7182874298067559E-2</v>
      </c>
      <c r="AB250" s="200">
        <f t="shared" si="131"/>
        <v>6.0121065945254321E-3</v>
      </c>
      <c r="AC250" s="200">
        <f t="shared" si="132"/>
        <v>3.8466089202132681E-4</v>
      </c>
      <c r="AD250" s="200">
        <f t="shared" si="133"/>
        <v>1.4796400185064284E-8</v>
      </c>
      <c r="AE250" s="200">
        <f t="shared" si="134"/>
        <v>6.0121065945254321E-3</v>
      </c>
      <c r="AF250" s="157"/>
      <c r="AG250" s="200">
        <f t="shared" si="135"/>
        <v>5.6274457025041E-3</v>
      </c>
      <c r="AH250" s="200">
        <f t="shared" si="136"/>
        <v>0.77856483763760576</v>
      </c>
      <c r="AI250" s="200">
        <f t="shared" si="137"/>
        <v>0.98537690531368494</v>
      </c>
      <c r="AJ250" s="200">
        <f t="shared" si="138"/>
        <v>0.60005937679219223</v>
      </c>
      <c r="AK250" s="200">
        <f t="shared" si="139"/>
        <v>1.9243158131069571</v>
      </c>
      <c r="AL250" s="200">
        <f t="shared" si="140"/>
        <v>1.4349382633593672</v>
      </c>
      <c r="AM250" s="200">
        <f t="shared" si="149"/>
        <v>20.033946482412343</v>
      </c>
      <c r="AN250" s="200">
        <f t="shared" si="149"/>
        <v>20.033737943114609</v>
      </c>
      <c r="AO250" s="200">
        <f t="shared" si="149"/>
        <v>20.032874157970127</v>
      </c>
      <c r="AP250" s="200">
        <f t="shared" si="149"/>
        <v>20.029315590201904</v>
      </c>
      <c r="AQ250" s="200">
        <f t="shared" si="149"/>
        <v>20.01496770295795</v>
      </c>
      <c r="AR250" s="200">
        <f t="shared" si="149"/>
        <v>19.961403430673663</v>
      </c>
      <c r="AS250" s="200">
        <f t="shared" si="149"/>
        <v>19.798453683546011</v>
      </c>
      <c r="AT250" s="200">
        <f t="shared" si="141"/>
        <v>19.441542707176342</v>
      </c>
    </row>
    <row r="251" spans="1:46" s="200" customFormat="1" ht="12.95" customHeight="1" x14ac:dyDescent="0.2">
      <c r="A251" s="41" t="s">
        <v>117</v>
      </c>
      <c r="B251" s="40" t="s">
        <v>52</v>
      </c>
      <c r="C251" s="41">
        <v>49600.398999999998</v>
      </c>
      <c r="D251" s="41" t="s">
        <v>38</v>
      </c>
      <c r="E251" s="200">
        <f t="shared" si="123"/>
        <v>22376.75017895069</v>
      </c>
      <c r="F251" s="228">
        <f t="shared" si="150"/>
        <v>22376.5</v>
      </c>
      <c r="G251" s="158">
        <f t="shared" si="124"/>
        <v>0.10232201999315294</v>
      </c>
      <c r="I251" s="39">
        <f t="shared" si="151"/>
        <v>0.10232201999315294</v>
      </c>
      <c r="P251" s="200">
        <f t="shared" si="125"/>
        <v>9.6817780369122031E-2</v>
      </c>
      <c r="Q251" s="260">
        <f t="shared" si="126"/>
        <v>34581.898999999998</v>
      </c>
      <c r="R251" s="200">
        <f t="shared" si="127"/>
        <v>3.0296653838751871E-5</v>
      </c>
      <c r="S251" s="247">
        <v>0.1</v>
      </c>
      <c r="U251" s="200">
        <f t="shared" si="152"/>
        <v>5.5042396240309044E-3</v>
      </c>
      <c r="Y251" s="200">
        <f t="shared" si="128"/>
        <v>22376.5</v>
      </c>
      <c r="Z251" s="200">
        <f t="shared" si="129"/>
        <v>0.10244979405886391</v>
      </c>
      <c r="AA251" s="200">
        <f t="shared" si="130"/>
        <v>9.6690006303411055E-2</v>
      </c>
      <c r="AB251" s="200">
        <f t="shared" si="131"/>
        <v>5.5042396240309044E-3</v>
      </c>
      <c r="AC251" s="200">
        <f t="shared" si="132"/>
        <v>-1.2777406571097549E-4</v>
      </c>
      <c r="AD251" s="200">
        <f t="shared" si="133"/>
        <v>1.6326211868312684E-9</v>
      </c>
      <c r="AE251" s="200">
        <f t="shared" si="134"/>
        <v>5.5042396240309044E-3</v>
      </c>
      <c r="AF251" s="157"/>
      <c r="AG251" s="200">
        <f t="shared" si="135"/>
        <v>5.632013689741886E-3</v>
      </c>
      <c r="AH251" s="200">
        <f t="shared" si="136"/>
        <v>0.77826987022310445</v>
      </c>
      <c r="AI251" s="200">
        <f t="shared" si="137"/>
        <v>0.98546055080668171</v>
      </c>
      <c r="AJ251" s="200">
        <f t="shared" si="138"/>
        <v>0.59995044491675731</v>
      </c>
      <c r="AK251" s="200">
        <f t="shared" si="139"/>
        <v>1.9248074214308633</v>
      </c>
      <c r="AL251" s="200">
        <f t="shared" si="140"/>
        <v>1.4356904553687004</v>
      </c>
      <c r="AM251" s="200">
        <f t="shared" ref="AM251:AS260" si="153">$AT251+$AA$7*SIN(AN251)</f>
        <v>20.034431951925367</v>
      </c>
      <c r="AN251" s="200">
        <f t="shared" si="153"/>
        <v>20.034224599472573</v>
      </c>
      <c r="AO251" s="200">
        <f t="shared" si="153"/>
        <v>20.033364699459938</v>
      </c>
      <c r="AP251" s="200">
        <f t="shared" si="153"/>
        <v>20.029817844675669</v>
      </c>
      <c r="AQ251" s="200">
        <f t="shared" si="153"/>
        <v>20.015499583256993</v>
      </c>
      <c r="AR251" s="200">
        <f t="shared" si="153"/>
        <v>19.961981519909802</v>
      </c>
      <c r="AS251" s="200">
        <f t="shared" si="153"/>
        <v>19.799017248684237</v>
      </c>
      <c r="AT251" s="200">
        <f t="shared" si="141"/>
        <v>19.441910880349667</v>
      </c>
    </row>
    <row r="252" spans="1:46" s="200" customFormat="1" ht="12.95" customHeight="1" x14ac:dyDescent="0.2">
      <c r="A252" s="41" t="s">
        <v>117</v>
      </c>
      <c r="B252" s="40" t="s">
        <v>52</v>
      </c>
      <c r="C252" s="41">
        <v>49605.309000000001</v>
      </c>
      <c r="D252" s="41" t="s">
        <v>38</v>
      </c>
      <c r="E252" s="200">
        <f t="shared" si="123"/>
        <v>22388.755206294289</v>
      </c>
      <c r="F252" s="228">
        <f t="shared" si="150"/>
        <v>22388.5</v>
      </c>
      <c r="G252" s="158">
        <f t="shared" si="124"/>
        <v>0.10437817999627441</v>
      </c>
      <c r="I252" s="39">
        <f t="shared" si="151"/>
        <v>0.10437817999627441</v>
      </c>
      <c r="P252" s="200">
        <f t="shared" si="125"/>
        <v>9.6911726329603765E-2</v>
      </c>
      <c r="Q252" s="260">
        <f t="shared" si="126"/>
        <v>34586.809000000001</v>
      </c>
      <c r="R252" s="200">
        <f t="shared" si="127"/>
        <v>5.574793035653955E-5</v>
      </c>
      <c r="S252" s="247">
        <v>0.1</v>
      </c>
      <c r="U252" s="200">
        <f t="shared" si="152"/>
        <v>7.4664536666706471E-3</v>
      </c>
      <c r="Y252" s="200">
        <f t="shared" si="128"/>
        <v>22388.5</v>
      </c>
      <c r="Z252" s="200">
        <f t="shared" si="129"/>
        <v>0.1025656235052064</v>
      </c>
      <c r="AA252" s="200">
        <f t="shared" si="130"/>
        <v>9.8724282820671777E-2</v>
      </c>
      <c r="AB252" s="200">
        <f t="shared" si="131"/>
        <v>7.4664536666706471E-3</v>
      </c>
      <c r="AC252" s="200">
        <f t="shared" si="132"/>
        <v>1.8125564910680125E-3</v>
      </c>
      <c r="AD252" s="200">
        <f t="shared" si="133"/>
        <v>3.2853610333127866E-7</v>
      </c>
      <c r="AE252" s="200">
        <f t="shared" si="134"/>
        <v>7.4664536666706471E-3</v>
      </c>
      <c r="AF252" s="157"/>
      <c r="AG252" s="200">
        <f t="shared" si="135"/>
        <v>5.6538971756026294E-3</v>
      </c>
      <c r="AH252" s="200">
        <f t="shared" si="136"/>
        <v>0.77685789722337883</v>
      </c>
      <c r="AI252" s="200">
        <f t="shared" si="137"/>
        <v>0.98585786035818579</v>
      </c>
      <c r="AJ252" s="200">
        <f t="shared" si="138"/>
        <v>0.59942671676788128</v>
      </c>
      <c r="AK252" s="200">
        <f t="shared" si="139"/>
        <v>1.9271619307420869</v>
      </c>
      <c r="AL252" s="200">
        <f t="shared" si="140"/>
        <v>1.4393003787233725</v>
      </c>
      <c r="AM252" s="200">
        <f t="shared" si="153"/>
        <v>20.036759613003472</v>
      </c>
      <c r="AN252" s="200">
        <f t="shared" si="153"/>
        <v>20.036557883105292</v>
      </c>
      <c r="AO252" s="200">
        <f t="shared" si="153"/>
        <v>20.03571645531061</v>
      </c>
      <c r="AP252" s="200">
        <f t="shared" si="153"/>
        <v>20.032225502129798</v>
      </c>
      <c r="AQ252" s="200">
        <f t="shared" si="153"/>
        <v>20.018049221662309</v>
      </c>
      <c r="AR252" s="200">
        <f t="shared" si="153"/>
        <v>19.964753797692524</v>
      </c>
      <c r="AS252" s="200">
        <f t="shared" si="153"/>
        <v>19.801721687065253</v>
      </c>
      <c r="AT252" s="200">
        <f t="shared" si="141"/>
        <v>19.443678111581633</v>
      </c>
    </row>
    <row r="253" spans="1:46" s="200" customFormat="1" ht="12.95" customHeight="1" x14ac:dyDescent="0.2">
      <c r="A253" s="41" t="s">
        <v>117</v>
      </c>
      <c r="B253" s="40" t="s">
        <v>52</v>
      </c>
      <c r="C253" s="41">
        <v>49612.266000000003</v>
      </c>
      <c r="D253" s="41" t="s">
        <v>38</v>
      </c>
      <c r="E253" s="200">
        <f t="shared" si="123"/>
        <v>22405.765180882754</v>
      </c>
      <c r="F253" s="228">
        <f t="shared" si="150"/>
        <v>22405.5</v>
      </c>
      <c r="G253" s="158">
        <f t="shared" si="124"/>
        <v>0.1084577400033595</v>
      </c>
      <c r="I253" s="39">
        <f t="shared" si="151"/>
        <v>0.1084577400033595</v>
      </c>
      <c r="P253" s="200">
        <f t="shared" si="125"/>
        <v>9.704488596382034E-2</v>
      </c>
      <c r="Q253" s="260">
        <f t="shared" si="126"/>
        <v>34593.766000000003</v>
      </c>
      <c r="R253" s="200">
        <f t="shared" si="127"/>
        <v>1.302532373278254E-4</v>
      </c>
      <c r="S253" s="247">
        <v>0.1</v>
      </c>
      <c r="U253" s="200">
        <f t="shared" si="152"/>
        <v>1.1412854039539164E-2</v>
      </c>
      <c r="Y253" s="200">
        <f t="shared" si="128"/>
        <v>22405.5</v>
      </c>
      <c r="Z253" s="200">
        <f t="shared" si="129"/>
        <v>0.10272966369350413</v>
      </c>
      <c r="AA253" s="200">
        <f t="shared" si="130"/>
        <v>0.10277296227367572</v>
      </c>
      <c r="AB253" s="200">
        <f t="shared" si="131"/>
        <v>1.1412854039539164E-2</v>
      </c>
      <c r="AC253" s="200">
        <f t="shared" si="132"/>
        <v>5.7280763098553761E-3</v>
      </c>
      <c r="AD253" s="200">
        <f t="shared" si="133"/>
        <v>3.2810858211526382E-6</v>
      </c>
      <c r="AE253" s="200">
        <f t="shared" si="134"/>
        <v>1.1412854039539164E-2</v>
      </c>
      <c r="AF253" s="157"/>
      <c r="AG253" s="200">
        <f t="shared" si="135"/>
        <v>5.6847777296837858E-3</v>
      </c>
      <c r="AH253" s="200">
        <f t="shared" si="136"/>
        <v>0.77486851009060176</v>
      </c>
      <c r="AI253" s="200">
        <f t="shared" si="137"/>
        <v>0.9864089475700103</v>
      </c>
      <c r="AJ253" s="200">
        <f t="shared" si="138"/>
        <v>0.59868238579222322</v>
      </c>
      <c r="AK253" s="200">
        <f t="shared" si="139"/>
        <v>1.9304828057779981</v>
      </c>
      <c r="AL253" s="200">
        <f t="shared" si="140"/>
        <v>1.4444127773183086</v>
      </c>
      <c r="AM253" s="200">
        <f t="shared" si="153"/>
        <v>20.040049818073424</v>
      </c>
      <c r="AN253" s="200">
        <f t="shared" si="153"/>
        <v>20.039855845721256</v>
      </c>
      <c r="AO253" s="200">
        <f t="shared" si="153"/>
        <v>20.039040090619888</v>
      </c>
      <c r="AP253" s="200">
        <f t="shared" si="153"/>
        <v>20.035627421903239</v>
      </c>
      <c r="AQ253" s="200">
        <f t="shared" si="153"/>
        <v>20.021651632473993</v>
      </c>
      <c r="AR253" s="200">
        <f t="shared" si="153"/>
        <v>19.968673959110649</v>
      </c>
      <c r="AS253" s="200">
        <f t="shared" si="153"/>
        <v>19.805551059922131</v>
      </c>
      <c r="AT253" s="200">
        <f t="shared" si="141"/>
        <v>19.446181689160248</v>
      </c>
    </row>
    <row r="254" spans="1:46" s="200" customFormat="1" ht="12.95" customHeight="1" x14ac:dyDescent="0.2">
      <c r="A254" s="41" t="s">
        <v>117</v>
      </c>
      <c r="B254" s="40" t="s">
        <v>52</v>
      </c>
      <c r="C254" s="41">
        <v>49623.309000000001</v>
      </c>
      <c r="D254" s="41" t="s">
        <v>38</v>
      </c>
      <c r="E254" s="200">
        <f t="shared" si="123"/>
        <v>22432.765489834939</v>
      </c>
      <c r="F254" s="228">
        <f t="shared" si="150"/>
        <v>22432.5</v>
      </c>
      <c r="G254" s="158">
        <f t="shared" si="124"/>
        <v>0.10858409999491414</v>
      </c>
      <c r="I254" s="39">
        <f t="shared" si="151"/>
        <v>0.10858409999491414</v>
      </c>
      <c r="P254" s="200">
        <f t="shared" si="125"/>
        <v>9.7256542328019238E-2</v>
      </c>
      <c r="Q254" s="260">
        <f t="shared" si="126"/>
        <v>34604.809000000001</v>
      </c>
      <c r="R254" s="200">
        <f t="shared" si="127"/>
        <v>1.283135626968295E-4</v>
      </c>
      <c r="S254" s="247">
        <v>0.1</v>
      </c>
      <c r="U254" s="200">
        <f t="shared" si="152"/>
        <v>1.1327557666894902E-2</v>
      </c>
      <c r="Y254" s="200">
        <f t="shared" si="128"/>
        <v>22432.5</v>
      </c>
      <c r="Z254" s="200">
        <f t="shared" si="129"/>
        <v>0.10299007549921889</v>
      </c>
      <c r="AA254" s="200">
        <f t="shared" si="130"/>
        <v>0.10285056682371449</v>
      </c>
      <c r="AB254" s="200">
        <f t="shared" si="131"/>
        <v>1.1327557666894902E-2</v>
      </c>
      <c r="AC254" s="200">
        <f t="shared" si="132"/>
        <v>5.5940244956952517E-3</v>
      </c>
      <c r="AD254" s="200">
        <f t="shared" si="133"/>
        <v>3.1293110058438522E-6</v>
      </c>
      <c r="AE254" s="200">
        <f t="shared" si="134"/>
        <v>1.1327557666894902E-2</v>
      </c>
      <c r="AF254" s="157"/>
      <c r="AG254" s="200">
        <f t="shared" si="135"/>
        <v>5.7335331711996507E-3</v>
      </c>
      <c r="AH254" s="200">
        <f t="shared" si="136"/>
        <v>0.77173493112612268</v>
      </c>
      <c r="AI254" s="200">
        <f t="shared" si="137"/>
        <v>0.98725627003649274</v>
      </c>
      <c r="AJ254" s="200">
        <f t="shared" si="138"/>
        <v>0.59749464025939014</v>
      </c>
      <c r="AK254" s="200">
        <f t="shared" si="139"/>
        <v>1.9357221168967844</v>
      </c>
      <c r="AL254" s="200">
        <f t="shared" si="140"/>
        <v>1.452528622150324</v>
      </c>
      <c r="AM254" s="200">
        <f t="shared" si="153"/>
        <v>20.045257942282895</v>
      </c>
      <c r="AN254" s="200">
        <f t="shared" si="153"/>
        <v>20.045075801971308</v>
      </c>
      <c r="AO254" s="200">
        <f t="shared" si="153"/>
        <v>20.044299640663549</v>
      </c>
      <c r="AP254" s="200">
        <f t="shared" si="153"/>
        <v>20.041009111990007</v>
      </c>
      <c r="AQ254" s="200">
        <f t="shared" si="153"/>
        <v>20.027350115567934</v>
      </c>
      <c r="AR254" s="200">
        <f t="shared" si="153"/>
        <v>19.97488264708258</v>
      </c>
      <c r="AS254" s="200">
        <f t="shared" si="153"/>
        <v>19.811628372017797</v>
      </c>
      <c r="AT254" s="200">
        <f t="shared" si="141"/>
        <v>19.450157959432165</v>
      </c>
    </row>
    <row r="255" spans="1:46" s="200" customFormat="1" ht="12.95" customHeight="1" x14ac:dyDescent="0.2">
      <c r="A255" s="41" t="s">
        <v>117</v>
      </c>
      <c r="B255" s="40" t="s">
        <v>52</v>
      </c>
      <c r="C255" s="41">
        <v>49625.351999999999</v>
      </c>
      <c r="D255" s="41" t="s">
        <v>38</v>
      </c>
      <c r="E255" s="200">
        <f t="shared" si="123"/>
        <v>22437.760657016799</v>
      </c>
      <c r="F255" s="228">
        <f t="shared" si="150"/>
        <v>22437.5</v>
      </c>
      <c r="G255" s="158">
        <f t="shared" si="124"/>
        <v>0.10660749999806285</v>
      </c>
      <c r="I255" s="39">
        <f t="shared" si="151"/>
        <v>0.10660749999806285</v>
      </c>
      <c r="P255" s="200">
        <f t="shared" si="125"/>
        <v>9.7295760514437807E-2</v>
      </c>
      <c r="Q255" s="260">
        <f t="shared" si="126"/>
        <v>34606.851999999999</v>
      </c>
      <c r="R255" s="200">
        <f t="shared" si="127"/>
        <v>8.6708492210901564E-5</v>
      </c>
      <c r="S255" s="247">
        <v>0.1</v>
      </c>
      <c r="U255" s="200">
        <f t="shared" si="152"/>
        <v>9.3117394836250422E-3</v>
      </c>
      <c r="Y255" s="200">
        <f t="shared" si="128"/>
        <v>22437.5</v>
      </c>
      <c r="Z255" s="200">
        <f t="shared" si="129"/>
        <v>0.10303828357661476</v>
      </c>
      <c r="AA255" s="200">
        <f t="shared" si="130"/>
        <v>0.10086497693588589</v>
      </c>
      <c r="AB255" s="200">
        <f t="shared" si="131"/>
        <v>9.3117394836250422E-3</v>
      </c>
      <c r="AC255" s="200">
        <f t="shared" si="132"/>
        <v>3.5692164214480848E-3</v>
      </c>
      <c r="AD255" s="200">
        <f t="shared" si="133"/>
        <v>1.2739305863134674E-6</v>
      </c>
      <c r="AE255" s="200">
        <f t="shared" si="134"/>
        <v>9.3117394836250422E-3</v>
      </c>
      <c r="AF255" s="157"/>
      <c r="AG255" s="200">
        <f t="shared" si="135"/>
        <v>5.7425230621769539E-3</v>
      </c>
      <c r="AH255" s="200">
        <f t="shared" si="136"/>
        <v>0.77115811611850793</v>
      </c>
      <c r="AI255" s="200">
        <f t="shared" si="137"/>
        <v>0.98740946876798252</v>
      </c>
      <c r="AJ255" s="200">
        <f t="shared" si="138"/>
        <v>0.59727395639544134</v>
      </c>
      <c r="AK255" s="200">
        <f t="shared" si="139"/>
        <v>1.9366876845630505</v>
      </c>
      <c r="AL255" s="200">
        <f t="shared" si="140"/>
        <v>1.4540310560449183</v>
      </c>
      <c r="AM255" s="200">
        <f t="shared" si="153"/>
        <v>20.046220068732779</v>
      </c>
      <c r="AN255" s="200">
        <f t="shared" si="153"/>
        <v>20.046040055096416</v>
      </c>
      <c r="AO255" s="200">
        <f t="shared" si="153"/>
        <v>20.045271068822966</v>
      </c>
      <c r="AP255" s="200">
        <f t="shared" si="153"/>
        <v>20.042002862971898</v>
      </c>
      <c r="AQ255" s="200">
        <f t="shared" si="153"/>
        <v>20.028402303634579</v>
      </c>
      <c r="AR255" s="200">
        <f t="shared" si="153"/>
        <v>19.976030051160986</v>
      </c>
      <c r="AS255" s="200">
        <f t="shared" si="153"/>
        <v>19.812753174000637</v>
      </c>
      <c r="AT255" s="200">
        <f t="shared" si="141"/>
        <v>19.450894305778817</v>
      </c>
    </row>
    <row r="256" spans="1:46" s="200" customFormat="1" ht="12.95" customHeight="1" x14ac:dyDescent="0.2">
      <c r="A256" s="178" t="s">
        <v>119</v>
      </c>
      <c r="B256" s="215" t="s">
        <v>52</v>
      </c>
      <c r="C256" s="162">
        <v>49639.249300000003</v>
      </c>
      <c r="D256" s="162" t="s">
        <v>38</v>
      </c>
      <c r="E256" s="200">
        <f t="shared" si="123"/>
        <v>22471.739774430673</v>
      </c>
      <c r="F256" s="200">
        <f>ROUND(2*E256,0)/2</f>
        <v>22471.5</v>
      </c>
      <c r="G256" s="158">
        <f t="shared" si="124"/>
        <v>9.8066619997553062E-2</v>
      </c>
      <c r="I256" s="200">
        <f>+G256</f>
        <v>9.8066619997553062E-2</v>
      </c>
      <c r="P256" s="200">
        <f t="shared" si="125"/>
        <v>9.7562631176417128E-2</v>
      </c>
      <c r="Q256" s="260">
        <f t="shared" si="126"/>
        <v>34620.749300000003</v>
      </c>
      <c r="R256" s="200">
        <f t="shared" si="127"/>
        <v>2.540047318299884E-7</v>
      </c>
      <c r="S256" s="247">
        <v>0.1</v>
      </c>
      <c r="U256" s="200">
        <f t="shared" si="152"/>
        <v>5.0398882113593391E-4</v>
      </c>
      <c r="Y256" s="200">
        <f t="shared" si="128"/>
        <v>22471.5</v>
      </c>
      <c r="Z256" s="200">
        <f t="shared" si="129"/>
        <v>0.10336596517468347</v>
      </c>
      <c r="AA256" s="200">
        <f t="shared" si="130"/>
        <v>9.2263285999286723E-2</v>
      </c>
      <c r="AB256" s="200">
        <f t="shared" si="131"/>
        <v>5.0398882113593391E-4</v>
      </c>
      <c r="AC256" s="200">
        <f t="shared" si="132"/>
        <v>-5.2993451771304045E-3</v>
      </c>
      <c r="AD256" s="200">
        <f t="shared" si="133"/>
        <v>2.8083059306375282E-6</v>
      </c>
      <c r="AE256" s="200">
        <f t="shared" si="134"/>
        <v>5.0398882113593391E-4</v>
      </c>
      <c r="AF256" s="157"/>
      <c r="AG256" s="200">
        <f t="shared" si="135"/>
        <v>5.8033339982663341E-3</v>
      </c>
      <c r="AH256" s="200">
        <f t="shared" si="136"/>
        <v>0.76726427184082957</v>
      </c>
      <c r="AI256" s="200">
        <f t="shared" si="137"/>
        <v>0.98842098972739889</v>
      </c>
      <c r="AJ256" s="200">
        <f t="shared" si="138"/>
        <v>0.59576746104911993</v>
      </c>
      <c r="AK256" s="200">
        <f t="shared" si="139"/>
        <v>1.9432152541756593</v>
      </c>
      <c r="AL256" s="200">
        <f t="shared" si="140"/>
        <v>1.464243656924971</v>
      </c>
      <c r="AM256" s="200">
        <f t="shared" si="153"/>
        <v>20.052743296492988</v>
      </c>
      <c r="AN256" s="200">
        <f t="shared" si="153"/>
        <v>20.052577225458332</v>
      </c>
      <c r="AO256" s="200">
        <f t="shared" si="153"/>
        <v>20.051855747842215</v>
      </c>
      <c r="AP256" s="200">
        <f t="shared" si="153"/>
        <v>20.048736885695696</v>
      </c>
      <c r="AQ256" s="200">
        <f t="shared" si="153"/>
        <v>20.035531716655722</v>
      </c>
      <c r="AR256" s="200">
        <f t="shared" si="153"/>
        <v>19.983812869733452</v>
      </c>
      <c r="AS256" s="200">
        <f t="shared" si="153"/>
        <v>19.820396613419344</v>
      </c>
      <c r="AT256" s="200">
        <f t="shared" si="141"/>
        <v>19.455901460936051</v>
      </c>
    </row>
    <row r="257" spans="1:46" s="200" customFormat="1" ht="12.95" customHeight="1" x14ac:dyDescent="0.2">
      <c r="A257" s="41" t="s">
        <v>117</v>
      </c>
      <c r="B257" s="40" t="s">
        <v>52</v>
      </c>
      <c r="C257" s="41">
        <v>49783.631999999998</v>
      </c>
      <c r="D257" s="41" t="s">
        <v>38</v>
      </c>
      <c r="E257" s="200">
        <f t="shared" si="123"/>
        <v>22824.757750284269</v>
      </c>
      <c r="F257" s="228">
        <f t="shared" ref="F257:F286" si="154">ROUND(2*E257,0)/2-0.5</f>
        <v>22824.5</v>
      </c>
      <c r="G257" s="158">
        <f t="shared" si="124"/>
        <v>0.10541865999402944</v>
      </c>
      <c r="I257" s="39">
        <f t="shared" ref="I257:I265" si="155">G257</f>
        <v>0.10541865999402944</v>
      </c>
      <c r="P257" s="200">
        <f t="shared" si="125"/>
        <v>0.10035264164874239</v>
      </c>
      <c r="Q257" s="260">
        <f t="shared" si="126"/>
        <v>34765.131999999998</v>
      </c>
      <c r="R257" s="200">
        <f t="shared" si="127"/>
        <v>2.5664541874784986E-5</v>
      </c>
      <c r="S257" s="247">
        <v>0.1</v>
      </c>
      <c r="U257" s="200">
        <f t="shared" si="152"/>
        <v>5.0660183452870544E-3</v>
      </c>
      <c r="Y257" s="200">
        <f t="shared" si="128"/>
        <v>22824.5</v>
      </c>
      <c r="Z257" s="200">
        <f t="shared" si="129"/>
        <v>0.10675551386956984</v>
      </c>
      <c r="AA257" s="200">
        <f t="shared" si="130"/>
        <v>9.9015787773201983E-2</v>
      </c>
      <c r="AB257" s="200">
        <f t="shared" si="131"/>
        <v>5.0660183452870544E-3</v>
      </c>
      <c r="AC257" s="200">
        <f t="shared" si="132"/>
        <v>-1.336853875540403E-3</v>
      </c>
      <c r="AD257" s="200">
        <f t="shared" si="133"/>
        <v>1.7871782845473955E-7</v>
      </c>
      <c r="AE257" s="200">
        <f t="shared" si="134"/>
        <v>5.0660183452870544E-3</v>
      </c>
      <c r="AF257" s="157"/>
      <c r="AG257" s="200">
        <f t="shared" si="135"/>
        <v>6.40287222082746E-3</v>
      </c>
      <c r="AH257" s="200">
        <f t="shared" si="136"/>
        <v>0.72958825014594653</v>
      </c>
      <c r="AI257" s="200">
        <f t="shared" si="137"/>
        <v>0.99610941366559402</v>
      </c>
      <c r="AJ257" s="200">
        <f t="shared" si="138"/>
        <v>0.5796397780928797</v>
      </c>
      <c r="AK257" s="200">
        <f t="shared" si="139"/>
        <v>2.0073004923769893</v>
      </c>
      <c r="AL257" s="200">
        <f t="shared" si="140"/>
        <v>1.5699832584514795</v>
      </c>
      <c r="AM257" s="200">
        <f t="shared" si="153"/>
        <v>20.118585744153929</v>
      </c>
      <c r="AN257" s="200">
        <f t="shared" si="153"/>
        <v>20.118519736904858</v>
      </c>
      <c r="AO257" s="200">
        <f t="shared" si="153"/>
        <v>20.118172775784721</v>
      </c>
      <c r="AP257" s="200">
        <f t="shared" si="153"/>
        <v>20.116355318273865</v>
      </c>
      <c r="AQ257" s="200">
        <f t="shared" si="153"/>
        <v>20.10700195811911</v>
      </c>
      <c r="AR257" s="200">
        <f t="shared" si="153"/>
        <v>20.062589834944085</v>
      </c>
      <c r="AS257" s="200">
        <f t="shared" si="153"/>
        <v>19.899201446243428</v>
      </c>
      <c r="AT257" s="200">
        <f t="shared" si="141"/>
        <v>19.507887513009656</v>
      </c>
    </row>
    <row r="258" spans="1:46" s="200" customFormat="1" ht="12.95" customHeight="1" x14ac:dyDescent="0.2">
      <c r="A258" s="41" t="s">
        <v>117</v>
      </c>
      <c r="B258" s="40"/>
      <c r="C258" s="41">
        <v>49830.468999999997</v>
      </c>
      <c r="D258" s="41" t="s">
        <v>38</v>
      </c>
      <c r="E258" s="200">
        <f t="shared" si="123"/>
        <v>22939.2749530728</v>
      </c>
      <c r="F258" s="228">
        <f t="shared" si="154"/>
        <v>22939</v>
      </c>
      <c r="G258" s="158">
        <f t="shared" si="124"/>
        <v>0.11245451999275247</v>
      </c>
      <c r="I258" s="39">
        <f t="shared" si="155"/>
        <v>0.11245451999275247</v>
      </c>
      <c r="P258" s="200">
        <f t="shared" si="125"/>
        <v>0.10126516541447697</v>
      </c>
      <c r="Q258" s="260">
        <f t="shared" si="126"/>
        <v>34811.968999999997</v>
      </c>
      <c r="R258" s="200">
        <f t="shared" si="127"/>
        <v>1.252016558783748E-4</v>
      </c>
      <c r="S258" s="247">
        <v>0.1</v>
      </c>
      <c r="U258" s="200">
        <f t="shared" si="152"/>
        <v>1.1189354578275496E-2</v>
      </c>
      <c r="Y258" s="200">
        <f t="shared" si="128"/>
        <v>22939</v>
      </c>
      <c r="Z258" s="200">
        <f t="shared" si="129"/>
        <v>0.10785059582838427</v>
      </c>
      <c r="AA258" s="200">
        <f t="shared" si="130"/>
        <v>0.10586908957884517</v>
      </c>
      <c r="AB258" s="200">
        <f t="shared" si="131"/>
        <v>1.1189354578275496E-2</v>
      </c>
      <c r="AC258" s="200">
        <f t="shared" si="132"/>
        <v>4.603924164368195E-3</v>
      </c>
      <c r="AD258" s="200">
        <f t="shared" si="133"/>
        <v>2.119611771125338E-6</v>
      </c>
      <c r="AE258" s="200">
        <f t="shared" si="134"/>
        <v>1.1189354578275496E-2</v>
      </c>
      <c r="AF258" s="157"/>
      <c r="AG258" s="200">
        <f t="shared" si="135"/>
        <v>6.5854304139072962E-3</v>
      </c>
      <c r="AH258" s="200">
        <f t="shared" si="136"/>
        <v>0.71835969219643847</v>
      </c>
      <c r="AI258" s="200">
        <f t="shared" si="137"/>
        <v>0.9976356983165221</v>
      </c>
      <c r="AJ258" s="200">
        <f t="shared" si="138"/>
        <v>0.57426781541978222</v>
      </c>
      <c r="AK258" s="200">
        <f t="shared" si="139"/>
        <v>2.0267616756131335</v>
      </c>
      <c r="AL258" s="200">
        <f t="shared" si="140"/>
        <v>1.6042224215794432</v>
      </c>
      <c r="AM258" s="200">
        <f t="shared" si="153"/>
        <v>20.139249794801611</v>
      </c>
      <c r="AN258" s="200">
        <f t="shared" si="153"/>
        <v>20.139202709304623</v>
      </c>
      <c r="AO258" s="200">
        <f t="shared" si="153"/>
        <v>20.138937511590868</v>
      </c>
      <c r="AP258" s="200">
        <f t="shared" si="153"/>
        <v>20.137448369397482</v>
      </c>
      <c r="AQ258" s="200">
        <f t="shared" si="153"/>
        <v>20.129224177539957</v>
      </c>
      <c r="AR258" s="200">
        <f t="shared" si="153"/>
        <v>20.087342024138682</v>
      </c>
      <c r="AS258" s="200">
        <f t="shared" si="153"/>
        <v>19.924539118244567</v>
      </c>
      <c r="AT258" s="200">
        <f t="shared" si="141"/>
        <v>19.52474984434798</v>
      </c>
    </row>
    <row r="259" spans="1:46" s="200" customFormat="1" ht="12.95" customHeight="1" x14ac:dyDescent="0.2">
      <c r="A259" s="41" t="s">
        <v>117</v>
      </c>
      <c r="B259" s="40" t="s">
        <v>52</v>
      </c>
      <c r="C259" s="41">
        <v>49840.485999999997</v>
      </c>
      <c r="D259" s="41" t="s">
        <v>38</v>
      </c>
      <c r="E259" s="200">
        <f t="shared" si="123"/>
        <v>22963.766675863171</v>
      </c>
      <c r="F259" s="228">
        <f t="shared" si="154"/>
        <v>22963.5</v>
      </c>
      <c r="G259" s="158">
        <f t="shared" si="124"/>
        <v>0.10906917999818688</v>
      </c>
      <c r="I259" s="39">
        <f t="shared" si="155"/>
        <v>0.10906917999818688</v>
      </c>
      <c r="P259" s="200">
        <f t="shared" si="125"/>
        <v>0.10146090183969093</v>
      </c>
      <c r="Q259" s="260">
        <f t="shared" si="126"/>
        <v>34821.985999999997</v>
      </c>
      <c r="R259" s="200">
        <f t="shared" si="127"/>
        <v>5.7885896537046505E-5</v>
      </c>
      <c r="S259" s="247">
        <v>0.1</v>
      </c>
      <c r="U259" s="200">
        <f t="shared" si="152"/>
        <v>7.6082781584959486E-3</v>
      </c>
      <c r="Y259" s="200">
        <f t="shared" si="128"/>
        <v>22963.5</v>
      </c>
      <c r="Z259" s="200">
        <f t="shared" si="129"/>
        <v>0.10808467022297577</v>
      </c>
      <c r="AA259" s="200">
        <f t="shared" si="130"/>
        <v>0.10244541161490205</v>
      </c>
      <c r="AB259" s="200">
        <f t="shared" si="131"/>
        <v>7.6082781584959486E-3</v>
      </c>
      <c r="AC259" s="200">
        <f t="shared" si="132"/>
        <v>9.8450977521111205E-4</v>
      </c>
      <c r="AD259" s="200">
        <f t="shared" si="133"/>
        <v>9.6925949748623433E-8</v>
      </c>
      <c r="AE259" s="200">
        <f t="shared" si="134"/>
        <v>7.6082781584959486E-3</v>
      </c>
      <c r="AF259" s="157"/>
      <c r="AG259" s="200">
        <f t="shared" si="135"/>
        <v>6.6237683832848348E-3</v>
      </c>
      <c r="AH259" s="200">
        <f t="shared" si="136"/>
        <v>0.71601524191517962</v>
      </c>
      <c r="AI259" s="200">
        <f t="shared" si="137"/>
        <v>0.99790821603089497</v>
      </c>
      <c r="AJ259" s="200">
        <f t="shared" si="138"/>
        <v>0.57311206930425052</v>
      </c>
      <c r="AK259" s="200">
        <f t="shared" si="139"/>
        <v>2.0308482855488728</v>
      </c>
      <c r="AL259" s="200">
        <f t="shared" si="140"/>
        <v>1.6115482559813348</v>
      </c>
      <c r="AM259" s="200">
        <f t="shared" si="153"/>
        <v>20.143629918302537</v>
      </c>
      <c r="AN259" s="200">
        <f t="shared" si="153"/>
        <v>20.143586239969014</v>
      </c>
      <c r="AO259" s="200">
        <f t="shared" si="153"/>
        <v>20.143336433438286</v>
      </c>
      <c r="AP259" s="200">
        <f t="shared" si="153"/>
        <v>20.141911927510858</v>
      </c>
      <c r="AQ259" s="200">
        <f t="shared" si="153"/>
        <v>20.133920626137883</v>
      </c>
      <c r="AR259" s="200">
        <f t="shared" si="153"/>
        <v>20.092587181493005</v>
      </c>
      <c r="AS259" s="200">
        <f t="shared" si="153"/>
        <v>19.929946033857195</v>
      </c>
      <c r="AT259" s="200">
        <f t="shared" si="141"/>
        <v>19.528357941446576</v>
      </c>
    </row>
    <row r="260" spans="1:46" s="200" customFormat="1" ht="12.95" customHeight="1" x14ac:dyDescent="0.2">
      <c r="A260" s="41" t="s">
        <v>117</v>
      </c>
      <c r="B260" s="40" t="s">
        <v>52</v>
      </c>
      <c r="C260" s="41">
        <v>49842.531000000003</v>
      </c>
      <c r="D260" s="41" t="s">
        <v>38</v>
      </c>
      <c r="E260" s="200">
        <f t="shared" si="123"/>
        <v>22968.766733076554</v>
      </c>
      <c r="F260" s="228">
        <f t="shared" si="154"/>
        <v>22968.5</v>
      </c>
      <c r="G260" s="158">
        <f t="shared" si="124"/>
        <v>0.10909258000174304</v>
      </c>
      <c r="I260" s="39">
        <f t="shared" si="155"/>
        <v>0.10909258000174304</v>
      </c>
      <c r="P260" s="200">
        <f t="shared" si="125"/>
        <v>0.10150086884956996</v>
      </c>
      <c r="Q260" s="260">
        <f t="shared" si="126"/>
        <v>34824.031000000003</v>
      </c>
      <c r="R260" s="200">
        <f t="shared" si="127"/>
        <v>5.7634078218029124E-5</v>
      </c>
      <c r="S260" s="247">
        <v>0.1</v>
      </c>
      <c r="U260" s="200">
        <f t="shared" si="152"/>
        <v>7.5917111521730807E-3</v>
      </c>
      <c r="Y260" s="200">
        <f t="shared" si="128"/>
        <v>22968.5</v>
      </c>
      <c r="Z260" s="200">
        <f t="shared" si="129"/>
        <v>0.10813243031608909</v>
      </c>
      <c r="AA260" s="200">
        <f t="shared" si="130"/>
        <v>0.10246101853522392</v>
      </c>
      <c r="AB260" s="200">
        <f t="shared" si="131"/>
        <v>7.5917111521730807E-3</v>
      </c>
      <c r="AC260" s="200">
        <f t="shared" si="132"/>
        <v>9.6014968565395764E-4</v>
      </c>
      <c r="AD260" s="200">
        <f t="shared" si="133"/>
        <v>9.2188741886139366E-8</v>
      </c>
      <c r="AE260" s="200">
        <f t="shared" si="134"/>
        <v>7.5917111521730807E-3</v>
      </c>
      <c r="AF260" s="157"/>
      <c r="AG260" s="200">
        <f t="shared" si="135"/>
        <v>6.6315614665191213E-3</v>
      </c>
      <c r="AH260" s="200">
        <f t="shared" si="136"/>
        <v>0.71553924381132938</v>
      </c>
      <c r="AI260" s="200">
        <f t="shared" si="137"/>
        <v>0.99796157503759098</v>
      </c>
      <c r="AJ260" s="200">
        <f t="shared" si="138"/>
        <v>0.57287595951939174</v>
      </c>
      <c r="AK260" s="200">
        <f t="shared" si="139"/>
        <v>2.0316790064019781</v>
      </c>
      <c r="AL260" s="200">
        <f t="shared" si="140"/>
        <v>1.613043344755138</v>
      </c>
      <c r="AM260" s="200">
        <f t="shared" si="153"/>
        <v>20.144522057226002</v>
      </c>
      <c r="AN260" s="200">
        <f t="shared" si="153"/>
        <v>20.14447904886914</v>
      </c>
      <c r="AO260" s="200">
        <f t="shared" si="153"/>
        <v>20.144232297476641</v>
      </c>
      <c r="AP260" s="200">
        <f t="shared" si="153"/>
        <v>20.142820745089221</v>
      </c>
      <c r="AQ260" s="200">
        <f t="shared" si="153"/>
        <v>20.134876583794274</v>
      </c>
      <c r="AR260" s="200">
        <f t="shared" si="153"/>
        <v>20.093655403773187</v>
      </c>
      <c r="AS260" s="200">
        <f t="shared" si="153"/>
        <v>19.931048844442675</v>
      </c>
      <c r="AT260" s="200">
        <f t="shared" si="141"/>
        <v>19.529094287793225</v>
      </c>
    </row>
    <row r="261" spans="1:46" s="200" customFormat="1" ht="12.95" customHeight="1" x14ac:dyDescent="0.2">
      <c r="A261" s="41" t="s">
        <v>117</v>
      </c>
      <c r="B261" s="40"/>
      <c r="C261" s="41">
        <v>49843.548999999999</v>
      </c>
      <c r="D261" s="41" t="s">
        <v>38</v>
      </c>
      <c r="E261" s="200">
        <f t="shared" si="123"/>
        <v>22971.255759112344</v>
      </c>
      <c r="F261" s="228">
        <f t="shared" si="154"/>
        <v>22971</v>
      </c>
      <c r="G261" s="158">
        <f t="shared" si="124"/>
        <v>0.10460427999350941</v>
      </c>
      <c r="I261" s="39">
        <f t="shared" si="155"/>
        <v>0.10460427999350941</v>
      </c>
      <c r="P261" s="200">
        <f t="shared" si="125"/>
        <v>0.10152085499866011</v>
      </c>
      <c r="Q261" s="260">
        <f t="shared" si="126"/>
        <v>34825.048999999999</v>
      </c>
      <c r="R261" s="200">
        <f t="shared" si="127"/>
        <v>9.5075096988614141E-6</v>
      </c>
      <c r="S261" s="247">
        <v>0.1</v>
      </c>
      <c r="U261" s="200">
        <f t="shared" si="152"/>
        <v>3.0834249948493014E-3</v>
      </c>
      <c r="Y261" s="200">
        <f t="shared" si="128"/>
        <v>22971</v>
      </c>
      <c r="Z261" s="200">
        <f t="shared" si="129"/>
        <v>0.10815630907813918</v>
      </c>
      <c r="AA261" s="200">
        <f t="shared" si="130"/>
        <v>9.7968825914030333E-2</v>
      </c>
      <c r="AB261" s="200">
        <f t="shared" si="131"/>
        <v>3.0834249948493014E-3</v>
      </c>
      <c r="AC261" s="200">
        <f t="shared" si="132"/>
        <v>-3.5520290846297736E-3</v>
      </c>
      <c r="AD261" s="200">
        <f t="shared" si="133"/>
        <v>1.2616910618055828E-6</v>
      </c>
      <c r="AE261" s="200">
        <f t="shared" si="134"/>
        <v>3.0834249948493014E-3</v>
      </c>
      <c r="AF261" s="157"/>
      <c r="AG261" s="200">
        <f t="shared" si="135"/>
        <v>6.6354540794790759E-3</v>
      </c>
      <c r="AH261" s="200">
        <f t="shared" si="136"/>
        <v>0.7153015560073559</v>
      </c>
      <c r="AI261" s="200">
        <f t="shared" si="137"/>
        <v>0.99798796997642869</v>
      </c>
      <c r="AJ261" s="200">
        <f t="shared" si="138"/>
        <v>0.57275787449397952</v>
      </c>
      <c r="AK261" s="200">
        <f t="shared" si="139"/>
        <v>2.032093951899407</v>
      </c>
      <c r="AL261" s="200">
        <f t="shared" si="140"/>
        <v>1.6137908928682185</v>
      </c>
      <c r="AM261" s="200">
        <f t="shared" ref="AM261:AS270" si="156">$AT261+$AA$7*SIN(AN261)</f>
        <v>20.144967903333232</v>
      </c>
      <c r="AN261" s="200">
        <f t="shared" si="156"/>
        <v>20.144925226806155</v>
      </c>
      <c r="AO261" s="200">
        <f t="shared" si="156"/>
        <v>20.144679992205997</v>
      </c>
      <c r="AP261" s="200">
        <f t="shared" si="156"/>
        <v>20.14327488656097</v>
      </c>
      <c r="AQ261" s="200">
        <f t="shared" si="156"/>
        <v>20.135354245624757</v>
      </c>
      <c r="AR261" s="200">
        <f t="shared" si="156"/>
        <v>20.094189232917739</v>
      </c>
      <c r="AS261" s="200">
        <f t="shared" si="156"/>
        <v>19.931600168019532</v>
      </c>
      <c r="AT261" s="200">
        <f t="shared" si="141"/>
        <v>19.529462460966553</v>
      </c>
    </row>
    <row r="262" spans="1:46" s="200" customFormat="1" ht="12.95" customHeight="1" x14ac:dyDescent="0.2">
      <c r="A262" s="41" t="s">
        <v>117</v>
      </c>
      <c r="B262" s="40" t="s">
        <v>52</v>
      </c>
      <c r="C262" s="41">
        <v>49853.572</v>
      </c>
      <c r="D262" s="41" t="s">
        <v>38</v>
      </c>
      <c r="E262" s="200">
        <f t="shared" si="123"/>
        <v>22995.762151997234</v>
      </c>
      <c r="F262" s="228">
        <f t="shared" si="154"/>
        <v>22995.5</v>
      </c>
      <c r="G262" s="158">
        <f t="shared" si="124"/>
        <v>0.10721894000016619</v>
      </c>
      <c r="I262" s="39">
        <f t="shared" si="155"/>
        <v>0.10721894000016619</v>
      </c>
      <c r="P262" s="200">
        <f t="shared" si="125"/>
        <v>0.10171681254537804</v>
      </c>
      <c r="Q262" s="260">
        <f t="shared" si="126"/>
        <v>34835.072</v>
      </c>
      <c r="R262" s="200">
        <f t="shared" si="127"/>
        <v>3.0273406528733494E-5</v>
      </c>
      <c r="S262" s="247">
        <v>0.1</v>
      </c>
      <c r="U262" s="200">
        <f t="shared" si="152"/>
        <v>5.5021274547881471E-3</v>
      </c>
      <c r="Y262" s="200">
        <f t="shared" si="128"/>
        <v>22995.5</v>
      </c>
      <c r="Z262" s="200">
        <f t="shared" si="129"/>
        <v>0.10839027601541878</v>
      </c>
      <c r="AA262" s="200">
        <f t="shared" si="130"/>
        <v>0.10054547653012544</v>
      </c>
      <c r="AB262" s="200">
        <f t="shared" si="131"/>
        <v>5.5021274547881471E-3</v>
      </c>
      <c r="AC262" s="200">
        <f t="shared" si="132"/>
        <v>-1.1713360152525998E-3</v>
      </c>
      <c r="AD262" s="200">
        <f t="shared" si="133"/>
        <v>1.3720280606278388E-7</v>
      </c>
      <c r="AE262" s="200">
        <f t="shared" si="134"/>
        <v>5.5021274547881471E-3</v>
      </c>
      <c r="AF262" s="157"/>
      <c r="AG262" s="200">
        <f t="shared" si="135"/>
        <v>6.673463470040753E-3</v>
      </c>
      <c r="AH262" s="200">
        <f t="shared" si="136"/>
        <v>0.71298314008513741</v>
      </c>
      <c r="AI262" s="200">
        <f t="shared" si="137"/>
        <v>0.99823668192862092</v>
      </c>
      <c r="AJ262" s="200">
        <f t="shared" si="138"/>
        <v>0.57159960543312671</v>
      </c>
      <c r="AK262" s="200">
        <f t="shared" si="139"/>
        <v>2.0361458548946176</v>
      </c>
      <c r="AL262" s="200">
        <f t="shared" si="140"/>
        <v>1.6211170350564041</v>
      </c>
      <c r="AM262" s="200">
        <f t="shared" si="156"/>
        <v>20.149329345394985</v>
      </c>
      <c r="AN262" s="200">
        <f t="shared" si="156"/>
        <v>20.149289811638642</v>
      </c>
      <c r="AO262" s="200">
        <f t="shared" si="156"/>
        <v>20.149059066490793</v>
      </c>
      <c r="AP262" s="200">
        <f t="shared" si="156"/>
        <v>20.147716085556343</v>
      </c>
      <c r="AQ262" s="200">
        <f t="shared" si="156"/>
        <v>20.140024181740941</v>
      </c>
      <c r="AR262" s="200">
        <f t="shared" si="156"/>
        <v>20.099410808218416</v>
      </c>
      <c r="AS262" s="200">
        <f t="shared" si="156"/>
        <v>19.937000250533838</v>
      </c>
      <c r="AT262" s="200">
        <f t="shared" si="141"/>
        <v>19.533070558065145</v>
      </c>
    </row>
    <row r="263" spans="1:46" s="200" customFormat="1" ht="12.95" customHeight="1" x14ac:dyDescent="0.2">
      <c r="A263" s="41" t="s">
        <v>117</v>
      </c>
      <c r="B263" s="40"/>
      <c r="C263" s="41">
        <v>49866.457000000002</v>
      </c>
      <c r="D263" s="41" t="s">
        <v>38</v>
      </c>
      <c r="E263" s="200">
        <f t="shared" si="123"/>
        <v>23027.266179965089</v>
      </c>
      <c r="F263" s="228">
        <f t="shared" si="154"/>
        <v>23027</v>
      </c>
      <c r="G263" s="158">
        <f t="shared" si="124"/>
        <v>0.10886636000213912</v>
      </c>
      <c r="I263" s="39">
        <f t="shared" si="155"/>
        <v>0.10886636000213912</v>
      </c>
      <c r="P263" s="200">
        <f t="shared" si="125"/>
        <v>0.10196900672427874</v>
      </c>
      <c r="Q263" s="260">
        <f t="shared" si="126"/>
        <v>34847.957000000002</v>
      </c>
      <c r="R263" s="200">
        <f t="shared" si="127"/>
        <v>4.7573482239611362E-5</v>
      </c>
      <c r="S263" s="247">
        <v>0.1</v>
      </c>
      <c r="U263" s="200">
        <f t="shared" si="152"/>
        <v>6.8973532778603824E-3</v>
      </c>
      <c r="Y263" s="200">
        <f t="shared" si="128"/>
        <v>23027</v>
      </c>
      <c r="Z263" s="200">
        <f t="shared" si="129"/>
        <v>0.10869097270569092</v>
      </c>
      <c r="AA263" s="200">
        <f t="shared" si="130"/>
        <v>0.10214439402072692</v>
      </c>
      <c r="AB263" s="200">
        <f t="shared" si="131"/>
        <v>6.8973532778603824E-3</v>
      </c>
      <c r="AC263" s="200">
        <f t="shared" si="132"/>
        <v>1.7538729644819839E-4</v>
      </c>
      <c r="AD263" s="200">
        <f t="shared" si="133"/>
        <v>3.0760703755408225E-9</v>
      </c>
      <c r="AE263" s="200">
        <f t="shared" si="134"/>
        <v>6.8973532778603824E-3</v>
      </c>
      <c r="AF263" s="157"/>
      <c r="AG263" s="200">
        <f t="shared" si="135"/>
        <v>6.721965981412191E-3</v>
      </c>
      <c r="AH263" s="200">
        <f t="shared" si="136"/>
        <v>0.71003118001959475</v>
      </c>
      <c r="AI263" s="200">
        <f t="shared" si="137"/>
        <v>0.9985302880577569</v>
      </c>
      <c r="AJ263" s="200">
        <f t="shared" si="138"/>
        <v>0.57010777072924146</v>
      </c>
      <c r="AK263" s="200">
        <f t="shared" si="139"/>
        <v>2.0413169758825367</v>
      </c>
      <c r="AL263" s="200">
        <f t="shared" si="140"/>
        <v>1.6305370061447297</v>
      </c>
      <c r="AM263" s="200">
        <f t="shared" si="156"/>
        <v>20.154916126754514</v>
      </c>
      <c r="AN263" s="200">
        <f t="shared" si="156"/>
        <v>20.154880353462779</v>
      </c>
      <c r="AO263" s="200">
        <f t="shared" si="156"/>
        <v>20.154667261958796</v>
      </c>
      <c r="AP263" s="200">
        <f t="shared" si="156"/>
        <v>20.1534013765033</v>
      </c>
      <c r="AQ263" s="200">
        <f t="shared" si="156"/>
        <v>20.145998818069391</v>
      </c>
      <c r="AR263" s="200">
        <f t="shared" si="156"/>
        <v>20.106097721392224</v>
      </c>
      <c r="AS263" s="200">
        <f t="shared" si="156"/>
        <v>19.943935483736666</v>
      </c>
      <c r="AT263" s="200">
        <f t="shared" si="141"/>
        <v>19.53770954004905</v>
      </c>
    </row>
    <row r="264" spans="1:46" s="200" customFormat="1" ht="12.95" customHeight="1" x14ac:dyDescent="0.2">
      <c r="A264" s="41" t="s">
        <v>117</v>
      </c>
      <c r="B264" s="40" t="s">
        <v>52</v>
      </c>
      <c r="C264" s="41">
        <v>49872.381999999998</v>
      </c>
      <c r="D264" s="41" t="s">
        <v>38</v>
      </c>
      <c r="E264" s="200">
        <f t="shared" si="123"/>
        <v>23041.752898297211</v>
      </c>
      <c r="F264" s="228">
        <f t="shared" si="154"/>
        <v>23041.5</v>
      </c>
      <c r="G264" s="158">
        <f t="shared" si="124"/>
        <v>0.1034342199927778</v>
      </c>
      <c r="I264" s="39">
        <f t="shared" si="155"/>
        <v>0.1034342199927778</v>
      </c>
      <c r="P264" s="200">
        <f t="shared" si="125"/>
        <v>0.10208519016946915</v>
      </c>
      <c r="Q264" s="260">
        <f t="shared" si="126"/>
        <v>34853.881999999998</v>
      </c>
      <c r="R264" s="200">
        <f t="shared" si="127"/>
        <v>1.8198814641761541E-6</v>
      </c>
      <c r="S264" s="247">
        <v>0.1</v>
      </c>
      <c r="U264" s="200">
        <f t="shared" si="152"/>
        <v>1.3490298233086451E-3</v>
      </c>
      <c r="Y264" s="200">
        <f t="shared" si="128"/>
        <v>23041.5</v>
      </c>
      <c r="Z264" s="200">
        <f t="shared" si="129"/>
        <v>0.10882934489259868</v>
      </c>
      <c r="AA264" s="200">
        <f t="shared" si="130"/>
        <v>9.6690065269648268E-2</v>
      </c>
      <c r="AB264" s="200">
        <f t="shared" si="131"/>
        <v>1.3490298233086451E-3</v>
      </c>
      <c r="AC264" s="200">
        <f t="shared" si="132"/>
        <v>-5.3951248998208856E-3</v>
      </c>
      <c r="AD264" s="200">
        <f t="shared" si="133"/>
        <v>2.9107372684667321E-6</v>
      </c>
      <c r="AE264" s="200">
        <f t="shared" si="134"/>
        <v>1.3490298233086451E-3</v>
      </c>
      <c r="AF264" s="157"/>
      <c r="AG264" s="200">
        <f t="shared" si="135"/>
        <v>6.7441547231295272E-3</v>
      </c>
      <c r="AH264" s="200">
        <f t="shared" si="136"/>
        <v>0.70868313140278216</v>
      </c>
      <c r="AI264" s="200">
        <f t="shared" si="137"/>
        <v>0.99865572083600729</v>
      </c>
      <c r="AJ264" s="200">
        <f t="shared" si="138"/>
        <v>0.56942011632660572</v>
      </c>
      <c r="AK264" s="200">
        <f t="shared" si="139"/>
        <v>2.0436829521842634</v>
      </c>
      <c r="AL264" s="200">
        <f t="shared" si="140"/>
        <v>1.6348735135791324</v>
      </c>
      <c r="AM264" s="200">
        <f t="shared" si="156"/>
        <v>20.157480025594307</v>
      </c>
      <c r="AN264" s="200">
        <f t="shared" si="156"/>
        <v>20.157445882177875</v>
      </c>
      <c r="AO264" s="200">
        <f t="shared" si="156"/>
        <v>20.157240559179172</v>
      </c>
      <c r="AP264" s="200">
        <f t="shared" si="156"/>
        <v>20.156009125130463</v>
      </c>
      <c r="AQ264" s="200">
        <f t="shared" si="156"/>
        <v>20.148737943332502</v>
      </c>
      <c r="AR264" s="200">
        <f t="shared" si="156"/>
        <v>20.10916578612591</v>
      </c>
      <c r="AS264" s="200">
        <f t="shared" si="156"/>
        <v>19.947124957414086</v>
      </c>
      <c r="AT264" s="200">
        <f t="shared" si="141"/>
        <v>19.539844944454341</v>
      </c>
    </row>
    <row r="265" spans="1:46" s="200" customFormat="1" ht="12.95" customHeight="1" x14ac:dyDescent="0.2">
      <c r="A265" s="41" t="s">
        <v>117</v>
      </c>
      <c r="B265" s="40" t="s">
        <v>52</v>
      </c>
      <c r="C265" s="41">
        <v>49889.563000000002</v>
      </c>
      <c r="D265" s="41" t="s">
        <v>38</v>
      </c>
      <c r="E265" s="200">
        <f t="shared" si="123"/>
        <v>23083.760713936772</v>
      </c>
      <c r="F265" s="228">
        <f t="shared" si="154"/>
        <v>23083.5</v>
      </c>
      <c r="G265" s="158">
        <f t="shared" si="124"/>
        <v>0.10663077999925008</v>
      </c>
      <c r="I265" s="39">
        <f t="shared" si="155"/>
        <v>0.10663077999925008</v>
      </c>
      <c r="P265" s="200">
        <f t="shared" si="125"/>
        <v>0.10242205617165639</v>
      </c>
      <c r="Q265" s="260">
        <f t="shared" si="126"/>
        <v>34871.063000000002</v>
      </c>
      <c r="R265" s="200">
        <f t="shared" si="127"/>
        <v>1.7713356256954843E-5</v>
      </c>
      <c r="S265" s="247">
        <v>0.1</v>
      </c>
      <c r="U265" s="200">
        <f t="shared" si="152"/>
        <v>4.2087238275936856E-3</v>
      </c>
      <c r="Y265" s="200">
        <f t="shared" si="128"/>
        <v>23083.5</v>
      </c>
      <c r="Z265" s="200">
        <f t="shared" si="129"/>
        <v>0.10922999515525542</v>
      </c>
      <c r="AA265" s="200">
        <f t="shared" si="130"/>
        <v>9.9822841015651059E-2</v>
      </c>
      <c r="AB265" s="200">
        <f t="shared" si="131"/>
        <v>4.2087238275936856E-3</v>
      </c>
      <c r="AC265" s="200">
        <f t="shared" si="132"/>
        <v>-2.5992151560053356E-3</v>
      </c>
      <c r="AD265" s="200">
        <f t="shared" si="133"/>
        <v>6.755919427207841E-7</v>
      </c>
      <c r="AE265" s="200">
        <f t="shared" si="134"/>
        <v>4.2087238275936856E-3</v>
      </c>
      <c r="AF265" s="157"/>
      <c r="AG265" s="200">
        <f t="shared" si="135"/>
        <v>6.8079389835990212E-3</v>
      </c>
      <c r="AH265" s="200">
        <f t="shared" si="136"/>
        <v>0.70481629221492248</v>
      </c>
      <c r="AI265" s="200">
        <f t="shared" si="137"/>
        <v>0.99898522251304156</v>
      </c>
      <c r="AJ265" s="200">
        <f t="shared" si="138"/>
        <v>0.56742520693475362</v>
      </c>
      <c r="AK265" s="200">
        <f t="shared" si="139"/>
        <v>2.0504856793390549</v>
      </c>
      <c r="AL265" s="200">
        <f t="shared" si="140"/>
        <v>1.647435986355229</v>
      </c>
      <c r="AM265" s="200">
        <f t="shared" si="156"/>
        <v>20.16487904943525</v>
      </c>
      <c r="AN265" s="200">
        <f t="shared" si="156"/>
        <v>20.164849287912308</v>
      </c>
      <c r="AO265" s="200">
        <f t="shared" si="156"/>
        <v>20.164665242692472</v>
      </c>
      <c r="AP265" s="200">
        <f t="shared" si="156"/>
        <v>20.163529972881953</v>
      </c>
      <c r="AQ265" s="200">
        <f t="shared" si="156"/>
        <v>20.156632794071893</v>
      </c>
      <c r="AR265" s="200">
        <f t="shared" si="156"/>
        <v>20.118016872508839</v>
      </c>
      <c r="AS265" s="200">
        <f t="shared" si="156"/>
        <v>19.956352935211992</v>
      </c>
      <c r="AT265" s="200">
        <f t="shared" si="141"/>
        <v>19.546030253766215</v>
      </c>
    </row>
    <row r="266" spans="1:46" s="200" customFormat="1" ht="12.95" customHeight="1" x14ac:dyDescent="0.2">
      <c r="A266" s="39" t="s">
        <v>122</v>
      </c>
      <c r="B266" s="40" t="s">
        <v>52</v>
      </c>
      <c r="C266" s="41">
        <v>49895.506000000001</v>
      </c>
      <c r="D266" s="41"/>
      <c r="E266" s="200">
        <f t="shared" si="123"/>
        <v>23098.291442552443</v>
      </c>
      <c r="F266" s="228">
        <f t="shared" si="154"/>
        <v>23098</v>
      </c>
      <c r="G266" s="158">
        <f t="shared" si="124"/>
        <v>0.1191986400008318</v>
      </c>
      <c r="J266" s="200">
        <f>+G266</f>
        <v>0.1191986400008318</v>
      </c>
      <c r="P266" s="200">
        <f t="shared" si="125"/>
        <v>0.10253847068035717</v>
      </c>
      <c r="Q266" s="260">
        <f t="shared" si="126"/>
        <v>34877.006000000001</v>
      </c>
      <c r="R266" s="200">
        <f t="shared" si="127"/>
        <v>2.7756124178688425E-4</v>
      </c>
      <c r="S266" s="157">
        <v>1</v>
      </c>
      <c r="V266" s="200">
        <f>AB266</f>
        <v>1.6660169320474635E-2</v>
      </c>
      <c r="Y266" s="200">
        <f t="shared" si="128"/>
        <v>23098</v>
      </c>
      <c r="Z266" s="200">
        <f t="shared" si="129"/>
        <v>0.10936826345955376</v>
      </c>
      <c r="AA266" s="200">
        <f t="shared" si="130"/>
        <v>0.1123688472216352</v>
      </c>
      <c r="AB266" s="200">
        <f t="shared" si="131"/>
        <v>1.6660169320474635E-2</v>
      </c>
      <c r="AC266" s="200">
        <f t="shared" si="132"/>
        <v>9.8303765412780381E-3</v>
      </c>
      <c r="AD266" s="200">
        <f t="shared" si="133"/>
        <v>9.6636302943309559E-5</v>
      </c>
      <c r="AE266" s="200">
        <f t="shared" si="134"/>
        <v>1.6660169320474635E-2</v>
      </c>
      <c r="AF266" s="157"/>
      <c r="AG266" s="200">
        <f t="shared" si="135"/>
        <v>6.8297927791965913E-3</v>
      </c>
      <c r="AH266" s="200">
        <f t="shared" si="136"/>
        <v>0.70349423367705954</v>
      </c>
      <c r="AI266" s="200">
        <f t="shared" si="137"/>
        <v>0.99908750924318601</v>
      </c>
      <c r="AJ266" s="200">
        <f t="shared" si="138"/>
        <v>0.56673549151605096</v>
      </c>
      <c r="AK266" s="200">
        <f t="shared" si="139"/>
        <v>2.0528170208162715</v>
      </c>
      <c r="AL266" s="200">
        <f t="shared" si="140"/>
        <v>1.6517736722347589</v>
      </c>
      <c r="AM266" s="200">
        <f t="shared" si="156"/>
        <v>20.167424079440103</v>
      </c>
      <c r="AN266" s="200">
        <f t="shared" si="156"/>
        <v>20.167395719197494</v>
      </c>
      <c r="AO266" s="200">
        <f t="shared" si="156"/>
        <v>20.167218610671604</v>
      </c>
      <c r="AP266" s="200">
        <f t="shared" si="156"/>
        <v>20.166115306607271</v>
      </c>
      <c r="AQ266" s="200">
        <f t="shared" si="156"/>
        <v>20.159344969926856</v>
      </c>
      <c r="AR266" s="200">
        <f t="shared" si="156"/>
        <v>20.121060270408954</v>
      </c>
      <c r="AS266" s="200">
        <f t="shared" si="156"/>
        <v>19.959535145258403</v>
      </c>
      <c r="AT266" s="200">
        <f t="shared" si="141"/>
        <v>19.548165658171506</v>
      </c>
    </row>
    <row r="267" spans="1:46" s="200" customFormat="1" ht="12.95" customHeight="1" x14ac:dyDescent="0.2">
      <c r="A267" s="41" t="s">
        <v>117</v>
      </c>
      <c r="B267" s="40" t="s">
        <v>52</v>
      </c>
      <c r="C267" s="41">
        <v>49896.52</v>
      </c>
      <c r="D267" s="41" t="s">
        <v>38</v>
      </c>
      <c r="E267" s="200">
        <f t="shared" si="123"/>
        <v>23100.770688525223</v>
      </c>
      <c r="F267" s="228">
        <f t="shared" si="154"/>
        <v>23100.5</v>
      </c>
      <c r="G267" s="158">
        <f t="shared" si="124"/>
        <v>0.11071033999178326</v>
      </c>
      <c r="I267" s="39">
        <f t="shared" ref="I267:I275" si="157">G267</f>
        <v>0.11071033999178326</v>
      </c>
      <c r="P267" s="200">
        <f t="shared" si="125"/>
        <v>0.10255854814078265</v>
      </c>
      <c r="Q267" s="260">
        <f t="shared" si="126"/>
        <v>34878.019999999997</v>
      </c>
      <c r="R267" s="200">
        <f t="shared" si="127"/>
        <v>6.6451710382039927E-5</v>
      </c>
      <c r="S267" s="247">
        <v>0.1</v>
      </c>
      <c r="U267" s="200">
        <f t="shared" ref="U267:U275" si="158">AB267</f>
        <v>8.1517918510006088E-3</v>
      </c>
      <c r="Y267" s="200">
        <f t="shared" si="128"/>
        <v>23100.5</v>
      </c>
      <c r="Z267" s="200">
        <f t="shared" si="129"/>
        <v>0.10939210019819906</v>
      </c>
      <c r="AA267" s="200">
        <f t="shared" si="130"/>
        <v>0.10387678793436683</v>
      </c>
      <c r="AB267" s="200">
        <f t="shared" si="131"/>
        <v>8.1517918510006088E-3</v>
      </c>
      <c r="AC267" s="200">
        <f t="shared" si="132"/>
        <v>1.3182397935841972E-3</v>
      </c>
      <c r="AD267" s="200">
        <f t="shared" si="133"/>
        <v>1.7377561533889067E-7</v>
      </c>
      <c r="AE267" s="200">
        <f t="shared" si="134"/>
        <v>8.1517918510006088E-3</v>
      </c>
      <c r="AF267" s="157"/>
      <c r="AG267" s="200">
        <f t="shared" si="135"/>
        <v>6.8335520574164185E-3</v>
      </c>
      <c r="AH267" s="200">
        <f t="shared" si="136"/>
        <v>0.70326695662479244</v>
      </c>
      <c r="AI267" s="200">
        <f t="shared" si="137"/>
        <v>0.99910455863223591</v>
      </c>
      <c r="AJ267" s="200">
        <f t="shared" si="138"/>
        <v>0.56661652621149439</v>
      </c>
      <c r="AK267" s="200">
        <f t="shared" si="139"/>
        <v>2.0532180913498137</v>
      </c>
      <c r="AL267" s="200">
        <f t="shared" si="140"/>
        <v>1.6525215869012735</v>
      </c>
      <c r="AM267" s="200">
        <f t="shared" si="156"/>
        <v>20.167862393715179</v>
      </c>
      <c r="AN267" s="200">
        <f t="shared" si="156"/>
        <v>20.167834269521304</v>
      </c>
      <c r="AO267" s="200">
        <f t="shared" si="156"/>
        <v>20.167658336320599</v>
      </c>
      <c r="AP267" s="200">
        <f t="shared" si="156"/>
        <v>20.166560480375257</v>
      </c>
      <c r="AQ267" s="200">
        <f t="shared" si="156"/>
        <v>20.159811893978851</v>
      </c>
      <c r="AR267" s="200">
        <f t="shared" si="156"/>
        <v>20.121584354266542</v>
      </c>
      <c r="AS267" s="200">
        <f t="shared" si="156"/>
        <v>19.96008361270605</v>
      </c>
      <c r="AT267" s="200">
        <f t="shared" si="141"/>
        <v>19.54853383134483</v>
      </c>
    </row>
    <row r="268" spans="1:46" s="200" customFormat="1" ht="12.95" customHeight="1" x14ac:dyDescent="0.2">
      <c r="A268" s="41" t="s">
        <v>117</v>
      </c>
      <c r="B268" s="40"/>
      <c r="C268" s="41">
        <v>49897.544000000002</v>
      </c>
      <c r="D268" s="41" t="s">
        <v>38</v>
      </c>
      <c r="E268" s="200">
        <f t="shared" si="123"/>
        <v>23103.274384655546</v>
      </c>
      <c r="F268" s="228">
        <f t="shared" si="154"/>
        <v>23103</v>
      </c>
      <c r="G268" s="158">
        <f t="shared" si="124"/>
        <v>0.1122220399993239</v>
      </c>
      <c r="I268" s="39">
        <f t="shared" si="157"/>
        <v>0.1122220399993239</v>
      </c>
      <c r="P268" s="200">
        <f t="shared" si="125"/>
        <v>0.10257862736397523</v>
      </c>
      <c r="Q268" s="260">
        <f t="shared" si="126"/>
        <v>34879.044000000002</v>
      </c>
      <c r="R268" s="200">
        <f t="shared" si="127"/>
        <v>9.2995407255602315E-5</v>
      </c>
      <c r="S268" s="247">
        <v>0.1</v>
      </c>
      <c r="U268" s="200">
        <f t="shared" si="158"/>
        <v>9.6434126353486666E-3</v>
      </c>
      <c r="Y268" s="200">
        <f t="shared" si="128"/>
        <v>23103</v>
      </c>
      <c r="Z268" s="200">
        <f t="shared" si="129"/>
        <v>0.10941593616926357</v>
      </c>
      <c r="AA268" s="200">
        <f t="shared" si="130"/>
        <v>0.10538473119403556</v>
      </c>
      <c r="AB268" s="200">
        <f t="shared" si="131"/>
        <v>9.6434126353486666E-3</v>
      </c>
      <c r="AC268" s="200">
        <f t="shared" si="132"/>
        <v>2.8061038300603303E-3</v>
      </c>
      <c r="AD268" s="200">
        <f t="shared" si="133"/>
        <v>7.8742187050792564E-7</v>
      </c>
      <c r="AE268" s="200">
        <f t="shared" si="134"/>
        <v>9.6434126353486666E-3</v>
      </c>
      <c r="AF268" s="157"/>
      <c r="AG268" s="200">
        <f t="shared" si="135"/>
        <v>6.8373088052883311E-3</v>
      </c>
      <c r="AH268" s="200">
        <f t="shared" si="136"/>
        <v>0.70303987428585102</v>
      </c>
      <c r="AI268" s="200">
        <f t="shared" si="137"/>
        <v>0.99912143643424467</v>
      </c>
      <c r="AJ268" s="200">
        <f t="shared" si="138"/>
        <v>0.56649754681069087</v>
      </c>
      <c r="AK268" s="200">
        <f t="shared" si="139"/>
        <v>2.0536189024266642</v>
      </c>
      <c r="AL268" s="200">
        <f t="shared" si="140"/>
        <v>1.6532695131183441</v>
      </c>
      <c r="AM268" s="200">
        <f t="shared" si="156"/>
        <v>20.168300565962209</v>
      </c>
      <c r="AN268" s="200">
        <f t="shared" si="156"/>
        <v>20.168272676206556</v>
      </c>
      <c r="AO268" s="200">
        <f t="shared" si="156"/>
        <v>20.168097912310671</v>
      </c>
      <c r="AP268" s="200">
        <f t="shared" si="156"/>
        <v>20.167005485968904</v>
      </c>
      <c r="AQ268" s="200">
        <f t="shared" si="156"/>
        <v>20.160278614760749</v>
      </c>
      <c r="AR268" s="200">
        <f t="shared" si="156"/>
        <v>20.122108249909239</v>
      </c>
      <c r="AS268" s="200">
        <f t="shared" si="156"/>
        <v>19.960632024367516</v>
      </c>
      <c r="AT268" s="200">
        <f t="shared" si="141"/>
        <v>19.548902004518155</v>
      </c>
    </row>
    <row r="269" spans="1:46" s="200" customFormat="1" ht="12.95" customHeight="1" x14ac:dyDescent="0.2">
      <c r="A269" s="41" t="s">
        <v>117</v>
      </c>
      <c r="B269" s="40"/>
      <c r="C269" s="41">
        <v>49898.368999999999</v>
      </c>
      <c r="D269" s="41" t="s">
        <v>38</v>
      </c>
      <c r="E269" s="200">
        <f t="shared" si="123"/>
        <v>23105.291522651154</v>
      </c>
      <c r="F269" s="228">
        <f t="shared" si="154"/>
        <v>23105</v>
      </c>
      <c r="G269" s="158">
        <f t="shared" si="124"/>
        <v>0.11923139999998966</v>
      </c>
      <c r="I269" s="39">
        <f t="shared" si="157"/>
        <v>0.11923139999998966</v>
      </c>
      <c r="P269" s="200">
        <f t="shared" si="125"/>
        <v>0.1025946920117216</v>
      </c>
      <c r="Q269" s="260">
        <f t="shared" si="126"/>
        <v>34879.868999999999</v>
      </c>
      <c r="R269" s="200">
        <f t="shared" si="127"/>
        <v>2.7678005268690244E-4</v>
      </c>
      <c r="S269" s="247">
        <v>0.1</v>
      </c>
      <c r="U269" s="200">
        <f t="shared" si="158"/>
        <v>1.6636707988268065E-2</v>
      </c>
      <c r="Y269" s="200">
        <f t="shared" si="128"/>
        <v>23105</v>
      </c>
      <c r="Z269" s="200">
        <f t="shared" si="129"/>
        <v>0.10943500439454842</v>
      </c>
      <c r="AA269" s="200">
        <f t="shared" si="130"/>
        <v>0.11239108761716284</v>
      </c>
      <c r="AB269" s="200">
        <f t="shared" si="131"/>
        <v>1.6636707988268065E-2</v>
      </c>
      <c r="AC269" s="200">
        <f t="shared" si="132"/>
        <v>9.7963956054412382E-3</v>
      </c>
      <c r="AD269" s="200">
        <f t="shared" si="133"/>
        <v>9.5969366858308423E-6</v>
      </c>
      <c r="AE269" s="200">
        <f t="shared" si="134"/>
        <v>1.6636707988268065E-2</v>
      </c>
      <c r="AF269" s="157"/>
      <c r="AG269" s="200">
        <f t="shared" si="135"/>
        <v>6.8403123828268226E-3</v>
      </c>
      <c r="AH269" s="200">
        <f t="shared" si="136"/>
        <v>0.70285834845297823</v>
      </c>
      <c r="AI269" s="200">
        <f t="shared" si="137"/>
        <v>0.99913481534946447</v>
      </c>
      <c r="AJ269" s="200">
        <f t="shared" si="138"/>
        <v>0.56640235321068566</v>
      </c>
      <c r="AK269" s="200">
        <f t="shared" si="139"/>
        <v>2.0539393646869502</v>
      </c>
      <c r="AL269" s="200">
        <f t="shared" si="140"/>
        <v>1.6538678625208214</v>
      </c>
      <c r="AM269" s="200">
        <f t="shared" si="156"/>
        <v>20.168651001583495</v>
      </c>
      <c r="AN269" s="200">
        <f t="shared" si="156"/>
        <v>20.168623298224563</v>
      </c>
      <c r="AO269" s="200">
        <f t="shared" si="156"/>
        <v>20.16844946545206</v>
      </c>
      <c r="AP269" s="200">
        <f t="shared" si="156"/>
        <v>20.167361369482219</v>
      </c>
      <c r="AQ269" s="200">
        <f t="shared" si="156"/>
        <v>20.160651845135003</v>
      </c>
      <c r="AR269" s="200">
        <f t="shared" si="156"/>
        <v>20.122527230907899</v>
      </c>
      <c r="AS269" s="200">
        <f t="shared" si="156"/>
        <v>19.961070713514221</v>
      </c>
      <c r="AT269" s="200">
        <f t="shared" si="141"/>
        <v>19.549196543056816</v>
      </c>
    </row>
    <row r="270" spans="1:46" s="200" customFormat="1" ht="12.95" customHeight="1" x14ac:dyDescent="0.2">
      <c r="A270" s="41" t="s">
        <v>117</v>
      </c>
      <c r="B270" s="40" t="s">
        <v>52</v>
      </c>
      <c r="C270" s="41">
        <v>49898.561000000002</v>
      </c>
      <c r="D270" s="41" t="s">
        <v>38</v>
      </c>
      <c r="E270" s="200">
        <f t="shared" si="123"/>
        <v>23105.760965675596</v>
      </c>
      <c r="F270" s="228">
        <f t="shared" si="154"/>
        <v>23105.5</v>
      </c>
      <c r="G270" s="158">
        <f t="shared" si="124"/>
        <v>0.10673374000180047</v>
      </c>
      <c r="I270" s="39">
        <f t="shared" si="157"/>
        <v>0.10673374000180047</v>
      </c>
      <c r="P270" s="200">
        <f t="shared" si="125"/>
        <v>0.1025987083499349</v>
      </c>
      <c r="Q270" s="260">
        <f t="shared" si="126"/>
        <v>34880.061000000002</v>
      </c>
      <c r="R270" s="200">
        <f t="shared" si="127"/>
        <v>1.7098486761930128E-5</v>
      </c>
      <c r="S270" s="247">
        <v>0.1</v>
      </c>
      <c r="U270" s="200">
        <f t="shared" si="158"/>
        <v>4.1350316518655728E-3</v>
      </c>
      <c r="Y270" s="200">
        <f t="shared" si="128"/>
        <v>23105.5</v>
      </c>
      <c r="Z270" s="200">
        <f t="shared" si="129"/>
        <v>0.10943977137437136</v>
      </c>
      <c r="AA270" s="200">
        <f t="shared" si="130"/>
        <v>9.9892676977364009E-2</v>
      </c>
      <c r="AB270" s="200">
        <f t="shared" si="131"/>
        <v>4.1350316518655728E-3</v>
      </c>
      <c r="AC270" s="200">
        <f t="shared" si="132"/>
        <v>-2.7060313725708884E-3</v>
      </c>
      <c r="AD270" s="200">
        <f t="shared" si="133"/>
        <v>7.3226057893378871E-7</v>
      </c>
      <c r="AE270" s="200">
        <f t="shared" si="134"/>
        <v>4.1350316518655728E-3</v>
      </c>
      <c r="AF270" s="157"/>
      <c r="AG270" s="200">
        <f t="shared" si="135"/>
        <v>6.8410630244364638E-3</v>
      </c>
      <c r="AH270" s="200">
        <f t="shared" si="136"/>
        <v>0.70281298642912882</v>
      </c>
      <c r="AI270" s="200">
        <f t="shared" si="137"/>
        <v>0.99913814297102721</v>
      </c>
      <c r="AJ270" s="200">
        <f t="shared" si="138"/>
        <v>0.56637855341769505</v>
      </c>
      <c r="AK270" s="200">
        <f t="shared" si="139"/>
        <v>2.0540194543557639</v>
      </c>
      <c r="AL270" s="200">
        <f t="shared" si="140"/>
        <v>1.6540174510532613</v>
      </c>
      <c r="AM270" s="200">
        <f t="shared" si="156"/>
        <v>20.168738596305971</v>
      </c>
      <c r="AN270" s="200">
        <f t="shared" si="156"/>
        <v>20.168710939386525</v>
      </c>
      <c r="AO270" s="200">
        <f t="shared" si="156"/>
        <v>20.168537338796209</v>
      </c>
      <c r="AP270" s="200">
        <f t="shared" si="156"/>
        <v>20.167450323572613</v>
      </c>
      <c r="AQ270" s="200">
        <f t="shared" si="156"/>
        <v>20.160745132426133</v>
      </c>
      <c r="AR270" s="200">
        <f t="shared" si="156"/>
        <v>20.122631957335898</v>
      </c>
      <c r="AS270" s="200">
        <f t="shared" si="156"/>
        <v>19.961180380218373</v>
      </c>
      <c r="AT270" s="200">
        <f t="shared" si="141"/>
        <v>19.549270177691483</v>
      </c>
    </row>
    <row r="271" spans="1:46" s="200" customFormat="1" ht="12.95" customHeight="1" x14ac:dyDescent="0.2">
      <c r="A271" s="41" t="s">
        <v>117</v>
      </c>
      <c r="B271" s="40" t="s">
        <v>52</v>
      </c>
      <c r="C271" s="41">
        <v>49899.389000000003</v>
      </c>
      <c r="D271" s="41" t="s">
        <v>38</v>
      </c>
      <c r="E271" s="200">
        <f t="shared" si="123"/>
        <v>23107.785438718467</v>
      </c>
      <c r="F271" s="228">
        <f t="shared" si="154"/>
        <v>23107.5</v>
      </c>
      <c r="G271" s="158">
        <f t="shared" si="124"/>
        <v>0.11674309999943944</v>
      </c>
      <c r="I271" s="39">
        <f t="shared" si="157"/>
        <v>0.11674309999943944</v>
      </c>
      <c r="P271" s="200">
        <f t="shared" si="125"/>
        <v>0.10261477440789493</v>
      </c>
      <c r="Q271" s="260">
        <f t="shared" si="126"/>
        <v>34880.889000000003</v>
      </c>
      <c r="R271" s="200">
        <f t="shared" si="127"/>
        <v>1.9960958402069138E-4</v>
      </c>
      <c r="S271" s="247">
        <v>0.1</v>
      </c>
      <c r="U271" s="200">
        <f t="shared" si="158"/>
        <v>1.4128325591544505E-2</v>
      </c>
      <c r="Y271" s="200">
        <f t="shared" si="128"/>
        <v>23107.5</v>
      </c>
      <c r="Z271" s="200">
        <f t="shared" si="129"/>
        <v>0.10945883898805908</v>
      </c>
      <c r="AA271" s="200">
        <f t="shared" si="130"/>
        <v>0.10989903541927529</v>
      </c>
      <c r="AB271" s="200">
        <f t="shared" si="131"/>
        <v>1.4128325591544505E-2</v>
      </c>
      <c r="AC271" s="200">
        <f t="shared" si="132"/>
        <v>7.2842610113803552E-3</v>
      </c>
      <c r="AD271" s="200">
        <f t="shared" si="133"/>
        <v>5.3060458481915963E-6</v>
      </c>
      <c r="AE271" s="200">
        <f t="shared" si="134"/>
        <v>1.4128325591544505E-2</v>
      </c>
      <c r="AF271" s="157"/>
      <c r="AG271" s="200">
        <f t="shared" si="135"/>
        <v>6.8440645801641437E-3</v>
      </c>
      <c r="AH271" s="200">
        <f t="shared" si="136"/>
        <v>0.70263161601586688</v>
      </c>
      <c r="AI271" s="200">
        <f t="shared" si="137"/>
        <v>0.99915138510531543</v>
      </c>
      <c r="AJ271" s="200">
        <f t="shared" si="138"/>
        <v>0.56628334869865204</v>
      </c>
      <c r="AK271" s="200">
        <f t="shared" si="139"/>
        <v>2.0543397095199447</v>
      </c>
      <c r="AL271" s="200">
        <f t="shared" si="140"/>
        <v>1.6546158099503758</v>
      </c>
      <c r="AM271" s="200">
        <f t="shared" ref="AM271:AS280" si="159">$AT271+$AA$7*SIN(AN271)</f>
        <v>20.169088918494367</v>
      </c>
      <c r="AN271" s="200">
        <f t="shared" si="159"/>
        <v>20.169061446696116</v>
      </c>
      <c r="AO271" s="200">
        <f t="shared" si="159"/>
        <v>20.168888772444966</v>
      </c>
      <c r="AP271" s="200">
        <f t="shared" si="159"/>
        <v>20.167806072826611</v>
      </c>
      <c r="AQ271" s="200">
        <f t="shared" si="159"/>
        <v>20.161118200417782</v>
      </c>
      <c r="AR271" s="200">
        <f t="shared" si="159"/>
        <v>20.123050787760956</v>
      </c>
      <c r="AS271" s="200">
        <f t="shared" si="159"/>
        <v>19.961619024699001</v>
      </c>
      <c r="AT271" s="200">
        <f t="shared" si="141"/>
        <v>19.549564716230144</v>
      </c>
    </row>
    <row r="272" spans="1:46" s="200" customFormat="1" ht="12.95" customHeight="1" x14ac:dyDescent="0.2">
      <c r="A272" s="41" t="s">
        <v>117</v>
      </c>
      <c r="B272" s="40"/>
      <c r="C272" s="41">
        <v>49900.404000000002</v>
      </c>
      <c r="D272" s="41" t="s">
        <v>38</v>
      </c>
      <c r="E272" s="200">
        <f t="shared" si="123"/>
        <v>23110.267129707008</v>
      </c>
      <c r="F272" s="228">
        <f t="shared" si="154"/>
        <v>23110</v>
      </c>
      <c r="G272" s="158">
        <f t="shared" si="124"/>
        <v>0.10925480000150856</v>
      </c>
      <c r="I272" s="39">
        <f t="shared" si="157"/>
        <v>0.10925480000150856</v>
      </c>
      <c r="P272" s="200">
        <f t="shared" si="125"/>
        <v>0.10263485856683537</v>
      </c>
      <c r="Q272" s="260">
        <f t="shared" si="126"/>
        <v>34881.904000000002</v>
      </c>
      <c r="R272" s="200">
        <f t="shared" si="127"/>
        <v>4.3823624598502941E-5</v>
      </c>
      <c r="S272" s="247">
        <v>0.1</v>
      </c>
      <c r="U272" s="200">
        <f t="shared" si="158"/>
        <v>6.6199414346731905E-3</v>
      </c>
      <c r="Y272" s="200">
        <f t="shared" si="128"/>
        <v>23110</v>
      </c>
      <c r="Z272" s="200">
        <f t="shared" si="129"/>
        <v>0.10948267281853223</v>
      </c>
      <c r="AA272" s="200">
        <f t="shared" si="130"/>
        <v>0.10240698574981169</v>
      </c>
      <c r="AB272" s="200">
        <f t="shared" si="131"/>
        <v>6.6199414346731905E-3</v>
      </c>
      <c r="AC272" s="200">
        <f t="shared" si="132"/>
        <v>-2.278728170236749E-4</v>
      </c>
      <c r="AD272" s="200">
        <f t="shared" si="133"/>
        <v>5.1926020738305228E-9</v>
      </c>
      <c r="AE272" s="200">
        <f t="shared" si="134"/>
        <v>6.6199414346731905E-3</v>
      </c>
      <c r="AF272" s="157"/>
      <c r="AG272" s="200">
        <f t="shared" si="135"/>
        <v>6.8478142516968706E-3</v>
      </c>
      <c r="AH272" s="200">
        <f t="shared" si="136"/>
        <v>0.70240507764584603</v>
      </c>
      <c r="AI272" s="200">
        <f t="shared" si="137"/>
        <v>0.99916778417349317</v>
      </c>
      <c r="AJ272" s="200">
        <f t="shared" si="138"/>
        <v>0.56616433038095837</v>
      </c>
      <c r="AK272" s="200">
        <f t="shared" si="139"/>
        <v>2.054739795760014</v>
      </c>
      <c r="AL272" s="200">
        <f t="shared" si="140"/>
        <v>1.6553637693985901</v>
      </c>
      <c r="AM272" s="200">
        <f t="shared" si="159"/>
        <v>20.169526693726151</v>
      </c>
      <c r="AN272" s="200">
        <f t="shared" si="159"/>
        <v>20.169499451901757</v>
      </c>
      <c r="AO272" s="200">
        <f t="shared" si="159"/>
        <v>20.169327930210642</v>
      </c>
      <c r="AP272" s="200">
        <f t="shared" si="159"/>
        <v>20.168250608512519</v>
      </c>
      <c r="AQ272" s="200">
        <f t="shared" si="159"/>
        <v>20.161584352860626</v>
      </c>
      <c r="AR272" s="200">
        <f t="shared" si="159"/>
        <v>20.123574156396149</v>
      </c>
      <c r="AS272" s="200">
        <f t="shared" si="159"/>
        <v>19.962167280029199</v>
      </c>
      <c r="AT272" s="200">
        <f t="shared" si="141"/>
        <v>19.549932889403468</v>
      </c>
    </row>
    <row r="273" spans="1:46" s="200" customFormat="1" ht="12.95" customHeight="1" x14ac:dyDescent="0.2">
      <c r="A273" s="41" t="s">
        <v>117</v>
      </c>
      <c r="B273" s="40"/>
      <c r="C273" s="41">
        <v>49906.54</v>
      </c>
      <c r="D273" s="41" t="s">
        <v>38</v>
      </c>
      <c r="E273" s="200">
        <f t="shared" si="123"/>
        <v>23125.269746362865</v>
      </c>
      <c r="F273" s="228">
        <f t="shared" si="154"/>
        <v>23125</v>
      </c>
      <c r="G273" s="158">
        <f t="shared" si="124"/>
        <v>0.11032499999419088</v>
      </c>
      <c r="I273" s="39">
        <f t="shared" si="157"/>
        <v>0.11032499999419088</v>
      </c>
      <c r="P273" s="200">
        <f t="shared" si="125"/>
        <v>0.10275540053858688</v>
      </c>
      <c r="Q273" s="260">
        <f t="shared" si="126"/>
        <v>34888.04</v>
      </c>
      <c r="R273" s="200">
        <f t="shared" si="127"/>
        <v>5.72988359182803E-5</v>
      </c>
      <c r="S273" s="247">
        <v>0.1</v>
      </c>
      <c r="U273" s="200">
        <f t="shared" si="158"/>
        <v>7.5695994556039953E-3</v>
      </c>
      <c r="Y273" s="200">
        <f t="shared" si="128"/>
        <v>23125</v>
      </c>
      <c r="Z273" s="200">
        <f t="shared" si="129"/>
        <v>0.10962565986815798</v>
      </c>
      <c r="AA273" s="200">
        <f t="shared" si="130"/>
        <v>0.10345474066461978</v>
      </c>
      <c r="AB273" s="200">
        <f t="shared" si="131"/>
        <v>7.5695994556039953E-3</v>
      </c>
      <c r="AC273" s="200">
        <f t="shared" si="132"/>
        <v>6.9934012603289908E-4</v>
      </c>
      <c r="AD273" s="200">
        <f t="shared" si="133"/>
        <v>4.8907661187971115E-8</v>
      </c>
      <c r="AE273" s="200">
        <f t="shared" si="134"/>
        <v>7.5695994556039953E-3</v>
      </c>
      <c r="AF273" s="157"/>
      <c r="AG273" s="200">
        <f t="shared" si="135"/>
        <v>6.8702593295711023E-3</v>
      </c>
      <c r="AH273" s="200">
        <f t="shared" si="136"/>
        <v>0.70104990996983374</v>
      </c>
      <c r="AI273" s="200">
        <f t="shared" si="137"/>
        <v>0.99926261200939492</v>
      </c>
      <c r="AJ273" s="200">
        <f t="shared" si="138"/>
        <v>0.56544993631412621</v>
      </c>
      <c r="AK273" s="200">
        <f t="shared" si="139"/>
        <v>2.0571348999365293</v>
      </c>
      <c r="AL273" s="200">
        <f t="shared" si="140"/>
        <v>1.6598517878213379</v>
      </c>
      <c r="AM273" s="200">
        <f t="shared" si="159"/>
        <v>20.172150376806322</v>
      </c>
      <c r="AN273" s="200">
        <f t="shared" si="159"/>
        <v>20.172124481970265</v>
      </c>
      <c r="AO273" s="200">
        <f t="shared" si="159"/>
        <v>20.171959751626929</v>
      </c>
      <c r="AP273" s="200">
        <f t="shared" si="159"/>
        <v>20.170914312086751</v>
      </c>
      <c r="AQ273" s="200">
        <f t="shared" si="159"/>
        <v>20.164377016492928</v>
      </c>
      <c r="AR273" s="200">
        <f t="shared" si="159"/>
        <v>20.126710415591894</v>
      </c>
      <c r="AS273" s="200">
        <f t="shared" si="159"/>
        <v>19.965455637697922</v>
      </c>
      <c r="AT273" s="200">
        <f t="shared" si="141"/>
        <v>19.552141928443422</v>
      </c>
    </row>
    <row r="274" spans="1:46" s="200" customFormat="1" ht="12.95" customHeight="1" x14ac:dyDescent="0.2">
      <c r="A274" s="41" t="s">
        <v>117</v>
      </c>
      <c r="B274" s="40" t="s">
        <v>52</v>
      </c>
      <c r="C274" s="41">
        <v>49907.56</v>
      </c>
      <c r="D274" s="41" t="s">
        <v>38</v>
      </c>
      <c r="E274" s="200">
        <f t="shared" si="123"/>
        <v>23127.763662430159</v>
      </c>
      <c r="F274" s="228">
        <f t="shared" si="154"/>
        <v>23127.5</v>
      </c>
      <c r="G274" s="158">
        <f t="shared" si="124"/>
        <v>0.10783669999364065</v>
      </c>
      <c r="I274" s="39">
        <f t="shared" si="157"/>
        <v>0.10783669999364065</v>
      </c>
      <c r="P274" s="200">
        <f t="shared" si="125"/>
        <v>0.10277549703689695</v>
      </c>
      <c r="Q274" s="260">
        <f t="shared" si="126"/>
        <v>34889.06</v>
      </c>
      <c r="R274" s="200">
        <f t="shared" si="127"/>
        <v>2.5615775369351161E-5</v>
      </c>
      <c r="S274" s="247">
        <v>0.1</v>
      </c>
      <c r="U274" s="200">
        <f t="shared" si="158"/>
        <v>5.0612029567436989E-3</v>
      </c>
      <c r="Y274" s="200">
        <f t="shared" si="128"/>
        <v>23127.5</v>
      </c>
      <c r="Z274" s="200">
        <f t="shared" si="129"/>
        <v>0.10964948840262104</v>
      </c>
      <c r="AA274" s="200">
        <f t="shared" si="130"/>
        <v>0.10096270862791656</v>
      </c>
      <c r="AB274" s="200">
        <f t="shared" si="131"/>
        <v>5.0612029567436989E-3</v>
      </c>
      <c r="AC274" s="200">
        <f t="shared" si="132"/>
        <v>-1.812788408980387E-3</v>
      </c>
      <c r="AD274" s="200">
        <f t="shared" si="133"/>
        <v>3.2862018157336429E-7</v>
      </c>
      <c r="AE274" s="200">
        <f t="shared" si="134"/>
        <v>5.0612029567436989E-3</v>
      </c>
      <c r="AF274" s="157"/>
      <c r="AG274" s="200">
        <f t="shared" si="135"/>
        <v>6.8739913657240902E-3</v>
      </c>
      <c r="AH274" s="200">
        <f t="shared" si="136"/>
        <v>0.70082472364416026</v>
      </c>
      <c r="AI274" s="200">
        <f t="shared" si="137"/>
        <v>0.99927782518372243</v>
      </c>
      <c r="AJ274" s="200">
        <f t="shared" si="138"/>
        <v>0.56533082422958403</v>
      </c>
      <c r="AK274" s="200">
        <f t="shared" si="139"/>
        <v>2.0575331846094813</v>
      </c>
      <c r="AL274" s="200">
        <f t="shared" si="140"/>
        <v>1.6605998360685363</v>
      </c>
      <c r="AM274" s="200">
        <f t="shared" si="159"/>
        <v>20.172587163756219</v>
      </c>
      <c r="AN274" s="200">
        <f t="shared" si="159"/>
        <v>20.172561488019848</v>
      </c>
      <c r="AO274" s="200">
        <f t="shared" si="159"/>
        <v>20.172397869094279</v>
      </c>
      <c r="AP274" s="200">
        <f t="shared" si="159"/>
        <v>20.171357679303135</v>
      </c>
      <c r="AQ274" s="200">
        <f t="shared" si="159"/>
        <v>20.164841753364406</v>
      </c>
      <c r="AR274" s="200">
        <f t="shared" si="159"/>
        <v>20.127232466684152</v>
      </c>
      <c r="AS274" s="200">
        <f t="shared" si="159"/>
        <v>19.966003501363051</v>
      </c>
      <c r="AT274" s="200">
        <f t="shared" si="141"/>
        <v>19.55251010161675</v>
      </c>
    </row>
    <row r="275" spans="1:46" s="200" customFormat="1" ht="12.95" customHeight="1" x14ac:dyDescent="0.2">
      <c r="A275" s="41" t="s">
        <v>117</v>
      </c>
      <c r="B275" s="40"/>
      <c r="C275" s="41">
        <v>49909.409</v>
      </c>
      <c r="D275" s="41" t="s">
        <v>38</v>
      </c>
      <c r="E275" s="200">
        <f t="shared" si="123"/>
        <v>23132.284496556091</v>
      </c>
      <c r="F275" s="228">
        <f t="shared" si="154"/>
        <v>23132</v>
      </c>
      <c r="G275" s="158">
        <f t="shared" si="124"/>
        <v>0.1163577599945711</v>
      </c>
      <c r="I275" s="39">
        <f t="shared" si="157"/>
        <v>0.1163577599945711</v>
      </c>
      <c r="P275" s="200">
        <f t="shared" si="125"/>
        <v>0.10281167517602816</v>
      </c>
      <c r="Q275" s="260">
        <f t="shared" si="126"/>
        <v>34890.909</v>
      </c>
      <c r="R275" s="200">
        <f t="shared" si="127"/>
        <v>1.8349641391115956E-4</v>
      </c>
      <c r="S275" s="247">
        <v>0.1</v>
      </c>
      <c r="U275" s="200">
        <f t="shared" si="158"/>
        <v>1.3546084818542942E-2</v>
      </c>
      <c r="Y275" s="200">
        <f t="shared" si="128"/>
        <v>23132</v>
      </c>
      <c r="Z275" s="200">
        <f t="shared" si="129"/>
        <v>0.10969237787541121</v>
      </c>
      <c r="AA275" s="200">
        <f t="shared" si="130"/>
        <v>0.10947705729518804</v>
      </c>
      <c r="AB275" s="200">
        <f t="shared" si="131"/>
        <v>1.3546084818542942E-2</v>
      </c>
      <c r="AC275" s="200">
        <f t="shared" si="132"/>
        <v>6.6653821191598878E-3</v>
      </c>
      <c r="AD275" s="200">
        <f t="shared" si="133"/>
        <v>4.4427318794416353E-6</v>
      </c>
      <c r="AE275" s="200">
        <f t="shared" si="134"/>
        <v>1.3546084818542942E-2</v>
      </c>
      <c r="AF275" s="157"/>
      <c r="AG275" s="200">
        <f t="shared" si="135"/>
        <v>6.8807026993830565E-3</v>
      </c>
      <c r="AH275" s="200">
        <f t="shared" si="136"/>
        <v>0.70041987253817373</v>
      </c>
      <c r="AI275" s="200">
        <f t="shared" si="137"/>
        <v>0.99930478537798828</v>
      </c>
      <c r="AJ275" s="200">
        <f t="shared" si="138"/>
        <v>0.5651163898142133</v>
      </c>
      <c r="AK275" s="200">
        <f t="shared" si="139"/>
        <v>2.0582494517357093</v>
      </c>
      <c r="AL275" s="200">
        <f t="shared" si="140"/>
        <v>1.6619463566698038</v>
      </c>
      <c r="AM275" s="200">
        <f t="shared" si="159"/>
        <v>20.173373025812115</v>
      </c>
      <c r="AN275" s="200">
        <f t="shared" si="159"/>
        <v>20.173347740629147</v>
      </c>
      <c r="AO275" s="200">
        <f t="shared" si="159"/>
        <v>20.173186107668627</v>
      </c>
      <c r="AP275" s="200">
        <f t="shared" si="159"/>
        <v>20.172155321611406</v>
      </c>
      <c r="AQ275" s="200">
        <f t="shared" si="159"/>
        <v>20.165677771783706</v>
      </c>
      <c r="AR275" s="200">
        <f t="shared" si="159"/>
        <v>20.128171684331548</v>
      </c>
      <c r="AS275" s="200">
        <f t="shared" si="159"/>
        <v>19.966989514698806</v>
      </c>
      <c r="AT275" s="200">
        <f t="shared" si="141"/>
        <v>19.553172813328736</v>
      </c>
    </row>
    <row r="276" spans="1:46" s="200" customFormat="1" ht="12.95" customHeight="1" x14ac:dyDescent="0.2">
      <c r="A276" s="39" t="s">
        <v>124</v>
      </c>
      <c r="B276" s="40"/>
      <c r="C276" s="41">
        <v>49912.472099999999</v>
      </c>
      <c r="D276" s="41"/>
      <c r="E276" s="200">
        <f t="shared" si="123"/>
        <v>23139.773824306831</v>
      </c>
      <c r="F276" s="228">
        <f t="shared" si="154"/>
        <v>23139.5</v>
      </c>
      <c r="G276" s="158">
        <f t="shared" si="124"/>
        <v>0.11199285999464337</v>
      </c>
      <c r="J276" s="200">
        <f>+G276</f>
        <v>0.11199285999464337</v>
      </c>
      <c r="P276" s="200">
        <f t="shared" si="125"/>
        <v>0.10287198476650322</v>
      </c>
      <c r="Q276" s="260">
        <f t="shared" si="126"/>
        <v>34893.972099999999</v>
      </c>
      <c r="R276" s="200">
        <f t="shared" si="127"/>
        <v>8.3190364927300558E-5</v>
      </c>
      <c r="S276" s="157">
        <v>1</v>
      </c>
      <c r="V276" s="200">
        <f>AB276</f>
        <v>9.1208752281401462E-3</v>
      </c>
      <c r="Y276" s="200">
        <f t="shared" si="128"/>
        <v>23139.5</v>
      </c>
      <c r="Z276" s="200">
        <f t="shared" si="129"/>
        <v>0.10976385495456205</v>
      </c>
      <c r="AA276" s="200">
        <f t="shared" si="130"/>
        <v>0.10510098980658454</v>
      </c>
      <c r="AB276" s="200">
        <f t="shared" si="131"/>
        <v>9.1208752281401462E-3</v>
      </c>
      <c r="AC276" s="200">
        <f t="shared" si="132"/>
        <v>2.2290050400813194E-3</v>
      </c>
      <c r="AD276" s="200">
        <f t="shared" si="133"/>
        <v>4.9684634687079239E-6</v>
      </c>
      <c r="AE276" s="200">
        <f t="shared" si="134"/>
        <v>9.1208752281401462E-3</v>
      </c>
      <c r="AF276" s="157"/>
      <c r="AG276" s="200">
        <f t="shared" si="135"/>
        <v>6.891870188058832E-3</v>
      </c>
      <c r="AH276" s="200">
        <f t="shared" si="136"/>
        <v>0.69974650119072335</v>
      </c>
      <c r="AI276" s="200">
        <f t="shared" si="137"/>
        <v>0.99934851334959607</v>
      </c>
      <c r="AJ276" s="200">
        <f t="shared" si="138"/>
        <v>0.56475890719800215</v>
      </c>
      <c r="AK276" s="200">
        <f t="shared" si="139"/>
        <v>2.0594413908275868</v>
      </c>
      <c r="AL276" s="200">
        <f t="shared" si="140"/>
        <v>1.6641906564283038</v>
      </c>
      <c r="AM276" s="200">
        <f t="shared" si="159"/>
        <v>20.17468178489014</v>
      </c>
      <c r="AN276" s="200">
        <f t="shared" si="159"/>
        <v>20.17465713981122</v>
      </c>
      <c r="AO276" s="200">
        <f t="shared" si="159"/>
        <v>20.174498775404182</v>
      </c>
      <c r="AP276" s="200">
        <f t="shared" si="159"/>
        <v>20.173483531765186</v>
      </c>
      <c r="AQ276" s="200">
        <f t="shared" si="159"/>
        <v>20.167069686679366</v>
      </c>
      <c r="AR276" s="200">
        <f t="shared" si="159"/>
        <v>20.129735691882477</v>
      </c>
      <c r="AS276" s="200">
        <f t="shared" si="159"/>
        <v>19.968632466315359</v>
      </c>
      <c r="AT276" s="200">
        <f t="shared" si="141"/>
        <v>19.554277332848713</v>
      </c>
    </row>
    <row r="277" spans="1:46" s="200" customFormat="1" ht="12.95" customHeight="1" x14ac:dyDescent="0.2">
      <c r="A277" s="41" t="s">
        <v>117</v>
      </c>
      <c r="B277" s="40"/>
      <c r="C277" s="41">
        <v>49915.542000000001</v>
      </c>
      <c r="D277" s="41" t="s">
        <v>38</v>
      </c>
      <c r="E277" s="200">
        <f t="shared" ref="E277:E340" si="160">+(C277-C$7)/C$8</f>
        <v>23147.279778164695</v>
      </c>
      <c r="F277" s="228">
        <f t="shared" si="154"/>
        <v>23147</v>
      </c>
      <c r="G277" s="158">
        <f t="shared" ref="G277:G340" si="161">+C277-(C$7+F277*C$8)</f>
        <v>0.11442795999755617</v>
      </c>
      <c r="I277" s="39">
        <f>G277</f>
        <v>0.11442795999755617</v>
      </c>
      <c r="P277" s="200">
        <f t="shared" ref="P277:P340" si="162">+D$11+D$12*F277+D$13*F277^2</f>
        <v>0.10293231022188211</v>
      </c>
      <c r="Q277" s="260">
        <f t="shared" ref="Q277:Q340" si="163">+C277-15018.5</f>
        <v>34897.042000000001</v>
      </c>
      <c r="R277" s="200">
        <f t="shared" ref="R277:R340" si="164">+(P277-G277)^2</f>
        <v>1.3214996376495516E-4</v>
      </c>
      <c r="S277" s="247">
        <v>0.1</v>
      </c>
      <c r="U277" s="200">
        <f>AB277</f>
        <v>1.1495649775674063E-2</v>
      </c>
      <c r="Y277" s="200">
        <f t="shared" ref="Y277:Y340" si="165">F277</f>
        <v>23147</v>
      </c>
      <c r="Z277" s="200">
        <f t="shared" ref="Z277:Z340" si="166">AA$3+AA$4*Y277+AA$5*Y277^2+AG277</f>
        <v>0.10983532535180618</v>
      </c>
      <c r="AA277" s="200">
        <f t="shared" ref="AA277:AA340" si="167">G277-AG277</f>
        <v>0.1075249448676321</v>
      </c>
      <c r="AB277" s="200">
        <f t="shared" ref="AB277:AB340" si="168">+G277-P277</f>
        <v>1.1495649775674063E-2</v>
      </c>
      <c r="AC277" s="200">
        <f t="shared" ref="AC277:AC340" si="169">G277-Z277</f>
        <v>4.5926346457499934E-3</v>
      </c>
      <c r="AD277" s="200">
        <f t="shared" ref="AD277:AD340" si="170">+(G277-Z277)^2*S277</f>
        <v>2.1092292989343166E-6</v>
      </c>
      <c r="AE277" s="200">
        <f t="shared" ref="AE277:AE340" si="171">IF(R277&lt;&gt;0,G277-P277,-9999)</f>
        <v>1.1495649775674063E-2</v>
      </c>
      <c r="AF277" s="157"/>
      <c r="AG277" s="200">
        <f t="shared" ref="AG277:AG340" si="172">$AA$6*($AA$11/AH277*AI277+$AA$12)</f>
        <v>6.9030151299240639E-3</v>
      </c>
      <c r="AH277" s="200">
        <f t="shared" ref="AH277:AH340" si="173">1+$AA$7*COS(AK277)</f>
        <v>0.69907485016500726</v>
      </c>
      <c r="AI277" s="200">
        <f t="shared" ref="AI277:AI340" si="174">SIN(AK277+RADIANS($AA$9))</f>
        <v>0.99939074152692642</v>
      </c>
      <c r="AJ277" s="200">
        <f t="shared" ref="AJ277:AJ340" si="175">$AA$7*SIN(AK277)</f>
        <v>0.56440131201431587</v>
      </c>
      <c r="AK277" s="200">
        <f t="shared" ref="AK277:AK340" si="176">2*ATAN(AL277)</f>
        <v>2.0606310376732244</v>
      </c>
      <c r="AL277" s="200">
        <f t="shared" ref="AL277:AL340" si="177">SQRT((1+$AA$7)/(1-$AA$7))*TAN(AM277/2)</f>
        <v>1.6664350835092219</v>
      </c>
      <c r="AM277" s="200">
        <f t="shared" si="159"/>
        <v>20.175989283066095</v>
      </c>
      <c r="AN277" s="200">
        <f t="shared" si="159"/>
        <v>20.175965264757203</v>
      </c>
      <c r="AO277" s="200">
        <f t="shared" si="159"/>
        <v>20.175810117651881</v>
      </c>
      <c r="AP277" s="200">
        <f t="shared" si="159"/>
        <v>20.17481025406104</v>
      </c>
      <c r="AQ277" s="200">
        <f t="shared" si="159"/>
        <v>20.168459793767031</v>
      </c>
      <c r="AR277" s="200">
        <f t="shared" si="159"/>
        <v>20.131298005447899</v>
      </c>
      <c r="AS277" s="200">
        <f t="shared" si="159"/>
        <v>19.970274912433876</v>
      </c>
      <c r="AT277" s="200">
        <f t="shared" ref="AT277:AT340" si="178">RADIANS($AA$9)+$AA$18*(F277-AA$15)</f>
        <v>19.55538185236869</v>
      </c>
    </row>
    <row r="278" spans="1:46" s="200" customFormat="1" ht="12.95" customHeight="1" x14ac:dyDescent="0.2">
      <c r="A278" s="41" t="s">
        <v>117</v>
      </c>
      <c r="B278" s="40"/>
      <c r="C278" s="41">
        <v>49918.411</v>
      </c>
      <c r="D278" s="41" t="s">
        <v>38</v>
      </c>
      <c r="E278" s="200">
        <f t="shared" si="160"/>
        <v>23154.294528357921</v>
      </c>
      <c r="F278" s="228">
        <f t="shared" si="154"/>
        <v>23154</v>
      </c>
      <c r="G278" s="158">
        <f t="shared" si="161"/>
        <v>0.12046071999793639</v>
      </c>
      <c r="I278" s="39">
        <f>G278</f>
        <v>0.12046071999793639</v>
      </c>
      <c r="P278" s="200">
        <f t="shared" si="162"/>
        <v>0.10298862829390451</v>
      </c>
      <c r="Q278" s="260">
        <f t="shared" si="163"/>
        <v>34899.911</v>
      </c>
      <c r="R278" s="200">
        <f t="shared" si="164"/>
        <v>3.0527398851409979E-4</v>
      </c>
      <c r="S278" s="247">
        <v>0.1</v>
      </c>
      <c r="U278" s="200">
        <f>AB278</f>
        <v>1.7472091704031883E-2</v>
      </c>
      <c r="Y278" s="200">
        <f t="shared" si="165"/>
        <v>23154</v>
      </c>
      <c r="Z278" s="200">
        <f t="shared" si="166"/>
        <v>0.10990202506537101</v>
      </c>
      <c r="AA278" s="200">
        <f t="shared" si="167"/>
        <v>0.11354732322646989</v>
      </c>
      <c r="AB278" s="200">
        <f t="shared" si="168"/>
        <v>1.7472091704031883E-2</v>
      </c>
      <c r="AC278" s="200">
        <f t="shared" si="169"/>
        <v>1.0558694932565379E-2</v>
      </c>
      <c r="AD278" s="200">
        <f t="shared" si="170"/>
        <v>1.1148603867898183E-5</v>
      </c>
      <c r="AE278" s="200">
        <f t="shared" si="171"/>
        <v>1.7472091704031883E-2</v>
      </c>
      <c r="AF278" s="157"/>
      <c r="AG278" s="200">
        <f t="shared" si="172"/>
        <v>6.9133967714665057E-3</v>
      </c>
      <c r="AH278" s="200">
        <f t="shared" si="173"/>
        <v>0.69844952261496329</v>
      </c>
      <c r="AI278" s="200">
        <f t="shared" si="174"/>
        <v>0.99942880874670192</v>
      </c>
      <c r="AJ278" s="200">
        <f t="shared" si="175"/>
        <v>0.56406745730945196</v>
      </c>
      <c r="AK278" s="200">
        <f t="shared" si="176"/>
        <v>2.0617393137780429</v>
      </c>
      <c r="AL278" s="200">
        <f t="shared" si="177"/>
        <v>1.6685300009303763</v>
      </c>
      <c r="AM278" s="200">
        <f t="shared" si="159"/>
        <v>20.177208479991148</v>
      </c>
      <c r="AN278" s="200">
        <f t="shared" si="159"/>
        <v>20.177185034827712</v>
      </c>
      <c r="AO278" s="200">
        <f t="shared" si="159"/>
        <v>20.177032844786957</v>
      </c>
      <c r="AP278" s="200">
        <f t="shared" si="159"/>
        <v>20.176047190149351</v>
      </c>
      <c r="AQ278" s="200">
        <f t="shared" si="159"/>
        <v>20.169755599685089</v>
      </c>
      <c r="AR278" s="200">
        <f t="shared" si="159"/>
        <v>20.132754636439095</v>
      </c>
      <c r="AS278" s="200">
        <f t="shared" si="159"/>
        <v>19.971807405494001</v>
      </c>
      <c r="AT278" s="200">
        <f t="shared" si="178"/>
        <v>19.556412737254004</v>
      </c>
    </row>
    <row r="279" spans="1:46" s="200" customFormat="1" ht="12.95" customHeight="1" x14ac:dyDescent="0.2">
      <c r="A279" s="41" t="s">
        <v>125</v>
      </c>
      <c r="B279" s="40"/>
      <c r="C279" s="41">
        <v>49919.426599999999</v>
      </c>
      <c r="D279" s="41">
        <v>4.0000000000000001E-3</v>
      </c>
      <c r="E279" s="200">
        <f t="shared" si="160"/>
        <v>23156.777686355912</v>
      </c>
      <c r="F279" s="228">
        <f t="shared" si="154"/>
        <v>23156.5</v>
      </c>
      <c r="G279" s="158">
        <f t="shared" si="161"/>
        <v>0.1135724199921242</v>
      </c>
      <c r="K279" s="200">
        <f>+G279</f>
        <v>0.1135724199921242</v>
      </c>
      <c r="P279" s="200">
        <f t="shared" si="162"/>
        <v>0.10300874524031284</v>
      </c>
      <c r="Q279" s="260">
        <f t="shared" si="163"/>
        <v>34900.926599999999</v>
      </c>
      <c r="R279" s="200">
        <f t="shared" si="164"/>
        <v>1.1159122426205676E-4</v>
      </c>
      <c r="S279" s="157">
        <v>1</v>
      </c>
      <c r="W279" s="200">
        <f>AB279</f>
        <v>1.0563674751811358E-2</v>
      </c>
      <c r="Y279" s="200">
        <f t="shared" si="165"/>
        <v>23156.5</v>
      </c>
      <c r="Z279" s="200">
        <f t="shared" si="166"/>
        <v>0.10992584499677922</v>
      </c>
      <c r="AA279" s="200">
        <f t="shared" si="167"/>
        <v>0.10665532023565781</v>
      </c>
      <c r="AB279" s="200">
        <f t="shared" si="168"/>
        <v>1.0563674751811358E-2</v>
      </c>
      <c r="AC279" s="200">
        <f t="shared" si="169"/>
        <v>3.6465749953449728E-3</v>
      </c>
      <c r="AD279" s="200">
        <f t="shared" si="170"/>
        <v>1.3297509196675188E-5</v>
      </c>
      <c r="AE279" s="200">
        <f t="shared" si="171"/>
        <v>1.0563674751811358E-2</v>
      </c>
      <c r="AF279" s="157"/>
      <c r="AG279" s="200">
        <f t="shared" si="172"/>
        <v>6.9170997564663873E-3</v>
      </c>
      <c r="AH279" s="200">
        <f t="shared" si="173"/>
        <v>0.69822655230136643</v>
      </c>
      <c r="AI279" s="200">
        <f t="shared" si="174"/>
        <v>0.99944209062256228</v>
      </c>
      <c r="AJ279" s="200">
        <f t="shared" si="175"/>
        <v>0.56394820069823259</v>
      </c>
      <c r="AK279" s="200">
        <f t="shared" si="176"/>
        <v>2.0621346457206626</v>
      </c>
      <c r="AL279" s="200">
        <f t="shared" si="177"/>
        <v>1.6692782142356113</v>
      </c>
      <c r="AM279" s="200">
        <f t="shared" si="159"/>
        <v>20.177643642478511</v>
      </c>
      <c r="AN279" s="200">
        <f t="shared" si="159"/>
        <v>20.177620399273568</v>
      </c>
      <c r="AO279" s="200">
        <f t="shared" si="159"/>
        <v>20.177469254710427</v>
      </c>
      <c r="AP279" s="200">
        <f t="shared" si="159"/>
        <v>20.176488640726458</v>
      </c>
      <c r="AQ279" s="200">
        <f t="shared" si="159"/>
        <v>20.170218007391973</v>
      </c>
      <c r="AR279" s="200">
        <f t="shared" si="159"/>
        <v>20.133274504181209</v>
      </c>
      <c r="AS279" s="200">
        <f t="shared" si="159"/>
        <v>19.972354617487728</v>
      </c>
      <c r="AT279" s="200">
        <f t="shared" si="178"/>
        <v>19.556780910427328</v>
      </c>
    </row>
    <row r="280" spans="1:46" s="200" customFormat="1" ht="12.95" customHeight="1" x14ac:dyDescent="0.2">
      <c r="A280" s="41" t="s">
        <v>117</v>
      </c>
      <c r="B280" s="40"/>
      <c r="C280" s="41">
        <v>49920.451000000001</v>
      </c>
      <c r="D280" s="41" t="s">
        <v>38</v>
      </c>
      <c r="E280" s="200">
        <f t="shared" si="160"/>
        <v>23159.282360492532</v>
      </c>
      <c r="F280" s="228">
        <f t="shared" si="154"/>
        <v>23159</v>
      </c>
      <c r="G280" s="158">
        <f t="shared" si="161"/>
        <v>0.11548411999683594</v>
      </c>
      <c r="I280" s="39">
        <f>G280</f>
        <v>0.11548411999683594</v>
      </c>
      <c r="P280" s="200">
        <f t="shared" si="162"/>
        <v>0.10302886394948826</v>
      </c>
      <c r="Q280" s="260">
        <f t="shared" si="163"/>
        <v>34901.951000000001</v>
      </c>
      <c r="R280" s="200">
        <f t="shared" si="164"/>
        <v>1.5513340320499094E-4</v>
      </c>
      <c r="S280" s="247">
        <v>0.1</v>
      </c>
      <c r="U280" s="200">
        <f t="shared" ref="U280:U299" si="179">AB280</f>
        <v>1.2455256047347679E-2</v>
      </c>
      <c r="Y280" s="200">
        <f t="shared" si="165"/>
        <v>23159</v>
      </c>
      <c r="Z280" s="200">
        <f t="shared" si="166"/>
        <v>0.10994966419659154</v>
      </c>
      <c r="AA280" s="200">
        <f t="shared" si="167"/>
        <v>0.10856331974973267</v>
      </c>
      <c r="AB280" s="200">
        <f t="shared" si="168"/>
        <v>1.2455256047347679E-2</v>
      </c>
      <c r="AC280" s="200">
        <f t="shared" si="169"/>
        <v>5.5344558002444061E-3</v>
      </c>
      <c r="AD280" s="200">
        <f t="shared" si="170"/>
        <v>3.0630201004858947E-6</v>
      </c>
      <c r="AE280" s="200">
        <f t="shared" si="171"/>
        <v>1.2455256047347679E-2</v>
      </c>
      <c r="AF280" s="157"/>
      <c r="AG280" s="200">
        <f t="shared" si="172"/>
        <v>6.9208002471032783E-3</v>
      </c>
      <c r="AH280" s="200">
        <f t="shared" si="173"/>
        <v>0.69800377160518423</v>
      </c>
      <c r="AI280" s="200">
        <f t="shared" si="174"/>
        <v>0.99945520795959975</v>
      </c>
      <c r="AJ280" s="200">
        <f t="shared" si="175"/>
        <v>0.56382893224984498</v>
      </c>
      <c r="AK280" s="200">
        <f t="shared" si="176"/>
        <v>2.0625297250085395</v>
      </c>
      <c r="AL280" s="200">
        <f t="shared" si="177"/>
        <v>1.6700264428109666</v>
      </c>
      <c r="AM280" s="200">
        <f t="shared" si="159"/>
        <v>20.17807866569385</v>
      </c>
      <c r="AN280" s="200">
        <f t="shared" si="159"/>
        <v>20.178055623019812</v>
      </c>
      <c r="AO280" s="200">
        <f t="shared" si="159"/>
        <v>20.177905518379148</v>
      </c>
      <c r="AP280" s="200">
        <f t="shared" si="159"/>
        <v>20.176929927218293</v>
      </c>
      <c r="AQ280" s="200">
        <f t="shared" si="159"/>
        <v>20.170680215282815</v>
      </c>
      <c r="AR280" s="200">
        <f t="shared" si="159"/>
        <v>20.1337941837083</v>
      </c>
      <c r="AS280" s="200">
        <f t="shared" si="159"/>
        <v>19.972901773149829</v>
      </c>
      <c r="AT280" s="200">
        <f t="shared" si="178"/>
        <v>19.557149083600656</v>
      </c>
    </row>
    <row r="281" spans="1:46" s="200" customFormat="1" ht="12.95" customHeight="1" x14ac:dyDescent="0.2">
      <c r="A281" s="41" t="s">
        <v>117</v>
      </c>
      <c r="B281" s="40" t="s">
        <v>52</v>
      </c>
      <c r="C281" s="41">
        <v>49923.514999999999</v>
      </c>
      <c r="D281" s="41" t="s">
        <v>38</v>
      </c>
      <c r="E281" s="200">
        <f t="shared" si="160"/>
        <v>23166.773888757449</v>
      </c>
      <c r="F281" s="228">
        <f t="shared" si="154"/>
        <v>23166.5</v>
      </c>
      <c r="G281" s="158">
        <f t="shared" si="161"/>
        <v>0.11201921999600017</v>
      </c>
      <c r="I281" s="39">
        <f>G281</f>
        <v>0.11201921999600017</v>
      </c>
      <c r="P281" s="200">
        <f t="shared" si="162"/>
        <v>0.10308923065361709</v>
      </c>
      <c r="Q281" s="260">
        <f t="shared" si="163"/>
        <v>34905.014999999999</v>
      </c>
      <c r="R281" s="200">
        <f t="shared" si="164"/>
        <v>7.9744709655075387E-5</v>
      </c>
      <c r="S281" s="247">
        <v>0.1</v>
      </c>
      <c r="U281" s="200">
        <f t="shared" si="179"/>
        <v>8.9299893423830795E-3</v>
      </c>
      <c r="Y281" s="200">
        <f t="shared" si="165"/>
        <v>23166.5</v>
      </c>
      <c r="Z281" s="200">
        <f t="shared" si="166"/>
        <v>0.11002111742231874</v>
      </c>
      <c r="AA281" s="200">
        <f t="shared" si="167"/>
        <v>0.10508733322729853</v>
      </c>
      <c r="AB281" s="200">
        <f t="shared" si="168"/>
        <v>8.9299893423830795E-3</v>
      </c>
      <c r="AC281" s="200">
        <f t="shared" si="169"/>
        <v>1.9981025736814373E-3</v>
      </c>
      <c r="AD281" s="200">
        <f t="shared" si="170"/>
        <v>3.9924138949523838E-7</v>
      </c>
      <c r="AE281" s="200">
        <f t="shared" si="171"/>
        <v>8.9299893423830795E-3</v>
      </c>
      <c r="AF281" s="157"/>
      <c r="AG281" s="200">
        <f t="shared" si="172"/>
        <v>6.9318867687016361E-3</v>
      </c>
      <c r="AH281" s="200">
        <f t="shared" si="173"/>
        <v>0.69733656498679708</v>
      </c>
      <c r="AI281" s="200">
        <f t="shared" si="174"/>
        <v>0.9994935758041541</v>
      </c>
      <c r="AJ281" s="200">
        <f t="shared" si="175"/>
        <v>0.56347105685447829</v>
      </c>
      <c r="AK281" s="200">
        <f t="shared" si="176"/>
        <v>2.063713449921035</v>
      </c>
      <c r="AL281" s="200">
        <f t="shared" si="177"/>
        <v>1.6722712218044822</v>
      </c>
      <c r="AM281" s="200">
        <f t="shared" ref="AM281:AS290" si="180">$AT281+$AA$7*SIN(AN281)</f>
        <v>20.179382900918519</v>
      </c>
      <c r="AN281" s="200">
        <f t="shared" si="180"/>
        <v>20.17936045134973</v>
      </c>
      <c r="AO281" s="200">
        <f t="shared" si="180"/>
        <v>20.179213433349243</v>
      </c>
      <c r="AP281" s="200">
        <f t="shared" si="180"/>
        <v>20.178252803986464</v>
      </c>
      <c r="AQ281" s="200">
        <f t="shared" si="180"/>
        <v>20.172065641607773</v>
      </c>
      <c r="AR281" s="200">
        <f t="shared" si="180"/>
        <v>20.135352093012422</v>
      </c>
      <c r="AS281" s="200">
        <f t="shared" si="180"/>
        <v>19.974542901903749</v>
      </c>
      <c r="AT281" s="200">
        <f t="shared" si="178"/>
        <v>19.558253603120633</v>
      </c>
    </row>
    <row r="282" spans="1:46" s="200" customFormat="1" ht="12.95" customHeight="1" x14ac:dyDescent="0.2">
      <c r="A282" s="41" t="s">
        <v>117</v>
      </c>
      <c r="B282" s="40"/>
      <c r="C282" s="41">
        <v>49924.538</v>
      </c>
      <c r="D282" s="41" t="s">
        <v>38</v>
      </c>
      <c r="E282" s="200">
        <f t="shared" si="160"/>
        <v>23169.27513987201</v>
      </c>
      <c r="F282" s="228">
        <f t="shared" si="154"/>
        <v>23169</v>
      </c>
      <c r="G282" s="158">
        <f t="shared" si="161"/>
        <v>0.11253091999969911</v>
      </c>
      <c r="I282" s="39">
        <f>G282</f>
        <v>0.11253091999969911</v>
      </c>
      <c r="P282" s="200">
        <f t="shared" si="162"/>
        <v>0.10310935641386088</v>
      </c>
      <c r="Q282" s="260">
        <f t="shared" si="163"/>
        <v>34906.038</v>
      </c>
      <c r="R282" s="200">
        <f t="shared" si="164"/>
        <v>8.8765860401992988E-5</v>
      </c>
      <c r="S282" s="247">
        <v>0.1</v>
      </c>
      <c r="U282" s="200">
        <f t="shared" si="179"/>
        <v>9.4215635858382329E-3</v>
      </c>
      <c r="Y282" s="200">
        <f t="shared" si="165"/>
        <v>23169</v>
      </c>
      <c r="Z282" s="200">
        <f t="shared" si="166"/>
        <v>0.11004493371160499</v>
      </c>
      <c r="AA282" s="200">
        <f t="shared" si="167"/>
        <v>0.10559534270195499</v>
      </c>
      <c r="AB282" s="200">
        <f t="shared" si="168"/>
        <v>9.4215635858382329E-3</v>
      </c>
      <c r="AC282" s="200">
        <f t="shared" si="169"/>
        <v>2.4859862880941136E-3</v>
      </c>
      <c r="AD282" s="200">
        <f t="shared" si="170"/>
        <v>6.1801278245919503E-7</v>
      </c>
      <c r="AE282" s="200">
        <f t="shared" si="171"/>
        <v>9.4215635858382329E-3</v>
      </c>
      <c r="AF282" s="157"/>
      <c r="AG282" s="200">
        <f t="shared" si="172"/>
        <v>6.9355772977441194E-3</v>
      </c>
      <c r="AH282" s="200">
        <f t="shared" si="173"/>
        <v>0.69711454052758781</v>
      </c>
      <c r="AI282" s="200">
        <f t="shared" si="174"/>
        <v>0.9995060380490618</v>
      </c>
      <c r="AJ282" s="200">
        <f t="shared" si="175"/>
        <v>0.56335174202879656</v>
      </c>
      <c r="AK282" s="200">
        <f t="shared" si="176"/>
        <v>2.0641075215648748</v>
      </c>
      <c r="AL282" s="200">
        <f t="shared" si="177"/>
        <v>1.6730195131064902</v>
      </c>
      <c r="AM282" s="200">
        <f t="shared" si="180"/>
        <v>20.179817368255769</v>
      </c>
      <c r="AN282" s="200">
        <f t="shared" si="180"/>
        <v>20.179795113585442</v>
      </c>
      <c r="AO282" s="200">
        <f t="shared" si="180"/>
        <v>20.179649113490303</v>
      </c>
      <c r="AP282" s="200">
        <f t="shared" si="180"/>
        <v>20.178693435940644</v>
      </c>
      <c r="AQ282" s="200">
        <f t="shared" si="180"/>
        <v>20.172527051783408</v>
      </c>
      <c r="AR282" s="200">
        <f t="shared" si="180"/>
        <v>20.135871019692953</v>
      </c>
      <c r="AS282" s="200">
        <f t="shared" si="180"/>
        <v>19.975089831996776</v>
      </c>
      <c r="AT282" s="200">
        <f t="shared" si="178"/>
        <v>19.558621776293958</v>
      </c>
    </row>
    <row r="283" spans="1:46" s="200" customFormat="1" ht="12.95" customHeight="1" x14ac:dyDescent="0.2">
      <c r="A283" s="41" t="s">
        <v>117</v>
      </c>
      <c r="B283" s="40"/>
      <c r="C283" s="41">
        <v>49925.358999999997</v>
      </c>
      <c r="D283" s="41" t="s">
        <v>38</v>
      </c>
      <c r="E283" s="200">
        <f t="shared" si="160"/>
        <v>23171.282497804605</v>
      </c>
      <c r="F283" s="228">
        <f t="shared" si="154"/>
        <v>23171</v>
      </c>
      <c r="G283" s="158">
        <f t="shared" si="161"/>
        <v>0.11554027999227401</v>
      </c>
      <c r="I283" s="39">
        <f>G283</f>
        <v>0.11554027999227401</v>
      </c>
      <c r="P283" s="200">
        <f t="shared" si="162"/>
        <v>0.10312545829124822</v>
      </c>
      <c r="Q283" s="260">
        <f t="shared" si="163"/>
        <v>34906.858999999997</v>
      </c>
      <c r="R283" s="200">
        <f t="shared" si="164"/>
        <v>1.5412779786826077E-4</v>
      </c>
      <c r="S283" s="247">
        <v>0.1</v>
      </c>
      <c r="U283" s="200">
        <f t="shared" si="179"/>
        <v>1.2414821701025786E-2</v>
      </c>
      <c r="Y283" s="200">
        <f t="shared" si="165"/>
        <v>23171</v>
      </c>
      <c r="Z283" s="200">
        <f t="shared" si="166"/>
        <v>0.11006398622191209</v>
      </c>
      <c r="AA283" s="200">
        <f t="shared" si="167"/>
        <v>0.10860175206161014</v>
      </c>
      <c r="AB283" s="200">
        <f t="shared" si="168"/>
        <v>1.2414821701025786E-2</v>
      </c>
      <c r="AC283" s="200">
        <f t="shared" si="169"/>
        <v>5.4762937703619202E-3</v>
      </c>
      <c r="AD283" s="200">
        <f t="shared" si="170"/>
        <v>2.9989793459304779E-6</v>
      </c>
      <c r="AE283" s="200">
        <f t="shared" si="171"/>
        <v>1.2414821701025786E-2</v>
      </c>
      <c r="AF283" s="157"/>
      <c r="AG283" s="200">
        <f t="shared" si="172"/>
        <v>6.9385279306638653E-3</v>
      </c>
      <c r="AH283" s="200">
        <f t="shared" si="173"/>
        <v>0.69693705669283035</v>
      </c>
      <c r="AI283" s="200">
        <f t="shared" si="174"/>
        <v>0.99951589046287204</v>
      </c>
      <c r="AJ283" s="200">
        <f t="shared" si="175"/>
        <v>0.56325628198954802</v>
      </c>
      <c r="AK283" s="200">
        <f t="shared" si="176"/>
        <v>2.0644225980235995</v>
      </c>
      <c r="AL283" s="200">
        <f t="shared" si="177"/>
        <v>1.6736181577269309</v>
      </c>
      <c r="AM283" s="200">
        <f t="shared" si="180"/>
        <v>20.18016484227897</v>
      </c>
      <c r="AN283" s="200">
        <f t="shared" si="180"/>
        <v>20.180142742527121</v>
      </c>
      <c r="AO283" s="200">
        <f t="shared" si="180"/>
        <v>20.179997552828706</v>
      </c>
      <c r="AP283" s="200">
        <f t="shared" si="180"/>
        <v>20.179045824002582</v>
      </c>
      <c r="AQ283" s="200">
        <f t="shared" si="180"/>
        <v>20.172896036606748</v>
      </c>
      <c r="AR283" s="200">
        <f t="shared" si="180"/>
        <v>20.136286025527745</v>
      </c>
      <c r="AS283" s="200">
        <f t="shared" si="180"/>
        <v>19.975527335426303</v>
      </c>
      <c r="AT283" s="200">
        <f t="shared" si="178"/>
        <v>19.558916314832619</v>
      </c>
    </row>
    <row r="284" spans="1:46" s="200" customFormat="1" ht="12.95" customHeight="1" x14ac:dyDescent="0.2">
      <c r="A284" s="41" t="s">
        <v>117</v>
      </c>
      <c r="B284" s="40" t="s">
        <v>52</v>
      </c>
      <c r="C284" s="41">
        <v>49925.569000000003</v>
      </c>
      <c r="D284" s="41" t="s">
        <v>38</v>
      </c>
      <c r="E284" s="200">
        <f t="shared" si="160"/>
        <v>23171.795951112596</v>
      </c>
      <c r="F284" s="228">
        <f t="shared" si="154"/>
        <v>23171.5</v>
      </c>
      <c r="G284" s="158">
        <f t="shared" si="161"/>
        <v>0.1210426199977519</v>
      </c>
      <c r="I284" s="39">
        <f>G284</f>
        <v>0.1210426199977519</v>
      </c>
      <c r="P284" s="200">
        <f t="shared" si="162"/>
        <v>0.10312948393687175</v>
      </c>
      <c r="Q284" s="260">
        <f t="shared" si="163"/>
        <v>34907.069000000003</v>
      </c>
      <c r="R284" s="200">
        <f t="shared" si="164"/>
        <v>3.2088044353560462E-4</v>
      </c>
      <c r="S284" s="247">
        <v>0.1</v>
      </c>
      <c r="U284" s="200">
        <f t="shared" si="179"/>
        <v>1.7913136060880144E-2</v>
      </c>
      <c r="Y284" s="200">
        <f t="shared" si="165"/>
        <v>23171.5</v>
      </c>
      <c r="Z284" s="200">
        <f t="shared" si="166"/>
        <v>0.11006874927721616</v>
      </c>
      <c r="AA284" s="200">
        <f t="shared" si="167"/>
        <v>0.11410335465740749</v>
      </c>
      <c r="AB284" s="200">
        <f t="shared" si="168"/>
        <v>1.7913136060880144E-2</v>
      </c>
      <c r="AC284" s="200">
        <f t="shared" si="169"/>
        <v>1.0973870720535739E-2</v>
      </c>
      <c r="AD284" s="200">
        <f t="shared" si="170"/>
        <v>1.2042583859103159E-5</v>
      </c>
      <c r="AE284" s="200">
        <f t="shared" si="171"/>
        <v>1.7913136060880144E-2</v>
      </c>
      <c r="AF284" s="157"/>
      <c r="AG284" s="200">
        <f t="shared" si="172"/>
        <v>6.9392653403444029E-3</v>
      </c>
      <c r="AH284" s="200">
        <f t="shared" si="173"/>
        <v>0.69689270457108643</v>
      </c>
      <c r="AI284" s="200">
        <f t="shared" si="174"/>
        <v>0.99951833728351591</v>
      </c>
      <c r="AJ284" s="200">
        <f t="shared" si="175"/>
        <v>0.56323241585020944</v>
      </c>
      <c r="AK284" s="200">
        <f t="shared" si="176"/>
        <v>2.0645013420390628</v>
      </c>
      <c r="AL284" s="200">
        <f t="shared" si="177"/>
        <v>1.6737678205011661</v>
      </c>
      <c r="AM284" s="200">
        <f t="shared" si="180"/>
        <v>20.180251696925218</v>
      </c>
      <c r="AN284" s="200">
        <f t="shared" si="180"/>
        <v>20.180229635764569</v>
      </c>
      <c r="AO284" s="200">
        <f t="shared" si="180"/>
        <v>20.180084648121188</v>
      </c>
      <c r="AP284" s="200">
        <f t="shared" si="180"/>
        <v>20.179133904710408</v>
      </c>
      <c r="AQ284" s="200">
        <f t="shared" si="180"/>
        <v>20.172988262917759</v>
      </c>
      <c r="AR284" s="200">
        <f t="shared" si="180"/>
        <v>20.136389758165777</v>
      </c>
      <c r="AS284" s="200">
        <f t="shared" si="180"/>
        <v>19.975636705636948</v>
      </c>
      <c r="AT284" s="200">
        <f t="shared" si="178"/>
        <v>19.558989949467286</v>
      </c>
    </row>
    <row r="285" spans="1:46" s="200" customFormat="1" ht="12.95" customHeight="1" x14ac:dyDescent="0.2">
      <c r="A285" s="178" t="s">
        <v>119</v>
      </c>
      <c r="B285" s="215" t="s">
        <v>52</v>
      </c>
      <c r="C285" s="162">
        <v>49928.423499999997</v>
      </c>
      <c r="D285" s="162" t="s">
        <v>38</v>
      </c>
      <c r="E285" s="200">
        <f t="shared" si="160"/>
        <v>23178.775248577404</v>
      </c>
      <c r="F285" s="228">
        <f t="shared" si="154"/>
        <v>23178.5</v>
      </c>
      <c r="G285" s="158">
        <f t="shared" si="161"/>
        <v>0.11257537999335909</v>
      </c>
      <c r="I285" s="200">
        <f t="shared" ref="I285:I291" si="181">+G285</f>
        <v>0.11257537999335909</v>
      </c>
      <c r="P285" s="200">
        <f t="shared" si="162"/>
        <v>0.10318585037922316</v>
      </c>
      <c r="Q285" s="260">
        <f t="shared" si="163"/>
        <v>34909.923499999997</v>
      </c>
      <c r="R285" s="200">
        <f t="shared" si="164"/>
        <v>8.8163266374735626E-5</v>
      </c>
      <c r="S285" s="247">
        <v>0.1</v>
      </c>
      <c r="U285" s="200">
        <f t="shared" si="179"/>
        <v>9.3895296141359302E-3</v>
      </c>
      <c r="Y285" s="200">
        <f t="shared" si="165"/>
        <v>23178.5</v>
      </c>
      <c r="Z285" s="200">
        <f t="shared" si="166"/>
        <v>0.11013542902441258</v>
      </c>
      <c r="AA285" s="200">
        <f t="shared" si="167"/>
        <v>0.10562580134816968</v>
      </c>
      <c r="AB285" s="200">
        <f t="shared" si="168"/>
        <v>9.3895296141359302E-3</v>
      </c>
      <c r="AC285" s="200">
        <f t="shared" si="169"/>
        <v>2.4399509689465165E-3</v>
      </c>
      <c r="AD285" s="200">
        <f t="shared" si="170"/>
        <v>5.9533607308630454E-7</v>
      </c>
      <c r="AE285" s="200">
        <f t="shared" si="171"/>
        <v>9.3895296141359302E-3</v>
      </c>
      <c r="AF285" s="157"/>
      <c r="AG285" s="200">
        <f t="shared" si="172"/>
        <v>6.9495786451894076E-3</v>
      </c>
      <c r="AH285" s="200">
        <f t="shared" si="173"/>
        <v>0.69627256483924638</v>
      </c>
      <c r="AI285" s="200">
        <f t="shared" si="174"/>
        <v>0.99955191050746961</v>
      </c>
      <c r="AJ285" s="200">
        <f t="shared" si="175"/>
        <v>0.56289824296880175</v>
      </c>
      <c r="AK285" s="200">
        <f t="shared" si="176"/>
        <v>2.0656027056584576</v>
      </c>
      <c r="AL285" s="200">
        <f t="shared" si="177"/>
        <v>1.6758631682162419</v>
      </c>
      <c r="AM285" s="200">
        <f t="shared" si="180"/>
        <v>20.181467080510938</v>
      </c>
      <c r="AN285" s="200">
        <f t="shared" si="180"/>
        <v>20.181445553854275</v>
      </c>
      <c r="AO285" s="200">
        <f t="shared" si="180"/>
        <v>20.181303372234581</v>
      </c>
      <c r="AP285" s="200">
        <f t="shared" si="180"/>
        <v>20.180366350653088</v>
      </c>
      <c r="AQ285" s="200">
        <f t="shared" si="180"/>
        <v>20.174278596514696</v>
      </c>
      <c r="AR285" s="200">
        <f t="shared" si="180"/>
        <v>20.137841224640212</v>
      </c>
      <c r="AS285" s="200">
        <f t="shared" si="180"/>
        <v>19.977167651294021</v>
      </c>
      <c r="AT285" s="200">
        <f t="shared" si="178"/>
        <v>19.560020834352596</v>
      </c>
    </row>
    <row r="286" spans="1:46" s="200" customFormat="1" ht="12.95" customHeight="1" x14ac:dyDescent="0.2">
      <c r="A286" s="178" t="s">
        <v>119</v>
      </c>
      <c r="B286" s="215" t="s">
        <v>52</v>
      </c>
      <c r="C286" s="162">
        <v>49928.4395</v>
      </c>
      <c r="D286" s="162" t="s">
        <v>38</v>
      </c>
      <c r="E286" s="200">
        <f t="shared" si="160"/>
        <v>23178.814368829448</v>
      </c>
      <c r="F286" s="228">
        <f t="shared" si="154"/>
        <v>23178.5</v>
      </c>
      <c r="G286" s="158">
        <f t="shared" si="161"/>
        <v>0.12857537999661872</v>
      </c>
      <c r="I286" s="200">
        <f t="shared" si="181"/>
        <v>0.12857537999661872</v>
      </c>
      <c r="P286" s="200">
        <f t="shared" si="162"/>
        <v>0.10318585037922316</v>
      </c>
      <c r="Q286" s="260">
        <f t="shared" si="163"/>
        <v>34909.9395</v>
      </c>
      <c r="R286" s="200">
        <f t="shared" si="164"/>
        <v>6.4462821419260631E-4</v>
      </c>
      <c r="S286" s="247">
        <v>0.1</v>
      </c>
      <c r="U286" s="200">
        <f t="shared" si="179"/>
        <v>2.5389529617395559E-2</v>
      </c>
      <c r="Y286" s="200">
        <f t="shared" si="165"/>
        <v>23178.5</v>
      </c>
      <c r="Z286" s="200">
        <f t="shared" si="166"/>
        <v>0.11013542902441258</v>
      </c>
      <c r="AA286" s="200">
        <f t="shared" si="167"/>
        <v>0.12162580135142931</v>
      </c>
      <c r="AB286" s="200">
        <f t="shared" si="168"/>
        <v>2.5389529617395559E-2</v>
      </c>
      <c r="AC286" s="200">
        <f t="shared" si="169"/>
        <v>1.8439950972206146E-2</v>
      </c>
      <c r="AD286" s="200">
        <f t="shared" si="170"/>
        <v>3.4003179185736642E-5</v>
      </c>
      <c r="AE286" s="200">
        <f t="shared" si="171"/>
        <v>2.5389529617395559E-2</v>
      </c>
      <c r="AF286" s="157"/>
      <c r="AG286" s="200">
        <f t="shared" si="172"/>
        <v>6.9495786451894076E-3</v>
      </c>
      <c r="AH286" s="200">
        <f t="shared" si="173"/>
        <v>0.69627256483924638</v>
      </c>
      <c r="AI286" s="200">
        <f t="shared" si="174"/>
        <v>0.99955191050746961</v>
      </c>
      <c r="AJ286" s="200">
        <f t="shared" si="175"/>
        <v>0.56289824296880175</v>
      </c>
      <c r="AK286" s="200">
        <f t="shared" si="176"/>
        <v>2.0656027056584576</v>
      </c>
      <c r="AL286" s="200">
        <f t="shared" si="177"/>
        <v>1.6758631682162419</v>
      </c>
      <c r="AM286" s="200">
        <f t="shared" si="180"/>
        <v>20.181467080510938</v>
      </c>
      <c r="AN286" s="200">
        <f t="shared" si="180"/>
        <v>20.181445553854275</v>
      </c>
      <c r="AO286" s="200">
        <f t="shared" si="180"/>
        <v>20.181303372234581</v>
      </c>
      <c r="AP286" s="200">
        <f t="shared" si="180"/>
        <v>20.180366350653088</v>
      </c>
      <c r="AQ286" s="200">
        <f t="shared" si="180"/>
        <v>20.174278596514696</v>
      </c>
      <c r="AR286" s="200">
        <f t="shared" si="180"/>
        <v>20.137841224640212</v>
      </c>
      <c r="AS286" s="200">
        <f t="shared" si="180"/>
        <v>19.977167651294021</v>
      </c>
      <c r="AT286" s="200">
        <f t="shared" si="178"/>
        <v>19.560020834352596</v>
      </c>
    </row>
    <row r="287" spans="1:46" s="200" customFormat="1" ht="12.95" customHeight="1" x14ac:dyDescent="0.2">
      <c r="A287" s="178" t="s">
        <v>119</v>
      </c>
      <c r="B287" s="215" t="s">
        <v>54</v>
      </c>
      <c r="C287" s="162">
        <v>49929.435299999997</v>
      </c>
      <c r="D287" s="162" t="s">
        <v>38</v>
      </c>
      <c r="E287" s="200">
        <f t="shared" si="160"/>
        <v>23181.249115515537</v>
      </c>
      <c r="F287" s="200">
        <f>ROUND(2*E287,0)/2</f>
        <v>23181</v>
      </c>
      <c r="G287" s="158">
        <f t="shared" si="161"/>
        <v>0.10188707999623148</v>
      </c>
      <c r="I287" s="200">
        <f t="shared" si="181"/>
        <v>0.10188707999623148</v>
      </c>
      <c r="P287" s="200">
        <f t="shared" si="162"/>
        <v>0.10320598460074898</v>
      </c>
      <c r="Q287" s="260">
        <f t="shared" si="163"/>
        <v>34910.935299999997</v>
      </c>
      <c r="R287" s="200">
        <f t="shared" si="164"/>
        <v>1.7395093558174664E-6</v>
      </c>
      <c r="S287" s="247">
        <v>0.1</v>
      </c>
      <c r="U287" s="200">
        <f t="shared" si="179"/>
        <v>-1.3189046045175012E-3</v>
      </c>
      <c r="Y287" s="200">
        <f t="shared" si="165"/>
        <v>23181</v>
      </c>
      <c r="Z287" s="200">
        <f t="shared" si="166"/>
        <v>0.11015924185444793</v>
      </c>
      <c r="AA287" s="200">
        <f t="shared" si="167"/>
        <v>9.4933822742532523E-2</v>
      </c>
      <c r="AB287" s="200">
        <f t="shared" si="168"/>
        <v>-1.3189046045175012E-3</v>
      </c>
      <c r="AC287" s="200">
        <f t="shared" si="169"/>
        <v>-8.2721618582164563E-3</v>
      </c>
      <c r="AD287" s="200">
        <f t="shared" si="170"/>
        <v>6.8428661808531137E-6</v>
      </c>
      <c r="AE287" s="200">
        <f t="shared" si="171"/>
        <v>-1.3189046045175012E-3</v>
      </c>
      <c r="AF287" s="157"/>
      <c r="AG287" s="200">
        <f t="shared" si="172"/>
        <v>6.9532572536989568E-3</v>
      </c>
      <c r="AH287" s="200">
        <f t="shared" si="173"/>
        <v>0.69605144317155632</v>
      </c>
      <c r="AI287" s="200">
        <f t="shared" si="174"/>
        <v>0.99956359306699993</v>
      </c>
      <c r="AJ287" s="200">
        <f t="shared" si="175"/>
        <v>0.56277887452231212</v>
      </c>
      <c r="AK287" s="200">
        <f t="shared" si="176"/>
        <v>2.06599557437971</v>
      </c>
      <c r="AL287" s="200">
        <f t="shared" si="177"/>
        <v>1.6766115382593898</v>
      </c>
      <c r="AM287" s="200">
        <f t="shared" si="180"/>
        <v>20.181900883339178</v>
      </c>
      <c r="AN287" s="200">
        <f t="shared" si="180"/>
        <v>20.181879544984557</v>
      </c>
      <c r="AO287" s="200">
        <f t="shared" si="180"/>
        <v>20.181738355276966</v>
      </c>
      <c r="AP287" s="200">
        <f t="shared" si="180"/>
        <v>20.180806200958926</v>
      </c>
      <c r="AQ287" s="200">
        <f t="shared" si="180"/>
        <v>20.174739052707118</v>
      </c>
      <c r="AR287" s="200">
        <f t="shared" si="180"/>
        <v>20.13835924794089</v>
      </c>
      <c r="AS287" s="200">
        <f t="shared" si="180"/>
        <v>19.977714310192461</v>
      </c>
      <c r="AT287" s="200">
        <f t="shared" si="178"/>
        <v>19.560389007525924</v>
      </c>
    </row>
    <row r="288" spans="1:46" s="200" customFormat="1" ht="12.95" customHeight="1" x14ac:dyDescent="0.2">
      <c r="A288" s="178" t="s">
        <v>119</v>
      </c>
      <c r="B288" s="215" t="s">
        <v>54</v>
      </c>
      <c r="C288" s="162">
        <v>49929.439400000003</v>
      </c>
      <c r="D288" s="162" t="s">
        <v>38</v>
      </c>
      <c r="E288" s="200">
        <f t="shared" si="160"/>
        <v>23181.259140080136</v>
      </c>
      <c r="F288" s="228">
        <f t="shared" ref="F288:F300" si="182">ROUND(2*E288,0)/2-0.5</f>
        <v>23181</v>
      </c>
      <c r="G288" s="158">
        <f t="shared" si="161"/>
        <v>0.10598708000179613</v>
      </c>
      <c r="I288" s="200">
        <f t="shared" si="181"/>
        <v>0.10598708000179613</v>
      </c>
      <c r="P288" s="200">
        <f t="shared" si="162"/>
        <v>0.10320598460074898</v>
      </c>
      <c r="Q288" s="260">
        <f t="shared" si="163"/>
        <v>34910.939400000003</v>
      </c>
      <c r="R288" s="200">
        <f t="shared" si="164"/>
        <v>7.7344916297256153E-6</v>
      </c>
      <c r="S288" s="247">
        <v>0.1</v>
      </c>
      <c r="U288" s="200">
        <f t="shared" si="179"/>
        <v>2.7810954010471511E-3</v>
      </c>
      <c r="Y288" s="200">
        <f t="shared" si="165"/>
        <v>23181</v>
      </c>
      <c r="Z288" s="200">
        <f t="shared" si="166"/>
        <v>0.11015924185444793</v>
      </c>
      <c r="AA288" s="200">
        <f t="shared" si="167"/>
        <v>9.9033822748097175E-2</v>
      </c>
      <c r="AB288" s="200">
        <f t="shared" si="168"/>
        <v>2.7810954010471511E-3</v>
      </c>
      <c r="AC288" s="200">
        <f t="shared" si="169"/>
        <v>-4.1721618526518039E-3</v>
      </c>
      <c r="AD288" s="200">
        <f t="shared" si="170"/>
        <v>1.7406934524722934E-6</v>
      </c>
      <c r="AE288" s="200">
        <f t="shared" si="171"/>
        <v>2.7810954010471511E-3</v>
      </c>
      <c r="AF288" s="157"/>
      <c r="AG288" s="200">
        <f t="shared" si="172"/>
        <v>6.9532572536989568E-3</v>
      </c>
      <c r="AH288" s="200">
        <f t="shared" si="173"/>
        <v>0.69605144317155632</v>
      </c>
      <c r="AI288" s="200">
        <f t="shared" si="174"/>
        <v>0.99956359306699993</v>
      </c>
      <c r="AJ288" s="200">
        <f t="shared" si="175"/>
        <v>0.56277887452231212</v>
      </c>
      <c r="AK288" s="200">
        <f t="shared" si="176"/>
        <v>2.06599557437971</v>
      </c>
      <c r="AL288" s="200">
        <f t="shared" si="177"/>
        <v>1.6766115382593898</v>
      </c>
      <c r="AM288" s="200">
        <f t="shared" si="180"/>
        <v>20.181900883339178</v>
      </c>
      <c r="AN288" s="200">
        <f t="shared" si="180"/>
        <v>20.181879544984557</v>
      </c>
      <c r="AO288" s="200">
        <f t="shared" si="180"/>
        <v>20.181738355276966</v>
      </c>
      <c r="AP288" s="200">
        <f t="shared" si="180"/>
        <v>20.180806200958926</v>
      </c>
      <c r="AQ288" s="200">
        <f t="shared" si="180"/>
        <v>20.174739052707118</v>
      </c>
      <c r="AR288" s="200">
        <f t="shared" si="180"/>
        <v>20.13835924794089</v>
      </c>
      <c r="AS288" s="200">
        <f t="shared" si="180"/>
        <v>19.977714310192461</v>
      </c>
      <c r="AT288" s="200">
        <f t="shared" si="178"/>
        <v>19.560389007525924</v>
      </c>
    </row>
    <row r="289" spans="1:46" s="200" customFormat="1" ht="12.95" customHeight="1" x14ac:dyDescent="0.2">
      <c r="A289" s="178" t="s">
        <v>119</v>
      </c>
      <c r="B289" s="215" t="s">
        <v>54</v>
      </c>
      <c r="C289" s="162">
        <v>49929.444300000003</v>
      </c>
      <c r="D289" s="162" t="s">
        <v>38</v>
      </c>
      <c r="E289" s="200">
        <f t="shared" si="160"/>
        <v>23181.271120657322</v>
      </c>
      <c r="F289" s="228">
        <f t="shared" si="182"/>
        <v>23181</v>
      </c>
      <c r="G289" s="158">
        <f t="shared" si="161"/>
        <v>0.110887080001703</v>
      </c>
      <c r="I289" s="200">
        <f t="shared" si="181"/>
        <v>0.110887080001703</v>
      </c>
      <c r="P289" s="200">
        <f t="shared" si="162"/>
        <v>0.10320598460074898</v>
      </c>
      <c r="Q289" s="260">
        <f t="shared" si="163"/>
        <v>34910.944300000003</v>
      </c>
      <c r="R289" s="200">
        <f t="shared" si="164"/>
        <v>5.8999226558556978E-5</v>
      </c>
      <c r="S289" s="247">
        <v>0.1</v>
      </c>
      <c r="U289" s="200">
        <f t="shared" si="179"/>
        <v>7.6810954009540189E-3</v>
      </c>
      <c r="Y289" s="200">
        <f t="shared" si="165"/>
        <v>23181</v>
      </c>
      <c r="Z289" s="200">
        <f t="shared" si="166"/>
        <v>0.11015924185444793</v>
      </c>
      <c r="AA289" s="200">
        <f t="shared" si="167"/>
        <v>0.10393382274800404</v>
      </c>
      <c r="AB289" s="200">
        <f t="shared" si="168"/>
        <v>7.6810954009540189E-3</v>
      </c>
      <c r="AC289" s="200">
        <f t="shared" si="169"/>
        <v>7.2783814725506379E-4</v>
      </c>
      <c r="AD289" s="200">
        <f t="shared" si="170"/>
        <v>5.2974836859968401E-8</v>
      </c>
      <c r="AE289" s="200">
        <f t="shared" si="171"/>
        <v>7.6810954009540189E-3</v>
      </c>
      <c r="AF289" s="157"/>
      <c r="AG289" s="200">
        <f t="shared" si="172"/>
        <v>6.9532572536989568E-3</v>
      </c>
      <c r="AH289" s="200">
        <f t="shared" si="173"/>
        <v>0.69605144317155632</v>
      </c>
      <c r="AI289" s="200">
        <f t="shared" si="174"/>
        <v>0.99956359306699993</v>
      </c>
      <c r="AJ289" s="200">
        <f t="shared" si="175"/>
        <v>0.56277887452231212</v>
      </c>
      <c r="AK289" s="200">
        <f t="shared" si="176"/>
        <v>2.06599557437971</v>
      </c>
      <c r="AL289" s="200">
        <f t="shared" si="177"/>
        <v>1.6766115382593898</v>
      </c>
      <c r="AM289" s="200">
        <f t="shared" si="180"/>
        <v>20.181900883339178</v>
      </c>
      <c r="AN289" s="200">
        <f t="shared" si="180"/>
        <v>20.181879544984557</v>
      </c>
      <c r="AO289" s="200">
        <f t="shared" si="180"/>
        <v>20.181738355276966</v>
      </c>
      <c r="AP289" s="200">
        <f t="shared" si="180"/>
        <v>20.180806200958926</v>
      </c>
      <c r="AQ289" s="200">
        <f t="shared" si="180"/>
        <v>20.174739052707118</v>
      </c>
      <c r="AR289" s="200">
        <f t="shared" si="180"/>
        <v>20.13835924794089</v>
      </c>
      <c r="AS289" s="200">
        <f t="shared" si="180"/>
        <v>19.977714310192461</v>
      </c>
      <c r="AT289" s="200">
        <f t="shared" si="178"/>
        <v>19.560389007525924</v>
      </c>
    </row>
    <row r="290" spans="1:46" s="200" customFormat="1" ht="12.95" customHeight="1" x14ac:dyDescent="0.2">
      <c r="A290" s="178" t="s">
        <v>119</v>
      </c>
      <c r="B290" s="215" t="s">
        <v>54</v>
      </c>
      <c r="C290" s="162">
        <v>49929.445699999997</v>
      </c>
      <c r="D290" s="162" t="s">
        <v>38</v>
      </c>
      <c r="E290" s="200">
        <f t="shared" si="160"/>
        <v>23181.274543679359</v>
      </c>
      <c r="F290" s="228">
        <f t="shared" si="182"/>
        <v>23181</v>
      </c>
      <c r="G290" s="158">
        <f t="shared" si="161"/>
        <v>0.11228707999543985</v>
      </c>
      <c r="I290" s="200">
        <f t="shared" si="181"/>
        <v>0.11228707999543985</v>
      </c>
      <c r="P290" s="200">
        <f t="shared" si="162"/>
        <v>0.10320598460074898</v>
      </c>
      <c r="Q290" s="260">
        <f t="shared" si="163"/>
        <v>34910.945699999997</v>
      </c>
      <c r="R290" s="200">
        <f t="shared" si="164"/>
        <v>8.2466293567475809E-5</v>
      </c>
      <c r="S290" s="247">
        <v>0.1</v>
      </c>
      <c r="U290" s="200">
        <f t="shared" si="179"/>
        <v>9.0810953946908746E-3</v>
      </c>
      <c r="Y290" s="200">
        <f t="shared" si="165"/>
        <v>23181</v>
      </c>
      <c r="Z290" s="200">
        <f t="shared" si="166"/>
        <v>0.11015924185444793</v>
      </c>
      <c r="AA290" s="200">
        <f t="shared" si="167"/>
        <v>0.1053338227417409</v>
      </c>
      <c r="AB290" s="200">
        <f t="shared" si="168"/>
        <v>9.0810953946908746E-3</v>
      </c>
      <c r="AC290" s="200">
        <f t="shared" si="169"/>
        <v>2.1278381409919195E-3</v>
      </c>
      <c r="AD290" s="200">
        <f t="shared" si="170"/>
        <v>4.5276951542599477E-7</v>
      </c>
      <c r="AE290" s="200">
        <f t="shared" si="171"/>
        <v>9.0810953946908746E-3</v>
      </c>
      <c r="AF290" s="157"/>
      <c r="AG290" s="200">
        <f t="shared" si="172"/>
        <v>6.9532572536989568E-3</v>
      </c>
      <c r="AH290" s="200">
        <f t="shared" si="173"/>
        <v>0.69605144317155632</v>
      </c>
      <c r="AI290" s="200">
        <f t="shared" si="174"/>
        <v>0.99956359306699993</v>
      </c>
      <c r="AJ290" s="200">
        <f t="shared" si="175"/>
        <v>0.56277887452231212</v>
      </c>
      <c r="AK290" s="200">
        <f t="shared" si="176"/>
        <v>2.06599557437971</v>
      </c>
      <c r="AL290" s="200">
        <f t="shared" si="177"/>
        <v>1.6766115382593898</v>
      </c>
      <c r="AM290" s="200">
        <f t="shared" si="180"/>
        <v>20.181900883339178</v>
      </c>
      <c r="AN290" s="200">
        <f t="shared" si="180"/>
        <v>20.181879544984557</v>
      </c>
      <c r="AO290" s="200">
        <f t="shared" si="180"/>
        <v>20.181738355276966</v>
      </c>
      <c r="AP290" s="200">
        <f t="shared" si="180"/>
        <v>20.180806200958926</v>
      </c>
      <c r="AQ290" s="200">
        <f t="shared" si="180"/>
        <v>20.174739052707118</v>
      </c>
      <c r="AR290" s="200">
        <f t="shared" si="180"/>
        <v>20.13835924794089</v>
      </c>
      <c r="AS290" s="200">
        <f t="shared" si="180"/>
        <v>19.977714310192461</v>
      </c>
      <c r="AT290" s="200">
        <f t="shared" si="178"/>
        <v>19.560389007525924</v>
      </c>
    </row>
    <row r="291" spans="1:46" s="200" customFormat="1" ht="12.95" customHeight="1" x14ac:dyDescent="0.2">
      <c r="A291" s="178" t="s">
        <v>119</v>
      </c>
      <c r="B291" s="215" t="s">
        <v>54</v>
      </c>
      <c r="C291" s="162">
        <v>49929.448499999999</v>
      </c>
      <c r="D291" s="162" t="s">
        <v>38</v>
      </c>
      <c r="E291" s="200">
        <f t="shared" si="160"/>
        <v>23181.28138972347</v>
      </c>
      <c r="F291" s="228">
        <f t="shared" si="182"/>
        <v>23181</v>
      </c>
      <c r="G291" s="158">
        <f t="shared" si="161"/>
        <v>0.11508707999746548</v>
      </c>
      <c r="I291" s="200">
        <f t="shared" si="181"/>
        <v>0.11508707999746548</v>
      </c>
      <c r="P291" s="200">
        <f t="shared" si="162"/>
        <v>0.10320598460074898</v>
      </c>
      <c r="Q291" s="260">
        <f t="shared" si="163"/>
        <v>34910.948499999999</v>
      </c>
      <c r="R291" s="200">
        <f t="shared" si="164"/>
        <v>1.4116042782587803E-4</v>
      </c>
      <c r="S291" s="247">
        <v>0.1</v>
      </c>
      <c r="U291" s="200">
        <f t="shared" si="179"/>
        <v>1.1881095396716501E-2</v>
      </c>
      <c r="Y291" s="200">
        <f t="shared" si="165"/>
        <v>23181</v>
      </c>
      <c r="Z291" s="200">
        <f t="shared" si="166"/>
        <v>0.11015924185444793</v>
      </c>
      <c r="AA291" s="200">
        <f t="shared" si="167"/>
        <v>0.10813382274376653</v>
      </c>
      <c r="AB291" s="200">
        <f t="shared" si="168"/>
        <v>1.1881095396716501E-2</v>
      </c>
      <c r="AC291" s="200">
        <f t="shared" si="169"/>
        <v>4.9278381430175461E-3</v>
      </c>
      <c r="AD291" s="200">
        <f t="shared" si="170"/>
        <v>2.4283588763778621E-6</v>
      </c>
      <c r="AE291" s="200">
        <f t="shared" si="171"/>
        <v>1.1881095396716501E-2</v>
      </c>
      <c r="AF291" s="157"/>
      <c r="AG291" s="200">
        <f t="shared" si="172"/>
        <v>6.9532572536989568E-3</v>
      </c>
      <c r="AH291" s="200">
        <f t="shared" si="173"/>
        <v>0.69605144317155632</v>
      </c>
      <c r="AI291" s="200">
        <f t="shared" si="174"/>
        <v>0.99956359306699993</v>
      </c>
      <c r="AJ291" s="200">
        <f t="shared" si="175"/>
        <v>0.56277887452231212</v>
      </c>
      <c r="AK291" s="200">
        <f t="shared" si="176"/>
        <v>2.06599557437971</v>
      </c>
      <c r="AL291" s="200">
        <f t="shared" si="177"/>
        <v>1.6766115382593898</v>
      </c>
      <c r="AM291" s="200">
        <f t="shared" ref="AM291:AS300" si="183">$AT291+$AA$7*SIN(AN291)</f>
        <v>20.181900883339178</v>
      </c>
      <c r="AN291" s="200">
        <f t="shared" si="183"/>
        <v>20.181879544984557</v>
      </c>
      <c r="AO291" s="200">
        <f t="shared" si="183"/>
        <v>20.181738355276966</v>
      </c>
      <c r="AP291" s="200">
        <f t="shared" si="183"/>
        <v>20.180806200958926</v>
      </c>
      <c r="AQ291" s="200">
        <f t="shared" si="183"/>
        <v>20.174739052707118</v>
      </c>
      <c r="AR291" s="200">
        <f t="shared" si="183"/>
        <v>20.13835924794089</v>
      </c>
      <c r="AS291" s="200">
        <f t="shared" si="183"/>
        <v>19.977714310192461</v>
      </c>
      <c r="AT291" s="200">
        <f t="shared" si="178"/>
        <v>19.560389007525924</v>
      </c>
    </row>
    <row r="292" spans="1:46" s="200" customFormat="1" ht="12.95" customHeight="1" x14ac:dyDescent="0.2">
      <c r="A292" s="41" t="s">
        <v>117</v>
      </c>
      <c r="B292" s="40" t="s">
        <v>52</v>
      </c>
      <c r="C292" s="41">
        <v>49932.521999999997</v>
      </c>
      <c r="D292" s="41" t="s">
        <v>38</v>
      </c>
      <c r="E292" s="200">
        <f t="shared" si="160"/>
        <v>23188.796145638033</v>
      </c>
      <c r="F292" s="228">
        <f t="shared" si="182"/>
        <v>23188.5</v>
      </c>
      <c r="G292" s="158">
        <f t="shared" si="161"/>
        <v>0.12112217999674613</v>
      </c>
      <c r="I292" s="39">
        <f t="shared" ref="I292:I299" si="184">G292</f>
        <v>0.12112217999674613</v>
      </c>
      <c r="P292" s="200">
        <f t="shared" si="162"/>
        <v>0.10326639784192902</v>
      </c>
      <c r="Q292" s="260">
        <f t="shared" si="163"/>
        <v>34914.021999999997</v>
      </c>
      <c r="R292" s="200">
        <f t="shared" si="164"/>
        <v>3.1882895636028497E-4</v>
      </c>
      <c r="S292" s="247">
        <v>0.1</v>
      </c>
      <c r="U292" s="200">
        <f t="shared" si="179"/>
        <v>1.7855782154817104E-2</v>
      </c>
      <c r="Y292" s="200">
        <f t="shared" si="165"/>
        <v>23188.5</v>
      </c>
      <c r="Z292" s="200">
        <f t="shared" si="166"/>
        <v>0.11023067605418523</v>
      </c>
      <c r="AA292" s="200">
        <f t="shared" si="167"/>
        <v>0.11415790178448992</v>
      </c>
      <c r="AB292" s="200">
        <f t="shared" si="168"/>
        <v>1.7855782154817104E-2</v>
      </c>
      <c r="AC292" s="200">
        <f t="shared" si="169"/>
        <v>1.0891503942560901E-2</v>
      </c>
      <c r="AD292" s="200">
        <f t="shared" si="170"/>
        <v>1.1862485813081965E-5</v>
      </c>
      <c r="AE292" s="200">
        <f t="shared" si="171"/>
        <v>1.7855782154817104E-2</v>
      </c>
      <c r="AF292" s="157"/>
      <c r="AG292" s="200">
        <f t="shared" si="172"/>
        <v>6.9642782122562004E-3</v>
      </c>
      <c r="AH292" s="200">
        <f t="shared" si="173"/>
        <v>0.69538920192888276</v>
      </c>
      <c r="AI292" s="200">
        <f t="shared" si="174"/>
        <v>0.99959767259834387</v>
      </c>
      <c r="AJ292" s="200">
        <f t="shared" si="175"/>
        <v>0.56242070419319645</v>
      </c>
      <c r="AK292" s="200">
        <f t="shared" si="176"/>
        <v>2.0671726831855337</v>
      </c>
      <c r="AL292" s="200">
        <f t="shared" si="177"/>
        <v>1.6788567503216705</v>
      </c>
      <c r="AM292" s="200">
        <f t="shared" si="183"/>
        <v>20.183201463753541</v>
      </c>
      <c r="AN292" s="200">
        <f t="shared" si="183"/>
        <v>20.18318068222186</v>
      </c>
      <c r="AO292" s="200">
        <f t="shared" si="183"/>
        <v>20.183042436189215</v>
      </c>
      <c r="AP292" s="200">
        <f t="shared" si="183"/>
        <v>20.182124778649126</v>
      </c>
      <c r="AQ292" s="200">
        <f t="shared" si="183"/>
        <v>20.176119232127796</v>
      </c>
      <c r="AR292" s="200">
        <f t="shared" si="183"/>
        <v>20.139912188663104</v>
      </c>
      <c r="AS292" s="200">
        <f t="shared" si="183"/>
        <v>19.979353947376651</v>
      </c>
      <c r="AT292" s="200">
        <f t="shared" si="178"/>
        <v>19.561493527045901</v>
      </c>
    </row>
    <row r="293" spans="1:46" s="200" customFormat="1" ht="12.95" customHeight="1" x14ac:dyDescent="0.2">
      <c r="A293" s="41" t="s">
        <v>117</v>
      </c>
      <c r="B293" s="40"/>
      <c r="C293" s="41">
        <v>49934.356</v>
      </c>
      <c r="D293" s="41" t="s">
        <v>38</v>
      </c>
      <c r="E293" s="200">
        <f t="shared" si="160"/>
        <v>23193.280304527681</v>
      </c>
      <c r="F293" s="228">
        <f t="shared" si="182"/>
        <v>23193</v>
      </c>
      <c r="G293" s="158">
        <f t="shared" si="161"/>
        <v>0.11464323999825865</v>
      </c>
      <c r="I293" s="39">
        <f t="shared" si="184"/>
        <v>0.11464323999825865</v>
      </c>
      <c r="P293" s="200">
        <f t="shared" si="162"/>
        <v>0.10330265340179089</v>
      </c>
      <c r="Q293" s="260">
        <f t="shared" si="163"/>
        <v>34915.856</v>
      </c>
      <c r="R293" s="200">
        <f t="shared" si="164"/>
        <v>1.286089043519843E-4</v>
      </c>
      <c r="S293" s="247">
        <v>0.1</v>
      </c>
      <c r="U293" s="200">
        <f t="shared" si="179"/>
        <v>1.1340586596467764E-2</v>
      </c>
      <c r="Y293" s="200">
        <f t="shared" si="165"/>
        <v>23193</v>
      </c>
      <c r="Z293" s="200">
        <f t="shared" si="166"/>
        <v>0.11027353349807256</v>
      </c>
      <c r="AA293" s="200">
        <f t="shared" si="167"/>
        <v>0.10767235990197697</v>
      </c>
      <c r="AB293" s="200">
        <f t="shared" si="168"/>
        <v>1.1340586596467764E-2</v>
      </c>
      <c r="AC293" s="200">
        <f t="shared" si="169"/>
        <v>4.369706500186088E-3</v>
      </c>
      <c r="AD293" s="200">
        <f t="shared" si="170"/>
        <v>1.9094334897768551E-6</v>
      </c>
      <c r="AE293" s="200">
        <f t="shared" si="171"/>
        <v>1.1340586596467764E-2</v>
      </c>
      <c r="AF293" s="157"/>
      <c r="AG293" s="200">
        <f t="shared" si="172"/>
        <v>6.9708800962816802E-3</v>
      </c>
      <c r="AH293" s="200">
        <f t="shared" si="173"/>
        <v>0.69499266445323515</v>
      </c>
      <c r="AI293" s="200">
        <f t="shared" si="174"/>
        <v>0.99961742575634005</v>
      </c>
      <c r="AJ293" s="200">
        <f t="shared" si="175"/>
        <v>0.56220575599095135</v>
      </c>
      <c r="AK293" s="200">
        <f t="shared" si="176"/>
        <v>2.0678778728164975</v>
      </c>
      <c r="AL293" s="200">
        <f t="shared" si="177"/>
        <v>1.6802039523164651</v>
      </c>
      <c r="AM293" s="200">
        <f t="shared" si="183"/>
        <v>20.183981216789029</v>
      </c>
      <c r="AN293" s="200">
        <f t="shared" si="183"/>
        <v>20.183960763593863</v>
      </c>
      <c r="AO293" s="200">
        <f t="shared" si="183"/>
        <v>20.183824260849015</v>
      </c>
      <c r="AP293" s="200">
        <f t="shared" si="183"/>
        <v>20.182915226031181</v>
      </c>
      <c r="AQ293" s="200">
        <f t="shared" si="183"/>
        <v>20.176946484885381</v>
      </c>
      <c r="AR293" s="200">
        <f t="shared" si="183"/>
        <v>20.140843140107201</v>
      </c>
      <c r="AS293" s="200">
        <f t="shared" si="183"/>
        <v>19.980337485037229</v>
      </c>
      <c r="AT293" s="200">
        <f t="shared" si="178"/>
        <v>19.562156238757886</v>
      </c>
    </row>
    <row r="294" spans="1:46" s="200" customFormat="1" ht="12.95" customHeight="1" x14ac:dyDescent="0.2">
      <c r="A294" s="41" t="s">
        <v>117</v>
      </c>
      <c r="B294" s="40" t="s">
        <v>52</v>
      </c>
      <c r="C294" s="41">
        <v>49935.375</v>
      </c>
      <c r="D294" s="41" t="s">
        <v>38</v>
      </c>
      <c r="E294" s="200">
        <f t="shared" si="160"/>
        <v>23195.771775579233</v>
      </c>
      <c r="F294" s="228">
        <f t="shared" si="182"/>
        <v>23195.5</v>
      </c>
      <c r="G294" s="158">
        <f t="shared" si="161"/>
        <v>0.11115493999386672</v>
      </c>
      <c r="I294" s="39">
        <f t="shared" si="184"/>
        <v>0.11115493999386672</v>
      </c>
      <c r="P294" s="200">
        <f t="shared" si="162"/>
        <v>0.10332279784736584</v>
      </c>
      <c r="Q294" s="260">
        <f t="shared" si="163"/>
        <v>34916.875</v>
      </c>
      <c r="R294" s="200">
        <f t="shared" si="164"/>
        <v>6.1342450602995424E-5</v>
      </c>
      <c r="S294" s="247">
        <v>0.1</v>
      </c>
      <c r="U294" s="200">
        <f t="shared" si="179"/>
        <v>7.8321421465008811E-3</v>
      </c>
      <c r="Y294" s="200">
        <f t="shared" si="165"/>
        <v>23195.5</v>
      </c>
      <c r="Z294" s="200">
        <f t="shared" si="166"/>
        <v>0.1102973421965253</v>
      </c>
      <c r="AA294" s="200">
        <f t="shared" si="167"/>
        <v>0.10418039564470725</v>
      </c>
      <c r="AB294" s="200">
        <f t="shared" si="168"/>
        <v>7.8321421465008811E-3</v>
      </c>
      <c r="AC294" s="200">
        <f t="shared" si="169"/>
        <v>8.5759779734141672E-4</v>
      </c>
      <c r="AD294" s="200">
        <f t="shared" si="170"/>
        <v>7.3547398200484974E-8</v>
      </c>
      <c r="AE294" s="200">
        <f t="shared" si="171"/>
        <v>7.8321421465008811E-3</v>
      </c>
      <c r="AF294" s="157"/>
      <c r="AG294" s="200">
        <f t="shared" si="172"/>
        <v>6.9745443491594688E-3</v>
      </c>
      <c r="AH294" s="200">
        <f t="shared" si="173"/>
        <v>0.69477262687690478</v>
      </c>
      <c r="AI294" s="200">
        <f t="shared" si="174"/>
        <v>0.99962817545283855</v>
      </c>
      <c r="AJ294" s="200">
        <f t="shared" si="175"/>
        <v>0.56208632566810313</v>
      </c>
      <c r="AK294" s="200">
        <f t="shared" si="176"/>
        <v>2.0682692970328742</v>
      </c>
      <c r="AL294" s="200">
        <f t="shared" si="177"/>
        <v>1.6809524225381995</v>
      </c>
      <c r="AM294" s="200">
        <f t="shared" si="183"/>
        <v>20.184414220349275</v>
      </c>
      <c r="AN294" s="200">
        <f t="shared" si="183"/>
        <v>20.18439394771767</v>
      </c>
      <c r="AO294" s="200">
        <f t="shared" si="183"/>
        <v>20.18425840609315</v>
      </c>
      <c r="AP294" s="200">
        <f t="shared" si="183"/>
        <v>20.183354137345248</v>
      </c>
      <c r="AQ294" s="200">
        <f t="shared" si="183"/>
        <v>20.177405793122293</v>
      </c>
      <c r="AR294" s="200">
        <f t="shared" si="183"/>
        <v>20.141360071892233</v>
      </c>
      <c r="AS294" s="200">
        <f t="shared" si="183"/>
        <v>19.980883815498551</v>
      </c>
      <c r="AT294" s="200">
        <f t="shared" si="178"/>
        <v>19.562524411931211</v>
      </c>
    </row>
    <row r="295" spans="1:46" s="200" customFormat="1" ht="12.95" customHeight="1" x14ac:dyDescent="0.2">
      <c r="A295" s="41" t="s">
        <v>117</v>
      </c>
      <c r="B295" s="40"/>
      <c r="C295" s="41">
        <v>49936.4</v>
      </c>
      <c r="D295" s="41" t="s">
        <v>38</v>
      </c>
      <c r="E295" s="200">
        <f t="shared" si="160"/>
        <v>23198.277916725303</v>
      </c>
      <c r="F295" s="228">
        <f t="shared" si="182"/>
        <v>23198</v>
      </c>
      <c r="G295" s="158">
        <f t="shared" si="161"/>
        <v>0.11366663999797311</v>
      </c>
      <c r="I295" s="39">
        <f t="shared" si="184"/>
        <v>0.11366663999797311</v>
      </c>
      <c r="P295" s="200">
        <f t="shared" si="162"/>
        <v>0.10334294405570789</v>
      </c>
      <c r="Q295" s="260">
        <f t="shared" si="163"/>
        <v>34917.9</v>
      </c>
      <c r="R295" s="200">
        <f t="shared" si="164"/>
        <v>1.0657869790834332E-4</v>
      </c>
      <c r="S295" s="247">
        <v>0.1</v>
      </c>
      <c r="U295" s="200">
        <f t="shared" si="179"/>
        <v>1.0323695942265218E-2</v>
      </c>
      <c r="Y295" s="200">
        <f t="shared" si="165"/>
        <v>23198</v>
      </c>
      <c r="Z295" s="200">
        <f t="shared" si="166"/>
        <v>0.11032115018796265</v>
      </c>
      <c r="AA295" s="200">
        <f t="shared" si="167"/>
        <v>0.10668843386571834</v>
      </c>
      <c r="AB295" s="200">
        <f t="shared" si="168"/>
        <v>1.0323695942265218E-2</v>
      </c>
      <c r="AC295" s="200">
        <f t="shared" si="169"/>
        <v>3.3454898100104546E-3</v>
      </c>
      <c r="AD295" s="200">
        <f t="shared" si="170"/>
        <v>1.1192302068883789E-6</v>
      </c>
      <c r="AE295" s="200">
        <f t="shared" si="171"/>
        <v>1.0323695942265218E-2</v>
      </c>
      <c r="AF295" s="157"/>
      <c r="AG295" s="200">
        <f t="shared" si="172"/>
        <v>6.9782061322547677E-3</v>
      </c>
      <c r="AH295" s="200">
        <f t="shared" si="173"/>
        <v>0.69455277546702943</v>
      </c>
      <c r="AI295" s="200">
        <f t="shared" si="174"/>
        <v>0.99963876532646168</v>
      </c>
      <c r="AJ295" s="200">
        <f t="shared" si="175"/>
        <v>0.56196688499572556</v>
      </c>
      <c r="AK295" s="200">
        <f t="shared" si="176"/>
        <v>2.0686604731889249</v>
      </c>
      <c r="AL295" s="200">
        <f t="shared" si="177"/>
        <v>1.6817009105873864</v>
      </c>
      <c r="AM295" s="200">
        <f t="shared" si="183"/>
        <v>20.184847086509734</v>
      </c>
      <c r="AN295" s="200">
        <f t="shared" si="183"/>
        <v>20.18482699313277</v>
      </c>
      <c r="AO295" s="200">
        <f t="shared" si="183"/>
        <v>20.184692407387402</v>
      </c>
      <c r="AP295" s="200">
        <f t="shared" si="183"/>
        <v>20.183792887370196</v>
      </c>
      <c r="AQ295" s="200">
        <f t="shared" si="183"/>
        <v>20.17786490396454</v>
      </c>
      <c r="AR295" s="200">
        <f t="shared" si="183"/>
        <v>20.14187681549388</v>
      </c>
      <c r="AS295" s="200">
        <f t="shared" si="183"/>
        <v>19.981430089250644</v>
      </c>
      <c r="AT295" s="200">
        <f t="shared" si="178"/>
        <v>19.562892585104539</v>
      </c>
    </row>
    <row r="296" spans="1:46" s="200" customFormat="1" ht="12.95" customHeight="1" x14ac:dyDescent="0.2">
      <c r="A296" s="41" t="s">
        <v>117</v>
      </c>
      <c r="B296" s="40" t="s">
        <v>52</v>
      </c>
      <c r="C296" s="41">
        <v>49939.463000000003</v>
      </c>
      <c r="D296" s="41" t="s">
        <v>38</v>
      </c>
      <c r="E296" s="200">
        <f t="shared" si="160"/>
        <v>23205.766999974476</v>
      </c>
      <c r="F296" s="228">
        <f t="shared" si="182"/>
        <v>23205.5</v>
      </c>
      <c r="G296" s="158">
        <f t="shared" si="161"/>
        <v>0.10920174000057159</v>
      </c>
      <c r="I296" s="39">
        <f t="shared" si="184"/>
        <v>0.10920174000057159</v>
      </c>
      <c r="P296" s="200">
        <f t="shared" si="162"/>
        <v>0.10340339325733661</v>
      </c>
      <c r="Q296" s="260">
        <f t="shared" si="163"/>
        <v>34920.963000000003</v>
      </c>
      <c r="R296" s="200">
        <f t="shared" si="164"/>
        <v>3.3620824954783738E-5</v>
      </c>
      <c r="S296" s="247">
        <v>0.1</v>
      </c>
      <c r="U296" s="200">
        <f t="shared" si="179"/>
        <v>5.7983467432349833E-3</v>
      </c>
      <c r="Y296" s="200">
        <f t="shared" si="165"/>
        <v>23205.5</v>
      </c>
      <c r="Z296" s="200">
        <f t="shared" si="166"/>
        <v>0.11039256993579855</v>
      </c>
      <c r="AA296" s="200">
        <f t="shared" si="167"/>
        <v>0.10221256332210965</v>
      </c>
      <c r="AB296" s="200">
        <f t="shared" si="168"/>
        <v>5.7983467432349833E-3</v>
      </c>
      <c r="AC296" s="200">
        <f t="shared" si="169"/>
        <v>-1.1908299352269558E-3</v>
      </c>
      <c r="AD296" s="200">
        <f t="shared" si="170"/>
        <v>1.4180759346326358E-7</v>
      </c>
      <c r="AE296" s="200">
        <f t="shared" si="171"/>
        <v>5.7983467432349833E-3</v>
      </c>
      <c r="AF296" s="157"/>
      <c r="AG296" s="200">
        <f t="shared" si="172"/>
        <v>6.9891766784619452E-3</v>
      </c>
      <c r="AH296" s="200">
        <f t="shared" si="173"/>
        <v>0.69389433605246809</v>
      </c>
      <c r="AI296" s="200">
        <f t="shared" si="174"/>
        <v>0.99966957897773345</v>
      </c>
      <c r="AJ296" s="200">
        <f t="shared" si="175"/>
        <v>0.56160850181058919</v>
      </c>
      <c r="AK296" s="200">
        <f t="shared" si="176"/>
        <v>2.0698325161989786</v>
      </c>
      <c r="AL296" s="200">
        <f t="shared" si="177"/>
        <v>1.683946483329392</v>
      </c>
      <c r="AM296" s="200">
        <f t="shared" si="183"/>
        <v>20.186144861778811</v>
      </c>
      <c r="AN296" s="200">
        <f t="shared" si="183"/>
        <v>20.186125298385807</v>
      </c>
      <c r="AO296" s="200">
        <f t="shared" si="183"/>
        <v>20.185993549029</v>
      </c>
      <c r="AP296" s="200">
        <f t="shared" si="183"/>
        <v>20.185108171487215</v>
      </c>
      <c r="AQ296" s="200">
        <f t="shared" si="183"/>
        <v>20.179241053679657</v>
      </c>
      <c r="AR296" s="200">
        <f t="shared" si="183"/>
        <v>20.143425917228111</v>
      </c>
      <c r="AS296" s="200">
        <f t="shared" si="183"/>
        <v>19.983068570010104</v>
      </c>
      <c r="AT296" s="200">
        <f t="shared" si="178"/>
        <v>19.563997104624516</v>
      </c>
    </row>
    <row r="297" spans="1:46" s="200" customFormat="1" ht="12.95" customHeight="1" x14ac:dyDescent="0.2">
      <c r="A297" s="41" t="s">
        <v>117</v>
      </c>
      <c r="B297" s="40" t="s">
        <v>52</v>
      </c>
      <c r="C297" s="41">
        <v>49941.504999999997</v>
      </c>
      <c r="D297" s="41" t="s">
        <v>38</v>
      </c>
      <c r="E297" s="200">
        <f t="shared" si="160"/>
        <v>23210.759722140574</v>
      </c>
      <c r="F297" s="228">
        <f t="shared" si="182"/>
        <v>23210.5</v>
      </c>
      <c r="G297" s="158">
        <f t="shared" si="161"/>
        <v>0.10622513999260264</v>
      </c>
      <c r="I297" s="39">
        <f t="shared" si="184"/>
        <v>0.10622513999260264</v>
      </c>
      <c r="P297" s="200">
        <f t="shared" si="162"/>
        <v>0.10344370153892453</v>
      </c>
      <c r="Q297" s="260">
        <f t="shared" si="163"/>
        <v>34923.004999999997</v>
      </c>
      <c r="R297" s="200">
        <f t="shared" si="164"/>
        <v>7.736399871599254E-6</v>
      </c>
      <c r="S297" s="247">
        <v>0.1</v>
      </c>
      <c r="U297" s="200">
        <f t="shared" si="179"/>
        <v>2.7814384536781062E-3</v>
      </c>
      <c r="Y297" s="200">
        <f t="shared" si="165"/>
        <v>23210.5</v>
      </c>
      <c r="Z297" s="200">
        <f t="shared" si="166"/>
        <v>0.11044017959454835</v>
      </c>
      <c r="AA297" s="200">
        <f t="shared" si="167"/>
        <v>9.922866193697881E-2</v>
      </c>
      <c r="AB297" s="200">
        <f t="shared" si="168"/>
        <v>2.7814384536781062E-3</v>
      </c>
      <c r="AC297" s="200">
        <f t="shared" si="169"/>
        <v>-4.2150396019457192E-3</v>
      </c>
      <c r="AD297" s="200">
        <f t="shared" si="170"/>
        <v>1.7766558845970726E-6</v>
      </c>
      <c r="AE297" s="200">
        <f t="shared" si="171"/>
        <v>2.7814384536781062E-3</v>
      </c>
      <c r="AF297" s="157"/>
      <c r="AG297" s="200">
        <f t="shared" si="172"/>
        <v>6.9964780556238315E-3</v>
      </c>
      <c r="AH297" s="200">
        <f t="shared" si="173"/>
        <v>0.69345630327720298</v>
      </c>
      <c r="AI297" s="200">
        <f t="shared" si="174"/>
        <v>0.99968932772739583</v>
      </c>
      <c r="AJ297" s="200">
        <f t="shared" si="175"/>
        <v>0.56136952963820164</v>
      </c>
      <c r="AK297" s="200">
        <f t="shared" si="176"/>
        <v>2.0706126432197798</v>
      </c>
      <c r="AL297" s="200">
        <f t="shared" si="177"/>
        <v>1.6854436239474664</v>
      </c>
      <c r="AM297" s="200">
        <f t="shared" si="183"/>
        <v>20.187009360465105</v>
      </c>
      <c r="AN297" s="200">
        <f t="shared" si="183"/>
        <v>20.186990143984463</v>
      </c>
      <c r="AO297" s="200">
        <f t="shared" si="183"/>
        <v>20.186860259710155</v>
      </c>
      <c r="AP297" s="200">
        <f t="shared" si="183"/>
        <v>20.185984224374192</v>
      </c>
      <c r="AQ297" s="200">
        <f t="shared" si="183"/>
        <v>20.18015750270396</v>
      </c>
      <c r="AR297" s="200">
        <f t="shared" si="183"/>
        <v>20.144457710856852</v>
      </c>
      <c r="AS297" s="200">
        <f t="shared" si="183"/>
        <v>19.984160606527826</v>
      </c>
      <c r="AT297" s="200">
        <f t="shared" si="178"/>
        <v>19.564733450971168</v>
      </c>
    </row>
    <row r="298" spans="1:46" s="200" customFormat="1" ht="12.95" customHeight="1" x14ac:dyDescent="0.2">
      <c r="A298" s="41" t="s">
        <v>117</v>
      </c>
      <c r="B298" s="40"/>
      <c r="C298" s="41">
        <v>49942.527999999998</v>
      </c>
      <c r="D298" s="41" t="s">
        <v>38</v>
      </c>
      <c r="E298" s="200">
        <f t="shared" si="160"/>
        <v>23213.260973255135</v>
      </c>
      <c r="F298" s="228">
        <f t="shared" si="182"/>
        <v>23213</v>
      </c>
      <c r="G298" s="158">
        <f t="shared" si="161"/>
        <v>0.10673683999630157</v>
      </c>
      <c r="I298" s="39">
        <f t="shared" si="184"/>
        <v>0.10673683999630157</v>
      </c>
      <c r="P298" s="200">
        <f t="shared" si="162"/>
        <v>0.10346385832386913</v>
      </c>
      <c r="Q298" s="260">
        <f t="shared" si="163"/>
        <v>34924.027999999998</v>
      </c>
      <c r="R298" s="200">
        <f t="shared" si="164"/>
        <v>1.0712409028078635E-5</v>
      </c>
      <c r="S298" s="247">
        <v>0.1</v>
      </c>
      <c r="U298" s="200">
        <f t="shared" si="179"/>
        <v>3.2729816724324373E-3</v>
      </c>
      <c r="Y298" s="200">
        <f t="shared" si="165"/>
        <v>23213</v>
      </c>
      <c r="Z298" s="200">
        <f t="shared" si="166"/>
        <v>0.11046398337664952</v>
      </c>
      <c r="AA298" s="200">
        <f t="shared" si="167"/>
        <v>9.9736714943521182E-2</v>
      </c>
      <c r="AB298" s="200">
        <f t="shared" si="168"/>
        <v>3.2729816724324373E-3</v>
      </c>
      <c r="AC298" s="200">
        <f t="shared" si="169"/>
        <v>-3.7271433803479498E-3</v>
      </c>
      <c r="AD298" s="200">
        <f t="shared" si="170"/>
        <v>1.3891597777671542E-6</v>
      </c>
      <c r="AE298" s="200">
        <f t="shared" si="171"/>
        <v>3.2729816724324373E-3</v>
      </c>
      <c r="AF298" s="157"/>
      <c r="AG298" s="200">
        <f t="shared" si="172"/>
        <v>7.0001250527803914E-3</v>
      </c>
      <c r="AH298" s="200">
        <f t="shared" si="173"/>
        <v>0.69323756428814876</v>
      </c>
      <c r="AI298" s="200">
        <f t="shared" si="174"/>
        <v>0.99969896488067411</v>
      </c>
      <c r="AJ298" s="200">
        <f t="shared" si="175"/>
        <v>0.56125002881320751</v>
      </c>
      <c r="AK298" s="200">
        <f t="shared" si="176"/>
        <v>2.0710023371007376</v>
      </c>
      <c r="AL298" s="200">
        <f t="shared" si="177"/>
        <v>1.6861922223813686</v>
      </c>
      <c r="AM298" s="200">
        <f t="shared" si="183"/>
        <v>20.187441404714662</v>
      </c>
      <c r="AN298" s="200">
        <f t="shared" si="183"/>
        <v>20.187422359788872</v>
      </c>
      <c r="AO298" s="200">
        <f t="shared" si="183"/>
        <v>20.187293400361927</v>
      </c>
      <c r="AP298" s="200">
        <f t="shared" si="183"/>
        <v>20.186422010391578</v>
      </c>
      <c r="AQ298" s="200">
        <f t="shared" si="183"/>
        <v>20.180615432447787</v>
      </c>
      <c r="AR298" s="200">
        <f t="shared" si="183"/>
        <v>20.144973325423006</v>
      </c>
      <c r="AS298" s="200">
        <f t="shared" si="183"/>
        <v>19.984706539517777</v>
      </c>
      <c r="AT298" s="200">
        <f t="shared" si="178"/>
        <v>19.565101624144493</v>
      </c>
    </row>
    <row r="299" spans="1:46" s="200" customFormat="1" ht="12.95" customHeight="1" x14ac:dyDescent="0.2">
      <c r="A299" s="41" t="s">
        <v>117</v>
      </c>
      <c r="B299" s="40" t="s">
        <v>52</v>
      </c>
      <c r="C299" s="41">
        <v>49948.455000000002</v>
      </c>
      <c r="D299" s="41" t="s">
        <v>38</v>
      </c>
      <c r="E299" s="200">
        <f t="shared" si="160"/>
        <v>23227.752581618781</v>
      </c>
      <c r="F299" s="228">
        <f t="shared" si="182"/>
        <v>23227.5</v>
      </c>
      <c r="G299" s="158">
        <f t="shared" si="161"/>
        <v>0.10330469999462366</v>
      </c>
      <c r="I299" s="39">
        <f t="shared" si="184"/>
        <v>0.10330469999462366</v>
      </c>
      <c r="P299" s="200">
        <f t="shared" si="162"/>
        <v>0.10358080243831486</v>
      </c>
      <c r="Q299" s="260">
        <f t="shared" si="163"/>
        <v>34929.955000000002</v>
      </c>
      <c r="R299" s="200">
        <f t="shared" si="164"/>
        <v>7.6232559412249605E-8</v>
      </c>
      <c r="S299" s="247">
        <v>0.1</v>
      </c>
      <c r="U299" s="200">
        <f t="shared" si="179"/>
        <v>-2.7610244369119519E-4</v>
      </c>
      <c r="Y299" s="200">
        <f t="shared" si="165"/>
        <v>23227.5</v>
      </c>
      <c r="Z299" s="200">
        <f t="shared" si="166"/>
        <v>0.11060203163442753</v>
      </c>
      <c r="AA299" s="200">
        <f t="shared" si="167"/>
        <v>9.6283470798510989E-2</v>
      </c>
      <c r="AB299" s="200">
        <f t="shared" si="168"/>
        <v>-2.7610244369119519E-4</v>
      </c>
      <c r="AC299" s="200">
        <f t="shared" si="169"/>
        <v>-7.2973316398038668E-3</v>
      </c>
      <c r="AD299" s="200">
        <f t="shared" si="170"/>
        <v>5.3251049061282593E-6</v>
      </c>
      <c r="AE299" s="200">
        <f t="shared" si="171"/>
        <v>-2.7610244369119519E-4</v>
      </c>
      <c r="AF299" s="157"/>
      <c r="AG299" s="200">
        <f t="shared" si="172"/>
        <v>7.0212291961126725E-3</v>
      </c>
      <c r="AH299" s="200">
        <f t="shared" si="173"/>
        <v>0.6919725125054621</v>
      </c>
      <c r="AI299" s="200">
        <f t="shared" si="174"/>
        <v>0.99975175863359655</v>
      </c>
      <c r="AJ299" s="200">
        <f t="shared" si="175"/>
        <v>0.56055673553574958</v>
      </c>
      <c r="AK299" s="200">
        <f t="shared" si="176"/>
        <v>2.0732577188414081</v>
      </c>
      <c r="AL299" s="200">
        <f t="shared" si="177"/>
        <v>1.6905344724350388</v>
      </c>
      <c r="AM299" s="200">
        <f t="shared" si="183"/>
        <v>20.189944571871365</v>
      </c>
      <c r="AN299" s="200">
        <f t="shared" si="183"/>
        <v>20.189926497382405</v>
      </c>
      <c r="AO299" s="200">
        <f t="shared" si="183"/>
        <v>20.189802802054061</v>
      </c>
      <c r="AP299" s="200">
        <f t="shared" si="183"/>
        <v>20.188958018703048</v>
      </c>
      <c r="AQ299" s="200">
        <f t="shared" si="183"/>
        <v>20.183267558761131</v>
      </c>
      <c r="AR299" s="200">
        <f t="shared" si="183"/>
        <v>20.147960179494568</v>
      </c>
      <c r="AS299" s="200">
        <f t="shared" si="183"/>
        <v>19.987871828464193</v>
      </c>
      <c r="AT299" s="200">
        <f t="shared" si="178"/>
        <v>19.567237028549783</v>
      </c>
    </row>
    <row r="300" spans="1:46" s="200" customFormat="1" ht="12.95" customHeight="1" x14ac:dyDescent="0.2">
      <c r="A300" s="39" t="s">
        <v>129</v>
      </c>
      <c r="B300" s="40"/>
      <c r="C300" s="41">
        <v>49954.393900000003</v>
      </c>
      <c r="D300" s="41">
        <v>1E-4</v>
      </c>
      <c r="E300" s="200">
        <f t="shared" si="160"/>
        <v>23242.273285669871</v>
      </c>
      <c r="F300" s="228">
        <f t="shared" si="182"/>
        <v>23242</v>
      </c>
      <c r="G300" s="158">
        <f t="shared" si="161"/>
        <v>0.11177255999791669</v>
      </c>
      <c r="K300" s="200">
        <f>+G300</f>
        <v>0.11177255999791669</v>
      </c>
      <c r="P300" s="200">
        <f t="shared" si="162"/>
        <v>0.10369780585224554</v>
      </c>
      <c r="Q300" s="260">
        <f t="shared" si="163"/>
        <v>34935.893900000003</v>
      </c>
      <c r="R300" s="200">
        <f t="shared" si="164"/>
        <v>6.5201654513033345E-5</v>
      </c>
      <c r="S300" s="157">
        <v>1</v>
      </c>
      <c r="W300" s="200">
        <f>AB300</f>
        <v>8.0747541456711452E-3</v>
      </c>
      <c r="Y300" s="200">
        <f t="shared" si="165"/>
        <v>23242</v>
      </c>
      <c r="Z300" s="200">
        <f t="shared" si="166"/>
        <v>0.11074005677686137</v>
      </c>
      <c r="AA300" s="200">
        <f t="shared" si="167"/>
        <v>0.10473030907330086</v>
      </c>
      <c r="AB300" s="200">
        <f t="shared" si="168"/>
        <v>8.0747541456711452E-3</v>
      </c>
      <c r="AC300" s="200">
        <f t="shared" si="169"/>
        <v>1.032503221055317E-3</v>
      </c>
      <c r="AD300" s="200">
        <f t="shared" si="170"/>
        <v>1.0660629014896048E-6</v>
      </c>
      <c r="AE300" s="200">
        <f t="shared" si="171"/>
        <v>8.0747541456711452E-3</v>
      </c>
      <c r="AF300" s="157"/>
      <c r="AG300" s="200">
        <f t="shared" si="172"/>
        <v>7.0422509246158248E-3</v>
      </c>
      <c r="AH300" s="200">
        <f t="shared" si="173"/>
        <v>0.6907136301030028</v>
      </c>
      <c r="AI300" s="200">
        <f t="shared" si="174"/>
        <v>0.99979930224373026</v>
      </c>
      <c r="AJ300" s="200">
        <f t="shared" si="175"/>
        <v>0.55986313345551852</v>
      </c>
      <c r="AK300" s="200">
        <f t="shared" si="176"/>
        <v>2.0755048797630384</v>
      </c>
      <c r="AL300" s="200">
        <f t="shared" si="177"/>
        <v>1.69487739213085</v>
      </c>
      <c r="AM300" s="200">
        <f t="shared" si="183"/>
        <v>20.192443167619835</v>
      </c>
      <c r="AN300" s="200">
        <f t="shared" si="183"/>
        <v>20.192426022633306</v>
      </c>
      <c r="AO300" s="200">
        <f t="shared" si="183"/>
        <v>20.192307423536136</v>
      </c>
      <c r="AP300" s="200">
        <f t="shared" si="183"/>
        <v>20.191488677331794</v>
      </c>
      <c r="AQ300" s="200">
        <f t="shared" si="183"/>
        <v>20.185913111844485</v>
      </c>
      <c r="AR300" s="200">
        <f t="shared" si="183"/>
        <v>20.15094070460961</v>
      </c>
      <c r="AS300" s="200">
        <f t="shared" si="183"/>
        <v>19.991035199336853</v>
      </c>
      <c r="AT300" s="200">
        <f t="shared" si="178"/>
        <v>19.569372432955074</v>
      </c>
    </row>
    <row r="301" spans="1:46" s="200" customFormat="1" ht="12.95" customHeight="1" x14ac:dyDescent="0.2">
      <c r="A301" s="39" t="s">
        <v>130</v>
      </c>
      <c r="B301" s="40" t="s">
        <v>52</v>
      </c>
      <c r="C301" s="41">
        <v>49962.351000000002</v>
      </c>
      <c r="D301" s="41">
        <v>3.0000000000000001E-3</v>
      </c>
      <c r="E301" s="200">
        <f t="shared" si="160"/>
        <v>23261.728520512166</v>
      </c>
      <c r="F301" s="200">
        <f>ROUND(2*E301,0)/2</f>
        <v>23261.5</v>
      </c>
      <c r="G301" s="158">
        <f t="shared" si="161"/>
        <v>9.3463819997850806E-2</v>
      </c>
      <c r="J301" s="200">
        <f>+G301</f>
        <v>9.3463819997850806E-2</v>
      </c>
      <c r="P301" s="200">
        <f t="shared" si="162"/>
        <v>0.10385524876814643</v>
      </c>
      <c r="Q301" s="260">
        <f t="shared" si="163"/>
        <v>34943.851000000002</v>
      </c>
      <c r="R301" s="200">
        <f t="shared" si="164"/>
        <v>1.0798179188812768E-4</v>
      </c>
      <c r="S301" s="157">
        <v>1</v>
      </c>
      <c r="V301" s="200">
        <f>AB301</f>
        <v>-1.0391428770295627E-2</v>
      </c>
      <c r="Y301" s="200">
        <f t="shared" si="165"/>
        <v>23261.5</v>
      </c>
      <c r="Z301" s="200">
        <f t="shared" si="166"/>
        <v>0.11092564087767354</v>
      </c>
      <c r="AA301" s="200">
        <f t="shared" si="167"/>
        <v>8.6393427888323701E-2</v>
      </c>
      <c r="AB301" s="200">
        <f t="shared" si="168"/>
        <v>-1.0391428770295627E-2</v>
      </c>
      <c r="AC301" s="200">
        <f t="shared" si="169"/>
        <v>-1.7461820879822731E-2</v>
      </c>
      <c r="AD301" s="200">
        <f t="shared" si="170"/>
        <v>3.049151884390131E-4</v>
      </c>
      <c r="AE301" s="200">
        <f t="shared" si="171"/>
        <v>-1.0391428770295627E-2</v>
      </c>
      <c r="AF301" s="157"/>
      <c r="AG301" s="200">
        <f t="shared" si="172"/>
        <v>7.0703921095271001E-3</v>
      </c>
      <c r="AH301" s="200">
        <f t="shared" si="173"/>
        <v>0.68903030429711432</v>
      </c>
      <c r="AI301" s="200">
        <f t="shared" si="174"/>
        <v>0.99985506094154963</v>
      </c>
      <c r="AJ301" s="200">
        <f t="shared" si="175"/>
        <v>0.55892990183130176</v>
      </c>
      <c r="AK301" s="200">
        <f t="shared" si="176"/>
        <v>2.0785140592673148</v>
      </c>
      <c r="AL301" s="200">
        <f t="shared" si="177"/>
        <v>1.700718981526403</v>
      </c>
      <c r="AM301" s="200">
        <f t="shared" ref="AM301:AS310" si="185">$AT301+$AA$7*SIN(AN301)</f>
        <v>20.195796180301507</v>
      </c>
      <c r="AN301" s="200">
        <f t="shared" si="185"/>
        <v>20.195780223169447</v>
      </c>
      <c r="AO301" s="200">
        <f t="shared" si="185"/>
        <v>20.195668219556328</v>
      </c>
      <c r="AP301" s="200">
        <f t="shared" si="185"/>
        <v>20.194883602070796</v>
      </c>
      <c r="AQ301" s="200">
        <f t="shared" si="185"/>
        <v>20.189460614247356</v>
      </c>
      <c r="AR301" s="200">
        <f t="shared" si="185"/>
        <v>20.154939019743878</v>
      </c>
      <c r="AS301" s="200">
        <f t="shared" si="185"/>
        <v>19.995286355296731</v>
      </c>
      <c r="AT301" s="200">
        <f t="shared" si="178"/>
        <v>19.572244183707014</v>
      </c>
    </row>
    <row r="302" spans="1:46" s="200" customFormat="1" ht="12.95" customHeight="1" x14ac:dyDescent="0.2">
      <c r="A302" s="41" t="s">
        <v>117</v>
      </c>
      <c r="B302" s="40"/>
      <c r="C302" s="41">
        <v>49977.296999999999</v>
      </c>
      <c r="D302" s="41" t="s">
        <v>38</v>
      </c>
      <c r="E302" s="200">
        <f t="shared" si="160"/>
        <v>23298.271725945411</v>
      </c>
      <c r="F302" s="228">
        <f>ROUND(2*E302,0)/2-0.5</f>
        <v>23298</v>
      </c>
      <c r="G302" s="158">
        <f t="shared" si="161"/>
        <v>0.11113463999208761</v>
      </c>
      <c r="I302" s="39">
        <f>G302</f>
        <v>0.11113463999208761</v>
      </c>
      <c r="P302" s="200">
        <f t="shared" si="162"/>
        <v>0.10415023785840496</v>
      </c>
      <c r="Q302" s="260">
        <f t="shared" si="163"/>
        <v>34958.796999999999</v>
      </c>
      <c r="R302" s="200">
        <f t="shared" si="164"/>
        <v>4.8781873164990736E-5</v>
      </c>
      <c r="S302" s="247">
        <v>0.1</v>
      </c>
      <c r="U302" s="200">
        <f>AB302</f>
        <v>6.9844021336826489E-3</v>
      </c>
      <c r="Y302" s="200">
        <f t="shared" si="165"/>
        <v>23298</v>
      </c>
      <c r="Z302" s="200">
        <f t="shared" si="166"/>
        <v>0.11127290785521408</v>
      </c>
      <c r="AA302" s="200">
        <f t="shared" si="167"/>
        <v>0.10401196999527849</v>
      </c>
      <c r="AB302" s="200">
        <f t="shared" si="168"/>
        <v>6.9844021336826489E-3</v>
      </c>
      <c r="AC302" s="200">
        <f t="shared" si="169"/>
        <v>-1.3826786312647055E-4</v>
      </c>
      <c r="AD302" s="200">
        <f t="shared" si="170"/>
        <v>1.9118001973560392E-9</v>
      </c>
      <c r="AE302" s="200">
        <f t="shared" si="171"/>
        <v>6.9844021336826489E-3</v>
      </c>
      <c r="AF302" s="157"/>
      <c r="AG302" s="200">
        <f t="shared" si="172"/>
        <v>7.122669996809116E-3</v>
      </c>
      <c r="AH302" s="200">
        <f t="shared" si="173"/>
        <v>0.68590890225604673</v>
      </c>
      <c r="AI302" s="200">
        <f t="shared" si="174"/>
        <v>0.99993464765972251</v>
      </c>
      <c r="AJ302" s="200">
        <f t="shared" si="175"/>
        <v>0.55718180975754439</v>
      </c>
      <c r="AK302" s="200">
        <f t="shared" si="176"/>
        <v>2.0841073952583127</v>
      </c>
      <c r="AL302" s="200">
        <f t="shared" si="177"/>
        <v>1.7116569111314892</v>
      </c>
      <c r="AM302" s="200">
        <f t="shared" si="185"/>
        <v>20.202050411107979</v>
      </c>
      <c r="AN302" s="200">
        <f t="shared" si="185"/>
        <v>20.202036496023378</v>
      </c>
      <c r="AO302" s="200">
        <f t="shared" si="185"/>
        <v>20.201936071313529</v>
      </c>
      <c r="AP302" s="200">
        <f t="shared" si="185"/>
        <v>20.201212652280098</v>
      </c>
      <c r="AQ302" s="200">
        <f t="shared" si="185"/>
        <v>20.19606926540941</v>
      </c>
      <c r="AR302" s="200">
        <f t="shared" si="185"/>
        <v>20.162392294450456</v>
      </c>
      <c r="AS302" s="200">
        <f t="shared" si="185"/>
        <v>20.003234261474756</v>
      </c>
      <c r="AT302" s="200">
        <f t="shared" si="178"/>
        <v>19.577619512037572</v>
      </c>
    </row>
    <row r="303" spans="1:46" s="200" customFormat="1" ht="12.95" customHeight="1" x14ac:dyDescent="0.2">
      <c r="A303" s="41" t="s">
        <v>117</v>
      </c>
      <c r="B303" s="40" t="s">
        <v>52</v>
      </c>
      <c r="C303" s="41">
        <v>49978.322</v>
      </c>
      <c r="D303" s="41" t="s">
        <v>38</v>
      </c>
      <c r="E303" s="200">
        <f t="shared" si="160"/>
        <v>23300.777867091481</v>
      </c>
      <c r="F303" s="228">
        <f>ROUND(2*E303,0)/2-0.5</f>
        <v>23300.5</v>
      </c>
      <c r="G303" s="158">
        <f t="shared" si="161"/>
        <v>0.113646339996194</v>
      </c>
      <c r="I303" s="39">
        <f>G303</f>
        <v>0.113646339996194</v>
      </c>
      <c r="P303" s="200">
        <f t="shared" si="162"/>
        <v>0.10417045634019777</v>
      </c>
      <c r="Q303" s="260">
        <f t="shared" si="163"/>
        <v>34959.822</v>
      </c>
      <c r="R303" s="200">
        <f t="shared" si="164"/>
        <v>8.9792371061976552E-5</v>
      </c>
      <c r="S303" s="247">
        <v>0.1</v>
      </c>
      <c r="U303" s="200">
        <f>AB303</f>
        <v>9.4758836559962339E-3</v>
      </c>
      <c r="Y303" s="200">
        <f t="shared" si="165"/>
        <v>23300.5</v>
      </c>
      <c r="Z303" s="200">
        <f t="shared" si="166"/>
        <v>0.11129668818644091</v>
      </c>
      <c r="AA303" s="200">
        <f t="shared" si="167"/>
        <v>0.10652010814995086</v>
      </c>
      <c r="AB303" s="200">
        <f t="shared" si="168"/>
        <v>9.4758836559962339E-3</v>
      </c>
      <c r="AC303" s="200">
        <f t="shared" si="169"/>
        <v>2.3496518097530922E-3</v>
      </c>
      <c r="AD303" s="200">
        <f t="shared" si="170"/>
        <v>5.5208636270759814E-7</v>
      </c>
      <c r="AE303" s="200">
        <f t="shared" si="171"/>
        <v>9.4758836559962339E-3</v>
      </c>
      <c r="AF303" s="157"/>
      <c r="AG303" s="200">
        <f t="shared" si="172"/>
        <v>7.1262318462431435E-3</v>
      </c>
      <c r="AH303" s="200">
        <f t="shared" si="173"/>
        <v>0.68569649913580222</v>
      </c>
      <c r="AI303" s="200">
        <f t="shared" si="174"/>
        <v>0.99993893360943742</v>
      </c>
      <c r="AJ303" s="200">
        <f t="shared" si="175"/>
        <v>0.55706202181732267</v>
      </c>
      <c r="AK303" s="200">
        <f t="shared" si="176"/>
        <v>2.0844886459534528</v>
      </c>
      <c r="AL303" s="200">
        <f t="shared" si="177"/>
        <v>1.7124062692992452</v>
      </c>
      <c r="AM303" s="200">
        <f t="shared" si="185"/>
        <v>20.202477744367016</v>
      </c>
      <c r="AN303" s="200">
        <f t="shared" si="185"/>
        <v>20.202463960892018</v>
      </c>
      <c r="AO303" s="200">
        <f t="shared" si="185"/>
        <v>20.20236429383165</v>
      </c>
      <c r="AP303" s="200">
        <f t="shared" si="185"/>
        <v>20.2016449404734</v>
      </c>
      <c r="AQ303" s="200">
        <f t="shared" si="185"/>
        <v>20.196520417549266</v>
      </c>
      <c r="AR303" s="200">
        <f t="shared" si="185"/>
        <v>20.162901326253756</v>
      </c>
      <c r="AS303" s="200">
        <f t="shared" si="185"/>
        <v>20.003778189450646</v>
      </c>
      <c r="AT303" s="200">
        <f t="shared" si="178"/>
        <v>19.577987685210896</v>
      </c>
    </row>
    <row r="304" spans="1:46" s="200" customFormat="1" ht="12.95" customHeight="1" x14ac:dyDescent="0.2">
      <c r="A304" s="39" t="s">
        <v>130</v>
      </c>
      <c r="B304" s="40" t="s">
        <v>52</v>
      </c>
      <c r="C304" s="41">
        <v>49989.353999999999</v>
      </c>
      <c r="D304" s="41">
        <v>4.0000000000000001E-3</v>
      </c>
      <c r="E304" s="200">
        <f t="shared" si="160"/>
        <v>23327.751280870394</v>
      </c>
      <c r="F304" s="228">
        <f>ROUND(2*E304,0)/2-0.5</f>
        <v>23327.5</v>
      </c>
      <c r="G304" s="158">
        <f t="shared" si="161"/>
        <v>0.10277269999642158</v>
      </c>
      <c r="J304" s="200">
        <f>+G304</f>
        <v>0.10277269999642158</v>
      </c>
      <c r="P304" s="200">
        <f t="shared" si="162"/>
        <v>0.10438892826707909</v>
      </c>
      <c r="Q304" s="260">
        <f t="shared" si="163"/>
        <v>34970.853999999999</v>
      </c>
      <c r="R304" s="200">
        <f t="shared" si="164"/>
        <v>2.6121938228725578E-6</v>
      </c>
      <c r="S304" s="157">
        <v>1</v>
      </c>
      <c r="V304" s="200">
        <f>AB304</f>
        <v>-1.6162282706575076E-3</v>
      </c>
      <c r="Y304" s="200">
        <f t="shared" si="165"/>
        <v>23327.5</v>
      </c>
      <c r="Z304" s="200">
        <f t="shared" si="166"/>
        <v>0.11155347512044428</v>
      </c>
      <c r="AA304" s="200">
        <f t="shared" si="167"/>
        <v>9.5608153143056387E-2</v>
      </c>
      <c r="AB304" s="200">
        <f t="shared" si="168"/>
        <v>-1.6162282706575076E-3</v>
      </c>
      <c r="AC304" s="200">
        <f t="shared" si="169"/>
        <v>-8.7807751240226994E-3</v>
      </c>
      <c r="AD304" s="200">
        <f t="shared" si="170"/>
        <v>7.7102011778655858E-5</v>
      </c>
      <c r="AE304" s="200">
        <f t="shared" si="171"/>
        <v>-1.6162282706575076E-3</v>
      </c>
      <c r="AF304" s="157"/>
      <c r="AG304" s="200">
        <f t="shared" si="172"/>
        <v>7.1645468533651866E-3</v>
      </c>
      <c r="AH304" s="200">
        <f t="shared" si="173"/>
        <v>0.68341379767569621</v>
      </c>
      <c r="AI304" s="200">
        <f t="shared" si="174"/>
        <v>0.99997585638184783</v>
      </c>
      <c r="AJ304" s="200">
        <f t="shared" si="175"/>
        <v>0.55576790416914945</v>
      </c>
      <c r="AK304" s="200">
        <f t="shared" si="176"/>
        <v>2.0885911565082083</v>
      </c>
      <c r="AL304" s="200">
        <f t="shared" si="177"/>
        <v>1.7205009372358073</v>
      </c>
      <c r="AM304" s="200">
        <f t="shared" si="185"/>
        <v>20.207084521315323</v>
      </c>
      <c r="AN304" s="200">
        <f t="shared" si="185"/>
        <v>20.207072095284545</v>
      </c>
      <c r="AO304" s="200">
        <f t="shared" si="185"/>
        <v>20.206980331720406</v>
      </c>
      <c r="AP304" s="200">
        <f t="shared" si="185"/>
        <v>20.20630387695099</v>
      </c>
      <c r="AQ304" s="200">
        <f t="shared" si="185"/>
        <v>20.201380734164637</v>
      </c>
      <c r="AR304" s="200">
        <f t="shared" si="185"/>
        <v>20.168386893840538</v>
      </c>
      <c r="AS304" s="200">
        <f t="shared" si="185"/>
        <v>20.009648928938933</v>
      </c>
      <c r="AT304" s="200">
        <f t="shared" si="178"/>
        <v>19.581963955482816</v>
      </c>
    </row>
    <row r="305" spans="1:46" s="200" customFormat="1" ht="12.95" customHeight="1" x14ac:dyDescent="0.2">
      <c r="A305" s="39" t="s">
        <v>130</v>
      </c>
      <c r="B305" s="40"/>
      <c r="C305" s="41">
        <v>49990.374000000003</v>
      </c>
      <c r="D305" s="41">
        <v>7.0000000000000001E-3</v>
      </c>
      <c r="E305" s="200">
        <f t="shared" si="160"/>
        <v>23330.245196937707</v>
      </c>
      <c r="F305" s="200">
        <f>ROUND(2*E305,0)/2</f>
        <v>23330</v>
      </c>
      <c r="G305" s="158">
        <f t="shared" si="161"/>
        <v>0.10028440000314731</v>
      </c>
      <c r="J305" s="200">
        <f>+G305</f>
        <v>0.10028440000314731</v>
      </c>
      <c r="P305" s="200">
        <f t="shared" si="162"/>
        <v>0.10440916754952358</v>
      </c>
      <c r="Q305" s="260">
        <f t="shared" si="163"/>
        <v>34971.874000000003</v>
      </c>
      <c r="R305" s="200">
        <f t="shared" si="164"/>
        <v>1.7013707311638873E-5</v>
      </c>
      <c r="S305" s="157">
        <v>1</v>
      </c>
      <c r="V305" s="200">
        <f>AB305</f>
        <v>-4.1247675463762651E-3</v>
      </c>
      <c r="Y305" s="200">
        <f t="shared" si="165"/>
        <v>23330</v>
      </c>
      <c r="Z305" s="200">
        <f t="shared" si="166"/>
        <v>0.11157724796267421</v>
      </c>
      <c r="AA305" s="200">
        <f t="shared" si="167"/>
        <v>9.3116319589996679E-2</v>
      </c>
      <c r="AB305" s="200">
        <f t="shared" si="168"/>
        <v>-4.1247675463762651E-3</v>
      </c>
      <c r="AC305" s="200">
        <f t="shared" si="169"/>
        <v>-1.1292847959526897E-2</v>
      </c>
      <c r="AD305" s="200">
        <f t="shared" si="170"/>
        <v>1.2752841503699079E-4</v>
      </c>
      <c r="AE305" s="200">
        <f t="shared" si="171"/>
        <v>-4.1247675463762651E-3</v>
      </c>
      <c r="AF305" s="157"/>
      <c r="AG305" s="200">
        <f t="shared" si="172"/>
        <v>7.1680804131506268E-3</v>
      </c>
      <c r="AH305" s="200">
        <f t="shared" si="173"/>
        <v>0.68320347316634322</v>
      </c>
      <c r="AI305" s="200">
        <f t="shared" si="174"/>
        <v>0.99997841476625038</v>
      </c>
      <c r="AJ305" s="200">
        <f t="shared" si="175"/>
        <v>0.55564804273283119</v>
      </c>
      <c r="AK305" s="200">
        <f t="shared" si="176"/>
        <v>2.0889696367836237</v>
      </c>
      <c r="AL305" s="200">
        <f t="shared" si="177"/>
        <v>1.7212505956361654</v>
      </c>
      <c r="AM305" s="200">
        <f t="shared" si="185"/>
        <v>20.207510297713316</v>
      </c>
      <c r="AN305" s="200">
        <f t="shared" si="185"/>
        <v>20.207497991604569</v>
      </c>
      <c r="AO305" s="200">
        <f t="shared" si="185"/>
        <v>20.207406934456429</v>
      </c>
      <c r="AP305" s="200">
        <f t="shared" si="185"/>
        <v>20.206734359035146</v>
      </c>
      <c r="AQ305" s="200">
        <f t="shared" si="185"/>
        <v>20.20182964461943</v>
      </c>
      <c r="AR305" s="200">
        <f t="shared" si="185"/>
        <v>20.168893708083989</v>
      </c>
      <c r="AS305" s="200">
        <f t="shared" si="185"/>
        <v>20.010192174343789</v>
      </c>
      <c r="AT305" s="200">
        <f t="shared" si="178"/>
        <v>19.582332128656141</v>
      </c>
    </row>
    <row r="306" spans="1:46" s="200" customFormat="1" ht="12.95" customHeight="1" x14ac:dyDescent="0.2">
      <c r="A306" s="39" t="s">
        <v>129</v>
      </c>
      <c r="B306" s="40"/>
      <c r="C306" s="41">
        <v>49995.294199999997</v>
      </c>
      <c r="D306" s="41">
        <v>1E-4</v>
      </c>
      <c r="E306" s="200">
        <f t="shared" si="160"/>
        <v>23342.275163441951</v>
      </c>
      <c r="F306" s="228">
        <f t="shared" ref="F306:F337" si="186">ROUND(2*E306,0)/2-0.5</f>
        <v>23342</v>
      </c>
      <c r="G306" s="158">
        <f t="shared" si="161"/>
        <v>0.11254055999597767</v>
      </c>
      <c r="K306" s="200">
        <f>+G306</f>
        <v>0.11254055999597767</v>
      </c>
      <c r="P306" s="200">
        <f t="shared" si="162"/>
        <v>0.10450634064297498</v>
      </c>
      <c r="Q306" s="260">
        <f t="shared" si="163"/>
        <v>34976.794199999997</v>
      </c>
      <c r="R306" s="200">
        <f t="shared" si="164"/>
        <v>6.4548680612162989E-5</v>
      </c>
      <c r="S306" s="157">
        <v>1</v>
      </c>
      <c r="W306" s="200">
        <f>AB306</f>
        <v>8.0342193530026917E-3</v>
      </c>
      <c r="Y306" s="200">
        <f t="shared" si="165"/>
        <v>23342</v>
      </c>
      <c r="Z306" s="200">
        <f t="shared" si="166"/>
        <v>0.11169134892950763</v>
      </c>
      <c r="AA306" s="200">
        <f t="shared" si="167"/>
        <v>0.10535555170944502</v>
      </c>
      <c r="AB306" s="200">
        <f t="shared" si="168"/>
        <v>8.0342193530026917E-3</v>
      </c>
      <c r="AC306" s="200">
        <f t="shared" si="169"/>
        <v>8.492110664700403E-4</v>
      </c>
      <c r="AD306" s="200">
        <f t="shared" si="170"/>
        <v>7.2115943541518325E-7</v>
      </c>
      <c r="AE306" s="200">
        <f t="shared" si="171"/>
        <v>8.0342193530026917E-3</v>
      </c>
      <c r="AF306" s="157"/>
      <c r="AG306" s="200">
        <f t="shared" si="172"/>
        <v>7.1850082865326584E-3</v>
      </c>
      <c r="AH306" s="200">
        <f t="shared" si="173"/>
        <v>0.68219634590003841</v>
      </c>
      <c r="AI306" s="200">
        <f t="shared" si="174"/>
        <v>0.99998868564103793</v>
      </c>
      <c r="AJ306" s="200">
        <f t="shared" si="175"/>
        <v>0.55507262970480353</v>
      </c>
      <c r="AK306" s="200">
        <f t="shared" si="176"/>
        <v>2.0907831026086297</v>
      </c>
      <c r="AL306" s="200">
        <f t="shared" si="177"/>
        <v>1.7248493270032594</v>
      </c>
      <c r="AM306" s="200">
        <f t="shared" si="185"/>
        <v>20.209552199740667</v>
      </c>
      <c r="AN306" s="200">
        <f t="shared" si="185"/>
        <v>20.209540456110371</v>
      </c>
      <c r="AO306" s="200">
        <f t="shared" si="185"/>
        <v>20.20945273123688</v>
      </c>
      <c r="AP306" s="200">
        <f t="shared" si="185"/>
        <v>20.208798560453722</v>
      </c>
      <c r="AQ306" s="200">
        <f t="shared" si="185"/>
        <v>20.203981787180904</v>
      </c>
      <c r="AR306" s="200">
        <f t="shared" si="185"/>
        <v>20.171323801355523</v>
      </c>
      <c r="AS306" s="200">
        <f t="shared" si="185"/>
        <v>20.012798944549782</v>
      </c>
      <c r="AT306" s="200">
        <f t="shared" si="178"/>
        <v>19.584099359888107</v>
      </c>
    </row>
    <row r="307" spans="1:46" s="200" customFormat="1" ht="12.95" customHeight="1" x14ac:dyDescent="0.2">
      <c r="A307" s="41" t="s">
        <v>117</v>
      </c>
      <c r="B307" s="40"/>
      <c r="C307" s="41">
        <v>49995.296000000002</v>
      </c>
      <c r="D307" s="41" t="s">
        <v>38</v>
      </c>
      <c r="E307" s="200">
        <f t="shared" si="160"/>
        <v>23342.279564470322</v>
      </c>
      <c r="F307" s="228">
        <f t="shared" si="186"/>
        <v>23342</v>
      </c>
      <c r="G307" s="158">
        <f t="shared" si="161"/>
        <v>0.11434056000143755</v>
      </c>
      <c r="I307" s="39">
        <f>G307</f>
        <v>0.11434056000143755</v>
      </c>
      <c r="P307" s="200">
        <f t="shared" si="162"/>
        <v>0.10450634064297498</v>
      </c>
      <c r="Q307" s="260">
        <f t="shared" si="163"/>
        <v>34976.796000000002</v>
      </c>
      <c r="R307" s="200">
        <f t="shared" si="164"/>
        <v>9.6711870390359968E-5</v>
      </c>
      <c r="S307" s="247">
        <v>0.1</v>
      </c>
      <c r="U307" s="200">
        <f>AB307</f>
        <v>9.8342193584625703E-3</v>
      </c>
      <c r="Y307" s="200">
        <f t="shared" si="165"/>
        <v>23342</v>
      </c>
      <c r="Z307" s="200">
        <f t="shared" si="166"/>
        <v>0.11169134892950763</v>
      </c>
      <c r="AA307" s="200">
        <f t="shared" si="167"/>
        <v>0.1071555517149049</v>
      </c>
      <c r="AB307" s="200">
        <f t="shared" si="168"/>
        <v>9.8342193584625703E-3</v>
      </c>
      <c r="AC307" s="200">
        <f t="shared" si="169"/>
        <v>2.6492110719299189E-3</v>
      </c>
      <c r="AD307" s="200">
        <f t="shared" si="170"/>
        <v>7.0183193036360699E-7</v>
      </c>
      <c r="AE307" s="200">
        <f t="shared" si="171"/>
        <v>9.8342193584625703E-3</v>
      </c>
      <c r="AF307" s="157"/>
      <c r="AG307" s="200">
        <f t="shared" si="172"/>
        <v>7.1850082865326584E-3</v>
      </c>
      <c r="AH307" s="200">
        <f t="shared" si="173"/>
        <v>0.68219634590003841</v>
      </c>
      <c r="AI307" s="200">
        <f t="shared" si="174"/>
        <v>0.99998868564103793</v>
      </c>
      <c r="AJ307" s="200">
        <f t="shared" si="175"/>
        <v>0.55507262970480353</v>
      </c>
      <c r="AK307" s="200">
        <f t="shared" si="176"/>
        <v>2.0907831026086297</v>
      </c>
      <c r="AL307" s="200">
        <f t="shared" si="177"/>
        <v>1.7248493270032594</v>
      </c>
      <c r="AM307" s="200">
        <f t="shared" si="185"/>
        <v>20.209552199740667</v>
      </c>
      <c r="AN307" s="200">
        <f t="shared" si="185"/>
        <v>20.209540456110371</v>
      </c>
      <c r="AO307" s="200">
        <f t="shared" si="185"/>
        <v>20.20945273123688</v>
      </c>
      <c r="AP307" s="200">
        <f t="shared" si="185"/>
        <v>20.208798560453722</v>
      </c>
      <c r="AQ307" s="200">
        <f t="shared" si="185"/>
        <v>20.203981787180904</v>
      </c>
      <c r="AR307" s="200">
        <f t="shared" si="185"/>
        <v>20.171323801355523</v>
      </c>
      <c r="AS307" s="200">
        <f t="shared" si="185"/>
        <v>20.012798944549782</v>
      </c>
      <c r="AT307" s="200">
        <f t="shared" si="178"/>
        <v>19.584099359888107</v>
      </c>
    </row>
    <row r="308" spans="1:46" s="200" customFormat="1" ht="12.95" customHeight="1" x14ac:dyDescent="0.2">
      <c r="A308" s="41" t="s">
        <v>117</v>
      </c>
      <c r="B308" s="40"/>
      <c r="C308" s="41">
        <v>50002.247000000003</v>
      </c>
      <c r="D308" s="41" t="s">
        <v>38</v>
      </c>
      <c r="E308" s="200">
        <f t="shared" si="160"/>
        <v>23359.274868964272</v>
      </c>
      <c r="F308" s="228">
        <f t="shared" si="186"/>
        <v>23359</v>
      </c>
      <c r="G308" s="158">
        <f t="shared" si="161"/>
        <v>0.11242012000002433</v>
      </c>
      <c r="I308" s="39">
        <f>G308</f>
        <v>0.11242012000002433</v>
      </c>
      <c r="P308" s="200">
        <f t="shared" si="162"/>
        <v>0.1046440720488986</v>
      </c>
      <c r="Q308" s="260">
        <f t="shared" si="163"/>
        <v>34983.747000000003</v>
      </c>
      <c r="R308" s="200">
        <f t="shared" si="164"/>
        <v>6.0466921738206635E-5</v>
      </c>
      <c r="S308" s="247">
        <v>0.1</v>
      </c>
      <c r="U308" s="200">
        <f>AB308</f>
        <v>7.776047951125728E-3</v>
      </c>
      <c r="Y308" s="200">
        <f t="shared" si="165"/>
        <v>23359</v>
      </c>
      <c r="Z308" s="200">
        <f t="shared" si="166"/>
        <v>0.11185296762869451</v>
      </c>
      <c r="AA308" s="200">
        <f t="shared" si="167"/>
        <v>0.10521122442022841</v>
      </c>
      <c r="AB308" s="200">
        <f t="shared" si="168"/>
        <v>7.776047951125728E-3</v>
      </c>
      <c r="AC308" s="200">
        <f t="shared" si="169"/>
        <v>5.6715237132981544E-4</v>
      </c>
      <c r="AD308" s="200">
        <f t="shared" si="170"/>
        <v>3.2166181230503287E-8</v>
      </c>
      <c r="AE308" s="200">
        <f t="shared" si="171"/>
        <v>7.776047951125728E-3</v>
      </c>
      <c r="AF308" s="157"/>
      <c r="AG308" s="200">
        <f t="shared" si="172"/>
        <v>7.2088955797959152E-3</v>
      </c>
      <c r="AH308" s="200">
        <f t="shared" si="173"/>
        <v>0.68077643504196006</v>
      </c>
      <c r="AI308" s="200">
        <f t="shared" si="174"/>
        <v>0.99999758653565762</v>
      </c>
      <c r="AJ308" s="200">
        <f t="shared" si="175"/>
        <v>0.55425725289090633</v>
      </c>
      <c r="AK308" s="200">
        <f t="shared" si="176"/>
        <v>2.0933430446149339</v>
      </c>
      <c r="AL308" s="200">
        <f t="shared" si="177"/>
        <v>1.729948607151677</v>
      </c>
      <c r="AM308" s="200">
        <f t="shared" si="185"/>
        <v>20.212439742628572</v>
      </c>
      <c r="AN308" s="200">
        <f t="shared" si="185"/>
        <v>20.212428759555344</v>
      </c>
      <c r="AO308" s="200">
        <f t="shared" si="185"/>
        <v>20.212345592519313</v>
      </c>
      <c r="AP308" s="200">
        <f t="shared" si="185"/>
        <v>20.21171688788041</v>
      </c>
      <c r="AQ308" s="200">
        <f t="shared" si="185"/>
        <v>20.207023237001149</v>
      </c>
      <c r="AR308" s="200">
        <f t="shared" si="185"/>
        <v>20.174759025523198</v>
      </c>
      <c r="AS308" s="200">
        <f t="shared" si="185"/>
        <v>20.0164895764938</v>
      </c>
      <c r="AT308" s="200">
        <f t="shared" si="178"/>
        <v>19.586602937466722</v>
      </c>
    </row>
    <row r="309" spans="1:46" s="200" customFormat="1" ht="12.95" customHeight="1" x14ac:dyDescent="0.2">
      <c r="A309" s="41" t="s">
        <v>117</v>
      </c>
      <c r="B309" s="40"/>
      <c r="C309" s="41">
        <v>50013.29</v>
      </c>
      <c r="D309" s="41" t="s">
        <v>38</v>
      </c>
      <c r="E309" s="200">
        <f t="shared" si="160"/>
        <v>23386.275177916457</v>
      </c>
      <c r="F309" s="228">
        <f t="shared" si="186"/>
        <v>23386</v>
      </c>
      <c r="G309" s="158">
        <f t="shared" si="161"/>
        <v>0.11254647999885492</v>
      </c>
      <c r="I309" s="39">
        <f>G309</f>
        <v>0.11254647999885492</v>
      </c>
      <c r="P309" s="200">
        <f t="shared" si="162"/>
        <v>0.10486298946227927</v>
      </c>
      <c r="Q309" s="260">
        <f t="shared" si="163"/>
        <v>34994.79</v>
      </c>
      <c r="R309" s="200">
        <f t="shared" si="164"/>
        <v>5.9036026825647513E-5</v>
      </c>
      <c r="S309" s="247">
        <v>0.1</v>
      </c>
      <c r="U309" s="200">
        <f>AB309</f>
        <v>7.6834905365756462E-3</v>
      </c>
      <c r="Y309" s="200">
        <f t="shared" si="165"/>
        <v>23386</v>
      </c>
      <c r="Z309" s="200">
        <f t="shared" si="166"/>
        <v>0.11210959854609903</v>
      </c>
      <c r="AA309" s="200">
        <f t="shared" si="167"/>
        <v>0.10529987091503516</v>
      </c>
      <c r="AB309" s="200">
        <f t="shared" si="168"/>
        <v>7.6834905365756462E-3</v>
      </c>
      <c r="AC309" s="200">
        <f t="shared" si="169"/>
        <v>4.3688145275588841E-4</v>
      </c>
      <c r="AD309" s="200">
        <f t="shared" si="170"/>
        <v>1.9086540376209558E-8</v>
      </c>
      <c r="AE309" s="200">
        <f t="shared" si="171"/>
        <v>7.6834905365756462E-3</v>
      </c>
      <c r="AF309" s="157"/>
      <c r="AG309" s="200">
        <f t="shared" si="172"/>
        <v>7.2466090838197534E-3</v>
      </c>
      <c r="AH309" s="200">
        <f t="shared" si="173"/>
        <v>0.67853765440093872</v>
      </c>
      <c r="AI309" s="200">
        <f t="shared" si="174"/>
        <v>0.99999829441158361</v>
      </c>
      <c r="AJ309" s="200">
        <f t="shared" si="175"/>
        <v>0.55296179539697288</v>
      </c>
      <c r="AK309" s="200">
        <f t="shared" si="176"/>
        <v>2.0973870097065066</v>
      </c>
      <c r="AL309" s="200">
        <f t="shared" si="177"/>
        <v>1.7380501714289329</v>
      </c>
      <c r="AM309" s="200">
        <f t="shared" si="185"/>
        <v>20.217013503794995</v>
      </c>
      <c r="AN309" s="200">
        <f t="shared" si="185"/>
        <v>20.217003645243228</v>
      </c>
      <c r="AO309" s="200">
        <f t="shared" si="185"/>
        <v>20.216927336993621</v>
      </c>
      <c r="AP309" s="200">
        <f t="shared" si="185"/>
        <v>20.216337639578274</v>
      </c>
      <c r="AQ309" s="200">
        <f t="shared" si="185"/>
        <v>20.211836009574064</v>
      </c>
      <c r="AR309" s="200">
        <f t="shared" si="185"/>
        <v>20.180197125288327</v>
      </c>
      <c r="AS309" s="200">
        <f t="shared" si="185"/>
        <v>20.02234562726608</v>
      </c>
      <c r="AT309" s="200">
        <f t="shared" si="178"/>
        <v>19.590579207738642</v>
      </c>
    </row>
    <row r="310" spans="1:46" s="200" customFormat="1" ht="12.95" customHeight="1" x14ac:dyDescent="0.2">
      <c r="A310" s="39" t="s">
        <v>129</v>
      </c>
      <c r="B310" s="40"/>
      <c r="C310" s="41">
        <v>50013.290699999998</v>
      </c>
      <c r="D310" s="41">
        <v>2.9999999999999997E-4</v>
      </c>
      <c r="E310" s="200">
        <f t="shared" si="160"/>
        <v>23386.276889427474</v>
      </c>
      <c r="F310" s="228">
        <f t="shared" si="186"/>
        <v>23386</v>
      </c>
      <c r="G310" s="158">
        <f t="shared" si="161"/>
        <v>0.11324647999572335</v>
      </c>
      <c r="K310" s="200">
        <f>+G310</f>
        <v>0.11324647999572335</v>
      </c>
      <c r="P310" s="200">
        <f t="shared" si="162"/>
        <v>0.10486298946227927</v>
      </c>
      <c r="Q310" s="260">
        <f t="shared" si="163"/>
        <v>34994.790699999998</v>
      </c>
      <c r="R310" s="200">
        <f t="shared" si="164"/>
        <v>7.0282913524346408E-5</v>
      </c>
      <c r="S310" s="157">
        <v>1</v>
      </c>
      <c r="W310" s="200">
        <f>AB310</f>
        <v>8.383490533444074E-3</v>
      </c>
      <c r="Y310" s="200">
        <f t="shared" si="165"/>
        <v>23386</v>
      </c>
      <c r="Z310" s="200">
        <f t="shared" si="166"/>
        <v>0.11210959854609903</v>
      </c>
      <c r="AA310" s="200">
        <f t="shared" si="167"/>
        <v>0.10599987091190359</v>
      </c>
      <c r="AB310" s="200">
        <f t="shared" si="168"/>
        <v>8.383490533444074E-3</v>
      </c>
      <c r="AC310" s="200">
        <f t="shared" si="169"/>
        <v>1.1368814496243163E-3</v>
      </c>
      <c r="AD310" s="200">
        <f t="shared" si="170"/>
        <v>1.2924994304998868E-6</v>
      </c>
      <c r="AE310" s="200">
        <f t="shared" si="171"/>
        <v>8.383490533444074E-3</v>
      </c>
      <c r="AF310" s="157"/>
      <c r="AG310" s="200">
        <f t="shared" si="172"/>
        <v>7.2466090838197534E-3</v>
      </c>
      <c r="AH310" s="200">
        <f t="shared" si="173"/>
        <v>0.67853765440093872</v>
      </c>
      <c r="AI310" s="200">
        <f t="shared" si="174"/>
        <v>0.99999829441158361</v>
      </c>
      <c r="AJ310" s="200">
        <f t="shared" si="175"/>
        <v>0.55296179539697288</v>
      </c>
      <c r="AK310" s="200">
        <f t="shared" si="176"/>
        <v>2.0973870097065066</v>
      </c>
      <c r="AL310" s="200">
        <f t="shared" si="177"/>
        <v>1.7380501714289329</v>
      </c>
      <c r="AM310" s="200">
        <f t="shared" si="185"/>
        <v>20.217013503794995</v>
      </c>
      <c r="AN310" s="200">
        <f t="shared" si="185"/>
        <v>20.217003645243228</v>
      </c>
      <c r="AO310" s="200">
        <f t="shared" si="185"/>
        <v>20.216927336993621</v>
      </c>
      <c r="AP310" s="200">
        <f t="shared" si="185"/>
        <v>20.216337639578274</v>
      </c>
      <c r="AQ310" s="200">
        <f t="shared" si="185"/>
        <v>20.211836009574064</v>
      </c>
      <c r="AR310" s="200">
        <f t="shared" si="185"/>
        <v>20.180197125288327</v>
      </c>
      <c r="AS310" s="200">
        <f t="shared" si="185"/>
        <v>20.02234562726608</v>
      </c>
      <c r="AT310" s="200">
        <f t="shared" si="178"/>
        <v>19.590579207738642</v>
      </c>
    </row>
    <row r="311" spans="1:46" s="200" customFormat="1" ht="12.95" customHeight="1" x14ac:dyDescent="0.2">
      <c r="A311" s="41" t="s">
        <v>117</v>
      </c>
      <c r="B311" s="40"/>
      <c r="C311" s="41">
        <v>50180.569000000003</v>
      </c>
      <c r="D311" s="41" t="s">
        <v>38</v>
      </c>
      <c r="E311" s="200">
        <f t="shared" si="160"/>
        <v>23795.274967938509</v>
      </c>
      <c r="F311" s="228">
        <f t="shared" si="186"/>
        <v>23795</v>
      </c>
      <c r="G311" s="158">
        <f t="shared" si="161"/>
        <v>0.11246060000121361</v>
      </c>
      <c r="I311" s="39">
        <f t="shared" ref="I311:I316" si="187">G311</f>
        <v>0.11246060000121361</v>
      </c>
      <c r="P311" s="200">
        <f t="shared" si="162"/>
        <v>0.10820433036668459</v>
      </c>
      <c r="Q311" s="260">
        <f t="shared" si="163"/>
        <v>35162.069000000003</v>
      </c>
      <c r="R311" s="200">
        <f t="shared" si="164"/>
        <v>1.8115831201813794E-5</v>
      </c>
      <c r="S311" s="247">
        <v>0.1</v>
      </c>
      <c r="U311" s="200">
        <f t="shared" ref="U311:U333" si="188">AB311</f>
        <v>4.2562696345290196E-3</v>
      </c>
      <c r="Y311" s="200">
        <f t="shared" si="165"/>
        <v>23795</v>
      </c>
      <c r="Z311" s="200">
        <f t="shared" si="166"/>
        <v>0.11598964429468094</v>
      </c>
      <c r="AA311" s="200">
        <f t="shared" si="167"/>
        <v>0.10467528607321726</v>
      </c>
      <c r="AB311" s="200">
        <f t="shared" si="168"/>
        <v>4.2562696345290196E-3</v>
      </c>
      <c r="AC311" s="200">
        <f t="shared" si="169"/>
        <v>-3.5290442934673288E-3</v>
      </c>
      <c r="AD311" s="200">
        <f t="shared" si="170"/>
        <v>1.2454153625254319E-6</v>
      </c>
      <c r="AE311" s="200">
        <f t="shared" si="171"/>
        <v>4.2562696345290196E-3</v>
      </c>
      <c r="AF311" s="157"/>
      <c r="AG311" s="200">
        <f t="shared" si="172"/>
        <v>7.7853139279963424E-3</v>
      </c>
      <c r="AH311" s="200">
        <f t="shared" si="173"/>
        <v>0.64692091488123982</v>
      </c>
      <c r="AI311" s="200">
        <f t="shared" si="174"/>
        <v>0.99819808325247572</v>
      </c>
      <c r="AJ311" s="200">
        <f t="shared" si="175"/>
        <v>0.53332911645473968</v>
      </c>
      <c r="AK311" s="200">
        <f t="shared" si="176"/>
        <v>2.155581027623136</v>
      </c>
      <c r="AL311" s="200">
        <f t="shared" si="177"/>
        <v>1.8613123719962921</v>
      </c>
      <c r="AM311" s="200">
        <f t="shared" ref="AM311:AS320" si="189">$AT311+$AA$7*SIN(AN311)</f>
        <v>20.284535026432501</v>
      </c>
      <c r="AN311" s="200">
        <f t="shared" si="189"/>
        <v>20.284533634329769</v>
      </c>
      <c r="AO311" s="200">
        <f t="shared" si="189"/>
        <v>20.284517561023858</v>
      </c>
      <c r="AP311" s="200">
        <f t="shared" si="189"/>
        <v>20.284332114341762</v>
      </c>
      <c r="AQ311" s="200">
        <f t="shared" si="189"/>
        <v>20.282210406177366</v>
      </c>
      <c r="AR311" s="200">
        <f t="shared" si="189"/>
        <v>20.259907973254386</v>
      </c>
      <c r="AS311" s="200">
        <f t="shared" si="189"/>
        <v>20.110202144356506</v>
      </c>
      <c r="AT311" s="200">
        <f t="shared" si="178"/>
        <v>19.650812338894749</v>
      </c>
    </row>
    <row r="312" spans="1:46" s="200" customFormat="1" ht="12.95" customHeight="1" x14ac:dyDescent="0.2">
      <c r="A312" s="41" t="s">
        <v>117</v>
      </c>
      <c r="B312" s="40"/>
      <c r="C312" s="41">
        <v>50181.591</v>
      </c>
      <c r="D312" s="41" t="s">
        <v>38</v>
      </c>
      <c r="E312" s="200">
        <f t="shared" si="160"/>
        <v>23797.773774037309</v>
      </c>
      <c r="F312" s="228">
        <f t="shared" si="186"/>
        <v>23797.5</v>
      </c>
      <c r="G312" s="158">
        <f t="shared" si="161"/>
        <v>0.11197230000107083</v>
      </c>
      <c r="I312" s="39">
        <f t="shared" si="187"/>
        <v>0.11197230000107083</v>
      </c>
      <c r="P312" s="200">
        <f t="shared" si="162"/>
        <v>0.10822489928657518</v>
      </c>
      <c r="Q312" s="260">
        <f t="shared" si="163"/>
        <v>35163.091</v>
      </c>
      <c r="R312" s="200">
        <f t="shared" si="164"/>
        <v>1.4043012115002546E-5</v>
      </c>
      <c r="S312" s="247">
        <v>0.1</v>
      </c>
      <c r="U312" s="200">
        <f t="shared" si="188"/>
        <v>3.747400714495655E-3</v>
      </c>
      <c r="Y312" s="200">
        <f t="shared" si="165"/>
        <v>23797.5</v>
      </c>
      <c r="Z312" s="200">
        <f t="shared" si="166"/>
        <v>0.1160133245164964</v>
      </c>
      <c r="AA312" s="200">
        <f t="shared" si="167"/>
        <v>0.10418387477114961</v>
      </c>
      <c r="AB312" s="200">
        <f t="shared" si="168"/>
        <v>3.747400714495655E-3</v>
      </c>
      <c r="AC312" s="200">
        <f t="shared" si="169"/>
        <v>-4.0410245154255675E-3</v>
      </c>
      <c r="AD312" s="200">
        <f t="shared" si="170"/>
        <v>1.6329879134270443E-6</v>
      </c>
      <c r="AE312" s="200">
        <f t="shared" si="171"/>
        <v>3.747400714495655E-3</v>
      </c>
      <c r="AF312" s="157"/>
      <c r="AG312" s="200">
        <f t="shared" si="172"/>
        <v>7.7884252299212173E-3</v>
      </c>
      <c r="AH312" s="200">
        <f t="shared" si="173"/>
        <v>0.6467400657793374</v>
      </c>
      <c r="AI312" s="200">
        <f t="shared" si="174"/>
        <v>0.99817767622381026</v>
      </c>
      <c r="AJ312" s="200">
        <f t="shared" si="175"/>
        <v>0.53320934508043571</v>
      </c>
      <c r="AK312" s="200">
        <f t="shared" si="176"/>
        <v>2.1559201604471108</v>
      </c>
      <c r="AL312" s="200">
        <f t="shared" si="177"/>
        <v>1.8620696374989145</v>
      </c>
      <c r="AM312" s="200">
        <f t="shared" si="189"/>
        <v>20.284938053842641</v>
      </c>
      <c r="AN312" s="200">
        <f t="shared" si="189"/>
        <v>20.284936681569903</v>
      </c>
      <c r="AO312" s="200">
        <f t="shared" si="189"/>
        <v>20.284920790345776</v>
      </c>
      <c r="AP312" s="200">
        <f t="shared" si="189"/>
        <v>20.284736901236418</v>
      </c>
      <c r="AQ312" s="200">
        <f t="shared" si="189"/>
        <v>20.282626732888339</v>
      </c>
      <c r="AR312" s="200">
        <f t="shared" si="189"/>
        <v>20.260379911641383</v>
      </c>
      <c r="AS312" s="200">
        <f t="shared" si="189"/>
        <v>20.110734140327242</v>
      </c>
      <c r="AT312" s="200">
        <f t="shared" si="178"/>
        <v>19.651180512068073</v>
      </c>
    </row>
    <row r="313" spans="1:46" s="200" customFormat="1" ht="12.95" customHeight="1" x14ac:dyDescent="0.2">
      <c r="A313" s="41" t="s">
        <v>117</v>
      </c>
      <c r="B313" s="40"/>
      <c r="C313" s="41">
        <v>50189.563999999998</v>
      </c>
      <c r="D313" s="41" t="s">
        <v>38</v>
      </c>
      <c r="E313" s="200">
        <f t="shared" si="160"/>
        <v>23817.267884630062</v>
      </c>
      <c r="F313" s="228">
        <f t="shared" si="186"/>
        <v>23817</v>
      </c>
      <c r="G313" s="158">
        <f t="shared" si="161"/>
        <v>0.10956355999223888</v>
      </c>
      <c r="I313" s="39">
        <f t="shared" si="187"/>
        <v>0.10956355999223888</v>
      </c>
      <c r="P313" s="200">
        <f t="shared" si="162"/>
        <v>0.10838539735988831</v>
      </c>
      <c r="Q313" s="260">
        <f t="shared" si="163"/>
        <v>35171.063999999998</v>
      </c>
      <c r="R313" s="200">
        <f t="shared" si="164"/>
        <v>1.3880671882672271E-6</v>
      </c>
      <c r="S313" s="247">
        <v>0.1</v>
      </c>
      <c r="U313" s="200">
        <f t="shared" si="188"/>
        <v>1.1781626323505712E-3</v>
      </c>
      <c r="Y313" s="200">
        <f t="shared" si="165"/>
        <v>23817</v>
      </c>
      <c r="Z313" s="200">
        <f t="shared" si="166"/>
        <v>0.11619801758978612</v>
      </c>
      <c r="AA313" s="200">
        <f t="shared" si="167"/>
        <v>0.10175093976234106</v>
      </c>
      <c r="AB313" s="200">
        <f t="shared" si="168"/>
        <v>1.1781626323505712E-3</v>
      </c>
      <c r="AC313" s="200">
        <f t="shared" si="169"/>
        <v>-6.6344575975472442E-3</v>
      </c>
      <c r="AD313" s="200">
        <f t="shared" si="170"/>
        <v>4.4016027613652352E-6</v>
      </c>
      <c r="AE313" s="200">
        <f t="shared" si="171"/>
        <v>1.1781626323505712E-3</v>
      </c>
      <c r="AF313" s="157"/>
      <c r="AG313" s="200">
        <f t="shared" si="172"/>
        <v>7.8126202298978119E-3</v>
      </c>
      <c r="AH313" s="200">
        <f t="shared" si="173"/>
        <v>0.6453342933557481</v>
      </c>
      <c r="AI313" s="200">
        <f t="shared" si="174"/>
        <v>0.99801497035449627</v>
      </c>
      <c r="AJ313" s="200">
        <f t="shared" si="175"/>
        <v>0.53227532662826615</v>
      </c>
      <c r="AK313" s="200">
        <f t="shared" si="176"/>
        <v>2.1585589062596391</v>
      </c>
      <c r="AL313" s="200">
        <f t="shared" si="177"/>
        <v>1.8679781958462651</v>
      </c>
      <c r="AM313" s="200">
        <f t="shared" si="189"/>
        <v>20.288077807608527</v>
      </c>
      <c r="AN313" s="200">
        <f t="shared" si="189"/>
        <v>20.288076582203573</v>
      </c>
      <c r="AO313" s="200">
        <f t="shared" si="189"/>
        <v>20.288062056877443</v>
      </c>
      <c r="AP313" s="200">
        <f t="shared" si="189"/>
        <v>20.287890001689654</v>
      </c>
      <c r="AQ313" s="200">
        <f t="shared" si="189"/>
        <v>20.285868623323832</v>
      </c>
      <c r="AR313" s="200">
        <f t="shared" si="189"/>
        <v>20.264054699912698</v>
      </c>
      <c r="AS313" s="200">
        <f t="shared" si="189"/>
        <v>20.114881569271329</v>
      </c>
      <c r="AT313" s="200">
        <f t="shared" si="178"/>
        <v>19.654052262820016</v>
      </c>
    </row>
    <row r="314" spans="1:46" s="200" customFormat="1" ht="12.95" customHeight="1" x14ac:dyDescent="0.2">
      <c r="A314" s="41" t="s">
        <v>117</v>
      </c>
      <c r="B314" s="40"/>
      <c r="C314" s="41">
        <v>50191.612999999998</v>
      </c>
      <c r="D314" s="41" t="s">
        <v>38</v>
      </c>
      <c r="E314" s="200">
        <f t="shared" si="160"/>
        <v>23822.277721906437</v>
      </c>
      <c r="F314" s="228">
        <f t="shared" si="186"/>
        <v>23822</v>
      </c>
      <c r="G314" s="158">
        <f t="shared" si="161"/>
        <v>0.11358695999660995</v>
      </c>
      <c r="I314" s="39">
        <f t="shared" si="187"/>
        <v>0.11358695999660995</v>
      </c>
      <c r="P314" s="200">
        <f t="shared" si="162"/>
        <v>0.10842656798713737</v>
      </c>
      <c r="Q314" s="260">
        <f t="shared" si="163"/>
        <v>35173.112999999998</v>
      </c>
      <c r="R314" s="200">
        <f t="shared" si="164"/>
        <v>2.6629645691428404E-5</v>
      </c>
      <c r="S314" s="247">
        <v>0.1</v>
      </c>
      <c r="U314" s="200">
        <f t="shared" si="188"/>
        <v>5.1603920094725753E-3</v>
      </c>
      <c r="Y314" s="200">
        <f t="shared" si="165"/>
        <v>23822</v>
      </c>
      <c r="Z314" s="200">
        <f t="shared" si="166"/>
        <v>0.11624537121752052</v>
      </c>
      <c r="AA314" s="200">
        <f t="shared" si="167"/>
        <v>0.10576815676622681</v>
      </c>
      <c r="AB314" s="200">
        <f t="shared" si="168"/>
        <v>5.1603920094725753E-3</v>
      </c>
      <c r="AC314" s="200">
        <f t="shared" si="169"/>
        <v>-2.658411220910567E-3</v>
      </c>
      <c r="AD314" s="200">
        <f t="shared" si="170"/>
        <v>7.0671502194632121E-7</v>
      </c>
      <c r="AE314" s="200">
        <f t="shared" si="171"/>
        <v>5.1603920094725753E-3</v>
      </c>
      <c r="AF314" s="157"/>
      <c r="AG314" s="200">
        <f t="shared" si="172"/>
        <v>7.8188032303831458E-3</v>
      </c>
      <c r="AH314" s="200">
        <f t="shared" si="173"/>
        <v>0.6449752185215788</v>
      </c>
      <c r="AI314" s="200">
        <f t="shared" si="174"/>
        <v>0.99797224900947934</v>
      </c>
      <c r="AJ314" s="200">
        <f t="shared" si="175"/>
        <v>0.53203589290845155</v>
      </c>
      <c r="AK314" s="200">
        <f t="shared" si="176"/>
        <v>2.1592336615642047</v>
      </c>
      <c r="AL314" s="200">
        <f t="shared" si="177"/>
        <v>1.8694937548769268</v>
      </c>
      <c r="AM314" s="200">
        <f t="shared" si="189"/>
        <v>20.288881773567411</v>
      </c>
      <c r="AN314" s="200">
        <f t="shared" si="189"/>
        <v>20.288880583665385</v>
      </c>
      <c r="AO314" s="200">
        <f t="shared" si="189"/>
        <v>20.288866393407233</v>
      </c>
      <c r="AP314" s="200">
        <f t="shared" si="189"/>
        <v>20.288697283711414</v>
      </c>
      <c r="AQ314" s="200">
        <f t="shared" si="189"/>
        <v>20.286698324321218</v>
      </c>
      <c r="AR314" s="200">
        <f t="shared" si="189"/>
        <v>20.264995146433009</v>
      </c>
      <c r="AS314" s="200">
        <f t="shared" si="189"/>
        <v>20.11594440084232</v>
      </c>
      <c r="AT314" s="200">
        <f t="shared" si="178"/>
        <v>19.654788609166665</v>
      </c>
    </row>
    <row r="315" spans="1:46" s="200" customFormat="1" ht="12.95" customHeight="1" x14ac:dyDescent="0.2">
      <c r="A315" s="41" t="s">
        <v>117</v>
      </c>
      <c r="B315" s="40" t="s">
        <v>52</v>
      </c>
      <c r="C315" s="41">
        <v>50195.500999999997</v>
      </c>
      <c r="D315" s="41" t="s">
        <v>38</v>
      </c>
      <c r="E315" s="200">
        <f t="shared" si="160"/>
        <v>23831.783943151218</v>
      </c>
      <c r="F315" s="228">
        <f t="shared" si="186"/>
        <v>23831.5</v>
      </c>
      <c r="G315" s="158">
        <f t="shared" si="161"/>
        <v>0.11613141999259824</v>
      </c>
      <c r="I315" s="39">
        <f t="shared" si="187"/>
        <v>0.11613141999259824</v>
      </c>
      <c r="P315" s="200">
        <f t="shared" si="162"/>
        <v>0.10850481160460394</v>
      </c>
      <c r="Q315" s="260">
        <f t="shared" si="163"/>
        <v>35177.000999999997</v>
      </c>
      <c r="R315" s="200">
        <f t="shared" si="164"/>
        <v>5.8165155503824962E-5</v>
      </c>
      <c r="S315" s="247">
        <v>0.1</v>
      </c>
      <c r="U315" s="200">
        <f t="shared" si="188"/>
        <v>7.6266083879942964E-3</v>
      </c>
      <c r="Y315" s="200">
        <f t="shared" si="165"/>
        <v>23831.5</v>
      </c>
      <c r="Z315" s="200">
        <f t="shared" si="166"/>
        <v>0.11633533915670272</v>
      </c>
      <c r="AA315" s="200">
        <f t="shared" si="167"/>
        <v>0.10830089244049947</v>
      </c>
      <c r="AB315" s="200">
        <f t="shared" si="168"/>
        <v>7.6266083879942964E-3</v>
      </c>
      <c r="AC315" s="200">
        <f t="shared" si="169"/>
        <v>-2.0391916410447686E-4</v>
      </c>
      <c r="AD315" s="200">
        <f t="shared" si="170"/>
        <v>4.1583025489068564E-9</v>
      </c>
      <c r="AE315" s="200">
        <f t="shared" si="171"/>
        <v>7.6266083879942964E-3</v>
      </c>
      <c r="AF315" s="157"/>
      <c r="AG315" s="200">
        <f t="shared" si="172"/>
        <v>7.830527552098775E-3</v>
      </c>
      <c r="AH315" s="200">
        <f t="shared" si="173"/>
        <v>0.6442945200611101</v>
      </c>
      <c r="AI315" s="200">
        <f t="shared" si="174"/>
        <v>0.99788996082265247</v>
      </c>
      <c r="AJ315" s="200">
        <f t="shared" si="175"/>
        <v>0.53158103648280952</v>
      </c>
      <c r="AK315" s="200">
        <f t="shared" si="176"/>
        <v>2.1605136305995316</v>
      </c>
      <c r="AL315" s="200">
        <f t="shared" si="177"/>
        <v>1.8723739360769605</v>
      </c>
      <c r="AM315" s="200">
        <f t="shared" si="189"/>
        <v>20.290408077344338</v>
      </c>
      <c r="AN315" s="200">
        <f t="shared" si="189"/>
        <v>20.290406952575673</v>
      </c>
      <c r="AO315" s="200">
        <f t="shared" si="189"/>
        <v>20.290393382391521</v>
      </c>
      <c r="AP315" s="200">
        <f t="shared" si="189"/>
        <v>20.290229770835108</v>
      </c>
      <c r="AQ315" s="200">
        <f t="shared" si="189"/>
        <v>20.288273017758101</v>
      </c>
      <c r="AR315" s="200">
        <f t="shared" si="189"/>
        <v>20.266779964380326</v>
      </c>
      <c r="AS315" s="200">
        <f t="shared" si="189"/>
        <v>20.11796309181695</v>
      </c>
      <c r="AT315" s="200">
        <f t="shared" si="178"/>
        <v>19.656187667225304</v>
      </c>
    </row>
    <row r="316" spans="1:46" s="200" customFormat="1" ht="12.95" customHeight="1" x14ac:dyDescent="0.2">
      <c r="A316" s="41" t="s">
        <v>117</v>
      </c>
      <c r="B316" s="40" t="s">
        <v>52</v>
      </c>
      <c r="C316" s="41">
        <v>50197.540999999997</v>
      </c>
      <c r="D316" s="41" t="s">
        <v>38</v>
      </c>
      <c r="E316" s="200">
        <f t="shared" si="160"/>
        <v>23836.771775285826</v>
      </c>
      <c r="F316" s="228">
        <f t="shared" si="186"/>
        <v>23836.5</v>
      </c>
      <c r="G316" s="158">
        <f t="shared" si="161"/>
        <v>0.11115481999877375</v>
      </c>
      <c r="I316" s="39">
        <f t="shared" si="187"/>
        <v>0.11115481999877375</v>
      </c>
      <c r="P316" s="200">
        <f t="shared" si="162"/>
        <v>0.10854600267995128</v>
      </c>
      <c r="Q316" s="260">
        <f t="shared" si="163"/>
        <v>35179.040999999997</v>
      </c>
      <c r="R316" s="200">
        <f t="shared" si="164"/>
        <v>6.8059278029880497E-6</v>
      </c>
      <c r="S316" s="247">
        <v>0.1</v>
      </c>
      <c r="U316" s="200">
        <f t="shared" si="188"/>
        <v>2.6088173188224678E-3</v>
      </c>
      <c r="Y316" s="200">
        <f t="shared" si="165"/>
        <v>23836.5</v>
      </c>
      <c r="Z316" s="200">
        <f t="shared" si="166"/>
        <v>0.11638268864135112</v>
      </c>
      <c r="AA316" s="200">
        <f t="shared" si="167"/>
        <v>0.1033181340373739</v>
      </c>
      <c r="AB316" s="200">
        <f t="shared" si="168"/>
        <v>2.6088173188224678E-3</v>
      </c>
      <c r="AC316" s="200">
        <f t="shared" si="169"/>
        <v>-5.2278686425773768E-3</v>
      </c>
      <c r="AD316" s="200">
        <f t="shared" si="170"/>
        <v>2.7330610544043825E-6</v>
      </c>
      <c r="AE316" s="200">
        <f t="shared" si="171"/>
        <v>2.6088173188224678E-3</v>
      </c>
      <c r="AF316" s="157"/>
      <c r="AG316" s="200">
        <f t="shared" si="172"/>
        <v>7.8366859613998429E-3</v>
      </c>
      <c r="AH316" s="200">
        <f t="shared" si="173"/>
        <v>0.64393706790053307</v>
      </c>
      <c r="AI316" s="200">
        <f t="shared" si="174"/>
        <v>0.99784606571529544</v>
      </c>
      <c r="AJ316" s="200">
        <f t="shared" si="175"/>
        <v>0.53134167462323556</v>
      </c>
      <c r="AK316" s="200">
        <f t="shared" si="176"/>
        <v>2.1611862141154679</v>
      </c>
      <c r="AL316" s="200">
        <f t="shared" si="177"/>
        <v>1.8738901489136535</v>
      </c>
      <c r="AM316" s="200">
        <f t="shared" si="189"/>
        <v>20.291210748260106</v>
      </c>
      <c r="AN316" s="200">
        <f t="shared" si="189"/>
        <v>20.291209656579795</v>
      </c>
      <c r="AO316" s="200">
        <f t="shared" si="189"/>
        <v>20.291196404184177</v>
      </c>
      <c r="AP316" s="200">
        <f t="shared" si="189"/>
        <v>20.291035635135781</v>
      </c>
      <c r="AQ316" s="200">
        <f t="shared" si="189"/>
        <v>20.289100891161127</v>
      </c>
      <c r="AR316" s="200">
        <f t="shared" si="189"/>
        <v>20.267718274015948</v>
      </c>
      <c r="AS316" s="200">
        <f t="shared" si="189"/>
        <v>20.119025197780676</v>
      </c>
      <c r="AT316" s="200">
        <f t="shared" si="178"/>
        <v>19.656924013571956</v>
      </c>
    </row>
    <row r="317" spans="1:46" s="200" customFormat="1" ht="12.95" customHeight="1" x14ac:dyDescent="0.2">
      <c r="A317" s="178" t="s">
        <v>87</v>
      </c>
      <c r="B317" s="215" t="s">
        <v>54</v>
      </c>
      <c r="C317" s="162">
        <v>50237.01</v>
      </c>
      <c r="D317" s="162" t="s">
        <v>38</v>
      </c>
      <c r="E317" s="200">
        <f t="shared" si="160"/>
        <v>23933.274102011728</v>
      </c>
      <c r="F317" s="228">
        <f t="shared" si="186"/>
        <v>23933</v>
      </c>
      <c r="G317" s="158">
        <f t="shared" si="161"/>
        <v>0.11210643999947933</v>
      </c>
      <c r="I317" s="200">
        <f>+G317</f>
        <v>0.11210643999947933</v>
      </c>
      <c r="P317" s="200">
        <f t="shared" si="162"/>
        <v>0.10934237170319226</v>
      </c>
      <c r="Q317" s="260">
        <f t="shared" si="163"/>
        <v>35218.51</v>
      </c>
      <c r="R317" s="200">
        <f t="shared" si="164"/>
        <v>7.6400735465393214E-6</v>
      </c>
      <c r="S317" s="247">
        <v>0.1</v>
      </c>
      <c r="U317" s="200">
        <f t="shared" si="188"/>
        <v>2.7640682962870727E-3</v>
      </c>
      <c r="Y317" s="200">
        <f t="shared" si="165"/>
        <v>23933</v>
      </c>
      <c r="Z317" s="200">
        <f t="shared" si="166"/>
        <v>0.11729626916314545</v>
      </c>
      <c r="AA317" s="200">
        <f t="shared" si="167"/>
        <v>0.10415254253952615</v>
      </c>
      <c r="AB317" s="200">
        <f t="shared" si="168"/>
        <v>2.7640682962870727E-3</v>
      </c>
      <c r="AC317" s="200">
        <f t="shared" si="169"/>
        <v>-5.1898291636661154E-3</v>
      </c>
      <c r="AD317" s="200">
        <f t="shared" si="170"/>
        <v>2.6934326748039334E-6</v>
      </c>
      <c r="AE317" s="200">
        <f t="shared" si="171"/>
        <v>2.7640682962870727E-3</v>
      </c>
      <c r="AF317" s="157"/>
      <c r="AG317" s="200">
        <f t="shared" si="172"/>
        <v>7.9538974599531916E-3</v>
      </c>
      <c r="AH317" s="200">
        <f t="shared" si="173"/>
        <v>0.63714595713479283</v>
      </c>
      <c r="AI317" s="200">
        <f t="shared" si="174"/>
        <v>0.99692180821064469</v>
      </c>
      <c r="AJ317" s="200">
        <f t="shared" si="175"/>
        <v>0.52672737766615896</v>
      </c>
      <c r="AK317" s="200">
        <f t="shared" si="176"/>
        <v>2.1740228385269433</v>
      </c>
      <c r="AL317" s="200">
        <f t="shared" si="177"/>
        <v>1.903199041962218</v>
      </c>
      <c r="AM317" s="200">
        <f t="shared" si="189"/>
        <v>20.306615907934219</v>
      </c>
      <c r="AN317" s="200">
        <f t="shared" si="189"/>
        <v>20.306615314957245</v>
      </c>
      <c r="AO317" s="200">
        <f t="shared" si="189"/>
        <v>20.306607146495949</v>
      </c>
      <c r="AP317" s="200">
        <f t="shared" si="189"/>
        <v>20.306494682519723</v>
      </c>
      <c r="AQ317" s="200">
        <f t="shared" si="189"/>
        <v>20.304957364671957</v>
      </c>
      <c r="AR317" s="200">
        <f t="shared" si="189"/>
        <v>20.285683668682562</v>
      </c>
      <c r="AS317" s="200">
        <f t="shared" si="189"/>
        <v>20.139474550407684</v>
      </c>
      <c r="AT317" s="200">
        <f t="shared" si="178"/>
        <v>19.671135498062334</v>
      </c>
    </row>
    <row r="318" spans="1:46" s="200" customFormat="1" ht="12.95" customHeight="1" x14ac:dyDescent="0.2">
      <c r="A318" s="41" t="s">
        <v>117</v>
      </c>
      <c r="B318" s="40" t="s">
        <v>52</v>
      </c>
      <c r="C318" s="41">
        <v>50242.536</v>
      </c>
      <c r="D318" s="41" t="s">
        <v>38</v>
      </c>
      <c r="E318" s="200">
        <f t="shared" si="160"/>
        <v>23946.785259058703</v>
      </c>
      <c r="F318" s="228">
        <f t="shared" si="186"/>
        <v>23946.5</v>
      </c>
      <c r="G318" s="158">
        <f t="shared" si="161"/>
        <v>0.11666962000163039</v>
      </c>
      <c r="I318" s="39">
        <f t="shared" ref="I318:I324" si="190">G318</f>
        <v>0.11666962000163039</v>
      </c>
      <c r="P318" s="200">
        <f t="shared" si="162"/>
        <v>0.1094539902578891</v>
      </c>
      <c r="Q318" s="260">
        <f t="shared" si="163"/>
        <v>35224.036</v>
      </c>
      <c r="R318" s="200">
        <f t="shared" si="164"/>
        <v>5.2065312598764023E-5</v>
      </c>
      <c r="S318" s="247">
        <v>0.1</v>
      </c>
      <c r="U318" s="200">
        <f t="shared" si="188"/>
        <v>7.215629743741292E-3</v>
      </c>
      <c r="Y318" s="200">
        <f t="shared" si="165"/>
        <v>23946.5</v>
      </c>
      <c r="Z318" s="200">
        <f t="shared" si="166"/>
        <v>0.11742403784585054</v>
      </c>
      <c r="AA318" s="200">
        <f t="shared" si="167"/>
        <v>0.10869957241366895</v>
      </c>
      <c r="AB318" s="200">
        <f t="shared" si="168"/>
        <v>7.215629743741292E-3</v>
      </c>
      <c r="AC318" s="200">
        <f t="shared" si="169"/>
        <v>-7.5441784422014546E-4</v>
      </c>
      <c r="AD318" s="200">
        <f t="shared" si="170"/>
        <v>5.691462836777717E-8</v>
      </c>
      <c r="AE318" s="200">
        <f t="shared" si="171"/>
        <v>7.215629743741292E-3</v>
      </c>
      <c r="AF318" s="157"/>
      <c r="AG318" s="200">
        <f t="shared" si="172"/>
        <v>7.9700475879614444E-3</v>
      </c>
      <c r="AH318" s="200">
        <f t="shared" si="173"/>
        <v>0.63621196766844279</v>
      </c>
      <c r="AI318" s="200">
        <f t="shared" si="174"/>
        <v>0.99678113171548044</v>
      </c>
      <c r="AJ318" s="200">
        <f t="shared" si="175"/>
        <v>0.52608274476457395</v>
      </c>
      <c r="AK318" s="200">
        <f t="shared" si="176"/>
        <v>2.1757971171008843</v>
      </c>
      <c r="AL318" s="200">
        <f t="shared" si="177"/>
        <v>1.9073064836309832</v>
      </c>
      <c r="AM318" s="200">
        <f t="shared" si="189"/>
        <v>20.308758091518897</v>
      </c>
      <c r="AN318" s="200">
        <f t="shared" si="189"/>
        <v>20.308757550139905</v>
      </c>
      <c r="AO318" s="200">
        <f t="shared" si="189"/>
        <v>20.30874994989464</v>
      </c>
      <c r="AP318" s="200">
        <f t="shared" si="189"/>
        <v>20.308643306857487</v>
      </c>
      <c r="AQ318" s="200">
        <f t="shared" si="189"/>
        <v>20.307157493157707</v>
      </c>
      <c r="AR318" s="200">
        <f t="shared" si="189"/>
        <v>20.288175187922736</v>
      </c>
      <c r="AS318" s="200">
        <f t="shared" si="189"/>
        <v>20.142327827459493</v>
      </c>
      <c r="AT318" s="200">
        <f t="shared" si="178"/>
        <v>19.673123633198294</v>
      </c>
    </row>
    <row r="319" spans="1:46" s="200" customFormat="1" ht="12.95" customHeight="1" x14ac:dyDescent="0.2">
      <c r="A319" s="41" t="s">
        <v>117</v>
      </c>
      <c r="B319" s="40"/>
      <c r="C319" s="41">
        <v>50243.555</v>
      </c>
      <c r="D319" s="41" t="s">
        <v>38</v>
      </c>
      <c r="E319" s="200">
        <f t="shared" si="160"/>
        <v>23949.276730110254</v>
      </c>
      <c r="F319" s="228">
        <f t="shared" si="186"/>
        <v>23949</v>
      </c>
      <c r="G319" s="158">
        <f t="shared" si="161"/>
        <v>0.11318131999723846</v>
      </c>
      <c r="I319" s="39">
        <f t="shared" si="190"/>
        <v>0.11318131999723846</v>
      </c>
      <c r="P319" s="200">
        <f t="shared" si="162"/>
        <v>0.10947466600146542</v>
      </c>
      <c r="Q319" s="260">
        <f t="shared" si="163"/>
        <v>35225.055</v>
      </c>
      <c r="R319" s="200">
        <f t="shared" si="164"/>
        <v>1.3739283844380226E-5</v>
      </c>
      <c r="S319" s="247">
        <v>0.1</v>
      </c>
      <c r="U319" s="200">
        <f t="shared" si="188"/>
        <v>3.7066539957730377E-3</v>
      </c>
      <c r="Y319" s="200">
        <f t="shared" si="165"/>
        <v>23949</v>
      </c>
      <c r="Z319" s="200">
        <f t="shared" si="166"/>
        <v>0.11744769774866665</v>
      </c>
      <c r="AA319" s="200">
        <f t="shared" si="167"/>
        <v>0.10520828825003724</v>
      </c>
      <c r="AB319" s="200">
        <f t="shared" si="168"/>
        <v>3.7066539957730377E-3</v>
      </c>
      <c r="AC319" s="200">
        <f t="shared" si="169"/>
        <v>-4.2663777514281853E-3</v>
      </c>
      <c r="AD319" s="200">
        <f t="shared" si="170"/>
        <v>1.8201979117881418E-6</v>
      </c>
      <c r="AE319" s="200">
        <f t="shared" si="171"/>
        <v>3.7066539957730377E-3</v>
      </c>
      <c r="AF319" s="157"/>
      <c r="AG319" s="200">
        <f t="shared" si="172"/>
        <v>7.9730317472012195E-3</v>
      </c>
      <c r="AH319" s="200">
        <f t="shared" si="173"/>
        <v>0.63603943234382176</v>
      </c>
      <c r="AI319" s="200">
        <f t="shared" si="174"/>
        <v>0.99675478207459589</v>
      </c>
      <c r="AJ319" s="200">
        <f t="shared" si="175"/>
        <v>0.52596339416169113</v>
      </c>
      <c r="AK319" s="200">
        <f t="shared" si="176"/>
        <v>2.1761251166375781</v>
      </c>
      <c r="AL319" s="200">
        <f t="shared" si="177"/>
        <v>1.9080673227079354</v>
      </c>
      <c r="AM319" s="200">
        <f t="shared" si="189"/>
        <v>20.309154447603202</v>
      </c>
      <c r="AN319" s="200">
        <f t="shared" si="189"/>
        <v>20.309153915363375</v>
      </c>
      <c r="AO319" s="200">
        <f t="shared" si="189"/>
        <v>20.309146416894183</v>
      </c>
      <c r="AP319" s="200">
        <f t="shared" si="189"/>
        <v>20.309040828060223</v>
      </c>
      <c r="AQ319" s="200">
        <f t="shared" si="189"/>
        <v>20.307564443334254</v>
      </c>
      <c r="AR319" s="200">
        <f t="shared" si="189"/>
        <v>20.288635995359986</v>
      </c>
      <c r="AS319" s="200">
        <f t="shared" si="189"/>
        <v>20.142856008676343</v>
      </c>
      <c r="AT319" s="200">
        <f t="shared" si="178"/>
        <v>19.673491806371619</v>
      </c>
    </row>
    <row r="320" spans="1:46" s="200" customFormat="1" ht="12.95" customHeight="1" x14ac:dyDescent="0.2">
      <c r="A320" s="41" t="s">
        <v>117</v>
      </c>
      <c r="B320" s="40"/>
      <c r="C320" s="41">
        <v>50244.377</v>
      </c>
      <c r="D320" s="41" t="s">
        <v>38</v>
      </c>
      <c r="E320" s="200">
        <f t="shared" si="160"/>
        <v>23951.28653305861</v>
      </c>
      <c r="F320" s="228">
        <f t="shared" si="186"/>
        <v>23951</v>
      </c>
      <c r="G320" s="158">
        <f t="shared" si="161"/>
        <v>0.11719067999365507</v>
      </c>
      <c r="I320" s="39">
        <f t="shared" si="190"/>
        <v>0.11719067999365507</v>
      </c>
      <c r="P320" s="200">
        <f t="shared" si="162"/>
        <v>0.10949120786551879</v>
      </c>
      <c r="Q320" s="260">
        <f t="shared" si="163"/>
        <v>35225.877</v>
      </c>
      <c r="R320" s="200">
        <f t="shared" si="164"/>
        <v>5.9281871051947392E-5</v>
      </c>
      <c r="S320" s="247">
        <v>0.1</v>
      </c>
      <c r="U320" s="200">
        <f t="shared" si="188"/>
        <v>7.6994721281362782E-3</v>
      </c>
      <c r="Y320" s="200">
        <f t="shared" si="165"/>
        <v>23951</v>
      </c>
      <c r="Z320" s="200">
        <f t="shared" si="166"/>
        <v>0.11746662545597245</v>
      </c>
      <c r="AA320" s="200">
        <f t="shared" si="167"/>
        <v>0.10921526240320142</v>
      </c>
      <c r="AB320" s="200">
        <f t="shared" si="168"/>
        <v>7.6994721281362782E-3</v>
      </c>
      <c r="AC320" s="200">
        <f t="shared" si="169"/>
        <v>-2.7594546231737849E-4</v>
      </c>
      <c r="AD320" s="200">
        <f t="shared" si="170"/>
        <v>7.6145898173551763E-9</v>
      </c>
      <c r="AE320" s="200">
        <f t="shared" si="171"/>
        <v>7.6994721281362782E-3</v>
      </c>
      <c r="AF320" s="157"/>
      <c r="AG320" s="200">
        <f t="shared" si="172"/>
        <v>7.9754175904536498E-3</v>
      </c>
      <c r="AH320" s="200">
        <f t="shared" si="173"/>
        <v>0.63590149961697406</v>
      </c>
      <c r="AI320" s="200">
        <f t="shared" si="174"/>
        <v>0.99673363549469474</v>
      </c>
      <c r="AJ320" s="200">
        <f t="shared" si="175"/>
        <v>0.52586791956300738</v>
      </c>
      <c r="AK320" s="200">
        <f t="shared" si="176"/>
        <v>2.1763873882095637</v>
      </c>
      <c r="AL320" s="200">
        <f t="shared" si="177"/>
        <v>1.9086760396059175</v>
      </c>
      <c r="AM320" s="200">
        <f t="shared" si="189"/>
        <v>20.309471455083742</v>
      </c>
      <c r="AN320" s="200">
        <f t="shared" si="189"/>
        <v>20.309470930064055</v>
      </c>
      <c r="AO320" s="200">
        <f t="shared" si="189"/>
        <v>20.309463512253448</v>
      </c>
      <c r="AP320" s="200">
        <f t="shared" si="189"/>
        <v>20.309358761491318</v>
      </c>
      <c r="AQ320" s="200">
        <f t="shared" si="189"/>
        <v>20.30788989551235</v>
      </c>
      <c r="AR320" s="200">
        <f t="shared" si="189"/>
        <v>20.289004509737225</v>
      </c>
      <c r="AS320" s="200">
        <f t="shared" si="189"/>
        <v>20.1432785078423</v>
      </c>
      <c r="AT320" s="200">
        <f t="shared" si="178"/>
        <v>19.67378634491028</v>
      </c>
    </row>
    <row r="321" spans="1:46" s="200" customFormat="1" ht="12.95" customHeight="1" x14ac:dyDescent="0.2">
      <c r="A321" s="41" t="s">
        <v>117</v>
      </c>
      <c r="B321" s="40" t="s">
        <v>52</v>
      </c>
      <c r="C321" s="41">
        <v>50245.4</v>
      </c>
      <c r="D321" s="41" t="s">
        <v>38</v>
      </c>
      <c r="E321" s="200">
        <f t="shared" si="160"/>
        <v>23953.787784173175</v>
      </c>
      <c r="F321" s="228">
        <f t="shared" si="186"/>
        <v>23953.5</v>
      </c>
      <c r="G321" s="158">
        <f t="shared" si="161"/>
        <v>0.117702379997354</v>
      </c>
      <c r="I321" s="39">
        <f t="shared" si="190"/>
        <v>0.117702379997354</v>
      </c>
      <c r="P321" s="200">
        <f t="shared" si="162"/>
        <v>0.10951188678207588</v>
      </c>
      <c r="Q321" s="260">
        <f t="shared" si="163"/>
        <v>35226.9</v>
      </c>
      <c r="R321" s="200">
        <f t="shared" si="164"/>
        <v>6.7084179109516942E-5</v>
      </c>
      <c r="S321" s="247">
        <v>0.1</v>
      </c>
      <c r="U321" s="200">
        <f t="shared" si="188"/>
        <v>8.1904932152781218E-3</v>
      </c>
      <c r="Y321" s="200">
        <f t="shared" si="165"/>
        <v>23953.5</v>
      </c>
      <c r="Z321" s="200">
        <f t="shared" si="166"/>
        <v>0.11749028482240677</v>
      </c>
      <c r="AA321" s="200">
        <f t="shared" si="167"/>
        <v>0.10972398195702311</v>
      </c>
      <c r="AB321" s="200">
        <f t="shared" si="168"/>
        <v>8.1904932152781218E-3</v>
      </c>
      <c r="AC321" s="200">
        <f t="shared" si="169"/>
        <v>2.1209517494723273E-4</v>
      </c>
      <c r="AD321" s="200">
        <f t="shared" si="170"/>
        <v>4.4984363235897262E-9</v>
      </c>
      <c r="AE321" s="200">
        <f t="shared" si="171"/>
        <v>8.1904932152781218E-3</v>
      </c>
      <c r="AF321" s="157"/>
      <c r="AG321" s="200">
        <f t="shared" si="172"/>
        <v>7.9783980403308891E-3</v>
      </c>
      <c r="AH321" s="200">
        <f t="shared" si="173"/>
        <v>0.63572920300480529</v>
      </c>
      <c r="AI321" s="200">
        <f t="shared" si="174"/>
        <v>0.99670711882206464</v>
      </c>
      <c r="AJ321" s="200">
        <f t="shared" si="175"/>
        <v>0.52574858370059319</v>
      </c>
      <c r="AK321" s="200">
        <f t="shared" si="176"/>
        <v>2.17671506775832</v>
      </c>
      <c r="AL321" s="200">
        <f t="shared" si="177"/>
        <v>1.9094369928939106</v>
      </c>
      <c r="AM321" s="200">
        <f t="shared" ref="AM321:AS330" si="191">$AT321+$AA$7*SIN(AN321)</f>
        <v>20.309867617770376</v>
      </c>
      <c r="AN321" s="200">
        <f t="shared" si="191"/>
        <v>20.309867101663034</v>
      </c>
      <c r="AO321" s="200">
        <f t="shared" si="191"/>
        <v>20.309859783729447</v>
      </c>
      <c r="AP321" s="200">
        <f t="shared" si="191"/>
        <v>20.309756073969243</v>
      </c>
      <c r="AQ321" s="200">
        <f t="shared" si="191"/>
        <v>20.308296575910934</v>
      </c>
      <c r="AR321" s="200">
        <f t="shared" si="191"/>
        <v>20.289464988270318</v>
      </c>
      <c r="AS321" s="200">
        <f t="shared" si="191"/>
        <v>20.14380657452212</v>
      </c>
      <c r="AT321" s="200">
        <f t="shared" si="178"/>
        <v>19.674154518083608</v>
      </c>
    </row>
    <row r="322" spans="1:46" s="200" customFormat="1" ht="12.95" customHeight="1" x14ac:dyDescent="0.2">
      <c r="A322" s="41" t="s">
        <v>117</v>
      </c>
      <c r="B322" s="40"/>
      <c r="C322" s="41">
        <v>50246.421000000002</v>
      </c>
      <c r="D322" s="41" t="s">
        <v>38</v>
      </c>
      <c r="E322" s="200">
        <f t="shared" si="160"/>
        <v>23956.284145256232</v>
      </c>
      <c r="F322" s="228">
        <f t="shared" si="186"/>
        <v>23956</v>
      </c>
      <c r="G322" s="158">
        <f t="shared" si="161"/>
        <v>0.11621408000064548</v>
      </c>
      <c r="I322" s="39">
        <f t="shared" si="190"/>
        <v>0.11621408000064548</v>
      </c>
      <c r="P322" s="200">
        <f t="shared" si="162"/>
        <v>0.10953256746140005</v>
      </c>
      <c r="Q322" s="260">
        <f t="shared" si="163"/>
        <v>35227.921000000002</v>
      </c>
      <c r="R322" s="200">
        <f t="shared" si="164"/>
        <v>4.4642609812093871E-5</v>
      </c>
      <c r="S322" s="247">
        <v>0.1</v>
      </c>
      <c r="U322" s="200">
        <f t="shared" si="188"/>
        <v>6.6815125392454267E-3</v>
      </c>
      <c r="Y322" s="200">
        <f t="shared" si="165"/>
        <v>23956</v>
      </c>
      <c r="Z322" s="200">
        <f t="shared" si="166"/>
        <v>0.11751394389249351</v>
      </c>
      <c r="AA322" s="200">
        <f t="shared" si="167"/>
        <v>0.10823270356955203</v>
      </c>
      <c r="AB322" s="200">
        <f t="shared" si="168"/>
        <v>6.6815125392454267E-3</v>
      </c>
      <c r="AC322" s="200">
        <f t="shared" si="169"/>
        <v>-1.2998638918480243E-3</v>
      </c>
      <c r="AD322" s="200">
        <f t="shared" si="170"/>
        <v>1.6896461373302925E-7</v>
      </c>
      <c r="AE322" s="200">
        <f t="shared" si="171"/>
        <v>6.6815125392454267E-3</v>
      </c>
      <c r="AF322" s="157"/>
      <c r="AG322" s="200">
        <f t="shared" si="172"/>
        <v>7.9813764310934527E-3</v>
      </c>
      <c r="AH322" s="200">
        <f t="shared" si="173"/>
        <v>0.63555703881138825</v>
      </c>
      <c r="AI322" s="200">
        <f t="shared" si="174"/>
        <v>0.99668050958080667</v>
      </c>
      <c r="AJ322" s="200">
        <f t="shared" si="175"/>
        <v>0.52562925607957744</v>
      </c>
      <c r="AK322" s="200">
        <f t="shared" si="176"/>
        <v>2.1770425697949127</v>
      </c>
      <c r="AL322" s="200">
        <f t="shared" si="177"/>
        <v>1.9101980098324314</v>
      </c>
      <c r="AM322" s="200">
        <f t="shared" si="191"/>
        <v>20.310263673129761</v>
      </c>
      <c r="AN322" s="200">
        <f t="shared" si="191"/>
        <v>20.310263165810671</v>
      </c>
      <c r="AO322" s="200">
        <f t="shared" si="191"/>
        <v>20.3102559467101</v>
      </c>
      <c r="AP322" s="200">
        <f t="shared" si="191"/>
        <v>20.310153270660322</v>
      </c>
      <c r="AQ322" s="200">
        <f t="shared" si="191"/>
        <v>20.308703106649318</v>
      </c>
      <c r="AR322" s="200">
        <f t="shared" si="191"/>
        <v>20.289925284124351</v>
      </c>
      <c r="AS322" s="200">
        <f t="shared" si="191"/>
        <v>20.144334577539905</v>
      </c>
      <c r="AT322" s="200">
        <f t="shared" si="178"/>
        <v>19.674522691256932</v>
      </c>
    </row>
    <row r="323" spans="1:46" s="200" customFormat="1" ht="12.95" customHeight="1" x14ac:dyDescent="0.2">
      <c r="A323" s="41" t="s">
        <v>117</v>
      </c>
      <c r="B323" s="40"/>
      <c r="C323" s="41">
        <v>50248.468999999997</v>
      </c>
      <c r="D323" s="41" t="s">
        <v>38</v>
      </c>
      <c r="E323" s="200">
        <f t="shared" si="160"/>
        <v>23961.291537516845</v>
      </c>
      <c r="F323" s="228">
        <f t="shared" si="186"/>
        <v>23961</v>
      </c>
      <c r="G323" s="158">
        <f t="shared" si="161"/>
        <v>0.11923747999389889</v>
      </c>
      <c r="I323" s="39">
        <f t="shared" si="190"/>
        <v>0.11923747999389889</v>
      </c>
      <c r="P323" s="200">
        <f t="shared" si="162"/>
        <v>0.1095739341083497</v>
      </c>
      <c r="Q323" s="260">
        <f t="shared" si="163"/>
        <v>35229.968999999997</v>
      </c>
      <c r="R323" s="200">
        <f t="shared" si="164"/>
        <v>9.3384119082114584E-5</v>
      </c>
      <c r="S323" s="247">
        <v>0.1</v>
      </c>
      <c r="U323" s="200">
        <f t="shared" si="188"/>
        <v>9.6635458855491851E-3</v>
      </c>
      <c r="Y323" s="200">
        <f t="shared" si="165"/>
        <v>23961</v>
      </c>
      <c r="Z323" s="200">
        <f t="shared" si="166"/>
        <v>0.11756126114831039</v>
      </c>
      <c r="AA323" s="200">
        <f t="shared" si="167"/>
        <v>0.1112501529539382</v>
      </c>
      <c r="AB323" s="200">
        <f t="shared" si="168"/>
        <v>9.6635458855491851E-3</v>
      </c>
      <c r="AC323" s="200">
        <f t="shared" si="169"/>
        <v>1.6762188455884952E-3</v>
      </c>
      <c r="AD323" s="200">
        <f t="shared" si="170"/>
        <v>2.8097096183060273E-7</v>
      </c>
      <c r="AE323" s="200">
        <f t="shared" si="171"/>
        <v>9.6635458855491851E-3</v>
      </c>
      <c r="AF323" s="157"/>
      <c r="AG323" s="200">
        <f t="shared" si="172"/>
        <v>7.9873270399606882E-3</v>
      </c>
      <c r="AH323" s="200">
        <f t="shared" si="173"/>
        <v>0.63521310711261347</v>
      </c>
      <c r="AI323" s="200">
        <f t="shared" si="174"/>
        <v>0.99662701403847165</v>
      </c>
      <c r="AJ323" s="200">
        <f t="shared" si="175"/>
        <v>0.52539062571029982</v>
      </c>
      <c r="AK323" s="200">
        <f t="shared" si="176"/>
        <v>2.1776970420698092</v>
      </c>
      <c r="AL323" s="200">
        <f t="shared" si="177"/>
        <v>1.9117202352321951</v>
      </c>
      <c r="AM323" s="200">
        <f t="shared" si="191"/>
        <v>20.311055462197409</v>
      </c>
      <c r="AN323" s="200">
        <f t="shared" si="191"/>
        <v>20.311054972087934</v>
      </c>
      <c r="AO323" s="200">
        <f t="shared" si="191"/>
        <v>20.311047947552677</v>
      </c>
      <c r="AP323" s="200">
        <f t="shared" si="191"/>
        <v>20.310947317170552</v>
      </c>
      <c r="AQ323" s="200">
        <f t="shared" si="191"/>
        <v>20.309515719763649</v>
      </c>
      <c r="AR323" s="200">
        <f t="shared" si="191"/>
        <v>20.290845327925766</v>
      </c>
      <c r="AS323" s="200">
        <f t="shared" si="191"/>
        <v>20.145390392502723</v>
      </c>
      <c r="AT323" s="200">
        <f t="shared" si="178"/>
        <v>19.675259037603585</v>
      </c>
    </row>
    <row r="324" spans="1:46" s="200" customFormat="1" ht="12.95" customHeight="1" x14ac:dyDescent="0.2">
      <c r="A324" s="41" t="s">
        <v>117</v>
      </c>
      <c r="B324" s="40" t="s">
        <v>52</v>
      </c>
      <c r="C324" s="41">
        <v>50249.487999999998</v>
      </c>
      <c r="D324" s="41" t="s">
        <v>38</v>
      </c>
      <c r="E324" s="200">
        <f t="shared" si="160"/>
        <v>23963.783008568396</v>
      </c>
      <c r="F324" s="228">
        <f t="shared" si="186"/>
        <v>23963.5</v>
      </c>
      <c r="G324" s="158">
        <f t="shared" si="161"/>
        <v>0.11574917999678291</v>
      </c>
      <c r="I324" s="39">
        <f t="shared" si="190"/>
        <v>0.11574917999678291</v>
      </c>
      <c r="P324" s="200">
        <f t="shared" si="162"/>
        <v>0.10959462007597516</v>
      </c>
      <c r="Q324" s="260">
        <f t="shared" si="163"/>
        <v>35230.987999999998</v>
      </c>
      <c r="R324" s="200">
        <f t="shared" si="164"/>
        <v>3.7878607818813143E-5</v>
      </c>
      <c r="S324" s="247">
        <v>0.1</v>
      </c>
      <c r="U324" s="200">
        <f t="shared" si="188"/>
        <v>6.1545599208077534E-3</v>
      </c>
      <c r="Y324" s="200">
        <f t="shared" si="165"/>
        <v>23963.5</v>
      </c>
      <c r="Z324" s="200">
        <f t="shared" si="166"/>
        <v>0.11758491933638085</v>
      </c>
      <c r="AA324" s="200">
        <f t="shared" si="167"/>
        <v>0.10775888073637721</v>
      </c>
      <c r="AB324" s="200">
        <f t="shared" si="168"/>
        <v>6.1545599208077534E-3</v>
      </c>
      <c r="AC324" s="200">
        <f t="shared" si="169"/>
        <v>-1.835739339597936E-3</v>
      </c>
      <c r="AD324" s="200">
        <f t="shared" si="170"/>
        <v>3.3699389229474665E-7</v>
      </c>
      <c r="AE324" s="200">
        <f t="shared" si="171"/>
        <v>6.1545599208077534E-3</v>
      </c>
      <c r="AF324" s="157"/>
      <c r="AG324" s="200">
        <f t="shared" si="172"/>
        <v>7.9902992604056963E-3</v>
      </c>
      <c r="AH324" s="200">
        <f t="shared" si="173"/>
        <v>0.63504133932365003</v>
      </c>
      <c r="AI324" s="200">
        <f t="shared" si="174"/>
        <v>0.99660012805964948</v>
      </c>
      <c r="AJ324" s="200">
        <f t="shared" si="175"/>
        <v>0.52527132303602753</v>
      </c>
      <c r="AK324" s="200">
        <f t="shared" si="176"/>
        <v>2.1780240126765551</v>
      </c>
      <c r="AL324" s="200">
        <f t="shared" si="177"/>
        <v>1.9124814439788984</v>
      </c>
      <c r="AM324" s="200">
        <f t="shared" si="191"/>
        <v>20.311451196070745</v>
      </c>
      <c r="AN324" s="200">
        <f t="shared" si="191"/>
        <v>20.311450714385309</v>
      </c>
      <c r="AO324" s="200">
        <f t="shared" si="191"/>
        <v>20.311443785597902</v>
      </c>
      <c r="AP324" s="200">
        <f t="shared" si="191"/>
        <v>20.31134416723355</v>
      </c>
      <c r="AQ324" s="200">
        <f t="shared" si="191"/>
        <v>20.309921802448546</v>
      </c>
      <c r="AR324" s="200">
        <f t="shared" si="191"/>
        <v>20.291305075938613</v>
      </c>
      <c r="AS324" s="200">
        <f t="shared" si="191"/>
        <v>20.145918204404452</v>
      </c>
      <c r="AT324" s="200">
        <f t="shared" si="178"/>
        <v>19.675627210776909</v>
      </c>
    </row>
    <row r="325" spans="1:46" s="200" customFormat="1" ht="12.95" customHeight="1" x14ac:dyDescent="0.2">
      <c r="A325" s="178" t="s">
        <v>119</v>
      </c>
      <c r="B325" s="215" t="s">
        <v>52</v>
      </c>
      <c r="C325" s="162">
        <v>50281.4087</v>
      </c>
      <c r="D325" s="162" t="s">
        <v>38</v>
      </c>
      <c r="E325" s="200">
        <f t="shared" si="160"/>
        <v>24041.829622891521</v>
      </c>
      <c r="F325" s="228">
        <f t="shared" si="186"/>
        <v>24041.5</v>
      </c>
      <c r="G325" s="158">
        <f t="shared" si="161"/>
        <v>0.13481422000040766</v>
      </c>
      <c r="I325" s="200">
        <f t="shared" ref="I325:I333" si="192">+G325</f>
        <v>0.13481422000040766</v>
      </c>
      <c r="P325" s="200">
        <f t="shared" si="162"/>
        <v>0.11024090773905479</v>
      </c>
      <c r="Q325" s="260">
        <f t="shared" si="163"/>
        <v>35262.9087</v>
      </c>
      <c r="R325" s="200">
        <f t="shared" si="164"/>
        <v>6.0384767549395528E-4</v>
      </c>
      <c r="S325" s="247">
        <v>0.1</v>
      </c>
      <c r="U325" s="200">
        <f t="shared" si="188"/>
        <v>2.457331226135287E-2</v>
      </c>
      <c r="Y325" s="200">
        <f t="shared" si="165"/>
        <v>24041.5</v>
      </c>
      <c r="Z325" s="200">
        <f t="shared" si="166"/>
        <v>0.11832291415989316</v>
      </c>
      <c r="AA325" s="200">
        <f t="shared" si="167"/>
        <v>0.12673221357956929</v>
      </c>
      <c r="AB325" s="200">
        <f t="shared" si="168"/>
        <v>2.457331226135287E-2</v>
      </c>
      <c r="AC325" s="200">
        <f t="shared" si="169"/>
        <v>1.6491305840514503E-2</v>
      </c>
      <c r="AD325" s="200">
        <f t="shared" si="170"/>
        <v>2.7196316832538777E-5</v>
      </c>
      <c r="AE325" s="200">
        <f t="shared" si="171"/>
        <v>2.457331226135287E-2</v>
      </c>
      <c r="AF325" s="157"/>
      <c r="AG325" s="200">
        <f t="shared" si="172"/>
        <v>8.0820064208383651E-3</v>
      </c>
      <c r="AH325" s="200">
        <f t="shared" si="173"/>
        <v>0.62974770843419181</v>
      </c>
      <c r="AI325" s="200">
        <f t="shared" si="174"/>
        <v>0.99571590978528213</v>
      </c>
      <c r="AJ325" s="200">
        <f t="shared" si="175"/>
        <v>0.52155347510774175</v>
      </c>
      <c r="AK325" s="200">
        <f t="shared" si="176"/>
        <v>2.1881376167432283</v>
      </c>
      <c r="AL325" s="200">
        <f t="shared" si="177"/>
        <v>1.9362641367531677</v>
      </c>
      <c r="AM325" s="200">
        <f t="shared" si="191"/>
        <v>20.323744759059071</v>
      </c>
      <c r="AN325" s="200">
        <f t="shared" si="191"/>
        <v>20.323744486809183</v>
      </c>
      <c r="AO325" s="200">
        <f t="shared" si="191"/>
        <v>20.323740074110368</v>
      </c>
      <c r="AP325" s="200">
        <f t="shared" si="191"/>
        <v>20.32366857991061</v>
      </c>
      <c r="AQ325" s="200">
        <f t="shared" si="191"/>
        <v>20.322517494058388</v>
      </c>
      <c r="AR325" s="200">
        <f t="shared" si="191"/>
        <v>20.305557686258439</v>
      </c>
      <c r="AS325" s="200">
        <f t="shared" si="191"/>
        <v>20.162353804460867</v>
      </c>
      <c r="AT325" s="200">
        <f t="shared" si="178"/>
        <v>19.687114213784675</v>
      </c>
    </row>
    <row r="326" spans="1:46" s="200" customFormat="1" ht="12.95" customHeight="1" x14ac:dyDescent="0.2">
      <c r="A326" s="178" t="s">
        <v>119</v>
      </c>
      <c r="B326" s="215" t="s">
        <v>52</v>
      </c>
      <c r="C326" s="162">
        <v>50281.416400000002</v>
      </c>
      <c r="D326" s="162" t="s">
        <v>38</v>
      </c>
      <c r="E326" s="200">
        <f t="shared" si="160"/>
        <v>24041.848449512818</v>
      </c>
      <c r="F326" s="228">
        <f t="shared" si="186"/>
        <v>24041.5</v>
      </c>
      <c r="G326" s="158">
        <f t="shared" si="161"/>
        <v>0.14251422000234015</v>
      </c>
      <c r="I326" s="200">
        <f t="shared" si="192"/>
        <v>0.14251422000234015</v>
      </c>
      <c r="P326" s="200">
        <f t="shared" si="162"/>
        <v>0.11024090773905479</v>
      </c>
      <c r="Q326" s="260">
        <f t="shared" si="163"/>
        <v>35262.916400000002</v>
      </c>
      <c r="R326" s="200">
        <f t="shared" si="164"/>
        <v>1.0415666844435256E-3</v>
      </c>
      <c r="S326" s="247">
        <v>0.1</v>
      </c>
      <c r="U326" s="200">
        <f t="shared" si="188"/>
        <v>3.2273312263285364E-2</v>
      </c>
      <c r="Y326" s="200">
        <f t="shared" si="165"/>
        <v>24041.5</v>
      </c>
      <c r="Z326" s="200">
        <f t="shared" si="166"/>
        <v>0.11832291415989316</v>
      </c>
      <c r="AA326" s="200">
        <f t="shared" si="167"/>
        <v>0.13443221358150179</v>
      </c>
      <c r="AB326" s="200">
        <f t="shared" si="168"/>
        <v>3.2273312263285364E-2</v>
      </c>
      <c r="AC326" s="200">
        <f t="shared" si="169"/>
        <v>2.4191305842446997E-2</v>
      </c>
      <c r="AD326" s="200">
        <f t="shared" si="170"/>
        <v>5.8521927836281023E-5</v>
      </c>
      <c r="AE326" s="200">
        <f t="shared" si="171"/>
        <v>3.2273312263285364E-2</v>
      </c>
      <c r="AF326" s="157"/>
      <c r="AG326" s="200">
        <f t="shared" si="172"/>
        <v>8.0820064208383651E-3</v>
      </c>
      <c r="AH326" s="200">
        <f t="shared" si="173"/>
        <v>0.62974770843419181</v>
      </c>
      <c r="AI326" s="200">
        <f t="shared" si="174"/>
        <v>0.99571590978528213</v>
      </c>
      <c r="AJ326" s="200">
        <f t="shared" si="175"/>
        <v>0.52155347510774175</v>
      </c>
      <c r="AK326" s="200">
        <f t="shared" si="176"/>
        <v>2.1881376167432283</v>
      </c>
      <c r="AL326" s="200">
        <f t="shared" si="177"/>
        <v>1.9362641367531677</v>
      </c>
      <c r="AM326" s="200">
        <f t="shared" si="191"/>
        <v>20.323744759059071</v>
      </c>
      <c r="AN326" s="200">
        <f t="shared" si="191"/>
        <v>20.323744486809183</v>
      </c>
      <c r="AO326" s="200">
        <f t="shared" si="191"/>
        <v>20.323740074110368</v>
      </c>
      <c r="AP326" s="200">
        <f t="shared" si="191"/>
        <v>20.32366857991061</v>
      </c>
      <c r="AQ326" s="200">
        <f t="shared" si="191"/>
        <v>20.322517494058388</v>
      </c>
      <c r="AR326" s="200">
        <f t="shared" si="191"/>
        <v>20.305557686258439</v>
      </c>
      <c r="AS326" s="200">
        <f t="shared" si="191"/>
        <v>20.162353804460867</v>
      </c>
      <c r="AT326" s="200">
        <f t="shared" si="178"/>
        <v>19.687114213784675</v>
      </c>
    </row>
    <row r="327" spans="1:46" s="200" customFormat="1" ht="12.95" customHeight="1" x14ac:dyDescent="0.2">
      <c r="A327" s="178" t="s">
        <v>119</v>
      </c>
      <c r="B327" s="215" t="s">
        <v>52</v>
      </c>
      <c r="C327" s="162">
        <v>50281.419099999999</v>
      </c>
      <c r="D327" s="162" t="s">
        <v>38</v>
      </c>
      <c r="E327" s="200">
        <f t="shared" si="160"/>
        <v>24041.855051055343</v>
      </c>
      <c r="F327" s="228">
        <f t="shared" si="186"/>
        <v>24041.5</v>
      </c>
      <c r="G327" s="158">
        <f t="shared" si="161"/>
        <v>0.14521421999961603</v>
      </c>
      <c r="I327" s="200">
        <f t="shared" si="192"/>
        <v>0.14521421999961603</v>
      </c>
      <c r="P327" s="200">
        <f t="shared" si="162"/>
        <v>0.11024090773905479</v>
      </c>
      <c r="Q327" s="260">
        <f t="shared" si="163"/>
        <v>35262.919099999999</v>
      </c>
      <c r="R327" s="200">
        <f t="shared" si="164"/>
        <v>1.2231325704747235E-3</v>
      </c>
      <c r="S327" s="247">
        <v>0.1</v>
      </c>
      <c r="U327" s="200">
        <f t="shared" si="188"/>
        <v>3.4973312260561246E-2</v>
      </c>
      <c r="Y327" s="200">
        <f t="shared" si="165"/>
        <v>24041.5</v>
      </c>
      <c r="Z327" s="200">
        <f t="shared" si="166"/>
        <v>0.11832291415989316</v>
      </c>
      <c r="AA327" s="200">
        <f t="shared" si="167"/>
        <v>0.13713221357877767</v>
      </c>
      <c r="AB327" s="200">
        <f t="shared" si="168"/>
        <v>3.4973312260561246E-2</v>
      </c>
      <c r="AC327" s="200">
        <f t="shared" si="169"/>
        <v>2.6891305839722879E-2</v>
      </c>
      <c r="AD327" s="200">
        <f t="shared" si="170"/>
        <v>7.231423297655138E-5</v>
      </c>
      <c r="AE327" s="200">
        <f t="shared" si="171"/>
        <v>3.4973312260561246E-2</v>
      </c>
      <c r="AF327" s="157"/>
      <c r="AG327" s="200">
        <f t="shared" si="172"/>
        <v>8.0820064208383651E-3</v>
      </c>
      <c r="AH327" s="200">
        <f t="shared" si="173"/>
        <v>0.62974770843419181</v>
      </c>
      <c r="AI327" s="200">
        <f t="shared" si="174"/>
        <v>0.99571590978528213</v>
      </c>
      <c r="AJ327" s="200">
        <f t="shared" si="175"/>
        <v>0.52155347510774175</v>
      </c>
      <c r="AK327" s="200">
        <f t="shared" si="176"/>
        <v>2.1881376167432283</v>
      </c>
      <c r="AL327" s="200">
        <f t="shared" si="177"/>
        <v>1.9362641367531677</v>
      </c>
      <c r="AM327" s="200">
        <f t="shared" si="191"/>
        <v>20.323744759059071</v>
      </c>
      <c r="AN327" s="200">
        <f t="shared" si="191"/>
        <v>20.323744486809183</v>
      </c>
      <c r="AO327" s="200">
        <f t="shared" si="191"/>
        <v>20.323740074110368</v>
      </c>
      <c r="AP327" s="200">
        <f t="shared" si="191"/>
        <v>20.32366857991061</v>
      </c>
      <c r="AQ327" s="200">
        <f t="shared" si="191"/>
        <v>20.322517494058388</v>
      </c>
      <c r="AR327" s="200">
        <f t="shared" si="191"/>
        <v>20.305557686258439</v>
      </c>
      <c r="AS327" s="200">
        <f t="shared" si="191"/>
        <v>20.162353804460867</v>
      </c>
      <c r="AT327" s="200">
        <f t="shared" si="178"/>
        <v>19.687114213784675</v>
      </c>
    </row>
    <row r="328" spans="1:46" s="200" customFormat="1" ht="12.95" customHeight="1" x14ac:dyDescent="0.2">
      <c r="A328" s="178" t="s">
        <v>119</v>
      </c>
      <c r="B328" s="215" t="s">
        <v>52</v>
      </c>
      <c r="C328" s="162">
        <v>50281.419099999999</v>
      </c>
      <c r="D328" s="162" t="s">
        <v>38</v>
      </c>
      <c r="E328" s="200">
        <f t="shared" si="160"/>
        <v>24041.855051055343</v>
      </c>
      <c r="F328" s="228">
        <f t="shared" si="186"/>
        <v>24041.5</v>
      </c>
      <c r="G328" s="158">
        <f t="shared" si="161"/>
        <v>0.14521421999961603</v>
      </c>
      <c r="I328" s="200">
        <f t="shared" si="192"/>
        <v>0.14521421999961603</v>
      </c>
      <c r="P328" s="200">
        <f t="shared" si="162"/>
        <v>0.11024090773905479</v>
      </c>
      <c r="Q328" s="260">
        <f t="shared" si="163"/>
        <v>35262.919099999999</v>
      </c>
      <c r="R328" s="200">
        <f t="shared" si="164"/>
        <v>1.2231325704747235E-3</v>
      </c>
      <c r="S328" s="247">
        <v>0.1</v>
      </c>
      <c r="U328" s="200">
        <f t="shared" si="188"/>
        <v>3.4973312260561246E-2</v>
      </c>
      <c r="Y328" s="200">
        <f t="shared" si="165"/>
        <v>24041.5</v>
      </c>
      <c r="Z328" s="200">
        <f t="shared" si="166"/>
        <v>0.11832291415989316</v>
      </c>
      <c r="AA328" s="200">
        <f t="shared" si="167"/>
        <v>0.13713221357877767</v>
      </c>
      <c r="AB328" s="200">
        <f t="shared" si="168"/>
        <v>3.4973312260561246E-2</v>
      </c>
      <c r="AC328" s="200">
        <f t="shared" si="169"/>
        <v>2.6891305839722879E-2</v>
      </c>
      <c r="AD328" s="200">
        <f t="shared" si="170"/>
        <v>7.231423297655138E-5</v>
      </c>
      <c r="AE328" s="200">
        <f t="shared" si="171"/>
        <v>3.4973312260561246E-2</v>
      </c>
      <c r="AF328" s="157"/>
      <c r="AG328" s="200">
        <f t="shared" si="172"/>
        <v>8.0820064208383651E-3</v>
      </c>
      <c r="AH328" s="200">
        <f t="shared" si="173"/>
        <v>0.62974770843419181</v>
      </c>
      <c r="AI328" s="200">
        <f t="shared" si="174"/>
        <v>0.99571590978528213</v>
      </c>
      <c r="AJ328" s="200">
        <f t="shared" si="175"/>
        <v>0.52155347510774175</v>
      </c>
      <c r="AK328" s="200">
        <f t="shared" si="176"/>
        <v>2.1881376167432283</v>
      </c>
      <c r="AL328" s="200">
        <f t="shared" si="177"/>
        <v>1.9362641367531677</v>
      </c>
      <c r="AM328" s="200">
        <f t="shared" si="191"/>
        <v>20.323744759059071</v>
      </c>
      <c r="AN328" s="200">
        <f t="shared" si="191"/>
        <v>20.323744486809183</v>
      </c>
      <c r="AO328" s="200">
        <f t="shared" si="191"/>
        <v>20.323740074110368</v>
      </c>
      <c r="AP328" s="200">
        <f t="shared" si="191"/>
        <v>20.32366857991061</v>
      </c>
      <c r="AQ328" s="200">
        <f t="shared" si="191"/>
        <v>20.322517494058388</v>
      </c>
      <c r="AR328" s="200">
        <f t="shared" si="191"/>
        <v>20.305557686258439</v>
      </c>
      <c r="AS328" s="200">
        <f t="shared" si="191"/>
        <v>20.162353804460867</v>
      </c>
      <c r="AT328" s="200">
        <f t="shared" si="178"/>
        <v>19.687114213784675</v>
      </c>
    </row>
    <row r="329" spans="1:46" s="200" customFormat="1" ht="12.95" customHeight="1" x14ac:dyDescent="0.2">
      <c r="A329" s="178" t="s">
        <v>119</v>
      </c>
      <c r="B329" s="215" t="s">
        <v>54</v>
      </c>
      <c r="C329" s="162">
        <v>50282.423300000002</v>
      </c>
      <c r="D329" s="162" t="s">
        <v>38</v>
      </c>
      <c r="E329" s="200">
        <f t="shared" si="160"/>
        <v>24044.310335873768</v>
      </c>
      <c r="F329" s="228">
        <f t="shared" si="186"/>
        <v>24044</v>
      </c>
      <c r="G329" s="158">
        <f t="shared" si="161"/>
        <v>0.12692591999802971</v>
      </c>
      <c r="I329" s="200">
        <f t="shared" si="192"/>
        <v>0.12692591999802971</v>
      </c>
      <c r="P329" s="200">
        <f t="shared" si="162"/>
        <v>0.11026165046778058</v>
      </c>
      <c r="Q329" s="260">
        <f t="shared" si="163"/>
        <v>35263.923300000002</v>
      </c>
      <c r="R329" s="200">
        <f t="shared" si="164"/>
        <v>2.7769787897678961E-4</v>
      </c>
      <c r="S329" s="247">
        <v>0.1</v>
      </c>
      <c r="U329" s="200">
        <f t="shared" si="188"/>
        <v>1.6664269530249132E-2</v>
      </c>
      <c r="Y329" s="200">
        <f t="shared" si="165"/>
        <v>24044</v>
      </c>
      <c r="Z329" s="200">
        <f t="shared" si="166"/>
        <v>0.11834656353755549</v>
      </c>
      <c r="AA329" s="200">
        <f t="shared" si="167"/>
        <v>0.11884100692825481</v>
      </c>
      <c r="AB329" s="200">
        <f t="shared" si="168"/>
        <v>1.6664269530249132E-2</v>
      </c>
      <c r="AC329" s="200">
        <f t="shared" si="169"/>
        <v>8.5793564604742245E-3</v>
      </c>
      <c r="AD329" s="200">
        <f t="shared" si="170"/>
        <v>7.360535727588082E-6</v>
      </c>
      <c r="AE329" s="200">
        <f t="shared" si="171"/>
        <v>1.6664269530249132E-2</v>
      </c>
      <c r="AF329" s="157"/>
      <c r="AG329" s="200">
        <f t="shared" si="172"/>
        <v>8.084913069774902E-3</v>
      </c>
      <c r="AH329" s="200">
        <f t="shared" si="173"/>
        <v>0.62958011624324228</v>
      </c>
      <c r="AI329" s="200">
        <f t="shared" si="174"/>
        <v>0.99568614286056134</v>
      </c>
      <c r="AJ329" s="200">
        <f t="shared" si="175"/>
        <v>0.52143446043038244</v>
      </c>
      <c r="AK329" s="200">
        <f t="shared" si="176"/>
        <v>2.188458986116347</v>
      </c>
      <c r="AL329" s="200">
        <f t="shared" si="177"/>
        <v>1.9370274849257048</v>
      </c>
      <c r="AM329" s="200">
        <f t="shared" si="191"/>
        <v>20.324137088521148</v>
      </c>
      <c r="AN329" s="200">
        <f t="shared" si="191"/>
        <v>20.324136821479087</v>
      </c>
      <c r="AO329" s="200">
        <f t="shared" si="191"/>
        <v>20.324132475594606</v>
      </c>
      <c r="AP329" s="200">
        <f t="shared" si="191"/>
        <v>20.324061777471595</v>
      </c>
      <c r="AQ329" s="200">
        <f t="shared" si="191"/>
        <v>20.322918854872537</v>
      </c>
      <c r="AR329" s="200">
        <f t="shared" si="191"/>
        <v>20.306011573219877</v>
      </c>
      <c r="AS329" s="200">
        <f t="shared" si="191"/>
        <v>20.162879552834646</v>
      </c>
      <c r="AT329" s="200">
        <f t="shared" si="178"/>
        <v>19.687482386958003</v>
      </c>
    </row>
    <row r="330" spans="1:46" s="200" customFormat="1" ht="12.95" customHeight="1" x14ac:dyDescent="0.2">
      <c r="A330" s="178" t="s">
        <v>119</v>
      </c>
      <c r="B330" s="215" t="s">
        <v>54</v>
      </c>
      <c r="C330" s="162">
        <v>50282.4254</v>
      </c>
      <c r="D330" s="162" t="s">
        <v>38</v>
      </c>
      <c r="E330" s="200">
        <f t="shared" si="160"/>
        <v>24044.315470406844</v>
      </c>
      <c r="F330" s="228">
        <f t="shared" si="186"/>
        <v>24044</v>
      </c>
      <c r="G330" s="158">
        <f t="shared" si="161"/>
        <v>0.12902591999591095</v>
      </c>
      <c r="I330" s="200">
        <f t="shared" si="192"/>
        <v>0.12902591999591095</v>
      </c>
      <c r="P330" s="200">
        <f t="shared" si="162"/>
        <v>0.11026165046778058</v>
      </c>
      <c r="Q330" s="260">
        <f t="shared" si="163"/>
        <v>35263.9254</v>
      </c>
      <c r="R330" s="200">
        <f t="shared" si="164"/>
        <v>3.5209781092432205E-4</v>
      </c>
      <c r="S330" s="247">
        <v>0.1</v>
      </c>
      <c r="U330" s="200">
        <f t="shared" si="188"/>
        <v>1.8764269528130373E-2</v>
      </c>
      <c r="Y330" s="200">
        <f t="shared" si="165"/>
        <v>24044</v>
      </c>
      <c r="Z330" s="200">
        <f t="shared" si="166"/>
        <v>0.11834656353755549</v>
      </c>
      <c r="AA330" s="200">
        <f t="shared" si="167"/>
        <v>0.12094100692613605</v>
      </c>
      <c r="AB330" s="200">
        <f t="shared" si="168"/>
        <v>1.8764269528130373E-2</v>
      </c>
      <c r="AC330" s="200">
        <f t="shared" si="169"/>
        <v>1.0679356458355466E-2</v>
      </c>
      <c r="AD330" s="200">
        <f t="shared" si="170"/>
        <v>1.140486543646186E-5</v>
      </c>
      <c r="AE330" s="200">
        <f t="shared" si="171"/>
        <v>1.8764269528130373E-2</v>
      </c>
      <c r="AF330" s="157"/>
      <c r="AG330" s="200">
        <f t="shared" si="172"/>
        <v>8.084913069774902E-3</v>
      </c>
      <c r="AH330" s="200">
        <f t="shared" si="173"/>
        <v>0.62958011624324228</v>
      </c>
      <c r="AI330" s="200">
        <f t="shared" si="174"/>
        <v>0.99568614286056134</v>
      </c>
      <c r="AJ330" s="200">
        <f t="shared" si="175"/>
        <v>0.52143446043038244</v>
      </c>
      <c r="AK330" s="200">
        <f t="shared" si="176"/>
        <v>2.188458986116347</v>
      </c>
      <c r="AL330" s="200">
        <f t="shared" si="177"/>
        <v>1.9370274849257048</v>
      </c>
      <c r="AM330" s="200">
        <f t="shared" si="191"/>
        <v>20.324137088521148</v>
      </c>
      <c r="AN330" s="200">
        <f t="shared" si="191"/>
        <v>20.324136821479087</v>
      </c>
      <c r="AO330" s="200">
        <f t="shared" si="191"/>
        <v>20.324132475594606</v>
      </c>
      <c r="AP330" s="200">
        <f t="shared" si="191"/>
        <v>20.324061777471595</v>
      </c>
      <c r="AQ330" s="200">
        <f t="shared" si="191"/>
        <v>20.322918854872537</v>
      </c>
      <c r="AR330" s="200">
        <f t="shared" si="191"/>
        <v>20.306011573219877</v>
      </c>
      <c r="AS330" s="200">
        <f t="shared" si="191"/>
        <v>20.162879552834646</v>
      </c>
      <c r="AT330" s="200">
        <f t="shared" si="178"/>
        <v>19.687482386958003</v>
      </c>
    </row>
    <row r="331" spans="1:46" s="200" customFormat="1" ht="12.95" customHeight="1" x14ac:dyDescent="0.2">
      <c r="A331" s="178" t="s">
        <v>119</v>
      </c>
      <c r="B331" s="215" t="s">
        <v>54</v>
      </c>
      <c r="C331" s="162">
        <v>50282.430899999999</v>
      </c>
      <c r="D331" s="162" t="s">
        <v>38</v>
      </c>
      <c r="E331" s="200">
        <f t="shared" si="160"/>
        <v>24044.32891799348</v>
      </c>
      <c r="F331" s="228">
        <f t="shared" si="186"/>
        <v>24044</v>
      </c>
      <c r="G331" s="158">
        <f t="shared" si="161"/>
        <v>0.13452591999521246</v>
      </c>
      <c r="I331" s="200">
        <f t="shared" si="192"/>
        <v>0.13452591999521246</v>
      </c>
      <c r="P331" s="200">
        <f t="shared" si="162"/>
        <v>0.11026165046778058</v>
      </c>
      <c r="Q331" s="260">
        <f t="shared" si="163"/>
        <v>35263.930899999999</v>
      </c>
      <c r="R331" s="200">
        <f t="shared" si="164"/>
        <v>5.8875477569985931E-4</v>
      </c>
      <c r="S331" s="247">
        <v>0.1</v>
      </c>
      <c r="U331" s="200">
        <f t="shared" si="188"/>
        <v>2.4264269527431881E-2</v>
      </c>
      <c r="Y331" s="200">
        <f t="shared" si="165"/>
        <v>24044</v>
      </c>
      <c r="Z331" s="200">
        <f t="shared" si="166"/>
        <v>0.11834656353755549</v>
      </c>
      <c r="AA331" s="200">
        <f t="shared" si="167"/>
        <v>0.12644100692543755</v>
      </c>
      <c r="AB331" s="200">
        <f t="shared" si="168"/>
        <v>2.4264269527431881E-2</v>
      </c>
      <c r="AC331" s="200">
        <f t="shared" si="169"/>
        <v>1.6179356457656974E-2</v>
      </c>
      <c r="AD331" s="200">
        <f t="shared" si="170"/>
        <v>2.6177157538392644E-5</v>
      </c>
      <c r="AE331" s="200">
        <f t="shared" si="171"/>
        <v>2.4264269527431881E-2</v>
      </c>
      <c r="AF331" s="157"/>
      <c r="AG331" s="200">
        <f t="shared" si="172"/>
        <v>8.084913069774902E-3</v>
      </c>
      <c r="AH331" s="200">
        <f t="shared" si="173"/>
        <v>0.62958011624324228</v>
      </c>
      <c r="AI331" s="200">
        <f t="shared" si="174"/>
        <v>0.99568614286056134</v>
      </c>
      <c r="AJ331" s="200">
        <f t="shared" si="175"/>
        <v>0.52143446043038244</v>
      </c>
      <c r="AK331" s="200">
        <f t="shared" si="176"/>
        <v>2.188458986116347</v>
      </c>
      <c r="AL331" s="200">
        <f t="shared" si="177"/>
        <v>1.9370274849257048</v>
      </c>
      <c r="AM331" s="200">
        <f t="shared" ref="AM331:AS340" si="193">$AT331+$AA$7*SIN(AN331)</f>
        <v>20.324137088521148</v>
      </c>
      <c r="AN331" s="200">
        <f t="shared" si="193"/>
        <v>20.324136821479087</v>
      </c>
      <c r="AO331" s="200">
        <f t="shared" si="193"/>
        <v>20.324132475594606</v>
      </c>
      <c r="AP331" s="200">
        <f t="shared" si="193"/>
        <v>20.324061777471595</v>
      </c>
      <c r="AQ331" s="200">
        <f t="shared" si="193"/>
        <v>20.322918854872537</v>
      </c>
      <c r="AR331" s="200">
        <f t="shared" si="193"/>
        <v>20.306011573219877</v>
      </c>
      <c r="AS331" s="200">
        <f t="shared" si="193"/>
        <v>20.162879552834646</v>
      </c>
      <c r="AT331" s="200">
        <f t="shared" si="178"/>
        <v>19.687482386958003</v>
      </c>
    </row>
    <row r="332" spans="1:46" s="200" customFormat="1" ht="12.95" customHeight="1" x14ac:dyDescent="0.2">
      <c r="A332" s="178" t="s">
        <v>119</v>
      </c>
      <c r="B332" s="215" t="s">
        <v>54</v>
      </c>
      <c r="C332" s="162">
        <v>50282.430899999999</v>
      </c>
      <c r="D332" s="162" t="s">
        <v>38</v>
      </c>
      <c r="E332" s="200">
        <f t="shared" si="160"/>
        <v>24044.32891799348</v>
      </c>
      <c r="F332" s="228">
        <f t="shared" si="186"/>
        <v>24044</v>
      </c>
      <c r="G332" s="158">
        <f t="shared" si="161"/>
        <v>0.13452591999521246</v>
      </c>
      <c r="I332" s="200">
        <f t="shared" si="192"/>
        <v>0.13452591999521246</v>
      </c>
      <c r="P332" s="200">
        <f t="shared" si="162"/>
        <v>0.11026165046778058</v>
      </c>
      <c r="Q332" s="260">
        <f t="shared" si="163"/>
        <v>35263.930899999999</v>
      </c>
      <c r="R332" s="200">
        <f t="shared" si="164"/>
        <v>5.8875477569985931E-4</v>
      </c>
      <c r="S332" s="247">
        <v>0.1</v>
      </c>
      <c r="U332" s="200">
        <f t="shared" si="188"/>
        <v>2.4264269527431881E-2</v>
      </c>
      <c r="Y332" s="200">
        <f t="shared" si="165"/>
        <v>24044</v>
      </c>
      <c r="Z332" s="200">
        <f t="shared" si="166"/>
        <v>0.11834656353755549</v>
      </c>
      <c r="AA332" s="200">
        <f t="shared" si="167"/>
        <v>0.12644100692543755</v>
      </c>
      <c r="AB332" s="200">
        <f t="shared" si="168"/>
        <v>2.4264269527431881E-2</v>
      </c>
      <c r="AC332" s="200">
        <f t="shared" si="169"/>
        <v>1.6179356457656974E-2</v>
      </c>
      <c r="AD332" s="200">
        <f t="shared" si="170"/>
        <v>2.6177157538392644E-5</v>
      </c>
      <c r="AE332" s="200">
        <f t="shared" si="171"/>
        <v>2.4264269527431881E-2</v>
      </c>
      <c r="AF332" s="157"/>
      <c r="AG332" s="200">
        <f t="shared" si="172"/>
        <v>8.084913069774902E-3</v>
      </c>
      <c r="AH332" s="200">
        <f t="shared" si="173"/>
        <v>0.62958011624324228</v>
      </c>
      <c r="AI332" s="200">
        <f t="shared" si="174"/>
        <v>0.99568614286056134</v>
      </c>
      <c r="AJ332" s="200">
        <f t="shared" si="175"/>
        <v>0.52143446043038244</v>
      </c>
      <c r="AK332" s="200">
        <f t="shared" si="176"/>
        <v>2.188458986116347</v>
      </c>
      <c r="AL332" s="200">
        <f t="shared" si="177"/>
        <v>1.9370274849257048</v>
      </c>
      <c r="AM332" s="200">
        <f t="shared" si="193"/>
        <v>20.324137088521148</v>
      </c>
      <c r="AN332" s="200">
        <f t="shared" si="193"/>
        <v>20.324136821479087</v>
      </c>
      <c r="AO332" s="200">
        <f t="shared" si="193"/>
        <v>20.324132475594606</v>
      </c>
      <c r="AP332" s="200">
        <f t="shared" si="193"/>
        <v>20.324061777471595</v>
      </c>
      <c r="AQ332" s="200">
        <f t="shared" si="193"/>
        <v>20.322918854872537</v>
      </c>
      <c r="AR332" s="200">
        <f t="shared" si="193"/>
        <v>20.306011573219877</v>
      </c>
      <c r="AS332" s="200">
        <f t="shared" si="193"/>
        <v>20.162879552834646</v>
      </c>
      <c r="AT332" s="200">
        <f t="shared" si="178"/>
        <v>19.687482386958003</v>
      </c>
    </row>
    <row r="333" spans="1:46" s="200" customFormat="1" ht="12.95" customHeight="1" x14ac:dyDescent="0.2">
      <c r="A333" s="178" t="s">
        <v>119</v>
      </c>
      <c r="B333" s="215" t="s">
        <v>54</v>
      </c>
      <c r="C333" s="162">
        <v>50282.432999999997</v>
      </c>
      <c r="D333" s="162" t="s">
        <v>38</v>
      </c>
      <c r="E333" s="200">
        <f t="shared" si="160"/>
        <v>24044.334052526552</v>
      </c>
      <c r="F333" s="228">
        <f t="shared" si="186"/>
        <v>24044</v>
      </c>
      <c r="G333" s="158">
        <f t="shared" si="161"/>
        <v>0.1366259199930937</v>
      </c>
      <c r="I333" s="200">
        <f t="shared" si="192"/>
        <v>0.1366259199930937</v>
      </c>
      <c r="P333" s="200">
        <f t="shared" si="162"/>
        <v>0.11026165046778058</v>
      </c>
      <c r="Q333" s="260">
        <f t="shared" si="163"/>
        <v>35263.932999999997</v>
      </c>
      <c r="R333" s="200">
        <f t="shared" si="164"/>
        <v>6.9507470760335423E-4</v>
      </c>
      <c r="S333" s="247">
        <v>0.1</v>
      </c>
      <c r="U333" s="200">
        <f t="shared" si="188"/>
        <v>2.6364269525313122E-2</v>
      </c>
      <c r="Y333" s="200">
        <f t="shared" si="165"/>
        <v>24044</v>
      </c>
      <c r="Z333" s="200">
        <f t="shared" si="166"/>
        <v>0.11834656353755549</v>
      </c>
      <c r="AA333" s="200">
        <f t="shared" si="167"/>
        <v>0.1285410069233188</v>
      </c>
      <c r="AB333" s="200">
        <f t="shared" si="168"/>
        <v>2.6364269525313122E-2</v>
      </c>
      <c r="AC333" s="200">
        <f t="shared" si="169"/>
        <v>1.8279356455538215E-2</v>
      </c>
      <c r="AD333" s="200">
        <f t="shared" si="170"/>
        <v>3.3413487242862661E-5</v>
      </c>
      <c r="AE333" s="200">
        <f t="shared" si="171"/>
        <v>2.6364269525313122E-2</v>
      </c>
      <c r="AF333" s="157"/>
      <c r="AG333" s="200">
        <f t="shared" si="172"/>
        <v>8.084913069774902E-3</v>
      </c>
      <c r="AH333" s="200">
        <f t="shared" si="173"/>
        <v>0.62958011624324228</v>
      </c>
      <c r="AI333" s="200">
        <f t="shared" si="174"/>
        <v>0.99568614286056134</v>
      </c>
      <c r="AJ333" s="200">
        <f t="shared" si="175"/>
        <v>0.52143446043038244</v>
      </c>
      <c r="AK333" s="200">
        <f t="shared" si="176"/>
        <v>2.188458986116347</v>
      </c>
      <c r="AL333" s="200">
        <f t="shared" si="177"/>
        <v>1.9370274849257048</v>
      </c>
      <c r="AM333" s="200">
        <f t="shared" si="193"/>
        <v>20.324137088521148</v>
      </c>
      <c r="AN333" s="200">
        <f t="shared" si="193"/>
        <v>20.324136821479087</v>
      </c>
      <c r="AO333" s="200">
        <f t="shared" si="193"/>
        <v>20.324132475594606</v>
      </c>
      <c r="AP333" s="200">
        <f t="shared" si="193"/>
        <v>20.324061777471595</v>
      </c>
      <c r="AQ333" s="200">
        <f t="shared" si="193"/>
        <v>20.322918854872537</v>
      </c>
      <c r="AR333" s="200">
        <f t="shared" si="193"/>
        <v>20.306011573219877</v>
      </c>
      <c r="AS333" s="200">
        <f t="shared" si="193"/>
        <v>20.162879552834646</v>
      </c>
      <c r="AT333" s="200">
        <f t="shared" si="178"/>
        <v>19.687482386958003</v>
      </c>
    </row>
    <row r="334" spans="1:46" s="200" customFormat="1" ht="12.95" customHeight="1" x14ac:dyDescent="0.2">
      <c r="A334" s="39" t="s">
        <v>131</v>
      </c>
      <c r="B334" s="40" t="s">
        <v>52</v>
      </c>
      <c r="C334" s="41">
        <v>50284.461199999998</v>
      </c>
      <c r="D334" s="41"/>
      <c r="E334" s="200">
        <f t="shared" si="160"/>
        <v>24049.293033475285</v>
      </c>
      <c r="F334" s="228">
        <f t="shared" si="186"/>
        <v>24049</v>
      </c>
      <c r="G334" s="158">
        <f t="shared" si="161"/>
        <v>0.11984931999904802</v>
      </c>
      <c r="J334" s="200">
        <f>+G334</f>
        <v>0.11984931999904802</v>
      </c>
      <c r="P334" s="200">
        <f t="shared" si="162"/>
        <v>0.11030314121353346</v>
      </c>
      <c r="Q334" s="260">
        <f t="shared" si="163"/>
        <v>35265.961199999998</v>
      </c>
      <c r="R334" s="200">
        <f t="shared" si="164"/>
        <v>9.1129529405008209E-5</v>
      </c>
      <c r="S334" s="157">
        <v>1</v>
      </c>
      <c r="V334" s="200">
        <f>AB334</f>
        <v>9.5461787855145586E-3</v>
      </c>
      <c r="Y334" s="200">
        <f t="shared" si="165"/>
        <v>24049</v>
      </c>
      <c r="Z334" s="200">
        <f t="shared" si="166"/>
        <v>0.11839386153024757</v>
      </c>
      <c r="AA334" s="200">
        <f t="shared" si="167"/>
        <v>0.11175859968233391</v>
      </c>
      <c r="AB334" s="200">
        <f t="shared" si="168"/>
        <v>9.5461787855145586E-3</v>
      </c>
      <c r="AC334" s="200">
        <f t="shared" si="169"/>
        <v>1.4554584688004496E-3</v>
      </c>
      <c r="AD334" s="200">
        <f t="shared" si="170"/>
        <v>2.1183593544029493E-6</v>
      </c>
      <c r="AE334" s="200">
        <f t="shared" si="171"/>
        <v>9.5461787855145586E-3</v>
      </c>
      <c r="AF334" s="157"/>
      <c r="AG334" s="200">
        <f t="shared" si="172"/>
        <v>8.0907203167141142E-3</v>
      </c>
      <c r="AH334" s="200">
        <f t="shared" si="173"/>
        <v>0.62924531391591887</v>
      </c>
      <c r="AI334" s="200">
        <f t="shared" si="174"/>
        <v>0.99562634842406961</v>
      </c>
      <c r="AJ334" s="200">
        <f t="shared" si="175"/>
        <v>0.52119645965162542</v>
      </c>
      <c r="AK334" s="200">
        <f t="shared" si="176"/>
        <v>2.1891012120648918</v>
      </c>
      <c r="AL334" s="200">
        <f t="shared" si="177"/>
        <v>1.9385543878093925</v>
      </c>
      <c r="AM334" s="200">
        <f t="shared" si="193"/>
        <v>20.324921434350724</v>
      </c>
      <c r="AN334" s="200">
        <f t="shared" si="193"/>
        <v>20.324921177480679</v>
      </c>
      <c r="AO334" s="200">
        <f t="shared" si="193"/>
        <v>20.324916962882106</v>
      </c>
      <c r="AP334" s="200">
        <f t="shared" si="193"/>
        <v>20.324847838281556</v>
      </c>
      <c r="AQ334" s="200">
        <f t="shared" si="193"/>
        <v>20.323721144363144</v>
      </c>
      <c r="AR334" s="200">
        <f t="shared" si="193"/>
        <v>20.306918802849626</v>
      </c>
      <c r="AS334" s="200">
        <f t="shared" si="193"/>
        <v>20.163930856238469</v>
      </c>
      <c r="AT334" s="200">
        <f t="shared" si="178"/>
        <v>19.688218733304652</v>
      </c>
    </row>
    <row r="335" spans="1:46" s="200" customFormat="1" ht="12.95" customHeight="1" x14ac:dyDescent="0.2">
      <c r="A335" s="39" t="s">
        <v>132</v>
      </c>
      <c r="B335" s="40" t="s">
        <v>52</v>
      </c>
      <c r="C335" s="41">
        <v>50637.430699999997</v>
      </c>
      <c r="D335" s="41">
        <v>4.0000000000000002E-4</v>
      </c>
      <c r="E335" s="200">
        <f t="shared" si="160"/>
        <v>24912.309021042085</v>
      </c>
      <c r="F335" s="228">
        <f t="shared" si="186"/>
        <v>24912</v>
      </c>
      <c r="G335" s="158">
        <f t="shared" si="161"/>
        <v>0.12638815999525832</v>
      </c>
      <c r="J335" s="200">
        <f>+G335</f>
        <v>0.12638815999525832</v>
      </c>
      <c r="P335" s="200">
        <f t="shared" si="162"/>
        <v>0.11757008078039531</v>
      </c>
      <c r="Q335" s="260">
        <f t="shared" si="163"/>
        <v>35618.930699999997</v>
      </c>
      <c r="R335" s="200">
        <f t="shared" si="164"/>
        <v>7.7758521039599022E-5</v>
      </c>
      <c r="S335" s="157">
        <v>1</v>
      </c>
      <c r="V335" s="200">
        <f>AB335</f>
        <v>8.8180792148630088E-3</v>
      </c>
      <c r="Y335" s="200">
        <f t="shared" si="165"/>
        <v>24912</v>
      </c>
      <c r="Z335" s="200">
        <f t="shared" si="166"/>
        <v>0.12654959276646544</v>
      </c>
      <c r="AA335" s="200">
        <f t="shared" si="167"/>
        <v>0.11740864800918818</v>
      </c>
      <c r="AB335" s="200">
        <f t="shared" si="168"/>
        <v>8.8180792148630088E-3</v>
      </c>
      <c r="AC335" s="200">
        <f t="shared" si="169"/>
        <v>-1.6143277120711508E-4</v>
      </c>
      <c r="AD335" s="200">
        <f t="shared" si="170"/>
        <v>2.6060539619608763E-8</v>
      </c>
      <c r="AE335" s="200">
        <f t="shared" si="171"/>
        <v>8.8180792148630088E-3</v>
      </c>
      <c r="AF335" s="157"/>
      <c r="AG335" s="200">
        <f t="shared" si="172"/>
        <v>8.9795119860701308E-3</v>
      </c>
      <c r="AH335" s="200">
        <f t="shared" si="173"/>
        <v>0.57824903691602914</v>
      </c>
      <c r="AI335" s="200">
        <f t="shared" si="174"/>
        <v>0.98099800137731685</v>
      </c>
      <c r="AJ335" s="200">
        <f t="shared" si="175"/>
        <v>0.48086475431709186</v>
      </c>
      <c r="AK335" s="200">
        <f t="shared" si="176"/>
        <v>2.290796236160717</v>
      </c>
      <c r="AL335" s="200">
        <f t="shared" si="177"/>
        <v>2.207198492381881</v>
      </c>
      <c r="AM335" s="200">
        <f t="shared" si="193"/>
        <v>20.454551113238555</v>
      </c>
      <c r="AN335" s="200">
        <f t="shared" si="193"/>
        <v>20.454551112868767</v>
      </c>
      <c r="AO335" s="200">
        <f t="shared" si="193"/>
        <v>20.454551129777379</v>
      </c>
      <c r="AP335" s="200">
        <f t="shared" si="193"/>
        <v>20.454550356619261</v>
      </c>
      <c r="AQ335" s="200">
        <f t="shared" si="193"/>
        <v>20.4545856919685</v>
      </c>
      <c r="AR335" s="200">
        <f t="shared" si="193"/>
        <v>20.452931663895697</v>
      </c>
      <c r="AS335" s="200">
        <f t="shared" si="193"/>
        <v>20.341380543748134</v>
      </c>
      <c r="AT335" s="200">
        <f t="shared" si="178"/>
        <v>19.815312112736731</v>
      </c>
    </row>
    <row r="336" spans="1:46" s="200" customFormat="1" ht="12.95" customHeight="1" x14ac:dyDescent="0.2">
      <c r="A336" s="178" t="s">
        <v>119</v>
      </c>
      <c r="B336" s="215" t="s">
        <v>54</v>
      </c>
      <c r="C336" s="162">
        <v>50963.402300000002</v>
      </c>
      <c r="D336" s="162" t="s">
        <v>38</v>
      </c>
      <c r="E336" s="200">
        <f t="shared" si="160"/>
        <v>25709.314717830999</v>
      </c>
      <c r="F336" s="228">
        <f t="shared" si="186"/>
        <v>25709</v>
      </c>
      <c r="G336" s="158">
        <f t="shared" si="161"/>
        <v>0.1287181200023042</v>
      </c>
      <c r="I336" s="200">
        <f>+G336</f>
        <v>0.1287181200023042</v>
      </c>
      <c r="P336" s="200">
        <f t="shared" si="162"/>
        <v>0.12446783776061575</v>
      </c>
      <c r="Q336" s="260">
        <f t="shared" si="163"/>
        <v>35944.902300000002</v>
      </c>
      <c r="R336" s="200">
        <f t="shared" si="164"/>
        <v>1.8064899134012238E-5</v>
      </c>
      <c r="S336" s="247">
        <v>0.1</v>
      </c>
      <c r="U336" s="200">
        <f>AB336</f>
        <v>4.250282241688455E-3</v>
      </c>
      <c r="Y336" s="200">
        <f t="shared" si="165"/>
        <v>25709</v>
      </c>
      <c r="Z336" s="200">
        <f t="shared" si="166"/>
        <v>0.13408923838956166</v>
      </c>
      <c r="AA336" s="200">
        <f t="shared" si="167"/>
        <v>0.11909671937335829</v>
      </c>
      <c r="AB336" s="200">
        <f t="shared" si="168"/>
        <v>4.250282241688455E-3</v>
      </c>
      <c r="AC336" s="200">
        <f t="shared" si="169"/>
        <v>-5.3711183872574564E-3</v>
      </c>
      <c r="AD336" s="200">
        <f t="shared" si="170"/>
        <v>2.884891272993514E-6</v>
      </c>
      <c r="AE336" s="200">
        <f t="shared" si="171"/>
        <v>4.250282241688455E-3</v>
      </c>
      <c r="AF336" s="157"/>
      <c r="AG336" s="200">
        <f t="shared" si="172"/>
        <v>9.6214006289459062E-3</v>
      </c>
      <c r="AH336" s="200">
        <f t="shared" si="173"/>
        <v>0.5408379788723392</v>
      </c>
      <c r="AI336" s="200">
        <f t="shared" si="174"/>
        <v>0.96215290116402807</v>
      </c>
      <c r="AJ336" s="200">
        <f t="shared" si="175"/>
        <v>0.44528083852851286</v>
      </c>
      <c r="AK336" s="200">
        <f t="shared" si="176"/>
        <v>2.3715410570669935</v>
      </c>
      <c r="AL336" s="200">
        <f t="shared" si="177"/>
        <v>2.4676000486412142</v>
      </c>
      <c r="AM336" s="200">
        <f t="shared" si="193"/>
        <v>20.565566689724815</v>
      </c>
      <c r="AN336" s="200">
        <f t="shared" si="193"/>
        <v>20.565567081795557</v>
      </c>
      <c r="AO336" s="200">
        <f t="shared" si="193"/>
        <v>20.565562845659599</v>
      </c>
      <c r="AP336" s="200">
        <f t="shared" si="193"/>
        <v>20.565608608575555</v>
      </c>
      <c r="AQ336" s="200">
        <f t="shared" si="193"/>
        <v>20.56511347181376</v>
      </c>
      <c r="AR336" s="200">
        <f t="shared" si="193"/>
        <v>20.570384486771562</v>
      </c>
      <c r="AS336" s="200">
        <f t="shared" si="193"/>
        <v>20.497738166041881</v>
      </c>
      <c r="AT336" s="200">
        <f t="shared" si="178"/>
        <v>19.93268572039301</v>
      </c>
    </row>
    <row r="337" spans="1:46" s="200" customFormat="1" ht="12.95" customHeight="1" x14ac:dyDescent="0.2">
      <c r="A337" s="178" t="s">
        <v>119</v>
      </c>
      <c r="B337" s="215" t="s">
        <v>54</v>
      </c>
      <c r="C337" s="162">
        <v>50963.407899999998</v>
      </c>
      <c r="D337" s="162" t="s">
        <v>38</v>
      </c>
      <c r="E337" s="200">
        <f t="shared" si="160"/>
        <v>25709.328409919202</v>
      </c>
      <c r="F337" s="228">
        <f t="shared" si="186"/>
        <v>25709</v>
      </c>
      <c r="G337" s="158">
        <f t="shared" si="161"/>
        <v>0.1343181199990795</v>
      </c>
      <c r="I337" s="200">
        <f>+G337</f>
        <v>0.1343181199990795</v>
      </c>
      <c r="P337" s="200">
        <f t="shared" si="162"/>
        <v>0.12446783776061575</v>
      </c>
      <c r="Q337" s="260">
        <f t="shared" si="163"/>
        <v>35944.907899999998</v>
      </c>
      <c r="R337" s="200">
        <f t="shared" si="164"/>
        <v>9.7028060177394433E-5</v>
      </c>
      <c r="S337" s="247">
        <v>0.1</v>
      </c>
      <c r="U337" s="200">
        <f>AB337</f>
        <v>9.8502822384637506E-3</v>
      </c>
      <c r="Y337" s="200">
        <f t="shared" si="165"/>
        <v>25709</v>
      </c>
      <c r="Z337" s="200">
        <f t="shared" si="166"/>
        <v>0.13408923838956166</v>
      </c>
      <c r="AA337" s="200">
        <f t="shared" si="167"/>
        <v>0.12469671937013359</v>
      </c>
      <c r="AB337" s="200">
        <f t="shared" si="168"/>
        <v>9.8502822384637506E-3</v>
      </c>
      <c r="AC337" s="200">
        <f t="shared" si="169"/>
        <v>2.288816095178392E-4</v>
      </c>
      <c r="AD337" s="200">
        <f t="shared" si="170"/>
        <v>5.2386791175476623E-9</v>
      </c>
      <c r="AE337" s="200">
        <f t="shared" si="171"/>
        <v>9.8502822384637506E-3</v>
      </c>
      <c r="AF337" s="157"/>
      <c r="AG337" s="200">
        <f t="shared" si="172"/>
        <v>9.6214006289459062E-3</v>
      </c>
      <c r="AH337" s="200">
        <f t="shared" si="173"/>
        <v>0.5408379788723392</v>
      </c>
      <c r="AI337" s="200">
        <f t="shared" si="174"/>
        <v>0.96215290116402807</v>
      </c>
      <c r="AJ337" s="200">
        <f t="shared" si="175"/>
        <v>0.44528083852851286</v>
      </c>
      <c r="AK337" s="200">
        <f t="shared" si="176"/>
        <v>2.3715410570669935</v>
      </c>
      <c r="AL337" s="200">
        <f t="shared" si="177"/>
        <v>2.4676000486412142</v>
      </c>
      <c r="AM337" s="200">
        <f t="shared" si="193"/>
        <v>20.565566689724815</v>
      </c>
      <c r="AN337" s="200">
        <f t="shared" si="193"/>
        <v>20.565567081795557</v>
      </c>
      <c r="AO337" s="200">
        <f t="shared" si="193"/>
        <v>20.565562845659599</v>
      </c>
      <c r="AP337" s="200">
        <f t="shared" si="193"/>
        <v>20.565608608575555</v>
      </c>
      <c r="AQ337" s="200">
        <f t="shared" si="193"/>
        <v>20.56511347181376</v>
      </c>
      <c r="AR337" s="200">
        <f t="shared" si="193"/>
        <v>20.570384486771562</v>
      </c>
      <c r="AS337" s="200">
        <f t="shared" si="193"/>
        <v>20.497738166041881</v>
      </c>
      <c r="AT337" s="200">
        <f t="shared" si="178"/>
        <v>19.93268572039301</v>
      </c>
    </row>
    <row r="338" spans="1:46" s="200" customFormat="1" ht="12.95" customHeight="1" x14ac:dyDescent="0.2">
      <c r="A338" s="39" t="s">
        <v>133</v>
      </c>
      <c r="B338" s="40"/>
      <c r="C338" s="41">
        <v>50985.492700000003</v>
      </c>
      <c r="D338" s="41">
        <v>4.0000000000000002E-4</v>
      </c>
      <c r="E338" s="200">
        <f t="shared" si="160"/>
        <v>25763.326093804691</v>
      </c>
      <c r="F338" s="228">
        <f t="shared" ref="F338:F369" si="194">ROUND(2*E338,0)/2-0.5</f>
        <v>25763</v>
      </c>
      <c r="G338" s="158">
        <f t="shared" si="161"/>
        <v>0.13337083999795141</v>
      </c>
      <c r="J338" s="200">
        <f>+G338</f>
        <v>0.13337083999795141</v>
      </c>
      <c r="P338" s="200">
        <f t="shared" si="162"/>
        <v>0.12494166941955565</v>
      </c>
      <c r="Q338" s="260">
        <f t="shared" si="163"/>
        <v>35966.992700000003</v>
      </c>
      <c r="R338" s="200">
        <f t="shared" si="164"/>
        <v>7.1050916639692731E-5</v>
      </c>
      <c r="S338" s="157">
        <v>1</v>
      </c>
      <c r="V338" s="200">
        <f>AB338</f>
        <v>8.4291705783957616E-3</v>
      </c>
      <c r="Y338" s="200">
        <f t="shared" si="165"/>
        <v>25763</v>
      </c>
      <c r="Z338" s="200">
        <f t="shared" si="166"/>
        <v>0.13460101679650599</v>
      </c>
      <c r="AA338" s="200">
        <f t="shared" si="167"/>
        <v>0.12371149262100108</v>
      </c>
      <c r="AB338" s="200">
        <f t="shared" si="168"/>
        <v>8.4291705783957616E-3</v>
      </c>
      <c r="AC338" s="200">
        <f t="shared" si="169"/>
        <v>-1.2301767985545831E-3</v>
      </c>
      <c r="AD338" s="200">
        <f t="shared" si="170"/>
        <v>1.5133349557020032E-6</v>
      </c>
      <c r="AE338" s="200">
        <f t="shared" si="171"/>
        <v>8.4291705783957616E-3</v>
      </c>
      <c r="AF338" s="157"/>
      <c r="AG338" s="200">
        <f t="shared" si="172"/>
        <v>9.6593473769503325E-3</v>
      </c>
      <c r="AH338" s="200">
        <f t="shared" si="173"/>
        <v>0.53857313372926452</v>
      </c>
      <c r="AI338" s="200">
        <f t="shared" si="174"/>
        <v>0.96075065885754574</v>
      </c>
      <c r="AJ338" s="200">
        <f t="shared" si="175"/>
        <v>0.44293344182875016</v>
      </c>
      <c r="AK338" s="200">
        <f t="shared" si="176"/>
        <v>2.3766408179795739</v>
      </c>
      <c r="AL338" s="200">
        <f t="shared" si="177"/>
        <v>2.485790775718228</v>
      </c>
      <c r="AM338" s="200">
        <f t="shared" si="193"/>
        <v>20.572830250969616</v>
      </c>
      <c r="AN338" s="200">
        <f t="shared" si="193"/>
        <v>20.572830743075858</v>
      </c>
      <c r="AO338" s="200">
        <f t="shared" si="193"/>
        <v>20.57282567755243</v>
      </c>
      <c r="AP338" s="200">
        <f t="shared" si="193"/>
        <v>20.57287781182011</v>
      </c>
      <c r="AQ338" s="200">
        <f t="shared" si="193"/>
        <v>20.572340398507205</v>
      </c>
      <c r="AR338" s="200">
        <f t="shared" si="193"/>
        <v>20.577792889072612</v>
      </c>
      <c r="AS338" s="200">
        <f t="shared" si="193"/>
        <v>20.508056195892276</v>
      </c>
      <c r="AT338" s="200">
        <f t="shared" si="178"/>
        <v>19.940638260936847</v>
      </c>
    </row>
    <row r="339" spans="1:46" s="200" customFormat="1" ht="12.95" customHeight="1" x14ac:dyDescent="0.2">
      <c r="A339" s="178" t="s">
        <v>119</v>
      </c>
      <c r="B339" s="215" t="s">
        <v>52</v>
      </c>
      <c r="C339" s="162">
        <v>51043.388500000001</v>
      </c>
      <c r="D339" s="162" t="s">
        <v>38</v>
      </c>
      <c r="E339" s="200">
        <f t="shared" si="160"/>
        <v>25904.882236794296</v>
      </c>
      <c r="F339" s="228">
        <f t="shared" si="194"/>
        <v>25904.5</v>
      </c>
      <c r="G339" s="158">
        <f t="shared" si="161"/>
        <v>0.15633305999654112</v>
      </c>
      <c r="I339" s="200">
        <f>+G339</f>
        <v>0.15633305999654112</v>
      </c>
      <c r="P339" s="200">
        <f t="shared" si="162"/>
        <v>0.12618718496852466</v>
      </c>
      <c r="Q339" s="260">
        <f t="shared" si="163"/>
        <v>36024.888500000001</v>
      </c>
      <c r="R339" s="200">
        <f t="shared" si="164"/>
        <v>9.0877378120478682E-4</v>
      </c>
      <c r="S339" s="247">
        <v>0.1</v>
      </c>
      <c r="U339" s="200">
        <f>AB339</f>
        <v>3.0145875028016467E-2</v>
      </c>
      <c r="Y339" s="200">
        <f t="shared" si="165"/>
        <v>25904.5</v>
      </c>
      <c r="Z339" s="200">
        <f t="shared" si="166"/>
        <v>0.13594283096458937</v>
      </c>
      <c r="AA339" s="200">
        <f t="shared" si="167"/>
        <v>0.14657741400047641</v>
      </c>
      <c r="AB339" s="200">
        <f t="shared" si="168"/>
        <v>3.0145875028016467E-2</v>
      </c>
      <c r="AC339" s="200">
        <f t="shared" si="169"/>
        <v>2.0390229031951757E-2</v>
      </c>
      <c r="AD339" s="200">
        <f t="shared" si="170"/>
        <v>4.1576143997544828E-5</v>
      </c>
      <c r="AE339" s="200">
        <f t="shared" si="171"/>
        <v>3.0145875028016467E-2</v>
      </c>
      <c r="AF339" s="157"/>
      <c r="AG339" s="200">
        <f t="shared" si="172"/>
        <v>9.7556459960647102E-3</v>
      </c>
      <c r="AH339" s="200">
        <f t="shared" si="173"/>
        <v>0.53278253397749464</v>
      </c>
      <c r="AI339" s="200">
        <f t="shared" si="174"/>
        <v>0.95701566980960107</v>
      </c>
      <c r="AJ339" s="200">
        <f t="shared" si="175"/>
        <v>0.43682104602480293</v>
      </c>
      <c r="AK339" s="200">
        <f t="shared" si="176"/>
        <v>2.3898047545340644</v>
      </c>
      <c r="AL339" s="200">
        <f t="shared" si="177"/>
        <v>2.5338304410450885</v>
      </c>
      <c r="AM339" s="200">
        <f t="shared" si="193"/>
        <v>20.591720905510854</v>
      </c>
      <c r="AN339" s="200">
        <f t="shared" si="193"/>
        <v>20.591721728883901</v>
      </c>
      <c r="AO339" s="200">
        <f t="shared" si="193"/>
        <v>20.591714179993275</v>
      </c>
      <c r="AP339" s="200">
        <f t="shared" si="193"/>
        <v>20.59178337779111</v>
      </c>
      <c r="AQ339" s="200">
        <f t="shared" si="193"/>
        <v>20.591148028929805</v>
      </c>
      <c r="AR339" s="200">
        <f t="shared" si="193"/>
        <v>20.596896548492456</v>
      </c>
      <c r="AS339" s="200">
        <f t="shared" si="193"/>
        <v>20.534922663877435</v>
      </c>
      <c r="AT339" s="200">
        <f t="shared" si="178"/>
        <v>19.961476862547091</v>
      </c>
    </row>
    <row r="340" spans="1:46" s="200" customFormat="1" ht="12.95" customHeight="1" x14ac:dyDescent="0.2">
      <c r="A340" s="41" t="s">
        <v>134</v>
      </c>
      <c r="B340" s="40" t="s">
        <v>52</v>
      </c>
      <c r="C340" s="41">
        <v>51390.406000000003</v>
      </c>
      <c r="D340" s="41">
        <v>4.0000000000000002E-4</v>
      </c>
      <c r="E340" s="200">
        <f t="shared" si="160"/>
        <v>26753.345490603657</v>
      </c>
      <c r="F340" s="228">
        <f t="shared" si="194"/>
        <v>26753</v>
      </c>
      <c r="G340" s="158">
        <f t="shared" si="161"/>
        <v>0.1413040400002501</v>
      </c>
      <c r="J340" s="200">
        <f>+G340</f>
        <v>0.1413040400002501</v>
      </c>
      <c r="P340" s="200">
        <f t="shared" si="162"/>
        <v>0.13377433721119117</v>
      </c>
      <c r="Q340" s="260">
        <f t="shared" si="163"/>
        <v>36371.906000000003</v>
      </c>
      <c r="R340" s="200">
        <f t="shared" si="164"/>
        <v>5.6696424091561809E-5</v>
      </c>
      <c r="S340" s="157">
        <v>1</v>
      </c>
      <c r="V340" s="200">
        <f>AB340</f>
        <v>7.5297027890589285E-3</v>
      </c>
      <c r="Y340" s="200">
        <f t="shared" si="165"/>
        <v>26753</v>
      </c>
      <c r="Z340" s="200">
        <f t="shared" si="166"/>
        <v>0.14401781394966726</v>
      </c>
      <c r="AA340" s="200">
        <f t="shared" si="167"/>
        <v>0.13106056326177401</v>
      </c>
      <c r="AB340" s="200">
        <f t="shared" si="168"/>
        <v>7.5297027890589285E-3</v>
      </c>
      <c r="AC340" s="200">
        <f t="shared" si="169"/>
        <v>-2.7137739494171587E-3</v>
      </c>
      <c r="AD340" s="200">
        <f t="shared" si="170"/>
        <v>7.364569048535203E-6</v>
      </c>
      <c r="AE340" s="200">
        <f t="shared" si="171"/>
        <v>7.5297027890589285E-3</v>
      </c>
      <c r="AF340" s="157"/>
      <c r="AG340" s="200">
        <f t="shared" si="172"/>
        <v>1.0243476738476087E-2</v>
      </c>
      <c r="AH340" s="200">
        <f t="shared" si="173"/>
        <v>0.50196208136063336</v>
      </c>
      <c r="AI340" s="200">
        <f t="shared" si="174"/>
        <v>0.93312935411826559</v>
      </c>
      <c r="AJ340" s="200">
        <f t="shared" si="175"/>
        <v>0.40132657325931154</v>
      </c>
      <c r="AK340" s="200">
        <f t="shared" si="176"/>
        <v>2.4633158437224654</v>
      </c>
      <c r="AL340" s="200">
        <f t="shared" si="177"/>
        <v>2.8347261111677948</v>
      </c>
      <c r="AM340" s="200">
        <f t="shared" si="193"/>
        <v>20.701019871594394</v>
      </c>
      <c r="AN340" s="200">
        <f t="shared" si="193"/>
        <v>20.701021956027777</v>
      </c>
      <c r="AO340" s="200">
        <f t="shared" si="193"/>
        <v>20.701010190780295</v>
      </c>
      <c r="AP340" s="200">
        <f t="shared" si="193"/>
        <v>20.70107659152664</v>
      </c>
      <c r="AQ340" s="200">
        <f t="shared" si="193"/>
        <v>20.700701638102561</v>
      </c>
      <c r="AR340" s="200">
        <f t="shared" si="193"/>
        <v>20.702812576730832</v>
      </c>
      <c r="AS340" s="200">
        <f t="shared" si="193"/>
        <v>20.690719245055735</v>
      </c>
      <c r="AT340" s="200">
        <f t="shared" si="178"/>
        <v>20.086434837573879</v>
      </c>
    </row>
    <row r="341" spans="1:46" s="200" customFormat="1" ht="12.95" customHeight="1" x14ac:dyDescent="0.2">
      <c r="A341" s="178" t="s">
        <v>119</v>
      </c>
      <c r="B341" s="215" t="s">
        <v>52</v>
      </c>
      <c r="C341" s="162">
        <v>51658.4997</v>
      </c>
      <c r="D341" s="162" t="s">
        <v>38</v>
      </c>
      <c r="E341" s="200">
        <f t="shared" ref="E341:E404" si="195">+(C341-C$7)/C$8</f>
        <v>27408.838810184912</v>
      </c>
      <c r="F341" s="228">
        <f t="shared" si="194"/>
        <v>27408.5</v>
      </c>
      <c r="G341" s="158">
        <f t="shared" ref="G341:G404" si="196">+C341-(C$7+F341*C$8)</f>
        <v>0.13857178000034764</v>
      </c>
      <c r="I341" s="200">
        <f>+G341</f>
        <v>0.13857178000034764</v>
      </c>
      <c r="P341" s="200">
        <f t="shared" ref="P341:P404" si="197">+D$11+D$12*F341+D$13*F341^2</f>
        <v>0.13977474312323024</v>
      </c>
      <c r="Q341" s="260">
        <f t="shared" ref="Q341:Q404" si="198">+C341-15018.5</f>
        <v>36639.9997</v>
      </c>
      <c r="R341" s="200">
        <f t="shared" ref="R341:R404" si="199">+(P341-G341)^2</f>
        <v>1.4471202750154438E-6</v>
      </c>
      <c r="S341" s="247">
        <v>0.1</v>
      </c>
      <c r="U341" s="200">
        <f>AB341</f>
        <v>-1.2029631228825943E-3</v>
      </c>
      <c r="Y341" s="200">
        <f t="shared" ref="Y341:Y404" si="200">F341</f>
        <v>27408.5</v>
      </c>
      <c r="Z341" s="200">
        <f t="shared" ref="Z341:Z404" si="201">AA$3+AA$4*Y341+AA$5*Y341^2+AG341</f>
        <v>0.15029911184453193</v>
      </c>
      <c r="AA341" s="200">
        <f t="shared" ref="AA341:AA404" si="202">G341-AG341</f>
        <v>0.12804741127904595</v>
      </c>
      <c r="AB341" s="200">
        <f t="shared" ref="AB341:AB404" si="203">+G341-P341</f>
        <v>-1.2029631228825943E-3</v>
      </c>
      <c r="AC341" s="200">
        <f t="shared" ref="AC341:AC404" si="204">G341-Z341</f>
        <v>-1.1727331844184286E-2</v>
      </c>
      <c r="AD341" s="200">
        <f t="shared" ref="AD341:AD404" si="205">+(G341-Z341)^2*S341</f>
        <v>1.375303121836188E-5</v>
      </c>
      <c r="AE341" s="200">
        <f t="shared" ref="AE341:AE404" si="206">IF(R341&lt;&gt;0,G341-P341,-9999)</f>
        <v>-1.2029631228825943E-3</v>
      </c>
      <c r="AF341" s="157"/>
      <c r="AG341" s="200">
        <f t="shared" ref="AG341:AG404" si="207">$AA$6*($AA$11/AH341*AI341+$AA$12)</f>
        <v>1.0524368721301689E-2</v>
      </c>
      <c r="AH341" s="200">
        <f t="shared" ref="AH341:AH404" si="208">1+$AA$7*COS(AK341)</f>
        <v>0.48200089343453079</v>
      </c>
      <c r="AI341" s="200">
        <f t="shared" ref="AI341:AI404" si="209">SIN(AK341+RADIANS($AA$9))</f>
        <v>0.91342489442592611</v>
      </c>
      <c r="AJ341" s="200">
        <f t="shared" ref="AJ341:AJ404" si="210">$AA$7*SIN(AK341)</f>
        <v>0.37520889169110799</v>
      </c>
      <c r="AK341" s="200">
        <f t="shared" ref="AK341:AK404" si="211">2*ATAN(AL341)</f>
        <v>2.5147154100934341</v>
      </c>
      <c r="AL341" s="200">
        <f t="shared" ref="AL341:AL404" si="212">SQRT((1+$AA$7)/(1-$AA$7))*TAN(AM341/2)</f>
        <v>3.0852469914353073</v>
      </c>
      <c r="AM341" s="200">
        <f t="shared" ref="AM341:AS350" si="213">$AT341+$AA$7*SIN(AN341)</f>
        <v>20.781358480257378</v>
      </c>
      <c r="AN341" s="200">
        <f t="shared" si="213"/>
        <v>20.781341261126219</v>
      </c>
      <c r="AO341" s="200">
        <f t="shared" si="213"/>
        <v>20.781417474261001</v>
      </c>
      <c r="AP341" s="200">
        <f t="shared" si="213"/>
        <v>20.781080032613353</v>
      </c>
      <c r="AQ341" s="200">
        <f t="shared" si="213"/>
        <v>20.782571810026518</v>
      </c>
      <c r="AR341" s="200">
        <f t="shared" si="213"/>
        <v>20.77593164962429</v>
      </c>
      <c r="AS341" s="200">
        <f t="shared" si="213"/>
        <v>20.804646081719508</v>
      </c>
      <c r="AT341" s="200">
        <f t="shared" ref="AT341:AT404" si="214">RADIANS($AA$9)+$AA$18*(F341-AA$15)</f>
        <v>20.182969843619915</v>
      </c>
    </row>
    <row r="342" spans="1:46" s="200" customFormat="1" ht="12.95" customHeight="1" x14ac:dyDescent="0.2">
      <c r="A342" s="41" t="s">
        <v>135</v>
      </c>
      <c r="B342" s="40"/>
      <c r="C342" s="41">
        <v>51745.4208</v>
      </c>
      <c r="D342" s="41"/>
      <c r="E342" s="200">
        <f t="shared" si="195"/>
        <v>27621.362268888548</v>
      </c>
      <c r="F342" s="228">
        <f t="shared" si="194"/>
        <v>27621</v>
      </c>
      <c r="G342" s="158">
        <f t="shared" si="196"/>
        <v>0.14816627999971388</v>
      </c>
      <c r="J342" s="200">
        <f>+G342</f>
        <v>0.14816627999971388</v>
      </c>
      <c r="P342" s="200">
        <f t="shared" si="197"/>
        <v>0.141745966194536</v>
      </c>
      <c r="Q342" s="260">
        <f t="shared" si="198"/>
        <v>36726.9208</v>
      </c>
      <c r="R342" s="200">
        <f t="shared" si="199"/>
        <v>4.1220429356957663E-5</v>
      </c>
      <c r="S342" s="157">
        <v>1</v>
      </c>
      <c r="V342" s="200">
        <f>AB342</f>
        <v>6.4203138051778796E-3</v>
      </c>
      <c r="Y342" s="200">
        <f t="shared" si="200"/>
        <v>27621</v>
      </c>
      <c r="Z342" s="200">
        <f t="shared" si="201"/>
        <v>0.15234501950454585</v>
      </c>
      <c r="AA342" s="200">
        <f t="shared" si="202"/>
        <v>0.13756722668970403</v>
      </c>
      <c r="AB342" s="200">
        <f t="shared" si="203"/>
        <v>6.4203138051778796E-3</v>
      </c>
      <c r="AC342" s="200">
        <f t="shared" si="204"/>
        <v>-4.1787395048319687E-3</v>
      </c>
      <c r="AD342" s="200">
        <f t="shared" si="205"/>
        <v>1.7461863849243326E-5</v>
      </c>
      <c r="AE342" s="200">
        <f t="shared" si="206"/>
        <v>6.4203138051778796E-3</v>
      </c>
      <c r="AF342" s="157"/>
      <c r="AG342" s="200">
        <f t="shared" si="207"/>
        <v>1.0599053310009848E-2</v>
      </c>
      <c r="AH342" s="200">
        <f t="shared" si="208"/>
        <v>0.47613258596394659</v>
      </c>
      <c r="AI342" s="200">
        <f t="shared" si="209"/>
        <v>0.90687479803356741</v>
      </c>
      <c r="AJ342" s="200">
        <f t="shared" si="210"/>
        <v>0.36697100609976274</v>
      </c>
      <c r="AK342" s="200">
        <f t="shared" si="211"/>
        <v>2.5305287868781821</v>
      </c>
      <c r="AL342" s="200">
        <f t="shared" si="212"/>
        <v>3.170496830488168</v>
      </c>
      <c r="AM342" s="200">
        <f t="shared" si="213"/>
        <v>20.806733074536599</v>
      </c>
      <c r="AN342" s="200">
        <f t="shared" si="213"/>
        <v>20.806698039492534</v>
      </c>
      <c r="AO342" s="200">
        <f t="shared" si="213"/>
        <v>20.806843381086018</v>
      </c>
      <c r="AP342" s="200">
        <f t="shared" si="213"/>
        <v>20.806240097297565</v>
      </c>
      <c r="AQ342" s="200">
        <f t="shared" si="213"/>
        <v>20.808738387299432</v>
      </c>
      <c r="AR342" s="200">
        <f t="shared" si="213"/>
        <v>20.798290607093385</v>
      </c>
      <c r="AS342" s="200">
        <f t="shared" si="213"/>
        <v>20.840342703022966</v>
      </c>
      <c r="AT342" s="200">
        <f t="shared" si="214"/>
        <v>20.214264563352611</v>
      </c>
    </row>
    <row r="343" spans="1:46" s="200" customFormat="1" ht="12.95" customHeight="1" x14ac:dyDescent="0.2">
      <c r="A343" s="41" t="s">
        <v>135</v>
      </c>
      <c r="B343" s="40"/>
      <c r="C343" s="41">
        <v>51783.253299999997</v>
      </c>
      <c r="D343" s="41"/>
      <c r="E343" s="200">
        <f t="shared" si="195"/>
        <v>27713.863327335857</v>
      </c>
      <c r="F343" s="228">
        <f t="shared" si="194"/>
        <v>27713.5</v>
      </c>
      <c r="G343" s="158">
        <f t="shared" si="196"/>
        <v>0.1485991799927433</v>
      </c>
      <c r="J343" s="200">
        <f>+G343</f>
        <v>0.1485991799927433</v>
      </c>
      <c r="P343" s="200">
        <f t="shared" si="197"/>
        <v>0.14260800656737102</v>
      </c>
      <c r="Q343" s="260">
        <f t="shared" si="198"/>
        <v>36764.753299999997</v>
      </c>
      <c r="R343" s="200">
        <f t="shared" si="199"/>
        <v>3.5894159012887038E-5</v>
      </c>
      <c r="S343" s="157">
        <v>1</v>
      </c>
      <c r="V343" s="200">
        <f>AB343</f>
        <v>5.9911734253722815E-3</v>
      </c>
      <c r="Y343" s="200">
        <f t="shared" si="200"/>
        <v>27713.5</v>
      </c>
      <c r="Z343" s="200">
        <f t="shared" si="201"/>
        <v>0.153237184743509</v>
      </c>
      <c r="AA343" s="200">
        <f t="shared" si="202"/>
        <v>0.13797000181660532</v>
      </c>
      <c r="AB343" s="200">
        <f t="shared" si="203"/>
        <v>5.9911734253722815E-3</v>
      </c>
      <c r="AC343" s="200">
        <f t="shared" si="204"/>
        <v>-4.6380047507657007E-3</v>
      </c>
      <c r="AD343" s="200">
        <f t="shared" si="205"/>
        <v>2.1511088068125209E-5</v>
      </c>
      <c r="AE343" s="200">
        <f t="shared" si="206"/>
        <v>5.9911734253722815E-3</v>
      </c>
      <c r="AF343" s="157"/>
      <c r="AG343" s="200">
        <f t="shared" si="207"/>
        <v>1.0629178176137979E-2</v>
      </c>
      <c r="AH343" s="200">
        <f t="shared" si="208"/>
        <v>0.47366201271740915</v>
      </c>
      <c r="AI343" s="200">
        <f t="shared" si="209"/>
        <v>0.90400327167007088</v>
      </c>
      <c r="AJ343" s="200">
        <f t="shared" si="210"/>
        <v>0.36341864282120312</v>
      </c>
      <c r="AK343" s="200">
        <f t="shared" si="211"/>
        <v>2.5372938439345796</v>
      </c>
      <c r="AL343" s="200">
        <f t="shared" si="212"/>
        <v>3.2082861129953653</v>
      </c>
      <c r="AM343" s="200">
        <f t="shared" si="213"/>
        <v>20.817683470181279</v>
      </c>
      <c r="AN343" s="200">
        <f t="shared" si="213"/>
        <v>20.817637878885538</v>
      </c>
      <c r="AO343" s="200">
        <f t="shared" si="213"/>
        <v>20.817822062821921</v>
      </c>
      <c r="AP343" s="200">
        <f t="shared" si="213"/>
        <v>20.817077482375769</v>
      </c>
      <c r="AQ343" s="200">
        <f t="shared" si="213"/>
        <v>20.820079440727859</v>
      </c>
      <c r="AR343" s="200">
        <f t="shared" si="213"/>
        <v>20.807841783287554</v>
      </c>
      <c r="AS343" s="200">
        <f t="shared" si="213"/>
        <v>20.85568993779594</v>
      </c>
      <c r="AT343" s="200">
        <f t="shared" si="214"/>
        <v>20.227886970765667</v>
      </c>
    </row>
    <row r="344" spans="1:46" s="200" customFormat="1" ht="12.95" customHeight="1" x14ac:dyDescent="0.2">
      <c r="A344" s="41" t="s">
        <v>136</v>
      </c>
      <c r="B344" s="48"/>
      <c r="C344" s="41">
        <v>51787.3462</v>
      </c>
      <c r="D344" s="41">
        <v>4.0000000000000002E-4</v>
      </c>
      <c r="E344" s="200">
        <f t="shared" si="195"/>
        <v>27723.870532308283</v>
      </c>
      <c r="F344" s="228">
        <f t="shared" si="194"/>
        <v>27723.5</v>
      </c>
      <c r="G344" s="158">
        <f t="shared" si="196"/>
        <v>0.15154597999935504</v>
      </c>
      <c r="J344" s="200">
        <f>+G344</f>
        <v>0.15154597999935504</v>
      </c>
      <c r="P344" s="200">
        <f t="shared" si="197"/>
        <v>0.14270134466809251</v>
      </c>
      <c r="Q344" s="260">
        <f t="shared" si="198"/>
        <v>36768.8462</v>
      </c>
      <c r="R344" s="200">
        <f t="shared" si="199"/>
        <v>7.8227574143017534E-5</v>
      </c>
      <c r="S344" s="157">
        <v>1</v>
      </c>
      <c r="V344" s="200">
        <f>AB344</f>
        <v>8.8446353312625348E-3</v>
      </c>
      <c r="Y344" s="200">
        <f t="shared" si="200"/>
        <v>27723.5</v>
      </c>
      <c r="Z344" s="200">
        <f t="shared" si="201"/>
        <v>0.153333694277621</v>
      </c>
      <c r="AA344" s="200">
        <f t="shared" si="202"/>
        <v>0.14091363038982654</v>
      </c>
      <c r="AB344" s="200">
        <f t="shared" si="203"/>
        <v>8.8446353312625348E-3</v>
      </c>
      <c r="AC344" s="200">
        <f t="shared" si="204"/>
        <v>-1.7877142782659616E-3</v>
      </c>
      <c r="AD344" s="200">
        <f t="shared" si="205"/>
        <v>3.195922340715988E-6</v>
      </c>
      <c r="AE344" s="200">
        <f t="shared" si="206"/>
        <v>8.8446353312625348E-3</v>
      </c>
      <c r="AF344" s="157"/>
      <c r="AG344" s="200">
        <f t="shared" si="207"/>
        <v>1.0632349609528505E-2</v>
      </c>
      <c r="AH344" s="200">
        <f t="shared" si="208"/>
        <v>0.47339788070445243</v>
      </c>
      <c r="AI344" s="200">
        <f t="shared" si="209"/>
        <v>0.90369214415733223</v>
      </c>
      <c r="AJ344" s="200">
        <f t="shared" si="210"/>
        <v>0.36303580368901883</v>
      </c>
      <c r="AK344" s="200">
        <f t="shared" si="211"/>
        <v>2.5380210251159636</v>
      </c>
      <c r="AL344" s="200">
        <f t="shared" si="212"/>
        <v>3.2123969733267428</v>
      </c>
      <c r="AM344" s="200">
        <f t="shared" si="213"/>
        <v>20.81886392793772</v>
      </c>
      <c r="AN344" s="200">
        <f t="shared" si="213"/>
        <v>20.818817079051762</v>
      </c>
      <c r="AO344" s="200">
        <f t="shared" si="213"/>
        <v>20.819005812363493</v>
      </c>
      <c r="AP344" s="200">
        <f t="shared" si="213"/>
        <v>20.818244972953792</v>
      </c>
      <c r="AQ344" s="200">
        <f t="shared" si="213"/>
        <v>20.82130379033989</v>
      </c>
      <c r="AR344" s="200">
        <f t="shared" si="213"/>
        <v>20.808868030997502</v>
      </c>
      <c r="AS344" s="200">
        <f t="shared" si="213"/>
        <v>20.857342125747572</v>
      </c>
      <c r="AT344" s="200">
        <f t="shared" si="214"/>
        <v>20.229359663458968</v>
      </c>
    </row>
    <row r="345" spans="1:46" s="200" customFormat="1" ht="12.95" customHeight="1" x14ac:dyDescent="0.2">
      <c r="A345" s="41" t="s">
        <v>137</v>
      </c>
      <c r="B345" s="40" t="s">
        <v>52</v>
      </c>
      <c r="C345" s="41">
        <v>52054.42856</v>
      </c>
      <c r="D345" s="41" t="s">
        <v>38</v>
      </c>
      <c r="E345" s="200">
        <f t="shared" si="195"/>
        <v>28376.891109658656</v>
      </c>
      <c r="F345" s="228">
        <f t="shared" si="194"/>
        <v>28376.5</v>
      </c>
      <c r="G345" s="158">
        <f t="shared" si="196"/>
        <v>0.15996201999951154</v>
      </c>
      <c r="K345" s="39">
        <f>G345</f>
        <v>0.15996201999951154</v>
      </c>
      <c r="P345" s="200">
        <f t="shared" si="197"/>
        <v>0.14885737629495122</v>
      </c>
      <c r="Q345" s="260">
        <f t="shared" si="198"/>
        <v>37035.92856</v>
      </c>
      <c r="R345" s="200">
        <f t="shared" si="199"/>
        <v>1.2331311180523123E-4</v>
      </c>
      <c r="S345" s="157">
        <v>1</v>
      </c>
      <c r="W345" s="200">
        <f>AB345</f>
        <v>1.1104643704560324E-2</v>
      </c>
      <c r="Y345" s="200">
        <f t="shared" si="200"/>
        <v>28376.5</v>
      </c>
      <c r="Z345" s="200">
        <f t="shared" si="201"/>
        <v>0.15966206079305992</v>
      </c>
      <c r="AA345" s="200">
        <f t="shared" si="202"/>
        <v>0.14915733550140284</v>
      </c>
      <c r="AB345" s="200">
        <f t="shared" si="203"/>
        <v>1.1104643704560324E-2</v>
      </c>
      <c r="AC345" s="200">
        <f t="shared" si="204"/>
        <v>2.9995920645162211E-4</v>
      </c>
      <c r="AD345" s="200">
        <f t="shared" si="205"/>
        <v>8.9975525535086855E-8</v>
      </c>
      <c r="AE345" s="200">
        <f t="shared" si="206"/>
        <v>1.1104643704560324E-2</v>
      </c>
      <c r="AF345" s="157"/>
      <c r="AG345" s="200">
        <f t="shared" si="207"/>
        <v>1.0804684498108699E-2</v>
      </c>
      <c r="AH345" s="200">
        <f t="shared" si="208"/>
        <v>0.4573157866312888</v>
      </c>
      <c r="AI345" s="200">
        <f t="shared" si="209"/>
        <v>0.88312245575412673</v>
      </c>
      <c r="AJ345" s="200">
        <f t="shared" si="210"/>
        <v>0.33852419613238455</v>
      </c>
      <c r="AK345" s="200">
        <f t="shared" si="211"/>
        <v>2.5838596648034571</v>
      </c>
      <c r="AL345" s="200">
        <f t="shared" si="212"/>
        <v>3.4925043012011354</v>
      </c>
      <c r="AM345" s="200">
        <f t="shared" si="213"/>
        <v>20.89460500852184</v>
      </c>
      <c r="AN345" s="200">
        <f t="shared" si="213"/>
        <v>20.89441015372244</v>
      </c>
      <c r="AO345" s="200">
        <f t="shared" si="213"/>
        <v>20.895077068730803</v>
      </c>
      <c r="AP345" s="200">
        <f t="shared" si="213"/>
        <v>20.892790862515103</v>
      </c>
      <c r="AQ345" s="200">
        <f t="shared" si="213"/>
        <v>20.90058619940887</v>
      </c>
      <c r="AR345" s="200">
        <f t="shared" si="213"/>
        <v>20.873497788408915</v>
      </c>
      <c r="AS345" s="200">
        <f t="shared" si="213"/>
        <v>20.962265972701204</v>
      </c>
      <c r="AT345" s="200">
        <f t="shared" si="214"/>
        <v>20.32552649633168</v>
      </c>
    </row>
    <row r="346" spans="1:46" s="200" customFormat="1" ht="12.95" customHeight="1" x14ac:dyDescent="0.2">
      <c r="A346" s="41" t="s">
        <v>138</v>
      </c>
      <c r="B346" s="48" t="s">
        <v>54</v>
      </c>
      <c r="C346" s="44">
        <v>52091.429680000001</v>
      </c>
      <c r="D346" s="44">
        <v>3.5E-4</v>
      </c>
      <c r="E346" s="200">
        <f t="shared" si="195"/>
        <v>28467.359430909866</v>
      </c>
      <c r="F346" s="228">
        <f t="shared" si="194"/>
        <v>28467</v>
      </c>
      <c r="G346" s="158">
        <f t="shared" si="196"/>
        <v>0.14700556000025244</v>
      </c>
      <c r="J346" s="200">
        <f>+G346</f>
        <v>0.14700556000025244</v>
      </c>
      <c r="P346" s="200">
        <f t="shared" si="197"/>
        <v>0.14972003646953913</v>
      </c>
      <c r="Q346" s="260">
        <f t="shared" si="198"/>
        <v>37072.929680000001</v>
      </c>
      <c r="R346" s="200">
        <f t="shared" si="199"/>
        <v>7.3683825023111142E-6</v>
      </c>
      <c r="S346" s="157">
        <v>1</v>
      </c>
      <c r="V346" s="200">
        <f>AB346</f>
        <v>-2.7144764692866863E-3</v>
      </c>
      <c r="Y346" s="200">
        <f t="shared" si="200"/>
        <v>28467</v>
      </c>
      <c r="Z346" s="200">
        <f t="shared" si="201"/>
        <v>0.16054338951568281</v>
      </c>
      <c r="AA346" s="200">
        <f t="shared" si="202"/>
        <v>0.13618220695410876</v>
      </c>
      <c r="AB346" s="200">
        <f t="shared" si="203"/>
        <v>-2.7144764692866863E-3</v>
      </c>
      <c r="AC346" s="200">
        <f t="shared" si="204"/>
        <v>-1.3537829515430366E-2</v>
      </c>
      <c r="AD346" s="200">
        <f t="shared" si="205"/>
        <v>1.8327282798885757E-4</v>
      </c>
      <c r="AE346" s="200">
        <f t="shared" si="206"/>
        <v>-2.7144764692866863E-3</v>
      </c>
      <c r="AF346" s="157"/>
      <c r="AG346" s="200">
        <f t="shared" si="207"/>
        <v>1.0823353046143685E-2</v>
      </c>
      <c r="AH346" s="200">
        <f t="shared" si="208"/>
        <v>0.45525620078667584</v>
      </c>
      <c r="AI346" s="200">
        <f t="shared" si="209"/>
        <v>0.88023762334252365</v>
      </c>
      <c r="AJ346" s="200">
        <f t="shared" si="210"/>
        <v>0.33519991053896103</v>
      </c>
      <c r="AK346" s="200">
        <f t="shared" si="211"/>
        <v>2.589973679155634</v>
      </c>
      <c r="AL346" s="200">
        <f t="shared" si="212"/>
        <v>3.5332849432844986</v>
      </c>
      <c r="AM346" s="200">
        <f t="shared" si="213"/>
        <v>20.904905238025336</v>
      </c>
      <c r="AN346" s="200">
        <f t="shared" si="213"/>
        <v>20.904676827457813</v>
      </c>
      <c r="AO346" s="200">
        <f t="shared" si="213"/>
        <v>20.905443235004359</v>
      </c>
      <c r="AP346" s="200">
        <f t="shared" si="213"/>
        <v>20.902867207607738</v>
      </c>
      <c r="AQ346" s="200">
        <f t="shared" si="213"/>
        <v>20.911476318299588</v>
      </c>
      <c r="AR346" s="200">
        <f t="shared" si="213"/>
        <v>20.882127066749728</v>
      </c>
      <c r="AS346" s="200">
        <f t="shared" si="213"/>
        <v>20.976344413947054</v>
      </c>
      <c r="AT346" s="200">
        <f t="shared" si="214"/>
        <v>20.338854365206075</v>
      </c>
    </row>
    <row r="347" spans="1:46" s="200" customFormat="1" ht="12.95" customHeight="1" x14ac:dyDescent="0.2">
      <c r="A347" s="41" t="s">
        <v>138</v>
      </c>
      <c r="B347" s="48" t="s">
        <v>54</v>
      </c>
      <c r="C347" s="44">
        <v>52091.431129999997</v>
      </c>
      <c r="D347" s="44">
        <v>1.7000000000000001E-4</v>
      </c>
      <c r="E347" s="200">
        <f t="shared" si="195"/>
        <v>28467.362976182696</v>
      </c>
      <c r="F347" s="228">
        <f t="shared" si="194"/>
        <v>28467</v>
      </c>
      <c r="G347" s="158">
        <f t="shared" si="196"/>
        <v>0.14845555999636417</v>
      </c>
      <c r="J347" s="200">
        <f>+G347</f>
        <v>0.14845555999636417</v>
      </c>
      <c r="P347" s="200">
        <f t="shared" si="197"/>
        <v>0.14972003646953913</v>
      </c>
      <c r="Q347" s="260">
        <f t="shared" si="198"/>
        <v>37072.931129999997</v>
      </c>
      <c r="R347" s="200">
        <f t="shared" si="199"/>
        <v>1.5989007512129804E-6</v>
      </c>
      <c r="S347" s="157">
        <v>1</v>
      </c>
      <c r="V347" s="200">
        <f>AB347</f>
        <v>-1.264476473174958E-3</v>
      </c>
      <c r="Y347" s="200">
        <f t="shared" si="200"/>
        <v>28467</v>
      </c>
      <c r="Z347" s="200">
        <f t="shared" si="201"/>
        <v>0.16054338951568281</v>
      </c>
      <c r="AA347" s="200">
        <f t="shared" si="202"/>
        <v>0.13763220695022049</v>
      </c>
      <c r="AB347" s="200">
        <f t="shared" si="203"/>
        <v>-1.264476473174958E-3</v>
      </c>
      <c r="AC347" s="200">
        <f t="shared" si="204"/>
        <v>-1.2087829519318638E-2</v>
      </c>
      <c r="AD347" s="200">
        <f t="shared" si="205"/>
        <v>1.4611562248811104E-4</v>
      </c>
      <c r="AE347" s="200">
        <f t="shared" si="206"/>
        <v>-1.264476473174958E-3</v>
      </c>
      <c r="AF347" s="157"/>
      <c r="AG347" s="200">
        <f t="shared" si="207"/>
        <v>1.0823353046143685E-2</v>
      </c>
      <c r="AH347" s="200">
        <f t="shared" si="208"/>
        <v>0.45525620078667584</v>
      </c>
      <c r="AI347" s="200">
        <f t="shared" si="209"/>
        <v>0.88023762334252365</v>
      </c>
      <c r="AJ347" s="200">
        <f t="shared" si="210"/>
        <v>0.33519991053896103</v>
      </c>
      <c r="AK347" s="200">
        <f t="shared" si="211"/>
        <v>2.589973679155634</v>
      </c>
      <c r="AL347" s="200">
        <f t="shared" si="212"/>
        <v>3.5332849432844986</v>
      </c>
      <c r="AM347" s="200">
        <f t="shared" si="213"/>
        <v>20.904905238025336</v>
      </c>
      <c r="AN347" s="200">
        <f t="shared" si="213"/>
        <v>20.904676827457813</v>
      </c>
      <c r="AO347" s="200">
        <f t="shared" si="213"/>
        <v>20.905443235004359</v>
      </c>
      <c r="AP347" s="200">
        <f t="shared" si="213"/>
        <v>20.902867207607738</v>
      </c>
      <c r="AQ347" s="200">
        <f t="shared" si="213"/>
        <v>20.911476318299588</v>
      </c>
      <c r="AR347" s="200">
        <f t="shared" si="213"/>
        <v>20.882127066749728</v>
      </c>
      <c r="AS347" s="200">
        <f t="shared" si="213"/>
        <v>20.976344413947054</v>
      </c>
      <c r="AT347" s="200">
        <f t="shared" si="214"/>
        <v>20.338854365206075</v>
      </c>
    </row>
    <row r="348" spans="1:46" s="200" customFormat="1" ht="12.95" customHeight="1" x14ac:dyDescent="0.2">
      <c r="A348" s="41" t="s">
        <v>138</v>
      </c>
      <c r="B348" s="48" t="s">
        <v>54</v>
      </c>
      <c r="C348" s="44">
        <v>52091.431349999999</v>
      </c>
      <c r="D348" s="44">
        <v>1.1E-4</v>
      </c>
      <c r="E348" s="200">
        <f t="shared" si="195"/>
        <v>28467.363514086166</v>
      </c>
      <c r="F348" s="228">
        <f t="shared" si="194"/>
        <v>28467</v>
      </c>
      <c r="G348" s="158">
        <f t="shared" si="196"/>
        <v>0.14867555999808246</v>
      </c>
      <c r="J348" s="200">
        <f>+G348</f>
        <v>0.14867555999808246</v>
      </c>
      <c r="P348" s="200">
        <f t="shared" si="197"/>
        <v>0.14972003646953913</v>
      </c>
      <c r="Q348" s="260">
        <f t="shared" si="198"/>
        <v>37072.931349999999</v>
      </c>
      <c r="R348" s="200">
        <f t="shared" si="199"/>
        <v>1.0909310994265716E-6</v>
      </c>
      <c r="S348" s="157">
        <v>1</v>
      </c>
      <c r="V348" s="200">
        <f>AB348</f>
        <v>-1.0444764714566679E-3</v>
      </c>
      <c r="Y348" s="200">
        <f t="shared" si="200"/>
        <v>28467</v>
      </c>
      <c r="Z348" s="200">
        <f t="shared" si="201"/>
        <v>0.16054338951568281</v>
      </c>
      <c r="AA348" s="200">
        <f t="shared" si="202"/>
        <v>0.13785220695193878</v>
      </c>
      <c r="AB348" s="200">
        <f t="shared" si="203"/>
        <v>-1.0444764714566679E-3</v>
      </c>
      <c r="AC348" s="200">
        <f t="shared" si="204"/>
        <v>-1.1867829517600348E-2</v>
      </c>
      <c r="AD348" s="200">
        <f t="shared" si="205"/>
        <v>1.4084537745882611E-4</v>
      </c>
      <c r="AE348" s="200">
        <f t="shared" si="206"/>
        <v>-1.0444764714566679E-3</v>
      </c>
      <c r="AF348" s="157"/>
      <c r="AG348" s="200">
        <f t="shared" si="207"/>
        <v>1.0823353046143685E-2</v>
      </c>
      <c r="AH348" s="200">
        <f t="shared" si="208"/>
        <v>0.45525620078667584</v>
      </c>
      <c r="AI348" s="200">
        <f t="shared" si="209"/>
        <v>0.88023762334252365</v>
      </c>
      <c r="AJ348" s="200">
        <f t="shared" si="210"/>
        <v>0.33519991053896103</v>
      </c>
      <c r="AK348" s="200">
        <f t="shared" si="211"/>
        <v>2.589973679155634</v>
      </c>
      <c r="AL348" s="200">
        <f t="shared" si="212"/>
        <v>3.5332849432844986</v>
      </c>
      <c r="AM348" s="200">
        <f t="shared" si="213"/>
        <v>20.904905238025336</v>
      </c>
      <c r="AN348" s="200">
        <f t="shared" si="213"/>
        <v>20.904676827457813</v>
      </c>
      <c r="AO348" s="200">
        <f t="shared" si="213"/>
        <v>20.905443235004359</v>
      </c>
      <c r="AP348" s="200">
        <f t="shared" si="213"/>
        <v>20.902867207607738</v>
      </c>
      <c r="AQ348" s="200">
        <f t="shared" si="213"/>
        <v>20.911476318299588</v>
      </c>
      <c r="AR348" s="200">
        <f t="shared" si="213"/>
        <v>20.882127066749728</v>
      </c>
      <c r="AS348" s="200">
        <f t="shared" si="213"/>
        <v>20.976344413947054</v>
      </c>
      <c r="AT348" s="200">
        <f t="shared" si="214"/>
        <v>20.338854365206075</v>
      </c>
    </row>
    <row r="349" spans="1:46" s="200" customFormat="1" ht="12.95" customHeight="1" x14ac:dyDescent="0.2">
      <c r="A349" s="178" t="s">
        <v>139</v>
      </c>
      <c r="B349" s="215" t="s">
        <v>54</v>
      </c>
      <c r="C349" s="162">
        <v>52093.072899999999</v>
      </c>
      <c r="D349" s="162" t="s">
        <v>38</v>
      </c>
      <c r="E349" s="200">
        <f t="shared" si="195"/>
        <v>28471.377129694287</v>
      </c>
      <c r="F349" s="228">
        <f t="shared" si="194"/>
        <v>28471</v>
      </c>
      <c r="G349" s="158">
        <f t="shared" si="196"/>
        <v>0.1542442799982382</v>
      </c>
      <c r="I349" s="200">
        <f>+G349</f>
        <v>0.1542442799982382</v>
      </c>
      <c r="P349" s="200">
        <f t="shared" si="197"/>
        <v>0.14975821840211712</v>
      </c>
      <c r="Q349" s="260">
        <f t="shared" si="198"/>
        <v>37074.572899999999</v>
      </c>
      <c r="R349" s="200">
        <f t="shared" si="199"/>
        <v>2.0124748644192435E-5</v>
      </c>
      <c r="S349" s="247">
        <v>0.1</v>
      </c>
      <c r="U349" s="200">
        <f>AB349</f>
        <v>4.4860615961210826E-3</v>
      </c>
      <c r="Y349" s="200">
        <f t="shared" si="200"/>
        <v>28471</v>
      </c>
      <c r="Z349" s="200">
        <f t="shared" si="201"/>
        <v>0.1605823682681583</v>
      </c>
      <c r="AA349" s="200">
        <f t="shared" si="202"/>
        <v>0.14342013013219701</v>
      </c>
      <c r="AB349" s="200">
        <f t="shared" si="203"/>
        <v>4.4860615961210826E-3</v>
      </c>
      <c r="AC349" s="200">
        <f t="shared" si="204"/>
        <v>-6.3380882699201058E-3</v>
      </c>
      <c r="AD349" s="200">
        <f t="shared" si="205"/>
        <v>4.0171362917298837E-6</v>
      </c>
      <c r="AE349" s="200">
        <f t="shared" si="206"/>
        <v>4.4860615961210826E-3</v>
      </c>
      <c r="AF349" s="157"/>
      <c r="AG349" s="200">
        <f t="shared" si="207"/>
        <v>1.0824149866041181E-2</v>
      </c>
      <c r="AH349" s="200">
        <f t="shared" si="208"/>
        <v>0.45516605823502398</v>
      </c>
      <c r="AI349" s="200">
        <f t="shared" si="209"/>
        <v>0.88010995130519609</v>
      </c>
      <c r="AJ349" s="200">
        <f t="shared" si="210"/>
        <v>0.33505337292367726</v>
      </c>
      <c r="AK349" s="200">
        <f t="shared" si="211"/>
        <v>2.5902426597136778</v>
      </c>
      <c r="AL349" s="200">
        <f t="shared" si="212"/>
        <v>3.535099286163828</v>
      </c>
      <c r="AM349" s="200">
        <f t="shared" si="213"/>
        <v>20.905359454894118</v>
      </c>
      <c r="AN349" s="200">
        <f t="shared" si="213"/>
        <v>20.905129471495847</v>
      </c>
      <c r="AO349" s="200">
        <f t="shared" si="213"/>
        <v>20.905900490489174</v>
      </c>
      <c r="AP349" s="200">
        <f t="shared" si="213"/>
        <v>20.903311183479133</v>
      </c>
      <c r="AQ349" s="200">
        <f t="shared" si="213"/>
        <v>20.91195712307881</v>
      </c>
      <c r="AR349" s="200">
        <f t="shared" si="213"/>
        <v>20.882506862326998</v>
      </c>
      <c r="AS349" s="200">
        <f t="shared" si="213"/>
        <v>20.976964053316429</v>
      </c>
      <c r="AT349" s="200">
        <f t="shared" si="214"/>
        <v>20.339443442283393</v>
      </c>
    </row>
    <row r="350" spans="1:46" s="200" customFormat="1" ht="12.95" customHeight="1" x14ac:dyDescent="0.2">
      <c r="A350" s="41" t="s">
        <v>140</v>
      </c>
      <c r="B350" s="48" t="s">
        <v>54</v>
      </c>
      <c r="C350" s="44">
        <v>52143.386500000001</v>
      </c>
      <c r="D350" s="44">
        <v>1.1999999999999999E-3</v>
      </c>
      <c r="E350" s="200">
        <f t="shared" si="195"/>
        <v>28594.394674247123</v>
      </c>
      <c r="F350" s="228">
        <f t="shared" si="194"/>
        <v>28594</v>
      </c>
      <c r="G350" s="158">
        <f t="shared" si="196"/>
        <v>0.1614199199975701</v>
      </c>
      <c r="K350" s="200">
        <f>+G350</f>
        <v>0.1614199199975701</v>
      </c>
      <c r="P350" s="200">
        <f t="shared" si="197"/>
        <v>0.15093451572366853</v>
      </c>
      <c r="Q350" s="260">
        <f t="shared" si="198"/>
        <v>37124.886500000001</v>
      </c>
      <c r="R350" s="200">
        <f t="shared" si="199"/>
        <v>1.0994370278715334E-4</v>
      </c>
      <c r="S350" s="157">
        <v>1</v>
      </c>
      <c r="W350" s="200">
        <f t="shared" ref="W350:W357" si="215">AB350</f>
        <v>1.0485404273901572E-2</v>
      </c>
      <c r="Y350" s="200">
        <f t="shared" si="200"/>
        <v>28594</v>
      </c>
      <c r="Z350" s="200">
        <f t="shared" si="201"/>
        <v>0.1617820091455405</v>
      </c>
      <c r="AA350" s="200">
        <f t="shared" si="202"/>
        <v>0.15057242657569814</v>
      </c>
      <c r="AB350" s="200">
        <f t="shared" si="203"/>
        <v>1.0485404273901572E-2</v>
      </c>
      <c r="AC350" s="200">
        <f t="shared" si="204"/>
        <v>-3.6208914797039582E-4</v>
      </c>
      <c r="AD350" s="200">
        <f t="shared" si="205"/>
        <v>1.3110855107792719E-7</v>
      </c>
      <c r="AE350" s="200">
        <f t="shared" si="206"/>
        <v>1.0485404273901572E-2</v>
      </c>
      <c r="AF350" s="157"/>
      <c r="AG350" s="200">
        <f t="shared" si="207"/>
        <v>1.0847493421871978E-2</v>
      </c>
      <c r="AH350" s="200">
        <f t="shared" si="208"/>
        <v>0.452430220872026</v>
      </c>
      <c r="AI350" s="200">
        <f t="shared" si="209"/>
        <v>0.87617745411952497</v>
      </c>
      <c r="AJ350" s="200">
        <f t="shared" si="210"/>
        <v>0.33056334308636787</v>
      </c>
      <c r="AK350" s="200">
        <f t="shared" si="211"/>
        <v>2.5984630721250577</v>
      </c>
      <c r="AL350" s="200">
        <f t="shared" si="212"/>
        <v>3.5913926986819318</v>
      </c>
      <c r="AM350" s="200">
        <f t="shared" si="213"/>
        <v>20.919284300552146</v>
      </c>
      <c r="AN350" s="200">
        <f t="shared" si="213"/>
        <v>20.919002040907543</v>
      </c>
      <c r="AO350" s="200">
        <f t="shared" si="213"/>
        <v>20.919924013504321</v>
      </c>
      <c r="AP350" s="200">
        <f t="shared" si="213"/>
        <v>20.916906681742404</v>
      </c>
      <c r="AQ350" s="200">
        <f t="shared" si="213"/>
        <v>20.926720245579943</v>
      </c>
      <c r="AR350" s="200">
        <f t="shared" si="213"/>
        <v>20.894121799741871</v>
      </c>
      <c r="AS350" s="200">
        <f t="shared" si="213"/>
        <v>20.995909922202557</v>
      </c>
      <c r="AT350" s="200">
        <f t="shared" si="214"/>
        <v>20.357557562411024</v>
      </c>
    </row>
    <row r="351" spans="1:46" s="200" customFormat="1" ht="12.95" customHeight="1" x14ac:dyDescent="0.2">
      <c r="A351" s="41" t="s">
        <v>140</v>
      </c>
      <c r="B351" s="48" t="s">
        <v>54</v>
      </c>
      <c r="C351" s="44">
        <v>52150.334499999997</v>
      </c>
      <c r="D351" s="44">
        <v>2.0999999999999999E-3</v>
      </c>
      <c r="E351" s="200">
        <f t="shared" si="195"/>
        <v>28611.382643693807</v>
      </c>
      <c r="F351" s="228">
        <f t="shared" si="194"/>
        <v>28611</v>
      </c>
      <c r="G351" s="158">
        <f t="shared" si="196"/>
        <v>0.15649947999190772</v>
      </c>
      <c r="K351" s="200">
        <f>+G351</f>
        <v>0.15649947999190772</v>
      </c>
      <c r="P351" s="200">
        <f t="shared" si="197"/>
        <v>0.15109742903311116</v>
      </c>
      <c r="Q351" s="260">
        <f t="shared" si="198"/>
        <v>37131.834499999997</v>
      </c>
      <c r="R351" s="200">
        <f t="shared" si="199"/>
        <v>2.9182154561434848E-5</v>
      </c>
      <c r="S351" s="157">
        <v>1</v>
      </c>
      <c r="W351" s="200">
        <f t="shared" si="215"/>
        <v>5.4020509587965615E-3</v>
      </c>
      <c r="Y351" s="200">
        <f t="shared" si="200"/>
        <v>28611</v>
      </c>
      <c r="Z351" s="200">
        <f t="shared" si="201"/>
        <v>0.16194797338443662</v>
      </c>
      <c r="AA351" s="200">
        <f t="shared" si="202"/>
        <v>0.14564893564058226</v>
      </c>
      <c r="AB351" s="200">
        <f t="shared" si="203"/>
        <v>5.4020509587965615E-3</v>
      </c>
      <c r="AC351" s="200">
        <f t="shared" si="204"/>
        <v>-5.448493392528897E-3</v>
      </c>
      <c r="AD351" s="200">
        <f t="shared" si="205"/>
        <v>2.9686080248431049E-5</v>
      </c>
      <c r="AE351" s="200">
        <f t="shared" si="206"/>
        <v>5.4020509587965615E-3</v>
      </c>
      <c r="AF351" s="157"/>
      <c r="AG351" s="200">
        <f t="shared" si="207"/>
        <v>1.0850544351325471E-2</v>
      </c>
      <c r="AH351" s="200">
        <f t="shared" si="208"/>
        <v>0.45205752115392939</v>
      </c>
      <c r="AI351" s="200">
        <f t="shared" si="209"/>
        <v>0.87563296080064024</v>
      </c>
      <c r="AJ351" s="200">
        <f t="shared" si="210"/>
        <v>0.32994518739135659</v>
      </c>
      <c r="AK351" s="200">
        <f t="shared" si="211"/>
        <v>2.5995915955622109</v>
      </c>
      <c r="AL351" s="200">
        <f t="shared" si="212"/>
        <v>3.599250790470776</v>
      </c>
      <c r="AM351" s="200">
        <f t="shared" ref="AM351:AS360" si="216">$AT351+$AA$7*SIN(AN351)</f>
        <v>20.921202497560795</v>
      </c>
      <c r="AN351" s="200">
        <f t="shared" si="216"/>
        <v>20.920912396035643</v>
      </c>
      <c r="AO351" s="200">
        <f t="shared" si="216"/>
        <v>20.921856656828268</v>
      </c>
      <c r="AP351" s="200">
        <f t="shared" si="216"/>
        <v>20.918777145651045</v>
      </c>
      <c r="AQ351" s="200">
        <f t="shared" si="216"/>
        <v>20.928757392257609</v>
      </c>
      <c r="AR351" s="200">
        <f t="shared" si="216"/>
        <v>20.895717670848676</v>
      </c>
      <c r="AS351" s="200">
        <f t="shared" si="216"/>
        <v>20.998511987475947</v>
      </c>
      <c r="AT351" s="200">
        <f t="shared" si="214"/>
        <v>20.360061139989643</v>
      </c>
    </row>
    <row r="352" spans="1:46" s="200" customFormat="1" ht="12.95" customHeight="1" x14ac:dyDescent="0.2">
      <c r="A352" s="41" t="s">
        <v>137</v>
      </c>
      <c r="B352" s="40" t="s">
        <v>54</v>
      </c>
      <c r="C352" s="41">
        <v>52437.470699999998</v>
      </c>
      <c r="D352" s="41" t="s">
        <v>38</v>
      </c>
      <c r="E352" s="200">
        <f t="shared" si="195"/>
        <v>29313.43517573745</v>
      </c>
      <c r="F352" s="228">
        <f t="shared" si="194"/>
        <v>29313</v>
      </c>
      <c r="G352" s="158">
        <f t="shared" si="196"/>
        <v>0.17798483999649761</v>
      </c>
      <c r="K352" s="39">
        <f>G352</f>
        <v>0.17798483999649761</v>
      </c>
      <c r="P352" s="200">
        <f t="shared" si="197"/>
        <v>0.15789596924240326</v>
      </c>
      <c r="Q352" s="260">
        <f t="shared" si="198"/>
        <v>37418.970699999998</v>
      </c>
      <c r="R352" s="200">
        <f t="shared" si="199"/>
        <v>4.0356272817470732E-4</v>
      </c>
      <c r="S352" s="157">
        <v>1</v>
      </c>
      <c r="W352" s="200">
        <f t="shared" si="215"/>
        <v>2.0088870754094351E-2</v>
      </c>
      <c r="Y352" s="200">
        <f t="shared" si="200"/>
        <v>29313</v>
      </c>
      <c r="Z352" s="200">
        <f t="shared" si="201"/>
        <v>0.16883660687553001</v>
      </c>
      <c r="AA352" s="200">
        <f t="shared" si="202"/>
        <v>0.16704420236337086</v>
      </c>
      <c r="AB352" s="200">
        <f t="shared" si="203"/>
        <v>2.0088870754094351E-2</v>
      </c>
      <c r="AC352" s="200">
        <f t="shared" si="204"/>
        <v>9.1482331209676027E-3</v>
      </c>
      <c r="AD352" s="200">
        <f t="shared" si="205"/>
        <v>8.369016923556864E-5</v>
      </c>
      <c r="AE352" s="200">
        <f t="shared" si="206"/>
        <v>2.0088870754094351E-2</v>
      </c>
      <c r="AF352" s="157"/>
      <c r="AG352" s="200">
        <f t="shared" si="207"/>
        <v>1.0940637633126749E-2</v>
      </c>
      <c r="AH352" s="200">
        <f t="shared" si="208"/>
        <v>0.43773954630378675</v>
      </c>
      <c r="AI352" s="200">
        <f t="shared" si="209"/>
        <v>0.85296829077475633</v>
      </c>
      <c r="AJ352" s="200">
        <f t="shared" si="210"/>
        <v>0.30490649224970978</v>
      </c>
      <c r="AK352" s="200">
        <f t="shared" si="211"/>
        <v>2.6446904696440217</v>
      </c>
      <c r="AL352" s="200">
        <f t="shared" si="212"/>
        <v>3.94177717408592</v>
      </c>
      <c r="AM352" s="200">
        <f t="shared" si="216"/>
        <v>20.999147689940663</v>
      </c>
      <c r="AN352" s="200">
        <f t="shared" si="216"/>
        <v>20.998377533271903</v>
      </c>
      <c r="AO352" s="200">
        <f t="shared" si="216"/>
        <v>21.000577634713249</v>
      </c>
      <c r="AP352" s="200">
        <f t="shared" si="216"/>
        <v>20.994272809075479</v>
      </c>
      <c r="AQ352" s="200">
        <f t="shared" si="216"/>
        <v>21.012181438587216</v>
      </c>
      <c r="AR352" s="200">
        <f t="shared" si="216"/>
        <v>20.959939603630367</v>
      </c>
      <c r="AS352" s="200">
        <f t="shared" si="216"/>
        <v>21.102463403640485</v>
      </c>
      <c r="AT352" s="200">
        <f t="shared" si="214"/>
        <v>20.463444167059535</v>
      </c>
    </row>
    <row r="353" spans="1:46" s="200" customFormat="1" ht="12.95" customHeight="1" x14ac:dyDescent="0.2">
      <c r="A353" s="41" t="s">
        <v>137</v>
      </c>
      <c r="B353" s="40" t="s">
        <v>54</v>
      </c>
      <c r="C353" s="41">
        <v>52444.410400000001</v>
      </c>
      <c r="D353" s="41">
        <v>3.0999999999999999E-3</v>
      </c>
      <c r="E353" s="200">
        <f t="shared" si="195"/>
        <v>29330.402851553405</v>
      </c>
      <c r="F353" s="228">
        <f t="shared" si="194"/>
        <v>29330</v>
      </c>
      <c r="G353" s="158">
        <f t="shared" si="196"/>
        <v>0.16476439999678405</v>
      </c>
      <c r="K353" s="200">
        <f>+G353</f>
        <v>0.16476439999678405</v>
      </c>
      <c r="P353" s="200">
        <f t="shared" si="197"/>
        <v>0.15806232996019129</v>
      </c>
      <c r="Q353" s="260">
        <f t="shared" si="198"/>
        <v>37425.910400000001</v>
      </c>
      <c r="R353" s="200">
        <f t="shared" si="199"/>
        <v>4.4917742775394492E-5</v>
      </c>
      <c r="S353" s="157">
        <v>1</v>
      </c>
      <c r="W353" s="200">
        <f t="shared" si="215"/>
        <v>6.702070036592761E-3</v>
      </c>
      <c r="Y353" s="200">
        <f t="shared" si="200"/>
        <v>29330</v>
      </c>
      <c r="Z353" s="200">
        <f t="shared" si="201"/>
        <v>0.16900430632458058</v>
      </c>
      <c r="AA353" s="200">
        <f t="shared" si="202"/>
        <v>0.15382242363239476</v>
      </c>
      <c r="AB353" s="200">
        <f t="shared" si="203"/>
        <v>6.702070036592761E-3</v>
      </c>
      <c r="AC353" s="200">
        <f t="shared" si="204"/>
        <v>-4.2399063277965277E-3</v>
      </c>
      <c r="AD353" s="200">
        <f t="shared" si="205"/>
        <v>1.7976805668489035E-5</v>
      </c>
      <c r="AE353" s="200">
        <f t="shared" si="206"/>
        <v>6.702070036592761E-3</v>
      </c>
      <c r="AF353" s="157"/>
      <c r="AG353" s="200">
        <f t="shared" si="207"/>
        <v>1.0941976364389287E-2</v>
      </c>
      <c r="AH353" s="200">
        <f t="shared" si="208"/>
        <v>0.43741725427224321</v>
      </c>
      <c r="AI353" s="200">
        <f t="shared" si="209"/>
        <v>0.85241554992233326</v>
      </c>
      <c r="AJ353" s="200">
        <f t="shared" si="210"/>
        <v>0.30431142110691817</v>
      </c>
      <c r="AK353" s="200">
        <f t="shared" si="211"/>
        <v>2.645748521268608</v>
      </c>
      <c r="AL353" s="200">
        <f t="shared" si="212"/>
        <v>3.9505442780922455</v>
      </c>
      <c r="AM353" s="200">
        <f t="shared" si="216"/>
        <v>21.001006377061856</v>
      </c>
      <c r="AN353" s="200">
        <f t="shared" si="216"/>
        <v>21.000220290978792</v>
      </c>
      <c r="AO353" s="200">
        <f t="shared" si="216"/>
        <v>21.002459524567037</v>
      </c>
      <c r="AP353" s="200">
        <f t="shared" si="216"/>
        <v>20.996060582420057</v>
      </c>
      <c r="AQ353" s="200">
        <f t="shared" si="216"/>
        <v>21.014184479762953</v>
      </c>
      <c r="AR353" s="200">
        <f t="shared" si="216"/>
        <v>20.961460811000503</v>
      </c>
      <c r="AS353" s="200">
        <f t="shared" si="216"/>
        <v>21.104895996007365</v>
      </c>
      <c r="AT353" s="200">
        <f t="shared" si="214"/>
        <v>20.465947744638154</v>
      </c>
    </row>
    <row r="354" spans="1:46" s="200" customFormat="1" ht="12.95" customHeight="1" x14ac:dyDescent="0.2">
      <c r="A354" s="41" t="s">
        <v>137</v>
      </c>
      <c r="B354" s="40" t="s">
        <v>52</v>
      </c>
      <c r="C354" s="41">
        <v>52454.430659999998</v>
      </c>
      <c r="D354" s="41">
        <v>3.8999999999999998E-3</v>
      </c>
      <c r="E354" s="200">
        <f t="shared" si="195"/>
        <v>29354.902545095127</v>
      </c>
      <c r="F354" s="228">
        <f t="shared" si="194"/>
        <v>29354.5</v>
      </c>
      <c r="G354" s="158">
        <f t="shared" si="196"/>
        <v>0.16463905999262352</v>
      </c>
      <c r="K354" s="200">
        <f>+G354</f>
        <v>0.16463905999262352</v>
      </c>
      <c r="P354" s="200">
        <f t="shared" si="197"/>
        <v>0.15830222849577283</v>
      </c>
      <c r="Q354" s="260">
        <f t="shared" si="198"/>
        <v>37435.930659999998</v>
      </c>
      <c r="R354" s="200">
        <f t="shared" si="199"/>
        <v>4.0155433419478914E-5</v>
      </c>
      <c r="S354" s="157">
        <v>1</v>
      </c>
      <c r="W354" s="200">
        <f t="shared" si="215"/>
        <v>6.3368314968506867E-3</v>
      </c>
      <c r="Y354" s="200">
        <f t="shared" si="200"/>
        <v>29354.5</v>
      </c>
      <c r="Z354" s="200">
        <f t="shared" si="201"/>
        <v>0.16924606617268279</v>
      </c>
      <c r="AA354" s="200">
        <f t="shared" si="202"/>
        <v>0.15369522231571359</v>
      </c>
      <c r="AB354" s="200">
        <f t="shared" si="203"/>
        <v>6.3368314968506867E-3</v>
      </c>
      <c r="AC354" s="200">
        <f t="shared" si="204"/>
        <v>-4.6070061800592699E-3</v>
      </c>
      <c r="AD354" s="200">
        <f t="shared" si="205"/>
        <v>2.1224505943104305E-5</v>
      </c>
      <c r="AE354" s="200">
        <f t="shared" si="206"/>
        <v>6.3368314968506867E-3</v>
      </c>
      <c r="AF354" s="157"/>
      <c r="AG354" s="200">
        <f t="shared" si="207"/>
        <v>1.0943837676909943E-2</v>
      </c>
      <c r="AH354" s="200">
        <f t="shared" si="208"/>
        <v>0.43695468760471468</v>
      </c>
      <c r="AI354" s="200">
        <f t="shared" si="209"/>
        <v>0.85161866496787098</v>
      </c>
      <c r="AJ354" s="200">
        <f t="shared" si="210"/>
        <v>0.30345471325453072</v>
      </c>
      <c r="AK354" s="200">
        <f t="shared" si="211"/>
        <v>2.6472707073598047</v>
      </c>
      <c r="AL354" s="200">
        <f t="shared" si="212"/>
        <v>3.9632217182628566</v>
      </c>
      <c r="AM354" s="200">
        <f t="shared" si="216"/>
        <v>21.003682813392352</v>
      </c>
      <c r="AN354" s="200">
        <f t="shared" si="216"/>
        <v>21.002873370691798</v>
      </c>
      <c r="AO354" s="200">
        <f t="shared" si="216"/>
        <v>21.005169766774095</v>
      </c>
      <c r="AP354" s="200">
        <f t="shared" si="216"/>
        <v>20.998633867883161</v>
      </c>
      <c r="AQ354" s="200">
        <f t="shared" si="216"/>
        <v>21.017069743083329</v>
      </c>
      <c r="AR354" s="200">
        <f t="shared" si="216"/>
        <v>20.96365084418527</v>
      </c>
      <c r="AS354" s="200">
        <f t="shared" si="216"/>
        <v>21.108394746124716</v>
      </c>
      <c r="AT354" s="200">
        <f t="shared" si="214"/>
        <v>20.469555841736746</v>
      </c>
    </row>
    <row r="355" spans="1:46" s="200" customFormat="1" ht="12.95" customHeight="1" x14ac:dyDescent="0.2">
      <c r="A355" s="41" t="s">
        <v>137</v>
      </c>
      <c r="B355" s="40" t="s">
        <v>52</v>
      </c>
      <c r="C355" s="41">
        <v>52490.439279999999</v>
      </c>
      <c r="D355" s="41" t="s">
        <v>38</v>
      </c>
      <c r="E355" s="200">
        <f t="shared" si="195"/>
        <v>29442.944188212216</v>
      </c>
      <c r="F355" s="228">
        <f t="shared" si="194"/>
        <v>29442.5</v>
      </c>
      <c r="G355" s="158">
        <f t="shared" si="196"/>
        <v>0.18167089999769814</v>
      </c>
      <c r="K355" s="200">
        <v>0.18167089999769814</v>
      </c>
      <c r="P355" s="200">
        <f t="shared" si="197"/>
        <v>0.15916530098001025</v>
      </c>
      <c r="Q355" s="260">
        <f t="shared" si="198"/>
        <v>37471.939279999999</v>
      </c>
      <c r="R355" s="200">
        <f t="shared" si="199"/>
        <v>5.0650198714495434E-4</v>
      </c>
      <c r="S355" s="157">
        <v>1</v>
      </c>
      <c r="W355" s="200">
        <f t="shared" si="215"/>
        <v>2.2505599017687894E-2</v>
      </c>
      <c r="Y355" s="200">
        <f t="shared" si="200"/>
        <v>29442.5</v>
      </c>
      <c r="Z355" s="200">
        <f t="shared" si="201"/>
        <v>0.17011516508177663</v>
      </c>
      <c r="AA355" s="200">
        <f t="shared" si="202"/>
        <v>0.17072103589593177</v>
      </c>
      <c r="AB355" s="200">
        <f t="shared" si="203"/>
        <v>2.2505599017687894E-2</v>
      </c>
      <c r="AC355" s="200">
        <f t="shared" si="204"/>
        <v>1.1555734915921517E-2</v>
      </c>
      <c r="AD355" s="200">
        <f t="shared" si="205"/>
        <v>1.3353500944704766E-4</v>
      </c>
      <c r="AE355" s="200">
        <f t="shared" si="206"/>
        <v>2.2505599017687894E-2</v>
      </c>
      <c r="AF355" s="157"/>
      <c r="AG355" s="200">
        <f t="shared" si="207"/>
        <v>1.0949864101766382E-2</v>
      </c>
      <c r="AH355" s="200">
        <f t="shared" si="208"/>
        <v>0.4353116619958165</v>
      </c>
      <c r="AI355" s="200">
        <f t="shared" si="209"/>
        <v>0.84875363154876482</v>
      </c>
      <c r="AJ355" s="200">
        <f t="shared" si="210"/>
        <v>0.30038619763359126</v>
      </c>
      <c r="AK355" s="200">
        <f t="shared" si="211"/>
        <v>2.6527126094386997</v>
      </c>
      <c r="AL355" s="200">
        <f t="shared" si="212"/>
        <v>4.0091766704856351</v>
      </c>
      <c r="AM355" s="200">
        <f t="shared" si="216"/>
        <v>21.013274362070081</v>
      </c>
      <c r="AN355" s="200">
        <f t="shared" si="216"/>
        <v>21.012377071660371</v>
      </c>
      <c r="AO355" s="200">
        <f t="shared" si="216"/>
        <v>21.014886296275783</v>
      </c>
      <c r="AP355" s="200">
        <f t="shared" si="216"/>
        <v>21.007845696935743</v>
      </c>
      <c r="AQ355" s="200">
        <f t="shared" si="216"/>
        <v>21.02741870146221</v>
      </c>
      <c r="AR355" s="200">
        <f t="shared" si="216"/>
        <v>20.971495606798172</v>
      </c>
      <c r="AS355" s="200">
        <f t="shared" si="216"/>
        <v>21.120893112930872</v>
      </c>
      <c r="AT355" s="200">
        <f t="shared" si="214"/>
        <v>20.482515537437816</v>
      </c>
    </row>
    <row r="356" spans="1:46" s="200" customFormat="1" ht="12.95" customHeight="1" x14ac:dyDescent="0.2">
      <c r="A356" s="41" t="s">
        <v>137</v>
      </c>
      <c r="B356" s="40" t="s">
        <v>52</v>
      </c>
      <c r="C356" s="41">
        <v>52490.439969999999</v>
      </c>
      <c r="D356" s="41" t="s">
        <v>38</v>
      </c>
      <c r="E356" s="200">
        <f t="shared" si="195"/>
        <v>29442.945875273086</v>
      </c>
      <c r="F356" s="228">
        <f t="shared" si="194"/>
        <v>29442.5</v>
      </c>
      <c r="G356" s="158">
        <f t="shared" si="196"/>
        <v>0.18236089999845717</v>
      </c>
      <c r="K356" s="200">
        <v>0.18236089999845717</v>
      </c>
      <c r="P356" s="200">
        <f t="shared" si="197"/>
        <v>0.15916530098001025</v>
      </c>
      <c r="Q356" s="260">
        <f t="shared" si="198"/>
        <v>37471.939969999999</v>
      </c>
      <c r="R356" s="200">
        <f t="shared" si="199"/>
        <v>5.3803581382457584E-4</v>
      </c>
      <c r="S356" s="157">
        <v>1</v>
      </c>
      <c r="W356" s="200">
        <f t="shared" si="215"/>
        <v>2.3195599018446922E-2</v>
      </c>
      <c r="Y356" s="200">
        <f t="shared" si="200"/>
        <v>29442.5</v>
      </c>
      <c r="Z356" s="200">
        <f t="shared" si="201"/>
        <v>0.17011516508177663</v>
      </c>
      <c r="AA356" s="200">
        <f t="shared" si="202"/>
        <v>0.17141103589669079</v>
      </c>
      <c r="AB356" s="200">
        <f t="shared" si="203"/>
        <v>2.3195599018446922E-2</v>
      </c>
      <c r="AC356" s="200">
        <f t="shared" si="204"/>
        <v>1.2245734916680545E-2</v>
      </c>
      <c r="AD356" s="200">
        <f t="shared" si="205"/>
        <v>1.4995802364960908E-4</v>
      </c>
      <c r="AE356" s="200">
        <f t="shared" si="206"/>
        <v>2.3195599018446922E-2</v>
      </c>
      <c r="AF356" s="157"/>
      <c r="AG356" s="200">
        <f t="shared" si="207"/>
        <v>1.0949864101766382E-2</v>
      </c>
      <c r="AH356" s="200">
        <f t="shared" si="208"/>
        <v>0.4353116619958165</v>
      </c>
      <c r="AI356" s="200">
        <f t="shared" si="209"/>
        <v>0.84875363154876482</v>
      </c>
      <c r="AJ356" s="200">
        <f t="shared" si="210"/>
        <v>0.30038619763359126</v>
      </c>
      <c r="AK356" s="200">
        <f t="shared" si="211"/>
        <v>2.6527126094386997</v>
      </c>
      <c r="AL356" s="200">
        <f t="shared" si="212"/>
        <v>4.0091766704856351</v>
      </c>
      <c r="AM356" s="200">
        <f t="shared" si="216"/>
        <v>21.013274362070081</v>
      </c>
      <c r="AN356" s="200">
        <f t="shared" si="216"/>
        <v>21.012377071660371</v>
      </c>
      <c r="AO356" s="200">
        <f t="shared" si="216"/>
        <v>21.014886296275783</v>
      </c>
      <c r="AP356" s="200">
        <f t="shared" si="216"/>
        <v>21.007845696935743</v>
      </c>
      <c r="AQ356" s="200">
        <f t="shared" si="216"/>
        <v>21.02741870146221</v>
      </c>
      <c r="AR356" s="200">
        <f t="shared" si="216"/>
        <v>20.971495606798172</v>
      </c>
      <c r="AS356" s="200">
        <f t="shared" si="216"/>
        <v>21.120893112930872</v>
      </c>
      <c r="AT356" s="200">
        <f t="shared" si="214"/>
        <v>20.482515537437816</v>
      </c>
    </row>
    <row r="357" spans="1:46" s="200" customFormat="1" ht="12.95" customHeight="1" x14ac:dyDescent="0.2">
      <c r="A357" s="41" t="s">
        <v>137</v>
      </c>
      <c r="B357" s="40" t="s">
        <v>52</v>
      </c>
      <c r="C357" s="41">
        <v>52492.483619999999</v>
      </c>
      <c r="D357" s="41" t="s">
        <v>38</v>
      </c>
      <c r="E357" s="200">
        <f t="shared" si="195"/>
        <v>29447.942631715188</v>
      </c>
      <c r="F357" s="228">
        <f t="shared" si="194"/>
        <v>29447.5</v>
      </c>
      <c r="G357" s="158">
        <f t="shared" si="196"/>
        <v>0.18103429999609943</v>
      </c>
      <c r="K357" s="200">
        <v>0.18103429999609943</v>
      </c>
      <c r="P357" s="200">
        <f t="shared" si="197"/>
        <v>0.15921440476427773</v>
      </c>
      <c r="Q357" s="260">
        <f t="shared" si="198"/>
        <v>37473.983619999999</v>
      </c>
      <c r="R357" s="200">
        <f t="shared" si="199"/>
        <v>4.7610782792767566E-4</v>
      </c>
      <c r="S357" s="157">
        <v>1</v>
      </c>
      <c r="W357" s="200">
        <f t="shared" si="215"/>
        <v>2.1819895231821707E-2</v>
      </c>
      <c r="Y357" s="200">
        <f t="shared" si="200"/>
        <v>29447.5</v>
      </c>
      <c r="Z357" s="200">
        <f t="shared" si="201"/>
        <v>0.17016458046000807</v>
      </c>
      <c r="AA357" s="200">
        <f t="shared" si="202"/>
        <v>0.17008412430036909</v>
      </c>
      <c r="AB357" s="200">
        <f t="shared" si="203"/>
        <v>2.1819895231821707E-2</v>
      </c>
      <c r="AC357" s="200">
        <f t="shared" si="204"/>
        <v>1.0869719536091366E-2</v>
      </c>
      <c r="AD357" s="200">
        <f t="shared" si="205"/>
        <v>1.1815080279328629E-4</v>
      </c>
      <c r="AE357" s="200">
        <f t="shared" si="206"/>
        <v>2.1819895231821707E-2</v>
      </c>
      <c r="AF357" s="157"/>
      <c r="AG357" s="200">
        <f t="shared" si="207"/>
        <v>1.095017569573033E-2</v>
      </c>
      <c r="AH357" s="200">
        <f t="shared" si="208"/>
        <v>0.43521916636922797</v>
      </c>
      <c r="AI357" s="200">
        <f t="shared" si="209"/>
        <v>0.84859071833313338</v>
      </c>
      <c r="AJ357" s="200">
        <f t="shared" si="210"/>
        <v>0.3002122528645762</v>
      </c>
      <c r="AK357" s="200">
        <f t="shared" si="211"/>
        <v>2.653020620975461</v>
      </c>
      <c r="AL357" s="200">
        <f t="shared" si="212"/>
        <v>4.0118077121201443</v>
      </c>
      <c r="AM357" s="200">
        <f t="shared" si="216"/>
        <v>21.013818323448593</v>
      </c>
      <c r="AN357" s="200">
        <f t="shared" si="216"/>
        <v>21.012915853252522</v>
      </c>
      <c r="AO357" s="200">
        <f t="shared" si="216"/>
        <v>21.015437525142339</v>
      </c>
      <c r="AP357" s="200">
        <f t="shared" si="216"/>
        <v>21.008367652523365</v>
      </c>
      <c r="AQ357" s="200">
        <f t="shared" si="216"/>
        <v>21.028006028004913</v>
      </c>
      <c r="AR357" s="200">
        <f t="shared" si="216"/>
        <v>20.971940359792494</v>
      </c>
      <c r="AS357" s="200">
        <f t="shared" si="216"/>
        <v>21.1216000276061</v>
      </c>
      <c r="AT357" s="200">
        <f t="shared" si="214"/>
        <v>20.483251883784465</v>
      </c>
    </row>
    <row r="358" spans="1:46" s="200" customFormat="1" ht="12.95" customHeight="1" x14ac:dyDescent="0.2">
      <c r="A358" s="178" t="s">
        <v>87</v>
      </c>
      <c r="B358" s="215" t="s">
        <v>54</v>
      </c>
      <c r="C358" s="162">
        <v>52508.623500000002</v>
      </c>
      <c r="D358" s="162" t="s">
        <v>38</v>
      </c>
      <c r="E358" s="200">
        <f t="shared" si="195"/>
        <v>29487.404892554758</v>
      </c>
      <c r="F358" s="228">
        <f t="shared" si="194"/>
        <v>29487</v>
      </c>
      <c r="G358" s="158">
        <f t="shared" si="196"/>
        <v>0.16559915999823716</v>
      </c>
      <c r="I358" s="200">
        <f>+G358</f>
        <v>0.16559915999823716</v>
      </c>
      <c r="P358" s="200">
        <f t="shared" si="197"/>
        <v>0.15960257254029916</v>
      </c>
      <c r="Q358" s="260">
        <f t="shared" si="198"/>
        <v>37490.123500000002</v>
      </c>
      <c r="R358" s="200">
        <f t="shared" si="199"/>
        <v>3.5959061140699212E-5</v>
      </c>
      <c r="S358" s="247">
        <v>0.1</v>
      </c>
      <c r="U358" s="200">
        <f>AB358</f>
        <v>5.9965874579379908E-3</v>
      </c>
      <c r="Y358" s="200">
        <f t="shared" si="200"/>
        <v>29487</v>
      </c>
      <c r="Z358" s="200">
        <f t="shared" si="201"/>
        <v>0.17055509393524582</v>
      </c>
      <c r="AA358" s="200">
        <f t="shared" si="202"/>
        <v>0.1546466386032905</v>
      </c>
      <c r="AB358" s="200">
        <f t="shared" si="203"/>
        <v>5.9965874579379908E-3</v>
      </c>
      <c r="AC358" s="200">
        <f t="shared" si="204"/>
        <v>-4.9559339370086608E-3</v>
      </c>
      <c r="AD358" s="200">
        <f t="shared" si="205"/>
        <v>2.4561281187994168E-6</v>
      </c>
      <c r="AE358" s="200">
        <f t="shared" si="206"/>
        <v>5.9965874579379908E-3</v>
      </c>
      <c r="AF358" s="157"/>
      <c r="AG358" s="200">
        <f t="shared" si="207"/>
        <v>1.0952521394946662E-2</v>
      </c>
      <c r="AH358" s="200">
        <f t="shared" si="208"/>
        <v>0.43449166125051608</v>
      </c>
      <c r="AI358" s="200">
        <f t="shared" si="209"/>
        <v>0.84730323154927589</v>
      </c>
      <c r="AJ358" s="200">
        <f t="shared" si="210"/>
        <v>0.29883959846628916</v>
      </c>
      <c r="AK358" s="200">
        <f t="shared" si="211"/>
        <v>2.655449475036912</v>
      </c>
      <c r="AL358" s="200">
        <f t="shared" si="212"/>
        <v>4.0326695077182926</v>
      </c>
      <c r="AM358" s="200">
        <f t="shared" si="216"/>
        <v>21.018111830240532</v>
      </c>
      <c r="AN358" s="200">
        <f t="shared" si="216"/>
        <v>21.017167716193221</v>
      </c>
      <c r="AO358" s="200">
        <f t="shared" si="216"/>
        <v>21.019789070296174</v>
      </c>
      <c r="AP358" s="200">
        <f t="shared" si="216"/>
        <v>21.012485695203793</v>
      </c>
      <c r="AQ358" s="200">
        <f t="shared" si="216"/>
        <v>21.032643308441372</v>
      </c>
      <c r="AR358" s="200">
        <f t="shared" si="216"/>
        <v>20.975450388670755</v>
      </c>
      <c r="AS358" s="200">
        <f t="shared" si="216"/>
        <v>21.127172487155338</v>
      </c>
      <c r="AT358" s="200">
        <f t="shared" si="214"/>
        <v>20.489069019923015</v>
      </c>
    </row>
    <row r="359" spans="1:46" s="200" customFormat="1" ht="12.95" customHeight="1" x14ac:dyDescent="0.2">
      <c r="A359" s="39" t="s">
        <v>141</v>
      </c>
      <c r="B359" s="48" t="s">
        <v>52</v>
      </c>
      <c r="C359" s="44">
        <v>52771.408799999997</v>
      </c>
      <c r="D359" s="44">
        <v>2.0000000000000001E-4</v>
      </c>
      <c r="E359" s="200">
        <f t="shared" si="195"/>
        <v>30129.91909051672</v>
      </c>
      <c r="F359" s="228">
        <f t="shared" si="194"/>
        <v>30129.5</v>
      </c>
      <c r="G359" s="158">
        <f t="shared" si="196"/>
        <v>0.17140605999884428</v>
      </c>
      <c r="K359" s="200">
        <f>+G359</f>
        <v>0.17140605999884428</v>
      </c>
      <c r="O359" s="200">
        <f ca="1">+C$11+C$12*$F359</f>
        <v>0.17863201485095598</v>
      </c>
      <c r="P359" s="200">
        <f t="shared" si="197"/>
        <v>0.16597823424367558</v>
      </c>
      <c r="Q359" s="260">
        <f t="shared" si="198"/>
        <v>37752.908799999997</v>
      </c>
      <c r="R359" s="200">
        <f t="shared" si="199"/>
        <v>2.9461292428472697E-5</v>
      </c>
      <c r="S359" s="157">
        <v>1</v>
      </c>
      <c r="W359" s="200">
        <f>AB359</f>
        <v>5.4278257551687026E-3</v>
      </c>
      <c r="Y359" s="200">
        <f t="shared" si="200"/>
        <v>30129.5</v>
      </c>
      <c r="Z359" s="200">
        <f t="shared" si="201"/>
        <v>0.17694075298837425</v>
      </c>
      <c r="AA359" s="200">
        <f t="shared" si="202"/>
        <v>0.16044354125414562</v>
      </c>
      <c r="AB359" s="200">
        <f t="shared" si="203"/>
        <v>5.4278257551687026E-3</v>
      </c>
      <c r="AC359" s="200">
        <f t="shared" si="204"/>
        <v>-5.5346929895299657E-3</v>
      </c>
      <c r="AD359" s="200">
        <f t="shared" si="205"/>
        <v>3.063282648835215E-5</v>
      </c>
      <c r="AE359" s="200">
        <f t="shared" si="206"/>
        <v>5.4278257551687026E-3</v>
      </c>
      <c r="AF359" s="157"/>
      <c r="AG359" s="200">
        <f t="shared" si="207"/>
        <v>1.0962518744698672E-2</v>
      </c>
      <c r="AH359" s="200">
        <f t="shared" si="208"/>
        <v>0.4234181767887637</v>
      </c>
      <c r="AI359" s="200">
        <f t="shared" si="209"/>
        <v>0.82625290827361475</v>
      </c>
      <c r="AJ359" s="200">
        <f t="shared" si="210"/>
        <v>0.27687215090922479</v>
      </c>
      <c r="AK359" s="200">
        <f t="shared" si="211"/>
        <v>2.693913582060087</v>
      </c>
      <c r="AL359" s="200">
        <f t="shared" si="212"/>
        <v>4.3926224320562888</v>
      </c>
      <c r="AM359" s="200">
        <f t="shared" si="216"/>
        <v>21.087055542144938</v>
      </c>
      <c r="AN359" s="200">
        <f t="shared" si="216"/>
        <v>21.085241231760161</v>
      </c>
      <c r="AO359" s="200">
        <f t="shared" si="216"/>
        <v>21.089825422034973</v>
      </c>
      <c r="AP359" s="200">
        <f t="shared" si="216"/>
        <v>21.078190416379758</v>
      </c>
      <c r="AQ359" s="200">
        <f t="shared" si="216"/>
        <v>21.107394833542457</v>
      </c>
      <c r="AR359" s="200">
        <f t="shared" si="216"/>
        <v>21.031857716381001</v>
      </c>
      <c r="AS359" s="200">
        <f t="shared" si="216"/>
        <v>21.214789336692892</v>
      </c>
      <c r="AT359" s="200">
        <f t="shared" si="214"/>
        <v>20.583689525467754</v>
      </c>
    </row>
    <row r="360" spans="1:46" s="200" customFormat="1" ht="12.95" customHeight="1" x14ac:dyDescent="0.2">
      <c r="A360" s="39" t="s">
        <v>141</v>
      </c>
      <c r="B360" s="48" t="s">
        <v>54</v>
      </c>
      <c r="C360" s="44">
        <v>52813.326699999998</v>
      </c>
      <c r="D360" s="44">
        <v>2.9999999999999997E-4</v>
      </c>
      <c r="E360" s="200">
        <f t="shared" si="195"/>
        <v>30232.409016318317</v>
      </c>
      <c r="F360" s="228">
        <f t="shared" si="194"/>
        <v>30232</v>
      </c>
      <c r="G360" s="158">
        <f t="shared" si="196"/>
        <v>0.16728575999877648</v>
      </c>
      <c r="K360" s="200">
        <f>+G360</f>
        <v>0.16728575999877648</v>
      </c>
      <c r="O360" s="200">
        <f ca="1">+C$11+C$12*$F360</f>
        <v>0.17969323777235358</v>
      </c>
      <c r="P360" s="200">
        <f t="shared" si="197"/>
        <v>0.16700613189771449</v>
      </c>
      <c r="Q360" s="260">
        <f t="shared" si="198"/>
        <v>37794.826699999998</v>
      </c>
      <c r="R360" s="200">
        <f t="shared" si="199"/>
        <v>7.8191874903537902E-8</v>
      </c>
      <c r="S360" s="157">
        <v>1</v>
      </c>
      <c r="W360" s="200">
        <f>AB360</f>
        <v>2.7962810106199609E-4</v>
      </c>
      <c r="Y360" s="200">
        <f t="shared" si="200"/>
        <v>30232</v>
      </c>
      <c r="Z360" s="200">
        <f t="shared" si="201"/>
        <v>0.1779654772644034</v>
      </c>
      <c r="AA360" s="200">
        <f t="shared" si="202"/>
        <v>0.15632641463208757</v>
      </c>
      <c r="AB360" s="200">
        <f t="shared" si="203"/>
        <v>2.7962810106199609E-4</v>
      </c>
      <c r="AC360" s="200">
        <f t="shared" si="204"/>
        <v>-1.0679717265626915E-2</v>
      </c>
      <c r="AD360" s="200">
        <f t="shared" si="205"/>
        <v>1.1405636087372961E-4</v>
      </c>
      <c r="AE360" s="200">
        <f t="shared" si="206"/>
        <v>2.7962810106199609E-4</v>
      </c>
      <c r="AF360" s="157"/>
      <c r="AG360" s="200">
        <f t="shared" si="207"/>
        <v>1.0959345366688923E-2</v>
      </c>
      <c r="AH360" s="200">
        <f t="shared" si="208"/>
        <v>0.42177655118707036</v>
      </c>
      <c r="AI360" s="200">
        <f t="shared" si="209"/>
        <v>0.82287741935281355</v>
      </c>
      <c r="AJ360" s="200">
        <f t="shared" si="210"/>
        <v>0.27342719332497883</v>
      </c>
      <c r="AK360" s="200">
        <f t="shared" si="211"/>
        <v>2.6998798647722486</v>
      </c>
      <c r="AL360" s="200">
        <f t="shared" si="212"/>
        <v>4.4539697448811619</v>
      </c>
      <c r="AM360" s="200">
        <f t="shared" si="216"/>
        <v>21.097908161905341</v>
      </c>
      <c r="AN360" s="200">
        <f t="shared" si="216"/>
        <v>21.095919426152062</v>
      </c>
      <c r="AO360" s="200">
        <f t="shared" si="216"/>
        <v>21.10087625875455</v>
      </c>
      <c r="AP360" s="200">
        <f t="shared" si="216"/>
        <v>21.088463981496492</v>
      </c>
      <c r="AQ360" s="200">
        <f t="shared" si="216"/>
        <v>21.119195400362109</v>
      </c>
      <c r="AR360" s="200">
        <f t="shared" si="216"/>
        <v>21.040773138220072</v>
      </c>
      <c r="AS360" s="200">
        <f t="shared" si="216"/>
        <v>21.22824257381064</v>
      </c>
      <c r="AT360" s="200">
        <f t="shared" si="214"/>
        <v>20.598784625574115</v>
      </c>
    </row>
    <row r="361" spans="1:46" s="200" customFormat="1" ht="12.95" customHeight="1" x14ac:dyDescent="0.2">
      <c r="A361" s="41" t="s">
        <v>137</v>
      </c>
      <c r="B361" s="40" t="s">
        <v>54</v>
      </c>
      <c r="C361" s="41">
        <v>52815.377789999999</v>
      </c>
      <c r="D361" s="41">
        <v>1.4E-3</v>
      </c>
      <c r="E361" s="200">
        <f t="shared" si="195"/>
        <v>30237.423963677618</v>
      </c>
      <c r="F361" s="228">
        <f t="shared" si="194"/>
        <v>30237</v>
      </c>
      <c r="G361" s="158">
        <f t="shared" si="196"/>
        <v>0.17339915999764344</v>
      </c>
      <c r="K361" s="200">
        <f>+G361</f>
        <v>0.17339915999764344</v>
      </c>
      <c r="O361" s="200">
        <f ca="1">+C$11+C$12*$F361</f>
        <v>0.17974500474412908</v>
      </c>
      <c r="P361" s="200">
        <f t="shared" si="197"/>
        <v>0.16705634904567693</v>
      </c>
      <c r="Q361" s="260">
        <f t="shared" si="198"/>
        <v>37796.877789999999</v>
      </c>
      <c r="R361" s="200">
        <f t="shared" si="199"/>
        <v>4.0231250772386304E-5</v>
      </c>
      <c r="S361" s="157">
        <v>1</v>
      </c>
      <c r="W361" s="200">
        <f>AB361</f>
        <v>6.3428109519665099E-3</v>
      </c>
      <c r="Y361" s="200">
        <f t="shared" si="200"/>
        <v>30237</v>
      </c>
      <c r="Z361" s="200">
        <f t="shared" si="201"/>
        <v>0.17801550693807133</v>
      </c>
      <c r="AA361" s="200">
        <f t="shared" si="202"/>
        <v>0.16244000210524903</v>
      </c>
      <c r="AB361" s="200">
        <f t="shared" si="203"/>
        <v>6.3428109519665099E-3</v>
      </c>
      <c r="AC361" s="200">
        <f t="shared" si="204"/>
        <v>-4.6163469404278956E-3</v>
      </c>
      <c r="AD361" s="200">
        <f t="shared" si="205"/>
        <v>2.1310659074397994E-5</v>
      </c>
      <c r="AE361" s="200">
        <f t="shared" si="206"/>
        <v>6.3428109519665099E-3</v>
      </c>
      <c r="AF361" s="157"/>
      <c r="AG361" s="200">
        <f t="shared" si="207"/>
        <v>1.0959157892394406E-2</v>
      </c>
      <c r="AH361" s="200">
        <f t="shared" si="208"/>
        <v>0.42169730456324706</v>
      </c>
      <c r="AI361" s="200">
        <f t="shared" si="209"/>
        <v>0.8227126489992882</v>
      </c>
      <c r="AJ361" s="200">
        <f t="shared" si="210"/>
        <v>0.27325954559224486</v>
      </c>
      <c r="AK361" s="200">
        <f t="shared" si="211"/>
        <v>2.7001697807977414</v>
      </c>
      <c r="AL361" s="200">
        <f t="shared" si="212"/>
        <v>4.4569923092033994</v>
      </c>
      <c r="AM361" s="200">
        <f t="shared" ref="AM361:AS370" si="217">$AT361+$AA$7*SIN(AN361)</f>
        <v>21.09843658991969</v>
      </c>
      <c r="AN361" s="200">
        <f t="shared" si="217"/>
        <v>21.096439085220055</v>
      </c>
      <c r="AO361" s="200">
        <f t="shared" si="217"/>
        <v>21.101414507237759</v>
      </c>
      <c r="AP361" s="200">
        <f t="shared" si="217"/>
        <v>21.088963763192965</v>
      </c>
      <c r="AQ361" s="200">
        <f t="shared" si="217"/>
        <v>21.119770110220625</v>
      </c>
      <c r="AR361" s="200">
        <f t="shared" si="217"/>
        <v>21.041207680223533</v>
      </c>
      <c r="AS361" s="200">
        <f t="shared" si="217"/>
        <v>21.22889515724896</v>
      </c>
      <c r="AT361" s="200">
        <f t="shared" si="214"/>
        <v>20.599520971920768</v>
      </c>
    </row>
    <row r="362" spans="1:46" s="200" customFormat="1" ht="12.95" customHeight="1" x14ac:dyDescent="0.2">
      <c r="A362" s="178" t="s">
        <v>142</v>
      </c>
      <c r="B362" s="215" t="s">
        <v>54</v>
      </c>
      <c r="C362" s="162">
        <v>52816.196600000003</v>
      </c>
      <c r="D362" s="162" t="s">
        <v>38</v>
      </c>
      <c r="E362" s="200">
        <f t="shared" si="195"/>
        <v>30239.425967025734</v>
      </c>
      <c r="F362" s="228">
        <f t="shared" si="194"/>
        <v>30239</v>
      </c>
      <c r="G362" s="158">
        <f t="shared" si="196"/>
        <v>0.17421851999824867</v>
      </c>
      <c r="I362" s="200">
        <f>+G362</f>
        <v>0.17421851999824867</v>
      </c>
      <c r="P362" s="200">
        <f t="shared" si="197"/>
        <v>0.16707643787916104</v>
      </c>
      <c r="Q362" s="260">
        <f t="shared" si="198"/>
        <v>37797.696600000003</v>
      </c>
      <c r="R362" s="200">
        <f t="shared" si="199"/>
        <v>5.1009336995791148E-5</v>
      </c>
      <c r="S362" s="247">
        <v>0.1</v>
      </c>
      <c r="U362" s="200">
        <f>AB362</f>
        <v>7.1420821190876227E-3</v>
      </c>
      <c r="Y362" s="200">
        <f t="shared" si="200"/>
        <v>30239</v>
      </c>
      <c r="Z362" s="200">
        <f t="shared" si="201"/>
        <v>0.17803551993397895</v>
      </c>
      <c r="AA362" s="200">
        <f t="shared" si="202"/>
        <v>0.16325943794343076</v>
      </c>
      <c r="AB362" s="200">
        <f t="shared" si="203"/>
        <v>7.1420821190876227E-3</v>
      </c>
      <c r="AC362" s="200">
        <f t="shared" si="204"/>
        <v>-3.8169999357302864E-3</v>
      </c>
      <c r="AD362" s="200">
        <f t="shared" si="205"/>
        <v>1.4569488509365012E-6</v>
      </c>
      <c r="AE362" s="200">
        <f t="shared" si="206"/>
        <v>7.1420821190876227E-3</v>
      </c>
      <c r="AF362" s="157"/>
      <c r="AG362" s="200">
        <f t="shared" si="207"/>
        <v>1.0959082054817914E-2</v>
      </c>
      <c r="AH362" s="200">
        <f t="shared" si="208"/>
        <v>0.42166562743536729</v>
      </c>
      <c r="AI362" s="200">
        <f t="shared" si="209"/>
        <v>0.82264673796116805</v>
      </c>
      <c r="AJ362" s="200">
        <f t="shared" si="210"/>
        <v>0.27319249681674368</v>
      </c>
      <c r="AK362" s="200">
        <f t="shared" si="211"/>
        <v>2.7002857182465418</v>
      </c>
      <c r="AL362" s="200">
        <f t="shared" si="212"/>
        <v>4.4582021264878469</v>
      </c>
      <c r="AM362" s="200">
        <f t="shared" si="217"/>
        <v>21.098647936129222</v>
      </c>
      <c r="AN362" s="200">
        <f t="shared" si="217"/>
        <v>21.096646917045867</v>
      </c>
      <c r="AO362" s="200">
        <f t="shared" si="217"/>
        <v>21.101629785500638</v>
      </c>
      <c r="AP362" s="200">
        <f t="shared" si="217"/>
        <v>21.089163640635956</v>
      </c>
      <c r="AQ362" s="200">
        <f t="shared" si="217"/>
        <v>21.119999969804294</v>
      </c>
      <c r="AR362" s="200">
        <f t="shared" si="217"/>
        <v>21.041381488565627</v>
      </c>
      <c r="AS362" s="200">
        <f t="shared" si="217"/>
        <v>21.229156095071623</v>
      </c>
      <c r="AT362" s="200">
        <f t="shared" si="214"/>
        <v>20.599815510459425</v>
      </c>
    </row>
    <row r="363" spans="1:46" s="200" customFormat="1" ht="12.95" customHeight="1" x14ac:dyDescent="0.2">
      <c r="A363" s="178" t="s">
        <v>142</v>
      </c>
      <c r="B363" s="215" t="s">
        <v>54</v>
      </c>
      <c r="C363" s="162">
        <v>52862.004999999997</v>
      </c>
      <c r="D363" s="162" t="s">
        <v>38</v>
      </c>
      <c r="E363" s="200">
        <f t="shared" si="195"/>
        <v>30351.428226611479</v>
      </c>
      <c r="F363" s="228">
        <f t="shared" si="194"/>
        <v>30351</v>
      </c>
      <c r="G363" s="158">
        <f t="shared" si="196"/>
        <v>0.17514267999649746</v>
      </c>
      <c r="I363" s="200">
        <f>+G363</f>
        <v>0.17514267999649746</v>
      </c>
      <c r="P363" s="200">
        <f t="shared" si="197"/>
        <v>0.16820321311508957</v>
      </c>
      <c r="Q363" s="260">
        <f t="shared" si="198"/>
        <v>37843.504999999997</v>
      </c>
      <c r="R363" s="200">
        <f t="shared" si="199"/>
        <v>4.8156200598157034E-5</v>
      </c>
      <c r="S363" s="247">
        <v>0.1</v>
      </c>
      <c r="U363" s="200">
        <f>AB363</f>
        <v>6.9394668814078964E-3</v>
      </c>
      <c r="Y363" s="200">
        <f t="shared" si="200"/>
        <v>30351</v>
      </c>
      <c r="Z363" s="200">
        <f t="shared" si="201"/>
        <v>0.17915727816892496</v>
      </c>
      <c r="AA363" s="200">
        <f t="shared" si="202"/>
        <v>0.16418861494266207</v>
      </c>
      <c r="AB363" s="200">
        <f t="shared" si="203"/>
        <v>6.9394668814078964E-3</v>
      </c>
      <c r="AC363" s="200">
        <f t="shared" si="204"/>
        <v>-4.0145981724274971E-3</v>
      </c>
      <c r="AD363" s="200">
        <f t="shared" si="205"/>
        <v>1.6116998486058198E-6</v>
      </c>
      <c r="AE363" s="200">
        <f t="shared" si="206"/>
        <v>6.9394668814078964E-3</v>
      </c>
      <c r="AF363" s="157"/>
      <c r="AG363" s="200">
        <f t="shared" si="207"/>
        <v>1.0954065053835392E-2</v>
      </c>
      <c r="AH363" s="200">
        <f t="shared" si="208"/>
        <v>0.41991117412542189</v>
      </c>
      <c r="AI363" s="200">
        <f t="shared" si="209"/>
        <v>0.81895310632952001</v>
      </c>
      <c r="AJ363" s="200">
        <f t="shared" si="210"/>
        <v>0.26944710223371743</v>
      </c>
      <c r="AK363" s="200">
        <f t="shared" si="211"/>
        <v>2.7067520623897856</v>
      </c>
      <c r="AL363" s="200">
        <f t="shared" si="212"/>
        <v>4.5266837663034574</v>
      </c>
      <c r="AM363" s="200">
        <f t="shared" si="217"/>
        <v>21.110460740251973</v>
      </c>
      <c r="AN363" s="200">
        <f t="shared" si="217"/>
        <v>21.108256691261325</v>
      </c>
      <c r="AO363" s="200">
        <f t="shared" si="217"/>
        <v>21.113666231358977</v>
      </c>
      <c r="AP363" s="200">
        <f t="shared" si="217"/>
        <v>21.100325033537139</v>
      </c>
      <c r="AQ363" s="200">
        <f t="shared" si="217"/>
        <v>21.132849688899032</v>
      </c>
      <c r="AR363" s="200">
        <f t="shared" si="217"/>
        <v>21.051107849176933</v>
      </c>
      <c r="AS363" s="200">
        <f t="shared" si="217"/>
        <v>21.243681563385792</v>
      </c>
      <c r="AT363" s="200">
        <f t="shared" si="214"/>
        <v>20.616309668624424</v>
      </c>
    </row>
    <row r="364" spans="1:46" s="200" customFormat="1" ht="12.95" customHeight="1" x14ac:dyDescent="0.2">
      <c r="A364" s="178" t="s">
        <v>87</v>
      </c>
      <c r="B364" s="215" t="s">
        <v>52</v>
      </c>
      <c r="C364" s="162">
        <v>53092.887799999997</v>
      </c>
      <c r="D364" s="162" t="s">
        <v>38</v>
      </c>
      <c r="E364" s="200">
        <f t="shared" si="195"/>
        <v>30915.940309537022</v>
      </c>
      <c r="F364" s="228">
        <f t="shared" si="194"/>
        <v>30915.5</v>
      </c>
      <c r="G364" s="158">
        <f t="shared" si="196"/>
        <v>0.18008453999209451</v>
      </c>
      <c r="I364" s="200">
        <f>+G364</f>
        <v>0.18008453999209451</v>
      </c>
      <c r="P364" s="200">
        <f t="shared" si="197"/>
        <v>0.17393621535312465</v>
      </c>
      <c r="Q364" s="260">
        <f t="shared" si="198"/>
        <v>38074.387799999997</v>
      </c>
      <c r="R364" s="200">
        <f t="shared" si="199"/>
        <v>3.7801895866163858E-5</v>
      </c>
      <c r="S364" s="247">
        <v>0.1</v>
      </c>
      <c r="U364" s="200">
        <f>AB364</f>
        <v>6.1483246389698598E-3</v>
      </c>
      <c r="Y364" s="200">
        <f t="shared" si="200"/>
        <v>30915.5</v>
      </c>
      <c r="Z364" s="200">
        <f t="shared" si="201"/>
        <v>0.18484247772069934</v>
      </c>
      <c r="AA364" s="200">
        <f t="shared" si="202"/>
        <v>0.16917827762451981</v>
      </c>
      <c r="AB364" s="200">
        <f t="shared" si="203"/>
        <v>6.1483246389698598E-3</v>
      </c>
      <c r="AC364" s="200">
        <f t="shared" si="204"/>
        <v>-4.757937728604833E-3</v>
      </c>
      <c r="AD364" s="200">
        <f t="shared" si="205"/>
        <v>2.2637971429281319E-6</v>
      </c>
      <c r="AE364" s="200">
        <f t="shared" si="206"/>
        <v>6.1483246389698598E-3</v>
      </c>
      <c r="AF364" s="157"/>
      <c r="AG364" s="200">
        <f t="shared" si="207"/>
        <v>1.0906262367574682E-2</v>
      </c>
      <c r="AH364" s="200">
        <f t="shared" si="208"/>
        <v>0.41162462734252103</v>
      </c>
      <c r="AI364" s="200">
        <f t="shared" si="209"/>
        <v>0.80026265263047824</v>
      </c>
      <c r="AJ364" s="200">
        <f t="shared" si="210"/>
        <v>0.25083701412843096</v>
      </c>
      <c r="AK364" s="200">
        <f t="shared" si="211"/>
        <v>2.7386032988628148</v>
      </c>
      <c r="AL364" s="200">
        <f t="shared" si="212"/>
        <v>4.8955628602445245</v>
      </c>
      <c r="AM364" s="200">
        <f t="shared" si="217"/>
        <v>21.169358199031556</v>
      </c>
      <c r="AN364" s="200">
        <f t="shared" si="217"/>
        <v>21.16594413754477</v>
      </c>
      <c r="AO364" s="200">
        <f t="shared" si="217"/>
        <v>21.173778970778098</v>
      </c>
      <c r="AP364" s="200">
        <f t="shared" si="217"/>
        <v>21.155699084811413</v>
      </c>
      <c r="AQ364" s="200">
        <f t="shared" si="217"/>
        <v>21.196908535568117</v>
      </c>
      <c r="AR364" s="200">
        <f t="shared" si="217"/>
        <v>21.100054452183809</v>
      </c>
      <c r="AS364" s="200">
        <f t="shared" si="217"/>
        <v>21.314307156061304</v>
      </c>
      <c r="AT364" s="200">
        <f t="shared" si="214"/>
        <v>20.699443171161398</v>
      </c>
    </row>
    <row r="365" spans="1:46" s="200" customFormat="1" ht="12.95" customHeight="1" x14ac:dyDescent="0.2">
      <c r="A365" s="41" t="s">
        <v>305</v>
      </c>
      <c r="B365" s="40" t="s">
        <v>52</v>
      </c>
      <c r="C365" s="41">
        <v>53153.4211</v>
      </c>
      <c r="D365" s="41">
        <v>2.0000000000000001E-4</v>
      </c>
      <c r="E365" s="39">
        <f t="shared" si="195"/>
        <v>31063.945181573217</v>
      </c>
      <c r="F365" s="228">
        <f t="shared" si="194"/>
        <v>31063.5</v>
      </c>
      <c r="G365" s="158">
        <f t="shared" si="196"/>
        <v>0.18207717999757733</v>
      </c>
      <c r="K365" s="200">
        <f t="shared" ref="K365:K374" si="218">+G365</f>
        <v>0.18207717999757733</v>
      </c>
      <c r="O365" s="200">
        <f t="shared" ref="O365:O376" ca="1" si="219">+C$11+C$12*$F365</f>
        <v>0.18830208517861768</v>
      </c>
      <c r="P365" s="200">
        <f t="shared" si="197"/>
        <v>0.17545415838798084</v>
      </c>
      <c r="Q365" s="260">
        <f t="shared" si="198"/>
        <v>38134.9211</v>
      </c>
      <c r="R365" s="200">
        <f t="shared" si="199"/>
        <v>4.3864415241182095E-5</v>
      </c>
      <c r="S365" s="157">
        <v>1</v>
      </c>
      <c r="W365" s="200">
        <f t="shared" ref="W365:W374" si="220">AB365</f>
        <v>6.6230216095964911E-3</v>
      </c>
      <c r="Y365" s="200">
        <f t="shared" si="200"/>
        <v>31063.5</v>
      </c>
      <c r="Z365" s="200">
        <f t="shared" si="201"/>
        <v>0.18634183659232201</v>
      </c>
      <c r="AA365" s="200">
        <f t="shared" si="202"/>
        <v>0.17118950179323617</v>
      </c>
      <c r="AB365" s="200">
        <f t="shared" si="203"/>
        <v>6.6230216095964911E-3</v>
      </c>
      <c r="AC365" s="200">
        <f t="shared" si="204"/>
        <v>-4.2646565947446757E-3</v>
      </c>
      <c r="AD365" s="200">
        <f t="shared" si="205"/>
        <v>1.8187295871099255E-5</v>
      </c>
      <c r="AE365" s="200">
        <f t="shared" si="206"/>
        <v>6.6230216095964911E-3</v>
      </c>
      <c r="AF365" s="157"/>
      <c r="AG365" s="200">
        <f t="shared" si="207"/>
        <v>1.0887678204341153E-2</v>
      </c>
      <c r="AH365" s="200">
        <f t="shared" si="208"/>
        <v>0.40959754523927017</v>
      </c>
      <c r="AI365" s="200">
        <f t="shared" si="209"/>
        <v>0.79534325976683329</v>
      </c>
      <c r="AJ365" s="200">
        <f t="shared" si="210"/>
        <v>0.24602790130226776</v>
      </c>
      <c r="AK365" s="200">
        <f t="shared" si="211"/>
        <v>2.7467627433876483</v>
      </c>
      <c r="AL365" s="200">
        <f t="shared" si="212"/>
        <v>4.9994957723670606</v>
      </c>
      <c r="AM365" s="200">
        <f t="shared" si="217"/>
        <v>21.184633490284941</v>
      </c>
      <c r="AN365" s="200">
        <f t="shared" si="217"/>
        <v>21.180851538152034</v>
      </c>
      <c r="AO365" s="200">
        <f t="shared" si="217"/>
        <v>21.189391608816312</v>
      </c>
      <c r="AP365" s="200">
        <f t="shared" si="217"/>
        <v>21.169996950467677</v>
      </c>
      <c r="AQ365" s="200">
        <f t="shared" si="217"/>
        <v>21.213496208913391</v>
      </c>
      <c r="AR365" s="200">
        <f t="shared" si="217"/>
        <v>21.11290711246988</v>
      </c>
      <c r="AS365" s="200">
        <f t="shared" si="217"/>
        <v>21.332116801517962</v>
      </c>
      <c r="AT365" s="200">
        <f t="shared" si="214"/>
        <v>20.721239023022289</v>
      </c>
    </row>
    <row r="366" spans="1:46" s="200" customFormat="1" ht="12.95" customHeight="1" x14ac:dyDescent="0.2">
      <c r="A366" s="41" t="s">
        <v>305</v>
      </c>
      <c r="B366" s="40" t="s">
        <v>54</v>
      </c>
      <c r="C366" s="41">
        <v>53154.443399999996</v>
      </c>
      <c r="D366" s="41">
        <v>1E-4</v>
      </c>
      <c r="E366" s="39">
        <f t="shared" si="195"/>
        <v>31066.444721176744</v>
      </c>
      <c r="F366" s="228">
        <f t="shared" si="194"/>
        <v>31066</v>
      </c>
      <c r="G366" s="158">
        <f t="shared" si="196"/>
        <v>0.18188887999713188</v>
      </c>
      <c r="K366" s="200">
        <f t="shared" si="218"/>
        <v>0.18188887999713188</v>
      </c>
      <c r="O366" s="200">
        <f t="shared" ca="1" si="219"/>
        <v>0.18832796866450546</v>
      </c>
      <c r="P366" s="200">
        <f t="shared" si="197"/>
        <v>0.1754798523769131</v>
      </c>
      <c r="Q366" s="260">
        <f t="shared" si="198"/>
        <v>38135.943399999996</v>
      </c>
      <c r="R366" s="200">
        <f t="shared" si="199"/>
        <v>4.1075635036727158E-5</v>
      </c>
      <c r="S366" s="157">
        <v>1</v>
      </c>
      <c r="W366" s="200">
        <f t="shared" si="220"/>
        <v>6.4090276202187768E-3</v>
      </c>
      <c r="Y366" s="200">
        <f t="shared" si="200"/>
        <v>31066</v>
      </c>
      <c r="Z366" s="200">
        <f t="shared" si="201"/>
        <v>0.18636719556152159</v>
      </c>
      <c r="AA366" s="200">
        <f t="shared" si="202"/>
        <v>0.17100153681252339</v>
      </c>
      <c r="AB366" s="200">
        <f t="shared" si="203"/>
        <v>6.4090276202187768E-3</v>
      </c>
      <c r="AC366" s="200">
        <f t="shared" si="204"/>
        <v>-4.4783155643897121E-3</v>
      </c>
      <c r="AD366" s="200">
        <f t="shared" si="205"/>
        <v>2.0055310294255144E-5</v>
      </c>
      <c r="AE366" s="200">
        <f t="shared" si="206"/>
        <v>6.4090276202187768E-3</v>
      </c>
      <c r="AF366" s="157"/>
      <c r="AG366" s="200">
        <f t="shared" si="207"/>
        <v>1.088734318460848E-2</v>
      </c>
      <c r="AH366" s="200">
        <f t="shared" si="208"/>
        <v>0.4095637997414513</v>
      </c>
      <c r="AI366" s="200">
        <f t="shared" si="209"/>
        <v>0.79526009701954925</v>
      </c>
      <c r="AJ366" s="200">
        <f t="shared" si="210"/>
        <v>0.24594690530872915</v>
      </c>
      <c r="AK366" s="200">
        <f t="shared" si="211"/>
        <v>2.7468999272324814</v>
      </c>
      <c r="AL366" s="200">
        <f t="shared" si="212"/>
        <v>5.0012794281709132</v>
      </c>
      <c r="AM366" s="200">
        <f t="shared" si="217"/>
        <v>21.184890955613344</v>
      </c>
      <c r="AN366" s="200">
        <f t="shared" si="217"/>
        <v>21.181102614663718</v>
      </c>
      <c r="AO366" s="200">
        <f t="shared" si="217"/>
        <v>21.189654820541229</v>
      </c>
      <c r="AP366" s="200">
        <f t="shared" si="217"/>
        <v>21.170237756735958</v>
      </c>
      <c r="AQ366" s="200">
        <f t="shared" si="217"/>
        <v>21.213775628307424</v>
      </c>
      <c r="AR366" s="200">
        <f t="shared" si="217"/>
        <v>21.113124406624685</v>
      </c>
      <c r="AS366" s="200">
        <f t="shared" si="217"/>
        <v>21.332415142254327</v>
      </c>
      <c r="AT366" s="200">
        <f t="shared" si="214"/>
        <v>20.721607196195613</v>
      </c>
    </row>
    <row r="367" spans="1:46" s="200" customFormat="1" ht="12.95" customHeight="1" x14ac:dyDescent="0.2">
      <c r="A367" s="41" t="s">
        <v>305</v>
      </c>
      <c r="B367" s="40" t="s">
        <v>52</v>
      </c>
      <c r="C367" s="41">
        <v>53162.419000000002</v>
      </c>
      <c r="D367" s="41">
        <v>1E-4</v>
      </c>
      <c r="E367" s="39">
        <f t="shared" si="195"/>
        <v>31085.94518881047</v>
      </c>
      <c r="F367" s="228">
        <f t="shared" si="194"/>
        <v>31085.5</v>
      </c>
      <c r="G367" s="158">
        <f t="shared" si="196"/>
        <v>0.18208013999537798</v>
      </c>
      <c r="K367" s="200">
        <f t="shared" si="218"/>
        <v>0.18208013999537798</v>
      </c>
      <c r="O367" s="200">
        <f t="shared" ca="1" si="219"/>
        <v>0.18852985985442983</v>
      </c>
      <c r="P367" s="200">
        <f t="shared" si="197"/>
        <v>0.17568032598875161</v>
      </c>
      <c r="Q367" s="260">
        <f t="shared" si="198"/>
        <v>38143.919000000002</v>
      </c>
      <c r="R367" s="200">
        <f t="shared" si="199"/>
        <v>4.095761931941107E-5</v>
      </c>
      <c r="S367" s="157">
        <v>1</v>
      </c>
      <c r="W367" s="200">
        <f t="shared" si="220"/>
        <v>6.3998140066263698E-3</v>
      </c>
      <c r="Y367" s="200">
        <f t="shared" si="200"/>
        <v>31085.5</v>
      </c>
      <c r="Z367" s="200">
        <f t="shared" si="201"/>
        <v>0.18656503209278638</v>
      </c>
      <c r="AA367" s="200">
        <f t="shared" si="202"/>
        <v>0.1711954338913432</v>
      </c>
      <c r="AB367" s="200">
        <f t="shared" si="203"/>
        <v>6.3998140066263698E-3</v>
      </c>
      <c r="AC367" s="200">
        <f t="shared" si="204"/>
        <v>-4.484892097408405E-3</v>
      </c>
      <c r="AD367" s="200">
        <f t="shared" si="205"/>
        <v>2.0114257125396361E-5</v>
      </c>
      <c r="AE367" s="200">
        <f t="shared" si="206"/>
        <v>6.3998140066263698E-3</v>
      </c>
      <c r="AF367" s="157"/>
      <c r="AG367" s="200">
        <f t="shared" si="207"/>
        <v>1.0884706104034773E-2</v>
      </c>
      <c r="AH367" s="200">
        <f t="shared" si="208"/>
        <v>0.40930114420149732</v>
      </c>
      <c r="AI367" s="200">
        <f t="shared" si="209"/>
        <v>0.79461135444719189</v>
      </c>
      <c r="AJ367" s="200">
        <f t="shared" si="210"/>
        <v>0.24531540629368101</v>
      </c>
      <c r="AK367" s="200">
        <f t="shared" si="211"/>
        <v>2.7479692358634247</v>
      </c>
      <c r="AL367" s="200">
        <f t="shared" si="212"/>
        <v>5.0152245717903448</v>
      </c>
      <c r="AM367" s="200">
        <f t="shared" si="217"/>
        <v>21.186898550585106</v>
      </c>
      <c r="AN367" s="200">
        <f t="shared" si="217"/>
        <v>21.183060180521075</v>
      </c>
      <c r="AO367" s="200">
        <f t="shared" si="217"/>
        <v>21.191707286682899</v>
      </c>
      <c r="AP367" s="200">
        <f t="shared" si="217"/>
        <v>21.17211525422616</v>
      </c>
      <c r="AQ367" s="200">
        <f t="shared" si="217"/>
        <v>21.215954202277896</v>
      </c>
      <c r="AR367" s="200">
        <f t="shared" si="217"/>
        <v>21.114819545526647</v>
      </c>
      <c r="AS367" s="200">
        <f t="shared" si="217"/>
        <v>21.334739359180379</v>
      </c>
      <c r="AT367" s="200">
        <f t="shared" si="214"/>
        <v>20.724478946947556</v>
      </c>
    </row>
    <row r="368" spans="1:46" s="200" customFormat="1" ht="12.95" customHeight="1" x14ac:dyDescent="0.2">
      <c r="A368" s="41" t="s">
        <v>305</v>
      </c>
      <c r="B368" s="40" t="s">
        <v>52</v>
      </c>
      <c r="C368" s="41">
        <v>53166.509400000003</v>
      </c>
      <c r="D368" s="41">
        <v>2.0000000000000001E-4</v>
      </c>
      <c r="E368" s="39">
        <f t="shared" si="195"/>
        <v>31095.946281243512</v>
      </c>
      <c r="F368" s="228">
        <f t="shared" si="194"/>
        <v>31095.5</v>
      </c>
      <c r="G368" s="158">
        <f t="shared" si="196"/>
        <v>0.18252693999966141</v>
      </c>
      <c r="K368" s="200">
        <f t="shared" si="218"/>
        <v>0.18252693999966141</v>
      </c>
      <c r="O368" s="200">
        <f t="shared" ca="1" si="219"/>
        <v>0.18863339379798083</v>
      </c>
      <c r="P368" s="200">
        <f t="shared" si="197"/>
        <v>0.17578317457048495</v>
      </c>
      <c r="Q368" s="260">
        <f t="shared" si="198"/>
        <v>38148.009400000003</v>
      </c>
      <c r="R368" s="200">
        <f t="shared" si="199"/>
        <v>4.5478372163755523E-5</v>
      </c>
      <c r="S368" s="157">
        <v>1</v>
      </c>
      <c r="W368" s="200">
        <f t="shared" si="220"/>
        <v>6.743765429176457E-3</v>
      </c>
      <c r="Y368" s="200">
        <f t="shared" si="200"/>
        <v>31095.5</v>
      </c>
      <c r="Z368" s="200">
        <f t="shared" si="201"/>
        <v>0.18666651188906114</v>
      </c>
      <c r="AA368" s="200">
        <f t="shared" si="202"/>
        <v>0.17164360268108522</v>
      </c>
      <c r="AB368" s="200">
        <f t="shared" si="203"/>
        <v>6.743765429176457E-3</v>
      </c>
      <c r="AC368" s="200">
        <f t="shared" si="204"/>
        <v>-4.1395718893997291E-3</v>
      </c>
      <c r="AD368" s="200">
        <f t="shared" si="205"/>
        <v>1.7136055427508442E-5</v>
      </c>
      <c r="AE368" s="200">
        <f t="shared" si="206"/>
        <v>6.743765429176457E-3</v>
      </c>
      <c r="AF368" s="157"/>
      <c r="AG368" s="200">
        <f t="shared" si="207"/>
        <v>1.0883337318576183E-2</v>
      </c>
      <c r="AH368" s="200">
        <f t="shared" si="208"/>
        <v>0.40916683292906175</v>
      </c>
      <c r="AI368" s="200">
        <f t="shared" si="209"/>
        <v>0.79427861575976755</v>
      </c>
      <c r="AJ368" s="200">
        <f t="shared" si="210"/>
        <v>0.24499174577038038</v>
      </c>
      <c r="AK368" s="200">
        <f t="shared" si="211"/>
        <v>2.7485171017002199</v>
      </c>
      <c r="AL368" s="200">
        <f t="shared" si="212"/>
        <v>5.0223984521849072</v>
      </c>
      <c r="AM368" s="200">
        <f t="shared" si="217"/>
        <v>21.187927651060988</v>
      </c>
      <c r="AN368" s="200">
        <f t="shared" si="217"/>
        <v>21.184063490384929</v>
      </c>
      <c r="AO368" s="200">
        <f t="shared" si="217"/>
        <v>21.192759431190559</v>
      </c>
      <c r="AP368" s="200">
        <f t="shared" si="217"/>
        <v>21.173077531855945</v>
      </c>
      <c r="AQ368" s="200">
        <f t="shared" si="217"/>
        <v>21.217070801318872</v>
      </c>
      <c r="AR368" s="200">
        <f t="shared" si="217"/>
        <v>21.115689019426188</v>
      </c>
      <c r="AS368" s="200">
        <f t="shared" si="217"/>
        <v>21.33592931277931</v>
      </c>
      <c r="AT368" s="200">
        <f t="shared" si="214"/>
        <v>20.725951639640858</v>
      </c>
    </row>
    <row r="369" spans="1:46" s="200" customFormat="1" ht="12.95" customHeight="1" x14ac:dyDescent="0.2">
      <c r="A369" s="41" t="s">
        <v>305</v>
      </c>
      <c r="B369" s="40" t="s">
        <v>52</v>
      </c>
      <c r="C369" s="41">
        <v>53168.554400000001</v>
      </c>
      <c r="D369" s="41">
        <v>2.0000000000000001E-4</v>
      </c>
      <c r="E369" s="39">
        <f t="shared" si="195"/>
        <v>31100.946338456877</v>
      </c>
      <c r="F369" s="228">
        <f t="shared" si="194"/>
        <v>31100.5</v>
      </c>
      <c r="G369" s="158">
        <f t="shared" si="196"/>
        <v>0.18255033999594161</v>
      </c>
      <c r="K369" s="200">
        <f t="shared" si="218"/>
        <v>0.18255033999594161</v>
      </c>
      <c r="O369" s="200">
        <f t="shared" ca="1" si="219"/>
        <v>0.18868516076975633</v>
      </c>
      <c r="P369" s="200">
        <f t="shared" si="197"/>
        <v>0.17583460943795418</v>
      </c>
      <c r="Q369" s="260">
        <f t="shared" si="198"/>
        <v>38150.054400000001</v>
      </c>
      <c r="R369" s="200">
        <f t="shared" si="199"/>
        <v>4.5101036927486257E-5</v>
      </c>
      <c r="S369" s="157">
        <v>1</v>
      </c>
      <c r="W369" s="200">
        <f t="shared" si="220"/>
        <v>6.7157305579874371E-3</v>
      </c>
      <c r="Y369" s="200">
        <f t="shared" si="200"/>
        <v>31100.5</v>
      </c>
      <c r="Z369" s="200">
        <f t="shared" si="201"/>
        <v>0.18671725818959159</v>
      </c>
      <c r="AA369" s="200">
        <f t="shared" si="202"/>
        <v>0.1716676912443042</v>
      </c>
      <c r="AB369" s="200">
        <f t="shared" si="203"/>
        <v>6.7157305579874371E-3</v>
      </c>
      <c r="AC369" s="200">
        <f t="shared" si="204"/>
        <v>-4.1669181936499766E-3</v>
      </c>
      <c r="AD369" s="200">
        <f t="shared" si="205"/>
        <v>1.7363207232571184E-5</v>
      </c>
      <c r="AE369" s="200">
        <f t="shared" si="206"/>
        <v>6.7157305579874371E-3</v>
      </c>
      <c r="AF369" s="157"/>
      <c r="AG369" s="200">
        <f t="shared" si="207"/>
        <v>1.088264875163741E-2</v>
      </c>
      <c r="AH369" s="200">
        <f t="shared" si="208"/>
        <v>0.40909977468262204</v>
      </c>
      <c r="AI369" s="200">
        <f t="shared" si="209"/>
        <v>0.79411223368571537</v>
      </c>
      <c r="AJ369" s="200">
        <f t="shared" si="210"/>
        <v>0.24482996247715669</v>
      </c>
      <c r="AK369" s="200">
        <f t="shared" si="211"/>
        <v>2.7487909084543576</v>
      </c>
      <c r="AL369" s="200">
        <f t="shared" si="212"/>
        <v>5.0259911432061219</v>
      </c>
      <c r="AM369" s="200">
        <f t="shared" si="217"/>
        <v>21.188442090865838</v>
      </c>
      <c r="AN369" s="200">
        <f t="shared" si="217"/>
        <v>21.18456500074921</v>
      </c>
      <c r="AO369" s="200">
        <f t="shared" si="217"/>
        <v>21.193285401250733</v>
      </c>
      <c r="AP369" s="200">
        <f t="shared" si="217"/>
        <v>21.173558533692184</v>
      </c>
      <c r="AQ369" s="200">
        <f t="shared" si="217"/>
        <v>21.217628943253349</v>
      </c>
      <c r="AR369" s="200">
        <f t="shared" si="217"/>
        <v>21.116123801109335</v>
      </c>
      <c r="AS369" s="200">
        <f t="shared" si="217"/>
        <v>21.336523793440151</v>
      </c>
      <c r="AT369" s="200">
        <f t="shared" si="214"/>
        <v>20.72668798598751</v>
      </c>
    </row>
    <row r="370" spans="1:46" s="200" customFormat="1" ht="12.95" customHeight="1" x14ac:dyDescent="0.2">
      <c r="A370" s="41" t="s">
        <v>305</v>
      </c>
      <c r="B370" s="40" t="s">
        <v>52</v>
      </c>
      <c r="C370" s="41">
        <v>53193.503599999996</v>
      </c>
      <c r="D370" s="41">
        <v>1E-4</v>
      </c>
      <c r="E370" s="39">
        <f t="shared" si="195"/>
        <v>31161.947525463111</v>
      </c>
      <c r="F370" s="228">
        <f t="shared" ref="F370:F401" si="221">ROUND(2*E370,0)/2-0.5</f>
        <v>31161.5</v>
      </c>
      <c r="G370" s="158">
        <f t="shared" si="196"/>
        <v>0.18303581999498419</v>
      </c>
      <c r="K370" s="200">
        <f t="shared" si="218"/>
        <v>0.18303581999498419</v>
      </c>
      <c r="O370" s="200">
        <f t="shared" ca="1" si="219"/>
        <v>0.18931671782541731</v>
      </c>
      <c r="P370" s="200">
        <f t="shared" si="197"/>
        <v>0.17646268257310346</v>
      </c>
      <c r="Q370" s="260">
        <f t="shared" si="198"/>
        <v>38175.003599999996</v>
      </c>
      <c r="R370" s="200">
        <f t="shared" si="199"/>
        <v>4.3206135566928871E-5</v>
      </c>
      <c r="S370" s="157">
        <v>1</v>
      </c>
      <c r="W370" s="200">
        <f t="shared" si="220"/>
        <v>6.5731374218807315E-3</v>
      </c>
      <c r="Y370" s="200">
        <f t="shared" si="200"/>
        <v>31161.5</v>
      </c>
      <c r="Z370" s="200">
        <f t="shared" si="201"/>
        <v>0.18733670727232746</v>
      </c>
      <c r="AA370" s="200">
        <f t="shared" si="202"/>
        <v>0.1721617952957602</v>
      </c>
      <c r="AB370" s="200">
        <f t="shared" si="203"/>
        <v>6.5731374218807315E-3</v>
      </c>
      <c r="AC370" s="200">
        <f t="shared" si="204"/>
        <v>-4.3008872773432627E-3</v>
      </c>
      <c r="AD370" s="200">
        <f t="shared" si="205"/>
        <v>1.8497631372413142E-5</v>
      </c>
      <c r="AE370" s="200">
        <f t="shared" si="206"/>
        <v>6.5731374218807315E-3</v>
      </c>
      <c r="AF370" s="157"/>
      <c r="AG370" s="200">
        <f t="shared" si="207"/>
        <v>1.0874024699224005E-2</v>
      </c>
      <c r="AH370" s="200">
        <f t="shared" si="208"/>
        <v>0.40828686781722079</v>
      </c>
      <c r="AI370" s="200">
        <f t="shared" si="209"/>
        <v>0.79208169247956595</v>
      </c>
      <c r="AJ370" s="200">
        <f t="shared" si="210"/>
        <v>0.24285871614817306</v>
      </c>
      <c r="AK370" s="200">
        <f t="shared" si="211"/>
        <v>2.7521246176346943</v>
      </c>
      <c r="AL370" s="200">
        <f t="shared" si="212"/>
        <v>5.0701335714704978</v>
      </c>
      <c r="AM370" s="200">
        <f t="shared" si="217"/>
        <v>21.194712359267061</v>
      </c>
      <c r="AN370" s="200">
        <f t="shared" si="217"/>
        <v>21.190675709935302</v>
      </c>
      <c r="AO370" s="200">
        <f t="shared" si="217"/>
        <v>21.19969675786983</v>
      </c>
      <c r="AP370" s="200">
        <f t="shared" si="217"/>
        <v>21.179419487726676</v>
      </c>
      <c r="AQ370" s="200">
        <f t="shared" si="217"/>
        <v>21.224429771830131</v>
      </c>
      <c r="AR370" s="200">
        <f t="shared" si="217"/>
        <v>21.12143065960932</v>
      </c>
      <c r="AS370" s="200">
        <f t="shared" si="217"/>
        <v>21.343749856348403</v>
      </c>
      <c r="AT370" s="200">
        <f t="shared" si="214"/>
        <v>20.735671411416661</v>
      </c>
    </row>
    <row r="371" spans="1:46" s="200" customFormat="1" ht="12.95" customHeight="1" x14ac:dyDescent="0.2">
      <c r="A371" s="41" t="s">
        <v>305</v>
      </c>
      <c r="B371" s="40" t="s">
        <v>52</v>
      </c>
      <c r="C371" s="41">
        <v>53194.3217</v>
      </c>
      <c r="D371" s="41">
        <v>2.0000000000000001E-4</v>
      </c>
      <c r="E371" s="39">
        <f t="shared" si="195"/>
        <v>31163.947792850046</v>
      </c>
      <c r="F371" s="228">
        <f t="shared" si="221"/>
        <v>31163.5</v>
      </c>
      <c r="G371" s="158">
        <f t="shared" si="196"/>
        <v>0.18314517999533564</v>
      </c>
      <c r="K371" s="200">
        <f t="shared" si="218"/>
        <v>0.18314517999533564</v>
      </c>
      <c r="O371" s="200">
        <f t="shared" ca="1" si="219"/>
        <v>0.1893374246141275</v>
      </c>
      <c r="P371" s="200">
        <f t="shared" si="197"/>
        <v>0.17648329290360393</v>
      </c>
      <c r="Q371" s="260">
        <f t="shared" si="198"/>
        <v>38175.8217</v>
      </c>
      <c r="R371" s="200">
        <f t="shared" si="199"/>
        <v>4.4380739622981593E-5</v>
      </c>
      <c r="S371" s="157">
        <v>1</v>
      </c>
      <c r="W371" s="200">
        <f t="shared" si="220"/>
        <v>6.6618870917317108E-3</v>
      </c>
      <c r="Y371" s="200">
        <f t="shared" si="200"/>
        <v>31163.5</v>
      </c>
      <c r="Z371" s="200">
        <f t="shared" si="201"/>
        <v>0.18735702786606645</v>
      </c>
      <c r="AA371" s="200">
        <f t="shared" si="202"/>
        <v>0.17227144503287312</v>
      </c>
      <c r="AB371" s="200">
        <f t="shared" si="203"/>
        <v>6.6618870917317108E-3</v>
      </c>
      <c r="AC371" s="200">
        <f t="shared" si="204"/>
        <v>-4.2118478707308116E-3</v>
      </c>
      <c r="AD371" s="200">
        <f t="shared" si="205"/>
        <v>1.7739662486179671E-5</v>
      </c>
      <c r="AE371" s="200">
        <f t="shared" si="206"/>
        <v>6.6618870917317108E-3</v>
      </c>
      <c r="AF371" s="157"/>
      <c r="AG371" s="200">
        <f t="shared" si="207"/>
        <v>1.0873734962462529E-2</v>
      </c>
      <c r="AH371" s="200">
        <f t="shared" si="208"/>
        <v>0.4082603773209581</v>
      </c>
      <c r="AI371" s="200">
        <f t="shared" si="209"/>
        <v>0.7920150961757394</v>
      </c>
      <c r="AJ371" s="200">
        <f t="shared" si="210"/>
        <v>0.24279416335315615</v>
      </c>
      <c r="AK371" s="200">
        <f t="shared" si="211"/>
        <v>2.7522337099405556</v>
      </c>
      <c r="AL371" s="200">
        <f t="shared" si="212"/>
        <v>5.0715906978878946</v>
      </c>
      <c r="AM371" s="200">
        <f t="shared" ref="AM371:AS380" si="222">$AT371+$AA$7*SIN(AN371)</f>
        <v>21.194917758130373</v>
      </c>
      <c r="AN371" s="200">
        <f t="shared" si="222"/>
        <v>21.190875820743312</v>
      </c>
      <c r="AO371" s="200">
        <f t="shared" si="222"/>
        <v>21.199906795040533</v>
      </c>
      <c r="AP371" s="200">
        <f t="shared" si="222"/>
        <v>21.179611425050823</v>
      </c>
      <c r="AQ371" s="200">
        <f t="shared" si="222"/>
        <v>21.224652482475154</v>
      </c>
      <c r="AR371" s="200">
        <f t="shared" si="222"/>
        <v>21.121604737251555</v>
      </c>
      <c r="AS371" s="200">
        <f t="shared" si="222"/>
        <v>21.343985944810758</v>
      </c>
      <c r="AT371" s="200">
        <f t="shared" si="214"/>
        <v>20.735965949955322</v>
      </c>
    </row>
    <row r="372" spans="1:46" s="200" customFormat="1" ht="12.95" customHeight="1" x14ac:dyDescent="0.2">
      <c r="A372" s="41" t="s">
        <v>305</v>
      </c>
      <c r="B372" s="40" t="s">
        <v>54</v>
      </c>
      <c r="C372" s="41">
        <v>53194.525900000001</v>
      </c>
      <c r="D372" s="41">
        <v>2.0000000000000001E-4</v>
      </c>
      <c r="E372" s="39">
        <f t="shared" si="195"/>
        <v>31164.447065066655</v>
      </c>
      <c r="F372" s="228">
        <f t="shared" si="221"/>
        <v>31164</v>
      </c>
      <c r="G372" s="158">
        <f t="shared" si="196"/>
        <v>0.18284751999453874</v>
      </c>
      <c r="K372" s="200">
        <f t="shared" si="218"/>
        <v>0.18284751999453874</v>
      </c>
      <c r="O372" s="200">
        <f t="shared" ca="1" si="219"/>
        <v>0.18934260131130504</v>
      </c>
      <c r="P372" s="200">
        <f t="shared" si="197"/>
        <v>0.17648844566250574</v>
      </c>
      <c r="Q372" s="260">
        <f t="shared" si="198"/>
        <v>38176.025900000001</v>
      </c>
      <c r="R372" s="200">
        <f t="shared" si="199"/>
        <v>4.0437826360321004E-5</v>
      </c>
      <c r="S372" s="157">
        <v>1</v>
      </c>
      <c r="W372" s="200">
        <f t="shared" si="220"/>
        <v>6.3590743320330045E-3</v>
      </c>
      <c r="Y372" s="200">
        <f t="shared" si="200"/>
        <v>31164</v>
      </c>
      <c r="Z372" s="200">
        <f t="shared" si="201"/>
        <v>0.18736210812166071</v>
      </c>
      <c r="AA372" s="200">
        <f t="shared" si="202"/>
        <v>0.17197385753538377</v>
      </c>
      <c r="AB372" s="200">
        <f t="shared" si="203"/>
        <v>6.3590743320330045E-3</v>
      </c>
      <c r="AC372" s="200">
        <f t="shared" si="204"/>
        <v>-4.5145881271219657E-3</v>
      </c>
      <c r="AD372" s="200">
        <f t="shared" si="205"/>
        <v>2.0381505957550616E-5</v>
      </c>
      <c r="AE372" s="200">
        <f t="shared" si="206"/>
        <v>6.3590743320330045E-3</v>
      </c>
      <c r="AF372" s="157"/>
      <c r="AG372" s="200">
        <f t="shared" si="207"/>
        <v>1.0873662459154977E-2</v>
      </c>
      <c r="AH372" s="200">
        <f t="shared" si="208"/>
        <v>0.40825375629971639</v>
      </c>
      <c r="AI372" s="200">
        <f t="shared" si="209"/>
        <v>0.79199844689052867</v>
      </c>
      <c r="AJ372" s="200">
        <f t="shared" si="210"/>
        <v>0.24277802592759193</v>
      </c>
      <c r="AK372" s="200">
        <f t="shared" si="211"/>
        <v>2.7522609809473697</v>
      </c>
      <c r="AL372" s="200">
        <f t="shared" si="212"/>
        <v>5.0719550778118307</v>
      </c>
      <c r="AM372" s="200">
        <f t="shared" si="222"/>
        <v>21.194969106031568</v>
      </c>
      <c r="AN372" s="200">
        <f t="shared" si="222"/>
        <v>21.190925846072503</v>
      </c>
      <c r="AO372" s="200">
        <f t="shared" si="222"/>
        <v>21.199959302636163</v>
      </c>
      <c r="AP372" s="200">
        <f t="shared" si="222"/>
        <v>21.179659407170679</v>
      </c>
      <c r="AQ372" s="200">
        <f t="shared" si="222"/>
        <v>21.224708157472872</v>
      </c>
      <c r="AR372" s="200">
        <f t="shared" si="222"/>
        <v>21.121648257509246</v>
      </c>
      <c r="AS372" s="200">
        <f t="shared" si="222"/>
        <v>21.344044958684346</v>
      </c>
      <c r="AT372" s="200">
        <f t="shared" si="214"/>
        <v>20.736039584589989</v>
      </c>
    </row>
    <row r="373" spans="1:46" s="200" customFormat="1" ht="12.95" customHeight="1" x14ac:dyDescent="0.2">
      <c r="A373" s="41" t="s">
        <v>305</v>
      </c>
      <c r="B373" s="40" t="s">
        <v>54</v>
      </c>
      <c r="C373" s="41">
        <v>53195.343500000003</v>
      </c>
      <c r="D373" s="41">
        <v>2.0000000000000001E-4</v>
      </c>
      <c r="E373" s="39">
        <f t="shared" si="195"/>
        <v>31166.446109945708</v>
      </c>
      <c r="F373" s="228">
        <f t="shared" si="221"/>
        <v>31166</v>
      </c>
      <c r="G373" s="158">
        <f t="shared" si="196"/>
        <v>0.18245688000024529</v>
      </c>
      <c r="K373" s="200">
        <f t="shared" si="218"/>
        <v>0.18245688000024529</v>
      </c>
      <c r="O373" s="200">
        <f t="shared" ca="1" si="219"/>
        <v>0.18936330810001523</v>
      </c>
      <c r="P373" s="200">
        <f t="shared" si="197"/>
        <v>0.17650905740321987</v>
      </c>
      <c r="Q373" s="260">
        <f t="shared" si="198"/>
        <v>38176.843500000003</v>
      </c>
      <c r="R373" s="200">
        <f t="shared" si="199"/>
        <v>3.5376593645686219E-5</v>
      </c>
      <c r="S373" s="157">
        <v>1</v>
      </c>
      <c r="W373" s="200">
        <f t="shared" si="220"/>
        <v>5.9478225970254206E-3</v>
      </c>
      <c r="Y373" s="200">
        <f t="shared" si="200"/>
        <v>31166</v>
      </c>
      <c r="Z373" s="200">
        <f t="shared" si="201"/>
        <v>0.18738242957271495</v>
      </c>
      <c r="AA373" s="200">
        <f t="shared" si="202"/>
        <v>0.17158350783075021</v>
      </c>
      <c r="AB373" s="200">
        <f t="shared" si="203"/>
        <v>5.9478225970254206E-3</v>
      </c>
      <c r="AC373" s="200">
        <f t="shared" si="204"/>
        <v>-4.9255495724696563E-3</v>
      </c>
      <c r="AD373" s="200">
        <f t="shared" si="205"/>
        <v>2.4261038590856016E-5</v>
      </c>
      <c r="AE373" s="200">
        <f t="shared" si="206"/>
        <v>5.9478225970254206E-3</v>
      </c>
      <c r="AF373" s="157"/>
      <c r="AG373" s="200">
        <f t="shared" si="207"/>
        <v>1.0873372169495075E-2</v>
      </c>
      <c r="AH373" s="200">
        <f t="shared" si="208"/>
        <v>0.40822727862430119</v>
      </c>
      <c r="AI373" s="200">
        <f t="shared" si="209"/>
        <v>0.79193184891291502</v>
      </c>
      <c r="AJ373" s="200">
        <f t="shared" si="210"/>
        <v>0.24271347931726714</v>
      </c>
      <c r="AK373" s="200">
        <f t="shared" si="211"/>
        <v>2.7523700566988625</v>
      </c>
      <c r="AL373" s="200">
        <f t="shared" si="212"/>
        <v>5.0734129910039734</v>
      </c>
      <c r="AM373" s="200">
        <f t="shared" si="222"/>
        <v>21.195174490380044</v>
      </c>
      <c r="AN373" s="200">
        <f t="shared" si="222"/>
        <v>21.191125937901194</v>
      </c>
      <c r="AO373" s="200">
        <f t="shared" si="222"/>
        <v>21.200169326230991</v>
      </c>
      <c r="AP373" s="200">
        <f t="shared" si="222"/>
        <v>21.179851326811594</v>
      </c>
      <c r="AQ373" s="200">
        <f t="shared" si="222"/>
        <v>21.224930846806377</v>
      </c>
      <c r="AR373" s="200">
        <f t="shared" si="222"/>
        <v>21.1218223419372</v>
      </c>
      <c r="AS373" s="200">
        <f t="shared" si="222"/>
        <v>21.344280981213082</v>
      </c>
      <c r="AT373" s="200">
        <f t="shared" si="214"/>
        <v>20.736334123128646</v>
      </c>
    </row>
    <row r="374" spans="1:46" s="200" customFormat="1" ht="12.95" customHeight="1" x14ac:dyDescent="0.2">
      <c r="A374" s="41" t="s">
        <v>305</v>
      </c>
      <c r="B374" s="40" t="s">
        <v>52</v>
      </c>
      <c r="C374" s="41">
        <v>53195.548799999997</v>
      </c>
      <c r="D374" s="41">
        <v>2.9999999999999997E-4</v>
      </c>
      <c r="E374" s="39">
        <f t="shared" si="195"/>
        <v>31166.948071679632</v>
      </c>
      <c r="F374" s="228">
        <f t="shared" si="221"/>
        <v>31166.5</v>
      </c>
      <c r="G374" s="158">
        <f t="shared" si="196"/>
        <v>0.18325921999348793</v>
      </c>
      <c r="K374" s="200">
        <f t="shared" si="218"/>
        <v>0.18325921999348793</v>
      </c>
      <c r="O374" s="200">
        <f t="shared" ca="1" si="219"/>
        <v>0.18936848479719282</v>
      </c>
      <c r="P374" s="200">
        <f t="shared" si="197"/>
        <v>0.17651421051467511</v>
      </c>
      <c r="Q374" s="260">
        <f t="shared" si="198"/>
        <v>38177.048799999997</v>
      </c>
      <c r="R374" s="200">
        <f t="shared" si="199"/>
        <v>4.5495152869274779E-5</v>
      </c>
      <c r="S374" s="157">
        <v>1</v>
      </c>
      <c r="W374" s="200">
        <f t="shared" si="220"/>
        <v>6.745009478812819E-3</v>
      </c>
      <c r="Y374" s="200">
        <f t="shared" si="200"/>
        <v>31166.5</v>
      </c>
      <c r="Z374" s="200">
        <f t="shared" si="201"/>
        <v>0.1873875100426543</v>
      </c>
      <c r="AA374" s="200">
        <f t="shared" si="202"/>
        <v>0.17238592046550874</v>
      </c>
      <c r="AB374" s="200">
        <f t="shared" si="203"/>
        <v>6.745009478812819E-3</v>
      </c>
      <c r="AC374" s="200">
        <f t="shared" si="204"/>
        <v>-4.1282900491663721E-3</v>
      </c>
      <c r="AD374" s="200">
        <f t="shared" si="205"/>
        <v>1.7042778730046088E-5</v>
      </c>
      <c r="AE374" s="200">
        <f t="shared" si="206"/>
        <v>6.745009478812819E-3</v>
      </c>
      <c r="AF374" s="157"/>
      <c r="AG374" s="200">
        <f t="shared" si="207"/>
        <v>1.0873299527979193E-2</v>
      </c>
      <c r="AH374" s="200">
        <f t="shared" si="208"/>
        <v>0.40822066080754527</v>
      </c>
      <c r="AI374" s="200">
        <f t="shared" si="209"/>
        <v>0.79191519920936126</v>
      </c>
      <c r="AJ374" s="200">
        <f t="shared" si="210"/>
        <v>0.24269734343753241</v>
      </c>
      <c r="AK374" s="200">
        <f t="shared" si="211"/>
        <v>2.7523973235682657</v>
      </c>
      <c r="AL374" s="200">
        <f t="shared" si="212"/>
        <v>5.0737775677124377</v>
      </c>
      <c r="AM374" s="200">
        <f t="shared" si="222"/>
        <v>21.195225834653453</v>
      </c>
      <c r="AN374" s="200">
        <f t="shared" si="222"/>
        <v>21.191175958486888</v>
      </c>
      <c r="AO374" s="200">
        <f t="shared" si="222"/>
        <v>21.200221830432859</v>
      </c>
      <c r="AP374" s="200">
        <f t="shared" si="222"/>
        <v>21.179899304513238</v>
      </c>
      <c r="AQ374" s="200">
        <f t="shared" si="222"/>
        <v>21.224986516474878</v>
      </c>
      <c r="AR374" s="200">
        <f t="shared" si="222"/>
        <v>21.121865863894939</v>
      </c>
      <c r="AS374" s="200">
        <f t="shared" si="222"/>
        <v>21.344339978604257</v>
      </c>
      <c r="AT374" s="200">
        <f t="shared" si="214"/>
        <v>20.736407757763313</v>
      </c>
    </row>
    <row r="375" spans="1:46" s="200" customFormat="1" ht="12.95" customHeight="1" x14ac:dyDescent="0.2">
      <c r="A375" s="41" t="s">
        <v>143</v>
      </c>
      <c r="B375" s="48" t="s">
        <v>52</v>
      </c>
      <c r="C375" s="44">
        <v>53207.410300000003</v>
      </c>
      <c r="D375" s="44">
        <v>2.0000000000000001E-4</v>
      </c>
      <c r="E375" s="200">
        <f t="shared" si="195"/>
        <v>31195.94962602506</v>
      </c>
      <c r="F375" s="228">
        <f t="shared" si="221"/>
        <v>31195.5</v>
      </c>
      <c r="G375" s="158">
        <f t="shared" si="196"/>
        <v>0.18389493999711704</v>
      </c>
      <c r="J375" s="200">
        <f>+G375</f>
        <v>0.18389493999711704</v>
      </c>
      <c r="O375" s="200">
        <f t="shared" ca="1" si="219"/>
        <v>0.18966873323349065</v>
      </c>
      <c r="P375" s="200">
        <f t="shared" si="197"/>
        <v>0.17681321162285885</v>
      </c>
      <c r="Q375" s="260">
        <f t="shared" si="198"/>
        <v>38188.910300000003</v>
      </c>
      <c r="R375" s="200">
        <f t="shared" si="199"/>
        <v>5.0150876766773535E-5</v>
      </c>
      <c r="S375" s="157">
        <v>1</v>
      </c>
      <c r="V375" s="200">
        <f>AB375</f>
        <v>7.0817283742581894E-3</v>
      </c>
      <c r="Y375" s="200">
        <f t="shared" si="200"/>
        <v>31195.5</v>
      </c>
      <c r="Z375" s="200">
        <f t="shared" si="201"/>
        <v>0.18768225069700034</v>
      </c>
      <c r="AA375" s="200">
        <f t="shared" si="202"/>
        <v>0.17302590092297554</v>
      </c>
      <c r="AB375" s="200">
        <f t="shared" si="203"/>
        <v>7.0817283742581894E-3</v>
      </c>
      <c r="AC375" s="200">
        <f t="shared" si="204"/>
        <v>-3.7873106998833062E-3</v>
      </c>
      <c r="AD375" s="200">
        <f t="shared" si="205"/>
        <v>1.4343722337450579E-5</v>
      </c>
      <c r="AE375" s="200">
        <f t="shared" si="206"/>
        <v>7.0817283742581894E-3</v>
      </c>
      <c r="AF375" s="157"/>
      <c r="AG375" s="200">
        <f t="shared" si="207"/>
        <v>1.0869039074141502E-2</v>
      </c>
      <c r="AH375" s="200">
        <f t="shared" si="208"/>
        <v>0.40783792183123591</v>
      </c>
      <c r="AI375" s="200">
        <f t="shared" si="209"/>
        <v>0.79094937355956452</v>
      </c>
      <c r="AJ375" s="200">
        <f t="shared" si="210"/>
        <v>0.24176199036561674</v>
      </c>
      <c r="AK375" s="200">
        <f t="shared" si="211"/>
        <v>2.7539773897161322</v>
      </c>
      <c r="AL375" s="200">
        <f t="shared" si="212"/>
        <v>5.0949906310344639</v>
      </c>
      <c r="AM375" s="200">
        <f t="shared" si="222"/>
        <v>21.198202563845008</v>
      </c>
      <c r="AN375" s="200">
        <f t="shared" si="222"/>
        <v>21.19407553324406</v>
      </c>
      <c r="AO375" s="200">
        <f t="shared" si="222"/>
        <v>21.203265913387739</v>
      </c>
      <c r="AP375" s="200">
        <f t="shared" si="222"/>
        <v>21.182680507121763</v>
      </c>
      <c r="AQ375" s="200">
        <f t="shared" si="222"/>
        <v>21.228213529560289</v>
      </c>
      <c r="AR375" s="200">
        <f t="shared" si="222"/>
        <v>21.124390730057659</v>
      </c>
      <c r="AS375" s="200">
        <f t="shared" si="222"/>
        <v>21.347756190006642</v>
      </c>
      <c r="AT375" s="200">
        <f t="shared" si="214"/>
        <v>20.740678566573891</v>
      </c>
    </row>
    <row r="376" spans="1:46" s="200" customFormat="1" ht="12.95" customHeight="1" x14ac:dyDescent="0.2">
      <c r="A376" s="41" t="s">
        <v>137</v>
      </c>
      <c r="B376" s="40" t="s">
        <v>52</v>
      </c>
      <c r="C376" s="41">
        <v>53223.361400000002</v>
      </c>
      <c r="D376" s="41">
        <v>1.1000000000000001E-3</v>
      </c>
      <c r="E376" s="200">
        <f t="shared" si="195"/>
        <v>31234.950316790906</v>
      </c>
      <c r="F376" s="228">
        <f t="shared" si="221"/>
        <v>31234.5</v>
      </c>
      <c r="G376" s="158">
        <f t="shared" si="196"/>
        <v>0.18417745999613544</v>
      </c>
      <c r="K376" s="200">
        <f>+G376</f>
        <v>0.18417745999613544</v>
      </c>
      <c r="O376" s="200">
        <f t="shared" ca="1" si="219"/>
        <v>0.19007251561333949</v>
      </c>
      <c r="P376" s="200">
        <f t="shared" si="197"/>
        <v>0.17721569055011693</v>
      </c>
      <c r="Q376" s="260">
        <f t="shared" si="198"/>
        <v>38204.861400000002</v>
      </c>
      <c r="R376" s="200">
        <f t="shared" si="199"/>
        <v>4.8466233819516822E-5</v>
      </c>
      <c r="S376" s="157">
        <v>1</v>
      </c>
      <c r="W376" s="200">
        <f>AB376</f>
        <v>6.9617694460185064E-3</v>
      </c>
      <c r="Y376" s="200">
        <f t="shared" si="200"/>
        <v>31234.5</v>
      </c>
      <c r="Z376" s="200">
        <f t="shared" si="201"/>
        <v>0.18807885390311715</v>
      </c>
      <c r="AA376" s="200">
        <f t="shared" si="202"/>
        <v>0.17331429664313522</v>
      </c>
      <c r="AB376" s="200">
        <f t="shared" si="203"/>
        <v>6.9617694460185064E-3</v>
      </c>
      <c r="AC376" s="200">
        <f t="shared" si="204"/>
        <v>-3.901393906981715E-3</v>
      </c>
      <c r="AD376" s="200">
        <f t="shared" si="205"/>
        <v>1.5220874417434051E-5</v>
      </c>
      <c r="AE376" s="200">
        <f t="shared" si="206"/>
        <v>6.9617694460185064E-3</v>
      </c>
      <c r="AF376" s="157"/>
      <c r="AG376" s="200">
        <f t="shared" si="207"/>
        <v>1.0863163353000218E-2</v>
      </c>
      <c r="AH376" s="200">
        <f t="shared" si="208"/>
        <v>0.40732658252301568</v>
      </c>
      <c r="AI376" s="200">
        <f t="shared" si="209"/>
        <v>0.7896500637796936</v>
      </c>
      <c r="AJ376" s="200">
        <f t="shared" si="210"/>
        <v>0.24050573178792689</v>
      </c>
      <c r="AK376" s="200">
        <f t="shared" si="211"/>
        <v>2.7560979509443309</v>
      </c>
      <c r="AL376" s="200">
        <f t="shared" si="212"/>
        <v>5.12372992527217</v>
      </c>
      <c r="AM376" s="200">
        <f t="shared" si="222"/>
        <v>21.202201929210201</v>
      </c>
      <c r="AN376" s="200">
        <f t="shared" si="222"/>
        <v>21.197969967775808</v>
      </c>
      <c r="AO376" s="200">
        <f t="shared" si="222"/>
        <v>21.207356085465275</v>
      </c>
      <c r="AP376" s="200">
        <f t="shared" si="222"/>
        <v>21.186416132901666</v>
      </c>
      <c r="AQ376" s="200">
        <f t="shared" si="222"/>
        <v>21.232547614156047</v>
      </c>
      <c r="AR376" s="200">
        <f t="shared" si="222"/>
        <v>21.127788146141256</v>
      </c>
      <c r="AS376" s="200">
        <f t="shared" si="222"/>
        <v>21.352332949518509</v>
      </c>
      <c r="AT376" s="200">
        <f t="shared" si="214"/>
        <v>20.746422068077777</v>
      </c>
    </row>
    <row r="377" spans="1:46" s="200" customFormat="1" ht="12.95" customHeight="1" x14ac:dyDescent="0.2">
      <c r="A377" s="178" t="s">
        <v>144</v>
      </c>
      <c r="B377" s="215" t="s">
        <v>54</v>
      </c>
      <c r="C377" s="162">
        <v>53235.398000000001</v>
      </c>
      <c r="D377" s="162" t="s">
        <v>38</v>
      </c>
      <c r="E377" s="200">
        <f t="shared" si="195"/>
        <v>31264.379993394541</v>
      </c>
      <c r="F377" s="228">
        <f t="shared" si="221"/>
        <v>31264</v>
      </c>
      <c r="G377" s="158">
        <f t="shared" si="196"/>
        <v>0.15541551999922376</v>
      </c>
      <c r="I377" s="200">
        <f t="shared" ref="I377:I382" si="223">+G377</f>
        <v>0.15541551999922376</v>
      </c>
      <c r="P377" s="200">
        <f t="shared" si="197"/>
        <v>0.1775204147076119</v>
      </c>
      <c r="Q377" s="260">
        <f t="shared" si="198"/>
        <v>38216.898000000001</v>
      </c>
      <c r="R377" s="200">
        <f t="shared" si="199"/>
        <v>4.8862637006892595E-4</v>
      </c>
      <c r="S377" s="247">
        <v>0.1</v>
      </c>
      <c r="U377" s="200">
        <f t="shared" ref="U377:U382" si="224">AB377</f>
        <v>-2.210489470838814E-2</v>
      </c>
      <c r="Y377" s="200">
        <f t="shared" si="200"/>
        <v>31264</v>
      </c>
      <c r="Z377" s="200">
        <f t="shared" si="201"/>
        <v>0.18837902258590219</v>
      </c>
      <c r="AA377" s="200">
        <f t="shared" si="202"/>
        <v>0.14455691212093347</v>
      </c>
      <c r="AB377" s="200">
        <f t="shared" si="203"/>
        <v>-2.210489470838814E-2</v>
      </c>
      <c r="AC377" s="200">
        <f t="shared" si="204"/>
        <v>-3.2963502586678434E-2</v>
      </c>
      <c r="AD377" s="200">
        <f t="shared" si="205"/>
        <v>1.0865925027819558E-4</v>
      </c>
      <c r="AE377" s="200">
        <f t="shared" si="206"/>
        <v>-2.210489470838814E-2</v>
      </c>
      <c r="AF377" s="157"/>
      <c r="AG377" s="200">
        <f t="shared" si="207"/>
        <v>1.0858607878290285E-2</v>
      </c>
      <c r="AH377" s="200">
        <f t="shared" si="208"/>
        <v>0.40694235965803804</v>
      </c>
      <c r="AI377" s="200">
        <f t="shared" si="209"/>
        <v>0.78866691881609208</v>
      </c>
      <c r="AJ377" s="200">
        <f t="shared" si="210"/>
        <v>0.23955671987802415</v>
      </c>
      <c r="AK377" s="200">
        <f t="shared" si="211"/>
        <v>2.7576986709406683</v>
      </c>
      <c r="AL377" s="200">
        <f t="shared" si="212"/>
        <v>5.1456316427020017</v>
      </c>
      <c r="AM377" s="200">
        <f t="shared" si="222"/>
        <v>21.205224196694964</v>
      </c>
      <c r="AN377" s="200">
        <f t="shared" si="222"/>
        <v>21.20091198117504</v>
      </c>
      <c r="AO377" s="200">
        <f t="shared" si="222"/>
        <v>21.210447198166349</v>
      </c>
      <c r="AP377" s="200">
        <f t="shared" si="222"/>
        <v>21.189238338838567</v>
      </c>
      <c r="AQ377" s="200">
        <f t="shared" si="222"/>
        <v>21.235821595297942</v>
      </c>
      <c r="AR377" s="200">
        <f t="shared" si="222"/>
        <v>21.130359513598531</v>
      </c>
      <c r="AS377" s="200">
        <f t="shared" si="222"/>
        <v>21.355781577811896</v>
      </c>
      <c r="AT377" s="200">
        <f t="shared" si="214"/>
        <v>20.750766511523022</v>
      </c>
    </row>
    <row r="378" spans="1:46" s="200" customFormat="1" ht="12.95" customHeight="1" x14ac:dyDescent="0.2">
      <c r="A378" s="178" t="s">
        <v>145</v>
      </c>
      <c r="B378" s="215" t="s">
        <v>54</v>
      </c>
      <c r="C378" s="162">
        <v>53429.290999999997</v>
      </c>
      <c r="D378" s="162" t="s">
        <v>38</v>
      </c>
      <c r="E378" s="200">
        <f t="shared" si="195"/>
        <v>31738.451432647187</v>
      </c>
      <c r="F378" s="228">
        <f t="shared" si="221"/>
        <v>31738</v>
      </c>
      <c r="G378" s="158">
        <f t="shared" si="196"/>
        <v>0.18463383999187499</v>
      </c>
      <c r="I378" s="200">
        <f t="shared" si="223"/>
        <v>0.18463383999187499</v>
      </c>
      <c r="P378" s="200">
        <f t="shared" si="197"/>
        <v>0.18245031651094915</v>
      </c>
      <c r="Q378" s="260">
        <f t="shared" si="198"/>
        <v>38410.790999999997</v>
      </c>
      <c r="R378" s="200">
        <f t="shared" si="199"/>
        <v>4.7677747917545294E-6</v>
      </c>
      <c r="S378" s="247">
        <v>0.1</v>
      </c>
      <c r="U378" s="200">
        <f t="shared" si="224"/>
        <v>2.1835234809258475E-3</v>
      </c>
      <c r="Y378" s="200">
        <f t="shared" si="200"/>
        <v>31738</v>
      </c>
      <c r="Z378" s="200">
        <f t="shared" si="201"/>
        <v>0.19322283523673001</v>
      </c>
      <c r="AA378" s="200">
        <f t="shared" si="202"/>
        <v>0.17386132126609413</v>
      </c>
      <c r="AB378" s="200">
        <f t="shared" si="203"/>
        <v>2.1835234809258475E-3</v>
      </c>
      <c r="AC378" s="200">
        <f t="shared" si="204"/>
        <v>-8.5889952448550133E-3</v>
      </c>
      <c r="AD378" s="200">
        <f t="shared" si="205"/>
        <v>7.3770839316142025E-6</v>
      </c>
      <c r="AE378" s="200">
        <f t="shared" si="206"/>
        <v>2.1835234809258475E-3</v>
      </c>
      <c r="AF378" s="157"/>
      <c r="AG378" s="200">
        <f t="shared" si="207"/>
        <v>1.0772518725780849E-2</v>
      </c>
      <c r="AH378" s="200">
        <f t="shared" si="208"/>
        <v>0.40106164975079084</v>
      </c>
      <c r="AI378" s="200">
        <f t="shared" si="209"/>
        <v>0.77283191150676345</v>
      </c>
      <c r="AJ378" s="200">
        <f t="shared" si="210"/>
        <v>0.22444963668371032</v>
      </c>
      <c r="AK378" s="200">
        <f t="shared" si="211"/>
        <v>2.7830448542094981</v>
      </c>
      <c r="AL378" s="200">
        <f t="shared" si="212"/>
        <v>5.5181704289361244</v>
      </c>
      <c r="AM378" s="200">
        <f t="shared" si="222"/>
        <v>21.253455195900369</v>
      </c>
      <c r="AN378" s="200">
        <f t="shared" si="222"/>
        <v>21.247756436665171</v>
      </c>
      <c r="AO378" s="200">
        <f t="shared" si="222"/>
        <v>21.259792792734849</v>
      </c>
      <c r="AP378" s="200">
        <f t="shared" si="222"/>
        <v>21.234212321387918</v>
      </c>
      <c r="AQ378" s="200">
        <f t="shared" si="222"/>
        <v>21.287893575172852</v>
      </c>
      <c r="AR378" s="200">
        <f t="shared" si="222"/>
        <v>21.171902115813939</v>
      </c>
      <c r="AS378" s="200">
        <f t="shared" si="222"/>
        <v>21.409639943111397</v>
      </c>
      <c r="AT378" s="200">
        <f t="shared" si="214"/>
        <v>20.820572145185601</v>
      </c>
    </row>
    <row r="379" spans="1:46" s="200" customFormat="1" ht="12.95" customHeight="1" x14ac:dyDescent="0.2">
      <c r="A379" s="178" t="s">
        <v>145</v>
      </c>
      <c r="B379" s="215" t="s">
        <v>54</v>
      </c>
      <c r="C379" s="162">
        <v>53436.241999999998</v>
      </c>
      <c r="D379" s="162" t="s">
        <v>38</v>
      </c>
      <c r="E379" s="200">
        <f t="shared" si="195"/>
        <v>31755.446737141137</v>
      </c>
      <c r="F379" s="228">
        <f t="shared" si="221"/>
        <v>31755</v>
      </c>
      <c r="G379" s="158">
        <f t="shared" si="196"/>
        <v>0.18271339999773772</v>
      </c>
      <c r="I379" s="200">
        <f t="shared" si="223"/>
        <v>0.18271339999773772</v>
      </c>
      <c r="P379" s="200">
        <f t="shared" si="197"/>
        <v>0.18262830444047248</v>
      </c>
      <c r="Q379" s="260">
        <f t="shared" si="198"/>
        <v>38417.741999999998</v>
      </c>
      <c r="R379" s="200">
        <f t="shared" si="199"/>
        <v>7.2412538662819452E-9</v>
      </c>
      <c r="S379" s="247">
        <v>0.1</v>
      </c>
      <c r="U379" s="200">
        <f t="shared" si="224"/>
        <v>8.5095557265241206E-5</v>
      </c>
      <c r="Y379" s="200">
        <f t="shared" si="200"/>
        <v>31755</v>
      </c>
      <c r="Z379" s="200">
        <f t="shared" si="201"/>
        <v>0.19339729189714699</v>
      </c>
      <c r="AA379" s="200">
        <f t="shared" si="202"/>
        <v>0.17194441254106321</v>
      </c>
      <c r="AB379" s="200">
        <f t="shared" si="203"/>
        <v>8.5095557265241206E-5</v>
      </c>
      <c r="AC379" s="200">
        <f t="shared" si="204"/>
        <v>-1.068389189940927E-2</v>
      </c>
      <c r="AD379" s="200">
        <f t="shared" si="205"/>
        <v>1.1414554611826302E-5</v>
      </c>
      <c r="AE379" s="200">
        <f t="shared" si="206"/>
        <v>8.5095557265241206E-5</v>
      </c>
      <c r="AF379" s="157"/>
      <c r="AG379" s="200">
        <f t="shared" si="207"/>
        <v>1.0768987456674503E-2</v>
      </c>
      <c r="AH379" s="200">
        <f t="shared" si="208"/>
        <v>0.4008606826950164</v>
      </c>
      <c r="AI379" s="200">
        <f t="shared" si="209"/>
        <v>0.77226270460047464</v>
      </c>
      <c r="AJ379" s="200">
        <f t="shared" si="210"/>
        <v>0.22391262864343342</v>
      </c>
      <c r="AK379" s="200">
        <f t="shared" si="211"/>
        <v>2.7839413036114982</v>
      </c>
      <c r="AL379" s="200">
        <f t="shared" si="212"/>
        <v>5.5323021416622087</v>
      </c>
      <c r="AM379" s="200">
        <f t="shared" si="222"/>
        <v>21.255173811532835</v>
      </c>
      <c r="AN379" s="200">
        <f t="shared" si="222"/>
        <v>21.249422213604927</v>
      </c>
      <c r="AO379" s="200">
        <f t="shared" si="222"/>
        <v>21.261551326958983</v>
      </c>
      <c r="AP379" s="200">
        <f t="shared" si="222"/>
        <v>21.235813484607945</v>
      </c>
      <c r="AQ379" s="200">
        <f t="shared" si="222"/>
        <v>21.289741871459878</v>
      </c>
      <c r="AR379" s="200">
        <f t="shared" si="222"/>
        <v>21.173401409540922</v>
      </c>
      <c r="AS379" s="200">
        <f t="shared" si="222"/>
        <v>21.411517767243765</v>
      </c>
      <c r="AT379" s="200">
        <f t="shared" si="214"/>
        <v>20.823075722764216</v>
      </c>
    </row>
    <row r="380" spans="1:46" s="200" customFormat="1" ht="12.95" customHeight="1" x14ac:dyDescent="0.2">
      <c r="A380" s="178" t="s">
        <v>145</v>
      </c>
      <c r="B380" s="215" t="s">
        <v>54</v>
      </c>
      <c r="C380" s="162">
        <v>53447.286999999997</v>
      </c>
      <c r="D380" s="162" t="s">
        <v>38</v>
      </c>
      <c r="E380" s="200">
        <f t="shared" si="195"/>
        <v>31782.451936124828</v>
      </c>
      <c r="F380" s="228">
        <f t="shared" si="221"/>
        <v>31782</v>
      </c>
      <c r="G380" s="158">
        <f t="shared" si="196"/>
        <v>0.18483975999697577</v>
      </c>
      <c r="I380" s="200">
        <f t="shared" si="223"/>
        <v>0.18483975999697577</v>
      </c>
      <c r="P380" s="200">
        <f t="shared" si="197"/>
        <v>0.18291115868545271</v>
      </c>
      <c r="Q380" s="260">
        <f t="shared" si="198"/>
        <v>38428.786999999997</v>
      </c>
      <c r="R380" s="200">
        <f t="shared" si="199"/>
        <v>3.7195030188084649E-6</v>
      </c>
      <c r="S380" s="247">
        <v>0.1</v>
      </c>
      <c r="U380" s="200">
        <f t="shared" si="224"/>
        <v>1.9286013115230594E-3</v>
      </c>
      <c r="Y380" s="200">
        <f t="shared" si="200"/>
        <v>31782</v>
      </c>
      <c r="Z380" s="200">
        <f t="shared" si="201"/>
        <v>0.19367447551846989</v>
      </c>
      <c r="AA380" s="200">
        <f t="shared" si="202"/>
        <v>0.17407644316395859</v>
      </c>
      <c r="AB380" s="200">
        <f t="shared" si="203"/>
        <v>1.9286013115230594E-3</v>
      </c>
      <c r="AC380" s="200">
        <f t="shared" si="204"/>
        <v>-8.8347155214941187E-3</v>
      </c>
      <c r="AD380" s="200">
        <f t="shared" si="205"/>
        <v>7.8052198345729111E-6</v>
      </c>
      <c r="AE380" s="200">
        <f t="shared" si="206"/>
        <v>1.9286013115230594E-3</v>
      </c>
      <c r="AF380" s="157"/>
      <c r="AG380" s="200">
        <f t="shared" si="207"/>
        <v>1.0763316833017176E-2</v>
      </c>
      <c r="AH380" s="200">
        <f t="shared" si="208"/>
        <v>0.40054287458984039</v>
      </c>
      <c r="AI380" s="200">
        <f t="shared" si="209"/>
        <v>0.77135849365848641</v>
      </c>
      <c r="AJ380" s="200">
        <f t="shared" si="210"/>
        <v>0.22306039899919963</v>
      </c>
      <c r="AK380" s="200">
        <f t="shared" si="211"/>
        <v>2.7853633493814445</v>
      </c>
      <c r="AL380" s="200">
        <f t="shared" si="212"/>
        <v>5.5548637438728115</v>
      </c>
      <c r="AM380" s="200">
        <f t="shared" si="222"/>
        <v>21.257901832304199</v>
      </c>
      <c r="AN380" s="200">
        <f t="shared" si="222"/>
        <v>21.252065916891734</v>
      </c>
      <c r="AO380" s="200">
        <f t="shared" si="222"/>
        <v>21.264342689654942</v>
      </c>
      <c r="AP380" s="200">
        <f t="shared" si="222"/>
        <v>21.238354995407249</v>
      </c>
      <c r="AQ380" s="200">
        <f t="shared" si="222"/>
        <v>21.292674576076269</v>
      </c>
      <c r="AR380" s="200">
        <f t="shared" si="222"/>
        <v>21.175784166973834</v>
      </c>
      <c r="AS380" s="200">
        <f t="shared" si="222"/>
        <v>21.414492614611003</v>
      </c>
      <c r="AT380" s="200">
        <f t="shared" si="214"/>
        <v>20.827051993036132</v>
      </c>
    </row>
    <row r="381" spans="1:46" s="200" customFormat="1" ht="12.95" customHeight="1" x14ac:dyDescent="0.2">
      <c r="A381" s="178" t="s">
        <v>87</v>
      </c>
      <c r="B381" s="215" t="s">
        <v>54</v>
      </c>
      <c r="C381" s="162">
        <v>53469.788099999998</v>
      </c>
      <c r="D381" s="162" t="s">
        <v>38</v>
      </c>
      <c r="E381" s="200">
        <f t="shared" si="195"/>
        <v>31837.467480067975</v>
      </c>
      <c r="F381" s="228">
        <f t="shared" si="221"/>
        <v>31837</v>
      </c>
      <c r="G381" s="158">
        <f t="shared" si="196"/>
        <v>0.19119715999840992</v>
      </c>
      <c r="I381" s="200">
        <f t="shared" si="223"/>
        <v>0.19119715999840992</v>
      </c>
      <c r="P381" s="200">
        <f t="shared" si="197"/>
        <v>0.18348797926492719</v>
      </c>
      <c r="Q381" s="260">
        <f t="shared" si="198"/>
        <v>38451.288099999998</v>
      </c>
      <c r="R381" s="200">
        <f t="shared" si="199"/>
        <v>5.9431467581501303E-5</v>
      </c>
      <c r="S381" s="247">
        <v>0.1</v>
      </c>
      <c r="U381" s="200">
        <f t="shared" si="224"/>
        <v>7.7091807334827289E-3</v>
      </c>
      <c r="Y381" s="200">
        <f t="shared" si="200"/>
        <v>31837</v>
      </c>
      <c r="Z381" s="200">
        <f t="shared" si="201"/>
        <v>0.19423950965964015</v>
      </c>
      <c r="AA381" s="200">
        <f t="shared" si="202"/>
        <v>0.18044562960369695</v>
      </c>
      <c r="AB381" s="200">
        <f t="shared" si="203"/>
        <v>7.7091807334827289E-3</v>
      </c>
      <c r="AC381" s="200">
        <f t="shared" si="204"/>
        <v>-3.042349661230237E-3</v>
      </c>
      <c r="AD381" s="200">
        <f t="shared" si="205"/>
        <v>9.2558914611877381E-7</v>
      </c>
      <c r="AE381" s="200">
        <f t="shared" si="206"/>
        <v>7.7091807334827289E-3</v>
      </c>
      <c r="AF381" s="157"/>
      <c r="AG381" s="200">
        <f t="shared" si="207"/>
        <v>1.0751530394712962E-2</v>
      </c>
      <c r="AH381" s="200">
        <f t="shared" si="208"/>
        <v>0.39990067913753213</v>
      </c>
      <c r="AI381" s="200">
        <f t="shared" si="209"/>
        <v>0.76951591730444291</v>
      </c>
      <c r="AJ381" s="200">
        <f t="shared" si="210"/>
        <v>0.22132688925455654</v>
      </c>
      <c r="AK381" s="200">
        <f t="shared" si="211"/>
        <v>2.7882535985952837</v>
      </c>
      <c r="AL381" s="200">
        <f t="shared" si="212"/>
        <v>5.6012729529710512</v>
      </c>
      <c r="AM381" s="200">
        <f t="shared" ref="AM381:AS390" si="225">$AT381+$AA$7*SIN(AN381)</f>
        <v>21.263453076832494</v>
      </c>
      <c r="AN381" s="200">
        <f t="shared" si="225"/>
        <v>21.257443932607121</v>
      </c>
      <c r="AO381" s="200">
        <f t="shared" si="225"/>
        <v>21.270022706482113</v>
      </c>
      <c r="AP381" s="200">
        <f t="shared" si="225"/>
        <v>21.243526525610505</v>
      </c>
      <c r="AQ381" s="200">
        <f t="shared" si="225"/>
        <v>21.298637821735763</v>
      </c>
      <c r="AR381" s="200">
        <f t="shared" si="225"/>
        <v>21.18064385634926</v>
      </c>
      <c r="AS381" s="200">
        <f t="shared" si="225"/>
        <v>21.420523776059706</v>
      </c>
      <c r="AT381" s="200">
        <f t="shared" si="214"/>
        <v>20.835151802849303</v>
      </c>
    </row>
    <row r="382" spans="1:46" s="200" customFormat="1" ht="12.95" customHeight="1" x14ac:dyDescent="0.2">
      <c r="A382" s="178" t="s">
        <v>145</v>
      </c>
      <c r="B382" s="215" t="s">
        <v>52</v>
      </c>
      <c r="C382" s="162">
        <v>53498.210700000003</v>
      </c>
      <c r="D382" s="162" t="s">
        <v>38</v>
      </c>
      <c r="E382" s="200">
        <f t="shared" si="195"/>
        <v>31906.961184788132</v>
      </c>
      <c r="F382" s="228">
        <f t="shared" si="221"/>
        <v>31906.5</v>
      </c>
      <c r="G382" s="158">
        <f t="shared" si="196"/>
        <v>0.18862241999886464</v>
      </c>
      <c r="I382" s="200">
        <f t="shared" si="223"/>
        <v>0.18862241999886464</v>
      </c>
      <c r="P382" s="200">
        <f t="shared" si="197"/>
        <v>0.18421809094708097</v>
      </c>
      <c r="Q382" s="260">
        <f t="shared" si="198"/>
        <v>38479.710700000003</v>
      </c>
      <c r="R382" s="200">
        <f t="shared" si="199"/>
        <v>1.9398114396385668E-5</v>
      </c>
      <c r="S382" s="247">
        <v>0.1</v>
      </c>
      <c r="U382" s="200">
        <f t="shared" si="224"/>
        <v>4.4043290517836731E-3</v>
      </c>
      <c r="Y382" s="200">
        <f t="shared" si="200"/>
        <v>31906.5</v>
      </c>
      <c r="Z382" s="200">
        <f t="shared" si="201"/>
        <v>0.19495427850375593</v>
      </c>
      <c r="AA382" s="200">
        <f t="shared" si="202"/>
        <v>0.17788623244218968</v>
      </c>
      <c r="AB382" s="200">
        <f t="shared" si="203"/>
        <v>4.4043290517836731E-3</v>
      </c>
      <c r="AC382" s="200">
        <f t="shared" si="204"/>
        <v>-6.3318585048912912E-3</v>
      </c>
      <c r="AD382" s="200">
        <f t="shared" si="205"/>
        <v>4.0092432125964181E-6</v>
      </c>
      <c r="AE382" s="200">
        <f t="shared" si="206"/>
        <v>4.4043290517836731E-3</v>
      </c>
      <c r="AF382" s="157"/>
      <c r="AG382" s="200">
        <f t="shared" si="207"/>
        <v>1.0736187556674971E-2</v>
      </c>
      <c r="AH382" s="200">
        <f t="shared" si="208"/>
        <v>0.39909905676783386</v>
      </c>
      <c r="AI382" s="200">
        <f t="shared" si="209"/>
        <v>0.76718630835123125</v>
      </c>
      <c r="AJ382" s="200">
        <f t="shared" si="210"/>
        <v>0.21914114910118329</v>
      </c>
      <c r="AK382" s="200">
        <f t="shared" si="211"/>
        <v>2.7918934608093933</v>
      </c>
      <c r="AL382" s="200">
        <f t="shared" si="212"/>
        <v>5.6607987409233047</v>
      </c>
      <c r="AM382" s="200">
        <f t="shared" si="225"/>
        <v>21.270456726373993</v>
      </c>
      <c r="AN382" s="200">
        <f t="shared" si="225"/>
        <v>21.264225973535595</v>
      </c>
      <c r="AO382" s="200">
        <f t="shared" si="225"/>
        <v>21.277188475669117</v>
      </c>
      <c r="AP382" s="200">
        <f t="shared" si="225"/>
        <v>21.25005103417115</v>
      </c>
      <c r="AQ382" s="200">
        <f t="shared" si="225"/>
        <v>21.306152338981708</v>
      </c>
      <c r="AR382" s="200">
        <f t="shared" si="225"/>
        <v>21.186796476900479</v>
      </c>
      <c r="AS382" s="200">
        <f t="shared" si="225"/>
        <v>21.428090062296963</v>
      </c>
      <c r="AT382" s="200">
        <f t="shared" si="214"/>
        <v>20.845387017067761</v>
      </c>
    </row>
    <row r="383" spans="1:46" s="200" customFormat="1" ht="12.95" customHeight="1" x14ac:dyDescent="0.2">
      <c r="A383" s="39" t="s">
        <v>146</v>
      </c>
      <c r="B383" s="48" t="s">
        <v>52</v>
      </c>
      <c r="C383" s="44">
        <v>53512.533000000003</v>
      </c>
      <c r="D383" s="44">
        <v>2.9999999999999997E-4</v>
      </c>
      <c r="E383" s="200">
        <f t="shared" si="195"/>
        <v>31941.9794338967</v>
      </c>
      <c r="F383" s="228">
        <f t="shared" si="221"/>
        <v>31941.5</v>
      </c>
      <c r="G383" s="158">
        <f t="shared" si="196"/>
        <v>0.19608621999941533</v>
      </c>
      <c r="J383" s="200">
        <f>+G383</f>
        <v>0.19608621999941533</v>
      </c>
      <c r="O383" s="200">
        <f ca="1">+C$11+C$12*$F383</f>
        <v>0.19739236542239386</v>
      </c>
      <c r="P383" s="200">
        <f t="shared" si="197"/>
        <v>0.18458628887482376</v>
      </c>
      <c r="Q383" s="260">
        <f t="shared" si="198"/>
        <v>38494.033000000003</v>
      </c>
      <c r="R383" s="200">
        <f t="shared" si="199"/>
        <v>1.322484158703501E-4</v>
      </c>
      <c r="S383" s="157">
        <v>1</v>
      </c>
      <c r="V383" s="200">
        <f>AB383</f>
        <v>1.1499931124591578E-2</v>
      </c>
      <c r="Y383" s="200">
        <f t="shared" si="200"/>
        <v>31941.5</v>
      </c>
      <c r="Z383" s="200">
        <f t="shared" si="201"/>
        <v>0.1953145609437312</v>
      </c>
      <c r="AA383" s="200">
        <f t="shared" si="202"/>
        <v>0.18535794793050789</v>
      </c>
      <c r="AB383" s="200">
        <f t="shared" si="203"/>
        <v>1.1499931124591578E-2</v>
      </c>
      <c r="AC383" s="200">
        <f t="shared" si="204"/>
        <v>7.7165905568413184E-4</v>
      </c>
      <c r="AD383" s="200">
        <f t="shared" si="205"/>
        <v>5.9545769821932608E-7</v>
      </c>
      <c r="AE383" s="200">
        <f t="shared" si="206"/>
        <v>1.1499931124591578E-2</v>
      </c>
      <c r="AF383" s="157"/>
      <c r="AG383" s="200">
        <f t="shared" si="207"/>
        <v>1.0728272068907455E-2</v>
      </c>
      <c r="AH383" s="200">
        <f t="shared" si="208"/>
        <v>0.39869950247836372</v>
      </c>
      <c r="AI383" s="200">
        <f t="shared" si="209"/>
        <v>0.76601259647384912</v>
      </c>
      <c r="AJ383" s="200">
        <f t="shared" si="210"/>
        <v>0.21804242359441586</v>
      </c>
      <c r="AK383" s="200">
        <f t="shared" si="211"/>
        <v>2.7937213162146737</v>
      </c>
      <c r="AL383" s="200">
        <f t="shared" si="212"/>
        <v>5.6911562197372083</v>
      </c>
      <c r="AM383" s="200">
        <f t="shared" si="225"/>
        <v>21.27397908880026</v>
      </c>
      <c r="AN383" s="200">
        <f t="shared" si="225"/>
        <v>21.267635640183997</v>
      </c>
      <c r="AO383" s="200">
        <f t="shared" si="225"/>
        <v>21.280792178869767</v>
      </c>
      <c r="AP383" s="200">
        <f t="shared" si="225"/>
        <v>21.253332511053262</v>
      </c>
      <c r="AQ383" s="200">
        <f t="shared" si="225"/>
        <v>21.309927737164685</v>
      </c>
      <c r="AR383" s="200">
        <f t="shared" si="225"/>
        <v>21.189900044099872</v>
      </c>
      <c r="AS383" s="200">
        <f t="shared" si="225"/>
        <v>21.431877293326963</v>
      </c>
      <c r="AT383" s="200">
        <f t="shared" si="214"/>
        <v>20.850541441494322</v>
      </c>
    </row>
    <row r="384" spans="1:46" s="200" customFormat="1" ht="12.95" customHeight="1" x14ac:dyDescent="0.2">
      <c r="A384" s="39" t="s">
        <v>147</v>
      </c>
      <c r="B384" s="40" t="s">
        <v>52</v>
      </c>
      <c r="C384" s="41">
        <v>53520.503499999999</v>
      </c>
      <c r="D384" s="41">
        <v>5.9999999999999995E-4</v>
      </c>
      <c r="E384" s="200">
        <f t="shared" si="195"/>
        <v>31961.467431950066</v>
      </c>
      <c r="F384" s="228">
        <f t="shared" si="221"/>
        <v>31961</v>
      </c>
      <c r="G384" s="158">
        <f t="shared" si="196"/>
        <v>0.19117747999553103</v>
      </c>
      <c r="J384" s="200">
        <f>+G384</f>
        <v>0.19117747999553103</v>
      </c>
      <c r="O384" s="200">
        <f ca="1">+C$11+C$12*$F384</f>
        <v>0.19759425661231828</v>
      </c>
      <c r="P384" s="200">
        <f t="shared" si="197"/>
        <v>0.18479157759073858</v>
      </c>
      <c r="Q384" s="260">
        <f t="shared" si="198"/>
        <v>38502.003499999999</v>
      </c>
      <c r="R384" s="200">
        <f t="shared" si="199"/>
        <v>4.0779749523533974E-5</v>
      </c>
      <c r="S384" s="157">
        <v>1</v>
      </c>
      <c r="V384" s="200">
        <f>AB384</f>
        <v>6.3859024047924484E-3</v>
      </c>
      <c r="Y384" s="200">
        <f t="shared" si="200"/>
        <v>31961</v>
      </c>
      <c r="Z384" s="200">
        <f t="shared" si="201"/>
        <v>0.19551538493211387</v>
      </c>
      <c r="AA384" s="200">
        <f t="shared" si="202"/>
        <v>0.18045367265415574</v>
      </c>
      <c r="AB384" s="200">
        <f t="shared" si="203"/>
        <v>6.3859024047924484E-3</v>
      </c>
      <c r="AC384" s="200">
        <f t="shared" si="204"/>
        <v>-4.3379049365828426E-3</v>
      </c>
      <c r="AD384" s="200">
        <f t="shared" si="205"/>
        <v>1.8817419238829795E-5</v>
      </c>
      <c r="AE384" s="200">
        <f t="shared" si="206"/>
        <v>6.3859024047924484E-3</v>
      </c>
      <c r="AF384" s="157"/>
      <c r="AG384" s="200">
        <f t="shared" si="207"/>
        <v>1.0723807341375281E-2</v>
      </c>
      <c r="AH384" s="200">
        <f t="shared" si="208"/>
        <v>0.39847808883981517</v>
      </c>
      <c r="AI384" s="200">
        <f t="shared" si="209"/>
        <v>0.76535851939877708</v>
      </c>
      <c r="AJ384" s="200">
        <f t="shared" si="210"/>
        <v>0.21743085613797467</v>
      </c>
      <c r="AK384" s="200">
        <f t="shared" si="211"/>
        <v>2.7947382034946697</v>
      </c>
      <c r="AL384" s="200">
        <f t="shared" si="212"/>
        <v>5.7081820441202593</v>
      </c>
      <c r="AM384" s="200">
        <f t="shared" si="225"/>
        <v>21.275940203666675</v>
      </c>
      <c r="AN384" s="200">
        <f t="shared" si="225"/>
        <v>21.269533661376094</v>
      </c>
      <c r="AO384" s="200">
        <f t="shared" si="225"/>
        <v>21.282798513549039</v>
      </c>
      <c r="AP384" s="200">
        <f t="shared" si="225"/>
        <v>21.255159564459731</v>
      </c>
      <c r="AQ384" s="200">
        <f t="shared" si="225"/>
        <v>21.312028573097784</v>
      </c>
      <c r="AR384" s="200">
        <f t="shared" si="225"/>
        <v>21.191630699477162</v>
      </c>
      <c r="AS384" s="200">
        <f t="shared" si="225"/>
        <v>21.433980620059998</v>
      </c>
      <c r="AT384" s="200">
        <f t="shared" si="214"/>
        <v>20.853413192246265</v>
      </c>
    </row>
    <row r="385" spans="1:46" s="200" customFormat="1" ht="12.95" customHeight="1" x14ac:dyDescent="0.2">
      <c r="A385" s="178" t="s">
        <v>304</v>
      </c>
      <c r="B385" s="215" t="s">
        <v>52</v>
      </c>
      <c r="C385" s="162">
        <v>53533.389600000002</v>
      </c>
      <c r="D385" s="162" t="s">
        <v>38</v>
      </c>
      <c r="E385" s="200">
        <f t="shared" si="195"/>
        <v>31992.974149435253</v>
      </c>
      <c r="F385" s="228">
        <f t="shared" si="221"/>
        <v>31992.5</v>
      </c>
      <c r="G385" s="158">
        <f t="shared" si="196"/>
        <v>0.19392489999881946</v>
      </c>
      <c r="J385" s="200">
        <f>+G385</f>
        <v>0.19392489999881946</v>
      </c>
      <c r="P385" s="200">
        <f t="shared" si="197"/>
        <v>0.18512342437496604</v>
      </c>
      <c r="Q385" s="260">
        <f t="shared" si="198"/>
        <v>38514.889600000002</v>
      </c>
      <c r="R385" s="200">
        <f t="shared" si="199"/>
        <v>7.7465973157285879E-5</v>
      </c>
      <c r="S385" s="157">
        <v>1</v>
      </c>
      <c r="V385" s="200">
        <f>AB385</f>
        <v>8.8014756238534164E-3</v>
      </c>
      <c r="Y385" s="200">
        <f t="shared" si="200"/>
        <v>31992.5</v>
      </c>
      <c r="Z385" s="200">
        <f t="shared" si="201"/>
        <v>0.19583993704418298</v>
      </c>
      <c r="AA385" s="200">
        <f t="shared" si="202"/>
        <v>0.18320838732960251</v>
      </c>
      <c r="AB385" s="200">
        <f t="shared" si="203"/>
        <v>8.8014756238534164E-3</v>
      </c>
      <c r="AC385" s="200">
        <f t="shared" si="204"/>
        <v>-1.9150370453635268E-3</v>
      </c>
      <c r="AD385" s="200">
        <f t="shared" si="205"/>
        <v>3.6673668851146665E-6</v>
      </c>
      <c r="AE385" s="200">
        <f t="shared" si="206"/>
        <v>8.8014756238534164E-3</v>
      </c>
      <c r="AF385" s="157"/>
      <c r="AG385" s="200">
        <f t="shared" si="207"/>
        <v>1.0716512669216938E-2</v>
      </c>
      <c r="AH385" s="200">
        <f t="shared" si="208"/>
        <v>0.39812221917221269</v>
      </c>
      <c r="AI385" s="200">
        <f t="shared" si="209"/>
        <v>0.76430170522239615</v>
      </c>
      <c r="AJ385" s="200">
        <f t="shared" si="210"/>
        <v>0.21644381199866156</v>
      </c>
      <c r="AK385" s="200">
        <f t="shared" si="211"/>
        <v>2.7963786292393999</v>
      </c>
      <c r="AL385" s="200">
        <f t="shared" si="212"/>
        <v>5.7358571125136288</v>
      </c>
      <c r="AM385" s="200">
        <f t="shared" si="225"/>
        <v>21.279106135167179</v>
      </c>
      <c r="AN385" s="200">
        <f t="shared" si="225"/>
        <v>21.272597222557181</v>
      </c>
      <c r="AO385" s="200">
        <f t="shared" si="225"/>
        <v>21.286037332047293</v>
      </c>
      <c r="AP385" s="200">
        <f t="shared" si="225"/>
        <v>21.25810918511635</v>
      </c>
      <c r="AQ385" s="200">
        <f t="shared" si="225"/>
        <v>21.315418283197165</v>
      </c>
      <c r="AR385" s="200">
        <f t="shared" si="225"/>
        <v>21.194428715751769</v>
      </c>
      <c r="AS385" s="200">
        <f t="shared" si="225"/>
        <v>21.437368190364264</v>
      </c>
      <c r="AT385" s="200">
        <f t="shared" si="214"/>
        <v>20.858052174230171</v>
      </c>
    </row>
    <row r="386" spans="1:46" s="200" customFormat="1" ht="12.95" customHeight="1" x14ac:dyDescent="0.2">
      <c r="A386" s="39" t="s">
        <v>146</v>
      </c>
      <c r="B386" s="48" t="s">
        <v>54</v>
      </c>
      <c r="C386" s="44">
        <v>53538.500599999999</v>
      </c>
      <c r="D386" s="44">
        <v>1E-4</v>
      </c>
      <c r="E386" s="200">
        <f t="shared" si="195"/>
        <v>32005.470624945039</v>
      </c>
      <c r="F386" s="228">
        <f t="shared" si="221"/>
        <v>32005</v>
      </c>
      <c r="G386" s="158">
        <f t="shared" si="196"/>
        <v>0.19248339999467134</v>
      </c>
      <c r="J386" s="200">
        <f>+G386</f>
        <v>0.19248339999467134</v>
      </c>
      <c r="O386" s="200">
        <f ca="1">+C$11+C$12*$F386</f>
        <v>0.19804980596394262</v>
      </c>
      <c r="P386" s="200">
        <f t="shared" si="197"/>
        <v>0.18525518716855435</v>
      </c>
      <c r="Q386" s="260">
        <f t="shared" si="198"/>
        <v>38520.000599999999</v>
      </c>
      <c r="R386" s="200">
        <f t="shared" si="199"/>
        <v>5.2247060659642195E-5</v>
      </c>
      <c r="S386" s="157">
        <v>1</v>
      </c>
      <c r="V386" s="200">
        <f>AB386</f>
        <v>7.228212826116992E-3</v>
      </c>
      <c r="Y386" s="200">
        <f t="shared" si="200"/>
        <v>32005</v>
      </c>
      <c r="Z386" s="200">
        <f t="shared" si="201"/>
        <v>0.19596877696533052</v>
      </c>
      <c r="AA386" s="200">
        <f t="shared" si="202"/>
        <v>0.18176981019789518</v>
      </c>
      <c r="AB386" s="200">
        <f t="shared" si="203"/>
        <v>7.228212826116992E-3</v>
      </c>
      <c r="AC386" s="200">
        <f t="shared" si="204"/>
        <v>-3.4853769706591764E-3</v>
      </c>
      <c r="AD386" s="200">
        <f t="shared" si="205"/>
        <v>1.2147852627601337E-5</v>
      </c>
      <c r="AE386" s="200">
        <f t="shared" si="206"/>
        <v>7.228212826116992E-3</v>
      </c>
      <c r="AF386" s="157"/>
      <c r="AG386" s="200">
        <f t="shared" si="207"/>
        <v>1.0713589796776179E-2</v>
      </c>
      <c r="AH386" s="200">
        <f t="shared" si="208"/>
        <v>0.39798161474091953</v>
      </c>
      <c r="AI386" s="200">
        <f t="shared" si="209"/>
        <v>0.76388225678617305</v>
      </c>
      <c r="AJ386" s="200">
        <f t="shared" si="210"/>
        <v>0.21605242562105931</v>
      </c>
      <c r="AK386" s="200">
        <f t="shared" si="211"/>
        <v>2.7970288287746072</v>
      </c>
      <c r="AL386" s="200">
        <f t="shared" si="212"/>
        <v>5.7468986028470335</v>
      </c>
      <c r="AM386" s="200">
        <f t="shared" si="225"/>
        <v>21.280361766656203</v>
      </c>
      <c r="AN386" s="200">
        <f t="shared" si="225"/>
        <v>21.273812080214768</v>
      </c>
      <c r="AO386" s="200">
        <f t="shared" si="225"/>
        <v>21.287321829178456</v>
      </c>
      <c r="AP386" s="200">
        <f t="shared" si="225"/>
        <v>21.259279071894241</v>
      </c>
      <c r="AQ386" s="200">
        <f t="shared" si="225"/>
        <v>21.316762050274566</v>
      </c>
      <c r="AR386" s="200">
        <f t="shared" si="225"/>
        <v>21.195539850729972</v>
      </c>
      <c r="AS386" s="200">
        <f t="shared" si="225"/>
        <v>21.438709007596668</v>
      </c>
      <c r="AT386" s="200">
        <f t="shared" si="214"/>
        <v>20.8598930400968</v>
      </c>
    </row>
    <row r="387" spans="1:46" s="200" customFormat="1" ht="12.95" customHeight="1" x14ac:dyDescent="0.2">
      <c r="A387" s="178" t="s">
        <v>87</v>
      </c>
      <c r="B387" s="215" t="s">
        <v>52</v>
      </c>
      <c r="C387" s="162">
        <v>53538.701000000001</v>
      </c>
      <c r="D387" s="162" t="s">
        <v>38</v>
      </c>
      <c r="E387" s="200">
        <f t="shared" si="195"/>
        <v>32005.960606101795</v>
      </c>
      <c r="F387" s="228">
        <f t="shared" si="221"/>
        <v>32005.5</v>
      </c>
      <c r="G387" s="158">
        <f t="shared" si="196"/>
        <v>0.18838573999528307</v>
      </c>
      <c r="I387" s="200">
        <f>+G387</f>
        <v>0.18838573999528307</v>
      </c>
      <c r="P387" s="200">
        <f t="shared" si="197"/>
        <v>0.18526045859693677</v>
      </c>
      <c r="Q387" s="260">
        <f t="shared" si="198"/>
        <v>38520.201000000001</v>
      </c>
      <c r="R387" s="200">
        <f t="shared" si="199"/>
        <v>9.7673838188494532E-6</v>
      </c>
      <c r="S387" s="247">
        <v>0.1</v>
      </c>
      <c r="U387" s="200">
        <f>AB387</f>
        <v>3.1252813983463079E-3</v>
      </c>
      <c r="Y387" s="200">
        <f t="shared" si="200"/>
        <v>32005.5</v>
      </c>
      <c r="Z387" s="200">
        <f t="shared" si="201"/>
        <v>0.19597393114646355</v>
      </c>
      <c r="AA387" s="200">
        <f t="shared" si="202"/>
        <v>0.17767226744575629</v>
      </c>
      <c r="AB387" s="200">
        <f t="shared" si="203"/>
        <v>3.1252813983463079E-3</v>
      </c>
      <c r="AC387" s="200">
        <f t="shared" si="204"/>
        <v>-7.5881911511804789E-3</v>
      </c>
      <c r="AD387" s="200">
        <f t="shared" si="205"/>
        <v>5.7580644946853726E-6</v>
      </c>
      <c r="AE387" s="200">
        <f t="shared" si="206"/>
        <v>3.1252813983463079E-3</v>
      </c>
      <c r="AF387" s="157"/>
      <c r="AG387" s="200">
        <f t="shared" si="207"/>
        <v>1.0713472549526789E-2</v>
      </c>
      <c r="AH387" s="200">
        <f t="shared" si="208"/>
        <v>0.39797599779950288</v>
      </c>
      <c r="AI387" s="200">
        <f t="shared" si="209"/>
        <v>0.76386547793316772</v>
      </c>
      <c r="AJ387" s="200">
        <f t="shared" si="210"/>
        <v>0.2160367736779778</v>
      </c>
      <c r="AK387" s="200">
        <f t="shared" si="211"/>
        <v>2.7970548277647485</v>
      </c>
      <c r="AL387" s="200">
        <f t="shared" si="212"/>
        <v>5.7473409676797296</v>
      </c>
      <c r="AM387" s="200">
        <f t="shared" si="225"/>
        <v>21.280411983772545</v>
      </c>
      <c r="AN387" s="200">
        <f t="shared" si="225"/>
        <v>21.273860664624525</v>
      </c>
      <c r="AO387" s="200">
        <f t="shared" si="225"/>
        <v>21.287373200214098</v>
      </c>
      <c r="AP387" s="200">
        <f t="shared" si="225"/>
        <v>21.259325860381267</v>
      </c>
      <c r="AQ387" s="200">
        <f t="shared" si="225"/>
        <v>21.316815784896498</v>
      </c>
      <c r="AR387" s="200">
        <f t="shared" si="225"/>
        <v>21.195584305789758</v>
      </c>
      <c r="AS387" s="200">
        <f t="shared" si="225"/>
        <v>21.438762599475801</v>
      </c>
      <c r="AT387" s="200">
        <f t="shared" si="214"/>
        <v>20.859966674731464</v>
      </c>
    </row>
    <row r="388" spans="1:46" s="200" customFormat="1" ht="12.95" customHeight="1" x14ac:dyDescent="0.2">
      <c r="A388" s="178" t="s">
        <v>87</v>
      </c>
      <c r="B388" s="215" t="s">
        <v>54</v>
      </c>
      <c r="C388" s="162">
        <v>53539.727099999996</v>
      </c>
      <c r="D388" s="162" t="s">
        <v>38</v>
      </c>
      <c r="E388" s="200">
        <f t="shared" si="195"/>
        <v>32008.469436765179</v>
      </c>
      <c r="F388" s="228">
        <f t="shared" si="221"/>
        <v>32008</v>
      </c>
      <c r="G388" s="158">
        <f t="shared" si="196"/>
        <v>0.191997439993429</v>
      </c>
      <c r="I388" s="200">
        <f>+G388</f>
        <v>0.191997439993429</v>
      </c>
      <c r="P388" s="200">
        <f t="shared" si="197"/>
        <v>0.18528681679650913</v>
      </c>
      <c r="Q388" s="260">
        <f t="shared" si="198"/>
        <v>38521.227099999996</v>
      </c>
      <c r="R388" s="200">
        <f t="shared" si="199"/>
        <v>4.5032463691039035E-5</v>
      </c>
      <c r="S388" s="247">
        <v>0.1</v>
      </c>
      <c r="U388" s="200">
        <f>AB388</f>
        <v>6.7106231969198682E-3</v>
      </c>
      <c r="Y388" s="200">
        <f t="shared" si="200"/>
        <v>32008</v>
      </c>
      <c r="Z388" s="200">
        <f t="shared" si="201"/>
        <v>0.1959997027264922</v>
      </c>
      <c r="AA388" s="200">
        <f t="shared" si="202"/>
        <v>0.18128455406344593</v>
      </c>
      <c r="AB388" s="200">
        <f t="shared" si="203"/>
        <v>6.7106231969198682E-3</v>
      </c>
      <c r="AC388" s="200">
        <f t="shared" si="204"/>
        <v>-4.0022627330631999E-3</v>
      </c>
      <c r="AD388" s="200">
        <f t="shared" si="205"/>
        <v>1.6018106984466516E-6</v>
      </c>
      <c r="AE388" s="200">
        <f t="shared" si="206"/>
        <v>6.7106231969198682E-3</v>
      </c>
      <c r="AF388" s="157"/>
      <c r="AG388" s="200">
        <f t="shared" si="207"/>
        <v>1.0712885929983072E-2</v>
      </c>
      <c r="AH388" s="200">
        <f t="shared" si="208"/>
        <v>0.39794792143470359</v>
      </c>
      <c r="AI388" s="200">
        <f t="shared" si="209"/>
        <v>0.76378158261296936</v>
      </c>
      <c r="AJ388" s="200">
        <f t="shared" si="210"/>
        <v>0.21595851801190918</v>
      </c>
      <c r="AK388" s="200">
        <f t="shared" si="211"/>
        <v>2.7971848123516172</v>
      </c>
      <c r="AL388" s="200">
        <f t="shared" si="212"/>
        <v>5.7495536072400837</v>
      </c>
      <c r="AM388" s="200">
        <f t="shared" si="225"/>
        <v>21.280663059965278</v>
      </c>
      <c r="AN388" s="200">
        <f t="shared" si="225"/>
        <v>21.274103575272406</v>
      </c>
      <c r="AO388" s="200">
        <f t="shared" si="225"/>
        <v>21.287630045178769</v>
      </c>
      <c r="AP388" s="200">
        <f t="shared" si="225"/>
        <v>21.259559794789407</v>
      </c>
      <c r="AQ388" s="200">
        <f t="shared" si="225"/>
        <v>21.317084439459652</v>
      </c>
      <c r="AR388" s="200">
        <f t="shared" si="225"/>
        <v>21.195806592265694</v>
      </c>
      <c r="AS388" s="200">
        <f t="shared" si="225"/>
        <v>21.439030511799672</v>
      </c>
      <c r="AT388" s="200">
        <f t="shared" si="214"/>
        <v>20.860334847904788</v>
      </c>
    </row>
    <row r="389" spans="1:46" s="200" customFormat="1" ht="12.95" customHeight="1" x14ac:dyDescent="0.2">
      <c r="A389" s="41" t="s">
        <v>137</v>
      </c>
      <c r="B389" s="40" t="s">
        <v>52</v>
      </c>
      <c r="C389" s="41">
        <v>53569.38508</v>
      </c>
      <c r="D389" s="41">
        <v>3.3E-3</v>
      </c>
      <c r="E389" s="200">
        <f t="shared" si="195"/>
        <v>32080.983665045354</v>
      </c>
      <c r="F389" s="228">
        <f t="shared" si="221"/>
        <v>32080.5</v>
      </c>
      <c r="G389" s="158">
        <f t="shared" si="196"/>
        <v>0.19781674000114435</v>
      </c>
      <c r="K389" s="200">
        <f>+G389</f>
        <v>0.19781674000114435</v>
      </c>
      <c r="O389" s="200">
        <f ca="1">+C$11+C$12*$F389</f>
        <v>0.19883148723775251</v>
      </c>
      <c r="P389" s="200">
        <f t="shared" si="197"/>
        <v>0.18605197138779223</v>
      </c>
      <c r="Q389" s="260">
        <f t="shared" si="198"/>
        <v>38550.88508</v>
      </c>
      <c r="R389" s="200">
        <f t="shared" si="199"/>
        <v>1.3840978052571536E-4</v>
      </c>
      <c r="S389" s="157">
        <v>1</v>
      </c>
      <c r="W389" s="200">
        <f>AB389</f>
        <v>1.1764768613352128E-2</v>
      </c>
      <c r="Y389" s="200">
        <f t="shared" si="200"/>
        <v>32080.5</v>
      </c>
      <c r="Z389" s="200">
        <f t="shared" si="201"/>
        <v>0.19674756811729913</v>
      </c>
      <c r="AA389" s="200">
        <f t="shared" si="202"/>
        <v>0.18712114327163745</v>
      </c>
      <c r="AB389" s="200">
        <f t="shared" si="203"/>
        <v>1.1764768613352128E-2</v>
      </c>
      <c r="AC389" s="200">
        <f t="shared" si="204"/>
        <v>1.0691718838452269E-3</v>
      </c>
      <c r="AD389" s="200">
        <f t="shared" si="205"/>
        <v>1.1431285172051513E-6</v>
      </c>
      <c r="AE389" s="200">
        <f t="shared" si="206"/>
        <v>1.1764768613352128E-2</v>
      </c>
      <c r="AF389" s="157"/>
      <c r="AG389" s="200">
        <f t="shared" si="207"/>
        <v>1.0695596729506892E-2</v>
      </c>
      <c r="AH389" s="200">
        <f t="shared" si="208"/>
        <v>0.39713973132733937</v>
      </c>
      <c r="AI389" s="200">
        <f t="shared" si="209"/>
        <v>0.76134785773094782</v>
      </c>
      <c r="AJ389" s="200">
        <f t="shared" si="210"/>
        <v>0.21369202901049303</v>
      </c>
      <c r="AK389" s="200">
        <f t="shared" si="211"/>
        <v>2.8009468890428129</v>
      </c>
      <c r="AL389" s="200">
        <f t="shared" si="212"/>
        <v>5.8143173243768906</v>
      </c>
      <c r="AM389" s="200">
        <f t="shared" si="225"/>
        <v>21.287937487011025</v>
      </c>
      <c r="AN389" s="200">
        <f t="shared" si="225"/>
        <v>21.281139782736783</v>
      </c>
      <c r="AO389" s="200">
        <f t="shared" si="225"/>
        <v>21.295071135291156</v>
      </c>
      <c r="AP389" s="200">
        <f t="shared" si="225"/>
        <v>21.266338184270186</v>
      </c>
      <c r="AQ389" s="200">
        <f t="shared" si="225"/>
        <v>21.324861925008026</v>
      </c>
      <c r="AR389" s="200">
        <f t="shared" si="225"/>
        <v>21.202261108446088</v>
      </c>
      <c r="AS389" s="200">
        <f t="shared" si="225"/>
        <v>21.446765901974199</v>
      </c>
      <c r="AT389" s="200">
        <f t="shared" si="214"/>
        <v>20.871011869931237</v>
      </c>
    </row>
    <row r="390" spans="1:46" s="200" customFormat="1" ht="12.95" customHeight="1" x14ac:dyDescent="0.2">
      <c r="A390" s="178" t="s">
        <v>149</v>
      </c>
      <c r="B390" s="215" t="s">
        <v>54</v>
      </c>
      <c r="C390" s="162">
        <v>53954.054900000003</v>
      </c>
      <c r="D390" s="162" t="s">
        <v>38</v>
      </c>
      <c r="E390" s="200">
        <f t="shared" si="195"/>
        <v>33021.507434363797</v>
      </c>
      <c r="F390" s="228">
        <f t="shared" si="221"/>
        <v>33021</v>
      </c>
      <c r="G390" s="158">
        <f t="shared" si="196"/>
        <v>0.20753827999578789</v>
      </c>
      <c r="I390" s="200">
        <f>+G390</f>
        <v>0.20753827999578789</v>
      </c>
      <c r="P390" s="200">
        <f t="shared" si="197"/>
        <v>0.19611222815531851</v>
      </c>
      <c r="Q390" s="260">
        <f t="shared" si="198"/>
        <v>38935.554900000003</v>
      </c>
      <c r="R390" s="200">
        <f t="shared" si="199"/>
        <v>1.3055466066109374E-4</v>
      </c>
      <c r="S390" s="247">
        <v>0.1</v>
      </c>
      <c r="U390" s="200">
        <f>AB390</f>
        <v>1.1426051840469381E-2</v>
      </c>
      <c r="Y390" s="200">
        <f t="shared" si="200"/>
        <v>33021</v>
      </c>
      <c r="Z390" s="200">
        <f t="shared" si="201"/>
        <v>0.20653650506590454</v>
      </c>
      <c r="AA390" s="200">
        <f t="shared" si="202"/>
        <v>0.19711400308520186</v>
      </c>
      <c r="AB390" s="200">
        <f t="shared" si="203"/>
        <v>1.1426051840469381E-2</v>
      </c>
      <c r="AC390" s="200">
        <f t="shared" si="204"/>
        <v>1.0017749298833478E-3</v>
      </c>
      <c r="AD390" s="200">
        <f t="shared" si="205"/>
        <v>1.0035530101427865E-7</v>
      </c>
      <c r="AE390" s="200">
        <f t="shared" si="206"/>
        <v>1.1426051840469381E-2</v>
      </c>
      <c r="AF390" s="157"/>
      <c r="AG390" s="200">
        <f t="shared" si="207"/>
        <v>1.0424276910586033E-2</v>
      </c>
      <c r="AH390" s="200">
        <f t="shared" si="208"/>
        <v>0.38765957842126775</v>
      </c>
      <c r="AI390" s="200">
        <f t="shared" si="209"/>
        <v>0.72965416406203742</v>
      </c>
      <c r="AJ390" s="200">
        <f t="shared" si="210"/>
        <v>0.18478093761931849</v>
      </c>
      <c r="AK390" s="200">
        <f t="shared" si="211"/>
        <v>2.8485203289001233</v>
      </c>
      <c r="AL390" s="200">
        <f t="shared" si="212"/>
        <v>6.7753386003607998</v>
      </c>
      <c r="AM390" s="200">
        <f t="shared" si="225"/>
        <v>21.381163946338688</v>
      </c>
      <c r="AN390" s="200">
        <f t="shared" si="225"/>
        <v>21.371133806908482</v>
      </c>
      <c r="AO390" s="200">
        <f t="shared" si="225"/>
        <v>21.390272145971235</v>
      </c>
      <c r="AP390" s="200">
        <f t="shared" si="225"/>
        <v>21.353525353084176</v>
      </c>
      <c r="AQ390" s="200">
        <f t="shared" si="225"/>
        <v>21.423280743927481</v>
      </c>
      <c r="AR390" s="200">
        <f t="shared" si="225"/>
        <v>21.287643579030899</v>
      </c>
      <c r="AS390" s="200">
        <f t="shared" si="225"/>
        <v>21.541295543920093</v>
      </c>
      <c r="AT390" s="200">
        <f t="shared" si="214"/>
        <v>21.009518617736418</v>
      </c>
    </row>
    <row r="391" spans="1:46" s="200" customFormat="1" ht="12.95" customHeight="1" x14ac:dyDescent="0.2">
      <c r="A391" s="41" t="s">
        <v>137</v>
      </c>
      <c r="B391" s="40" t="s">
        <v>54</v>
      </c>
      <c r="C391" s="41">
        <v>53959.370130000003</v>
      </c>
      <c r="D391" s="41">
        <v>6.9999999999999999E-4</v>
      </c>
      <c r="E391" s="200">
        <f t="shared" si="195"/>
        <v>33034.503255440672</v>
      </c>
      <c r="F391" s="228">
        <f t="shared" si="221"/>
        <v>33034</v>
      </c>
      <c r="G391" s="158">
        <f t="shared" si="196"/>
        <v>0.20582912000099896</v>
      </c>
      <c r="K391" s="200">
        <f>+G391</f>
        <v>0.20582912000099896</v>
      </c>
      <c r="O391" s="200">
        <f ca="1">+C$11+C$12*$F391</f>
        <v>0.20870344875533864</v>
      </c>
      <c r="P391" s="200">
        <f t="shared" si="197"/>
        <v>0.19625303342967265</v>
      </c>
      <c r="Q391" s="260">
        <f t="shared" si="198"/>
        <v>38940.870130000003</v>
      </c>
      <c r="R391" s="200">
        <f t="shared" si="199"/>
        <v>9.1701434021535951E-5</v>
      </c>
      <c r="S391" s="157">
        <v>1</v>
      </c>
      <c r="W391" s="200">
        <f>AB391</f>
        <v>9.5760865713263033E-3</v>
      </c>
      <c r="Y391" s="200">
        <f t="shared" si="200"/>
        <v>33034</v>
      </c>
      <c r="Z391" s="200">
        <f t="shared" si="201"/>
        <v>0.20667296825760997</v>
      </c>
      <c r="AA391" s="200">
        <f t="shared" si="202"/>
        <v>0.19540918517306163</v>
      </c>
      <c r="AB391" s="200">
        <f t="shared" si="203"/>
        <v>9.5760865713263033E-3</v>
      </c>
      <c r="AC391" s="200">
        <f t="shared" si="204"/>
        <v>-8.4384825661101837E-4</v>
      </c>
      <c r="AD391" s="200">
        <f t="shared" si="205"/>
        <v>7.1207988018545511E-7</v>
      </c>
      <c r="AE391" s="200">
        <f t="shared" si="206"/>
        <v>9.5760865713263033E-3</v>
      </c>
      <c r="AF391" s="157"/>
      <c r="AG391" s="200">
        <f t="shared" si="207"/>
        <v>1.0419934827937329E-2</v>
      </c>
      <c r="AH391" s="200">
        <f t="shared" si="208"/>
        <v>0.38754097654368036</v>
      </c>
      <c r="AI391" s="200">
        <f t="shared" si="209"/>
        <v>0.72921463727923452</v>
      </c>
      <c r="AJ391" s="200">
        <f t="shared" si="210"/>
        <v>0.18438744912174843</v>
      </c>
      <c r="AK391" s="200">
        <f t="shared" si="211"/>
        <v>2.8491628642729592</v>
      </c>
      <c r="AL391" s="200">
        <f t="shared" si="212"/>
        <v>6.7904406026783999</v>
      </c>
      <c r="AM391" s="200">
        <f t="shared" ref="AM391:AS400" si="226">$AT391+$AA$7*SIN(AN391)</f>
        <v>21.382438236192105</v>
      </c>
      <c r="AN391" s="200">
        <f t="shared" si="226"/>
        <v>21.372363113506047</v>
      </c>
      <c r="AO391" s="200">
        <f t="shared" si="226"/>
        <v>21.391570320900367</v>
      </c>
      <c r="AP391" s="200">
        <f t="shared" si="226"/>
        <v>21.354724044417491</v>
      </c>
      <c r="AQ391" s="200">
        <f t="shared" si="226"/>
        <v>21.424607659132707</v>
      </c>
      <c r="AR391" s="200">
        <f t="shared" si="226"/>
        <v>21.288847635547796</v>
      </c>
      <c r="AS391" s="200">
        <f t="shared" si="226"/>
        <v>21.542528632749445</v>
      </c>
      <c r="AT391" s="200">
        <f t="shared" si="214"/>
        <v>21.011433118237715</v>
      </c>
    </row>
    <row r="392" spans="1:46" s="200" customFormat="1" ht="12.95" customHeight="1" x14ac:dyDescent="0.2">
      <c r="A392" s="41" t="s">
        <v>150</v>
      </c>
      <c r="B392" s="48" t="s">
        <v>52</v>
      </c>
      <c r="C392" s="44">
        <v>53983.299400000004</v>
      </c>
      <c r="D392" s="44">
        <v>2.0000000000000001E-4</v>
      </c>
      <c r="E392" s="200">
        <f t="shared" si="195"/>
        <v>33093.010697530721</v>
      </c>
      <c r="F392" s="228">
        <f t="shared" si="221"/>
        <v>33092.5</v>
      </c>
      <c r="G392" s="158">
        <f t="shared" si="196"/>
        <v>0.20887290000246139</v>
      </c>
      <c r="K392" s="200">
        <f>+G392</f>
        <v>0.20887290000246139</v>
      </c>
      <c r="O392" s="200">
        <f ca="1">+C$11+C$12*$F392</f>
        <v>0.2093091223251119</v>
      </c>
      <c r="P392" s="200">
        <f t="shared" si="197"/>
        <v>0.19688724702139049</v>
      </c>
      <c r="Q392" s="260">
        <f t="shared" si="198"/>
        <v>38964.799400000004</v>
      </c>
      <c r="R392" s="200">
        <f t="shared" si="199"/>
        <v>1.4365587738265385E-4</v>
      </c>
      <c r="S392" s="157">
        <v>1</v>
      </c>
      <c r="W392" s="200">
        <f>AB392</f>
        <v>1.1985652981070904E-2</v>
      </c>
      <c r="Y392" s="200">
        <f t="shared" si="200"/>
        <v>33092.5</v>
      </c>
      <c r="Z392" s="200">
        <f t="shared" si="201"/>
        <v>0.20728744953112394</v>
      </c>
      <c r="AA392" s="200">
        <f t="shared" si="202"/>
        <v>0.19847269749272795</v>
      </c>
      <c r="AB392" s="200">
        <f t="shared" si="203"/>
        <v>1.1985652981070904E-2</v>
      </c>
      <c r="AC392" s="200">
        <f t="shared" si="204"/>
        <v>1.5854504713374573E-3</v>
      </c>
      <c r="AD392" s="200">
        <f t="shared" si="205"/>
        <v>2.5136531970641654E-6</v>
      </c>
      <c r="AE392" s="200">
        <f t="shared" si="206"/>
        <v>1.1985652981070904E-2</v>
      </c>
      <c r="AF392" s="157"/>
      <c r="AG392" s="200">
        <f t="shared" si="207"/>
        <v>1.0400202509733447E-2</v>
      </c>
      <c r="AH392" s="200">
        <f t="shared" si="208"/>
        <v>0.38701127277952541</v>
      </c>
      <c r="AI392" s="200">
        <f t="shared" si="209"/>
        <v>0.727236332220624</v>
      </c>
      <c r="AJ392" s="200">
        <f t="shared" si="210"/>
        <v>0.18261874796229577</v>
      </c>
      <c r="AK392" s="200">
        <f t="shared" si="211"/>
        <v>2.8520494825401586</v>
      </c>
      <c r="AL392" s="200">
        <f t="shared" si="212"/>
        <v>6.8591080536998819</v>
      </c>
      <c r="AM392" s="200">
        <f t="shared" si="226"/>
        <v>21.388167837628153</v>
      </c>
      <c r="AN392" s="200">
        <f t="shared" si="226"/>
        <v>21.377890746495424</v>
      </c>
      <c r="AO392" s="200">
        <f t="shared" si="226"/>
        <v>21.397405951618936</v>
      </c>
      <c r="AP392" s="200">
        <f t="shared" si="226"/>
        <v>21.360117012951097</v>
      </c>
      <c r="AQ392" s="200">
        <f t="shared" si="226"/>
        <v>21.430567112522791</v>
      </c>
      <c r="AR392" s="200">
        <f t="shared" si="226"/>
        <v>21.294274584744542</v>
      </c>
      <c r="AS392" s="200">
        <f t="shared" si="226"/>
        <v>21.548053479158252</v>
      </c>
      <c r="AT392" s="200">
        <f t="shared" si="214"/>
        <v>21.020048370493537</v>
      </c>
    </row>
    <row r="393" spans="1:46" s="200" customFormat="1" ht="12.95" customHeight="1" x14ac:dyDescent="0.2">
      <c r="A393" s="178" t="s">
        <v>151</v>
      </c>
      <c r="B393" s="215" t="s">
        <v>54</v>
      </c>
      <c r="C393" s="162">
        <v>54023.586199999998</v>
      </c>
      <c r="D393" s="162" t="s">
        <v>38</v>
      </c>
      <c r="E393" s="200">
        <f t="shared" si="195"/>
        <v>33191.512558138798</v>
      </c>
      <c r="F393" s="228">
        <f t="shared" si="221"/>
        <v>33191</v>
      </c>
      <c r="G393" s="158">
        <f t="shared" si="196"/>
        <v>0.20963387999654515</v>
      </c>
      <c r="I393" s="200">
        <f>+G393</f>
        <v>0.20963387999654515</v>
      </c>
      <c r="P393" s="200">
        <f t="shared" si="197"/>
        <v>0.1979572917571665</v>
      </c>
      <c r="Q393" s="260">
        <f t="shared" si="198"/>
        <v>39005.086199999998</v>
      </c>
      <c r="R393" s="200">
        <f t="shared" si="199"/>
        <v>1.3634271291199565E-4</v>
      </c>
      <c r="S393" s="247">
        <v>0.1</v>
      </c>
      <c r="U393" s="200">
        <f>AB393</f>
        <v>1.1676588239378644E-2</v>
      </c>
      <c r="Y393" s="200">
        <f t="shared" si="200"/>
        <v>33191</v>
      </c>
      <c r="Z393" s="200">
        <f t="shared" si="201"/>
        <v>0.208323560622592</v>
      </c>
      <c r="AA393" s="200">
        <f t="shared" si="202"/>
        <v>0.19926761113111965</v>
      </c>
      <c r="AB393" s="200">
        <f t="shared" si="203"/>
        <v>1.1676588239378644E-2</v>
      </c>
      <c r="AC393" s="200">
        <f t="shared" si="204"/>
        <v>1.3103193739531505E-3</v>
      </c>
      <c r="AD393" s="200">
        <f t="shared" si="205"/>
        <v>1.7169368617569764E-7</v>
      </c>
      <c r="AE393" s="200">
        <f t="shared" si="206"/>
        <v>1.1676588239378644E-2</v>
      </c>
      <c r="AF393" s="157"/>
      <c r="AG393" s="200">
        <f t="shared" si="207"/>
        <v>1.0366268865425505E-2</v>
      </c>
      <c r="AH393" s="200">
        <f t="shared" si="208"/>
        <v>0.38613407449641313</v>
      </c>
      <c r="AI393" s="200">
        <f t="shared" si="209"/>
        <v>0.72390376721134198</v>
      </c>
      <c r="AJ393" s="200">
        <f t="shared" si="210"/>
        <v>0.17964802340220384</v>
      </c>
      <c r="AK393" s="200">
        <f t="shared" si="211"/>
        <v>2.8568923035662368</v>
      </c>
      <c r="AL393" s="200">
        <f t="shared" si="212"/>
        <v>6.9774156122026545</v>
      </c>
      <c r="AM393" s="200">
        <f t="shared" si="226"/>
        <v>21.397797787744281</v>
      </c>
      <c r="AN393" s="200">
        <f t="shared" si="226"/>
        <v>21.387182685511565</v>
      </c>
      <c r="AO393" s="200">
        <f t="shared" si="226"/>
        <v>21.407208881845577</v>
      </c>
      <c r="AP393" s="200">
        <f t="shared" si="226"/>
        <v>21.36919386477371</v>
      </c>
      <c r="AQ393" s="200">
        <f t="shared" si="226"/>
        <v>21.440558088035608</v>
      </c>
      <c r="AR393" s="200">
        <f t="shared" si="226"/>
        <v>21.303444725173154</v>
      </c>
      <c r="AS393" s="200">
        <f t="shared" si="226"/>
        <v>21.557267572510366</v>
      </c>
      <c r="AT393" s="200">
        <f t="shared" si="214"/>
        <v>21.034554393522576</v>
      </c>
    </row>
    <row r="394" spans="1:46" s="200" customFormat="1" ht="12.95" customHeight="1" x14ac:dyDescent="0.2">
      <c r="A394" s="178" t="s">
        <v>151</v>
      </c>
      <c r="B394" s="215" t="s">
        <v>54</v>
      </c>
      <c r="C394" s="162">
        <v>54233.816800000001</v>
      </c>
      <c r="D394" s="162" t="s">
        <v>38</v>
      </c>
      <c r="E394" s="200">
        <f t="shared" si="195"/>
        <v>33705.529686745554</v>
      </c>
      <c r="F394" s="228">
        <f t="shared" si="221"/>
        <v>33705</v>
      </c>
      <c r="G394" s="158">
        <f t="shared" si="196"/>
        <v>0.21663939999416471</v>
      </c>
      <c r="I394" s="200">
        <f>+G394</f>
        <v>0.21663939999416471</v>
      </c>
      <c r="P394" s="200">
        <f t="shared" si="197"/>
        <v>0.20358547555216622</v>
      </c>
      <c r="Q394" s="260">
        <f t="shared" si="198"/>
        <v>39215.316800000001</v>
      </c>
      <c r="R394" s="200">
        <f t="shared" si="199"/>
        <v>1.7040494333740554E-4</v>
      </c>
      <c r="S394" s="247">
        <v>0.1</v>
      </c>
      <c r="U394" s="200">
        <f>AB394</f>
        <v>1.3053924441998488E-2</v>
      </c>
      <c r="Y394" s="200">
        <f t="shared" si="200"/>
        <v>33705</v>
      </c>
      <c r="Z394" s="200">
        <f t="shared" si="201"/>
        <v>0.21376057391245223</v>
      </c>
      <c r="AA394" s="200">
        <f t="shared" si="202"/>
        <v>0.20646430163387869</v>
      </c>
      <c r="AB394" s="200">
        <f t="shared" si="203"/>
        <v>1.3053924441998488E-2</v>
      </c>
      <c r="AC394" s="200">
        <f t="shared" si="204"/>
        <v>2.8788260817124711E-3</v>
      </c>
      <c r="AD394" s="200">
        <f t="shared" si="205"/>
        <v>8.2876396087479798E-7</v>
      </c>
      <c r="AE394" s="200">
        <f t="shared" si="206"/>
        <v>1.3053924441998488E-2</v>
      </c>
      <c r="AF394" s="157"/>
      <c r="AG394" s="200">
        <f t="shared" si="207"/>
        <v>1.0175098360286029E-2</v>
      </c>
      <c r="AH394" s="200">
        <f t="shared" si="208"/>
        <v>0.38184733528510428</v>
      </c>
      <c r="AI394" s="200">
        <f t="shared" si="209"/>
        <v>0.70648426787280083</v>
      </c>
      <c r="AJ394" s="200">
        <f t="shared" si="210"/>
        <v>0.16429263499185756</v>
      </c>
      <c r="AK394" s="200">
        <f t="shared" si="211"/>
        <v>2.8818182153948451</v>
      </c>
      <c r="AL394" s="200">
        <f t="shared" si="212"/>
        <v>7.6556423996823035</v>
      </c>
      <c r="AM394" s="200">
        <f t="shared" si="226"/>
        <v>21.447700731582671</v>
      </c>
      <c r="AN394" s="200">
        <f t="shared" si="226"/>
        <v>21.43539390215722</v>
      </c>
      <c r="AO394" s="200">
        <f t="shared" si="226"/>
        <v>21.457888470463345</v>
      </c>
      <c r="AP394" s="200">
        <f t="shared" si="226"/>
        <v>21.4165325516222</v>
      </c>
      <c r="AQ394" s="200">
        <f t="shared" si="226"/>
        <v>21.491798813604539</v>
      </c>
      <c r="AR394" s="200">
        <f t="shared" si="226"/>
        <v>21.351978582260408</v>
      </c>
      <c r="AS394" s="200">
        <f t="shared" si="226"/>
        <v>21.603591075271734</v>
      </c>
      <c r="AT394" s="200">
        <f t="shared" si="214"/>
        <v>21.110250797958368</v>
      </c>
    </row>
    <row r="395" spans="1:46" s="200" customFormat="1" ht="12.95" customHeight="1" x14ac:dyDescent="0.2">
      <c r="A395" s="178" t="s">
        <v>151</v>
      </c>
      <c r="B395" s="215" t="s">
        <v>54</v>
      </c>
      <c r="C395" s="162">
        <v>54249.767599999999</v>
      </c>
      <c r="D395" s="162" t="s">
        <v>38</v>
      </c>
      <c r="E395" s="200">
        <f t="shared" si="195"/>
        <v>33744.529644006674</v>
      </c>
      <c r="F395" s="228">
        <f t="shared" si="221"/>
        <v>33744</v>
      </c>
      <c r="G395" s="158">
        <f t="shared" si="196"/>
        <v>0.21662191999348579</v>
      </c>
      <c r="I395" s="200">
        <f>+G395</f>
        <v>0.21662191999348579</v>
      </c>
      <c r="P395" s="200">
        <f t="shared" si="197"/>
        <v>0.20401555814288422</v>
      </c>
      <c r="Q395" s="260">
        <f t="shared" si="198"/>
        <v>39231.267599999999</v>
      </c>
      <c r="R395" s="200">
        <f t="shared" si="199"/>
        <v>1.5892035910830269E-4</v>
      </c>
      <c r="S395" s="247">
        <v>0.1</v>
      </c>
      <c r="U395" s="200">
        <f>AB395</f>
        <v>1.2606361850601572E-2</v>
      </c>
      <c r="Y395" s="200">
        <f t="shared" si="200"/>
        <v>33744</v>
      </c>
      <c r="Z395" s="200">
        <f t="shared" si="201"/>
        <v>0.21417520858998781</v>
      </c>
      <c r="AA395" s="200">
        <f t="shared" si="202"/>
        <v>0.20646226954638219</v>
      </c>
      <c r="AB395" s="200">
        <f t="shared" si="203"/>
        <v>1.2606361850601572E-2</v>
      </c>
      <c r="AC395" s="200">
        <f t="shared" si="204"/>
        <v>2.4467114034979753E-3</v>
      </c>
      <c r="AD395" s="200">
        <f t="shared" si="205"/>
        <v>5.9863966920070328E-7</v>
      </c>
      <c r="AE395" s="200">
        <f t="shared" si="206"/>
        <v>1.2606361850601572E-2</v>
      </c>
      <c r="AF395" s="157"/>
      <c r="AG395" s="200">
        <f t="shared" si="207"/>
        <v>1.0159650447103609E-2</v>
      </c>
      <c r="AH395" s="200">
        <f t="shared" si="208"/>
        <v>0.3815414546007686</v>
      </c>
      <c r="AI395" s="200">
        <f t="shared" si="209"/>
        <v>0.70516073482839281</v>
      </c>
      <c r="AJ395" s="200">
        <f t="shared" si="210"/>
        <v>0.16313740965627971</v>
      </c>
      <c r="AK395" s="200">
        <f t="shared" si="211"/>
        <v>2.8836865875882602</v>
      </c>
      <c r="AL395" s="200">
        <f t="shared" si="212"/>
        <v>7.7117293068107911</v>
      </c>
      <c r="AM395" s="200">
        <f t="shared" si="226"/>
        <v>21.451463461759403</v>
      </c>
      <c r="AN395" s="200">
        <f t="shared" si="226"/>
        <v>21.43903525320934</v>
      </c>
      <c r="AO395" s="200">
        <f t="shared" si="226"/>
        <v>21.461700692219374</v>
      </c>
      <c r="AP395" s="200">
        <f t="shared" si="226"/>
        <v>21.420125528618829</v>
      </c>
      <c r="AQ395" s="200">
        <f t="shared" si="226"/>
        <v>21.495624709200342</v>
      </c>
      <c r="AR395" s="200">
        <f t="shared" si="226"/>
        <v>21.355708910708522</v>
      </c>
      <c r="AS395" s="200">
        <f t="shared" si="226"/>
        <v>21.606988345406361</v>
      </c>
      <c r="AT395" s="200">
        <f t="shared" si="214"/>
        <v>21.115994299462251</v>
      </c>
    </row>
    <row r="396" spans="1:46" s="200" customFormat="1" ht="12.95" customHeight="1" x14ac:dyDescent="0.2">
      <c r="A396" s="41" t="s">
        <v>152</v>
      </c>
      <c r="B396" s="40" t="s">
        <v>54</v>
      </c>
      <c r="C396" s="41">
        <v>54262.446000000004</v>
      </c>
      <c r="D396" s="41">
        <v>1E-4</v>
      </c>
      <c r="E396" s="200">
        <f t="shared" si="195"/>
        <v>33775.52853172012</v>
      </c>
      <c r="F396" s="228">
        <f t="shared" si="221"/>
        <v>33775</v>
      </c>
      <c r="G396" s="158">
        <f t="shared" si="196"/>
        <v>0.21616699999867706</v>
      </c>
      <c r="K396" s="200">
        <f t="shared" ref="K396:K401" si="227">+G396</f>
        <v>0.21616699999867706</v>
      </c>
      <c r="O396" s="200">
        <f t="shared" ref="O396:O401" ca="1" si="228">+C$11+C$12*$F396</f>
        <v>0.2163753139724664</v>
      </c>
      <c r="P396" s="200">
        <f t="shared" si="197"/>
        <v>0.20435772468007843</v>
      </c>
      <c r="Q396" s="260">
        <f t="shared" si="198"/>
        <v>39243.946000000004</v>
      </c>
      <c r="R396" s="200">
        <f t="shared" si="199"/>
        <v>1.3945898355046272E-4</v>
      </c>
      <c r="S396" s="157">
        <v>1</v>
      </c>
      <c r="W396" s="200">
        <f t="shared" ref="W396:W401" si="229">AB396</f>
        <v>1.1809275318598628E-2</v>
      </c>
      <c r="Y396" s="200">
        <f t="shared" si="200"/>
        <v>33775</v>
      </c>
      <c r="Z396" s="200">
        <f t="shared" si="201"/>
        <v>0.21450500323288618</v>
      </c>
      <c r="AA396" s="200">
        <f t="shared" si="202"/>
        <v>0.2060197214458693</v>
      </c>
      <c r="AB396" s="200">
        <f t="shared" si="203"/>
        <v>1.1809275318598628E-2</v>
      </c>
      <c r="AC396" s="200">
        <f t="shared" si="204"/>
        <v>1.6619967657908741E-3</v>
      </c>
      <c r="AD396" s="200">
        <f t="shared" si="205"/>
        <v>2.7622332494993257E-6</v>
      </c>
      <c r="AE396" s="200">
        <f t="shared" si="206"/>
        <v>1.1809275318598628E-2</v>
      </c>
      <c r="AF396" s="157"/>
      <c r="AG396" s="200">
        <f t="shared" si="207"/>
        <v>1.0147278552807766E-2</v>
      </c>
      <c r="AH396" s="200">
        <f t="shared" si="208"/>
        <v>0.3813002218379089</v>
      </c>
      <c r="AI396" s="200">
        <f t="shared" si="209"/>
        <v>0.70410852922307399</v>
      </c>
      <c r="AJ396" s="200">
        <f t="shared" si="210"/>
        <v>0.16222013225513437</v>
      </c>
      <c r="AK396" s="200">
        <f t="shared" si="211"/>
        <v>2.8851694652694602</v>
      </c>
      <c r="AL396" s="200">
        <f t="shared" si="212"/>
        <v>7.7568225247613336</v>
      </c>
      <c r="AM396" s="200">
        <f t="shared" si="226"/>
        <v>21.454451982621446</v>
      </c>
      <c r="AN396" s="200">
        <f t="shared" si="226"/>
        <v>21.441928180999952</v>
      </c>
      <c r="AO396" s="200">
        <f t="shared" si="226"/>
        <v>21.464727536460224</v>
      </c>
      <c r="AP396" s="200">
        <f t="shared" si="226"/>
        <v>21.422981852896104</v>
      </c>
      <c r="AQ396" s="200">
        <f t="shared" si="226"/>
        <v>21.498659515171397</v>
      </c>
      <c r="AR396" s="200">
        <f t="shared" si="226"/>
        <v>21.358678929951349</v>
      </c>
      <c r="AS396" s="200">
        <f t="shared" si="226"/>
        <v>21.609677181911177</v>
      </c>
      <c r="AT396" s="200">
        <f t="shared" si="214"/>
        <v>21.120559646811493</v>
      </c>
    </row>
    <row r="397" spans="1:46" s="200" customFormat="1" ht="12.95" customHeight="1" x14ac:dyDescent="0.2">
      <c r="A397" s="41" t="s">
        <v>152</v>
      </c>
      <c r="B397" s="40" t="s">
        <v>52</v>
      </c>
      <c r="C397" s="41">
        <v>54263.469499999999</v>
      </c>
      <c r="D397" s="41">
        <v>1E-4</v>
      </c>
      <c r="E397" s="200">
        <f t="shared" si="195"/>
        <v>33778.031005342549</v>
      </c>
      <c r="F397" s="228">
        <f t="shared" si="221"/>
        <v>33777.5</v>
      </c>
      <c r="G397" s="158">
        <f t="shared" si="196"/>
        <v>0.21717869999702089</v>
      </c>
      <c r="K397" s="200">
        <f t="shared" si="227"/>
        <v>0.21717869999702089</v>
      </c>
      <c r="O397" s="200">
        <f t="shared" ca="1" si="228"/>
        <v>0.21640119745835412</v>
      </c>
      <c r="P397" s="200">
        <f t="shared" si="197"/>
        <v>0.20438533056619812</v>
      </c>
      <c r="Q397" s="260">
        <f t="shared" si="198"/>
        <v>39244.969499999999</v>
      </c>
      <c r="R397" s="200">
        <f t="shared" si="199"/>
        <v>1.6367030139351039E-4</v>
      </c>
      <c r="S397" s="157">
        <v>1</v>
      </c>
      <c r="W397" s="200">
        <f t="shared" si="229"/>
        <v>1.2793369430822765E-2</v>
      </c>
      <c r="Y397" s="200">
        <f t="shared" si="200"/>
        <v>33777.5</v>
      </c>
      <c r="Z397" s="200">
        <f t="shared" si="201"/>
        <v>0.21453160781463615</v>
      </c>
      <c r="AA397" s="200">
        <f t="shared" si="202"/>
        <v>0.20703242274858286</v>
      </c>
      <c r="AB397" s="200">
        <f t="shared" si="203"/>
        <v>1.2793369430822765E-2</v>
      </c>
      <c r="AC397" s="200">
        <f t="shared" si="204"/>
        <v>2.647092182384736E-3</v>
      </c>
      <c r="AD397" s="200">
        <f t="shared" si="205"/>
        <v>7.0070970220423845E-6</v>
      </c>
      <c r="AE397" s="200">
        <f t="shared" si="206"/>
        <v>1.2793369430822765E-2</v>
      </c>
      <c r="AF397" s="157"/>
      <c r="AG397" s="200">
        <f t="shared" si="207"/>
        <v>1.0146277248438022E-2</v>
      </c>
      <c r="AH397" s="200">
        <f t="shared" si="208"/>
        <v>0.38128084081898783</v>
      </c>
      <c r="AI397" s="200">
        <f t="shared" si="209"/>
        <v>0.70402366758451129</v>
      </c>
      <c r="AJ397" s="200">
        <f t="shared" si="210"/>
        <v>0.16214619597460614</v>
      </c>
      <c r="AK397" s="200">
        <f t="shared" si="211"/>
        <v>2.8852889660758709</v>
      </c>
      <c r="AL397" s="200">
        <f t="shared" si="212"/>
        <v>7.7604790497976168</v>
      </c>
      <c r="AM397" s="200">
        <f t="shared" si="226"/>
        <v>21.454692901066984</v>
      </c>
      <c r="AN397" s="200">
        <f t="shared" si="226"/>
        <v>21.442161425477373</v>
      </c>
      <c r="AO397" s="200">
        <f t="shared" si="226"/>
        <v>21.464971505992125</v>
      </c>
      <c r="AP397" s="200">
        <f t="shared" si="226"/>
        <v>21.423212217000493</v>
      </c>
      <c r="AQ397" s="200">
        <f t="shared" si="226"/>
        <v>21.498904014626575</v>
      </c>
      <c r="AR397" s="200">
        <f t="shared" si="226"/>
        <v>21.358918636496973</v>
      </c>
      <c r="AS397" s="200">
        <f t="shared" si="226"/>
        <v>21.609893578827741</v>
      </c>
      <c r="AT397" s="200">
        <f t="shared" si="214"/>
        <v>21.120927819984818</v>
      </c>
    </row>
    <row r="398" spans="1:46" s="200" customFormat="1" ht="12.95" customHeight="1" x14ac:dyDescent="0.2">
      <c r="A398" s="41" t="s">
        <v>152</v>
      </c>
      <c r="B398" s="40" t="s">
        <v>54</v>
      </c>
      <c r="C398" s="41">
        <v>54268.377999999997</v>
      </c>
      <c r="D398" s="41">
        <v>2.0000000000000001E-4</v>
      </c>
      <c r="E398" s="200">
        <f t="shared" si="195"/>
        <v>33790.0323651625</v>
      </c>
      <c r="F398" s="228">
        <f t="shared" si="221"/>
        <v>33789.5</v>
      </c>
      <c r="G398" s="158">
        <f t="shared" si="196"/>
        <v>0.2177348599943798</v>
      </c>
      <c r="K398" s="200">
        <f t="shared" si="227"/>
        <v>0.2177348599943798</v>
      </c>
      <c r="O398" s="200">
        <f t="shared" ca="1" si="228"/>
        <v>0.21652543819061532</v>
      </c>
      <c r="P398" s="200">
        <f t="shared" si="197"/>
        <v>0.20451786335729055</v>
      </c>
      <c r="Q398" s="260">
        <f t="shared" si="198"/>
        <v>39249.877999999997</v>
      </c>
      <c r="R398" s="200">
        <f t="shared" si="199"/>
        <v>1.7468900010482856E-4</v>
      </c>
      <c r="S398" s="157">
        <v>1</v>
      </c>
      <c r="W398" s="200">
        <f t="shared" si="229"/>
        <v>1.3216996637089251E-2</v>
      </c>
      <c r="Y398" s="200">
        <f t="shared" si="200"/>
        <v>33789.5</v>
      </c>
      <c r="Z398" s="200">
        <f t="shared" si="201"/>
        <v>0.21465932693871287</v>
      </c>
      <c r="AA398" s="200">
        <f t="shared" si="202"/>
        <v>0.20759339641295749</v>
      </c>
      <c r="AB398" s="200">
        <f t="shared" si="203"/>
        <v>1.3216996637089251E-2</v>
      </c>
      <c r="AC398" s="200">
        <f t="shared" si="204"/>
        <v>3.0755330556669347E-3</v>
      </c>
      <c r="AD398" s="200">
        <f t="shared" si="205"/>
        <v>9.4589035764999921E-6</v>
      </c>
      <c r="AE398" s="200">
        <f t="shared" si="206"/>
        <v>1.3216996637089251E-2</v>
      </c>
      <c r="AF398" s="157"/>
      <c r="AG398" s="200">
        <f t="shared" si="207"/>
        <v>1.0141463581422309E-2</v>
      </c>
      <c r="AH398" s="200">
        <f t="shared" si="208"/>
        <v>0.38118796380477593</v>
      </c>
      <c r="AI398" s="200">
        <f t="shared" si="209"/>
        <v>0.70361631863376117</v>
      </c>
      <c r="AJ398" s="200">
        <f t="shared" si="210"/>
        <v>0.16179138007512844</v>
      </c>
      <c r="AK398" s="200">
        <f t="shared" si="211"/>
        <v>2.8858623914425703</v>
      </c>
      <c r="AL398" s="200">
        <f t="shared" si="212"/>
        <v>7.7780721896009979</v>
      </c>
      <c r="AM398" s="200">
        <f t="shared" si="226"/>
        <v>21.455849119993484</v>
      </c>
      <c r="AN398" s="200">
        <f t="shared" si="226"/>
        <v>21.443280883542382</v>
      </c>
      <c r="AO398" s="200">
        <f t="shared" si="226"/>
        <v>21.466142287671541</v>
      </c>
      <c r="AP398" s="200">
        <f t="shared" si="226"/>
        <v>21.424317998143064</v>
      </c>
      <c r="AQ398" s="200">
        <f t="shared" si="226"/>
        <v>21.500077107004692</v>
      </c>
      <c r="AR398" s="200">
        <f t="shared" si="226"/>
        <v>21.360069620649131</v>
      </c>
      <c r="AS398" s="200">
        <f t="shared" si="226"/>
        <v>21.610931361772195</v>
      </c>
      <c r="AT398" s="200">
        <f t="shared" si="214"/>
        <v>21.12269505121678</v>
      </c>
    </row>
    <row r="399" spans="1:46" s="200" customFormat="1" ht="12.95" customHeight="1" x14ac:dyDescent="0.2">
      <c r="A399" s="41" t="s">
        <v>152</v>
      </c>
      <c r="B399" s="40" t="s">
        <v>52</v>
      </c>
      <c r="C399" s="41">
        <v>54269.3989</v>
      </c>
      <c r="D399" s="41">
        <v>1E-4</v>
      </c>
      <c r="E399" s="200">
        <f t="shared" si="195"/>
        <v>33792.52848174399</v>
      </c>
      <c r="F399" s="228">
        <f t="shared" si="221"/>
        <v>33792</v>
      </c>
      <c r="G399" s="158">
        <f t="shared" si="196"/>
        <v>0.21614655999292154</v>
      </c>
      <c r="K399" s="200">
        <f t="shared" si="227"/>
        <v>0.21614655999292154</v>
      </c>
      <c r="O399" s="200">
        <f t="shared" ca="1" si="228"/>
        <v>0.21655132167650304</v>
      </c>
      <c r="P399" s="200">
        <f t="shared" si="197"/>
        <v>0.20454547946745938</v>
      </c>
      <c r="Q399" s="260">
        <f t="shared" si="198"/>
        <v>39250.8989</v>
      </c>
      <c r="R399" s="200">
        <f t="shared" si="199"/>
        <v>1.3458506935825736E-4</v>
      </c>
      <c r="S399" s="157">
        <v>1</v>
      </c>
      <c r="W399" s="200">
        <f t="shared" si="229"/>
        <v>1.160108052546216E-2</v>
      </c>
      <c r="Y399" s="200">
        <f t="shared" si="200"/>
        <v>33792</v>
      </c>
      <c r="Z399" s="200">
        <f t="shared" si="201"/>
        <v>0.21468593865967581</v>
      </c>
      <c r="AA399" s="200">
        <f t="shared" si="202"/>
        <v>0.20600610080070511</v>
      </c>
      <c r="AB399" s="200">
        <f t="shared" si="203"/>
        <v>1.160108052546216E-2</v>
      </c>
      <c r="AC399" s="200">
        <f t="shared" si="204"/>
        <v>1.4606213332457318E-3</v>
      </c>
      <c r="AD399" s="200">
        <f t="shared" si="205"/>
        <v>2.1334146791325392E-6</v>
      </c>
      <c r="AE399" s="200">
        <f t="shared" si="206"/>
        <v>1.160108052546216E-2</v>
      </c>
      <c r="AF399" s="157"/>
      <c r="AG399" s="200">
        <f t="shared" si="207"/>
        <v>1.0140459192216438E-2</v>
      </c>
      <c r="AH399" s="200">
        <f t="shared" si="208"/>
        <v>0.38116864604606304</v>
      </c>
      <c r="AI399" s="200">
        <f t="shared" si="209"/>
        <v>0.70353145155082286</v>
      </c>
      <c r="AJ399" s="200">
        <f t="shared" si="210"/>
        <v>0.16171747639086853</v>
      </c>
      <c r="AK399" s="200">
        <f t="shared" si="211"/>
        <v>2.8859818179021794</v>
      </c>
      <c r="AL399" s="200">
        <f t="shared" si="212"/>
        <v>7.781746164506032</v>
      </c>
      <c r="AM399" s="200">
        <f t="shared" si="226"/>
        <v>21.456089959439879</v>
      </c>
      <c r="AN399" s="200">
        <f t="shared" si="226"/>
        <v>21.443514080021224</v>
      </c>
      <c r="AO399" s="200">
        <f t="shared" si="226"/>
        <v>21.466386143816099</v>
      </c>
      <c r="AP399" s="200">
        <f t="shared" si="226"/>
        <v>21.424548376297963</v>
      </c>
      <c r="AQ399" s="200">
        <f t="shared" si="226"/>
        <v>21.500321396023285</v>
      </c>
      <c r="AR399" s="200">
        <f t="shared" si="226"/>
        <v>21.360309490859731</v>
      </c>
      <c r="AS399" s="200">
        <f t="shared" si="226"/>
        <v>21.61114737455123</v>
      </c>
      <c r="AT399" s="200">
        <f t="shared" si="214"/>
        <v>21.123063224390108</v>
      </c>
    </row>
    <row r="400" spans="1:46" s="200" customFormat="1" ht="12.95" customHeight="1" x14ac:dyDescent="0.2">
      <c r="A400" s="41" t="s">
        <v>152</v>
      </c>
      <c r="B400" s="40" t="s">
        <v>54</v>
      </c>
      <c r="C400" s="41">
        <v>54287.394500000002</v>
      </c>
      <c r="D400" s="41">
        <v>1E-4</v>
      </c>
      <c r="E400" s="200">
        <f t="shared" si="195"/>
        <v>33836.52800721534</v>
      </c>
      <c r="F400" s="228">
        <f t="shared" si="221"/>
        <v>33836</v>
      </c>
      <c r="G400" s="158">
        <f t="shared" si="196"/>
        <v>0.21595248000085121</v>
      </c>
      <c r="K400" s="200">
        <f t="shared" si="227"/>
        <v>0.21595248000085121</v>
      </c>
      <c r="O400" s="200">
        <f t="shared" ca="1" si="228"/>
        <v>0.21700687102812738</v>
      </c>
      <c r="P400" s="200">
        <f t="shared" si="197"/>
        <v>0.20503181153614813</v>
      </c>
      <c r="Q400" s="260">
        <f t="shared" si="198"/>
        <v>39268.894500000002</v>
      </c>
      <c r="R400" s="200">
        <f t="shared" si="199"/>
        <v>1.1926099971596024E-4</v>
      </c>
      <c r="S400" s="157">
        <v>1</v>
      </c>
      <c r="W400" s="200">
        <f t="shared" si="229"/>
        <v>1.0920668464703076E-2</v>
      </c>
      <c r="Y400" s="200">
        <f t="shared" si="200"/>
        <v>33836</v>
      </c>
      <c r="Z400" s="200">
        <f t="shared" si="201"/>
        <v>0.21515450664784463</v>
      </c>
      <c r="AA400" s="200">
        <f t="shared" si="202"/>
        <v>0.20582978488915471</v>
      </c>
      <c r="AB400" s="200">
        <f t="shared" si="203"/>
        <v>1.0920668464703076E-2</v>
      </c>
      <c r="AC400" s="200">
        <f t="shared" si="204"/>
        <v>7.9797335300657579E-4</v>
      </c>
      <c r="AD400" s="200">
        <f t="shared" si="205"/>
        <v>6.3676147210855721E-7</v>
      </c>
      <c r="AE400" s="200">
        <f t="shared" si="206"/>
        <v>1.0920668464703076E-2</v>
      </c>
      <c r="AF400" s="157"/>
      <c r="AG400" s="200">
        <f t="shared" si="207"/>
        <v>1.0122695111696486E-2</v>
      </c>
      <c r="AH400" s="200">
        <f t="shared" si="208"/>
        <v>0.3808304339238453</v>
      </c>
      <c r="AI400" s="200">
        <f t="shared" si="209"/>
        <v>0.7020376390189369</v>
      </c>
      <c r="AJ400" s="200">
        <f t="shared" si="210"/>
        <v>0.16041768995893282</v>
      </c>
      <c r="AK400" s="200">
        <f t="shared" si="211"/>
        <v>2.8880816320999219</v>
      </c>
      <c r="AL400" s="200">
        <f t="shared" si="212"/>
        <v>7.8469061864854446</v>
      </c>
      <c r="AM400" s="200">
        <f t="shared" si="226"/>
        <v>21.460326505575612</v>
      </c>
      <c r="AN400" s="200">
        <f t="shared" si="226"/>
        <v>21.447617004782</v>
      </c>
      <c r="AO400" s="200">
        <f t="shared" si="226"/>
        <v>21.470674806941176</v>
      </c>
      <c r="AP400" s="200">
        <f t="shared" si="226"/>
        <v>21.428603454143612</v>
      </c>
      <c r="AQ400" s="200">
        <f t="shared" si="226"/>
        <v>21.504614940401805</v>
      </c>
      <c r="AR400" s="200">
        <f t="shared" si="226"/>
        <v>21.364535830943144</v>
      </c>
      <c r="AS400" s="200">
        <f t="shared" si="226"/>
        <v>21.614938389026772</v>
      </c>
      <c r="AT400" s="200">
        <f t="shared" si="214"/>
        <v>21.129543072240644</v>
      </c>
    </row>
    <row r="401" spans="1:46" s="200" customFormat="1" ht="12.95" customHeight="1" x14ac:dyDescent="0.2">
      <c r="A401" s="41" t="s">
        <v>152</v>
      </c>
      <c r="B401" s="40" t="s">
        <v>52</v>
      </c>
      <c r="C401" s="41">
        <v>54288.419199999997</v>
      </c>
      <c r="D401" s="41">
        <v>1E-4</v>
      </c>
      <c r="E401" s="200">
        <f t="shared" si="195"/>
        <v>33839.033414856662</v>
      </c>
      <c r="F401" s="228">
        <f t="shared" si="221"/>
        <v>33838.5</v>
      </c>
      <c r="G401" s="158">
        <f t="shared" si="196"/>
        <v>0.21816417999070836</v>
      </c>
      <c r="K401" s="200">
        <f t="shared" si="227"/>
        <v>0.21816417999070836</v>
      </c>
      <c r="O401" s="200">
        <f t="shared" ca="1" si="228"/>
        <v>0.2170327545140151</v>
      </c>
      <c r="P401" s="200">
        <f t="shared" si="197"/>
        <v>0.20505946043378487</v>
      </c>
      <c r="Q401" s="260">
        <f t="shared" si="198"/>
        <v>39269.919199999997</v>
      </c>
      <c r="R401" s="200">
        <f t="shared" si="199"/>
        <v>1.7173367466561309E-4</v>
      </c>
      <c r="S401" s="157">
        <v>1</v>
      </c>
      <c r="W401" s="200">
        <f t="shared" si="229"/>
        <v>1.3104719556923494E-2</v>
      </c>
      <c r="Y401" s="200">
        <f t="shared" si="200"/>
        <v>33838.5</v>
      </c>
      <c r="Z401" s="200">
        <f t="shared" si="201"/>
        <v>0.21518114129855714</v>
      </c>
      <c r="AA401" s="200">
        <f t="shared" si="202"/>
        <v>0.20804249912593609</v>
      </c>
      <c r="AB401" s="200">
        <f t="shared" si="203"/>
        <v>1.3104719556923494E-2</v>
      </c>
      <c r="AC401" s="200">
        <f t="shared" si="204"/>
        <v>2.9830386921512186E-3</v>
      </c>
      <c r="AD401" s="200">
        <f t="shared" si="205"/>
        <v>8.8985198388712528E-6</v>
      </c>
      <c r="AE401" s="200">
        <f t="shared" si="206"/>
        <v>1.3104719556923494E-2</v>
      </c>
      <c r="AF401" s="157"/>
      <c r="AG401" s="200">
        <f t="shared" si="207"/>
        <v>1.0121680864772277E-2</v>
      </c>
      <c r="AH401" s="200">
        <f t="shared" si="208"/>
        <v>0.38081131828750714</v>
      </c>
      <c r="AI401" s="200">
        <f t="shared" si="209"/>
        <v>0.70195275475126795</v>
      </c>
      <c r="AJ401" s="200">
        <f t="shared" si="210"/>
        <v>0.16034389057846601</v>
      </c>
      <c r="AK401" s="200">
        <f t="shared" si="211"/>
        <v>2.8882008211641708</v>
      </c>
      <c r="AL401" s="200">
        <f t="shared" si="212"/>
        <v>7.8506369956190021</v>
      </c>
      <c r="AM401" s="200">
        <f t="shared" ref="AM401:AS410" si="230">$AT401+$AA$7*SIN(AN401)</f>
        <v>21.460567091878939</v>
      </c>
      <c r="AN401" s="200">
        <f t="shared" si="230"/>
        <v>21.447850050635918</v>
      </c>
      <c r="AO401" s="200">
        <f t="shared" si="230"/>
        <v>21.470918298666817</v>
      </c>
      <c r="AP401" s="200">
        <f t="shared" si="230"/>
        <v>21.428833881355054</v>
      </c>
      <c r="AQ401" s="200">
        <f t="shared" si="230"/>
        <v>21.504858554007125</v>
      </c>
      <c r="AR401" s="200">
        <f t="shared" si="230"/>
        <v>21.364776226875783</v>
      </c>
      <c r="AS401" s="200">
        <f t="shared" si="230"/>
        <v>21.615153174605503</v>
      </c>
      <c r="AT401" s="200">
        <f t="shared" si="214"/>
        <v>21.129911245413968</v>
      </c>
    </row>
    <row r="402" spans="1:46" s="200" customFormat="1" ht="12.95" customHeight="1" x14ac:dyDescent="0.2">
      <c r="A402" s="178" t="s">
        <v>153</v>
      </c>
      <c r="B402" s="215" t="s">
        <v>54</v>
      </c>
      <c r="C402" s="162">
        <v>54298.392</v>
      </c>
      <c r="D402" s="162" t="s">
        <v>38</v>
      </c>
      <c r="E402" s="200">
        <f t="shared" si="195"/>
        <v>33863.417067950795</v>
      </c>
      <c r="F402" s="228">
        <f t="shared" ref="F402:F433" si="231">ROUND(2*E402,0)/2-0.5</f>
        <v>33863</v>
      </c>
      <c r="G402" s="158">
        <f t="shared" si="196"/>
        <v>0.17057883999950718</v>
      </c>
      <c r="I402" s="200">
        <f>+G402</f>
        <v>0.17057883999950718</v>
      </c>
      <c r="P402" s="200">
        <f t="shared" si="197"/>
        <v>0.20533051291625926</v>
      </c>
      <c r="Q402" s="260">
        <f t="shared" si="198"/>
        <v>39279.892</v>
      </c>
      <c r="R402" s="200">
        <f t="shared" si="199"/>
        <v>1.2076787705129195E-3</v>
      </c>
      <c r="S402" s="247">
        <v>0.1</v>
      </c>
      <c r="U402" s="200">
        <f>AB402</f>
        <v>-3.4751672916752074E-2</v>
      </c>
      <c r="Y402" s="200">
        <f t="shared" si="200"/>
        <v>33863</v>
      </c>
      <c r="Z402" s="200">
        <f t="shared" si="201"/>
        <v>0.21544222621848205</v>
      </c>
      <c r="AA402" s="200">
        <f t="shared" si="202"/>
        <v>0.16046712669728438</v>
      </c>
      <c r="AB402" s="200">
        <f t="shared" si="203"/>
        <v>-3.4751672916752074E-2</v>
      </c>
      <c r="AC402" s="200">
        <f t="shared" si="204"/>
        <v>-4.4863386218974871E-2</v>
      </c>
      <c r="AD402" s="200">
        <f t="shared" si="205"/>
        <v>2.0127234230329046E-4</v>
      </c>
      <c r="AE402" s="200">
        <f t="shared" si="206"/>
        <v>-3.4751672916752074E-2</v>
      </c>
      <c r="AF402" s="157"/>
      <c r="AG402" s="200">
        <f t="shared" si="207"/>
        <v>1.0111713302222786E-2</v>
      </c>
      <c r="AH402" s="200">
        <f t="shared" si="208"/>
        <v>0.38062455791797856</v>
      </c>
      <c r="AI402" s="200">
        <f t="shared" si="209"/>
        <v>0.70112084084809956</v>
      </c>
      <c r="AJ402" s="200">
        <f t="shared" si="210"/>
        <v>0.15962095273614418</v>
      </c>
      <c r="AK402" s="200">
        <f t="shared" si="211"/>
        <v>2.8893682015949986</v>
      </c>
      <c r="AL402" s="200">
        <f t="shared" si="212"/>
        <v>7.8873632702058032</v>
      </c>
      <c r="AM402" s="200">
        <f t="shared" si="230"/>
        <v>21.46292411799142</v>
      </c>
      <c r="AN402" s="200">
        <f t="shared" si="230"/>
        <v>21.450133481224711</v>
      </c>
      <c r="AO402" s="200">
        <f t="shared" si="230"/>
        <v>21.473303478410582</v>
      </c>
      <c r="AP402" s="200">
        <f t="shared" si="230"/>
        <v>21.431092219361748</v>
      </c>
      <c r="AQ402" s="200">
        <f t="shared" si="230"/>
        <v>21.507244044115168</v>
      </c>
      <c r="AR402" s="200">
        <f t="shared" si="230"/>
        <v>21.367133605186694</v>
      </c>
      <c r="AS402" s="200">
        <f t="shared" si="230"/>
        <v>21.61725459568175</v>
      </c>
      <c r="AT402" s="200">
        <f t="shared" si="214"/>
        <v>21.13351934251256</v>
      </c>
    </row>
    <row r="403" spans="1:46" s="200" customFormat="1" ht="12.95" customHeight="1" x14ac:dyDescent="0.2">
      <c r="A403" s="178" t="s">
        <v>153</v>
      </c>
      <c r="B403" s="215" t="s">
        <v>54</v>
      </c>
      <c r="C403" s="162">
        <v>54298.396000000001</v>
      </c>
      <c r="D403" s="162" t="s">
        <v>38</v>
      </c>
      <c r="E403" s="200">
        <f t="shared" si="195"/>
        <v>33863.426848013805</v>
      </c>
      <c r="F403" s="228">
        <f t="shared" si="231"/>
        <v>33863</v>
      </c>
      <c r="G403" s="158">
        <f t="shared" si="196"/>
        <v>0.17457884000032209</v>
      </c>
      <c r="I403" s="200">
        <f>+G403</f>
        <v>0.17457884000032209</v>
      </c>
      <c r="P403" s="200">
        <f t="shared" si="197"/>
        <v>0.20533051291625926</v>
      </c>
      <c r="Q403" s="260">
        <f t="shared" si="198"/>
        <v>39279.896000000001</v>
      </c>
      <c r="R403" s="200">
        <f t="shared" si="199"/>
        <v>9.456653871287835E-4</v>
      </c>
      <c r="S403" s="247">
        <v>0.1</v>
      </c>
      <c r="U403" s="200">
        <f>AB403</f>
        <v>-3.0751672915937167E-2</v>
      </c>
      <c r="Y403" s="200">
        <f t="shared" si="200"/>
        <v>33863</v>
      </c>
      <c r="Z403" s="200">
        <f t="shared" si="201"/>
        <v>0.21544222621848205</v>
      </c>
      <c r="AA403" s="200">
        <f t="shared" si="202"/>
        <v>0.16446712669809929</v>
      </c>
      <c r="AB403" s="200">
        <f t="shared" si="203"/>
        <v>-3.0751672915937167E-2</v>
      </c>
      <c r="AC403" s="200">
        <f t="shared" si="204"/>
        <v>-4.0863386218159964E-2</v>
      </c>
      <c r="AD403" s="200">
        <f t="shared" si="205"/>
        <v>1.6698163332145059E-4</v>
      </c>
      <c r="AE403" s="200">
        <f t="shared" si="206"/>
        <v>-3.0751672915937167E-2</v>
      </c>
      <c r="AF403" s="157"/>
      <c r="AG403" s="200">
        <f t="shared" si="207"/>
        <v>1.0111713302222786E-2</v>
      </c>
      <c r="AH403" s="200">
        <f t="shared" si="208"/>
        <v>0.38062455791797856</v>
      </c>
      <c r="AI403" s="200">
        <f t="shared" si="209"/>
        <v>0.70112084084809956</v>
      </c>
      <c r="AJ403" s="200">
        <f t="shared" si="210"/>
        <v>0.15962095273614418</v>
      </c>
      <c r="AK403" s="200">
        <f t="shared" si="211"/>
        <v>2.8893682015949986</v>
      </c>
      <c r="AL403" s="200">
        <f t="shared" si="212"/>
        <v>7.8873632702058032</v>
      </c>
      <c r="AM403" s="200">
        <f t="shared" si="230"/>
        <v>21.46292411799142</v>
      </c>
      <c r="AN403" s="200">
        <f t="shared" si="230"/>
        <v>21.450133481224711</v>
      </c>
      <c r="AO403" s="200">
        <f t="shared" si="230"/>
        <v>21.473303478410582</v>
      </c>
      <c r="AP403" s="200">
        <f t="shared" si="230"/>
        <v>21.431092219361748</v>
      </c>
      <c r="AQ403" s="200">
        <f t="shared" si="230"/>
        <v>21.507244044115168</v>
      </c>
      <c r="AR403" s="200">
        <f t="shared" si="230"/>
        <v>21.367133605186694</v>
      </c>
      <c r="AS403" s="200">
        <f t="shared" si="230"/>
        <v>21.61725459568175</v>
      </c>
      <c r="AT403" s="200">
        <f t="shared" si="214"/>
        <v>21.13351934251256</v>
      </c>
    </row>
    <row r="404" spans="1:46" s="200" customFormat="1" ht="12.95" customHeight="1" x14ac:dyDescent="0.2">
      <c r="A404" s="178" t="s">
        <v>153</v>
      </c>
      <c r="B404" s="215" t="s">
        <v>52</v>
      </c>
      <c r="C404" s="162">
        <v>54299.434999999998</v>
      </c>
      <c r="D404" s="162" t="s">
        <v>38</v>
      </c>
      <c r="E404" s="200">
        <f t="shared" si="195"/>
        <v>33865.967219380393</v>
      </c>
      <c r="F404" s="228">
        <f t="shared" si="231"/>
        <v>33865.5</v>
      </c>
      <c r="G404" s="158">
        <f t="shared" si="196"/>
        <v>0.19109053999272874</v>
      </c>
      <c r="I404" s="200">
        <f>+G404</f>
        <v>0.19109053999272874</v>
      </c>
      <c r="P404" s="200">
        <f t="shared" si="197"/>
        <v>0.20535818085178056</v>
      </c>
      <c r="Q404" s="260">
        <f t="shared" si="198"/>
        <v>39280.934999999998</v>
      </c>
      <c r="R404" s="200">
        <f t="shared" si="199"/>
        <v>2.0356557568288519E-4</v>
      </c>
      <c r="S404" s="247">
        <v>0.1</v>
      </c>
      <c r="U404" s="200">
        <f>AB404</f>
        <v>-1.4267640859051828E-2</v>
      </c>
      <c r="Y404" s="200">
        <f t="shared" si="200"/>
        <v>33865.5</v>
      </c>
      <c r="Z404" s="200">
        <f t="shared" si="201"/>
        <v>0.21546887420777244</v>
      </c>
      <c r="AA404" s="200">
        <f t="shared" si="202"/>
        <v>0.18097984663673686</v>
      </c>
      <c r="AB404" s="200">
        <f t="shared" si="203"/>
        <v>-1.4267640859051828E-2</v>
      </c>
      <c r="AC404" s="200">
        <f t="shared" si="204"/>
        <v>-2.4378334215043707E-2</v>
      </c>
      <c r="AD404" s="200">
        <f t="shared" si="205"/>
        <v>5.9430317910037066E-5</v>
      </c>
      <c r="AE404" s="200">
        <f t="shared" si="206"/>
        <v>-1.4267640859051828E-2</v>
      </c>
      <c r="AF404" s="157"/>
      <c r="AG404" s="200">
        <f t="shared" si="207"/>
        <v>1.0110693355991882E-2</v>
      </c>
      <c r="AH404" s="200">
        <f t="shared" si="208"/>
        <v>0.3806055591240628</v>
      </c>
      <c r="AI404" s="200">
        <f t="shared" si="209"/>
        <v>0.70103594679373682</v>
      </c>
      <c r="AJ404" s="200">
        <f t="shared" si="210"/>
        <v>0.15954721376031333</v>
      </c>
      <c r="AK404" s="200">
        <f t="shared" si="211"/>
        <v>2.8894872535299192</v>
      </c>
      <c r="AL404" s="200">
        <f t="shared" si="212"/>
        <v>7.891127703750648</v>
      </c>
      <c r="AM404" s="200">
        <f t="shared" si="230"/>
        <v>21.463164557442902</v>
      </c>
      <c r="AN404" s="200">
        <f t="shared" si="230"/>
        <v>21.45036644192054</v>
      </c>
      <c r="AO404" s="200">
        <f t="shared" si="230"/>
        <v>21.473546757988451</v>
      </c>
      <c r="AP404" s="200">
        <f t="shared" si="230"/>
        <v>21.431322677825392</v>
      </c>
      <c r="AQ404" s="200">
        <f t="shared" si="230"/>
        <v>21.507487265179609</v>
      </c>
      <c r="AR404" s="200">
        <f t="shared" si="230"/>
        <v>21.367374306939908</v>
      </c>
      <c r="AS404" s="200">
        <f t="shared" si="230"/>
        <v>21.617468671989798</v>
      </c>
      <c r="AT404" s="200">
        <f t="shared" si="214"/>
        <v>21.133887515685888</v>
      </c>
    </row>
    <row r="405" spans="1:46" s="200" customFormat="1" ht="12.95" customHeight="1" x14ac:dyDescent="0.2">
      <c r="A405" s="178" t="s">
        <v>153</v>
      </c>
      <c r="B405" s="215" t="s">
        <v>52</v>
      </c>
      <c r="C405" s="162">
        <v>54299.446000000004</v>
      </c>
      <c r="D405" s="162" t="s">
        <v>38</v>
      </c>
      <c r="E405" s="200">
        <f t="shared" ref="E405:E468" si="232">+(C405-C$7)/C$8</f>
        <v>33865.994114553687</v>
      </c>
      <c r="F405" s="228">
        <f t="shared" si="231"/>
        <v>33865.5</v>
      </c>
      <c r="G405" s="158">
        <f t="shared" ref="G405:G458" si="233">+C405-(C$7+F405*C$8)</f>
        <v>0.20209053999860771</v>
      </c>
      <c r="I405" s="200">
        <f>+G405</f>
        <v>0.20209053999860771</v>
      </c>
      <c r="P405" s="200">
        <f t="shared" ref="P405:P468" si="234">+D$11+D$12*F405+D$13*F405^2</f>
        <v>0.20535818085178056</v>
      </c>
      <c r="Q405" s="260">
        <f t="shared" ref="Q405:Q468" si="235">+C405-15018.5</f>
        <v>39280.946000000004</v>
      </c>
      <c r="R405" s="200">
        <f t="shared" ref="R405:R468" si="236">+(P405-G405)^2</f>
        <v>1.0677476745324218E-5</v>
      </c>
      <c r="S405" s="247">
        <v>0.1</v>
      </c>
      <c r="U405" s="200">
        <f>AB405</f>
        <v>-3.267640853172854E-3</v>
      </c>
      <c r="Y405" s="200">
        <f t="shared" ref="Y405:Y468" si="237">F405</f>
        <v>33865.5</v>
      </c>
      <c r="Z405" s="200">
        <f t="shared" ref="Z405:Z468" si="238">AA$3+AA$4*Y405+AA$5*Y405^2+AG405</f>
        <v>0.21546887420777244</v>
      </c>
      <c r="AA405" s="200">
        <f t="shared" ref="AA405:AA468" si="239">G405-AG405</f>
        <v>0.19197984664261583</v>
      </c>
      <c r="AB405" s="200">
        <f t="shared" ref="AB405:AB468" si="240">+G405-P405</f>
        <v>-3.267640853172854E-3</v>
      </c>
      <c r="AC405" s="200">
        <f t="shared" ref="AC405:AC468" si="241">G405-Z405</f>
        <v>-1.3378334209164733E-2</v>
      </c>
      <c r="AD405" s="200">
        <f t="shared" ref="AD405:AD468" si="242">+(G405-Z405)^2*S405</f>
        <v>1.7897982621210736E-5</v>
      </c>
      <c r="AE405" s="200">
        <f t="shared" ref="AE405:AE468" si="243">IF(R405&lt;&gt;0,G405-P405,-9999)</f>
        <v>-3.267640853172854E-3</v>
      </c>
      <c r="AF405" s="157"/>
      <c r="AG405" s="200">
        <f t="shared" ref="AG405:AG468" si="244">$AA$6*($AA$11/AH405*AI405+$AA$12)</f>
        <v>1.0110693355991882E-2</v>
      </c>
      <c r="AH405" s="200">
        <f t="shared" ref="AH405:AH468" si="245">1+$AA$7*COS(AK405)</f>
        <v>0.3806055591240628</v>
      </c>
      <c r="AI405" s="200">
        <f t="shared" ref="AI405:AI468" si="246">SIN(AK405+RADIANS($AA$9))</f>
        <v>0.70103594679373682</v>
      </c>
      <c r="AJ405" s="200">
        <f t="shared" ref="AJ405:AJ468" si="247">$AA$7*SIN(AK405)</f>
        <v>0.15954721376031333</v>
      </c>
      <c r="AK405" s="200">
        <f t="shared" ref="AK405:AK468" si="248">2*ATAN(AL405)</f>
        <v>2.8894872535299192</v>
      </c>
      <c r="AL405" s="200">
        <f t="shared" ref="AL405:AL468" si="249">SQRT((1+$AA$7)/(1-$AA$7))*TAN(AM405/2)</f>
        <v>7.891127703750648</v>
      </c>
      <c r="AM405" s="200">
        <f t="shared" si="230"/>
        <v>21.463164557442902</v>
      </c>
      <c r="AN405" s="200">
        <f t="shared" si="230"/>
        <v>21.45036644192054</v>
      </c>
      <c r="AO405" s="200">
        <f t="shared" si="230"/>
        <v>21.473546757988451</v>
      </c>
      <c r="AP405" s="200">
        <f t="shared" si="230"/>
        <v>21.431322677825392</v>
      </c>
      <c r="AQ405" s="200">
        <f t="shared" si="230"/>
        <v>21.507487265179609</v>
      </c>
      <c r="AR405" s="200">
        <f t="shared" si="230"/>
        <v>21.367374306939908</v>
      </c>
      <c r="AS405" s="200">
        <f t="shared" si="230"/>
        <v>21.617468671989798</v>
      </c>
      <c r="AT405" s="200">
        <f t="shared" ref="AT405:AT468" si="250">RADIANS($AA$9)+$AA$18*(F405-AA$15)</f>
        <v>21.133887515685888</v>
      </c>
    </row>
    <row r="406" spans="1:46" s="200" customFormat="1" ht="12.95" customHeight="1" x14ac:dyDescent="0.2">
      <c r="A406" s="41" t="s">
        <v>154</v>
      </c>
      <c r="B406" s="40" t="s">
        <v>52</v>
      </c>
      <c r="C406" s="41">
        <v>54299.446210000002</v>
      </c>
      <c r="D406" s="41">
        <v>4.0000000000000001E-3</v>
      </c>
      <c r="E406" s="200">
        <f t="shared" si="232"/>
        <v>33865.994628006985</v>
      </c>
      <c r="F406" s="228">
        <f t="shared" si="231"/>
        <v>33865.5</v>
      </c>
      <c r="G406" s="158">
        <f t="shared" si="233"/>
        <v>0.20230053999694064</v>
      </c>
      <c r="K406" s="39">
        <f>G406</f>
        <v>0.20230053999694064</v>
      </c>
      <c r="O406" s="200">
        <f t="shared" ref="O406:O412" ca="1" si="251">+C$11+C$12*$F406</f>
        <v>0.21731229616160275</v>
      </c>
      <c r="P406" s="200">
        <f t="shared" si="234"/>
        <v>0.20535818085178056</v>
      </c>
      <c r="Q406" s="260">
        <f t="shared" si="235"/>
        <v>39280.946210000002</v>
      </c>
      <c r="R406" s="200">
        <f t="shared" si="236"/>
        <v>9.3491675971862052E-6</v>
      </c>
      <c r="S406" s="157">
        <v>1</v>
      </c>
      <c r="W406" s="200">
        <f t="shared" ref="W406:W412" si="252">AB406</f>
        <v>-3.0576408548399214E-3</v>
      </c>
      <c r="Y406" s="200">
        <f t="shared" si="237"/>
        <v>33865.5</v>
      </c>
      <c r="Z406" s="200">
        <f t="shared" si="238"/>
        <v>0.21546887420777244</v>
      </c>
      <c r="AA406" s="200">
        <f t="shared" si="239"/>
        <v>0.19218984664094876</v>
      </c>
      <c r="AB406" s="200">
        <f t="shared" si="240"/>
        <v>-3.0576408548399214E-3</v>
      </c>
      <c r="AC406" s="200">
        <f t="shared" si="241"/>
        <v>-1.31683342108318E-2</v>
      </c>
      <c r="AD406" s="200">
        <f t="shared" si="242"/>
        <v>1.7340502588816318E-4</v>
      </c>
      <c r="AE406" s="200">
        <f t="shared" si="243"/>
        <v>-3.0576408548399214E-3</v>
      </c>
      <c r="AF406" s="157"/>
      <c r="AG406" s="200">
        <f t="shared" si="244"/>
        <v>1.0110693355991882E-2</v>
      </c>
      <c r="AH406" s="200">
        <f t="shared" si="245"/>
        <v>0.3806055591240628</v>
      </c>
      <c r="AI406" s="200">
        <f t="shared" si="246"/>
        <v>0.70103594679373682</v>
      </c>
      <c r="AJ406" s="200">
        <f t="shared" si="247"/>
        <v>0.15954721376031333</v>
      </c>
      <c r="AK406" s="200">
        <f t="shared" si="248"/>
        <v>2.8894872535299192</v>
      </c>
      <c r="AL406" s="200">
        <f t="shared" si="249"/>
        <v>7.891127703750648</v>
      </c>
      <c r="AM406" s="200">
        <f t="shared" si="230"/>
        <v>21.463164557442902</v>
      </c>
      <c r="AN406" s="200">
        <f t="shared" si="230"/>
        <v>21.45036644192054</v>
      </c>
      <c r="AO406" s="200">
        <f t="shared" si="230"/>
        <v>21.473546757988451</v>
      </c>
      <c r="AP406" s="200">
        <f t="shared" si="230"/>
        <v>21.431322677825392</v>
      </c>
      <c r="AQ406" s="200">
        <f t="shared" si="230"/>
        <v>21.507487265179609</v>
      </c>
      <c r="AR406" s="200">
        <f t="shared" si="230"/>
        <v>21.367374306939908</v>
      </c>
      <c r="AS406" s="200">
        <f t="shared" si="230"/>
        <v>21.617468671989798</v>
      </c>
      <c r="AT406" s="200">
        <f t="shared" si="250"/>
        <v>21.133887515685888</v>
      </c>
    </row>
    <row r="407" spans="1:46" s="200" customFormat="1" ht="12.95" customHeight="1" x14ac:dyDescent="0.2">
      <c r="A407" s="41" t="s">
        <v>152</v>
      </c>
      <c r="B407" s="40" t="s">
        <v>52</v>
      </c>
      <c r="C407" s="41">
        <v>54299.461900000002</v>
      </c>
      <c r="D407" s="41">
        <v>2.0000000000000001E-4</v>
      </c>
      <c r="E407" s="200">
        <f t="shared" si="232"/>
        <v>33866.032990304142</v>
      </c>
      <c r="F407" s="228">
        <f t="shared" si="231"/>
        <v>33865.5</v>
      </c>
      <c r="G407" s="158">
        <f t="shared" si="233"/>
        <v>0.21799053999711759</v>
      </c>
      <c r="K407" s="200">
        <f t="shared" ref="K407:K412" si="253">+G407</f>
        <v>0.21799053999711759</v>
      </c>
      <c r="O407" s="200">
        <f t="shared" ca="1" si="251"/>
        <v>0.21731229616160275</v>
      </c>
      <c r="P407" s="200">
        <f t="shared" si="234"/>
        <v>0.20535818085178056</v>
      </c>
      <c r="Q407" s="260">
        <f t="shared" si="235"/>
        <v>39280.961900000002</v>
      </c>
      <c r="R407" s="200">
        <f t="shared" si="236"/>
        <v>1.595764975767801E-4</v>
      </c>
      <c r="S407" s="157">
        <v>1</v>
      </c>
      <c r="W407" s="200">
        <f t="shared" si="252"/>
        <v>1.263235914533703E-2</v>
      </c>
      <c r="Y407" s="200">
        <f t="shared" si="237"/>
        <v>33865.5</v>
      </c>
      <c r="Z407" s="200">
        <f t="shared" si="238"/>
        <v>0.21546887420777244</v>
      </c>
      <c r="AA407" s="200">
        <f t="shared" si="239"/>
        <v>0.20787984664112572</v>
      </c>
      <c r="AB407" s="200">
        <f t="shared" si="240"/>
        <v>1.263235914533703E-2</v>
      </c>
      <c r="AC407" s="200">
        <f t="shared" si="241"/>
        <v>2.5216657893451511E-3</v>
      </c>
      <c r="AD407" s="200">
        <f t="shared" si="242"/>
        <v>6.3587983531537037E-6</v>
      </c>
      <c r="AE407" s="200">
        <f t="shared" si="243"/>
        <v>1.263235914533703E-2</v>
      </c>
      <c r="AF407" s="157"/>
      <c r="AG407" s="200">
        <f t="shared" si="244"/>
        <v>1.0110693355991882E-2</v>
      </c>
      <c r="AH407" s="200">
        <f t="shared" si="245"/>
        <v>0.3806055591240628</v>
      </c>
      <c r="AI407" s="200">
        <f t="shared" si="246"/>
        <v>0.70103594679373682</v>
      </c>
      <c r="AJ407" s="200">
        <f t="shared" si="247"/>
        <v>0.15954721376031333</v>
      </c>
      <c r="AK407" s="200">
        <f t="shared" si="248"/>
        <v>2.8894872535299192</v>
      </c>
      <c r="AL407" s="200">
        <f t="shared" si="249"/>
        <v>7.891127703750648</v>
      </c>
      <c r="AM407" s="200">
        <f t="shared" si="230"/>
        <v>21.463164557442902</v>
      </c>
      <c r="AN407" s="200">
        <f t="shared" si="230"/>
        <v>21.45036644192054</v>
      </c>
      <c r="AO407" s="200">
        <f t="shared" si="230"/>
        <v>21.473546757988451</v>
      </c>
      <c r="AP407" s="200">
        <f t="shared" si="230"/>
        <v>21.431322677825392</v>
      </c>
      <c r="AQ407" s="200">
        <f t="shared" si="230"/>
        <v>21.507487265179609</v>
      </c>
      <c r="AR407" s="200">
        <f t="shared" si="230"/>
        <v>21.367374306939908</v>
      </c>
      <c r="AS407" s="200">
        <f t="shared" si="230"/>
        <v>21.617468671989798</v>
      </c>
      <c r="AT407" s="200">
        <f t="shared" si="250"/>
        <v>21.133887515685888</v>
      </c>
    </row>
    <row r="408" spans="1:46" s="200" customFormat="1" ht="12.95" customHeight="1" x14ac:dyDescent="0.2">
      <c r="A408" s="41" t="s">
        <v>154</v>
      </c>
      <c r="B408" s="40" t="s">
        <v>52</v>
      </c>
      <c r="C408" s="41">
        <v>54299.463510000001</v>
      </c>
      <c r="D408" s="41">
        <v>4.0000000000000001E-3</v>
      </c>
      <c r="E408" s="200">
        <f t="shared" si="232"/>
        <v>33866.036926779503</v>
      </c>
      <c r="F408" s="228">
        <f t="shared" si="231"/>
        <v>33865.5</v>
      </c>
      <c r="G408" s="158">
        <f t="shared" si="233"/>
        <v>0.21960053999646334</v>
      </c>
      <c r="K408" s="200">
        <f t="shared" si="253"/>
        <v>0.21960053999646334</v>
      </c>
      <c r="O408" s="200">
        <f t="shared" ca="1" si="251"/>
        <v>0.21731229616160275</v>
      </c>
      <c r="P408" s="200">
        <f t="shared" si="234"/>
        <v>0.20535818085178056</v>
      </c>
      <c r="Q408" s="260">
        <f t="shared" si="235"/>
        <v>39280.963510000001</v>
      </c>
      <c r="R408" s="200">
        <f t="shared" si="236"/>
        <v>2.0284479400612909E-4</v>
      </c>
      <c r="S408" s="157">
        <v>1</v>
      </c>
      <c r="W408" s="200">
        <f t="shared" si="252"/>
        <v>1.4242359144682776E-2</v>
      </c>
      <c r="Y408" s="200">
        <f t="shared" si="237"/>
        <v>33865.5</v>
      </c>
      <c r="Z408" s="200">
        <f t="shared" si="238"/>
        <v>0.21546887420777244</v>
      </c>
      <c r="AA408" s="200">
        <f t="shared" si="239"/>
        <v>0.20948984664047146</v>
      </c>
      <c r="AB408" s="200">
        <f t="shared" si="240"/>
        <v>1.4242359144682776E-2</v>
      </c>
      <c r="AC408" s="200">
        <f t="shared" si="241"/>
        <v>4.131665788690897E-3</v>
      </c>
      <c r="AD408" s="200">
        <f t="shared" si="242"/>
        <v>1.7070662189438771E-5</v>
      </c>
      <c r="AE408" s="200">
        <f t="shared" si="243"/>
        <v>1.4242359144682776E-2</v>
      </c>
      <c r="AF408" s="157"/>
      <c r="AG408" s="200">
        <f t="shared" si="244"/>
        <v>1.0110693355991882E-2</v>
      </c>
      <c r="AH408" s="200">
        <f t="shared" si="245"/>
        <v>0.3806055591240628</v>
      </c>
      <c r="AI408" s="200">
        <f t="shared" si="246"/>
        <v>0.70103594679373682</v>
      </c>
      <c r="AJ408" s="200">
        <f t="shared" si="247"/>
        <v>0.15954721376031333</v>
      </c>
      <c r="AK408" s="200">
        <f t="shared" si="248"/>
        <v>2.8894872535299192</v>
      </c>
      <c r="AL408" s="200">
        <f t="shared" si="249"/>
        <v>7.891127703750648</v>
      </c>
      <c r="AM408" s="200">
        <f t="shared" si="230"/>
        <v>21.463164557442902</v>
      </c>
      <c r="AN408" s="200">
        <f t="shared" si="230"/>
        <v>21.45036644192054</v>
      </c>
      <c r="AO408" s="200">
        <f t="shared" si="230"/>
        <v>21.473546757988451</v>
      </c>
      <c r="AP408" s="200">
        <f t="shared" si="230"/>
        <v>21.431322677825392</v>
      </c>
      <c r="AQ408" s="200">
        <f t="shared" si="230"/>
        <v>21.507487265179609</v>
      </c>
      <c r="AR408" s="200">
        <f t="shared" si="230"/>
        <v>21.367374306939908</v>
      </c>
      <c r="AS408" s="200">
        <f t="shared" si="230"/>
        <v>21.617468671989798</v>
      </c>
      <c r="AT408" s="200">
        <f t="shared" si="250"/>
        <v>21.133887515685888</v>
      </c>
    </row>
    <row r="409" spans="1:46" s="200" customFormat="1" ht="12.95" customHeight="1" x14ac:dyDescent="0.2">
      <c r="A409" s="41" t="s">
        <v>152</v>
      </c>
      <c r="B409" s="40" t="s">
        <v>54</v>
      </c>
      <c r="C409" s="41">
        <v>54300.483699999997</v>
      </c>
      <c r="D409" s="41">
        <v>2.0000000000000001E-4</v>
      </c>
      <c r="E409" s="200">
        <f t="shared" si="232"/>
        <v>33868.53130739979</v>
      </c>
      <c r="F409" s="228">
        <f t="shared" si="231"/>
        <v>33868</v>
      </c>
      <c r="G409" s="158">
        <f t="shared" si="233"/>
        <v>0.21730223999475129</v>
      </c>
      <c r="K409" s="200">
        <f t="shared" si="253"/>
        <v>0.21730223999475129</v>
      </c>
      <c r="O409" s="200">
        <f t="shared" ca="1" si="251"/>
        <v>0.21733817964749053</v>
      </c>
      <c r="P409" s="200">
        <f t="shared" si="234"/>
        <v>0.20538585055006897</v>
      </c>
      <c r="Q409" s="260">
        <f t="shared" si="235"/>
        <v>39281.983699999997</v>
      </c>
      <c r="R409" s="200">
        <f t="shared" si="236"/>
        <v>1.4200033739733618E-4</v>
      </c>
      <c r="S409" s="157">
        <v>1</v>
      </c>
      <c r="W409" s="200">
        <f t="shared" si="252"/>
        <v>1.1916389444682318E-2</v>
      </c>
      <c r="Y409" s="200">
        <f t="shared" si="237"/>
        <v>33868</v>
      </c>
      <c r="Z409" s="200">
        <f t="shared" si="238"/>
        <v>0.21549552343302861</v>
      </c>
      <c r="AA409" s="200">
        <f t="shared" si="239"/>
        <v>0.20719256711179165</v>
      </c>
      <c r="AB409" s="200">
        <f t="shared" si="240"/>
        <v>1.1916389444682318E-2</v>
      </c>
      <c r="AC409" s="200">
        <f t="shared" si="241"/>
        <v>1.8067165617226821E-3</v>
      </c>
      <c r="AD409" s="200">
        <f t="shared" si="242"/>
        <v>3.2642247344030303E-6</v>
      </c>
      <c r="AE409" s="200">
        <f t="shared" si="243"/>
        <v>1.1916389444682318E-2</v>
      </c>
      <c r="AF409" s="157"/>
      <c r="AG409" s="200">
        <f t="shared" si="244"/>
        <v>1.0109672882959631E-2</v>
      </c>
      <c r="AH409" s="200">
        <f t="shared" si="245"/>
        <v>0.38058657112971106</v>
      </c>
      <c r="AI409" s="200">
        <f t="shared" si="246"/>
        <v>0.70095105184029294</v>
      </c>
      <c r="AJ409" s="200">
        <f t="shared" si="247"/>
        <v>0.1594734803716451</v>
      </c>
      <c r="AK409" s="200">
        <f t="shared" si="248"/>
        <v>2.8896062927940083</v>
      </c>
      <c r="AL409" s="200">
        <f t="shared" si="249"/>
        <v>7.8948952742517884</v>
      </c>
      <c r="AM409" s="200">
        <f t="shared" si="230"/>
        <v>21.463404983301835</v>
      </c>
      <c r="AN409" s="200">
        <f t="shared" si="230"/>
        <v>21.450599394816614</v>
      </c>
      <c r="AO409" s="200">
        <f t="shared" si="230"/>
        <v>21.47379001790285</v>
      </c>
      <c r="AP409" s="200">
        <f t="shared" si="230"/>
        <v>21.431553139284663</v>
      </c>
      <c r="AQ409" s="200">
        <f t="shared" si="230"/>
        <v>21.507730449885049</v>
      </c>
      <c r="AR409" s="200">
        <f t="shared" si="230"/>
        <v>21.367615037029385</v>
      </c>
      <c r="AS409" s="200">
        <f t="shared" si="230"/>
        <v>21.617682682747699</v>
      </c>
      <c r="AT409" s="200">
        <f t="shared" si="250"/>
        <v>21.134255688859213</v>
      </c>
    </row>
    <row r="410" spans="1:46" s="200" customFormat="1" ht="12.95" customHeight="1" x14ac:dyDescent="0.2">
      <c r="A410" s="41" t="s">
        <v>137</v>
      </c>
      <c r="B410" s="40" t="s">
        <v>54</v>
      </c>
      <c r="C410" s="41">
        <v>54300.48388</v>
      </c>
      <c r="D410" s="41">
        <v>2.9999999999999997E-4</v>
      </c>
      <c r="E410" s="200">
        <f t="shared" si="232"/>
        <v>33868.531747502631</v>
      </c>
      <c r="F410" s="228">
        <f t="shared" si="231"/>
        <v>33868</v>
      </c>
      <c r="G410" s="158">
        <f t="shared" si="233"/>
        <v>0.21748223999748006</v>
      </c>
      <c r="K410" s="200">
        <f t="shared" si="253"/>
        <v>0.21748223999748006</v>
      </c>
      <c r="O410" s="200">
        <f t="shared" ca="1" si="251"/>
        <v>0.21733817964749053</v>
      </c>
      <c r="P410" s="200">
        <f t="shared" si="234"/>
        <v>0.20538585055006897</v>
      </c>
      <c r="Q410" s="260">
        <f t="shared" si="235"/>
        <v>39281.98388</v>
      </c>
      <c r="R410" s="200">
        <f t="shared" si="236"/>
        <v>1.4632263766343846E-4</v>
      </c>
      <c r="S410" s="157">
        <v>1</v>
      </c>
      <c r="W410" s="200">
        <f t="shared" si="252"/>
        <v>1.2096389447411093E-2</v>
      </c>
      <c r="Y410" s="200">
        <f t="shared" si="237"/>
        <v>33868</v>
      </c>
      <c r="Z410" s="200">
        <f t="shared" si="238"/>
        <v>0.21549552343302861</v>
      </c>
      <c r="AA410" s="200">
        <f t="shared" si="239"/>
        <v>0.20737256711452043</v>
      </c>
      <c r="AB410" s="200">
        <f t="shared" si="240"/>
        <v>1.2096389447411093E-2</v>
      </c>
      <c r="AC410" s="200">
        <f t="shared" si="241"/>
        <v>1.9867165644514573E-3</v>
      </c>
      <c r="AD410" s="200">
        <f t="shared" si="242"/>
        <v>3.9470427074658017E-6</v>
      </c>
      <c r="AE410" s="200">
        <f t="shared" si="243"/>
        <v>1.2096389447411093E-2</v>
      </c>
      <c r="AF410" s="157"/>
      <c r="AG410" s="200">
        <f t="shared" si="244"/>
        <v>1.0109672882959631E-2</v>
      </c>
      <c r="AH410" s="200">
        <f t="shared" si="245"/>
        <v>0.38058657112971106</v>
      </c>
      <c r="AI410" s="200">
        <f t="shared" si="246"/>
        <v>0.70095105184029294</v>
      </c>
      <c r="AJ410" s="200">
        <f t="shared" si="247"/>
        <v>0.1594734803716451</v>
      </c>
      <c r="AK410" s="200">
        <f t="shared" si="248"/>
        <v>2.8896062927940083</v>
      </c>
      <c r="AL410" s="200">
        <f t="shared" si="249"/>
        <v>7.8948952742517884</v>
      </c>
      <c r="AM410" s="200">
        <f t="shared" si="230"/>
        <v>21.463404983301835</v>
      </c>
      <c r="AN410" s="200">
        <f t="shared" si="230"/>
        <v>21.450599394816614</v>
      </c>
      <c r="AO410" s="200">
        <f t="shared" si="230"/>
        <v>21.47379001790285</v>
      </c>
      <c r="AP410" s="200">
        <f t="shared" si="230"/>
        <v>21.431553139284663</v>
      </c>
      <c r="AQ410" s="200">
        <f t="shared" si="230"/>
        <v>21.507730449885049</v>
      </c>
      <c r="AR410" s="200">
        <f t="shared" si="230"/>
        <v>21.367615037029385</v>
      </c>
      <c r="AS410" s="200">
        <f t="shared" si="230"/>
        <v>21.617682682747699</v>
      </c>
      <c r="AT410" s="200">
        <f t="shared" si="250"/>
        <v>21.134255688859213</v>
      </c>
    </row>
    <row r="411" spans="1:46" s="200" customFormat="1" ht="12.95" customHeight="1" x14ac:dyDescent="0.2">
      <c r="A411" s="41" t="s">
        <v>137</v>
      </c>
      <c r="B411" s="40" t="s">
        <v>54</v>
      </c>
      <c r="C411" s="41">
        <v>54300.48388</v>
      </c>
      <c r="D411" s="41">
        <v>2.9999999999999997E-4</v>
      </c>
      <c r="E411" s="200">
        <f t="shared" si="232"/>
        <v>33868.531747502631</v>
      </c>
      <c r="F411" s="228">
        <f t="shared" si="231"/>
        <v>33868</v>
      </c>
      <c r="G411" s="158">
        <f t="shared" si="233"/>
        <v>0.21748223999748006</v>
      </c>
      <c r="K411" s="200">
        <f t="shared" si="253"/>
        <v>0.21748223999748006</v>
      </c>
      <c r="O411" s="200">
        <f t="shared" ca="1" si="251"/>
        <v>0.21733817964749053</v>
      </c>
      <c r="P411" s="200">
        <f t="shared" si="234"/>
        <v>0.20538585055006897</v>
      </c>
      <c r="Q411" s="260">
        <f t="shared" si="235"/>
        <v>39281.98388</v>
      </c>
      <c r="R411" s="200">
        <f t="shared" si="236"/>
        <v>1.4632263766343846E-4</v>
      </c>
      <c r="S411" s="157">
        <v>1</v>
      </c>
      <c r="W411" s="200">
        <f t="shared" si="252"/>
        <v>1.2096389447411093E-2</v>
      </c>
      <c r="Y411" s="200">
        <f t="shared" si="237"/>
        <v>33868</v>
      </c>
      <c r="Z411" s="200">
        <f t="shared" si="238"/>
        <v>0.21549552343302861</v>
      </c>
      <c r="AA411" s="200">
        <f t="shared" si="239"/>
        <v>0.20737256711452043</v>
      </c>
      <c r="AB411" s="200">
        <f t="shared" si="240"/>
        <v>1.2096389447411093E-2</v>
      </c>
      <c r="AC411" s="200">
        <f t="shared" si="241"/>
        <v>1.9867165644514573E-3</v>
      </c>
      <c r="AD411" s="200">
        <f t="shared" si="242"/>
        <v>3.9470427074658017E-6</v>
      </c>
      <c r="AE411" s="200">
        <f t="shared" si="243"/>
        <v>1.2096389447411093E-2</v>
      </c>
      <c r="AF411" s="157"/>
      <c r="AG411" s="200">
        <f t="shared" si="244"/>
        <v>1.0109672882959631E-2</v>
      </c>
      <c r="AH411" s="200">
        <f t="shared" si="245"/>
        <v>0.38058657112971106</v>
      </c>
      <c r="AI411" s="200">
        <f t="shared" si="246"/>
        <v>0.70095105184029294</v>
      </c>
      <c r="AJ411" s="200">
        <f t="shared" si="247"/>
        <v>0.1594734803716451</v>
      </c>
      <c r="AK411" s="200">
        <f t="shared" si="248"/>
        <v>2.8896062927940083</v>
      </c>
      <c r="AL411" s="200">
        <f t="shared" si="249"/>
        <v>7.8948952742517884</v>
      </c>
      <c r="AM411" s="200">
        <f t="shared" ref="AM411:AS420" si="254">$AT411+$AA$7*SIN(AN411)</f>
        <v>21.463404983301835</v>
      </c>
      <c r="AN411" s="200">
        <f t="shared" si="254"/>
        <v>21.450599394816614</v>
      </c>
      <c r="AO411" s="200">
        <f t="shared" si="254"/>
        <v>21.47379001790285</v>
      </c>
      <c r="AP411" s="200">
        <f t="shared" si="254"/>
        <v>21.431553139284663</v>
      </c>
      <c r="AQ411" s="200">
        <f t="shared" si="254"/>
        <v>21.507730449885049</v>
      </c>
      <c r="AR411" s="200">
        <f t="shared" si="254"/>
        <v>21.367615037029385</v>
      </c>
      <c r="AS411" s="200">
        <f t="shared" si="254"/>
        <v>21.617682682747699</v>
      </c>
      <c r="AT411" s="200">
        <f t="shared" si="250"/>
        <v>21.134255688859213</v>
      </c>
    </row>
    <row r="412" spans="1:46" s="200" customFormat="1" ht="12.95" customHeight="1" x14ac:dyDescent="0.2">
      <c r="A412" s="41" t="s">
        <v>137</v>
      </c>
      <c r="B412" s="40" t="s">
        <v>54</v>
      </c>
      <c r="C412" s="41">
        <v>54300.483979999997</v>
      </c>
      <c r="D412" s="41">
        <v>2.0000000000000001E-4</v>
      </c>
      <c r="E412" s="200">
        <f t="shared" si="232"/>
        <v>33868.531992004195</v>
      </c>
      <c r="F412" s="228">
        <f t="shared" si="231"/>
        <v>33868</v>
      </c>
      <c r="G412" s="158">
        <f t="shared" si="233"/>
        <v>0.21758223999495385</v>
      </c>
      <c r="K412" s="200">
        <f t="shared" si="253"/>
        <v>0.21758223999495385</v>
      </c>
      <c r="O412" s="200">
        <f t="shared" ca="1" si="251"/>
        <v>0.21733817964749053</v>
      </c>
      <c r="P412" s="200">
        <f t="shared" si="234"/>
        <v>0.20538585055006897</v>
      </c>
      <c r="Q412" s="260">
        <f t="shared" si="235"/>
        <v>39281.983979999997</v>
      </c>
      <c r="R412" s="200">
        <f t="shared" si="236"/>
        <v>1.4875191549129933E-4</v>
      </c>
      <c r="S412" s="157">
        <v>1</v>
      </c>
      <c r="W412" s="200">
        <f t="shared" si="252"/>
        <v>1.2196389444884881E-2</v>
      </c>
      <c r="Y412" s="200">
        <f t="shared" si="237"/>
        <v>33868</v>
      </c>
      <c r="Z412" s="200">
        <f t="shared" si="238"/>
        <v>0.21549552343302861</v>
      </c>
      <c r="AA412" s="200">
        <f t="shared" si="239"/>
        <v>0.20747256711199422</v>
      </c>
      <c r="AB412" s="200">
        <f t="shared" si="240"/>
        <v>1.2196389444884881E-2</v>
      </c>
      <c r="AC412" s="200">
        <f t="shared" si="241"/>
        <v>2.0867165619252448E-3</v>
      </c>
      <c r="AD412" s="200">
        <f t="shared" si="242"/>
        <v>4.3543860098131141E-6</v>
      </c>
      <c r="AE412" s="200">
        <f t="shared" si="243"/>
        <v>1.2196389444884881E-2</v>
      </c>
      <c r="AF412" s="157"/>
      <c r="AG412" s="200">
        <f t="shared" si="244"/>
        <v>1.0109672882959631E-2</v>
      </c>
      <c r="AH412" s="200">
        <f t="shared" si="245"/>
        <v>0.38058657112971106</v>
      </c>
      <c r="AI412" s="200">
        <f t="shared" si="246"/>
        <v>0.70095105184029294</v>
      </c>
      <c r="AJ412" s="200">
        <f t="shared" si="247"/>
        <v>0.1594734803716451</v>
      </c>
      <c r="AK412" s="200">
        <f t="shared" si="248"/>
        <v>2.8896062927940083</v>
      </c>
      <c r="AL412" s="200">
        <f t="shared" si="249"/>
        <v>7.8948952742517884</v>
      </c>
      <c r="AM412" s="200">
        <f t="shared" si="254"/>
        <v>21.463404983301835</v>
      </c>
      <c r="AN412" s="200">
        <f t="shared" si="254"/>
        <v>21.450599394816614</v>
      </c>
      <c r="AO412" s="200">
        <f t="shared" si="254"/>
        <v>21.47379001790285</v>
      </c>
      <c r="AP412" s="200">
        <f t="shared" si="254"/>
        <v>21.431553139284663</v>
      </c>
      <c r="AQ412" s="200">
        <f t="shared" si="254"/>
        <v>21.507730449885049</v>
      </c>
      <c r="AR412" s="200">
        <f t="shared" si="254"/>
        <v>21.367615037029385</v>
      </c>
      <c r="AS412" s="200">
        <f t="shared" si="254"/>
        <v>21.617682682747699</v>
      </c>
      <c r="AT412" s="200">
        <f t="shared" si="250"/>
        <v>21.134255688859213</v>
      </c>
    </row>
    <row r="413" spans="1:46" s="200" customFormat="1" ht="12.95" customHeight="1" x14ac:dyDescent="0.2">
      <c r="A413" s="178" t="s">
        <v>151</v>
      </c>
      <c r="B413" s="215" t="s">
        <v>54</v>
      </c>
      <c r="C413" s="162">
        <v>54310.7091</v>
      </c>
      <c r="D413" s="162" t="s">
        <v>38</v>
      </c>
      <c r="E413" s="200">
        <f t="shared" si="232"/>
        <v>33893.532571472941</v>
      </c>
      <c r="F413" s="228">
        <f t="shared" si="231"/>
        <v>33893</v>
      </c>
      <c r="G413" s="158">
        <f t="shared" si="233"/>
        <v>0.21781923999515129</v>
      </c>
      <c r="I413" s="200">
        <f>+G413</f>
        <v>0.21781923999515129</v>
      </c>
      <c r="P413" s="200">
        <f t="shared" si="234"/>
        <v>0.20566264448514301</v>
      </c>
      <c r="Q413" s="260">
        <f t="shared" si="235"/>
        <v>39292.2091</v>
      </c>
      <c r="R413" s="200">
        <f t="shared" si="236"/>
        <v>1.4778281439395343E-4</v>
      </c>
      <c r="S413" s="247">
        <v>0.1</v>
      </c>
      <c r="U413" s="200">
        <f>AB413</f>
        <v>1.2156595510008278E-2</v>
      </c>
      <c r="Y413" s="200">
        <f t="shared" si="237"/>
        <v>33893</v>
      </c>
      <c r="Z413" s="200">
        <f t="shared" si="238"/>
        <v>0.21576208369773572</v>
      </c>
      <c r="AA413" s="200">
        <f t="shared" si="239"/>
        <v>0.20771980078255858</v>
      </c>
      <c r="AB413" s="200">
        <f t="shared" si="240"/>
        <v>1.2156595510008278E-2</v>
      </c>
      <c r="AC413" s="200">
        <f t="shared" si="241"/>
        <v>2.0571562974155688E-3</v>
      </c>
      <c r="AD413" s="200">
        <f t="shared" si="242"/>
        <v>4.2318920319965322E-7</v>
      </c>
      <c r="AE413" s="200">
        <f t="shared" si="243"/>
        <v>1.2156595510008278E-2</v>
      </c>
      <c r="AF413" s="157"/>
      <c r="AG413" s="200">
        <f t="shared" si="244"/>
        <v>1.0099439212592707E-2</v>
      </c>
      <c r="AH413" s="200">
        <f t="shared" si="245"/>
        <v>0.38039728444956256</v>
      </c>
      <c r="AI413" s="200">
        <f t="shared" si="246"/>
        <v>0.70010205312014506</v>
      </c>
      <c r="AJ413" s="200">
        <f t="shared" si="247"/>
        <v>0.15873645356129665</v>
      </c>
      <c r="AK413" s="200">
        <f t="shared" si="248"/>
        <v>2.8907959895170676</v>
      </c>
      <c r="AL413" s="200">
        <f t="shared" si="249"/>
        <v>7.9327444010741059</v>
      </c>
      <c r="AM413" s="200">
        <f t="shared" si="254"/>
        <v>21.465808494478772</v>
      </c>
      <c r="AN413" s="200">
        <f t="shared" si="254"/>
        <v>21.452928497963384</v>
      </c>
      <c r="AO413" s="200">
        <f t="shared" si="254"/>
        <v>21.476221534811373</v>
      </c>
      <c r="AP413" s="200">
        <f t="shared" si="254"/>
        <v>21.433857922414234</v>
      </c>
      <c r="AQ413" s="200">
        <f t="shared" si="254"/>
        <v>21.510160296746939</v>
      </c>
      <c r="AR413" s="200">
        <f t="shared" si="254"/>
        <v>21.370023897114574</v>
      </c>
      <c r="AS413" s="200">
        <f t="shared" si="254"/>
        <v>21.619819189670551</v>
      </c>
      <c r="AT413" s="200">
        <f t="shared" si="250"/>
        <v>21.137937420592472</v>
      </c>
    </row>
    <row r="414" spans="1:46" s="200" customFormat="1" ht="12.95" customHeight="1" x14ac:dyDescent="0.2">
      <c r="A414" s="41" t="s">
        <v>152</v>
      </c>
      <c r="B414" s="40" t="s">
        <v>52</v>
      </c>
      <c r="C414" s="41">
        <v>54315.412900000003</v>
      </c>
      <c r="D414" s="41">
        <v>1E-4</v>
      </c>
      <c r="E414" s="200">
        <f t="shared" si="232"/>
        <v>33905.033436568418</v>
      </c>
      <c r="F414" s="228">
        <f t="shared" si="231"/>
        <v>33904.5</v>
      </c>
      <c r="G414" s="158">
        <f t="shared" si="233"/>
        <v>0.21817305999866221</v>
      </c>
      <c r="K414" s="200">
        <f>+G414</f>
        <v>0.21817305999866221</v>
      </c>
      <c r="O414" s="200">
        <f ca="1">+C$11+C$12*$F414</f>
        <v>0.21771607854145159</v>
      </c>
      <c r="P414" s="200">
        <f t="shared" si="234"/>
        <v>0.205790028888996</v>
      </c>
      <c r="Q414" s="260">
        <f t="shared" si="235"/>
        <v>39296.912900000003</v>
      </c>
      <c r="R414" s="200">
        <f t="shared" si="236"/>
        <v>1.5333945946296114E-4</v>
      </c>
      <c r="S414" s="157">
        <v>1</v>
      </c>
      <c r="W414" s="200">
        <f>AB414</f>
        <v>1.2383031109666209E-2</v>
      </c>
      <c r="Y414" s="200">
        <f t="shared" si="237"/>
        <v>33904.5</v>
      </c>
      <c r="Z414" s="200">
        <f t="shared" si="238"/>
        <v>0.21588474297102442</v>
      </c>
      <c r="AA414" s="200">
        <f t="shared" si="239"/>
        <v>0.20807834591663379</v>
      </c>
      <c r="AB414" s="200">
        <f t="shared" si="240"/>
        <v>1.2383031109666209E-2</v>
      </c>
      <c r="AC414" s="200">
        <f t="shared" si="241"/>
        <v>2.2883170276377929E-3</v>
      </c>
      <c r="AD414" s="200">
        <f t="shared" si="242"/>
        <v>5.2363948189770635E-6</v>
      </c>
      <c r="AE414" s="200">
        <f t="shared" si="243"/>
        <v>1.2383031109666209E-2</v>
      </c>
      <c r="AF414" s="157"/>
      <c r="AG414" s="200">
        <f t="shared" si="244"/>
        <v>1.0094714082028406E-2</v>
      </c>
      <c r="AH414" s="200">
        <f t="shared" si="245"/>
        <v>0.38031057422659509</v>
      </c>
      <c r="AI414" s="200">
        <f t="shared" si="246"/>
        <v>0.69971148388782789</v>
      </c>
      <c r="AJ414" s="200">
        <f t="shared" si="247"/>
        <v>0.15839760854041224</v>
      </c>
      <c r="AK414" s="200">
        <f t="shared" si="248"/>
        <v>2.8913428258942897</v>
      </c>
      <c r="AL414" s="200">
        <f t="shared" si="249"/>
        <v>7.9502615920897197</v>
      </c>
      <c r="AM414" s="200">
        <f t="shared" si="254"/>
        <v>21.466913653430154</v>
      </c>
      <c r="AN414" s="200">
        <f t="shared" si="254"/>
        <v>21.453999627946548</v>
      </c>
      <c r="AO414" s="200">
        <f t="shared" si="254"/>
        <v>21.47733937124767</v>
      </c>
      <c r="AP414" s="200">
        <f t="shared" si="254"/>
        <v>21.434918228539598</v>
      </c>
      <c r="AQ414" s="200">
        <f t="shared" si="254"/>
        <v>21.511276804751414</v>
      </c>
      <c r="AR414" s="200">
        <f t="shared" si="254"/>
        <v>21.371132925246471</v>
      </c>
      <c r="AS414" s="200">
        <f t="shared" si="254"/>
        <v>21.620799788149668</v>
      </c>
      <c r="AT414" s="200">
        <f t="shared" si="250"/>
        <v>21.139631017189771</v>
      </c>
    </row>
    <row r="415" spans="1:46" s="200" customFormat="1" ht="12.95" customHeight="1" x14ac:dyDescent="0.2">
      <c r="A415" s="41" t="s">
        <v>152</v>
      </c>
      <c r="B415" s="40" t="s">
        <v>54</v>
      </c>
      <c r="C415" s="41">
        <v>54316.4355</v>
      </c>
      <c r="D415" s="41">
        <v>2.0000000000000001E-4</v>
      </c>
      <c r="E415" s="200">
        <f t="shared" si="232"/>
        <v>33907.533709676667</v>
      </c>
      <c r="F415" s="228">
        <f t="shared" si="231"/>
        <v>33907</v>
      </c>
      <c r="G415" s="158">
        <f t="shared" si="233"/>
        <v>0.21828475999791408</v>
      </c>
      <c r="K415" s="200">
        <f>+G415</f>
        <v>0.21828475999791408</v>
      </c>
      <c r="O415" s="200">
        <f ca="1">+C$11+C$12*$F415</f>
        <v>0.21774196202733931</v>
      </c>
      <c r="P415" s="200">
        <f t="shared" si="234"/>
        <v>0.20581772608645102</v>
      </c>
      <c r="Q415" s="260">
        <f t="shared" si="235"/>
        <v>39297.9355</v>
      </c>
      <c r="R415" s="200">
        <f t="shared" si="236"/>
        <v>1.5542693454956993E-4</v>
      </c>
      <c r="S415" s="157">
        <v>1</v>
      </c>
      <c r="W415" s="200">
        <f>AB415</f>
        <v>1.246703391146306E-2</v>
      </c>
      <c r="Y415" s="200">
        <f t="shared" si="237"/>
        <v>33907</v>
      </c>
      <c r="Z415" s="200">
        <f t="shared" si="238"/>
        <v>0.21591141149737761</v>
      </c>
      <c r="AA415" s="200">
        <f t="shared" si="239"/>
        <v>0.20819107458698749</v>
      </c>
      <c r="AB415" s="200">
        <f t="shared" si="240"/>
        <v>1.246703391146306E-2</v>
      </c>
      <c r="AC415" s="200">
        <f t="shared" si="241"/>
        <v>2.3733485005364707E-3</v>
      </c>
      <c r="AD415" s="200">
        <f t="shared" si="242"/>
        <v>5.6327831049987139E-6</v>
      </c>
      <c r="AE415" s="200">
        <f t="shared" si="243"/>
        <v>1.246703391146306E-2</v>
      </c>
      <c r="AF415" s="157"/>
      <c r="AG415" s="200">
        <f t="shared" si="244"/>
        <v>1.0093685410926584E-2</v>
      </c>
      <c r="AH415" s="200">
        <f t="shared" si="245"/>
        <v>0.38029175428661322</v>
      </c>
      <c r="AI415" s="200">
        <f t="shared" si="246"/>
        <v>0.69962657506381187</v>
      </c>
      <c r="AJ415" s="200">
        <f t="shared" si="247"/>
        <v>0.15832396218365241</v>
      </c>
      <c r="AK415" s="200">
        <f t="shared" si="248"/>
        <v>2.8914616680679801</v>
      </c>
      <c r="AL415" s="200">
        <f t="shared" si="249"/>
        <v>7.9540786247940103</v>
      </c>
      <c r="AM415" s="200">
        <f t="shared" si="254"/>
        <v>21.467153867349108</v>
      </c>
      <c r="AN415" s="200">
        <f t="shared" si="254"/>
        <v>21.454232461031939</v>
      </c>
      <c r="AO415" s="200">
        <f t="shared" si="254"/>
        <v>21.47758232397527</v>
      </c>
      <c r="AP415" s="200">
        <f t="shared" si="254"/>
        <v>21.435148738948303</v>
      </c>
      <c r="AQ415" s="200">
        <f t="shared" si="254"/>
        <v>21.511519421998525</v>
      </c>
      <c r="AR415" s="200">
        <f t="shared" si="254"/>
        <v>21.371374097783622</v>
      </c>
      <c r="AS415" s="200">
        <f t="shared" si="254"/>
        <v>21.621012779036658</v>
      </c>
      <c r="AT415" s="200">
        <f t="shared" si="250"/>
        <v>21.139999190363095</v>
      </c>
    </row>
    <row r="416" spans="1:46" s="200" customFormat="1" ht="12.95" customHeight="1" x14ac:dyDescent="0.2">
      <c r="A416" s="178" t="s">
        <v>155</v>
      </c>
      <c r="B416" s="215" t="s">
        <v>52</v>
      </c>
      <c r="C416" s="162">
        <v>54324.001600000003</v>
      </c>
      <c r="D416" s="162" t="s">
        <v>38</v>
      </c>
      <c r="E416" s="200">
        <f t="shared" si="232"/>
        <v>33926.032943359845</v>
      </c>
      <c r="F416" s="228">
        <f t="shared" si="231"/>
        <v>33925.5</v>
      </c>
      <c r="G416" s="158">
        <f t="shared" si="233"/>
        <v>0.21797133999643847</v>
      </c>
      <c r="I416" s="200">
        <f>+G416</f>
        <v>0.21797133999643847</v>
      </c>
      <c r="P416" s="200">
        <f t="shared" si="234"/>
        <v>0.20602274013441943</v>
      </c>
      <c r="Q416" s="260">
        <f t="shared" si="235"/>
        <v>39305.501600000003</v>
      </c>
      <c r="R416" s="200">
        <f t="shared" si="236"/>
        <v>1.427690386626415E-4</v>
      </c>
      <c r="S416" s="247">
        <v>0.1</v>
      </c>
      <c r="U416" s="200">
        <f>AB416</f>
        <v>1.1948599862019044E-2</v>
      </c>
      <c r="Y416" s="200">
        <f t="shared" si="237"/>
        <v>33925.5</v>
      </c>
      <c r="Z416" s="200">
        <f t="shared" si="238"/>
        <v>0.21610879709630523</v>
      </c>
      <c r="AA416" s="200">
        <f t="shared" si="239"/>
        <v>0.20788528303455267</v>
      </c>
      <c r="AB416" s="200">
        <f t="shared" si="240"/>
        <v>1.1948599862019044E-2</v>
      </c>
      <c r="AC416" s="200">
        <f t="shared" si="241"/>
        <v>1.8625429001332405E-3</v>
      </c>
      <c r="AD416" s="200">
        <f t="shared" si="242"/>
        <v>3.4690660548367428E-7</v>
      </c>
      <c r="AE416" s="200">
        <f t="shared" si="243"/>
        <v>1.1948599862019044E-2</v>
      </c>
      <c r="AF416" s="157"/>
      <c r="AG416" s="200">
        <f t="shared" si="244"/>
        <v>1.0086056961885794E-2</v>
      </c>
      <c r="AH416" s="200">
        <f t="shared" si="245"/>
        <v>0.38015282050200971</v>
      </c>
      <c r="AI416" s="200">
        <f t="shared" si="246"/>
        <v>0.69899822251894961</v>
      </c>
      <c r="AJ416" s="200">
        <f t="shared" si="247"/>
        <v>0.15777915221942401</v>
      </c>
      <c r="AK416" s="200">
        <f t="shared" si="248"/>
        <v>2.8923407089209596</v>
      </c>
      <c r="AL416" s="200">
        <f t="shared" si="249"/>
        <v>7.9824245438380457</v>
      </c>
      <c r="AM416" s="200">
        <f t="shared" si="254"/>
        <v>21.468931028354177</v>
      </c>
      <c r="AN416" s="200">
        <f t="shared" si="254"/>
        <v>21.45595519182438</v>
      </c>
      <c r="AO416" s="200">
        <f t="shared" si="254"/>
        <v>21.479379561066821</v>
      </c>
      <c r="AP416" s="200">
        <f t="shared" si="254"/>
        <v>21.4368546190106</v>
      </c>
      <c r="AQ416" s="200">
        <f t="shared" si="254"/>
        <v>21.513313658468036</v>
      </c>
      <c r="AR416" s="200">
        <f t="shared" si="254"/>
        <v>21.373159657003487</v>
      </c>
      <c r="AS416" s="200">
        <f t="shared" si="254"/>
        <v>21.622586886515048</v>
      </c>
      <c r="AT416" s="200">
        <f t="shared" si="250"/>
        <v>21.142723671845708</v>
      </c>
    </row>
    <row r="417" spans="1:46" s="200" customFormat="1" ht="12.95" customHeight="1" x14ac:dyDescent="0.2">
      <c r="A417" s="41" t="s">
        <v>156</v>
      </c>
      <c r="B417" s="40" t="s">
        <v>54</v>
      </c>
      <c r="C417" s="41">
        <v>54576.566099999996</v>
      </c>
      <c r="D417" s="41">
        <v>4.0000000000000002E-4</v>
      </c>
      <c r="E417" s="200">
        <f t="shared" si="232"/>
        <v>34543.557124321116</v>
      </c>
      <c r="F417" s="228">
        <f t="shared" si="231"/>
        <v>34543</v>
      </c>
      <c r="G417" s="158">
        <f t="shared" si="233"/>
        <v>0.22786123999685515</v>
      </c>
      <c r="J417" s="200">
        <f>+G417</f>
        <v>0.22786123999685515</v>
      </c>
      <c r="O417" s="200">
        <f t="shared" ref="O417:O447" ca="1" si="255">+C$11+C$12*$F417</f>
        <v>0.22432672083718175</v>
      </c>
      <c r="P417" s="200">
        <f t="shared" si="234"/>
        <v>0.21292115992197846</v>
      </c>
      <c r="Q417" s="260">
        <f t="shared" si="235"/>
        <v>39558.066099999996</v>
      </c>
      <c r="R417" s="200">
        <f t="shared" si="236"/>
        <v>2.2320599264372725E-4</v>
      </c>
      <c r="S417" s="157">
        <v>1</v>
      </c>
      <c r="V417" s="200">
        <f>AB417</f>
        <v>1.4940080074876683E-2</v>
      </c>
      <c r="Y417" s="200">
        <f t="shared" si="237"/>
        <v>34543</v>
      </c>
      <c r="Z417" s="200">
        <f t="shared" si="238"/>
        <v>0.22273654670368176</v>
      </c>
      <c r="AA417" s="200">
        <f t="shared" si="239"/>
        <v>0.21804585321515185</v>
      </c>
      <c r="AB417" s="200">
        <f t="shared" si="240"/>
        <v>1.4940080074876683E-2</v>
      </c>
      <c r="AC417" s="200">
        <f t="shared" si="241"/>
        <v>5.124693293173388E-3</v>
      </c>
      <c r="AD417" s="200">
        <f t="shared" si="242"/>
        <v>2.6262481349096304E-5</v>
      </c>
      <c r="AE417" s="200">
        <f t="shared" si="243"/>
        <v>1.4940080074876683E-2</v>
      </c>
      <c r="AF417" s="157"/>
      <c r="AG417" s="200">
        <f t="shared" si="244"/>
        <v>9.8153867817032895E-3</v>
      </c>
      <c r="AH417" s="200">
        <f t="shared" si="245"/>
        <v>0.37584452407301372</v>
      </c>
      <c r="AI417" s="200">
        <f t="shared" si="246"/>
        <v>0.67800036005165421</v>
      </c>
      <c r="AJ417" s="200">
        <f t="shared" si="247"/>
        <v>0.13976669373298908</v>
      </c>
      <c r="AK417" s="200">
        <f t="shared" si="248"/>
        <v>2.9212975600513382</v>
      </c>
      <c r="AL417" s="200">
        <f t="shared" si="249"/>
        <v>9.0419858970520703</v>
      </c>
      <c r="AM417" s="200">
        <f t="shared" si="254"/>
        <v>21.527825013219331</v>
      </c>
      <c r="AN417" s="200">
        <f t="shared" si="254"/>
        <v>21.513257985171307</v>
      </c>
      <c r="AO417" s="200">
        <f t="shared" si="254"/>
        <v>21.538740783074637</v>
      </c>
      <c r="AP417" s="200">
        <f t="shared" si="254"/>
        <v>21.493940733168767</v>
      </c>
      <c r="AQ417" s="200">
        <f t="shared" si="254"/>
        <v>21.572056912955436</v>
      </c>
      <c r="AR417" s="200">
        <f t="shared" si="254"/>
        <v>21.433654618842386</v>
      </c>
      <c r="AS417" s="200">
        <f t="shared" si="254"/>
        <v>21.673138698316812</v>
      </c>
      <c r="AT417" s="200">
        <f t="shared" si="250"/>
        <v>21.233662445657188</v>
      </c>
    </row>
    <row r="418" spans="1:46" s="200" customFormat="1" ht="12.95" customHeight="1" x14ac:dyDescent="0.2">
      <c r="A418" s="41" t="s">
        <v>154</v>
      </c>
      <c r="B418" s="40" t="s">
        <v>52</v>
      </c>
      <c r="C418" s="41">
        <v>54600.490140000002</v>
      </c>
      <c r="D418" s="41">
        <v>2.9999999999999997E-4</v>
      </c>
      <c r="E418" s="200">
        <f t="shared" si="232"/>
        <v>34602.051778978792</v>
      </c>
      <c r="F418" s="228">
        <f t="shared" si="231"/>
        <v>34601.5</v>
      </c>
      <c r="G418" s="158">
        <f t="shared" si="233"/>
        <v>0.22567501999583328</v>
      </c>
      <c r="K418" s="200">
        <f>+G418</f>
        <v>0.22567501999583328</v>
      </c>
      <c r="O418" s="200">
        <f t="shared" ca="1" si="255"/>
        <v>0.22493239440695501</v>
      </c>
      <c r="P418" s="200">
        <f t="shared" si="234"/>
        <v>0.21358027125916021</v>
      </c>
      <c r="Q418" s="260">
        <f t="shared" si="235"/>
        <v>39581.990140000002</v>
      </c>
      <c r="R418" s="200">
        <f t="shared" si="236"/>
        <v>1.4628294700325489E-4</v>
      </c>
      <c r="S418" s="157">
        <v>1</v>
      </c>
      <c r="W418" s="200">
        <f>AB418</f>
        <v>1.2094748736673072E-2</v>
      </c>
      <c r="Y418" s="200">
        <f t="shared" si="237"/>
        <v>34601.5</v>
      </c>
      <c r="Z418" s="200">
        <f t="shared" si="238"/>
        <v>0.22336844550194615</v>
      </c>
      <c r="AA418" s="200">
        <f t="shared" si="239"/>
        <v>0.21588684575304734</v>
      </c>
      <c r="AB418" s="200">
        <f t="shared" si="240"/>
        <v>1.2094748736673072E-2</v>
      </c>
      <c r="AC418" s="200">
        <f t="shared" si="241"/>
        <v>2.3065744938871313E-3</v>
      </c>
      <c r="AD418" s="200">
        <f t="shared" si="242"/>
        <v>5.3202858958506759E-6</v>
      </c>
      <c r="AE418" s="200">
        <f t="shared" si="243"/>
        <v>1.2094748736673072E-2</v>
      </c>
      <c r="AF418" s="157"/>
      <c r="AG418" s="200">
        <f t="shared" si="244"/>
        <v>9.788174242785946E-3</v>
      </c>
      <c r="AH418" s="200">
        <f t="shared" si="245"/>
        <v>0.37546862710915752</v>
      </c>
      <c r="AI418" s="200">
        <f t="shared" si="246"/>
        <v>0.67600894274893319</v>
      </c>
      <c r="AJ418" s="200">
        <f t="shared" si="247"/>
        <v>0.13807733732142052</v>
      </c>
      <c r="AK418" s="200">
        <f t="shared" si="248"/>
        <v>2.9240033711719748</v>
      </c>
      <c r="AL418" s="200">
        <f t="shared" si="249"/>
        <v>9.1553356625963023</v>
      </c>
      <c r="AM418" s="200">
        <f t="shared" si="254"/>
        <v>21.533361856035587</v>
      </c>
      <c r="AN418" s="200">
        <f t="shared" si="254"/>
        <v>21.518670586792545</v>
      </c>
      <c r="AO418" s="200">
        <f t="shared" si="254"/>
        <v>21.544300550392627</v>
      </c>
      <c r="AP418" s="200">
        <f t="shared" si="254"/>
        <v>21.499367956171206</v>
      </c>
      <c r="AQ418" s="200">
        <f t="shared" si="254"/>
        <v>21.577506847033831</v>
      </c>
      <c r="AR418" s="200">
        <f t="shared" si="254"/>
        <v>21.439475925802149</v>
      </c>
      <c r="AS418" s="200">
        <f t="shared" si="254"/>
        <v>21.677734003860703</v>
      </c>
      <c r="AT418" s="200">
        <f t="shared" si="250"/>
        <v>21.242277697913014</v>
      </c>
    </row>
    <row r="419" spans="1:46" s="200" customFormat="1" ht="12.95" customHeight="1" x14ac:dyDescent="0.2">
      <c r="A419" s="41" t="s">
        <v>154</v>
      </c>
      <c r="B419" s="40" t="s">
        <v>52</v>
      </c>
      <c r="C419" s="41">
        <v>54600.490140000002</v>
      </c>
      <c r="D419" s="41">
        <v>6.9999999999999999E-4</v>
      </c>
      <c r="E419" s="200">
        <f t="shared" si="232"/>
        <v>34602.051778978792</v>
      </c>
      <c r="F419" s="228">
        <f t="shared" si="231"/>
        <v>34601.5</v>
      </c>
      <c r="G419" s="158">
        <f t="shared" si="233"/>
        <v>0.22567501999583328</v>
      </c>
      <c r="K419" s="200">
        <f>+G419</f>
        <v>0.22567501999583328</v>
      </c>
      <c r="O419" s="200">
        <f t="shared" ca="1" si="255"/>
        <v>0.22493239440695501</v>
      </c>
      <c r="P419" s="200">
        <f t="shared" si="234"/>
        <v>0.21358027125916021</v>
      </c>
      <c r="Q419" s="260">
        <f t="shared" si="235"/>
        <v>39581.990140000002</v>
      </c>
      <c r="R419" s="200">
        <f t="shared" si="236"/>
        <v>1.4628294700325489E-4</v>
      </c>
      <c r="S419" s="157">
        <v>1</v>
      </c>
      <c r="W419" s="200">
        <f>AB419</f>
        <v>1.2094748736673072E-2</v>
      </c>
      <c r="Y419" s="200">
        <f t="shared" si="237"/>
        <v>34601.5</v>
      </c>
      <c r="Z419" s="200">
        <f t="shared" si="238"/>
        <v>0.22336844550194615</v>
      </c>
      <c r="AA419" s="200">
        <f t="shared" si="239"/>
        <v>0.21588684575304734</v>
      </c>
      <c r="AB419" s="200">
        <f t="shared" si="240"/>
        <v>1.2094748736673072E-2</v>
      </c>
      <c r="AC419" s="200">
        <f t="shared" si="241"/>
        <v>2.3065744938871313E-3</v>
      </c>
      <c r="AD419" s="200">
        <f t="shared" si="242"/>
        <v>5.3202858958506759E-6</v>
      </c>
      <c r="AE419" s="200">
        <f t="shared" si="243"/>
        <v>1.2094748736673072E-2</v>
      </c>
      <c r="AF419" s="157"/>
      <c r="AG419" s="200">
        <f t="shared" si="244"/>
        <v>9.788174242785946E-3</v>
      </c>
      <c r="AH419" s="200">
        <f t="shared" si="245"/>
        <v>0.37546862710915752</v>
      </c>
      <c r="AI419" s="200">
        <f t="shared" si="246"/>
        <v>0.67600894274893319</v>
      </c>
      <c r="AJ419" s="200">
        <f t="shared" si="247"/>
        <v>0.13807733732142052</v>
      </c>
      <c r="AK419" s="200">
        <f t="shared" si="248"/>
        <v>2.9240033711719748</v>
      </c>
      <c r="AL419" s="200">
        <f t="shared" si="249"/>
        <v>9.1553356625963023</v>
      </c>
      <c r="AM419" s="200">
        <f t="shared" si="254"/>
        <v>21.533361856035587</v>
      </c>
      <c r="AN419" s="200">
        <f t="shared" si="254"/>
        <v>21.518670586792545</v>
      </c>
      <c r="AO419" s="200">
        <f t="shared" si="254"/>
        <v>21.544300550392627</v>
      </c>
      <c r="AP419" s="200">
        <f t="shared" si="254"/>
        <v>21.499367956171206</v>
      </c>
      <c r="AQ419" s="200">
        <f t="shared" si="254"/>
        <v>21.577506847033831</v>
      </c>
      <c r="AR419" s="200">
        <f t="shared" si="254"/>
        <v>21.439475925802149</v>
      </c>
      <c r="AS419" s="200">
        <f t="shared" si="254"/>
        <v>21.677734003860703</v>
      </c>
      <c r="AT419" s="200">
        <f t="shared" si="250"/>
        <v>21.242277697913014</v>
      </c>
    </row>
    <row r="420" spans="1:46" s="200" customFormat="1" ht="12.95" customHeight="1" x14ac:dyDescent="0.2">
      <c r="A420" s="41" t="s">
        <v>154</v>
      </c>
      <c r="B420" s="40" t="s">
        <v>52</v>
      </c>
      <c r="C420" s="41">
        <v>54600.490440000001</v>
      </c>
      <c r="D420" s="41">
        <v>2.0000000000000001E-4</v>
      </c>
      <c r="E420" s="200">
        <f t="shared" si="232"/>
        <v>34602.052512483511</v>
      </c>
      <c r="F420" s="228">
        <f t="shared" si="231"/>
        <v>34601.5</v>
      </c>
      <c r="G420" s="158">
        <f t="shared" si="233"/>
        <v>0.2259750199955306</v>
      </c>
      <c r="K420" s="200">
        <f>+G420</f>
        <v>0.2259750199955306</v>
      </c>
      <c r="O420" s="200">
        <f t="shared" ca="1" si="255"/>
        <v>0.22493239440695501</v>
      </c>
      <c r="P420" s="200">
        <f t="shared" si="234"/>
        <v>0.21358027125916021</v>
      </c>
      <c r="Q420" s="260">
        <f t="shared" si="235"/>
        <v>39581.990440000001</v>
      </c>
      <c r="R420" s="200">
        <f t="shared" si="236"/>
        <v>1.5362979623775543E-4</v>
      </c>
      <c r="S420" s="157">
        <v>1</v>
      </c>
      <c r="W420" s="200">
        <f>AB420</f>
        <v>1.2394748736370392E-2</v>
      </c>
      <c r="Y420" s="200">
        <f t="shared" si="237"/>
        <v>34601.5</v>
      </c>
      <c r="Z420" s="200">
        <f t="shared" si="238"/>
        <v>0.22336844550194615</v>
      </c>
      <c r="AA420" s="200">
        <f t="shared" si="239"/>
        <v>0.21618684575274466</v>
      </c>
      <c r="AB420" s="200">
        <f t="shared" si="240"/>
        <v>1.2394748736370392E-2</v>
      </c>
      <c r="AC420" s="200">
        <f t="shared" si="241"/>
        <v>2.6065744935844515E-3</v>
      </c>
      <c r="AD420" s="200">
        <f t="shared" si="242"/>
        <v>6.7942305906050393E-6</v>
      </c>
      <c r="AE420" s="200">
        <f t="shared" si="243"/>
        <v>1.2394748736370392E-2</v>
      </c>
      <c r="AF420" s="157"/>
      <c r="AG420" s="200">
        <f t="shared" si="244"/>
        <v>9.788174242785946E-3</v>
      </c>
      <c r="AH420" s="200">
        <f t="shared" si="245"/>
        <v>0.37546862710915752</v>
      </c>
      <c r="AI420" s="200">
        <f t="shared" si="246"/>
        <v>0.67600894274893319</v>
      </c>
      <c r="AJ420" s="200">
        <f t="shared" si="247"/>
        <v>0.13807733732142052</v>
      </c>
      <c r="AK420" s="200">
        <f t="shared" si="248"/>
        <v>2.9240033711719748</v>
      </c>
      <c r="AL420" s="200">
        <f t="shared" si="249"/>
        <v>9.1553356625963023</v>
      </c>
      <c r="AM420" s="200">
        <f t="shared" si="254"/>
        <v>21.533361856035587</v>
      </c>
      <c r="AN420" s="200">
        <f t="shared" si="254"/>
        <v>21.518670586792545</v>
      </c>
      <c r="AO420" s="200">
        <f t="shared" si="254"/>
        <v>21.544300550392627</v>
      </c>
      <c r="AP420" s="200">
        <f t="shared" si="254"/>
        <v>21.499367956171206</v>
      </c>
      <c r="AQ420" s="200">
        <f t="shared" si="254"/>
        <v>21.577506847033831</v>
      </c>
      <c r="AR420" s="200">
        <f t="shared" si="254"/>
        <v>21.439475925802149</v>
      </c>
      <c r="AS420" s="200">
        <f t="shared" si="254"/>
        <v>21.677734003860703</v>
      </c>
      <c r="AT420" s="200">
        <f t="shared" si="250"/>
        <v>21.242277697913014</v>
      </c>
    </row>
    <row r="421" spans="1:46" s="200" customFormat="1" ht="12.95" customHeight="1" x14ac:dyDescent="0.2">
      <c r="A421" s="39" t="s">
        <v>157</v>
      </c>
      <c r="B421" s="40" t="s">
        <v>52</v>
      </c>
      <c r="C421" s="41">
        <v>54616.851000000002</v>
      </c>
      <c r="D421" s="41">
        <v>2.9999999999999997E-4</v>
      </c>
      <c r="E421" s="200">
        <f t="shared" si="232"/>
        <v>34642.054339399285</v>
      </c>
      <c r="F421" s="228">
        <f t="shared" si="231"/>
        <v>34641.5</v>
      </c>
      <c r="G421" s="158">
        <f t="shared" si="233"/>
        <v>0.22672221999528119</v>
      </c>
      <c r="J421" s="200">
        <f>+G421</f>
        <v>0.22672221999528119</v>
      </c>
      <c r="O421" s="200">
        <f t="shared" ca="1" si="255"/>
        <v>0.22534653018115891</v>
      </c>
      <c r="P421" s="200">
        <f t="shared" si="234"/>
        <v>0.21403150130193321</v>
      </c>
      <c r="Q421" s="260">
        <f t="shared" si="235"/>
        <v>39598.351000000002</v>
      </c>
      <c r="R421" s="200">
        <f t="shared" si="236"/>
        <v>1.6105434095369187E-4</v>
      </c>
      <c r="S421" s="157">
        <v>1</v>
      </c>
      <c r="V421" s="200">
        <f>AB421</f>
        <v>1.269071869334798E-2</v>
      </c>
      <c r="Y421" s="200">
        <f t="shared" si="237"/>
        <v>34641.5</v>
      </c>
      <c r="Z421" s="200">
        <f t="shared" si="238"/>
        <v>0.22380091692581341</v>
      </c>
      <c r="AA421" s="200">
        <f t="shared" si="239"/>
        <v>0.21695280437140099</v>
      </c>
      <c r="AB421" s="200">
        <f t="shared" si="240"/>
        <v>1.269071869334798E-2</v>
      </c>
      <c r="AC421" s="200">
        <f t="shared" si="241"/>
        <v>2.9213030694677788E-3</v>
      </c>
      <c r="AD421" s="200">
        <f t="shared" si="242"/>
        <v>8.5340116236818669E-6</v>
      </c>
      <c r="AE421" s="200">
        <f t="shared" si="243"/>
        <v>1.269071869334798E-2</v>
      </c>
      <c r="AF421" s="157"/>
      <c r="AG421" s="200">
        <f t="shared" si="244"/>
        <v>9.7694156238801889E-3</v>
      </c>
      <c r="AH421" s="200">
        <f t="shared" si="245"/>
        <v>0.37521473009089135</v>
      </c>
      <c r="AI421" s="200">
        <f t="shared" si="246"/>
        <v>0.67464710633433889</v>
      </c>
      <c r="AJ421" s="200">
        <f t="shared" si="247"/>
        <v>0.13692389605651828</v>
      </c>
      <c r="AK421" s="200">
        <f t="shared" si="248"/>
        <v>2.9258498861348818</v>
      </c>
      <c r="AL421" s="200">
        <f t="shared" si="249"/>
        <v>9.2343141263779014</v>
      </c>
      <c r="AM421" s="200">
        <f t="shared" ref="AM421:AS430" si="256">$AT421+$AA$7*SIN(AN421)</f>
        <v>21.537143507478241</v>
      </c>
      <c r="AN421" s="200">
        <f t="shared" si="256"/>
        <v>21.522370301058743</v>
      </c>
      <c r="AO421" s="200">
        <f t="shared" si="256"/>
        <v>21.548095673236396</v>
      </c>
      <c r="AP421" s="200">
        <f t="shared" si="256"/>
        <v>21.503081180921757</v>
      </c>
      <c r="AQ421" s="200">
        <f t="shared" si="256"/>
        <v>21.581221868822606</v>
      </c>
      <c r="AR421" s="200">
        <f t="shared" si="256"/>
        <v>21.443465248852768</v>
      </c>
      <c r="AS421" s="200">
        <f t="shared" si="256"/>
        <v>21.680857469802142</v>
      </c>
      <c r="AT421" s="200">
        <f t="shared" si="250"/>
        <v>21.248168468686227</v>
      </c>
    </row>
    <row r="422" spans="1:46" s="200" customFormat="1" ht="12.95" customHeight="1" x14ac:dyDescent="0.2">
      <c r="A422" s="39" t="s">
        <v>157</v>
      </c>
      <c r="B422" s="40" t="s">
        <v>54</v>
      </c>
      <c r="C422" s="41">
        <v>54620.738100000002</v>
      </c>
      <c r="D422" s="41">
        <v>2.0000000000000001E-4</v>
      </c>
      <c r="E422" s="200">
        <f t="shared" si="232"/>
        <v>34651.558360129893</v>
      </c>
      <c r="F422" s="228">
        <f t="shared" si="231"/>
        <v>34651</v>
      </c>
      <c r="G422" s="158">
        <f t="shared" si="233"/>
        <v>0.22836667999945348</v>
      </c>
      <c r="J422" s="200">
        <f>+G422</f>
        <v>0.22836667999945348</v>
      </c>
      <c r="O422" s="200">
        <f t="shared" ca="1" si="255"/>
        <v>0.22544488742753238</v>
      </c>
      <c r="P422" s="200">
        <f t="shared" si="234"/>
        <v>0.21413873475238979</v>
      </c>
      <c r="Q422" s="260">
        <f t="shared" si="235"/>
        <v>39602.238100000002</v>
      </c>
      <c r="R422" s="200">
        <f t="shared" si="236"/>
        <v>2.0243442595344239E-4</v>
      </c>
      <c r="S422" s="157">
        <v>1</v>
      </c>
      <c r="V422" s="200">
        <f>AB422</f>
        <v>1.4227945247063695E-2</v>
      </c>
      <c r="Y422" s="200">
        <f t="shared" si="237"/>
        <v>34651</v>
      </c>
      <c r="Z422" s="200">
        <f t="shared" si="238"/>
        <v>0.22390367717588269</v>
      </c>
      <c r="AA422" s="200">
        <f t="shared" si="239"/>
        <v>0.21860173757596058</v>
      </c>
      <c r="AB422" s="200">
        <f t="shared" si="240"/>
        <v>1.4227945247063695E-2</v>
      </c>
      <c r="AC422" s="200">
        <f t="shared" si="241"/>
        <v>4.4630028235707886E-3</v>
      </c>
      <c r="AD422" s="200">
        <f t="shared" si="242"/>
        <v>1.9918394203200832E-5</v>
      </c>
      <c r="AE422" s="200">
        <f t="shared" si="243"/>
        <v>1.4227945247063695E-2</v>
      </c>
      <c r="AF422" s="157"/>
      <c r="AG422" s="200">
        <f t="shared" si="244"/>
        <v>9.7649424234928939E-3</v>
      </c>
      <c r="AH422" s="200">
        <f t="shared" si="245"/>
        <v>0.37515480119147693</v>
      </c>
      <c r="AI422" s="200">
        <f t="shared" si="246"/>
        <v>0.67432364877069273</v>
      </c>
      <c r="AJ422" s="200">
        <f t="shared" si="247"/>
        <v>0.13665015306479247</v>
      </c>
      <c r="AK422" s="200">
        <f t="shared" si="248"/>
        <v>2.9262880044333706</v>
      </c>
      <c r="AL422" s="200">
        <f t="shared" si="249"/>
        <v>9.253251226826503</v>
      </c>
      <c r="AM422" s="200">
        <f t="shared" si="256"/>
        <v>21.538041145924158</v>
      </c>
      <c r="AN422" s="200">
        <f t="shared" si="256"/>
        <v>21.52324884555717</v>
      </c>
      <c r="AO422" s="200">
        <f t="shared" si="256"/>
        <v>21.548996247049185</v>
      </c>
      <c r="AP422" s="200">
        <f t="shared" si="256"/>
        <v>21.503963353245066</v>
      </c>
      <c r="AQ422" s="200">
        <f t="shared" si="256"/>
        <v>21.58210282400794</v>
      </c>
      <c r="AR422" s="200">
        <f t="shared" si="256"/>
        <v>21.444413778791009</v>
      </c>
      <c r="AS422" s="200">
        <f t="shared" si="256"/>
        <v>21.681597082897405</v>
      </c>
      <c r="AT422" s="200">
        <f t="shared" si="250"/>
        <v>21.249567526744865</v>
      </c>
    </row>
    <row r="423" spans="1:46" s="200" customFormat="1" ht="12.95" customHeight="1" x14ac:dyDescent="0.2">
      <c r="A423" s="41" t="s">
        <v>156</v>
      </c>
      <c r="B423" s="40" t="s">
        <v>52</v>
      </c>
      <c r="C423" s="41">
        <v>54625.4398</v>
      </c>
      <c r="D423" s="41">
        <v>2.0000000000000001E-4</v>
      </c>
      <c r="E423" s="200">
        <f t="shared" si="232"/>
        <v>34663.054090692276</v>
      </c>
      <c r="F423" s="228">
        <f t="shared" si="231"/>
        <v>34662.5</v>
      </c>
      <c r="G423" s="158">
        <f t="shared" si="233"/>
        <v>0.2266204999978072</v>
      </c>
      <c r="J423" s="200">
        <f>+G423</f>
        <v>0.2266204999978072</v>
      </c>
      <c r="O423" s="200">
        <f t="shared" ca="1" si="255"/>
        <v>0.22556395146261599</v>
      </c>
      <c r="P423" s="200">
        <f t="shared" si="234"/>
        <v>0.21426857772276059</v>
      </c>
      <c r="Q423" s="260">
        <f t="shared" si="235"/>
        <v>39606.9398</v>
      </c>
      <c r="R423" s="200">
        <f t="shared" si="236"/>
        <v>1.5256998388879267E-4</v>
      </c>
      <c r="S423" s="157">
        <v>1</v>
      </c>
      <c r="V423" s="200">
        <f>AB423</f>
        <v>1.2351922275046612E-2</v>
      </c>
      <c r="Y423" s="200">
        <f t="shared" si="237"/>
        <v>34662.5</v>
      </c>
      <c r="Z423" s="200">
        <f t="shared" si="238"/>
        <v>0.22402809598519616</v>
      </c>
      <c r="AA423" s="200">
        <f t="shared" si="239"/>
        <v>0.21686098173537163</v>
      </c>
      <c r="AB423" s="200">
        <f t="shared" si="240"/>
        <v>1.2351922275046612E-2</v>
      </c>
      <c r="AC423" s="200">
        <f t="shared" si="241"/>
        <v>2.5924040126110437E-3</v>
      </c>
      <c r="AD423" s="200">
        <f t="shared" si="242"/>
        <v>6.7205585646018403E-6</v>
      </c>
      <c r="AE423" s="200">
        <f t="shared" si="243"/>
        <v>1.2351922275046612E-2</v>
      </c>
      <c r="AF423" s="157"/>
      <c r="AG423" s="200">
        <f t="shared" si="244"/>
        <v>9.7595182624355611E-3</v>
      </c>
      <c r="AH423" s="200">
        <f t="shared" si="245"/>
        <v>0.3750824461026081</v>
      </c>
      <c r="AI423" s="200">
        <f t="shared" si="246"/>
        <v>0.67393208402005422</v>
      </c>
      <c r="AJ423" s="200">
        <f t="shared" si="247"/>
        <v>0.13631888217556035</v>
      </c>
      <c r="AK423" s="200">
        <f t="shared" si="248"/>
        <v>2.9268181384620195</v>
      </c>
      <c r="AL423" s="200">
        <f t="shared" si="249"/>
        <v>9.2762684919404297</v>
      </c>
      <c r="AM423" s="200">
        <f t="shared" si="256"/>
        <v>21.539127502280728</v>
      </c>
      <c r="AN423" s="200">
        <f t="shared" si="256"/>
        <v>21.524312278053738</v>
      </c>
      <c r="AO423" s="200">
        <f t="shared" si="256"/>
        <v>21.550086020813765</v>
      </c>
      <c r="AP423" s="200">
        <f t="shared" si="256"/>
        <v>21.505031392467696</v>
      </c>
      <c r="AQ423" s="200">
        <f t="shared" si="256"/>
        <v>21.583168544217248</v>
      </c>
      <c r="AR423" s="200">
        <f t="shared" si="256"/>
        <v>21.44556254605822</v>
      </c>
      <c r="AS423" s="200">
        <f t="shared" si="256"/>
        <v>21.682491272711591</v>
      </c>
      <c r="AT423" s="200">
        <f t="shared" si="250"/>
        <v>21.251261123342164</v>
      </c>
    </row>
    <row r="424" spans="1:46" s="200" customFormat="1" ht="12.95" customHeight="1" x14ac:dyDescent="0.2">
      <c r="A424" s="41" t="s">
        <v>156</v>
      </c>
      <c r="B424" s="40" t="s">
        <v>54</v>
      </c>
      <c r="C424" s="41">
        <v>54628.503499999999</v>
      </c>
      <c r="D424" s="41">
        <v>2.9999999999999997E-4</v>
      </c>
      <c r="E424" s="200">
        <f t="shared" si="232"/>
        <v>34670.544885452473</v>
      </c>
      <c r="F424" s="228">
        <f t="shared" si="231"/>
        <v>34670</v>
      </c>
      <c r="G424" s="158">
        <f t="shared" si="233"/>
        <v>0.22285559999727411</v>
      </c>
      <c r="J424" s="200">
        <f>+G424</f>
        <v>0.22285559999727411</v>
      </c>
      <c r="O424" s="200">
        <f t="shared" ca="1" si="255"/>
        <v>0.22564160192027921</v>
      </c>
      <c r="P424" s="200">
        <f t="shared" si="234"/>
        <v>0.21435327801637333</v>
      </c>
      <c r="Q424" s="260">
        <f t="shared" si="235"/>
        <v>39610.003499999999</v>
      </c>
      <c r="R424" s="200">
        <f t="shared" si="236"/>
        <v>7.2289479066908632E-5</v>
      </c>
      <c r="S424" s="157">
        <v>1</v>
      </c>
      <c r="V424" s="200">
        <f>AB424</f>
        <v>8.5023219809007844E-3</v>
      </c>
      <c r="Y424" s="200">
        <f t="shared" si="237"/>
        <v>34670</v>
      </c>
      <c r="Z424" s="200">
        <f t="shared" si="238"/>
        <v>0.22410925334037657</v>
      </c>
      <c r="AA424" s="200">
        <f t="shared" si="239"/>
        <v>0.21309962467327087</v>
      </c>
      <c r="AB424" s="200">
        <f t="shared" si="240"/>
        <v>8.5023219809007844E-3</v>
      </c>
      <c r="AC424" s="200">
        <f t="shared" si="241"/>
        <v>-1.2536533431024566E-3</v>
      </c>
      <c r="AD424" s="200">
        <f t="shared" si="242"/>
        <v>1.5716467046719658E-6</v>
      </c>
      <c r="AE424" s="200">
        <f t="shared" si="243"/>
        <v>8.5023219809007844E-3</v>
      </c>
      <c r="AF424" s="157"/>
      <c r="AG424" s="200">
        <f t="shared" si="244"/>
        <v>9.7559753240032375E-3</v>
      </c>
      <c r="AH424" s="200">
        <f t="shared" si="245"/>
        <v>0.37503537024084066</v>
      </c>
      <c r="AI424" s="200">
        <f t="shared" si="246"/>
        <v>0.67367670933579726</v>
      </c>
      <c r="AJ424" s="200">
        <f t="shared" si="247"/>
        <v>0.13610289620978266</v>
      </c>
      <c r="AK424" s="200">
        <f t="shared" si="248"/>
        <v>2.9271637485786401</v>
      </c>
      <c r="AL424" s="200">
        <f t="shared" si="249"/>
        <v>9.2913351784542311</v>
      </c>
      <c r="AM424" s="200">
        <f t="shared" si="256"/>
        <v>21.539835842995259</v>
      </c>
      <c r="AN424" s="200">
        <f t="shared" si="256"/>
        <v>21.525005780960772</v>
      </c>
      <c r="AO424" s="200">
        <f t="shared" si="256"/>
        <v>21.550796509983076</v>
      </c>
      <c r="AP424" s="200">
        <f t="shared" si="256"/>
        <v>21.505728026688718</v>
      </c>
      <c r="AQ424" s="200">
        <f t="shared" si="256"/>
        <v>21.583863166690048</v>
      </c>
      <c r="AR424" s="200">
        <f t="shared" si="256"/>
        <v>21.446312064617114</v>
      </c>
      <c r="AS424" s="200">
        <f t="shared" si="256"/>
        <v>21.683073773464184</v>
      </c>
      <c r="AT424" s="200">
        <f t="shared" si="250"/>
        <v>21.252365642862141</v>
      </c>
    </row>
    <row r="425" spans="1:46" s="200" customFormat="1" ht="12.95" customHeight="1" x14ac:dyDescent="0.2">
      <c r="A425" s="41" t="s">
        <v>152</v>
      </c>
      <c r="B425" s="40" t="s">
        <v>52</v>
      </c>
      <c r="C425" s="41">
        <v>54654.480100000001</v>
      </c>
      <c r="D425" s="41">
        <v>1E-4</v>
      </c>
      <c r="E425" s="200">
        <f t="shared" si="232"/>
        <v>34734.058081642594</v>
      </c>
      <c r="F425" s="228">
        <f t="shared" si="231"/>
        <v>34733.5</v>
      </c>
      <c r="G425" s="158">
        <f t="shared" si="233"/>
        <v>0.22825277999800164</v>
      </c>
      <c r="K425" s="200">
        <f>+G425</f>
        <v>0.22825277999800164</v>
      </c>
      <c r="O425" s="200">
        <f t="shared" ca="1" si="255"/>
        <v>0.22629904246182797</v>
      </c>
      <c r="P425" s="200">
        <f t="shared" si="234"/>
        <v>0.21507104296379587</v>
      </c>
      <c r="Q425" s="260">
        <f t="shared" si="235"/>
        <v>39635.980100000001</v>
      </c>
      <c r="R425" s="200">
        <f t="shared" si="236"/>
        <v>1.737581912389521E-4</v>
      </c>
      <c r="S425" s="157">
        <v>1</v>
      </c>
      <c r="W425" s="200">
        <f>AB425</f>
        <v>1.3181737034205776E-2</v>
      </c>
      <c r="Y425" s="200">
        <f t="shared" si="237"/>
        <v>34733.5</v>
      </c>
      <c r="Z425" s="200">
        <f t="shared" si="238"/>
        <v>0.22479684984247153</v>
      </c>
      <c r="AA425" s="200">
        <f t="shared" si="239"/>
        <v>0.21852697311932598</v>
      </c>
      <c r="AB425" s="200">
        <f t="shared" si="240"/>
        <v>1.3181737034205776E-2</v>
      </c>
      <c r="AC425" s="200">
        <f t="shared" si="241"/>
        <v>3.4559301555301125E-3</v>
      </c>
      <c r="AD425" s="200">
        <f t="shared" si="242"/>
        <v>1.1943453239902387E-5</v>
      </c>
      <c r="AE425" s="200">
        <f t="shared" si="243"/>
        <v>1.3181737034205776E-2</v>
      </c>
      <c r="AF425" s="157"/>
      <c r="AG425" s="200">
        <f t="shared" si="244"/>
        <v>9.7258068786756705E-3</v>
      </c>
      <c r="AH425" s="200">
        <f t="shared" si="245"/>
        <v>0.37464033472331848</v>
      </c>
      <c r="AI425" s="200">
        <f t="shared" si="246"/>
        <v>0.67151433895020407</v>
      </c>
      <c r="AJ425" s="200">
        <f t="shared" si="247"/>
        <v>0.13427611795003175</v>
      </c>
      <c r="AK425" s="200">
        <f t="shared" si="248"/>
        <v>2.9300858336203568</v>
      </c>
      <c r="AL425" s="200">
        <f t="shared" si="249"/>
        <v>9.4206824137685885</v>
      </c>
      <c r="AM425" s="200">
        <f t="shared" si="256"/>
        <v>21.545828303792128</v>
      </c>
      <c r="AN425" s="200">
        <f t="shared" si="256"/>
        <v>21.530876221189025</v>
      </c>
      <c r="AO425" s="200">
        <f t="shared" si="256"/>
        <v>21.556804613547929</v>
      </c>
      <c r="AP425" s="200">
        <f t="shared" si="256"/>
        <v>21.511628992004589</v>
      </c>
      <c r="AQ425" s="200">
        <f t="shared" si="256"/>
        <v>21.589731267875955</v>
      </c>
      <c r="AR425" s="200">
        <f t="shared" si="256"/>
        <v>21.452668178843421</v>
      </c>
      <c r="AS425" s="200">
        <f t="shared" si="256"/>
        <v>21.687984619233514</v>
      </c>
      <c r="AT425" s="200">
        <f t="shared" si="250"/>
        <v>21.261717241464616</v>
      </c>
    </row>
    <row r="426" spans="1:46" s="200" customFormat="1" ht="12.95" customHeight="1" x14ac:dyDescent="0.2">
      <c r="A426" s="41" t="s">
        <v>152</v>
      </c>
      <c r="B426" s="40" t="s">
        <v>54</v>
      </c>
      <c r="C426" s="41">
        <v>54655.501900000003</v>
      </c>
      <c r="D426" s="41">
        <v>1E-4</v>
      </c>
      <c r="E426" s="200">
        <f t="shared" si="232"/>
        <v>34736.556398738256</v>
      </c>
      <c r="F426" s="228">
        <f t="shared" si="231"/>
        <v>34736</v>
      </c>
      <c r="G426" s="158">
        <f t="shared" si="233"/>
        <v>0.22756447999563534</v>
      </c>
      <c r="K426" s="200">
        <f>+G426</f>
        <v>0.22756447999563534</v>
      </c>
      <c r="O426" s="200">
        <f t="shared" ca="1" si="255"/>
        <v>0.22632492594771569</v>
      </c>
      <c r="P426" s="200">
        <f t="shared" si="234"/>
        <v>0.21509932469481841</v>
      </c>
      <c r="Q426" s="260">
        <f t="shared" si="235"/>
        <v>39637.001900000003</v>
      </c>
      <c r="R426" s="200">
        <f t="shared" si="236"/>
        <v>1.5538009667348448E-4</v>
      </c>
      <c r="S426" s="157">
        <v>1</v>
      </c>
      <c r="W426" s="200">
        <f>AB426</f>
        <v>1.2465155300816932E-2</v>
      </c>
      <c r="Y426" s="200">
        <f t="shared" si="237"/>
        <v>34736</v>
      </c>
      <c r="Z426" s="200">
        <f t="shared" si="238"/>
        <v>0.22482393758049934</v>
      </c>
      <c r="AA426" s="200">
        <f t="shared" si="239"/>
        <v>0.2178398671099544</v>
      </c>
      <c r="AB426" s="200">
        <f t="shared" si="240"/>
        <v>1.2465155300816932E-2</v>
      </c>
      <c r="AC426" s="200">
        <f t="shared" si="241"/>
        <v>2.7405424151359936E-3</v>
      </c>
      <c r="AD426" s="200">
        <f t="shared" si="242"/>
        <v>7.5105727291594245E-6</v>
      </c>
      <c r="AE426" s="200">
        <f t="shared" si="243"/>
        <v>1.2465155300816932E-2</v>
      </c>
      <c r="AF426" s="157"/>
      <c r="AG426" s="200">
        <f t="shared" si="244"/>
        <v>9.7246128856809458E-3</v>
      </c>
      <c r="AH426" s="200">
        <f t="shared" si="245"/>
        <v>0.37462491134615583</v>
      </c>
      <c r="AI426" s="200">
        <f t="shared" si="246"/>
        <v>0.67142919911958854</v>
      </c>
      <c r="AJ426" s="200">
        <f t="shared" si="247"/>
        <v>0.13420426706290095</v>
      </c>
      <c r="AK426" s="200">
        <f t="shared" si="248"/>
        <v>2.9302007275046531</v>
      </c>
      <c r="AL426" s="200">
        <f t="shared" si="249"/>
        <v>9.4258410259432921</v>
      </c>
      <c r="AM426" s="200">
        <f t="shared" si="256"/>
        <v>21.546064050998961</v>
      </c>
      <c r="AN426" s="200">
        <f t="shared" si="256"/>
        <v>21.531107297893829</v>
      </c>
      <c r="AO426" s="200">
        <f t="shared" si="256"/>
        <v>21.557040883152514</v>
      </c>
      <c r="AP426" s="200">
        <f t="shared" si="256"/>
        <v>21.511861417268964</v>
      </c>
      <c r="AQ426" s="200">
        <f t="shared" si="256"/>
        <v>21.589961818863642</v>
      </c>
      <c r="AR426" s="200">
        <f t="shared" si="256"/>
        <v>21.452918792045704</v>
      </c>
      <c r="AS426" s="200">
        <f t="shared" si="256"/>
        <v>21.688177194356943</v>
      </c>
      <c r="AT426" s="200">
        <f t="shared" si="250"/>
        <v>21.262085414637944</v>
      </c>
    </row>
    <row r="427" spans="1:46" s="200" customFormat="1" ht="12.95" customHeight="1" x14ac:dyDescent="0.2">
      <c r="A427" s="41" t="s">
        <v>156</v>
      </c>
      <c r="B427" s="40" t="s">
        <v>54</v>
      </c>
      <c r="C427" s="41">
        <v>54655.502500000002</v>
      </c>
      <c r="D427" s="41">
        <v>4.0000000000000002E-4</v>
      </c>
      <c r="E427" s="200">
        <f t="shared" si="232"/>
        <v>34736.557865747702</v>
      </c>
      <c r="F427" s="228">
        <f t="shared" si="231"/>
        <v>34736</v>
      </c>
      <c r="G427" s="158">
        <f t="shared" si="233"/>
        <v>0.22816447999502998</v>
      </c>
      <c r="J427" s="200">
        <f>+G427</f>
        <v>0.22816447999502998</v>
      </c>
      <c r="O427" s="200">
        <f t="shared" ca="1" si="255"/>
        <v>0.22632492594771569</v>
      </c>
      <c r="P427" s="200">
        <f t="shared" si="234"/>
        <v>0.21509932469481841</v>
      </c>
      <c r="Q427" s="260">
        <f t="shared" si="235"/>
        <v>39637.002500000002</v>
      </c>
      <c r="R427" s="200">
        <f t="shared" si="236"/>
        <v>1.7069828301864655E-4</v>
      </c>
      <c r="S427" s="157">
        <v>1</v>
      </c>
      <c r="V427" s="200">
        <f>AB427</f>
        <v>1.3065155300211573E-2</v>
      </c>
      <c r="Y427" s="200">
        <f t="shared" si="237"/>
        <v>34736</v>
      </c>
      <c r="Z427" s="200">
        <f t="shared" si="238"/>
        <v>0.22482393758049934</v>
      </c>
      <c r="AA427" s="200">
        <f t="shared" si="239"/>
        <v>0.21843986710934904</v>
      </c>
      <c r="AB427" s="200">
        <f t="shared" si="240"/>
        <v>1.3065155300211573E-2</v>
      </c>
      <c r="AC427" s="200">
        <f t="shared" si="241"/>
        <v>3.3405424145306339E-3</v>
      </c>
      <c r="AD427" s="200">
        <f t="shared" si="242"/>
        <v>1.1159223623278158E-5</v>
      </c>
      <c r="AE427" s="200">
        <f t="shared" si="243"/>
        <v>1.3065155300211573E-2</v>
      </c>
      <c r="AF427" s="157"/>
      <c r="AG427" s="200">
        <f t="shared" si="244"/>
        <v>9.7246128856809458E-3</v>
      </c>
      <c r="AH427" s="200">
        <f t="shared" si="245"/>
        <v>0.37462491134615583</v>
      </c>
      <c r="AI427" s="200">
        <f t="shared" si="246"/>
        <v>0.67142919911958854</v>
      </c>
      <c r="AJ427" s="200">
        <f t="shared" si="247"/>
        <v>0.13420426706290095</v>
      </c>
      <c r="AK427" s="200">
        <f t="shared" si="248"/>
        <v>2.9302007275046531</v>
      </c>
      <c r="AL427" s="200">
        <f t="shared" si="249"/>
        <v>9.4258410259432921</v>
      </c>
      <c r="AM427" s="200">
        <f t="shared" si="256"/>
        <v>21.546064050998961</v>
      </c>
      <c r="AN427" s="200">
        <f t="shared" si="256"/>
        <v>21.531107297893829</v>
      </c>
      <c r="AO427" s="200">
        <f t="shared" si="256"/>
        <v>21.557040883152514</v>
      </c>
      <c r="AP427" s="200">
        <f t="shared" si="256"/>
        <v>21.511861417268964</v>
      </c>
      <c r="AQ427" s="200">
        <f t="shared" si="256"/>
        <v>21.589961818863642</v>
      </c>
      <c r="AR427" s="200">
        <f t="shared" si="256"/>
        <v>21.452918792045704</v>
      </c>
      <c r="AS427" s="200">
        <f t="shared" si="256"/>
        <v>21.688177194356943</v>
      </c>
      <c r="AT427" s="200">
        <f t="shared" si="250"/>
        <v>21.262085414637944</v>
      </c>
    </row>
    <row r="428" spans="1:46" s="200" customFormat="1" ht="12.95" customHeight="1" x14ac:dyDescent="0.2">
      <c r="A428" s="41" t="s">
        <v>152</v>
      </c>
      <c r="B428" s="40" t="s">
        <v>52</v>
      </c>
      <c r="C428" s="41">
        <v>54666.341200000003</v>
      </c>
      <c r="D428" s="41">
        <v>1E-4</v>
      </c>
      <c r="E428" s="200">
        <f t="shared" si="232"/>
        <v>34763.05865798171</v>
      </c>
      <c r="F428" s="228">
        <f t="shared" si="231"/>
        <v>34762.5</v>
      </c>
      <c r="G428" s="158">
        <f t="shared" si="233"/>
        <v>0.22848849999718368</v>
      </c>
      <c r="K428" s="200">
        <f>+G428</f>
        <v>0.22848849999718368</v>
      </c>
      <c r="O428" s="200">
        <f t="shared" ca="1" si="255"/>
        <v>0.2265992908981258</v>
      </c>
      <c r="P428" s="200">
        <f t="shared" si="234"/>
        <v>0.21539921941857829</v>
      </c>
      <c r="Q428" s="260">
        <f t="shared" si="235"/>
        <v>39647.841200000003</v>
      </c>
      <c r="R428" s="200">
        <f t="shared" si="236"/>
        <v>1.7132926606545638E-4</v>
      </c>
      <c r="S428" s="157">
        <v>1</v>
      </c>
      <c r="W428" s="200">
        <f>AB428</f>
        <v>1.3089280578605395E-2</v>
      </c>
      <c r="Y428" s="200">
        <f t="shared" si="237"/>
        <v>34762.5</v>
      </c>
      <c r="Z428" s="200">
        <f t="shared" si="238"/>
        <v>0.22511114694414408</v>
      </c>
      <c r="AA428" s="200">
        <f t="shared" si="239"/>
        <v>0.21877657247161789</v>
      </c>
      <c r="AB428" s="200">
        <f t="shared" si="240"/>
        <v>1.3089280578605395E-2</v>
      </c>
      <c r="AC428" s="200">
        <f t="shared" si="241"/>
        <v>3.3773530530396001E-3</v>
      </c>
      <c r="AD428" s="200">
        <f t="shared" si="242"/>
        <v>1.1406513644875907E-5</v>
      </c>
      <c r="AE428" s="200">
        <f t="shared" si="243"/>
        <v>1.3089280578605395E-2</v>
      </c>
      <c r="AF428" s="157"/>
      <c r="AG428" s="200">
        <f t="shared" si="244"/>
        <v>9.7119275255657962E-3</v>
      </c>
      <c r="AH428" s="200">
        <f t="shared" si="245"/>
        <v>0.37446202323334543</v>
      </c>
      <c r="AI428" s="200">
        <f t="shared" si="246"/>
        <v>0.67052668430121853</v>
      </c>
      <c r="AJ428" s="200">
        <f t="shared" si="247"/>
        <v>0.13344297070049904</v>
      </c>
      <c r="AK428" s="200">
        <f t="shared" si="248"/>
        <v>2.931417912438532</v>
      </c>
      <c r="AL428" s="200">
        <f t="shared" si="249"/>
        <v>9.4808364038183157</v>
      </c>
      <c r="AM428" s="200">
        <f t="shared" si="256"/>
        <v>21.548562150161455</v>
      </c>
      <c r="AN428" s="200">
        <f t="shared" si="256"/>
        <v>21.53355651991286</v>
      </c>
      <c r="AO428" s="200">
        <f t="shared" si="256"/>
        <v>21.559544083159292</v>
      </c>
      <c r="AP428" s="200">
        <f t="shared" si="256"/>
        <v>21.514325617066731</v>
      </c>
      <c r="AQ428" s="200">
        <f t="shared" si="256"/>
        <v>21.592403442266313</v>
      </c>
      <c r="AR428" s="200">
        <f t="shared" si="256"/>
        <v>21.455577024034547</v>
      </c>
      <c r="AS428" s="200">
        <f t="shared" si="256"/>
        <v>21.690214944429648</v>
      </c>
      <c r="AT428" s="200">
        <f t="shared" si="250"/>
        <v>21.265988050275197</v>
      </c>
    </row>
    <row r="429" spans="1:46" s="200" customFormat="1" ht="12.95" customHeight="1" x14ac:dyDescent="0.2">
      <c r="A429" s="41" t="s">
        <v>152</v>
      </c>
      <c r="B429" s="40" t="s">
        <v>54</v>
      </c>
      <c r="C429" s="41">
        <v>54667.362500000003</v>
      </c>
      <c r="D429" s="41">
        <v>1E-4</v>
      </c>
      <c r="E429" s="200">
        <f t="shared" si="232"/>
        <v>34765.555752569489</v>
      </c>
      <c r="F429" s="228">
        <f t="shared" si="231"/>
        <v>34765</v>
      </c>
      <c r="G429" s="158">
        <f t="shared" si="233"/>
        <v>0.22730020000017248</v>
      </c>
      <c r="K429" s="200">
        <f>+G429</f>
        <v>0.22730020000017248</v>
      </c>
      <c r="O429" s="200">
        <f t="shared" ca="1" si="255"/>
        <v>0.22662517438401358</v>
      </c>
      <c r="P429" s="200">
        <f t="shared" si="234"/>
        <v>0.2154275215976991</v>
      </c>
      <c r="Q429" s="260">
        <f t="shared" si="235"/>
        <v>39648.862500000003</v>
      </c>
      <c r="R429" s="200">
        <f t="shared" si="236"/>
        <v>1.4096049244855798E-4</v>
      </c>
      <c r="S429" s="157">
        <v>1</v>
      </c>
      <c r="W429" s="200">
        <f>AB429</f>
        <v>1.1872678402473386E-2</v>
      </c>
      <c r="Y429" s="200">
        <f t="shared" si="237"/>
        <v>34765</v>
      </c>
      <c r="Z429" s="200">
        <f t="shared" si="238"/>
        <v>0.22513824965584395</v>
      </c>
      <c r="AA429" s="200">
        <f t="shared" si="239"/>
        <v>0.21758947194202763</v>
      </c>
      <c r="AB429" s="200">
        <f t="shared" si="240"/>
        <v>1.1872678402473386E-2</v>
      </c>
      <c r="AC429" s="200">
        <f t="shared" si="241"/>
        <v>2.1619503443285337E-3</v>
      </c>
      <c r="AD429" s="200">
        <f t="shared" si="242"/>
        <v>4.6740292913422658E-6</v>
      </c>
      <c r="AE429" s="200">
        <f t="shared" si="243"/>
        <v>1.1872678402473386E-2</v>
      </c>
      <c r="AF429" s="157"/>
      <c r="AG429" s="200">
        <f t="shared" si="244"/>
        <v>9.7107280581448484E-3</v>
      </c>
      <c r="AH429" s="200">
        <f t="shared" si="245"/>
        <v>0.37444671293763265</v>
      </c>
      <c r="AI429" s="200">
        <f t="shared" si="246"/>
        <v>0.67044153833699283</v>
      </c>
      <c r="AJ429" s="200">
        <f t="shared" si="247"/>
        <v>0.13337118074067356</v>
      </c>
      <c r="AK429" s="200">
        <f t="shared" si="248"/>
        <v>2.9315326761841072</v>
      </c>
      <c r="AL429" s="200">
        <f t="shared" si="249"/>
        <v>9.4860544663442035</v>
      </c>
      <c r="AM429" s="200">
        <f t="shared" si="256"/>
        <v>21.548797742438463</v>
      </c>
      <c r="AN429" s="200">
        <f t="shared" si="256"/>
        <v>21.53378756086283</v>
      </c>
      <c r="AO429" s="200">
        <f t="shared" si="256"/>
        <v>21.559780115422651</v>
      </c>
      <c r="AP429" s="200">
        <f t="shared" si="256"/>
        <v>21.514558135431265</v>
      </c>
      <c r="AQ429" s="200">
        <f t="shared" si="256"/>
        <v>21.592633575034057</v>
      </c>
      <c r="AR429" s="200">
        <f t="shared" si="256"/>
        <v>21.455827963942632</v>
      </c>
      <c r="AS429" s="200">
        <f t="shared" si="256"/>
        <v>21.69040685103295</v>
      </c>
      <c r="AT429" s="200">
        <f t="shared" si="250"/>
        <v>21.266356223448522</v>
      </c>
    </row>
    <row r="430" spans="1:46" s="200" customFormat="1" ht="12.95" customHeight="1" x14ac:dyDescent="0.2">
      <c r="A430" s="39" t="s">
        <v>157</v>
      </c>
      <c r="B430" s="40" t="s">
        <v>54</v>
      </c>
      <c r="C430" s="41">
        <v>54681.676800000001</v>
      </c>
      <c r="D430" s="41">
        <v>2.0000000000000001E-4</v>
      </c>
      <c r="E430" s="200">
        <f t="shared" si="232"/>
        <v>34800.554441552042</v>
      </c>
      <c r="F430" s="228">
        <f t="shared" si="231"/>
        <v>34800</v>
      </c>
      <c r="G430" s="158">
        <f t="shared" si="233"/>
        <v>0.22676399999909336</v>
      </c>
      <c r="J430" s="200">
        <f>+G430</f>
        <v>0.22676399999909336</v>
      </c>
      <c r="O430" s="200">
        <f t="shared" ca="1" si="255"/>
        <v>0.22698754318644199</v>
      </c>
      <c r="P430" s="200">
        <f t="shared" si="234"/>
        <v>0.21582393719593515</v>
      </c>
      <c r="Q430" s="260">
        <f t="shared" si="235"/>
        <v>39663.176800000001</v>
      </c>
      <c r="R430" s="200">
        <f t="shared" si="236"/>
        <v>1.1968497413704581E-4</v>
      </c>
      <c r="S430" s="157">
        <v>1</v>
      </c>
      <c r="V430" s="200">
        <f>AB430</f>
        <v>1.0940062803158207E-2</v>
      </c>
      <c r="Y430" s="200">
        <f t="shared" si="237"/>
        <v>34800</v>
      </c>
      <c r="Z430" s="200">
        <f t="shared" si="238"/>
        <v>0.22551782332928888</v>
      </c>
      <c r="AA430" s="200">
        <f t="shared" si="239"/>
        <v>0.21707011386573963</v>
      </c>
      <c r="AB430" s="200">
        <f t="shared" si="240"/>
        <v>1.0940062803158207E-2</v>
      </c>
      <c r="AC430" s="200">
        <f t="shared" si="241"/>
        <v>1.2461766698044774E-3</v>
      </c>
      <c r="AD430" s="200">
        <f t="shared" si="242"/>
        <v>1.5529562923649774E-6</v>
      </c>
      <c r="AE430" s="200">
        <f t="shared" si="243"/>
        <v>1.0940062803158207E-2</v>
      </c>
      <c r="AF430" s="157"/>
      <c r="AG430" s="200">
        <f t="shared" si="244"/>
        <v>9.6938861333537244E-3</v>
      </c>
      <c r="AH430" s="200">
        <f t="shared" si="245"/>
        <v>0.37423338933034644</v>
      </c>
      <c r="AI430" s="200">
        <f t="shared" si="246"/>
        <v>0.66924944022177357</v>
      </c>
      <c r="AJ430" s="200">
        <f t="shared" si="247"/>
        <v>0.13236667170291835</v>
      </c>
      <c r="AK430" s="200">
        <f t="shared" si="248"/>
        <v>2.9331381950027557</v>
      </c>
      <c r="AL430" s="200">
        <f t="shared" si="249"/>
        <v>9.5596541944784317</v>
      </c>
      <c r="AM430" s="200">
        <f t="shared" si="256"/>
        <v>21.55209463282856</v>
      </c>
      <c r="AN430" s="200">
        <f t="shared" si="256"/>
        <v>21.537021823881897</v>
      </c>
      <c r="AO430" s="200">
        <f t="shared" si="256"/>
        <v>21.563082417896933</v>
      </c>
      <c r="AP430" s="200">
        <f t="shared" si="256"/>
        <v>21.517814247557247</v>
      </c>
      <c r="AQ430" s="200">
        <f t="shared" si="256"/>
        <v>21.595851652607784</v>
      </c>
      <c r="AR430" s="200">
        <f t="shared" si="256"/>
        <v>21.459344075444179</v>
      </c>
      <c r="AS430" s="200">
        <f t="shared" si="256"/>
        <v>21.693087518892099</v>
      </c>
      <c r="AT430" s="200">
        <f t="shared" si="250"/>
        <v>21.271510647875086</v>
      </c>
    </row>
    <row r="431" spans="1:46" s="200" customFormat="1" ht="12.95" customHeight="1" x14ac:dyDescent="0.2">
      <c r="A431" s="41" t="s">
        <v>152</v>
      </c>
      <c r="B431" s="40" t="s">
        <v>54</v>
      </c>
      <c r="C431" s="41">
        <v>54685.3586</v>
      </c>
      <c r="D431" s="41">
        <v>1E-4</v>
      </c>
      <c r="E431" s="200">
        <f t="shared" si="232"/>
        <v>34809.556500548701</v>
      </c>
      <c r="F431" s="228">
        <f t="shared" si="231"/>
        <v>34809</v>
      </c>
      <c r="G431" s="158">
        <f t="shared" si="233"/>
        <v>0.22760611999547109</v>
      </c>
      <c r="K431" s="200">
        <f>+G431</f>
        <v>0.22760611999547109</v>
      </c>
      <c r="O431" s="200">
        <f t="shared" ca="1" si="255"/>
        <v>0.22708072373563787</v>
      </c>
      <c r="P431" s="200">
        <f t="shared" si="234"/>
        <v>0.21592592847994302</v>
      </c>
      <c r="Q431" s="260">
        <f t="shared" si="235"/>
        <v>39666.8586</v>
      </c>
      <c r="R431" s="200">
        <f t="shared" si="236"/>
        <v>1.3642687383941393E-4</v>
      </c>
      <c r="S431" s="157">
        <v>1</v>
      </c>
      <c r="W431" s="200">
        <f>AB431</f>
        <v>1.1680191515528071E-2</v>
      </c>
      <c r="Y431" s="200">
        <f t="shared" si="237"/>
        <v>34809</v>
      </c>
      <c r="Z431" s="200">
        <f t="shared" si="238"/>
        <v>0.22561546896396117</v>
      </c>
      <c r="AA431" s="200">
        <f t="shared" si="239"/>
        <v>0.21791657951145293</v>
      </c>
      <c r="AB431" s="200">
        <f t="shared" si="240"/>
        <v>1.1680191515528071E-2</v>
      </c>
      <c r="AC431" s="200">
        <f t="shared" si="241"/>
        <v>1.9906510315099157E-3</v>
      </c>
      <c r="AD431" s="200">
        <f t="shared" si="242"/>
        <v>3.9626915292514911E-6</v>
      </c>
      <c r="AE431" s="200">
        <f t="shared" si="243"/>
        <v>1.1680191515528071E-2</v>
      </c>
      <c r="AF431" s="157"/>
      <c r="AG431" s="200">
        <f t="shared" si="244"/>
        <v>9.6895404840181484E-3</v>
      </c>
      <c r="AH431" s="200">
        <f t="shared" si="245"/>
        <v>0.37417884206329</v>
      </c>
      <c r="AI431" s="200">
        <f t="shared" si="246"/>
        <v>0.66894288438397231</v>
      </c>
      <c r="AJ431" s="200">
        <f t="shared" si="247"/>
        <v>0.13210853524829305</v>
      </c>
      <c r="AK431" s="200">
        <f t="shared" si="248"/>
        <v>2.9335506893678174</v>
      </c>
      <c r="AL431" s="200">
        <f t="shared" si="249"/>
        <v>9.5787463939606372</v>
      </c>
      <c r="AM431" s="200">
        <f t="shared" ref="AM431:AS440" si="257">$AT431+$AA$7*SIN(AN431)</f>
        <v>21.552941981955268</v>
      </c>
      <c r="AN431" s="200">
        <f t="shared" si="257"/>
        <v>21.537853400234965</v>
      </c>
      <c r="AO431" s="200">
        <f t="shared" si="257"/>
        <v>21.563930932806191</v>
      </c>
      <c r="AP431" s="200">
        <f t="shared" si="257"/>
        <v>21.518651793639016</v>
      </c>
      <c r="AQ431" s="200">
        <f t="shared" si="257"/>
        <v>21.596678018245118</v>
      </c>
      <c r="AR431" s="200">
        <f t="shared" si="257"/>
        <v>21.460249108485357</v>
      </c>
      <c r="AS431" s="200">
        <f t="shared" si="257"/>
        <v>21.693775020485919</v>
      </c>
      <c r="AT431" s="200">
        <f t="shared" si="250"/>
        <v>21.272836071299057</v>
      </c>
    </row>
    <row r="432" spans="1:46" s="200" customFormat="1" ht="12.95" customHeight="1" x14ac:dyDescent="0.2">
      <c r="A432" s="41" t="s">
        <v>152</v>
      </c>
      <c r="B432" s="40" t="s">
        <v>52</v>
      </c>
      <c r="C432" s="41">
        <v>54686.3825</v>
      </c>
      <c r="D432" s="41">
        <v>1E-4</v>
      </c>
      <c r="E432" s="200">
        <f t="shared" si="232"/>
        <v>34812.059952177442</v>
      </c>
      <c r="F432" s="228">
        <f t="shared" si="231"/>
        <v>34811.5</v>
      </c>
      <c r="G432" s="158">
        <f t="shared" si="233"/>
        <v>0.22901781999826198</v>
      </c>
      <c r="K432" s="200">
        <f>+G432</f>
        <v>0.22901781999826198</v>
      </c>
      <c r="O432" s="200">
        <f t="shared" ca="1" si="255"/>
        <v>0.22710660722152565</v>
      </c>
      <c r="P432" s="200">
        <f t="shared" si="234"/>
        <v>0.21595426344653174</v>
      </c>
      <c r="Q432" s="260">
        <f t="shared" si="235"/>
        <v>39667.8825</v>
      </c>
      <c r="R432" s="200">
        <f t="shared" si="236"/>
        <v>1.7065650978025432E-4</v>
      </c>
      <c r="S432" s="157">
        <v>1</v>
      </c>
      <c r="W432" s="200">
        <f>AB432</f>
        <v>1.3063556551730249E-2</v>
      </c>
      <c r="Y432" s="200">
        <f t="shared" si="237"/>
        <v>34811.5</v>
      </c>
      <c r="Z432" s="200">
        <f t="shared" si="238"/>
        <v>0.22564259572844833</v>
      </c>
      <c r="AA432" s="200">
        <f t="shared" si="239"/>
        <v>0.21932948771634539</v>
      </c>
      <c r="AB432" s="200">
        <f t="shared" si="240"/>
        <v>1.3063556551730249E-2</v>
      </c>
      <c r="AC432" s="200">
        <f t="shared" si="241"/>
        <v>3.3752242698136536E-3</v>
      </c>
      <c r="AD432" s="200">
        <f t="shared" si="242"/>
        <v>1.1392138871539111E-5</v>
      </c>
      <c r="AE432" s="200">
        <f t="shared" si="243"/>
        <v>1.3063556551730249E-2</v>
      </c>
      <c r="AF432" s="157"/>
      <c r="AG432" s="200">
        <f t="shared" si="244"/>
        <v>9.6883322819166021E-3</v>
      </c>
      <c r="AH432" s="200">
        <f t="shared" si="245"/>
        <v>0.37416371232166279</v>
      </c>
      <c r="AI432" s="200">
        <f t="shared" si="246"/>
        <v>0.66885772881075212</v>
      </c>
      <c r="AJ432" s="200">
        <f t="shared" si="247"/>
        <v>0.13203684270570623</v>
      </c>
      <c r="AK432" s="200">
        <f t="shared" si="248"/>
        <v>2.9336652455393315</v>
      </c>
      <c r="AL432" s="200">
        <f t="shared" si="249"/>
        <v>9.5840619892976786</v>
      </c>
      <c r="AM432" s="200">
        <f t="shared" si="257"/>
        <v>21.553177326036984</v>
      </c>
      <c r="AN432" s="200">
        <f t="shared" si="257"/>
        <v>21.538084387208265</v>
      </c>
      <c r="AO432" s="200">
        <f t="shared" si="257"/>
        <v>21.564166584295048</v>
      </c>
      <c r="AP432" s="200">
        <f t="shared" si="257"/>
        <v>21.518884464366053</v>
      </c>
      <c r="AQ432" s="200">
        <f t="shared" si="257"/>
        <v>21.59690748154858</v>
      </c>
      <c r="AR432" s="200">
        <f t="shared" si="257"/>
        <v>21.460500571112949</v>
      </c>
      <c r="AS432" s="200">
        <f t="shared" si="257"/>
        <v>21.693965861867508</v>
      </c>
      <c r="AT432" s="200">
        <f t="shared" si="250"/>
        <v>21.273204244472385</v>
      </c>
    </row>
    <row r="433" spans="1:46" s="200" customFormat="1" ht="12.95" customHeight="1" x14ac:dyDescent="0.2">
      <c r="A433" s="41" t="s">
        <v>158</v>
      </c>
      <c r="B433" s="40" t="s">
        <v>54</v>
      </c>
      <c r="C433" s="41">
        <v>54938.536</v>
      </c>
      <c r="D433" s="41">
        <v>1E-3</v>
      </c>
      <c r="E433" s="200">
        <f t="shared" si="232"/>
        <v>35428.579231664553</v>
      </c>
      <c r="F433" s="228">
        <f t="shared" si="231"/>
        <v>35428</v>
      </c>
      <c r="G433" s="158">
        <f t="shared" si="233"/>
        <v>0.2369030399931944</v>
      </c>
      <c r="K433" s="200">
        <f>+G433</f>
        <v>0.2369030399931944</v>
      </c>
      <c r="O433" s="200">
        <f t="shared" ca="1" si="255"/>
        <v>0.23348947484144367</v>
      </c>
      <c r="P433" s="200">
        <f t="shared" si="234"/>
        <v>0.22299548186486629</v>
      </c>
      <c r="Q433" s="260">
        <f t="shared" si="235"/>
        <v>39920.036</v>
      </c>
      <c r="R433" s="200">
        <f t="shared" si="236"/>
        <v>1.9342017309282534E-4</v>
      </c>
      <c r="S433" s="157">
        <v>1</v>
      </c>
      <c r="W433" s="200">
        <f>AB433</f>
        <v>1.3907558128328112E-2</v>
      </c>
      <c r="Y433" s="200">
        <f t="shared" si="237"/>
        <v>35428</v>
      </c>
      <c r="Z433" s="200">
        <f t="shared" si="238"/>
        <v>0.23237196165285753</v>
      </c>
      <c r="AA433" s="200">
        <f t="shared" si="239"/>
        <v>0.22752656020520315</v>
      </c>
      <c r="AB433" s="200">
        <f t="shared" si="240"/>
        <v>1.3907558128328112E-2</v>
      </c>
      <c r="AC433" s="200">
        <f t="shared" si="241"/>
        <v>4.5310783403368637E-3</v>
      </c>
      <c r="AD433" s="200">
        <f t="shared" si="242"/>
        <v>2.0530670926269869E-5</v>
      </c>
      <c r="AE433" s="200">
        <f t="shared" si="243"/>
        <v>1.3907558128328112E-2</v>
      </c>
      <c r="AF433" s="157"/>
      <c r="AG433" s="200">
        <f t="shared" si="244"/>
        <v>9.3764797879912435E-3</v>
      </c>
      <c r="AH433" s="200">
        <f t="shared" si="245"/>
        <v>0.37072165979082561</v>
      </c>
      <c r="AI433" s="200">
        <f t="shared" si="246"/>
        <v>0.6478444519619655</v>
      </c>
      <c r="AJ433" s="200">
        <f t="shared" si="247"/>
        <v>0.11451444166689406</v>
      </c>
      <c r="AK433" s="200">
        <f t="shared" si="248"/>
        <v>2.9615850265506531</v>
      </c>
      <c r="AL433" s="200">
        <f t="shared" si="249"/>
        <v>11.080622840431714</v>
      </c>
      <c r="AM433" s="200">
        <f t="shared" si="257"/>
        <v>21.610808627616283</v>
      </c>
      <c r="AN433" s="200">
        <f t="shared" si="257"/>
        <v>21.59498873294238</v>
      </c>
      <c r="AO433" s="200">
        <f t="shared" si="257"/>
        <v>21.621653191275271</v>
      </c>
      <c r="AP433" s="200">
        <f t="shared" si="257"/>
        <v>21.576538204845601</v>
      </c>
      <c r="AQ433" s="200">
        <f t="shared" si="257"/>
        <v>21.652409032787062</v>
      </c>
      <c r="AR433" s="200">
        <f t="shared" si="257"/>
        <v>21.523354533787398</v>
      </c>
      <c r="AS433" s="200">
        <f t="shared" si="257"/>
        <v>21.739347378005803</v>
      </c>
      <c r="AT433" s="200">
        <f t="shared" si="250"/>
        <v>21.363995749014535</v>
      </c>
    </row>
    <row r="434" spans="1:46" s="200" customFormat="1" ht="12.95" customHeight="1" x14ac:dyDescent="0.2">
      <c r="A434" s="39" t="s">
        <v>159</v>
      </c>
      <c r="B434" s="40" t="s">
        <v>54</v>
      </c>
      <c r="C434" s="41">
        <v>54982.707199999997</v>
      </c>
      <c r="D434" s="41">
        <v>2.0000000000000001E-4</v>
      </c>
      <c r="E434" s="200">
        <f t="shared" si="232"/>
        <v>35536.578511460706</v>
      </c>
      <c r="F434" s="228">
        <f t="shared" ref="F434:F458" si="258">ROUND(2*E434,0)/2-0.5</f>
        <v>35536</v>
      </c>
      <c r="G434" s="158">
        <f t="shared" si="233"/>
        <v>0.23660847999417456</v>
      </c>
      <c r="J434" s="200">
        <f>+G434</f>
        <v>0.23660847999417456</v>
      </c>
      <c r="O434" s="200">
        <f t="shared" ca="1" si="255"/>
        <v>0.23460764143179424</v>
      </c>
      <c r="P434" s="200">
        <f t="shared" si="234"/>
        <v>0.22424001433985388</v>
      </c>
      <c r="Q434" s="260">
        <f t="shared" si="235"/>
        <v>39964.207199999997</v>
      </c>
      <c r="R434" s="200">
        <f t="shared" si="236"/>
        <v>1.5297894264211019E-4</v>
      </c>
      <c r="S434" s="157">
        <v>1</v>
      </c>
      <c r="V434" s="200">
        <f>AB434</f>
        <v>1.2368465654320676E-2</v>
      </c>
      <c r="Y434" s="200">
        <f t="shared" si="237"/>
        <v>35536</v>
      </c>
      <c r="Z434" s="200">
        <f t="shared" si="238"/>
        <v>0.23355910207850858</v>
      </c>
      <c r="AA434" s="200">
        <f t="shared" si="239"/>
        <v>0.22728939225551986</v>
      </c>
      <c r="AB434" s="200">
        <f t="shared" si="240"/>
        <v>1.2368465654320676E-2</v>
      </c>
      <c r="AC434" s="200">
        <f t="shared" si="241"/>
        <v>3.0493779156659795E-3</v>
      </c>
      <c r="AD434" s="200">
        <f t="shared" si="242"/>
        <v>9.2987056725513937E-6</v>
      </c>
      <c r="AE434" s="200">
        <f t="shared" si="243"/>
        <v>1.2368465654320676E-2</v>
      </c>
      <c r="AF434" s="157"/>
      <c r="AG434" s="200">
        <f t="shared" si="244"/>
        <v>9.3190877386546984E-3</v>
      </c>
      <c r="AH434" s="200">
        <f t="shared" si="245"/>
        <v>0.37017636227610162</v>
      </c>
      <c r="AI434" s="200">
        <f t="shared" si="246"/>
        <v>0.64416073769549931</v>
      </c>
      <c r="AJ434" s="200">
        <f t="shared" si="247"/>
        <v>0.11147633009266826</v>
      </c>
      <c r="AK434" s="200">
        <f t="shared" si="248"/>
        <v>2.9664108559613727</v>
      </c>
      <c r="AL434" s="200">
        <f t="shared" si="249"/>
        <v>11.387499340469299</v>
      </c>
      <c r="AM434" s="200">
        <f t="shared" si="257"/>
        <v>21.620822458965762</v>
      </c>
      <c r="AN434" s="200">
        <f t="shared" si="257"/>
        <v>21.604952041879592</v>
      </c>
      <c r="AO434" s="200">
        <f t="shared" si="257"/>
        <v>21.631596184119775</v>
      </c>
      <c r="AP434" s="200">
        <f t="shared" si="257"/>
        <v>21.586699935540281</v>
      </c>
      <c r="AQ434" s="200">
        <f t="shared" si="257"/>
        <v>21.661913681662689</v>
      </c>
      <c r="AR434" s="200">
        <f t="shared" si="257"/>
        <v>21.53453439477936</v>
      </c>
      <c r="AS434" s="200">
        <f t="shared" si="257"/>
        <v>21.746968157854795</v>
      </c>
      <c r="AT434" s="200">
        <f t="shared" si="250"/>
        <v>21.379900830102212</v>
      </c>
    </row>
    <row r="435" spans="1:46" s="200" customFormat="1" ht="12.95" customHeight="1" x14ac:dyDescent="0.2">
      <c r="A435" s="41" t="s">
        <v>152</v>
      </c>
      <c r="B435" s="40" t="s">
        <v>52</v>
      </c>
      <c r="C435" s="41">
        <v>54985.366900000001</v>
      </c>
      <c r="D435" s="41">
        <v>2.0000000000000001E-4</v>
      </c>
      <c r="E435" s="200">
        <f t="shared" si="232"/>
        <v>35543.081519856998</v>
      </c>
      <c r="F435" s="228">
        <f t="shared" si="258"/>
        <v>35542.5</v>
      </c>
      <c r="G435" s="158">
        <f t="shared" si="233"/>
        <v>0.23783890000049723</v>
      </c>
      <c r="K435" s="200">
        <f t="shared" ref="K435:K441" si="259">+G435</f>
        <v>0.23783890000049723</v>
      </c>
      <c r="O435" s="200">
        <f t="shared" ca="1" si="255"/>
        <v>0.2346749384951024</v>
      </c>
      <c r="P435" s="200">
        <f t="shared" si="234"/>
        <v>0.2243150217124826</v>
      </c>
      <c r="Q435" s="260">
        <f t="shared" si="235"/>
        <v>39966.866900000001</v>
      </c>
      <c r="R435" s="200">
        <f t="shared" si="236"/>
        <v>1.8289528394903351E-4</v>
      </c>
      <c r="S435" s="157">
        <v>1</v>
      </c>
      <c r="W435" s="200">
        <f t="shared" ref="W435:W441" si="260">AB435</f>
        <v>1.3523878288014629E-2</v>
      </c>
      <c r="Y435" s="200">
        <f t="shared" si="237"/>
        <v>35542.5</v>
      </c>
      <c r="Z435" s="200">
        <f t="shared" si="238"/>
        <v>0.23363062989460423</v>
      </c>
      <c r="AA435" s="200">
        <f t="shared" si="239"/>
        <v>0.22852329181837561</v>
      </c>
      <c r="AB435" s="200">
        <f t="shared" si="240"/>
        <v>1.3523878288014629E-2</v>
      </c>
      <c r="AC435" s="200">
        <f t="shared" si="241"/>
        <v>4.2082701058930028E-3</v>
      </c>
      <c r="AD435" s="200">
        <f t="shared" si="242"/>
        <v>1.7709537284152705E-5</v>
      </c>
      <c r="AE435" s="200">
        <f t="shared" si="243"/>
        <v>1.3523878288014629E-2</v>
      </c>
      <c r="AF435" s="157"/>
      <c r="AG435" s="200">
        <f t="shared" si="244"/>
        <v>9.3156081821216194E-3</v>
      </c>
      <c r="AH435" s="200">
        <f t="shared" si="245"/>
        <v>0.3701440777434678</v>
      </c>
      <c r="AI435" s="200">
        <f t="shared" si="246"/>
        <v>0.64393901014737953</v>
      </c>
      <c r="AJ435" s="200">
        <f t="shared" si="247"/>
        <v>0.11129377343349964</v>
      </c>
      <c r="AK435" s="200">
        <f t="shared" si="248"/>
        <v>2.9667007021471652</v>
      </c>
      <c r="AL435" s="200">
        <f t="shared" si="249"/>
        <v>11.406468491243704</v>
      </c>
      <c r="AM435" s="200">
        <f t="shared" si="257"/>
        <v>21.621424371083151</v>
      </c>
      <c r="AN435" s="200">
        <f t="shared" si="257"/>
        <v>21.60555169108563</v>
      </c>
      <c r="AO435" s="200">
        <f t="shared" si="257"/>
        <v>21.632193400465084</v>
      </c>
      <c r="AP435" s="200">
        <f t="shared" si="257"/>
        <v>21.58731214885827</v>
      </c>
      <c r="AQ435" s="200">
        <f t="shared" si="257"/>
        <v>21.662483690765043</v>
      </c>
      <c r="AR435" s="200">
        <f t="shared" si="257"/>
        <v>21.535208819419914</v>
      </c>
      <c r="AS435" s="200">
        <f t="shared" si="257"/>
        <v>21.747423832393416</v>
      </c>
      <c r="AT435" s="200">
        <f t="shared" si="250"/>
        <v>21.380858080352859</v>
      </c>
    </row>
    <row r="436" spans="1:46" s="200" customFormat="1" ht="12.95" customHeight="1" x14ac:dyDescent="0.2">
      <c r="A436" s="44" t="s">
        <v>160</v>
      </c>
      <c r="B436" s="48" t="s">
        <v>54</v>
      </c>
      <c r="C436" s="44">
        <v>54993.3433</v>
      </c>
      <c r="D436" s="44">
        <v>1E-4</v>
      </c>
      <c r="E436" s="200">
        <f t="shared" si="232"/>
        <v>35562.583943503312</v>
      </c>
      <c r="F436" s="228">
        <f t="shared" si="258"/>
        <v>35562</v>
      </c>
      <c r="G436" s="158">
        <f t="shared" si="233"/>
        <v>0.23883015999308554</v>
      </c>
      <c r="K436" s="200">
        <f t="shared" si="259"/>
        <v>0.23883015999308554</v>
      </c>
      <c r="O436" s="200">
        <f t="shared" ca="1" si="255"/>
        <v>0.23487682968502682</v>
      </c>
      <c r="P436" s="200">
        <f t="shared" si="234"/>
        <v>0.22454011532820201</v>
      </c>
      <c r="Q436" s="260">
        <f t="shared" si="235"/>
        <v>39974.8433</v>
      </c>
      <c r="R436" s="200">
        <f t="shared" si="236"/>
        <v>2.0420537652436648E-4</v>
      </c>
      <c r="S436" s="157">
        <v>1</v>
      </c>
      <c r="W436" s="200">
        <f t="shared" si="260"/>
        <v>1.4290044664883539E-2</v>
      </c>
      <c r="Y436" s="200">
        <f t="shared" si="237"/>
        <v>35562</v>
      </c>
      <c r="Z436" s="200">
        <f t="shared" si="238"/>
        <v>0.23384526763848526</v>
      </c>
      <c r="AA436" s="200">
        <f t="shared" si="239"/>
        <v>0.22952500768280229</v>
      </c>
      <c r="AB436" s="200">
        <f t="shared" si="240"/>
        <v>1.4290044664883539E-2</v>
      </c>
      <c r="AC436" s="200">
        <f t="shared" si="241"/>
        <v>4.9848923546002843E-3</v>
      </c>
      <c r="AD436" s="200">
        <f t="shared" si="242"/>
        <v>2.4849151786952367E-5</v>
      </c>
      <c r="AE436" s="200">
        <f t="shared" si="243"/>
        <v>1.4290044664883539E-2</v>
      </c>
      <c r="AF436" s="157"/>
      <c r="AG436" s="200">
        <f t="shared" si="244"/>
        <v>9.3051523102832458E-3</v>
      </c>
      <c r="AH436" s="200">
        <f t="shared" si="245"/>
        <v>0.370047586376136</v>
      </c>
      <c r="AI436" s="200">
        <f t="shared" si="246"/>
        <v>0.64327381223880131</v>
      </c>
      <c r="AJ436" s="200">
        <f t="shared" si="247"/>
        <v>0.11074630186223866</v>
      </c>
      <c r="AK436" s="200">
        <f t="shared" si="248"/>
        <v>2.9675698367944054</v>
      </c>
      <c r="AL436" s="200">
        <f t="shared" si="249"/>
        <v>11.463727365699496</v>
      </c>
      <c r="AM436" s="200">
        <f t="shared" si="257"/>
        <v>21.62322958284172</v>
      </c>
      <c r="AN436" s="200">
        <f t="shared" si="257"/>
        <v>21.607350648970638</v>
      </c>
      <c r="AO436" s="200">
        <f t="shared" si="257"/>
        <v>21.633984230805741</v>
      </c>
      <c r="AP436" s="200">
        <f t="shared" si="257"/>
        <v>21.589149220369368</v>
      </c>
      <c r="AQ436" s="200">
        <f t="shared" si="257"/>
        <v>21.66419234190759</v>
      </c>
      <c r="AR436" s="200">
        <f t="shared" si="257"/>
        <v>21.537233151519995</v>
      </c>
      <c r="AS436" s="200">
        <f t="shared" si="257"/>
        <v>21.748788842482533</v>
      </c>
      <c r="AT436" s="200">
        <f t="shared" si="250"/>
        <v>21.383729831104802</v>
      </c>
    </row>
    <row r="437" spans="1:46" s="200" customFormat="1" ht="12.95" customHeight="1" x14ac:dyDescent="0.2">
      <c r="A437" s="41" t="s">
        <v>152</v>
      </c>
      <c r="B437" s="40" t="s">
        <v>54</v>
      </c>
      <c r="C437" s="41">
        <v>54997.4323</v>
      </c>
      <c r="D437" s="41">
        <v>1E-4</v>
      </c>
      <c r="E437" s="200">
        <f t="shared" si="232"/>
        <v>35572.581612914291</v>
      </c>
      <c r="F437" s="228">
        <f t="shared" si="258"/>
        <v>35572</v>
      </c>
      <c r="G437" s="158">
        <f t="shared" si="233"/>
        <v>0.23787695999635616</v>
      </c>
      <c r="K437" s="200">
        <f t="shared" si="259"/>
        <v>0.23787695999635616</v>
      </c>
      <c r="O437" s="200">
        <f t="shared" ca="1" si="255"/>
        <v>0.23498036362857777</v>
      </c>
      <c r="P437" s="200">
        <f t="shared" si="234"/>
        <v>0.22465558955295123</v>
      </c>
      <c r="Q437" s="260">
        <f t="shared" si="235"/>
        <v>39978.9323</v>
      </c>
      <c r="R437" s="200">
        <f t="shared" si="236"/>
        <v>1.7480463640174158E-4</v>
      </c>
      <c r="S437" s="157">
        <v>1</v>
      </c>
      <c r="W437" s="200">
        <f t="shared" si="260"/>
        <v>1.3221370443404934E-2</v>
      </c>
      <c r="Y437" s="200">
        <f t="shared" si="237"/>
        <v>35572</v>
      </c>
      <c r="Z437" s="200">
        <f t="shared" si="238"/>
        <v>0.23395536988473756</v>
      </c>
      <c r="AA437" s="200">
        <f t="shared" si="239"/>
        <v>0.22857717966456984</v>
      </c>
      <c r="AB437" s="200">
        <f t="shared" si="240"/>
        <v>1.3221370443404934E-2</v>
      </c>
      <c r="AC437" s="200">
        <f t="shared" si="241"/>
        <v>3.9215901116186058E-3</v>
      </c>
      <c r="AD437" s="200">
        <f t="shared" si="242"/>
        <v>1.5378869003544831E-5</v>
      </c>
      <c r="AE437" s="200">
        <f t="shared" si="243"/>
        <v>1.3221370443404934E-2</v>
      </c>
      <c r="AF437" s="157"/>
      <c r="AG437" s="200">
        <f t="shared" si="244"/>
        <v>9.2997803317863281E-3</v>
      </c>
      <c r="AH437" s="200">
        <f t="shared" si="245"/>
        <v>0.36999831411764528</v>
      </c>
      <c r="AI437" s="200">
        <f t="shared" si="246"/>
        <v>0.64293267623228301</v>
      </c>
      <c r="AJ437" s="200">
        <f t="shared" si="247"/>
        <v>0.11046566250235777</v>
      </c>
      <c r="AK437" s="200">
        <f t="shared" si="248"/>
        <v>2.9680153123166484</v>
      </c>
      <c r="AL437" s="200">
        <f t="shared" si="249"/>
        <v>11.493297145975596</v>
      </c>
      <c r="AM437" s="200">
        <f t="shared" si="257"/>
        <v>21.624155027457167</v>
      </c>
      <c r="AN437" s="200">
        <f t="shared" si="257"/>
        <v>21.608273198438333</v>
      </c>
      <c r="AO437" s="200">
        <f t="shared" si="257"/>
        <v>21.634902129287607</v>
      </c>
      <c r="AP437" s="200">
        <f t="shared" si="257"/>
        <v>21.590091560017957</v>
      </c>
      <c r="AQ437" s="200">
        <f t="shared" si="257"/>
        <v>21.665067773608744</v>
      </c>
      <c r="AR437" s="200">
        <f t="shared" si="257"/>
        <v>21.538271885239901</v>
      </c>
      <c r="AS437" s="200">
        <f t="shared" si="257"/>
        <v>21.749487679044233</v>
      </c>
      <c r="AT437" s="200">
        <f t="shared" si="250"/>
        <v>21.385202523798103</v>
      </c>
    </row>
    <row r="438" spans="1:46" s="200" customFormat="1" ht="12.95" customHeight="1" x14ac:dyDescent="0.2">
      <c r="A438" s="41" t="s">
        <v>152</v>
      </c>
      <c r="B438" s="40" t="s">
        <v>52</v>
      </c>
      <c r="C438" s="41">
        <v>54998.455399999999</v>
      </c>
      <c r="D438" s="41">
        <v>1E-4</v>
      </c>
      <c r="E438" s="200">
        <f t="shared" si="232"/>
        <v>35575.083108530423</v>
      </c>
      <c r="F438" s="228">
        <f t="shared" si="258"/>
        <v>35574.5</v>
      </c>
      <c r="G438" s="158">
        <f t="shared" si="233"/>
        <v>0.23848865999752888</v>
      </c>
      <c r="K438" s="200">
        <f t="shared" si="259"/>
        <v>0.23848865999752888</v>
      </c>
      <c r="O438" s="200">
        <f t="shared" ca="1" si="255"/>
        <v>0.23500624711446555</v>
      </c>
      <c r="P438" s="200">
        <f t="shared" si="234"/>
        <v>0.22468446251605628</v>
      </c>
      <c r="Q438" s="260">
        <f t="shared" si="235"/>
        <v>39979.955399999999</v>
      </c>
      <c r="R438" s="200">
        <f t="shared" si="236"/>
        <v>1.9055586810749452E-4</v>
      </c>
      <c r="S438" s="157">
        <v>1</v>
      </c>
      <c r="W438" s="200">
        <f t="shared" si="260"/>
        <v>1.3804197481472602E-2</v>
      </c>
      <c r="Y438" s="200">
        <f t="shared" si="237"/>
        <v>35574.5</v>
      </c>
      <c r="Z438" s="200">
        <f t="shared" si="238"/>
        <v>0.23398289879617268</v>
      </c>
      <c r="AA438" s="200">
        <f t="shared" si="239"/>
        <v>0.22919022371741249</v>
      </c>
      <c r="AB438" s="200">
        <f t="shared" si="240"/>
        <v>1.3804197481472602E-2</v>
      </c>
      <c r="AC438" s="200">
        <f t="shared" si="241"/>
        <v>4.5057612013562065E-3</v>
      </c>
      <c r="AD438" s="200">
        <f t="shared" si="242"/>
        <v>2.0301884003646927E-5</v>
      </c>
      <c r="AE438" s="200">
        <f t="shared" si="243"/>
        <v>1.3804197481472602E-2</v>
      </c>
      <c r="AF438" s="157"/>
      <c r="AG438" s="200">
        <f t="shared" si="244"/>
        <v>9.2984362801164042E-3</v>
      </c>
      <c r="AH438" s="200">
        <f t="shared" si="245"/>
        <v>0.36998601832560618</v>
      </c>
      <c r="AI438" s="200">
        <f t="shared" si="246"/>
        <v>0.64284739129121915</v>
      </c>
      <c r="AJ438" s="200">
        <f t="shared" si="247"/>
        <v>0.11039551486120469</v>
      </c>
      <c r="AK438" s="200">
        <f t="shared" si="248"/>
        <v>2.9681266563941655</v>
      </c>
      <c r="AL438" s="200">
        <f t="shared" si="249"/>
        <v>11.500711609116873</v>
      </c>
      <c r="AM438" s="200">
        <f t="shared" si="257"/>
        <v>21.624386356323377</v>
      </c>
      <c r="AN438" s="200">
        <f t="shared" si="257"/>
        <v>21.608503836635453</v>
      </c>
      <c r="AO438" s="200">
        <f t="shared" si="257"/>
        <v>21.63513155350849</v>
      </c>
      <c r="AP438" s="200">
        <f t="shared" si="257"/>
        <v>21.59032717164752</v>
      </c>
      <c r="AQ438" s="200">
        <f t="shared" si="257"/>
        <v>21.665286546926652</v>
      </c>
      <c r="AR438" s="200">
        <f t="shared" si="257"/>
        <v>21.538531633690024</v>
      </c>
      <c r="AS438" s="200">
        <f t="shared" si="257"/>
        <v>21.749662264670597</v>
      </c>
      <c r="AT438" s="200">
        <f t="shared" si="250"/>
        <v>21.385570696971431</v>
      </c>
    </row>
    <row r="439" spans="1:46" s="200" customFormat="1" ht="12.95" customHeight="1" x14ac:dyDescent="0.2">
      <c r="A439" s="39" t="s">
        <v>161</v>
      </c>
      <c r="B439" s="40" t="s">
        <v>54</v>
      </c>
      <c r="C439" s="41">
        <v>55042.422659999997</v>
      </c>
      <c r="D439" s="41">
        <v>2.9999999999999997E-4</v>
      </c>
      <c r="E439" s="200">
        <f t="shared" si="232"/>
        <v>35682.583751814062</v>
      </c>
      <c r="F439" s="228">
        <f t="shared" si="258"/>
        <v>35682</v>
      </c>
      <c r="G439" s="158">
        <f t="shared" si="233"/>
        <v>0.23875175999273779</v>
      </c>
      <c r="K439" s="200">
        <f t="shared" si="259"/>
        <v>0.23875175999273779</v>
      </c>
      <c r="O439" s="200">
        <f t="shared" ca="1" si="255"/>
        <v>0.23611923700763859</v>
      </c>
      <c r="P439" s="200">
        <f t="shared" si="234"/>
        <v>0.22592766750724116</v>
      </c>
      <c r="Q439" s="260">
        <f t="shared" si="235"/>
        <v>40023.922659999997</v>
      </c>
      <c r="R439" s="200">
        <f t="shared" si="236"/>
        <v>1.64457348076571E-4</v>
      </c>
      <c r="S439" s="157">
        <v>1</v>
      </c>
      <c r="W439" s="200">
        <f t="shared" si="260"/>
        <v>1.2824092485496624E-2</v>
      </c>
      <c r="Y439" s="200">
        <f t="shared" si="237"/>
        <v>35682</v>
      </c>
      <c r="Z439" s="200">
        <f t="shared" si="238"/>
        <v>0.23516791173687596</v>
      </c>
      <c r="AA439" s="200">
        <f t="shared" si="239"/>
        <v>0.229511515763103</v>
      </c>
      <c r="AB439" s="200">
        <f t="shared" si="240"/>
        <v>1.2824092485496624E-2</v>
      </c>
      <c r="AC439" s="200">
        <f t="shared" si="241"/>
        <v>3.5838482558618323E-3</v>
      </c>
      <c r="AD439" s="200">
        <f t="shared" si="242"/>
        <v>1.2843968321043898E-5</v>
      </c>
      <c r="AE439" s="200">
        <f t="shared" si="243"/>
        <v>1.2824092485496624E-2</v>
      </c>
      <c r="AF439" s="157"/>
      <c r="AG439" s="200">
        <f t="shared" si="244"/>
        <v>9.2402442296347833E-3</v>
      </c>
      <c r="AH439" s="200">
        <f t="shared" si="245"/>
        <v>0.36946569122826378</v>
      </c>
      <c r="AI439" s="200">
        <f t="shared" si="246"/>
        <v>0.63917978357077532</v>
      </c>
      <c r="AJ439" s="200">
        <f t="shared" si="247"/>
        <v>0.10738376166088974</v>
      </c>
      <c r="AK439" s="200">
        <f t="shared" si="248"/>
        <v>2.9729051285753996</v>
      </c>
      <c r="AL439" s="200">
        <f t="shared" si="249"/>
        <v>11.828113364728919</v>
      </c>
      <c r="AM439" s="200">
        <f t="shared" si="257"/>
        <v>21.63432131252101</v>
      </c>
      <c r="AN439" s="200">
        <f t="shared" si="257"/>
        <v>21.618421722280104</v>
      </c>
      <c r="AO439" s="200">
        <f t="shared" si="257"/>
        <v>21.644977768466141</v>
      </c>
      <c r="AP439" s="200">
        <f t="shared" si="257"/>
        <v>21.600468655629417</v>
      </c>
      <c r="AQ439" s="200">
        <f t="shared" si="257"/>
        <v>21.674661932144534</v>
      </c>
      <c r="AR439" s="200">
        <f t="shared" si="257"/>
        <v>21.54972528192021</v>
      </c>
      <c r="AS439" s="200">
        <f t="shared" si="257"/>
        <v>21.757123107051427</v>
      </c>
      <c r="AT439" s="200">
        <f t="shared" si="250"/>
        <v>21.401402143424441</v>
      </c>
    </row>
    <row r="440" spans="1:46" s="200" customFormat="1" ht="12.95" customHeight="1" x14ac:dyDescent="0.2">
      <c r="A440" s="39" t="s">
        <v>161</v>
      </c>
      <c r="B440" s="40" t="s">
        <v>54</v>
      </c>
      <c r="C440" s="41">
        <v>55042.422859999999</v>
      </c>
      <c r="D440" s="41">
        <v>1E-4</v>
      </c>
      <c r="E440" s="200">
        <f t="shared" si="232"/>
        <v>35682.584240817218</v>
      </c>
      <c r="F440" s="228">
        <f t="shared" si="258"/>
        <v>35682</v>
      </c>
      <c r="G440" s="158">
        <f t="shared" si="233"/>
        <v>0.23895175999496132</v>
      </c>
      <c r="K440" s="200">
        <f t="shared" si="259"/>
        <v>0.23895175999496132</v>
      </c>
      <c r="O440" s="200">
        <f t="shared" ca="1" si="255"/>
        <v>0.23611923700763859</v>
      </c>
      <c r="P440" s="200">
        <f t="shared" si="234"/>
        <v>0.22592766750724116</v>
      </c>
      <c r="Q440" s="260">
        <f t="shared" si="235"/>
        <v>40023.922859999999</v>
      </c>
      <c r="R440" s="200">
        <f t="shared" si="236"/>
        <v>1.6962698512868862E-4</v>
      </c>
      <c r="S440" s="157">
        <v>1</v>
      </c>
      <c r="W440" s="200">
        <f t="shared" si="260"/>
        <v>1.3024092487720157E-2</v>
      </c>
      <c r="Y440" s="200">
        <f t="shared" si="237"/>
        <v>35682</v>
      </c>
      <c r="Z440" s="200">
        <f t="shared" si="238"/>
        <v>0.23516791173687596</v>
      </c>
      <c r="AA440" s="200">
        <f t="shared" si="239"/>
        <v>0.22971151576532653</v>
      </c>
      <c r="AB440" s="200">
        <f t="shared" si="240"/>
        <v>1.3024092487720157E-2</v>
      </c>
      <c r="AC440" s="200">
        <f t="shared" si="241"/>
        <v>3.783848258085365E-3</v>
      </c>
      <c r="AD440" s="200">
        <f t="shared" si="242"/>
        <v>1.4317507640215651E-5</v>
      </c>
      <c r="AE440" s="200">
        <f t="shared" si="243"/>
        <v>1.3024092487720157E-2</v>
      </c>
      <c r="AF440" s="157"/>
      <c r="AG440" s="200">
        <f t="shared" si="244"/>
        <v>9.2402442296347833E-3</v>
      </c>
      <c r="AH440" s="200">
        <f t="shared" si="245"/>
        <v>0.36946569122826378</v>
      </c>
      <c r="AI440" s="200">
        <f t="shared" si="246"/>
        <v>0.63917978357077532</v>
      </c>
      <c r="AJ440" s="200">
        <f t="shared" si="247"/>
        <v>0.10738376166088974</v>
      </c>
      <c r="AK440" s="200">
        <f t="shared" si="248"/>
        <v>2.9729051285753996</v>
      </c>
      <c r="AL440" s="200">
        <f t="shared" si="249"/>
        <v>11.828113364728919</v>
      </c>
      <c r="AM440" s="200">
        <f t="shared" si="257"/>
        <v>21.63432131252101</v>
      </c>
      <c r="AN440" s="200">
        <f t="shared" si="257"/>
        <v>21.618421722280104</v>
      </c>
      <c r="AO440" s="200">
        <f t="shared" si="257"/>
        <v>21.644977768466141</v>
      </c>
      <c r="AP440" s="200">
        <f t="shared" si="257"/>
        <v>21.600468655629417</v>
      </c>
      <c r="AQ440" s="200">
        <f t="shared" si="257"/>
        <v>21.674661932144534</v>
      </c>
      <c r="AR440" s="200">
        <f t="shared" si="257"/>
        <v>21.54972528192021</v>
      </c>
      <c r="AS440" s="200">
        <f t="shared" si="257"/>
        <v>21.757123107051427</v>
      </c>
      <c r="AT440" s="200">
        <f t="shared" si="250"/>
        <v>21.401402143424441</v>
      </c>
    </row>
    <row r="441" spans="1:46" s="200" customFormat="1" ht="12.95" customHeight="1" x14ac:dyDescent="0.2">
      <c r="A441" s="39" t="s">
        <v>161</v>
      </c>
      <c r="B441" s="40" t="s">
        <v>54</v>
      </c>
      <c r="C441" s="41">
        <v>55042.422960000004</v>
      </c>
      <c r="D441" s="41">
        <v>2.9999999999999997E-4</v>
      </c>
      <c r="E441" s="200">
        <f t="shared" si="232"/>
        <v>35682.58448531881</v>
      </c>
      <c r="F441" s="228">
        <f t="shared" si="258"/>
        <v>35682</v>
      </c>
      <c r="G441" s="158">
        <f t="shared" si="233"/>
        <v>0.23905175999971107</v>
      </c>
      <c r="K441" s="200">
        <f t="shared" si="259"/>
        <v>0.23905175999971107</v>
      </c>
      <c r="O441" s="200">
        <f t="shared" ca="1" si="255"/>
        <v>0.23611923700763859</v>
      </c>
      <c r="P441" s="200">
        <f t="shared" si="234"/>
        <v>0.22592766750724116</v>
      </c>
      <c r="Q441" s="260">
        <f t="shared" si="235"/>
        <v>40023.922960000004</v>
      </c>
      <c r="R441" s="200">
        <f t="shared" si="236"/>
        <v>1.7224180375090484E-4</v>
      </c>
      <c r="S441" s="157">
        <v>1</v>
      </c>
      <c r="W441" s="200">
        <f t="shared" si="260"/>
        <v>1.3124092492469902E-2</v>
      </c>
      <c r="Y441" s="200">
        <f t="shared" si="237"/>
        <v>35682</v>
      </c>
      <c r="Z441" s="200">
        <f t="shared" si="238"/>
        <v>0.23516791173687596</v>
      </c>
      <c r="AA441" s="200">
        <f t="shared" si="239"/>
        <v>0.22981151577007627</v>
      </c>
      <c r="AB441" s="200">
        <f t="shared" si="240"/>
        <v>1.3124092492469902E-2</v>
      </c>
      <c r="AC441" s="200">
        <f t="shared" si="241"/>
        <v>3.8838482628351101E-3</v>
      </c>
      <c r="AD441" s="200">
        <f t="shared" si="242"/>
        <v>1.5084277328727303E-5</v>
      </c>
      <c r="AE441" s="200">
        <f t="shared" si="243"/>
        <v>1.3124092492469902E-2</v>
      </c>
      <c r="AF441" s="157"/>
      <c r="AG441" s="200">
        <f t="shared" si="244"/>
        <v>9.2402442296347833E-3</v>
      </c>
      <c r="AH441" s="200">
        <f t="shared" si="245"/>
        <v>0.36946569122826378</v>
      </c>
      <c r="AI441" s="200">
        <f t="shared" si="246"/>
        <v>0.63917978357077532</v>
      </c>
      <c r="AJ441" s="200">
        <f t="shared" si="247"/>
        <v>0.10738376166088974</v>
      </c>
      <c r="AK441" s="200">
        <f t="shared" si="248"/>
        <v>2.9729051285753996</v>
      </c>
      <c r="AL441" s="200">
        <f t="shared" si="249"/>
        <v>11.828113364728919</v>
      </c>
      <c r="AM441" s="200">
        <f t="shared" ref="AM441:AS450" si="261">$AT441+$AA$7*SIN(AN441)</f>
        <v>21.63432131252101</v>
      </c>
      <c r="AN441" s="200">
        <f t="shared" si="261"/>
        <v>21.618421722280104</v>
      </c>
      <c r="AO441" s="200">
        <f t="shared" si="261"/>
        <v>21.644977768466141</v>
      </c>
      <c r="AP441" s="200">
        <f t="shared" si="261"/>
        <v>21.600468655629417</v>
      </c>
      <c r="AQ441" s="200">
        <f t="shared" si="261"/>
        <v>21.674661932144534</v>
      </c>
      <c r="AR441" s="200">
        <f t="shared" si="261"/>
        <v>21.54972528192021</v>
      </c>
      <c r="AS441" s="200">
        <f t="shared" si="261"/>
        <v>21.757123107051427</v>
      </c>
      <c r="AT441" s="200">
        <f t="shared" si="250"/>
        <v>21.401402143424441</v>
      </c>
    </row>
    <row r="442" spans="1:46" s="200" customFormat="1" ht="12.95" customHeight="1" x14ac:dyDescent="0.2">
      <c r="A442" s="39" t="s">
        <v>162</v>
      </c>
      <c r="B442" s="40" t="s">
        <v>54</v>
      </c>
      <c r="C442" s="41">
        <v>55303.778400000003</v>
      </c>
      <c r="D442" s="41">
        <v>1E-4</v>
      </c>
      <c r="E442" s="200">
        <f t="shared" si="232"/>
        <v>36321.602653057256</v>
      </c>
      <c r="F442" s="228">
        <f t="shared" si="258"/>
        <v>36321</v>
      </c>
      <c r="G442" s="158">
        <f t="shared" si="233"/>
        <v>0.24648228000296513</v>
      </c>
      <c r="J442" s="200">
        <f>+G442</f>
        <v>0.24648228000296513</v>
      </c>
      <c r="O442" s="200">
        <f t="shared" ca="1" si="255"/>
        <v>0.24273505600054629</v>
      </c>
      <c r="P442" s="200">
        <f t="shared" si="234"/>
        <v>0.23338477836479465</v>
      </c>
      <c r="Q442" s="260">
        <f t="shared" si="235"/>
        <v>40285.278400000003</v>
      </c>
      <c r="R442" s="200">
        <f t="shared" si="236"/>
        <v>1.715445491618782E-4</v>
      </c>
      <c r="S442" s="157">
        <v>1</v>
      </c>
      <c r="V442" s="200">
        <f>AB442</f>
        <v>1.3097501638170472E-2</v>
      </c>
      <c r="Y442" s="200">
        <f t="shared" si="237"/>
        <v>36321</v>
      </c>
      <c r="Z442" s="200">
        <f t="shared" si="238"/>
        <v>0.24226359567098349</v>
      </c>
      <c r="AA442" s="200">
        <f t="shared" si="239"/>
        <v>0.23760346269677629</v>
      </c>
      <c r="AB442" s="200">
        <f t="shared" si="240"/>
        <v>1.3097501638170472E-2</v>
      </c>
      <c r="AC442" s="200">
        <f t="shared" si="241"/>
        <v>4.2186843319816369E-3</v>
      </c>
      <c r="AD442" s="200">
        <f t="shared" si="242"/>
        <v>1.7797297492907349E-5</v>
      </c>
      <c r="AE442" s="200">
        <f t="shared" si="243"/>
        <v>1.3097501638170472E-2</v>
      </c>
      <c r="AF442" s="157"/>
      <c r="AG442" s="200">
        <f t="shared" si="244"/>
        <v>8.8788173061888423E-3</v>
      </c>
      <c r="AH442" s="200">
        <f t="shared" si="245"/>
        <v>0.36670252604442932</v>
      </c>
      <c r="AI442" s="200">
        <f t="shared" si="246"/>
        <v>0.61736365782399227</v>
      </c>
      <c r="AJ442" s="200">
        <f t="shared" si="247"/>
        <v>8.9661007624202371E-2</v>
      </c>
      <c r="AK442" s="200">
        <f t="shared" si="248"/>
        <v>3.0009493552143538</v>
      </c>
      <c r="AL442" s="200">
        <f t="shared" si="249"/>
        <v>14.19692356096466</v>
      </c>
      <c r="AM442" s="200">
        <f t="shared" si="261"/>
        <v>21.692894997754603</v>
      </c>
      <c r="AN442" s="200">
        <f t="shared" si="261"/>
        <v>21.67742243953364</v>
      </c>
      <c r="AO442" s="200">
        <f t="shared" si="261"/>
        <v>21.702752888281225</v>
      </c>
      <c r="AP442" s="200">
        <f t="shared" si="261"/>
        <v>21.661175762225596</v>
      </c>
      <c r="AQ442" s="200">
        <f t="shared" si="261"/>
        <v>21.729147617249879</v>
      </c>
      <c r="AR442" s="200">
        <f t="shared" si="261"/>
        <v>21.617210680260527</v>
      </c>
      <c r="AS442" s="200">
        <f t="shared" si="261"/>
        <v>21.799704550008769</v>
      </c>
      <c r="AT442" s="200">
        <f t="shared" si="250"/>
        <v>21.495507206526526</v>
      </c>
    </row>
    <row r="443" spans="1:46" s="200" customFormat="1" ht="12.95" customHeight="1" x14ac:dyDescent="0.2">
      <c r="A443" s="39" t="s">
        <v>161</v>
      </c>
      <c r="B443" s="40" t="s">
        <v>52</v>
      </c>
      <c r="C443" s="41">
        <v>55353.471669999999</v>
      </c>
      <c r="D443" s="41">
        <v>1E-4</v>
      </c>
      <c r="E443" s="200">
        <f t="shared" si="232"/>
        <v>36443.10348098848</v>
      </c>
      <c r="F443" s="228">
        <f t="shared" si="258"/>
        <v>36442.5</v>
      </c>
      <c r="G443" s="158">
        <f t="shared" si="233"/>
        <v>0.24682089999259915</v>
      </c>
      <c r="K443" s="200">
        <f>+G443</f>
        <v>0.24682089999259915</v>
      </c>
      <c r="O443" s="200">
        <f t="shared" ca="1" si="255"/>
        <v>0.24399299341469072</v>
      </c>
      <c r="P443" s="200">
        <f t="shared" si="234"/>
        <v>0.23481571020513978</v>
      </c>
      <c r="Q443" s="260">
        <f t="shared" si="235"/>
        <v>40334.971669999999</v>
      </c>
      <c r="R443" s="200">
        <f t="shared" si="236"/>
        <v>1.4412458183291887E-4</v>
      </c>
      <c r="S443" s="157">
        <v>1</v>
      </c>
      <c r="W443" s="200">
        <f>AB443</f>
        <v>1.2005189787459375E-2</v>
      </c>
      <c r="Y443" s="200">
        <f t="shared" si="237"/>
        <v>36442.5</v>
      </c>
      <c r="Z443" s="200">
        <f t="shared" si="238"/>
        <v>0.2436229115335842</v>
      </c>
      <c r="AA443" s="200">
        <f t="shared" si="239"/>
        <v>0.23801369866415473</v>
      </c>
      <c r="AB443" s="200">
        <f t="shared" si="240"/>
        <v>1.2005189787459375E-2</v>
      </c>
      <c r="AC443" s="200">
        <f t="shared" si="241"/>
        <v>3.1979884590149499E-3</v>
      </c>
      <c r="AD443" s="200">
        <f t="shared" si="242"/>
        <v>1.0227130183992813E-5</v>
      </c>
      <c r="AE443" s="200">
        <f t="shared" si="243"/>
        <v>1.2005189787459375E-2</v>
      </c>
      <c r="AF443" s="157"/>
      <c r="AG443" s="200">
        <f t="shared" si="244"/>
        <v>8.8072013284444337E-3</v>
      </c>
      <c r="AH443" s="200">
        <f t="shared" si="245"/>
        <v>0.36623911801237374</v>
      </c>
      <c r="AI443" s="200">
        <f t="shared" si="246"/>
        <v>0.61321213961751075</v>
      </c>
      <c r="AJ443" s="200">
        <f t="shared" si="247"/>
        <v>8.632456932391866E-2</v>
      </c>
      <c r="AK443" s="200">
        <f t="shared" si="248"/>
        <v>3.0062157749861633</v>
      </c>
      <c r="AL443" s="200">
        <f t="shared" si="249"/>
        <v>14.751001825376036</v>
      </c>
      <c r="AM443" s="200">
        <f t="shared" si="261"/>
        <v>21.703941711474876</v>
      </c>
      <c r="AN443" s="200">
        <f t="shared" si="261"/>
        <v>21.68865561500316</v>
      </c>
      <c r="AO443" s="200">
        <f t="shared" si="261"/>
        <v>21.713596819185987</v>
      </c>
      <c r="AP443" s="200">
        <f t="shared" si="261"/>
        <v>21.672802533279899</v>
      </c>
      <c r="AQ443" s="200">
        <f t="shared" si="261"/>
        <v>21.739277434281483</v>
      </c>
      <c r="AR443" s="200">
        <f t="shared" si="261"/>
        <v>21.630216533439935</v>
      </c>
      <c r="AS443" s="200">
        <f t="shared" si="261"/>
        <v>21.807482089157233</v>
      </c>
      <c r="AT443" s="200">
        <f t="shared" si="250"/>
        <v>21.513400422750159</v>
      </c>
    </row>
    <row r="444" spans="1:46" s="200" customFormat="1" ht="12.95" customHeight="1" x14ac:dyDescent="0.2">
      <c r="A444" s="39" t="s">
        <v>162</v>
      </c>
      <c r="B444" s="40" t="s">
        <v>54</v>
      </c>
      <c r="C444" s="41">
        <v>55379.854599999999</v>
      </c>
      <c r="D444" s="41">
        <v>2.9999999999999997E-4</v>
      </c>
      <c r="E444" s="200">
        <f t="shared" si="232"/>
        <v>36507.610160429213</v>
      </c>
      <c r="F444" s="228">
        <f t="shared" si="258"/>
        <v>36507</v>
      </c>
      <c r="G444" s="158">
        <f t="shared" si="233"/>
        <v>0.24955275999673177</v>
      </c>
      <c r="J444" s="200">
        <f>+G444</f>
        <v>0.24955275999673177</v>
      </c>
      <c r="O444" s="200">
        <f t="shared" ca="1" si="255"/>
        <v>0.24466078735059454</v>
      </c>
      <c r="P444" s="200">
        <f t="shared" si="234"/>
        <v>0.23557703252162968</v>
      </c>
      <c r="Q444" s="260">
        <f t="shared" si="235"/>
        <v>40361.354599999999</v>
      </c>
      <c r="R444" s="200">
        <f t="shared" si="236"/>
        <v>1.9532095845832344E-4</v>
      </c>
      <c r="S444" s="157">
        <v>1</v>
      </c>
      <c r="V444" s="200">
        <f>AB444</f>
        <v>1.397572747510209E-2</v>
      </c>
      <c r="Y444" s="200">
        <f t="shared" si="237"/>
        <v>36507</v>
      </c>
      <c r="Z444" s="200">
        <f t="shared" si="238"/>
        <v>0.24434585291858577</v>
      </c>
      <c r="AA444" s="200">
        <f t="shared" si="239"/>
        <v>0.24078393959977568</v>
      </c>
      <c r="AB444" s="200">
        <f t="shared" si="240"/>
        <v>1.397572747510209E-2</v>
      </c>
      <c r="AC444" s="200">
        <f t="shared" si="241"/>
        <v>5.2069070781460003E-3</v>
      </c>
      <c r="AD444" s="200">
        <f t="shared" si="242"/>
        <v>2.7111881320446918E-5</v>
      </c>
      <c r="AE444" s="200">
        <f t="shared" si="243"/>
        <v>1.397572747510209E-2</v>
      </c>
      <c r="AF444" s="157"/>
      <c r="AG444" s="200">
        <f t="shared" si="244"/>
        <v>8.7688203969560809E-3</v>
      </c>
      <c r="AH444" s="200">
        <f t="shared" si="245"/>
        <v>0.36600093541784484</v>
      </c>
      <c r="AI444" s="200">
        <f t="shared" si="246"/>
        <v>0.61100771894923578</v>
      </c>
      <c r="AJ444" s="200">
        <f t="shared" si="247"/>
        <v>8.4557512473146024E-2</v>
      </c>
      <c r="AK444" s="200">
        <f t="shared" si="248"/>
        <v>3.0090034568516648</v>
      </c>
      <c r="AL444" s="200">
        <f t="shared" si="249"/>
        <v>15.062080529756935</v>
      </c>
      <c r="AM444" s="200">
        <f t="shared" si="261"/>
        <v>21.709794670216006</v>
      </c>
      <c r="AN444" s="200">
        <f t="shared" si="261"/>
        <v>21.694621392840002</v>
      </c>
      <c r="AO444" s="200">
        <f t="shared" si="261"/>
        <v>21.719335765041951</v>
      </c>
      <c r="AP444" s="200">
        <f t="shared" si="261"/>
        <v>21.678985697126471</v>
      </c>
      <c r="AQ444" s="200">
        <f t="shared" si="261"/>
        <v>21.744626593477896</v>
      </c>
      <c r="AR444" s="200">
        <f t="shared" si="261"/>
        <v>21.637142192412597</v>
      </c>
      <c r="AS444" s="200">
        <f t="shared" si="261"/>
        <v>21.81157244112967</v>
      </c>
      <c r="AT444" s="200">
        <f t="shared" si="250"/>
        <v>21.522899290621968</v>
      </c>
    </row>
    <row r="445" spans="1:46" s="200" customFormat="1" ht="12.95" customHeight="1" x14ac:dyDescent="0.2">
      <c r="A445" s="39" t="s">
        <v>161</v>
      </c>
      <c r="B445" s="40" t="s">
        <v>52</v>
      </c>
      <c r="C445" s="41">
        <v>55430.3655</v>
      </c>
      <c r="D445" s="41">
        <v>2.0000000000000001E-4</v>
      </c>
      <c r="E445" s="39">
        <f t="shared" si="232"/>
        <v>36631.110106589964</v>
      </c>
      <c r="F445" s="228">
        <f t="shared" si="258"/>
        <v>36630.5</v>
      </c>
      <c r="G445" s="158">
        <f t="shared" si="233"/>
        <v>0.24953073999495246</v>
      </c>
      <c r="K445" s="200">
        <f>+G445</f>
        <v>0.24953073999495246</v>
      </c>
      <c r="O445" s="200">
        <f t="shared" ca="1" si="255"/>
        <v>0.24593943155344922</v>
      </c>
      <c r="P445" s="200">
        <f t="shared" si="234"/>
        <v>0.23703803243149574</v>
      </c>
      <c r="Q445" s="260">
        <f t="shared" si="235"/>
        <v>40411.8655</v>
      </c>
      <c r="R445" s="200">
        <f t="shared" si="236"/>
        <v>1.5606774226604867E-4</v>
      </c>
      <c r="S445" s="157">
        <v>1</v>
      </c>
      <c r="W445" s="200">
        <f>AB445</f>
        <v>1.2492707563456718E-2</v>
      </c>
      <c r="Y445" s="200">
        <f t="shared" si="237"/>
        <v>36630.5</v>
      </c>
      <c r="Z445" s="200">
        <f t="shared" si="238"/>
        <v>0.24573267099980373</v>
      </c>
      <c r="AA445" s="200">
        <f t="shared" si="239"/>
        <v>0.24083610142664447</v>
      </c>
      <c r="AB445" s="200">
        <f t="shared" si="240"/>
        <v>1.2492707563456718E-2</v>
      </c>
      <c r="AC445" s="200">
        <f t="shared" si="241"/>
        <v>3.798068995148729E-3</v>
      </c>
      <c r="AD445" s="200">
        <f t="shared" si="242"/>
        <v>1.4425328091910075E-5</v>
      </c>
      <c r="AE445" s="200">
        <f t="shared" si="243"/>
        <v>1.2492707563456718E-2</v>
      </c>
      <c r="AF445" s="157"/>
      <c r="AG445" s="200">
        <f t="shared" si="244"/>
        <v>8.6946385683079781E-3</v>
      </c>
      <c r="AH445" s="200">
        <f t="shared" si="245"/>
        <v>0.36555986810572738</v>
      </c>
      <c r="AI445" s="200">
        <f t="shared" si="246"/>
        <v>0.60678573713242923</v>
      </c>
      <c r="AJ445" s="200">
        <f t="shared" si="247"/>
        <v>8.1181930555216109E-2</v>
      </c>
      <c r="AK445" s="200">
        <f t="shared" si="248"/>
        <v>3.0143258624642932</v>
      </c>
      <c r="AL445" s="200">
        <f t="shared" si="249"/>
        <v>15.693801820985508</v>
      </c>
      <c r="AM445" s="200">
        <f t="shared" si="261"/>
        <v>21.720979892054856</v>
      </c>
      <c r="AN445" s="200">
        <f t="shared" si="261"/>
        <v>21.706049379764838</v>
      </c>
      <c r="AO445" s="200">
        <f t="shared" si="261"/>
        <v>21.730290592360493</v>
      </c>
      <c r="AP445" s="200">
        <f t="shared" si="261"/>
        <v>21.690845831157432</v>
      </c>
      <c r="AQ445" s="200">
        <f t="shared" si="261"/>
        <v>21.754815014462693</v>
      </c>
      <c r="AR445" s="200">
        <f t="shared" si="261"/>
        <v>21.650443194034306</v>
      </c>
      <c r="AS445" s="200">
        <f t="shared" si="261"/>
        <v>21.819332091317424</v>
      </c>
      <c r="AT445" s="200">
        <f t="shared" si="250"/>
        <v>21.541087045384263</v>
      </c>
    </row>
    <row r="446" spans="1:46" s="200" customFormat="1" ht="12.95" customHeight="1" x14ac:dyDescent="0.2">
      <c r="A446" s="39" t="s">
        <v>161</v>
      </c>
      <c r="B446" s="40" t="s">
        <v>52</v>
      </c>
      <c r="C446" s="41">
        <v>55430.365700000002</v>
      </c>
      <c r="D446" s="41">
        <v>4.0000000000000002E-4</v>
      </c>
      <c r="E446" s="39">
        <f t="shared" si="232"/>
        <v>36631.11059559312</v>
      </c>
      <c r="F446" s="228">
        <f t="shared" si="258"/>
        <v>36630.5</v>
      </c>
      <c r="G446" s="158">
        <f t="shared" si="233"/>
        <v>0.24973073999717599</v>
      </c>
      <c r="K446" s="200">
        <f>+G446</f>
        <v>0.24973073999717599</v>
      </c>
      <c r="O446" s="200">
        <f t="shared" ca="1" si="255"/>
        <v>0.24593943155344922</v>
      </c>
      <c r="P446" s="200">
        <f t="shared" si="234"/>
        <v>0.23703803243149574</v>
      </c>
      <c r="Q446" s="260">
        <f t="shared" si="235"/>
        <v>40411.865700000002</v>
      </c>
      <c r="R446" s="200">
        <f t="shared" si="236"/>
        <v>1.6110482534787665E-4</v>
      </c>
      <c r="S446" s="157">
        <v>1</v>
      </c>
      <c r="W446" s="200">
        <f>AB446</f>
        <v>1.269270756568025E-2</v>
      </c>
      <c r="Y446" s="200">
        <f t="shared" si="237"/>
        <v>36630.5</v>
      </c>
      <c r="Z446" s="200">
        <f t="shared" si="238"/>
        <v>0.24573267099980373</v>
      </c>
      <c r="AA446" s="200">
        <f t="shared" si="239"/>
        <v>0.241036101428868</v>
      </c>
      <c r="AB446" s="200">
        <f t="shared" si="240"/>
        <v>1.269270756568025E-2</v>
      </c>
      <c r="AC446" s="200">
        <f t="shared" si="241"/>
        <v>3.9980689973722616E-3</v>
      </c>
      <c r="AD446" s="200">
        <f t="shared" si="242"/>
        <v>1.5984555707749241E-5</v>
      </c>
      <c r="AE446" s="200">
        <f t="shared" si="243"/>
        <v>1.269270756568025E-2</v>
      </c>
      <c r="AF446" s="157"/>
      <c r="AG446" s="200">
        <f t="shared" si="244"/>
        <v>8.6946385683079781E-3</v>
      </c>
      <c r="AH446" s="200">
        <f t="shared" si="245"/>
        <v>0.36555986810572738</v>
      </c>
      <c r="AI446" s="200">
        <f t="shared" si="246"/>
        <v>0.60678573713242923</v>
      </c>
      <c r="AJ446" s="200">
        <f t="shared" si="247"/>
        <v>8.1181930555216109E-2</v>
      </c>
      <c r="AK446" s="200">
        <f t="shared" si="248"/>
        <v>3.0143258624642932</v>
      </c>
      <c r="AL446" s="200">
        <f t="shared" si="249"/>
        <v>15.693801820985508</v>
      </c>
      <c r="AM446" s="200">
        <f t="shared" si="261"/>
        <v>21.720979892054856</v>
      </c>
      <c r="AN446" s="200">
        <f t="shared" si="261"/>
        <v>21.706049379764838</v>
      </c>
      <c r="AO446" s="200">
        <f t="shared" si="261"/>
        <v>21.730290592360493</v>
      </c>
      <c r="AP446" s="200">
        <f t="shared" si="261"/>
        <v>21.690845831157432</v>
      </c>
      <c r="AQ446" s="200">
        <f t="shared" si="261"/>
        <v>21.754815014462693</v>
      </c>
      <c r="AR446" s="200">
        <f t="shared" si="261"/>
        <v>21.650443194034306</v>
      </c>
      <c r="AS446" s="200">
        <f t="shared" si="261"/>
        <v>21.819332091317424</v>
      </c>
      <c r="AT446" s="200">
        <f t="shared" si="250"/>
        <v>21.541087045384263</v>
      </c>
    </row>
    <row r="447" spans="1:46" s="200" customFormat="1" ht="12.95" customHeight="1" x14ac:dyDescent="0.2">
      <c r="A447" s="39" t="s">
        <v>161</v>
      </c>
      <c r="B447" s="40" t="s">
        <v>52</v>
      </c>
      <c r="C447" s="41">
        <v>55430.3658</v>
      </c>
      <c r="D447" s="41">
        <v>2.0000000000000001E-4</v>
      </c>
      <c r="E447" s="39">
        <f t="shared" si="232"/>
        <v>36631.110840094691</v>
      </c>
      <c r="F447" s="228">
        <f t="shared" si="258"/>
        <v>36630.5</v>
      </c>
      <c r="G447" s="158">
        <f t="shared" si="233"/>
        <v>0.24983073999464978</v>
      </c>
      <c r="K447" s="200">
        <f>+G447</f>
        <v>0.24983073999464978</v>
      </c>
      <c r="O447" s="200">
        <f t="shared" ca="1" si="255"/>
        <v>0.24593943155344922</v>
      </c>
      <c r="P447" s="200">
        <f t="shared" si="234"/>
        <v>0.23703803243149574</v>
      </c>
      <c r="Q447" s="260">
        <f t="shared" si="235"/>
        <v>40411.8658</v>
      </c>
      <c r="R447" s="200">
        <f t="shared" si="236"/>
        <v>1.6365336679637852E-4</v>
      </c>
      <c r="S447" s="157">
        <v>1</v>
      </c>
      <c r="W447" s="200">
        <f>AB447</f>
        <v>1.2792707563154038E-2</v>
      </c>
      <c r="Y447" s="200">
        <f t="shared" si="237"/>
        <v>36630.5</v>
      </c>
      <c r="Z447" s="200">
        <f t="shared" si="238"/>
        <v>0.24573267099980373</v>
      </c>
      <c r="AA447" s="200">
        <f t="shared" si="239"/>
        <v>0.24113610142634179</v>
      </c>
      <c r="AB447" s="200">
        <f t="shared" si="240"/>
        <v>1.2792707563154038E-2</v>
      </c>
      <c r="AC447" s="200">
        <f t="shared" si="241"/>
        <v>4.0980689948460491E-3</v>
      </c>
      <c r="AD447" s="200">
        <f t="shared" si="242"/>
        <v>1.6794169486518508E-5</v>
      </c>
      <c r="AE447" s="200">
        <f t="shared" si="243"/>
        <v>1.2792707563154038E-2</v>
      </c>
      <c r="AF447" s="157"/>
      <c r="AG447" s="200">
        <f t="shared" si="244"/>
        <v>8.6946385683079781E-3</v>
      </c>
      <c r="AH447" s="200">
        <f t="shared" si="245"/>
        <v>0.36555986810572738</v>
      </c>
      <c r="AI447" s="200">
        <f t="shared" si="246"/>
        <v>0.60678573713242923</v>
      </c>
      <c r="AJ447" s="200">
        <f t="shared" si="247"/>
        <v>8.1181930555216109E-2</v>
      </c>
      <c r="AK447" s="200">
        <f t="shared" si="248"/>
        <v>3.0143258624642932</v>
      </c>
      <c r="AL447" s="200">
        <f t="shared" si="249"/>
        <v>15.693801820985508</v>
      </c>
      <c r="AM447" s="200">
        <f t="shared" si="261"/>
        <v>21.720979892054856</v>
      </c>
      <c r="AN447" s="200">
        <f t="shared" si="261"/>
        <v>21.706049379764838</v>
      </c>
      <c r="AO447" s="200">
        <f t="shared" si="261"/>
        <v>21.730290592360493</v>
      </c>
      <c r="AP447" s="200">
        <f t="shared" si="261"/>
        <v>21.690845831157432</v>
      </c>
      <c r="AQ447" s="200">
        <f t="shared" si="261"/>
        <v>21.754815014462693</v>
      </c>
      <c r="AR447" s="200">
        <f t="shared" si="261"/>
        <v>21.650443194034306</v>
      </c>
      <c r="AS447" s="200">
        <f t="shared" si="261"/>
        <v>21.819332091317424</v>
      </c>
      <c r="AT447" s="200">
        <f t="shared" si="250"/>
        <v>21.541087045384263</v>
      </c>
    </row>
    <row r="448" spans="1:46" s="200" customFormat="1" ht="12.95" customHeight="1" x14ac:dyDescent="0.2">
      <c r="A448" s="178" t="s">
        <v>163</v>
      </c>
      <c r="B448" s="215" t="s">
        <v>54</v>
      </c>
      <c r="C448" s="162">
        <v>55752.047100000003</v>
      </c>
      <c r="D448" s="162" t="s">
        <v>38</v>
      </c>
      <c r="E448" s="200">
        <f t="shared" si="232"/>
        <v>37417.62668580169</v>
      </c>
      <c r="F448" s="228">
        <f t="shared" si="258"/>
        <v>37417</v>
      </c>
      <c r="G448" s="158">
        <f t="shared" si="233"/>
        <v>0.25631155999872135</v>
      </c>
      <c r="I448" s="200">
        <f>+G448</f>
        <v>0.25631155999872135</v>
      </c>
      <c r="P448" s="200">
        <f t="shared" si="234"/>
        <v>0.24644322612328873</v>
      </c>
      <c r="Q448" s="260">
        <f t="shared" si="235"/>
        <v>40733.547100000003</v>
      </c>
      <c r="R448" s="200">
        <f t="shared" si="236"/>
        <v>9.738401347701104E-5</v>
      </c>
      <c r="S448" s="247">
        <v>0.1</v>
      </c>
      <c r="U448" s="200">
        <f>AB448</f>
        <v>9.8683338754326222E-3</v>
      </c>
      <c r="Y448" s="200">
        <f t="shared" si="237"/>
        <v>37417</v>
      </c>
      <c r="Z448" s="200">
        <f t="shared" si="238"/>
        <v>0.25464487546441467</v>
      </c>
      <c r="AA448" s="200">
        <f t="shared" si="239"/>
        <v>0.24810991065759541</v>
      </c>
      <c r="AB448" s="200">
        <f t="shared" si="240"/>
        <v>9.8683338754326222E-3</v>
      </c>
      <c r="AC448" s="200">
        <f t="shared" si="241"/>
        <v>1.6666845343066838E-3</v>
      </c>
      <c r="AD448" s="200">
        <f t="shared" si="242"/>
        <v>2.7778373368970879E-7</v>
      </c>
      <c r="AE448" s="200">
        <f t="shared" si="243"/>
        <v>9.8683338754326222E-3</v>
      </c>
      <c r="AF448" s="157"/>
      <c r="AG448" s="200">
        <f t="shared" si="244"/>
        <v>8.2016493411259418E-3</v>
      </c>
      <c r="AH448" s="200">
        <f t="shared" si="245"/>
        <v>0.36319892512702301</v>
      </c>
      <c r="AI448" s="200">
        <f t="shared" si="246"/>
        <v>0.57985187379739711</v>
      </c>
      <c r="AJ448" s="200">
        <f t="shared" si="247"/>
        <v>5.9909747515033772E-2</v>
      </c>
      <c r="AK448" s="200">
        <f t="shared" si="248"/>
        <v>3.0477895321600497</v>
      </c>
      <c r="AL448" s="200">
        <f t="shared" si="249"/>
        <v>21.305615955683546</v>
      </c>
      <c r="AM448" s="200">
        <f t="shared" si="261"/>
        <v>21.79158680437429</v>
      </c>
      <c r="AN448" s="200">
        <f t="shared" si="261"/>
        <v>21.779007899580495</v>
      </c>
      <c r="AO448" s="200">
        <f t="shared" si="261"/>
        <v>21.799083262367709</v>
      </c>
      <c r="AP448" s="200">
        <f t="shared" si="261"/>
        <v>21.767003022778319</v>
      </c>
      <c r="AQ448" s="200">
        <f t="shared" si="261"/>
        <v>21.818169558740248</v>
      </c>
      <c r="AR448" s="200">
        <f t="shared" si="261"/>
        <v>21.736284628390127</v>
      </c>
      <c r="AS448" s="200">
        <f t="shared" si="261"/>
        <v>21.866736741310032</v>
      </c>
      <c r="AT448" s="200">
        <f t="shared" si="250"/>
        <v>21.656914325712574</v>
      </c>
    </row>
    <row r="449" spans="1:46" s="200" customFormat="1" ht="12.95" customHeight="1" x14ac:dyDescent="0.2">
      <c r="A449" s="41" t="s">
        <v>164</v>
      </c>
      <c r="B449" s="40" t="s">
        <v>52</v>
      </c>
      <c r="C449" s="41">
        <v>56078.842600000004</v>
      </c>
      <c r="D449" s="41">
        <v>4.0000000000000002E-4</v>
      </c>
      <c r="E449" s="39">
        <f t="shared" si="232"/>
        <v>38216.646831068872</v>
      </c>
      <c r="F449" s="228">
        <f t="shared" si="258"/>
        <v>38216</v>
      </c>
      <c r="G449" s="158">
        <f t="shared" si="233"/>
        <v>0.26455088000511751</v>
      </c>
      <c r="K449" s="200">
        <f>+G449</f>
        <v>0.26455088000511751</v>
      </c>
      <c r="O449" s="200">
        <f t="shared" ref="O449:O490" ca="1" si="262">+C$11+C$12*$F449</f>
        <v>0.26235473830345735</v>
      </c>
      <c r="P449" s="200">
        <f t="shared" si="234"/>
        <v>0.2561765463308659</v>
      </c>
      <c r="Q449" s="260">
        <f t="shared" si="235"/>
        <v>41060.342600000004</v>
      </c>
      <c r="R449" s="200">
        <f t="shared" si="236"/>
        <v>7.0129464487704476E-5</v>
      </c>
      <c r="S449" s="157">
        <v>1</v>
      </c>
      <c r="W449" s="200">
        <f>AB449</f>
        <v>8.3743336742516106E-3</v>
      </c>
      <c r="Y449" s="200">
        <f t="shared" si="237"/>
        <v>38216</v>
      </c>
      <c r="Z449" s="200">
        <f t="shared" si="238"/>
        <v>0.26384296338898955</v>
      </c>
      <c r="AA449" s="200">
        <f t="shared" si="239"/>
        <v>0.25688446294699385</v>
      </c>
      <c r="AB449" s="200">
        <f t="shared" si="240"/>
        <v>8.3743336742516106E-3</v>
      </c>
      <c r="AC449" s="200">
        <f t="shared" si="241"/>
        <v>7.0791661612795709E-4</v>
      </c>
      <c r="AD449" s="200">
        <f t="shared" si="242"/>
        <v>5.0114593539005733E-7</v>
      </c>
      <c r="AE449" s="200">
        <f t="shared" si="243"/>
        <v>8.3743336742516106E-3</v>
      </c>
      <c r="AF449" s="157"/>
      <c r="AG449" s="200">
        <f t="shared" si="244"/>
        <v>7.6664170581236691E-3</v>
      </c>
      <c r="AH449" s="200">
        <f t="shared" si="245"/>
        <v>0.36155492900675856</v>
      </c>
      <c r="AI449" s="200">
        <f t="shared" si="246"/>
        <v>0.5523532367981997</v>
      </c>
      <c r="AJ449" s="200">
        <f t="shared" si="247"/>
        <v>3.8635192909171466E-2</v>
      </c>
      <c r="AK449" s="200">
        <f t="shared" si="248"/>
        <v>3.0811518463223062</v>
      </c>
      <c r="AL449" s="200">
        <f t="shared" si="249"/>
        <v>33.080152380296497</v>
      </c>
      <c r="AM449" s="200">
        <f t="shared" si="261"/>
        <v>21.862368751581105</v>
      </c>
      <c r="AN449" s="200">
        <f t="shared" si="261"/>
        <v>21.853464925371128</v>
      </c>
      <c r="AO449" s="200">
        <f t="shared" si="261"/>
        <v>21.867505371214282</v>
      </c>
      <c r="AP449" s="200">
        <f t="shared" si="261"/>
        <v>21.845352727679394</v>
      </c>
      <c r="AQ449" s="200">
        <f t="shared" si="261"/>
        <v>21.880276130151358</v>
      </c>
      <c r="AR449" s="200">
        <f t="shared" si="261"/>
        <v>21.825140872339215</v>
      </c>
      <c r="AS449" s="200">
        <f t="shared" si="261"/>
        <v>21.912020729555675</v>
      </c>
      <c r="AT449" s="200">
        <f t="shared" si="250"/>
        <v>21.774582471907511</v>
      </c>
    </row>
    <row r="450" spans="1:46" s="200" customFormat="1" ht="12.95" customHeight="1" x14ac:dyDescent="0.2">
      <c r="A450" s="39" t="s">
        <v>165</v>
      </c>
      <c r="B450" s="40" t="s">
        <v>54</v>
      </c>
      <c r="C450" s="41">
        <v>56169.642500000002</v>
      </c>
      <c r="D450" s="41">
        <v>1E-4</v>
      </c>
      <c r="E450" s="39">
        <f t="shared" si="232"/>
        <v>38438.654016872366</v>
      </c>
      <c r="F450" s="228">
        <f t="shared" si="258"/>
        <v>38438</v>
      </c>
      <c r="G450" s="158">
        <f t="shared" si="233"/>
        <v>0.26748984000005294</v>
      </c>
      <c r="J450" s="200">
        <f>+G450</f>
        <v>0.26748984000005294</v>
      </c>
      <c r="O450" s="200">
        <f t="shared" ca="1" si="262"/>
        <v>0.26465319185028913</v>
      </c>
      <c r="P450" s="200">
        <f t="shared" si="234"/>
        <v>0.25891288734466311</v>
      </c>
      <c r="Q450" s="260">
        <f t="shared" si="235"/>
        <v>41151.142500000002</v>
      </c>
      <c r="R450" s="200">
        <f t="shared" si="236"/>
        <v>7.3564116852798558E-5</v>
      </c>
      <c r="S450" s="157">
        <v>1</v>
      </c>
      <c r="V450" s="200">
        <f>AB450</f>
        <v>8.5769526553898245E-3</v>
      </c>
      <c r="Y450" s="200">
        <f t="shared" si="237"/>
        <v>38438</v>
      </c>
      <c r="Z450" s="200">
        <f t="shared" si="238"/>
        <v>0.26642471651811167</v>
      </c>
      <c r="AA450" s="200">
        <f t="shared" si="239"/>
        <v>0.25997801082660438</v>
      </c>
      <c r="AB450" s="200">
        <f t="shared" si="240"/>
        <v>8.5769526553898245E-3</v>
      </c>
      <c r="AC450" s="200">
        <f t="shared" si="241"/>
        <v>1.0651234819412658E-3</v>
      </c>
      <c r="AD450" s="200">
        <f t="shared" si="242"/>
        <v>1.134488031782686E-6</v>
      </c>
      <c r="AE450" s="200">
        <f t="shared" si="243"/>
        <v>8.5769526553898245E-3</v>
      </c>
      <c r="AF450" s="157"/>
      <c r="AG450" s="200">
        <f t="shared" si="244"/>
        <v>7.5118291734485709E-3</v>
      </c>
      <c r="AH450" s="200">
        <f t="shared" si="245"/>
        <v>0.3612270518564592</v>
      </c>
      <c r="AI450" s="200">
        <f t="shared" si="246"/>
        <v>0.54467464960575362</v>
      </c>
      <c r="AJ450" s="200">
        <f t="shared" si="247"/>
        <v>3.2770528325055608E-2</v>
      </c>
      <c r="AK450" s="200">
        <f t="shared" si="248"/>
        <v>3.0903352798154029</v>
      </c>
      <c r="AL450" s="200">
        <f t="shared" si="249"/>
        <v>39.010233010201809</v>
      </c>
      <c r="AM450" s="200">
        <f t="shared" si="261"/>
        <v>21.88190262743003</v>
      </c>
      <c r="AN450" s="200">
        <f t="shared" si="261"/>
        <v>21.874207960972129</v>
      </c>
      <c r="AO450" s="200">
        <f t="shared" si="261"/>
        <v>21.886312569529721</v>
      </c>
      <c r="AP450" s="200">
        <f t="shared" si="261"/>
        <v>21.867262955299449</v>
      </c>
      <c r="AQ450" s="200">
        <f t="shared" si="261"/>
        <v>21.897224601950452</v>
      </c>
      <c r="AR450" s="200">
        <f t="shared" si="261"/>
        <v>21.850051534429987</v>
      </c>
      <c r="AS450" s="200">
        <f t="shared" si="261"/>
        <v>21.924221801113728</v>
      </c>
      <c r="AT450" s="200">
        <f t="shared" si="250"/>
        <v>21.807276249698845</v>
      </c>
    </row>
    <row r="451" spans="1:46" s="200" customFormat="1" ht="12.95" customHeight="1" x14ac:dyDescent="0.2">
      <c r="A451" s="39" t="s">
        <v>166</v>
      </c>
      <c r="B451" s="40" t="s">
        <v>54</v>
      </c>
      <c r="C451" s="41">
        <v>56451.857499999998</v>
      </c>
      <c r="D451" s="41">
        <v>2.0000000000000001E-4</v>
      </c>
      <c r="E451" s="39">
        <f t="shared" si="232"/>
        <v>39128.674137395989</v>
      </c>
      <c r="F451" s="228">
        <f t="shared" si="258"/>
        <v>39128</v>
      </c>
      <c r="G451" s="158">
        <f t="shared" si="233"/>
        <v>0.27571903999341885</v>
      </c>
      <c r="J451" s="200">
        <f>+G451</f>
        <v>0.27571903999341885</v>
      </c>
      <c r="O451" s="200">
        <f t="shared" ca="1" si="262"/>
        <v>0.27179703395530685</v>
      </c>
      <c r="P451" s="200">
        <f t="shared" si="234"/>
        <v>0.26750647296222013</v>
      </c>
      <c r="Q451" s="260">
        <f t="shared" si="235"/>
        <v>41433.357499999998</v>
      </c>
      <c r="R451" s="200">
        <f t="shared" si="236"/>
        <v>6.7446257241932065E-5</v>
      </c>
      <c r="S451" s="157">
        <v>1</v>
      </c>
      <c r="V451" s="200">
        <f>AB451</f>
        <v>8.2125670311987142E-3</v>
      </c>
      <c r="Y451" s="200">
        <f t="shared" si="237"/>
        <v>39128</v>
      </c>
      <c r="Z451" s="200">
        <f t="shared" si="238"/>
        <v>0.27452192608059678</v>
      </c>
      <c r="AA451" s="200">
        <f t="shared" si="239"/>
        <v>0.2687035868750422</v>
      </c>
      <c r="AB451" s="200">
        <f t="shared" si="240"/>
        <v>8.2125670311987142E-3</v>
      </c>
      <c r="AC451" s="200">
        <f t="shared" si="241"/>
        <v>1.1971139128220676E-3</v>
      </c>
      <c r="AD451" s="200">
        <f t="shared" si="242"/>
        <v>1.4330817202721609E-6</v>
      </c>
      <c r="AE451" s="200">
        <f t="shared" si="243"/>
        <v>8.2125670311987142E-3</v>
      </c>
      <c r="AF451" s="157"/>
      <c r="AG451" s="200">
        <f t="shared" si="244"/>
        <v>7.0154531183766501E-3</v>
      </c>
      <c r="AH451" s="200">
        <f t="shared" si="245"/>
        <v>0.36055434351910676</v>
      </c>
      <c r="AI451" s="200">
        <f t="shared" si="246"/>
        <v>0.52065594844537455</v>
      </c>
      <c r="AJ451" s="200">
        <f t="shared" si="247"/>
        <v>1.4630079097987855E-2</v>
      </c>
      <c r="AK451" s="200">
        <f t="shared" si="248"/>
        <v>3.1187173287167607</v>
      </c>
      <c r="AL451" s="200">
        <f t="shared" si="249"/>
        <v>87.426639705667583</v>
      </c>
      <c r="AM451" s="200">
        <f t="shared" ref="AM451:AS460" si="263">$AT451+$AA$7*SIN(AN451)</f>
        <v>21.942363589685883</v>
      </c>
      <c r="AN451" s="200">
        <f t="shared" si="263"/>
        <v>21.938793728923656</v>
      </c>
      <c r="AO451" s="200">
        <f t="shared" si="263"/>
        <v>21.944381880178003</v>
      </c>
      <c r="AP451" s="200">
        <f t="shared" si="263"/>
        <v>21.935633645438497</v>
      </c>
      <c r="AQ451" s="200">
        <f t="shared" si="263"/>
        <v>21.94932735381078</v>
      </c>
      <c r="AR451" s="200">
        <f t="shared" si="263"/>
        <v>21.927887993022246</v>
      </c>
      <c r="AS451" s="200">
        <f t="shared" si="263"/>
        <v>21.96144508069014</v>
      </c>
      <c r="AT451" s="200">
        <f t="shared" si="250"/>
        <v>21.908892045536774</v>
      </c>
    </row>
    <row r="452" spans="1:46" s="200" customFormat="1" ht="12.95" customHeight="1" x14ac:dyDescent="0.2">
      <c r="A452" s="229" t="s">
        <v>167</v>
      </c>
      <c r="B452" s="48" t="s">
        <v>54</v>
      </c>
      <c r="C452" s="41">
        <v>56480.488899999997</v>
      </c>
      <c r="D452" s="44">
        <v>2.0000000000000001E-4</v>
      </c>
      <c r="E452" s="39">
        <f t="shared" si="232"/>
        <v>39198.678361405196</v>
      </c>
      <c r="F452" s="228">
        <f t="shared" si="258"/>
        <v>39198</v>
      </c>
      <c r="G452" s="158">
        <f t="shared" si="233"/>
        <v>0.27744663999328623</v>
      </c>
      <c r="J452" s="200">
        <f>+G452</f>
        <v>0.27744663999328623</v>
      </c>
      <c r="O452" s="200">
        <f t="shared" ca="1" si="262"/>
        <v>0.27252177156016372</v>
      </c>
      <c r="P452" s="200">
        <f t="shared" si="234"/>
        <v>0.26838578833262661</v>
      </c>
      <c r="Q452" s="260">
        <f t="shared" si="235"/>
        <v>41461.988899999997</v>
      </c>
      <c r="R452" s="200">
        <f t="shared" si="236"/>
        <v>8.2099032816478174E-5</v>
      </c>
      <c r="S452" s="157">
        <v>1</v>
      </c>
      <c r="V452" s="200">
        <f>AB452</f>
        <v>9.060851660659619E-3</v>
      </c>
      <c r="Y452" s="200">
        <f t="shared" si="237"/>
        <v>39198</v>
      </c>
      <c r="Z452" s="200">
        <f t="shared" si="238"/>
        <v>0.27534954959543118</v>
      </c>
      <c r="AA452" s="200">
        <f t="shared" si="239"/>
        <v>0.27048287873048166</v>
      </c>
      <c r="AB452" s="200">
        <f t="shared" si="240"/>
        <v>9.060851660659619E-3</v>
      </c>
      <c r="AC452" s="200">
        <f t="shared" si="241"/>
        <v>2.0970903978550504E-3</v>
      </c>
      <c r="AD452" s="200">
        <f t="shared" si="242"/>
        <v>4.3977881367758532E-6</v>
      </c>
      <c r="AE452" s="200">
        <f t="shared" si="243"/>
        <v>9.060851660659619E-3</v>
      </c>
      <c r="AF452" s="157"/>
      <c r="AG452" s="200">
        <f t="shared" si="244"/>
        <v>6.9637612628045504E-3</v>
      </c>
      <c r="AH452" s="200">
        <f t="shared" si="245"/>
        <v>0.36051499248892538</v>
      </c>
      <c r="AI452" s="200">
        <f t="shared" si="246"/>
        <v>0.51820374580623607</v>
      </c>
      <c r="AJ452" s="200">
        <f t="shared" si="247"/>
        <v>1.2794998056065947E-2</v>
      </c>
      <c r="AK452" s="200">
        <f t="shared" si="248"/>
        <v>3.1215870382862128</v>
      </c>
      <c r="AL452" s="200">
        <f t="shared" si="249"/>
        <v>99.968597071336205</v>
      </c>
      <c r="AM452" s="200">
        <f t="shared" si="263"/>
        <v>21.948482113846431</v>
      </c>
      <c r="AN452" s="200">
        <f t="shared" si="263"/>
        <v>21.945352981531737</v>
      </c>
      <c r="AO452" s="200">
        <f t="shared" si="263"/>
        <v>21.950249813747117</v>
      </c>
      <c r="AP452" s="200">
        <f t="shared" si="263"/>
        <v>21.942586199710536</v>
      </c>
      <c r="AQ452" s="200">
        <f t="shared" si="263"/>
        <v>21.954578776501815</v>
      </c>
      <c r="AR452" s="200">
        <f t="shared" si="263"/>
        <v>21.935808946315145</v>
      </c>
      <c r="AS452" s="200">
        <f t="shared" si="263"/>
        <v>21.96517987404874</v>
      </c>
      <c r="AT452" s="200">
        <f t="shared" si="250"/>
        <v>21.919200894389899</v>
      </c>
    </row>
    <row r="453" spans="1:46" s="200" customFormat="1" ht="12.95" customHeight="1" x14ac:dyDescent="0.2">
      <c r="A453" s="41" t="s">
        <v>306</v>
      </c>
      <c r="B453" s="40"/>
      <c r="C453" s="41">
        <v>56781.515899999999</v>
      </c>
      <c r="D453" s="41">
        <v>1E-4</v>
      </c>
      <c r="E453" s="39">
        <f t="shared" si="232"/>
        <v>39934.694118260319</v>
      </c>
      <c r="F453" s="228">
        <f t="shared" si="258"/>
        <v>39934</v>
      </c>
      <c r="G453" s="158">
        <f t="shared" si="233"/>
        <v>0.28389111999422312</v>
      </c>
      <c r="K453" s="200">
        <f t="shared" ref="K453:K490" si="264">+G453</f>
        <v>0.28389111999422312</v>
      </c>
      <c r="O453" s="200">
        <f t="shared" ca="1" si="262"/>
        <v>0.28014186980551598</v>
      </c>
      <c r="P453" s="200">
        <f t="shared" si="234"/>
        <v>0.27771481750147725</v>
      </c>
      <c r="Q453" s="260">
        <f t="shared" si="235"/>
        <v>41763.015899999999</v>
      </c>
      <c r="R453" s="200">
        <f t="shared" si="236"/>
        <v>3.8146712481898807E-5</v>
      </c>
      <c r="S453" s="157">
        <v>1</v>
      </c>
      <c r="W453" s="200">
        <f t="shared" ref="W453:W490" si="265">AB453</f>
        <v>6.1763024927458665E-3</v>
      </c>
      <c r="Y453" s="200">
        <f t="shared" si="237"/>
        <v>39934</v>
      </c>
      <c r="Z453" s="200">
        <f t="shared" si="238"/>
        <v>0.28412020512821373</v>
      </c>
      <c r="AA453" s="200">
        <f t="shared" si="239"/>
        <v>0.27748573236748664</v>
      </c>
      <c r="AB453" s="200">
        <f t="shared" si="240"/>
        <v>6.1763024927458665E-3</v>
      </c>
      <c r="AC453" s="200">
        <f t="shared" si="241"/>
        <v>-2.2908513399061414E-4</v>
      </c>
      <c r="AD453" s="200">
        <f t="shared" si="242"/>
        <v>5.2479998615497633E-8</v>
      </c>
      <c r="AE453" s="200">
        <f t="shared" si="243"/>
        <v>6.1763024927458665E-3</v>
      </c>
      <c r="AF453" s="157"/>
      <c r="AG453" s="200">
        <f t="shared" si="244"/>
        <v>6.4053876267364945E-3</v>
      </c>
      <c r="AH453" s="200">
        <f t="shared" si="245"/>
        <v>0.36041981718213756</v>
      </c>
      <c r="AI453" s="200">
        <f t="shared" si="246"/>
        <v>0.49219898086772751</v>
      </c>
      <c r="AJ453" s="200">
        <f t="shared" si="247"/>
        <v>-6.4789314986027635E-3</v>
      </c>
      <c r="AK453" s="200">
        <f t="shared" si="248"/>
        <v>-3.131463024699753</v>
      </c>
      <c r="AL453" s="200">
        <f t="shared" si="249"/>
        <v>-197.43891115039963</v>
      </c>
      <c r="AM453" s="200">
        <f t="shared" si="263"/>
        <v>22.01275418203846</v>
      </c>
      <c r="AN453" s="200">
        <f t="shared" si="263"/>
        <v>22.014347330534413</v>
      </c>
      <c r="AO453" s="200">
        <f t="shared" si="263"/>
        <v>22.011855928875523</v>
      </c>
      <c r="AP453" s="200">
        <f t="shared" si="263"/>
        <v>22.015752101655767</v>
      </c>
      <c r="AQ453" s="200">
        <f t="shared" si="263"/>
        <v>22.009659223166693</v>
      </c>
      <c r="AR453" s="200">
        <f t="shared" si="263"/>
        <v>22.019187722836321</v>
      </c>
      <c r="AS453" s="200">
        <f t="shared" si="263"/>
        <v>22.004287137951781</v>
      </c>
      <c r="AT453" s="200">
        <f t="shared" si="250"/>
        <v>22.027591076617025</v>
      </c>
    </row>
    <row r="454" spans="1:46" s="200" customFormat="1" ht="12.95" customHeight="1" x14ac:dyDescent="0.2">
      <c r="A454" s="44" t="s">
        <v>307</v>
      </c>
      <c r="B454" s="48" t="s">
        <v>54</v>
      </c>
      <c r="C454" s="44">
        <v>56814.441599999998</v>
      </c>
      <c r="D454" s="44">
        <v>5.9999999999999995E-4</v>
      </c>
      <c r="E454" s="39">
        <f t="shared" si="232"/>
        <v>40015.197973414455</v>
      </c>
      <c r="F454" s="228">
        <f t="shared" si="258"/>
        <v>40014.5</v>
      </c>
      <c r="G454" s="158">
        <f t="shared" si="233"/>
        <v>0.28546785999787971</v>
      </c>
      <c r="K454" s="200">
        <f t="shared" si="264"/>
        <v>0.28546785999787971</v>
      </c>
      <c r="O454" s="200">
        <f t="shared" ca="1" si="262"/>
        <v>0.28097531805110137</v>
      </c>
      <c r="P454" s="200">
        <f t="shared" si="234"/>
        <v>0.27874444915450658</v>
      </c>
      <c r="Q454" s="260">
        <f t="shared" si="235"/>
        <v>41795.941599999998</v>
      </c>
      <c r="R454" s="200">
        <f t="shared" si="236"/>
        <v>4.520425336878744E-5</v>
      </c>
      <c r="S454" s="157">
        <v>1</v>
      </c>
      <c r="W454" s="200">
        <f t="shared" si="265"/>
        <v>6.7234108433731343E-3</v>
      </c>
      <c r="Y454" s="200">
        <f t="shared" si="237"/>
        <v>40014.5</v>
      </c>
      <c r="Z454" s="200">
        <f t="shared" si="238"/>
        <v>0.28508711084205079</v>
      </c>
      <c r="AA454" s="200">
        <f t="shared" si="239"/>
        <v>0.2791251983103355</v>
      </c>
      <c r="AB454" s="200">
        <f t="shared" si="240"/>
        <v>6.7234108433731343E-3</v>
      </c>
      <c r="AC454" s="200">
        <f t="shared" si="241"/>
        <v>3.8074915582891888E-4</v>
      </c>
      <c r="AD454" s="200">
        <f t="shared" si="242"/>
        <v>1.4496991966443435E-7</v>
      </c>
      <c r="AE454" s="200">
        <f t="shared" si="243"/>
        <v>6.7234108433731343E-3</v>
      </c>
      <c r="AF454" s="157"/>
      <c r="AG454" s="200">
        <f t="shared" si="244"/>
        <v>6.3426616875442389E-3</v>
      </c>
      <c r="AH454" s="200">
        <f t="shared" si="245"/>
        <v>0.36044465004616788</v>
      </c>
      <c r="AI454" s="200">
        <f t="shared" si="246"/>
        <v>0.48932676774824879</v>
      </c>
      <c r="AJ454" s="200">
        <f t="shared" si="247"/>
        <v>-8.5872668600261524E-3</v>
      </c>
      <c r="AK454" s="200">
        <f t="shared" si="248"/>
        <v>-3.1281665273417292</v>
      </c>
      <c r="AL454" s="200">
        <f t="shared" si="249"/>
        <v>-148.96105693333993</v>
      </c>
      <c r="AM454" s="200">
        <f t="shared" si="263"/>
        <v>22.019784663101156</v>
      </c>
      <c r="AN454" s="200">
        <f t="shared" si="263"/>
        <v>22.021893240384571</v>
      </c>
      <c r="AO454" s="200">
        <f t="shared" si="263"/>
        <v>22.018595197541622</v>
      </c>
      <c r="AP454" s="200">
        <f t="shared" si="263"/>
        <v>22.023753838406257</v>
      </c>
      <c r="AQ454" s="200">
        <f t="shared" si="263"/>
        <v>22.015685270225035</v>
      </c>
      <c r="AR454" s="200">
        <f t="shared" si="263"/>
        <v>22.028306123947139</v>
      </c>
      <c r="AS454" s="200">
        <f t="shared" si="263"/>
        <v>22.008566439050927</v>
      </c>
      <c r="AT454" s="200">
        <f t="shared" si="250"/>
        <v>22.039446252798118</v>
      </c>
    </row>
    <row r="455" spans="1:46" s="200" customFormat="1" ht="12.95" customHeight="1" x14ac:dyDescent="0.2">
      <c r="A455" s="118" t="s">
        <v>308</v>
      </c>
      <c r="B455" s="119" t="s">
        <v>54</v>
      </c>
      <c r="C455" s="118">
        <v>57139.804900000003</v>
      </c>
      <c r="D455" s="118">
        <v>1E-4</v>
      </c>
      <c r="E455" s="39">
        <f t="shared" si="232"/>
        <v>40810.716367121269</v>
      </c>
      <c r="F455" s="228">
        <f t="shared" si="258"/>
        <v>40810</v>
      </c>
      <c r="G455" s="158">
        <f t="shared" si="233"/>
        <v>0.29299080000055255</v>
      </c>
      <c r="K455" s="200">
        <f t="shared" si="264"/>
        <v>0.29299080000055255</v>
      </c>
      <c r="O455" s="200">
        <f t="shared" ca="1" si="262"/>
        <v>0.28921144326058201</v>
      </c>
      <c r="P455" s="200">
        <f t="shared" si="234"/>
        <v>0.28901752822727322</v>
      </c>
      <c r="Q455" s="260">
        <f t="shared" si="235"/>
        <v>42121.304900000003</v>
      </c>
      <c r="R455" s="200">
        <f t="shared" si="236"/>
        <v>1.5786888584338269E-5</v>
      </c>
      <c r="S455" s="157">
        <v>1</v>
      </c>
      <c r="W455" s="200">
        <f t="shared" si="265"/>
        <v>3.9732717732793299E-3</v>
      </c>
      <c r="Y455" s="200">
        <f t="shared" si="237"/>
        <v>40810</v>
      </c>
      <c r="Z455" s="200">
        <f t="shared" si="238"/>
        <v>0.2947225895505578</v>
      </c>
      <c r="AA455" s="200">
        <f t="shared" si="239"/>
        <v>0.28728573867726798</v>
      </c>
      <c r="AB455" s="200">
        <f t="shared" si="240"/>
        <v>3.9732717732793299E-3</v>
      </c>
      <c r="AC455" s="200">
        <f t="shared" si="241"/>
        <v>-1.7317895500052471E-3</v>
      </c>
      <c r="AD455" s="200">
        <f t="shared" si="242"/>
        <v>2.9990950455073765E-6</v>
      </c>
      <c r="AE455" s="200">
        <f t="shared" si="243"/>
        <v>3.9732717732793299E-3</v>
      </c>
      <c r="AF455" s="157"/>
      <c r="AG455" s="200">
        <f t="shared" si="244"/>
        <v>5.7050613232845788E-3</v>
      </c>
      <c r="AH455" s="200">
        <f t="shared" si="245"/>
        <v>0.36106641256943073</v>
      </c>
      <c r="AI455" s="200">
        <f t="shared" si="246"/>
        <v>0.46057953545971819</v>
      </c>
      <c r="AJ455" s="200">
        <f t="shared" si="247"/>
        <v>-2.9472998825994308E-2</v>
      </c>
      <c r="AK455" s="200">
        <f t="shared" si="248"/>
        <v>-3.0954969066617486</v>
      </c>
      <c r="AL455" s="200">
        <f t="shared" si="249"/>
        <v>-43.380267907696854</v>
      </c>
      <c r="AM455" s="200">
        <f t="shared" si="263"/>
        <v>22.089408010085648</v>
      </c>
      <c r="AN455" s="200">
        <f t="shared" si="263"/>
        <v>22.09639212703334</v>
      </c>
      <c r="AO455" s="200">
        <f t="shared" si="263"/>
        <v>22.085418229270452</v>
      </c>
      <c r="AP455" s="200">
        <f t="shared" si="263"/>
        <v>22.102666757876381</v>
      </c>
      <c r="AQ455" s="200">
        <f t="shared" si="263"/>
        <v>22.075568861617281</v>
      </c>
      <c r="AR455" s="200">
        <f t="shared" si="263"/>
        <v>22.11817604769406</v>
      </c>
      <c r="AS455" s="200">
        <f t="shared" si="263"/>
        <v>22.051256884064191</v>
      </c>
      <c r="AT455" s="200">
        <f t="shared" si="250"/>
        <v>22.1565989565504</v>
      </c>
    </row>
    <row r="456" spans="1:46" s="200" customFormat="1" ht="12.95" customHeight="1" x14ac:dyDescent="0.2">
      <c r="A456" s="41" t="s">
        <v>306</v>
      </c>
      <c r="B456" s="40"/>
      <c r="C456" s="41">
        <v>57205.4519</v>
      </c>
      <c r="D456" s="41">
        <v>2.0999999999999999E-3</v>
      </c>
      <c r="E456" s="39">
        <f t="shared" si="232"/>
        <v>40971.224316209773</v>
      </c>
      <c r="F456" s="228">
        <f t="shared" si="258"/>
        <v>40970.5</v>
      </c>
      <c r="G456" s="158">
        <f t="shared" si="233"/>
        <v>0.29624193999916315</v>
      </c>
      <c r="K456" s="200">
        <f t="shared" si="264"/>
        <v>0.29624193999916315</v>
      </c>
      <c r="O456" s="200">
        <f t="shared" ca="1" si="262"/>
        <v>0.29087316305457522</v>
      </c>
      <c r="P456" s="200">
        <f t="shared" si="234"/>
        <v>0.29111186166443376</v>
      </c>
      <c r="Q456" s="260">
        <f t="shared" si="235"/>
        <v>42186.9519</v>
      </c>
      <c r="R456" s="200">
        <f t="shared" si="236"/>
        <v>2.6317703720459905E-5</v>
      </c>
      <c r="S456" s="157">
        <v>1</v>
      </c>
      <c r="W456" s="200">
        <f t="shared" si="265"/>
        <v>5.1300783347293932E-3</v>
      </c>
      <c r="Y456" s="200">
        <f t="shared" si="237"/>
        <v>40970.5</v>
      </c>
      <c r="Z456" s="200">
        <f t="shared" si="238"/>
        <v>0.29668433779577269</v>
      </c>
      <c r="AA456" s="200">
        <f t="shared" si="239"/>
        <v>0.29066946386782422</v>
      </c>
      <c r="AB456" s="200">
        <f t="shared" si="240"/>
        <v>5.1300783347293932E-3</v>
      </c>
      <c r="AC456" s="200">
        <f t="shared" si="241"/>
        <v>-4.4239779660953937E-4</v>
      </c>
      <c r="AD456" s="200">
        <f t="shared" si="242"/>
        <v>1.9571581044497537E-7</v>
      </c>
      <c r="AE456" s="200">
        <f t="shared" si="243"/>
        <v>5.1300783347293932E-3</v>
      </c>
      <c r="AF456" s="157"/>
      <c r="AG456" s="200">
        <f t="shared" si="244"/>
        <v>5.5724761313389361E-3</v>
      </c>
      <c r="AH456" s="200">
        <f t="shared" si="245"/>
        <v>0.36127566997238403</v>
      </c>
      <c r="AI456" s="200">
        <f t="shared" si="246"/>
        <v>0.45468956249066222</v>
      </c>
      <c r="AJ456" s="200">
        <f t="shared" si="247"/>
        <v>-3.3704851838675103E-2</v>
      </c>
      <c r="AK456" s="200">
        <f t="shared" si="248"/>
        <v>-3.0888725395606973</v>
      </c>
      <c r="AL456" s="200">
        <f t="shared" si="249"/>
        <v>-37.92739792569175</v>
      </c>
      <c r="AM456" s="200">
        <f t="shared" si="263"/>
        <v>22.103507049594356</v>
      </c>
      <c r="AN456" s="200">
        <f t="shared" si="263"/>
        <v>22.111399189287962</v>
      </c>
      <c r="AO456" s="200">
        <f t="shared" si="263"/>
        <v>22.098979507128014</v>
      </c>
      <c r="AP456" s="200">
        <f t="shared" si="263"/>
        <v>22.118532378320104</v>
      </c>
      <c r="AQ456" s="200">
        <f t="shared" si="263"/>
        <v>22.087768570729772</v>
      </c>
      <c r="AR456" s="200">
        <f t="shared" si="263"/>
        <v>22.136224207359948</v>
      </c>
      <c r="AS456" s="200">
        <f t="shared" si="263"/>
        <v>22.060012516042292</v>
      </c>
      <c r="AT456" s="200">
        <f t="shared" si="250"/>
        <v>22.180235674277917</v>
      </c>
    </row>
    <row r="457" spans="1:46" s="200" customFormat="1" ht="12.95" customHeight="1" x14ac:dyDescent="0.2">
      <c r="A457" s="118" t="s">
        <v>308</v>
      </c>
      <c r="B457" s="119" t="s">
        <v>54</v>
      </c>
      <c r="C457" s="118">
        <v>57223.6495</v>
      </c>
      <c r="D457" s="118">
        <v>1E-4</v>
      </c>
      <c r="E457" s="39">
        <f t="shared" si="232"/>
        <v>41015.717734863072</v>
      </c>
      <c r="F457" s="228">
        <f t="shared" si="258"/>
        <v>41015</v>
      </c>
      <c r="G457" s="158">
        <f t="shared" si="233"/>
        <v>0.29355019999638898</v>
      </c>
      <c r="K457" s="200">
        <f t="shared" si="264"/>
        <v>0.29355019999638898</v>
      </c>
      <c r="O457" s="200">
        <f t="shared" ca="1" si="262"/>
        <v>0.2913338891033771</v>
      </c>
      <c r="P457" s="200">
        <f t="shared" si="234"/>
        <v>0.29169382001941879</v>
      </c>
      <c r="Q457" s="260">
        <f t="shared" si="235"/>
        <v>42205.1495</v>
      </c>
      <c r="R457" s="200">
        <f t="shared" si="236"/>
        <v>3.4461466188958452E-6</v>
      </c>
      <c r="S457" s="157">
        <v>1</v>
      </c>
      <c r="W457" s="200">
        <f t="shared" si="265"/>
        <v>1.8563799769701905E-3</v>
      </c>
      <c r="Y457" s="200">
        <f t="shared" si="237"/>
        <v>41015</v>
      </c>
      <c r="Z457" s="200">
        <f t="shared" si="238"/>
        <v>0.2972292992909526</v>
      </c>
      <c r="AA457" s="200">
        <f t="shared" si="239"/>
        <v>0.28801472072485518</v>
      </c>
      <c r="AB457" s="200">
        <f t="shared" si="240"/>
        <v>1.8563799769701905E-3</v>
      </c>
      <c r="AC457" s="200">
        <f t="shared" si="241"/>
        <v>-3.6790992945636147E-3</v>
      </c>
      <c r="AD457" s="200">
        <f t="shared" si="242"/>
        <v>1.3535771619258487E-5</v>
      </c>
      <c r="AE457" s="200">
        <f t="shared" si="243"/>
        <v>1.8563799769701905E-3</v>
      </c>
      <c r="AF457" s="157"/>
      <c r="AG457" s="200">
        <f t="shared" si="244"/>
        <v>5.5354792715337957E-3</v>
      </c>
      <c r="AH457" s="200">
        <f t="shared" si="245"/>
        <v>0.36133874414726441</v>
      </c>
      <c r="AI457" s="200">
        <f t="shared" si="246"/>
        <v>0.45305060986429729</v>
      </c>
      <c r="AJ457" s="200">
        <f t="shared" si="247"/>
        <v>-3.4879608359333972E-2</v>
      </c>
      <c r="AK457" s="200">
        <f t="shared" si="248"/>
        <v>-3.0870332261968181</v>
      </c>
      <c r="AL457" s="200">
        <f t="shared" si="249"/>
        <v>-36.648182524531229</v>
      </c>
      <c r="AM457" s="200">
        <f t="shared" si="263"/>
        <v>22.107420272213314</v>
      </c>
      <c r="AN457" s="200">
        <f t="shared" si="263"/>
        <v>22.115558174511733</v>
      </c>
      <c r="AO457" s="200">
        <f t="shared" si="263"/>
        <v>22.102745820240838</v>
      </c>
      <c r="AP457" s="200">
        <f t="shared" si="263"/>
        <v>22.122926811360546</v>
      </c>
      <c r="AQ457" s="200">
        <f t="shared" si="263"/>
        <v>22.09116050835701</v>
      </c>
      <c r="AR457" s="200">
        <f t="shared" si="263"/>
        <v>22.14122143175987</v>
      </c>
      <c r="AS457" s="200">
        <f t="shared" si="263"/>
        <v>22.06245162883209</v>
      </c>
      <c r="AT457" s="200">
        <f t="shared" si="250"/>
        <v>22.186789156763119</v>
      </c>
    </row>
    <row r="458" spans="1:46" s="200" customFormat="1" ht="12.95" customHeight="1" x14ac:dyDescent="0.2">
      <c r="A458" s="118" t="s">
        <v>308</v>
      </c>
      <c r="B458" s="119" t="s">
        <v>54</v>
      </c>
      <c r="C458" s="118">
        <v>57273.549200000001</v>
      </c>
      <c r="D458" s="118">
        <v>1E-4</v>
      </c>
      <c r="E458" s="39">
        <f t="shared" si="232"/>
        <v>41137.723287396046</v>
      </c>
      <c r="F458" s="228">
        <f t="shared" si="258"/>
        <v>41137</v>
      </c>
      <c r="G458" s="158">
        <f t="shared" si="233"/>
        <v>0.29582115999801317</v>
      </c>
      <c r="K458" s="200">
        <f t="shared" si="264"/>
        <v>0.29582115999801317</v>
      </c>
      <c r="O458" s="200">
        <f t="shared" ca="1" si="262"/>
        <v>0.29259700321469911</v>
      </c>
      <c r="P458" s="200">
        <f t="shared" si="234"/>
        <v>0.29329216591922092</v>
      </c>
      <c r="Q458" s="260">
        <f t="shared" si="235"/>
        <v>42255.049200000001</v>
      </c>
      <c r="R458" s="200">
        <f t="shared" si="236"/>
        <v>6.3958110505662973E-6</v>
      </c>
      <c r="S458" s="157">
        <v>1</v>
      </c>
      <c r="W458" s="200">
        <f t="shared" si="265"/>
        <v>2.5289940787922571E-3</v>
      </c>
      <c r="Y458" s="200">
        <f t="shared" si="237"/>
        <v>41137</v>
      </c>
      <c r="Z458" s="200">
        <f t="shared" si="238"/>
        <v>0.29872568768135271</v>
      </c>
      <c r="AA458" s="200">
        <f t="shared" si="239"/>
        <v>0.29038763823588137</v>
      </c>
      <c r="AB458" s="200">
        <f t="shared" si="240"/>
        <v>2.5289940787922571E-3</v>
      </c>
      <c r="AC458" s="200">
        <f t="shared" si="241"/>
        <v>-2.9045276833395417E-3</v>
      </c>
      <c r="AD458" s="200">
        <f t="shared" si="242"/>
        <v>8.4362810632857657E-6</v>
      </c>
      <c r="AE458" s="200">
        <f t="shared" si="243"/>
        <v>2.5289940787922571E-3</v>
      </c>
      <c r="AF458" s="157"/>
      <c r="AG458" s="200">
        <f t="shared" si="244"/>
        <v>5.4335217621317902E-3</v>
      </c>
      <c r="AH458" s="200">
        <f t="shared" si="245"/>
        <v>0.36152299117446007</v>
      </c>
      <c r="AI458" s="200">
        <f t="shared" si="246"/>
        <v>0.44854374416456338</v>
      </c>
      <c r="AJ458" s="200">
        <f t="shared" si="247"/>
        <v>-3.8103753199460182E-2</v>
      </c>
      <c r="AK458" s="200">
        <f t="shared" si="248"/>
        <v>-3.0819842223731655</v>
      </c>
      <c r="AL458" s="200">
        <f t="shared" si="249"/>
        <v>-33.542365231568347</v>
      </c>
      <c r="AM458" s="200">
        <f t="shared" si="263"/>
        <v>22.118158616763804</v>
      </c>
      <c r="AN458" s="200">
        <f t="shared" si="263"/>
        <v>22.126955946602429</v>
      </c>
      <c r="AO458" s="200">
        <f t="shared" si="263"/>
        <v>22.113086679130433</v>
      </c>
      <c r="AP458" s="200">
        <f t="shared" si="263"/>
        <v>22.134963803542288</v>
      </c>
      <c r="AQ458" s="200">
        <f t="shared" si="263"/>
        <v>22.100482573874036</v>
      </c>
      <c r="AR458" s="200">
        <f t="shared" si="263"/>
        <v>22.15490530561738</v>
      </c>
      <c r="AS458" s="200">
        <f t="shared" si="263"/>
        <v>22.069166548544423</v>
      </c>
      <c r="AT458" s="200">
        <f t="shared" si="250"/>
        <v>22.20475600762142</v>
      </c>
    </row>
    <row r="459" spans="1:46" s="200" customFormat="1" ht="12.95" customHeight="1" x14ac:dyDescent="0.2">
      <c r="A459" s="230" t="s">
        <v>314</v>
      </c>
      <c r="B459" s="231" t="s">
        <v>54</v>
      </c>
      <c r="C459" s="230">
        <v>57484.186600000001</v>
      </c>
      <c r="D459" s="230" t="s">
        <v>53</v>
      </c>
      <c r="E459" s="39">
        <f t="shared" si="232"/>
        <v>41652.735048410817</v>
      </c>
      <c r="F459" s="248">
        <f>ROUND(2*E459,0)/2-1</f>
        <v>41651.5</v>
      </c>
      <c r="G459" s="158"/>
      <c r="O459" s="200">
        <f t="shared" ca="1" si="262"/>
        <v>0.29792382461039707</v>
      </c>
      <c r="P459" s="200">
        <f t="shared" si="234"/>
        <v>0.30007891278138288</v>
      </c>
      <c r="Q459" s="260">
        <f t="shared" si="235"/>
        <v>42465.686600000001</v>
      </c>
      <c r="R459" s="200">
        <f t="shared" si="236"/>
        <v>9.0047353896056795E-2</v>
      </c>
      <c r="S459" s="157">
        <v>1</v>
      </c>
      <c r="W459" s="200">
        <f t="shared" si="265"/>
        <v>-0.30007891278138288</v>
      </c>
      <c r="Y459" s="200">
        <f t="shared" si="237"/>
        <v>41651.5</v>
      </c>
      <c r="Z459" s="200">
        <f t="shared" si="238"/>
        <v>0.30507390964648856</v>
      </c>
      <c r="AA459" s="200">
        <f t="shared" si="239"/>
        <v>-4.9949968651056701E-3</v>
      </c>
      <c r="AB459" s="200">
        <f t="shared" si="240"/>
        <v>-0.30007891278138288</v>
      </c>
      <c r="AC459" s="200">
        <f t="shared" si="241"/>
        <v>-0.30507390964648856</v>
      </c>
      <c r="AD459" s="200">
        <f t="shared" si="242"/>
        <v>9.3070090346993872E-2</v>
      </c>
      <c r="AE459" s="200">
        <f t="shared" si="243"/>
        <v>-0.30007891278138288</v>
      </c>
      <c r="AF459" s="157"/>
      <c r="AG459" s="200">
        <f t="shared" si="244"/>
        <v>4.9949968651056701E-3</v>
      </c>
      <c r="AH459" s="200">
        <f t="shared" si="245"/>
        <v>0.36248515079970811</v>
      </c>
      <c r="AI459" s="200">
        <f t="shared" si="246"/>
        <v>0.42930539735431289</v>
      </c>
      <c r="AJ459" s="200">
        <f t="shared" si="247"/>
        <v>-5.1764890184593765E-2</v>
      </c>
      <c r="AK459" s="200">
        <f t="shared" si="248"/>
        <v>-3.0605724634068561</v>
      </c>
      <c r="AL459" s="200">
        <f t="shared" si="249"/>
        <v>-24.671700110448427</v>
      </c>
      <c r="AM459" s="200">
        <f t="shared" si="263"/>
        <v>22.163628477912187</v>
      </c>
      <c r="AN459" s="200">
        <f t="shared" si="263"/>
        <v>22.17494459660881</v>
      </c>
      <c r="AO459" s="200">
        <f t="shared" si="263"/>
        <v>22.156978403845297</v>
      </c>
      <c r="AP459" s="200">
        <f t="shared" si="263"/>
        <v>22.185530354515215</v>
      </c>
      <c r="AQ459" s="200">
        <f t="shared" si="263"/>
        <v>22.140220665533583</v>
      </c>
      <c r="AR459" s="200">
        <f t="shared" si="263"/>
        <v>22.212306818279519</v>
      </c>
      <c r="AS459" s="200">
        <f t="shared" si="263"/>
        <v>22.098008873153351</v>
      </c>
      <c r="AT459" s="200">
        <f t="shared" si="250"/>
        <v>22.280526046691875</v>
      </c>
    </row>
    <row r="460" spans="1:46" s="200" customFormat="1" ht="12.95" customHeight="1" x14ac:dyDescent="0.2">
      <c r="A460" s="118" t="s">
        <v>309</v>
      </c>
      <c r="B460" s="119" t="s">
        <v>54</v>
      </c>
      <c r="C460" s="118">
        <v>57530.815300000002</v>
      </c>
      <c r="D460" s="118">
        <v>2.0000000000000001E-4</v>
      </c>
      <c r="E460" s="39">
        <f t="shared" si="232"/>
        <v>41766.742954418158</v>
      </c>
      <c r="F460" s="228">
        <f>ROUND(2*E460,0)/2-0.5</f>
        <v>41766</v>
      </c>
      <c r="G460" s="158">
        <f t="shared" ref="G460:G490" si="266">+C460-(C$7+F460*C$8)</f>
        <v>0.30386487999930978</v>
      </c>
      <c r="K460" s="200">
        <f t="shared" si="264"/>
        <v>0.30386487999930978</v>
      </c>
      <c r="O460" s="200">
        <f t="shared" ca="1" si="262"/>
        <v>0.29910928826405586</v>
      </c>
      <c r="P460" s="200">
        <f t="shared" si="234"/>
        <v>0.30159943367280373</v>
      </c>
      <c r="Q460" s="260">
        <f t="shared" si="235"/>
        <v>42512.315300000002</v>
      </c>
      <c r="R460" s="200">
        <f t="shared" si="236"/>
        <v>5.1322470582797504E-6</v>
      </c>
      <c r="S460" s="157">
        <v>1</v>
      </c>
      <c r="W460" s="200">
        <f t="shared" si="265"/>
        <v>2.2654463265060487E-3</v>
      </c>
      <c r="Y460" s="200">
        <f t="shared" si="237"/>
        <v>41766</v>
      </c>
      <c r="Z460" s="200">
        <f t="shared" si="238"/>
        <v>0.3064949517583534</v>
      </c>
      <c r="AA460" s="200">
        <f t="shared" si="239"/>
        <v>0.29896936191376011</v>
      </c>
      <c r="AB460" s="200">
        <f t="shared" si="240"/>
        <v>2.2654463265060487E-3</v>
      </c>
      <c r="AC460" s="200">
        <f t="shared" si="241"/>
        <v>-2.6300717590436173E-3</v>
      </c>
      <c r="AD460" s="200">
        <f t="shared" si="242"/>
        <v>6.9172774577187876E-6</v>
      </c>
      <c r="AE460" s="200">
        <f t="shared" si="243"/>
        <v>2.2654463265060487E-3</v>
      </c>
      <c r="AF460" s="157"/>
      <c r="AG460" s="200">
        <f t="shared" si="244"/>
        <v>4.8955180855496478E-3</v>
      </c>
      <c r="AH460" s="200">
        <f t="shared" si="245"/>
        <v>0.36274069407645582</v>
      </c>
      <c r="AI460" s="200">
        <f t="shared" si="246"/>
        <v>0.42496978457735185</v>
      </c>
      <c r="AJ460" s="200">
        <f t="shared" si="247"/>
        <v>-5.4821198641918929E-2</v>
      </c>
      <c r="AK460" s="200">
        <f t="shared" si="248"/>
        <v>-3.0557774138853011</v>
      </c>
      <c r="AL460" s="200">
        <f t="shared" si="249"/>
        <v>-23.291579448091134</v>
      </c>
      <c r="AM460" s="200">
        <f t="shared" si="263"/>
        <v>22.173793458096061</v>
      </c>
      <c r="AN460" s="200">
        <f t="shared" si="263"/>
        <v>22.185605688961648</v>
      </c>
      <c r="AO460" s="200">
        <f t="shared" si="263"/>
        <v>22.166816813974261</v>
      </c>
      <c r="AP460" s="200">
        <f t="shared" si="263"/>
        <v>22.196735245995452</v>
      </c>
      <c r="AQ460" s="200">
        <f t="shared" si="263"/>
        <v>22.14917109741091</v>
      </c>
      <c r="AR460" s="200">
        <f t="shared" si="263"/>
        <v>22.225003905738447</v>
      </c>
      <c r="AS460" s="200">
        <f t="shared" si="263"/>
        <v>22.104560712903357</v>
      </c>
      <c r="AT460" s="200">
        <f t="shared" si="250"/>
        <v>22.297388378030199</v>
      </c>
    </row>
    <row r="461" spans="1:46" s="200" customFormat="1" ht="12.95" customHeight="1" x14ac:dyDescent="0.2">
      <c r="A461" s="118" t="s">
        <v>309</v>
      </c>
      <c r="B461" s="119" t="s">
        <v>54</v>
      </c>
      <c r="C461" s="118">
        <v>57596.664199999999</v>
      </c>
      <c r="D461" s="118">
        <v>1E-4</v>
      </c>
      <c r="E461" s="39">
        <f t="shared" si="232"/>
        <v>41927.744552187047</v>
      </c>
      <c r="F461" s="228">
        <f>ROUND(2*E461,0)/2-0.5</f>
        <v>41927</v>
      </c>
      <c r="G461" s="158">
        <f t="shared" si="266"/>
        <v>0.30451835999701871</v>
      </c>
      <c r="K461" s="200">
        <f t="shared" si="264"/>
        <v>0.30451835999701871</v>
      </c>
      <c r="O461" s="200">
        <f t="shared" ca="1" si="262"/>
        <v>0.30077618475522666</v>
      </c>
      <c r="P461" s="200">
        <f t="shared" si="234"/>
        <v>0.30374371375495923</v>
      </c>
      <c r="Q461" s="260">
        <f t="shared" si="235"/>
        <v>42578.164199999999</v>
      </c>
      <c r="R461" s="200">
        <f t="shared" si="236"/>
        <v>6.0007680033686447E-7</v>
      </c>
      <c r="S461" s="157">
        <v>1</v>
      </c>
      <c r="W461" s="200">
        <f t="shared" si="265"/>
        <v>7.7464624205947352E-4</v>
      </c>
      <c r="Y461" s="200">
        <f t="shared" si="237"/>
        <v>41927</v>
      </c>
      <c r="Z461" s="200">
        <f t="shared" si="238"/>
        <v>0.30849818910396509</v>
      </c>
      <c r="AA461" s="200">
        <f t="shared" si="239"/>
        <v>0.29976388464801285</v>
      </c>
      <c r="AB461" s="200">
        <f t="shared" si="240"/>
        <v>7.7464624205947352E-4</v>
      </c>
      <c r="AC461" s="200">
        <f t="shared" si="241"/>
        <v>-3.9798291069463865E-3</v>
      </c>
      <c r="AD461" s="200">
        <f t="shared" si="242"/>
        <v>1.5839039720497672E-5</v>
      </c>
      <c r="AE461" s="200">
        <f t="shared" si="243"/>
        <v>7.7464624205947352E-4</v>
      </c>
      <c r="AF461" s="157"/>
      <c r="AG461" s="200">
        <f t="shared" si="244"/>
        <v>4.7544753490058487E-3</v>
      </c>
      <c r="AH461" s="200">
        <f t="shared" si="245"/>
        <v>0.36312603104874197</v>
      </c>
      <c r="AI461" s="200">
        <f t="shared" si="246"/>
        <v>0.41883803202059439</v>
      </c>
      <c r="AJ461" s="200">
        <f t="shared" si="247"/>
        <v>-5.9129810408675869E-2</v>
      </c>
      <c r="AK461" s="200">
        <f t="shared" si="248"/>
        <v>-3.0490142354509779</v>
      </c>
      <c r="AL461" s="200">
        <f t="shared" si="249"/>
        <v>-21.58787518196177</v>
      </c>
      <c r="AM461" s="200">
        <f t="shared" ref="AM461:AS470" si="267">$AT461+$AA$7*SIN(AN461)</f>
        <v>22.188118045962575</v>
      </c>
      <c r="AN461" s="200">
        <f t="shared" si="267"/>
        <v>22.200584352546986</v>
      </c>
      <c r="AO461" s="200">
        <f t="shared" si="267"/>
        <v>22.180699263354509</v>
      </c>
      <c r="AP461" s="200">
        <f t="shared" si="267"/>
        <v>22.212457591127848</v>
      </c>
      <c r="AQ461" s="200">
        <f t="shared" si="267"/>
        <v>22.161830586414101</v>
      </c>
      <c r="AR461" s="200">
        <f t="shared" si="267"/>
        <v>22.242803448704688</v>
      </c>
      <c r="AS461" s="200">
        <f t="shared" si="267"/>
        <v>22.113866758978169</v>
      </c>
      <c r="AT461" s="200">
        <f t="shared" si="250"/>
        <v>22.321098730392382</v>
      </c>
    </row>
    <row r="462" spans="1:46" s="200" customFormat="1" ht="12.95" customHeight="1" x14ac:dyDescent="0.2">
      <c r="A462" s="118" t="s">
        <v>310</v>
      </c>
      <c r="B462" s="119" t="s">
        <v>54</v>
      </c>
      <c r="C462" s="118">
        <v>57614.659699999997</v>
      </c>
      <c r="D462" s="118">
        <v>1E-4</v>
      </c>
      <c r="E462" s="39">
        <f t="shared" si="232"/>
        <v>41971.743833156805</v>
      </c>
      <c r="F462" s="228">
        <f>ROUND(2*E462,0)/2-0.5</f>
        <v>41971</v>
      </c>
      <c r="G462" s="158">
        <f t="shared" si="266"/>
        <v>0.30422427999292267</v>
      </c>
      <c r="K462" s="200">
        <f t="shared" si="264"/>
        <v>0.30422427999292267</v>
      </c>
      <c r="O462" s="200">
        <f t="shared" ca="1" si="262"/>
        <v>0.30123173410685095</v>
      </c>
      <c r="P462" s="200">
        <f t="shared" si="234"/>
        <v>0.3043310002000828</v>
      </c>
      <c r="Q462" s="260">
        <f t="shared" si="235"/>
        <v>42596.159699999997</v>
      </c>
      <c r="R462" s="200">
        <f t="shared" si="236"/>
        <v>1.1389202616300418E-8</v>
      </c>
      <c r="S462" s="157">
        <v>1</v>
      </c>
      <c r="W462" s="200">
        <f t="shared" si="265"/>
        <v>-1.0672020716012698E-4</v>
      </c>
      <c r="Y462" s="200">
        <f t="shared" si="237"/>
        <v>41971</v>
      </c>
      <c r="Z462" s="200">
        <f t="shared" si="238"/>
        <v>0.30904669294044129</v>
      </c>
      <c r="AA462" s="200">
        <f t="shared" si="239"/>
        <v>0.29950858725256418</v>
      </c>
      <c r="AB462" s="200">
        <f t="shared" si="240"/>
        <v>-1.0672020716012698E-4</v>
      </c>
      <c r="AC462" s="200">
        <f t="shared" si="241"/>
        <v>-4.8224129475186173E-3</v>
      </c>
      <c r="AD462" s="200">
        <f t="shared" si="242"/>
        <v>2.3255666636395198E-5</v>
      </c>
      <c r="AE462" s="200">
        <f t="shared" si="243"/>
        <v>-1.0672020716012698E-4</v>
      </c>
      <c r="AF462" s="157"/>
      <c r="AG462" s="200">
        <f t="shared" si="244"/>
        <v>4.7156927403585137E-3</v>
      </c>
      <c r="AH462" s="200">
        <f t="shared" si="245"/>
        <v>0.36323667606558507</v>
      </c>
      <c r="AI462" s="200">
        <f t="shared" si="246"/>
        <v>0.41715491577066738</v>
      </c>
      <c r="AJ462" s="200">
        <f t="shared" si="247"/>
        <v>-6.0309668368258317E-2</v>
      </c>
      <c r="AK462" s="200">
        <f t="shared" si="248"/>
        <v>-3.0471614982098951</v>
      </c>
      <c r="AL462" s="200">
        <f t="shared" si="249"/>
        <v>-21.163709835461226</v>
      </c>
      <c r="AM462" s="200">
        <f t="shared" si="267"/>
        <v>22.192039487505689</v>
      </c>
      <c r="AN462" s="200">
        <f t="shared" si="267"/>
        <v>22.204675428809225</v>
      </c>
      <c r="AO462" s="200">
        <f t="shared" si="267"/>
        <v>22.184503487202594</v>
      </c>
      <c r="AP462" s="200">
        <f t="shared" si="267"/>
        <v>22.216747441155228</v>
      </c>
      <c r="AQ462" s="200">
        <f t="shared" si="267"/>
        <v>22.165306062778651</v>
      </c>
      <c r="AR462" s="200">
        <f t="shared" si="267"/>
        <v>22.247656430992805</v>
      </c>
      <c r="AS462" s="200">
        <f t="shared" si="267"/>
        <v>22.116429955707531</v>
      </c>
      <c r="AT462" s="200">
        <f t="shared" si="250"/>
        <v>22.327578578242917</v>
      </c>
    </row>
    <row r="463" spans="1:46" s="200" customFormat="1" ht="12.95" customHeight="1" x14ac:dyDescent="0.2">
      <c r="A463" s="230" t="s">
        <v>315</v>
      </c>
      <c r="B463" s="232" t="s">
        <v>54</v>
      </c>
      <c r="C463" s="233">
        <v>57905.463400000001</v>
      </c>
      <c r="D463" s="233">
        <v>5.9999999999999995E-4</v>
      </c>
      <c r="E463" s="39">
        <f t="shared" si="232"/>
        <v>42682.763460471862</v>
      </c>
      <c r="F463" s="248">
        <f t="shared" ref="F463:F490" si="268">ROUND(2*E463,0)/2-1</f>
        <v>42682</v>
      </c>
      <c r="G463" s="158">
        <f t="shared" si="266"/>
        <v>0.31225175999861676</v>
      </c>
      <c r="K463" s="200">
        <f t="shared" si="264"/>
        <v>0.31225175999861676</v>
      </c>
      <c r="O463" s="200">
        <f t="shared" ca="1" si="262"/>
        <v>0.30859299749332575</v>
      </c>
      <c r="P463" s="200">
        <f t="shared" si="234"/>
        <v>0.3138967162315931</v>
      </c>
      <c r="Q463" s="260">
        <f t="shared" si="235"/>
        <v>42886.963400000001</v>
      </c>
      <c r="R463" s="200">
        <f t="shared" si="236"/>
        <v>2.7058810084076968E-6</v>
      </c>
      <c r="S463" s="157">
        <v>1</v>
      </c>
      <c r="W463" s="200">
        <f t="shared" si="265"/>
        <v>-1.6449562329763356E-3</v>
      </c>
      <c r="Y463" s="200">
        <f t="shared" si="237"/>
        <v>42682</v>
      </c>
      <c r="Z463" s="200">
        <f t="shared" si="238"/>
        <v>0.31797167246372887</v>
      </c>
      <c r="AA463" s="200">
        <f t="shared" si="239"/>
        <v>0.30817680376648099</v>
      </c>
      <c r="AB463" s="200">
        <f t="shared" si="240"/>
        <v>-1.6449562329763356E-3</v>
      </c>
      <c r="AC463" s="200">
        <f t="shared" si="241"/>
        <v>-5.7199124651121092E-3</v>
      </c>
      <c r="AD463" s="200">
        <f t="shared" si="242"/>
        <v>3.2717398608544886E-5</v>
      </c>
      <c r="AE463" s="200">
        <f t="shared" si="243"/>
        <v>-1.6449562329763356E-3</v>
      </c>
      <c r="AF463" s="157"/>
      <c r="AG463" s="200">
        <f t="shared" si="244"/>
        <v>4.0749562321357961E-3</v>
      </c>
      <c r="AH463" s="200">
        <f t="shared" si="245"/>
        <v>0.36535061833062799</v>
      </c>
      <c r="AI463" s="200">
        <f t="shared" si="246"/>
        <v>0.38949294289448966</v>
      </c>
      <c r="AJ463" s="200">
        <f t="shared" si="247"/>
        <v>-7.9529548932316244E-2</v>
      </c>
      <c r="AK463" s="200">
        <f t="shared" si="248"/>
        <v>-3.0169299036631245</v>
      </c>
      <c r="AL463" s="200">
        <f t="shared" si="249"/>
        <v>-16.022502283247359</v>
      </c>
      <c r="AM463" s="200">
        <f t="shared" si="267"/>
        <v>22.255839922898986</v>
      </c>
      <c r="AN463" s="200">
        <f t="shared" si="267"/>
        <v>22.270638514648535</v>
      </c>
      <c r="AO463" s="200">
        <f t="shared" si="267"/>
        <v>22.246647972864324</v>
      </c>
      <c r="AP463" s="200">
        <f t="shared" si="267"/>
        <v>22.285622571211899</v>
      </c>
      <c r="AQ463" s="200">
        <f t="shared" si="267"/>
        <v>22.222508958438944</v>
      </c>
      <c r="AR463" s="200">
        <f t="shared" si="267"/>
        <v>22.325309432593869</v>
      </c>
      <c r="AS463" s="200">
        <f t="shared" si="267"/>
        <v>22.159191974575528</v>
      </c>
      <c r="AT463" s="200">
        <f t="shared" si="250"/>
        <v>22.432287028736788</v>
      </c>
    </row>
    <row r="464" spans="1:46" s="200" customFormat="1" ht="12.95" customHeight="1" x14ac:dyDescent="0.2">
      <c r="A464" s="234" t="s">
        <v>311</v>
      </c>
      <c r="B464" s="119" t="s">
        <v>52</v>
      </c>
      <c r="C464" s="235">
        <v>57919.985000000001</v>
      </c>
      <c r="D464" s="118" t="s">
        <v>53</v>
      </c>
      <c r="E464" s="39">
        <f t="shared" si="232"/>
        <v>42718.269001219865</v>
      </c>
      <c r="F464" s="248">
        <f t="shared" si="268"/>
        <v>42717.5</v>
      </c>
      <c r="G464" s="158">
        <f t="shared" si="266"/>
        <v>0.31451789999846369</v>
      </c>
      <c r="K464" s="200">
        <f t="shared" si="264"/>
        <v>0.31451789999846369</v>
      </c>
      <c r="O464" s="200">
        <f t="shared" ca="1" si="262"/>
        <v>0.30896054299293174</v>
      </c>
      <c r="P464" s="200">
        <f t="shared" si="234"/>
        <v>0.31437806651065148</v>
      </c>
      <c r="Q464" s="260">
        <f t="shared" si="235"/>
        <v>42901.485000000001</v>
      </c>
      <c r="R464" s="200">
        <f t="shared" si="236"/>
        <v>1.9553404313728367E-8</v>
      </c>
      <c r="S464" s="157">
        <v>1</v>
      </c>
      <c r="W464" s="200">
        <f t="shared" si="265"/>
        <v>1.3983348781221316E-4</v>
      </c>
      <c r="Y464" s="200">
        <f t="shared" si="237"/>
        <v>42717.5</v>
      </c>
      <c r="Z464" s="200">
        <f t="shared" si="238"/>
        <v>0.31842034157492899</v>
      </c>
      <c r="AA464" s="200">
        <f t="shared" si="239"/>
        <v>0.31047562493418618</v>
      </c>
      <c r="AB464" s="200">
        <f t="shared" si="240"/>
        <v>1.3983348781221316E-4</v>
      </c>
      <c r="AC464" s="200">
        <f t="shared" si="241"/>
        <v>-3.9024415764652987E-3</v>
      </c>
      <c r="AD464" s="200">
        <f t="shared" si="242"/>
        <v>1.5229050257724966E-5</v>
      </c>
      <c r="AE464" s="200">
        <f t="shared" si="243"/>
        <v>1.3983348781221316E-4</v>
      </c>
      <c r="AF464" s="157"/>
      <c r="AG464" s="200">
        <f t="shared" si="244"/>
        <v>4.0422750642775231E-3</v>
      </c>
      <c r="AH464" s="200">
        <f t="shared" si="245"/>
        <v>0.36547265089425929</v>
      </c>
      <c r="AI464" s="200">
        <f t="shared" si="246"/>
        <v>0.38808778242518105</v>
      </c>
      <c r="AJ464" s="200">
        <f t="shared" si="247"/>
        <v>-8.0497391532493218E-2</v>
      </c>
      <c r="AK464" s="200">
        <f t="shared" si="248"/>
        <v>-3.0154047537149702</v>
      </c>
      <c r="AL464" s="200">
        <f t="shared" si="249"/>
        <v>-15.828343285828419</v>
      </c>
      <c r="AM464" s="200">
        <f t="shared" si="267"/>
        <v>22.259048301118252</v>
      </c>
      <c r="AN464" s="200">
        <f t="shared" si="267"/>
        <v>22.273925206973797</v>
      </c>
      <c r="AO464" s="200">
        <f t="shared" si="267"/>
        <v>22.249786322954449</v>
      </c>
      <c r="AP464" s="200">
        <f t="shared" si="267"/>
        <v>22.289038453586066</v>
      </c>
      <c r="AQ464" s="200">
        <f t="shared" si="267"/>
        <v>22.225420757678247</v>
      </c>
      <c r="AR464" s="200">
        <f t="shared" si="267"/>
        <v>22.329145382519005</v>
      </c>
      <c r="AS464" s="200">
        <f t="shared" si="267"/>
        <v>22.161399972751322</v>
      </c>
      <c r="AT464" s="200">
        <f t="shared" si="250"/>
        <v>22.437515087798012</v>
      </c>
    </row>
    <row r="465" spans="1:46" s="200" customFormat="1" ht="12.95" customHeight="1" x14ac:dyDescent="0.2">
      <c r="A465" s="234" t="s">
        <v>311</v>
      </c>
      <c r="B465" s="119" t="s">
        <v>52</v>
      </c>
      <c r="C465" s="235">
        <v>57919.985000000001</v>
      </c>
      <c r="D465" s="118" t="s">
        <v>312</v>
      </c>
      <c r="E465" s="39">
        <f t="shared" si="232"/>
        <v>42718.269001219865</v>
      </c>
      <c r="F465" s="248">
        <f t="shared" si="268"/>
        <v>42717.5</v>
      </c>
      <c r="G465" s="158">
        <f t="shared" si="266"/>
        <v>0.31451789999846369</v>
      </c>
      <c r="K465" s="200">
        <f t="shared" si="264"/>
        <v>0.31451789999846369</v>
      </c>
      <c r="O465" s="200">
        <f t="shared" ca="1" si="262"/>
        <v>0.30896054299293174</v>
      </c>
      <c r="P465" s="200">
        <f t="shared" si="234"/>
        <v>0.31437806651065148</v>
      </c>
      <c r="Q465" s="260">
        <f t="shared" si="235"/>
        <v>42901.485000000001</v>
      </c>
      <c r="R465" s="200">
        <f t="shared" si="236"/>
        <v>1.9553404313728367E-8</v>
      </c>
      <c r="S465" s="157">
        <v>1</v>
      </c>
      <c r="W465" s="200">
        <f t="shared" si="265"/>
        <v>1.3983348781221316E-4</v>
      </c>
      <c r="Y465" s="200">
        <f t="shared" si="237"/>
        <v>42717.5</v>
      </c>
      <c r="Z465" s="200">
        <f t="shared" si="238"/>
        <v>0.31842034157492899</v>
      </c>
      <c r="AA465" s="200">
        <f t="shared" si="239"/>
        <v>0.31047562493418618</v>
      </c>
      <c r="AB465" s="200">
        <f t="shared" si="240"/>
        <v>1.3983348781221316E-4</v>
      </c>
      <c r="AC465" s="200">
        <f t="shared" si="241"/>
        <v>-3.9024415764652987E-3</v>
      </c>
      <c r="AD465" s="200">
        <f t="shared" si="242"/>
        <v>1.5229050257724966E-5</v>
      </c>
      <c r="AE465" s="200">
        <f t="shared" si="243"/>
        <v>1.3983348781221316E-4</v>
      </c>
      <c r="AF465" s="157"/>
      <c r="AG465" s="200">
        <f t="shared" si="244"/>
        <v>4.0422750642775231E-3</v>
      </c>
      <c r="AH465" s="200">
        <f t="shared" si="245"/>
        <v>0.36547265089425929</v>
      </c>
      <c r="AI465" s="200">
        <f t="shared" si="246"/>
        <v>0.38808778242518105</v>
      </c>
      <c r="AJ465" s="200">
        <f t="shared" si="247"/>
        <v>-8.0497391532493218E-2</v>
      </c>
      <c r="AK465" s="200">
        <f t="shared" si="248"/>
        <v>-3.0154047537149702</v>
      </c>
      <c r="AL465" s="200">
        <f t="shared" si="249"/>
        <v>-15.828343285828419</v>
      </c>
      <c r="AM465" s="200">
        <f t="shared" si="267"/>
        <v>22.259048301118252</v>
      </c>
      <c r="AN465" s="200">
        <f t="shared" si="267"/>
        <v>22.273925206973797</v>
      </c>
      <c r="AO465" s="200">
        <f t="shared" si="267"/>
        <v>22.249786322954449</v>
      </c>
      <c r="AP465" s="200">
        <f t="shared" si="267"/>
        <v>22.289038453586066</v>
      </c>
      <c r="AQ465" s="200">
        <f t="shared" si="267"/>
        <v>22.225420757678247</v>
      </c>
      <c r="AR465" s="200">
        <f t="shared" si="267"/>
        <v>22.329145382519005</v>
      </c>
      <c r="AS465" s="200">
        <f t="shared" si="267"/>
        <v>22.161399972751322</v>
      </c>
      <c r="AT465" s="200">
        <f t="shared" si="250"/>
        <v>22.437515087798012</v>
      </c>
    </row>
    <row r="466" spans="1:46" s="200" customFormat="1" ht="12.95" customHeight="1" x14ac:dyDescent="0.2">
      <c r="A466" s="234" t="s">
        <v>311</v>
      </c>
      <c r="B466" s="119" t="s">
        <v>52</v>
      </c>
      <c r="C466" s="235">
        <v>57919.986400000002</v>
      </c>
      <c r="D466" s="118" t="s">
        <v>60</v>
      </c>
      <c r="E466" s="39">
        <f t="shared" si="232"/>
        <v>42718.272424241921</v>
      </c>
      <c r="F466" s="248">
        <f t="shared" si="268"/>
        <v>42717.5</v>
      </c>
      <c r="G466" s="158">
        <f t="shared" si="266"/>
        <v>0.3159178999994765</v>
      </c>
      <c r="K466" s="200">
        <f t="shared" si="264"/>
        <v>0.3159178999994765</v>
      </c>
      <c r="O466" s="200">
        <f t="shared" ca="1" si="262"/>
        <v>0.30896054299293174</v>
      </c>
      <c r="P466" s="200">
        <f t="shared" si="234"/>
        <v>0.31437806651065148</v>
      </c>
      <c r="Q466" s="260">
        <f t="shared" si="235"/>
        <v>42901.486400000002</v>
      </c>
      <c r="R466" s="200">
        <f t="shared" si="236"/>
        <v>2.3710871733070528E-6</v>
      </c>
      <c r="S466" s="157">
        <v>1</v>
      </c>
      <c r="W466" s="200">
        <f t="shared" si="265"/>
        <v>1.5398334888250265E-3</v>
      </c>
      <c r="Y466" s="200">
        <f t="shared" si="237"/>
        <v>42717.5</v>
      </c>
      <c r="Z466" s="200">
        <f t="shared" si="238"/>
        <v>0.31842034157492899</v>
      </c>
      <c r="AA466" s="200">
        <f t="shared" si="239"/>
        <v>0.31187562493519899</v>
      </c>
      <c r="AB466" s="200">
        <f t="shared" si="240"/>
        <v>1.5398334888250265E-3</v>
      </c>
      <c r="AC466" s="200">
        <f t="shared" si="241"/>
        <v>-2.5024415754524854E-3</v>
      </c>
      <c r="AD466" s="200">
        <f t="shared" si="242"/>
        <v>6.2622138385531171E-6</v>
      </c>
      <c r="AE466" s="200">
        <f t="shared" si="243"/>
        <v>1.5398334888250265E-3</v>
      </c>
      <c r="AF466" s="157"/>
      <c r="AG466" s="200">
        <f t="shared" si="244"/>
        <v>4.0422750642775231E-3</v>
      </c>
      <c r="AH466" s="200">
        <f t="shared" si="245"/>
        <v>0.36547265089425929</v>
      </c>
      <c r="AI466" s="200">
        <f t="shared" si="246"/>
        <v>0.38808778242518105</v>
      </c>
      <c r="AJ466" s="200">
        <f t="shared" si="247"/>
        <v>-8.0497391532493218E-2</v>
      </c>
      <c r="AK466" s="200">
        <f t="shared" si="248"/>
        <v>-3.0154047537149702</v>
      </c>
      <c r="AL466" s="200">
        <f t="shared" si="249"/>
        <v>-15.828343285828419</v>
      </c>
      <c r="AM466" s="200">
        <f t="shared" si="267"/>
        <v>22.259048301118252</v>
      </c>
      <c r="AN466" s="200">
        <f t="shared" si="267"/>
        <v>22.273925206973797</v>
      </c>
      <c r="AO466" s="200">
        <f t="shared" si="267"/>
        <v>22.249786322954449</v>
      </c>
      <c r="AP466" s="200">
        <f t="shared" si="267"/>
        <v>22.289038453586066</v>
      </c>
      <c r="AQ466" s="200">
        <f t="shared" si="267"/>
        <v>22.225420757678247</v>
      </c>
      <c r="AR466" s="200">
        <f t="shared" si="267"/>
        <v>22.329145382519005</v>
      </c>
      <c r="AS466" s="200">
        <f t="shared" si="267"/>
        <v>22.161399972751322</v>
      </c>
      <c r="AT466" s="200">
        <f t="shared" si="250"/>
        <v>22.437515087798012</v>
      </c>
    </row>
    <row r="467" spans="1:46" s="200" customFormat="1" ht="12.95" customHeight="1" x14ac:dyDescent="0.2">
      <c r="A467" s="121" t="s">
        <v>313</v>
      </c>
      <c r="B467" s="122" t="s">
        <v>54</v>
      </c>
      <c r="C467" s="121">
        <v>57949.6371</v>
      </c>
      <c r="D467" s="121">
        <v>2.0000000000000001E-4</v>
      </c>
      <c r="E467" s="39">
        <f t="shared" si="232"/>
        <v>42790.768852807407</v>
      </c>
      <c r="F467" s="248">
        <f t="shared" si="268"/>
        <v>42790</v>
      </c>
      <c r="G467" s="158">
        <f t="shared" si="266"/>
        <v>0.31445719999464927</v>
      </c>
      <c r="K467" s="200">
        <f t="shared" si="264"/>
        <v>0.31445719999464927</v>
      </c>
      <c r="O467" s="200">
        <f t="shared" ca="1" si="262"/>
        <v>0.30971116408367638</v>
      </c>
      <c r="P467" s="200">
        <f t="shared" si="234"/>
        <v>0.31536221001026005</v>
      </c>
      <c r="Q467" s="260">
        <f t="shared" si="235"/>
        <v>42931.1371</v>
      </c>
      <c r="R467" s="200">
        <f t="shared" si="236"/>
        <v>8.1904312835581395E-7</v>
      </c>
      <c r="S467" s="157">
        <v>1</v>
      </c>
      <c r="W467" s="200">
        <f t="shared" si="265"/>
        <v>-9.0501001561077432E-4</v>
      </c>
      <c r="Y467" s="200">
        <f t="shared" si="237"/>
        <v>42790</v>
      </c>
      <c r="Z467" s="200">
        <f t="shared" si="238"/>
        <v>0.31933753995713987</v>
      </c>
      <c r="AA467" s="200">
        <f t="shared" si="239"/>
        <v>0.31048187004776945</v>
      </c>
      <c r="AB467" s="200">
        <f t="shared" si="240"/>
        <v>-9.0501001561077432E-4</v>
      </c>
      <c r="AC467" s="200">
        <f t="shared" si="241"/>
        <v>-4.8803399624905985E-3</v>
      </c>
      <c r="AD467" s="200">
        <f t="shared" si="242"/>
        <v>2.3817718149482738E-5</v>
      </c>
      <c r="AE467" s="200">
        <f t="shared" si="243"/>
        <v>-9.0501001561077432E-4</v>
      </c>
      <c r="AF467" s="157"/>
      <c r="AG467" s="200">
        <f t="shared" si="244"/>
        <v>3.9753299468798138E-3</v>
      </c>
      <c r="AH467" s="200">
        <f t="shared" si="245"/>
        <v>0.36572686927352682</v>
      </c>
      <c r="AI467" s="200">
        <f t="shared" si="246"/>
        <v>0.38521067619542537</v>
      </c>
      <c r="AJ467" s="200">
        <f t="shared" si="247"/>
        <v>-8.247655694275903E-2</v>
      </c>
      <c r="AK467" s="200">
        <f t="shared" si="248"/>
        <v>-3.0122850137140902</v>
      </c>
      <c r="AL467" s="200">
        <f t="shared" si="249"/>
        <v>-15.445432928230545</v>
      </c>
      <c r="AM467" s="200">
        <f t="shared" si="267"/>
        <v>22.265607765285758</v>
      </c>
      <c r="AN467" s="200">
        <f t="shared" si="267"/>
        <v>22.28063562257514</v>
      </c>
      <c r="AO467" s="200">
        <f t="shared" si="267"/>
        <v>22.256206757927917</v>
      </c>
      <c r="AP467" s="200">
        <f t="shared" si="267"/>
        <v>22.296007507807264</v>
      </c>
      <c r="AQ467" s="200">
        <f t="shared" si="267"/>
        <v>22.231385049391232</v>
      </c>
      <c r="AR467" s="200">
        <f t="shared" si="267"/>
        <v>22.336966190267312</v>
      </c>
      <c r="AS467" s="200">
        <f t="shared" si="267"/>
        <v>22.165932798393545</v>
      </c>
      <c r="AT467" s="200">
        <f t="shared" si="250"/>
        <v>22.448192109824461</v>
      </c>
    </row>
    <row r="468" spans="1:46" s="200" customFormat="1" ht="12.95" customHeight="1" x14ac:dyDescent="0.2">
      <c r="A468" s="236" t="s">
        <v>318</v>
      </c>
      <c r="B468" s="167" t="s">
        <v>54</v>
      </c>
      <c r="C468" s="166">
        <v>58253.528610000001</v>
      </c>
      <c r="D468" s="166">
        <v>1E-4</v>
      </c>
      <c r="E468" s="39">
        <f t="shared" si="232"/>
        <v>43533.788381735023</v>
      </c>
      <c r="F468" s="248">
        <f t="shared" si="268"/>
        <v>43533</v>
      </c>
      <c r="G468" s="158">
        <f t="shared" si="266"/>
        <v>0.32244443999661598</v>
      </c>
      <c r="K468" s="200">
        <f t="shared" si="264"/>
        <v>0.32244443999661598</v>
      </c>
      <c r="O468" s="200">
        <f t="shared" ca="1" si="262"/>
        <v>0.31740373608951428</v>
      </c>
      <c r="P468" s="200">
        <f t="shared" si="234"/>
        <v>0.32553343125542028</v>
      </c>
      <c r="Q468" s="260">
        <f t="shared" si="235"/>
        <v>43235.028610000001</v>
      </c>
      <c r="R468" s="200">
        <f t="shared" si="236"/>
        <v>9.541866996969354E-6</v>
      </c>
      <c r="S468" s="157">
        <v>1</v>
      </c>
      <c r="W468" s="200">
        <f t="shared" si="265"/>
        <v>-3.0889912588042967E-3</v>
      </c>
      <c r="Y468" s="200">
        <f t="shared" si="237"/>
        <v>43533</v>
      </c>
      <c r="Z468" s="200">
        <f t="shared" si="238"/>
        <v>0.32880730389999419</v>
      </c>
      <c r="AA468" s="200">
        <f t="shared" si="239"/>
        <v>0.31917056735204208</v>
      </c>
      <c r="AB468" s="200">
        <f t="shared" si="240"/>
        <v>-3.0889912588042967E-3</v>
      </c>
      <c r="AC468" s="200">
        <f t="shared" si="241"/>
        <v>-6.362863903378202E-3</v>
      </c>
      <c r="AD468" s="200">
        <f t="shared" si="242"/>
        <v>4.0486037052913287E-5</v>
      </c>
      <c r="AE468" s="200">
        <f t="shared" si="243"/>
        <v>-3.0889912588042967E-3</v>
      </c>
      <c r="AF468" s="157"/>
      <c r="AG468" s="200">
        <f t="shared" si="244"/>
        <v>3.2738726445739304E-3</v>
      </c>
      <c r="AH468" s="200">
        <f t="shared" si="245"/>
        <v>0.36873001009824102</v>
      </c>
      <c r="AI468" s="200">
        <f t="shared" si="246"/>
        <v>0.35512788802573741</v>
      </c>
      <c r="AJ468" s="200">
        <f t="shared" si="247"/>
        <v>-0.10297080487267751</v>
      </c>
      <c r="AK468" s="200">
        <f t="shared" si="248"/>
        <v>-2.9798997771129017</v>
      </c>
      <c r="AL468" s="200">
        <f t="shared" si="249"/>
        <v>-12.342168143266376</v>
      </c>
      <c r="AM468" s="200">
        <f t="shared" si="267"/>
        <v>22.33340841285284</v>
      </c>
      <c r="AN468" s="200">
        <f t="shared" si="267"/>
        <v>22.349287561397379</v>
      </c>
      <c r="AO468" s="200">
        <f t="shared" si="267"/>
        <v>22.322906634780907</v>
      </c>
      <c r="AP468" s="200">
        <f t="shared" si="267"/>
        <v>22.366877674340387</v>
      </c>
      <c r="AQ468" s="200">
        <f t="shared" si="267"/>
        <v>22.293959635902858</v>
      </c>
      <c r="AR468" s="200">
        <f t="shared" si="267"/>
        <v>22.416024692088126</v>
      </c>
      <c r="AS468" s="200">
        <f t="shared" si="267"/>
        <v>22.214363437112283</v>
      </c>
      <c r="AT468" s="200">
        <f t="shared" si="250"/>
        <v>22.557613176936901</v>
      </c>
    </row>
    <row r="469" spans="1:46" s="200" customFormat="1" ht="12.95" customHeight="1" x14ac:dyDescent="0.2">
      <c r="A469" s="237" t="s">
        <v>318</v>
      </c>
      <c r="B469" s="238" t="s">
        <v>54</v>
      </c>
      <c r="C469" s="239">
        <v>58253.528610000001</v>
      </c>
      <c r="D469" s="239">
        <v>1E-4</v>
      </c>
      <c r="E469" s="39">
        <f t="shared" ref="E469:E490" si="269">+(C469-C$7)/C$8</f>
        <v>43533.788381735023</v>
      </c>
      <c r="F469" s="248">
        <f t="shared" si="268"/>
        <v>43533</v>
      </c>
      <c r="G469" s="158">
        <f t="shared" si="266"/>
        <v>0.32244443999661598</v>
      </c>
      <c r="K469" s="200">
        <f t="shared" si="264"/>
        <v>0.32244443999661598</v>
      </c>
      <c r="O469" s="200">
        <f t="shared" ca="1" si="262"/>
        <v>0.31740373608951428</v>
      </c>
      <c r="P469" s="200">
        <f t="shared" ref="P469:P490" si="270">+D$11+D$12*F469+D$13*F469^2</f>
        <v>0.32553343125542028</v>
      </c>
      <c r="Q469" s="260">
        <f t="shared" ref="Q469:Q490" si="271">+C469-15018.5</f>
        <v>43235.028610000001</v>
      </c>
      <c r="R469" s="200">
        <f t="shared" ref="R469:R490" si="272">+(P469-G469)^2</f>
        <v>9.541866996969354E-6</v>
      </c>
      <c r="S469" s="157">
        <v>1</v>
      </c>
      <c r="W469" s="200">
        <f t="shared" si="265"/>
        <v>-3.0889912588042967E-3</v>
      </c>
      <c r="Y469" s="200">
        <f t="shared" ref="Y469:Y490" si="273">F469</f>
        <v>43533</v>
      </c>
      <c r="Z469" s="200">
        <f t="shared" ref="Z469:Z490" si="274">AA$3+AA$4*Y469+AA$5*Y469^2+AG469</f>
        <v>0.32880730389999419</v>
      </c>
      <c r="AA469" s="200">
        <f t="shared" ref="AA469:AA490" si="275">G469-AG469</f>
        <v>0.31917056735204208</v>
      </c>
      <c r="AB469" s="200">
        <f t="shared" ref="AB469:AB490" si="276">+G469-P469</f>
        <v>-3.0889912588042967E-3</v>
      </c>
      <c r="AC469" s="200">
        <f t="shared" ref="AC469:AC490" si="277">G469-Z469</f>
        <v>-6.362863903378202E-3</v>
      </c>
      <c r="AD469" s="200">
        <f t="shared" ref="AD469:AD490" si="278">+(G469-Z469)^2*S469</f>
        <v>4.0486037052913287E-5</v>
      </c>
      <c r="AE469" s="200">
        <f t="shared" ref="AE469:AE490" si="279">IF(R469&lt;&gt;0,G469-P469,-9999)</f>
        <v>-3.0889912588042967E-3</v>
      </c>
      <c r="AF469" s="157"/>
      <c r="AG469" s="200">
        <f t="shared" ref="AG469:AG490" si="280">$AA$6*($AA$11/AH469*AI469+$AA$12)</f>
        <v>3.2738726445739304E-3</v>
      </c>
      <c r="AH469" s="200">
        <f t="shared" ref="AH469:AH490" si="281">1+$AA$7*COS(AK469)</f>
        <v>0.36873001009824102</v>
      </c>
      <c r="AI469" s="200">
        <f t="shared" ref="AI469:AI490" si="282">SIN(AK469+RADIANS($AA$9))</f>
        <v>0.35512788802573741</v>
      </c>
      <c r="AJ469" s="200">
        <f t="shared" ref="AJ469:AJ490" si="283">$AA$7*SIN(AK469)</f>
        <v>-0.10297080487267751</v>
      </c>
      <c r="AK469" s="200">
        <f t="shared" ref="AK469:AK490" si="284">2*ATAN(AL469)</f>
        <v>-2.9798997771129017</v>
      </c>
      <c r="AL469" s="200">
        <f t="shared" ref="AL469:AL490" si="285">SQRT((1+$AA$7)/(1-$AA$7))*TAN(AM469/2)</f>
        <v>-12.342168143266376</v>
      </c>
      <c r="AM469" s="200">
        <f t="shared" si="267"/>
        <v>22.33340841285284</v>
      </c>
      <c r="AN469" s="200">
        <f t="shared" si="267"/>
        <v>22.349287561397379</v>
      </c>
      <c r="AO469" s="200">
        <f t="shared" si="267"/>
        <v>22.322906634780907</v>
      </c>
      <c r="AP469" s="200">
        <f t="shared" si="267"/>
        <v>22.366877674340387</v>
      </c>
      <c r="AQ469" s="200">
        <f t="shared" si="267"/>
        <v>22.293959635902858</v>
      </c>
      <c r="AR469" s="200">
        <f t="shared" si="267"/>
        <v>22.416024692088126</v>
      </c>
      <c r="AS469" s="200">
        <f t="shared" si="267"/>
        <v>22.214363437112283</v>
      </c>
      <c r="AT469" s="200">
        <f t="shared" ref="AT469:AT490" si="286">RADIANS($AA$9)+$AA$18*(F469-AA$15)</f>
        <v>22.557613176936901</v>
      </c>
    </row>
    <row r="470" spans="1:46" s="200" customFormat="1" ht="12.95" customHeight="1" x14ac:dyDescent="0.2">
      <c r="A470" s="236" t="s">
        <v>319</v>
      </c>
      <c r="B470" s="167" t="s">
        <v>52</v>
      </c>
      <c r="C470" s="166">
        <v>58288.4977</v>
      </c>
      <c r="D470" s="166">
        <v>2.0000000000000001E-4</v>
      </c>
      <c r="E470" s="39">
        <f t="shared" si="269"/>
        <v>43619.288357627163</v>
      </c>
      <c r="F470" s="248">
        <f t="shared" si="268"/>
        <v>43618.5</v>
      </c>
      <c r="G470" s="158">
        <f t="shared" si="266"/>
        <v>0.32243457999720704</v>
      </c>
      <c r="K470" s="200">
        <f t="shared" si="264"/>
        <v>0.32243457999720704</v>
      </c>
      <c r="O470" s="200">
        <f t="shared" ca="1" si="262"/>
        <v>0.31828895130687518</v>
      </c>
      <c r="P470" s="200">
        <f t="shared" si="270"/>
        <v>0.32671386411073627</v>
      </c>
      <c r="Q470" s="260">
        <f t="shared" si="271"/>
        <v>43269.9977</v>
      </c>
      <c r="R470" s="200">
        <f t="shared" si="272"/>
        <v>1.8312272524303698E-5</v>
      </c>
      <c r="S470" s="157">
        <v>1</v>
      </c>
      <c r="W470" s="200">
        <f t="shared" si="265"/>
        <v>-4.2792841135292359E-3</v>
      </c>
      <c r="Y470" s="200">
        <f t="shared" si="273"/>
        <v>43618.5</v>
      </c>
      <c r="Z470" s="200">
        <f t="shared" si="274"/>
        <v>0.32990525506073032</v>
      </c>
      <c r="AA470" s="200">
        <f t="shared" si="275"/>
        <v>0.31924318904721299</v>
      </c>
      <c r="AB470" s="200">
        <f t="shared" si="276"/>
        <v>-4.2792841135292359E-3</v>
      </c>
      <c r="AC470" s="200">
        <f t="shared" si="277"/>
        <v>-7.4706750635232799E-3</v>
      </c>
      <c r="AD470" s="200">
        <f t="shared" si="278"/>
        <v>5.5810985904748563E-5</v>
      </c>
      <c r="AE470" s="200">
        <f t="shared" si="279"/>
        <v>-4.2792841135292359E-3</v>
      </c>
      <c r="AF470" s="157"/>
      <c r="AG470" s="200">
        <f t="shared" si="280"/>
        <v>3.1913909499940683E-3</v>
      </c>
      <c r="AH470" s="200">
        <f t="shared" si="281"/>
        <v>0.369123553754236</v>
      </c>
      <c r="AI470" s="200">
        <f t="shared" si="282"/>
        <v>0.35159348079265268</v>
      </c>
      <c r="AJ470" s="200">
        <f t="shared" si="283"/>
        <v>-0.10535509659721981</v>
      </c>
      <c r="AK470" s="200">
        <f t="shared" si="284"/>
        <v>-2.9761216277317217</v>
      </c>
      <c r="AL470" s="200">
        <f t="shared" si="285"/>
        <v>-12.059117071357587</v>
      </c>
      <c r="AM470" s="200">
        <f t="shared" si="267"/>
        <v>22.3412805944205</v>
      </c>
      <c r="AN470" s="200">
        <f t="shared" si="267"/>
        <v>22.357177597247343</v>
      </c>
      <c r="AO470" s="200">
        <f t="shared" si="267"/>
        <v>22.330691601554644</v>
      </c>
      <c r="AP470" s="200">
        <f t="shared" si="267"/>
        <v>22.374969004522338</v>
      </c>
      <c r="AQ470" s="200">
        <f t="shared" si="267"/>
        <v>22.301339389138079</v>
      </c>
      <c r="AR470" s="200">
        <f t="shared" si="267"/>
        <v>22.424986463766555</v>
      </c>
      <c r="AS470" s="200">
        <f t="shared" si="267"/>
        <v>22.220186607684415</v>
      </c>
      <c r="AT470" s="200">
        <f t="shared" si="286"/>
        <v>22.570204699464647</v>
      </c>
    </row>
    <row r="471" spans="1:46" s="200" customFormat="1" ht="12.95" customHeight="1" x14ac:dyDescent="0.2">
      <c r="A471" s="240" t="s">
        <v>316</v>
      </c>
      <c r="B471" s="241" t="s">
        <v>54</v>
      </c>
      <c r="C471" s="230">
        <v>58307.514999999999</v>
      </c>
      <c r="D471" s="230">
        <v>2E-3</v>
      </c>
      <c r="E471" s="39">
        <f t="shared" si="269"/>
        <v>43665.785955692591</v>
      </c>
      <c r="F471" s="248">
        <f t="shared" si="268"/>
        <v>43665</v>
      </c>
      <c r="G471" s="158">
        <f t="shared" si="266"/>
        <v>0.32145219999802066</v>
      </c>
      <c r="K471" s="200">
        <f t="shared" si="264"/>
        <v>0.32145219999802066</v>
      </c>
      <c r="O471" s="200">
        <f t="shared" ca="1" si="262"/>
        <v>0.31877038414438724</v>
      </c>
      <c r="P471" s="200">
        <f t="shared" si="270"/>
        <v>0.32735671949839407</v>
      </c>
      <c r="Q471" s="260">
        <f t="shared" si="271"/>
        <v>43289.014999999999</v>
      </c>
      <c r="R471" s="200">
        <f t="shared" si="272"/>
        <v>3.4863350530289821E-5</v>
      </c>
      <c r="S471" s="157">
        <v>1</v>
      </c>
      <c r="W471" s="200">
        <f t="shared" si="265"/>
        <v>-5.9045195003734063E-3</v>
      </c>
      <c r="Y471" s="200">
        <f t="shared" si="273"/>
        <v>43665</v>
      </c>
      <c r="Z471" s="200">
        <f t="shared" si="274"/>
        <v>0.3305031029635806</v>
      </c>
      <c r="AA471" s="200">
        <f t="shared" si="275"/>
        <v>0.31830581653283413</v>
      </c>
      <c r="AB471" s="200">
        <f t="shared" si="276"/>
        <v>-5.9045195003734063E-3</v>
      </c>
      <c r="AC471" s="200">
        <f t="shared" si="277"/>
        <v>-9.0509029655599371E-3</v>
      </c>
      <c r="AD471" s="200">
        <f t="shared" si="278"/>
        <v>8.1918844491981658E-5</v>
      </c>
      <c r="AE471" s="200">
        <f t="shared" si="279"/>
        <v>-5.9045195003734063E-3</v>
      </c>
      <c r="AF471" s="157"/>
      <c r="AG471" s="200">
        <f t="shared" si="280"/>
        <v>3.1463834651865386E-3</v>
      </c>
      <c r="AH471" s="200">
        <f t="shared" si="281"/>
        <v>0.36934186958918536</v>
      </c>
      <c r="AI471" s="200">
        <f t="shared" si="282"/>
        <v>0.34966473668148329</v>
      </c>
      <c r="AJ471" s="200">
        <f t="shared" si="283"/>
        <v>-0.10665415769406211</v>
      </c>
      <c r="AK471" s="200">
        <f t="shared" si="284"/>
        <v>-2.9740621350127507</v>
      </c>
      <c r="AL471" s="200">
        <f t="shared" si="285"/>
        <v>-11.910188552975974</v>
      </c>
      <c r="AM471" s="200">
        <f t="shared" ref="AM471:AS480" si="287">$AT471+$AA$7*SIN(AN471)</f>
        <v>22.345568207646412</v>
      </c>
      <c r="AN471" s="200">
        <f t="shared" si="287"/>
        <v>22.361468187809699</v>
      </c>
      <c r="AO471" s="200">
        <f t="shared" si="287"/>
        <v>22.334935301161288</v>
      </c>
      <c r="AP471" s="200">
        <f t="shared" si="287"/>
        <v>22.379364135029544</v>
      </c>
      <c r="AQ471" s="200">
        <f t="shared" si="287"/>
        <v>22.305369157643138</v>
      </c>
      <c r="AR471" s="200">
        <f t="shared" si="287"/>
        <v>22.429848010335888</v>
      </c>
      <c r="AS471" s="200">
        <f t="shared" si="287"/>
        <v>22.223376824362997</v>
      </c>
      <c r="AT471" s="200">
        <f t="shared" si="286"/>
        <v>22.577052720488506</v>
      </c>
    </row>
    <row r="472" spans="1:46" s="200" customFormat="1" ht="12.95" customHeight="1" x14ac:dyDescent="0.2">
      <c r="A472" s="236" t="s">
        <v>319</v>
      </c>
      <c r="B472" s="167" t="s">
        <v>54</v>
      </c>
      <c r="C472" s="166">
        <v>58322.650600000001</v>
      </c>
      <c r="D472" s="166">
        <v>1E-4</v>
      </c>
      <c r="E472" s="39">
        <f t="shared" si="269"/>
        <v>43702.792736112475</v>
      </c>
      <c r="F472" s="248">
        <f t="shared" si="268"/>
        <v>43702</v>
      </c>
      <c r="G472" s="158">
        <f t="shared" si="266"/>
        <v>0.32422535999648971</v>
      </c>
      <c r="K472" s="200">
        <f t="shared" si="264"/>
        <v>0.32422535999648971</v>
      </c>
      <c r="O472" s="200">
        <f t="shared" ca="1" si="262"/>
        <v>0.31915345973552589</v>
      </c>
      <c r="P472" s="200">
        <f t="shared" si="270"/>
        <v>0.32786867452462531</v>
      </c>
      <c r="Q472" s="260">
        <f t="shared" si="271"/>
        <v>43304.150600000001</v>
      </c>
      <c r="R472" s="200">
        <f t="shared" si="272"/>
        <v>1.3273740750923926E-5</v>
      </c>
      <c r="S472" s="157">
        <v>1</v>
      </c>
      <c r="W472" s="200">
        <f t="shared" si="265"/>
        <v>-3.6433145281355994E-3</v>
      </c>
      <c r="Y472" s="200">
        <f t="shared" si="273"/>
        <v>43702</v>
      </c>
      <c r="Z472" s="200">
        <f t="shared" si="274"/>
        <v>0.330979170988074</v>
      </c>
      <c r="AA472" s="200">
        <f t="shared" si="275"/>
        <v>0.32111486353304103</v>
      </c>
      <c r="AB472" s="200">
        <f t="shared" si="276"/>
        <v>-3.6433145281355994E-3</v>
      </c>
      <c r="AC472" s="200">
        <f t="shared" si="277"/>
        <v>-6.7538109915842859E-3</v>
      </c>
      <c r="AD472" s="200">
        <f t="shared" si="278"/>
        <v>4.5613962910044714E-5</v>
      </c>
      <c r="AE472" s="200">
        <f t="shared" si="279"/>
        <v>-3.6433145281355994E-3</v>
      </c>
      <c r="AF472" s="157"/>
      <c r="AG472" s="200">
        <f t="shared" si="280"/>
        <v>3.11049646344868E-3</v>
      </c>
      <c r="AH472" s="200">
        <f t="shared" si="281"/>
        <v>0.36951775214659321</v>
      </c>
      <c r="AI472" s="200">
        <f t="shared" si="282"/>
        <v>0.34812673281981665</v>
      </c>
      <c r="AJ472" s="200">
        <f t="shared" si="283"/>
        <v>-0.10768900569886117</v>
      </c>
      <c r="AK472" s="200">
        <f t="shared" si="284"/>
        <v>-2.9724210048255473</v>
      </c>
      <c r="AL472" s="200">
        <f t="shared" si="285"/>
        <v>-11.794103189042048</v>
      </c>
      <c r="AM472" s="200">
        <f t="shared" si="287"/>
        <v>22.348983017350545</v>
      </c>
      <c r="AN472" s="200">
        <f t="shared" si="287"/>
        <v>22.364882007405001</v>
      </c>
      <c r="AO472" s="200">
        <f t="shared" si="287"/>
        <v>22.338316946668424</v>
      </c>
      <c r="AP472" s="200">
        <f t="shared" si="287"/>
        <v>22.382858630161763</v>
      </c>
      <c r="AQ472" s="200">
        <f t="shared" si="287"/>
        <v>22.308583863520173</v>
      </c>
      <c r="AR472" s="200">
        <f t="shared" si="287"/>
        <v>22.433710041281639</v>
      </c>
      <c r="AS472" s="200">
        <f t="shared" si="287"/>
        <v>22.225927117148423</v>
      </c>
      <c r="AT472" s="200">
        <f t="shared" si="286"/>
        <v>22.582501683453728</v>
      </c>
    </row>
    <row r="473" spans="1:46" s="200" customFormat="1" ht="12.95" customHeight="1" x14ac:dyDescent="0.2">
      <c r="A473" s="236" t="s">
        <v>319</v>
      </c>
      <c r="B473" s="167" t="s">
        <v>54</v>
      </c>
      <c r="C473" s="166">
        <v>58325.513500000001</v>
      </c>
      <c r="D473" s="166">
        <v>1E-4</v>
      </c>
      <c r="E473" s="39">
        <f t="shared" si="269"/>
        <v>43709.792571709615</v>
      </c>
      <c r="F473" s="248">
        <f t="shared" si="268"/>
        <v>43709</v>
      </c>
      <c r="G473" s="158">
        <f t="shared" si="266"/>
        <v>0.32415811999817379</v>
      </c>
      <c r="K473" s="200">
        <f t="shared" si="264"/>
        <v>0.32415811999817379</v>
      </c>
      <c r="O473" s="200">
        <f t="shared" ca="1" si="262"/>
        <v>0.31922593349601158</v>
      </c>
      <c r="P473" s="200">
        <f t="shared" si="270"/>
        <v>0.32796557431552048</v>
      </c>
      <c r="Q473" s="260">
        <f t="shared" si="271"/>
        <v>43307.013500000001</v>
      </c>
      <c r="R473" s="200">
        <f t="shared" si="272"/>
        <v>1.4496708378681968E-5</v>
      </c>
      <c r="S473" s="157">
        <v>1</v>
      </c>
      <c r="W473" s="200">
        <f t="shared" si="265"/>
        <v>-3.8074543173466924E-3</v>
      </c>
      <c r="Y473" s="200">
        <f t="shared" si="273"/>
        <v>43709</v>
      </c>
      <c r="Z473" s="200">
        <f t="shared" si="274"/>
        <v>0.33106927393230329</v>
      </c>
      <c r="AA473" s="200">
        <f t="shared" si="275"/>
        <v>0.32105442038139098</v>
      </c>
      <c r="AB473" s="200">
        <f t="shared" si="276"/>
        <v>-3.8074543173466924E-3</v>
      </c>
      <c r="AC473" s="200">
        <f t="shared" si="277"/>
        <v>-6.9111539341294992E-3</v>
      </c>
      <c r="AD473" s="200">
        <f t="shared" si="278"/>
        <v>4.7764048701233657E-5</v>
      </c>
      <c r="AE473" s="200">
        <f t="shared" si="279"/>
        <v>-3.8074543173466924E-3</v>
      </c>
      <c r="AF473" s="157"/>
      <c r="AG473" s="200">
        <f t="shared" si="280"/>
        <v>3.1036996167828259E-3</v>
      </c>
      <c r="AH473" s="200">
        <f t="shared" si="281"/>
        <v>0.36955124414111651</v>
      </c>
      <c r="AI473" s="200">
        <f t="shared" si="282"/>
        <v>0.34783542858701361</v>
      </c>
      <c r="AJ473" s="200">
        <f t="shared" si="283"/>
        <v>-0.10788490646369361</v>
      </c>
      <c r="AK473" s="200">
        <f t="shared" si="284"/>
        <v>-2.9721102808245043</v>
      </c>
      <c r="AL473" s="200">
        <f t="shared" si="285"/>
        <v>-11.772376648169924</v>
      </c>
      <c r="AM473" s="200">
        <f t="shared" si="287"/>
        <v>22.349629378216537</v>
      </c>
      <c r="AN473" s="200">
        <f t="shared" si="287"/>
        <v>22.36552784775116</v>
      </c>
      <c r="AO473" s="200">
        <f t="shared" si="287"/>
        <v>22.338957210779498</v>
      </c>
      <c r="AP473" s="200">
        <f t="shared" si="287"/>
        <v>22.383519482380102</v>
      </c>
      <c r="AQ473" s="200">
        <f t="shared" si="287"/>
        <v>22.309192874044808</v>
      </c>
      <c r="AR473" s="200">
        <f t="shared" si="287"/>
        <v>22.43444006519249</v>
      </c>
      <c r="AS473" s="200">
        <f t="shared" si="287"/>
        <v>22.226410793313327</v>
      </c>
      <c r="AT473" s="200">
        <f t="shared" si="286"/>
        <v>22.583532568339042</v>
      </c>
    </row>
    <row r="474" spans="1:46" s="200" customFormat="1" ht="12.95" customHeight="1" x14ac:dyDescent="0.2">
      <c r="A474" s="230" t="s">
        <v>317</v>
      </c>
      <c r="B474" s="231" t="s">
        <v>54</v>
      </c>
      <c r="C474" s="230">
        <v>58371.730499999998</v>
      </c>
      <c r="D474" s="230">
        <v>5.0000000000000001E-4</v>
      </c>
      <c r="E474" s="39">
        <f t="shared" si="269"/>
        <v>43822.793864731742</v>
      </c>
      <c r="F474" s="248">
        <f t="shared" si="268"/>
        <v>43822</v>
      </c>
      <c r="G474" s="158">
        <f t="shared" si="266"/>
        <v>0.32468695998977637</v>
      </c>
      <c r="K474" s="200">
        <f t="shared" si="264"/>
        <v>0.32468695998977637</v>
      </c>
      <c r="O474" s="200">
        <f t="shared" ca="1" si="262"/>
        <v>0.32039586705813766</v>
      </c>
      <c r="P474" s="200">
        <f t="shared" si="270"/>
        <v>0.32953172604685449</v>
      </c>
      <c r="Q474" s="260">
        <f t="shared" si="271"/>
        <v>43353.230499999998</v>
      </c>
      <c r="R474" s="200">
        <f t="shared" si="272"/>
        <v>2.3471758147816278E-5</v>
      </c>
      <c r="S474" s="157">
        <v>1</v>
      </c>
      <c r="W474" s="200">
        <f t="shared" si="265"/>
        <v>-4.8447660570781204E-3</v>
      </c>
      <c r="Y474" s="200">
        <f t="shared" si="273"/>
        <v>43822</v>
      </c>
      <c r="Z474" s="200">
        <f t="shared" si="274"/>
        <v>0.33252538051019259</v>
      </c>
      <c r="AA474" s="200">
        <f t="shared" si="275"/>
        <v>0.32169330552643827</v>
      </c>
      <c r="AB474" s="200">
        <f t="shared" si="276"/>
        <v>-4.8447660570781204E-3</v>
      </c>
      <c r="AC474" s="200">
        <f t="shared" si="277"/>
        <v>-7.8384205204162227E-3</v>
      </c>
      <c r="AD474" s="200">
        <f t="shared" si="278"/>
        <v>6.1440836254882122E-5</v>
      </c>
      <c r="AE474" s="200">
        <f t="shared" si="279"/>
        <v>-4.8447660570781204E-3</v>
      </c>
      <c r="AF474" s="157"/>
      <c r="AG474" s="200">
        <f t="shared" si="280"/>
        <v>2.9936544633381249E-3</v>
      </c>
      <c r="AH474" s="200">
        <f t="shared" si="281"/>
        <v>0.37010150409283471</v>
      </c>
      <c r="AI474" s="200">
        <f t="shared" si="282"/>
        <v>0.34311830919968328</v>
      </c>
      <c r="AJ474" s="200">
        <f t="shared" si="283"/>
        <v>-0.11105256260251166</v>
      </c>
      <c r="AK474" s="200">
        <f t="shared" si="284"/>
        <v>-2.9670836511165235</v>
      </c>
      <c r="AL474" s="200">
        <f t="shared" si="285"/>
        <v>-11.431627184825986</v>
      </c>
      <c r="AM474" s="200">
        <f t="shared" si="287"/>
        <v>22.360077443757461</v>
      </c>
      <c r="AN474" s="200">
        <f t="shared" si="287"/>
        <v>22.375952977702756</v>
      </c>
      <c r="AO474" s="200">
        <f t="shared" si="287"/>
        <v>22.349314695376499</v>
      </c>
      <c r="AP474" s="200">
        <f t="shared" si="287"/>
        <v>22.394175807797776</v>
      </c>
      <c r="AQ474" s="200">
        <f t="shared" si="287"/>
        <v>22.319060504012114</v>
      </c>
      <c r="AR474" s="200">
        <f t="shared" si="287"/>
        <v>22.446196760132995</v>
      </c>
      <c r="AS474" s="200">
        <f t="shared" si="287"/>
        <v>22.234271626833859</v>
      </c>
      <c r="AT474" s="200">
        <f t="shared" si="286"/>
        <v>22.600173995773368</v>
      </c>
    </row>
    <row r="475" spans="1:46" s="200" customFormat="1" ht="12.95" customHeight="1" x14ac:dyDescent="0.2">
      <c r="A475" s="236" t="s">
        <v>323</v>
      </c>
      <c r="B475" s="167" t="s">
        <v>54</v>
      </c>
      <c r="C475" s="166">
        <v>58615.093699999998</v>
      </c>
      <c r="D475" s="166" t="s">
        <v>324</v>
      </c>
      <c r="E475" s="39">
        <f t="shared" si="269"/>
        <v>44417.820722251774</v>
      </c>
      <c r="F475" s="248">
        <f t="shared" si="268"/>
        <v>44417</v>
      </c>
      <c r="G475" s="158">
        <f t="shared" si="266"/>
        <v>0.33567155999480747</v>
      </c>
      <c r="K475" s="200">
        <f t="shared" si="264"/>
        <v>0.33567155999480747</v>
      </c>
      <c r="O475" s="200">
        <f t="shared" ca="1" si="262"/>
        <v>0.32655613669942107</v>
      </c>
      <c r="P475" s="200">
        <f t="shared" si="270"/>
        <v>0.33783768385976504</v>
      </c>
      <c r="Q475" s="260">
        <f t="shared" si="271"/>
        <v>43596.593699999998</v>
      </c>
      <c r="R475" s="200">
        <f t="shared" si="272"/>
        <v>4.69209259833872E-6</v>
      </c>
      <c r="S475" s="157">
        <v>1</v>
      </c>
      <c r="W475" s="200">
        <f t="shared" si="265"/>
        <v>-2.1661238649575698E-3</v>
      </c>
      <c r="Y475" s="200">
        <f t="shared" si="273"/>
        <v>44417</v>
      </c>
      <c r="Z475" s="200">
        <f t="shared" si="274"/>
        <v>0.34024208799252759</v>
      </c>
      <c r="AA475" s="200">
        <f t="shared" si="275"/>
        <v>0.33326715586204492</v>
      </c>
      <c r="AB475" s="200">
        <f t="shared" si="276"/>
        <v>-2.1661238649575698E-3</v>
      </c>
      <c r="AC475" s="200">
        <f t="shared" si="277"/>
        <v>-4.5705279977201196E-3</v>
      </c>
      <c r="AD475" s="200">
        <f t="shared" si="278"/>
        <v>2.0889726177943488E-5</v>
      </c>
      <c r="AE475" s="200">
        <f t="shared" si="279"/>
        <v>-2.1661238649575698E-3</v>
      </c>
      <c r="AF475" s="157"/>
      <c r="AG475" s="200">
        <f t="shared" si="280"/>
        <v>2.404404132762562E-3</v>
      </c>
      <c r="AH475" s="200">
        <f t="shared" si="281"/>
        <v>0.37330505133311043</v>
      </c>
      <c r="AI475" s="200">
        <f t="shared" si="282"/>
        <v>0.31781396401607087</v>
      </c>
      <c r="AJ475" s="200">
        <f t="shared" si="283"/>
        <v>-0.12789928898199032</v>
      </c>
      <c r="AK475" s="200">
        <f t="shared" si="284"/>
        <v>-2.9402719289559052</v>
      </c>
      <c r="AL475" s="200">
        <f t="shared" si="285"/>
        <v>-9.9008208445122659</v>
      </c>
      <c r="AM475" s="200">
        <f t="shared" si="287"/>
        <v>22.41553110522722</v>
      </c>
      <c r="AN475" s="200">
        <f t="shared" si="287"/>
        <v>22.43085774498222</v>
      </c>
      <c r="AO475" s="200">
        <f t="shared" si="287"/>
        <v>22.404536262700109</v>
      </c>
      <c r="AP475" s="200">
        <f t="shared" si="287"/>
        <v>22.449941469736125</v>
      </c>
      <c r="AQ475" s="200">
        <f t="shared" si="287"/>
        <v>22.372179431309021</v>
      </c>
      <c r="AR475" s="200">
        <f t="shared" si="287"/>
        <v>22.507205368297498</v>
      </c>
      <c r="AS475" s="200">
        <f t="shared" si="287"/>
        <v>22.277390032083311</v>
      </c>
      <c r="AT475" s="200">
        <f t="shared" si="286"/>
        <v>22.687799211024917</v>
      </c>
    </row>
    <row r="476" spans="1:46" s="200" customFormat="1" ht="12.95" customHeight="1" x14ac:dyDescent="0.2">
      <c r="A476" s="236" t="s">
        <v>323</v>
      </c>
      <c r="B476" s="167" t="s">
        <v>52</v>
      </c>
      <c r="C476" s="166">
        <v>58648.018600000003</v>
      </c>
      <c r="D476" s="166" t="s">
        <v>324</v>
      </c>
      <c r="E476" s="39">
        <f t="shared" si="269"/>
        <v>44498.322621393323</v>
      </c>
      <c r="F476" s="248">
        <f t="shared" si="268"/>
        <v>44497.5</v>
      </c>
      <c r="G476" s="158">
        <f t="shared" si="266"/>
        <v>0.33644829999684589</v>
      </c>
      <c r="K476" s="200">
        <f t="shared" si="264"/>
        <v>0.33644829999684589</v>
      </c>
      <c r="O476" s="200">
        <f t="shared" ca="1" si="262"/>
        <v>0.32738958494500647</v>
      </c>
      <c r="P476" s="200">
        <f t="shared" si="270"/>
        <v>0.33896909951793308</v>
      </c>
      <c r="Q476" s="260">
        <f t="shared" si="271"/>
        <v>43629.518600000003</v>
      </c>
      <c r="R476" s="200">
        <f t="shared" si="272"/>
        <v>6.3544302255134133E-6</v>
      </c>
      <c r="S476" s="157">
        <v>1</v>
      </c>
      <c r="W476" s="200">
        <f t="shared" si="265"/>
        <v>-2.5207995210871914E-3</v>
      </c>
      <c r="Y476" s="200">
        <f t="shared" si="273"/>
        <v>44497.5</v>
      </c>
      <c r="Z476" s="200">
        <f t="shared" si="274"/>
        <v>0.34129255820736154</v>
      </c>
      <c r="AA476" s="200">
        <f t="shared" si="275"/>
        <v>0.33412484130741743</v>
      </c>
      <c r="AB476" s="200">
        <f t="shared" si="276"/>
        <v>-2.5207995210871914E-3</v>
      </c>
      <c r="AC476" s="200">
        <f t="shared" si="277"/>
        <v>-4.8442582105156506E-3</v>
      </c>
      <c r="AD476" s="200">
        <f t="shared" si="278"/>
        <v>2.3466837610148293E-5</v>
      </c>
      <c r="AE476" s="200">
        <f t="shared" si="279"/>
        <v>-2.5207995210871914E-3</v>
      </c>
      <c r="AF476" s="157"/>
      <c r="AG476" s="200">
        <f t="shared" si="280"/>
        <v>2.3234586894284731E-3</v>
      </c>
      <c r="AH476" s="200">
        <f t="shared" si="281"/>
        <v>0.37377914258589362</v>
      </c>
      <c r="AI476" s="200">
        <f t="shared" si="282"/>
        <v>0.31432859914357086</v>
      </c>
      <c r="AJ476" s="200">
        <f t="shared" si="283"/>
        <v>-0.13020070870097214</v>
      </c>
      <c r="AK476" s="200">
        <f t="shared" si="284"/>
        <v>-2.9365982309795999</v>
      </c>
      <c r="AL476" s="200">
        <f t="shared" si="285"/>
        <v>-9.7221733101745702</v>
      </c>
      <c r="AM476" s="200">
        <f t="shared" si="287"/>
        <v>22.423091074144555</v>
      </c>
      <c r="AN476" s="200">
        <f t="shared" si="287"/>
        <v>22.438292079732257</v>
      </c>
      <c r="AO476" s="200">
        <f t="shared" si="287"/>
        <v>22.412096377627623</v>
      </c>
      <c r="AP476" s="200">
        <f t="shared" si="287"/>
        <v>22.457445057051135</v>
      </c>
      <c r="AQ476" s="200">
        <f t="shared" si="287"/>
        <v>22.379519390318613</v>
      </c>
      <c r="AR476" s="200">
        <f t="shared" si="287"/>
        <v>22.515340493538517</v>
      </c>
      <c r="AS476" s="200">
        <f t="shared" si="287"/>
        <v>22.283458268044011</v>
      </c>
      <c r="AT476" s="200">
        <f t="shared" si="286"/>
        <v>22.69965438720601</v>
      </c>
    </row>
    <row r="477" spans="1:46" s="200" customFormat="1" ht="12.95" customHeight="1" x14ac:dyDescent="0.2">
      <c r="A477" s="236" t="s">
        <v>320</v>
      </c>
      <c r="B477" s="167" t="s">
        <v>52</v>
      </c>
      <c r="C477" s="166">
        <v>58661.511700000003</v>
      </c>
      <c r="D477" s="166">
        <v>1E-4</v>
      </c>
      <c r="E477" s="39">
        <f t="shared" si="269"/>
        <v>44531.313463440121</v>
      </c>
      <c r="F477" s="248">
        <f t="shared" si="268"/>
        <v>44530.5</v>
      </c>
      <c r="G477" s="158">
        <f t="shared" si="266"/>
        <v>0.33270274000096833</v>
      </c>
      <c r="K477" s="200">
        <f t="shared" si="264"/>
        <v>0.33270274000096833</v>
      </c>
      <c r="O477" s="200">
        <f t="shared" ca="1" si="262"/>
        <v>0.32773124695872474</v>
      </c>
      <c r="P477" s="200">
        <f t="shared" si="270"/>
        <v>0.33943343785904878</v>
      </c>
      <c r="Q477" s="260">
        <f t="shared" si="271"/>
        <v>43643.011700000003</v>
      </c>
      <c r="R477" s="200">
        <f t="shared" si="272"/>
        <v>4.530229365676873E-5</v>
      </c>
      <c r="S477" s="157">
        <v>1</v>
      </c>
      <c r="W477" s="200">
        <f t="shared" si="265"/>
        <v>-6.7306978580804477E-3</v>
      </c>
      <c r="Y477" s="200">
        <f t="shared" si="273"/>
        <v>44530.5</v>
      </c>
      <c r="Z477" s="200">
        <f t="shared" si="274"/>
        <v>0.34172363254784888</v>
      </c>
      <c r="AA477" s="200">
        <f t="shared" si="275"/>
        <v>0.33041254531216824</v>
      </c>
      <c r="AB477" s="200">
        <f t="shared" si="276"/>
        <v>-6.7306978580804477E-3</v>
      </c>
      <c r="AC477" s="200">
        <f t="shared" si="277"/>
        <v>-9.0208925468805434E-3</v>
      </c>
      <c r="AD477" s="200">
        <f t="shared" si="278"/>
        <v>8.1376502342364932E-5</v>
      </c>
      <c r="AE477" s="200">
        <f t="shared" si="279"/>
        <v>-6.7306978580804477E-3</v>
      </c>
      <c r="AF477" s="157"/>
      <c r="AG477" s="200">
        <f t="shared" si="280"/>
        <v>2.2901946888001035E-3</v>
      </c>
      <c r="AH477" s="200">
        <f t="shared" si="281"/>
        <v>0.37397636549127555</v>
      </c>
      <c r="AI477" s="200">
        <f t="shared" si="282"/>
        <v>0.31289545769410743</v>
      </c>
      <c r="AJ477" s="200">
        <f t="shared" si="283"/>
        <v>-0.13114570463107436</v>
      </c>
      <c r="AK477" s="200">
        <f t="shared" si="284"/>
        <v>-2.9350889478375124</v>
      </c>
      <c r="AL477" s="200">
        <f t="shared" si="285"/>
        <v>-9.650614450190206</v>
      </c>
      <c r="AM477" s="200">
        <f t="shared" si="287"/>
        <v>22.426194179209176</v>
      </c>
      <c r="AN477" s="200">
        <f t="shared" si="287"/>
        <v>22.441340418531848</v>
      </c>
      <c r="AO477" s="200">
        <f t="shared" si="287"/>
        <v>22.415201695178514</v>
      </c>
      <c r="AP477" s="200">
        <f t="shared" si="287"/>
        <v>22.460518476494091</v>
      </c>
      <c r="AQ477" s="200">
        <f t="shared" si="287"/>
        <v>22.382539045897996</v>
      </c>
      <c r="AR477" s="200">
        <f t="shared" si="287"/>
        <v>22.518667025608366</v>
      </c>
      <c r="AS477" s="200">
        <f t="shared" si="287"/>
        <v>22.285962726221992</v>
      </c>
      <c r="AT477" s="200">
        <f t="shared" si="286"/>
        <v>22.70451427309391</v>
      </c>
    </row>
    <row r="478" spans="1:46" s="200" customFormat="1" ht="12.95" customHeight="1" x14ac:dyDescent="0.2">
      <c r="A478" s="236" t="s">
        <v>320</v>
      </c>
      <c r="B478" s="167" t="s">
        <v>54</v>
      </c>
      <c r="C478" s="166">
        <v>58683.392899999999</v>
      </c>
      <c r="D478" s="166">
        <v>1E-4</v>
      </c>
      <c r="E478" s="39">
        <f t="shared" si="269"/>
        <v>44584.813342118432</v>
      </c>
      <c r="F478" s="248">
        <f t="shared" si="268"/>
        <v>44584</v>
      </c>
      <c r="G478" s="158">
        <f t="shared" si="266"/>
        <v>0.33265311999275582</v>
      </c>
      <c r="K478" s="200">
        <f t="shared" si="264"/>
        <v>0.33265311999275582</v>
      </c>
      <c r="O478" s="200">
        <f t="shared" ca="1" si="262"/>
        <v>0.3282851535567225</v>
      </c>
      <c r="P478" s="200">
        <f t="shared" si="270"/>
        <v>0.3401868814176417</v>
      </c>
      <c r="Q478" s="260">
        <f t="shared" si="271"/>
        <v>43664.892899999999</v>
      </c>
      <c r="R478" s="200">
        <f t="shared" si="272"/>
        <v>5.6757561207098472E-5</v>
      </c>
      <c r="S478" s="157">
        <v>1</v>
      </c>
      <c r="W478" s="200">
        <f t="shared" si="265"/>
        <v>-7.5337614248858764E-3</v>
      </c>
      <c r="Y478" s="200">
        <f t="shared" si="273"/>
        <v>44584</v>
      </c>
      <c r="Z478" s="200">
        <f t="shared" si="274"/>
        <v>0.34242304842454174</v>
      </c>
      <c r="AA478" s="200">
        <f t="shared" si="275"/>
        <v>0.33041695298585577</v>
      </c>
      <c r="AB478" s="200">
        <f t="shared" si="276"/>
        <v>-7.5337614248858764E-3</v>
      </c>
      <c r="AC478" s="200">
        <f t="shared" si="277"/>
        <v>-9.7699284317859236E-3</v>
      </c>
      <c r="AD478" s="200">
        <f t="shared" si="278"/>
        <v>9.5451501562218954E-5</v>
      </c>
      <c r="AE478" s="200">
        <f t="shared" si="279"/>
        <v>-7.5337614248858764E-3</v>
      </c>
      <c r="AF478" s="157"/>
      <c r="AG478" s="200">
        <f t="shared" si="280"/>
        <v>2.2361670069000524E-3</v>
      </c>
      <c r="AH478" s="200">
        <f t="shared" si="281"/>
        <v>0.37429967990714208</v>
      </c>
      <c r="AI478" s="200">
        <f t="shared" si="282"/>
        <v>0.31056661785714479</v>
      </c>
      <c r="AJ478" s="200">
        <f t="shared" si="283"/>
        <v>-0.13267967531762034</v>
      </c>
      <c r="AK478" s="200">
        <f t="shared" si="284"/>
        <v>-2.9326379762586861</v>
      </c>
      <c r="AL478" s="200">
        <f t="shared" si="285"/>
        <v>-9.5366024581243281</v>
      </c>
      <c r="AM478" s="200">
        <f t="shared" si="287"/>
        <v>22.431229904787028</v>
      </c>
      <c r="AN478" s="200">
        <f t="shared" si="287"/>
        <v>22.446283411599197</v>
      </c>
      <c r="AO478" s="200">
        <f t="shared" si="287"/>
        <v>22.420243656869385</v>
      </c>
      <c r="AP478" s="200">
        <f t="shared" si="287"/>
        <v>22.465498031739514</v>
      </c>
      <c r="AQ478" s="200">
        <f t="shared" si="287"/>
        <v>22.387447842130786</v>
      </c>
      <c r="AR478" s="200">
        <f t="shared" si="287"/>
        <v>22.524049666747096</v>
      </c>
      <c r="AS478" s="200">
        <f t="shared" si="287"/>
        <v>22.290044013056367</v>
      </c>
      <c r="AT478" s="200">
        <f t="shared" si="286"/>
        <v>22.712393179003083</v>
      </c>
    </row>
    <row r="479" spans="1:46" s="200" customFormat="1" ht="12.95" customHeight="1" x14ac:dyDescent="0.2">
      <c r="A479" s="242" t="s">
        <v>321</v>
      </c>
      <c r="B479" s="231" t="s">
        <v>54</v>
      </c>
      <c r="C479" s="230">
        <v>58704.660400000001</v>
      </c>
      <c r="D479" s="230">
        <v>2.0000000000000001E-4</v>
      </c>
      <c r="E479" s="39">
        <f t="shared" si="269"/>
        <v>44636.812714629588</v>
      </c>
      <c r="F479" s="248">
        <f t="shared" si="268"/>
        <v>44636</v>
      </c>
      <c r="G479" s="158">
        <f t="shared" si="266"/>
        <v>0.33239648000017041</v>
      </c>
      <c r="K479" s="200">
        <f t="shared" si="264"/>
        <v>0.33239648000017041</v>
      </c>
      <c r="O479" s="200">
        <f t="shared" ca="1" si="262"/>
        <v>0.3288235300631876</v>
      </c>
      <c r="P479" s="200">
        <f t="shared" si="270"/>
        <v>0.34091997403370072</v>
      </c>
      <c r="Q479" s="260">
        <f t="shared" si="271"/>
        <v>43686.160400000001</v>
      </c>
      <c r="R479" s="200">
        <f t="shared" si="272"/>
        <v>7.2649950539626788E-5</v>
      </c>
      <c r="S479" s="157">
        <v>1</v>
      </c>
      <c r="W479" s="200">
        <f t="shared" si="265"/>
        <v>-8.52349403353031E-3</v>
      </c>
      <c r="Y479" s="200">
        <f t="shared" si="273"/>
        <v>44636</v>
      </c>
      <c r="Z479" s="200">
        <f t="shared" si="274"/>
        <v>0.34310351087366675</v>
      </c>
      <c r="AA479" s="200">
        <f t="shared" si="275"/>
        <v>0.33021294316020439</v>
      </c>
      <c r="AB479" s="200">
        <f t="shared" si="276"/>
        <v>-8.52349403353031E-3</v>
      </c>
      <c r="AC479" s="200">
        <f t="shared" si="277"/>
        <v>-1.0707030873496337E-2</v>
      </c>
      <c r="AD479" s="200">
        <f t="shared" si="278"/>
        <v>1.1464051012600374E-4</v>
      </c>
      <c r="AE479" s="200">
        <f t="shared" si="279"/>
        <v>-8.52349403353031E-3</v>
      </c>
      <c r="AF479" s="157"/>
      <c r="AG479" s="200">
        <f t="shared" si="280"/>
        <v>2.1835368399660262E-3</v>
      </c>
      <c r="AH479" s="200">
        <f t="shared" si="281"/>
        <v>0.37461818850777195</v>
      </c>
      <c r="AI479" s="200">
        <f t="shared" si="282"/>
        <v>0.30829662695190402</v>
      </c>
      <c r="AJ479" s="200">
        <f t="shared" si="283"/>
        <v>-0.13417293565169303</v>
      </c>
      <c r="AK479" s="200">
        <f t="shared" si="284"/>
        <v>-2.930250827426065</v>
      </c>
      <c r="AL479" s="200">
        <f t="shared" si="285"/>
        <v>-9.4280922082557463</v>
      </c>
      <c r="AM479" s="200">
        <f t="shared" si="287"/>
        <v>22.436130297740924</v>
      </c>
      <c r="AN479" s="200">
        <f t="shared" si="287"/>
        <v>22.451089084381902</v>
      </c>
      <c r="AO479" s="200">
        <f t="shared" si="287"/>
        <v>22.425153239999606</v>
      </c>
      <c r="AP479" s="200">
        <f t="shared" si="287"/>
        <v>22.470334373441066</v>
      </c>
      <c r="AQ479" s="200">
        <f t="shared" si="287"/>
        <v>22.392234802979271</v>
      </c>
      <c r="AR479" s="200">
        <f t="shared" si="287"/>
        <v>22.529269060854983</v>
      </c>
      <c r="AS479" s="200">
        <f t="shared" si="287"/>
        <v>22.294035994962275</v>
      </c>
      <c r="AT479" s="200">
        <f t="shared" si="286"/>
        <v>22.720051181008262</v>
      </c>
    </row>
    <row r="480" spans="1:46" s="200" customFormat="1" ht="12.95" customHeight="1" x14ac:dyDescent="0.2">
      <c r="A480" s="242" t="s">
        <v>322</v>
      </c>
      <c r="B480" s="231" t="s">
        <v>54</v>
      </c>
      <c r="C480" s="230">
        <v>59051.496299999999</v>
      </c>
      <c r="D480" s="230">
        <v>1E-4</v>
      </c>
      <c r="E480" s="39">
        <f t="shared" si="269"/>
        <v>45484.831953578338</v>
      </c>
      <c r="F480" s="248">
        <f t="shared" si="268"/>
        <v>45484</v>
      </c>
      <c r="G480" s="158">
        <f t="shared" si="266"/>
        <v>0.34026512000127696</v>
      </c>
      <c r="K480" s="200">
        <f t="shared" si="264"/>
        <v>0.34026512000127696</v>
      </c>
      <c r="O480" s="200">
        <f t="shared" ca="1" si="262"/>
        <v>0.33760320847631081</v>
      </c>
      <c r="P480" s="200">
        <f t="shared" si="270"/>
        <v>0.35298265035696924</v>
      </c>
      <c r="Q480" s="260">
        <f t="shared" si="271"/>
        <v>44032.996299999999</v>
      </c>
      <c r="R480" s="200">
        <f t="shared" si="272"/>
        <v>1.6173557834795477E-4</v>
      </c>
      <c r="S480" s="157">
        <v>1</v>
      </c>
      <c r="W480" s="200">
        <f t="shared" si="265"/>
        <v>-1.2717530355692286E-2</v>
      </c>
      <c r="Y480" s="200">
        <f t="shared" si="273"/>
        <v>45484</v>
      </c>
      <c r="Z480" s="200">
        <f t="shared" si="274"/>
        <v>0.35429249764317605</v>
      </c>
      <c r="AA480" s="200">
        <f t="shared" si="275"/>
        <v>0.33895527271507014</v>
      </c>
      <c r="AB480" s="200">
        <f t="shared" si="276"/>
        <v>-1.2717530355692286E-2</v>
      </c>
      <c r="AC480" s="200">
        <f t="shared" si="277"/>
        <v>-1.4027377641899097E-2</v>
      </c>
      <c r="AD480" s="200">
        <f t="shared" si="278"/>
        <v>1.9676732350845067E-4</v>
      </c>
      <c r="AE480" s="200">
        <f t="shared" si="279"/>
        <v>-1.2717530355692286E-2</v>
      </c>
      <c r="AF480" s="157"/>
      <c r="AG480" s="200">
        <f t="shared" si="280"/>
        <v>1.3098472862067873E-3</v>
      </c>
      <c r="AH480" s="200">
        <f t="shared" si="281"/>
        <v>0.38042681619855534</v>
      </c>
      <c r="AI480" s="200">
        <f t="shared" si="282"/>
        <v>0.27035438634208991</v>
      </c>
      <c r="AJ480" s="200">
        <f t="shared" si="283"/>
        <v>-0.15885168151717857</v>
      </c>
      <c r="AK480" s="200">
        <f t="shared" si="284"/>
        <v>-2.890610014377283</v>
      </c>
      <c r="AL480" s="200">
        <f t="shared" si="285"/>
        <v>-7.9268042331020077</v>
      </c>
      <c r="AM480" s="200">
        <f t="shared" si="287"/>
        <v>22.516864454991385</v>
      </c>
      <c r="AN480" s="200">
        <f t="shared" si="287"/>
        <v>22.529732853574146</v>
      </c>
      <c r="AO480" s="200">
        <f t="shared" si="287"/>
        <v>22.506455754273535</v>
      </c>
      <c r="AP480" s="200">
        <f t="shared" si="287"/>
        <v>22.548799697020545</v>
      </c>
      <c r="AQ480" s="200">
        <f t="shared" si="287"/>
        <v>22.472516621086307</v>
      </c>
      <c r="AR480" s="200">
        <f t="shared" si="287"/>
        <v>22.612650165579783</v>
      </c>
      <c r="AS480" s="200">
        <f t="shared" si="287"/>
        <v>22.362811660792012</v>
      </c>
      <c r="AT480" s="200">
        <f t="shared" si="286"/>
        <v>22.844935521400384</v>
      </c>
    </row>
    <row r="481" spans="1:46" s="200" customFormat="1" ht="12.95" customHeight="1" x14ac:dyDescent="0.2">
      <c r="A481" s="236" t="s">
        <v>1517</v>
      </c>
      <c r="B481" s="167" t="s">
        <v>54</v>
      </c>
      <c r="C481" s="166">
        <v>59118.571900000003</v>
      </c>
      <c r="D481" s="166">
        <v>1E-4</v>
      </c>
      <c r="E481" s="39">
        <f t="shared" si="269"/>
        <v>45648.832852170533</v>
      </c>
      <c r="F481" s="248">
        <f t="shared" si="268"/>
        <v>45648</v>
      </c>
      <c r="G481" s="158">
        <f t="shared" si="266"/>
        <v>0.34063263999996707</v>
      </c>
      <c r="K481" s="200">
        <f t="shared" si="264"/>
        <v>0.34063263999996707</v>
      </c>
      <c r="O481" s="200">
        <f t="shared" ca="1" si="262"/>
        <v>0.33930116515054692</v>
      </c>
      <c r="P481" s="200">
        <f t="shared" si="270"/>
        <v>0.35533893147264689</v>
      </c>
      <c r="Q481" s="260">
        <f t="shared" si="271"/>
        <v>44100.071900000003</v>
      </c>
      <c r="R481" s="200">
        <f t="shared" si="272"/>
        <v>2.1627500887941525E-4</v>
      </c>
      <c r="S481" s="157">
        <v>1</v>
      </c>
      <c r="W481" s="200">
        <f t="shared" si="265"/>
        <v>-1.4706291472679822E-2</v>
      </c>
      <c r="Y481" s="200">
        <f t="shared" si="273"/>
        <v>45648</v>
      </c>
      <c r="Z481" s="200">
        <f t="shared" si="274"/>
        <v>0.35647668981476505</v>
      </c>
      <c r="AA481" s="200">
        <f t="shared" si="275"/>
        <v>0.33949488165784891</v>
      </c>
      <c r="AB481" s="200">
        <f t="shared" si="276"/>
        <v>-1.4706291472679822E-2</v>
      </c>
      <c r="AC481" s="200">
        <f t="shared" si="277"/>
        <v>-1.5844049814797978E-2</v>
      </c>
      <c r="AD481" s="200">
        <f t="shared" si="278"/>
        <v>2.5103391453379983E-4</v>
      </c>
      <c r="AE481" s="200">
        <f t="shared" si="279"/>
        <v>-1.4706291472679822E-2</v>
      </c>
      <c r="AF481" s="157"/>
      <c r="AG481" s="200">
        <f t="shared" si="280"/>
        <v>1.1377583421181762E-3</v>
      </c>
      <c r="AH481" s="200">
        <f t="shared" si="281"/>
        <v>0.38168943199850791</v>
      </c>
      <c r="AI481" s="200">
        <f t="shared" si="282"/>
        <v>0.26280877629823202</v>
      </c>
      <c r="AJ481" s="200">
        <f t="shared" si="283"/>
        <v>-0.16369736804349105</v>
      </c>
      <c r="AK481" s="200">
        <f t="shared" si="284"/>
        <v>-2.882781069585131</v>
      </c>
      <c r="AL481" s="200">
        <f t="shared" si="285"/>
        <v>-7.6844458815708423</v>
      </c>
      <c r="AM481" s="200">
        <f t="shared" ref="AM481:AS490" si="288">$AT481+$AA$7*SIN(AN481)</f>
        <v>22.532657695230679</v>
      </c>
      <c r="AN481" s="200">
        <f t="shared" si="288"/>
        <v>22.545027203773483</v>
      </c>
      <c r="AO481" s="200">
        <f t="shared" si="288"/>
        <v>22.522444284612284</v>
      </c>
      <c r="AP481" s="200">
        <f t="shared" si="288"/>
        <v>22.563913796200666</v>
      </c>
      <c r="AQ481" s="200">
        <f t="shared" si="288"/>
        <v>22.488526388503697</v>
      </c>
      <c r="AR481" s="200">
        <f t="shared" si="288"/>
        <v>22.628397804959619</v>
      </c>
      <c r="AS481" s="200">
        <f t="shared" si="288"/>
        <v>22.37695399938006</v>
      </c>
      <c r="AT481" s="200">
        <f t="shared" si="286"/>
        <v>22.869087681570559</v>
      </c>
    </row>
    <row r="482" spans="1:46" s="200" customFormat="1" ht="12.95" customHeight="1" x14ac:dyDescent="0.2">
      <c r="A482" s="236" t="s">
        <v>1518</v>
      </c>
      <c r="B482" s="167" t="s">
        <v>54</v>
      </c>
      <c r="C482" s="166">
        <v>59321.847500000003</v>
      </c>
      <c r="D482" s="166">
        <v>1E-4</v>
      </c>
      <c r="E482" s="39">
        <f t="shared" si="269"/>
        <v>46145.844896220333</v>
      </c>
      <c r="F482" s="248">
        <f t="shared" si="268"/>
        <v>46145</v>
      </c>
      <c r="G482" s="158">
        <f t="shared" si="266"/>
        <v>0.3455586000054609</v>
      </c>
      <c r="K482" s="200">
        <f t="shared" si="264"/>
        <v>0.3455586000054609</v>
      </c>
      <c r="O482" s="200">
        <f t="shared" ca="1" si="262"/>
        <v>0.34444680214503071</v>
      </c>
      <c r="P482" s="200">
        <f t="shared" si="270"/>
        <v>0.36252594057509924</v>
      </c>
      <c r="Q482" s="260">
        <f t="shared" si="271"/>
        <v>44303.347500000003</v>
      </c>
      <c r="R482" s="200">
        <f t="shared" si="272"/>
        <v>2.8789064600609493E-4</v>
      </c>
      <c r="S482" s="157">
        <v>1</v>
      </c>
      <c r="W482" s="200">
        <f t="shared" si="265"/>
        <v>-1.6967340569638334E-2</v>
      </c>
      <c r="Y482" s="200">
        <f t="shared" si="273"/>
        <v>46145</v>
      </c>
      <c r="Z482" s="200">
        <f t="shared" si="274"/>
        <v>0.36313669003571064</v>
      </c>
      <c r="AA482" s="200">
        <f t="shared" si="275"/>
        <v>0.3449478505448495</v>
      </c>
      <c r="AB482" s="200">
        <f t="shared" si="276"/>
        <v>-1.6967340569638334E-2</v>
      </c>
      <c r="AC482" s="200">
        <f t="shared" si="277"/>
        <v>-1.7578090030249738E-2</v>
      </c>
      <c r="AD482" s="200">
        <f t="shared" si="278"/>
        <v>3.0898924911156522E-4</v>
      </c>
      <c r="AE482" s="200">
        <f t="shared" si="279"/>
        <v>-1.6967340569638334E-2</v>
      </c>
      <c r="AF482" s="157"/>
      <c r="AG482" s="200">
        <f t="shared" si="280"/>
        <v>6.1074946061139132E-4</v>
      </c>
      <c r="AH482" s="200">
        <f t="shared" si="281"/>
        <v>0.38580850404030476</v>
      </c>
      <c r="AI482" s="200">
        <f t="shared" si="282"/>
        <v>0.23951017602223126</v>
      </c>
      <c r="AJ482" s="200">
        <f t="shared" si="283"/>
        <v>-0.17853177055495095</v>
      </c>
      <c r="AK482" s="200">
        <f t="shared" si="284"/>
        <v>-2.8587102194394296</v>
      </c>
      <c r="AL482" s="200">
        <f t="shared" si="285"/>
        <v>-7.0228648365870567</v>
      </c>
      <c r="AM482" s="200">
        <f t="shared" si="288"/>
        <v>22.580878815150818</v>
      </c>
      <c r="AN482" s="200">
        <f t="shared" si="288"/>
        <v>22.591620389170046</v>
      </c>
      <c r="AO482" s="200">
        <f t="shared" si="288"/>
        <v>22.571404452794773</v>
      </c>
      <c r="AP482" s="200">
        <f t="shared" si="288"/>
        <v>22.609686346869427</v>
      </c>
      <c r="AQ482" s="200">
        <f t="shared" si="288"/>
        <v>22.537991111172925</v>
      </c>
      <c r="AR482" s="200">
        <f t="shared" si="288"/>
        <v>22.675388741151927</v>
      </c>
      <c r="AS482" s="200">
        <f t="shared" si="288"/>
        <v>22.421588574320189</v>
      </c>
      <c r="AT482" s="200">
        <f t="shared" si="286"/>
        <v>22.942280508427736</v>
      </c>
    </row>
    <row r="483" spans="1:46" s="200" customFormat="1" ht="12.95" customHeight="1" x14ac:dyDescent="0.2">
      <c r="A483" s="199" t="s">
        <v>1520</v>
      </c>
      <c r="B483" s="198" t="s">
        <v>54</v>
      </c>
      <c r="C483" s="246">
        <v>59334.524000000209</v>
      </c>
      <c r="D483" s="197">
        <v>1E-3</v>
      </c>
      <c r="E483" s="39">
        <f t="shared" si="269"/>
        <v>46176.839138404335</v>
      </c>
      <c r="F483" s="248">
        <f t="shared" si="268"/>
        <v>46176</v>
      </c>
      <c r="G483" s="158">
        <f t="shared" si="266"/>
        <v>0.34320368020416936</v>
      </c>
      <c r="K483" s="200">
        <f t="shared" si="264"/>
        <v>0.34320368020416936</v>
      </c>
      <c r="O483" s="200">
        <f t="shared" ca="1" si="262"/>
        <v>0.34476775737003879</v>
      </c>
      <c r="P483" s="200">
        <f t="shared" si="270"/>
        <v>0.36297653308281136</v>
      </c>
      <c r="Q483" s="260">
        <f t="shared" si="271"/>
        <v>44316.024000000209</v>
      </c>
      <c r="R483" s="200">
        <f t="shared" si="272"/>
        <v>3.9096571096042124E-4</v>
      </c>
      <c r="S483" s="157">
        <v>1</v>
      </c>
      <c r="W483" s="200">
        <f t="shared" si="265"/>
        <v>-1.9772852878642E-2</v>
      </c>
      <c r="Y483" s="200">
        <f t="shared" si="273"/>
        <v>46176</v>
      </c>
      <c r="Z483" s="200">
        <f t="shared" si="274"/>
        <v>0.3635541529552514</v>
      </c>
      <c r="AA483" s="200">
        <f t="shared" si="275"/>
        <v>0.34262606033172932</v>
      </c>
      <c r="AB483" s="200">
        <f t="shared" si="276"/>
        <v>-1.9772852878642E-2</v>
      </c>
      <c r="AC483" s="200">
        <f t="shared" si="277"/>
        <v>-2.0350472751082038E-2</v>
      </c>
      <c r="AD483" s="200">
        <f t="shared" si="278"/>
        <v>4.1414174119253257E-4</v>
      </c>
      <c r="AE483" s="200">
        <f t="shared" si="279"/>
        <v>-1.9772852878642E-2</v>
      </c>
      <c r="AF483" s="157"/>
      <c r="AG483" s="200">
        <f t="shared" si="280"/>
        <v>5.7761987244004482E-4</v>
      </c>
      <c r="AH483" s="200">
        <f t="shared" si="281"/>
        <v>0.38608043874423703</v>
      </c>
      <c r="AI483" s="200">
        <f t="shared" si="282"/>
        <v>0.23803491514274072</v>
      </c>
      <c r="AJ483" s="200">
        <f t="shared" si="283"/>
        <v>-0.17946464586158883</v>
      </c>
      <c r="AK483" s="200">
        <f t="shared" si="284"/>
        <v>-2.8571910162342542</v>
      </c>
      <c r="AL483" s="200">
        <f t="shared" si="285"/>
        <v>-6.9848440227432969</v>
      </c>
      <c r="AM483" s="200">
        <f t="shared" si="288"/>
        <v>22.58390465843198</v>
      </c>
      <c r="AN483" s="200">
        <f t="shared" si="288"/>
        <v>22.594540560408447</v>
      </c>
      <c r="AO483" s="200">
        <f t="shared" si="288"/>
        <v>22.574483104317466</v>
      </c>
      <c r="AP483" s="200">
        <f t="shared" si="288"/>
        <v>22.612542192974583</v>
      </c>
      <c r="AQ483" s="200">
        <f t="shared" si="288"/>
        <v>22.541123116116442</v>
      </c>
      <c r="AR483" s="200">
        <f t="shared" si="288"/>
        <v>22.678284090779492</v>
      </c>
      <c r="AS483" s="200">
        <f t="shared" si="288"/>
        <v>22.424463496554516</v>
      </c>
      <c r="AT483" s="200">
        <f t="shared" si="286"/>
        <v>22.946845855776978</v>
      </c>
    </row>
    <row r="484" spans="1:46" s="200" customFormat="1" ht="12.95" customHeight="1" x14ac:dyDescent="0.2">
      <c r="A484" s="236" t="s">
        <v>1518</v>
      </c>
      <c r="B484" s="167" t="s">
        <v>54</v>
      </c>
      <c r="C484" s="166">
        <v>59348.841500000002</v>
      </c>
      <c r="D484" s="166">
        <v>1E-4</v>
      </c>
      <c r="E484" s="39">
        <f t="shared" si="269"/>
        <v>46211.845651436794</v>
      </c>
      <c r="F484" s="248">
        <f t="shared" si="268"/>
        <v>46211</v>
      </c>
      <c r="G484" s="158">
        <f t="shared" si="266"/>
        <v>0.34586747999856016</v>
      </c>
      <c r="K484" s="200">
        <f t="shared" si="264"/>
        <v>0.34586747999856016</v>
      </c>
      <c r="O484" s="200">
        <f t="shared" ca="1" si="262"/>
        <v>0.34513012617246719</v>
      </c>
      <c r="P484" s="200">
        <f t="shared" si="270"/>
        <v>0.3634855923186191</v>
      </c>
      <c r="Q484" s="260">
        <f t="shared" si="271"/>
        <v>44330.341500000002</v>
      </c>
      <c r="R484" s="200">
        <f t="shared" si="272"/>
        <v>3.1039788172221273E-4</v>
      </c>
      <c r="S484" s="157">
        <v>1</v>
      </c>
      <c r="W484" s="200">
        <f t="shared" si="265"/>
        <v>-1.7618112320058943E-2</v>
      </c>
      <c r="Y484" s="200">
        <f t="shared" si="273"/>
        <v>46211</v>
      </c>
      <c r="Z484" s="200">
        <f t="shared" si="274"/>
        <v>0.36402577327617558</v>
      </c>
      <c r="AA484" s="200">
        <f t="shared" si="275"/>
        <v>0.34532729904100368</v>
      </c>
      <c r="AB484" s="200">
        <f t="shared" si="276"/>
        <v>-1.7618112320058943E-2</v>
      </c>
      <c r="AC484" s="200">
        <f t="shared" si="277"/>
        <v>-1.8158293277615423E-2</v>
      </c>
      <c r="AD484" s="200">
        <f t="shared" si="278"/>
        <v>3.2972361475589346E-4</v>
      </c>
      <c r="AE484" s="200">
        <f t="shared" si="279"/>
        <v>-1.7618112320058943E-2</v>
      </c>
      <c r="AF484" s="157"/>
      <c r="AG484" s="200">
        <f t="shared" si="280"/>
        <v>5.4018095755650254E-4</v>
      </c>
      <c r="AH484" s="200">
        <f t="shared" si="281"/>
        <v>0.38638963135190929</v>
      </c>
      <c r="AI484" s="200">
        <f t="shared" si="282"/>
        <v>0.23636612616930719</v>
      </c>
      <c r="AJ484" s="200">
        <f t="shared" si="283"/>
        <v>-0.18051898042656958</v>
      </c>
      <c r="AK484" s="200">
        <f t="shared" si="284"/>
        <v>-2.855473201816817</v>
      </c>
      <c r="AL484" s="200">
        <f t="shared" si="285"/>
        <v>-6.9423357220996875</v>
      </c>
      <c r="AM484" s="200">
        <f t="shared" si="288"/>
        <v>22.587323508114718</v>
      </c>
      <c r="AN484" s="200">
        <f t="shared" si="288"/>
        <v>22.597839707699915</v>
      </c>
      <c r="AO484" s="200">
        <f t="shared" si="288"/>
        <v>22.577962445189012</v>
      </c>
      <c r="AP484" s="200">
        <f t="shared" si="288"/>
        <v>22.615766933630642</v>
      </c>
      <c r="AQ484" s="200">
        <f t="shared" si="288"/>
        <v>22.544665764017694</v>
      </c>
      <c r="AR484" s="200">
        <f t="shared" si="288"/>
        <v>22.681548116661585</v>
      </c>
      <c r="AS484" s="200">
        <f t="shared" si="288"/>
        <v>22.427722463919334</v>
      </c>
      <c r="AT484" s="200">
        <f t="shared" si="286"/>
        <v>22.952000280203539</v>
      </c>
    </row>
    <row r="485" spans="1:46" s="200" customFormat="1" ht="12.95" customHeight="1" x14ac:dyDescent="0.2">
      <c r="A485" s="236" t="s">
        <v>1518</v>
      </c>
      <c r="B485" s="167" t="s">
        <v>54</v>
      </c>
      <c r="C485" s="166">
        <v>59378.699200000003</v>
      </c>
      <c r="D485" s="166">
        <v>1E-4</v>
      </c>
      <c r="E485" s="39">
        <f t="shared" si="269"/>
        <v>46284.848198263004</v>
      </c>
      <c r="F485" s="248">
        <f t="shared" si="268"/>
        <v>46284</v>
      </c>
      <c r="G485" s="158">
        <f t="shared" si="266"/>
        <v>0.34690911999496166</v>
      </c>
      <c r="K485" s="200">
        <f t="shared" si="264"/>
        <v>0.34690911999496166</v>
      </c>
      <c r="O485" s="200">
        <f t="shared" ca="1" si="262"/>
        <v>0.34588592396038936</v>
      </c>
      <c r="P485" s="200">
        <f t="shared" si="270"/>
        <v>0.36454845625147786</v>
      </c>
      <c r="Q485" s="260">
        <f t="shared" si="271"/>
        <v>44360.199200000003</v>
      </c>
      <c r="R485" s="200">
        <f t="shared" si="272"/>
        <v>3.1114618357044703E-4</v>
      </c>
      <c r="S485" s="157">
        <v>1</v>
      </c>
      <c r="W485" s="200">
        <f t="shared" si="265"/>
        <v>-1.7639336256516203E-2</v>
      </c>
      <c r="Y485" s="200">
        <f t="shared" si="273"/>
        <v>46284</v>
      </c>
      <c r="Z485" s="200">
        <f t="shared" si="274"/>
        <v>0.36501043399235333</v>
      </c>
      <c r="AA485" s="200">
        <f t="shared" si="275"/>
        <v>0.34644714225408618</v>
      </c>
      <c r="AB485" s="200">
        <f t="shared" si="276"/>
        <v>-1.7639336256516203E-2</v>
      </c>
      <c r="AC485" s="200">
        <f t="shared" si="277"/>
        <v>-1.8101313997391677E-2</v>
      </c>
      <c r="AD485" s="200">
        <f t="shared" si="278"/>
        <v>3.2765756843216784E-4</v>
      </c>
      <c r="AE485" s="200">
        <f t="shared" si="279"/>
        <v>-1.7639336256516203E-2</v>
      </c>
      <c r="AF485" s="157"/>
      <c r="AG485" s="200">
        <f t="shared" si="280"/>
        <v>4.6197774087545514E-4</v>
      </c>
      <c r="AH485" s="200">
        <f t="shared" si="281"/>
        <v>0.38704196830629456</v>
      </c>
      <c r="AI485" s="200">
        <f t="shared" si="282"/>
        <v>0.23287462764245426</v>
      </c>
      <c r="AJ485" s="200">
        <f t="shared" si="283"/>
        <v>-0.18272175072736241</v>
      </c>
      <c r="AK485" s="200">
        <f t="shared" si="284"/>
        <v>-2.8518814446313745</v>
      </c>
      <c r="AL485" s="200">
        <f t="shared" si="285"/>
        <v>-6.8550734895647691</v>
      </c>
      <c r="AM485" s="200">
        <f t="shared" si="288"/>
        <v>22.594463062931538</v>
      </c>
      <c r="AN485" s="200">
        <f t="shared" si="288"/>
        <v>22.604728404206636</v>
      </c>
      <c r="AO485" s="200">
        <f t="shared" si="288"/>
        <v>22.585231062936657</v>
      </c>
      <c r="AP485" s="200">
        <f t="shared" si="288"/>
        <v>22.622494428860094</v>
      </c>
      <c r="AQ485" s="200">
        <f t="shared" si="288"/>
        <v>22.552076871504781</v>
      </c>
      <c r="AR485" s="200">
        <f t="shared" si="288"/>
        <v>22.688339278063051</v>
      </c>
      <c r="AS485" s="200">
        <f t="shared" si="288"/>
        <v>22.43456461996584</v>
      </c>
      <c r="AT485" s="200">
        <f t="shared" si="286"/>
        <v>22.962750936864651</v>
      </c>
    </row>
    <row r="486" spans="1:46" s="200" customFormat="1" ht="12.95" customHeight="1" x14ac:dyDescent="0.2">
      <c r="A486" s="199" t="s">
        <v>1521</v>
      </c>
      <c r="B486" s="198" t="s">
        <v>54</v>
      </c>
      <c r="C486" s="246">
        <v>59380.538699999997</v>
      </c>
      <c r="D486" s="197">
        <v>1.1000000000000001E-3</v>
      </c>
      <c r="E486" s="39">
        <f t="shared" si="269"/>
        <v>46289.345804739271</v>
      </c>
      <c r="F486" s="248">
        <f t="shared" si="268"/>
        <v>46288.5</v>
      </c>
      <c r="G486" s="158">
        <f t="shared" si="266"/>
        <v>0.34593017999577569</v>
      </c>
      <c r="K486" s="200">
        <f t="shared" si="264"/>
        <v>0.34593017999577569</v>
      </c>
      <c r="O486" s="200">
        <f t="shared" ca="1" si="262"/>
        <v>0.34593251423498728</v>
      </c>
      <c r="P486" s="200">
        <f t="shared" si="270"/>
        <v>0.36461402444223945</v>
      </c>
      <c r="Q486" s="260">
        <f t="shared" si="271"/>
        <v>44362.038699999997</v>
      </c>
      <c r="R486" s="200">
        <f t="shared" si="272"/>
        <v>3.4908604329965469E-4</v>
      </c>
      <c r="S486" s="157">
        <v>1</v>
      </c>
      <c r="W486" s="200">
        <f t="shared" si="265"/>
        <v>-1.868384444646376E-2</v>
      </c>
      <c r="Y486" s="200">
        <f t="shared" si="273"/>
        <v>46288.5</v>
      </c>
      <c r="Z486" s="200">
        <f t="shared" si="274"/>
        <v>0.36507117634618652</v>
      </c>
      <c r="AA486" s="200">
        <f t="shared" si="275"/>
        <v>0.34547302809182862</v>
      </c>
      <c r="AB486" s="200">
        <f t="shared" si="276"/>
        <v>-1.868384444646376E-2</v>
      </c>
      <c r="AC486" s="200">
        <f t="shared" si="277"/>
        <v>-1.9140996350410833E-2</v>
      </c>
      <c r="AD486" s="200">
        <f t="shared" si="278"/>
        <v>3.6637774128644079E-4</v>
      </c>
      <c r="AE486" s="200">
        <f t="shared" si="279"/>
        <v>-1.868384444646376E-2</v>
      </c>
      <c r="AF486" s="157"/>
      <c r="AG486" s="200">
        <f t="shared" si="280"/>
        <v>4.5715190394709858E-4</v>
      </c>
      <c r="AH486" s="200">
        <f t="shared" si="281"/>
        <v>0.38708251201001931</v>
      </c>
      <c r="AI486" s="200">
        <f t="shared" si="282"/>
        <v>0.23265891490309934</v>
      </c>
      <c r="AJ486" s="200">
        <f t="shared" si="283"/>
        <v>-0.18285770348209512</v>
      </c>
      <c r="AK486" s="200">
        <f t="shared" si="284"/>
        <v>-2.8516596394774378</v>
      </c>
      <c r="AL486" s="200">
        <f t="shared" si="285"/>
        <v>-6.8497550927457773</v>
      </c>
      <c r="AM486" s="200">
        <f t="shared" si="288"/>
        <v>22.594903563087641</v>
      </c>
      <c r="AN486" s="200">
        <f t="shared" si="288"/>
        <v>22.605153393252046</v>
      </c>
      <c r="AO486" s="200">
        <f t="shared" si="288"/>
        <v>22.585679644565975</v>
      </c>
      <c r="AP486" s="200">
        <f t="shared" si="288"/>
        <v>22.622909217545281</v>
      </c>
      <c r="AQ486" s="200">
        <f t="shared" si="288"/>
        <v>22.552534697957828</v>
      </c>
      <c r="AR486" s="200">
        <f t="shared" si="288"/>
        <v>22.688757178569194</v>
      </c>
      <c r="AS486" s="200">
        <f t="shared" si="288"/>
        <v>22.434988389643589</v>
      </c>
      <c r="AT486" s="200">
        <f t="shared" si="286"/>
        <v>22.96341364857664</v>
      </c>
    </row>
    <row r="487" spans="1:46" s="200" customFormat="1" ht="12.95" customHeight="1" x14ac:dyDescent="0.2">
      <c r="A487" s="236" t="s">
        <v>1518</v>
      </c>
      <c r="B487" s="167" t="s">
        <v>52</v>
      </c>
      <c r="C487" s="166">
        <v>59410.397700000001</v>
      </c>
      <c r="D487" s="166">
        <v>1E-4</v>
      </c>
      <c r="E487" s="39">
        <f t="shared" si="269"/>
        <v>46362.351530085965</v>
      </c>
      <c r="F487" s="248">
        <f t="shared" si="268"/>
        <v>46361.5</v>
      </c>
      <c r="G487" s="158">
        <f t="shared" si="266"/>
        <v>0.34827181999571621</v>
      </c>
      <c r="K487" s="200">
        <f t="shared" si="264"/>
        <v>0.34827181999571621</v>
      </c>
      <c r="O487" s="200">
        <f t="shared" ca="1" si="262"/>
        <v>0.34668831202290945</v>
      </c>
      <c r="P487" s="200">
        <f t="shared" si="270"/>
        <v>0.36567848403186942</v>
      </c>
      <c r="Q487" s="260">
        <f t="shared" si="271"/>
        <v>44391.897700000001</v>
      </c>
      <c r="R487" s="200">
        <f t="shared" si="272"/>
        <v>3.0299195286750946E-4</v>
      </c>
      <c r="S487" s="157">
        <v>1</v>
      </c>
      <c r="W487" s="200">
        <f t="shared" si="265"/>
        <v>-1.7406664036153208E-2</v>
      </c>
      <c r="Y487" s="200">
        <f t="shared" si="273"/>
        <v>46361.5</v>
      </c>
      <c r="Z487" s="200">
        <f t="shared" si="274"/>
        <v>0.36605726875699152</v>
      </c>
      <c r="AA487" s="200">
        <f t="shared" si="275"/>
        <v>0.34789303527059412</v>
      </c>
      <c r="AB487" s="200">
        <f t="shared" si="276"/>
        <v>-1.7406664036153208E-2</v>
      </c>
      <c r="AC487" s="200">
        <f t="shared" si="277"/>
        <v>-1.7785448761275302E-2</v>
      </c>
      <c r="AD487" s="200">
        <f t="shared" si="278"/>
        <v>3.1632218763994916E-4</v>
      </c>
      <c r="AE487" s="200">
        <f t="shared" si="279"/>
        <v>-1.7406664036153208E-2</v>
      </c>
      <c r="AF487" s="157"/>
      <c r="AG487" s="200">
        <f t="shared" si="280"/>
        <v>3.7878472512208256E-4</v>
      </c>
      <c r="AH487" s="200">
        <f t="shared" si="281"/>
        <v>0.38774562862450301</v>
      </c>
      <c r="AI487" s="200">
        <f t="shared" si="282"/>
        <v>0.22915168859529275</v>
      </c>
      <c r="AJ487" s="200">
        <f t="shared" si="283"/>
        <v>-0.18506585730028388</v>
      </c>
      <c r="AK487" s="200">
        <f t="shared" si="284"/>
        <v>-2.8480549999971041</v>
      </c>
      <c r="AL487" s="200">
        <f t="shared" si="285"/>
        <v>-6.7644426007145233</v>
      </c>
      <c r="AM487" s="200">
        <f t="shared" si="288"/>
        <v>22.602055810527588</v>
      </c>
      <c r="AN487" s="200">
        <f t="shared" si="288"/>
        <v>22.612053369108057</v>
      </c>
      <c r="AO487" s="200">
        <f t="shared" si="288"/>
        <v>22.592964971762616</v>
      </c>
      <c r="AP487" s="200">
        <f t="shared" si="288"/>
        <v>22.629639507385917</v>
      </c>
      <c r="AQ487" s="200">
        <f t="shared" si="288"/>
        <v>22.559977454048543</v>
      </c>
      <c r="AR487" s="200">
        <f t="shared" si="288"/>
        <v>22.695524667094855</v>
      </c>
      <c r="AS487" s="200">
        <f t="shared" si="288"/>
        <v>22.44189536878628</v>
      </c>
      <c r="AT487" s="200">
        <f t="shared" si="286"/>
        <v>22.974164305237753</v>
      </c>
    </row>
    <row r="488" spans="1:46" s="200" customFormat="1" ht="12.95" customHeight="1" x14ac:dyDescent="0.2">
      <c r="A488" s="197" t="s">
        <v>1523</v>
      </c>
      <c r="B488" s="198" t="s">
        <v>54</v>
      </c>
      <c r="C488" s="246">
        <v>59457.637799999997</v>
      </c>
      <c r="D488" s="197">
        <v>1E-4</v>
      </c>
      <c r="E488" s="39">
        <f t="shared" si="269"/>
        <v>46477.854318724218</v>
      </c>
      <c r="F488" s="248">
        <f t="shared" si="268"/>
        <v>46477</v>
      </c>
      <c r="G488" s="158">
        <f t="shared" si="266"/>
        <v>0.34941235999576747</v>
      </c>
      <c r="K488" s="200">
        <f t="shared" si="264"/>
        <v>0.34941235999576747</v>
      </c>
      <c r="O488" s="200">
        <f t="shared" ca="1" si="262"/>
        <v>0.34788412907092331</v>
      </c>
      <c r="P488" s="200">
        <f t="shared" si="270"/>
        <v>0.36736573352755292</v>
      </c>
      <c r="Q488" s="260">
        <f t="shared" si="271"/>
        <v>44439.137799999997</v>
      </c>
      <c r="R488" s="200">
        <f t="shared" si="272"/>
        <v>3.2232362117181414E-4</v>
      </c>
      <c r="S488" s="157">
        <v>1</v>
      </c>
      <c r="W488" s="200">
        <f t="shared" si="265"/>
        <v>-1.7953373531785444E-2</v>
      </c>
      <c r="Y488" s="200">
        <f t="shared" si="273"/>
        <v>46477</v>
      </c>
      <c r="Z488" s="200">
        <f t="shared" si="274"/>
        <v>0.36762021909250919</v>
      </c>
      <c r="AA488" s="200">
        <f t="shared" si="275"/>
        <v>0.3491578744308112</v>
      </c>
      <c r="AB488" s="200">
        <f t="shared" si="276"/>
        <v>-1.7953373531785444E-2</v>
      </c>
      <c r="AC488" s="200">
        <f t="shared" si="277"/>
        <v>-1.8207859096741719E-2</v>
      </c>
      <c r="AD488" s="200">
        <f t="shared" si="278"/>
        <v>3.3152613288680015E-4</v>
      </c>
      <c r="AE488" s="200">
        <f t="shared" si="279"/>
        <v>-1.7953373531785444E-2</v>
      </c>
      <c r="AF488" s="157"/>
      <c r="AG488" s="200">
        <f t="shared" si="280"/>
        <v>2.5448556495627327E-4</v>
      </c>
      <c r="AH488" s="200">
        <f t="shared" si="281"/>
        <v>0.3888157955506345</v>
      </c>
      <c r="AI488" s="200">
        <f t="shared" si="282"/>
        <v>0.22357200826118054</v>
      </c>
      <c r="AJ488" s="200">
        <f t="shared" si="283"/>
        <v>-0.18857002688203153</v>
      </c>
      <c r="AK488" s="200">
        <f t="shared" si="284"/>
        <v>-2.8423266208716829</v>
      </c>
      <c r="AL488" s="200">
        <f t="shared" si="285"/>
        <v>-6.6330647707663299</v>
      </c>
      <c r="AM488" s="200">
        <f t="shared" si="288"/>
        <v>22.613396600770322</v>
      </c>
      <c r="AN488" s="200">
        <f t="shared" si="288"/>
        <v>22.622993110795083</v>
      </c>
      <c r="AO488" s="200">
        <f t="shared" si="288"/>
        <v>22.604523656706224</v>
      </c>
      <c r="AP488" s="200">
        <f t="shared" si="288"/>
        <v>22.640294856895309</v>
      </c>
      <c r="AQ488" s="200">
        <f t="shared" si="288"/>
        <v>22.571813781255738</v>
      </c>
      <c r="AR488" s="200">
        <f t="shared" si="288"/>
        <v>22.706187301706038</v>
      </c>
      <c r="AS488" s="200">
        <f t="shared" si="288"/>
        <v>22.452949373060726</v>
      </c>
      <c r="AT488" s="200">
        <f t="shared" si="286"/>
        <v>22.991173905845407</v>
      </c>
    </row>
    <row r="489" spans="1:46" s="200" customFormat="1" ht="12.95" customHeight="1" x14ac:dyDescent="0.2">
      <c r="A489" s="199" t="s">
        <v>1524</v>
      </c>
      <c r="B489" s="198" t="s">
        <v>54</v>
      </c>
      <c r="C489" s="246">
        <v>59712.855600000003</v>
      </c>
      <c r="D489" s="197">
        <v>1E-4</v>
      </c>
      <c r="E489" s="39">
        <f t="shared" si="269"/>
        <v>47101.865859980986</v>
      </c>
      <c r="F489" s="248">
        <f t="shared" si="268"/>
        <v>47101</v>
      </c>
      <c r="G489" s="158">
        <f t="shared" si="266"/>
        <v>0.3541326799968374</v>
      </c>
      <c r="K489" s="200">
        <f t="shared" si="264"/>
        <v>0.3541326799968374</v>
      </c>
      <c r="O489" s="200">
        <f t="shared" ca="1" si="262"/>
        <v>0.35434464714850455</v>
      </c>
      <c r="P489" s="200">
        <f t="shared" si="270"/>
        <v>0.37654633729837195</v>
      </c>
      <c r="Q489" s="260">
        <f t="shared" si="271"/>
        <v>44694.355600000003</v>
      </c>
      <c r="R489" s="200">
        <f t="shared" si="272"/>
        <v>5.0237203363063306E-4</v>
      </c>
      <c r="S489" s="157">
        <v>1</v>
      </c>
      <c r="W489" s="200">
        <f t="shared" si="265"/>
        <v>-2.2413657301534551E-2</v>
      </c>
      <c r="Y489" s="200">
        <f t="shared" si="273"/>
        <v>47101</v>
      </c>
      <c r="Z489" s="200">
        <f t="shared" si="274"/>
        <v>0.37612329403698219</v>
      </c>
      <c r="AA489" s="200">
        <f t="shared" si="275"/>
        <v>0.35455572325822715</v>
      </c>
      <c r="AB489" s="200">
        <f t="shared" si="276"/>
        <v>-2.2413657301534551E-2</v>
      </c>
      <c r="AC489" s="200">
        <f t="shared" si="277"/>
        <v>-2.1990614040144796E-2</v>
      </c>
      <c r="AD489" s="200">
        <f t="shared" si="278"/>
        <v>4.8358710586261344E-4</v>
      </c>
      <c r="AE489" s="200">
        <f t="shared" si="279"/>
        <v>-2.2413657301534551E-2</v>
      </c>
      <c r="AF489" s="157"/>
      <c r="AG489" s="200">
        <f t="shared" si="280"/>
        <v>-4.2304326138976195E-4</v>
      </c>
      <c r="AH489" s="200">
        <f t="shared" si="281"/>
        <v>0.39505928659628697</v>
      </c>
      <c r="AI489" s="200">
        <f t="shared" si="282"/>
        <v>0.19275729185703325</v>
      </c>
      <c r="AJ489" s="200">
        <f t="shared" si="283"/>
        <v>-0.20772943959222706</v>
      </c>
      <c r="AK489" s="200">
        <f t="shared" si="284"/>
        <v>-2.8108202722718922</v>
      </c>
      <c r="AL489" s="200">
        <f t="shared" si="285"/>
        <v>-5.9912245155576942</v>
      </c>
      <c r="AM489" s="200">
        <f t="shared" si="288"/>
        <v>22.675198436792467</v>
      </c>
      <c r="AN489" s="200">
        <f t="shared" si="288"/>
        <v>22.68263750873766</v>
      </c>
      <c r="AO489" s="200">
        <f t="shared" si="288"/>
        <v>22.667631331420925</v>
      </c>
      <c r="AP489" s="200">
        <f t="shared" si="288"/>
        <v>22.698095717728158</v>
      </c>
      <c r="AQ489" s="200">
        <f t="shared" si="288"/>
        <v>22.637009476527059</v>
      </c>
      <c r="AR489" s="200">
        <f t="shared" si="288"/>
        <v>22.762899480608198</v>
      </c>
      <c r="AS489" s="200">
        <f t="shared" si="288"/>
        <v>22.515404519298109</v>
      </c>
      <c r="AT489" s="200">
        <f t="shared" si="286"/>
        <v>23.083069929907538</v>
      </c>
    </row>
    <row r="490" spans="1:46" s="200" customFormat="1" ht="12.95" customHeight="1" x14ac:dyDescent="0.2">
      <c r="A490" s="199" t="s">
        <v>1524</v>
      </c>
      <c r="B490" s="198" t="s">
        <v>54</v>
      </c>
      <c r="C490" s="246">
        <v>59777.478000000003</v>
      </c>
      <c r="D490" s="197">
        <v>1E-4</v>
      </c>
      <c r="E490" s="39">
        <f t="shared" si="269"/>
        <v>47259.868645929739</v>
      </c>
      <c r="F490" s="248">
        <f t="shared" si="268"/>
        <v>47259</v>
      </c>
      <c r="G490" s="158">
        <f t="shared" si="266"/>
        <v>0.35527211999578867</v>
      </c>
      <c r="K490" s="200">
        <f t="shared" si="264"/>
        <v>0.35527211999578867</v>
      </c>
      <c r="O490" s="200">
        <f t="shared" ca="1" si="262"/>
        <v>0.3559804834566101</v>
      </c>
      <c r="P490" s="200">
        <f t="shared" si="270"/>
        <v>0.37888833728922278</v>
      </c>
      <c r="Q490" s="260">
        <f t="shared" si="271"/>
        <v>44758.978000000003</v>
      </c>
      <c r="R490" s="200">
        <f t="shared" si="272"/>
        <v>5.5772571925069613E-4</v>
      </c>
      <c r="S490" s="157">
        <v>1</v>
      </c>
      <c r="W490" s="200">
        <f t="shared" si="265"/>
        <v>-2.3616217293434105E-2</v>
      </c>
      <c r="Y490" s="200">
        <f t="shared" si="273"/>
        <v>47259</v>
      </c>
      <c r="Z490" s="200">
        <f t="shared" si="274"/>
        <v>0.37829228747754878</v>
      </c>
      <c r="AA490" s="200">
        <f t="shared" si="275"/>
        <v>0.35586816980746266</v>
      </c>
      <c r="AB490" s="200">
        <f t="shared" si="276"/>
        <v>-2.3616217293434105E-2</v>
      </c>
      <c r="AC490" s="200">
        <f t="shared" si="277"/>
        <v>-2.3020167481760112E-2</v>
      </c>
      <c r="AD490" s="200">
        <f t="shared" si="278"/>
        <v>5.2992811088828568E-4</v>
      </c>
      <c r="AE490" s="200">
        <f t="shared" si="279"/>
        <v>-2.3616217293434105E-2</v>
      </c>
      <c r="AF490" s="157"/>
      <c r="AG490" s="200">
        <f t="shared" si="280"/>
        <v>-5.9604981167397464E-4</v>
      </c>
      <c r="AH490" s="200">
        <f t="shared" si="281"/>
        <v>0.39676921228697226</v>
      </c>
      <c r="AI490" s="200">
        <f t="shared" si="282"/>
        <v>0.18476833762750725</v>
      </c>
      <c r="AJ490" s="200">
        <f t="shared" si="283"/>
        <v>-0.21264384205006762</v>
      </c>
      <c r="AK490" s="200">
        <f t="shared" si="284"/>
        <v>-2.802685044202788</v>
      </c>
      <c r="AL490" s="200">
        <f t="shared" si="285"/>
        <v>-5.8447203239710808</v>
      </c>
      <c r="AM490" s="200">
        <f t="shared" si="288"/>
        <v>22.690993747220425</v>
      </c>
      <c r="AN490" s="200">
        <f t="shared" si="288"/>
        <v>22.697902713454525</v>
      </c>
      <c r="AO490" s="200">
        <f t="shared" si="288"/>
        <v>22.683783327019864</v>
      </c>
      <c r="AP490" s="200">
        <f t="shared" si="288"/>
        <v>22.712822084764177</v>
      </c>
      <c r="AQ490" s="200">
        <f t="shared" si="288"/>
        <v>22.653840705783487</v>
      </c>
      <c r="AR490" s="200">
        <f t="shared" si="288"/>
        <v>22.777040101827289</v>
      </c>
      <c r="AS490" s="200">
        <f t="shared" si="288"/>
        <v>22.531969609312686</v>
      </c>
      <c r="AT490" s="200">
        <f t="shared" si="286"/>
        <v>23.10633847446173</v>
      </c>
    </row>
    <row r="491" spans="1:46" s="200" customFormat="1" ht="12.95" customHeight="1" x14ac:dyDescent="0.2">
      <c r="A491" s="243" t="s">
        <v>1525</v>
      </c>
      <c r="B491" s="244" t="s">
        <v>54</v>
      </c>
      <c r="C491" s="197">
        <v>60115.7238</v>
      </c>
      <c r="D491" s="197">
        <v>1E-4</v>
      </c>
      <c r="E491" s="39">
        <f t="shared" ref="E491:E492" si="289">+(C491-C$7)/C$8</f>
        <v>48086.884955065005</v>
      </c>
      <c r="F491" s="248">
        <f t="shared" ref="F491:F492" si="290">ROUND(2*E491,0)/2-1</f>
        <v>48086</v>
      </c>
      <c r="G491" s="158">
        <f t="shared" ref="G491:G492" si="291">+C491-(C$7+F491*C$8)</f>
        <v>0.36194247999810614</v>
      </c>
      <c r="K491" s="200">
        <f t="shared" ref="K491:K492" si="292">+G491</f>
        <v>0.36194247999810614</v>
      </c>
      <c r="O491" s="200">
        <f t="shared" ref="O491:O492" ca="1" si="293">+C$11+C$12*$F491</f>
        <v>0.36454274058827624</v>
      </c>
      <c r="P491" s="200">
        <f t="shared" ref="P491:P492" si="294">+D$11+D$12*F491+D$13*F491^2</f>
        <v>0.39126165558001885</v>
      </c>
      <c r="Q491" s="260">
        <f t="shared" ref="Q491:Q492" si="295">+C491-15018.5</f>
        <v>45097.2238</v>
      </c>
      <c r="R491" s="200">
        <f t="shared" ref="R491:R492" si="296">+(P491-G491)^2</f>
        <v>8.5961405680302677E-4</v>
      </c>
      <c r="S491" s="157">
        <v>1</v>
      </c>
      <c r="W491" s="200">
        <f t="shared" ref="W491:W492" si="297">AB491</f>
        <v>-2.9319175581912715E-2</v>
      </c>
      <c r="Y491" s="200">
        <f t="shared" ref="Y491:Y492" si="298">F491</f>
        <v>48086</v>
      </c>
      <c r="Z491" s="200">
        <f t="shared" ref="Z491:Z492" si="299">AA$3+AA$4*Y491+AA$5*Y491^2+AG491</f>
        <v>0.38975218243529414</v>
      </c>
      <c r="AA491" s="200">
        <f t="shared" ref="AA491:AA492" si="300">G491-AG491</f>
        <v>0.36345195314283085</v>
      </c>
      <c r="AB491" s="200">
        <f t="shared" ref="AB491:AB492" si="301">+G491-P491</f>
        <v>-2.9319175581912715E-2</v>
      </c>
      <c r="AC491" s="200">
        <f t="shared" ref="AC491:AC492" si="302">G491-Z491</f>
        <v>-2.7809702437188E-2</v>
      </c>
      <c r="AD491" s="200">
        <f t="shared" ref="AD491:AD492" si="303">+(G491-Z491)^2*S491</f>
        <v>7.7337954964494017E-4</v>
      </c>
      <c r="AE491" s="200">
        <f t="shared" ref="AE491:AE492" si="304">IF(R491&lt;&gt;0,G491-P491,-9999)</f>
        <v>-2.9319175581912715E-2</v>
      </c>
      <c r="AF491" s="157"/>
      <c r="AG491" s="200">
        <f t="shared" ref="AG491:AG492" si="305">$AA$6*($AA$11/AH491*AI491+$AA$12)</f>
        <v>-1.5094731447247195E-3</v>
      </c>
      <c r="AH491" s="200">
        <f t="shared" ref="AH491:AH492" si="306">1+$AA$7*COS(AK491)</f>
        <v>0.40664315076785629</v>
      </c>
      <c r="AI491" s="200">
        <f t="shared" ref="AI491:AI492" si="307">SIN(AK491+RADIANS($AA$9))</f>
        <v>0.14162296269306499</v>
      </c>
      <c r="AJ491" s="200">
        <f t="shared" ref="AJ491:AJ492" si="308">$AA$7*SIN(AK491)</f>
        <v>-0.23881464836981234</v>
      </c>
      <c r="AK491" s="200">
        <f t="shared" ref="AK491:AK492" si="309">2*ATAN(AL491)</f>
        <v>-2.7589496189322218</v>
      </c>
      <c r="AL491" s="200">
        <f t="shared" ref="AL491:AL492" si="310">SQRT((1+$AA$7)/(1-$AA$7))*TAN(AM491/2)</f>
        <v>-5.1628736148845737</v>
      </c>
      <c r="AM491" s="200">
        <f t="shared" ref="AM491:AM492" si="311">$AT491+$AA$7*SIN(AN491)</f>
        <v>22.774709095572256</v>
      </c>
      <c r="AN491" s="200">
        <f t="shared" ref="AN491:AN492" si="312">$AT491+$AA$7*SIN(AO491)</f>
        <v>22.779084652856877</v>
      </c>
      <c r="AO491" s="200">
        <f t="shared" ref="AO491:AO492" si="313">$AT491+$AA$7*SIN(AP491)</f>
        <v>22.76943212131156</v>
      </c>
      <c r="AP491" s="200">
        <f t="shared" ref="AP491:AP492" si="314">$AT491+$AA$7*SIN(AQ491)</f>
        <v>22.790851865298045</v>
      </c>
      <c r="AQ491" s="200">
        <f t="shared" ref="AQ491:AQ492" si="315">$AT491+$AA$7*SIN(AR491)</f>
        <v>22.743915586402903</v>
      </c>
      <c r="AR491" s="200">
        <f t="shared" ref="AR491:AR492" si="316">$AT491+$AA$7*SIN(AS491)</f>
        <v>22.849924019266805</v>
      </c>
      <c r="AS491" s="200">
        <f t="shared" ref="AS491:AS492" si="317">$AT491+$AA$7*SIN(AT491)</f>
        <v>22.623824233292186</v>
      </c>
      <c r="AT491" s="200">
        <f t="shared" ref="AT491:AT492" si="318">RADIANS($AA$9)+$AA$18*(F491-AA$15)</f>
        <v>23.228130160197917</v>
      </c>
    </row>
    <row r="492" spans="1:46" s="200" customFormat="1" ht="12.95" customHeight="1" x14ac:dyDescent="0.2">
      <c r="A492" s="243" t="s">
        <v>1525</v>
      </c>
      <c r="B492" s="244" t="s">
        <v>54</v>
      </c>
      <c r="C492" s="197">
        <v>60148.444000000003</v>
      </c>
      <c r="D492" s="197">
        <v>1E-4</v>
      </c>
      <c r="E492" s="39">
        <f t="shared" si="289"/>
        <v>48166.886359482058</v>
      </c>
      <c r="F492" s="248">
        <f t="shared" si="290"/>
        <v>48166</v>
      </c>
      <c r="G492" s="158">
        <f t="shared" si="291"/>
        <v>0.3625168799990206</v>
      </c>
      <c r="K492" s="200">
        <f t="shared" si="292"/>
        <v>0.3625168799990206</v>
      </c>
      <c r="O492" s="200">
        <f t="shared" ca="1" si="293"/>
        <v>0.3653710121366841</v>
      </c>
      <c r="P492" s="200">
        <f t="shared" si="294"/>
        <v>0.39246882335435357</v>
      </c>
      <c r="Q492" s="260">
        <f t="shared" si="295"/>
        <v>45129.944000000003</v>
      </c>
      <c r="R492" s="200">
        <f t="shared" si="296"/>
        <v>8.9711891076107466E-4</v>
      </c>
      <c r="S492" s="157">
        <v>1</v>
      </c>
      <c r="W492" s="200">
        <f t="shared" si="297"/>
        <v>-2.9951943355332966E-2</v>
      </c>
      <c r="Y492" s="200">
        <f t="shared" si="298"/>
        <v>48166</v>
      </c>
      <c r="Z492" s="200">
        <f t="shared" si="299"/>
        <v>0.39087038321182754</v>
      </c>
      <c r="AA492" s="200">
        <f t="shared" si="300"/>
        <v>0.36411532014154663</v>
      </c>
      <c r="AB492" s="200">
        <f t="shared" si="301"/>
        <v>-2.9951943355332966E-2</v>
      </c>
      <c r="AC492" s="200">
        <f t="shared" si="302"/>
        <v>-2.8353503212806941E-2</v>
      </c>
      <c r="AD492" s="200">
        <f t="shared" si="303"/>
        <v>8.039211444386535E-4</v>
      </c>
      <c r="AE492" s="200">
        <f t="shared" si="304"/>
        <v>-2.9951943355332966E-2</v>
      </c>
      <c r="AF492" s="157"/>
      <c r="AG492" s="200">
        <f t="shared" si="305"/>
        <v>-1.5984401425260424E-3</v>
      </c>
      <c r="AH492" s="200">
        <f t="shared" si="306"/>
        <v>0.4076855557657999</v>
      </c>
      <c r="AI492" s="200">
        <f t="shared" si="307"/>
        <v>0.13732389068993525</v>
      </c>
      <c r="AJ492" s="200">
        <f t="shared" si="308"/>
        <v>-0.24138845448410479</v>
      </c>
      <c r="AK492" s="200">
        <f t="shared" si="309"/>
        <v>-2.7546081086237071</v>
      </c>
      <c r="AL492" s="200">
        <f t="shared" si="310"/>
        <v>-5.1035060668140622</v>
      </c>
      <c r="AM492" s="200">
        <f t="shared" si="311"/>
        <v>22.782905578787076</v>
      </c>
      <c r="AN492" s="200">
        <f t="shared" si="312"/>
        <v>22.787063653516388</v>
      </c>
      <c r="AO492" s="200">
        <f t="shared" si="313"/>
        <v>22.777815269117646</v>
      </c>
      <c r="AP492" s="200">
        <f t="shared" si="314"/>
        <v>22.798505922625083</v>
      </c>
      <c r="AQ492" s="200">
        <f t="shared" si="315"/>
        <v>22.752794912544267</v>
      </c>
      <c r="AR492" s="200">
        <f t="shared" si="316"/>
        <v>22.856896992702051</v>
      </c>
      <c r="AS492" s="200">
        <f t="shared" si="317"/>
        <v>22.633178726756238</v>
      </c>
      <c r="AT492" s="200">
        <f t="shared" si="318"/>
        <v>23.239911701744344</v>
      </c>
    </row>
    <row r="493" spans="1:46" s="200" customFormat="1" ht="12.95" customHeight="1" x14ac:dyDescent="0.2">
      <c r="A493" s="249" t="s">
        <v>1526</v>
      </c>
      <c r="B493" s="244" t="s">
        <v>54</v>
      </c>
      <c r="C493" s="250">
        <v>60192.616000000002</v>
      </c>
      <c r="D493" s="250">
        <v>1E-4</v>
      </c>
      <c r="E493" s="39">
        <f t="shared" ref="E493" si="319">+(C493-C$7)/C$8</f>
        <v>48274.88759529082</v>
      </c>
      <c r="F493" s="248">
        <f t="shared" ref="F493" si="320">ROUND(2*E493,0)/2-1</f>
        <v>48274</v>
      </c>
      <c r="G493" s="158">
        <f t="shared" ref="G493" si="321">+C493-(C$7+F493*C$8)</f>
        <v>0.36302231999434298</v>
      </c>
      <c r="K493" s="200">
        <f t="shared" ref="K493" si="322">+G493</f>
        <v>0.36302231999434298</v>
      </c>
      <c r="O493" s="200">
        <f t="shared" ref="O493" ca="1" si="323">+C$11+C$12*$F493</f>
        <v>0.36648917872703474</v>
      </c>
      <c r="P493" s="200">
        <f t="shared" ref="P493" si="324">+D$11+D$12*F493+D$13*F493^2</f>
        <v>0.39410136314754751</v>
      </c>
      <c r="Q493" s="260">
        <f t="shared" ref="Q493" si="325">+C493-15018.5</f>
        <v>45174.116000000002</v>
      </c>
      <c r="R493" s="200">
        <f t="shared" ref="R493" si="326">+(P493-G493)^2</f>
        <v>9.6590692331874957E-4</v>
      </c>
      <c r="S493" s="157">
        <v>1</v>
      </c>
      <c r="W493" s="200">
        <f t="shared" ref="W493" si="327">AB493</f>
        <v>-3.1079043153204533E-2</v>
      </c>
      <c r="Y493" s="200">
        <f t="shared" ref="Y493" si="328">F493</f>
        <v>48274</v>
      </c>
      <c r="Z493" s="200">
        <f t="shared" ref="Z493" si="329">AA$3+AA$4*Y493+AA$5*Y493^2+AG493</f>
        <v>0.39238267201356497</v>
      </c>
      <c r="AA493" s="200">
        <f t="shared" ref="AA493" si="330">G493-AG493</f>
        <v>0.36474101112832552</v>
      </c>
      <c r="AB493" s="200">
        <f t="shared" ref="AB493" si="331">+G493-P493</f>
        <v>-3.1079043153204533E-2</v>
      </c>
      <c r="AC493" s="200">
        <f t="shared" ref="AC493" si="332">G493-Z493</f>
        <v>-2.9360352019221991E-2</v>
      </c>
      <c r="AD493" s="200">
        <f t="shared" ref="AD493" si="333">+(G493-Z493)^2*S493</f>
        <v>8.6203027069263287E-4</v>
      </c>
      <c r="AE493" s="200">
        <f t="shared" ref="AE493" si="334">IF(R493&lt;&gt;0,G493-P493,-9999)</f>
        <v>-3.1079043153204533E-2</v>
      </c>
      <c r="AF493" s="157"/>
      <c r="AG493" s="200">
        <f t="shared" ref="AG493" si="335">$AA$6*($AA$11/AH493*AI493+$AA$12)</f>
        <v>-1.7186911339825562E-3</v>
      </c>
      <c r="AH493" s="200">
        <f t="shared" ref="AH493" si="336">1+$AA$7*COS(AK493)</f>
        <v>0.40911867570823224</v>
      </c>
      <c r="AI493" s="200">
        <f t="shared" ref="AI493" si="337">SIN(AK493+RADIANS($AA$9))</f>
        <v>0.13148298763970137</v>
      </c>
      <c r="AJ493" s="200">
        <f t="shared" ref="AJ493" si="338">$AA$7*SIN(AK493)</f>
        <v>-0.24487557536410356</v>
      </c>
      <c r="AK493" s="200">
        <f t="shared" ref="AK493" si="339">2*ATAN(AL493)</f>
        <v>-2.7487137150222223</v>
      </c>
      <c r="AL493" s="200">
        <f t="shared" ref="AL493" si="340">SQRT((1+$AA$7)/(1-$AA$7))*TAN(AM493/2)</f>
        <v>-5.024977767367993</v>
      </c>
      <c r="AM493" s="200">
        <f t="shared" ref="AM493" si="341">$AT493+$AA$7*SIN(AN493)</f>
        <v>22.794000102237771</v>
      </c>
      <c r="AN493" s="200">
        <f t="shared" ref="AN493" si="342">$AT493+$AA$7*SIN(AO493)</f>
        <v>22.797873544497463</v>
      </c>
      <c r="AO493" s="200">
        <f t="shared" ref="AO493" si="343">$AT493+$AA$7*SIN(AP493)</f>
        <v>22.789160043448625</v>
      </c>
      <c r="AP493" s="200">
        <f t="shared" ref="AP493" si="344">$AT493+$AA$7*SIN(AQ493)</f>
        <v>22.808874229537466</v>
      </c>
      <c r="AQ493" s="200">
        <f t="shared" ref="AQ493" si="345">$AT493+$AA$7*SIN(AR493)</f>
        <v>22.764825568805602</v>
      </c>
      <c r="AR493" s="200">
        <f t="shared" ref="AR493" si="346">$AT493+$AA$7*SIN(AS493)</f>
        <v>22.866295942261011</v>
      </c>
      <c r="AS493" s="200">
        <f t="shared" ref="AS493" si="347">$AT493+$AA$7*SIN(AT493)</f>
        <v>22.645940941773873</v>
      </c>
      <c r="AT493" s="200">
        <f t="shared" ref="AT493" si="348">RADIANS($AA$9)+$AA$18*(F493-AA$15)</f>
        <v>23.255816782832021</v>
      </c>
    </row>
    <row r="494" spans="1:46" s="200" customFormat="1" ht="12.95" customHeight="1" x14ac:dyDescent="0.2">
      <c r="B494" s="157"/>
      <c r="C494" s="158"/>
      <c r="D494" s="158"/>
      <c r="G494" s="158"/>
      <c r="Q494" s="260"/>
      <c r="S494" s="157"/>
    </row>
    <row r="495" spans="1:46" s="200" customFormat="1" ht="12.95" customHeight="1" x14ac:dyDescent="0.2">
      <c r="B495" s="157"/>
      <c r="C495" s="158"/>
      <c r="D495" s="158"/>
      <c r="G495" s="158"/>
      <c r="Q495" s="260"/>
      <c r="S495" s="157"/>
    </row>
    <row r="496" spans="1:46" s="200" customFormat="1" ht="12.95" customHeight="1" x14ac:dyDescent="0.2">
      <c r="B496" s="157"/>
      <c r="C496" s="158"/>
      <c r="D496" s="158"/>
      <c r="G496" s="158"/>
      <c r="Q496" s="260"/>
      <c r="S496" s="157"/>
    </row>
    <row r="497" spans="2:19" s="200" customFormat="1" ht="12.95" customHeight="1" x14ac:dyDescent="0.2">
      <c r="B497" s="157"/>
      <c r="C497" s="158"/>
      <c r="D497" s="158"/>
      <c r="G497" s="158"/>
      <c r="Q497" s="260"/>
      <c r="S497" s="157"/>
    </row>
    <row r="498" spans="2:19" s="200" customFormat="1" ht="12.95" customHeight="1" x14ac:dyDescent="0.2">
      <c r="B498" s="157"/>
      <c r="C498" s="158"/>
      <c r="D498" s="158"/>
      <c r="G498" s="158"/>
      <c r="Q498" s="260"/>
      <c r="S498" s="157"/>
    </row>
    <row r="499" spans="2:19" s="200" customFormat="1" ht="12.95" customHeight="1" x14ac:dyDescent="0.2">
      <c r="B499" s="157"/>
      <c r="C499" s="158"/>
      <c r="D499" s="158"/>
      <c r="G499" s="158"/>
      <c r="Q499" s="260"/>
      <c r="S499" s="157"/>
    </row>
    <row r="500" spans="2:19" s="200" customFormat="1" ht="12.95" customHeight="1" x14ac:dyDescent="0.2">
      <c r="B500" s="157"/>
      <c r="C500" s="158"/>
      <c r="D500" s="158"/>
      <c r="G500" s="158"/>
      <c r="Q500" s="260"/>
      <c r="S500" s="157"/>
    </row>
    <row r="501" spans="2:19" s="200" customFormat="1" ht="12.95" customHeight="1" x14ac:dyDescent="0.2">
      <c r="B501" s="157"/>
      <c r="C501" s="158"/>
      <c r="D501" s="158"/>
      <c r="G501" s="158"/>
      <c r="Q501" s="260"/>
      <c r="S501" s="157"/>
    </row>
    <row r="502" spans="2:19" s="200" customFormat="1" ht="12.95" customHeight="1" x14ac:dyDescent="0.2">
      <c r="B502" s="157"/>
      <c r="C502" s="158"/>
      <c r="D502" s="158"/>
      <c r="G502" s="158"/>
      <c r="Q502" s="260"/>
      <c r="S502" s="157"/>
    </row>
    <row r="503" spans="2:19" s="200" customFormat="1" ht="12.95" customHeight="1" x14ac:dyDescent="0.2">
      <c r="B503" s="157"/>
      <c r="C503" s="158"/>
      <c r="D503" s="158"/>
      <c r="G503" s="158"/>
      <c r="Q503" s="260"/>
      <c r="S503" s="157"/>
    </row>
    <row r="504" spans="2:19" s="200" customFormat="1" ht="12.95" customHeight="1" x14ac:dyDescent="0.2">
      <c r="B504" s="157"/>
      <c r="C504" s="158"/>
      <c r="D504" s="158"/>
      <c r="G504" s="158"/>
      <c r="Q504" s="260"/>
      <c r="S504" s="157"/>
    </row>
    <row r="505" spans="2:19" s="200" customFormat="1" ht="12.95" customHeight="1" x14ac:dyDescent="0.2">
      <c r="B505" s="157"/>
      <c r="C505" s="158"/>
      <c r="D505" s="158"/>
      <c r="G505" s="158"/>
      <c r="Q505" s="260"/>
      <c r="S505" s="157"/>
    </row>
    <row r="506" spans="2:19" s="200" customFormat="1" ht="12.95" customHeight="1" x14ac:dyDescent="0.2">
      <c r="B506" s="157"/>
      <c r="G506" s="158"/>
      <c r="Q506" s="260"/>
      <c r="S506" s="157"/>
    </row>
    <row r="507" spans="2:19" s="200" customFormat="1" ht="12.95" customHeight="1" x14ac:dyDescent="0.2">
      <c r="B507" s="157"/>
      <c r="G507" s="158"/>
      <c r="Q507" s="260"/>
      <c r="S507" s="157"/>
    </row>
    <row r="508" spans="2:19" s="200" customFormat="1" ht="12.95" customHeight="1" x14ac:dyDescent="0.2">
      <c r="B508" s="157"/>
      <c r="G508" s="158"/>
      <c r="Q508" s="260"/>
      <c r="S508" s="157"/>
    </row>
    <row r="509" spans="2:19" s="200" customFormat="1" ht="12.95" customHeight="1" x14ac:dyDescent="0.2">
      <c r="B509" s="157"/>
      <c r="G509" s="158"/>
      <c r="Q509" s="260"/>
      <c r="S509" s="157"/>
    </row>
    <row r="510" spans="2:19" s="200" customFormat="1" ht="12.95" customHeight="1" x14ac:dyDescent="0.2">
      <c r="G510" s="158"/>
      <c r="Q510" s="260"/>
      <c r="S510" s="157"/>
    </row>
    <row r="511" spans="2:19" s="200" customFormat="1" ht="12.95" customHeight="1" x14ac:dyDescent="0.2">
      <c r="G511" s="158"/>
      <c r="Q511" s="260"/>
      <c r="S511" s="157"/>
    </row>
    <row r="512" spans="2:19" s="200" customFormat="1" ht="12.95" customHeight="1" x14ac:dyDescent="0.2">
      <c r="G512" s="158"/>
      <c r="Q512" s="260"/>
      <c r="S512" s="157"/>
    </row>
    <row r="513" spans="7:19" s="200" customFormat="1" ht="12.95" customHeight="1" x14ac:dyDescent="0.2">
      <c r="G513" s="158"/>
      <c r="Q513" s="260"/>
      <c r="S513" s="157"/>
    </row>
    <row r="514" spans="7:19" s="200" customFormat="1" ht="12.95" customHeight="1" x14ac:dyDescent="0.2">
      <c r="G514" s="158"/>
      <c r="Q514" s="260"/>
      <c r="S514" s="157"/>
    </row>
    <row r="515" spans="7:19" s="200" customFormat="1" ht="12.95" customHeight="1" x14ac:dyDescent="0.2">
      <c r="G515" s="158"/>
      <c r="Q515" s="260"/>
      <c r="S515" s="157"/>
    </row>
    <row r="516" spans="7:19" s="200" customFormat="1" ht="12.95" customHeight="1" x14ac:dyDescent="0.2">
      <c r="G516" s="158"/>
      <c r="Q516" s="260"/>
      <c r="S516" s="157"/>
    </row>
    <row r="517" spans="7:19" s="200" customFormat="1" ht="12.95" customHeight="1" x14ac:dyDescent="0.2">
      <c r="G517" s="158"/>
      <c r="Q517" s="260"/>
      <c r="S517" s="157"/>
    </row>
    <row r="518" spans="7:19" s="200" customFormat="1" ht="12.95" customHeight="1" x14ac:dyDescent="0.2">
      <c r="G518" s="158"/>
      <c r="Q518" s="260"/>
      <c r="S518" s="157"/>
    </row>
    <row r="519" spans="7:19" s="200" customFormat="1" ht="12.95" customHeight="1" x14ac:dyDescent="0.2">
      <c r="G519" s="158"/>
      <c r="Q519" s="260"/>
      <c r="S519" s="157"/>
    </row>
    <row r="520" spans="7:19" s="200" customFormat="1" ht="12.95" customHeight="1" x14ac:dyDescent="0.2">
      <c r="G520" s="158"/>
      <c r="Q520" s="260"/>
      <c r="S520" s="157"/>
    </row>
    <row r="521" spans="7:19" s="200" customFormat="1" ht="12.95" customHeight="1" x14ac:dyDescent="0.2">
      <c r="G521" s="158"/>
      <c r="Q521" s="260"/>
      <c r="S521" s="157"/>
    </row>
    <row r="522" spans="7:19" s="200" customFormat="1" ht="12.95" customHeight="1" x14ac:dyDescent="0.2">
      <c r="G522" s="158"/>
      <c r="Q522" s="260"/>
      <c r="S522" s="157"/>
    </row>
    <row r="523" spans="7:19" s="200" customFormat="1" ht="12.95" customHeight="1" x14ac:dyDescent="0.2">
      <c r="G523" s="158"/>
      <c r="Q523" s="260"/>
      <c r="S523" s="157"/>
    </row>
    <row r="524" spans="7:19" s="200" customFormat="1" ht="12.95" customHeight="1" x14ac:dyDescent="0.2">
      <c r="G524" s="158"/>
      <c r="Q524" s="260"/>
      <c r="S524" s="157"/>
    </row>
    <row r="525" spans="7:19" s="200" customFormat="1" ht="12.95" customHeight="1" x14ac:dyDescent="0.2">
      <c r="G525" s="158"/>
      <c r="Q525" s="260"/>
      <c r="S525" s="157"/>
    </row>
    <row r="526" spans="7:19" s="200" customFormat="1" ht="12.95" customHeight="1" x14ac:dyDescent="0.2">
      <c r="G526" s="158"/>
      <c r="Q526" s="260"/>
      <c r="S526" s="157"/>
    </row>
    <row r="527" spans="7:19" s="200" customFormat="1" ht="12.95" customHeight="1" x14ac:dyDescent="0.2">
      <c r="G527" s="158"/>
      <c r="Q527" s="260"/>
      <c r="S527" s="157"/>
    </row>
    <row r="528" spans="7:19" s="200" customFormat="1" ht="12.95" customHeight="1" x14ac:dyDescent="0.2">
      <c r="G528" s="158"/>
      <c r="Q528" s="260"/>
      <c r="S528" s="157"/>
    </row>
    <row r="529" spans="7:19" s="200" customFormat="1" ht="12.95" customHeight="1" x14ac:dyDescent="0.2">
      <c r="G529" s="158"/>
      <c r="Q529" s="260"/>
      <c r="S529" s="157"/>
    </row>
    <row r="530" spans="7:19" s="200" customFormat="1" ht="12.95" customHeight="1" x14ac:dyDescent="0.2">
      <c r="G530" s="158"/>
      <c r="Q530" s="260"/>
      <c r="S530" s="157"/>
    </row>
    <row r="531" spans="7:19" s="200" customFormat="1" ht="12.95" customHeight="1" x14ac:dyDescent="0.2">
      <c r="G531" s="158"/>
      <c r="Q531" s="260"/>
      <c r="S531" s="157"/>
    </row>
    <row r="532" spans="7:19" s="200" customFormat="1" ht="12.95" customHeight="1" x14ac:dyDescent="0.2">
      <c r="G532" s="158"/>
      <c r="Q532" s="260"/>
      <c r="S532" s="157"/>
    </row>
    <row r="533" spans="7:19" s="200" customFormat="1" ht="12.95" customHeight="1" x14ac:dyDescent="0.2">
      <c r="G533" s="158"/>
      <c r="Q533" s="260"/>
      <c r="S533" s="157"/>
    </row>
    <row r="534" spans="7:19" s="200" customFormat="1" ht="12.95" customHeight="1" x14ac:dyDescent="0.2">
      <c r="G534" s="158"/>
      <c r="Q534" s="260"/>
      <c r="S534" s="157"/>
    </row>
    <row r="535" spans="7:19" s="200" customFormat="1" ht="12.95" customHeight="1" x14ac:dyDescent="0.2">
      <c r="G535" s="158"/>
      <c r="Q535" s="260"/>
      <c r="S535" s="157"/>
    </row>
    <row r="536" spans="7:19" s="200" customFormat="1" ht="12.95" customHeight="1" x14ac:dyDescent="0.2">
      <c r="G536" s="158"/>
      <c r="Q536" s="260"/>
      <c r="S536" s="157"/>
    </row>
    <row r="537" spans="7:19" s="200" customFormat="1" ht="12.95" customHeight="1" x14ac:dyDescent="0.2">
      <c r="G537" s="158"/>
      <c r="Q537" s="260"/>
      <c r="S537" s="157"/>
    </row>
    <row r="538" spans="7:19" s="200" customFormat="1" ht="12.95" customHeight="1" x14ac:dyDescent="0.2">
      <c r="G538" s="158"/>
      <c r="Q538" s="260"/>
      <c r="S538" s="157"/>
    </row>
    <row r="539" spans="7:19" s="200" customFormat="1" ht="12.95" customHeight="1" x14ac:dyDescent="0.2">
      <c r="G539" s="158"/>
      <c r="Q539" s="260"/>
      <c r="S539" s="157"/>
    </row>
    <row r="540" spans="7:19" s="200" customFormat="1" ht="12.95" customHeight="1" x14ac:dyDescent="0.2">
      <c r="G540" s="158"/>
      <c r="Q540" s="260"/>
      <c r="S540" s="157"/>
    </row>
    <row r="541" spans="7:19" s="200" customFormat="1" ht="12.95" customHeight="1" x14ac:dyDescent="0.2">
      <c r="G541" s="158"/>
      <c r="Q541" s="260"/>
      <c r="S541" s="157"/>
    </row>
    <row r="542" spans="7:19" s="200" customFormat="1" ht="12.95" customHeight="1" x14ac:dyDescent="0.2">
      <c r="G542" s="158"/>
      <c r="Q542" s="260"/>
      <c r="S542" s="157"/>
    </row>
    <row r="543" spans="7:19" s="200" customFormat="1" ht="12.95" customHeight="1" x14ac:dyDescent="0.2">
      <c r="G543" s="158"/>
      <c r="Q543" s="260"/>
      <c r="S543" s="157"/>
    </row>
    <row r="544" spans="7:19" s="200" customFormat="1" ht="12.95" customHeight="1" x14ac:dyDescent="0.2">
      <c r="G544" s="158"/>
      <c r="Q544" s="260"/>
      <c r="S544" s="157"/>
    </row>
    <row r="545" spans="7:19" s="200" customFormat="1" ht="12.95" customHeight="1" x14ac:dyDescent="0.2">
      <c r="G545" s="158"/>
      <c r="Q545" s="260"/>
      <c r="S545" s="157"/>
    </row>
    <row r="546" spans="7:19" s="200" customFormat="1" ht="12.95" customHeight="1" x14ac:dyDescent="0.2">
      <c r="G546" s="158"/>
      <c r="Q546" s="260"/>
      <c r="S546" s="157"/>
    </row>
    <row r="547" spans="7:19" s="200" customFormat="1" ht="12.95" customHeight="1" x14ac:dyDescent="0.2">
      <c r="G547" s="158"/>
      <c r="Q547" s="260"/>
      <c r="S547" s="157"/>
    </row>
    <row r="548" spans="7:19" s="200" customFormat="1" ht="12.95" customHeight="1" x14ac:dyDescent="0.2">
      <c r="G548" s="158"/>
      <c r="Q548" s="260"/>
      <c r="S548" s="157"/>
    </row>
    <row r="549" spans="7:19" s="200" customFormat="1" ht="12.95" customHeight="1" x14ac:dyDescent="0.2">
      <c r="G549" s="158"/>
      <c r="Q549" s="260"/>
      <c r="S549" s="157"/>
    </row>
    <row r="550" spans="7:19" s="200" customFormat="1" ht="12.95" customHeight="1" x14ac:dyDescent="0.2">
      <c r="G550" s="158"/>
      <c r="Q550" s="260"/>
      <c r="S550" s="157"/>
    </row>
    <row r="551" spans="7:19" s="200" customFormat="1" ht="12.95" customHeight="1" x14ac:dyDescent="0.2">
      <c r="G551" s="158"/>
      <c r="Q551" s="260"/>
      <c r="S551" s="157"/>
    </row>
    <row r="552" spans="7:19" s="200" customFormat="1" ht="12.95" customHeight="1" x14ac:dyDescent="0.2">
      <c r="G552" s="158"/>
      <c r="Q552" s="260"/>
      <c r="S552" s="157"/>
    </row>
    <row r="553" spans="7:19" s="200" customFormat="1" ht="12.95" customHeight="1" x14ac:dyDescent="0.2">
      <c r="G553" s="158"/>
      <c r="Q553" s="260"/>
      <c r="S553" s="157"/>
    </row>
    <row r="554" spans="7:19" s="200" customFormat="1" ht="12.95" customHeight="1" x14ac:dyDescent="0.2">
      <c r="G554" s="158"/>
      <c r="Q554" s="260"/>
      <c r="S554" s="157"/>
    </row>
    <row r="555" spans="7:19" s="200" customFormat="1" ht="12.95" customHeight="1" x14ac:dyDescent="0.2">
      <c r="G555" s="158"/>
      <c r="Q555" s="260"/>
      <c r="S555" s="157"/>
    </row>
    <row r="556" spans="7:19" s="200" customFormat="1" ht="12.95" customHeight="1" x14ac:dyDescent="0.2">
      <c r="G556" s="158"/>
      <c r="Q556" s="260"/>
      <c r="S556" s="157"/>
    </row>
    <row r="557" spans="7:19" s="200" customFormat="1" ht="12.95" customHeight="1" x14ac:dyDescent="0.2">
      <c r="G557" s="158"/>
      <c r="Q557" s="260"/>
      <c r="S557" s="157"/>
    </row>
    <row r="558" spans="7:19" s="200" customFormat="1" ht="12.95" customHeight="1" x14ac:dyDescent="0.2">
      <c r="G558" s="158"/>
      <c r="Q558" s="260"/>
      <c r="S558" s="157"/>
    </row>
    <row r="559" spans="7:19" s="200" customFormat="1" ht="12.95" customHeight="1" x14ac:dyDescent="0.2">
      <c r="G559" s="158"/>
      <c r="Q559" s="260"/>
      <c r="S559" s="157"/>
    </row>
    <row r="560" spans="7:19" s="200" customFormat="1" ht="12.95" customHeight="1" x14ac:dyDescent="0.2">
      <c r="G560" s="158"/>
      <c r="Q560" s="260"/>
      <c r="S560" s="157"/>
    </row>
    <row r="561" spans="7:19" s="200" customFormat="1" ht="12.95" customHeight="1" x14ac:dyDescent="0.2">
      <c r="G561" s="158"/>
      <c r="Q561" s="260"/>
      <c r="S561" s="157"/>
    </row>
    <row r="562" spans="7:19" s="200" customFormat="1" ht="12.95" customHeight="1" x14ac:dyDescent="0.2">
      <c r="G562" s="158"/>
      <c r="Q562" s="260"/>
      <c r="S562" s="157"/>
    </row>
    <row r="563" spans="7:19" s="200" customFormat="1" ht="12.95" customHeight="1" x14ac:dyDescent="0.2">
      <c r="G563" s="158"/>
      <c r="Q563" s="260"/>
      <c r="S563" s="157"/>
    </row>
    <row r="564" spans="7:19" s="200" customFormat="1" ht="12.95" customHeight="1" x14ac:dyDescent="0.2">
      <c r="G564" s="158"/>
      <c r="Q564" s="260"/>
      <c r="S564" s="157"/>
    </row>
    <row r="565" spans="7:19" s="200" customFormat="1" ht="12.95" customHeight="1" x14ac:dyDescent="0.2">
      <c r="G565" s="158"/>
      <c r="Q565" s="260"/>
      <c r="S565" s="157"/>
    </row>
    <row r="566" spans="7:19" s="200" customFormat="1" ht="12.95" customHeight="1" x14ac:dyDescent="0.2">
      <c r="G566" s="158"/>
      <c r="Q566" s="260"/>
      <c r="S566" s="157"/>
    </row>
    <row r="567" spans="7:19" s="200" customFormat="1" ht="12.95" customHeight="1" x14ac:dyDescent="0.2">
      <c r="G567" s="158"/>
      <c r="Q567" s="260"/>
      <c r="S567" s="157"/>
    </row>
    <row r="568" spans="7:19" s="200" customFormat="1" ht="12.95" customHeight="1" x14ac:dyDescent="0.2">
      <c r="G568" s="158"/>
      <c r="Q568" s="260"/>
      <c r="S568" s="157"/>
    </row>
    <row r="569" spans="7:19" s="200" customFormat="1" ht="12.95" customHeight="1" x14ac:dyDescent="0.2">
      <c r="G569" s="158"/>
      <c r="Q569" s="260"/>
      <c r="S569" s="157"/>
    </row>
    <row r="570" spans="7:19" s="200" customFormat="1" ht="12.95" customHeight="1" x14ac:dyDescent="0.2">
      <c r="G570" s="158"/>
      <c r="Q570" s="260"/>
      <c r="S570" s="157"/>
    </row>
    <row r="571" spans="7:19" s="200" customFormat="1" ht="12.95" customHeight="1" x14ac:dyDescent="0.2">
      <c r="G571" s="158"/>
      <c r="Q571" s="260"/>
      <c r="S571" s="157"/>
    </row>
    <row r="572" spans="7:19" s="200" customFormat="1" ht="12.95" customHeight="1" x14ac:dyDescent="0.2">
      <c r="G572" s="158"/>
      <c r="Q572" s="260"/>
      <c r="S572" s="157"/>
    </row>
    <row r="573" spans="7:19" s="200" customFormat="1" ht="12.95" customHeight="1" x14ac:dyDescent="0.2">
      <c r="G573" s="158"/>
      <c r="Q573" s="260"/>
      <c r="S573" s="157"/>
    </row>
    <row r="574" spans="7:19" s="200" customFormat="1" ht="12.95" customHeight="1" x14ac:dyDescent="0.2">
      <c r="G574" s="158"/>
      <c r="Q574" s="260"/>
      <c r="S574" s="157"/>
    </row>
    <row r="575" spans="7:19" s="200" customFormat="1" ht="12.95" customHeight="1" x14ac:dyDescent="0.2">
      <c r="G575" s="158"/>
      <c r="Q575" s="260"/>
      <c r="S575" s="157"/>
    </row>
    <row r="576" spans="7:19" s="200" customFormat="1" ht="12.95" customHeight="1" x14ac:dyDescent="0.2">
      <c r="G576" s="158"/>
      <c r="Q576" s="260"/>
      <c r="S576" s="157"/>
    </row>
    <row r="577" spans="7:19" s="200" customFormat="1" ht="12.95" customHeight="1" x14ac:dyDescent="0.2">
      <c r="G577" s="158"/>
      <c r="Q577" s="260"/>
      <c r="S577" s="157"/>
    </row>
    <row r="578" spans="7:19" s="200" customFormat="1" ht="12.95" customHeight="1" x14ac:dyDescent="0.2">
      <c r="G578" s="158"/>
      <c r="Q578" s="260"/>
      <c r="S578" s="157"/>
    </row>
    <row r="579" spans="7:19" s="200" customFormat="1" ht="12.95" customHeight="1" x14ac:dyDescent="0.2">
      <c r="G579" s="158"/>
      <c r="Q579" s="260"/>
      <c r="S579" s="157"/>
    </row>
    <row r="580" spans="7:19" s="200" customFormat="1" ht="12.95" customHeight="1" x14ac:dyDescent="0.2">
      <c r="G580" s="158"/>
      <c r="Q580" s="260"/>
      <c r="S580" s="157"/>
    </row>
    <row r="581" spans="7:19" s="200" customFormat="1" ht="12.95" customHeight="1" x14ac:dyDescent="0.2">
      <c r="G581" s="158"/>
      <c r="Q581" s="260"/>
      <c r="S581" s="157"/>
    </row>
    <row r="582" spans="7:19" s="200" customFormat="1" ht="12.95" customHeight="1" x14ac:dyDescent="0.2">
      <c r="G582" s="158"/>
      <c r="Q582" s="260"/>
      <c r="S582" s="157"/>
    </row>
    <row r="583" spans="7:19" s="200" customFormat="1" ht="12.95" customHeight="1" x14ac:dyDescent="0.2">
      <c r="G583" s="158"/>
      <c r="Q583" s="260"/>
      <c r="S583" s="157"/>
    </row>
    <row r="584" spans="7:19" s="200" customFormat="1" ht="12.95" customHeight="1" x14ac:dyDescent="0.2">
      <c r="G584" s="158"/>
      <c r="Q584" s="260"/>
      <c r="S584" s="157"/>
    </row>
    <row r="585" spans="7:19" s="200" customFormat="1" ht="12.95" customHeight="1" x14ac:dyDescent="0.2">
      <c r="G585" s="158"/>
      <c r="Q585" s="260"/>
      <c r="S585" s="157"/>
    </row>
    <row r="586" spans="7:19" s="200" customFormat="1" ht="12.95" customHeight="1" x14ac:dyDescent="0.2">
      <c r="G586" s="158"/>
      <c r="Q586" s="260"/>
      <c r="S586" s="157"/>
    </row>
    <row r="587" spans="7:19" s="200" customFormat="1" ht="12.95" customHeight="1" x14ac:dyDescent="0.2">
      <c r="G587" s="158"/>
      <c r="Q587" s="260"/>
      <c r="S587" s="157"/>
    </row>
    <row r="588" spans="7:19" s="200" customFormat="1" ht="12.95" customHeight="1" x14ac:dyDescent="0.2">
      <c r="G588" s="158"/>
      <c r="Q588" s="260"/>
      <c r="S588" s="157"/>
    </row>
    <row r="589" spans="7:19" s="200" customFormat="1" ht="12.95" customHeight="1" x14ac:dyDescent="0.2">
      <c r="G589" s="158"/>
      <c r="Q589" s="260"/>
      <c r="S589" s="157"/>
    </row>
    <row r="590" spans="7:19" s="200" customFormat="1" ht="12.95" customHeight="1" x14ac:dyDescent="0.2">
      <c r="G590" s="158"/>
      <c r="Q590" s="260"/>
      <c r="S590" s="157"/>
    </row>
    <row r="591" spans="7:19" s="200" customFormat="1" ht="12.95" customHeight="1" x14ac:dyDescent="0.2">
      <c r="G591" s="158"/>
      <c r="Q591" s="260"/>
      <c r="S591" s="157"/>
    </row>
    <row r="592" spans="7:19" s="200" customFormat="1" ht="12.95" customHeight="1" x14ac:dyDescent="0.2">
      <c r="G592" s="158"/>
      <c r="Q592" s="260"/>
      <c r="S592" s="157"/>
    </row>
    <row r="593" spans="7:19" s="200" customFormat="1" ht="12.95" customHeight="1" x14ac:dyDescent="0.2">
      <c r="G593" s="158"/>
      <c r="Q593" s="260"/>
      <c r="S593" s="157"/>
    </row>
    <row r="594" spans="7:19" s="200" customFormat="1" ht="12.95" customHeight="1" x14ac:dyDescent="0.2">
      <c r="G594" s="158"/>
      <c r="Q594" s="260"/>
      <c r="S594" s="157"/>
    </row>
    <row r="595" spans="7:19" s="200" customFormat="1" ht="12.95" customHeight="1" x14ac:dyDescent="0.2">
      <c r="G595" s="158"/>
      <c r="Q595" s="260"/>
      <c r="S595" s="157"/>
    </row>
    <row r="596" spans="7:19" s="200" customFormat="1" ht="12.95" customHeight="1" x14ac:dyDescent="0.2">
      <c r="G596" s="158"/>
      <c r="Q596" s="260"/>
      <c r="S596" s="157"/>
    </row>
    <row r="597" spans="7:19" s="200" customFormat="1" ht="12.95" customHeight="1" x14ac:dyDescent="0.2">
      <c r="G597" s="158"/>
      <c r="Q597" s="260"/>
      <c r="S597" s="157"/>
    </row>
    <row r="598" spans="7:19" s="200" customFormat="1" ht="12.95" customHeight="1" x14ac:dyDescent="0.2">
      <c r="G598" s="158"/>
      <c r="Q598" s="260"/>
      <c r="S598" s="157"/>
    </row>
    <row r="599" spans="7:19" s="200" customFormat="1" ht="12.95" customHeight="1" x14ac:dyDescent="0.2">
      <c r="G599" s="158"/>
      <c r="Q599" s="260"/>
      <c r="S599" s="157"/>
    </row>
    <row r="600" spans="7:19" s="200" customFormat="1" ht="12.95" customHeight="1" x14ac:dyDescent="0.2">
      <c r="G600" s="158"/>
      <c r="Q600" s="260"/>
      <c r="S600" s="157"/>
    </row>
    <row r="601" spans="7:19" s="200" customFormat="1" ht="12.95" customHeight="1" x14ac:dyDescent="0.2">
      <c r="G601" s="158"/>
      <c r="Q601" s="260"/>
      <c r="S601" s="157"/>
    </row>
    <row r="602" spans="7:19" s="200" customFormat="1" ht="12.95" customHeight="1" x14ac:dyDescent="0.2">
      <c r="G602" s="158"/>
      <c r="Q602" s="260"/>
      <c r="S602" s="157"/>
    </row>
    <row r="603" spans="7:19" s="200" customFormat="1" ht="12.95" customHeight="1" x14ac:dyDescent="0.2">
      <c r="G603" s="158"/>
      <c r="Q603" s="260"/>
      <c r="S603" s="157"/>
    </row>
    <row r="604" spans="7:19" s="200" customFormat="1" ht="12.95" customHeight="1" x14ac:dyDescent="0.2">
      <c r="G604" s="158"/>
      <c r="Q604" s="260"/>
      <c r="S604" s="157"/>
    </row>
    <row r="605" spans="7:19" s="200" customFormat="1" ht="12.95" customHeight="1" x14ac:dyDescent="0.2">
      <c r="G605" s="158"/>
      <c r="Q605" s="260"/>
      <c r="S605" s="157"/>
    </row>
    <row r="606" spans="7:19" s="200" customFormat="1" ht="12.95" customHeight="1" x14ac:dyDescent="0.2">
      <c r="G606" s="158"/>
      <c r="Q606" s="260"/>
      <c r="S606" s="157"/>
    </row>
    <row r="607" spans="7:19" s="200" customFormat="1" ht="12.95" customHeight="1" x14ac:dyDescent="0.2">
      <c r="G607" s="158"/>
      <c r="Q607" s="260"/>
      <c r="S607" s="157"/>
    </row>
    <row r="608" spans="7:19" s="200" customFormat="1" ht="12.95" customHeight="1" x14ac:dyDescent="0.2">
      <c r="G608" s="158"/>
      <c r="Q608" s="260"/>
      <c r="S608" s="157"/>
    </row>
    <row r="609" spans="7:19" s="200" customFormat="1" ht="12.95" customHeight="1" x14ac:dyDescent="0.2">
      <c r="G609" s="158"/>
      <c r="Q609" s="260"/>
      <c r="S609" s="157"/>
    </row>
    <row r="610" spans="7:19" s="200" customFormat="1" ht="12.95" customHeight="1" x14ac:dyDescent="0.2">
      <c r="G610" s="158"/>
      <c r="Q610" s="260"/>
      <c r="S610" s="157"/>
    </row>
    <row r="611" spans="7:19" s="200" customFormat="1" ht="12.95" customHeight="1" x14ac:dyDescent="0.2">
      <c r="G611" s="158"/>
      <c r="Q611" s="260"/>
      <c r="S611" s="157"/>
    </row>
    <row r="612" spans="7:19" s="200" customFormat="1" ht="12.95" customHeight="1" x14ac:dyDescent="0.2">
      <c r="G612" s="158"/>
      <c r="Q612" s="260"/>
      <c r="S612" s="157"/>
    </row>
    <row r="613" spans="7:19" s="200" customFormat="1" ht="12.95" customHeight="1" x14ac:dyDescent="0.2">
      <c r="G613" s="158"/>
      <c r="Q613" s="260"/>
      <c r="S613" s="157"/>
    </row>
    <row r="614" spans="7:19" s="200" customFormat="1" ht="12.95" customHeight="1" x14ac:dyDescent="0.2">
      <c r="G614" s="158"/>
      <c r="Q614" s="260"/>
      <c r="S614" s="157"/>
    </row>
    <row r="615" spans="7:19" s="200" customFormat="1" ht="12.95" customHeight="1" x14ac:dyDescent="0.2">
      <c r="G615" s="158"/>
      <c r="Q615" s="260"/>
      <c r="S615" s="157"/>
    </row>
    <row r="616" spans="7:19" s="200" customFormat="1" ht="12.95" customHeight="1" x14ac:dyDescent="0.2">
      <c r="G616" s="158"/>
      <c r="Q616" s="260"/>
      <c r="S616" s="157"/>
    </row>
    <row r="617" spans="7:19" s="200" customFormat="1" ht="12.95" customHeight="1" x14ac:dyDescent="0.2">
      <c r="G617" s="158"/>
      <c r="Q617" s="260"/>
      <c r="S617" s="157"/>
    </row>
    <row r="618" spans="7:19" s="200" customFormat="1" ht="12.95" customHeight="1" x14ac:dyDescent="0.2">
      <c r="G618" s="158"/>
      <c r="Q618" s="260"/>
      <c r="S618" s="157"/>
    </row>
    <row r="619" spans="7:19" s="200" customFormat="1" ht="12.95" customHeight="1" x14ac:dyDescent="0.2">
      <c r="G619" s="158"/>
      <c r="Q619" s="260"/>
      <c r="S619" s="157"/>
    </row>
    <row r="620" spans="7:19" s="200" customFormat="1" ht="12.95" customHeight="1" x14ac:dyDescent="0.2">
      <c r="G620" s="158"/>
      <c r="Q620" s="260"/>
      <c r="S620" s="157"/>
    </row>
    <row r="621" spans="7:19" s="200" customFormat="1" ht="12.95" customHeight="1" x14ac:dyDescent="0.2">
      <c r="G621" s="158"/>
      <c r="Q621" s="260"/>
      <c r="S621" s="157"/>
    </row>
    <row r="622" spans="7:19" s="200" customFormat="1" ht="12.95" customHeight="1" x14ac:dyDescent="0.2">
      <c r="G622" s="158"/>
      <c r="Q622" s="260"/>
      <c r="S622" s="157"/>
    </row>
    <row r="623" spans="7:19" s="200" customFormat="1" ht="12.95" customHeight="1" x14ac:dyDescent="0.2">
      <c r="G623" s="158"/>
      <c r="Q623" s="260"/>
      <c r="S623" s="157"/>
    </row>
    <row r="624" spans="7:19" s="200" customFormat="1" ht="12.95" customHeight="1" x14ac:dyDescent="0.2">
      <c r="G624" s="158"/>
      <c r="Q624" s="260"/>
      <c r="S624" s="157"/>
    </row>
    <row r="625" spans="7:19" s="200" customFormat="1" ht="12.95" customHeight="1" x14ac:dyDescent="0.2">
      <c r="G625" s="158"/>
      <c r="Q625" s="260"/>
      <c r="S625" s="157"/>
    </row>
    <row r="626" spans="7:19" s="200" customFormat="1" ht="12.95" customHeight="1" x14ac:dyDescent="0.2">
      <c r="G626" s="158"/>
      <c r="Q626" s="260"/>
      <c r="S626" s="157"/>
    </row>
    <row r="627" spans="7:19" s="200" customFormat="1" ht="12.95" customHeight="1" x14ac:dyDescent="0.2">
      <c r="G627" s="158"/>
      <c r="Q627" s="260"/>
      <c r="S627" s="157"/>
    </row>
    <row r="628" spans="7:19" s="200" customFormat="1" ht="12.95" customHeight="1" x14ac:dyDescent="0.2">
      <c r="G628" s="158"/>
      <c r="Q628" s="260"/>
      <c r="S628" s="157"/>
    </row>
    <row r="629" spans="7:19" s="200" customFormat="1" ht="12.95" customHeight="1" x14ac:dyDescent="0.2">
      <c r="G629" s="158"/>
      <c r="Q629" s="260"/>
      <c r="S629" s="157"/>
    </row>
    <row r="630" spans="7:19" s="200" customFormat="1" ht="12.95" customHeight="1" x14ac:dyDescent="0.2">
      <c r="G630" s="158"/>
      <c r="Q630" s="260"/>
      <c r="S630" s="157"/>
    </row>
    <row r="631" spans="7:19" s="200" customFormat="1" ht="12.95" customHeight="1" x14ac:dyDescent="0.2">
      <c r="G631" s="158"/>
      <c r="Q631" s="260"/>
      <c r="S631" s="157"/>
    </row>
    <row r="632" spans="7:19" s="200" customFormat="1" ht="12.95" customHeight="1" x14ac:dyDescent="0.2">
      <c r="G632" s="158"/>
      <c r="Q632" s="260"/>
      <c r="S632" s="157"/>
    </row>
    <row r="633" spans="7:19" s="200" customFormat="1" ht="12.95" customHeight="1" x14ac:dyDescent="0.2">
      <c r="G633" s="158"/>
      <c r="Q633" s="260"/>
      <c r="S633" s="157"/>
    </row>
    <row r="634" spans="7:19" s="200" customFormat="1" ht="12.95" customHeight="1" x14ac:dyDescent="0.2">
      <c r="G634" s="158"/>
      <c r="Q634" s="260"/>
      <c r="S634" s="157"/>
    </row>
    <row r="635" spans="7:19" s="200" customFormat="1" ht="12.95" customHeight="1" x14ac:dyDescent="0.2">
      <c r="G635" s="158"/>
      <c r="Q635" s="260"/>
      <c r="S635" s="157"/>
    </row>
    <row r="636" spans="7:19" s="200" customFormat="1" ht="12.95" customHeight="1" x14ac:dyDescent="0.2">
      <c r="G636" s="158"/>
      <c r="Q636" s="260"/>
      <c r="S636" s="157"/>
    </row>
    <row r="637" spans="7:19" s="200" customFormat="1" ht="12.95" customHeight="1" x14ac:dyDescent="0.2">
      <c r="G637" s="158"/>
      <c r="Q637" s="260"/>
      <c r="S637" s="157"/>
    </row>
    <row r="638" spans="7:19" s="200" customFormat="1" ht="12.95" customHeight="1" x14ac:dyDescent="0.2">
      <c r="G638" s="158"/>
      <c r="Q638" s="260"/>
      <c r="S638" s="157"/>
    </row>
    <row r="639" spans="7:19" s="200" customFormat="1" ht="12.95" customHeight="1" x14ac:dyDescent="0.2">
      <c r="G639" s="158"/>
      <c r="Q639" s="260"/>
      <c r="S639" s="157"/>
    </row>
    <row r="640" spans="7:19" s="200" customFormat="1" ht="12.95" customHeight="1" x14ac:dyDescent="0.2">
      <c r="G640" s="158"/>
      <c r="Q640" s="260"/>
      <c r="S640" s="157"/>
    </row>
    <row r="641" spans="7:19" s="200" customFormat="1" ht="12.95" customHeight="1" x14ac:dyDescent="0.2">
      <c r="G641" s="158"/>
      <c r="Q641" s="260"/>
      <c r="S641" s="157"/>
    </row>
    <row r="642" spans="7:19" s="200" customFormat="1" ht="12.95" customHeight="1" x14ac:dyDescent="0.2">
      <c r="G642" s="158"/>
      <c r="Q642" s="260"/>
      <c r="S642" s="157"/>
    </row>
    <row r="643" spans="7:19" s="200" customFormat="1" ht="12.95" customHeight="1" x14ac:dyDescent="0.2">
      <c r="G643" s="158"/>
      <c r="Q643" s="260"/>
      <c r="S643" s="157"/>
    </row>
    <row r="644" spans="7:19" s="200" customFormat="1" ht="12.95" customHeight="1" x14ac:dyDescent="0.2">
      <c r="G644" s="158"/>
      <c r="Q644" s="260"/>
      <c r="S644" s="157"/>
    </row>
    <row r="645" spans="7:19" s="200" customFormat="1" ht="12.95" customHeight="1" x14ac:dyDescent="0.2">
      <c r="G645" s="158"/>
      <c r="Q645" s="260"/>
      <c r="S645" s="157"/>
    </row>
    <row r="646" spans="7:19" s="200" customFormat="1" ht="12.95" customHeight="1" x14ac:dyDescent="0.2">
      <c r="G646" s="158"/>
      <c r="Q646" s="260"/>
      <c r="S646" s="157"/>
    </row>
    <row r="647" spans="7:19" s="200" customFormat="1" ht="12.95" customHeight="1" x14ac:dyDescent="0.2">
      <c r="G647" s="158"/>
      <c r="Q647" s="260"/>
      <c r="S647" s="157"/>
    </row>
    <row r="648" spans="7:19" s="200" customFormat="1" ht="12.95" customHeight="1" x14ac:dyDescent="0.2">
      <c r="G648" s="158"/>
      <c r="Q648" s="260"/>
      <c r="S648" s="157"/>
    </row>
    <row r="649" spans="7:19" s="200" customFormat="1" ht="12.95" customHeight="1" x14ac:dyDescent="0.2">
      <c r="G649" s="158"/>
      <c r="Q649" s="260"/>
      <c r="S649" s="157"/>
    </row>
    <row r="650" spans="7:19" s="200" customFormat="1" ht="12.95" customHeight="1" x14ac:dyDescent="0.2">
      <c r="G650" s="158"/>
      <c r="Q650" s="260"/>
      <c r="S650" s="157"/>
    </row>
    <row r="651" spans="7:19" s="200" customFormat="1" ht="12.95" customHeight="1" x14ac:dyDescent="0.2">
      <c r="G651" s="158"/>
      <c r="Q651" s="260"/>
      <c r="S651" s="157"/>
    </row>
    <row r="652" spans="7:19" s="200" customFormat="1" ht="12.95" customHeight="1" x14ac:dyDescent="0.2">
      <c r="G652" s="158"/>
      <c r="Q652" s="260"/>
      <c r="S652" s="157"/>
    </row>
    <row r="653" spans="7:19" s="200" customFormat="1" ht="12.95" customHeight="1" x14ac:dyDescent="0.2">
      <c r="G653" s="158"/>
      <c r="Q653" s="260"/>
      <c r="S653" s="157"/>
    </row>
    <row r="654" spans="7:19" s="200" customFormat="1" ht="12.95" customHeight="1" x14ac:dyDescent="0.2">
      <c r="G654" s="158"/>
      <c r="Q654" s="260"/>
      <c r="S654" s="157"/>
    </row>
    <row r="655" spans="7:19" s="200" customFormat="1" ht="12.95" customHeight="1" x14ac:dyDescent="0.2">
      <c r="G655" s="158"/>
      <c r="Q655" s="260"/>
      <c r="S655" s="157"/>
    </row>
    <row r="656" spans="7:19" s="200" customFormat="1" ht="12.95" customHeight="1" x14ac:dyDescent="0.2">
      <c r="G656" s="158"/>
      <c r="Q656" s="260"/>
      <c r="S656" s="157"/>
    </row>
    <row r="657" spans="7:19" s="200" customFormat="1" ht="12.95" customHeight="1" x14ac:dyDescent="0.2">
      <c r="G657" s="158"/>
      <c r="Q657" s="260"/>
      <c r="S657" s="157"/>
    </row>
    <row r="658" spans="7:19" s="200" customFormat="1" ht="12.95" customHeight="1" x14ac:dyDescent="0.2">
      <c r="G658" s="158"/>
      <c r="Q658" s="260"/>
      <c r="S658" s="157"/>
    </row>
    <row r="659" spans="7:19" s="200" customFormat="1" ht="12.95" customHeight="1" x14ac:dyDescent="0.2">
      <c r="G659" s="158"/>
      <c r="Q659" s="260"/>
      <c r="S659" s="157"/>
    </row>
    <row r="660" spans="7:19" s="200" customFormat="1" ht="12.95" customHeight="1" x14ac:dyDescent="0.2">
      <c r="G660" s="158"/>
      <c r="Q660" s="260"/>
      <c r="S660" s="157"/>
    </row>
    <row r="661" spans="7:19" s="200" customFormat="1" ht="12.95" customHeight="1" x14ac:dyDescent="0.2">
      <c r="G661" s="158"/>
      <c r="Q661" s="260"/>
      <c r="S661" s="157"/>
    </row>
    <row r="662" spans="7:19" s="200" customFormat="1" ht="12.95" customHeight="1" x14ac:dyDescent="0.2">
      <c r="G662" s="158"/>
      <c r="Q662" s="260"/>
      <c r="S662" s="157"/>
    </row>
    <row r="663" spans="7:19" s="200" customFormat="1" ht="12.95" customHeight="1" x14ac:dyDescent="0.2">
      <c r="G663" s="158"/>
      <c r="Q663" s="260"/>
      <c r="S663" s="157"/>
    </row>
    <row r="664" spans="7:19" s="200" customFormat="1" ht="12.95" customHeight="1" x14ac:dyDescent="0.2">
      <c r="G664" s="158"/>
      <c r="Q664" s="260"/>
      <c r="S664" s="157"/>
    </row>
    <row r="665" spans="7:19" s="200" customFormat="1" ht="12.95" customHeight="1" x14ac:dyDescent="0.2">
      <c r="G665" s="158"/>
      <c r="Q665" s="260"/>
      <c r="S665" s="157"/>
    </row>
    <row r="666" spans="7:19" s="200" customFormat="1" ht="12.95" customHeight="1" x14ac:dyDescent="0.2">
      <c r="G666" s="158"/>
      <c r="Q666" s="260"/>
      <c r="S666" s="157"/>
    </row>
    <row r="667" spans="7:19" s="200" customFormat="1" ht="12.95" customHeight="1" x14ac:dyDescent="0.2">
      <c r="G667" s="158"/>
      <c r="Q667" s="260"/>
      <c r="S667" s="157"/>
    </row>
    <row r="668" spans="7:19" s="200" customFormat="1" ht="12.95" customHeight="1" x14ac:dyDescent="0.2">
      <c r="G668" s="158"/>
      <c r="Q668" s="260"/>
      <c r="S668" s="157"/>
    </row>
    <row r="669" spans="7:19" s="200" customFormat="1" ht="12.95" customHeight="1" x14ac:dyDescent="0.2">
      <c r="G669" s="158"/>
      <c r="Q669" s="260"/>
      <c r="S669" s="157"/>
    </row>
    <row r="670" spans="7:19" s="200" customFormat="1" ht="12.95" customHeight="1" x14ac:dyDescent="0.2">
      <c r="G670" s="158"/>
      <c r="Q670" s="260"/>
      <c r="S670" s="157"/>
    </row>
    <row r="671" spans="7:19" s="200" customFormat="1" ht="12.95" customHeight="1" x14ac:dyDescent="0.2">
      <c r="G671" s="158"/>
      <c r="Q671" s="260"/>
      <c r="S671" s="157"/>
    </row>
    <row r="672" spans="7:19" s="200" customFormat="1" ht="12.95" customHeight="1" x14ac:dyDescent="0.2">
      <c r="G672" s="158"/>
      <c r="Q672" s="260"/>
      <c r="S672" s="157"/>
    </row>
    <row r="673" spans="7:19" s="200" customFormat="1" ht="12.95" customHeight="1" x14ac:dyDescent="0.2">
      <c r="G673" s="158"/>
      <c r="Q673" s="260"/>
      <c r="S673" s="157"/>
    </row>
    <row r="674" spans="7:19" s="200" customFormat="1" ht="12.95" customHeight="1" x14ac:dyDescent="0.2">
      <c r="G674" s="158"/>
      <c r="Q674" s="260"/>
      <c r="S674" s="157"/>
    </row>
    <row r="675" spans="7:19" s="200" customFormat="1" ht="12.95" customHeight="1" x14ac:dyDescent="0.2">
      <c r="G675" s="158"/>
      <c r="Q675" s="260"/>
      <c r="S675" s="157"/>
    </row>
    <row r="676" spans="7:19" s="200" customFormat="1" ht="12.95" customHeight="1" x14ac:dyDescent="0.2">
      <c r="G676" s="158"/>
      <c r="Q676" s="260"/>
      <c r="S676" s="157"/>
    </row>
    <row r="677" spans="7:19" s="200" customFormat="1" ht="12.95" customHeight="1" x14ac:dyDescent="0.2">
      <c r="G677" s="158"/>
      <c r="Q677" s="260"/>
      <c r="S677" s="157"/>
    </row>
    <row r="678" spans="7:19" s="200" customFormat="1" ht="12.95" customHeight="1" x14ac:dyDescent="0.2">
      <c r="G678" s="158"/>
      <c r="Q678" s="260"/>
      <c r="S678" s="157"/>
    </row>
    <row r="679" spans="7:19" s="200" customFormat="1" ht="12.95" customHeight="1" x14ac:dyDescent="0.2">
      <c r="G679" s="158"/>
      <c r="Q679" s="260"/>
      <c r="S679" s="157"/>
    </row>
    <row r="680" spans="7:19" s="200" customFormat="1" ht="12.95" customHeight="1" x14ac:dyDescent="0.2">
      <c r="G680" s="158"/>
      <c r="Q680" s="260"/>
      <c r="S680" s="157"/>
    </row>
    <row r="681" spans="7:19" s="200" customFormat="1" ht="12.95" customHeight="1" x14ac:dyDescent="0.2">
      <c r="G681" s="158"/>
      <c r="Q681" s="260"/>
      <c r="S681" s="157"/>
    </row>
    <row r="682" spans="7:19" s="200" customFormat="1" ht="12.95" customHeight="1" x14ac:dyDescent="0.2">
      <c r="G682" s="158"/>
      <c r="Q682" s="260"/>
      <c r="S682" s="157"/>
    </row>
    <row r="683" spans="7:19" s="200" customFormat="1" ht="12.95" customHeight="1" x14ac:dyDescent="0.2">
      <c r="G683" s="158"/>
      <c r="Q683" s="260"/>
      <c r="S683" s="157"/>
    </row>
    <row r="684" spans="7:19" s="200" customFormat="1" ht="12.95" customHeight="1" x14ac:dyDescent="0.2">
      <c r="G684" s="158"/>
      <c r="Q684" s="260"/>
      <c r="S684" s="157"/>
    </row>
    <row r="685" spans="7:19" s="200" customFormat="1" ht="12.95" customHeight="1" x14ac:dyDescent="0.2">
      <c r="G685" s="158"/>
      <c r="Q685" s="260"/>
      <c r="S685" s="157"/>
    </row>
    <row r="686" spans="7:19" s="200" customFormat="1" ht="12.95" customHeight="1" x14ac:dyDescent="0.2">
      <c r="G686" s="158"/>
      <c r="Q686" s="260"/>
      <c r="S686" s="157"/>
    </row>
    <row r="687" spans="7:19" s="200" customFormat="1" ht="12.95" customHeight="1" x14ac:dyDescent="0.2">
      <c r="G687" s="158"/>
      <c r="Q687" s="260"/>
      <c r="S687" s="157"/>
    </row>
    <row r="688" spans="7:19" s="200" customFormat="1" ht="12.95" customHeight="1" x14ac:dyDescent="0.2">
      <c r="G688" s="158"/>
      <c r="Q688" s="260"/>
      <c r="S688" s="157"/>
    </row>
    <row r="689" spans="7:19" s="200" customFormat="1" ht="12.95" customHeight="1" x14ac:dyDescent="0.2">
      <c r="G689" s="158"/>
      <c r="Q689" s="260"/>
      <c r="S689" s="157"/>
    </row>
    <row r="690" spans="7:19" s="200" customFormat="1" ht="12.95" customHeight="1" x14ac:dyDescent="0.2">
      <c r="G690" s="158"/>
      <c r="Q690" s="260"/>
      <c r="S690" s="157"/>
    </row>
    <row r="691" spans="7:19" s="200" customFormat="1" ht="12.95" customHeight="1" x14ac:dyDescent="0.2">
      <c r="G691" s="158"/>
      <c r="Q691" s="260"/>
      <c r="S691" s="157"/>
    </row>
    <row r="692" spans="7:19" s="200" customFormat="1" ht="12.95" customHeight="1" x14ac:dyDescent="0.2">
      <c r="G692" s="158"/>
      <c r="Q692" s="260"/>
      <c r="S692" s="157"/>
    </row>
    <row r="693" spans="7:19" s="200" customFormat="1" ht="12.95" customHeight="1" x14ac:dyDescent="0.2">
      <c r="G693" s="158"/>
      <c r="Q693" s="260"/>
      <c r="S693" s="157"/>
    </row>
    <row r="694" spans="7:19" s="200" customFormat="1" ht="12.95" customHeight="1" x14ac:dyDescent="0.2">
      <c r="G694" s="158"/>
      <c r="Q694" s="260"/>
      <c r="S694" s="157"/>
    </row>
    <row r="695" spans="7:19" s="200" customFormat="1" ht="12.95" customHeight="1" x14ac:dyDescent="0.2">
      <c r="G695" s="158"/>
      <c r="Q695" s="260"/>
      <c r="S695" s="157"/>
    </row>
    <row r="696" spans="7:19" s="200" customFormat="1" ht="12.95" customHeight="1" x14ac:dyDescent="0.2">
      <c r="G696" s="158"/>
      <c r="Q696" s="260"/>
      <c r="S696" s="157"/>
    </row>
    <row r="697" spans="7:19" s="200" customFormat="1" ht="12.95" customHeight="1" x14ac:dyDescent="0.2">
      <c r="G697" s="158"/>
      <c r="Q697" s="260"/>
      <c r="S697" s="157"/>
    </row>
  </sheetData>
  <sheetProtection selectLockedCells="1" selectUnlockedCells="1"/>
  <sortState xmlns:xlrd2="http://schemas.microsoft.com/office/spreadsheetml/2017/richdata2" ref="A21:AT490">
    <sortCondition ref="C21:C490"/>
  </sortState>
  <pageMargins left="0.75" right="0.75" top="1" bottom="1" header="0.51180555555555551" footer="0.51180555555555551"/>
  <pageSetup firstPageNumber="0" orientation="portrait" horizontalDpi="300" verticalDpi="300"/>
  <headerFooter alignWithMargins="0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indexed="17"/>
  </sheetPr>
  <dimension ref="A1:AB328"/>
  <sheetViews>
    <sheetView workbookViewId="0">
      <selection activeCell="E10" sqref="E10"/>
    </sheetView>
  </sheetViews>
  <sheetFormatPr defaultRowHeight="12.75" x14ac:dyDescent="0.2"/>
  <cols>
    <col min="2" max="2" width="10.7109375" customWidth="1"/>
    <col min="5" max="5" width="10.28515625" customWidth="1"/>
    <col min="6" max="6" width="12.42578125" customWidth="1"/>
    <col min="7" max="7" width="10.7109375" customWidth="1"/>
    <col min="14" max="14" width="12.140625" customWidth="1"/>
    <col min="15" max="15" width="11" customWidth="1"/>
  </cols>
  <sheetData>
    <row r="1" spans="1:28" ht="18" x14ac:dyDescent="0.2">
      <c r="A1" s="50" t="s">
        <v>168</v>
      </c>
      <c r="D1" s="51" t="s">
        <v>169</v>
      </c>
      <c r="M1" s="52" t="s">
        <v>170</v>
      </c>
      <c r="N1" t="s">
        <v>171</v>
      </c>
      <c r="O1">
        <f ca="1">H18*J18-I18*I18</f>
        <v>699321.98895575851</v>
      </c>
      <c r="P1" t="s">
        <v>172</v>
      </c>
      <c r="U1" s="4" t="s">
        <v>173</v>
      </c>
      <c r="V1" s="53" t="s">
        <v>174</v>
      </c>
      <c r="AA1">
        <v>1</v>
      </c>
      <c r="AB1" t="s">
        <v>175</v>
      </c>
    </row>
    <row r="2" spans="1:28" x14ac:dyDescent="0.2">
      <c r="M2" s="52" t="s">
        <v>176</v>
      </c>
      <c r="N2" t="s">
        <v>177</v>
      </c>
      <c r="O2">
        <f ca="1">+F18*J18-H18*I18</f>
        <v>558030.61815600097</v>
      </c>
      <c r="P2" t="s">
        <v>178</v>
      </c>
      <c r="U2">
        <v>0.9</v>
      </c>
      <c r="V2">
        <f t="shared" ref="V2:V29" ca="1" si="0">+E$4+E$5*U2+E$6*U2^2</f>
        <v>-6.4906371040524642E-3</v>
      </c>
      <c r="AA2">
        <v>2</v>
      </c>
      <c r="AB2" t="s">
        <v>60</v>
      </c>
    </row>
    <row r="3" spans="1:28" x14ac:dyDescent="0.2">
      <c r="A3" t="s">
        <v>179</v>
      </c>
      <c r="B3" t="s">
        <v>180</v>
      </c>
      <c r="E3" s="54" t="s">
        <v>181</v>
      </c>
      <c r="F3" s="54" t="s">
        <v>182</v>
      </c>
      <c r="G3" s="54" t="s">
        <v>183</v>
      </c>
      <c r="H3" s="54" t="s">
        <v>184</v>
      </c>
      <c r="M3" s="52" t="s">
        <v>185</v>
      </c>
      <c r="N3" t="s">
        <v>186</v>
      </c>
      <c r="O3">
        <f ca="1">+F18*I18-H18*H18</f>
        <v>103983.11879902426</v>
      </c>
      <c r="P3" t="s">
        <v>187</v>
      </c>
      <c r="U3">
        <v>1</v>
      </c>
      <c r="V3">
        <f t="shared" ca="1" si="0"/>
        <v>6.1850877975878557E-4</v>
      </c>
      <c r="AA3">
        <v>3</v>
      </c>
      <c r="AB3" t="s">
        <v>188</v>
      </c>
    </row>
    <row r="4" spans="1:28" x14ac:dyDescent="0.2">
      <c r="A4" t="s">
        <v>189</v>
      </c>
      <c r="B4" t="s">
        <v>190</v>
      </c>
      <c r="D4" s="55" t="s">
        <v>191</v>
      </c>
      <c r="E4" s="56">
        <f ca="1">(G18*O1-K18*O2+L18*O3)/O7</f>
        <v>-6.3311727633176704E-2</v>
      </c>
      <c r="F4" s="57">
        <f ca="1">+E7/O7*O18</f>
        <v>3.8954142997248407E-3</v>
      </c>
      <c r="G4" s="58">
        <f>+B18</f>
        <v>1</v>
      </c>
      <c r="H4" s="59">
        <f ca="1">ABS(F4/E4)</f>
        <v>6.1527531238676228E-2</v>
      </c>
      <c r="M4" s="52" t="s">
        <v>192</v>
      </c>
      <c r="N4" t="s">
        <v>193</v>
      </c>
      <c r="O4">
        <f ca="1">+C18*J18-H18*H18</f>
        <v>454740.11380275572</v>
      </c>
      <c r="P4" t="s">
        <v>194</v>
      </c>
      <c r="U4">
        <v>1.1000000000000001</v>
      </c>
      <c r="V4">
        <f t="shared" ca="1" si="0"/>
        <v>7.8867929396850885E-3</v>
      </c>
      <c r="AA4">
        <v>4</v>
      </c>
      <c r="AB4" t="s">
        <v>195</v>
      </c>
    </row>
    <row r="5" spans="1:28" x14ac:dyDescent="0.2">
      <c r="A5" t="s">
        <v>196</v>
      </c>
      <c r="B5" s="60">
        <v>40323</v>
      </c>
      <c r="D5" s="61" t="s">
        <v>197</v>
      </c>
      <c r="E5" s="62">
        <f ca="1">+(-G18*O2+K18*O4-L18*O5)/O7</f>
        <v>5.5973322607183254E-2</v>
      </c>
      <c r="F5" s="63">
        <f ca="1">P18*E7/O7</f>
        <v>3.1366923212272852E-3</v>
      </c>
      <c r="G5" s="64">
        <f>+B18/A18</f>
        <v>1E-4</v>
      </c>
      <c r="H5" s="59">
        <f ca="1">ABS(F5/E5)</f>
        <v>5.6039058878822788E-2</v>
      </c>
      <c r="M5" s="52" t="s">
        <v>198</v>
      </c>
      <c r="N5" t="s">
        <v>199</v>
      </c>
      <c r="O5">
        <f ca="1">+C18*I18-F18*H18</f>
        <v>86166.579475854523</v>
      </c>
      <c r="P5" t="s">
        <v>200</v>
      </c>
      <c r="U5">
        <v>1.2</v>
      </c>
      <c r="V5">
        <f t="shared" ca="1" si="0"/>
        <v>1.531421537572642E-2</v>
      </c>
      <c r="AA5">
        <v>5</v>
      </c>
      <c r="AB5" t="s">
        <v>201</v>
      </c>
    </row>
    <row r="6" spans="1:28" x14ac:dyDescent="0.2">
      <c r="D6" s="65" t="s">
        <v>202</v>
      </c>
      <c r="E6" s="66">
        <f ca="1">+(G18*O3-K18*O5+L18*O6)/O7</f>
        <v>7.9569138057522353E-3</v>
      </c>
      <c r="F6" s="67">
        <f ca="1">Q18*E7/O7</f>
        <v>6.0235530062958725E-4</v>
      </c>
      <c r="G6" s="68">
        <f>+B18/A18^2</f>
        <v>1E-8</v>
      </c>
      <c r="H6" s="59">
        <f ca="1">ABS(F6/E6)</f>
        <v>7.5702127148107451E-2</v>
      </c>
      <c r="M6" s="69" t="s">
        <v>203</v>
      </c>
      <c r="N6" s="70" t="s">
        <v>204</v>
      </c>
      <c r="O6" s="70">
        <f ca="1">+C18*H18-F18*F18</f>
        <v>16602.914696812106</v>
      </c>
      <c r="P6" t="s">
        <v>205</v>
      </c>
      <c r="U6">
        <v>1.3</v>
      </c>
      <c r="V6">
        <f t="shared" ca="1" si="0"/>
        <v>2.290077608788281E-2</v>
      </c>
      <c r="AA6">
        <v>6</v>
      </c>
      <c r="AB6" t="s">
        <v>206</v>
      </c>
    </row>
    <row r="7" spans="1:28" x14ac:dyDescent="0.2">
      <c r="D7" s="51" t="s">
        <v>207</v>
      </c>
      <c r="E7" s="71">
        <f ca="1">SQRT(N18/(B15-3))</f>
        <v>4.1320230135692042E-3</v>
      </c>
      <c r="G7" s="72">
        <f>+B22</f>
        <v>4.3056399954366498E-3</v>
      </c>
      <c r="M7" s="52" t="s">
        <v>208</v>
      </c>
      <c r="N7" t="s">
        <v>209</v>
      </c>
      <c r="O7">
        <f ca="1">+C18*O1-F18*O2+H18*O3</f>
        <v>648715.8391148746</v>
      </c>
      <c r="U7">
        <v>1.4</v>
      </c>
      <c r="V7">
        <f t="shared" ca="1" si="0"/>
        <v>3.0646475076154232E-2</v>
      </c>
      <c r="AA7">
        <v>7</v>
      </c>
      <c r="AB7" t="s">
        <v>210</v>
      </c>
    </row>
    <row r="8" spans="1:28" x14ac:dyDescent="0.2">
      <c r="A8" s="25">
        <v>21</v>
      </c>
      <c r="B8" t="s">
        <v>211</v>
      </c>
      <c r="C8" s="73">
        <v>21</v>
      </c>
      <c r="D8" s="51" t="s">
        <v>212</v>
      </c>
      <c r="F8" s="74">
        <f ca="1">CORREL(INDIRECT(E12):INDIRECT(E13),INDIRECT(M12):INDIRECT(M13))</f>
        <v>0.99502986414864647</v>
      </c>
      <c r="G8" s="71"/>
      <c r="K8" s="72"/>
      <c r="U8">
        <v>1.5</v>
      </c>
      <c r="V8">
        <f t="shared" ca="1" si="0"/>
        <v>3.8551312340540711E-2</v>
      </c>
      <c r="AA8">
        <v>8</v>
      </c>
      <c r="AB8" t="s">
        <v>213</v>
      </c>
    </row>
    <row r="9" spans="1:28" x14ac:dyDescent="0.2">
      <c r="A9" s="25">
        <f>20+COUNT(A21:A1435)</f>
        <v>327</v>
      </c>
      <c r="B9" t="s">
        <v>214</v>
      </c>
      <c r="C9" s="73">
        <f>A9</f>
        <v>327</v>
      </c>
      <c r="E9" s="75">
        <f ca="1">E6*G6</f>
        <v>7.9569138057522356E-11</v>
      </c>
      <c r="F9" s="76">
        <f ca="1">H6</f>
        <v>7.5702127148107451E-2</v>
      </c>
      <c r="G9" s="77">
        <f ca="1">F8</f>
        <v>0.99502986414864647</v>
      </c>
      <c r="K9" s="72"/>
      <c r="U9">
        <v>1.6</v>
      </c>
      <c r="V9">
        <f t="shared" ca="1" si="0"/>
        <v>4.6615287881042231E-2</v>
      </c>
      <c r="AA9">
        <v>9</v>
      </c>
      <c r="AB9" t="s">
        <v>54</v>
      </c>
    </row>
    <row r="10" spans="1:28" x14ac:dyDescent="0.2">
      <c r="A10" s="168" t="s">
        <v>10</v>
      </c>
      <c r="B10" s="125">
        <f>A!C8</f>
        <v>0.40899532</v>
      </c>
      <c r="D10" t="s">
        <v>215</v>
      </c>
      <c r="E10">
        <f ca="1">2*E9*365.2422/B10</f>
        <v>1.4211412999167419E-7</v>
      </c>
      <c r="F10">
        <f ca="1">+F9*E10</f>
        <v>1.0758341938172389E-8</v>
      </c>
      <c r="G10" t="s">
        <v>216</v>
      </c>
      <c r="U10">
        <v>1.7</v>
      </c>
      <c r="V10">
        <f t="shared" ca="1" si="0"/>
        <v>5.483840169765878E-2</v>
      </c>
      <c r="AA10">
        <v>10</v>
      </c>
      <c r="AB10" t="s">
        <v>217</v>
      </c>
    </row>
    <row r="11" spans="1:28" x14ac:dyDescent="0.2">
      <c r="U11">
        <v>1.8</v>
      </c>
      <c r="V11">
        <f t="shared" ca="1" si="0"/>
        <v>6.3220653790390394E-2</v>
      </c>
      <c r="AA11">
        <v>11</v>
      </c>
      <c r="AB11" t="s">
        <v>69</v>
      </c>
    </row>
    <row r="12" spans="1:28" x14ac:dyDescent="0.2">
      <c r="C12" s="15" t="str">
        <f t="shared" ref="C12:Q13" si="1">C$15&amp;$C8</f>
        <v>C21</v>
      </c>
      <c r="D12" s="15" t="str">
        <f t="shared" si="1"/>
        <v>D21</v>
      </c>
      <c r="E12" s="15" t="str">
        <f t="shared" si="1"/>
        <v>E21</v>
      </c>
      <c r="F12" s="15" t="str">
        <f t="shared" si="1"/>
        <v>F21</v>
      </c>
      <c r="G12" s="15" t="str">
        <f t="shared" ref="G12:Q12" si="2">G15&amp;$C8</f>
        <v>G21</v>
      </c>
      <c r="H12" s="15" t="str">
        <f t="shared" si="2"/>
        <v>H21</v>
      </c>
      <c r="I12" s="15" t="str">
        <f t="shared" si="2"/>
        <v>I21</v>
      </c>
      <c r="J12" s="15" t="str">
        <f t="shared" si="2"/>
        <v>J21</v>
      </c>
      <c r="K12" s="15" t="str">
        <f t="shared" si="2"/>
        <v>K21</v>
      </c>
      <c r="L12" s="15" t="str">
        <f t="shared" si="2"/>
        <v>L21</v>
      </c>
      <c r="M12" s="15" t="str">
        <f t="shared" si="2"/>
        <v>M21</v>
      </c>
      <c r="N12" s="15" t="str">
        <f t="shared" si="2"/>
        <v>N21</v>
      </c>
      <c r="O12" s="15" t="str">
        <f t="shared" si="2"/>
        <v>O21</v>
      </c>
      <c r="P12" s="15" t="str">
        <f t="shared" si="2"/>
        <v>P21</v>
      </c>
      <c r="Q12" s="15" t="str">
        <f t="shared" si="2"/>
        <v>Q21</v>
      </c>
      <c r="U12">
        <v>1.9</v>
      </c>
      <c r="V12">
        <f t="shared" ca="1" si="0"/>
        <v>7.1762044159237037E-2</v>
      </c>
      <c r="AA12">
        <v>12</v>
      </c>
      <c r="AB12" t="s">
        <v>218</v>
      </c>
    </row>
    <row r="13" spans="1:28" x14ac:dyDescent="0.2">
      <c r="C13" s="15" t="str">
        <f t="shared" si="1"/>
        <v>C327</v>
      </c>
      <c r="D13" s="15" t="str">
        <f t="shared" si="1"/>
        <v>D327</v>
      </c>
      <c r="E13" s="15" t="str">
        <f t="shared" si="1"/>
        <v>E327</v>
      </c>
      <c r="F13" s="15" t="str">
        <f t="shared" si="1"/>
        <v>F327</v>
      </c>
      <c r="G13" s="15" t="str">
        <f t="shared" si="1"/>
        <v>G327</v>
      </c>
      <c r="H13" s="15" t="str">
        <f t="shared" si="1"/>
        <v>H327</v>
      </c>
      <c r="I13" s="15" t="str">
        <f t="shared" si="1"/>
        <v>I327</v>
      </c>
      <c r="J13" s="15" t="str">
        <f t="shared" si="1"/>
        <v>J327</v>
      </c>
      <c r="K13" s="15" t="str">
        <f t="shared" si="1"/>
        <v>K327</v>
      </c>
      <c r="L13" s="15" t="str">
        <f t="shared" si="1"/>
        <v>L327</v>
      </c>
      <c r="M13" s="15" t="str">
        <f t="shared" si="1"/>
        <v>M327</v>
      </c>
      <c r="N13" s="15" t="str">
        <f t="shared" si="1"/>
        <v>N327</v>
      </c>
      <c r="O13" s="15" t="str">
        <f t="shared" si="1"/>
        <v>O327</v>
      </c>
      <c r="P13" s="15" t="str">
        <f t="shared" si="1"/>
        <v>P327</v>
      </c>
      <c r="Q13" s="15" t="str">
        <f t="shared" si="1"/>
        <v>Q327</v>
      </c>
      <c r="U13">
        <v>2</v>
      </c>
      <c r="V13">
        <f t="shared" ca="1" si="0"/>
        <v>8.0462572804198745E-2</v>
      </c>
      <c r="AA13">
        <v>13</v>
      </c>
      <c r="AB13" t="s">
        <v>219</v>
      </c>
    </row>
    <row r="14" spans="1:28" x14ac:dyDescent="0.2">
      <c r="U14">
        <v>2.1</v>
      </c>
      <c r="V14">
        <f t="shared" ca="1" si="0"/>
        <v>8.9322239725275504E-2</v>
      </c>
      <c r="AA14">
        <v>14</v>
      </c>
      <c r="AB14" t="s">
        <v>220</v>
      </c>
    </row>
    <row r="15" spans="1:28" x14ac:dyDescent="0.2">
      <c r="A15" s="51" t="s">
        <v>221</v>
      </c>
      <c r="B15" s="51">
        <f>C9-C8+1</f>
        <v>307</v>
      </c>
      <c r="C15" s="15" t="str">
        <f t="shared" ref="C15:Q15" si="3">VLOOKUP(C16,$AA1:$AB26,2,FALSE)</f>
        <v>C</v>
      </c>
      <c r="D15" s="15" t="str">
        <f t="shared" si="3"/>
        <v>D</v>
      </c>
      <c r="E15" s="15" t="str">
        <f t="shared" si="3"/>
        <v>E</v>
      </c>
      <c r="F15" s="15" t="str">
        <f t="shared" si="3"/>
        <v>F</v>
      </c>
      <c r="G15" s="15" t="str">
        <f t="shared" si="3"/>
        <v>G</v>
      </c>
      <c r="H15" s="15" t="str">
        <f t="shared" si="3"/>
        <v>H</v>
      </c>
      <c r="I15" s="15" t="str">
        <f t="shared" si="3"/>
        <v>I</v>
      </c>
      <c r="J15" s="15" t="str">
        <f t="shared" si="3"/>
        <v>J</v>
      </c>
      <c r="K15" s="15" t="str">
        <f t="shared" si="3"/>
        <v>K</v>
      </c>
      <c r="L15" s="15" t="str">
        <f t="shared" si="3"/>
        <v>L</v>
      </c>
      <c r="M15" s="15" t="str">
        <f t="shared" si="3"/>
        <v>M</v>
      </c>
      <c r="N15" s="15" t="str">
        <f t="shared" si="3"/>
        <v>N</v>
      </c>
      <c r="O15" s="15" t="str">
        <f t="shared" si="3"/>
        <v>O</v>
      </c>
      <c r="P15" s="15" t="str">
        <f t="shared" si="3"/>
        <v>P</v>
      </c>
      <c r="Q15" s="15" t="str">
        <f t="shared" si="3"/>
        <v>Q</v>
      </c>
      <c r="U15">
        <v>2.2000000000000002</v>
      </c>
      <c r="V15">
        <f t="shared" ca="1" si="0"/>
        <v>9.8341044922467286E-2</v>
      </c>
      <c r="AA15">
        <v>15</v>
      </c>
      <c r="AB15" t="s">
        <v>222</v>
      </c>
    </row>
    <row r="16" spans="1:28" x14ac:dyDescent="0.2">
      <c r="A16" s="15"/>
      <c r="C16" s="15">
        <f>COLUMN()</f>
        <v>3</v>
      </c>
      <c r="D16" s="15">
        <f>COLUMN()</f>
        <v>4</v>
      </c>
      <c r="E16" s="15">
        <f>COLUMN()</f>
        <v>5</v>
      </c>
      <c r="F16" s="15">
        <f>COLUMN()</f>
        <v>6</v>
      </c>
      <c r="G16" s="15">
        <f>COLUMN()</f>
        <v>7</v>
      </c>
      <c r="H16" s="15">
        <f>COLUMN()</f>
        <v>8</v>
      </c>
      <c r="I16" s="15">
        <f>COLUMN()</f>
        <v>9</v>
      </c>
      <c r="J16" s="15">
        <f>COLUMN()</f>
        <v>10</v>
      </c>
      <c r="K16" s="15">
        <f>COLUMN()</f>
        <v>11</v>
      </c>
      <c r="L16" s="15">
        <f>COLUMN()</f>
        <v>12</v>
      </c>
      <c r="M16" s="15">
        <f>COLUMN()</f>
        <v>13</v>
      </c>
      <c r="N16" s="15">
        <f>COLUMN()</f>
        <v>14</v>
      </c>
      <c r="O16" s="15">
        <f>COLUMN()</f>
        <v>15</v>
      </c>
      <c r="P16" s="15">
        <f>COLUMN()</f>
        <v>16</v>
      </c>
      <c r="Q16" s="15">
        <f>COLUMN()</f>
        <v>17</v>
      </c>
      <c r="U16">
        <v>2.2999999999999998</v>
      </c>
      <c r="V16">
        <f t="shared" ca="1" si="0"/>
        <v>0.10751898839577408</v>
      </c>
      <c r="AA16">
        <v>16</v>
      </c>
      <c r="AB16" t="s">
        <v>223</v>
      </c>
    </row>
    <row r="17" spans="1:28" x14ac:dyDescent="0.2">
      <c r="A17" s="51" t="s">
        <v>224</v>
      </c>
      <c r="U17">
        <v>2.4</v>
      </c>
      <c r="V17">
        <f t="shared" ca="1" si="0"/>
        <v>0.11685607014519597</v>
      </c>
      <c r="AA17">
        <v>17</v>
      </c>
      <c r="AB17" t="s">
        <v>225</v>
      </c>
    </row>
    <row r="18" spans="1:28" x14ac:dyDescent="0.2">
      <c r="A18" s="78">
        <v>10000</v>
      </c>
      <c r="B18" s="78">
        <v>1</v>
      </c>
      <c r="C18">
        <f ca="1">SUM(INDIRECT(C12):INDIRECT(C13))</f>
        <v>193.19999999999996</v>
      </c>
      <c r="D18" s="79">
        <f ca="1">SUM(INDIRECT(D12):INDIRECT(D13))</f>
        <v>702.00905000000023</v>
      </c>
      <c r="E18" s="79">
        <f ca="1">SUM(INDIRECT(E12):INDIRECT(E13))</f>
        <v>33.685793539014412</v>
      </c>
      <c r="F18" s="51">
        <f ca="1">SUM(INDIRECT(F12):INDIRECT(F13))</f>
        <v>470.25995499999965</v>
      </c>
      <c r="G18" s="51">
        <f ca="1">SUM(INDIRECT(G12):INDIRECT(G13))</f>
        <v>23.881775893383747</v>
      </c>
      <c r="H18" s="51">
        <f ca="1">SUM(INDIRECT(H12):INDIRECT(H13))</f>
        <v>1230.5762938582498</v>
      </c>
      <c r="I18" s="51">
        <f ca="1">SUM(INDIRECT(I12):INDIRECT(I13))</f>
        <v>3441.2905385595313</v>
      </c>
      <c r="J18" s="51">
        <f ca="1">SUM(INDIRECT(J12):INDIRECT(J13))</f>
        <v>10191.812260914397</v>
      </c>
      <c r="K18" s="51">
        <f ca="1">SUM(INDIRECT(K12):INDIRECT(K13))</f>
        <v>66.488525897068058</v>
      </c>
      <c r="L18" s="51">
        <f ca="1">SUM(INDIRECT(L12):INDIRECT(L13))</f>
        <v>195.80592603593888</v>
      </c>
      <c r="N18">
        <f ca="1">SUM(INDIRECT(N12):INDIRECT(N13))</f>
        <v>5.1903787121383204E-3</v>
      </c>
      <c r="O18">
        <f ca="1">SQRT(SUM(INDIRECT(O12):INDIRECT(O13)))</f>
        <v>611568.94524729846</v>
      </c>
      <c r="P18">
        <f ca="1">SQRT(SUM(INDIRECT(P12):INDIRECT(P13)))</f>
        <v>492451.75656765793</v>
      </c>
      <c r="Q18">
        <f ca="1">SQRT(SUM(INDIRECT(Q12):INDIRECT(Q13)))</f>
        <v>94568.06581425172</v>
      </c>
      <c r="U18">
        <v>2.5</v>
      </c>
      <c r="V18">
        <f t="shared" ca="1" si="0"/>
        <v>0.12635229017073291</v>
      </c>
      <c r="AA18">
        <v>18</v>
      </c>
      <c r="AB18" t="s">
        <v>226</v>
      </c>
    </row>
    <row r="19" spans="1:28" x14ac:dyDescent="0.2">
      <c r="A19" s="80" t="s">
        <v>227</v>
      </c>
      <c r="F19" s="81" t="s">
        <v>228</v>
      </c>
      <c r="G19" s="81" t="s">
        <v>229</v>
      </c>
      <c r="H19" s="81" t="s">
        <v>230</v>
      </c>
      <c r="I19" s="81" t="s">
        <v>231</v>
      </c>
      <c r="J19" s="81" t="s">
        <v>232</v>
      </c>
      <c r="K19" s="81" t="s">
        <v>233</v>
      </c>
      <c r="L19" s="81" t="s">
        <v>234</v>
      </c>
      <c r="U19">
        <v>2.6</v>
      </c>
      <c r="V19">
        <f t="shared" ca="1" si="0"/>
        <v>0.13600764847238489</v>
      </c>
      <c r="AA19">
        <v>19</v>
      </c>
      <c r="AB19" t="s">
        <v>235</v>
      </c>
    </row>
    <row r="20" spans="1:28" ht="14.25" x14ac:dyDescent="0.2">
      <c r="A20" s="4" t="s">
        <v>173</v>
      </c>
      <c r="B20" s="4" t="s">
        <v>236</v>
      </c>
      <c r="C20" s="4" t="s">
        <v>237</v>
      </c>
      <c r="D20" s="4" t="s">
        <v>173</v>
      </c>
      <c r="E20" s="4" t="s">
        <v>236</v>
      </c>
      <c r="F20" s="4" t="s">
        <v>238</v>
      </c>
      <c r="G20" s="4" t="s">
        <v>239</v>
      </c>
      <c r="H20" s="4" t="s">
        <v>240</v>
      </c>
      <c r="I20" s="4" t="s">
        <v>241</v>
      </c>
      <c r="J20" s="4" t="s">
        <v>242</v>
      </c>
      <c r="K20" s="4" t="s">
        <v>243</v>
      </c>
      <c r="L20" s="4" t="s">
        <v>244</v>
      </c>
      <c r="M20" s="53" t="s">
        <v>174</v>
      </c>
      <c r="N20" s="4" t="s">
        <v>245</v>
      </c>
      <c r="O20" s="4" t="s">
        <v>246</v>
      </c>
      <c r="P20" s="4" t="s">
        <v>247</v>
      </c>
      <c r="Q20" s="4" t="s">
        <v>248</v>
      </c>
      <c r="R20" s="54" t="s">
        <v>249</v>
      </c>
      <c r="U20">
        <v>2.7</v>
      </c>
      <c r="V20">
        <f t="shared" ca="1" si="0"/>
        <v>0.1458221450501519</v>
      </c>
      <c r="AA20">
        <v>20</v>
      </c>
      <c r="AB20" t="s">
        <v>250</v>
      </c>
    </row>
    <row r="21" spans="1:28" x14ac:dyDescent="0.2">
      <c r="A21" s="82">
        <v>9873</v>
      </c>
      <c r="B21" s="82">
        <v>4.3056399954366498E-3</v>
      </c>
      <c r="C21" s="171">
        <v>0.1</v>
      </c>
      <c r="D21" s="83">
        <f>A21/A$18</f>
        <v>0.98729999999999996</v>
      </c>
      <c r="E21" s="83">
        <f>B21/B$18</f>
        <v>4.3056399954366498E-3</v>
      </c>
      <c r="F21" s="25">
        <f>$C21*D21</f>
        <v>9.8729999999999998E-2</v>
      </c>
      <c r="G21" s="25">
        <f>$C21*E21</f>
        <v>4.3056399954366498E-4</v>
      </c>
      <c r="H21" s="25">
        <f>C21*D21*D21</f>
        <v>9.7476128999999995E-2</v>
      </c>
      <c r="I21" s="25">
        <f>C21*D21*D21*D21</f>
        <v>9.6238182161699992E-2</v>
      </c>
      <c r="J21" s="25">
        <f>C21*D21*D21*D21*D21</f>
        <v>9.5015957248246394E-2</v>
      </c>
      <c r="K21" s="25">
        <f>C21*E21*D21</f>
        <v>4.2509583674946042E-4</v>
      </c>
      <c r="L21" s="25">
        <f>C21*E21*D21*D21</f>
        <v>4.1969711962274223E-4</v>
      </c>
      <c r="M21" s="25">
        <f t="shared" ref="M21:M84" ca="1" si="4">+E$4+E$5*D21+E$6*D21^2</f>
        <v>-2.9317465739082255E-4</v>
      </c>
      <c r="N21" s="25">
        <f ca="1">C21*(M21-E21)^2</f>
        <v>2.1149096211060667E-6</v>
      </c>
      <c r="O21" s="24">
        <f ca="1">(C21*O$1-O$2*F21+O$3*H21)^2</f>
        <v>623686084.62175715</v>
      </c>
      <c r="P21" s="25">
        <f ca="1">(-C21*O$2+O$4*F21-O$5*H21)^2</f>
        <v>372712175.97836614</v>
      </c>
      <c r="Q21" s="25">
        <f ca="1">+(C21*O$3-F21*O$5+H21*O$6)^2</f>
        <v>12316403.145324199</v>
      </c>
      <c r="R21">
        <f t="shared" ref="R21:R83" ca="1" si="5">+E21-M21</f>
        <v>4.5988146528274723E-3</v>
      </c>
      <c r="U21">
        <v>2.8</v>
      </c>
      <c r="V21">
        <f t="shared" ca="1" si="0"/>
        <v>0.15579577990403393</v>
      </c>
      <c r="AA21">
        <v>21</v>
      </c>
      <c r="AB21" t="s">
        <v>104</v>
      </c>
    </row>
    <row r="22" spans="1:28" x14ac:dyDescent="0.2">
      <c r="A22" s="82">
        <v>9873</v>
      </c>
      <c r="B22" s="82">
        <v>4.3056399954366498E-3</v>
      </c>
      <c r="C22" s="82">
        <v>0.1</v>
      </c>
      <c r="D22" s="83">
        <f t="shared" ref="D22:E84" si="6">A22/A$18</f>
        <v>0.98729999999999996</v>
      </c>
      <c r="E22" s="83">
        <f t="shared" si="6"/>
        <v>4.3056399954366498E-3</v>
      </c>
      <c r="F22" s="25">
        <f t="shared" ref="F22:G84" si="7">$C22*D22</f>
        <v>9.8729999999999998E-2</v>
      </c>
      <c r="G22" s="25">
        <f t="shared" si="7"/>
        <v>4.3056399954366498E-4</v>
      </c>
      <c r="H22" s="25">
        <f t="shared" ref="H22:H84" si="8">C22*D22*D22</f>
        <v>9.7476128999999995E-2</v>
      </c>
      <c r="I22" s="25">
        <f t="shared" ref="I22:I84" si="9">C22*D22*D22*D22</f>
        <v>9.6238182161699992E-2</v>
      </c>
      <c r="J22" s="25">
        <f t="shared" ref="J22:J84" si="10">C22*D22*D22*D22*D22</f>
        <v>9.5015957248246394E-2</v>
      </c>
      <c r="K22" s="25">
        <f t="shared" ref="K22:K84" si="11">C22*E22*D22</f>
        <v>4.2509583674946042E-4</v>
      </c>
      <c r="L22" s="25">
        <f t="shared" ref="L22:L84" si="12">C22*E22*D22*D22</f>
        <v>4.1969711962274223E-4</v>
      </c>
      <c r="M22" s="25">
        <f t="shared" ca="1" si="4"/>
        <v>-2.9317465739082255E-4</v>
      </c>
      <c r="N22" s="25">
        <f t="shared" ref="N22:N84" ca="1" si="13">C22*(M22-E22)^2</f>
        <v>2.1149096211060667E-6</v>
      </c>
      <c r="O22" s="24">
        <f t="shared" ref="O22:O84" ca="1" si="14">(C22*O$1-O$2*F22+O$3*H22)^2</f>
        <v>623686084.62175715</v>
      </c>
      <c r="P22" s="25">
        <f t="shared" ref="P22:P84" ca="1" si="15">(-C22*O$2+O$4*F22-O$5*H22)^2</f>
        <v>372712175.97836614</v>
      </c>
      <c r="Q22" s="25">
        <f t="shared" ref="Q22:Q84" ca="1" si="16">+(C22*O$3-F22*O$5+H22*O$6)^2</f>
        <v>12316403.145324199</v>
      </c>
      <c r="R22">
        <f t="shared" ca="1" si="5"/>
        <v>4.5988146528274723E-3</v>
      </c>
      <c r="U22">
        <v>2.9</v>
      </c>
      <c r="V22">
        <f t="shared" ca="1" si="0"/>
        <v>0.16592855303403103</v>
      </c>
      <c r="AA22">
        <v>22</v>
      </c>
      <c r="AB22" t="s">
        <v>53</v>
      </c>
    </row>
    <row r="23" spans="1:28" x14ac:dyDescent="0.2">
      <c r="A23" s="82">
        <v>10677.5</v>
      </c>
      <c r="B23" s="82">
        <v>1.9570700002077501E-2</v>
      </c>
      <c r="C23" s="82">
        <v>1</v>
      </c>
      <c r="D23" s="83">
        <f t="shared" si="6"/>
        <v>1.06775</v>
      </c>
      <c r="E23" s="83">
        <f t="shared" si="6"/>
        <v>1.9570700002077501E-2</v>
      </c>
      <c r="F23" s="25">
        <f t="shared" si="7"/>
        <v>1.06775</v>
      </c>
      <c r="G23" s="25">
        <f t="shared" si="7"/>
        <v>1.9570700002077501E-2</v>
      </c>
      <c r="H23" s="25">
        <f t="shared" si="8"/>
        <v>1.1400900624999999</v>
      </c>
      <c r="I23" s="25">
        <f t="shared" si="9"/>
        <v>1.2173311642343749</v>
      </c>
      <c r="J23" s="25">
        <f t="shared" si="10"/>
        <v>1.2998053506112539</v>
      </c>
      <c r="K23" s="25">
        <f t="shared" si="11"/>
        <v>2.0896614927218251E-2</v>
      </c>
      <c r="L23" s="25">
        <f t="shared" si="12"/>
        <v>2.2312360588537288E-2</v>
      </c>
      <c r="M23" s="25">
        <f t="shared" ca="1" si="4"/>
        <v>5.5253859387503924E-3</v>
      </c>
      <c r="N23" s="25">
        <f t="shared" ca="1" si="13"/>
        <v>1.9727084713749425E-4</v>
      </c>
      <c r="O23" s="24">
        <f t="shared" ca="1" si="14"/>
        <v>49299504291.799599</v>
      </c>
      <c r="P23" s="25">
        <f t="shared" ca="1" si="15"/>
        <v>29145155404.675102</v>
      </c>
      <c r="Q23" s="25">
        <f t="shared" ca="1" si="16"/>
        <v>955277983.32496893</v>
      </c>
      <c r="R23">
        <f t="shared" ca="1" si="5"/>
        <v>1.4045314063327109E-2</v>
      </c>
      <c r="U23">
        <v>3</v>
      </c>
      <c r="V23">
        <f t="shared" ca="1" si="0"/>
        <v>0.17622046444014319</v>
      </c>
      <c r="AA23">
        <v>23</v>
      </c>
      <c r="AB23" t="s">
        <v>356</v>
      </c>
    </row>
    <row r="24" spans="1:28" x14ac:dyDescent="0.2">
      <c r="A24" s="82">
        <v>11391.5</v>
      </c>
      <c r="B24" s="82">
        <v>1.9912219991965685E-2</v>
      </c>
      <c r="C24" s="82">
        <v>0.1</v>
      </c>
      <c r="D24" s="83">
        <f t="shared" si="6"/>
        <v>1.1391500000000001</v>
      </c>
      <c r="E24" s="83">
        <f t="shared" si="6"/>
        <v>1.9912219991965685E-2</v>
      </c>
      <c r="F24" s="25">
        <f t="shared" si="7"/>
        <v>0.11391500000000002</v>
      </c>
      <c r="G24" s="25">
        <f t="shared" si="7"/>
        <v>1.9912219991965684E-3</v>
      </c>
      <c r="H24" s="25">
        <f t="shared" si="8"/>
        <v>0.12976627225000004</v>
      </c>
      <c r="I24" s="25">
        <f t="shared" si="9"/>
        <v>0.14782324903358757</v>
      </c>
      <c r="J24" s="25">
        <f t="shared" si="10"/>
        <v>0.16839285413661129</v>
      </c>
      <c r="K24" s="25">
        <f t="shared" si="11"/>
        <v>2.2683005403847712E-3</v>
      </c>
      <c r="L24" s="25">
        <f t="shared" si="12"/>
        <v>2.5839345605793125E-3</v>
      </c>
      <c r="M24" s="25">
        <f t="shared" ca="1" si="4"/>
        <v>1.0775673246666385E-2</v>
      </c>
      <c r="N24" s="25">
        <f t="shared" ca="1" si="13"/>
        <v>8.3476486429039235E-6</v>
      </c>
      <c r="O24" s="24">
        <f t="shared" ca="1" si="14"/>
        <v>394325974.86433667</v>
      </c>
      <c r="P24" s="25">
        <f t="shared" ca="1" si="15"/>
        <v>230519163.77452558</v>
      </c>
      <c r="Q24" s="25">
        <f t="shared" ca="1" si="16"/>
        <v>7491959.0701156147</v>
      </c>
      <c r="R24">
        <f t="shared" ca="1" si="5"/>
        <v>9.1365467452993003E-3</v>
      </c>
      <c r="U24">
        <v>3.1</v>
      </c>
      <c r="V24">
        <f t="shared" ca="1" si="0"/>
        <v>0.18667151412237037</v>
      </c>
      <c r="AA24">
        <v>24</v>
      </c>
      <c r="AB24" t="s">
        <v>173</v>
      </c>
    </row>
    <row r="25" spans="1:28" x14ac:dyDescent="0.2">
      <c r="A25" s="82">
        <v>11411</v>
      </c>
      <c r="B25" s="82">
        <v>1.6503479993843939E-2</v>
      </c>
      <c r="C25" s="82">
        <v>0.1</v>
      </c>
      <c r="D25" s="83">
        <f t="shared" si="6"/>
        <v>1.1411</v>
      </c>
      <c r="E25" s="83">
        <f t="shared" si="6"/>
        <v>1.6503479993843939E-2</v>
      </c>
      <c r="F25" s="25">
        <f t="shared" si="7"/>
        <v>0.11411</v>
      </c>
      <c r="G25" s="25">
        <f t="shared" si="7"/>
        <v>1.650347999384394E-3</v>
      </c>
      <c r="H25" s="25">
        <f t="shared" si="8"/>
        <v>0.13021092100000001</v>
      </c>
      <c r="I25" s="25">
        <f t="shared" si="9"/>
        <v>0.14858368195310001</v>
      </c>
      <c r="J25" s="25">
        <f t="shared" si="10"/>
        <v>0.16954883947668242</v>
      </c>
      <c r="K25" s="25">
        <f t="shared" si="11"/>
        <v>1.883212102097532E-3</v>
      </c>
      <c r="L25" s="25">
        <f t="shared" si="12"/>
        <v>2.1489333297034937E-3</v>
      </c>
      <c r="M25" s="25">
        <f t="shared" ca="1" si="4"/>
        <v>1.0920201543526251E-2</v>
      </c>
      <c r="N25" s="25">
        <f t="shared" ca="1" si="13"/>
        <v>3.1172998253781891E-6</v>
      </c>
      <c r="O25" s="24">
        <f t="shared" ca="1" si="14"/>
        <v>391844508.28937471</v>
      </c>
      <c r="P25" s="25">
        <f t="shared" ca="1" si="15"/>
        <v>228992468.55833182</v>
      </c>
      <c r="Q25" s="25">
        <f t="shared" ca="1" si="16"/>
        <v>7440479.9106503474</v>
      </c>
      <c r="R25">
        <f t="shared" ca="1" si="5"/>
        <v>5.5832784503176882E-3</v>
      </c>
      <c r="U25">
        <v>3.2</v>
      </c>
      <c r="V25">
        <f t="shared" ca="1" si="0"/>
        <v>0.19728170208071261</v>
      </c>
      <c r="AA25">
        <v>25</v>
      </c>
      <c r="AB25" t="s">
        <v>236</v>
      </c>
    </row>
    <row r="26" spans="1:28" x14ac:dyDescent="0.2">
      <c r="A26" s="82">
        <v>11628.5</v>
      </c>
      <c r="B26" s="82">
        <v>6.0213800024939701E-3</v>
      </c>
      <c r="C26" s="82">
        <v>0.1</v>
      </c>
      <c r="D26" s="83">
        <f t="shared" si="6"/>
        <v>1.1628499999999999</v>
      </c>
      <c r="E26" s="83">
        <f t="shared" si="6"/>
        <v>6.0213800024939701E-3</v>
      </c>
      <c r="F26" s="25">
        <f t="shared" si="7"/>
        <v>0.116285</v>
      </c>
      <c r="G26" s="25">
        <f t="shared" si="7"/>
        <v>6.0213800024939707E-4</v>
      </c>
      <c r="H26" s="25">
        <f t="shared" si="8"/>
        <v>0.13522201225</v>
      </c>
      <c r="I26" s="25">
        <f t="shared" si="9"/>
        <v>0.15724291694491249</v>
      </c>
      <c r="J26" s="25">
        <f t="shared" si="10"/>
        <v>0.18284992596939148</v>
      </c>
      <c r="K26" s="25">
        <f t="shared" si="11"/>
        <v>7.0019617359001133E-4</v>
      </c>
      <c r="L26" s="25">
        <f t="shared" si="12"/>
        <v>8.142231204591446E-4</v>
      </c>
      <c r="M26" s="25">
        <f t="shared" ca="1" si="4"/>
        <v>1.2536349521722565E-2</v>
      </c>
      <c r="N26" s="25">
        <f t="shared" ca="1" si="13"/>
        <v>4.2444827836477673E-6</v>
      </c>
      <c r="O26" s="24">
        <f t="shared" ca="1" si="14"/>
        <v>364902259.87675065</v>
      </c>
      <c r="P26" s="25">
        <f t="shared" ca="1" si="15"/>
        <v>212437211.41983929</v>
      </c>
      <c r="Q26" s="25">
        <f t="shared" ca="1" si="16"/>
        <v>6882808.4983259579</v>
      </c>
      <c r="R26">
        <f t="shared" ca="1" si="5"/>
        <v>-6.5149695192285948E-3</v>
      </c>
      <c r="U26">
        <v>3.3</v>
      </c>
      <c r="V26">
        <f t="shared" ca="1" si="0"/>
        <v>0.20805102831516986</v>
      </c>
      <c r="AA26">
        <v>26</v>
      </c>
      <c r="AB26" t="s">
        <v>357</v>
      </c>
    </row>
    <row r="27" spans="1:28" x14ac:dyDescent="0.2">
      <c r="A27" s="82">
        <v>12494</v>
      </c>
      <c r="B27" s="82">
        <v>2.3571919999085367E-2</v>
      </c>
      <c r="C27" s="82">
        <v>0.1</v>
      </c>
      <c r="D27" s="83">
        <f t="shared" si="6"/>
        <v>1.2494000000000001</v>
      </c>
      <c r="E27" s="83">
        <f t="shared" si="6"/>
        <v>2.3571919999085367E-2</v>
      </c>
      <c r="F27" s="25">
        <f t="shared" si="7"/>
        <v>0.12494000000000001</v>
      </c>
      <c r="G27" s="25">
        <f t="shared" si="7"/>
        <v>2.3571919999085368E-3</v>
      </c>
      <c r="H27" s="25">
        <f t="shared" si="8"/>
        <v>0.15610003600000003</v>
      </c>
      <c r="I27" s="25">
        <f t="shared" si="9"/>
        <v>0.19503138497840003</v>
      </c>
      <c r="J27" s="25">
        <f t="shared" si="10"/>
        <v>0.243672212392013</v>
      </c>
      <c r="K27" s="25">
        <f t="shared" si="11"/>
        <v>2.9450756846857262E-3</v>
      </c>
      <c r="L27" s="25">
        <f t="shared" si="12"/>
        <v>3.6795775604463467E-3</v>
      </c>
      <c r="M27" s="25">
        <f t="shared" ca="1" si="4"/>
        <v>1.9042086947506268E-2</v>
      </c>
      <c r="N27" s="25">
        <f t="shared" ca="1" si="13"/>
        <v>2.0519387475178415E-6</v>
      </c>
      <c r="O27" s="24">
        <f t="shared" ca="1" si="14"/>
        <v>270392706.15893054</v>
      </c>
      <c r="P27" s="25">
        <f t="shared" ca="1" si="15"/>
        <v>154714743.74226642</v>
      </c>
      <c r="Q27" s="25">
        <f t="shared" ca="1" si="16"/>
        <v>4947844.2387931691</v>
      </c>
      <c r="R27">
        <f t="shared" ca="1" si="5"/>
        <v>4.5298330515790991E-3</v>
      </c>
      <c r="U27">
        <v>3.4</v>
      </c>
      <c r="V27">
        <f t="shared" ca="1" si="0"/>
        <v>0.21897949282574217</v>
      </c>
    </row>
    <row r="28" spans="1:28" x14ac:dyDescent="0.2">
      <c r="A28" s="82">
        <v>12545</v>
      </c>
      <c r="B28" s="82">
        <v>2.4510599992936477E-2</v>
      </c>
      <c r="C28" s="82">
        <v>1</v>
      </c>
      <c r="D28" s="83">
        <f t="shared" si="6"/>
        <v>1.2544999999999999</v>
      </c>
      <c r="E28" s="83">
        <f t="shared" si="6"/>
        <v>2.4510599992936477E-2</v>
      </c>
      <c r="F28" s="25">
        <f t="shared" si="7"/>
        <v>1.2544999999999999</v>
      </c>
      <c r="G28" s="25">
        <f t="shared" si="7"/>
        <v>2.4510599992936477E-2</v>
      </c>
      <c r="H28" s="25">
        <f t="shared" si="8"/>
        <v>1.5737702499999999</v>
      </c>
      <c r="I28" s="25">
        <f t="shared" si="9"/>
        <v>1.9742947786249998</v>
      </c>
      <c r="J28" s="25">
        <f t="shared" si="10"/>
        <v>2.476752799785062</v>
      </c>
      <c r="K28" s="25">
        <f t="shared" si="11"/>
        <v>3.074854769113881E-2</v>
      </c>
      <c r="L28" s="25">
        <f t="shared" si="12"/>
        <v>3.8574053078533635E-2</v>
      </c>
      <c r="M28" s="25">
        <f t="shared" ca="1" si="4"/>
        <v>1.9429159806841834E-2</v>
      </c>
      <c r="N28" s="25">
        <f t="shared" ca="1" si="13"/>
        <v>2.5821034364857557E-5</v>
      </c>
      <c r="O28" s="24">
        <f t="shared" ca="1" si="14"/>
        <v>26542312959.948025</v>
      </c>
      <c r="P28" s="25">
        <f t="shared" ca="1" si="15"/>
        <v>15169751404.648153</v>
      </c>
      <c r="Q28" s="25">
        <f t="shared" ca="1" si="16"/>
        <v>484718260.90567112</v>
      </c>
      <c r="R28">
        <f t="shared" ca="1" si="5"/>
        <v>5.0814401860946427E-3</v>
      </c>
      <c r="U28">
        <v>3.5</v>
      </c>
      <c r="V28">
        <f t="shared" ca="1" si="0"/>
        <v>0.23006709561242955</v>
      </c>
    </row>
    <row r="29" spans="1:28" x14ac:dyDescent="0.2">
      <c r="A29" s="82">
        <v>12547.5</v>
      </c>
      <c r="B29" s="82">
        <v>2.5322299996332731E-2</v>
      </c>
      <c r="C29" s="82">
        <v>1</v>
      </c>
      <c r="D29" s="83">
        <f t="shared" si="6"/>
        <v>1.25475</v>
      </c>
      <c r="E29" s="83">
        <f t="shared" si="6"/>
        <v>2.5322299996332731E-2</v>
      </c>
      <c r="F29" s="25">
        <f t="shared" si="7"/>
        <v>1.25475</v>
      </c>
      <c r="G29" s="25">
        <f t="shared" si="7"/>
        <v>2.5322299996332731E-2</v>
      </c>
      <c r="H29" s="25">
        <f t="shared" si="8"/>
        <v>1.5743975625000002</v>
      </c>
      <c r="I29" s="25">
        <f t="shared" si="9"/>
        <v>1.9754753415468753</v>
      </c>
      <c r="J29" s="25">
        <f t="shared" si="10"/>
        <v>2.4787276848059419</v>
      </c>
      <c r="K29" s="25">
        <f t="shared" si="11"/>
        <v>3.1773155920398498E-2</v>
      </c>
      <c r="L29" s="25">
        <f t="shared" si="12"/>
        <v>3.9867367391120019E-2</v>
      </c>
      <c r="M29" s="25">
        <f t="shared" ca="1" si="4"/>
        <v>1.9448144608985411E-2</v>
      </c>
      <c r="N29" s="25">
        <f t="shared" ca="1" si="13"/>
        <v>3.4505701514701542E-5</v>
      </c>
      <c r="O29" s="24">
        <f t="shared" ca="1" si="14"/>
        <v>26518116096.598083</v>
      </c>
      <c r="P29" s="25">
        <f t="shared" ca="1" si="15"/>
        <v>15155065829.780104</v>
      </c>
      <c r="Q29" s="25">
        <f t="shared" ca="1" si="16"/>
        <v>484228458.70612669</v>
      </c>
      <c r="R29">
        <f t="shared" ca="1" si="5"/>
        <v>5.8741553873473198E-3</v>
      </c>
      <c r="U29">
        <v>3.6</v>
      </c>
      <c r="V29">
        <f t="shared" ca="1" si="0"/>
        <v>0.24131383667523199</v>
      </c>
    </row>
    <row r="30" spans="1:28" x14ac:dyDescent="0.2">
      <c r="A30" s="82">
        <v>12550</v>
      </c>
      <c r="B30" s="82">
        <v>2.54339999955846E-2</v>
      </c>
      <c r="C30" s="82">
        <v>1</v>
      </c>
      <c r="D30" s="83">
        <f t="shared" si="6"/>
        <v>1.2549999999999999</v>
      </c>
      <c r="E30" s="83">
        <f t="shared" si="6"/>
        <v>2.54339999955846E-2</v>
      </c>
      <c r="F30" s="25">
        <f t="shared" si="7"/>
        <v>1.2549999999999999</v>
      </c>
      <c r="G30" s="25">
        <f t="shared" si="7"/>
        <v>2.54339999955846E-2</v>
      </c>
      <c r="H30" s="25">
        <f t="shared" si="8"/>
        <v>1.5750249999999997</v>
      </c>
      <c r="I30" s="25">
        <f t="shared" si="9"/>
        <v>1.9766563749999995</v>
      </c>
      <c r="J30" s="25">
        <f t="shared" si="10"/>
        <v>2.4807037506249991</v>
      </c>
      <c r="K30" s="25">
        <f t="shared" si="11"/>
        <v>3.1919669994458673E-2</v>
      </c>
      <c r="L30" s="25">
        <f t="shared" si="12"/>
        <v>4.005918584304563E-2</v>
      </c>
      <c r="M30" s="25">
        <f t="shared" ca="1" si="4"/>
        <v>1.9467130405743188E-2</v>
      </c>
      <c r="N30" s="25">
        <f t="shared" ca="1" si="13"/>
        <v>3.5603532702174213E-5</v>
      </c>
      <c r="O30" s="24">
        <f t="shared" ca="1" si="14"/>
        <v>26493934498.936642</v>
      </c>
      <c r="P30" s="25">
        <f t="shared" ca="1" si="15"/>
        <v>15140390017.400318</v>
      </c>
      <c r="Q30" s="25">
        <f t="shared" ca="1" si="16"/>
        <v>483738995.39282632</v>
      </c>
      <c r="R30">
        <f t="shared" ca="1" si="5"/>
        <v>5.9668695898414115E-3</v>
      </c>
    </row>
    <row r="31" spans="1:28" x14ac:dyDescent="0.2">
      <c r="A31" s="82">
        <v>13408.5</v>
      </c>
      <c r="B31" s="82">
        <v>7.3517799974069931E-3</v>
      </c>
      <c r="C31" s="82">
        <v>0.1</v>
      </c>
      <c r="D31" s="83">
        <f t="shared" si="6"/>
        <v>1.3408500000000001</v>
      </c>
      <c r="E31" s="83">
        <f t="shared" si="6"/>
        <v>7.3517799974069931E-3</v>
      </c>
      <c r="F31" s="25">
        <f t="shared" si="7"/>
        <v>0.13408500000000001</v>
      </c>
      <c r="G31" s="25">
        <f t="shared" si="7"/>
        <v>7.3517799974069935E-4</v>
      </c>
      <c r="H31" s="25">
        <f t="shared" si="8"/>
        <v>0.17978787225000004</v>
      </c>
      <c r="I31" s="25">
        <f t="shared" si="9"/>
        <v>0.24106856850641256</v>
      </c>
      <c r="J31" s="25">
        <f t="shared" si="10"/>
        <v>0.32323679008182332</v>
      </c>
      <c r="K31" s="25">
        <f t="shared" si="11"/>
        <v>9.857634209523168E-4</v>
      </c>
      <c r="L31" s="25">
        <f t="shared" si="12"/>
        <v>1.321760882983914E-3</v>
      </c>
      <c r="M31" s="25">
        <f t="shared" ca="1" si="4"/>
        <v>2.6045668012793406E-2</v>
      </c>
      <c r="N31" s="25">
        <f t="shared" ca="1" si="13"/>
        <v>3.494614491318078E-5</v>
      </c>
      <c r="O31" s="24">
        <f t="shared" ca="1" si="14"/>
        <v>190538465.75878283</v>
      </c>
      <c r="P31" s="25">
        <f t="shared" ca="1" si="15"/>
        <v>106521795.03976674</v>
      </c>
      <c r="Q31" s="25">
        <f t="shared" ca="1" si="16"/>
        <v>3347687.8348847376</v>
      </c>
      <c r="R31">
        <f t="shared" ca="1" si="5"/>
        <v>-1.8693888015386413E-2</v>
      </c>
    </row>
    <row r="32" spans="1:28" x14ac:dyDescent="0.2">
      <c r="A32" s="82">
        <v>13411</v>
      </c>
      <c r="B32" s="82">
        <v>9.8634800015133806E-3</v>
      </c>
      <c r="C32" s="82">
        <v>0.1</v>
      </c>
      <c r="D32" s="83">
        <f t="shared" si="6"/>
        <v>1.3411</v>
      </c>
      <c r="E32" s="83">
        <f t="shared" si="6"/>
        <v>9.8634800015133806E-3</v>
      </c>
      <c r="F32" s="25">
        <f t="shared" si="7"/>
        <v>0.13411000000000001</v>
      </c>
      <c r="G32" s="25">
        <f t="shared" si="7"/>
        <v>9.863480001513381E-4</v>
      </c>
      <c r="H32" s="25">
        <f t="shared" si="8"/>
        <v>0.179854921</v>
      </c>
      <c r="I32" s="25">
        <f t="shared" si="9"/>
        <v>0.2412034345531</v>
      </c>
      <c r="J32" s="25">
        <f t="shared" si="10"/>
        <v>0.32347792607916243</v>
      </c>
      <c r="K32" s="25">
        <f t="shared" si="11"/>
        <v>1.3227913030029596E-3</v>
      </c>
      <c r="L32" s="25">
        <f t="shared" si="12"/>
        <v>1.7739954164572691E-3</v>
      </c>
      <c r="M32" s="25">
        <f t="shared" ca="1" si="4"/>
        <v>2.6064996354690527E-2</v>
      </c>
      <c r="N32" s="25">
        <f t="shared" ca="1" si="13"/>
        <v>2.6248913214226651E-5</v>
      </c>
      <c r="O32" s="24">
        <f t="shared" ca="1" si="14"/>
        <v>190345849.03996205</v>
      </c>
      <c r="P32" s="25">
        <f t="shared" ca="1" si="15"/>
        <v>106406414.63483107</v>
      </c>
      <c r="Q32" s="25">
        <f t="shared" ca="1" si="16"/>
        <v>3343879.6951559153</v>
      </c>
      <c r="R32">
        <f t="shared" ca="1" si="5"/>
        <v>-1.6201516353177146E-2</v>
      </c>
    </row>
    <row r="33" spans="1:18" x14ac:dyDescent="0.2">
      <c r="A33" s="82">
        <v>13924.5</v>
      </c>
      <c r="B33" s="82">
        <v>2.8766659997927491E-2</v>
      </c>
      <c r="C33" s="82">
        <v>0.1</v>
      </c>
      <c r="D33" s="83">
        <f t="shared" si="6"/>
        <v>1.39245</v>
      </c>
      <c r="E33" s="83">
        <f t="shared" si="6"/>
        <v>2.8766659997927491E-2</v>
      </c>
      <c r="F33" s="25">
        <f t="shared" si="7"/>
        <v>0.13924500000000001</v>
      </c>
      <c r="G33" s="25">
        <f t="shared" si="7"/>
        <v>2.8766659997927491E-3</v>
      </c>
      <c r="H33" s="25">
        <f t="shared" si="8"/>
        <v>0.19389170024999999</v>
      </c>
      <c r="I33" s="25">
        <f t="shared" si="9"/>
        <v>0.26998449801311247</v>
      </c>
      <c r="J33" s="25">
        <f t="shared" si="10"/>
        <v>0.37593991425835843</v>
      </c>
      <c r="K33" s="25">
        <f t="shared" si="11"/>
        <v>4.0056135714114137E-3</v>
      </c>
      <c r="L33" s="25">
        <f t="shared" si="12"/>
        <v>5.5776166175118226E-3</v>
      </c>
      <c r="M33" s="25">
        <f t="shared" ca="1" si="4"/>
        <v>3.0056120896595609E-2</v>
      </c>
      <c r="N33" s="25">
        <f t="shared" ca="1" si="13"/>
        <v>1.6627094091939914E-7</v>
      </c>
      <c r="O33" s="24">
        <f t="shared" ca="1" si="14"/>
        <v>153529178.14928848</v>
      </c>
      <c r="P33" s="25">
        <f t="shared" ca="1" si="15"/>
        <v>84451675.411797315</v>
      </c>
      <c r="Q33" s="25">
        <f t="shared" ca="1" si="16"/>
        <v>2621853.5906668054</v>
      </c>
      <c r="R33">
        <f t="shared" ca="1" si="5"/>
        <v>-1.2894608986681183E-3</v>
      </c>
    </row>
    <row r="34" spans="1:18" x14ac:dyDescent="0.2">
      <c r="A34" s="82">
        <v>14103</v>
      </c>
      <c r="B34" s="82">
        <v>3.6102040001424029E-2</v>
      </c>
      <c r="C34" s="82">
        <v>0.1</v>
      </c>
      <c r="D34" s="83">
        <f t="shared" si="6"/>
        <v>1.4103000000000001</v>
      </c>
      <c r="E34" s="83">
        <f t="shared" si="6"/>
        <v>3.6102040001424029E-2</v>
      </c>
      <c r="F34" s="25">
        <f t="shared" si="7"/>
        <v>0.14103000000000002</v>
      </c>
      <c r="G34" s="25">
        <f t="shared" si="7"/>
        <v>3.6102040001424031E-3</v>
      </c>
      <c r="H34" s="25">
        <f t="shared" si="8"/>
        <v>0.19889460900000003</v>
      </c>
      <c r="I34" s="25">
        <f t="shared" si="9"/>
        <v>0.28050106707270006</v>
      </c>
      <c r="J34" s="25">
        <f t="shared" si="10"/>
        <v>0.3955906548926289</v>
      </c>
      <c r="K34" s="25">
        <f t="shared" si="11"/>
        <v>5.0914707014008314E-3</v>
      </c>
      <c r="L34" s="25">
        <f t="shared" si="12"/>
        <v>7.1805011301855929E-3</v>
      </c>
      <c r="M34" s="25">
        <f t="shared" ca="1" si="4"/>
        <v>3.1453321842151771E-2</v>
      </c>
      <c r="N34" s="25">
        <f t="shared" ca="1" si="13"/>
        <v>2.1610580524347653E-6</v>
      </c>
      <c r="O34" s="24">
        <f t="shared" ca="1" si="14"/>
        <v>141962996.95006219</v>
      </c>
      <c r="P34" s="25">
        <f t="shared" ca="1" si="15"/>
        <v>77600801.302923024</v>
      </c>
      <c r="Q34" s="25">
        <f t="shared" ca="1" si="16"/>
        <v>2397757.4929731651</v>
      </c>
      <c r="R34">
        <f t="shared" ca="1" si="5"/>
        <v>4.6487181592722582E-3</v>
      </c>
    </row>
    <row r="35" spans="1:18" x14ac:dyDescent="0.2">
      <c r="A35" s="82">
        <v>14103</v>
      </c>
      <c r="B35" s="82">
        <v>3.8102040001831483E-2</v>
      </c>
      <c r="C35" s="82">
        <v>0.1</v>
      </c>
      <c r="D35" s="83">
        <f t="shared" si="6"/>
        <v>1.4103000000000001</v>
      </c>
      <c r="E35" s="83">
        <f t="shared" si="6"/>
        <v>3.8102040001831483E-2</v>
      </c>
      <c r="F35" s="25">
        <f t="shared" si="7"/>
        <v>0.14103000000000002</v>
      </c>
      <c r="G35" s="25">
        <f t="shared" si="7"/>
        <v>3.8102040001831484E-3</v>
      </c>
      <c r="H35" s="25">
        <f t="shared" si="8"/>
        <v>0.19889460900000003</v>
      </c>
      <c r="I35" s="25">
        <f t="shared" si="9"/>
        <v>0.28050106707270006</v>
      </c>
      <c r="J35" s="25">
        <f t="shared" si="10"/>
        <v>0.3955906548926289</v>
      </c>
      <c r="K35" s="25">
        <f t="shared" si="11"/>
        <v>5.3735307014582947E-3</v>
      </c>
      <c r="L35" s="25">
        <f t="shared" si="12"/>
        <v>7.578290348266634E-3</v>
      </c>
      <c r="M35" s="25">
        <f t="shared" ca="1" si="4"/>
        <v>3.1453321842151771E-2</v>
      </c>
      <c r="N35" s="25">
        <f t="shared" ca="1" si="13"/>
        <v>4.4205453166854774E-6</v>
      </c>
      <c r="O35" s="24">
        <f t="shared" ca="1" si="14"/>
        <v>141962996.95006219</v>
      </c>
      <c r="P35" s="25">
        <f t="shared" ca="1" si="15"/>
        <v>77600801.302923024</v>
      </c>
      <c r="Q35" s="25">
        <f t="shared" ca="1" si="16"/>
        <v>2397757.4929731651</v>
      </c>
      <c r="R35">
        <f t="shared" ca="1" si="5"/>
        <v>6.6487181596797118E-3</v>
      </c>
    </row>
    <row r="36" spans="1:18" x14ac:dyDescent="0.2">
      <c r="A36" s="82">
        <v>14105.5</v>
      </c>
      <c r="B36" s="82">
        <v>3.9613739994820207E-2</v>
      </c>
      <c r="C36" s="82">
        <v>0.1</v>
      </c>
      <c r="D36" s="83">
        <f t="shared" si="6"/>
        <v>1.41055</v>
      </c>
      <c r="E36" s="83">
        <f t="shared" si="6"/>
        <v>3.9613739994820207E-2</v>
      </c>
      <c r="F36" s="25">
        <f t="shared" si="7"/>
        <v>0.14105500000000001</v>
      </c>
      <c r="G36" s="25">
        <f t="shared" si="7"/>
        <v>3.9613739994820213E-3</v>
      </c>
      <c r="H36" s="25">
        <f t="shared" si="8"/>
        <v>0.19896513025000001</v>
      </c>
      <c r="I36" s="25">
        <f t="shared" si="9"/>
        <v>0.28065026447413749</v>
      </c>
      <c r="J36" s="25">
        <f t="shared" si="10"/>
        <v>0.39587123055399465</v>
      </c>
      <c r="K36" s="25">
        <f t="shared" si="11"/>
        <v>5.5877160949693652E-3</v>
      </c>
      <c r="L36" s="25">
        <f t="shared" si="12"/>
        <v>7.8817529377590376E-3</v>
      </c>
      <c r="M36" s="25">
        <f t="shared" ca="1" si="4"/>
        <v>3.1472926487880803E-2</v>
      </c>
      <c r="N36" s="25">
        <f t="shared" ca="1" si="13"/>
        <v>6.6272844554767043E-6</v>
      </c>
      <c r="O36" s="24">
        <f t="shared" ca="1" si="14"/>
        <v>141805342.20726901</v>
      </c>
      <c r="P36" s="25">
        <f t="shared" ca="1" si="15"/>
        <v>77507594.726871759</v>
      </c>
      <c r="Q36" s="25">
        <f t="shared" ca="1" si="16"/>
        <v>2394713.220769247</v>
      </c>
      <c r="R36">
        <f t="shared" ca="1" si="5"/>
        <v>8.1408135069394039E-3</v>
      </c>
    </row>
    <row r="37" spans="1:18" x14ac:dyDescent="0.2">
      <c r="A37" s="82">
        <v>14108</v>
      </c>
      <c r="B37" s="82">
        <v>3.0125439996481873E-2</v>
      </c>
      <c r="C37" s="82">
        <v>0.1</v>
      </c>
      <c r="D37" s="83">
        <f t="shared" si="6"/>
        <v>1.4108000000000001</v>
      </c>
      <c r="E37" s="83">
        <f t="shared" si="6"/>
        <v>3.0125439996481873E-2</v>
      </c>
      <c r="F37" s="25">
        <f t="shared" si="7"/>
        <v>0.14108000000000001</v>
      </c>
      <c r="G37" s="25">
        <f t="shared" si="7"/>
        <v>3.0125439996481875E-3</v>
      </c>
      <c r="H37" s="25">
        <f t="shared" si="8"/>
        <v>0.19903566400000003</v>
      </c>
      <c r="I37" s="25">
        <f t="shared" si="9"/>
        <v>0.28079951477120008</v>
      </c>
      <c r="J37" s="25">
        <f t="shared" si="10"/>
        <v>0.39615195543920906</v>
      </c>
      <c r="K37" s="25">
        <f t="shared" si="11"/>
        <v>4.2500970747036629E-3</v>
      </c>
      <c r="L37" s="25">
        <f t="shared" si="12"/>
        <v>5.9960369529919282E-3</v>
      </c>
      <c r="M37" s="25">
        <f t="shared" ca="1" si="4"/>
        <v>3.1492532128224067E-2</v>
      </c>
      <c r="N37" s="25">
        <f t="shared" ca="1" si="13"/>
        <v>1.8689408966714158E-7</v>
      </c>
      <c r="O37" s="24">
        <f t="shared" ca="1" si="14"/>
        <v>141647805.99270409</v>
      </c>
      <c r="P37" s="25">
        <f t="shared" ca="1" si="15"/>
        <v>77414463.113343745</v>
      </c>
      <c r="Q37" s="25">
        <f t="shared" ca="1" si="16"/>
        <v>2391671.5242588432</v>
      </c>
      <c r="R37">
        <f t="shared" ca="1" si="5"/>
        <v>-1.3670921317421939E-3</v>
      </c>
    </row>
    <row r="38" spans="1:18" x14ac:dyDescent="0.2">
      <c r="A38" s="82">
        <v>14132.5</v>
      </c>
      <c r="B38" s="82">
        <v>3.5140099993441254E-2</v>
      </c>
      <c r="C38" s="82">
        <v>1</v>
      </c>
      <c r="D38" s="83">
        <f t="shared" si="6"/>
        <v>1.4132499999999999</v>
      </c>
      <c r="E38" s="83">
        <f t="shared" si="6"/>
        <v>3.5140099993441254E-2</v>
      </c>
      <c r="F38" s="25">
        <f t="shared" si="7"/>
        <v>1.4132499999999999</v>
      </c>
      <c r="G38" s="25">
        <f t="shared" si="7"/>
        <v>3.5140099993441254E-2</v>
      </c>
      <c r="H38" s="25">
        <f t="shared" si="8"/>
        <v>1.9972755624999996</v>
      </c>
      <c r="I38" s="25">
        <f t="shared" si="9"/>
        <v>2.822649688703124</v>
      </c>
      <c r="J38" s="25">
        <f t="shared" si="10"/>
        <v>3.9891096725596897</v>
      </c>
      <c r="K38" s="25">
        <f t="shared" si="11"/>
        <v>4.9661746315730851E-2</v>
      </c>
      <c r="L38" s="25">
        <f t="shared" si="12"/>
        <v>7.0184462980706616E-2</v>
      </c>
      <c r="M38" s="25">
        <f t="shared" ca="1" si="4"/>
        <v>3.1684720038572825E-2</v>
      </c>
      <c r="N38" s="25">
        <f t="shared" ca="1" si="13"/>
        <v>1.1939650632506546E-5</v>
      </c>
      <c r="O38" s="24">
        <f t="shared" ca="1" si="14"/>
        <v>14011021286.780228</v>
      </c>
      <c r="P38" s="25">
        <f t="shared" ca="1" si="15"/>
        <v>7650573320.3541861</v>
      </c>
      <c r="Q38" s="25">
        <f t="shared" ca="1" si="16"/>
        <v>236199894.94619113</v>
      </c>
      <c r="R38">
        <f t="shared" ca="1" si="5"/>
        <v>3.4553799548684289E-3</v>
      </c>
    </row>
    <row r="39" spans="1:18" x14ac:dyDescent="0.2">
      <c r="A39" s="82">
        <v>14134.5</v>
      </c>
      <c r="B39" s="82">
        <v>3.5549460000765976E-2</v>
      </c>
      <c r="C39" s="82">
        <v>1</v>
      </c>
      <c r="D39" s="83">
        <f t="shared" si="6"/>
        <v>1.4134500000000001</v>
      </c>
      <c r="E39" s="83">
        <f t="shared" si="6"/>
        <v>3.5549460000765976E-2</v>
      </c>
      <c r="F39" s="25">
        <f t="shared" si="7"/>
        <v>1.4134500000000001</v>
      </c>
      <c r="G39" s="25">
        <f t="shared" si="7"/>
        <v>3.5549460000765976E-2</v>
      </c>
      <c r="H39" s="25">
        <f t="shared" si="8"/>
        <v>1.9978409025000003</v>
      </c>
      <c r="I39" s="25">
        <f t="shared" si="9"/>
        <v>2.8238482236386258</v>
      </c>
      <c r="J39" s="25">
        <f t="shared" si="10"/>
        <v>3.991368271702016</v>
      </c>
      <c r="K39" s="25">
        <f t="shared" si="11"/>
        <v>5.0247384238082671E-2</v>
      </c>
      <c r="L39" s="25">
        <f t="shared" si="12"/>
        <v>7.1022165251317951E-2</v>
      </c>
      <c r="M39" s="25">
        <f t="shared" ca="1" si="4"/>
        <v>3.170041306474522E-2</v>
      </c>
      <c r="N39" s="25">
        <f t="shared" ca="1" si="13"/>
        <v>1.4815162315690768E-5</v>
      </c>
      <c r="O39" s="24">
        <f t="shared" ca="1" si="14"/>
        <v>13998519591.61228</v>
      </c>
      <c r="P39" s="25">
        <f t="shared" ca="1" si="15"/>
        <v>7643186788.125268</v>
      </c>
      <c r="Q39" s="25">
        <f t="shared" ca="1" si="16"/>
        <v>235958757.89448789</v>
      </c>
      <c r="R39">
        <f t="shared" ca="1" si="5"/>
        <v>3.8490469360207558E-3</v>
      </c>
    </row>
    <row r="40" spans="1:18" x14ac:dyDescent="0.2">
      <c r="A40" s="82">
        <v>14137</v>
      </c>
      <c r="B40" s="82">
        <v>3.5461159997794311E-2</v>
      </c>
      <c r="C40" s="82">
        <v>1</v>
      </c>
      <c r="D40" s="83">
        <f t="shared" si="6"/>
        <v>1.4137</v>
      </c>
      <c r="E40" s="83">
        <f t="shared" si="6"/>
        <v>3.5461159997794311E-2</v>
      </c>
      <c r="F40" s="25">
        <f t="shared" si="7"/>
        <v>1.4137</v>
      </c>
      <c r="G40" s="25">
        <f t="shared" si="7"/>
        <v>3.5461159997794311E-2</v>
      </c>
      <c r="H40" s="25">
        <f t="shared" si="8"/>
        <v>1.9985476899999999</v>
      </c>
      <c r="I40" s="25">
        <f t="shared" si="9"/>
        <v>2.8253468693529999</v>
      </c>
      <c r="J40" s="25">
        <f t="shared" si="10"/>
        <v>3.994192869204336</v>
      </c>
      <c r="K40" s="25">
        <f t="shared" si="11"/>
        <v>5.0131441888881814E-2</v>
      </c>
      <c r="L40" s="25">
        <f t="shared" si="12"/>
        <v>7.0870819398312218E-2</v>
      </c>
      <c r="M40" s="25">
        <f t="shared" ca="1" si="4"/>
        <v>3.1720030242613495E-2</v>
      </c>
      <c r="N40" s="25">
        <f t="shared" ca="1" si="13"/>
        <v>1.3996051845099275E-5</v>
      </c>
      <c r="O40" s="24">
        <f t="shared" ca="1" si="14"/>
        <v>13982903086.069756</v>
      </c>
      <c r="P40" s="25">
        <f t="shared" ca="1" si="15"/>
        <v>7633960333.6035385</v>
      </c>
      <c r="Q40" s="25">
        <f t="shared" ca="1" si="16"/>
        <v>235657567.10834134</v>
      </c>
      <c r="R40">
        <f t="shared" ca="1" si="5"/>
        <v>3.7411297551808165E-3</v>
      </c>
    </row>
    <row r="41" spans="1:18" x14ac:dyDescent="0.2">
      <c r="A41" s="82">
        <v>14139.5</v>
      </c>
      <c r="B41" s="82">
        <v>3.5672859994519968E-2</v>
      </c>
      <c r="C41" s="82">
        <v>1</v>
      </c>
      <c r="D41" s="83">
        <f t="shared" si="6"/>
        <v>1.41395</v>
      </c>
      <c r="E41" s="83">
        <f t="shared" si="6"/>
        <v>3.5672859994519968E-2</v>
      </c>
      <c r="F41" s="25">
        <f t="shared" si="7"/>
        <v>1.41395</v>
      </c>
      <c r="G41" s="25">
        <f t="shared" si="7"/>
        <v>3.5672859994519968E-2</v>
      </c>
      <c r="H41" s="25">
        <f t="shared" si="8"/>
        <v>1.9992546025000002</v>
      </c>
      <c r="I41" s="25">
        <f t="shared" si="9"/>
        <v>2.8268460452048751</v>
      </c>
      <c r="J41" s="25">
        <f t="shared" si="10"/>
        <v>3.9970189656174333</v>
      </c>
      <c r="K41" s="25">
        <f t="shared" si="11"/>
        <v>5.0439640389251507E-2</v>
      </c>
      <c r="L41" s="25">
        <f t="shared" si="12"/>
        <v>7.1319129528382166E-2</v>
      </c>
      <c r="M41" s="25">
        <f t="shared" ca="1" si="4"/>
        <v>3.1739648415096008E-2</v>
      </c>
      <c r="N41" s="25">
        <f t="shared" ca="1" si="13"/>
        <v>1.5470153328514716E-5</v>
      </c>
      <c r="O41" s="24">
        <f t="shared" ca="1" si="14"/>
        <v>13967298368.408184</v>
      </c>
      <c r="P41" s="25">
        <f t="shared" ca="1" si="15"/>
        <v>7624741332.3029671</v>
      </c>
      <c r="Q41" s="25">
        <f t="shared" ca="1" si="16"/>
        <v>235356632.35097688</v>
      </c>
      <c r="R41">
        <f t="shared" ca="1" si="5"/>
        <v>3.9332115794239592E-3</v>
      </c>
    </row>
    <row r="42" spans="1:18" x14ac:dyDescent="0.2">
      <c r="A42" s="82">
        <v>14144.5</v>
      </c>
      <c r="B42" s="82">
        <v>3.4496259992010891E-2</v>
      </c>
      <c r="C42" s="82">
        <v>1</v>
      </c>
      <c r="D42" s="83">
        <f t="shared" si="6"/>
        <v>1.41445</v>
      </c>
      <c r="E42" s="83">
        <f t="shared" si="6"/>
        <v>3.4496259992010891E-2</v>
      </c>
      <c r="F42" s="25">
        <f t="shared" si="7"/>
        <v>1.41445</v>
      </c>
      <c r="G42" s="25">
        <f t="shared" si="7"/>
        <v>3.4496259992010891E-2</v>
      </c>
      <c r="H42" s="25">
        <f t="shared" si="8"/>
        <v>2.0006688024999999</v>
      </c>
      <c r="I42" s="25">
        <f t="shared" si="9"/>
        <v>2.8298459876961246</v>
      </c>
      <c r="J42" s="25">
        <f t="shared" si="10"/>
        <v>4.0026756572967832</v>
      </c>
      <c r="K42" s="25">
        <f t="shared" si="11"/>
        <v>4.8793234945699808E-2</v>
      </c>
      <c r="L42" s="25">
        <f t="shared" si="12"/>
        <v>6.9015591168945095E-2</v>
      </c>
      <c r="M42" s="25">
        <f t="shared" ca="1" si="4"/>
        <v>3.177888774390368E-2</v>
      </c>
      <c r="N42" s="25">
        <f t="shared" ca="1" si="13"/>
        <v>7.3841119347832383E-6</v>
      </c>
      <c r="O42" s="24">
        <f t="shared" ca="1" si="14"/>
        <v>13936124276.140139</v>
      </c>
      <c r="P42" s="25">
        <f t="shared" ca="1" si="15"/>
        <v>7606325675.7242756</v>
      </c>
      <c r="Q42" s="25">
        <f t="shared" ca="1" si="16"/>
        <v>234755530.43425342</v>
      </c>
      <c r="R42">
        <f t="shared" ca="1" si="5"/>
        <v>2.717372248107211E-3</v>
      </c>
    </row>
    <row r="43" spans="1:18" x14ac:dyDescent="0.2">
      <c r="A43" s="82">
        <v>14193.5</v>
      </c>
      <c r="B43" s="82">
        <v>2.5025579998327885E-2</v>
      </c>
      <c r="C43" s="82">
        <v>0.1</v>
      </c>
      <c r="D43" s="83">
        <f t="shared" si="6"/>
        <v>1.4193499999999999</v>
      </c>
      <c r="E43" s="83">
        <f t="shared" si="6"/>
        <v>2.5025579998327885E-2</v>
      </c>
      <c r="F43" s="25">
        <f t="shared" si="7"/>
        <v>0.14193500000000001</v>
      </c>
      <c r="G43" s="25">
        <f t="shared" si="7"/>
        <v>2.5025579998327885E-3</v>
      </c>
      <c r="H43" s="25">
        <f t="shared" si="8"/>
        <v>0.20145544225000001</v>
      </c>
      <c r="I43" s="25">
        <f t="shared" si="9"/>
        <v>0.28593578195753749</v>
      </c>
      <c r="J43" s="25">
        <f t="shared" si="10"/>
        <v>0.40584295212143079</v>
      </c>
      <c r="K43" s="25">
        <f t="shared" si="11"/>
        <v>3.552005697062668E-3</v>
      </c>
      <c r="L43" s="25">
        <f t="shared" si="12"/>
        <v>5.0415392861258975E-3</v>
      </c>
      <c r="M43" s="25">
        <f t="shared" ca="1" si="4"/>
        <v>3.2163643706158318E-2</v>
      </c>
      <c r="N43" s="25">
        <f t="shared" ca="1" si="13"/>
        <v>5.0951953497045958E-6</v>
      </c>
      <c r="O43" s="24">
        <f t="shared" ca="1" si="14"/>
        <v>136331037.7978057</v>
      </c>
      <c r="P43" s="25">
        <f t="shared" ca="1" si="15"/>
        <v>74274235.449479669</v>
      </c>
      <c r="Q43" s="25">
        <f t="shared" ca="1" si="16"/>
        <v>2289186.9892492471</v>
      </c>
      <c r="R43">
        <f t="shared" ca="1" si="5"/>
        <v>-7.1380637078304332E-3</v>
      </c>
    </row>
    <row r="44" spans="1:18" x14ac:dyDescent="0.2">
      <c r="A44" s="82">
        <v>14208</v>
      </c>
      <c r="B44" s="82">
        <v>3.3593439991818741E-2</v>
      </c>
      <c r="C44" s="82">
        <v>0.1</v>
      </c>
      <c r="D44" s="83">
        <f t="shared" si="6"/>
        <v>1.4208000000000001</v>
      </c>
      <c r="E44" s="83">
        <f t="shared" si="6"/>
        <v>3.3593439991818741E-2</v>
      </c>
      <c r="F44" s="25">
        <f t="shared" si="7"/>
        <v>0.14208000000000001</v>
      </c>
      <c r="G44" s="25">
        <f t="shared" si="7"/>
        <v>3.3593439991818743E-3</v>
      </c>
      <c r="H44" s="25">
        <f t="shared" si="8"/>
        <v>0.20186726400000002</v>
      </c>
      <c r="I44" s="25">
        <f t="shared" si="9"/>
        <v>0.28681300869120002</v>
      </c>
      <c r="J44" s="25">
        <f t="shared" si="10"/>
        <v>0.40750392274845704</v>
      </c>
      <c r="K44" s="25">
        <f t="shared" si="11"/>
        <v>4.7729559540376073E-3</v>
      </c>
      <c r="L44" s="25">
        <f t="shared" si="12"/>
        <v>6.7814158194966327E-3</v>
      </c>
      <c r="M44" s="25">
        <f t="shared" ca="1" si="4"/>
        <v>3.2277573325619577E-2</v>
      </c>
      <c r="N44" s="25">
        <f t="shared" ca="1" si="13"/>
        <v>1.7315050832141028E-7</v>
      </c>
      <c r="O44" s="24">
        <f t="shared" ca="1" si="14"/>
        <v>135442959.32465392</v>
      </c>
      <c r="P44" s="25">
        <f t="shared" ca="1" si="15"/>
        <v>73750276.095303923</v>
      </c>
      <c r="Q44" s="25">
        <f t="shared" ca="1" si="16"/>
        <v>2272101.7079461655</v>
      </c>
      <c r="R44">
        <f t="shared" ca="1" si="5"/>
        <v>1.3158666661991641E-3</v>
      </c>
    </row>
    <row r="45" spans="1:18" x14ac:dyDescent="0.2">
      <c r="A45" s="82">
        <v>14235</v>
      </c>
      <c r="B45" s="82">
        <v>2.9119799997715745E-2</v>
      </c>
      <c r="C45" s="82">
        <v>0.1</v>
      </c>
      <c r="D45" s="83">
        <f t="shared" si="6"/>
        <v>1.4235</v>
      </c>
      <c r="E45" s="83">
        <f t="shared" si="6"/>
        <v>2.9119799997715745E-2</v>
      </c>
      <c r="F45" s="25">
        <f t="shared" si="7"/>
        <v>0.14235</v>
      </c>
      <c r="G45" s="25">
        <f t="shared" si="7"/>
        <v>2.9119799997715749E-3</v>
      </c>
      <c r="H45" s="25">
        <f t="shared" si="8"/>
        <v>0.202635225</v>
      </c>
      <c r="I45" s="25">
        <f t="shared" si="9"/>
        <v>0.28845124278750001</v>
      </c>
      <c r="J45" s="25">
        <f t="shared" si="10"/>
        <v>0.41061034410800623</v>
      </c>
      <c r="K45" s="25">
        <f t="shared" si="11"/>
        <v>4.1452035296748371E-3</v>
      </c>
      <c r="L45" s="25">
        <f t="shared" si="12"/>
        <v>5.9006972244921305E-3</v>
      </c>
      <c r="M45" s="25">
        <f t="shared" ca="1" si="4"/>
        <v>3.2489807291490758E-2</v>
      </c>
      <c r="N45" s="25">
        <f t="shared" ca="1" si="13"/>
        <v>1.1356949160096784E-6</v>
      </c>
      <c r="O45" s="24">
        <f t="shared" ca="1" si="14"/>
        <v>133799724.29313721</v>
      </c>
      <c r="P45" s="25">
        <f t="shared" ca="1" si="15"/>
        <v>72781217.069125444</v>
      </c>
      <c r="Q45" s="25">
        <f t="shared" ca="1" si="16"/>
        <v>2240513.9597377316</v>
      </c>
      <c r="R45">
        <f t="shared" ca="1" si="5"/>
        <v>-3.3700072937750125E-3</v>
      </c>
    </row>
    <row r="46" spans="1:18" x14ac:dyDescent="0.2">
      <c r="A46" s="82">
        <v>14235</v>
      </c>
      <c r="B46" s="82">
        <v>2.9119799997715745E-2</v>
      </c>
      <c r="C46" s="82">
        <v>1</v>
      </c>
      <c r="D46" s="83">
        <f t="shared" si="6"/>
        <v>1.4235</v>
      </c>
      <c r="E46" s="83">
        <f t="shared" si="6"/>
        <v>2.9119799997715745E-2</v>
      </c>
      <c r="F46" s="25">
        <f t="shared" si="7"/>
        <v>1.4235</v>
      </c>
      <c r="G46" s="25">
        <f t="shared" si="7"/>
        <v>2.9119799997715745E-2</v>
      </c>
      <c r="H46" s="25">
        <f t="shared" si="8"/>
        <v>2.02635225</v>
      </c>
      <c r="I46" s="25">
        <f t="shared" si="9"/>
        <v>2.8845124278749998</v>
      </c>
      <c r="J46" s="25">
        <f t="shared" si="10"/>
        <v>4.1061034410800623</v>
      </c>
      <c r="K46" s="25">
        <f t="shared" si="11"/>
        <v>4.145203529674836E-2</v>
      </c>
      <c r="L46" s="25">
        <f t="shared" si="12"/>
        <v>5.9006972244921289E-2</v>
      </c>
      <c r="M46" s="25">
        <f t="shared" ca="1" si="4"/>
        <v>3.2489807291490758E-2</v>
      </c>
      <c r="N46" s="25">
        <f t="shared" ca="1" si="13"/>
        <v>1.1356949160096783E-5</v>
      </c>
      <c r="O46" s="24">
        <f t="shared" ca="1" si="14"/>
        <v>13379972429.313717</v>
      </c>
      <c r="P46" s="25">
        <f t="shared" ca="1" si="15"/>
        <v>7278121706.9125538</v>
      </c>
      <c r="Q46" s="25">
        <f t="shared" ca="1" si="16"/>
        <v>224051395.97377318</v>
      </c>
      <c r="R46">
        <f t="shared" ca="1" si="5"/>
        <v>-3.3700072937750125E-3</v>
      </c>
    </row>
    <row r="47" spans="1:18" x14ac:dyDescent="0.2">
      <c r="A47" s="82">
        <v>14274</v>
      </c>
      <c r="B47" s="82">
        <v>4.390231999423122E-2</v>
      </c>
      <c r="C47" s="82">
        <v>0.1</v>
      </c>
      <c r="D47" s="83">
        <f t="shared" si="6"/>
        <v>1.4274</v>
      </c>
      <c r="E47" s="83">
        <f t="shared" si="6"/>
        <v>4.390231999423122E-2</v>
      </c>
      <c r="F47" s="25">
        <f t="shared" si="7"/>
        <v>0.14274000000000001</v>
      </c>
      <c r="G47" s="25">
        <f t="shared" si="7"/>
        <v>4.390231999423122E-3</v>
      </c>
      <c r="H47" s="25">
        <f t="shared" si="8"/>
        <v>0.203747076</v>
      </c>
      <c r="I47" s="25">
        <f t="shared" si="9"/>
        <v>0.2908285762824</v>
      </c>
      <c r="J47" s="25">
        <f t="shared" si="10"/>
        <v>0.41512870978549776</v>
      </c>
      <c r="K47" s="25">
        <f t="shared" si="11"/>
        <v>6.2666171559765645E-3</v>
      </c>
      <c r="L47" s="25">
        <f t="shared" si="12"/>
        <v>8.9449693284409486E-3</v>
      </c>
      <c r="M47" s="25">
        <f t="shared" ca="1" si="4"/>
        <v>3.2796572275377169E-2</v>
      </c>
      <c r="N47" s="25">
        <f t="shared" ca="1" si="13"/>
        <v>1.2333763239483198E-5</v>
      </c>
      <c r="O47" s="24">
        <f t="shared" ca="1" si="14"/>
        <v>131450005.46532853</v>
      </c>
      <c r="P47" s="25">
        <f t="shared" ca="1" si="15"/>
        <v>71396527.470916718</v>
      </c>
      <c r="Q47" s="25">
        <f t="shared" ca="1" si="16"/>
        <v>2195404.2132032667</v>
      </c>
      <c r="R47">
        <f t="shared" ca="1" si="5"/>
        <v>1.1105747718854052E-2</v>
      </c>
    </row>
    <row r="48" spans="1:18" x14ac:dyDescent="0.2">
      <c r="A48" s="82">
        <v>15073.5</v>
      </c>
      <c r="B48" s="82">
        <v>5.7143979996908456E-2</v>
      </c>
      <c r="C48" s="82">
        <v>0.1</v>
      </c>
      <c r="D48" s="83">
        <f t="shared" si="6"/>
        <v>1.50735</v>
      </c>
      <c r="E48" s="83">
        <f t="shared" si="6"/>
        <v>5.7143979996908456E-2</v>
      </c>
      <c r="F48" s="25">
        <f t="shared" si="7"/>
        <v>0.15073500000000001</v>
      </c>
      <c r="G48" s="25">
        <f t="shared" si="7"/>
        <v>5.7143979996908461E-3</v>
      </c>
      <c r="H48" s="25">
        <f t="shared" si="8"/>
        <v>0.22721040225</v>
      </c>
      <c r="I48" s="25">
        <f t="shared" si="9"/>
        <v>0.34248559983153748</v>
      </c>
      <c r="J48" s="25">
        <f t="shared" si="10"/>
        <v>0.51624566890606804</v>
      </c>
      <c r="K48" s="25">
        <f t="shared" si="11"/>
        <v>8.6135978248339969E-3</v>
      </c>
      <c r="L48" s="25">
        <f t="shared" si="12"/>
        <v>1.2983706681263524E-2</v>
      </c>
      <c r="M48" s="25">
        <f t="shared" ca="1" si="4"/>
        <v>3.9138596063496414E-2</v>
      </c>
      <c r="N48" s="25">
        <f t="shared" ca="1" si="13"/>
        <v>3.241938505895725E-5</v>
      </c>
      <c r="O48" s="24">
        <f t="shared" ca="1" si="14"/>
        <v>89179690.689308271</v>
      </c>
      <c r="P48" s="25">
        <f t="shared" ca="1" si="15"/>
        <v>46727531.993263744</v>
      </c>
      <c r="Q48" s="25">
        <f t="shared" ca="1" si="16"/>
        <v>1397945.4910899401</v>
      </c>
      <c r="R48">
        <f t="shared" ca="1" si="5"/>
        <v>1.8005383933412042E-2</v>
      </c>
    </row>
    <row r="49" spans="1:18" x14ac:dyDescent="0.2">
      <c r="A49" s="82">
        <v>15078.5</v>
      </c>
      <c r="B49" s="82">
        <v>5.0167380002676509E-2</v>
      </c>
      <c r="C49" s="82">
        <v>0.1</v>
      </c>
      <c r="D49" s="83">
        <f t="shared" si="6"/>
        <v>1.5078499999999999</v>
      </c>
      <c r="E49" s="83">
        <f t="shared" si="6"/>
        <v>5.0167380002676509E-2</v>
      </c>
      <c r="F49" s="25">
        <f t="shared" si="7"/>
        <v>0.150785</v>
      </c>
      <c r="G49" s="25">
        <f t="shared" si="7"/>
        <v>5.0167380002676511E-3</v>
      </c>
      <c r="H49" s="25">
        <f t="shared" si="8"/>
        <v>0.22736116225</v>
      </c>
      <c r="I49" s="25">
        <f t="shared" si="9"/>
        <v>0.34282652849866246</v>
      </c>
      <c r="J49" s="25">
        <f t="shared" si="10"/>
        <v>0.5169309809967082</v>
      </c>
      <c r="K49" s="25">
        <f t="shared" si="11"/>
        <v>7.564488393703577E-3</v>
      </c>
      <c r="L49" s="25">
        <f t="shared" si="12"/>
        <v>1.1406113824445938E-2</v>
      </c>
      <c r="M49" s="25">
        <f t="shared" ca="1" si="4"/>
        <v>3.9178578568053554E-2</v>
      </c>
      <c r="N49" s="25">
        <f t="shared" ca="1" si="13"/>
        <v>1.2075375696957152E-5</v>
      </c>
      <c r="O49" s="24">
        <f t="shared" ca="1" si="14"/>
        <v>88948945.88945511</v>
      </c>
      <c r="P49" s="25">
        <f t="shared" ca="1" si="15"/>
        <v>46594377.196718119</v>
      </c>
      <c r="Q49" s="25">
        <f t="shared" ca="1" si="16"/>
        <v>1393679.8289382458</v>
      </c>
      <c r="R49">
        <f t="shared" ca="1" si="5"/>
        <v>1.0988801434622955E-2</v>
      </c>
    </row>
    <row r="50" spans="1:18" x14ac:dyDescent="0.2">
      <c r="A50" s="82">
        <v>15098</v>
      </c>
      <c r="B50" s="82">
        <v>4.5758640000713058E-2</v>
      </c>
      <c r="C50" s="82">
        <v>0.1</v>
      </c>
      <c r="D50" s="83">
        <f t="shared" si="6"/>
        <v>1.5098</v>
      </c>
      <c r="E50" s="83">
        <f t="shared" si="6"/>
        <v>4.5758640000713058E-2</v>
      </c>
      <c r="F50" s="25">
        <f t="shared" si="7"/>
        <v>0.15098</v>
      </c>
      <c r="G50" s="25">
        <f t="shared" si="7"/>
        <v>4.5758640000713056E-3</v>
      </c>
      <c r="H50" s="25">
        <f t="shared" si="8"/>
        <v>0.227949604</v>
      </c>
      <c r="I50" s="25">
        <f t="shared" si="9"/>
        <v>0.3441583121192</v>
      </c>
      <c r="J50" s="25">
        <f t="shared" si="10"/>
        <v>0.51961021963756815</v>
      </c>
      <c r="K50" s="25">
        <f t="shared" si="11"/>
        <v>6.9086394673076573E-3</v>
      </c>
      <c r="L50" s="25">
        <f t="shared" si="12"/>
        <v>1.0430663867741101E-2</v>
      </c>
      <c r="M50" s="25">
        <f t="shared" ca="1" si="4"/>
        <v>3.9334548349982124E-2</v>
      </c>
      <c r="N50" s="25">
        <f t="shared" ca="1" si="13"/>
        <v>4.12689535369909E-6</v>
      </c>
      <c r="O50" s="24">
        <f t="shared" ca="1" si="14"/>
        <v>88052829.506189182</v>
      </c>
      <c r="P50" s="25">
        <f t="shared" ca="1" si="15"/>
        <v>46077447.714631781</v>
      </c>
      <c r="Q50" s="25">
        <f t="shared" ca="1" si="16"/>
        <v>1377124.6428696879</v>
      </c>
      <c r="R50">
        <f t="shared" ca="1" si="5"/>
        <v>6.4240916507309342E-3</v>
      </c>
    </row>
    <row r="51" spans="1:18" x14ac:dyDescent="0.2">
      <c r="A51" s="82">
        <v>15098</v>
      </c>
      <c r="B51" s="82">
        <v>4.7758640001120511E-2</v>
      </c>
      <c r="C51" s="82">
        <v>0.1</v>
      </c>
      <c r="D51" s="83">
        <f t="shared" si="6"/>
        <v>1.5098</v>
      </c>
      <c r="E51" s="83">
        <f t="shared" si="6"/>
        <v>4.7758640001120511E-2</v>
      </c>
      <c r="F51" s="25">
        <f t="shared" si="7"/>
        <v>0.15098</v>
      </c>
      <c r="G51" s="25">
        <f t="shared" si="7"/>
        <v>4.7758640001120513E-3</v>
      </c>
      <c r="H51" s="25">
        <f t="shared" si="8"/>
        <v>0.227949604</v>
      </c>
      <c r="I51" s="25">
        <f t="shared" si="9"/>
        <v>0.3441583121192</v>
      </c>
      <c r="J51" s="25">
        <f t="shared" si="10"/>
        <v>0.51961021963756815</v>
      </c>
      <c r="K51" s="25">
        <f t="shared" si="11"/>
        <v>7.2105994673691753E-3</v>
      </c>
      <c r="L51" s="25">
        <f t="shared" si="12"/>
        <v>1.0886563075833982E-2</v>
      </c>
      <c r="M51" s="25">
        <f t="shared" ca="1" si="4"/>
        <v>3.9334548349982124E-2</v>
      </c>
      <c r="N51" s="25">
        <f t="shared" ca="1" si="13"/>
        <v>7.0965320146779491E-6</v>
      </c>
      <c r="O51" s="24">
        <f t="shared" ca="1" si="14"/>
        <v>88052829.506189182</v>
      </c>
      <c r="P51" s="25">
        <f t="shared" ca="1" si="15"/>
        <v>46077447.714631781</v>
      </c>
      <c r="Q51" s="25">
        <f t="shared" ca="1" si="16"/>
        <v>1377124.6428696879</v>
      </c>
      <c r="R51">
        <f t="shared" ca="1" si="5"/>
        <v>8.4240916511383879E-3</v>
      </c>
    </row>
    <row r="52" spans="1:18" x14ac:dyDescent="0.2">
      <c r="A52" s="82">
        <v>15147</v>
      </c>
      <c r="B52" s="82">
        <v>2.7987959998426959E-2</v>
      </c>
      <c r="C52" s="82">
        <v>0.1</v>
      </c>
      <c r="D52" s="83">
        <f t="shared" si="6"/>
        <v>1.5146999999999999</v>
      </c>
      <c r="E52" s="83">
        <f t="shared" si="6"/>
        <v>2.7987959998426959E-2</v>
      </c>
      <c r="F52" s="25">
        <f t="shared" si="7"/>
        <v>0.15146999999999999</v>
      </c>
      <c r="G52" s="25">
        <f t="shared" si="7"/>
        <v>2.7987959998426962E-3</v>
      </c>
      <c r="H52" s="25">
        <f t="shared" si="8"/>
        <v>0.22943160899999998</v>
      </c>
      <c r="I52" s="25">
        <f t="shared" si="9"/>
        <v>0.34752005815229997</v>
      </c>
      <c r="J52" s="25">
        <f t="shared" si="10"/>
        <v>0.52638863208328879</v>
      </c>
      <c r="K52" s="25">
        <f t="shared" si="11"/>
        <v>4.2393363009617319E-3</v>
      </c>
      <c r="L52" s="25">
        <f t="shared" si="12"/>
        <v>6.4213226950667352E-3</v>
      </c>
      <c r="M52" s="25">
        <f t="shared" ca="1" si="4"/>
        <v>3.9726739491204248E-2</v>
      </c>
      <c r="N52" s="25">
        <f t="shared" ca="1" si="13"/>
        <v>1.3779894398004863E-5</v>
      </c>
      <c r="O52" s="24">
        <f t="shared" ca="1" si="14"/>
        <v>85827540.171320006</v>
      </c>
      <c r="P52" s="25">
        <f t="shared" ca="1" si="15"/>
        <v>44795094.452468492</v>
      </c>
      <c r="Q52" s="25">
        <f t="shared" ca="1" si="16"/>
        <v>1336089.828824559</v>
      </c>
      <c r="R52">
        <f t="shared" ca="1" si="5"/>
        <v>-1.1738779492777289E-2</v>
      </c>
    </row>
    <row r="53" spans="1:18" x14ac:dyDescent="0.2">
      <c r="A53" s="82">
        <v>15186</v>
      </c>
      <c r="B53" s="82">
        <v>2.6170479999564122E-2</v>
      </c>
      <c r="C53" s="82">
        <v>0.1</v>
      </c>
      <c r="D53" s="83">
        <f t="shared" si="6"/>
        <v>1.5185999999999999</v>
      </c>
      <c r="E53" s="83">
        <f t="shared" si="6"/>
        <v>2.6170479999564122E-2</v>
      </c>
      <c r="F53" s="25">
        <f t="shared" si="7"/>
        <v>0.15185999999999999</v>
      </c>
      <c r="G53" s="25">
        <f t="shared" si="7"/>
        <v>2.6170479999564123E-3</v>
      </c>
      <c r="H53" s="25">
        <f t="shared" si="8"/>
        <v>0.23061459599999998</v>
      </c>
      <c r="I53" s="25">
        <f t="shared" si="9"/>
        <v>0.35021132548559997</v>
      </c>
      <c r="J53" s="25">
        <f t="shared" si="10"/>
        <v>0.53183091888243206</v>
      </c>
      <c r="K53" s="25">
        <f t="shared" si="11"/>
        <v>3.9742490927338076E-3</v>
      </c>
      <c r="L53" s="25">
        <f t="shared" si="12"/>
        <v>6.03529467222556E-3</v>
      </c>
      <c r="M53" s="25">
        <f t="shared" ca="1" si="4"/>
        <v>4.0039164705295532E-2</v>
      </c>
      <c r="N53" s="25">
        <f t="shared" ca="1" si="13"/>
        <v>1.9234041546698833E-5</v>
      </c>
      <c r="O53" s="24">
        <f t="shared" ca="1" si="14"/>
        <v>84083290.89738813</v>
      </c>
      <c r="P53" s="25">
        <f t="shared" ca="1" si="15"/>
        <v>43791293.650806375</v>
      </c>
      <c r="Q53" s="25">
        <f t="shared" ca="1" si="16"/>
        <v>1304003.1792152831</v>
      </c>
      <c r="R53">
        <f t="shared" ca="1" si="5"/>
        <v>-1.386868470573141E-2</v>
      </c>
    </row>
    <row r="54" spans="1:18" x14ac:dyDescent="0.2">
      <c r="A54" s="82">
        <v>15205.5</v>
      </c>
      <c r="B54" s="82">
        <v>3.2761739996203687E-2</v>
      </c>
      <c r="C54" s="82">
        <v>0.1</v>
      </c>
      <c r="D54" s="83">
        <f t="shared" si="6"/>
        <v>1.5205500000000001</v>
      </c>
      <c r="E54" s="83">
        <f t="shared" si="6"/>
        <v>3.2761739996203687E-2</v>
      </c>
      <c r="F54" s="25">
        <f t="shared" si="7"/>
        <v>0.15205500000000002</v>
      </c>
      <c r="G54" s="25">
        <f t="shared" si="7"/>
        <v>3.276173999620369E-3</v>
      </c>
      <c r="H54" s="25">
        <f t="shared" si="8"/>
        <v>0.23120723025000003</v>
      </c>
      <c r="I54" s="25">
        <f t="shared" si="9"/>
        <v>0.35156215395663759</v>
      </c>
      <c r="J54" s="25">
        <f t="shared" si="10"/>
        <v>0.53456783319876533</v>
      </c>
      <c r="K54" s="25">
        <f t="shared" si="11"/>
        <v>4.981586375122752E-3</v>
      </c>
      <c r="L54" s="25">
        <f t="shared" si="12"/>
        <v>7.574751162692901E-3</v>
      </c>
      <c r="M54" s="25">
        <f t="shared" ca="1" si="4"/>
        <v>4.0195468080835406E-2</v>
      </c>
      <c r="N54" s="25">
        <f t="shared" ca="1" si="13"/>
        <v>5.5260313236242365E-6</v>
      </c>
      <c r="O54" s="24">
        <f t="shared" ca="1" si="14"/>
        <v>83220045.333426043</v>
      </c>
      <c r="P54" s="25">
        <f t="shared" ca="1" si="15"/>
        <v>43294952.307491489</v>
      </c>
      <c r="Q54" s="25">
        <f t="shared" ca="1" si="16"/>
        <v>1288149.0896585791</v>
      </c>
      <c r="R54">
        <f t="shared" ca="1" si="5"/>
        <v>-7.4337280846317189E-3</v>
      </c>
    </row>
    <row r="55" spans="1:18" x14ac:dyDescent="0.2">
      <c r="A55" s="82">
        <v>15230</v>
      </c>
      <c r="B55" s="82">
        <v>3.9376399996399414E-2</v>
      </c>
      <c r="C55" s="82">
        <v>0.1</v>
      </c>
      <c r="D55" s="83">
        <f t="shared" si="6"/>
        <v>1.5229999999999999</v>
      </c>
      <c r="E55" s="83">
        <f t="shared" si="6"/>
        <v>3.9376399996399414E-2</v>
      </c>
      <c r="F55" s="25">
        <f t="shared" si="7"/>
        <v>0.15229999999999999</v>
      </c>
      <c r="G55" s="25">
        <f t="shared" si="7"/>
        <v>3.9376399996399417E-3</v>
      </c>
      <c r="H55" s="25">
        <f t="shared" si="8"/>
        <v>0.23195289999999996</v>
      </c>
      <c r="I55" s="25">
        <f t="shared" si="9"/>
        <v>0.35326426669999994</v>
      </c>
      <c r="J55" s="25">
        <f t="shared" si="10"/>
        <v>0.53802147818409984</v>
      </c>
      <c r="K55" s="25">
        <f t="shared" si="11"/>
        <v>5.9970257194516307E-3</v>
      </c>
      <c r="L55" s="25">
        <f t="shared" si="12"/>
        <v>9.133470170724833E-3</v>
      </c>
      <c r="M55" s="25">
        <f t="shared" ca="1" si="4"/>
        <v>4.0391935020506059E-2</v>
      </c>
      <c r="N55" s="25">
        <f t="shared" ca="1" si="13"/>
        <v>1.0313113851872844E-7</v>
      </c>
      <c r="O55" s="24">
        <f t="shared" ca="1" si="14"/>
        <v>82143800.36267601</v>
      </c>
      <c r="P55" s="25">
        <f t="shared" ca="1" si="15"/>
        <v>42676567.471344978</v>
      </c>
      <c r="Q55" s="25">
        <f t="shared" ca="1" si="16"/>
        <v>1268407.6135331425</v>
      </c>
      <c r="R55">
        <f t="shared" ca="1" si="5"/>
        <v>-1.0155350241066452E-3</v>
      </c>
    </row>
    <row r="56" spans="1:18" x14ac:dyDescent="0.2">
      <c r="A56" s="82">
        <v>15247</v>
      </c>
      <c r="B56" s="82">
        <v>3.9455960002669599E-2</v>
      </c>
      <c r="C56" s="82">
        <v>0.1</v>
      </c>
      <c r="D56" s="83">
        <f t="shared" si="6"/>
        <v>1.5246999999999999</v>
      </c>
      <c r="E56" s="83">
        <f t="shared" si="6"/>
        <v>3.9455960002669599E-2</v>
      </c>
      <c r="F56" s="25">
        <f t="shared" si="7"/>
        <v>0.15246999999999999</v>
      </c>
      <c r="G56" s="25">
        <f t="shared" si="7"/>
        <v>3.9455960002669601E-3</v>
      </c>
      <c r="H56" s="25">
        <f t="shared" si="8"/>
        <v>0.23247100899999998</v>
      </c>
      <c r="I56" s="25">
        <f t="shared" si="9"/>
        <v>0.35444854742229998</v>
      </c>
      <c r="J56" s="25">
        <f t="shared" si="10"/>
        <v>0.54042770025478071</v>
      </c>
      <c r="K56" s="25">
        <f t="shared" si="11"/>
        <v>6.0158502216070336E-3</v>
      </c>
      <c r="L56" s="25">
        <f t="shared" si="12"/>
        <v>9.1723668328842437E-3</v>
      </c>
      <c r="M56" s="25">
        <f t="shared" ca="1" si="4"/>
        <v>4.0528315155488118E-2</v>
      </c>
      <c r="N56" s="25">
        <f t="shared" ca="1" si="13"/>
        <v>1.1499455737764288E-7</v>
      </c>
      <c r="O56" s="24">
        <f t="shared" ca="1" si="14"/>
        <v>81402458.324763581</v>
      </c>
      <c r="P56" s="25">
        <f t="shared" ca="1" si="15"/>
        <v>42250888.384688742</v>
      </c>
      <c r="Q56" s="25">
        <f t="shared" ca="1" si="16"/>
        <v>1254825.2756850014</v>
      </c>
      <c r="R56">
        <f t="shared" ca="1" si="5"/>
        <v>-1.0723551528185188E-3</v>
      </c>
    </row>
    <row r="57" spans="1:18" x14ac:dyDescent="0.2">
      <c r="A57" s="82">
        <v>15914.5</v>
      </c>
      <c r="B57" s="82">
        <v>4.1079859998717438E-2</v>
      </c>
      <c r="C57" s="82">
        <v>0.1</v>
      </c>
      <c r="D57" s="83">
        <f t="shared" si="6"/>
        <v>1.59145</v>
      </c>
      <c r="E57" s="83">
        <f t="shared" si="6"/>
        <v>4.1079859998717438E-2</v>
      </c>
      <c r="F57" s="25">
        <f t="shared" si="7"/>
        <v>0.15914500000000001</v>
      </c>
      <c r="G57" s="25">
        <f t="shared" si="7"/>
        <v>4.1079859998717442E-3</v>
      </c>
      <c r="H57" s="25">
        <f t="shared" si="8"/>
        <v>0.25327131024999999</v>
      </c>
      <c r="I57" s="25">
        <f t="shared" si="9"/>
        <v>0.40306862669736249</v>
      </c>
      <c r="J57" s="25">
        <f t="shared" si="10"/>
        <v>0.64146356595751752</v>
      </c>
      <c r="K57" s="25">
        <f t="shared" si="11"/>
        <v>6.5376543194958876E-3</v>
      </c>
      <c r="L57" s="25">
        <f t="shared" si="12"/>
        <v>1.040434996676173E-2</v>
      </c>
      <c r="M57" s="25">
        <f t="shared" ca="1" si="4"/>
        <v>4.5919596481316924E-2</v>
      </c>
      <c r="N57" s="25">
        <f t="shared" ca="1" si="13"/>
        <v>2.342304922100444E-6</v>
      </c>
      <c r="O57" s="24">
        <f t="shared" ca="1" si="14"/>
        <v>55656925.243226044</v>
      </c>
      <c r="P57" s="25">
        <f t="shared" ca="1" si="15"/>
        <v>27635721.890146159</v>
      </c>
      <c r="Q57" s="25">
        <f t="shared" ca="1" si="16"/>
        <v>792765.0557761346</v>
      </c>
      <c r="R57">
        <f t="shared" ca="1" si="5"/>
        <v>-4.8397364825994854E-3</v>
      </c>
    </row>
    <row r="58" spans="1:18" x14ac:dyDescent="0.2">
      <c r="A58" s="82">
        <v>15917</v>
      </c>
      <c r="B58" s="82">
        <v>4.6591559999797028E-2</v>
      </c>
      <c r="C58" s="82">
        <v>0.1</v>
      </c>
      <c r="D58" s="83">
        <f t="shared" si="6"/>
        <v>1.5916999999999999</v>
      </c>
      <c r="E58" s="83">
        <f t="shared" si="6"/>
        <v>4.6591559999797028E-2</v>
      </c>
      <c r="F58" s="25">
        <f t="shared" si="7"/>
        <v>0.15917000000000001</v>
      </c>
      <c r="G58" s="25">
        <f t="shared" si="7"/>
        <v>4.6591559999797031E-3</v>
      </c>
      <c r="H58" s="25">
        <f t="shared" si="8"/>
        <v>0.25335088899999997</v>
      </c>
      <c r="I58" s="25">
        <f t="shared" si="9"/>
        <v>0.40325861002129992</v>
      </c>
      <c r="J58" s="25">
        <f t="shared" si="10"/>
        <v>0.64186672957090307</v>
      </c>
      <c r="K58" s="25">
        <f t="shared" si="11"/>
        <v>7.415978605167693E-3</v>
      </c>
      <c r="L58" s="25">
        <f t="shared" si="12"/>
        <v>1.1804013145845416E-2</v>
      </c>
      <c r="M58" s="25">
        <f t="shared" ca="1" si="4"/>
        <v>4.5939921824513896E-2</v>
      </c>
      <c r="N58" s="25">
        <f t="shared" ca="1" si="13"/>
        <v>4.2463231148632893E-8</v>
      </c>
      <c r="O58" s="24">
        <f t="shared" ca="1" si="14"/>
        <v>55572268.69860775</v>
      </c>
      <c r="P58" s="25">
        <f t="shared" ca="1" si="15"/>
        <v>27588308.884962972</v>
      </c>
      <c r="Q58" s="25">
        <f t="shared" ca="1" si="16"/>
        <v>791282.52025041194</v>
      </c>
      <c r="R58">
        <f t="shared" ca="1" si="5"/>
        <v>6.5163817528313128E-4</v>
      </c>
    </row>
    <row r="59" spans="1:18" x14ac:dyDescent="0.2">
      <c r="A59" s="82">
        <v>15921.5</v>
      </c>
      <c r="B59" s="82">
        <v>5.9112619994266424E-2</v>
      </c>
      <c r="C59" s="82">
        <v>0.1</v>
      </c>
      <c r="D59" s="83">
        <f t="shared" si="6"/>
        <v>1.59215</v>
      </c>
      <c r="E59" s="83">
        <f t="shared" si="6"/>
        <v>5.9112619994266424E-2</v>
      </c>
      <c r="F59" s="25">
        <f t="shared" si="7"/>
        <v>0.159215</v>
      </c>
      <c r="G59" s="25">
        <f t="shared" si="7"/>
        <v>5.9112619994266431E-3</v>
      </c>
      <c r="H59" s="25">
        <f t="shared" si="8"/>
        <v>0.25349416224999999</v>
      </c>
      <c r="I59" s="25">
        <f t="shared" si="9"/>
        <v>0.40360073042633748</v>
      </c>
      <c r="J59" s="25">
        <f t="shared" si="10"/>
        <v>0.64259290294829319</v>
      </c>
      <c r="K59" s="25">
        <f t="shared" si="11"/>
        <v>9.4116157923871298E-3</v>
      </c>
      <c r="L59" s="25">
        <f t="shared" si="12"/>
        <v>1.4984704083849169E-2</v>
      </c>
      <c r="M59" s="25">
        <f t="shared" ca="1" si="4"/>
        <v>4.5976509948696329E-2</v>
      </c>
      <c r="N59" s="25">
        <f t="shared" ca="1" si="13"/>
        <v>1.725573871293276E-5</v>
      </c>
      <c r="O59" s="24">
        <f t="shared" ca="1" si="14"/>
        <v>55420098.055433922</v>
      </c>
      <c r="P59" s="25">
        <f t="shared" ca="1" si="15"/>
        <v>27503096.525625467</v>
      </c>
      <c r="Q59" s="25">
        <f t="shared" ca="1" si="16"/>
        <v>788618.38175437006</v>
      </c>
      <c r="R59">
        <f t="shared" ca="1" si="5"/>
        <v>1.3136110045570096E-2</v>
      </c>
    </row>
    <row r="60" spans="1:18" x14ac:dyDescent="0.2">
      <c r="A60" s="82">
        <v>15922</v>
      </c>
      <c r="B60" s="82">
        <v>3.461495999363251E-2</v>
      </c>
      <c r="C60" s="82">
        <v>0.1</v>
      </c>
      <c r="D60" s="83">
        <f t="shared" si="6"/>
        <v>1.5922000000000001</v>
      </c>
      <c r="E60" s="83">
        <f t="shared" si="6"/>
        <v>3.461495999363251E-2</v>
      </c>
      <c r="F60" s="25">
        <f t="shared" si="7"/>
        <v>0.15922000000000003</v>
      </c>
      <c r="G60" s="25">
        <f t="shared" si="7"/>
        <v>3.4614959993632512E-3</v>
      </c>
      <c r="H60" s="25">
        <f t="shared" si="8"/>
        <v>0.25351008400000008</v>
      </c>
      <c r="I60" s="25">
        <f t="shared" si="9"/>
        <v>0.40363875574480013</v>
      </c>
      <c r="J60" s="25">
        <f t="shared" si="10"/>
        <v>0.6426736268968708</v>
      </c>
      <c r="K60" s="25">
        <f t="shared" si="11"/>
        <v>5.5113939301861684E-3</v>
      </c>
      <c r="L60" s="25">
        <f t="shared" si="12"/>
        <v>8.7752414156424177E-3</v>
      </c>
      <c r="M60" s="25">
        <f t="shared" ca="1" si="4"/>
        <v>4.598057549475057E-2</v>
      </c>
      <c r="N60" s="25">
        <f t="shared" ca="1" si="13"/>
        <v>1.2917721571925512E-5</v>
      </c>
      <c r="O60" s="24">
        <f t="shared" ca="1" si="14"/>
        <v>55403206.954257466</v>
      </c>
      <c r="P60" s="25">
        <f t="shared" ca="1" si="15"/>
        <v>27493638.880662594</v>
      </c>
      <c r="Q60" s="25">
        <f t="shared" ca="1" si="16"/>
        <v>788322.71738475771</v>
      </c>
      <c r="R60">
        <f t="shared" ca="1" si="5"/>
        <v>-1.1365615501118059E-2</v>
      </c>
    </row>
    <row r="61" spans="1:18" x14ac:dyDescent="0.2">
      <c r="A61" s="82">
        <v>16012.5</v>
      </c>
      <c r="B61" s="82">
        <v>4.4538499998452608E-2</v>
      </c>
      <c r="C61" s="82">
        <v>0.1</v>
      </c>
      <c r="D61" s="83">
        <f t="shared" si="6"/>
        <v>1.6012500000000001</v>
      </c>
      <c r="E61" s="83">
        <f t="shared" si="6"/>
        <v>4.4538499998452608E-2</v>
      </c>
      <c r="F61" s="25">
        <f t="shared" si="7"/>
        <v>0.16012500000000002</v>
      </c>
      <c r="G61" s="25">
        <f t="shared" si="7"/>
        <v>4.4538499998452606E-3</v>
      </c>
      <c r="H61" s="25">
        <f t="shared" si="8"/>
        <v>0.25640015625000001</v>
      </c>
      <c r="I61" s="25">
        <f t="shared" si="9"/>
        <v>0.41056075019531252</v>
      </c>
      <c r="J61" s="25">
        <f t="shared" si="10"/>
        <v>0.65741040125024419</v>
      </c>
      <c r="K61" s="25">
        <f t="shared" si="11"/>
        <v>7.1317273122522241E-3</v>
      </c>
      <c r="L61" s="25">
        <f t="shared" si="12"/>
        <v>1.1419678358743874E-2</v>
      </c>
      <c r="M61" s="25">
        <f t="shared" ca="1" si="4"/>
        <v>4.6717094622202041E-2</v>
      </c>
      <c r="N61" s="25">
        <f t="shared" ca="1" si="13"/>
        <v>4.7462745346299333E-7</v>
      </c>
      <c r="O61" s="24">
        <f t="shared" ca="1" si="14"/>
        <v>52400718.704261191</v>
      </c>
      <c r="P61" s="25">
        <f t="shared" ca="1" si="15"/>
        <v>25815804.28277446</v>
      </c>
      <c r="Q61" s="25">
        <f t="shared" ca="1" si="16"/>
        <v>735955.11549924198</v>
      </c>
      <c r="R61">
        <f t="shared" ca="1" si="5"/>
        <v>-2.178594623749433E-3</v>
      </c>
    </row>
    <row r="62" spans="1:18" x14ac:dyDescent="0.2">
      <c r="A62" s="82">
        <v>16012.5</v>
      </c>
      <c r="B62" s="82">
        <v>5.0538499992399011E-2</v>
      </c>
      <c r="C62" s="82">
        <v>0.1</v>
      </c>
      <c r="D62" s="83">
        <f t="shared" si="6"/>
        <v>1.6012500000000001</v>
      </c>
      <c r="E62" s="83">
        <f t="shared" si="6"/>
        <v>5.0538499992399011E-2</v>
      </c>
      <c r="F62" s="25">
        <f t="shared" si="7"/>
        <v>0.16012500000000002</v>
      </c>
      <c r="G62" s="25">
        <f t="shared" si="7"/>
        <v>5.0538499992399018E-3</v>
      </c>
      <c r="H62" s="25">
        <f t="shared" si="8"/>
        <v>0.25640015625000001</v>
      </c>
      <c r="I62" s="25">
        <f t="shared" si="9"/>
        <v>0.41056075019531252</v>
      </c>
      <c r="J62" s="25">
        <f t="shared" si="10"/>
        <v>0.65741040125024419</v>
      </c>
      <c r="K62" s="25">
        <f t="shared" si="11"/>
        <v>8.0924773112828925E-3</v>
      </c>
      <c r="L62" s="25">
        <f t="shared" si="12"/>
        <v>1.2958079294691732E-2</v>
      </c>
      <c r="M62" s="25">
        <f t="shared" ca="1" si="4"/>
        <v>4.6717094622202041E-2</v>
      </c>
      <c r="N62" s="25">
        <f t="shared" ca="1" si="13"/>
        <v>1.4603139003370245E-6</v>
      </c>
      <c r="O62" s="24">
        <f t="shared" ca="1" si="14"/>
        <v>52400718.704261191</v>
      </c>
      <c r="P62" s="25">
        <f t="shared" ca="1" si="15"/>
        <v>25815804.28277446</v>
      </c>
      <c r="Q62" s="25">
        <f t="shared" ca="1" si="16"/>
        <v>735955.11549924198</v>
      </c>
      <c r="R62">
        <f t="shared" ca="1" si="5"/>
        <v>3.8214053701969702E-3</v>
      </c>
    </row>
    <row r="63" spans="1:18" x14ac:dyDescent="0.2">
      <c r="A63" s="82">
        <v>16012.5</v>
      </c>
      <c r="B63" s="82">
        <v>5.1538499996240716E-2</v>
      </c>
      <c r="C63" s="82">
        <v>0.1</v>
      </c>
      <c r="D63" s="83">
        <f t="shared" si="6"/>
        <v>1.6012500000000001</v>
      </c>
      <c r="E63" s="83">
        <f t="shared" si="6"/>
        <v>5.1538499996240716E-2</v>
      </c>
      <c r="F63" s="25">
        <f t="shared" si="7"/>
        <v>0.16012500000000002</v>
      </c>
      <c r="G63" s="25">
        <f t="shared" si="7"/>
        <v>5.1538499996240722E-3</v>
      </c>
      <c r="H63" s="25">
        <f t="shared" si="8"/>
        <v>0.25640015625000001</v>
      </c>
      <c r="I63" s="25">
        <f t="shared" si="9"/>
        <v>0.41056075019531252</v>
      </c>
      <c r="J63" s="25">
        <f t="shared" si="10"/>
        <v>0.65741040125024419</v>
      </c>
      <c r="K63" s="25">
        <f t="shared" si="11"/>
        <v>8.2526023118980451E-3</v>
      </c>
      <c r="L63" s="25">
        <f t="shared" si="12"/>
        <v>1.3214479451926745E-2</v>
      </c>
      <c r="M63" s="25">
        <f t="shared" ca="1" si="4"/>
        <v>4.6717094622202041E-2</v>
      </c>
      <c r="N63" s="25">
        <f t="shared" ca="1" si="13"/>
        <v>2.3245949780809026E-6</v>
      </c>
      <c r="O63" s="24">
        <f t="shared" ca="1" si="14"/>
        <v>52400718.704261191</v>
      </c>
      <c r="P63" s="25">
        <f t="shared" ca="1" si="15"/>
        <v>25815804.28277446</v>
      </c>
      <c r="Q63" s="25">
        <f t="shared" ca="1" si="16"/>
        <v>735955.11549924198</v>
      </c>
      <c r="R63">
        <f t="shared" ca="1" si="5"/>
        <v>4.8214053740386759E-3</v>
      </c>
    </row>
    <row r="64" spans="1:18" x14ac:dyDescent="0.2">
      <c r="A64" s="82">
        <v>16025</v>
      </c>
      <c r="B64" s="82">
        <v>5.2096999992500059E-2</v>
      </c>
      <c r="C64" s="82">
        <v>0.1</v>
      </c>
      <c r="D64" s="83">
        <f t="shared" si="6"/>
        <v>1.6025</v>
      </c>
      <c r="E64" s="83">
        <f t="shared" si="6"/>
        <v>5.2096999992500059E-2</v>
      </c>
      <c r="F64" s="25">
        <f t="shared" si="7"/>
        <v>0.16025</v>
      </c>
      <c r="G64" s="25">
        <f t="shared" si="7"/>
        <v>5.2096999992500065E-3</v>
      </c>
      <c r="H64" s="25">
        <f t="shared" si="8"/>
        <v>0.256800625</v>
      </c>
      <c r="I64" s="25">
        <f t="shared" si="9"/>
        <v>0.41152300156249999</v>
      </c>
      <c r="J64" s="25">
        <f t="shared" si="10"/>
        <v>0.65946561000390624</v>
      </c>
      <c r="K64" s="25">
        <f t="shared" si="11"/>
        <v>8.348544248798136E-3</v>
      </c>
      <c r="L64" s="25">
        <f t="shared" si="12"/>
        <v>1.3378542158699012E-2</v>
      </c>
      <c r="M64" s="25">
        <f t="shared" ca="1" si="4"/>
        <v>4.6818926228717486E-2</v>
      </c>
      <c r="N64" s="25">
        <f t="shared" ca="1" si="13"/>
        <v>2.785806265592994E-6</v>
      </c>
      <c r="O64" s="24">
        <f t="shared" ca="1" si="14"/>
        <v>51994515.123144493</v>
      </c>
      <c r="P64" s="25">
        <f t="shared" ca="1" si="15"/>
        <v>25589333.215248439</v>
      </c>
      <c r="Q64" s="25">
        <f t="shared" ca="1" si="16"/>
        <v>728899.97322639381</v>
      </c>
      <c r="R64">
        <f t="shared" ca="1" si="5"/>
        <v>5.2780737637825731E-3</v>
      </c>
    </row>
    <row r="65" spans="1:18" x14ac:dyDescent="0.2">
      <c r="A65" s="82">
        <v>16027.5</v>
      </c>
      <c r="B65" s="82">
        <v>3.760869999678107E-2</v>
      </c>
      <c r="C65" s="82">
        <v>0.1</v>
      </c>
      <c r="D65" s="83">
        <f t="shared" si="6"/>
        <v>1.6027499999999999</v>
      </c>
      <c r="E65" s="83">
        <f t="shared" si="6"/>
        <v>3.760869999678107E-2</v>
      </c>
      <c r="F65" s="25">
        <f t="shared" si="7"/>
        <v>0.160275</v>
      </c>
      <c r="G65" s="25">
        <f t="shared" si="7"/>
        <v>3.7608699996781072E-3</v>
      </c>
      <c r="H65" s="25">
        <f t="shared" si="8"/>
        <v>0.25688075625000001</v>
      </c>
      <c r="I65" s="25">
        <f t="shared" si="9"/>
        <v>0.41171563207968748</v>
      </c>
      <c r="J65" s="25">
        <f t="shared" si="10"/>
        <v>0.65987722931571902</v>
      </c>
      <c r="K65" s="25">
        <f t="shared" si="11"/>
        <v>6.0277343919840857E-3</v>
      </c>
      <c r="L65" s="25">
        <f t="shared" si="12"/>
        <v>9.6609512967524933E-3</v>
      </c>
      <c r="M65" s="25">
        <f t="shared" ca="1" si="4"/>
        <v>4.6839295533863248E-2</v>
      </c>
      <c r="N65" s="25">
        <f t="shared" ca="1" si="13"/>
        <v>8.5203893969201427E-6</v>
      </c>
      <c r="O65" s="24">
        <f t="shared" ca="1" si="14"/>
        <v>51913520.263692938</v>
      </c>
      <c r="P65" s="25">
        <f t="shared" ca="1" si="15"/>
        <v>25544191.393797219</v>
      </c>
      <c r="Q65" s="25">
        <f t="shared" ca="1" si="16"/>
        <v>727494.08442176972</v>
      </c>
      <c r="R65">
        <f t="shared" ca="1" si="5"/>
        <v>-9.2305955370821785E-3</v>
      </c>
    </row>
    <row r="66" spans="1:18" x14ac:dyDescent="0.2">
      <c r="A66" s="82">
        <v>16034.5</v>
      </c>
      <c r="B66" s="82">
        <v>3.4641459998965729E-2</v>
      </c>
      <c r="C66" s="82">
        <v>0.1</v>
      </c>
      <c r="D66" s="83">
        <f t="shared" si="6"/>
        <v>1.60345</v>
      </c>
      <c r="E66" s="83">
        <f t="shared" si="6"/>
        <v>3.4641459998965729E-2</v>
      </c>
      <c r="F66" s="25">
        <f t="shared" si="7"/>
        <v>0.16034500000000002</v>
      </c>
      <c r="G66" s="25">
        <f t="shared" si="7"/>
        <v>3.4641459998965732E-3</v>
      </c>
      <c r="H66" s="25">
        <f t="shared" si="8"/>
        <v>0.25710519025</v>
      </c>
      <c r="I66" s="25">
        <f t="shared" si="9"/>
        <v>0.4122553173063625</v>
      </c>
      <c r="J66" s="25">
        <f t="shared" si="10"/>
        <v>0.66103078853488695</v>
      </c>
      <c r="K66" s="25">
        <f t="shared" si="11"/>
        <v>5.5545849035341602E-3</v>
      </c>
      <c r="L66" s="25">
        <f t="shared" si="12"/>
        <v>8.9064991635718488E-3</v>
      </c>
      <c r="M66" s="25">
        <f t="shared" ca="1" si="4"/>
        <v>4.6896334879619084E-2</v>
      </c>
      <c r="N66" s="25">
        <f t="shared" ca="1" si="13"/>
        <v>1.5018195834046859E-5</v>
      </c>
      <c r="O66" s="24">
        <f t="shared" ca="1" si="14"/>
        <v>51687169.95937255</v>
      </c>
      <c r="P66" s="25">
        <f t="shared" ca="1" si="15"/>
        <v>25418064.085404992</v>
      </c>
      <c r="Q66" s="25">
        <f t="shared" ca="1" si="16"/>
        <v>723566.69407197379</v>
      </c>
      <c r="R66">
        <f t="shared" ca="1" si="5"/>
        <v>-1.2254874880653355E-2</v>
      </c>
    </row>
    <row r="67" spans="1:18" x14ac:dyDescent="0.2">
      <c r="A67" s="82">
        <v>16034.5</v>
      </c>
      <c r="B67" s="82">
        <v>3.5641459995531477E-2</v>
      </c>
      <c r="C67" s="82">
        <v>0.1</v>
      </c>
      <c r="D67" s="83">
        <f t="shared" si="6"/>
        <v>1.60345</v>
      </c>
      <c r="E67" s="83">
        <f t="shared" si="6"/>
        <v>3.5641459995531477E-2</v>
      </c>
      <c r="F67" s="25">
        <f t="shared" si="7"/>
        <v>0.16034500000000002</v>
      </c>
      <c r="G67" s="25">
        <f t="shared" si="7"/>
        <v>3.5641459995531481E-3</v>
      </c>
      <c r="H67" s="25">
        <f t="shared" si="8"/>
        <v>0.25710519025</v>
      </c>
      <c r="I67" s="25">
        <f t="shared" si="9"/>
        <v>0.4122553173063625</v>
      </c>
      <c r="J67" s="25">
        <f t="shared" si="10"/>
        <v>0.66103078853488695</v>
      </c>
      <c r="K67" s="25">
        <f t="shared" si="11"/>
        <v>5.7149299029834958E-3</v>
      </c>
      <c r="L67" s="25">
        <f t="shared" si="12"/>
        <v>9.163604352938887E-3</v>
      </c>
      <c r="M67" s="25">
        <f t="shared" ca="1" si="4"/>
        <v>4.6896334879619084E-2</v>
      </c>
      <c r="N67" s="25">
        <f t="shared" ca="1" si="13"/>
        <v>1.2667220865646604E-5</v>
      </c>
      <c r="O67" s="24">
        <f t="shared" ca="1" si="14"/>
        <v>51687169.95937255</v>
      </c>
      <c r="P67" s="25">
        <f t="shared" ca="1" si="15"/>
        <v>25418064.085404992</v>
      </c>
      <c r="Q67" s="25">
        <f t="shared" ca="1" si="16"/>
        <v>723566.69407197379</v>
      </c>
      <c r="R67">
        <f t="shared" ca="1" si="5"/>
        <v>-1.1254874884087607E-2</v>
      </c>
    </row>
    <row r="68" spans="1:18" x14ac:dyDescent="0.2">
      <c r="A68" s="82">
        <v>16034.5</v>
      </c>
      <c r="B68" s="82">
        <v>4.4541459996253252E-2</v>
      </c>
      <c r="C68" s="82">
        <v>1</v>
      </c>
      <c r="D68" s="83">
        <f t="shared" si="6"/>
        <v>1.60345</v>
      </c>
      <c r="E68" s="83">
        <f t="shared" si="6"/>
        <v>4.4541459996253252E-2</v>
      </c>
      <c r="F68" s="25">
        <f t="shared" si="7"/>
        <v>1.60345</v>
      </c>
      <c r="G68" s="25">
        <f t="shared" si="7"/>
        <v>4.4541459996253252E-2</v>
      </c>
      <c r="H68" s="25">
        <f t="shared" si="8"/>
        <v>2.5710519025000003</v>
      </c>
      <c r="I68" s="25">
        <f t="shared" si="9"/>
        <v>4.1225531730636256</v>
      </c>
      <c r="J68" s="25">
        <f t="shared" si="10"/>
        <v>6.6103078853488704</v>
      </c>
      <c r="K68" s="25">
        <f t="shared" si="11"/>
        <v>7.1420004030992273E-2</v>
      </c>
      <c r="L68" s="25">
        <f t="shared" si="12"/>
        <v>0.11451840546349457</v>
      </c>
      <c r="M68" s="25">
        <f t="shared" ca="1" si="4"/>
        <v>4.6896334879619084E-2</v>
      </c>
      <c r="N68" s="25">
        <f t="shared" ca="1" si="13"/>
        <v>5.5454357163072399E-6</v>
      </c>
      <c r="O68" s="24">
        <f t="shared" ca="1" si="14"/>
        <v>5168716995.9372644</v>
      </c>
      <c r="P68" s="25">
        <f t="shared" ca="1" si="15"/>
        <v>2541806408.5405045</v>
      </c>
      <c r="Q68" s="25">
        <f t="shared" ca="1" si="16"/>
        <v>72356669.407197192</v>
      </c>
      <c r="R68">
        <f t="shared" ca="1" si="5"/>
        <v>-2.3548748833658317E-3</v>
      </c>
    </row>
    <row r="69" spans="1:18" x14ac:dyDescent="0.2">
      <c r="A69" s="82">
        <v>16034.5</v>
      </c>
      <c r="B69" s="82">
        <v>4.5241460000397637E-2</v>
      </c>
      <c r="C69" s="82">
        <v>1</v>
      </c>
      <c r="D69" s="83">
        <f t="shared" si="6"/>
        <v>1.60345</v>
      </c>
      <c r="E69" s="83">
        <f t="shared" si="6"/>
        <v>4.5241460000397637E-2</v>
      </c>
      <c r="F69" s="25">
        <f t="shared" si="7"/>
        <v>1.60345</v>
      </c>
      <c r="G69" s="25">
        <f t="shared" si="7"/>
        <v>4.5241460000397637E-2</v>
      </c>
      <c r="H69" s="25">
        <f t="shared" si="8"/>
        <v>2.5710519025000003</v>
      </c>
      <c r="I69" s="25">
        <f t="shared" si="9"/>
        <v>4.1225531730636256</v>
      </c>
      <c r="J69" s="25">
        <f t="shared" si="10"/>
        <v>6.6103078853488704</v>
      </c>
      <c r="K69" s="25">
        <f t="shared" si="11"/>
        <v>7.2542419037637598E-2</v>
      </c>
      <c r="L69" s="25">
        <f t="shared" si="12"/>
        <v>0.11631814180590001</v>
      </c>
      <c r="M69" s="25">
        <f t="shared" ca="1" si="4"/>
        <v>4.6896334879619084E-2</v>
      </c>
      <c r="N69" s="25">
        <f t="shared" ca="1" si="13"/>
        <v>2.7386108658781964E-6</v>
      </c>
      <c r="O69" s="24">
        <f t="shared" ca="1" si="14"/>
        <v>5168716995.9372644</v>
      </c>
      <c r="P69" s="25">
        <f t="shared" ca="1" si="15"/>
        <v>2541806408.5405045</v>
      </c>
      <c r="Q69" s="25">
        <f t="shared" ca="1" si="16"/>
        <v>72356669.407197192</v>
      </c>
      <c r="R69">
        <f t="shared" ca="1" si="5"/>
        <v>-1.6548748792214463E-3</v>
      </c>
    </row>
    <row r="70" spans="1:18" x14ac:dyDescent="0.2">
      <c r="A70" s="82">
        <v>16171</v>
      </c>
      <c r="B70" s="82">
        <v>4.3680279995896854E-2</v>
      </c>
      <c r="C70" s="82">
        <v>1</v>
      </c>
      <c r="D70" s="83">
        <f t="shared" si="6"/>
        <v>1.6171</v>
      </c>
      <c r="E70" s="83">
        <f t="shared" si="6"/>
        <v>4.3680279995896854E-2</v>
      </c>
      <c r="F70" s="25">
        <f t="shared" si="7"/>
        <v>1.6171</v>
      </c>
      <c r="G70" s="25">
        <f t="shared" si="7"/>
        <v>4.3680279995896854E-2</v>
      </c>
      <c r="H70" s="25">
        <f t="shared" si="8"/>
        <v>2.6150124099999998</v>
      </c>
      <c r="I70" s="25">
        <f t="shared" si="9"/>
        <v>4.2287365682109996</v>
      </c>
      <c r="J70" s="25">
        <f t="shared" si="10"/>
        <v>6.8382899044540073</v>
      </c>
      <c r="K70" s="25">
        <f t="shared" si="11"/>
        <v>7.0635380781364804E-2</v>
      </c>
      <c r="L70" s="25">
        <f t="shared" si="12"/>
        <v>0.11422447426154503</v>
      </c>
      <c r="M70" s="25">
        <f t="shared" ca="1" si="4"/>
        <v>4.8010160702241761E-2</v>
      </c>
      <c r="N70" s="25">
        <f t="shared" ca="1" si="13"/>
        <v>1.8747866931177875E-5</v>
      </c>
      <c r="O70" s="24">
        <f t="shared" ca="1" si="14"/>
        <v>4740022652.7527485</v>
      </c>
      <c r="P70" s="25">
        <f t="shared" ca="1" si="15"/>
        <v>2303717267.763166</v>
      </c>
      <c r="Q70" s="25">
        <f t="shared" ca="1" si="16"/>
        <v>64963134.180468842</v>
      </c>
      <c r="R70">
        <f t="shared" ca="1" si="5"/>
        <v>-4.3298807063449074E-3</v>
      </c>
    </row>
    <row r="71" spans="1:18" x14ac:dyDescent="0.2">
      <c r="A71" s="82">
        <v>16729</v>
      </c>
      <c r="B71" s="82">
        <v>5.1391719993262086E-2</v>
      </c>
      <c r="C71" s="82">
        <v>0.1</v>
      </c>
      <c r="D71" s="83">
        <f t="shared" si="6"/>
        <v>1.6729000000000001</v>
      </c>
      <c r="E71" s="83">
        <f t="shared" si="6"/>
        <v>5.1391719993262086E-2</v>
      </c>
      <c r="F71" s="25">
        <f t="shared" si="7"/>
        <v>0.16729000000000002</v>
      </c>
      <c r="G71" s="25">
        <f t="shared" si="7"/>
        <v>5.1391719993262091E-3</v>
      </c>
      <c r="H71" s="25">
        <f t="shared" si="8"/>
        <v>0.27985944100000004</v>
      </c>
      <c r="I71" s="25">
        <f t="shared" si="9"/>
        <v>0.46817685884890009</v>
      </c>
      <c r="J71" s="25">
        <f t="shared" si="10"/>
        <v>0.78321306716832495</v>
      </c>
      <c r="K71" s="25">
        <f t="shared" si="11"/>
        <v>8.5973208376728151E-3</v>
      </c>
      <c r="L71" s="25">
        <f t="shared" si="12"/>
        <v>1.4382458029342854E-2</v>
      </c>
      <c r="M71" s="25">
        <f t="shared" ca="1" si="4"/>
        <v>5.25942182540102E-2</v>
      </c>
      <c r="N71" s="25">
        <f t="shared" ca="1" si="13"/>
        <v>1.4460020671022388E-7</v>
      </c>
      <c r="O71" s="24">
        <f t="shared" ca="1" si="14"/>
        <v>32261426.282561086</v>
      </c>
      <c r="P71" s="25">
        <f t="shared" ca="1" si="15"/>
        <v>14777250.444331838</v>
      </c>
      <c r="Q71" s="25">
        <f t="shared" ca="1" si="16"/>
        <v>396883.90417631576</v>
      </c>
      <c r="R71">
        <f t="shared" ca="1" si="5"/>
        <v>-1.2024982607481138E-3</v>
      </c>
    </row>
    <row r="72" spans="1:18" x14ac:dyDescent="0.2">
      <c r="A72" s="82">
        <v>17638.5</v>
      </c>
      <c r="B72" s="82">
        <v>5.7148179999785498E-2</v>
      </c>
      <c r="C72" s="82">
        <v>0.1</v>
      </c>
      <c r="D72" s="83">
        <f t="shared" si="6"/>
        <v>1.7638499999999999</v>
      </c>
      <c r="E72" s="83">
        <f t="shared" si="6"/>
        <v>5.7148179999785498E-2</v>
      </c>
      <c r="F72" s="25">
        <f t="shared" si="7"/>
        <v>0.17638500000000001</v>
      </c>
      <c r="G72" s="25">
        <f t="shared" si="7"/>
        <v>5.7148179999785501E-3</v>
      </c>
      <c r="H72" s="25">
        <f t="shared" si="8"/>
        <v>0.31111668225</v>
      </c>
      <c r="I72" s="25">
        <f t="shared" si="9"/>
        <v>0.54876315998666247</v>
      </c>
      <c r="J72" s="25">
        <f t="shared" si="10"/>
        <v>0.96793589974247451</v>
      </c>
      <c r="K72" s="25">
        <f t="shared" si="11"/>
        <v>1.0080081729262166E-2</v>
      </c>
      <c r="L72" s="25">
        <f t="shared" si="12"/>
        <v>1.7779752158159069E-2</v>
      </c>
      <c r="M72" s="25">
        <f t="shared" ca="1" si="4"/>
        <v>6.0172103689452028E-2</v>
      </c>
      <c r="N72" s="25">
        <f t="shared" ca="1" si="13"/>
        <v>9.1441144809264402E-7</v>
      </c>
      <c r="O72" s="24">
        <f t="shared" ca="1" si="14"/>
        <v>14859878.104807824</v>
      </c>
      <c r="P72" s="25">
        <f t="shared" ca="1" si="15"/>
        <v>5767620.9344353359</v>
      </c>
      <c r="Q72" s="25">
        <f t="shared" ca="1" si="16"/>
        <v>133417.42092993733</v>
      </c>
      <c r="R72">
        <f t="shared" ca="1" si="5"/>
        <v>-3.02392368966653E-3</v>
      </c>
    </row>
    <row r="73" spans="1:18" x14ac:dyDescent="0.2">
      <c r="A73" s="82">
        <v>17658</v>
      </c>
      <c r="B73" s="82">
        <v>3.9739439991535619E-2</v>
      </c>
      <c r="C73" s="82">
        <v>0.1</v>
      </c>
      <c r="D73" s="83">
        <f t="shared" si="6"/>
        <v>1.7658</v>
      </c>
      <c r="E73" s="83">
        <f t="shared" si="6"/>
        <v>3.9739439991535619E-2</v>
      </c>
      <c r="F73" s="25">
        <f t="shared" si="7"/>
        <v>0.17658000000000001</v>
      </c>
      <c r="G73" s="25">
        <f t="shared" si="7"/>
        <v>3.9739439991535617E-3</v>
      </c>
      <c r="H73" s="25">
        <f t="shared" si="8"/>
        <v>0.31180496400000002</v>
      </c>
      <c r="I73" s="25">
        <f t="shared" si="9"/>
        <v>0.55058520543120004</v>
      </c>
      <c r="J73" s="25">
        <f t="shared" si="10"/>
        <v>0.97222335575041308</v>
      </c>
      <c r="K73" s="25">
        <f t="shared" si="11"/>
        <v>7.0171903137053598E-3</v>
      </c>
      <c r="L73" s="25">
        <f t="shared" si="12"/>
        <v>1.2390954655940924E-2</v>
      </c>
      <c r="M73" s="25">
        <f t="shared" ca="1" si="4"/>
        <v>6.0336017654124281E-2</v>
      </c>
      <c r="N73" s="25">
        <f t="shared" ca="1" si="13"/>
        <v>4.2421901141104627E-5</v>
      </c>
      <c r="O73" s="24">
        <f t="shared" ca="1" si="14"/>
        <v>14574107.594934866</v>
      </c>
      <c r="P73" s="25">
        <f t="shared" ca="1" si="15"/>
        <v>5627426.4558532368</v>
      </c>
      <c r="Q73" s="25">
        <f t="shared" ca="1" si="16"/>
        <v>129519.72911451315</v>
      </c>
      <c r="R73">
        <f t="shared" ca="1" si="5"/>
        <v>-2.0596577662588662E-2</v>
      </c>
    </row>
    <row r="74" spans="1:18" x14ac:dyDescent="0.2">
      <c r="A74" s="82">
        <v>17738.5</v>
      </c>
      <c r="B74" s="82">
        <v>5.5816179999965243E-2</v>
      </c>
      <c r="C74" s="82">
        <v>1</v>
      </c>
      <c r="D74" s="83">
        <f t="shared" si="6"/>
        <v>1.7738499999999999</v>
      </c>
      <c r="E74" s="83">
        <f t="shared" si="6"/>
        <v>5.5816179999965243E-2</v>
      </c>
      <c r="F74" s="25">
        <f t="shared" si="7"/>
        <v>1.7738499999999999</v>
      </c>
      <c r="G74" s="25">
        <f t="shared" si="7"/>
        <v>5.5816179999965243E-2</v>
      </c>
      <c r="H74" s="25">
        <f t="shared" si="8"/>
        <v>3.1465438224999995</v>
      </c>
      <c r="I74" s="25">
        <f t="shared" si="9"/>
        <v>5.5814967595416238</v>
      </c>
      <c r="J74" s="25">
        <f t="shared" si="10"/>
        <v>9.9007380269129097</v>
      </c>
      <c r="K74" s="25">
        <f t="shared" si="11"/>
        <v>9.9009530892938347E-2</v>
      </c>
      <c r="L74" s="25">
        <f t="shared" si="12"/>
        <v>0.17562805637443868</v>
      </c>
      <c r="M74" s="25">
        <f t="shared" ca="1" si="4"/>
        <v>6.1013328655229959E-2</v>
      </c>
      <c r="N74" s="25">
        <f t="shared" ca="1" si="13"/>
        <v>2.7010354144919848E-5</v>
      </c>
      <c r="O74" s="24">
        <f t="shared" ca="1" si="14"/>
        <v>1342989199.2430897</v>
      </c>
      <c r="P74" s="25">
        <f t="shared" ca="1" si="15"/>
        <v>507005635.67876518</v>
      </c>
      <c r="Q74" s="25">
        <f t="shared" ca="1" si="16"/>
        <v>11413116.768099921</v>
      </c>
      <c r="R74">
        <f t="shared" ca="1" si="5"/>
        <v>-5.1971486552647161E-3</v>
      </c>
    </row>
    <row r="75" spans="1:18" x14ac:dyDescent="0.2">
      <c r="A75" s="82">
        <v>17738.5</v>
      </c>
      <c r="B75" s="82">
        <v>5.6216179997136351E-2</v>
      </c>
      <c r="C75" s="82">
        <v>1</v>
      </c>
      <c r="D75" s="83">
        <f t="shared" si="6"/>
        <v>1.7738499999999999</v>
      </c>
      <c r="E75" s="83">
        <f t="shared" si="6"/>
        <v>5.6216179997136351E-2</v>
      </c>
      <c r="F75" s="25">
        <f t="shared" si="7"/>
        <v>1.7738499999999999</v>
      </c>
      <c r="G75" s="25">
        <f t="shared" si="7"/>
        <v>5.6216179997136351E-2</v>
      </c>
      <c r="H75" s="25">
        <f t="shared" si="8"/>
        <v>3.1465438224999995</v>
      </c>
      <c r="I75" s="25">
        <f t="shared" si="9"/>
        <v>5.5814967595416238</v>
      </c>
      <c r="J75" s="25">
        <f t="shared" si="10"/>
        <v>9.9007380269129097</v>
      </c>
      <c r="K75" s="25">
        <f t="shared" si="11"/>
        <v>9.9719070887920314E-2</v>
      </c>
      <c r="L75" s="25">
        <f t="shared" si="12"/>
        <v>0.17688667389453744</v>
      </c>
      <c r="M75" s="25">
        <f t="shared" ca="1" si="4"/>
        <v>6.1013328655229959E-2</v>
      </c>
      <c r="N75" s="25">
        <f t="shared" ca="1" si="13"/>
        <v>2.3012635247849307E-5</v>
      </c>
      <c r="O75" s="24">
        <f t="shared" ca="1" si="14"/>
        <v>1342989199.2430897</v>
      </c>
      <c r="P75" s="25">
        <f t="shared" ca="1" si="15"/>
        <v>507005635.67876518</v>
      </c>
      <c r="Q75" s="25">
        <f t="shared" ca="1" si="16"/>
        <v>11413116.768099921</v>
      </c>
      <c r="R75">
        <f t="shared" ca="1" si="5"/>
        <v>-4.7971486580936085E-3</v>
      </c>
    </row>
    <row r="76" spans="1:18" x14ac:dyDescent="0.2">
      <c r="A76" s="82">
        <v>17772.5</v>
      </c>
      <c r="B76" s="82">
        <v>5.527530000108527E-2</v>
      </c>
      <c r="C76" s="82">
        <v>1</v>
      </c>
      <c r="D76" s="83">
        <f t="shared" si="6"/>
        <v>1.77725</v>
      </c>
      <c r="E76" s="83">
        <f t="shared" si="6"/>
        <v>5.527530000108527E-2</v>
      </c>
      <c r="F76" s="25">
        <f t="shared" si="7"/>
        <v>1.77725</v>
      </c>
      <c r="G76" s="25">
        <f t="shared" si="7"/>
        <v>5.527530000108527E-2</v>
      </c>
      <c r="H76" s="25">
        <f t="shared" si="8"/>
        <v>3.1586175624999999</v>
      </c>
      <c r="I76" s="25">
        <f t="shared" si="9"/>
        <v>5.6136530629531247</v>
      </c>
      <c r="J76" s="25">
        <f t="shared" si="10"/>
        <v>9.9768649061334411</v>
      </c>
      <c r="K76" s="25">
        <f t="shared" si="11"/>
        <v>9.823802692692879E-2</v>
      </c>
      <c r="L76" s="25">
        <f t="shared" si="12"/>
        <v>0.17459353335588418</v>
      </c>
      <c r="M76" s="25">
        <f t="shared" ca="1" si="4"/>
        <v>6.1299707660587462E-2</v>
      </c>
      <c r="N76" s="25">
        <f t="shared" ca="1" si="13"/>
        <v>3.6293487647868673E-5</v>
      </c>
      <c r="O76" s="24">
        <f t="shared" ca="1" si="14"/>
        <v>1296358446.550483</v>
      </c>
      <c r="P76" s="25">
        <f t="shared" ca="1" si="15"/>
        <v>484485095.34115666</v>
      </c>
      <c r="Q76" s="25">
        <f t="shared" ca="1" si="16"/>
        <v>10796635.255651744</v>
      </c>
      <c r="R76">
        <f t="shared" ca="1" si="5"/>
        <v>-6.0244076595021914E-3</v>
      </c>
    </row>
    <row r="77" spans="1:18" x14ac:dyDescent="0.2">
      <c r="A77" s="82">
        <v>17772.5</v>
      </c>
      <c r="B77" s="82">
        <v>5.7975299998361152E-2</v>
      </c>
      <c r="C77" s="82">
        <v>1</v>
      </c>
      <c r="D77" s="83">
        <f t="shared" si="6"/>
        <v>1.77725</v>
      </c>
      <c r="E77" s="83">
        <f t="shared" si="6"/>
        <v>5.7975299998361152E-2</v>
      </c>
      <c r="F77" s="25">
        <f t="shared" si="7"/>
        <v>1.77725</v>
      </c>
      <c r="G77" s="25">
        <f t="shared" si="7"/>
        <v>5.7975299998361152E-2</v>
      </c>
      <c r="H77" s="25">
        <f t="shared" si="8"/>
        <v>3.1586175624999999</v>
      </c>
      <c r="I77" s="25">
        <f t="shared" si="9"/>
        <v>5.6136530629531247</v>
      </c>
      <c r="J77" s="25">
        <f t="shared" si="10"/>
        <v>9.9768649061334411</v>
      </c>
      <c r="K77" s="25">
        <f t="shared" si="11"/>
        <v>0.10303660192208736</v>
      </c>
      <c r="L77" s="25">
        <f t="shared" si="12"/>
        <v>0.18312180076602974</v>
      </c>
      <c r="M77" s="25">
        <f t="shared" ca="1" si="4"/>
        <v>6.1299707660587462E-2</v>
      </c>
      <c r="N77" s="25">
        <f t="shared" ca="1" si="13"/>
        <v>1.1051686304668999E-5</v>
      </c>
      <c r="O77" s="24">
        <f t="shared" ca="1" si="14"/>
        <v>1296358446.550483</v>
      </c>
      <c r="P77" s="25">
        <f t="shared" ca="1" si="15"/>
        <v>484485095.34115666</v>
      </c>
      <c r="Q77" s="25">
        <f t="shared" ca="1" si="16"/>
        <v>10796635.255651744</v>
      </c>
      <c r="R77">
        <f t="shared" ca="1" si="5"/>
        <v>-3.32440766222631E-3</v>
      </c>
    </row>
    <row r="78" spans="1:18" x14ac:dyDescent="0.2">
      <c r="A78" s="82">
        <v>17790</v>
      </c>
      <c r="B78" s="82">
        <v>5.5357199998979922E-2</v>
      </c>
      <c r="C78" s="82">
        <v>0.1</v>
      </c>
      <c r="D78" s="83">
        <f t="shared" si="6"/>
        <v>1.7789999999999999</v>
      </c>
      <c r="E78" s="83">
        <f t="shared" si="6"/>
        <v>5.5357199998979922E-2</v>
      </c>
      <c r="F78" s="25">
        <f t="shared" si="7"/>
        <v>0.1779</v>
      </c>
      <c r="G78" s="25">
        <f t="shared" si="7"/>
        <v>5.5357199998979922E-3</v>
      </c>
      <c r="H78" s="25">
        <f t="shared" si="8"/>
        <v>0.31648409999999999</v>
      </c>
      <c r="I78" s="25">
        <f t="shared" si="9"/>
        <v>0.56302521389999993</v>
      </c>
      <c r="J78" s="25">
        <f t="shared" si="10"/>
        <v>1.0016218555280998</v>
      </c>
      <c r="K78" s="25">
        <f t="shared" si="11"/>
        <v>9.8480458798185285E-3</v>
      </c>
      <c r="L78" s="25">
        <f t="shared" si="12"/>
        <v>1.751967362019716E-2</v>
      </c>
      <c r="M78" s="25">
        <f t="shared" ca="1" si="4"/>
        <v>6.1447180330913009E-2</v>
      </c>
      <c r="N78" s="25">
        <f t="shared" ca="1" si="13"/>
        <v>3.7087860443331835E-6</v>
      </c>
      <c r="O78" s="24">
        <f t="shared" ca="1" si="14"/>
        <v>12727453.629260646</v>
      </c>
      <c r="P78" s="25">
        <f t="shared" ca="1" si="15"/>
        <v>4731268.4981730366</v>
      </c>
      <c r="Q78" s="25">
        <f t="shared" ca="1" si="16"/>
        <v>104869.69423845535</v>
      </c>
      <c r="R78">
        <f t="shared" ca="1" si="5"/>
        <v>-6.089980331933087E-3</v>
      </c>
    </row>
    <row r="79" spans="1:18" x14ac:dyDescent="0.2">
      <c r="A79" s="82">
        <v>17814</v>
      </c>
      <c r="B79" s="82">
        <v>5.5769519996829331E-2</v>
      </c>
      <c r="C79" s="82">
        <v>1</v>
      </c>
      <c r="D79" s="83">
        <f t="shared" si="6"/>
        <v>1.7814000000000001</v>
      </c>
      <c r="E79" s="83">
        <f t="shared" si="6"/>
        <v>5.5769519996829331E-2</v>
      </c>
      <c r="F79" s="25">
        <f t="shared" si="7"/>
        <v>1.7814000000000001</v>
      </c>
      <c r="G79" s="25">
        <f t="shared" si="7"/>
        <v>5.5769519996829331E-2</v>
      </c>
      <c r="H79" s="25">
        <f t="shared" si="8"/>
        <v>3.1733859600000005</v>
      </c>
      <c r="I79" s="25">
        <f t="shared" si="9"/>
        <v>5.6530697491440014</v>
      </c>
      <c r="J79" s="25">
        <f t="shared" si="10"/>
        <v>10.070378451125125</v>
      </c>
      <c r="K79" s="25">
        <f t="shared" si="11"/>
        <v>9.9347822922351781E-2</v>
      </c>
      <c r="L79" s="25">
        <f t="shared" si="12"/>
        <v>0.17697821175387748</v>
      </c>
      <c r="M79" s="25">
        <f t="shared" ca="1" si="4"/>
        <v>6.1649507815363866E-2</v>
      </c>
      <c r="N79" s="25">
        <f t="shared" ca="1" si="13"/>
        <v>3.457425674611452E-5</v>
      </c>
      <c r="O79" s="24">
        <f t="shared" ca="1" si="14"/>
        <v>1240787595.059715</v>
      </c>
      <c r="P79" s="25">
        <f t="shared" ca="1" si="15"/>
        <v>457805631.59915131</v>
      </c>
      <c r="Q79" s="25">
        <f t="shared" ca="1" si="16"/>
        <v>10070661.231490739</v>
      </c>
      <c r="R79">
        <f t="shared" ca="1" si="5"/>
        <v>-5.879987818534535E-3</v>
      </c>
    </row>
    <row r="80" spans="1:18" x14ac:dyDescent="0.2">
      <c r="A80" s="82">
        <v>17814</v>
      </c>
      <c r="B80" s="82">
        <v>5.6169519994000439E-2</v>
      </c>
      <c r="C80" s="82">
        <v>1</v>
      </c>
      <c r="D80" s="83">
        <f t="shared" si="6"/>
        <v>1.7814000000000001</v>
      </c>
      <c r="E80" s="83">
        <f t="shared" si="6"/>
        <v>5.6169519994000439E-2</v>
      </c>
      <c r="F80" s="25">
        <f t="shared" si="7"/>
        <v>1.7814000000000001</v>
      </c>
      <c r="G80" s="25">
        <f t="shared" si="7"/>
        <v>5.6169519994000439E-2</v>
      </c>
      <c r="H80" s="25">
        <f t="shared" si="8"/>
        <v>3.1733859600000005</v>
      </c>
      <c r="I80" s="25">
        <f t="shared" si="9"/>
        <v>5.6530697491440014</v>
      </c>
      <c r="J80" s="25">
        <f t="shared" si="10"/>
        <v>10.070378451125125</v>
      </c>
      <c r="K80" s="25">
        <f t="shared" si="11"/>
        <v>0.10006038291731238</v>
      </c>
      <c r="L80" s="25">
        <f t="shared" si="12"/>
        <v>0.17824756612890028</v>
      </c>
      <c r="M80" s="25">
        <f t="shared" ca="1" si="4"/>
        <v>6.1649507815363866E-2</v>
      </c>
      <c r="N80" s="25">
        <f t="shared" ca="1" si="13"/>
        <v>3.0030266522291482E-5</v>
      </c>
      <c r="O80" s="24">
        <f t="shared" ca="1" si="14"/>
        <v>1240787595.059715</v>
      </c>
      <c r="P80" s="25">
        <f t="shared" ca="1" si="15"/>
        <v>457805631.59915131</v>
      </c>
      <c r="Q80" s="25">
        <f t="shared" ca="1" si="16"/>
        <v>10070661.231490739</v>
      </c>
      <c r="R80">
        <f t="shared" ca="1" si="5"/>
        <v>-5.4799878213634273E-3</v>
      </c>
    </row>
    <row r="81" spans="1:18" x14ac:dyDescent="0.2">
      <c r="A81" s="82">
        <v>17819</v>
      </c>
      <c r="B81" s="82">
        <v>5.0092919998860452E-2</v>
      </c>
      <c r="C81" s="82">
        <v>1</v>
      </c>
      <c r="D81" s="83">
        <f t="shared" si="6"/>
        <v>1.7819</v>
      </c>
      <c r="E81" s="83">
        <f t="shared" si="6"/>
        <v>5.0092919998860452E-2</v>
      </c>
      <c r="F81" s="25">
        <f t="shared" si="7"/>
        <v>1.7819</v>
      </c>
      <c r="G81" s="25">
        <f t="shared" si="7"/>
        <v>5.0092919998860452E-2</v>
      </c>
      <c r="H81" s="25">
        <f t="shared" si="8"/>
        <v>3.1751676100000004</v>
      </c>
      <c r="I81" s="25">
        <f t="shared" si="9"/>
        <v>5.6578311642590009</v>
      </c>
      <c r="J81" s="25">
        <f t="shared" si="10"/>
        <v>10.081689351593115</v>
      </c>
      <c r="K81" s="25">
        <f t="shared" si="11"/>
        <v>8.926057414596944E-2</v>
      </c>
      <c r="L81" s="25">
        <f t="shared" si="12"/>
        <v>0.15905341707070295</v>
      </c>
      <c r="M81" s="25">
        <f t="shared" ca="1" si="4"/>
        <v>6.1691670912149471E-2</v>
      </c>
      <c r="N81" s="25">
        <f t="shared" ca="1" si="13"/>
        <v>1.3453102274852284E-4</v>
      </c>
      <c r="O81" s="24">
        <f t="shared" ca="1" si="14"/>
        <v>1234191465.325844</v>
      </c>
      <c r="P81" s="25">
        <f t="shared" ca="1" si="15"/>
        <v>454650779.73337877</v>
      </c>
      <c r="Q81" s="25">
        <f t="shared" ca="1" si="16"/>
        <v>9985143.7512020953</v>
      </c>
      <c r="R81">
        <f t="shared" ca="1" si="5"/>
        <v>-1.1598750913289019E-2</v>
      </c>
    </row>
    <row r="82" spans="1:18" x14ac:dyDescent="0.2">
      <c r="A82" s="82">
        <v>18628.5</v>
      </c>
      <c r="B82" s="82">
        <v>6.2981379996926989E-2</v>
      </c>
      <c r="C82" s="82">
        <v>1</v>
      </c>
      <c r="D82" s="83">
        <f t="shared" si="6"/>
        <v>1.8628499999999999</v>
      </c>
      <c r="E82" s="83">
        <f t="shared" si="6"/>
        <v>6.2981379996926989E-2</v>
      </c>
      <c r="F82" s="25">
        <f t="shared" si="7"/>
        <v>1.8628499999999999</v>
      </c>
      <c r="G82" s="25">
        <f t="shared" si="7"/>
        <v>6.2981379996926989E-2</v>
      </c>
      <c r="H82" s="25">
        <f t="shared" si="8"/>
        <v>3.4702101224999997</v>
      </c>
      <c r="I82" s="25">
        <f t="shared" si="9"/>
        <v>6.4644809266991237</v>
      </c>
      <c r="J82" s="25">
        <f t="shared" si="10"/>
        <v>12.042358294301462</v>
      </c>
      <c r="K82" s="25">
        <f t="shared" si="11"/>
        <v>0.11732486372727544</v>
      </c>
      <c r="L82" s="25">
        <f t="shared" si="12"/>
        <v>0.21855862239435503</v>
      </c>
      <c r="M82" s="25">
        <f t="shared" ca="1" si="4"/>
        <v>6.8570339218196011E-2</v>
      </c>
      <c r="N82" s="25">
        <f t="shared" ca="1" si="13"/>
        <v>3.1236465177008028E-5</v>
      </c>
      <c r="O82" s="24">
        <f t="shared" ca="1" si="14"/>
        <v>425923880.17348701</v>
      </c>
      <c r="P82" s="25">
        <f t="shared" ca="1" si="15"/>
        <v>98687007.935844004</v>
      </c>
      <c r="Q82" s="25">
        <f t="shared" ca="1" si="16"/>
        <v>1173558.0998259969</v>
      </c>
      <c r="R82">
        <f t="shared" ca="1" si="5"/>
        <v>-5.5889592212690214E-3</v>
      </c>
    </row>
    <row r="83" spans="1:18" x14ac:dyDescent="0.2">
      <c r="A83" s="82">
        <v>18628.5</v>
      </c>
      <c r="B83" s="82">
        <v>6.3681379993795417E-2</v>
      </c>
      <c r="C83" s="82">
        <v>1</v>
      </c>
      <c r="D83" s="83">
        <f t="shared" si="6"/>
        <v>1.8628499999999999</v>
      </c>
      <c r="E83" s="83">
        <f t="shared" si="6"/>
        <v>6.3681379993795417E-2</v>
      </c>
      <c r="F83" s="25">
        <f t="shared" si="7"/>
        <v>1.8628499999999999</v>
      </c>
      <c r="G83" s="25">
        <f t="shared" si="7"/>
        <v>6.3681379993795417E-2</v>
      </c>
      <c r="H83" s="25">
        <f t="shared" si="8"/>
        <v>3.4702101224999997</v>
      </c>
      <c r="I83" s="25">
        <f t="shared" si="9"/>
        <v>6.4644809266991237</v>
      </c>
      <c r="J83" s="25">
        <f t="shared" si="10"/>
        <v>12.042358294301462</v>
      </c>
      <c r="K83" s="25">
        <f t="shared" si="11"/>
        <v>0.11862885872144179</v>
      </c>
      <c r="L83" s="25">
        <f t="shared" si="12"/>
        <v>0.22098776946923782</v>
      </c>
      <c r="M83" s="25">
        <f t="shared" ca="1" si="4"/>
        <v>6.8570339218196011E-2</v>
      </c>
      <c r="N83" s="25">
        <f t="shared" ca="1" si="13"/>
        <v>2.3901922297851654E-5</v>
      </c>
      <c r="O83" s="24">
        <f t="shared" ca="1" si="14"/>
        <v>425923880.17348701</v>
      </c>
      <c r="P83" s="25">
        <f t="shared" ca="1" si="15"/>
        <v>98687007.935844004</v>
      </c>
      <c r="Q83" s="25">
        <f t="shared" ca="1" si="16"/>
        <v>1173558.0998259969</v>
      </c>
      <c r="R83">
        <f t="shared" ca="1" si="5"/>
        <v>-4.8889592244005936E-3</v>
      </c>
    </row>
    <row r="84" spans="1:18" x14ac:dyDescent="0.2">
      <c r="A84" s="82">
        <v>18633.5</v>
      </c>
      <c r="B84" s="82">
        <v>6.3404779990378302E-2</v>
      </c>
      <c r="C84" s="82">
        <v>0.1</v>
      </c>
      <c r="D84" s="83">
        <f t="shared" si="6"/>
        <v>1.8633500000000001</v>
      </c>
      <c r="E84" s="83">
        <f t="shared" si="6"/>
        <v>6.3404779990378302E-2</v>
      </c>
      <c r="F84" s="25">
        <f t="shared" si="7"/>
        <v>0.18633500000000003</v>
      </c>
      <c r="G84" s="25">
        <f t="shared" si="7"/>
        <v>6.3404779990378305E-3</v>
      </c>
      <c r="H84" s="25">
        <f t="shared" si="8"/>
        <v>0.34720732225000006</v>
      </c>
      <c r="I84" s="25">
        <f t="shared" si="9"/>
        <v>0.64696876391453761</v>
      </c>
      <c r="J84" s="25">
        <f t="shared" si="10"/>
        <v>1.2055292462401537</v>
      </c>
      <c r="K84" s="25">
        <f t="shared" si="11"/>
        <v>1.1814529679507142E-2</v>
      </c>
      <c r="L84" s="25">
        <f t="shared" si="12"/>
        <v>2.2014603878309634E-2</v>
      </c>
      <c r="M84" s="25">
        <f t="shared" ca="1" si="4"/>
        <v>6.8613150405611112E-2</v>
      </c>
      <c r="N84" s="25">
        <f t="shared" ca="1" si="13"/>
        <v>2.7127122382272399E-6</v>
      </c>
      <c r="O84" s="24">
        <f t="shared" ca="1" si="14"/>
        <v>4224109.69408157</v>
      </c>
      <c r="P84" s="25">
        <f t="shared" ca="1" si="15"/>
        <v>973636.16674069746</v>
      </c>
      <c r="Q84" s="25">
        <f t="shared" ca="1" si="16"/>
        <v>11473.804613052902</v>
      </c>
      <c r="R84">
        <f t="shared" ref="R84:R147" ca="1" si="17">+E84-M84</f>
        <v>-5.2083704152328103E-3</v>
      </c>
    </row>
    <row r="85" spans="1:18" x14ac:dyDescent="0.2">
      <c r="A85" s="82">
        <v>18633.5</v>
      </c>
      <c r="B85" s="82">
        <v>6.3704779990075622E-2</v>
      </c>
      <c r="C85" s="82">
        <v>0.1</v>
      </c>
      <c r="D85" s="83">
        <f t="shared" ref="D85:E148" si="18">A85/A$18</f>
        <v>1.8633500000000001</v>
      </c>
      <c r="E85" s="83">
        <f t="shared" si="18"/>
        <v>6.3704779990075622E-2</v>
      </c>
      <c r="F85" s="25">
        <f t="shared" ref="F85:G148" si="19">$C85*D85</f>
        <v>0.18633500000000003</v>
      </c>
      <c r="G85" s="25">
        <f t="shared" si="19"/>
        <v>6.3704779990075627E-3</v>
      </c>
      <c r="H85" s="25">
        <f t="shared" ref="H85:H148" si="20">C85*D85*D85</f>
        <v>0.34720732225000006</v>
      </c>
      <c r="I85" s="25">
        <f t="shared" ref="I85:I148" si="21">C85*D85*D85*D85</f>
        <v>0.64696876391453761</v>
      </c>
      <c r="J85" s="25">
        <f t="shared" ref="J85:J148" si="22">C85*D85*D85*D85*D85</f>
        <v>1.2055292462401537</v>
      </c>
      <c r="K85" s="25">
        <f t="shared" ref="K85:K148" si="23">C85*E85*D85</f>
        <v>1.1870430179450742E-2</v>
      </c>
      <c r="L85" s="25">
        <f t="shared" ref="L85:L148" si="24">C85*E85*D85*D85</f>
        <v>2.2118766074879542E-2</v>
      </c>
      <c r="M85" s="25">
        <f t="shared" ref="M85:M148" ca="1" si="25">+E$4+E$5*D85+E$6*D85^2</f>
        <v>6.8613150405611112E-2</v>
      </c>
      <c r="N85" s="25">
        <f t="shared" ref="N85:N148" ca="1" si="26">C85*(M85-E85)^2</f>
        <v>2.4092100136104045E-6</v>
      </c>
      <c r="O85" s="24">
        <f t="shared" ref="O85:O148" ca="1" si="27">(C85*O$1-O$2*F85+O$3*H85)^2</f>
        <v>4224109.69408157</v>
      </c>
      <c r="P85" s="25">
        <f t="shared" ref="P85:P148" ca="1" si="28">(-C85*O$2+O$4*F85-O$5*H85)^2</f>
        <v>973636.16674069746</v>
      </c>
      <c r="Q85" s="25">
        <f t="shared" ref="Q85:Q148" ca="1" si="29">+(C85*O$3-F85*O$5+H85*O$6)^2</f>
        <v>11473.804613052902</v>
      </c>
      <c r="R85">
        <f t="shared" ca="1" si="17"/>
        <v>-4.9083704155354901E-3</v>
      </c>
    </row>
    <row r="86" spans="1:18" x14ac:dyDescent="0.2">
      <c r="A86" s="82">
        <v>18640.5</v>
      </c>
      <c r="B86" s="82">
        <v>6.2237539998022839E-2</v>
      </c>
      <c r="C86" s="82">
        <v>1</v>
      </c>
      <c r="D86" s="83">
        <f t="shared" si="18"/>
        <v>1.86405</v>
      </c>
      <c r="E86" s="83">
        <f t="shared" si="18"/>
        <v>6.2237539998022839E-2</v>
      </c>
      <c r="F86" s="25">
        <f t="shared" si="19"/>
        <v>1.86405</v>
      </c>
      <c r="G86" s="25">
        <f t="shared" si="19"/>
        <v>6.2237539998022839E-2</v>
      </c>
      <c r="H86" s="25">
        <f t="shared" si="20"/>
        <v>3.4746824025</v>
      </c>
      <c r="I86" s="25">
        <f t="shared" si="21"/>
        <v>6.4769817323801249</v>
      </c>
      <c r="J86" s="25">
        <f t="shared" si="22"/>
        <v>12.073417798243172</v>
      </c>
      <c r="K86" s="25">
        <f t="shared" si="23"/>
        <v>0.11601388643331448</v>
      </c>
      <c r="L86" s="25">
        <f t="shared" si="24"/>
        <v>0.21625568500601985</v>
      </c>
      <c r="M86" s="25">
        <f t="shared" ca="1" si="25"/>
        <v>6.8673092751799836E-2</v>
      </c>
      <c r="N86" s="25">
        <f t="shared" ca="1" si="26"/>
        <v>4.1416339246646682E-5</v>
      </c>
      <c r="O86" s="24">
        <f t="shared" ca="1" si="27"/>
        <v>417520902.55906284</v>
      </c>
      <c r="P86" s="25">
        <f t="shared" ca="1" si="28"/>
        <v>95527291.74687402</v>
      </c>
      <c r="Q86" s="25">
        <f t="shared" ca="1" si="29"/>
        <v>1111257.2150175115</v>
      </c>
      <c r="R86">
        <f t="shared" ca="1" si="17"/>
        <v>-6.4355527537769963E-3</v>
      </c>
    </row>
    <row r="87" spans="1:18" x14ac:dyDescent="0.2">
      <c r="A87" s="82">
        <v>18640.5</v>
      </c>
      <c r="B87" s="82">
        <v>6.2937539994891267E-2</v>
      </c>
      <c r="C87" s="82">
        <v>1</v>
      </c>
      <c r="D87" s="83">
        <f t="shared" si="18"/>
        <v>1.86405</v>
      </c>
      <c r="E87" s="83">
        <f t="shared" si="18"/>
        <v>6.2937539994891267E-2</v>
      </c>
      <c r="F87" s="25">
        <f t="shared" si="19"/>
        <v>1.86405</v>
      </c>
      <c r="G87" s="25">
        <f t="shared" si="19"/>
        <v>6.2937539994891267E-2</v>
      </c>
      <c r="H87" s="25">
        <f t="shared" si="20"/>
        <v>3.4746824025</v>
      </c>
      <c r="I87" s="25">
        <f t="shared" si="21"/>
        <v>6.4769817323801249</v>
      </c>
      <c r="J87" s="25">
        <f t="shared" si="22"/>
        <v>12.073417798243172</v>
      </c>
      <c r="K87" s="25">
        <f t="shared" si="23"/>
        <v>0.11731872142747707</v>
      </c>
      <c r="L87" s="25">
        <f t="shared" si="24"/>
        <v>0.21868796267688861</v>
      </c>
      <c r="M87" s="25">
        <f t="shared" ca="1" si="25"/>
        <v>6.8673092751799836E-2</v>
      </c>
      <c r="N87" s="25">
        <f t="shared" ca="1" si="26"/>
        <v>3.2896565427281478E-5</v>
      </c>
      <c r="O87" s="24">
        <f t="shared" ca="1" si="27"/>
        <v>417520902.55906284</v>
      </c>
      <c r="P87" s="25">
        <f t="shared" ca="1" si="28"/>
        <v>95527291.74687402</v>
      </c>
      <c r="Q87" s="25">
        <f t="shared" ca="1" si="29"/>
        <v>1111257.2150175115</v>
      </c>
      <c r="R87">
        <f t="shared" ca="1" si="17"/>
        <v>-5.7355527569085685E-3</v>
      </c>
    </row>
    <row r="88" spans="1:18" x14ac:dyDescent="0.2">
      <c r="A88" s="82">
        <v>18643</v>
      </c>
      <c r="B88" s="82">
        <v>5.9349240000301506E-2</v>
      </c>
      <c r="C88" s="82">
        <v>1</v>
      </c>
      <c r="D88" s="83">
        <f t="shared" si="18"/>
        <v>1.8643000000000001</v>
      </c>
      <c r="E88" s="83">
        <f t="shared" si="18"/>
        <v>5.9349240000301506E-2</v>
      </c>
      <c r="F88" s="25">
        <f t="shared" si="19"/>
        <v>1.8643000000000001</v>
      </c>
      <c r="G88" s="25">
        <f t="shared" si="19"/>
        <v>5.9349240000301506E-2</v>
      </c>
      <c r="H88" s="25">
        <f t="shared" si="20"/>
        <v>3.4756144900000003</v>
      </c>
      <c r="I88" s="25">
        <f t="shared" si="21"/>
        <v>6.479588093707001</v>
      </c>
      <c r="J88" s="25">
        <f t="shared" si="22"/>
        <v>12.079896083097962</v>
      </c>
      <c r="K88" s="25">
        <f t="shared" si="23"/>
        <v>0.11064478813256211</v>
      </c>
      <c r="L88" s="25">
        <f t="shared" si="24"/>
        <v>0.20627507851553556</v>
      </c>
      <c r="M88" s="25">
        <f t="shared" ca="1" si="25"/>
        <v>6.8694502622348566E-2</v>
      </c>
      <c r="N88" s="25">
        <f t="shared" ca="1" si="26"/>
        <v>8.7333933475029885E-5</v>
      </c>
      <c r="O88" s="24">
        <f t="shared" ca="1" si="27"/>
        <v>415782356.89654636</v>
      </c>
      <c r="P88" s="25">
        <f t="shared" ca="1" si="28"/>
        <v>94876096.850806877</v>
      </c>
      <c r="Q88" s="25">
        <f t="shared" ca="1" si="29"/>
        <v>1098504.3420124564</v>
      </c>
      <c r="R88">
        <f t="shared" ca="1" si="17"/>
        <v>-9.3452626220470597E-3</v>
      </c>
    </row>
    <row r="89" spans="1:18" x14ac:dyDescent="0.2">
      <c r="A89" s="82">
        <v>18643</v>
      </c>
      <c r="B89" s="82">
        <v>6.0649239996564575E-2</v>
      </c>
      <c r="C89" s="82">
        <v>1</v>
      </c>
      <c r="D89" s="83">
        <f t="shared" si="18"/>
        <v>1.8643000000000001</v>
      </c>
      <c r="E89" s="83">
        <f t="shared" si="18"/>
        <v>6.0649239996564575E-2</v>
      </c>
      <c r="F89" s="25">
        <f t="shared" si="19"/>
        <v>1.8643000000000001</v>
      </c>
      <c r="G89" s="25">
        <f t="shared" si="19"/>
        <v>6.0649239996564575E-2</v>
      </c>
      <c r="H89" s="25">
        <f t="shared" si="20"/>
        <v>3.4756144900000003</v>
      </c>
      <c r="I89" s="25">
        <f t="shared" si="21"/>
        <v>6.479588093707001</v>
      </c>
      <c r="J89" s="25">
        <f t="shared" si="22"/>
        <v>12.079896083097962</v>
      </c>
      <c r="K89" s="25">
        <f t="shared" si="23"/>
        <v>0.11306837812559534</v>
      </c>
      <c r="L89" s="25">
        <f t="shared" si="24"/>
        <v>0.21079337733954739</v>
      </c>
      <c r="M89" s="25">
        <f t="shared" ca="1" si="25"/>
        <v>6.8694502622348566E-2</v>
      </c>
      <c r="N89" s="25">
        <f t="shared" ca="1" si="26"/>
        <v>6.4726250717836727E-5</v>
      </c>
      <c r="O89" s="24">
        <f t="shared" ca="1" si="27"/>
        <v>415782356.89654636</v>
      </c>
      <c r="P89" s="25">
        <f t="shared" ca="1" si="28"/>
        <v>94876096.850806877</v>
      </c>
      <c r="Q89" s="25">
        <f t="shared" ca="1" si="29"/>
        <v>1098504.3420124564</v>
      </c>
      <c r="R89">
        <f t="shared" ca="1" si="17"/>
        <v>-8.0452626257839915E-3</v>
      </c>
    </row>
    <row r="90" spans="1:18" x14ac:dyDescent="0.2">
      <c r="A90" s="82">
        <v>18680</v>
      </c>
      <c r="B90" s="82">
        <v>5.8522399995126761E-2</v>
      </c>
      <c r="C90" s="82">
        <v>0.1</v>
      </c>
      <c r="D90" s="83">
        <f t="shared" si="18"/>
        <v>1.8680000000000001</v>
      </c>
      <c r="E90" s="83">
        <f t="shared" si="18"/>
        <v>5.8522399995126761E-2</v>
      </c>
      <c r="F90" s="25">
        <f t="shared" si="19"/>
        <v>0.18680000000000002</v>
      </c>
      <c r="G90" s="25">
        <f t="shared" si="19"/>
        <v>5.8522399995126761E-3</v>
      </c>
      <c r="H90" s="25">
        <f t="shared" si="20"/>
        <v>0.34894240000000004</v>
      </c>
      <c r="I90" s="25">
        <f t="shared" si="21"/>
        <v>0.65182440320000012</v>
      </c>
      <c r="J90" s="25">
        <f t="shared" si="22"/>
        <v>1.2176079851776003</v>
      </c>
      <c r="K90" s="25">
        <f t="shared" si="23"/>
        <v>1.0931984319089681E-2</v>
      </c>
      <c r="L90" s="25">
        <f t="shared" si="24"/>
        <v>2.0420946708059523E-2</v>
      </c>
      <c r="M90" s="25">
        <f t="shared" ca="1" si="25"/>
        <v>6.9011484996764821E-2</v>
      </c>
      <c r="N90" s="25">
        <f t="shared" ca="1" si="26"/>
        <v>1.1002090417158851E-5</v>
      </c>
      <c r="O90" s="24">
        <f t="shared" ca="1" si="27"/>
        <v>3905360.3424432348</v>
      </c>
      <c r="P90" s="25">
        <f t="shared" ca="1" si="28"/>
        <v>855221.00647921418</v>
      </c>
      <c r="Q90" s="25">
        <f t="shared" ca="1" si="29"/>
        <v>9188.3219541856633</v>
      </c>
      <c r="R90">
        <f t="shared" ca="1" si="17"/>
        <v>-1.048908500163806E-2</v>
      </c>
    </row>
    <row r="91" spans="1:18" x14ac:dyDescent="0.2">
      <c r="A91" s="82">
        <v>18682</v>
      </c>
      <c r="B91" s="82">
        <v>6.2331759996595792E-2</v>
      </c>
      <c r="C91" s="82">
        <v>1</v>
      </c>
      <c r="D91" s="83">
        <f t="shared" si="18"/>
        <v>1.8682000000000001</v>
      </c>
      <c r="E91" s="83">
        <f t="shared" si="18"/>
        <v>6.2331759996595792E-2</v>
      </c>
      <c r="F91" s="25">
        <f t="shared" si="19"/>
        <v>1.8682000000000001</v>
      </c>
      <c r="G91" s="25">
        <f t="shared" si="19"/>
        <v>6.2331759996595792E-2</v>
      </c>
      <c r="H91" s="25">
        <f t="shared" si="20"/>
        <v>3.4901712400000005</v>
      </c>
      <c r="I91" s="25">
        <f t="shared" si="21"/>
        <v>6.520337910568001</v>
      </c>
      <c r="J91" s="25">
        <f t="shared" si="22"/>
        <v>12.18129528452314</v>
      </c>
      <c r="K91" s="25">
        <f t="shared" si="23"/>
        <v>0.11644819402564026</v>
      </c>
      <c r="L91" s="25">
        <f t="shared" si="24"/>
        <v>0.21754851607870115</v>
      </c>
      <c r="M91" s="25">
        <f t="shared" ca="1" si="25"/>
        <v>6.9028625385558456E-2</v>
      </c>
      <c r="N91" s="25">
        <f t="shared" ca="1" si="26"/>
        <v>4.4848006037886054E-5</v>
      </c>
      <c r="O91" s="24">
        <f t="shared" ca="1" si="27"/>
        <v>389197092.92497379</v>
      </c>
      <c r="P91" s="25">
        <f t="shared" ca="1" si="28"/>
        <v>85031545.351756841</v>
      </c>
      <c r="Q91" s="25">
        <f t="shared" ca="1" si="29"/>
        <v>909601.6705809657</v>
      </c>
      <c r="R91">
        <f t="shared" ca="1" si="17"/>
        <v>-6.6968653889626639E-3</v>
      </c>
    </row>
    <row r="92" spans="1:18" x14ac:dyDescent="0.2">
      <c r="A92" s="82">
        <v>18682</v>
      </c>
      <c r="B92" s="82">
        <v>6.3031760000740178E-2</v>
      </c>
      <c r="C92" s="82">
        <v>1</v>
      </c>
      <c r="D92" s="83">
        <f t="shared" si="18"/>
        <v>1.8682000000000001</v>
      </c>
      <c r="E92" s="83">
        <f t="shared" si="18"/>
        <v>6.3031760000740178E-2</v>
      </c>
      <c r="F92" s="25">
        <f t="shared" si="19"/>
        <v>1.8682000000000001</v>
      </c>
      <c r="G92" s="25">
        <f t="shared" si="19"/>
        <v>6.3031760000740178E-2</v>
      </c>
      <c r="H92" s="25">
        <f t="shared" si="20"/>
        <v>3.4901712400000005</v>
      </c>
      <c r="I92" s="25">
        <f t="shared" si="21"/>
        <v>6.520337910568001</v>
      </c>
      <c r="J92" s="25">
        <f t="shared" si="22"/>
        <v>12.18129528452314</v>
      </c>
      <c r="K92" s="25">
        <f t="shared" si="23"/>
        <v>0.1177559340333828</v>
      </c>
      <c r="L92" s="25">
        <f t="shared" si="24"/>
        <v>0.21999163596116575</v>
      </c>
      <c r="M92" s="25">
        <f t="shared" ca="1" si="25"/>
        <v>6.9028625385558456E-2</v>
      </c>
      <c r="N92" s="25">
        <f t="shared" ca="1" si="26"/>
        <v>3.596239444363168E-5</v>
      </c>
      <c r="O92" s="24">
        <f t="shared" ca="1" si="27"/>
        <v>389197092.92497379</v>
      </c>
      <c r="P92" s="25">
        <f t="shared" ca="1" si="28"/>
        <v>85031545.351756841</v>
      </c>
      <c r="Q92" s="25">
        <f t="shared" ca="1" si="29"/>
        <v>909601.6705809657</v>
      </c>
      <c r="R92">
        <f t="shared" ca="1" si="17"/>
        <v>-5.9968653848182785E-3</v>
      </c>
    </row>
    <row r="93" spans="1:18" x14ac:dyDescent="0.2">
      <c r="A93" s="82">
        <v>18684.5</v>
      </c>
      <c r="B93" s="82">
        <v>6.8443459997070022E-2</v>
      </c>
      <c r="C93" s="82">
        <v>1</v>
      </c>
      <c r="D93" s="83">
        <f t="shared" si="18"/>
        <v>1.8684499999999999</v>
      </c>
      <c r="E93" s="83">
        <f t="shared" si="18"/>
        <v>6.8443459997070022E-2</v>
      </c>
      <c r="F93" s="25">
        <f t="shared" si="19"/>
        <v>1.8684499999999999</v>
      </c>
      <c r="G93" s="25">
        <f t="shared" si="19"/>
        <v>6.8443459997070022E-2</v>
      </c>
      <c r="H93" s="25">
        <f t="shared" si="20"/>
        <v>3.4911054024999997</v>
      </c>
      <c r="I93" s="25">
        <f t="shared" si="21"/>
        <v>6.5229558893011239</v>
      </c>
      <c r="J93" s="25">
        <f t="shared" si="22"/>
        <v>12.187816931364685</v>
      </c>
      <c r="K93" s="25">
        <f t="shared" si="23"/>
        <v>0.12788318283152547</v>
      </c>
      <c r="L93" s="25">
        <f t="shared" si="24"/>
        <v>0.23894333296156375</v>
      </c>
      <c r="M93" s="25">
        <f t="shared" ca="1" si="25"/>
        <v>6.9050051766703313E-2</v>
      </c>
      <c r="N93" s="25">
        <f t="shared" ca="1" si="26"/>
        <v>3.6795357498684781E-7</v>
      </c>
      <c r="O93" s="24">
        <f t="shared" ca="1" si="27"/>
        <v>387527110.10144442</v>
      </c>
      <c r="P93" s="25">
        <f t="shared" ca="1" si="28"/>
        <v>84420513.53250502</v>
      </c>
      <c r="Q93" s="25">
        <f t="shared" ca="1" si="29"/>
        <v>898132.58460525854</v>
      </c>
      <c r="R93">
        <f t="shared" ca="1" si="17"/>
        <v>-6.065917696332912E-4</v>
      </c>
    </row>
    <row r="94" spans="1:18" x14ac:dyDescent="0.2">
      <c r="A94" s="82">
        <v>18684.5</v>
      </c>
      <c r="B94" s="82">
        <v>6.9243459998688195E-2</v>
      </c>
      <c r="C94" s="82">
        <v>1</v>
      </c>
      <c r="D94" s="83">
        <f t="shared" si="18"/>
        <v>1.8684499999999999</v>
      </c>
      <c r="E94" s="83">
        <f t="shared" si="18"/>
        <v>6.9243459998688195E-2</v>
      </c>
      <c r="F94" s="25">
        <f t="shared" si="19"/>
        <v>1.8684499999999999</v>
      </c>
      <c r="G94" s="25">
        <f t="shared" si="19"/>
        <v>6.9243459998688195E-2</v>
      </c>
      <c r="H94" s="25">
        <f t="shared" si="20"/>
        <v>3.4911054024999997</v>
      </c>
      <c r="I94" s="25">
        <f t="shared" si="21"/>
        <v>6.5229558893011239</v>
      </c>
      <c r="J94" s="25">
        <f t="shared" si="22"/>
        <v>12.187816931364685</v>
      </c>
      <c r="K94" s="25">
        <f t="shared" si="23"/>
        <v>0.12937794283454895</v>
      </c>
      <c r="L94" s="25">
        <f t="shared" si="24"/>
        <v>0.24173621728921299</v>
      </c>
      <c r="M94" s="25">
        <f t="shared" ca="1" si="25"/>
        <v>6.9050051766703313E-2</v>
      </c>
      <c r="N94" s="25">
        <f t="shared" ca="1" si="26"/>
        <v>3.7406744199517846E-8</v>
      </c>
      <c r="O94" s="24">
        <f t="shared" ca="1" si="27"/>
        <v>387527110.10144442</v>
      </c>
      <c r="P94" s="25">
        <f t="shared" ca="1" si="28"/>
        <v>84420513.53250502</v>
      </c>
      <c r="Q94" s="25">
        <f t="shared" ca="1" si="29"/>
        <v>898132.58460525854</v>
      </c>
      <c r="R94">
        <f t="shared" ca="1" si="17"/>
        <v>1.9340823198488177E-4</v>
      </c>
    </row>
    <row r="95" spans="1:18" x14ac:dyDescent="0.2">
      <c r="A95" s="82">
        <v>18687</v>
      </c>
      <c r="B95" s="82">
        <v>6.255515999509953E-2</v>
      </c>
      <c r="C95" s="82">
        <v>1</v>
      </c>
      <c r="D95" s="83">
        <f t="shared" si="18"/>
        <v>1.8687</v>
      </c>
      <c r="E95" s="83">
        <f t="shared" si="18"/>
        <v>6.255515999509953E-2</v>
      </c>
      <c r="F95" s="25">
        <f t="shared" si="19"/>
        <v>1.8687</v>
      </c>
      <c r="G95" s="25">
        <f t="shared" si="19"/>
        <v>6.255515999509953E-2</v>
      </c>
      <c r="H95" s="25">
        <f t="shared" si="20"/>
        <v>3.4920396899999999</v>
      </c>
      <c r="I95" s="25">
        <f t="shared" si="21"/>
        <v>6.525574568703</v>
      </c>
      <c r="J95" s="25">
        <f t="shared" si="22"/>
        <v>12.194341196535296</v>
      </c>
      <c r="K95" s="25">
        <f t="shared" si="23"/>
        <v>0.1168968274828425</v>
      </c>
      <c r="L95" s="25">
        <f t="shared" si="24"/>
        <v>0.21844510151718777</v>
      </c>
      <c r="M95" s="25">
        <f t="shared" ca="1" si="25"/>
        <v>6.9071479142462394E-2</v>
      </c>
      <c r="N95" s="25">
        <f t="shared" ca="1" si="26"/>
        <v>4.2462415230287892E-5</v>
      </c>
      <c r="O95" s="24">
        <f t="shared" ca="1" si="27"/>
        <v>385861228.44462699</v>
      </c>
      <c r="P95" s="25">
        <f t="shared" ca="1" si="28"/>
        <v>83811882.267905921</v>
      </c>
      <c r="Q95" s="25">
        <f t="shared" ca="1" si="29"/>
        <v>886740.17305225984</v>
      </c>
      <c r="R95">
        <f t="shared" ca="1" si="17"/>
        <v>-6.5163191473628646E-3</v>
      </c>
    </row>
    <row r="96" spans="1:18" x14ac:dyDescent="0.2">
      <c r="A96" s="82">
        <v>18687</v>
      </c>
      <c r="B96" s="82">
        <v>6.4455159998033196E-2</v>
      </c>
      <c r="C96" s="82">
        <v>1</v>
      </c>
      <c r="D96" s="83">
        <f t="shared" si="18"/>
        <v>1.8687</v>
      </c>
      <c r="E96" s="83">
        <f t="shared" si="18"/>
        <v>6.4455159998033196E-2</v>
      </c>
      <c r="F96" s="25">
        <f t="shared" si="19"/>
        <v>1.8687</v>
      </c>
      <c r="G96" s="25">
        <f t="shared" si="19"/>
        <v>6.4455159998033196E-2</v>
      </c>
      <c r="H96" s="25">
        <f t="shared" si="20"/>
        <v>3.4920396899999999</v>
      </c>
      <c r="I96" s="25">
        <f t="shared" si="21"/>
        <v>6.525574568703</v>
      </c>
      <c r="J96" s="25">
        <f t="shared" si="22"/>
        <v>12.194341196535296</v>
      </c>
      <c r="K96" s="25">
        <f t="shared" si="23"/>
        <v>0.12044735748832464</v>
      </c>
      <c r="L96" s="25">
        <f t="shared" si="24"/>
        <v>0.22507997693843226</v>
      </c>
      <c r="M96" s="25">
        <f t="shared" ca="1" si="25"/>
        <v>6.9071479142462394E-2</v>
      </c>
      <c r="N96" s="25">
        <f t="shared" ca="1" si="26"/>
        <v>2.1310402443223526E-5</v>
      </c>
      <c r="O96" s="24">
        <f t="shared" ca="1" si="27"/>
        <v>385861228.44462699</v>
      </c>
      <c r="P96" s="25">
        <f t="shared" ca="1" si="28"/>
        <v>83811882.267905921</v>
      </c>
      <c r="Q96" s="25">
        <f t="shared" ca="1" si="29"/>
        <v>886740.17305225984</v>
      </c>
      <c r="R96">
        <f t="shared" ca="1" si="17"/>
        <v>-4.6163191444291984E-3</v>
      </c>
    </row>
    <row r="97" spans="1:18" x14ac:dyDescent="0.2">
      <c r="A97" s="82">
        <v>18689.5</v>
      </c>
      <c r="B97" s="82">
        <v>6.3966859997890424E-2</v>
      </c>
      <c r="C97" s="82">
        <v>1</v>
      </c>
      <c r="D97" s="83">
        <f t="shared" si="18"/>
        <v>1.8689499999999999</v>
      </c>
      <c r="E97" s="83">
        <f t="shared" si="18"/>
        <v>6.3966859997890424E-2</v>
      </c>
      <c r="F97" s="25">
        <f t="shared" si="19"/>
        <v>1.8689499999999999</v>
      </c>
      <c r="G97" s="25">
        <f t="shared" si="19"/>
        <v>6.3966859997890424E-2</v>
      </c>
      <c r="H97" s="25">
        <f t="shared" si="20"/>
        <v>3.4929741024999994</v>
      </c>
      <c r="I97" s="25">
        <f t="shared" si="21"/>
        <v>6.5281939488673739</v>
      </c>
      <c r="J97" s="25">
        <f t="shared" si="22"/>
        <v>12.200868080735678</v>
      </c>
      <c r="K97" s="25">
        <f t="shared" si="23"/>
        <v>0.1195508629930573</v>
      </c>
      <c r="L97" s="25">
        <f t="shared" si="24"/>
        <v>0.22343458539087444</v>
      </c>
      <c r="M97" s="25">
        <f t="shared" ca="1" si="25"/>
        <v>6.90929075128357E-2</v>
      </c>
      <c r="N97" s="25">
        <f t="shared" ca="1" si="26"/>
        <v>2.6276363125476635E-5</v>
      </c>
      <c r="O97" s="24">
        <f t="shared" ca="1" si="27"/>
        <v>384199444.65117514</v>
      </c>
      <c r="P97" s="25">
        <f t="shared" ca="1" si="28"/>
        <v>83205649.413659871</v>
      </c>
      <c r="Q97" s="25">
        <f t="shared" ca="1" si="29"/>
        <v>875424.36083841149</v>
      </c>
      <c r="R97">
        <f t="shared" ca="1" si="17"/>
        <v>-5.1260475149452756E-3</v>
      </c>
    </row>
    <row r="98" spans="1:18" x14ac:dyDescent="0.2">
      <c r="A98" s="82">
        <v>18689.5</v>
      </c>
      <c r="B98" s="82">
        <v>6.586686000082409E-2</v>
      </c>
      <c r="C98" s="82">
        <v>1</v>
      </c>
      <c r="D98" s="83">
        <f t="shared" si="18"/>
        <v>1.8689499999999999</v>
      </c>
      <c r="E98" s="83">
        <f t="shared" si="18"/>
        <v>6.586686000082409E-2</v>
      </c>
      <c r="F98" s="25">
        <f t="shared" si="19"/>
        <v>1.8689499999999999</v>
      </c>
      <c r="G98" s="25">
        <f t="shared" si="19"/>
        <v>6.586686000082409E-2</v>
      </c>
      <c r="H98" s="25">
        <f t="shared" si="20"/>
        <v>3.4929741024999994</v>
      </c>
      <c r="I98" s="25">
        <f t="shared" si="21"/>
        <v>6.5281939488673739</v>
      </c>
      <c r="J98" s="25">
        <f t="shared" si="22"/>
        <v>12.200868080735678</v>
      </c>
      <c r="K98" s="25">
        <f t="shared" si="23"/>
        <v>0.12310186799854017</v>
      </c>
      <c r="L98" s="25">
        <f t="shared" si="24"/>
        <v>0.23007123619587164</v>
      </c>
      <c r="M98" s="25">
        <f t="shared" ca="1" si="25"/>
        <v>6.90929075128357E-2</v>
      </c>
      <c r="N98" s="25">
        <f t="shared" ca="1" si="26"/>
        <v>1.0407382549756296E-5</v>
      </c>
      <c r="O98" s="24">
        <f t="shared" ca="1" si="27"/>
        <v>384199444.65117514</v>
      </c>
      <c r="P98" s="25">
        <f t="shared" ca="1" si="28"/>
        <v>83205649.413659871</v>
      </c>
      <c r="Q98" s="25">
        <f t="shared" ca="1" si="29"/>
        <v>875424.36083841149</v>
      </c>
      <c r="R98">
        <f t="shared" ca="1" si="17"/>
        <v>-3.2260475120116094E-3</v>
      </c>
    </row>
    <row r="99" spans="1:18" x14ac:dyDescent="0.2">
      <c r="A99" s="82">
        <v>18697</v>
      </c>
      <c r="B99" s="82">
        <v>6.6601959995750804E-2</v>
      </c>
      <c r="C99" s="82">
        <v>0.1</v>
      </c>
      <c r="D99" s="83">
        <f t="shared" si="18"/>
        <v>1.8696999999999999</v>
      </c>
      <c r="E99" s="83">
        <f t="shared" si="18"/>
        <v>6.6601959995750804E-2</v>
      </c>
      <c r="F99" s="25">
        <f t="shared" si="19"/>
        <v>0.18697</v>
      </c>
      <c r="G99" s="25">
        <f t="shared" si="19"/>
        <v>6.6601959995750805E-3</v>
      </c>
      <c r="H99" s="25">
        <f t="shared" si="20"/>
        <v>0.34957780899999996</v>
      </c>
      <c r="I99" s="25">
        <f t="shared" si="21"/>
        <v>0.65360562948729994</v>
      </c>
      <c r="J99" s="25">
        <f t="shared" si="22"/>
        <v>1.2220464454524047</v>
      </c>
      <c r="K99" s="25">
        <f t="shared" si="23"/>
        <v>1.2452568460405527E-2</v>
      </c>
      <c r="L99" s="25">
        <f t="shared" si="24"/>
        <v>2.3282567250420213E-2</v>
      </c>
      <c r="M99" s="25">
        <f t="shared" ca="1" si="25"/>
        <v>6.9157198591641003E-2</v>
      </c>
      <c r="N99" s="25">
        <f t="shared" ca="1" si="26"/>
        <v>6.5292442819269197E-7</v>
      </c>
      <c r="O99" s="24">
        <f t="shared" ca="1" si="27"/>
        <v>3792386.4743268578</v>
      </c>
      <c r="P99" s="25">
        <f t="shared" ca="1" si="28"/>
        <v>814013.19880506594</v>
      </c>
      <c r="Q99" s="25">
        <f t="shared" ca="1" si="29"/>
        <v>8419.3576978404017</v>
      </c>
      <c r="R99">
        <f t="shared" ca="1" si="17"/>
        <v>-2.5552385958901996E-3</v>
      </c>
    </row>
    <row r="100" spans="1:18" x14ac:dyDescent="0.2">
      <c r="A100" s="82">
        <v>18729</v>
      </c>
      <c r="B100" s="82">
        <v>6.3751720001164358E-2</v>
      </c>
      <c r="C100" s="82">
        <v>1</v>
      </c>
      <c r="D100" s="83">
        <f t="shared" si="18"/>
        <v>1.8729</v>
      </c>
      <c r="E100" s="83">
        <f t="shared" si="18"/>
        <v>6.3751720001164358E-2</v>
      </c>
      <c r="F100" s="25">
        <f t="shared" si="19"/>
        <v>1.8729</v>
      </c>
      <c r="G100" s="25">
        <f t="shared" si="19"/>
        <v>6.3751720001164358E-2</v>
      </c>
      <c r="H100" s="25">
        <f t="shared" si="20"/>
        <v>3.50775441</v>
      </c>
      <c r="I100" s="25">
        <f t="shared" si="21"/>
        <v>6.5696732344889996</v>
      </c>
      <c r="J100" s="25">
        <f t="shared" si="22"/>
        <v>12.304341000874448</v>
      </c>
      <c r="K100" s="25">
        <f t="shared" si="23"/>
        <v>0.11940059639018073</v>
      </c>
      <c r="L100" s="25">
        <f t="shared" si="24"/>
        <v>0.22362537697916948</v>
      </c>
      <c r="M100" s="25">
        <f t="shared" ca="1" si="25"/>
        <v>6.9431607769934095E-2</v>
      </c>
      <c r="N100" s="25">
        <f t="shared" ca="1" si="26"/>
        <v>3.2261125065820061E-5</v>
      </c>
      <c r="O100" s="24">
        <f t="shared" ca="1" si="27"/>
        <v>358484531.59545767</v>
      </c>
      <c r="P100" s="25">
        <f t="shared" ca="1" si="28"/>
        <v>73943801.339912847</v>
      </c>
      <c r="Q100" s="25">
        <f t="shared" ca="1" si="29"/>
        <v>706741.76160192396</v>
      </c>
      <c r="R100">
        <f t="shared" ca="1" si="17"/>
        <v>-5.6798877687697369E-3</v>
      </c>
    </row>
    <row r="101" spans="1:18" x14ac:dyDescent="0.2">
      <c r="A101" s="82">
        <v>18758</v>
      </c>
      <c r="B101" s="82">
        <v>6.3887439995596651E-2</v>
      </c>
      <c r="C101" s="82">
        <v>0.1</v>
      </c>
      <c r="D101" s="83">
        <f t="shared" si="18"/>
        <v>1.8757999999999999</v>
      </c>
      <c r="E101" s="83">
        <f t="shared" si="18"/>
        <v>6.3887439995596651E-2</v>
      </c>
      <c r="F101" s="25">
        <f t="shared" si="19"/>
        <v>0.18758</v>
      </c>
      <c r="G101" s="25">
        <f t="shared" si="19"/>
        <v>6.3887439995596656E-3</v>
      </c>
      <c r="H101" s="25">
        <f t="shared" si="20"/>
        <v>0.35186256399999999</v>
      </c>
      <c r="I101" s="25">
        <f t="shared" si="21"/>
        <v>0.6600237975512</v>
      </c>
      <c r="J101" s="25">
        <f t="shared" si="22"/>
        <v>1.2380726394465409</v>
      </c>
      <c r="K101" s="25">
        <f t="shared" si="23"/>
        <v>1.198400599437402E-2</v>
      </c>
      <c r="L101" s="25">
        <f t="shared" si="24"/>
        <v>2.2479598444246785E-2</v>
      </c>
      <c r="M101" s="25">
        <f t="shared" ca="1" si="25"/>
        <v>6.9680431845567423E-2</v>
      </c>
      <c r="N101" s="25">
        <f t="shared" ca="1" si="26"/>
        <v>3.3558754573827786E-6</v>
      </c>
      <c r="O101" s="24">
        <f t="shared" ca="1" si="27"/>
        <v>3402483.9913852499</v>
      </c>
      <c r="P101" s="25">
        <f t="shared" ca="1" si="28"/>
        <v>675198.86702658457</v>
      </c>
      <c r="Q101" s="25">
        <f t="shared" ca="1" si="29"/>
        <v>5948.8883354703885</v>
      </c>
      <c r="R101">
        <f t="shared" ca="1" si="17"/>
        <v>-5.7929918499707717E-3</v>
      </c>
    </row>
    <row r="102" spans="1:18" x14ac:dyDescent="0.2">
      <c r="A102" s="82">
        <v>18758</v>
      </c>
      <c r="B102" s="82">
        <v>6.4187439995293971E-2</v>
      </c>
      <c r="C102" s="82">
        <v>1</v>
      </c>
      <c r="D102" s="83">
        <f t="shared" si="18"/>
        <v>1.8757999999999999</v>
      </c>
      <c r="E102" s="83">
        <f t="shared" si="18"/>
        <v>6.4187439995293971E-2</v>
      </c>
      <c r="F102" s="25">
        <f t="shared" si="19"/>
        <v>1.8757999999999999</v>
      </c>
      <c r="G102" s="25">
        <f t="shared" si="19"/>
        <v>6.4187439995293971E-2</v>
      </c>
      <c r="H102" s="25">
        <f t="shared" si="20"/>
        <v>3.5186256399999998</v>
      </c>
      <c r="I102" s="25">
        <f t="shared" si="21"/>
        <v>6.6002379755119991</v>
      </c>
      <c r="J102" s="25">
        <f t="shared" si="22"/>
        <v>12.380726394465407</v>
      </c>
      <c r="K102" s="25">
        <f t="shared" si="23"/>
        <v>0.12040279994317242</v>
      </c>
      <c r="L102" s="25">
        <f t="shared" si="24"/>
        <v>0.22585157213340282</v>
      </c>
      <c r="M102" s="25">
        <f t="shared" ca="1" si="25"/>
        <v>6.9680431845567423E-2</v>
      </c>
      <c r="N102" s="25">
        <f t="shared" ca="1" si="26"/>
        <v>3.0172959467170555E-5</v>
      </c>
      <c r="O102" s="24">
        <f t="shared" ca="1" si="27"/>
        <v>340248399.13852823</v>
      </c>
      <c r="P102" s="25">
        <f t="shared" ca="1" si="28"/>
        <v>67519886.702655941</v>
      </c>
      <c r="Q102" s="25">
        <f t="shared" ca="1" si="29"/>
        <v>594888.83354703884</v>
      </c>
      <c r="R102">
        <f t="shared" ca="1" si="17"/>
        <v>-5.4929918502734515E-3</v>
      </c>
    </row>
    <row r="103" spans="1:18" x14ac:dyDescent="0.2">
      <c r="A103" s="82">
        <v>18758</v>
      </c>
      <c r="B103" s="82">
        <v>6.4187439995293971E-2</v>
      </c>
      <c r="C103" s="82">
        <v>1</v>
      </c>
      <c r="D103" s="83">
        <f t="shared" si="18"/>
        <v>1.8757999999999999</v>
      </c>
      <c r="E103" s="83">
        <f t="shared" si="18"/>
        <v>6.4187439995293971E-2</v>
      </c>
      <c r="F103" s="25">
        <f t="shared" si="19"/>
        <v>1.8757999999999999</v>
      </c>
      <c r="G103" s="25">
        <f t="shared" si="19"/>
        <v>6.4187439995293971E-2</v>
      </c>
      <c r="H103" s="25">
        <f t="shared" si="20"/>
        <v>3.5186256399999998</v>
      </c>
      <c r="I103" s="25">
        <f t="shared" si="21"/>
        <v>6.6002379755119991</v>
      </c>
      <c r="J103" s="25">
        <f t="shared" si="22"/>
        <v>12.380726394465407</v>
      </c>
      <c r="K103" s="25">
        <f t="shared" si="23"/>
        <v>0.12040279994317242</v>
      </c>
      <c r="L103" s="25">
        <f t="shared" si="24"/>
        <v>0.22585157213340282</v>
      </c>
      <c r="M103" s="25">
        <f t="shared" ca="1" si="25"/>
        <v>6.9680431845567423E-2</v>
      </c>
      <c r="N103" s="25">
        <f t="shared" ca="1" si="26"/>
        <v>3.0172959467170555E-5</v>
      </c>
      <c r="O103" s="24">
        <f t="shared" ca="1" si="27"/>
        <v>340248399.13852823</v>
      </c>
      <c r="P103" s="25">
        <f t="shared" ca="1" si="28"/>
        <v>67519886.702655941</v>
      </c>
      <c r="Q103" s="25">
        <f t="shared" ca="1" si="29"/>
        <v>594888.83354703884</v>
      </c>
      <c r="R103">
        <f t="shared" ca="1" si="17"/>
        <v>-5.4929918502734515E-3</v>
      </c>
    </row>
    <row r="104" spans="1:18" x14ac:dyDescent="0.2">
      <c r="A104" s="82">
        <v>18758</v>
      </c>
      <c r="B104" s="82">
        <v>6.4187439995293971E-2</v>
      </c>
      <c r="C104" s="82">
        <v>1</v>
      </c>
      <c r="D104" s="83">
        <f t="shared" si="18"/>
        <v>1.8757999999999999</v>
      </c>
      <c r="E104" s="83">
        <f t="shared" si="18"/>
        <v>6.4187439995293971E-2</v>
      </c>
      <c r="F104" s="25">
        <f t="shared" si="19"/>
        <v>1.8757999999999999</v>
      </c>
      <c r="G104" s="25">
        <f t="shared" si="19"/>
        <v>6.4187439995293971E-2</v>
      </c>
      <c r="H104" s="25">
        <f t="shared" si="20"/>
        <v>3.5186256399999998</v>
      </c>
      <c r="I104" s="25">
        <f t="shared" si="21"/>
        <v>6.6002379755119991</v>
      </c>
      <c r="J104" s="25">
        <f t="shared" si="22"/>
        <v>12.380726394465407</v>
      </c>
      <c r="K104" s="25">
        <f t="shared" si="23"/>
        <v>0.12040279994317242</v>
      </c>
      <c r="L104" s="25">
        <f t="shared" si="24"/>
        <v>0.22585157213340282</v>
      </c>
      <c r="M104" s="25">
        <f t="shared" ca="1" si="25"/>
        <v>6.9680431845567423E-2</v>
      </c>
      <c r="N104" s="25">
        <f t="shared" ca="1" si="26"/>
        <v>3.0172959467170555E-5</v>
      </c>
      <c r="O104" s="24">
        <f t="shared" ca="1" si="27"/>
        <v>340248399.13852823</v>
      </c>
      <c r="P104" s="25">
        <f t="shared" ca="1" si="28"/>
        <v>67519886.702655941</v>
      </c>
      <c r="Q104" s="25">
        <f t="shared" ca="1" si="29"/>
        <v>594888.83354703884</v>
      </c>
      <c r="R104">
        <f t="shared" ca="1" si="17"/>
        <v>-5.4929918502734515E-3</v>
      </c>
    </row>
    <row r="105" spans="1:18" x14ac:dyDescent="0.2">
      <c r="A105" s="82">
        <v>18758</v>
      </c>
      <c r="B105" s="82">
        <v>6.4887439992162399E-2</v>
      </c>
      <c r="C105" s="82">
        <v>1</v>
      </c>
      <c r="D105" s="83">
        <f t="shared" si="18"/>
        <v>1.8757999999999999</v>
      </c>
      <c r="E105" s="83">
        <f t="shared" si="18"/>
        <v>6.4887439992162399E-2</v>
      </c>
      <c r="F105" s="25">
        <f t="shared" si="19"/>
        <v>1.8757999999999999</v>
      </c>
      <c r="G105" s="25">
        <f t="shared" si="19"/>
        <v>6.4887439992162399E-2</v>
      </c>
      <c r="H105" s="25">
        <f t="shared" si="20"/>
        <v>3.5186256399999998</v>
      </c>
      <c r="I105" s="25">
        <f t="shared" si="21"/>
        <v>6.6002379755119991</v>
      </c>
      <c r="J105" s="25">
        <f t="shared" si="22"/>
        <v>12.380726394465407</v>
      </c>
      <c r="K105" s="25">
        <f t="shared" si="23"/>
        <v>0.12171585993729822</v>
      </c>
      <c r="L105" s="25">
        <f t="shared" si="24"/>
        <v>0.22831461007038401</v>
      </c>
      <c r="M105" s="25">
        <f t="shared" ca="1" si="25"/>
        <v>6.9680431845567423E-2</v>
      </c>
      <c r="N105" s="25">
        <f t="shared" ca="1" si="26"/>
        <v>2.2972770906806923E-5</v>
      </c>
      <c r="O105" s="24">
        <f t="shared" ca="1" si="27"/>
        <v>340248399.13852823</v>
      </c>
      <c r="P105" s="25">
        <f t="shared" ca="1" si="28"/>
        <v>67519886.702655941</v>
      </c>
      <c r="Q105" s="25">
        <f t="shared" ca="1" si="29"/>
        <v>594888.83354703884</v>
      </c>
      <c r="R105">
        <f t="shared" ca="1" si="17"/>
        <v>-4.7929918534050237E-3</v>
      </c>
    </row>
    <row r="106" spans="1:18" x14ac:dyDescent="0.2">
      <c r="A106" s="82">
        <v>18763</v>
      </c>
      <c r="B106" s="82">
        <v>5.6910840001364704E-2</v>
      </c>
      <c r="C106" s="82">
        <v>0.1</v>
      </c>
      <c r="D106" s="83">
        <f t="shared" si="18"/>
        <v>1.8763000000000001</v>
      </c>
      <c r="E106" s="83">
        <f t="shared" si="18"/>
        <v>5.6910840001364704E-2</v>
      </c>
      <c r="F106" s="25">
        <f t="shared" si="19"/>
        <v>0.18763000000000002</v>
      </c>
      <c r="G106" s="25">
        <f t="shared" si="19"/>
        <v>5.6910840001364706E-3</v>
      </c>
      <c r="H106" s="25">
        <f t="shared" si="20"/>
        <v>0.35205016900000002</v>
      </c>
      <c r="I106" s="25">
        <f t="shared" si="21"/>
        <v>0.66055173209470008</v>
      </c>
      <c r="J106" s="25">
        <f t="shared" si="22"/>
        <v>1.2393932149292859</v>
      </c>
      <c r="K106" s="25">
        <f t="shared" si="23"/>
        <v>1.067818090945606E-2</v>
      </c>
      <c r="L106" s="25">
        <f t="shared" si="24"/>
        <v>2.0035470840412406E-2</v>
      </c>
      <c r="M106" s="25">
        <f t="shared" ca="1" si="25"/>
        <v>6.9723346075016318E-2</v>
      </c>
      <c r="N106" s="25">
        <f t="shared" ca="1" si="26"/>
        <v>1.6416031188735951E-5</v>
      </c>
      <c r="O106" s="24">
        <f t="shared" ca="1" si="27"/>
        <v>3371588.4179923343</v>
      </c>
      <c r="P106" s="25">
        <f t="shared" ca="1" si="28"/>
        <v>664442.01867079339</v>
      </c>
      <c r="Q106" s="25">
        <f t="shared" ca="1" si="29"/>
        <v>5766.1998190152308</v>
      </c>
      <c r="R106">
        <f t="shared" ca="1" si="17"/>
        <v>-1.2812506073651614E-2</v>
      </c>
    </row>
    <row r="107" spans="1:18" x14ac:dyDescent="0.2">
      <c r="A107" s="82">
        <v>18763</v>
      </c>
      <c r="B107" s="82">
        <v>6.1910839998745359E-2</v>
      </c>
      <c r="C107" s="82">
        <v>0.1</v>
      </c>
      <c r="D107" s="83">
        <f t="shared" si="18"/>
        <v>1.8763000000000001</v>
      </c>
      <c r="E107" s="83">
        <f t="shared" si="18"/>
        <v>6.1910839998745359E-2</v>
      </c>
      <c r="F107" s="25">
        <f t="shared" si="19"/>
        <v>0.18763000000000002</v>
      </c>
      <c r="G107" s="25">
        <f t="shared" si="19"/>
        <v>6.1910839998745365E-3</v>
      </c>
      <c r="H107" s="25">
        <f t="shared" si="20"/>
        <v>0.35205016900000002</v>
      </c>
      <c r="I107" s="25">
        <f t="shared" si="21"/>
        <v>0.66055173209470008</v>
      </c>
      <c r="J107" s="25">
        <f t="shared" si="22"/>
        <v>1.2393932149292859</v>
      </c>
      <c r="K107" s="25">
        <f t="shared" si="23"/>
        <v>1.1616330908964594E-2</v>
      </c>
      <c r="L107" s="25">
        <f t="shared" si="24"/>
        <v>2.1795721684490267E-2</v>
      </c>
      <c r="M107" s="25">
        <f t="shared" ca="1" si="25"/>
        <v>6.9723346075016318E-2</v>
      </c>
      <c r="N107" s="25">
        <f t="shared" ca="1" si="26"/>
        <v>6.1035251191770649E-6</v>
      </c>
      <c r="O107" s="24">
        <f t="shared" ca="1" si="27"/>
        <v>3371588.4179923343</v>
      </c>
      <c r="P107" s="25">
        <f t="shared" ca="1" si="28"/>
        <v>664442.01867079339</v>
      </c>
      <c r="Q107" s="25">
        <f t="shared" ca="1" si="29"/>
        <v>5766.1998190152308</v>
      </c>
      <c r="R107">
        <f t="shared" ca="1" si="17"/>
        <v>-7.8125060762709586E-3</v>
      </c>
    </row>
    <row r="108" spans="1:18" x14ac:dyDescent="0.2">
      <c r="A108" s="82">
        <v>18780</v>
      </c>
      <c r="B108" s="82">
        <v>6.6990399995120242E-2</v>
      </c>
      <c r="C108" s="82">
        <v>1</v>
      </c>
      <c r="D108" s="83">
        <f t="shared" si="18"/>
        <v>1.8779999999999999</v>
      </c>
      <c r="E108" s="83">
        <f t="shared" si="18"/>
        <v>6.6990399995120242E-2</v>
      </c>
      <c r="F108" s="25">
        <f t="shared" si="19"/>
        <v>1.8779999999999999</v>
      </c>
      <c r="G108" s="25">
        <f t="shared" si="19"/>
        <v>6.6990399995120242E-2</v>
      </c>
      <c r="H108" s="25">
        <f t="shared" si="20"/>
        <v>3.5268839999999995</v>
      </c>
      <c r="I108" s="25">
        <f t="shared" si="21"/>
        <v>6.6234881519999984</v>
      </c>
      <c r="J108" s="25">
        <f t="shared" si="22"/>
        <v>12.438910749455996</v>
      </c>
      <c r="K108" s="25">
        <f t="shared" si="23"/>
        <v>0.12580797119083581</v>
      </c>
      <c r="L108" s="25">
        <f t="shared" si="24"/>
        <v>0.23626736989638963</v>
      </c>
      <c r="M108" s="25">
        <f t="shared" ca="1" si="25"/>
        <v>6.9869284214000113E-2</v>
      </c>
      <c r="N108" s="25">
        <f t="shared" ca="1" si="26"/>
        <v>8.2879743457155638E-6</v>
      </c>
      <c r="O108" s="24">
        <f t="shared" ca="1" si="27"/>
        <v>326773808.2222454</v>
      </c>
      <c r="P108" s="25">
        <f t="shared" ca="1" si="28"/>
        <v>62856591.858071871</v>
      </c>
      <c r="Q108" s="25">
        <f t="shared" ca="1" si="29"/>
        <v>516726.26009783661</v>
      </c>
      <c r="R108">
        <f t="shared" ca="1" si="17"/>
        <v>-2.8788842188798708E-3</v>
      </c>
    </row>
    <row r="109" spans="1:18" x14ac:dyDescent="0.2">
      <c r="A109" s="82">
        <v>19350</v>
      </c>
      <c r="B109" s="82">
        <v>6.9958000000042375E-2</v>
      </c>
      <c r="C109" s="82">
        <v>0.1</v>
      </c>
      <c r="D109" s="83">
        <f t="shared" si="18"/>
        <v>1.9350000000000001</v>
      </c>
      <c r="E109" s="83">
        <f t="shared" si="18"/>
        <v>6.9958000000042375E-2</v>
      </c>
      <c r="F109" s="25">
        <f t="shared" si="19"/>
        <v>0.19350000000000001</v>
      </c>
      <c r="G109" s="25">
        <f t="shared" si="19"/>
        <v>6.9958000000042379E-3</v>
      </c>
      <c r="H109" s="25">
        <f t="shared" si="20"/>
        <v>0.37442250000000005</v>
      </c>
      <c r="I109" s="25">
        <f t="shared" si="21"/>
        <v>0.72450753750000008</v>
      </c>
      <c r="J109" s="25">
        <f t="shared" si="22"/>
        <v>1.4019220850625003</v>
      </c>
      <c r="K109" s="25">
        <f t="shared" si="23"/>
        <v>1.3536873000008201E-2</v>
      </c>
      <c r="L109" s="25">
        <f t="shared" si="24"/>
        <v>2.6193849255015871E-2</v>
      </c>
      <c r="M109" s="25">
        <f t="shared" ca="1" si="25"/>
        <v>7.4789127206065564E-2</v>
      </c>
      <c r="N109" s="25">
        <f t="shared" ca="1" si="26"/>
        <v>2.3339790080777425E-6</v>
      </c>
      <c r="O109" s="24">
        <f t="shared" ca="1" si="27"/>
        <v>786580.22387237253</v>
      </c>
      <c r="P109" s="25">
        <f t="shared" ca="1" si="28"/>
        <v>5410.4702137059749</v>
      </c>
      <c r="Q109" s="25">
        <f t="shared" ca="1" si="29"/>
        <v>3412.4781966847113</v>
      </c>
      <c r="R109">
        <f t="shared" ca="1" si="17"/>
        <v>-4.8311272060231891E-3</v>
      </c>
    </row>
    <row r="110" spans="1:18" x14ac:dyDescent="0.2">
      <c r="A110" s="82">
        <v>19350</v>
      </c>
      <c r="B110" s="82">
        <v>7.2057999997923616E-2</v>
      </c>
      <c r="C110" s="82">
        <v>0.1</v>
      </c>
      <c r="D110" s="83">
        <f t="shared" si="18"/>
        <v>1.9350000000000001</v>
      </c>
      <c r="E110" s="83">
        <f t="shared" si="18"/>
        <v>7.2057999997923616E-2</v>
      </c>
      <c r="F110" s="25">
        <f t="shared" si="19"/>
        <v>0.19350000000000001</v>
      </c>
      <c r="G110" s="25">
        <f t="shared" si="19"/>
        <v>7.2057999997923623E-3</v>
      </c>
      <c r="H110" s="25">
        <f t="shared" si="20"/>
        <v>0.37442250000000005</v>
      </c>
      <c r="I110" s="25">
        <f t="shared" si="21"/>
        <v>0.72450753750000008</v>
      </c>
      <c r="J110" s="25">
        <f t="shared" si="22"/>
        <v>1.4019220850625003</v>
      </c>
      <c r="K110" s="25">
        <f t="shared" si="23"/>
        <v>1.3943222999598222E-2</v>
      </c>
      <c r="L110" s="25">
        <f t="shared" si="24"/>
        <v>2.6980136504222561E-2</v>
      </c>
      <c r="M110" s="25">
        <f t="shared" ca="1" si="25"/>
        <v>7.4789127206065564E-2</v>
      </c>
      <c r="N110" s="25">
        <f t="shared" ca="1" si="26"/>
        <v>7.4590558270532312E-7</v>
      </c>
      <c r="O110" s="24">
        <f t="shared" ca="1" si="27"/>
        <v>786580.22387237253</v>
      </c>
      <c r="P110" s="25">
        <f t="shared" ca="1" si="28"/>
        <v>5410.4702137059749</v>
      </c>
      <c r="Q110" s="25">
        <f t="shared" ca="1" si="29"/>
        <v>3412.4781966847113</v>
      </c>
      <c r="R110">
        <f t="shared" ca="1" si="17"/>
        <v>-2.731127208141948E-3</v>
      </c>
    </row>
    <row r="111" spans="1:18" x14ac:dyDescent="0.2">
      <c r="A111" s="82">
        <v>19538</v>
      </c>
      <c r="B111" s="82">
        <v>7.1337839995976537E-2</v>
      </c>
      <c r="C111" s="82">
        <v>1</v>
      </c>
      <c r="D111" s="83">
        <f t="shared" si="18"/>
        <v>1.9538</v>
      </c>
      <c r="E111" s="83">
        <f t="shared" si="18"/>
        <v>7.1337839995976537E-2</v>
      </c>
      <c r="F111" s="25">
        <f t="shared" si="19"/>
        <v>1.9538</v>
      </c>
      <c r="G111" s="25">
        <f t="shared" si="19"/>
        <v>7.1337839995976537E-2</v>
      </c>
      <c r="H111" s="25">
        <f t="shared" si="20"/>
        <v>3.8173344399999998</v>
      </c>
      <c r="I111" s="25">
        <f t="shared" si="21"/>
        <v>7.4583080288719996</v>
      </c>
      <c r="J111" s="25">
        <f t="shared" si="22"/>
        <v>14.572042226810114</v>
      </c>
      <c r="K111" s="25">
        <f t="shared" si="23"/>
        <v>0.13937987178413896</v>
      </c>
      <c r="L111" s="25">
        <f t="shared" si="24"/>
        <v>0.27232039349185072</v>
      </c>
      <c r="M111" s="25">
        <f t="shared" ca="1" si="25"/>
        <v>7.6423151183547422E-2</v>
      </c>
      <c r="N111" s="25">
        <f t="shared" ca="1" si="26"/>
        <v>2.58603898744336E-5</v>
      </c>
      <c r="O111" s="24">
        <f t="shared" ca="1" si="27"/>
        <v>35761688.972993754</v>
      </c>
      <c r="P111" s="25">
        <f t="shared" ca="1" si="28"/>
        <v>2292089.3600661117</v>
      </c>
      <c r="Q111" s="25">
        <f t="shared" ca="1" si="29"/>
        <v>980626.9574785874</v>
      </c>
      <c r="R111">
        <f t="shared" ca="1" si="17"/>
        <v>-5.0853111875708845E-3</v>
      </c>
    </row>
    <row r="112" spans="1:18" x14ac:dyDescent="0.2">
      <c r="A112" s="82">
        <v>19538</v>
      </c>
      <c r="B112" s="82">
        <v>7.1937839995371178E-2</v>
      </c>
      <c r="C112" s="82">
        <v>1</v>
      </c>
      <c r="D112" s="83">
        <f t="shared" si="18"/>
        <v>1.9538</v>
      </c>
      <c r="E112" s="83">
        <f t="shared" si="18"/>
        <v>7.1937839995371178E-2</v>
      </c>
      <c r="F112" s="25">
        <f t="shared" si="19"/>
        <v>1.9538</v>
      </c>
      <c r="G112" s="25">
        <f t="shared" si="19"/>
        <v>7.1937839995371178E-2</v>
      </c>
      <c r="H112" s="25">
        <f t="shared" si="20"/>
        <v>3.8173344399999998</v>
      </c>
      <c r="I112" s="25">
        <f t="shared" si="21"/>
        <v>7.4583080288719996</v>
      </c>
      <c r="J112" s="25">
        <f t="shared" si="22"/>
        <v>14.572042226810114</v>
      </c>
      <c r="K112" s="25">
        <f t="shared" si="23"/>
        <v>0.14055215178295621</v>
      </c>
      <c r="L112" s="25">
        <f t="shared" si="24"/>
        <v>0.27461079415353984</v>
      </c>
      <c r="M112" s="25">
        <f t="shared" ca="1" si="25"/>
        <v>7.6423151183547422E-2</v>
      </c>
      <c r="N112" s="25">
        <f t="shared" ca="1" si="26"/>
        <v>2.0118016454778993E-5</v>
      </c>
      <c r="O112" s="24">
        <f t="shared" ca="1" si="27"/>
        <v>35761688.972993754</v>
      </c>
      <c r="P112" s="25">
        <f t="shared" ca="1" si="28"/>
        <v>2292089.3600661117</v>
      </c>
      <c r="Q112" s="25">
        <f t="shared" ca="1" si="29"/>
        <v>980626.9574785874</v>
      </c>
      <c r="R112">
        <f t="shared" ca="1" si="17"/>
        <v>-4.4853111881762442E-3</v>
      </c>
    </row>
    <row r="113" spans="1:18" x14ac:dyDescent="0.2">
      <c r="A113" s="82">
        <v>19540.5</v>
      </c>
      <c r="B113" s="82">
        <v>7.2749539998767432E-2</v>
      </c>
      <c r="C113" s="82">
        <v>1</v>
      </c>
      <c r="D113" s="83">
        <f t="shared" si="18"/>
        <v>1.9540500000000001</v>
      </c>
      <c r="E113" s="83">
        <f t="shared" si="18"/>
        <v>7.2749539998767432E-2</v>
      </c>
      <c r="F113" s="25">
        <f t="shared" si="19"/>
        <v>1.9540500000000001</v>
      </c>
      <c r="G113" s="25">
        <f t="shared" si="19"/>
        <v>7.2749539998767432E-2</v>
      </c>
      <c r="H113" s="25">
        <f t="shared" si="20"/>
        <v>3.8183114025000005</v>
      </c>
      <c r="I113" s="25">
        <f t="shared" si="21"/>
        <v>7.4611713960551258</v>
      </c>
      <c r="J113" s="25">
        <f t="shared" si="22"/>
        <v>14.579501966461519</v>
      </c>
      <c r="K113" s="25">
        <f t="shared" si="23"/>
        <v>0.14215623863459151</v>
      </c>
      <c r="L113" s="25">
        <f t="shared" si="24"/>
        <v>0.27778039810392352</v>
      </c>
      <c r="M113" s="25">
        <f t="shared" ca="1" si="25"/>
        <v>7.6444918120603167E-2</v>
      </c>
      <c r="N113" s="25">
        <f t="shared" ca="1" si="26"/>
        <v>1.3655819463342205E-5</v>
      </c>
      <c r="O113" s="24">
        <f t="shared" ca="1" si="27"/>
        <v>35309594.969257295</v>
      </c>
      <c r="P113" s="25">
        <f t="shared" ca="1" si="28"/>
        <v>2382294.3721013665</v>
      </c>
      <c r="Q113" s="25">
        <f t="shared" ca="1" si="29"/>
        <v>991194.12010127213</v>
      </c>
      <c r="R113">
        <f t="shared" ca="1" si="17"/>
        <v>-3.6953781218357351E-3</v>
      </c>
    </row>
    <row r="114" spans="1:18" x14ac:dyDescent="0.2">
      <c r="A114" s="82">
        <v>19540.5</v>
      </c>
      <c r="B114" s="82">
        <v>7.2849539996241219E-2</v>
      </c>
      <c r="C114" s="82">
        <v>1</v>
      </c>
      <c r="D114" s="83">
        <f t="shared" si="18"/>
        <v>1.9540500000000001</v>
      </c>
      <c r="E114" s="83">
        <f t="shared" si="18"/>
        <v>7.2849539996241219E-2</v>
      </c>
      <c r="F114" s="25">
        <f t="shared" si="19"/>
        <v>1.9540500000000001</v>
      </c>
      <c r="G114" s="25">
        <f t="shared" si="19"/>
        <v>7.2849539996241219E-2</v>
      </c>
      <c r="H114" s="25">
        <f t="shared" si="20"/>
        <v>3.8183114025000005</v>
      </c>
      <c r="I114" s="25">
        <f t="shared" si="21"/>
        <v>7.4611713960551258</v>
      </c>
      <c r="J114" s="25">
        <f t="shared" si="22"/>
        <v>14.579501966461519</v>
      </c>
      <c r="K114" s="25">
        <f t="shared" si="23"/>
        <v>0.14235164362965516</v>
      </c>
      <c r="L114" s="25">
        <f t="shared" si="24"/>
        <v>0.27816222923452766</v>
      </c>
      <c r="M114" s="25">
        <f t="shared" ca="1" si="25"/>
        <v>7.6444918120603167E-2</v>
      </c>
      <c r="N114" s="25">
        <f t="shared" ca="1" si="26"/>
        <v>1.2926743857140436E-5</v>
      </c>
      <c r="O114" s="24">
        <f t="shared" ca="1" si="27"/>
        <v>35309594.969257295</v>
      </c>
      <c r="P114" s="25">
        <f t="shared" ca="1" si="28"/>
        <v>2382294.3721013665</v>
      </c>
      <c r="Q114" s="25">
        <f t="shared" ca="1" si="29"/>
        <v>991194.12010127213</v>
      </c>
      <c r="R114">
        <f t="shared" ca="1" si="17"/>
        <v>-3.5953781243619476E-3</v>
      </c>
    </row>
    <row r="115" spans="1:18" x14ac:dyDescent="0.2">
      <c r="A115" s="82">
        <v>19577</v>
      </c>
      <c r="B115" s="82">
        <v>7.3420359993178863E-2</v>
      </c>
      <c r="C115" s="82">
        <v>0.1</v>
      </c>
      <c r="D115" s="83">
        <f t="shared" si="18"/>
        <v>1.9577</v>
      </c>
      <c r="E115" s="83">
        <f t="shared" si="18"/>
        <v>7.3420359993178863E-2</v>
      </c>
      <c r="F115" s="25">
        <f t="shared" si="19"/>
        <v>0.19577</v>
      </c>
      <c r="G115" s="25">
        <f t="shared" si="19"/>
        <v>7.3420359993178865E-3</v>
      </c>
      <c r="H115" s="25">
        <f t="shared" si="20"/>
        <v>0.38325892900000003</v>
      </c>
      <c r="I115" s="25">
        <f t="shared" si="21"/>
        <v>0.75030600530330005</v>
      </c>
      <c r="J115" s="25">
        <f t="shared" si="22"/>
        <v>1.4688740665822706</v>
      </c>
      <c r="K115" s="25">
        <f t="shared" si="23"/>
        <v>1.4373503875864627E-2</v>
      </c>
      <c r="L115" s="25">
        <f t="shared" si="24"/>
        <v>2.8139008537780178E-2</v>
      </c>
      <c r="M115" s="25">
        <f t="shared" ca="1" si="25"/>
        <v>7.6762828668285113E-2</v>
      </c>
      <c r="N115" s="25">
        <f t="shared" ca="1" si="26"/>
        <v>1.1172096844066529E-6</v>
      </c>
      <c r="O115" s="24">
        <f t="shared" ca="1" si="27"/>
        <v>290524.79906697653</v>
      </c>
      <c r="P115" s="25">
        <f t="shared" ca="1" si="28"/>
        <v>38927.013013387899</v>
      </c>
      <c r="Q115" s="25">
        <f t="shared" ca="1" si="29"/>
        <v>11514.165393010831</v>
      </c>
      <c r="R115">
        <f t="shared" ca="1" si="17"/>
        <v>-3.3424686751062499E-3</v>
      </c>
    </row>
    <row r="116" spans="1:18" x14ac:dyDescent="0.2">
      <c r="A116" s="82">
        <v>19577</v>
      </c>
      <c r="B116" s="82">
        <v>7.5220359991362784E-2</v>
      </c>
      <c r="C116" s="82">
        <v>0.1</v>
      </c>
      <c r="D116" s="83">
        <f t="shared" si="18"/>
        <v>1.9577</v>
      </c>
      <c r="E116" s="83">
        <f t="shared" si="18"/>
        <v>7.5220359991362784E-2</v>
      </c>
      <c r="F116" s="25">
        <f t="shared" si="19"/>
        <v>0.19577</v>
      </c>
      <c r="G116" s="25">
        <f t="shared" si="19"/>
        <v>7.5220359991362788E-3</v>
      </c>
      <c r="H116" s="25">
        <f t="shared" si="20"/>
        <v>0.38325892900000003</v>
      </c>
      <c r="I116" s="25">
        <f t="shared" si="21"/>
        <v>0.75030600530330005</v>
      </c>
      <c r="J116" s="25">
        <f t="shared" si="22"/>
        <v>1.4688740665822706</v>
      </c>
      <c r="K116" s="25">
        <f t="shared" si="23"/>
        <v>1.4725889875509093E-2</v>
      </c>
      <c r="L116" s="25">
        <f t="shared" si="24"/>
        <v>2.8828874609284152E-2</v>
      </c>
      <c r="M116" s="25">
        <f t="shared" ca="1" si="25"/>
        <v>7.6762828668285113E-2</v>
      </c>
      <c r="N116" s="25">
        <f t="shared" ca="1" si="26"/>
        <v>2.3792096192865198E-7</v>
      </c>
      <c r="O116" s="24">
        <f t="shared" ca="1" si="27"/>
        <v>290524.79906697653</v>
      </c>
      <c r="P116" s="25">
        <f t="shared" ca="1" si="28"/>
        <v>38927.013013387899</v>
      </c>
      <c r="Q116" s="25">
        <f t="shared" ca="1" si="29"/>
        <v>11514.165393010831</v>
      </c>
      <c r="R116">
        <f t="shared" ca="1" si="17"/>
        <v>-1.5424686769223289E-3</v>
      </c>
    </row>
    <row r="117" spans="1:18" x14ac:dyDescent="0.2">
      <c r="A117" s="82">
        <v>19579.5</v>
      </c>
      <c r="B117" s="82">
        <v>6.9132059994444717E-2</v>
      </c>
      <c r="C117" s="82">
        <v>1</v>
      </c>
      <c r="D117" s="83">
        <f t="shared" si="18"/>
        <v>1.9579500000000001</v>
      </c>
      <c r="E117" s="83">
        <f t="shared" si="18"/>
        <v>6.9132059994444717E-2</v>
      </c>
      <c r="F117" s="25">
        <f t="shared" si="19"/>
        <v>1.9579500000000001</v>
      </c>
      <c r="G117" s="25">
        <f t="shared" si="19"/>
        <v>6.9132059994444717E-2</v>
      </c>
      <c r="H117" s="25">
        <f t="shared" si="20"/>
        <v>3.8335682025000004</v>
      </c>
      <c r="I117" s="25">
        <f t="shared" si="21"/>
        <v>7.5059348620848763</v>
      </c>
      <c r="J117" s="25">
        <f t="shared" si="22"/>
        <v>14.696245163219084</v>
      </c>
      <c r="K117" s="25">
        <f t="shared" si="23"/>
        <v>0.13535711686612303</v>
      </c>
      <c r="L117" s="25">
        <f t="shared" si="24"/>
        <v>0.26502246696802562</v>
      </c>
      <c r="M117" s="25">
        <f t="shared" ca="1" si="25"/>
        <v>7.6784611121322788E-2</v>
      </c>
      <c r="N117" s="25">
        <f t="shared" ca="1" si="26"/>
        <v>5.8561538749482835E-5</v>
      </c>
      <c r="O117" s="24">
        <f t="shared" ca="1" si="27"/>
        <v>28647307.565660261</v>
      </c>
      <c r="P117" s="25">
        <f t="shared" ca="1" si="28"/>
        <v>4009319.2908780966</v>
      </c>
      <c r="Q117" s="25">
        <f t="shared" ca="1" si="29"/>
        <v>1162794.8021641143</v>
      </c>
      <c r="R117">
        <f t="shared" ca="1" si="17"/>
        <v>-7.652551126878071E-3</v>
      </c>
    </row>
    <row r="118" spans="1:18" x14ac:dyDescent="0.2">
      <c r="A118" s="82">
        <v>19579.5</v>
      </c>
      <c r="B118" s="82">
        <v>7.2132059998693876E-2</v>
      </c>
      <c r="C118" s="82">
        <v>1</v>
      </c>
      <c r="D118" s="83">
        <f t="shared" si="18"/>
        <v>1.9579500000000001</v>
      </c>
      <c r="E118" s="83">
        <f t="shared" si="18"/>
        <v>7.2132059998693876E-2</v>
      </c>
      <c r="F118" s="25">
        <f t="shared" si="19"/>
        <v>1.9579500000000001</v>
      </c>
      <c r="G118" s="25">
        <f t="shared" si="19"/>
        <v>7.2132059998693876E-2</v>
      </c>
      <c r="H118" s="25">
        <f t="shared" si="20"/>
        <v>3.8335682025000004</v>
      </c>
      <c r="I118" s="25">
        <f t="shared" si="21"/>
        <v>7.5059348620848763</v>
      </c>
      <c r="J118" s="25">
        <f t="shared" si="22"/>
        <v>14.696245163219084</v>
      </c>
      <c r="K118" s="25">
        <f t="shared" si="23"/>
        <v>0.14123096687444267</v>
      </c>
      <c r="L118" s="25">
        <f t="shared" si="24"/>
        <v>0.27652317159181505</v>
      </c>
      <c r="M118" s="25">
        <f t="shared" ca="1" si="25"/>
        <v>7.6784611121322788E-2</v>
      </c>
      <c r="N118" s="25">
        <f t="shared" ca="1" si="26"/>
        <v>2.1646231948675547E-5</v>
      </c>
      <c r="O118" s="24">
        <f t="shared" ca="1" si="27"/>
        <v>28647307.565660261</v>
      </c>
      <c r="P118" s="25">
        <f t="shared" ca="1" si="28"/>
        <v>4009319.2908780966</v>
      </c>
      <c r="Q118" s="25">
        <f t="shared" ca="1" si="29"/>
        <v>1162794.8021641143</v>
      </c>
      <c r="R118">
        <f t="shared" ca="1" si="17"/>
        <v>-4.6525511226289118E-3</v>
      </c>
    </row>
    <row r="119" spans="1:18" x14ac:dyDescent="0.2">
      <c r="A119" s="82">
        <v>19606.5</v>
      </c>
      <c r="B119" s="82">
        <v>7.6358419995813165E-2</v>
      </c>
      <c r="C119" s="82">
        <v>0.1</v>
      </c>
      <c r="D119" s="83">
        <f t="shared" si="18"/>
        <v>1.96065</v>
      </c>
      <c r="E119" s="83">
        <f t="shared" si="18"/>
        <v>7.6358419995813165E-2</v>
      </c>
      <c r="F119" s="25">
        <f t="shared" si="19"/>
        <v>0.19606500000000002</v>
      </c>
      <c r="G119" s="25">
        <f t="shared" si="19"/>
        <v>7.635841999581317E-3</v>
      </c>
      <c r="H119" s="25">
        <f t="shared" si="20"/>
        <v>0.38441484225000006</v>
      </c>
      <c r="I119" s="25">
        <f t="shared" si="21"/>
        <v>0.75370296045746266</v>
      </c>
      <c r="J119" s="25">
        <f t="shared" si="22"/>
        <v>1.4777477094209241</v>
      </c>
      <c r="K119" s="25">
        <f t="shared" si="23"/>
        <v>1.497121361647911E-2</v>
      </c>
      <c r="L119" s="25">
        <f t="shared" si="24"/>
        <v>2.9353309977149765E-2</v>
      </c>
      <c r="M119" s="25">
        <f t="shared" ca="1" si="25"/>
        <v>7.7019924990948063E-2</v>
      </c>
      <c r="N119" s="25">
        <f t="shared" ca="1" si="26"/>
        <v>4.3758885858842196E-8</v>
      </c>
      <c r="O119" s="24">
        <f t="shared" ca="1" si="27"/>
        <v>244609.3334797984</v>
      </c>
      <c r="P119" s="25">
        <f t="shared" ca="1" si="28"/>
        <v>53752.818436640242</v>
      </c>
      <c r="Q119" s="25">
        <f t="shared" ca="1" si="29"/>
        <v>12889.444853544919</v>
      </c>
      <c r="R119">
        <f t="shared" ca="1" si="17"/>
        <v>-6.6150499513489835E-4</v>
      </c>
    </row>
    <row r="120" spans="1:18" x14ac:dyDescent="0.2">
      <c r="A120" s="82">
        <v>19623.5</v>
      </c>
      <c r="B120" s="82">
        <v>7.2937979995913338E-2</v>
      </c>
      <c r="C120" s="82">
        <v>1</v>
      </c>
      <c r="D120" s="83">
        <f t="shared" si="18"/>
        <v>1.96235</v>
      </c>
      <c r="E120" s="83">
        <f t="shared" si="18"/>
        <v>7.2937979995913338E-2</v>
      </c>
      <c r="F120" s="25">
        <f t="shared" si="19"/>
        <v>1.96235</v>
      </c>
      <c r="G120" s="25">
        <f t="shared" si="19"/>
        <v>7.2937979995913338E-2</v>
      </c>
      <c r="H120" s="25">
        <f t="shared" si="20"/>
        <v>3.8508175225000003</v>
      </c>
      <c r="I120" s="25">
        <f t="shared" si="21"/>
        <v>7.5566517652778762</v>
      </c>
      <c r="J120" s="25">
        <f t="shared" si="22"/>
        <v>14.828795591593041</v>
      </c>
      <c r="K120" s="25">
        <f t="shared" si="23"/>
        <v>0.14312984504498055</v>
      </c>
      <c r="L120" s="25">
        <f t="shared" si="24"/>
        <v>0.28087085142401758</v>
      </c>
      <c r="M120" s="25">
        <f t="shared" ca="1" si="25"/>
        <v>7.7168145093242227E-2</v>
      </c>
      <c r="N120" s="25">
        <f t="shared" ca="1" si="26"/>
        <v>1.7894296750659529E-5</v>
      </c>
      <c r="O120" s="24">
        <f t="shared" ca="1" si="27"/>
        <v>22001928.487829994</v>
      </c>
      <c r="P120" s="25">
        <f t="shared" ca="1" si="28"/>
        <v>6334634.9257404869</v>
      </c>
      <c r="Q120" s="25">
        <f t="shared" ca="1" si="29"/>
        <v>1371413.36809632</v>
      </c>
      <c r="R120">
        <f t="shared" ca="1" si="17"/>
        <v>-4.230165097328889E-3</v>
      </c>
    </row>
    <row r="121" spans="1:18" x14ac:dyDescent="0.2">
      <c r="A121" s="82">
        <v>19628.5</v>
      </c>
      <c r="B121" s="82">
        <v>8.6461380000400823E-2</v>
      </c>
      <c r="C121" s="82">
        <v>0.1</v>
      </c>
      <c r="D121" s="83">
        <f t="shared" si="18"/>
        <v>1.96285</v>
      </c>
      <c r="E121" s="83">
        <f t="shared" si="18"/>
        <v>8.6461380000400823E-2</v>
      </c>
      <c r="F121" s="25">
        <f t="shared" si="19"/>
        <v>0.19628500000000002</v>
      </c>
      <c r="G121" s="25">
        <f t="shared" si="19"/>
        <v>8.6461380000400819E-3</v>
      </c>
      <c r="H121" s="25">
        <f t="shared" si="20"/>
        <v>0.38527801225000002</v>
      </c>
      <c r="I121" s="25">
        <f t="shared" si="21"/>
        <v>0.75624294634491251</v>
      </c>
      <c r="J121" s="25">
        <f t="shared" si="22"/>
        <v>1.4843914672331116</v>
      </c>
      <c r="K121" s="25">
        <f t="shared" si="23"/>
        <v>1.6971071973378674E-2</v>
      </c>
      <c r="L121" s="25">
        <f t="shared" si="24"/>
        <v>3.3311668622946329E-2</v>
      </c>
      <c r="M121" s="25">
        <f t="shared" ca="1" si="25"/>
        <v>7.7211747993580979E-2</v>
      </c>
      <c r="N121" s="25">
        <f t="shared" ca="1" si="26"/>
        <v>8.5555692261586101E-6</v>
      </c>
      <c r="O121" s="24">
        <f t="shared" ca="1" si="27"/>
        <v>213045.32258406273</v>
      </c>
      <c r="P121" s="25">
        <f t="shared" ca="1" si="28"/>
        <v>66312.924225435287</v>
      </c>
      <c r="Q121" s="25">
        <f t="shared" ca="1" si="29"/>
        <v>13961.124046917475</v>
      </c>
      <c r="R121">
        <f t="shared" ca="1" si="17"/>
        <v>9.249632006819844E-3</v>
      </c>
    </row>
    <row r="122" spans="1:18" x14ac:dyDescent="0.2">
      <c r="A122" s="82">
        <v>19628.5</v>
      </c>
      <c r="B122" s="82">
        <v>8.9461379997374024E-2</v>
      </c>
      <c r="C122" s="82">
        <v>0.1</v>
      </c>
      <c r="D122" s="83">
        <f t="shared" si="18"/>
        <v>1.96285</v>
      </c>
      <c r="E122" s="83">
        <f t="shared" si="18"/>
        <v>8.9461379997374024E-2</v>
      </c>
      <c r="F122" s="25">
        <f t="shared" si="19"/>
        <v>0.19628500000000002</v>
      </c>
      <c r="G122" s="25">
        <f t="shared" si="19"/>
        <v>8.9461379997374021E-3</v>
      </c>
      <c r="H122" s="25">
        <f t="shared" si="20"/>
        <v>0.38527801225000002</v>
      </c>
      <c r="I122" s="25">
        <f t="shared" si="21"/>
        <v>0.75624294634491251</v>
      </c>
      <c r="J122" s="25">
        <f t="shared" si="22"/>
        <v>1.4843914672331116</v>
      </c>
      <c r="K122" s="25">
        <f t="shared" si="23"/>
        <v>1.7559926972784561E-2</v>
      </c>
      <c r="L122" s="25">
        <f t="shared" si="24"/>
        <v>3.4467502658530179E-2</v>
      </c>
      <c r="M122" s="25">
        <f t="shared" ca="1" si="25"/>
        <v>7.7211747993580979E-2</v>
      </c>
      <c r="N122" s="25">
        <f t="shared" ca="1" si="26"/>
        <v>1.5005348422835085E-5</v>
      </c>
      <c r="O122" s="24">
        <f t="shared" ca="1" si="27"/>
        <v>213045.32258406273</v>
      </c>
      <c r="P122" s="25">
        <f t="shared" ca="1" si="28"/>
        <v>66312.924225435287</v>
      </c>
      <c r="Q122" s="25">
        <f t="shared" ca="1" si="29"/>
        <v>13961.124046917475</v>
      </c>
      <c r="R122">
        <f t="shared" ca="1" si="17"/>
        <v>1.2249632003793046E-2</v>
      </c>
    </row>
    <row r="123" spans="1:18" x14ac:dyDescent="0.2">
      <c r="A123" s="82">
        <v>19631</v>
      </c>
      <c r="B123" s="82">
        <v>7.3973079997813329E-2</v>
      </c>
      <c r="C123" s="82">
        <v>0.1</v>
      </c>
      <c r="D123" s="83">
        <f t="shared" si="18"/>
        <v>1.9631000000000001</v>
      </c>
      <c r="E123" s="83">
        <f t="shared" si="18"/>
        <v>7.3973079997813329E-2</v>
      </c>
      <c r="F123" s="25">
        <f t="shared" si="19"/>
        <v>0.19631000000000001</v>
      </c>
      <c r="G123" s="25">
        <f t="shared" si="19"/>
        <v>7.3973079997813329E-3</v>
      </c>
      <c r="H123" s="25">
        <f t="shared" si="20"/>
        <v>0.38537616100000005</v>
      </c>
      <c r="I123" s="25">
        <f t="shared" si="21"/>
        <v>0.75653194165910009</v>
      </c>
      <c r="J123" s="25">
        <f t="shared" si="22"/>
        <v>1.4851478546709795</v>
      </c>
      <c r="K123" s="25">
        <f t="shared" si="23"/>
        <v>1.4521655334370736E-2</v>
      </c>
      <c r="L123" s="25">
        <f t="shared" si="24"/>
        <v>2.8507461586903191E-2</v>
      </c>
      <c r="M123" s="25">
        <f t="shared" ca="1" si="25"/>
        <v>7.7233550935671705E-2</v>
      </c>
      <c r="N123" s="25">
        <f t="shared" ca="1" si="26"/>
        <v>1.0630670736619077E-6</v>
      </c>
      <c r="O123" s="24">
        <f t="shared" ca="1" si="27"/>
        <v>209602.24447842434</v>
      </c>
      <c r="P123" s="25">
        <f t="shared" ca="1" si="28"/>
        <v>67820.826506148369</v>
      </c>
      <c r="Q123" s="25">
        <f t="shared" ca="1" si="29"/>
        <v>14085.371961890898</v>
      </c>
      <c r="R123">
        <f t="shared" ca="1" si="17"/>
        <v>-3.2604709378583757E-3</v>
      </c>
    </row>
    <row r="124" spans="1:18" x14ac:dyDescent="0.2">
      <c r="A124" s="82">
        <v>19638</v>
      </c>
      <c r="B124" s="82">
        <v>7.3505839995050337E-2</v>
      </c>
      <c r="C124" s="82">
        <v>0.1</v>
      </c>
      <c r="D124" s="83">
        <f t="shared" si="18"/>
        <v>1.9638</v>
      </c>
      <c r="E124" s="83">
        <f t="shared" si="18"/>
        <v>7.3505839995050337E-2</v>
      </c>
      <c r="F124" s="25">
        <f t="shared" si="19"/>
        <v>0.19638</v>
      </c>
      <c r="G124" s="25">
        <f t="shared" si="19"/>
        <v>7.3505839995050342E-3</v>
      </c>
      <c r="H124" s="25">
        <f t="shared" si="20"/>
        <v>0.385651044</v>
      </c>
      <c r="I124" s="25">
        <f t="shared" si="21"/>
        <v>0.75734152020720003</v>
      </c>
      <c r="J124" s="25">
        <f t="shared" si="22"/>
        <v>1.4872672773828994</v>
      </c>
      <c r="K124" s="25">
        <f t="shared" si="23"/>
        <v>1.4435076858227987E-2</v>
      </c>
      <c r="L124" s="25">
        <f t="shared" si="24"/>
        <v>2.8347603934188122E-2</v>
      </c>
      <c r="M124" s="25">
        <f t="shared" ca="1" si="25"/>
        <v>7.7294604464873407E-2</v>
      </c>
      <c r="N124" s="25">
        <f t="shared" ca="1" si="26"/>
        <v>1.4354736207793684E-6</v>
      </c>
      <c r="O124" s="24">
        <f t="shared" ca="1" si="27"/>
        <v>200117.03486499135</v>
      </c>
      <c r="P124" s="25">
        <f t="shared" ca="1" si="28"/>
        <v>72130.059870461846</v>
      </c>
      <c r="Q124" s="25">
        <f t="shared" ca="1" si="29"/>
        <v>14435.929094904955</v>
      </c>
      <c r="R124">
        <f t="shared" ca="1" si="17"/>
        <v>-3.7887644698230694E-3</v>
      </c>
    </row>
    <row r="125" spans="1:18" x14ac:dyDescent="0.2">
      <c r="A125" s="82">
        <v>19638</v>
      </c>
      <c r="B125" s="82">
        <v>7.400583999697119E-2</v>
      </c>
      <c r="C125" s="82">
        <v>0.1</v>
      </c>
      <c r="D125" s="83">
        <f t="shared" si="18"/>
        <v>1.9638</v>
      </c>
      <c r="E125" s="83">
        <f t="shared" si="18"/>
        <v>7.400583999697119E-2</v>
      </c>
      <c r="F125" s="25">
        <f t="shared" si="19"/>
        <v>0.19638</v>
      </c>
      <c r="G125" s="25">
        <f t="shared" si="19"/>
        <v>7.400583999697119E-3</v>
      </c>
      <c r="H125" s="25">
        <f t="shared" si="20"/>
        <v>0.385651044</v>
      </c>
      <c r="I125" s="25">
        <f t="shared" si="21"/>
        <v>0.75734152020720003</v>
      </c>
      <c r="J125" s="25">
        <f t="shared" si="22"/>
        <v>1.4872672773828994</v>
      </c>
      <c r="K125" s="25">
        <f t="shared" si="23"/>
        <v>1.4533266858605202E-2</v>
      </c>
      <c r="L125" s="25">
        <f t="shared" si="24"/>
        <v>2.8540429456928897E-2</v>
      </c>
      <c r="M125" s="25">
        <f t="shared" ca="1" si="25"/>
        <v>7.7294604464873407E-2</v>
      </c>
      <c r="N125" s="25">
        <f t="shared" ca="1" si="26"/>
        <v>1.0815971725336149E-6</v>
      </c>
      <c r="O125" s="24">
        <f t="shared" ca="1" si="27"/>
        <v>200117.03486499135</v>
      </c>
      <c r="P125" s="25">
        <f t="shared" ca="1" si="28"/>
        <v>72130.059870461846</v>
      </c>
      <c r="Q125" s="25">
        <f t="shared" ca="1" si="29"/>
        <v>14435.929094904955</v>
      </c>
      <c r="R125">
        <f t="shared" ca="1" si="17"/>
        <v>-3.2887644679022165E-3</v>
      </c>
    </row>
    <row r="126" spans="1:18" x14ac:dyDescent="0.2">
      <c r="A126" s="82">
        <v>19687</v>
      </c>
      <c r="B126" s="82">
        <v>7.3435159996734001E-2</v>
      </c>
      <c r="C126" s="82">
        <v>1</v>
      </c>
      <c r="D126" s="83">
        <f t="shared" si="18"/>
        <v>1.9686999999999999</v>
      </c>
      <c r="E126" s="83">
        <f t="shared" si="18"/>
        <v>7.3435159996734001E-2</v>
      </c>
      <c r="F126" s="25">
        <f t="shared" si="19"/>
        <v>1.9686999999999999</v>
      </c>
      <c r="G126" s="25">
        <f t="shared" si="19"/>
        <v>7.3435159996734001E-2</v>
      </c>
      <c r="H126" s="25">
        <f t="shared" si="20"/>
        <v>3.8757796899999994</v>
      </c>
      <c r="I126" s="25">
        <f t="shared" si="21"/>
        <v>7.6302474757029985</v>
      </c>
      <c r="J126" s="25">
        <f t="shared" si="22"/>
        <v>15.021668205416493</v>
      </c>
      <c r="K126" s="25">
        <f t="shared" si="23"/>
        <v>0.14457179948557022</v>
      </c>
      <c r="L126" s="25">
        <f t="shared" si="24"/>
        <v>0.28461850164724206</v>
      </c>
      <c r="M126" s="25">
        <f t="shared" ca="1" si="25"/>
        <v>7.7722197507000074E-2</v>
      </c>
      <c r="N126" s="25">
        <f t="shared" ca="1" si="26"/>
        <v>1.8378690614428328E-5</v>
      </c>
      <c r="O126" s="24">
        <f t="shared" ca="1" si="27"/>
        <v>14008334.280526089</v>
      </c>
      <c r="P126" s="25">
        <f t="shared" ca="1" si="28"/>
        <v>10585686.498915089</v>
      </c>
      <c r="Q126" s="25">
        <f t="shared" ca="1" si="29"/>
        <v>1699859.5984278</v>
      </c>
      <c r="R126">
        <f t="shared" ca="1" si="17"/>
        <v>-4.2870375102660729E-3</v>
      </c>
    </row>
    <row r="127" spans="1:18" x14ac:dyDescent="0.2">
      <c r="A127" s="82">
        <v>19687</v>
      </c>
      <c r="B127" s="82">
        <v>7.3735159996431321E-2</v>
      </c>
      <c r="C127" s="82">
        <v>1</v>
      </c>
      <c r="D127" s="83">
        <f t="shared" si="18"/>
        <v>1.9686999999999999</v>
      </c>
      <c r="E127" s="83">
        <f t="shared" si="18"/>
        <v>7.3735159996431321E-2</v>
      </c>
      <c r="F127" s="25">
        <f t="shared" si="19"/>
        <v>1.9686999999999999</v>
      </c>
      <c r="G127" s="25">
        <f t="shared" si="19"/>
        <v>7.3735159996431321E-2</v>
      </c>
      <c r="H127" s="25">
        <f t="shared" si="20"/>
        <v>3.8757796899999994</v>
      </c>
      <c r="I127" s="25">
        <f t="shared" si="21"/>
        <v>7.6302474757029985</v>
      </c>
      <c r="J127" s="25">
        <f t="shared" si="22"/>
        <v>15.021668205416493</v>
      </c>
      <c r="K127" s="25">
        <f t="shared" si="23"/>
        <v>0.14516240948497433</v>
      </c>
      <c r="L127" s="25">
        <f t="shared" si="24"/>
        <v>0.28578123555306895</v>
      </c>
      <c r="M127" s="25">
        <f t="shared" ca="1" si="25"/>
        <v>7.7722197507000074E-2</v>
      </c>
      <c r="N127" s="25">
        <f t="shared" ca="1" si="26"/>
        <v>1.5896468110682278E-5</v>
      </c>
      <c r="O127" s="24">
        <f t="shared" ca="1" si="27"/>
        <v>14008334.280526089</v>
      </c>
      <c r="P127" s="25">
        <f t="shared" ca="1" si="28"/>
        <v>10585686.498915089</v>
      </c>
      <c r="Q127" s="25">
        <f t="shared" ca="1" si="29"/>
        <v>1699859.5984278</v>
      </c>
      <c r="R127">
        <f t="shared" ca="1" si="17"/>
        <v>-3.9870375105687528E-3</v>
      </c>
    </row>
    <row r="128" spans="1:18" x14ac:dyDescent="0.2">
      <c r="A128" s="82">
        <v>20367</v>
      </c>
      <c r="B128" s="82">
        <v>8.1717559995013289E-2</v>
      </c>
      <c r="C128" s="82">
        <v>0.1</v>
      </c>
      <c r="D128" s="83">
        <f t="shared" si="18"/>
        <v>2.0367000000000002</v>
      </c>
      <c r="E128" s="83">
        <f t="shared" si="18"/>
        <v>8.1717559995013289E-2</v>
      </c>
      <c r="F128" s="25">
        <f t="shared" si="19"/>
        <v>0.20367000000000002</v>
      </c>
      <c r="G128" s="25">
        <f t="shared" si="19"/>
        <v>8.17175599950133E-3</v>
      </c>
      <c r="H128" s="25">
        <f t="shared" si="20"/>
        <v>0.41481468900000007</v>
      </c>
      <c r="I128" s="25">
        <f t="shared" si="21"/>
        <v>0.8448530770863002</v>
      </c>
      <c r="J128" s="25">
        <f t="shared" si="22"/>
        <v>1.7207122621016677</v>
      </c>
      <c r="K128" s="25">
        <f t="shared" si="23"/>
        <v>1.6643415444184361E-2</v>
      </c>
      <c r="L128" s="25">
        <f t="shared" si="24"/>
        <v>3.3897644235170291E-2</v>
      </c>
      <c r="M128" s="25">
        <f t="shared" ca="1" si="25"/>
        <v>8.369558577820263E-2</v>
      </c>
      <c r="N128" s="25">
        <f t="shared" ca="1" si="26"/>
        <v>3.9125859989618058E-7</v>
      </c>
      <c r="O128" s="24">
        <f t="shared" ca="1" si="27"/>
        <v>345946.32321645692</v>
      </c>
      <c r="P128" s="25">
        <f t="shared" ca="1" si="28"/>
        <v>1146386.2736384501</v>
      </c>
      <c r="Q128" s="25">
        <f t="shared" ca="1" si="29"/>
        <v>69750.112279598325</v>
      </c>
      <c r="R128">
        <f t="shared" ca="1" si="17"/>
        <v>-1.9780257831893411E-3</v>
      </c>
    </row>
    <row r="129" spans="1:18" x14ac:dyDescent="0.2">
      <c r="A129" s="82">
        <v>20367</v>
      </c>
      <c r="B129" s="82">
        <v>8.1817559992487077E-2</v>
      </c>
      <c r="C129" s="82">
        <v>0.1</v>
      </c>
      <c r="D129" s="83">
        <f t="shared" si="18"/>
        <v>2.0367000000000002</v>
      </c>
      <c r="E129" s="83">
        <f t="shared" si="18"/>
        <v>8.1817559992487077E-2</v>
      </c>
      <c r="F129" s="25">
        <f t="shared" si="19"/>
        <v>0.20367000000000002</v>
      </c>
      <c r="G129" s="25">
        <f t="shared" si="19"/>
        <v>8.1817559992487087E-3</v>
      </c>
      <c r="H129" s="25">
        <f t="shared" si="20"/>
        <v>0.41481468900000007</v>
      </c>
      <c r="I129" s="25">
        <f t="shared" si="21"/>
        <v>0.8448530770863002</v>
      </c>
      <c r="J129" s="25">
        <f t="shared" si="22"/>
        <v>1.7207122621016677</v>
      </c>
      <c r="K129" s="25">
        <f t="shared" si="23"/>
        <v>1.6663782443669846E-2</v>
      </c>
      <c r="L129" s="25">
        <f t="shared" si="24"/>
        <v>3.3939125703022377E-2</v>
      </c>
      <c r="M129" s="25">
        <f t="shared" ca="1" si="25"/>
        <v>8.369558577820263E-2</v>
      </c>
      <c r="N129" s="25">
        <f t="shared" ca="1" si="26"/>
        <v>3.5269808518125226E-7</v>
      </c>
      <c r="O129" s="24">
        <f t="shared" ca="1" si="27"/>
        <v>345946.32321645692</v>
      </c>
      <c r="P129" s="25">
        <f t="shared" ca="1" si="28"/>
        <v>1146386.2736384501</v>
      </c>
      <c r="Q129" s="25">
        <f t="shared" ca="1" si="29"/>
        <v>69750.112279598325</v>
      </c>
      <c r="R129">
        <f t="shared" ca="1" si="17"/>
        <v>-1.8780257857155536E-3</v>
      </c>
    </row>
    <row r="130" spans="1:18" x14ac:dyDescent="0.2">
      <c r="A130" s="82">
        <v>20433</v>
      </c>
      <c r="B130" s="82">
        <v>8.2226439997612033E-2</v>
      </c>
      <c r="C130" s="82">
        <v>1</v>
      </c>
      <c r="D130" s="83">
        <f t="shared" si="18"/>
        <v>2.0432999999999999</v>
      </c>
      <c r="E130" s="83">
        <f t="shared" si="18"/>
        <v>8.2226439997612033E-2</v>
      </c>
      <c r="F130" s="25">
        <f t="shared" si="19"/>
        <v>2.0432999999999999</v>
      </c>
      <c r="G130" s="25">
        <f t="shared" si="19"/>
        <v>8.2226439997612033E-2</v>
      </c>
      <c r="H130" s="25">
        <f t="shared" si="20"/>
        <v>4.1750748899999994</v>
      </c>
      <c r="I130" s="25">
        <f t="shared" si="21"/>
        <v>8.5309305227369983</v>
      </c>
      <c r="J130" s="25">
        <f t="shared" si="22"/>
        <v>17.431250337108509</v>
      </c>
      <c r="K130" s="25">
        <f t="shared" si="23"/>
        <v>0.16801328484712066</v>
      </c>
      <c r="L130" s="25">
        <f t="shared" si="24"/>
        <v>0.34330154492812165</v>
      </c>
      <c r="M130" s="25">
        <f t="shared" ca="1" si="25"/>
        <v>8.4279273482371325E-2</v>
      </c>
      <c r="N130" s="25">
        <f t="shared" ca="1" si="26"/>
        <v>4.2141253161489786E-6</v>
      </c>
      <c r="O130" s="24">
        <f t="shared" ca="1" si="27"/>
        <v>45760690.407071114</v>
      </c>
      <c r="P130" s="25">
        <f t="shared" ca="1" si="28"/>
        <v>129685041.93489787</v>
      </c>
      <c r="Q130" s="25">
        <f t="shared" ca="1" si="29"/>
        <v>7632184.1484795539</v>
      </c>
      <c r="R130">
        <f t="shared" ca="1" si="17"/>
        <v>-2.0528334847592922E-3</v>
      </c>
    </row>
    <row r="131" spans="1:18" x14ac:dyDescent="0.2">
      <c r="A131" s="82">
        <v>20433</v>
      </c>
      <c r="B131" s="82">
        <v>8.3726439996098634E-2</v>
      </c>
      <c r="C131" s="82">
        <v>1</v>
      </c>
      <c r="D131" s="83">
        <f t="shared" si="18"/>
        <v>2.0432999999999999</v>
      </c>
      <c r="E131" s="83">
        <f t="shared" si="18"/>
        <v>8.3726439996098634E-2</v>
      </c>
      <c r="F131" s="25">
        <f t="shared" si="19"/>
        <v>2.0432999999999999</v>
      </c>
      <c r="G131" s="25">
        <f t="shared" si="19"/>
        <v>8.3726439996098634E-2</v>
      </c>
      <c r="H131" s="25">
        <f t="shared" si="20"/>
        <v>4.1750748899999994</v>
      </c>
      <c r="I131" s="25">
        <f t="shared" si="21"/>
        <v>8.5309305227369983</v>
      </c>
      <c r="J131" s="25">
        <f t="shared" si="22"/>
        <v>17.431250337108509</v>
      </c>
      <c r="K131" s="25">
        <f t="shared" si="23"/>
        <v>0.17107823484402834</v>
      </c>
      <c r="L131" s="25">
        <f t="shared" si="24"/>
        <v>0.34956415725680312</v>
      </c>
      <c r="M131" s="25">
        <f t="shared" ca="1" si="25"/>
        <v>8.4279273482371325E-2</v>
      </c>
      <c r="N131" s="25">
        <f t="shared" ca="1" si="26"/>
        <v>3.05624863544418E-7</v>
      </c>
      <c r="O131" s="24">
        <f t="shared" ca="1" si="27"/>
        <v>45760690.407071114</v>
      </c>
      <c r="P131" s="25">
        <f t="shared" ca="1" si="28"/>
        <v>129685041.93489787</v>
      </c>
      <c r="Q131" s="25">
        <f t="shared" ca="1" si="29"/>
        <v>7632184.1484795539</v>
      </c>
      <c r="R131">
        <f t="shared" ca="1" si="17"/>
        <v>-5.5283348627269135E-4</v>
      </c>
    </row>
    <row r="132" spans="1:18" x14ac:dyDescent="0.2">
      <c r="A132" s="82">
        <v>20491.5</v>
      </c>
      <c r="B132" s="82">
        <v>8.4400219995586667E-2</v>
      </c>
      <c r="C132" s="82">
        <v>1</v>
      </c>
      <c r="D132" s="83">
        <f t="shared" si="18"/>
        <v>2.04915</v>
      </c>
      <c r="E132" s="83">
        <f t="shared" si="18"/>
        <v>8.4400219995586667E-2</v>
      </c>
      <c r="F132" s="25">
        <f t="shared" si="19"/>
        <v>2.04915</v>
      </c>
      <c r="G132" s="25">
        <f t="shared" si="19"/>
        <v>8.4400219995586667E-2</v>
      </c>
      <c r="H132" s="25">
        <f t="shared" si="20"/>
        <v>4.1990157225000004</v>
      </c>
      <c r="I132" s="25">
        <f t="shared" si="21"/>
        <v>8.6044130677608752</v>
      </c>
      <c r="J132" s="25">
        <f t="shared" si="22"/>
        <v>17.631733037802199</v>
      </c>
      <c r="K132" s="25">
        <f t="shared" si="23"/>
        <v>0.17294871080395643</v>
      </c>
      <c r="L132" s="25">
        <f t="shared" si="24"/>
        <v>0.35439785074392732</v>
      </c>
      <c r="M132" s="25">
        <f t="shared" ca="1" si="25"/>
        <v>8.4797212560263818E-2</v>
      </c>
      <c r="N132" s="25">
        <f t="shared" ca="1" si="26"/>
        <v>1.5760309640894196E-7</v>
      </c>
      <c r="O132" s="24">
        <f t="shared" ca="1" si="27"/>
        <v>56847099.115080461</v>
      </c>
      <c r="P132" s="25">
        <f t="shared" ca="1" si="28"/>
        <v>143646554.82180715</v>
      </c>
      <c r="Q132" s="25">
        <f t="shared" ca="1" si="29"/>
        <v>8232467.4950726535</v>
      </c>
      <c r="R132">
        <f t="shared" ca="1" si="17"/>
        <v>-3.9699256467715105E-4</v>
      </c>
    </row>
    <row r="133" spans="1:18" x14ac:dyDescent="0.2">
      <c r="A133" s="82">
        <v>20491.5</v>
      </c>
      <c r="B133" s="82">
        <v>8.5600219994375948E-2</v>
      </c>
      <c r="C133" s="82">
        <v>1</v>
      </c>
      <c r="D133" s="83">
        <f t="shared" si="18"/>
        <v>2.04915</v>
      </c>
      <c r="E133" s="83">
        <f t="shared" si="18"/>
        <v>8.5600219994375948E-2</v>
      </c>
      <c r="F133" s="25">
        <f t="shared" si="19"/>
        <v>2.04915</v>
      </c>
      <c r="G133" s="25">
        <f t="shared" si="19"/>
        <v>8.5600219994375948E-2</v>
      </c>
      <c r="H133" s="25">
        <f t="shared" si="20"/>
        <v>4.1990157225000004</v>
      </c>
      <c r="I133" s="25">
        <f t="shared" si="21"/>
        <v>8.6044130677608752</v>
      </c>
      <c r="J133" s="25">
        <f t="shared" si="22"/>
        <v>17.631733037802199</v>
      </c>
      <c r="K133" s="25">
        <f t="shared" si="23"/>
        <v>0.17540769080147547</v>
      </c>
      <c r="L133" s="25">
        <f t="shared" si="24"/>
        <v>0.35943666960584347</v>
      </c>
      <c r="M133" s="25">
        <f t="shared" ca="1" si="25"/>
        <v>8.4797212560263818E-2</v>
      </c>
      <c r="N133" s="25">
        <f t="shared" ca="1" si="26"/>
        <v>6.448209392393462E-7</v>
      </c>
      <c r="O133" s="24">
        <f t="shared" ca="1" si="27"/>
        <v>56847099.115080461</v>
      </c>
      <c r="P133" s="25">
        <f t="shared" ca="1" si="28"/>
        <v>143646554.82180715</v>
      </c>
      <c r="Q133" s="25">
        <f t="shared" ca="1" si="29"/>
        <v>8232467.4950726535</v>
      </c>
      <c r="R133">
        <f t="shared" ca="1" si="17"/>
        <v>8.030074341121296E-4</v>
      </c>
    </row>
    <row r="134" spans="1:18" x14ac:dyDescent="0.2">
      <c r="A134" s="82">
        <v>20491.5</v>
      </c>
      <c r="B134" s="82">
        <v>8.6600219998217653E-2</v>
      </c>
      <c r="C134" s="82">
        <v>1</v>
      </c>
      <c r="D134" s="83">
        <f t="shared" si="18"/>
        <v>2.04915</v>
      </c>
      <c r="E134" s="83">
        <f t="shared" si="18"/>
        <v>8.6600219998217653E-2</v>
      </c>
      <c r="F134" s="25">
        <f t="shared" si="19"/>
        <v>2.04915</v>
      </c>
      <c r="G134" s="25">
        <f t="shared" si="19"/>
        <v>8.6600219998217653E-2</v>
      </c>
      <c r="H134" s="25">
        <f t="shared" si="20"/>
        <v>4.1990157225000004</v>
      </c>
      <c r="I134" s="25">
        <f t="shared" si="21"/>
        <v>8.6044130677608752</v>
      </c>
      <c r="J134" s="25">
        <f t="shared" si="22"/>
        <v>17.631733037802199</v>
      </c>
      <c r="K134" s="25">
        <f t="shared" si="23"/>
        <v>0.1774568408093477</v>
      </c>
      <c r="L134" s="25">
        <f t="shared" si="24"/>
        <v>0.36363568534447488</v>
      </c>
      <c r="M134" s="25">
        <f t="shared" ca="1" si="25"/>
        <v>8.4797212560263818E-2</v>
      </c>
      <c r="N134" s="25">
        <f t="shared" ca="1" si="26"/>
        <v>3.2508358213168531E-6</v>
      </c>
      <c r="O134" s="24">
        <f t="shared" ca="1" si="27"/>
        <v>56847099.115080461</v>
      </c>
      <c r="P134" s="25">
        <f t="shared" ca="1" si="28"/>
        <v>143646554.82180715</v>
      </c>
      <c r="Q134" s="25">
        <f t="shared" ca="1" si="29"/>
        <v>8232467.4950726535</v>
      </c>
      <c r="R134">
        <f t="shared" ca="1" si="17"/>
        <v>1.8030074379538352E-3</v>
      </c>
    </row>
    <row r="135" spans="1:18" x14ac:dyDescent="0.2">
      <c r="A135" s="82">
        <v>20499</v>
      </c>
      <c r="B135" s="82">
        <v>8.9035320001130458E-2</v>
      </c>
      <c r="C135" s="82">
        <v>0.1</v>
      </c>
      <c r="D135" s="83">
        <f t="shared" si="18"/>
        <v>2.0499000000000001</v>
      </c>
      <c r="E135" s="83">
        <f t="shared" si="18"/>
        <v>8.9035320001130458E-2</v>
      </c>
      <c r="F135" s="25">
        <f t="shared" si="19"/>
        <v>0.20499000000000001</v>
      </c>
      <c r="G135" s="25">
        <f t="shared" si="19"/>
        <v>8.9035320001130454E-3</v>
      </c>
      <c r="H135" s="25">
        <f t="shared" si="20"/>
        <v>0.42020900100000003</v>
      </c>
      <c r="I135" s="25">
        <f t="shared" si="21"/>
        <v>0.8613864311499001</v>
      </c>
      <c r="J135" s="25">
        <f t="shared" si="22"/>
        <v>1.7657560452141803</v>
      </c>
      <c r="K135" s="25">
        <f t="shared" si="23"/>
        <v>1.8251350247031731E-2</v>
      </c>
      <c r="L135" s="25">
        <f t="shared" si="24"/>
        <v>3.7413442871390347E-2</v>
      </c>
      <c r="M135" s="25">
        <f t="shared" ca="1" si="25"/>
        <v>8.4863654392870802E-2</v>
      </c>
      <c r="N135" s="25">
        <f t="shared" ca="1" si="26"/>
        <v>1.7402793947136406E-6</v>
      </c>
      <c r="O135" s="24">
        <f t="shared" ca="1" si="27"/>
        <v>583474.53560852411</v>
      </c>
      <c r="P135" s="25">
        <f t="shared" ca="1" si="28"/>
        <v>1454778.118154566</v>
      </c>
      <c r="Q135" s="25">
        <f t="shared" ca="1" si="29"/>
        <v>83105.962876611025</v>
      </c>
      <c r="R135">
        <f t="shared" ca="1" si="17"/>
        <v>4.1716656082596559E-3</v>
      </c>
    </row>
    <row r="136" spans="1:18" x14ac:dyDescent="0.2">
      <c r="A136" s="82">
        <v>20506</v>
      </c>
      <c r="B136" s="82">
        <v>8.4668080002302304E-2</v>
      </c>
      <c r="C136" s="82">
        <v>1</v>
      </c>
      <c r="D136" s="83">
        <f t="shared" si="18"/>
        <v>2.0506000000000002</v>
      </c>
      <c r="E136" s="83">
        <f t="shared" si="18"/>
        <v>8.4668080002302304E-2</v>
      </c>
      <c r="F136" s="25">
        <f t="shared" si="19"/>
        <v>2.0506000000000002</v>
      </c>
      <c r="G136" s="25">
        <f t="shared" si="19"/>
        <v>8.4668080002302304E-2</v>
      </c>
      <c r="H136" s="25">
        <f t="shared" si="20"/>
        <v>4.2049603600000012</v>
      </c>
      <c r="I136" s="25">
        <f t="shared" si="21"/>
        <v>8.6226917142160033</v>
      </c>
      <c r="J136" s="25">
        <f t="shared" si="22"/>
        <v>17.68169162917134</v>
      </c>
      <c r="K136" s="25">
        <f t="shared" si="23"/>
        <v>0.17362036485272112</v>
      </c>
      <c r="L136" s="25">
        <f t="shared" si="24"/>
        <v>0.35602592016698997</v>
      </c>
      <c r="M136" s="25">
        <f t="shared" ca="1" si="25"/>
        <v>8.4925674846238183E-2</v>
      </c>
      <c r="N136" s="25">
        <f t="shared" ca="1" si="26"/>
        <v>6.6355103622350064E-8</v>
      </c>
      <c r="O136" s="24">
        <f t="shared" ca="1" si="27"/>
        <v>59763783.962521166</v>
      </c>
      <c r="P136" s="25">
        <f t="shared" ca="1" si="28"/>
        <v>147195327.64368585</v>
      </c>
      <c r="Q136" s="25">
        <f t="shared" ca="1" si="29"/>
        <v>8383751.8115423936</v>
      </c>
      <c r="R136">
        <f t="shared" ca="1" si="17"/>
        <v>-2.5759484393587939E-4</v>
      </c>
    </row>
    <row r="137" spans="1:18" x14ac:dyDescent="0.2">
      <c r="A137" s="82">
        <v>20506</v>
      </c>
      <c r="B137" s="82">
        <v>8.5368079999170732E-2</v>
      </c>
      <c r="C137" s="82">
        <v>1</v>
      </c>
      <c r="D137" s="83">
        <f t="shared" si="18"/>
        <v>2.0506000000000002</v>
      </c>
      <c r="E137" s="83">
        <f t="shared" si="18"/>
        <v>8.5368079999170732E-2</v>
      </c>
      <c r="F137" s="25">
        <f t="shared" si="19"/>
        <v>2.0506000000000002</v>
      </c>
      <c r="G137" s="25">
        <f t="shared" si="19"/>
        <v>8.5368079999170732E-2</v>
      </c>
      <c r="H137" s="25">
        <f t="shared" si="20"/>
        <v>4.2049603600000012</v>
      </c>
      <c r="I137" s="25">
        <f t="shared" si="21"/>
        <v>8.6226917142160033</v>
      </c>
      <c r="J137" s="25">
        <f t="shared" si="22"/>
        <v>17.68169162917134</v>
      </c>
      <c r="K137" s="25">
        <f t="shared" si="23"/>
        <v>0.17505578484629952</v>
      </c>
      <c r="L137" s="25">
        <f t="shared" si="24"/>
        <v>0.35896939240582182</v>
      </c>
      <c r="M137" s="25">
        <f t="shared" ca="1" si="25"/>
        <v>8.4925674846238183E-2</v>
      </c>
      <c r="N137" s="25">
        <f t="shared" ca="1" si="26"/>
        <v>1.9572231934127159E-7</v>
      </c>
      <c r="O137" s="24">
        <f t="shared" ca="1" si="27"/>
        <v>59763783.962521166</v>
      </c>
      <c r="P137" s="25">
        <f t="shared" ca="1" si="28"/>
        <v>147195327.64368585</v>
      </c>
      <c r="Q137" s="25">
        <f t="shared" ca="1" si="29"/>
        <v>8383751.8115423936</v>
      </c>
      <c r="R137">
        <f t="shared" ca="1" si="17"/>
        <v>4.4240515293254845E-4</v>
      </c>
    </row>
    <row r="138" spans="1:18" x14ac:dyDescent="0.2">
      <c r="A138" s="82">
        <v>20506</v>
      </c>
      <c r="B138" s="82">
        <v>8.5668079998868052E-2</v>
      </c>
      <c r="C138" s="82">
        <v>1</v>
      </c>
      <c r="D138" s="83">
        <f t="shared" si="18"/>
        <v>2.0506000000000002</v>
      </c>
      <c r="E138" s="83">
        <f t="shared" si="18"/>
        <v>8.5668079998868052E-2</v>
      </c>
      <c r="F138" s="25">
        <f t="shared" si="19"/>
        <v>2.0506000000000002</v>
      </c>
      <c r="G138" s="25">
        <f t="shared" si="19"/>
        <v>8.5668079998868052E-2</v>
      </c>
      <c r="H138" s="25">
        <f t="shared" si="20"/>
        <v>4.2049603600000012</v>
      </c>
      <c r="I138" s="25">
        <f t="shared" si="21"/>
        <v>8.6226917142160033</v>
      </c>
      <c r="J138" s="25">
        <f t="shared" si="22"/>
        <v>17.68169162917134</v>
      </c>
      <c r="K138" s="25">
        <f t="shared" si="23"/>
        <v>0.17567096484567885</v>
      </c>
      <c r="L138" s="25">
        <f t="shared" si="24"/>
        <v>0.36023088051254909</v>
      </c>
      <c r="M138" s="25">
        <f t="shared" ca="1" si="25"/>
        <v>8.4925674846238183E-2</v>
      </c>
      <c r="N138" s="25">
        <f t="shared" ca="1" si="26"/>
        <v>5.511654106513785E-7</v>
      </c>
      <c r="O138" s="24">
        <f t="shared" ca="1" si="27"/>
        <v>59763783.962521166</v>
      </c>
      <c r="P138" s="25">
        <f t="shared" ca="1" si="28"/>
        <v>147195327.64368585</v>
      </c>
      <c r="Q138" s="25">
        <f t="shared" ca="1" si="29"/>
        <v>8383751.8115423936</v>
      </c>
      <c r="R138">
        <f t="shared" ca="1" si="17"/>
        <v>7.4240515262986861E-4</v>
      </c>
    </row>
    <row r="139" spans="1:18" x14ac:dyDescent="0.2">
      <c r="A139" s="82">
        <v>21278.5</v>
      </c>
      <c r="B139" s="82">
        <v>9.2983379996439908E-2</v>
      </c>
      <c r="C139" s="82">
        <v>1</v>
      </c>
      <c r="D139" s="83">
        <f t="shared" si="18"/>
        <v>2.12785</v>
      </c>
      <c r="E139" s="83">
        <f t="shared" si="18"/>
        <v>9.2983379996439908E-2</v>
      </c>
      <c r="F139" s="25">
        <f t="shared" si="19"/>
        <v>2.12785</v>
      </c>
      <c r="G139" s="25">
        <f t="shared" si="19"/>
        <v>9.2983379996439908E-2</v>
      </c>
      <c r="H139" s="25">
        <f t="shared" si="20"/>
        <v>4.5277456225000003</v>
      </c>
      <c r="I139" s="25">
        <f t="shared" si="21"/>
        <v>9.634363522836626</v>
      </c>
      <c r="J139" s="25">
        <f t="shared" si="22"/>
        <v>20.500480422067916</v>
      </c>
      <c r="K139" s="25">
        <f t="shared" si="23"/>
        <v>0.19785468512542467</v>
      </c>
      <c r="L139" s="25">
        <f t="shared" si="24"/>
        <v>0.42100509174413492</v>
      </c>
      <c r="M139" s="25">
        <f t="shared" ca="1" si="25"/>
        <v>9.1817988529122679E-2</v>
      </c>
      <c r="N139" s="25">
        <f t="shared" ca="1" si="26"/>
        <v>1.3581372720958025E-6</v>
      </c>
      <c r="O139" s="24">
        <f t="shared" ca="1" si="27"/>
        <v>298403200.09799963</v>
      </c>
      <c r="P139" s="25">
        <f t="shared" ca="1" si="28"/>
        <v>378216145.82353687</v>
      </c>
      <c r="Q139" s="25">
        <f t="shared" ca="1" si="29"/>
        <v>17578423.026880287</v>
      </c>
      <c r="R139">
        <f t="shared" ca="1" si="17"/>
        <v>1.1653914673172283E-3</v>
      </c>
    </row>
    <row r="140" spans="1:18" x14ac:dyDescent="0.2">
      <c r="A140" s="82">
        <v>21278.5</v>
      </c>
      <c r="B140" s="82">
        <v>9.3283379996137228E-2</v>
      </c>
      <c r="C140" s="82">
        <v>1</v>
      </c>
      <c r="D140" s="83">
        <f t="shared" si="18"/>
        <v>2.12785</v>
      </c>
      <c r="E140" s="83">
        <f t="shared" si="18"/>
        <v>9.3283379996137228E-2</v>
      </c>
      <c r="F140" s="25">
        <f t="shared" si="19"/>
        <v>2.12785</v>
      </c>
      <c r="G140" s="25">
        <f t="shared" si="19"/>
        <v>9.3283379996137228E-2</v>
      </c>
      <c r="H140" s="25">
        <f t="shared" si="20"/>
        <v>4.5277456225000003</v>
      </c>
      <c r="I140" s="25">
        <f t="shared" si="21"/>
        <v>9.634363522836626</v>
      </c>
      <c r="J140" s="25">
        <f t="shared" si="22"/>
        <v>20.500480422067916</v>
      </c>
      <c r="K140" s="25">
        <f t="shared" si="23"/>
        <v>0.19849304012478061</v>
      </c>
      <c r="L140" s="25">
        <f t="shared" si="24"/>
        <v>0.42236341542951444</v>
      </c>
      <c r="M140" s="25">
        <f t="shared" ca="1" si="25"/>
        <v>9.1817988529122679E-2</v>
      </c>
      <c r="N140" s="25">
        <f t="shared" ca="1" si="26"/>
        <v>2.1473721515990504E-6</v>
      </c>
      <c r="O140" s="24">
        <f t="shared" ca="1" si="27"/>
        <v>298403200.09799963</v>
      </c>
      <c r="P140" s="25">
        <f t="shared" ca="1" si="28"/>
        <v>378216145.82353687</v>
      </c>
      <c r="Q140" s="25">
        <f t="shared" ca="1" si="29"/>
        <v>17578423.026880287</v>
      </c>
      <c r="R140">
        <f t="shared" ca="1" si="17"/>
        <v>1.4653914670145485E-3</v>
      </c>
    </row>
    <row r="141" spans="1:18" x14ac:dyDescent="0.2">
      <c r="A141" s="82">
        <v>21278.5</v>
      </c>
      <c r="B141" s="82">
        <v>9.5383379994018469E-2</v>
      </c>
      <c r="C141" s="82">
        <v>1</v>
      </c>
      <c r="D141" s="83">
        <f t="shared" si="18"/>
        <v>2.12785</v>
      </c>
      <c r="E141" s="83">
        <f t="shared" si="18"/>
        <v>9.5383379994018469E-2</v>
      </c>
      <c r="F141" s="25">
        <f t="shared" si="19"/>
        <v>2.12785</v>
      </c>
      <c r="G141" s="25">
        <f t="shared" si="19"/>
        <v>9.5383379994018469E-2</v>
      </c>
      <c r="H141" s="25">
        <f t="shared" si="20"/>
        <v>4.5277456225000003</v>
      </c>
      <c r="I141" s="25">
        <f t="shared" si="21"/>
        <v>9.634363522836626</v>
      </c>
      <c r="J141" s="25">
        <f t="shared" si="22"/>
        <v>20.500480422067916</v>
      </c>
      <c r="K141" s="25">
        <f t="shared" si="23"/>
        <v>0.20296152512027221</v>
      </c>
      <c r="L141" s="25">
        <f t="shared" si="24"/>
        <v>0.43187168122717123</v>
      </c>
      <c r="M141" s="25">
        <f t="shared" ca="1" si="25"/>
        <v>9.1817988529122679E-2</v>
      </c>
      <c r="N141" s="25">
        <f t="shared" ca="1" si="26"/>
        <v>1.2712016297951745E-5</v>
      </c>
      <c r="O141" s="24">
        <f t="shared" ca="1" si="27"/>
        <v>298403200.09799963</v>
      </c>
      <c r="P141" s="25">
        <f t="shared" ca="1" si="28"/>
        <v>378216145.82353687</v>
      </c>
      <c r="Q141" s="25">
        <f t="shared" ca="1" si="29"/>
        <v>17578423.026880287</v>
      </c>
      <c r="R141">
        <f t="shared" ca="1" si="17"/>
        <v>3.5653914648957896E-3</v>
      </c>
    </row>
    <row r="142" spans="1:18" x14ac:dyDescent="0.2">
      <c r="A142" s="82">
        <v>21279</v>
      </c>
      <c r="B142" s="82">
        <v>9.3185719997563865E-2</v>
      </c>
      <c r="C142" s="82">
        <v>1</v>
      </c>
      <c r="D142" s="83">
        <f t="shared" si="18"/>
        <v>2.1278999999999999</v>
      </c>
      <c r="E142" s="83">
        <f t="shared" si="18"/>
        <v>9.3185719997563865E-2</v>
      </c>
      <c r="F142" s="25">
        <f t="shared" si="19"/>
        <v>2.1278999999999999</v>
      </c>
      <c r="G142" s="25">
        <f t="shared" si="19"/>
        <v>9.3185719997563865E-2</v>
      </c>
      <c r="H142" s="25">
        <f t="shared" si="20"/>
        <v>4.5279584099999992</v>
      </c>
      <c r="I142" s="25">
        <f t="shared" si="21"/>
        <v>9.6350427006389978</v>
      </c>
      <c r="J142" s="25">
        <f t="shared" si="22"/>
        <v>20.502407362689723</v>
      </c>
      <c r="K142" s="25">
        <f t="shared" si="23"/>
        <v>0.19828989358281615</v>
      </c>
      <c r="L142" s="25">
        <f t="shared" si="24"/>
        <v>0.42194106455487446</v>
      </c>
      <c r="M142" s="25">
        <f t="shared" ca="1" si="25"/>
        <v>9.1822480327049483E-2</v>
      </c>
      <c r="N142" s="25">
        <f t="shared" ca="1" si="26"/>
        <v>1.8584223992641617E-6</v>
      </c>
      <c r="O142" s="24">
        <f t="shared" ca="1" si="27"/>
        <v>298602759.90938389</v>
      </c>
      <c r="P142" s="25">
        <f t="shared" ca="1" si="28"/>
        <v>378387377.02356243</v>
      </c>
      <c r="Q142" s="25">
        <f t="shared" ca="1" si="29"/>
        <v>17584925.914036404</v>
      </c>
      <c r="R142">
        <f t="shared" ca="1" si="17"/>
        <v>1.3632396705143823E-3</v>
      </c>
    </row>
    <row r="143" spans="1:18" x14ac:dyDescent="0.2">
      <c r="A143" s="82">
        <v>21279</v>
      </c>
      <c r="B143" s="82">
        <v>9.338571999251144E-2</v>
      </c>
      <c r="C143" s="82">
        <v>1</v>
      </c>
      <c r="D143" s="83">
        <f t="shared" si="18"/>
        <v>2.1278999999999999</v>
      </c>
      <c r="E143" s="83">
        <f t="shared" si="18"/>
        <v>9.338571999251144E-2</v>
      </c>
      <c r="F143" s="25">
        <f t="shared" si="19"/>
        <v>2.1278999999999999</v>
      </c>
      <c r="G143" s="25">
        <f t="shared" si="19"/>
        <v>9.338571999251144E-2</v>
      </c>
      <c r="H143" s="25">
        <f t="shared" si="20"/>
        <v>4.5279584099999992</v>
      </c>
      <c r="I143" s="25">
        <f t="shared" si="21"/>
        <v>9.6350427006389978</v>
      </c>
      <c r="J143" s="25">
        <f t="shared" si="22"/>
        <v>20.502407362689723</v>
      </c>
      <c r="K143" s="25">
        <f t="shared" si="23"/>
        <v>0.19871547357206509</v>
      </c>
      <c r="L143" s="25">
        <f t="shared" si="24"/>
        <v>0.42284665621399731</v>
      </c>
      <c r="M143" s="25">
        <f t="shared" ca="1" si="25"/>
        <v>9.1822480327049483E-2</v>
      </c>
      <c r="N143" s="25">
        <f t="shared" ca="1" si="26"/>
        <v>2.4437182516736125E-6</v>
      </c>
      <c r="O143" s="24">
        <f t="shared" ca="1" si="27"/>
        <v>298602759.90938389</v>
      </c>
      <c r="P143" s="25">
        <f t="shared" ca="1" si="28"/>
        <v>378387377.02356243</v>
      </c>
      <c r="Q143" s="25">
        <f t="shared" ca="1" si="29"/>
        <v>17584925.914036404</v>
      </c>
      <c r="R143">
        <f t="shared" ca="1" si="17"/>
        <v>1.5632396654619574E-3</v>
      </c>
    </row>
    <row r="144" spans="1:18" x14ac:dyDescent="0.2">
      <c r="A144" s="82">
        <v>21279</v>
      </c>
      <c r="B144" s="82">
        <v>9.4785719993524253E-2</v>
      </c>
      <c r="C144" s="82">
        <v>1</v>
      </c>
      <c r="D144" s="83">
        <f t="shared" si="18"/>
        <v>2.1278999999999999</v>
      </c>
      <c r="E144" s="83">
        <f t="shared" si="18"/>
        <v>9.4785719993524253E-2</v>
      </c>
      <c r="F144" s="25">
        <f t="shared" si="19"/>
        <v>2.1278999999999999</v>
      </c>
      <c r="G144" s="25">
        <f t="shared" si="19"/>
        <v>9.4785719993524253E-2</v>
      </c>
      <c r="H144" s="25">
        <f t="shared" si="20"/>
        <v>4.5279584099999992</v>
      </c>
      <c r="I144" s="25">
        <f t="shared" si="21"/>
        <v>9.6350427006389978</v>
      </c>
      <c r="J144" s="25">
        <f t="shared" si="22"/>
        <v>20.502407362689723</v>
      </c>
      <c r="K144" s="25">
        <f t="shared" si="23"/>
        <v>0.20169453357422024</v>
      </c>
      <c r="L144" s="25">
        <f t="shared" si="24"/>
        <v>0.42918579799258322</v>
      </c>
      <c r="M144" s="25">
        <f t="shared" ca="1" si="25"/>
        <v>9.1822480327049483E-2</v>
      </c>
      <c r="N144" s="25">
        <f t="shared" ca="1" si="26"/>
        <v>8.7807893209695106E-6</v>
      </c>
      <c r="O144" s="24">
        <f t="shared" ca="1" si="27"/>
        <v>298602759.90938389</v>
      </c>
      <c r="P144" s="25">
        <f t="shared" ca="1" si="28"/>
        <v>378387377.02356243</v>
      </c>
      <c r="Q144" s="25">
        <f t="shared" ca="1" si="29"/>
        <v>17584925.914036404</v>
      </c>
      <c r="R144">
        <f t="shared" ca="1" si="17"/>
        <v>2.9632396664747707E-3</v>
      </c>
    </row>
    <row r="145" spans="1:18" x14ac:dyDescent="0.2">
      <c r="A145" s="82">
        <v>21323</v>
      </c>
      <c r="B145" s="82">
        <v>9.3791639992559794E-2</v>
      </c>
      <c r="C145" s="82">
        <v>0.1</v>
      </c>
      <c r="D145" s="83">
        <f t="shared" si="18"/>
        <v>2.1322999999999999</v>
      </c>
      <c r="E145" s="83">
        <f t="shared" si="18"/>
        <v>9.3791639992559794E-2</v>
      </c>
      <c r="F145" s="25">
        <f t="shared" si="19"/>
        <v>0.21323</v>
      </c>
      <c r="G145" s="25">
        <f t="shared" si="19"/>
        <v>9.3791639992559794E-3</v>
      </c>
      <c r="H145" s="25">
        <f t="shared" si="20"/>
        <v>0.45467032899999998</v>
      </c>
      <c r="I145" s="25">
        <f t="shared" si="21"/>
        <v>0.96949354252669995</v>
      </c>
      <c r="J145" s="25">
        <f t="shared" si="22"/>
        <v>2.0672510807296822</v>
      </c>
      <c r="K145" s="25">
        <f t="shared" si="23"/>
        <v>1.9999191395613524E-2</v>
      </c>
      <c r="L145" s="25">
        <f t="shared" si="24"/>
        <v>4.2644275812866714E-2</v>
      </c>
      <c r="M145" s="25">
        <f t="shared" ca="1" si="25"/>
        <v>9.2217914340980242E-2</v>
      </c>
      <c r="N145" s="25">
        <f t="shared" ca="1" si="26"/>
        <v>2.4766124264394863E-7</v>
      </c>
      <c r="O145" s="24">
        <f t="shared" ca="1" si="27"/>
        <v>3163528.1595644923</v>
      </c>
      <c r="P145" s="25">
        <f t="shared" ca="1" si="28"/>
        <v>3935405.3522757366</v>
      </c>
      <c r="Q145" s="25">
        <f t="shared" ca="1" si="29"/>
        <v>181591.18666961606</v>
      </c>
      <c r="R145">
        <f t="shared" ca="1" si="17"/>
        <v>1.5737256515795522E-3</v>
      </c>
    </row>
    <row r="146" spans="1:18" x14ac:dyDescent="0.2">
      <c r="A146" s="82">
        <v>21323</v>
      </c>
      <c r="B146" s="82">
        <v>9.3791639992559794E-2</v>
      </c>
      <c r="C146" s="82">
        <v>0.1</v>
      </c>
      <c r="D146" s="83">
        <f t="shared" si="18"/>
        <v>2.1322999999999999</v>
      </c>
      <c r="E146" s="83">
        <f t="shared" si="18"/>
        <v>9.3791639992559794E-2</v>
      </c>
      <c r="F146" s="25">
        <f t="shared" si="19"/>
        <v>0.21323</v>
      </c>
      <c r="G146" s="25">
        <f t="shared" si="19"/>
        <v>9.3791639992559794E-3</v>
      </c>
      <c r="H146" s="25">
        <f t="shared" si="20"/>
        <v>0.45467032899999998</v>
      </c>
      <c r="I146" s="25">
        <f t="shared" si="21"/>
        <v>0.96949354252669995</v>
      </c>
      <c r="J146" s="25">
        <f t="shared" si="22"/>
        <v>2.0672510807296822</v>
      </c>
      <c r="K146" s="25">
        <f t="shared" si="23"/>
        <v>1.9999191395613524E-2</v>
      </c>
      <c r="L146" s="25">
        <f t="shared" si="24"/>
        <v>4.2644275812866714E-2</v>
      </c>
      <c r="M146" s="25">
        <f t="shared" ca="1" si="25"/>
        <v>9.2217914340980242E-2</v>
      </c>
      <c r="N146" s="25">
        <f t="shared" ca="1" si="26"/>
        <v>2.4766124264394863E-7</v>
      </c>
      <c r="O146" s="24">
        <f t="shared" ca="1" si="27"/>
        <v>3163528.1595644923</v>
      </c>
      <c r="P146" s="25">
        <f t="shared" ca="1" si="28"/>
        <v>3935405.3522757366</v>
      </c>
      <c r="Q146" s="25">
        <f t="shared" ca="1" si="29"/>
        <v>181591.18666961606</v>
      </c>
      <c r="R146">
        <f t="shared" ca="1" si="17"/>
        <v>1.5737256515795522E-3</v>
      </c>
    </row>
    <row r="147" spans="1:18" x14ac:dyDescent="0.2">
      <c r="A147" s="82">
        <v>21381.5</v>
      </c>
      <c r="B147" s="82">
        <v>8.4665419992234092E-2</v>
      </c>
      <c r="C147" s="82">
        <v>0.1</v>
      </c>
      <c r="D147" s="83">
        <f t="shared" si="18"/>
        <v>2.13815</v>
      </c>
      <c r="E147" s="83">
        <f t="shared" si="18"/>
        <v>8.4665419992234092E-2</v>
      </c>
      <c r="F147" s="25">
        <f t="shared" si="19"/>
        <v>0.21381500000000001</v>
      </c>
      <c r="G147" s="25">
        <f t="shared" si="19"/>
        <v>8.4665419992234099E-3</v>
      </c>
      <c r="H147" s="25">
        <f t="shared" si="20"/>
        <v>0.45716854225000003</v>
      </c>
      <c r="I147" s="25">
        <f t="shared" si="21"/>
        <v>0.97749491861183757</v>
      </c>
      <c r="J147" s="25">
        <f t="shared" si="22"/>
        <v>2.0900307602299004</v>
      </c>
      <c r="K147" s="25">
        <f t="shared" si="23"/>
        <v>1.8102736775639533E-2</v>
      </c>
      <c r="L147" s="25">
        <f t="shared" si="24"/>
        <v>3.8706366636833668E-2</v>
      </c>
      <c r="M147" s="25">
        <f t="shared" ca="1" si="25"/>
        <v>9.2744138953218647E-2</v>
      </c>
      <c r="N147" s="25">
        <f t="shared" ca="1" si="26"/>
        <v>6.5265700050571364E-6</v>
      </c>
      <c r="O147" s="24">
        <f t="shared" ca="1" si="27"/>
        <v>3405157.5016405005</v>
      </c>
      <c r="P147" s="25">
        <f t="shared" ca="1" si="28"/>
        <v>4139377.7821246339</v>
      </c>
      <c r="Q147" s="25">
        <f t="shared" ca="1" si="29"/>
        <v>189281.55569092408</v>
      </c>
      <c r="R147">
        <f t="shared" ca="1" si="17"/>
        <v>-8.0787189609845544E-3</v>
      </c>
    </row>
    <row r="148" spans="1:18" x14ac:dyDescent="0.2">
      <c r="A148" s="82">
        <v>21425.5</v>
      </c>
      <c r="B148" s="82">
        <v>9.0871339991281275E-2</v>
      </c>
      <c r="C148" s="82">
        <v>0.1</v>
      </c>
      <c r="D148" s="83">
        <f t="shared" si="18"/>
        <v>2.14255</v>
      </c>
      <c r="E148" s="83">
        <f t="shared" si="18"/>
        <v>9.0871339991281275E-2</v>
      </c>
      <c r="F148" s="25">
        <f t="shared" si="19"/>
        <v>0.214255</v>
      </c>
      <c r="G148" s="25">
        <f t="shared" si="19"/>
        <v>9.0871339991281282E-3</v>
      </c>
      <c r="H148" s="25">
        <f t="shared" si="20"/>
        <v>0.45905205025000001</v>
      </c>
      <c r="I148" s="25">
        <f t="shared" si="21"/>
        <v>0.9835419702631375</v>
      </c>
      <c r="J148" s="25">
        <f t="shared" si="22"/>
        <v>2.1072878483872852</v>
      </c>
      <c r="K148" s="25">
        <f t="shared" si="23"/>
        <v>1.9469638949831971E-2</v>
      </c>
      <c r="L148" s="25">
        <f t="shared" si="24"/>
        <v>4.1714674931962487E-2</v>
      </c>
      <c r="M148" s="25">
        <f t="shared" ca="1" si="25"/>
        <v>9.3140290680774715E-2</v>
      </c>
      <c r="N148" s="25">
        <f t="shared" ca="1" si="26"/>
        <v>5.1481372313527576E-7</v>
      </c>
      <c r="O148" s="24">
        <f t="shared" ca="1" si="27"/>
        <v>3590976.9481027126</v>
      </c>
      <c r="P148" s="25">
        <f t="shared" ca="1" si="28"/>
        <v>4294577.7228433816</v>
      </c>
      <c r="Q148" s="25">
        <f t="shared" ca="1" si="29"/>
        <v>195104.69751422518</v>
      </c>
      <c r="R148">
        <f t="shared" ref="R148:R204" ca="1" si="30">+E148-M148</f>
        <v>-2.2689506894934403E-3</v>
      </c>
    </row>
    <row r="149" spans="1:18" x14ac:dyDescent="0.2">
      <c r="A149" s="82">
        <v>21428</v>
      </c>
      <c r="B149" s="82">
        <v>8.6383039997599553E-2</v>
      </c>
      <c r="C149" s="82">
        <v>0.1</v>
      </c>
      <c r="D149" s="83">
        <f t="shared" ref="D149:E205" si="31">A149/A$18</f>
        <v>2.1427999999999998</v>
      </c>
      <c r="E149" s="83">
        <f t="shared" si="31"/>
        <v>8.6383039997599553E-2</v>
      </c>
      <c r="F149" s="25">
        <f t="shared" ref="F149:G205" si="32">$C149*D149</f>
        <v>0.21428</v>
      </c>
      <c r="G149" s="25">
        <f t="shared" si="32"/>
        <v>8.6383039997599553E-3</v>
      </c>
      <c r="H149" s="25">
        <f t="shared" ref="H149:H205" si="33">C149*D149*D149</f>
        <v>0.45915918399999994</v>
      </c>
      <c r="I149" s="25">
        <f t="shared" ref="I149:I205" si="34">C149*D149*D149*D149</f>
        <v>0.98388629947519979</v>
      </c>
      <c r="J149" s="25">
        <f t="shared" ref="J149:J205" si="35">C149*D149*D149*D149*D149</f>
        <v>2.108271562515458</v>
      </c>
      <c r="K149" s="25">
        <f t="shared" ref="K149:K205" si="36">C149*E149*D149</f>
        <v>1.8510157810685629E-2</v>
      </c>
      <c r="L149" s="25">
        <f t="shared" ref="L149:L205" si="37">C149*E149*D149*D149</f>
        <v>3.9663566156737162E-2</v>
      </c>
      <c r="M149" s="25">
        <f t="shared" ref="M149:M212" ca="1" si="38">+E$4+E$5*D149+E$6*D149^2</f>
        <v>9.3162808551570872E-2</v>
      </c>
      <c r="N149" s="25">
        <f t="shared" ref="N149:N205" ca="1" si="39">C149*(M149-E149)^2</f>
        <v>4.5965261645418355E-6</v>
      </c>
      <c r="O149" s="24">
        <f t="shared" ref="O149:O205" ca="1" si="40">(C149*O$1-O$2*F149+O$3*H149)^2</f>
        <v>3601637.1932250862</v>
      </c>
      <c r="P149" s="25">
        <f t="shared" ref="P149:P205" ca="1" si="41">(-C149*O$2+O$4*F149-O$5*H149)^2</f>
        <v>4303440.0941321235</v>
      </c>
      <c r="Q149" s="25">
        <f t="shared" ref="Q149:Q205" ca="1" si="42">+(C149*O$3-F149*O$5+H149*O$6)^2</f>
        <v>195436.50000584291</v>
      </c>
      <c r="R149">
        <f t="shared" ca="1" si="30"/>
        <v>-6.7797685539713187E-3</v>
      </c>
    </row>
    <row r="150" spans="1:18" x14ac:dyDescent="0.2">
      <c r="A150" s="82">
        <v>22098</v>
      </c>
      <c r="B150" s="82">
        <v>0.12651863999781199</v>
      </c>
      <c r="C150" s="82">
        <v>0.5</v>
      </c>
      <c r="D150" s="83">
        <f t="shared" si="31"/>
        <v>2.2098</v>
      </c>
      <c r="E150" s="83">
        <f t="shared" si="31"/>
        <v>0.12651863999781199</v>
      </c>
      <c r="F150" s="25">
        <f t="shared" si="32"/>
        <v>1.1049</v>
      </c>
      <c r="G150" s="25">
        <f t="shared" si="32"/>
        <v>6.3259319998905994E-2</v>
      </c>
      <c r="H150" s="25">
        <f t="shared" si="33"/>
        <v>2.4416080199999999</v>
      </c>
      <c r="I150" s="25">
        <f t="shared" si="34"/>
        <v>5.3954654025959998</v>
      </c>
      <c r="J150" s="25">
        <f t="shared" si="35"/>
        <v>11.92289944665664</v>
      </c>
      <c r="K150" s="25">
        <f t="shared" si="36"/>
        <v>0.13979044533358245</v>
      </c>
      <c r="L150" s="25">
        <f t="shared" si="37"/>
        <v>0.30890892609815052</v>
      </c>
      <c r="M150" s="25">
        <f t="shared" ca="1" si="38"/>
        <v>9.9233449789323608E-2</v>
      </c>
      <c r="N150" s="25">
        <f t="shared" ca="1" si="39"/>
        <v>3.7224080235669511E-4</v>
      </c>
      <c r="O150" s="24">
        <f t="shared" ca="1" si="40"/>
        <v>169546928.46429282</v>
      </c>
      <c r="P150" s="25">
        <f t="shared" ca="1" si="41"/>
        <v>170094576.73799434</v>
      </c>
      <c r="Q150" s="25">
        <f t="shared" ca="1" si="42"/>
        <v>7161428.7020456502</v>
      </c>
      <c r="R150">
        <f t="shared" ca="1" si="30"/>
        <v>2.728519020848838E-2</v>
      </c>
    </row>
    <row r="151" spans="1:18" x14ac:dyDescent="0.2">
      <c r="A151" s="82">
        <v>22168.5</v>
      </c>
      <c r="B151" s="82">
        <v>9.8948579994612373E-2</v>
      </c>
      <c r="C151" s="82">
        <v>1</v>
      </c>
      <c r="D151" s="83">
        <f t="shared" si="31"/>
        <v>2.21685</v>
      </c>
      <c r="E151" s="83">
        <f t="shared" si="31"/>
        <v>9.8948579994612373E-2</v>
      </c>
      <c r="F151" s="25">
        <f t="shared" si="32"/>
        <v>2.21685</v>
      </c>
      <c r="G151" s="25">
        <f t="shared" si="32"/>
        <v>9.8948579994612373E-2</v>
      </c>
      <c r="H151" s="25">
        <f t="shared" si="33"/>
        <v>4.9144239225000002</v>
      </c>
      <c r="I151" s="25">
        <f t="shared" si="34"/>
        <v>10.894540672594125</v>
      </c>
      <c r="J151" s="25">
        <f t="shared" si="35"/>
        <v>24.151562490040288</v>
      </c>
      <c r="K151" s="25">
        <f t="shared" si="36"/>
        <v>0.21935415956105644</v>
      </c>
      <c r="L151" s="25">
        <f t="shared" si="37"/>
        <v>0.48627526862292797</v>
      </c>
      <c r="M151" s="25">
        <f t="shared" ca="1" si="38"/>
        <v>9.9876380144816784E-2</v>
      </c>
      <c r="N151" s="25">
        <f t="shared" ca="1" si="39"/>
        <v>8.608131187193274E-7</v>
      </c>
      <c r="O151" s="24">
        <f t="shared" ca="1" si="40"/>
        <v>714549586.96957314</v>
      </c>
      <c r="P151" s="25">
        <f t="shared" ca="1" si="41"/>
        <v>707608074.01240396</v>
      </c>
      <c r="Q151" s="25">
        <f t="shared" ca="1" si="42"/>
        <v>29609941.216716789</v>
      </c>
      <c r="R151">
        <f t="shared" ca="1" si="30"/>
        <v>-9.2780015020441087E-4</v>
      </c>
    </row>
    <row r="152" spans="1:18" x14ac:dyDescent="0.2">
      <c r="A152" s="82">
        <v>22168.5</v>
      </c>
      <c r="B152" s="82">
        <v>0.10134857999219093</v>
      </c>
      <c r="C152" s="82">
        <v>1</v>
      </c>
      <c r="D152" s="83">
        <f t="shared" si="31"/>
        <v>2.21685</v>
      </c>
      <c r="E152" s="83">
        <f t="shared" si="31"/>
        <v>0.10134857999219093</v>
      </c>
      <c r="F152" s="25">
        <f t="shared" si="32"/>
        <v>2.21685</v>
      </c>
      <c r="G152" s="25">
        <f t="shared" si="32"/>
        <v>0.10134857999219093</v>
      </c>
      <c r="H152" s="25">
        <f t="shared" si="33"/>
        <v>4.9144239225000002</v>
      </c>
      <c r="I152" s="25">
        <f t="shared" si="34"/>
        <v>10.894540672594125</v>
      </c>
      <c r="J152" s="25">
        <f t="shared" si="35"/>
        <v>24.151562490040288</v>
      </c>
      <c r="K152" s="25">
        <f t="shared" si="36"/>
        <v>0.22467459955568847</v>
      </c>
      <c r="L152" s="25">
        <f t="shared" si="37"/>
        <v>0.498069886025028</v>
      </c>
      <c r="M152" s="25">
        <f t="shared" ca="1" si="38"/>
        <v>9.9876380144816784E-2</v>
      </c>
      <c r="N152" s="25">
        <f t="shared" ca="1" si="39"/>
        <v>2.1673723906084718E-6</v>
      </c>
      <c r="O152" s="24">
        <f t="shared" ca="1" si="40"/>
        <v>714549586.96957314</v>
      </c>
      <c r="P152" s="25">
        <f t="shared" ca="1" si="41"/>
        <v>707608074.01240396</v>
      </c>
      <c r="Q152" s="25">
        <f t="shared" ca="1" si="42"/>
        <v>29609941.216716789</v>
      </c>
      <c r="R152">
        <f t="shared" ca="1" si="30"/>
        <v>1.4721998473741504E-3</v>
      </c>
    </row>
    <row r="153" spans="1:18" x14ac:dyDescent="0.2">
      <c r="A153" s="82">
        <v>22168.5</v>
      </c>
      <c r="B153" s="82">
        <v>0.10294857999542728</v>
      </c>
      <c r="C153" s="82">
        <v>1</v>
      </c>
      <c r="D153" s="83">
        <f t="shared" si="31"/>
        <v>2.21685</v>
      </c>
      <c r="E153" s="83">
        <f t="shared" si="31"/>
        <v>0.10294857999542728</v>
      </c>
      <c r="F153" s="25">
        <f t="shared" si="32"/>
        <v>2.21685</v>
      </c>
      <c r="G153" s="25">
        <f t="shared" si="32"/>
        <v>0.10294857999542728</v>
      </c>
      <c r="H153" s="25">
        <f t="shared" si="33"/>
        <v>4.9144239225000002</v>
      </c>
      <c r="I153" s="25">
        <f t="shared" si="34"/>
        <v>10.894540672594125</v>
      </c>
      <c r="J153" s="25">
        <f t="shared" si="35"/>
        <v>24.151562490040288</v>
      </c>
      <c r="K153" s="25">
        <f t="shared" si="36"/>
        <v>0.22822155956286297</v>
      </c>
      <c r="L153" s="25">
        <f t="shared" si="37"/>
        <v>0.5059329643169328</v>
      </c>
      <c r="M153" s="25">
        <f t="shared" ca="1" si="38"/>
        <v>9.9876380144816784E-2</v>
      </c>
      <c r="N153" s="25">
        <f t="shared" ca="1" si="39"/>
        <v>9.4384119220911568E-6</v>
      </c>
      <c r="O153" s="24">
        <f t="shared" ca="1" si="40"/>
        <v>714549586.96957314</v>
      </c>
      <c r="P153" s="25">
        <f t="shared" ca="1" si="41"/>
        <v>707608074.01240396</v>
      </c>
      <c r="Q153" s="25">
        <f t="shared" ca="1" si="42"/>
        <v>29609941.216716789</v>
      </c>
      <c r="R153">
        <f t="shared" ca="1" si="30"/>
        <v>3.0721998506104964E-3</v>
      </c>
    </row>
    <row r="154" spans="1:18" x14ac:dyDescent="0.2">
      <c r="A154" s="82">
        <v>22186</v>
      </c>
      <c r="B154" s="82">
        <v>0.10233047999645351</v>
      </c>
      <c r="C154" s="82">
        <v>1</v>
      </c>
      <c r="D154" s="83">
        <f t="shared" si="31"/>
        <v>2.2185999999999999</v>
      </c>
      <c r="E154" s="83">
        <f t="shared" si="31"/>
        <v>0.10233047999645351</v>
      </c>
      <c r="F154" s="25">
        <f t="shared" si="32"/>
        <v>2.2185999999999999</v>
      </c>
      <c r="G154" s="25">
        <f t="shared" si="32"/>
        <v>0.10233047999645351</v>
      </c>
      <c r="H154" s="25">
        <f t="shared" si="33"/>
        <v>4.9221859599999993</v>
      </c>
      <c r="I154" s="25">
        <f t="shared" si="34"/>
        <v>10.920361770855997</v>
      </c>
      <c r="J154" s="25">
        <f t="shared" si="35"/>
        <v>24.227914624821114</v>
      </c>
      <c r="K154" s="25">
        <f t="shared" si="36"/>
        <v>0.22703040292013174</v>
      </c>
      <c r="L154" s="25">
        <f t="shared" si="37"/>
        <v>0.50368965191860426</v>
      </c>
      <c r="M154" s="25">
        <f t="shared" ca="1" si="38"/>
        <v>0.10003609532272387</v>
      </c>
      <c r="N154" s="25">
        <f t="shared" ca="1" si="39"/>
        <v>5.2642010310454581E-6</v>
      </c>
      <c r="O154" s="24">
        <f t="shared" ca="1" si="40"/>
        <v>723636526.63309538</v>
      </c>
      <c r="P154" s="25">
        <f t="shared" ca="1" si="41"/>
        <v>714379067.31911254</v>
      </c>
      <c r="Q154" s="25">
        <f t="shared" ca="1" si="42"/>
        <v>29848966.951297283</v>
      </c>
      <c r="R154">
        <f t="shared" ca="1" si="30"/>
        <v>2.2943846737296381E-3</v>
      </c>
    </row>
    <row r="155" spans="1:18" x14ac:dyDescent="0.2">
      <c r="A155" s="82">
        <v>22186</v>
      </c>
      <c r="B155" s="82">
        <v>0.10253047999867704</v>
      </c>
      <c r="C155" s="82">
        <v>1</v>
      </c>
      <c r="D155" s="83">
        <f t="shared" si="31"/>
        <v>2.2185999999999999</v>
      </c>
      <c r="E155" s="83">
        <f t="shared" si="31"/>
        <v>0.10253047999867704</v>
      </c>
      <c r="F155" s="25">
        <f t="shared" si="32"/>
        <v>2.2185999999999999</v>
      </c>
      <c r="G155" s="25">
        <f t="shared" si="32"/>
        <v>0.10253047999867704</v>
      </c>
      <c r="H155" s="25">
        <f t="shared" si="33"/>
        <v>4.9221859599999993</v>
      </c>
      <c r="I155" s="25">
        <f t="shared" si="34"/>
        <v>10.920361770855997</v>
      </c>
      <c r="J155" s="25">
        <f t="shared" si="35"/>
        <v>24.227914624821114</v>
      </c>
      <c r="K155" s="25">
        <f t="shared" si="36"/>
        <v>0.22747412292506486</v>
      </c>
      <c r="L155" s="25">
        <f t="shared" si="37"/>
        <v>0.50467408912154887</v>
      </c>
      <c r="M155" s="25">
        <f t="shared" ca="1" si="38"/>
        <v>0.10003609532272387</v>
      </c>
      <c r="N155" s="25">
        <f t="shared" ca="1" si="39"/>
        <v>6.2219549116300048E-6</v>
      </c>
      <c r="O155" s="24">
        <f t="shared" ca="1" si="40"/>
        <v>723636526.63309538</v>
      </c>
      <c r="P155" s="25">
        <f t="shared" ca="1" si="41"/>
        <v>714379067.31911254</v>
      </c>
      <c r="Q155" s="25">
        <f t="shared" ca="1" si="42"/>
        <v>29848966.951297283</v>
      </c>
      <c r="R155">
        <f t="shared" ca="1" si="30"/>
        <v>2.4943846759531707E-3</v>
      </c>
    </row>
    <row r="156" spans="1:18" x14ac:dyDescent="0.2">
      <c r="A156" s="82">
        <v>22186</v>
      </c>
      <c r="B156" s="82">
        <v>0.10333048000029521</v>
      </c>
      <c r="C156" s="82">
        <v>1</v>
      </c>
      <c r="D156" s="83">
        <f t="shared" si="31"/>
        <v>2.2185999999999999</v>
      </c>
      <c r="E156" s="83">
        <f t="shared" si="31"/>
        <v>0.10333048000029521</v>
      </c>
      <c r="F156" s="25">
        <f t="shared" si="32"/>
        <v>2.2185999999999999</v>
      </c>
      <c r="G156" s="25">
        <f t="shared" si="32"/>
        <v>0.10333048000029521</v>
      </c>
      <c r="H156" s="25">
        <f t="shared" si="33"/>
        <v>4.9221859599999993</v>
      </c>
      <c r="I156" s="25">
        <f t="shared" si="34"/>
        <v>10.920361770855997</v>
      </c>
      <c r="J156" s="25">
        <f t="shared" si="35"/>
        <v>24.227914624821114</v>
      </c>
      <c r="K156" s="25">
        <f t="shared" si="36"/>
        <v>0.22924900292865494</v>
      </c>
      <c r="L156" s="25">
        <f t="shared" si="37"/>
        <v>0.50861183789751385</v>
      </c>
      <c r="M156" s="25">
        <f t="shared" ca="1" si="38"/>
        <v>0.10003609532272387</v>
      </c>
      <c r="N156" s="25">
        <f t="shared" ca="1" si="39"/>
        <v>1.0852970403816846E-5</v>
      </c>
      <c r="O156" s="24">
        <f t="shared" ca="1" si="40"/>
        <v>723636526.63309538</v>
      </c>
      <c r="P156" s="25">
        <f t="shared" ca="1" si="41"/>
        <v>714379067.31911254</v>
      </c>
      <c r="Q156" s="25">
        <f t="shared" ca="1" si="42"/>
        <v>29848966.951297283</v>
      </c>
      <c r="R156">
        <f t="shared" ca="1" si="30"/>
        <v>3.2943846775713437E-3</v>
      </c>
    </row>
    <row r="157" spans="1:18" x14ac:dyDescent="0.2">
      <c r="A157" s="82">
        <v>22220</v>
      </c>
      <c r="B157" s="82">
        <v>0.10168959999282379</v>
      </c>
      <c r="C157" s="82">
        <v>1</v>
      </c>
      <c r="D157" s="83">
        <f t="shared" si="31"/>
        <v>2.222</v>
      </c>
      <c r="E157" s="83">
        <f t="shared" si="31"/>
        <v>0.10168959999282379</v>
      </c>
      <c r="F157" s="25">
        <f t="shared" si="32"/>
        <v>2.222</v>
      </c>
      <c r="G157" s="25">
        <f t="shared" si="32"/>
        <v>0.10168959999282379</v>
      </c>
      <c r="H157" s="25">
        <f t="shared" si="33"/>
        <v>4.937284</v>
      </c>
      <c r="I157" s="25">
        <f t="shared" si="34"/>
        <v>10.970645048</v>
      </c>
      <c r="J157" s="25">
        <f t="shared" si="35"/>
        <v>24.376773296655998</v>
      </c>
      <c r="K157" s="25">
        <f t="shared" si="36"/>
        <v>0.22595429118405444</v>
      </c>
      <c r="L157" s="25">
        <f t="shared" si="37"/>
        <v>0.50207043501096893</v>
      </c>
      <c r="M157" s="25">
        <f t="shared" ca="1" si="38"/>
        <v>0.1003465384225041</v>
      </c>
      <c r="N157" s="25">
        <f t="shared" ca="1" si="39"/>
        <v>1.8038143816695831E-6</v>
      </c>
      <c r="O157" s="24">
        <f t="shared" ca="1" si="40"/>
        <v>741356135.29677022</v>
      </c>
      <c r="P157" s="25">
        <f t="shared" ca="1" si="41"/>
        <v>727544915.58715951</v>
      </c>
      <c r="Q157" s="25">
        <f t="shared" ca="1" si="42"/>
        <v>30312905.483626559</v>
      </c>
      <c r="R157">
        <f t="shared" ca="1" si="30"/>
        <v>1.3430615703196869E-3</v>
      </c>
    </row>
    <row r="158" spans="1:18" x14ac:dyDescent="0.2">
      <c r="A158" s="82">
        <v>22220</v>
      </c>
      <c r="B158" s="82">
        <v>0.1030895999938366</v>
      </c>
      <c r="C158" s="82">
        <v>1</v>
      </c>
      <c r="D158" s="83">
        <f t="shared" si="31"/>
        <v>2.222</v>
      </c>
      <c r="E158" s="83">
        <f t="shared" si="31"/>
        <v>0.1030895999938366</v>
      </c>
      <c r="F158" s="25">
        <f t="shared" si="32"/>
        <v>2.222</v>
      </c>
      <c r="G158" s="25">
        <f t="shared" si="32"/>
        <v>0.1030895999938366</v>
      </c>
      <c r="H158" s="25">
        <f t="shared" si="33"/>
        <v>4.937284</v>
      </c>
      <c r="I158" s="25">
        <f t="shared" si="34"/>
        <v>10.970645048</v>
      </c>
      <c r="J158" s="25">
        <f t="shared" si="35"/>
        <v>24.376773296655998</v>
      </c>
      <c r="K158" s="25">
        <f t="shared" si="36"/>
        <v>0.22906509118630491</v>
      </c>
      <c r="L158" s="25">
        <f t="shared" si="37"/>
        <v>0.50898263261596954</v>
      </c>
      <c r="M158" s="25">
        <f t="shared" ca="1" si="38"/>
        <v>0.1003465384225041</v>
      </c>
      <c r="N158" s="25">
        <f t="shared" ca="1" si="39"/>
        <v>7.5243867841211247E-6</v>
      </c>
      <c r="O158" s="24">
        <f t="shared" ca="1" si="40"/>
        <v>741356135.29677022</v>
      </c>
      <c r="P158" s="25">
        <f t="shared" ca="1" si="41"/>
        <v>727544915.58715951</v>
      </c>
      <c r="Q158" s="25">
        <f t="shared" ca="1" si="42"/>
        <v>30312905.483626559</v>
      </c>
      <c r="R158">
        <f t="shared" ca="1" si="30"/>
        <v>2.7430615713325002E-3</v>
      </c>
    </row>
    <row r="159" spans="1:18" x14ac:dyDescent="0.2">
      <c r="A159" s="82">
        <v>22220</v>
      </c>
      <c r="B159" s="82">
        <v>0.10318959999131039</v>
      </c>
      <c r="C159" s="82">
        <v>1</v>
      </c>
      <c r="D159" s="83">
        <f t="shared" si="31"/>
        <v>2.222</v>
      </c>
      <c r="E159" s="83">
        <f t="shared" si="31"/>
        <v>0.10318959999131039</v>
      </c>
      <c r="F159" s="25">
        <f t="shared" si="32"/>
        <v>2.222</v>
      </c>
      <c r="G159" s="25">
        <f t="shared" si="32"/>
        <v>0.10318959999131039</v>
      </c>
      <c r="H159" s="25">
        <f t="shared" si="33"/>
        <v>4.937284</v>
      </c>
      <c r="I159" s="25">
        <f t="shared" si="34"/>
        <v>10.970645048</v>
      </c>
      <c r="J159" s="25">
        <f t="shared" si="35"/>
        <v>24.376773296655998</v>
      </c>
      <c r="K159" s="25">
        <f t="shared" si="36"/>
        <v>0.22928729118069169</v>
      </c>
      <c r="L159" s="25">
        <f t="shared" si="37"/>
        <v>0.50947636100349691</v>
      </c>
      <c r="M159" s="25">
        <f t="shared" ca="1" si="38"/>
        <v>0.1003465384225041</v>
      </c>
      <c r="N159" s="25">
        <f t="shared" ca="1" si="39"/>
        <v>8.0829990840232689E-6</v>
      </c>
      <c r="O159" s="24">
        <f t="shared" ca="1" si="40"/>
        <v>741356135.29677022</v>
      </c>
      <c r="P159" s="25">
        <f t="shared" ca="1" si="41"/>
        <v>727544915.58715951</v>
      </c>
      <c r="Q159" s="25">
        <f t="shared" ca="1" si="42"/>
        <v>30312905.483626559</v>
      </c>
      <c r="R159">
        <f t="shared" ca="1" si="30"/>
        <v>2.8430615688062877E-3</v>
      </c>
    </row>
    <row r="160" spans="1:18" x14ac:dyDescent="0.2">
      <c r="A160" s="82">
        <v>22220</v>
      </c>
      <c r="B160" s="82">
        <v>0.10408959999040235</v>
      </c>
      <c r="C160" s="82">
        <v>0.5</v>
      </c>
      <c r="D160" s="83">
        <f t="shared" si="31"/>
        <v>2.222</v>
      </c>
      <c r="E160" s="83">
        <f t="shared" si="31"/>
        <v>0.10408959999040235</v>
      </c>
      <c r="F160" s="25">
        <f t="shared" si="32"/>
        <v>1.111</v>
      </c>
      <c r="G160" s="25">
        <f t="shared" si="32"/>
        <v>5.2044799995201174E-2</v>
      </c>
      <c r="H160" s="25">
        <f t="shared" si="33"/>
        <v>2.468642</v>
      </c>
      <c r="I160" s="25">
        <f t="shared" si="34"/>
        <v>5.4853225239999999</v>
      </c>
      <c r="J160" s="25">
        <f t="shared" si="35"/>
        <v>12.188386648327999</v>
      </c>
      <c r="K160" s="25">
        <f t="shared" si="36"/>
        <v>0.11564354558933701</v>
      </c>
      <c r="L160" s="25">
        <f t="shared" si="37"/>
        <v>0.25695995829950685</v>
      </c>
      <c r="M160" s="25">
        <f t="shared" ca="1" si="38"/>
        <v>0.1003465384225041</v>
      </c>
      <c r="N160" s="25">
        <f t="shared" ca="1" si="39"/>
        <v>7.0052549505384461E-6</v>
      </c>
      <c r="O160" s="24">
        <f t="shared" ca="1" si="40"/>
        <v>185339033.82419255</v>
      </c>
      <c r="P160" s="25">
        <f t="shared" ca="1" si="41"/>
        <v>181886228.89678988</v>
      </c>
      <c r="Q160" s="25">
        <f t="shared" ca="1" si="42"/>
        <v>7578226.3709066398</v>
      </c>
      <c r="R160">
        <f t="shared" ca="1" si="30"/>
        <v>3.7430615678982482E-3</v>
      </c>
    </row>
    <row r="161" spans="1:18" x14ac:dyDescent="0.2">
      <c r="A161" s="82">
        <v>22222.5</v>
      </c>
      <c r="B161" s="82">
        <v>0.10460129999410128</v>
      </c>
      <c r="C161" s="82">
        <v>0.5</v>
      </c>
      <c r="D161" s="83">
        <f t="shared" si="31"/>
        <v>2.2222499999999998</v>
      </c>
      <c r="E161" s="83">
        <f t="shared" si="31"/>
        <v>0.10460129999410128</v>
      </c>
      <c r="F161" s="25">
        <f t="shared" si="32"/>
        <v>1.1111249999999999</v>
      </c>
      <c r="G161" s="25">
        <f t="shared" si="32"/>
        <v>5.2300649997050641E-2</v>
      </c>
      <c r="H161" s="25">
        <f t="shared" si="33"/>
        <v>2.4691975312499999</v>
      </c>
      <c r="I161" s="25">
        <f t="shared" si="34"/>
        <v>5.4871742138203121</v>
      </c>
      <c r="J161" s="25">
        <f t="shared" si="35"/>
        <v>12.193872896662187</v>
      </c>
      <c r="K161" s="25">
        <f t="shared" si="36"/>
        <v>0.11622511945594578</v>
      </c>
      <c r="L161" s="25">
        <f t="shared" si="37"/>
        <v>0.25828127171097548</v>
      </c>
      <c r="M161" s="25">
        <f t="shared" ca="1" si="38"/>
        <v>0.10036937238170118</v>
      </c>
      <c r="N161" s="25">
        <f t="shared" ca="1" si="39"/>
        <v>8.9546056582972025E-6</v>
      </c>
      <c r="O161" s="24">
        <f t="shared" ca="1" si="40"/>
        <v>185665583.85446587</v>
      </c>
      <c r="P161" s="25">
        <f t="shared" ca="1" si="41"/>
        <v>182128373.23138958</v>
      </c>
      <c r="Q161" s="25">
        <f t="shared" ca="1" si="42"/>
        <v>7586748.224343189</v>
      </c>
      <c r="R161">
        <f t="shared" ca="1" si="30"/>
        <v>4.2319276124000993E-3</v>
      </c>
    </row>
    <row r="162" spans="1:18" x14ac:dyDescent="0.2">
      <c r="A162" s="82">
        <v>22227.5</v>
      </c>
      <c r="B162" s="82">
        <v>0.10762469999463065</v>
      </c>
      <c r="C162" s="82">
        <v>0.5</v>
      </c>
      <c r="D162" s="83">
        <f t="shared" si="31"/>
        <v>2.22275</v>
      </c>
      <c r="E162" s="83">
        <f t="shared" si="31"/>
        <v>0.10762469999463065</v>
      </c>
      <c r="F162" s="25">
        <f t="shared" si="32"/>
        <v>1.111375</v>
      </c>
      <c r="G162" s="25">
        <f t="shared" si="32"/>
        <v>5.3812349997315323E-2</v>
      </c>
      <c r="H162" s="25">
        <f t="shared" si="33"/>
        <v>2.47030878125</v>
      </c>
      <c r="I162" s="25">
        <f t="shared" si="34"/>
        <v>5.4908788435234372</v>
      </c>
      <c r="J162" s="25">
        <f t="shared" si="35"/>
        <v>12.20485094944172</v>
      </c>
      <c r="K162" s="25">
        <f t="shared" si="36"/>
        <v>0.11961140095653264</v>
      </c>
      <c r="L162" s="25">
        <f t="shared" si="37"/>
        <v>0.26586624147613291</v>
      </c>
      <c r="M162" s="25">
        <f t="shared" ca="1" si="38"/>
        <v>0.10041504328393808</v>
      </c>
      <c r="N162" s="25">
        <f t="shared" ca="1" si="39"/>
        <v>2.5989574943017198E-5</v>
      </c>
      <c r="O162" s="24">
        <f t="shared" ca="1" si="40"/>
        <v>186319013.92246127</v>
      </c>
      <c r="P162" s="25">
        <f t="shared" ca="1" si="41"/>
        <v>182612708.4750832</v>
      </c>
      <c r="Q162" s="25">
        <f t="shared" ca="1" si="42"/>
        <v>7603789.1291667605</v>
      </c>
      <c r="R162">
        <f t="shared" ca="1" si="30"/>
        <v>7.2096567106925691E-3</v>
      </c>
    </row>
    <row r="163" spans="1:18" x14ac:dyDescent="0.2">
      <c r="A163" s="82">
        <v>22237.5</v>
      </c>
      <c r="B163" s="82">
        <v>0.11667149999993853</v>
      </c>
      <c r="C163" s="82">
        <v>0.5</v>
      </c>
      <c r="D163" s="83">
        <f t="shared" si="31"/>
        <v>2.2237499999999999</v>
      </c>
      <c r="E163" s="83">
        <f t="shared" si="31"/>
        <v>0.11667149999993853</v>
      </c>
      <c r="F163" s="25">
        <f t="shared" si="32"/>
        <v>1.1118749999999999</v>
      </c>
      <c r="G163" s="25">
        <f t="shared" si="32"/>
        <v>5.8335749999969266E-2</v>
      </c>
      <c r="H163" s="25">
        <f t="shared" si="33"/>
        <v>2.4725320312499997</v>
      </c>
      <c r="I163" s="25">
        <f t="shared" si="34"/>
        <v>5.4982931044921868</v>
      </c>
      <c r="J163" s="25">
        <f t="shared" si="35"/>
        <v>12.2268292911145</v>
      </c>
      <c r="K163" s="25">
        <f t="shared" si="36"/>
        <v>0.12972412406243164</v>
      </c>
      <c r="L163" s="25">
        <f t="shared" si="37"/>
        <v>0.28847402088383234</v>
      </c>
      <c r="M163" s="25">
        <f t="shared" ca="1" si="38"/>
        <v>0.10050639702378253</v>
      </c>
      <c r="N163" s="25">
        <f t="shared" ca="1" si="39"/>
        <v>1.3065527711486385E-4</v>
      </c>
      <c r="O163" s="24">
        <f t="shared" ca="1" si="40"/>
        <v>187627181.01546708</v>
      </c>
      <c r="P163" s="25">
        <f t="shared" ca="1" si="41"/>
        <v>183581557.15192866</v>
      </c>
      <c r="Q163" s="25">
        <f t="shared" ca="1" si="42"/>
        <v>7637859.4612665512</v>
      </c>
      <c r="R163">
        <f t="shared" ca="1" si="30"/>
        <v>1.6165102976156004E-2</v>
      </c>
    </row>
    <row r="164" spans="1:18" x14ac:dyDescent="0.2">
      <c r="A164" s="82">
        <v>22242</v>
      </c>
      <c r="B164" s="82">
        <v>0.10619255999336019</v>
      </c>
      <c r="C164" s="82">
        <v>0.5</v>
      </c>
      <c r="D164" s="83">
        <f t="shared" si="31"/>
        <v>2.2242000000000002</v>
      </c>
      <c r="E164" s="83">
        <f t="shared" si="31"/>
        <v>0.10619255999336019</v>
      </c>
      <c r="F164" s="25">
        <f t="shared" si="32"/>
        <v>1.1121000000000001</v>
      </c>
      <c r="G164" s="25">
        <f t="shared" si="32"/>
        <v>5.3096279996680096E-2</v>
      </c>
      <c r="H164" s="25">
        <f t="shared" si="33"/>
        <v>2.4735328200000004</v>
      </c>
      <c r="I164" s="25">
        <f t="shared" si="34"/>
        <v>5.501631698244001</v>
      </c>
      <c r="J164" s="25">
        <f t="shared" si="35"/>
        <v>12.236729223234308</v>
      </c>
      <c r="K164" s="25">
        <f t="shared" si="36"/>
        <v>0.11809674596861588</v>
      </c>
      <c r="L164" s="25">
        <f t="shared" si="37"/>
        <v>0.26267078238339547</v>
      </c>
      <c r="M164" s="25">
        <f t="shared" ca="1" si="38"/>
        <v>0.10054751139859883</v>
      </c>
      <c r="N164" s="25">
        <f t="shared" ca="1" si="39"/>
        <v>1.5933286818608629E-5</v>
      </c>
      <c r="O164" s="24">
        <f t="shared" ca="1" si="40"/>
        <v>188216418.40463892</v>
      </c>
      <c r="P164" s="25">
        <f t="shared" ca="1" si="41"/>
        <v>184017612.64380968</v>
      </c>
      <c r="Q164" s="25">
        <f t="shared" ca="1" si="42"/>
        <v>7653185.9876137068</v>
      </c>
      <c r="R164">
        <f t="shared" ca="1" si="30"/>
        <v>5.6450485947613649E-3</v>
      </c>
    </row>
    <row r="165" spans="1:18" x14ac:dyDescent="0.2">
      <c r="A165" s="82">
        <v>22247</v>
      </c>
      <c r="B165" s="82">
        <v>0.10521595999307465</v>
      </c>
      <c r="C165" s="82">
        <v>0.5</v>
      </c>
      <c r="D165" s="83">
        <f t="shared" si="31"/>
        <v>2.2246999999999999</v>
      </c>
      <c r="E165" s="83">
        <f t="shared" si="31"/>
        <v>0.10521595999307465</v>
      </c>
      <c r="F165" s="25">
        <f t="shared" si="32"/>
        <v>1.1123499999999999</v>
      </c>
      <c r="G165" s="25">
        <f t="shared" si="32"/>
        <v>5.2607979996537324E-2</v>
      </c>
      <c r="H165" s="25">
        <f t="shared" si="33"/>
        <v>2.4746450449999999</v>
      </c>
      <c r="I165" s="25">
        <f t="shared" si="34"/>
        <v>5.5053428316114994</v>
      </c>
      <c r="J165" s="25">
        <f t="shared" si="35"/>
        <v>12.247736197486102</v>
      </c>
      <c r="K165" s="25">
        <f t="shared" si="36"/>
        <v>0.11703697309829658</v>
      </c>
      <c r="L165" s="25">
        <f t="shared" si="37"/>
        <v>0.26037215405178038</v>
      </c>
      <c r="M165" s="25">
        <f t="shared" ca="1" si="38"/>
        <v>0.10059319781681761</v>
      </c>
      <c r="N165" s="25">
        <f t="shared" ca="1" si="39"/>
        <v>1.0684965069116358E-5</v>
      </c>
      <c r="O165" s="24">
        <f t="shared" ca="1" si="40"/>
        <v>188871531.27607197</v>
      </c>
      <c r="P165" s="25">
        <f t="shared" ca="1" si="41"/>
        <v>184502169.46204245</v>
      </c>
      <c r="Q165" s="25">
        <f t="shared" ca="1" si="42"/>
        <v>7670211.6371296197</v>
      </c>
      <c r="R165">
        <f t="shared" ca="1" si="30"/>
        <v>4.6227621762570392E-3</v>
      </c>
    </row>
    <row r="166" spans="1:18" x14ac:dyDescent="0.2">
      <c r="A166" s="82">
        <v>22249.5</v>
      </c>
      <c r="B166" s="82">
        <v>0.11472765999496914</v>
      </c>
      <c r="C166" s="82">
        <v>0.5</v>
      </c>
      <c r="D166" s="83">
        <f t="shared" si="31"/>
        <v>2.2249500000000002</v>
      </c>
      <c r="E166" s="83">
        <f t="shared" si="31"/>
        <v>0.11472765999496914</v>
      </c>
      <c r="F166" s="25">
        <f t="shared" si="32"/>
        <v>1.1124750000000001</v>
      </c>
      <c r="G166" s="25">
        <f t="shared" si="32"/>
        <v>5.7363829997484572E-2</v>
      </c>
      <c r="H166" s="25">
        <f t="shared" si="33"/>
        <v>2.4752012512500006</v>
      </c>
      <c r="I166" s="25">
        <f t="shared" si="34"/>
        <v>5.5071990239686892</v>
      </c>
      <c r="J166" s="25">
        <f t="shared" si="35"/>
        <v>12.253242468379137</v>
      </c>
      <c r="K166" s="25">
        <f t="shared" si="36"/>
        <v>0.12763165355290332</v>
      </c>
      <c r="L166" s="25">
        <f t="shared" si="37"/>
        <v>0.28397404757253225</v>
      </c>
      <c r="M166" s="25">
        <f t="shared" ca="1" si="38"/>
        <v>0.10061604251784836</v>
      </c>
      <c r="N166" s="25">
        <f t="shared" ca="1" si="39"/>
        <v>9.9568873910290331E-5</v>
      </c>
      <c r="O166" s="24">
        <f t="shared" ca="1" si="40"/>
        <v>189199246.33013228</v>
      </c>
      <c r="P166" s="25">
        <f t="shared" ca="1" si="41"/>
        <v>184744467.19853565</v>
      </c>
      <c r="Q166" s="25">
        <f t="shared" ca="1" si="42"/>
        <v>7678722.9293528274</v>
      </c>
      <c r="R166">
        <f t="shared" ca="1" si="30"/>
        <v>1.411161747712078E-2</v>
      </c>
    </row>
    <row r="167" spans="1:18" x14ac:dyDescent="0.2">
      <c r="A167" s="82">
        <v>22252</v>
      </c>
      <c r="B167" s="82">
        <v>0.1012393599958159</v>
      </c>
      <c r="C167" s="82">
        <v>0.1</v>
      </c>
      <c r="D167" s="83">
        <f t="shared" si="31"/>
        <v>2.2252000000000001</v>
      </c>
      <c r="E167" s="83">
        <f t="shared" si="31"/>
        <v>0.1012393599958159</v>
      </c>
      <c r="F167" s="25">
        <f t="shared" si="32"/>
        <v>0.22252000000000002</v>
      </c>
      <c r="G167" s="25">
        <f t="shared" si="32"/>
        <v>1.0123935999581592E-2</v>
      </c>
      <c r="H167" s="25">
        <f t="shared" si="33"/>
        <v>0.49515150400000008</v>
      </c>
      <c r="I167" s="25">
        <f t="shared" si="34"/>
        <v>1.1018111267008002</v>
      </c>
      <c r="J167" s="25">
        <f t="shared" si="35"/>
        <v>2.4517501191346205</v>
      </c>
      <c r="K167" s="25">
        <f t="shared" si="36"/>
        <v>2.2527782386268957E-2</v>
      </c>
      <c r="L167" s="25">
        <f t="shared" si="37"/>
        <v>5.0128821365925683E-2</v>
      </c>
      <c r="M167" s="25">
        <f t="shared" ca="1" si="38"/>
        <v>0.1006388882134933</v>
      </c>
      <c r="N167" s="25">
        <f t="shared" ca="1" si="39"/>
        <v>3.6056636136568088E-8</v>
      </c>
      <c r="O167" s="24">
        <f t="shared" ca="1" si="40"/>
        <v>7581082.6604019543</v>
      </c>
      <c r="P167" s="25">
        <f t="shared" ca="1" si="41"/>
        <v>7399471.0974301007</v>
      </c>
      <c r="Q167" s="25">
        <f t="shared" ca="1" si="42"/>
        <v>307489.32748526114</v>
      </c>
      <c r="R167">
        <f t="shared" ca="1" si="30"/>
        <v>6.0047178232260079E-4</v>
      </c>
    </row>
    <row r="168" spans="1:18" x14ac:dyDescent="0.2">
      <c r="A168" s="82">
        <v>22269</v>
      </c>
      <c r="B168" s="82">
        <v>0.10381891999713844</v>
      </c>
      <c r="C168" s="82">
        <v>1</v>
      </c>
      <c r="D168" s="83">
        <f t="shared" si="31"/>
        <v>2.2269000000000001</v>
      </c>
      <c r="E168" s="83">
        <f t="shared" si="31"/>
        <v>0.10381891999713844</v>
      </c>
      <c r="F168" s="25">
        <f t="shared" si="32"/>
        <v>2.2269000000000001</v>
      </c>
      <c r="G168" s="25">
        <f t="shared" si="32"/>
        <v>0.10381891999713844</v>
      </c>
      <c r="H168" s="25">
        <f t="shared" si="33"/>
        <v>4.9590836100000004</v>
      </c>
      <c r="I168" s="25">
        <f t="shared" si="34"/>
        <v>11.043383291109002</v>
      </c>
      <c r="J168" s="25">
        <f t="shared" si="35"/>
        <v>24.592510250970637</v>
      </c>
      <c r="K168" s="25">
        <f t="shared" si="36"/>
        <v>0.2311943529416276</v>
      </c>
      <c r="L168" s="25">
        <f t="shared" si="37"/>
        <v>0.51484670456571058</v>
      </c>
      <c r="M168" s="25">
        <f t="shared" ca="1" si="38"/>
        <v>0.10079426532104833</v>
      </c>
      <c r="N168" s="25">
        <f t="shared" ca="1" si="39"/>
        <v>9.1485359095937213E-6</v>
      </c>
      <c r="O168" s="24">
        <f t="shared" ca="1" si="40"/>
        <v>767035982.2726984</v>
      </c>
      <c r="P168" s="25">
        <f t="shared" ca="1" si="41"/>
        <v>746539184.75660789</v>
      </c>
      <c r="Q168" s="25">
        <f t="shared" ca="1" si="42"/>
        <v>30980299.055027477</v>
      </c>
      <c r="R168">
        <f t="shared" ca="1" si="30"/>
        <v>3.0246546760901022E-3</v>
      </c>
    </row>
    <row r="169" spans="1:18" x14ac:dyDescent="0.2">
      <c r="A169" s="82">
        <v>22269</v>
      </c>
      <c r="B169" s="82">
        <v>0.10431891999905929</v>
      </c>
      <c r="C169" s="82">
        <v>1</v>
      </c>
      <c r="D169" s="83">
        <f t="shared" si="31"/>
        <v>2.2269000000000001</v>
      </c>
      <c r="E169" s="83">
        <f t="shared" si="31"/>
        <v>0.10431891999905929</v>
      </c>
      <c r="F169" s="25">
        <f t="shared" si="32"/>
        <v>2.2269000000000001</v>
      </c>
      <c r="G169" s="25">
        <f t="shared" si="32"/>
        <v>0.10431891999905929</v>
      </c>
      <c r="H169" s="25">
        <f t="shared" si="33"/>
        <v>4.9590836100000004</v>
      </c>
      <c r="I169" s="25">
        <f t="shared" si="34"/>
        <v>11.043383291109002</v>
      </c>
      <c r="J169" s="25">
        <f t="shared" si="35"/>
        <v>24.592510250970637</v>
      </c>
      <c r="K169" s="25">
        <f t="shared" si="36"/>
        <v>0.23230780294590514</v>
      </c>
      <c r="L169" s="25">
        <f t="shared" si="37"/>
        <v>0.51732624638023617</v>
      </c>
      <c r="M169" s="25">
        <f t="shared" ca="1" si="38"/>
        <v>0.10079426532104833</v>
      </c>
      <c r="N169" s="25">
        <f t="shared" ca="1" si="39"/>
        <v>1.242319059922451E-5</v>
      </c>
      <c r="O169" s="24">
        <f t="shared" ca="1" si="40"/>
        <v>767035982.2726984</v>
      </c>
      <c r="P169" s="25">
        <f t="shared" ca="1" si="41"/>
        <v>746539184.75660789</v>
      </c>
      <c r="Q169" s="25">
        <f t="shared" ca="1" si="42"/>
        <v>30980299.055027477</v>
      </c>
      <c r="R169">
        <f t="shared" ca="1" si="30"/>
        <v>3.524654678010955E-3</v>
      </c>
    </row>
    <row r="170" spans="1:18" x14ac:dyDescent="0.2">
      <c r="A170" s="82">
        <v>22274</v>
      </c>
      <c r="B170" s="82">
        <v>0.11034231999656186</v>
      </c>
      <c r="C170" s="82">
        <v>0.5</v>
      </c>
      <c r="D170" s="83">
        <f t="shared" si="31"/>
        <v>2.2273999999999998</v>
      </c>
      <c r="E170" s="83">
        <f t="shared" si="31"/>
        <v>0.11034231999656186</v>
      </c>
      <c r="F170" s="25">
        <f t="shared" si="32"/>
        <v>1.1136999999999999</v>
      </c>
      <c r="G170" s="25">
        <f t="shared" si="32"/>
        <v>5.5171159998280928E-2</v>
      </c>
      <c r="H170" s="25">
        <f t="shared" si="33"/>
        <v>2.4806553799999995</v>
      </c>
      <c r="I170" s="25">
        <f t="shared" si="34"/>
        <v>5.5254117934119984</v>
      </c>
      <c r="J170" s="25">
        <f t="shared" si="35"/>
        <v>12.307302228645884</v>
      </c>
      <c r="K170" s="25">
        <f t="shared" si="36"/>
        <v>0.12288824178017092</v>
      </c>
      <c r="L170" s="25">
        <f t="shared" si="37"/>
        <v>0.27372126974115268</v>
      </c>
      <c r="M170" s="25">
        <f t="shared" ca="1" si="38"/>
        <v>0.10083997322293438</v>
      </c>
      <c r="N170" s="25">
        <f t="shared" ca="1" si="39"/>
        <v>4.5147297103134256E-5</v>
      </c>
      <c r="O170" s="24">
        <f t="shared" ca="1" si="40"/>
        <v>192416345.09723929</v>
      </c>
      <c r="P170" s="25">
        <f t="shared" ca="1" si="41"/>
        <v>187119601.91150117</v>
      </c>
      <c r="Q170" s="25">
        <f t="shared" ca="1" si="42"/>
        <v>7762077.368596701</v>
      </c>
      <c r="R170">
        <f t="shared" ca="1" si="30"/>
        <v>9.5023467736274764E-3</v>
      </c>
    </row>
    <row r="171" spans="1:18" x14ac:dyDescent="0.2">
      <c r="A171" s="82">
        <v>22276.5</v>
      </c>
      <c r="B171" s="82">
        <v>0.10485401999903843</v>
      </c>
      <c r="C171" s="82">
        <v>0.5</v>
      </c>
      <c r="D171" s="83">
        <f t="shared" si="31"/>
        <v>2.2276500000000001</v>
      </c>
      <c r="E171" s="83">
        <f t="shared" si="31"/>
        <v>0.10485401999903843</v>
      </c>
      <c r="F171" s="25">
        <f t="shared" si="32"/>
        <v>1.1138250000000001</v>
      </c>
      <c r="G171" s="25">
        <f t="shared" si="32"/>
        <v>5.2427009999519214E-2</v>
      </c>
      <c r="H171" s="25">
        <f t="shared" si="33"/>
        <v>2.4812122612500005</v>
      </c>
      <c r="I171" s="25">
        <f t="shared" si="34"/>
        <v>5.5272724937735642</v>
      </c>
      <c r="J171" s="25">
        <f t="shared" si="35"/>
        <v>12.312828570754681</v>
      </c>
      <c r="K171" s="25">
        <f t="shared" si="36"/>
        <v>0.11678902882542898</v>
      </c>
      <c r="L171" s="25">
        <f t="shared" si="37"/>
        <v>0.2601650800629669</v>
      </c>
      <c r="M171" s="25">
        <f t="shared" ca="1" si="38"/>
        <v>0.10086282866579876</v>
      </c>
      <c r="N171" s="25">
        <f t="shared" ca="1" si="39"/>
        <v>7.9648041292637004E-6</v>
      </c>
      <c r="O171" s="24">
        <f t="shared" ca="1" si="40"/>
        <v>192745170.97044411</v>
      </c>
      <c r="P171" s="25">
        <f t="shared" ca="1" si="41"/>
        <v>187362019.44567394</v>
      </c>
      <c r="Q171" s="25">
        <f t="shared" ca="1" si="42"/>
        <v>7770576.9840168096</v>
      </c>
      <c r="R171">
        <f t="shared" ca="1" si="30"/>
        <v>3.9911913332396631E-3</v>
      </c>
    </row>
    <row r="172" spans="1:18" x14ac:dyDescent="0.2">
      <c r="A172" s="82">
        <v>22283.5</v>
      </c>
      <c r="B172" s="82">
        <v>0.11088677999214269</v>
      </c>
      <c r="C172" s="82">
        <v>0.5</v>
      </c>
      <c r="D172" s="83">
        <f t="shared" si="31"/>
        <v>2.2283499999999998</v>
      </c>
      <c r="E172" s="83">
        <f t="shared" si="31"/>
        <v>0.11088677999214269</v>
      </c>
      <c r="F172" s="25">
        <f t="shared" si="32"/>
        <v>1.1141749999999999</v>
      </c>
      <c r="G172" s="25">
        <f t="shared" si="32"/>
        <v>5.5443389996071346E-2</v>
      </c>
      <c r="H172" s="25">
        <f t="shared" si="33"/>
        <v>2.4827718612499998</v>
      </c>
      <c r="I172" s="25">
        <f t="shared" si="34"/>
        <v>5.5324846770164369</v>
      </c>
      <c r="J172" s="25">
        <f t="shared" si="35"/>
        <v>12.328312230029576</v>
      </c>
      <c r="K172" s="25">
        <f t="shared" si="36"/>
        <v>0.12354727809774557</v>
      </c>
      <c r="L172" s="25">
        <f t="shared" si="37"/>
        <v>0.27530657714911133</v>
      </c>
      <c r="M172" s="25">
        <f t="shared" ca="1" si="38"/>
        <v>0.1009268291971667</v>
      </c>
      <c r="N172" s="25">
        <f t="shared" ca="1" si="39"/>
        <v>4.9600309919171496E-5</v>
      </c>
      <c r="O172" s="24">
        <f t="shared" ca="1" si="40"/>
        <v>193666414.59639457</v>
      </c>
      <c r="P172" s="25">
        <f t="shared" ca="1" si="41"/>
        <v>188040837.63805392</v>
      </c>
      <c r="Q172" s="25">
        <f t="shared" ca="1" si="42"/>
        <v>7794369.8263251353</v>
      </c>
      <c r="R172">
        <f t="shared" ca="1" si="30"/>
        <v>9.9599507949759969E-3</v>
      </c>
    </row>
    <row r="173" spans="1:18" x14ac:dyDescent="0.2">
      <c r="A173" s="82">
        <v>22286</v>
      </c>
      <c r="B173" s="82">
        <v>0.11339847999624908</v>
      </c>
      <c r="C173" s="82">
        <v>0.5</v>
      </c>
      <c r="D173" s="83">
        <f t="shared" si="31"/>
        <v>2.2286000000000001</v>
      </c>
      <c r="E173" s="83">
        <f t="shared" si="31"/>
        <v>0.11339847999624908</v>
      </c>
      <c r="F173" s="25">
        <f t="shared" si="32"/>
        <v>1.1143000000000001</v>
      </c>
      <c r="G173" s="25">
        <f t="shared" si="32"/>
        <v>5.669923999812454E-2</v>
      </c>
      <c r="H173" s="25">
        <f t="shared" si="33"/>
        <v>2.4833289800000005</v>
      </c>
      <c r="I173" s="25">
        <f t="shared" si="34"/>
        <v>5.5343469648280017</v>
      </c>
      <c r="J173" s="25">
        <f t="shared" si="35"/>
        <v>12.333845645815686</v>
      </c>
      <c r="K173" s="25">
        <f t="shared" si="36"/>
        <v>0.12635992625982037</v>
      </c>
      <c r="L173" s="25">
        <f t="shared" si="37"/>
        <v>0.28160573166263569</v>
      </c>
      <c r="M173" s="25">
        <f t="shared" ca="1" si="38"/>
        <v>0.10094968841956514</v>
      </c>
      <c r="N173" s="25">
        <f t="shared" ca="1" si="39"/>
        <v>7.748620585985848E-5</v>
      </c>
      <c r="O173" s="24">
        <f t="shared" ca="1" si="40"/>
        <v>193995618.48162663</v>
      </c>
      <c r="P173" s="25">
        <f t="shared" ca="1" si="41"/>
        <v>188283289.37218434</v>
      </c>
      <c r="Q173" s="25">
        <f t="shared" ca="1" si="42"/>
        <v>7802865.0694417879</v>
      </c>
      <c r="R173">
        <f t="shared" ca="1" si="30"/>
        <v>1.2448791576683937E-2</v>
      </c>
    </row>
    <row r="174" spans="1:18" x14ac:dyDescent="0.2">
      <c r="A174" s="82">
        <v>22288.5</v>
      </c>
      <c r="B174" s="82">
        <v>0.11291017999610631</v>
      </c>
      <c r="C174" s="82">
        <v>0.5</v>
      </c>
      <c r="D174" s="83">
        <f t="shared" si="31"/>
        <v>2.22885</v>
      </c>
      <c r="E174" s="83">
        <f t="shared" si="31"/>
        <v>0.11291017999610631</v>
      </c>
      <c r="F174" s="25">
        <f t="shared" si="32"/>
        <v>1.114425</v>
      </c>
      <c r="G174" s="25">
        <f t="shared" si="32"/>
        <v>5.6455089998053154E-2</v>
      </c>
      <c r="H174" s="25">
        <f t="shared" si="33"/>
        <v>2.4838861612500001</v>
      </c>
      <c r="I174" s="25">
        <f t="shared" si="34"/>
        <v>5.5362096705020623</v>
      </c>
      <c r="J174" s="25">
        <f t="shared" si="35"/>
        <v>12.339380924098521</v>
      </c>
      <c r="K174" s="25">
        <f t="shared" si="36"/>
        <v>0.12582992734216078</v>
      </c>
      <c r="L174" s="25">
        <f t="shared" si="37"/>
        <v>0.28045603355657506</v>
      </c>
      <c r="M174" s="25">
        <f t="shared" ca="1" si="38"/>
        <v>0.10097254863657779</v>
      </c>
      <c r="N174" s="25">
        <f t="shared" ca="1" si="39"/>
        <v>7.1253521237999394E-5</v>
      </c>
      <c r="O174" s="24">
        <f t="shared" ca="1" si="40"/>
        <v>194324920.73670131</v>
      </c>
      <c r="P174" s="25">
        <f t="shared" ca="1" si="41"/>
        <v>188525749.4205668</v>
      </c>
      <c r="Q174" s="25">
        <f t="shared" ca="1" si="42"/>
        <v>7811359.1392097212</v>
      </c>
      <c r="R174">
        <f t="shared" ca="1" si="30"/>
        <v>1.1937631359528522E-2</v>
      </c>
    </row>
    <row r="175" spans="1:18" x14ac:dyDescent="0.2">
      <c r="A175" s="82">
        <v>22291</v>
      </c>
      <c r="B175" s="82">
        <v>0.10842187999514863</v>
      </c>
      <c r="C175" s="82">
        <v>0.5</v>
      </c>
      <c r="D175" s="83">
        <f t="shared" si="31"/>
        <v>2.2290999999999999</v>
      </c>
      <c r="E175" s="83">
        <f t="shared" si="31"/>
        <v>0.10842187999514863</v>
      </c>
      <c r="F175" s="25">
        <f t="shared" si="32"/>
        <v>1.1145499999999999</v>
      </c>
      <c r="G175" s="25">
        <f t="shared" si="32"/>
        <v>5.4210939997574314E-2</v>
      </c>
      <c r="H175" s="25">
        <f t="shared" si="33"/>
        <v>2.4844434049999995</v>
      </c>
      <c r="I175" s="25">
        <f t="shared" si="34"/>
        <v>5.5380727940854984</v>
      </c>
      <c r="J175" s="25">
        <f t="shared" si="35"/>
        <v>12.344918065295984</v>
      </c>
      <c r="K175" s="25">
        <f t="shared" si="36"/>
        <v>0.12084160634859289</v>
      </c>
      <c r="L175" s="25">
        <f t="shared" si="37"/>
        <v>0.26936802471164839</v>
      </c>
      <c r="M175" s="25">
        <f t="shared" ca="1" si="38"/>
        <v>0.10099540984820465</v>
      </c>
      <c r="N175" s="25">
        <f t="shared" ca="1" si="39"/>
        <v>2.7576229421725034E-5</v>
      </c>
      <c r="O175" s="24">
        <f t="shared" ca="1" si="40"/>
        <v>194654320.90084961</v>
      </c>
      <c r="P175" s="25">
        <f t="shared" ca="1" si="41"/>
        <v>188768217.49781239</v>
      </c>
      <c r="Q175" s="25">
        <f t="shared" ca="1" si="42"/>
        <v>7819852.0261653392</v>
      </c>
      <c r="R175">
        <f t="shared" ca="1" si="30"/>
        <v>7.4264701469439753E-3</v>
      </c>
    </row>
    <row r="176" spans="1:18" x14ac:dyDescent="0.2">
      <c r="A176" s="82">
        <v>22296</v>
      </c>
      <c r="B176" s="82">
        <v>0.10344528000132414</v>
      </c>
      <c r="C176" s="82">
        <v>0.5</v>
      </c>
      <c r="D176" s="83">
        <f t="shared" si="31"/>
        <v>2.2296</v>
      </c>
      <c r="E176" s="83">
        <f t="shared" si="31"/>
        <v>0.10344528000132414</v>
      </c>
      <c r="F176" s="25">
        <f t="shared" si="32"/>
        <v>1.1148</v>
      </c>
      <c r="G176" s="25">
        <f t="shared" si="32"/>
        <v>5.1722640000662068E-2</v>
      </c>
      <c r="H176" s="25">
        <f t="shared" si="33"/>
        <v>2.4855580800000001</v>
      </c>
      <c r="I176" s="25">
        <f t="shared" si="34"/>
        <v>5.5418002951680005</v>
      </c>
      <c r="J176" s="25">
        <f t="shared" si="35"/>
        <v>12.355997938106574</v>
      </c>
      <c r="K176" s="25">
        <f t="shared" si="36"/>
        <v>0.11532079814547615</v>
      </c>
      <c r="L176" s="25">
        <f t="shared" si="37"/>
        <v>0.25711925154515364</v>
      </c>
      <c r="M176" s="25">
        <f t="shared" ca="1" si="38"/>
        <v>0.10104113525530112</v>
      </c>
      <c r="N176" s="25">
        <f t="shared" ca="1" si="39"/>
        <v>2.8899559799150412E-6</v>
      </c>
      <c r="O176" s="24">
        <f t="shared" ca="1" si="40"/>
        <v>195313413.11458415</v>
      </c>
      <c r="P176" s="25">
        <f t="shared" ca="1" si="41"/>
        <v>189253176.59821936</v>
      </c>
      <c r="Q176" s="25">
        <f t="shared" ca="1" si="42"/>
        <v>7836834.2138171755</v>
      </c>
      <c r="R176">
        <f t="shared" ca="1" si="30"/>
        <v>2.4041447460230181E-3</v>
      </c>
    </row>
    <row r="177" spans="1:18" x14ac:dyDescent="0.2">
      <c r="A177" s="82">
        <v>22313</v>
      </c>
      <c r="B177" s="82">
        <v>0.10452483999688411</v>
      </c>
      <c r="C177" s="82">
        <v>0.5</v>
      </c>
      <c r="D177" s="83">
        <f t="shared" si="31"/>
        <v>2.2313000000000001</v>
      </c>
      <c r="E177" s="83">
        <f t="shared" si="31"/>
        <v>0.10452483999688411</v>
      </c>
      <c r="F177" s="25">
        <f t="shared" si="32"/>
        <v>1.11565</v>
      </c>
      <c r="G177" s="25">
        <f t="shared" si="32"/>
        <v>5.2262419998442056E-2</v>
      </c>
      <c r="H177" s="25">
        <f t="shared" si="33"/>
        <v>2.489349845</v>
      </c>
      <c r="I177" s="25">
        <f t="shared" si="34"/>
        <v>5.5544863091485004</v>
      </c>
      <c r="J177" s="25">
        <f t="shared" si="35"/>
        <v>12.39372530160305</v>
      </c>
      <c r="K177" s="25">
        <f t="shared" si="36"/>
        <v>0.11661313774252376</v>
      </c>
      <c r="L177" s="25">
        <f t="shared" si="37"/>
        <v>0.26019889424489329</v>
      </c>
      <c r="M177" s="25">
        <f t="shared" ca="1" si="38"/>
        <v>0.10119663139828666</v>
      </c>
      <c r="N177" s="25">
        <f t="shared" ca="1" si="39"/>
        <v>5.5384862378889962E-6</v>
      </c>
      <c r="O177" s="24">
        <f t="shared" ca="1" si="40"/>
        <v>197557192.77541462</v>
      </c>
      <c r="P177" s="25">
        <f t="shared" ca="1" si="41"/>
        <v>190902238.56065592</v>
      </c>
      <c r="Q177" s="25">
        <f t="shared" ca="1" si="42"/>
        <v>7894536.9624102386</v>
      </c>
      <c r="R177">
        <f t="shared" ca="1" si="30"/>
        <v>3.3282085985974486E-3</v>
      </c>
    </row>
    <row r="178" spans="1:18" x14ac:dyDescent="0.2">
      <c r="A178" s="82">
        <v>22318</v>
      </c>
      <c r="B178" s="82">
        <v>0.10954823999782093</v>
      </c>
      <c r="C178" s="82">
        <v>0.5</v>
      </c>
      <c r="D178" s="83">
        <f t="shared" si="31"/>
        <v>2.2317999999999998</v>
      </c>
      <c r="E178" s="83">
        <f t="shared" si="31"/>
        <v>0.10954823999782093</v>
      </c>
      <c r="F178" s="25">
        <f t="shared" si="32"/>
        <v>1.1158999999999999</v>
      </c>
      <c r="G178" s="25">
        <f t="shared" si="32"/>
        <v>5.4774119998910464E-2</v>
      </c>
      <c r="H178" s="25">
        <f t="shared" si="33"/>
        <v>2.4904656199999997</v>
      </c>
      <c r="I178" s="25">
        <f t="shared" si="34"/>
        <v>5.5582211707159992</v>
      </c>
      <c r="J178" s="25">
        <f t="shared" si="35"/>
        <v>12.404838008803965</v>
      </c>
      <c r="K178" s="25">
        <f t="shared" si="36"/>
        <v>0.12224488101356837</v>
      </c>
      <c r="L178" s="25">
        <f t="shared" si="37"/>
        <v>0.27282612544608187</v>
      </c>
      <c r="M178" s="25">
        <f t="shared" ca="1" si="38"/>
        <v>0.10124237431059346</v>
      </c>
      <c r="N178" s="25">
        <f t="shared" ca="1" si="39"/>
        <v>3.4493702407131282E-5</v>
      </c>
      <c r="O178" s="24">
        <f t="shared" ca="1" si="40"/>
        <v>198217956.40879065</v>
      </c>
      <c r="P178" s="25">
        <f t="shared" ca="1" si="41"/>
        <v>191387306.90570873</v>
      </c>
      <c r="Q178" s="25">
        <f t="shared" ca="1" si="42"/>
        <v>7911497.2696538325</v>
      </c>
      <c r="R178">
        <f t="shared" ca="1" si="30"/>
        <v>8.305865687227465E-3</v>
      </c>
    </row>
    <row r="179" spans="1:18" x14ac:dyDescent="0.2">
      <c r="A179" s="82">
        <v>22327.5</v>
      </c>
      <c r="B179" s="82">
        <v>0.11209270000108518</v>
      </c>
      <c r="C179" s="82">
        <v>0.5</v>
      </c>
      <c r="D179" s="83">
        <f t="shared" si="31"/>
        <v>2.2327499999999998</v>
      </c>
      <c r="E179" s="83">
        <f t="shared" si="31"/>
        <v>0.11209270000108518</v>
      </c>
      <c r="F179" s="25">
        <f t="shared" si="32"/>
        <v>1.1163749999999999</v>
      </c>
      <c r="G179" s="25">
        <f t="shared" si="32"/>
        <v>5.6046350000542589E-2</v>
      </c>
      <c r="H179" s="25">
        <f t="shared" si="33"/>
        <v>2.4925862812499995</v>
      </c>
      <c r="I179" s="25">
        <f t="shared" si="34"/>
        <v>5.5653220194609361</v>
      </c>
      <c r="J179" s="25">
        <f t="shared" si="35"/>
        <v>12.425972738951403</v>
      </c>
      <c r="K179" s="25">
        <f t="shared" si="36"/>
        <v>0.12513748796371146</v>
      </c>
      <c r="L179" s="25">
        <f t="shared" si="37"/>
        <v>0.27940072625097673</v>
      </c>
      <c r="M179" s="25">
        <f t="shared" ca="1" si="38"/>
        <v>0.10132929680462519</v>
      </c>
      <c r="N179" s="25">
        <f t="shared" ca="1" si="39"/>
        <v>5.7925424184782587E-5</v>
      </c>
      <c r="O179" s="24">
        <f t="shared" ca="1" si="40"/>
        <v>199474423.54152369</v>
      </c>
      <c r="P179" s="25">
        <f t="shared" ca="1" si="41"/>
        <v>192308986.40233526</v>
      </c>
      <c r="Q179" s="25">
        <f t="shared" ca="1" si="42"/>
        <v>7943707.5316034695</v>
      </c>
      <c r="R179">
        <f t="shared" ca="1" si="30"/>
        <v>1.0763403196459992E-2</v>
      </c>
    </row>
    <row r="180" spans="1:18" x14ac:dyDescent="0.2">
      <c r="A180" s="82">
        <v>22330</v>
      </c>
      <c r="B180" s="82">
        <v>0.10760439999285154</v>
      </c>
      <c r="C180" s="82">
        <v>0.5</v>
      </c>
      <c r="D180" s="83">
        <f t="shared" si="31"/>
        <v>2.2330000000000001</v>
      </c>
      <c r="E180" s="83">
        <f t="shared" si="31"/>
        <v>0.10760439999285154</v>
      </c>
      <c r="F180" s="25">
        <f t="shared" si="32"/>
        <v>1.1165</v>
      </c>
      <c r="G180" s="25">
        <f t="shared" si="32"/>
        <v>5.380219999642577E-2</v>
      </c>
      <c r="H180" s="25">
        <f t="shared" si="33"/>
        <v>2.4931445000000001</v>
      </c>
      <c r="I180" s="25">
        <f t="shared" si="34"/>
        <v>5.5671916685000005</v>
      </c>
      <c r="J180" s="25">
        <f t="shared" si="35"/>
        <v>12.431538995760501</v>
      </c>
      <c r="K180" s="25">
        <f t="shared" si="36"/>
        <v>0.12014031259201875</v>
      </c>
      <c r="L180" s="25">
        <f t="shared" si="37"/>
        <v>0.26827331801797788</v>
      </c>
      <c r="M180" s="25">
        <f t="shared" ca="1" si="38"/>
        <v>0.10135217353223402</v>
      </c>
      <c r="N180" s="25">
        <f t="shared" ca="1" si="39"/>
        <v>1.9545167857422914E-5</v>
      </c>
      <c r="O180" s="24">
        <f t="shared" ca="1" si="40"/>
        <v>199805291.6200172</v>
      </c>
      <c r="P180" s="25">
        <f t="shared" ca="1" si="41"/>
        <v>192551542.91010064</v>
      </c>
      <c r="Q180" s="25">
        <f t="shared" ca="1" si="42"/>
        <v>7952180.7462472096</v>
      </c>
      <c r="R180">
        <f t="shared" ca="1" si="30"/>
        <v>6.252226460617516E-3</v>
      </c>
    </row>
    <row r="181" spans="1:18" x14ac:dyDescent="0.2">
      <c r="A181" s="82">
        <v>22344.5</v>
      </c>
      <c r="B181" s="82">
        <v>0.10917225999583025</v>
      </c>
      <c r="C181" s="82">
        <v>0.5</v>
      </c>
      <c r="D181" s="83">
        <f t="shared" si="31"/>
        <v>2.2344499999999998</v>
      </c>
      <c r="E181" s="83">
        <f t="shared" si="31"/>
        <v>0.10917225999583025</v>
      </c>
      <c r="F181" s="25">
        <f t="shared" si="32"/>
        <v>1.1172249999999999</v>
      </c>
      <c r="G181" s="25">
        <f t="shared" si="32"/>
        <v>5.4586129997915123E-2</v>
      </c>
      <c r="H181" s="25">
        <f t="shared" si="33"/>
        <v>2.4963834012499997</v>
      </c>
      <c r="I181" s="25">
        <f t="shared" si="34"/>
        <v>5.5780438909230616</v>
      </c>
      <c r="J181" s="25">
        <f t="shared" si="35"/>
        <v>12.463860172073034</v>
      </c>
      <c r="K181" s="25">
        <f t="shared" si="36"/>
        <v>0.12196997817384143</v>
      </c>
      <c r="L181" s="25">
        <f t="shared" si="37"/>
        <v>0.27253581773053998</v>
      </c>
      <c r="M181" s="25">
        <f t="shared" ca="1" si="38"/>
        <v>0.1014848781661576</v>
      </c>
      <c r="N181" s="25">
        <f t="shared" ca="1" si="39"/>
        <v>2.9547919697590556E-5</v>
      </c>
      <c r="O181" s="24">
        <f t="shared" ca="1" si="40"/>
        <v>201726092.75048587</v>
      </c>
      <c r="P181" s="25">
        <f t="shared" ca="1" si="41"/>
        <v>193958427.16083002</v>
      </c>
      <c r="Q181" s="25">
        <f t="shared" ca="1" si="42"/>
        <v>8001298.6919906205</v>
      </c>
      <c r="R181">
        <f t="shared" ca="1" si="30"/>
        <v>7.6873818296726432E-3</v>
      </c>
    </row>
    <row r="182" spans="1:18" x14ac:dyDescent="0.2">
      <c r="A182" s="82">
        <v>22352</v>
      </c>
      <c r="B182" s="82">
        <v>0.10170735999417957</v>
      </c>
      <c r="C182" s="82">
        <v>1</v>
      </c>
      <c r="D182" s="83">
        <f t="shared" si="31"/>
        <v>2.2351999999999999</v>
      </c>
      <c r="E182" s="83">
        <f t="shared" si="31"/>
        <v>0.10170735999417957</v>
      </c>
      <c r="F182" s="25">
        <f t="shared" si="32"/>
        <v>2.2351999999999999</v>
      </c>
      <c r="G182" s="25">
        <f t="shared" si="32"/>
        <v>0.10170735999417957</v>
      </c>
      <c r="H182" s="25">
        <f t="shared" si="33"/>
        <v>4.9961190399999991</v>
      </c>
      <c r="I182" s="25">
        <f t="shared" si="34"/>
        <v>11.167325278207997</v>
      </c>
      <c r="J182" s="25">
        <f t="shared" si="35"/>
        <v>24.961205461850515</v>
      </c>
      <c r="K182" s="25">
        <f t="shared" si="36"/>
        <v>0.22733629105899017</v>
      </c>
      <c r="L182" s="25">
        <f t="shared" si="37"/>
        <v>0.50814207777505482</v>
      </c>
      <c r="M182" s="25">
        <f t="shared" ca="1" si="38"/>
        <v>0.10155353162295688</v>
      </c>
      <c r="N182" s="25">
        <f t="shared" ca="1" si="39"/>
        <v>2.366316779302456E-8</v>
      </c>
      <c r="O182" s="24">
        <f t="shared" ca="1" si="40"/>
        <v>810883092.90485883</v>
      </c>
      <c r="P182" s="25">
        <f t="shared" ca="1" si="41"/>
        <v>778744606.32965624</v>
      </c>
      <c r="Q182" s="25">
        <f t="shared" ca="1" si="42"/>
        <v>32106745.007871404</v>
      </c>
      <c r="R182">
        <f t="shared" ca="1" si="30"/>
        <v>1.5382837122268622E-4</v>
      </c>
    </row>
    <row r="183" spans="1:18" x14ac:dyDescent="0.2">
      <c r="A183" s="82">
        <v>22352</v>
      </c>
      <c r="B183" s="82">
        <v>0.1034073599948897</v>
      </c>
      <c r="C183" s="82">
        <v>1</v>
      </c>
      <c r="D183" s="83">
        <f t="shared" si="31"/>
        <v>2.2351999999999999</v>
      </c>
      <c r="E183" s="83">
        <f t="shared" si="31"/>
        <v>0.1034073599948897</v>
      </c>
      <c r="F183" s="25">
        <f t="shared" si="32"/>
        <v>2.2351999999999999</v>
      </c>
      <c r="G183" s="25">
        <f t="shared" si="32"/>
        <v>0.1034073599948897</v>
      </c>
      <c r="H183" s="25">
        <f t="shared" si="33"/>
        <v>4.9961190399999991</v>
      </c>
      <c r="I183" s="25">
        <f t="shared" si="34"/>
        <v>11.167325278207997</v>
      </c>
      <c r="J183" s="25">
        <f t="shared" si="35"/>
        <v>24.961205461850515</v>
      </c>
      <c r="K183" s="25">
        <f t="shared" si="36"/>
        <v>0.23113613106057745</v>
      </c>
      <c r="L183" s="25">
        <f t="shared" si="37"/>
        <v>0.51663548014660265</v>
      </c>
      <c r="M183" s="25">
        <f t="shared" ca="1" si="38"/>
        <v>0.10155353162295688</v>
      </c>
      <c r="N183" s="25">
        <f t="shared" ca="1" si="39"/>
        <v>3.4366796325830889E-6</v>
      </c>
      <c r="O183" s="24">
        <f t="shared" ca="1" si="40"/>
        <v>810883092.90485883</v>
      </c>
      <c r="P183" s="25">
        <f t="shared" ca="1" si="41"/>
        <v>778744606.32965624</v>
      </c>
      <c r="Q183" s="25">
        <f t="shared" ca="1" si="42"/>
        <v>32106745.007871404</v>
      </c>
      <c r="R183">
        <f t="shared" ca="1" si="30"/>
        <v>1.8538283719328197E-3</v>
      </c>
    </row>
    <row r="184" spans="1:18" x14ac:dyDescent="0.2">
      <c r="A184" s="82">
        <v>22354.5</v>
      </c>
      <c r="B184" s="82">
        <v>0.10421905999101</v>
      </c>
      <c r="C184" s="82">
        <v>0.5</v>
      </c>
      <c r="D184" s="83">
        <f t="shared" si="31"/>
        <v>2.2354500000000002</v>
      </c>
      <c r="E184" s="83">
        <f t="shared" si="31"/>
        <v>0.10421905999101</v>
      </c>
      <c r="F184" s="25">
        <f t="shared" si="32"/>
        <v>1.1177250000000001</v>
      </c>
      <c r="G184" s="25">
        <f t="shared" si="32"/>
        <v>5.2109529995505E-2</v>
      </c>
      <c r="H184" s="25">
        <f t="shared" si="33"/>
        <v>2.4986183512500002</v>
      </c>
      <c r="I184" s="25">
        <f t="shared" si="34"/>
        <v>5.5855363933018136</v>
      </c>
      <c r="J184" s="25">
        <f t="shared" si="35"/>
        <v>12.48618733040654</v>
      </c>
      <c r="K184" s="25">
        <f t="shared" si="36"/>
        <v>0.11648824882845166</v>
      </c>
      <c r="L184" s="25">
        <f t="shared" si="37"/>
        <v>0.26040365584356229</v>
      </c>
      <c r="M184" s="25">
        <f t="shared" ca="1" si="38"/>
        <v>0.10157641809778514</v>
      </c>
      <c r="N184" s="25">
        <f t="shared" ca="1" si="39"/>
        <v>3.4917780879135263E-6</v>
      </c>
      <c r="O184" s="24">
        <f t="shared" ca="1" si="40"/>
        <v>203052506.57190916</v>
      </c>
      <c r="P184" s="25">
        <f t="shared" ca="1" si="41"/>
        <v>194928728.44102928</v>
      </c>
      <c r="Q184" s="25">
        <f t="shared" ca="1" si="42"/>
        <v>8035145.9423185615</v>
      </c>
      <c r="R184">
        <f t="shared" ca="1" si="30"/>
        <v>2.6426418932248563E-3</v>
      </c>
    </row>
    <row r="185" spans="1:18" x14ac:dyDescent="0.2">
      <c r="A185" s="82">
        <v>22357</v>
      </c>
      <c r="B185" s="82">
        <v>0.1137307599929045</v>
      </c>
      <c r="C185" s="82">
        <v>0.5</v>
      </c>
      <c r="D185" s="83">
        <f t="shared" si="31"/>
        <v>2.2357</v>
      </c>
      <c r="E185" s="83">
        <f t="shared" si="31"/>
        <v>0.1137307599929045</v>
      </c>
      <c r="F185" s="25">
        <f t="shared" si="32"/>
        <v>1.11785</v>
      </c>
      <c r="G185" s="25">
        <f t="shared" si="32"/>
        <v>5.6865379996452248E-2</v>
      </c>
      <c r="H185" s="25">
        <f t="shared" si="33"/>
        <v>2.4991772449999998</v>
      </c>
      <c r="I185" s="25">
        <f t="shared" si="34"/>
        <v>5.5874105666464997</v>
      </c>
      <c r="J185" s="25">
        <f t="shared" si="35"/>
        <v>12.491773803851579</v>
      </c>
      <c r="K185" s="25">
        <f t="shared" si="36"/>
        <v>0.12713393005806828</v>
      </c>
      <c r="L185" s="25">
        <f t="shared" si="37"/>
        <v>0.28423332743082325</v>
      </c>
      <c r="M185" s="25">
        <f t="shared" ca="1" si="38"/>
        <v>0.10159930556722757</v>
      </c>
      <c r="N185" s="25">
        <f t="shared" ca="1" si="39"/>
        <v>7.3586093241138114E-5</v>
      </c>
      <c r="O185" s="24">
        <f t="shared" ca="1" si="40"/>
        <v>203384325.75416169</v>
      </c>
      <c r="P185" s="25">
        <f t="shared" ca="1" si="41"/>
        <v>195171305.85722202</v>
      </c>
      <c r="Q185" s="25">
        <f t="shared" ca="1" si="42"/>
        <v>8043604.2023546603</v>
      </c>
      <c r="R185">
        <f t="shared" ca="1" si="30"/>
        <v>1.2131454425676924E-2</v>
      </c>
    </row>
    <row r="186" spans="1:18" x14ac:dyDescent="0.2">
      <c r="A186" s="82">
        <v>22362</v>
      </c>
      <c r="B186" s="82">
        <v>0.11375415999646066</v>
      </c>
      <c r="C186" s="82">
        <v>0.5</v>
      </c>
      <c r="D186" s="83">
        <f t="shared" si="31"/>
        <v>2.2362000000000002</v>
      </c>
      <c r="E186" s="83">
        <f t="shared" si="31"/>
        <v>0.11375415999646066</v>
      </c>
      <c r="F186" s="25">
        <f t="shared" si="32"/>
        <v>1.1181000000000001</v>
      </c>
      <c r="G186" s="25">
        <f t="shared" si="32"/>
        <v>5.6877079998230329E-2</v>
      </c>
      <c r="H186" s="25">
        <f t="shared" si="33"/>
        <v>2.5002952200000004</v>
      </c>
      <c r="I186" s="25">
        <f t="shared" si="34"/>
        <v>5.5911601709640015</v>
      </c>
      <c r="J186" s="25">
        <f t="shared" si="35"/>
        <v>12.502952374309702</v>
      </c>
      <c r="K186" s="25">
        <f t="shared" si="36"/>
        <v>0.12718852629204266</v>
      </c>
      <c r="L186" s="25">
        <f t="shared" si="37"/>
        <v>0.28441898249426584</v>
      </c>
      <c r="M186" s="25">
        <f t="shared" ca="1" si="38"/>
        <v>0.10164508348995516</v>
      </c>
      <c r="N186" s="25">
        <f t="shared" ca="1" si="39"/>
        <v>7.3314866920201732E-5</v>
      </c>
      <c r="O186" s="24">
        <f t="shared" ca="1" si="40"/>
        <v>204048219.81331727</v>
      </c>
      <c r="P186" s="25">
        <f t="shared" ca="1" si="41"/>
        <v>195656461.24003682</v>
      </c>
      <c r="Q186" s="25">
        <f t="shared" ca="1" si="42"/>
        <v>8060516.394343067</v>
      </c>
      <c r="R186">
        <f t="shared" ca="1" si="30"/>
        <v>1.2109076506505501E-2</v>
      </c>
    </row>
    <row r="187" spans="1:18" x14ac:dyDescent="0.2">
      <c r="A187" s="82">
        <v>22366.5</v>
      </c>
      <c r="B187" s="82">
        <v>0.10487522000039462</v>
      </c>
      <c r="C187" s="82">
        <v>1</v>
      </c>
      <c r="D187" s="83">
        <f t="shared" si="31"/>
        <v>2.23665</v>
      </c>
      <c r="E187" s="83">
        <f t="shared" si="31"/>
        <v>0.10487522000039462</v>
      </c>
      <c r="F187" s="25">
        <f t="shared" si="32"/>
        <v>2.23665</v>
      </c>
      <c r="G187" s="25">
        <f t="shared" si="32"/>
        <v>0.10487522000039462</v>
      </c>
      <c r="H187" s="25">
        <f t="shared" si="33"/>
        <v>5.0026032225000003</v>
      </c>
      <c r="I187" s="25">
        <f t="shared" si="34"/>
        <v>11.189072497604625</v>
      </c>
      <c r="J187" s="25">
        <f t="shared" si="35"/>
        <v>25.026039001767387</v>
      </c>
      <c r="K187" s="25">
        <f t="shared" si="36"/>
        <v>0.23456916081388263</v>
      </c>
      <c r="L187" s="25">
        <f t="shared" si="37"/>
        <v>0.5246491135343706</v>
      </c>
      <c r="M187" s="25">
        <f t="shared" ca="1" si="38"/>
        <v>0.1016862870219906</v>
      </c>
      <c r="N187" s="25">
        <f t="shared" ca="1" si="39"/>
        <v>1.0169293540752708E-5</v>
      </c>
      <c r="O187" s="24">
        <f t="shared" ca="1" si="40"/>
        <v>818584053.91002965</v>
      </c>
      <c r="P187" s="25">
        <f t="shared" ca="1" si="41"/>
        <v>784372400.71251285</v>
      </c>
      <c r="Q187" s="25">
        <f t="shared" ca="1" si="42"/>
        <v>32302929.529444788</v>
      </c>
      <c r="R187">
        <f t="shared" ca="1" si="30"/>
        <v>3.188932978404016E-3</v>
      </c>
    </row>
    <row r="188" spans="1:18" x14ac:dyDescent="0.2">
      <c r="A188" s="82">
        <v>22366.5</v>
      </c>
      <c r="B188" s="82">
        <v>0.10507522000261815</v>
      </c>
      <c r="C188" s="82">
        <v>1</v>
      </c>
      <c r="D188" s="83">
        <f t="shared" si="31"/>
        <v>2.23665</v>
      </c>
      <c r="E188" s="83">
        <f t="shared" si="31"/>
        <v>0.10507522000261815</v>
      </c>
      <c r="F188" s="25">
        <f t="shared" si="32"/>
        <v>2.23665</v>
      </c>
      <c r="G188" s="25">
        <f t="shared" si="32"/>
        <v>0.10507522000261815</v>
      </c>
      <c r="H188" s="25">
        <f t="shared" si="33"/>
        <v>5.0026032225000003</v>
      </c>
      <c r="I188" s="25">
        <f t="shared" si="34"/>
        <v>11.189072497604625</v>
      </c>
      <c r="J188" s="25">
        <f t="shared" si="35"/>
        <v>25.026039001767387</v>
      </c>
      <c r="K188" s="25">
        <f t="shared" si="36"/>
        <v>0.23501649081885589</v>
      </c>
      <c r="L188" s="25">
        <f t="shared" si="37"/>
        <v>0.525649634189994</v>
      </c>
      <c r="M188" s="25">
        <f t="shared" ca="1" si="38"/>
        <v>0.1016862870219906</v>
      </c>
      <c r="N188" s="25">
        <f t="shared" ca="1" si="39"/>
        <v>1.1484866747185121E-5</v>
      </c>
      <c r="O188" s="24">
        <f t="shared" ca="1" si="40"/>
        <v>818584053.91002965</v>
      </c>
      <c r="P188" s="25">
        <f t="shared" ca="1" si="41"/>
        <v>784372400.71251285</v>
      </c>
      <c r="Q188" s="25">
        <f t="shared" ca="1" si="42"/>
        <v>32302929.529444788</v>
      </c>
      <c r="R188">
        <f t="shared" ca="1" si="30"/>
        <v>3.3889329806275487E-3</v>
      </c>
    </row>
    <row r="189" spans="1:18" x14ac:dyDescent="0.2">
      <c r="A189" s="82">
        <v>22371.5</v>
      </c>
      <c r="B189" s="82">
        <v>0.10559862000081921</v>
      </c>
      <c r="C189" s="82">
        <v>1</v>
      </c>
      <c r="D189" s="83">
        <f t="shared" si="31"/>
        <v>2.2371500000000002</v>
      </c>
      <c r="E189" s="83">
        <f t="shared" si="31"/>
        <v>0.10559862000081921</v>
      </c>
      <c r="F189" s="25">
        <f t="shared" si="32"/>
        <v>2.2371500000000002</v>
      </c>
      <c r="G189" s="25">
        <f t="shared" si="32"/>
        <v>0.10559862000081921</v>
      </c>
      <c r="H189" s="25">
        <f t="shared" si="33"/>
        <v>5.004840122500001</v>
      </c>
      <c r="I189" s="25">
        <f t="shared" si="34"/>
        <v>11.196578080050879</v>
      </c>
      <c r="J189" s="25">
        <f t="shared" si="35"/>
        <v>25.048424651785826</v>
      </c>
      <c r="K189" s="25">
        <f t="shared" si="36"/>
        <v>0.23623995273483273</v>
      </c>
      <c r="L189" s="25">
        <f t="shared" si="37"/>
        <v>0.52850421026073113</v>
      </c>
      <c r="M189" s="25">
        <f t="shared" ca="1" si="38"/>
        <v>0.1017320725037863</v>
      </c>
      <c r="N189" s="25">
        <f t="shared" ca="1" si="39"/>
        <v>1.4950189546811483E-5</v>
      </c>
      <c r="O189" s="24">
        <f t="shared" ca="1" si="40"/>
        <v>821242185.82192433</v>
      </c>
      <c r="P189" s="25">
        <f t="shared" ca="1" si="41"/>
        <v>786313005.95742846</v>
      </c>
      <c r="Q189" s="25">
        <f t="shared" ca="1" si="42"/>
        <v>32370533.716063034</v>
      </c>
      <c r="R189">
        <f t="shared" ca="1" si="30"/>
        <v>3.8665474970329128E-3</v>
      </c>
    </row>
    <row r="190" spans="1:18" x14ac:dyDescent="0.2">
      <c r="A190" s="82">
        <v>22374</v>
      </c>
      <c r="B190" s="82">
        <v>0.10281032000057166</v>
      </c>
      <c r="C190" s="82">
        <v>0.5</v>
      </c>
      <c r="D190" s="83">
        <f t="shared" si="31"/>
        <v>2.2374000000000001</v>
      </c>
      <c r="E190" s="83">
        <f t="shared" si="31"/>
        <v>0.10281032000057166</v>
      </c>
      <c r="F190" s="25">
        <f t="shared" si="32"/>
        <v>1.1187</v>
      </c>
      <c r="G190" s="25">
        <f t="shared" si="32"/>
        <v>5.1405160000285832E-2</v>
      </c>
      <c r="H190" s="25">
        <f t="shared" si="33"/>
        <v>2.5029793800000002</v>
      </c>
      <c r="I190" s="25">
        <f t="shared" si="34"/>
        <v>5.6001660648120009</v>
      </c>
      <c r="J190" s="25">
        <f t="shared" si="35"/>
        <v>12.52981155341037</v>
      </c>
      <c r="K190" s="25">
        <f t="shared" si="36"/>
        <v>0.11501390498463952</v>
      </c>
      <c r="L190" s="25">
        <f t="shared" si="37"/>
        <v>0.25733211101263248</v>
      </c>
      <c r="M190" s="25">
        <f t="shared" ca="1" si="38"/>
        <v>0.10175496673660545</v>
      </c>
      <c r="N190" s="25">
        <f t="shared" ca="1" si="39"/>
        <v>5.5688525588207586E-7</v>
      </c>
      <c r="O190" s="24">
        <f t="shared" ca="1" si="40"/>
        <v>205642937.30400568</v>
      </c>
      <c r="P190" s="25">
        <f t="shared" ca="1" si="41"/>
        <v>196820825.2639747</v>
      </c>
      <c r="Q190" s="25">
        <f t="shared" ca="1" si="42"/>
        <v>8101081.7169637298</v>
      </c>
      <c r="R190">
        <f t="shared" ca="1" si="30"/>
        <v>1.0553532639662189E-3</v>
      </c>
    </row>
    <row r="191" spans="1:18" x14ac:dyDescent="0.2">
      <c r="A191" s="82">
        <v>22376.5</v>
      </c>
      <c r="B191" s="82">
        <v>0.10232201999315294</v>
      </c>
      <c r="C191" s="82">
        <v>0.5</v>
      </c>
      <c r="D191" s="83">
        <f t="shared" si="31"/>
        <v>2.2376499999999999</v>
      </c>
      <c r="E191" s="83">
        <f t="shared" si="31"/>
        <v>0.10232201999315294</v>
      </c>
      <c r="F191" s="25">
        <f t="shared" si="32"/>
        <v>1.118825</v>
      </c>
      <c r="G191" s="25">
        <f t="shared" si="32"/>
        <v>5.1161009996576468E-2</v>
      </c>
      <c r="H191" s="25">
        <f t="shared" si="33"/>
        <v>2.5035387612499997</v>
      </c>
      <c r="I191" s="25">
        <f t="shared" si="34"/>
        <v>5.6020435091110619</v>
      </c>
      <c r="J191" s="25">
        <f t="shared" si="35"/>
        <v>12.535412658162366</v>
      </c>
      <c r="K191" s="25">
        <f t="shared" si="36"/>
        <v>0.11448043401883932</v>
      </c>
      <c r="L191" s="25">
        <f t="shared" si="37"/>
        <v>0.25616714318225581</v>
      </c>
      <c r="M191" s="25">
        <f t="shared" ca="1" si="38"/>
        <v>0.10177786196403885</v>
      </c>
      <c r="N191" s="25">
        <f t="shared" ca="1" si="39"/>
        <v>1.4805398032466489E-7</v>
      </c>
      <c r="O191" s="24">
        <f t="shared" ca="1" si="40"/>
        <v>205975410.45601082</v>
      </c>
      <c r="P191" s="25">
        <f t="shared" ca="1" si="41"/>
        <v>197063397.41195181</v>
      </c>
      <c r="Q191" s="25">
        <f t="shared" ca="1" si="42"/>
        <v>8109528.5023331111</v>
      </c>
      <c r="R191">
        <f t="shared" ca="1" si="30"/>
        <v>5.4415802911408906E-4</v>
      </c>
    </row>
    <row r="192" spans="1:18" x14ac:dyDescent="0.2">
      <c r="A192" s="82">
        <v>22388.5</v>
      </c>
      <c r="B192" s="82">
        <v>0.10437817999627441</v>
      </c>
      <c r="C192" s="82">
        <v>0.5</v>
      </c>
      <c r="D192" s="83">
        <f t="shared" si="31"/>
        <v>2.2388499999999998</v>
      </c>
      <c r="E192" s="83">
        <f t="shared" si="31"/>
        <v>0.10437817999627441</v>
      </c>
      <c r="F192" s="25">
        <f t="shared" si="32"/>
        <v>1.1194249999999999</v>
      </c>
      <c r="G192" s="25">
        <f t="shared" si="32"/>
        <v>5.2189089998137206E-2</v>
      </c>
      <c r="H192" s="25">
        <f t="shared" si="33"/>
        <v>2.5062246612499997</v>
      </c>
      <c r="I192" s="25">
        <f t="shared" si="34"/>
        <v>5.6110610828395613</v>
      </c>
      <c r="J192" s="25">
        <f t="shared" si="35"/>
        <v>12.562324105315351</v>
      </c>
      <c r="K192" s="25">
        <f t="shared" si="36"/>
        <v>0.11684354414232948</v>
      </c>
      <c r="L192" s="25">
        <f t="shared" si="37"/>
        <v>0.26159516880305433</v>
      </c>
      <c r="M192" s="25">
        <f t="shared" ca="1" si="38"/>
        <v>0.1018877729007492</v>
      </c>
      <c r="N192" s="25">
        <f t="shared" ca="1" si="39"/>
        <v>3.1010637507211633E-6</v>
      </c>
      <c r="O192" s="24">
        <f t="shared" ca="1" si="40"/>
        <v>207572413.00109264</v>
      </c>
      <c r="P192" s="25">
        <f t="shared" ca="1" si="41"/>
        <v>198227712.27338254</v>
      </c>
      <c r="Q192" s="25">
        <f t="shared" ca="1" si="42"/>
        <v>8150051.8649863377</v>
      </c>
      <c r="R192">
        <f t="shared" ca="1" si="30"/>
        <v>2.4904070955252128E-3</v>
      </c>
    </row>
    <row r="193" spans="1:18" x14ac:dyDescent="0.2">
      <c r="A193" s="82">
        <v>22405.5</v>
      </c>
      <c r="B193" s="82">
        <v>0.1084577400033595</v>
      </c>
      <c r="C193" s="82">
        <v>0.5</v>
      </c>
      <c r="D193" s="83">
        <f t="shared" si="31"/>
        <v>2.2405499999999998</v>
      </c>
      <c r="E193" s="83">
        <f t="shared" si="31"/>
        <v>0.1084577400033595</v>
      </c>
      <c r="F193" s="25">
        <f t="shared" si="32"/>
        <v>1.1202749999999999</v>
      </c>
      <c r="G193" s="25">
        <f t="shared" si="32"/>
        <v>5.4228870001679752E-2</v>
      </c>
      <c r="H193" s="25">
        <f t="shared" si="33"/>
        <v>2.5100321512499995</v>
      </c>
      <c r="I193" s="25">
        <f t="shared" si="34"/>
        <v>5.6238525364831862</v>
      </c>
      <c r="J193" s="25">
        <f t="shared" si="35"/>
        <v>12.600522800617401</v>
      </c>
      <c r="K193" s="25">
        <f t="shared" si="36"/>
        <v>0.12150249468226355</v>
      </c>
      <c r="L193" s="25">
        <f t="shared" si="37"/>
        <v>0.27223241446034557</v>
      </c>
      <c r="M193" s="25">
        <f t="shared" ca="1" si="38"/>
        <v>0.10204351928867393</v>
      </c>
      <c r="N193" s="25">
        <f t="shared" ca="1" si="39"/>
        <v>2.057111368835075E-5</v>
      </c>
      <c r="O193" s="24">
        <f t="shared" ca="1" si="40"/>
        <v>209837964.28598297</v>
      </c>
      <c r="P193" s="25">
        <f t="shared" ca="1" si="41"/>
        <v>199877023.08816907</v>
      </c>
      <c r="Q193" s="25">
        <f t="shared" ca="1" si="42"/>
        <v>8207398.3499394823</v>
      </c>
      <c r="R193">
        <f t="shared" ca="1" si="30"/>
        <v>6.4142207146855729E-3</v>
      </c>
    </row>
    <row r="194" spans="1:18" x14ac:dyDescent="0.2">
      <c r="A194" s="82">
        <v>22432.5</v>
      </c>
      <c r="B194" s="82">
        <v>0.10858409999491414</v>
      </c>
      <c r="C194" s="82">
        <v>0.5</v>
      </c>
      <c r="D194" s="83">
        <f t="shared" si="31"/>
        <v>2.2432500000000002</v>
      </c>
      <c r="E194" s="83">
        <f t="shared" si="31"/>
        <v>0.10858409999491414</v>
      </c>
      <c r="F194" s="25">
        <f t="shared" si="32"/>
        <v>1.1216250000000001</v>
      </c>
      <c r="G194" s="25">
        <f t="shared" si="32"/>
        <v>5.429204999745707E-2</v>
      </c>
      <c r="H194" s="25">
        <f t="shared" si="33"/>
        <v>2.5160852812500005</v>
      </c>
      <c r="I194" s="25">
        <f t="shared" si="34"/>
        <v>5.6442083071640639</v>
      </c>
      <c r="J194" s="25">
        <f t="shared" si="35"/>
        <v>12.661370285045788</v>
      </c>
      <c r="K194" s="25">
        <f t="shared" si="36"/>
        <v>0.12179064115679558</v>
      </c>
      <c r="L194" s="25">
        <f t="shared" si="37"/>
        <v>0.27320685577498172</v>
      </c>
      <c r="M194" s="25">
        <f t="shared" ca="1" si="38"/>
        <v>0.10229097572704339</v>
      </c>
      <c r="N194" s="25">
        <f t="shared" ca="1" si="39"/>
        <v>1.9801706525431885E-5</v>
      </c>
      <c r="O194" s="24">
        <f t="shared" ca="1" si="40"/>
        <v>213443418.90370479</v>
      </c>
      <c r="P194" s="25">
        <f t="shared" ca="1" si="41"/>
        <v>202495993.93141741</v>
      </c>
      <c r="Q194" s="25">
        <f t="shared" ca="1" si="42"/>
        <v>8298323.0848023733</v>
      </c>
      <c r="R194">
        <f t="shared" ca="1" si="30"/>
        <v>6.2931242678707505E-3</v>
      </c>
    </row>
    <row r="195" spans="1:18" x14ac:dyDescent="0.2">
      <c r="A195" s="82">
        <v>22437.5</v>
      </c>
      <c r="B195" s="82">
        <v>0.10660749999806285</v>
      </c>
      <c r="C195" s="82">
        <v>0.5</v>
      </c>
      <c r="D195" s="83">
        <f t="shared" si="31"/>
        <v>2.2437499999999999</v>
      </c>
      <c r="E195" s="83">
        <f t="shared" si="31"/>
        <v>0.10660749999806285</v>
      </c>
      <c r="F195" s="25">
        <f t="shared" si="32"/>
        <v>1.121875</v>
      </c>
      <c r="G195" s="25">
        <f t="shared" si="32"/>
        <v>5.3303749999031425E-2</v>
      </c>
      <c r="H195" s="25">
        <f t="shared" si="33"/>
        <v>2.5172070312499999</v>
      </c>
      <c r="I195" s="25">
        <f t="shared" si="34"/>
        <v>5.6479832763671869</v>
      </c>
      <c r="J195" s="25">
        <f t="shared" si="35"/>
        <v>12.672662476348876</v>
      </c>
      <c r="K195" s="25">
        <f t="shared" si="36"/>
        <v>0.11960028906032676</v>
      </c>
      <c r="L195" s="25">
        <f t="shared" si="37"/>
        <v>0.26835314857910814</v>
      </c>
      <c r="M195" s="25">
        <f t="shared" ca="1" si="38"/>
        <v>0.10233681372447016</v>
      </c>
      <c r="N195" s="25">
        <f t="shared" ca="1" si="39"/>
        <v>9.1193806237264917E-6</v>
      </c>
      <c r="O195" s="24">
        <f t="shared" ca="1" si="40"/>
        <v>214112031.45699474</v>
      </c>
      <c r="P195" s="25">
        <f t="shared" ca="1" si="41"/>
        <v>202980895.00419462</v>
      </c>
      <c r="Q195" s="25">
        <f t="shared" ca="1" si="42"/>
        <v>8315139.3628212065</v>
      </c>
      <c r="R195">
        <f t="shared" ca="1" si="30"/>
        <v>4.2706862735926859E-3</v>
      </c>
    </row>
    <row r="196" spans="1:18" x14ac:dyDescent="0.2">
      <c r="A196" s="82">
        <v>22824.5</v>
      </c>
      <c r="B196" s="82">
        <v>0.10541865999402944</v>
      </c>
      <c r="C196" s="82">
        <v>0.5</v>
      </c>
      <c r="D196" s="83">
        <f t="shared" si="31"/>
        <v>2.2824499999999999</v>
      </c>
      <c r="E196" s="83">
        <f t="shared" si="31"/>
        <v>0.10541865999402944</v>
      </c>
      <c r="F196" s="25">
        <f t="shared" si="32"/>
        <v>1.1412249999999999</v>
      </c>
      <c r="G196" s="25">
        <f t="shared" si="32"/>
        <v>5.270932999701472E-2</v>
      </c>
      <c r="H196" s="25">
        <f t="shared" si="33"/>
        <v>2.6047890012499999</v>
      </c>
      <c r="I196" s="25">
        <f t="shared" si="34"/>
        <v>5.9453006559030621</v>
      </c>
      <c r="J196" s="25">
        <f t="shared" si="35"/>
        <v>13.569851482065943</v>
      </c>
      <c r="K196" s="25">
        <f t="shared" si="36"/>
        <v>0.12030641025168624</v>
      </c>
      <c r="L196" s="25">
        <f t="shared" si="37"/>
        <v>0.27459336607896123</v>
      </c>
      <c r="M196" s="25">
        <f t="shared" ca="1" si="38"/>
        <v>0.10589674568182411</v>
      </c>
      <c r="N196" s="25">
        <f t="shared" ca="1" si="39"/>
        <v>1.1428296243705207E-7</v>
      </c>
      <c r="O196" s="24">
        <f t="shared" ca="1" si="40"/>
        <v>266453830.37590972</v>
      </c>
      <c r="P196" s="25">
        <f t="shared" ca="1" si="41"/>
        <v>240241282.95686683</v>
      </c>
      <c r="Q196" s="25">
        <f t="shared" ca="1" si="42"/>
        <v>9590205.3693373501</v>
      </c>
      <c r="R196">
        <f t="shared" ca="1" si="30"/>
        <v>-4.7808568779467153E-4</v>
      </c>
    </row>
    <row r="197" spans="1:18" x14ac:dyDescent="0.2">
      <c r="A197" s="82">
        <v>22939</v>
      </c>
      <c r="B197" s="82">
        <v>0.11245451999275247</v>
      </c>
      <c r="C197" s="82">
        <v>0.5</v>
      </c>
      <c r="D197" s="83">
        <f t="shared" si="31"/>
        <v>2.2938999999999998</v>
      </c>
      <c r="E197" s="83">
        <f t="shared" si="31"/>
        <v>0.11245451999275247</v>
      </c>
      <c r="F197" s="25">
        <f t="shared" si="32"/>
        <v>1.1469499999999999</v>
      </c>
      <c r="G197" s="25">
        <f t="shared" si="32"/>
        <v>5.6227259996376233E-2</v>
      </c>
      <c r="H197" s="25">
        <f t="shared" si="33"/>
        <v>2.6309886049999998</v>
      </c>
      <c r="I197" s="25">
        <f t="shared" si="34"/>
        <v>6.0352247610094993</v>
      </c>
      <c r="J197" s="25">
        <f t="shared" si="35"/>
        <v>13.84420207927969</v>
      </c>
      <c r="K197" s="25">
        <f t="shared" si="36"/>
        <v>0.12897971170568742</v>
      </c>
      <c r="L197" s="25">
        <f t="shared" si="37"/>
        <v>0.29586656068167638</v>
      </c>
      <c r="M197" s="25">
        <f t="shared" ca="1" si="38"/>
        <v>0.10695457620324358</v>
      </c>
      <c r="N197" s="25">
        <f t="shared" ca="1" si="39"/>
        <v>1.5124690843878661E-5</v>
      </c>
      <c r="O197" s="24">
        <f t="shared" ca="1" si="40"/>
        <v>282032468.9067831</v>
      </c>
      <c r="P197" s="25">
        <f t="shared" ca="1" si="41"/>
        <v>251082269.74835467</v>
      </c>
      <c r="Q197" s="25">
        <f t="shared" ca="1" si="42"/>
        <v>9954779.3951082341</v>
      </c>
      <c r="R197">
        <f t="shared" ca="1" si="30"/>
        <v>5.4999437895088821E-3</v>
      </c>
    </row>
    <row r="198" spans="1:18" x14ac:dyDescent="0.2">
      <c r="A198" s="82">
        <v>22963.5</v>
      </c>
      <c r="B198" s="82">
        <v>0.10906917999818688</v>
      </c>
      <c r="C198" s="82">
        <v>0.5</v>
      </c>
      <c r="D198" s="83">
        <f t="shared" si="31"/>
        <v>2.2963499999999999</v>
      </c>
      <c r="E198" s="83">
        <f t="shared" si="31"/>
        <v>0.10906917999818688</v>
      </c>
      <c r="F198" s="25">
        <f t="shared" si="32"/>
        <v>1.1481749999999999</v>
      </c>
      <c r="G198" s="25">
        <f t="shared" si="32"/>
        <v>5.4534589999093441E-2</v>
      </c>
      <c r="H198" s="25">
        <f t="shared" si="33"/>
        <v>2.6366116612499999</v>
      </c>
      <c r="I198" s="25">
        <f t="shared" si="34"/>
        <v>6.0545831883114367</v>
      </c>
      <c r="J198" s="25">
        <f t="shared" si="35"/>
        <v>13.903442104478968</v>
      </c>
      <c r="K198" s="25">
        <f t="shared" si="36"/>
        <v>0.12523050574441821</v>
      </c>
      <c r="L198" s="25">
        <f t="shared" si="37"/>
        <v>0.28757307186619474</v>
      </c>
      <c r="M198" s="25">
        <f t="shared" ca="1" si="38"/>
        <v>0.10718119519144348</v>
      </c>
      <c r="N198" s="25">
        <f t="shared" ca="1" si="39"/>
        <v>1.7822433152469634E-6</v>
      </c>
      <c r="O198" s="24">
        <f t="shared" ca="1" si="40"/>
        <v>285363547.24501294</v>
      </c>
      <c r="P198" s="25">
        <f t="shared" ca="1" si="41"/>
        <v>253386316.11367732</v>
      </c>
      <c r="Q198" s="25">
        <f t="shared" ca="1" si="42"/>
        <v>10031881.077444818</v>
      </c>
      <c r="R198">
        <f t="shared" ca="1" si="30"/>
        <v>1.8879848067434035E-3</v>
      </c>
    </row>
    <row r="199" spans="1:18" x14ac:dyDescent="0.2">
      <c r="A199" s="82">
        <v>22968.5</v>
      </c>
      <c r="B199" s="82">
        <v>0.10909258000174304</v>
      </c>
      <c r="C199" s="82">
        <v>0.5</v>
      </c>
      <c r="D199" s="83">
        <f t="shared" si="31"/>
        <v>2.2968500000000001</v>
      </c>
      <c r="E199" s="83">
        <f t="shared" si="31"/>
        <v>0.10909258000174304</v>
      </c>
      <c r="F199" s="25">
        <f t="shared" si="32"/>
        <v>1.148425</v>
      </c>
      <c r="G199" s="25">
        <f t="shared" si="32"/>
        <v>5.4546290000871522E-2</v>
      </c>
      <c r="H199" s="25">
        <f t="shared" si="33"/>
        <v>2.63775996125</v>
      </c>
      <c r="I199" s="25">
        <f t="shared" si="34"/>
        <v>6.0585389669970624</v>
      </c>
      <c r="J199" s="25">
        <f t="shared" si="35"/>
        <v>13.915555226347204</v>
      </c>
      <c r="K199" s="25">
        <f t="shared" si="36"/>
        <v>0.12528464618850177</v>
      </c>
      <c r="L199" s="25">
        <f t="shared" si="37"/>
        <v>0.28776003959806029</v>
      </c>
      <c r="M199" s="25">
        <f t="shared" ca="1" si="38"/>
        <v>0.10722745570099337</v>
      </c>
      <c r="N199" s="25">
        <f t="shared" ca="1" si="39"/>
        <v>1.7393443286234746E-6</v>
      </c>
      <c r="O199" s="24">
        <f t="shared" ca="1" si="40"/>
        <v>286043167.93744463</v>
      </c>
      <c r="P199" s="25">
        <f t="shared" ca="1" si="41"/>
        <v>253855797.60253686</v>
      </c>
      <c r="Q199" s="25">
        <f t="shared" ca="1" si="42"/>
        <v>10047575.032787057</v>
      </c>
      <c r="R199">
        <f t="shared" ca="1" si="30"/>
        <v>1.8651243007496709E-3</v>
      </c>
    </row>
    <row r="200" spans="1:18" x14ac:dyDescent="0.2">
      <c r="A200" s="82">
        <v>22971</v>
      </c>
      <c r="B200" s="82">
        <v>0.10460427999350941</v>
      </c>
      <c r="C200" s="82">
        <v>0.5</v>
      </c>
      <c r="D200" s="83">
        <f t="shared" si="31"/>
        <v>2.2970999999999999</v>
      </c>
      <c r="E200" s="83">
        <f t="shared" si="31"/>
        <v>0.10460427999350941</v>
      </c>
      <c r="F200" s="25">
        <f t="shared" si="32"/>
        <v>1.14855</v>
      </c>
      <c r="G200" s="25">
        <f t="shared" si="32"/>
        <v>5.2302139996754704E-2</v>
      </c>
      <c r="H200" s="25">
        <f t="shared" si="33"/>
        <v>2.6383342049999996</v>
      </c>
      <c r="I200" s="25">
        <f t="shared" si="34"/>
        <v>6.0605175023054985</v>
      </c>
      <c r="J200" s="25">
        <f t="shared" si="35"/>
        <v>13.92161475454596</v>
      </c>
      <c r="K200" s="25">
        <f t="shared" si="36"/>
        <v>0.12014324578654523</v>
      </c>
      <c r="L200" s="25">
        <f t="shared" si="37"/>
        <v>0.27598104989627303</v>
      </c>
      <c r="M200" s="25">
        <f t="shared" ca="1" si="38"/>
        <v>0.10725058744768963</v>
      </c>
      <c r="N200" s="25">
        <f t="shared" ca="1" si="39"/>
        <v>3.5014715710249034E-6</v>
      </c>
      <c r="O200" s="24">
        <f t="shared" ca="1" si="40"/>
        <v>286382951.46476531</v>
      </c>
      <c r="P200" s="25">
        <f t="shared" ca="1" si="41"/>
        <v>254090443.76255804</v>
      </c>
      <c r="Q200" s="25">
        <f t="shared" ca="1" si="42"/>
        <v>10055416.738754807</v>
      </c>
      <c r="R200">
        <f t="shared" ca="1" si="30"/>
        <v>-2.6463074541802217E-3</v>
      </c>
    </row>
    <row r="201" spans="1:18" x14ac:dyDescent="0.2">
      <c r="A201" s="82">
        <v>22995.5</v>
      </c>
      <c r="B201" s="82">
        <v>0.10721894000016619</v>
      </c>
      <c r="C201" s="82">
        <v>0.5</v>
      </c>
      <c r="D201" s="83">
        <f t="shared" si="31"/>
        <v>2.29955</v>
      </c>
      <c r="E201" s="83">
        <f t="shared" si="31"/>
        <v>0.10721894000016619</v>
      </c>
      <c r="F201" s="25">
        <f t="shared" si="32"/>
        <v>1.149775</v>
      </c>
      <c r="G201" s="25">
        <f t="shared" si="32"/>
        <v>5.3609470000083093E-2</v>
      </c>
      <c r="H201" s="25">
        <f t="shared" si="33"/>
        <v>2.6439651012500001</v>
      </c>
      <c r="I201" s="25">
        <f t="shared" si="34"/>
        <v>6.079929948579438</v>
      </c>
      <c r="J201" s="25">
        <f t="shared" si="35"/>
        <v>13.981102913255846</v>
      </c>
      <c r="K201" s="25">
        <f t="shared" si="36"/>
        <v>0.12327765673869108</v>
      </c>
      <c r="L201" s="25">
        <f t="shared" si="37"/>
        <v>0.28348313555345706</v>
      </c>
      <c r="M201" s="25">
        <f t="shared" ca="1" si="38"/>
        <v>0.10747733120029801</v>
      </c>
      <c r="N201" s="25">
        <f t="shared" ca="1" si="39"/>
        <v>3.3383006152782288E-8</v>
      </c>
      <c r="O201" s="24">
        <f t="shared" ca="1" si="40"/>
        <v>289711795.55741185</v>
      </c>
      <c r="P201" s="25">
        <f t="shared" ca="1" si="41"/>
        <v>256386585.55781457</v>
      </c>
      <c r="Q201" s="25">
        <f t="shared" ca="1" si="42"/>
        <v>10132077.735828774</v>
      </c>
      <c r="R201">
        <f t="shared" ca="1" si="30"/>
        <v>-2.5839120013182448E-4</v>
      </c>
    </row>
    <row r="202" spans="1:18" x14ac:dyDescent="0.2">
      <c r="A202" s="82">
        <v>23027</v>
      </c>
      <c r="B202" s="82">
        <v>0.10886636000213912</v>
      </c>
      <c r="C202" s="82">
        <v>0.5</v>
      </c>
      <c r="D202" s="83">
        <f t="shared" si="31"/>
        <v>2.3027000000000002</v>
      </c>
      <c r="E202" s="83">
        <f t="shared" si="31"/>
        <v>0.10886636000213912</v>
      </c>
      <c r="F202" s="25">
        <f t="shared" si="32"/>
        <v>1.1513500000000001</v>
      </c>
      <c r="G202" s="25">
        <f t="shared" si="32"/>
        <v>5.4433180001069559E-2</v>
      </c>
      <c r="H202" s="25">
        <f t="shared" si="33"/>
        <v>2.6512136450000003</v>
      </c>
      <c r="I202" s="25">
        <f t="shared" si="34"/>
        <v>6.104949660341501</v>
      </c>
      <c r="J202" s="25">
        <f t="shared" si="35"/>
        <v>14.057867582868376</v>
      </c>
      <c r="K202" s="25">
        <f t="shared" si="36"/>
        <v>0.12534328358846289</v>
      </c>
      <c r="L202" s="25">
        <f t="shared" si="37"/>
        <v>0.2886279791191535</v>
      </c>
      <c r="M202" s="25">
        <f t="shared" ca="1" si="38"/>
        <v>0.10776899924218258</v>
      </c>
      <c r="N202" s="25">
        <f t="shared" ca="1" si="39"/>
        <v>6.0210031874619072E-7</v>
      </c>
      <c r="O202" s="24">
        <f t="shared" ca="1" si="40"/>
        <v>293988550.64992082</v>
      </c>
      <c r="P202" s="25">
        <f t="shared" ca="1" si="41"/>
        <v>259329466.0838339</v>
      </c>
      <c r="Q202" s="25">
        <f t="shared" ca="1" si="42"/>
        <v>10230132.86804972</v>
      </c>
      <c r="R202">
        <f t="shared" ca="1" si="30"/>
        <v>1.0973607599565338E-3</v>
      </c>
    </row>
    <row r="203" spans="1:18" x14ac:dyDescent="0.2">
      <c r="A203" s="82">
        <v>23041.5</v>
      </c>
      <c r="B203" s="82">
        <v>0.1034342199927778</v>
      </c>
      <c r="C203" s="82">
        <v>0.5</v>
      </c>
      <c r="D203" s="83">
        <f t="shared" si="31"/>
        <v>2.3041499999999999</v>
      </c>
      <c r="E203" s="83">
        <f t="shared" si="31"/>
        <v>0.1034342199927778</v>
      </c>
      <c r="F203" s="25">
        <f t="shared" si="32"/>
        <v>1.152075</v>
      </c>
      <c r="G203" s="25">
        <f t="shared" si="32"/>
        <v>5.1717109996388899E-2</v>
      </c>
      <c r="H203" s="25">
        <f t="shared" si="33"/>
        <v>2.6545536112499999</v>
      </c>
      <c r="I203" s="25">
        <f t="shared" si="34"/>
        <v>6.1164897033616867</v>
      </c>
      <c r="J203" s="25">
        <f t="shared" si="35"/>
        <v>14.093309750000831</v>
      </c>
      <c r="K203" s="25">
        <f t="shared" si="36"/>
        <v>0.11916397899817947</v>
      </c>
      <c r="L203" s="25">
        <f t="shared" si="37"/>
        <v>0.27457168220865524</v>
      </c>
      <c r="M203" s="25">
        <f t="shared" ca="1" si="38"/>
        <v>0.10790331220709373</v>
      </c>
      <c r="N203" s="25">
        <f t="shared" ca="1" si="39"/>
        <v>9.9863926100296486E-6</v>
      </c>
      <c r="O203" s="24">
        <f t="shared" ca="1" si="40"/>
        <v>295955816.08471763</v>
      </c>
      <c r="P203" s="25">
        <f t="shared" ca="1" si="41"/>
        <v>260680490.24745059</v>
      </c>
      <c r="Q203" s="25">
        <f t="shared" ca="1" si="42"/>
        <v>10275073.081311855</v>
      </c>
      <c r="R203">
        <f t="shared" ca="1" si="30"/>
        <v>-4.469092214315934E-3</v>
      </c>
    </row>
    <row r="204" spans="1:18" x14ac:dyDescent="0.2">
      <c r="A204" s="82">
        <v>23083.5</v>
      </c>
      <c r="B204" s="82">
        <v>0.10663077999925008</v>
      </c>
      <c r="C204" s="82">
        <v>0.5</v>
      </c>
      <c r="D204" s="83">
        <f t="shared" si="31"/>
        <v>2.3083499999999999</v>
      </c>
      <c r="E204" s="83">
        <f t="shared" si="31"/>
        <v>0.10663077999925008</v>
      </c>
      <c r="F204" s="25">
        <f t="shared" si="32"/>
        <v>1.154175</v>
      </c>
      <c r="G204" s="25">
        <f t="shared" si="32"/>
        <v>5.331538999962504E-2</v>
      </c>
      <c r="H204" s="25">
        <f t="shared" si="33"/>
        <v>2.6642398612499996</v>
      </c>
      <c r="I204" s="25">
        <f t="shared" si="34"/>
        <v>6.1499980837164365</v>
      </c>
      <c r="J204" s="25">
        <f t="shared" si="35"/>
        <v>14.196348076546835</v>
      </c>
      <c r="K204" s="25">
        <f t="shared" si="36"/>
        <v>0.12307058050563445</v>
      </c>
      <c r="L204" s="25">
        <f t="shared" si="37"/>
        <v>0.28408997451018125</v>
      </c>
      <c r="M204" s="25">
        <f t="shared" ca="1" si="38"/>
        <v>0.10829254547474584</v>
      </c>
      <c r="N204" s="25">
        <f t="shared" ca="1" si="39"/>
        <v>1.3807322477748303E-6</v>
      </c>
      <c r="O204" s="24">
        <f t="shared" ca="1" si="40"/>
        <v>301648265.68403524</v>
      </c>
      <c r="P204" s="25">
        <f t="shared" ca="1" si="41"/>
        <v>264580349.39082724</v>
      </c>
      <c r="Q204" s="25">
        <f t="shared" ca="1" si="42"/>
        <v>10404529.673006278</v>
      </c>
      <c r="R204">
        <f t="shared" ca="1" si="30"/>
        <v>-1.6617654754957634E-3</v>
      </c>
    </row>
    <row r="205" spans="1:18" x14ac:dyDescent="0.2">
      <c r="A205" s="82">
        <v>23098</v>
      </c>
      <c r="B205" s="82">
        <v>0.1191986400008318</v>
      </c>
      <c r="C205" s="82">
        <v>0.1</v>
      </c>
      <c r="D205" s="83">
        <f t="shared" si="31"/>
        <v>2.3098000000000001</v>
      </c>
      <c r="E205" s="83">
        <f t="shared" si="31"/>
        <v>0.1191986400008318</v>
      </c>
      <c r="F205" s="25">
        <f t="shared" si="32"/>
        <v>0.23098000000000002</v>
      </c>
      <c r="G205" s="25">
        <f t="shared" si="32"/>
        <v>1.191986400008318E-2</v>
      </c>
      <c r="H205" s="25">
        <f t="shared" si="33"/>
        <v>0.53351760400000003</v>
      </c>
      <c r="I205" s="25">
        <f t="shared" si="34"/>
        <v>1.2323189617192001</v>
      </c>
      <c r="J205" s="25">
        <f t="shared" si="35"/>
        <v>2.8464103377790084</v>
      </c>
      <c r="K205" s="25">
        <f t="shared" si="36"/>
        <v>2.7532501867392131E-2</v>
      </c>
      <c r="L205" s="25">
        <f t="shared" si="37"/>
        <v>6.3594572813302344E-2</v>
      </c>
      <c r="M205" s="25">
        <f t="shared" ca="1" si="38"/>
        <v>0.10842698881368973</v>
      </c>
      <c r="N205" s="25">
        <f t="shared" ca="1" si="39"/>
        <v>1.1602846929745924E-5</v>
      </c>
      <c r="O205" s="24">
        <f t="shared" ca="1" si="40"/>
        <v>12144450.561667396</v>
      </c>
      <c r="P205" s="25">
        <f t="shared" ca="1" si="41"/>
        <v>10636877.661014816</v>
      </c>
      <c r="Q205" s="25">
        <f t="shared" ca="1" si="42"/>
        <v>417958.86101620609</v>
      </c>
      <c r="R205">
        <f t="shared" ref="R205:R267" ca="1" si="43">+E205-M205</f>
        <v>1.0771651187142073E-2</v>
      </c>
    </row>
    <row r="206" spans="1:18" x14ac:dyDescent="0.2">
      <c r="A206" s="82">
        <v>23100.5</v>
      </c>
      <c r="B206" s="82">
        <v>0.11071033999178326</v>
      </c>
      <c r="C206" s="82">
        <v>0.5</v>
      </c>
      <c r="D206" s="83">
        <f t="shared" ref="D206:E268" si="44">A206/A$18</f>
        <v>2.3100499999999999</v>
      </c>
      <c r="E206" s="83">
        <f t="shared" si="44"/>
        <v>0.11071033999178326</v>
      </c>
      <c r="F206" s="25">
        <f t="shared" ref="F206:G268" si="45">$C206*D206</f>
        <v>1.155025</v>
      </c>
      <c r="G206" s="25">
        <f t="shared" si="45"/>
        <v>5.5355169995891629E-2</v>
      </c>
      <c r="H206" s="25">
        <f t="shared" ref="H206:H268" si="46">C206*D206*D206</f>
        <v>2.6681655012499998</v>
      </c>
      <c r="I206" s="25">
        <f t="shared" ref="I206:I268" si="47">C206*D206*D206*D206</f>
        <v>6.1635957161625621</v>
      </c>
      <c r="J206" s="25">
        <f t="shared" ref="J206:J268" si="48">C206*D206*D206*D206*D206</f>
        <v>14.238214284121327</v>
      </c>
      <c r="K206" s="25">
        <f t="shared" ref="K206:K268" si="49">C206*E206*D206</f>
        <v>0.12787321044900946</v>
      </c>
      <c r="L206" s="25">
        <f t="shared" ref="L206:L268" si="50">C206*E206*D206*D206</f>
        <v>0.29539350979773427</v>
      </c>
      <c r="M206" s="25">
        <f t="shared" ca="1" si="38"/>
        <v>0.10845017208140288</v>
      </c>
      <c r="N206" s="25">
        <f t="shared" ref="N206:N268" ca="1" si="51">C206*(M206-E206)^2</f>
        <v>2.5541794915565971E-6</v>
      </c>
      <c r="O206" s="24">
        <f t="shared" ref="O206:O268" ca="1" si="52">(C206*O$1-O$2*F206+O$3*H206)^2</f>
        <v>303949585.03066158</v>
      </c>
      <c r="P206" s="25">
        <f t="shared" ref="P206:P268" ca="1" si="53">(-C206*O$2+O$4*F206-O$5*H206)^2</f>
        <v>266152995.98269904</v>
      </c>
      <c r="Q206" s="25">
        <f t="shared" ref="Q206:Q268" ca="1" si="54">+(C206*O$3-F206*O$5+H206*O$6)^2</f>
        <v>10456620.66876518</v>
      </c>
      <c r="R206">
        <f t="shared" ca="1" si="43"/>
        <v>2.2601679103803757E-3</v>
      </c>
    </row>
    <row r="207" spans="1:18" x14ac:dyDescent="0.2">
      <c r="A207" s="82">
        <v>23103</v>
      </c>
      <c r="B207" s="82">
        <v>0.1122220399993239</v>
      </c>
      <c r="C207" s="82">
        <v>0.5</v>
      </c>
      <c r="D207" s="83">
        <f t="shared" si="44"/>
        <v>2.3102999999999998</v>
      </c>
      <c r="E207" s="83">
        <f t="shared" si="44"/>
        <v>0.1122220399993239</v>
      </c>
      <c r="F207" s="25">
        <f t="shared" si="45"/>
        <v>1.1551499999999999</v>
      </c>
      <c r="G207" s="25">
        <f t="shared" si="45"/>
        <v>5.6111019999661949E-2</v>
      </c>
      <c r="H207" s="25">
        <f t="shared" si="46"/>
        <v>2.6687430449999994</v>
      </c>
      <c r="I207" s="25">
        <f t="shared" si="47"/>
        <v>6.1655970568634979</v>
      </c>
      <c r="J207" s="25">
        <f t="shared" si="48"/>
        <v>14.244378880471738</v>
      </c>
      <c r="K207" s="25">
        <f t="shared" si="49"/>
        <v>0.12963328950521899</v>
      </c>
      <c r="L207" s="25">
        <f t="shared" si="50"/>
        <v>0.29949178874390742</v>
      </c>
      <c r="M207" s="25">
        <f t="shared" ca="1" si="38"/>
        <v>0.10847335634373027</v>
      </c>
      <c r="N207" s="25">
        <f t="shared" ca="1" si="51"/>
        <v>7.0263145748573868E-6</v>
      </c>
      <c r="O207" s="24">
        <f t="shared" ca="1" si="52"/>
        <v>304287867.68083733</v>
      </c>
      <c r="P207" s="25">
        <f t="shared" ca="1" si="53"/>
        <v>266383974.98225725</v>
      </c>
      <c r="Q207" s="25">
        <f t="shared" ca="1" si="54"/>
        <v>10464265.89737202</v>
      </c>
      <c r="R207">
        <f t="shared" ca="1" si="43"/>
        <v>3.7486836555936237E-3</v>
      </c>
    </row>
    <row r="208" spans="1:18" x14ac:dyDescent="0.2">
      <c r="A208" s="82">
        <v>23105</v>
      </c>
      <c r="B208" s="82">
        <v>0.11923139999998966</v>
      </c>
      <c r="C208" s="82">
        <v>0.5</v>
      </c>
      <c r="D208" s="83">
        <f t="shared" si="44"/>
        <v>2.3105000000000002</v>
      </c>
      <c r="E208" s="83">
        <f t="shared" si="44"/>
        <v>0.11923139999998966</v>
      </c>
      <c r="F208" s="25">
        <f t="shared" si="45"/>
        <v>1.1552500000000001</v>
      </c>
      <c r="G208" s="25">
        <f t="shared" si="45"/>
        <v>5.9615699999994831E-2</v>
      </c>
      <c r="H208" s="25">
        <f t="shared" si="46"/>
        <v>2.6692051250000004</v>
      </c>
      <c r="I208" s="25">
        <f t="shared" si="47"/>
        <v>6.1671984413125012</v>
      </c>
      <c r="J208" s="25">
        <f t="shared" si="48"/>
        <v>14.249311998652535</v>
      </c>
      <c r="K208" s="25">
        <f t="shared" si="49"/>
        <v>0.13774207484998807</v>
      </c>
      <c r="L208" s="25">
        <f t="shared" si="50"/>
        <v>0.31825306394089747</v>
      </c>
      <c r="M208" s="25">
        <f t="shared" ca="1" si="38"/>
        <v>0.10849190446971448</v>
      </c>
      <c r="N208" s="25">
        <f t="shared" ca="1" si="51"/>
        <v>5.7668382122400356E-5</v>
      </c>
      <c r="O208" s="24">
        <f t="shared" ca="1" si="52"/>
        <v>304558465.94287539</v>
      </c>
      <c r="P208" s="25">
        <f t="shared" ca="1" si="53"/>
        <v>266568703.69862267</v>
      </c>
      <c r="Q208" s="25">
        <f t="shared" ca="1" si="54"/>
        <v>10470379.256689785</v>
      </c>
      <c r="R208">
        <f t="shared" ca="1" si="43"/>
        <v>1.0739495530275187E-2</v>
      </c>
    </row>
    <row r="209" spans="1:18" x14ac:dyDescent="0.2">
      <c r="A209" s="82">
        <v>23105.5</v>
      </c>
      <c r="B209" s="82">
        <v>0.10673374000180047</v>
      </c>
      <c r="C209" s="82">
        <v>0.5</v>
      </c>
      <c r="D209" s="83">
        <f t="shared" si="44"/>
        <v>2.3105500000000001</v>
      </c>
      <c r="E209" s="83">
        <f t="shared" si="44"/>
        <v>0.10673374000180047</v>
      </c>
      <c r="F209" s="25">
        <f t="shared" si="45"/>
        <v>1.1552750000000001</v>
      </c>
      <c r="G209" s="25">
        <f t="shared" si="45"/>
        <v>5.3366870000900235E-2</v>
      </c>
      <c r="H209" s="25">
        <f t="shared" si="46"/>
        <v>2.6693206512500001</v>
      </c>
      <c r="I209" s="25">
        <f t="shared" si="47"/>
        <v>6.1675988307456882</v>
      </c>
      <c r="J209" s="25">
        <f t="shared" si="48"/>
        <v>14.250545478379451</v>
      </c>
      <c r="K209" s="25">
        <f t="shared" si="49"/>
        <v>0.12330682148058004</v>
      </c>
      <c r="L209" s="25">
        <f t="shared" si="50"/>
        <v>0.28490657637195421</v>
      </c>
      <c r="M209" s="25">
        <f t="shared" ca="1" si="38"/>
        <v>0.10849654160067192</v>
      </c>
      <c r="N209" s="25">
        <f t="shared" ca="1" si="51"/>
        <v>1.5537347384918647E-6</v>
      </c>
      <c r="O209" s="24">
        <f t="shared" ca="1" si="52"/>
        <v>304626111.61400354</v>
      </c>
      <c r="P209" s="25">
        <f t="shared" ca="1" si="53"/>
        <v>266614878.29535359</v>
      </c>
      <c r="Q209" s="25">
        <f t="shared" ca="1" si="54"/>
        <v>10471907.203866761</v>
      </c>
      <c r="R209">
        <f t="shared" ca="1" si="43"/>
        <v>-1.7628015988714468E-3</v>
      </c>
    </row>
    <row r="210" spans="1:18" x14ac:dyDescent="0.2">
      <c r="A210" s="82">
        <v>23107.5</v>
      </c>
      <c r="B210" s="82">
        <v>0.11674309999943944</v>
      </c>
      <c r="C210" s="82">
        <v>0.5</v>
      </c>
      <c r="D210" s="83">
        <f t="shared" si="44"/>
        <v>2.3107500000000001</v>
      </c>
      <c r="E210" s="83">
        <f t="shared" si="44"/>
        <v>0.11674309999943944</v>
      </c>
      <c r="F210" s="25">
        <f t="shared" si="45"/>
        <v>1.155375</v>
      </c>
      <c r="G210" s="25">
        <f t="shared" si="45"/>
        <v>5.8371549999719718E-2</v>
      </c>
      <c r="H210" s="25">
        <f t="shared" si="46"/>
        <v>2.6697827812500003</v>
      </c>
      <c r="I210" s="25">
        <f t="shared" si="47"/>
        <v>6.1692005617734385</v>
      </c>
      <c r="J210" s="25">
        <f t="shared" si="48"/>
        <v>14.255480198117974</v>
      </c>
      <c r="K210" s="25">
        <f t="shared" si="49"/>
        <v>0.13488205916185234</v>
      </c>
      <c r="L210" s="25">
        <f t="shared" si="50"/>
        <v>0.31167871820825027</v>
      </c>
      <c r="M210" s="25">
        <f t="shared" ca="1" si="38"/>
        <v>0.10851509052234745</v>
      </c>
      <c r="N210" s="25">
        <f t="shared" ca="1" si="51"/>
        <v>3.3850069977557761E-5</v>
      </c>
      <c r="O210" s="24">
        <f t="shared" ca="1" si="52"/>
        <v>304896678.63029981</v>
      </c>
      <c r="P210" s="25">
        <f t="shared" ca="1" si="53"/>
        <v>266799546.29800844</v>
      </c>
      <c r="Q210" s="25">
        <f t="shared" ca="1" si="54"/>
        <v>10478017.420201123</v>
      </c>
      <c r="R210">
        <f t="shared" ca="1" si="43"/>
        <v>8.2280094770919854E-3</v>
      </c>
    </row>
    <row r="211" spans="1:18" x14ac:dyDescent="0.2">
      <c r="A211" s="82">
        <v>23110</v>
      </c>
      <c r="B211" s="82">
        <v>0.10925480000150856</v>
      </c>
      <c r="C211" s="82">
        <v>0.5</v>
      </c>
      <c r="D211" s="83">
        <f t="shared" si="44"/>
        <v>2.3109999999999999</v>
      </c>
      <c r="E211" s="83">
        <f t="shared" si="44"/>
        <v>0.10925480000150856</v>
      </c>
      <c r="F211" s="25">
        <f t="shared" si="45"/>
        <v>1.1555</v>
      </c>
      <c r="G211" s="25">
        <f t="shared" si="45"/>
        <v>5.4627400000754278E-2</v>
      </c>
      <c r="H211" s="25">
        <f t="shared" si="46"/>
        <v>2.6703604999999997</v>
      </c>
      <c r="I211" s="25">
        <f t="shared" si="47"/>
        <v>6.1712031154999991</v>
      </c>
      <c r="J211" s="25">
        <f t="shared" si="48"/>
        <v>14.261650399920498</v>
      </c>
      <c r="K211" s="25">
        <f t="shared" si="49"/>
        <v>0.12624392140174312</v>
      </c>
      <c r="L211" s="25">
        <f t="shared" si="50"/>
        <v>0.29174970235942832</v>
      </c>
      <c r="M211" s="25">
        <f t="shared" ca="1" si="38"/>
        <v>0.10853827756959468</v>
      </c>
      <c r="N211" s="25">
        <f t="shared" ca="1" si="51"/>
        <v>2.5670219771788815E-7</v>
      </c>
      <c r="O211" s="24">
        <f t="shared" ca="1" si="52"/>
        <v>305234851.92060244</v>
      </c>
      <c r="P211" s="25">
        <f t="shared" ca="1" si="53"/>
        <v>267030312.79972258</v>
      </c>
      <c r="Q211" s="25">
        <f t="shared" ca="1" si="54"/>
        <v>10485651.648371076</v>
      </c>
      <c r="R211">
        <f t="shared" ca="1" si="43"/>
        <v>7.1652243191387688E-4</v>
      </c>
    </row>
    <row r="212" spans="1:18" x14ac:dyDescent="0.2">
      <c r="A212" s="82">
        <v>23125</v>
      </c>
      <c r="B212" s="82">
        <v>0.11032499999419088</v>
      </c>
      <c r="C212" s="82">
        <v>0.5</v>
      </c>
      <c r="D212" s="83">
        <f t="shared" si="44"/>
        <v>2.3125</v>
      </c>
      <c r="E212" s="83">
        <f t="shared" si="44"/>
        <v>0.11032499999419088</v>
      </c>
      <c r="F212" s="25">
        <f t="shared" si="45"/>
        <v>1.15625</v>
      </c>
      <c r="G212" s="25">
        <f t="shared" si="45"/>
        <v>5.5162499997095438E-2</v>
      </c>
      <c r="H212" s="25">
        <f t="shared" si="46"/>
        <v>2.673828125</v>
      </c>
      <c r="I212" s="25">
        <f t="shared" si="47"/>
        <v>6.1832275390625</v>
      </c>
      <c r="J212" s="25">
        <f t="shared" si="48"/>
        <v>14.298713684082031</v>
      </c>
      <c r="K212" s="25">
        <f t="shared" si="49"/>
        <v>0.1275632812432832</v>
      </c>
      <c r="L212" s="25">
        <f t="shared" si="50"/>
        <v>0.2949900878750924</v>
      </c>
      <c r="M212" s="25">
        <f t="shared" ca="1" si="38"/>
        <v>0.1086774207399768</v>
      </c>
      <c r="N212" s="25">
        <f t="shared" ca="1" si="51"/>
        <v>1.3572586994583064E-6</v>
      </c>
      <c r="O212" s="24">
        <f t="shared" ca="1" si="52"/>
        <v>307263043.20091009</v>
      </c>
      <c r="P212" s="25">
        <f t="shared" ca="1" si="53"/>
        <v>268413300.99157143</v>
      </c>
      <c r="Q212" s="25">
        <f t="shared" ca="1" si="54"/>
        <v>10531373.964600649</v>
      </c>
      <c r="R212">
        <f t="shared" ca="1" si="43"/>
        <v>1.6475792542140766E-3</v>
      </c>
    </row>
    <row r="213" spans="1:18" x14ac:dyDescent="0.2">
      <c r="A213" s="82">
        <v>23127.5</v>
      </c>
      <c r="B213" s="82">
        <v>0.10783669999364065</v>
      </c>
      <c r="C213" s="82">
        <v>0.5</v>
      </c>
      <c r="D213" s="83">
        <f t="shared" si="44"/>
        <v>2.3127499999999999</v>
      </c>
      <c r="E213" s="83">
        <f t="shared" si="44"/>
        <v>0.10783669999364065</v>
      </c>
      <c r="F213" s="25">
        <f t="shared" si="45"/>
        <v>1.1563749999999999</v>
      </c>
      <c r="G213" s="25">
        <f t="shared" si="45"/>
        <v>5.3918349996820325E-2</v>
      </c>
      <c r="H213" s="25">
        <f t="shared" si="46"/>
        <v>2.6744062812499996</v>
      </c>
      <c r="I213" s="25">
        <f t="shared" si="47"/>
        <v>6.1852331269609362</v>
      </c>
      <c r="J213" s="25">
        <f t="shared" si="48"/>
        <v>14.304897914378904</v>
      </c>
      <c r="K213" s="25">
        <f t="shared" si="49"/>
        <v>0.1246996639551462</v>
      </c>
      <c r="L213" s="25">
        <f t="shared" si="50"/>
        <v>0.28839914781226433</v>
      </c>
      <c r="M213" s="25">
        <f t="shared" ref="M213:M276" ca="1" si="55">+E$4+E$5*D213+E$6*D213^2</f>
        <v>0.10870061474952358</v>
      </c>
      <c r="N213" s="25">
        <f t="shared" ca="1" si="51"/>
        <v>3.7317435271613386E-7</v>
      </c>
      <c r="O213" s="24">
        <f t="shared" ca="1" si="52"/>
        <v>307600930.15574372</v>
      </c>
      <c r="P213" s="25">
        <f t="shared" ca="1" si="53"/>
        <v>268643528.42957264</v>
      </c>
      <c r="Q213" s="25">
        <f t="shared" ca="1" si="54"/>
        <v>10538980.440205947</v>
      </c>
      <c r="R213">
        <f t="shared" ca="1" si="43"/>
        <v>-8.6391475588293298E-4</v>
      </c>
    </row>
    <row r="214" spans="1:18" x14ac:dyDescent="0.2">
      <c r="A214" s="82">
        <v>23132</v>
      </c>
      <c r="B214" s="82">
        <v>0.1163577599945711</v>
      </c>
      <c r="C214" s="82">
        <v>0.5</v>
      </c>
      <c r="D214" s="83">
        <f t="shared" si="44"/>
        <v>2.3132000000000001</v>
      </c>
      <c r="E214" s="83">
        <f t="shared" si="44"/>
        <v>0.1163577599945711</v>
      </c>
      <c r="F214" s="25">
        <f t="shared" si="45"/>
        <v>1.1566000000000001</v>
      </c>
      <c r="G214" s="25">
        <f t="shared" si="45"/>
        <v>5.8178879997285549E-2</v>
      </c>
      <c r="H214" s="25">
        <f t="shared" si="46"/>
        <v>2.6754471200000003</v>
      </c>
      <c r="I214" s="25">
        <f t="shared" si="47"/>
        <v>6.1888442779840007</v>
      </c>
      <c r="J214" s="25">
        <f t="shared" si="48"/>
        <v>14.316034583832591</v>
      </c>
      <c r="K214" s="25">
        <f t="shared" si="49"/>
        <v>0.13457938520972093</v>
      </c>
      <c r="L214" s="25">
        <f t="shared" si="50"/>
        <v>0.31130903386712649</v>
      </c>
      <c r="M214" s="25">
        <f t="shared" ca="1" si="55"/>
        <v>0.10874236647313573</v>
      </c>
      <c r="N214" s="25">
        <f t="shared" ca="1" si="51"/>
        <v>2.8997109243159864E-5</v>
      </c>
      <c r="O214" s="24">
        <f t="shared" ca="1" si="52"/>
        <v>308209019.54902041</v>
      </c>
      <c r="P214" s="25">
        <f t="shared" ca="1" si="53"/>
        <v>269057741.31107289</v>
      </c>
      <c r="Q214" s="25">
        <f t="shared" ca="1" si="54"/>
        <v>10552662.026806043</v>
      </c>
      <c r="R214">
        <f t="shared" ca="1" si="43"/>
        <v>7.6153935214353652E-3</v>
      </c>
    </row>
    <row r="215" spans="1:18" x14ac:dyDescent="0.2">
      <c r="A215" s="82">
        <v>23139.5</v>
      </c>
      <c r="B215" s="82">
        <v>0.11199285999464337</v>
      </c>
      <c r="C215" s="82">
        <v>1</v>
      </c>
      <c r="D215" s="83">
        <f t="shared" si="44"/>
        <v>2.3139500000000002</v>
      </c>
      <c r="E215" s="83">
        <f t="shared" si="44"/>
        <v>0.11199285999464337</v>
      </c>
      <c r="F215" s="25">
        <f t="shared" si="45"/>
        <v>2.3139500000000002</v>
      </c>
      <c r="G215" s="25">
        <f t="shared" si="45"/>
        <v>0.11199285999464337</v>
      </c>
      <c r="H215" s="25">
        <f t="shared" si="46"/>
        <v>5.3543646025000005</v>
      </c>
      <c r="I215" s="25">
        <f t="shared" si="47"/>
        <v>12.389731971954877</v>
      </c>
      <c r="J215" s="25">
        <f t="shared" si="48"/>
        <v>28.669220296504989</v>
      </c>
      <c r="K215" s="25">
        <f t="shared" si="49"/>
        <v>0.25914587838460507</v>
      </c>
      <c r="L215" s="25">
        <f t="shared" si="50"/>
        <v>0.59965060528805691</v>
      </c>
      <c r="M215" s="25">
        <f t="shared" ca="1" si="55"/>
        <v>0.10881195984037832</v>
      </c>
      <c r="N215" s="25">
        <f t="shared" ca="1" si="51"/>
        <v>1.011812579140339E-5</v>
      </c>
      <c r="O215" s="24">
        <f t="shared" ca="1" si="52"/>
        <v>1236888762.3008964</v>
      </c>
      <c r="P215" s="25">
        <f t="shared" ca="1" si="53"/>
        <v>1078990126.0408456</v>
      </c>
      <c r="Q215" s="25">
        <f t="shared" ca="1" si="54"/>
        <v>42301743.19915548</v>
      </c>
      <c r="R215">
        <f t="shared" ca="1" si="43"/>
        <v>3.1809001542650456E-3</v>
      </c>
    </row>
    <row r="216" spans="1:18" x14ac:dyDescent="0.2">
      <c r="A216" s="82">
        <v>23147</v>
      </c>
      <c r="B216" s="82">
        <v>0.11442795999755617</v>
      </c>
      <c r="C216" s="82">
        <v>0.5</v>
      </c>
      <c r="D216" s="83">
        <f t="shared" si="44"/>
        <v>2.3147000000000002</v>
      </c>
      <c r="E216" s="83">
        <f t="shared" si="44"/>
        <v>0.11442795999755617</v>
      </c>
      <c r="F216" s="25">
        <f t="shared" si="45"/>
        <v>1.1573500000000001</v>
      </c>
      <c r="G216" s="25">
        <f t="shared" si="45"/>
        <v>5.7213979998778086E-2</v>
      </c>
      <c r="H216" s="25">
        <f t="shared" si="46"/>
        <v>2.6789180450000005</v>
      </c>
      <c r="I216" s="25">
        <f t="shared" si="47"/>
        <v>6.2008915987615021</v>
      </c>
      <c r="J216" s="25">
        <f t="shared" si="48"/>
        <v>14.35320378365325</v>
      </c>
      <c r="K216" s="25">
        <f t="shared" si="49"/>
        <v>0.13243319950317164</v>
      </c>
      <c r="L216" s="25">
        <f t="shared" si="50"/>
        <v>0.30654312688999141</v>
      </c>
      <c r="M216" s="25">
        <f t="shared" ca="1" si="55"/>
        <v>0.10888156215914899</v>
      </c>
      <c r="N216" s="25">
        <f t="shared" ca="1" si="51"/>
        <v>1.5381264490943948E-5</v>
      </c>
      <c r="O216" s="24">
        <f t="shared" ca="1" si="52"/>
        <v>310234963.71405476</v>
      </c>
      <c r="P216" s="25">
        <f t="shared" ca="1" si="53"/>
        <v>270436610.66032994</v>
      </c>
      <c r="Q216" s="25">
        <f t="shared" ca="1" si="54"/>
        <v>10598173.313491426</v>
      </c>
      <c r="R216">
        <f t="shared" ca="1" si="43"/>
        <v>5.5463978384071855E-3</v>
      </c>
    </row>
    <row r="217" spans="1:18" x14ac:dyDescent="0.2">
      <c r="A217" s="82">
        <v>23154</v>
      </c>
      <c r="B217" s="82">
        <v>0.12046071999793639</v>
      </c>
      <c r="C217" s="82">
        <v>0.5</v>
      </c>
      <c r="D217" s="83">
        <f t="shared" si="44"/>
        <v>2.3153999999999999</v>
      </c>
      <c r="E217" s="83">
        <f t="shared" si="44"/>
        <v>0.12046071999793639</v>
      </c>
      <c r="F217" s="25">
        <f t="shared" si="45"/>
        <v>1.1577</v>
      </c>
      <c r="G217" s="25">
        <f t="shared" si="45"/>
        <v>6.0230359998968197E-2</v>
      </c>
      <c r="H217" s="25">
        <f t="shared" si="46"/>
        <v>2.6805385799999999</v>
      </c>
      <c r="I217" s="25">
        <f t="shared" si="47"/>
        <v>6.2065190281319991</v>
      </c>
      <c r="J217" s="25">
        <f t="shared" si="48"/>
        <v>14.370574157736829</v>
      </c>
      <c r="K217" s="25">
        <f t="shared" si="49"/>
        <v>0.13945737554161095</v>
      </c>
      <c r="L217" s="25">
        <f t="shared" si="50"/>
        <v>0.32289960732904599</v>
      </c>
      <c r="M217" s="25">
        <f t="shared" ca="1" si="55"/>
        <v>0.10894653239960239</v>
      </c>
      <c r="N217" s="25">
        <f t="shared" ca="1" si="51"/>
        <v>6.6288258024814269E-5</v>
      </c>
      <c r="O217" s="24">
        <f t="shared" ca="1" si="52"/>
        <v>311179850.75246203</v>
      </c>
      <c r="P217" s="25">
        <f t="shared" ca="1" si="53"/>
        <v>271079104.29765493</v>
      </c>
      <c r="Q217" s="25">
        <f t="shared" ca="1" si="54"/>
        <v>10619362.106291113</v>
      </c>
      <c r="R217">
        <f t="shared" ca="1" si="43"/>
        <v>1.1514187598334003E-2</v>
      </c>
    </row>
    <row r="218" spans="1:18" x14ac:dyDescent="0.2">
      <c r="A218" s="82">
        <v>23156.5</v>
      </c>
      <c r="B218" s="82">
        <v>0.1135724199921242</v>
      </c>
      <c r="C218" s="82">
        <v>1</v>
      </c>
      <c r="D218" s="83">
        <f t="shared" si="44"/>
        <v>2.3156500000000002</v>
      </c>
      <c r="E218" s="83">
        <f t="shared" si="44"/>
        <v>0.1135724199921242</v>
      </c>
      <c r="F218" s="25">
        <f t="shared" si="45"/>
        <v>2.3156500000000002</v>
      </c>
      <c r="G218" s="25">
        <f t="shared" si="45"/>
        <v>0.1135724199921242</v>
      </c>
      <c r="H218" s="25">
        <f t="shared" si="46"/>
        <v>5.3622349225000008</v>
      </c>
      <c r="I218" s="25">
        <f t="shared" si="47"/>
        <v>12.417059298287128</v>
      </c>
      <c r="J218" s="25">
        <f t="shared" si="48"/>
        <v>28.753563364078591</v>
      </c>
      <c r="K218" s="25">
        <f t="shared" si="49"/>
        <v>0.26299397435476241</v>
      </c>
      <c r="L218" s="25">
        <f t="shared" si="50"/>
        <v>0.60900199671460564</v>
      </c>
      <c r="M218" s="25">
        <f t="shared" ca="1" si="55"/>
        <v>0.10896973794667422</v>
      </c>
      <c r="N218" s="25">
        <f t="shared" ca="1" si="51"/>
        <v>2.1184682011507557E-5</v>
      </c>
      <c r="O218" s="24">
        <f t="shared" ca="1" si="52"/>
        <v>1246068890.8723364</v>
      </c>
      <c r="P218" s="25">
        <f t="shared" ca="1" si="53"/>
        <v>1085233655.8857689</v>
      </c>
      <c r="Q218" s="25">
        <f t="shared" ca="1" si="54"/>
        <v>42507687.223898984</v>
      </c>
      <c r="R218">
        <f t="shared" ca="1" si="43"/>
        <v>4.6026820454499739E-3</v>
      </c>
    </row>
    <row r="219" spans="1:18" x14ac:dyDescent="0.2">
      <c r="A219" s="82">
        <v>23159</v>
      </c>
      <c r="B219" s="82">
        <v>0.11548411999683594</v>
      </c>
      <c r="C219" s="82">
        <v>0.5</v>
      </c>
      <c r="D219" s="83">
        <f t="shared" si="44"/>
        <v>2.3159000000000001</v>
      </c>
      <c r="E219" s="83">
        <f t="shared" si="44"/>
        <v>0.11548411999683594</v>
      </c>
      <c r="F219" s="25">
        <f t="shared" si="45"/>
        <v>1.15795</v>
      </c>
      <c r="G219" s="25">
        <f t="shared" si="45"/>
        <v>5.7742059998417972E-2</v>
      </c>
      <c r="H219" s="25">
        <f t="shared" si="46"/>
        <v>2.6816964050000003</v>
      </c>
      <c r="I219" s="25">
        <f t="shared" si="47"/>
        <v>6.2105407043395005</v>
      </c>
      <c r="J219" s="25">
        <f t="shared" si="48"/>
        <v>14.38299121717985</v>
      </c>
      <c r="K219" s="25">
        <f t="shared" si="49"/>
        <v>0.1337248367503362</v>
      </c>
      <c r="L219" s="25">
        <f t="shared" si="50"/>
        <v>0.30969334943010363</v>
      </c>
      <c r="M219" s="25">
        <f t="shared" ca="1" si="55"/>
        <v>0.10899294448836028</v>
      </c>
      <c r="N219" s="25">
        <f t="shared" ca="1" si="51"/>
        <v>2.1067679740917162E-5</v>
      </c>
      <c r="O219" s="24">
        <f t="shared" ca="1" si="52"/>
        <v>311854547.93393773</v>
      </c>
      <c r="P219" s="25">
        <f t="shared" ca="1" si="53"/>
        <v>271537643.10644782</v>
      </c>
      <c r="Q219" s="25">
        <f t="shared" ca="1" si="54"/>
        <v>10634477.427618571</v>
      </c>
      <c r="R219">
        <f t="shared" ca="1" si="43"/>
        <v>6.4911755084756662E-3</v>
      </c>
    </row>
    <row r="220" spans="1:18" x14ac:dyDescent="0.2">
      <c r="A220" s="82">
        <v>23166.5</v>
      </c>
      <c r="B220" s="82">
        <v>0.11201921999600017</v>
      </c>
      <c r="C220" s="82">
        <v>0.5</v>
      </c>
      <c r="D220" s="83">
        <f t="shared" si="44"/>
        <v>2.3166500000000001</v>
      </c>
      <c r="E220" s="83">
        <f t="shared" si="44"/>
        <v>0.11201921999600017</v>
      </c>
      <c r="F220" s="25">
        <f t="shared" si="45"/>
        <v>1.158325</v>
      </c>
      <c r="G220" s="25">
        <f t="shared" si="45"/>
        <v>5.6009609998000087E-2</v>
      </c>
      <c r="H220" s="25">
        <f t="shared" si="46"/>
        <v>2.6834336112500004</v>
      </c>
      <c r="I220" s="25">
        <f t="shared" si="47"/>
        <v>6.2165764755023138</v>
      </c>
      <c r="J220" s="25">
        <f t="shared" si="48"/>
        <v>14.401631891972436</v>
      </c>
      <c r="K220" s="25">
        <f t="shared" si="49"/>
        <v>0.12975466300186692</v>
      </c>
      <c r="L220" s="25">
        <f t="shared" si="50"/>
        <v>0.30059614004327501</v>
      </c>
      <c r="M220" s="25">
        <f t="shared" ca="1" si="55"/>
        <v>0.10906257008110379</v>
      </c>
      <c r="N220" s="25">
        <f t="shared" ca="1" si="51"/>
        <v>4.3708893596284044E-6</v>
      </c>
      <c r="O220" s="24">
        <f t="shared" ca="1" si="52"/>
        <v>312866239.35896182</v>
      </c>
      <c r="P220" s="25">
        <f t="shared" ca="1" si="53"/>
        <v>272224845.03167909</v>
      </c>
      <c r="Q220" s="25">
        <f t="shared" ca="1" si="54"/>
        <v>10657119.752205085</v>
      </c>
      <c r="R220">
        <f t="shared" ca="1" si="43"/>
        <v>2.9566499148963865E-3</v>
      </c>
    </row>
    <row r="221" spans="1:18" x14ac:dyDescent="0.2">
      <c r="A221" s="82">
        <v>23169</v>
      </c>
      <c r="B221" s="82">
        <v>0.11253091999969911</v>
      </c>
      <c r="C221" s="82">
        <v>0.5</v>
      </c>
      <c r="D221" s="83">
        <f t="shared" si="44"/>
        <v>2.3169</v>
      </c>
      <c r="E221" s="83">
        <f t="shared" si="44"/>
        <v>0.11253091999969911</v>
      </c>
      <c r="F221" s="25">
        <f t="shared" si="45"/>
        <v>1.15845</v>
      </c>
      <c r="G221" s="25">
        <f t="shared" si="45"/>
        <v>5.6265459999849554E-2</v>
      </c>
      <c r="H221" s="25">
        <f t="shared" si="46"/>
        <v>2.6840128050000001</v>
      </c>
      <c r="I221" s="25">
        <f t="shared" si="47"/>
        <v>6.2185892679045001</v>
      </c>
      <c r="J221" s="25">
        <f t="shared" si="48"/>
        <v>14.407849474807936</v>
      </c>
      <c r="K221" s="25">
        <f t="shared" si="49"/>
        <v>0.13036144427365143</v>
      </c>
      <c r="L221" s="25">
        <f t="shared" si="50"/>
        <v>0.302034430237623</v>
      </c>
      <c r="M221" s="25">
        <f t="shared" ca="1" si="55"/>
        <v>0.10908578060124674</v>
      </c>
      <c r="N221" s="25">
        <f t="shared" ca="1" si="51"/>
        <v>5.9344927373843724E-6</v>
      </c>
      <c r="O221" s="24">
        <f t="shared" ca="1" si="52"/>
        <v>313203373.85306394</v>
      </c>
      <c r="P221" s="25">
        <f t="shared" ca="1" si="53"/>
        <v>272453749.76534384</v>
      </c>
      <c r="Q221" s="25">
        <f t="shared" ca="1" si="54"/>
        <v>10664658.989615299</v>
      </c>
      <c r="R221">
        <f t="shared" ca="1" si="43"/>
        <v>3.4451393984523682E-3</v>
      </c>
    </row>
    <row r="222" spans="1:18" x14ac:dyDescent="0.2">
      <c r="A222" s="82">
        <v>23171</v>
      </c>
      <c r="B222" s="82">
        <v>0.11554027999227401</v>
      </c>
      <c r="C222" s="82">
        <v>0.5</v>
      </c>
      <c r="D222" s="83">
        <f t="shared" si="44"/>
        <v>2.3170999999999999</v>
      </c>
      <c r="E222" s="83">
        <f t="shared" si="44"/>
        <v>0.11554027999227401</v>
      </c>
      <c r="F222" s="25">
        <f t="shared" si="45"/>
        <v>1.15855</v>
      </c>
      <c r="G222" s="25">
        <f t="shared" si="45"/>
        <v>5.7770139996137004E-2</v>
      </c>
      <c r="H222" s="25">
        <f t="shared" si="46"/>
        <v>2.6844762049999997</v>
      </c>
      <c r="I222" s="25">
        <f t="shared" si="47"/>
        <v>6.2201998146054995</v>
      </c>
      <c r="J222" s="25">
        <f t="shared" si="48"/>
        <v>14.412824990422402</v>
      </c>
      <c r="K222" s="25">
        <f t="shared" si="49"/>
        <v>0.13385919138504904</v>
      </c>
      <c r="L222" s="25">
        <f t="shared" si="50"/>
        <v>0.31016513235829712</v>
      </c>
      <c r="M222" s="25">
        <f t="shared" ca="1" si="55"/>
        <v>0.10910434973348335</v>
      </c>
      <c r="N222" s="25">
        <f t="shared" ca="1" si="51"/>
        <v>2.0710599148008618E-5</v>
      </c>
      <c r="O222" s="24">
        <f t="shared" ca="1" si="52"/>
        <v>313473046.46708423</v>
      </c>
      <c r="P222" s="25">
        <f t="shared" ca="1" si="53"/>
        <v>272636814.76709104</v>
      </c>
      <c r="Q222" s="25">
        <f t="shared" ca="1" si="54"/>
        <v>10670687.417775994</v>
      </c>
      <c r="R222">
        <f t="shared" ca="1" si="43"/>
        <v>6.4359302587906619E-3</v>
      </c>
    </row>
    <row r="223" spans="1:18" x14ac:dyDescent="0.2">
      <c r="A223" s="82">
        <v>23171.5</v>
      </c>
      <c r="B223" s="82">
        <v>0.1210426199977519</v>
      </c>
      <c r="C223" s="82">
        <v>0.5</v>
      </c>
      <c r="D223" s="83">
        <f t="shared" si="44"/>
        <v>2.3171499999999998</v>
      </c>
      <c r="E223" s="83">
        <f t="shared" si="44"/>
        <v>0.1210426199977519</v>
      </c>
      <c r="F223" s="25">
        <f t="shared" si="45"/>
        <v>1.1585749999999999</v>
      </c>
      <c r="G223" s="25">
        <f t="shared" si="45"/>
        <v>6.052130999887595E-2</v>
      </c>
      <c r="H223" s="25">
        <f t="shared" si="46"/>
        <v>2.6845920612499996</v>
      </c>
      <c r="I223" s="25">
        <f t="shared" si="47"/>
        <v>6.2206024947254361</v>
      </c>
      <c r="J223" s="25">
        <f t="shared" si="48"/>
        <v>14.414069070653044</v>
      </c>
      <c r="K223" s="25">
        <f t="shared" si="49"/>
        <v>0.14023695346389539</v>
      </c>
      <c r="L223" s="25">
        <f t="shared" si="50"/>
        <v>0.32495005671886518</v>
      </c>
      <c r="M223" s="25">
        <f t="shared" ca="1" si="55"/>
        <v>0.10910899211600389</v>
      </c>
      <c r="N223" s="25">
        <f t="shared" ca="1" si="51"/>
        <v>7.1205737210016754E-5</v>
      </c>
      <c r="O223" s="24">
        <f t="shared" ca="1" si="52"/>
        <v>313540459.73732376</v>
      </c>
      <c r="P223" s="25">
        <f t="shared" ca="1" si="53"/>
        <v>272682572.83798748</v>
      </c>
      <c r="Q223" s="25">
        <f t="shared" ca="1" si="54"/>
        <v>10672194.112980558</v>
      </c>
      <c r="R223">
        <f t="shared" ca="1" si="43"/>
        <v>1.193362788174801E-2</v>
      </c>
    </row>
    <row r="224" spans="1:18" x14ac:dyDescent="0.2">
      <c r="A224" s="82">
        <v>23188.5</v>
      </c>
      <c r="B224" s="82">
        <v>0.12112217999674613</v>
      </c>
      <c r="C224" s="82">
        <v>0.5</v>
      </c>
      <c r="D224" s="83">
        <f t="shared" si="44"/>
        <v>2.3188499999999999</v>
      </c>
      <c r="E224" s="83">
        <f t="shared" si="44"/>
        <v>0.12112217999674613</v>
      </c>
      <c r="F224" s="25">
        <f t="shared" si="45"/>
        <v>1.1594249999999999</v>
      </c>
      <c r="G224" s="25">
        <f t="shared" si="45"/>
        <v>6.0561089998373063E-2</v>
      </c>
      <c r="H224" s="25">
        <f t="shared" si="46"/>
        <v>2.6885326612499996</v>
      </c>
      <c r="I224" s="25">
        <f t="shared" si="47"/>
        <v>6.2343039615395615</v>
      </c>
      <c r="J224" s="25">
        <f t="shared" si="48"/>
        <v>14.456415741216011</v>
      </c>
      <c r="K224" s="25">
        <f t="shared" si="49"/>
        <v>0.14043208354272738</v>
      </c>
      <c r="L224" s="25">
        <f t="shared" si="50"/>
        <v>0.32564093692305335</v>
      </c>
      <c r="M224" s="25">
        <f t="shared" ca="1" si="55"/>
        <v>0.10926685679352199</v>
      </c>
      <c r="N224" s="25">
        <f t="shared" ca="1" si="51"/>
        <v>7.0274344126452254E-5</v>
      </c>
      <c r="O224" s="24">
        <f t="shared" ca="1" si="52"/>
        <v>315831325.76485717</v>
      </c>
      <c r="P224" s="25">
        <f t="shared" ca="1" si="53"/>
        <v>274236386.68184447</v>
      </c>
      <c r="Q224" s="25">
        <f t="shared" ca="1" si="54"/>
        <v>10723323.289445074</v>
      </c>
      <c r="R224">
        <f t="shared" ca="1" si="43"/>
        <v>1.1855323203224133E-2</v>
      </c>
    </row>
    <row r="225" spans="1:18" x14ac:dyDescent="0.2">
      <c r="A225" s="82">
        <v>23193</v>
      </c>
      <c r="B225" s="82">
        <v>0.11464323999825865</v>
      </c>
      <c r="C225" s="82">
        <v>0.5</v>
      </c>
      <c r="D225" s="83">
        <f t="shared" si="44"/>
        <v>2.3193000000000001</v>
      </c>
      <c r="E225" s="83">
        <f t="shared" si="44"/>
        <v>0.11464323999825865</v>
      </c>
      <c r="F225" s="25">
        <f t="shared" si="45"/>
        <v>1.1596500000000001</v>
      </c>
      <c r="G225" s="25">
        <f t="shared" si="45"/>
        <v>5.7321619999129325E-2</v>
      </c>
      <c r="H225" s="25">
        <f t="shared" si="46"/>
        <v>2.6895762450000005</v>
      </c>
      <c r="I225" s="25">
        <f t="shared" si="47"/>
        <v>6.2379341850285011</v>
      </c>
      <c r="J225" s="25">
        <f t="shared" si="48"/>
        <v>14.467640755336603</v>
      </c>
      <c r="K225" s="25">
        <f t="shared" si="49"/>
        <v>0.13294603326398066</v>
      </c>
      <c r="L225" s="25">
        <f t="shared" si="50"/>
        <v>0.30834173494915035</v>
      </c>
      <c r="M225" s="25">
        <f t="shared" ca="1" si="55"/>
        <v>0.10930865220059094</v>
      </c>
      <c r="N225" s="25">
        <f t="shared" ca="1" si="51"/>
        <v>1.4228913485512622E-5</v>
      </c>
      <c r="O225" s="24">
        <f t="shared" ca="1" si="52"/>
        <v>316437337.64757276</v>
      </c>
      <c r="P225" s="25">
        <f t="shared" ca="1" si="53"/>
        <v>274647047.68335211</v>
      </c>
      <c r="Q225" s="25">
        <f t="shared" ca="1" si="54"/>
        <v>10736825.300447633</v>
      </c>
      <c r="R225">
        <f t="shared" ca="1" si="43"/>
        <v>5.3345877976677114E-3</v>
      </c>
    </row>
    <row r="226" spans="1:18" x14ac:dyDescent="0.2">
      <c r="A226" s="82">
        <v>23195.5</v>
      </c>
      <c r="B226" s="82">
        <v>0.11115493999386672</v>
      </c>
      <c r="C226" s="82">
        <v>0.5</v>
      </c>
      <c r="D226" s="83">
        <f t="shared" si="44"/>
        <v>2.31955</v>
      </c>
      <c r="E226" s="83">
        <f t="shared" si="44"/>
        <v>0.11115493999386672</v>
      </c>
      <c r="F226" s="25">
        <f t="shared" si="45"/>
        <v>1.159775</v>
      </c>
      <c r="G226" s="25">
        <f t="shared" si="45"/>
        <v>5.557746999693336E-2</v>
      </c>
      <c r="H226" s="25">
        <f t="shared" si="46"/>
        <v>2.6901561012499999</v>
      </c>
      <c r="I226" s="25">
        <f t="shared" si="47"/>
        <v>6.2399515846544373</v>
      </c>
      <c r="J226" s="25">
        <f t="shared" si="48"/>
        <v>14.4738796981852</v>
      </c>
      <c r="K226" s="25">
        <f t="shared" si="49"/>
        <v>0.12891472053138678</v>
      </c>
      <c r="L226" s="25">
        <f t="shared" si="50"/>
        <v>0.29902414000857819</v>
      </c>
      <c r="M226" s="25">
        <f t="shared" ca="1" si="55"/>
        <v>0.10933187326364469</v>
      </c>
      <c r="N226" s="25">
        <f t="shared" ca="1" si="51"/>
        <v>1.6617861514212288E-6</v>
      </c>
      <c r="O226" s="24">
        <f t="shared" ca="1" si="52"/>
        <v>316773938.02469379</v>
      </c>
      <c r="P226" s="25">
        <f t="shared" ca="1" si="53"/>
        <v>274875075.44230825</v>
      </c>
      <c r="Q226" s="25">
        <f t="shared" ca="1" si="54"/>
        <v>10744320.56452038</v>
      </c>
      <c r="R226">
        <f t="shared" ca="1" si="43"/>
        <v>1.8230667302220338E-3</v>
      </c>
    </row>
    <row r="227" spans="1:18" x14ac:dyDescent="0.2">
      <c r="A227" s="82">
        <v>23198</v>
      </c>
      <c r="B227" s="82">
        <v>0.11366663999797311</v>
      </c>
      <c r="C227" s="82">
        <v>0.5</v>
      </c>
      <c r="D227" s="83">
        <f t="shared" si="44"/>
        <v>2.3197999999999999</v>
      </c>
      <c r="E227" s="83">
        <f t="shared" si="44"/>
        <v>0.11366663999797311</v>
      </c>
      <c r="F227" s="25">
        <f t="shared" si="45"/>
        <v>1.1598999999999999</v>
      </c>
      <c r="G227" s="25">
        <f t="shared" si="45"/>
        <v>5.6833319998986553E-2</v>
      </c>
      <c r="H227" s="25">
        <f t="shared" si="46"/>
        <v>2.6907360199999997</v>
      </c>
      <c r="I227" s="25">
        <f t="shared" si="47"/>
        <v>6.2419694191959989</v>
      </c>
      <c r="J227" s="25">
        <f t="shared" si="48"/>
        <v>14.480120658650877</v>
      </c>
      <c r="K227" s="25">
        <f t="shared" si="49"/>
        <v>0.131841935733649</v>
      </c>
      <c r="L227" s="25">
        <f t="shared" si="50"/>
        <v>0.30584692251491891</v>
      </c>
      <c r="M227" s="25">
        <f t="shared" ca="1" si="55"/>
        <v>0.10935509532131263</v>
      </c>
      <c r="N227" s="25">
        <f t="shared" ca="1" si="51"/>
        <v>9.2947087494196536E-6</v>
      </c>
      <c r="O227" s="24">
        <f t="shared" ca="1" si="52"/>
        <v>317110485.86953801</v>
      </c>
      <c r="P227" s="25">
        <f t="shared" ca="1" si="53"/>
        <v>275103019.17549992</v>
      </c>
      <c r="Q227" s="25">
        <f t="shared" ca="1" si="54"/>
        <v>10751811.638751082</v>
      </c>
      <c r="R227">
        <f t="shared" ca="1" si="43"/>
        <v>4.3115446766604781E-3</v>
      </c>
    </row>
    <row r="228" spans="1:18" x14ac:dyDescent="0.2">
      <c r="A228" s="82">
        <v>23205.5</v>
      </c>
      <c r="B228" s="82">
        <v>0.10920174000057159</v>
      </c>
      <c r="C228" s="82">
        <v>0.5</v>
      </c>
      <c r="D228" s="83">
        <f t="shared" si="44"/>
        <v>2.3205499999999999</v>
      </c>
      <c r="E228" s="83">
        <f t="shared" si="44"/>
        <v>0.10920174000057159</v>
      </c>
      <c r="F228" s="25">
        <f t="shared" si="45"/>
        <v>1.1602749999999999</v>
      </c>
      <c r="G228" s="25">
        <f t="shared" si="45"/>
        <v>5.4600870000285795E-2</v>
      </c>
      <c r="H228" s="25">
        <f t="shared" si="46"/>
        <v>2.6924761512499997</v>
      </c>
      <c r="I228" s="25">
        <f t="shared" si="47"/>
        <v>6.2480255327831866</v>
      </c>
      <c r="J228" s="25">
        <f t="shared" si="48"/>
        <v>14.498855650100023</v>
      </c>
      <c r="K228" s="25">
        <f t="shared" si="49"/>
        <v>0.1267040488791632</v>
      </c>
      <c r="L228" s="25">
        <f t="shared" si="50"/>
        <v>0.29402308062654214</v>
      </c>
      <c r="M228" s="25">
        <f t="shared" ca="1" si="55"/>
        <v>0.10942476746200194</v>
      </c>
      <c r="N228" s="25">
        <f t="shared" ca="1" si="51"/>
        <v>2.4870624276033774E-8</v>
      </c>
      <c r="O228" s="24">
        <f t="shared" ca="1" si="52"/>
        <v>318119810.52596712</v>
      </c>
      <c r="P228" s="25">
        <f t="shared" ca="1" si="53"/>
        <v>275786344.00052559</v>
      </c>
      <c r="Q228" s="25">
        <f t="shared" ca="1" si="54"/>
        <v>10774259.651291957</v>
      </c>
      <c r="R228">
        <f t="shared" ca="1" si="43"/>
        <v>-2.230274614303529E-4</v>
      </c>
    </row>
    <row r="229" spans="1:18" x14ac:dyDescent="0.2">
      <c r="A229" s="82">
        <v>23210.5</v>
      </c>
      <c r="B229" s="82">
        <v>0.10622513999260264</v>
      </c>
      <c r="C229" s="82">
        <v>0.5</v>
      </c>
      <c r="D229" s="83">
        <f t="shared" si="44"/>
        <v>2.3210500000000001</v>
      </c>
      <c r="E229" s="83">
        <f t="shared" si="44"/>
        <v>0.10622513999260264</v>
      </c>
      <c r="F229" s="25">
        <f t="shared" si="45"/>
        <v>1.160525</v>
      </c>
      <c r="G229" s="25">
        <f t="shared" si="45"/>
        <v>5.3112569996301318E-2</v>
      </c>
      <c r="H229" s="25">
        <f t="shared" si="46"/>
        <v>2.69363655125</v>
      </c>
      <c r="I229" s="25">
        <f t="shared" si="47"/>
        <v>6.2520651172788124</v>
      </c>
      <c r="J229" s="25">
        <f t="shared" si="48"/>
        <v>14.511355740459988</v>
      </c>
      <c r="K229" s="25">
        <f t="shared" si="49"/>
        <v>0.12327693058991518</v>
      </c>
      <c r="L229" s="25">
        <f t="shared" si="50"/>
        <v>0.28613191974572261</v>
      </c>
      <c r="M229" s="25">
        <f t="shared" ca="1" si="55"/>
        <v>0.1094712205288659</v>
      </c>
      <c r="N229" s="25">
        <f t="shared" ca="1" si="51"/>
        <v>5.2685194239536137E-6</v>
      </c>
      <c r="O229" s="24">
        <f t="shared" ca="1" si="52"/>
        <v>318792424.21848506</v>
      </c>
      <c r="P229" s="25">
        <f t="shared" ca="1" si="53"/>
        <v>276241469.68820888</v>
      </c>
      <c r="Q229" s="25">
        <f t="shared" ca="1" si="54"/>
        <v>10789203.913539868</v>
      </c>
      <c r="R229">
        <f t="shared" ca="1" si="43"/>
        <v>-3.2460805362632683E-3</v>
      </c>
    </row>
    <row r="230" spans="1:18" x14ac:dyDescent="0.2">
      <c r="A230" s="82">
        <v>23213</v>
      </c>
      <c r="B230" s="82">
        <v>0.10673683999630157</v>
      </c>
      <c r="C230" s="82">
        <v>0.5</v>
      </c>
      <c r="D230" s="83">
        <f t="shared" si="44"/>
        <v>2.3212999999999999</v>
      </c>
      <c r="E230" s="83">
        <f t="shared" si="44"/>
        <v>0.10673683999630157</v>
      </c>
      <c r="F230" s="25">
        <f t="shared" si="45"/>
        <v>1.16065</v>
      </c>
      <c r="G230" s="25">
        <f t="shared" si="45"/>
        <v>5.3368419998150785E-2</v>
      </c>
      <c r="H230" s="25">
        <f t="shared" si="46"/>
        <v>2.6942168449999997</v>
      </c>
      <c r="I230" s="25">
        <f t="shared" si="47"/>
        <v>6.2540855622984992</v>
      </c>
      <c r="J230" s="25">
        <f t="shared" si="48"/>
        <v>14.517608815763506</v>
      </c>
      <c r="K230" s="25">
        <f t="shared" si="49"/>
        <v>0.12388411334170742</v>
      </c>
      <c r="L230" s="25">
        <f t="shared" si="50"/>
        <v>0.28757219230010539</v>
      </c>
      <c r="M230" s="25">
        <f t="shared" ca="1" si="55"/>
        <v>0.10949444855421923</v>
      </c>
      <c r="N230" s="25">
        <f t="shared" ca="1" si="51"/>
        <v>3.8022024793503722E-6</v>
      </c>
      <c r="O230" s="24">
        <f t="shared" ca="1" si="52"/>
        <v>319128649.13854557</v>
      </c>
      <c r="P230" s="25">
        <f t="shared" ca="1" si="53"/>
        <v>276468904.60919464</v>
      </c>
      <c r="Q230" s="25">
        <f t="shared" ca="1" si="54"/>
        <v>10796669.699567856</v>
      </c>
      <c r="R230">
        <f t="shared" ca="1" si="43"/>
        <v>-2.7576085579176651E-3</v>
      </c>
    </row>
    <row r="231" spans="1:18" x14ac:dyDescent="0.2">
      <c r="A231" s="82">
        <v>23227.5</v>
      </c>
      <c r="B231" s="82">
        <v>0.10330469999462366</v>
      </c>
      <c r="C231" s="82">
        <v>0.5</v>
      </c>
      <c r="D231" s="83">
        <f t="shared" si="44"/>
        <v>2.3227500000000001</v>
      </c>
      <c r="E231" s="83">
        <f t="shared" si="44"/>
        <v>0.10330469999462366</v>
      </c>
      <c r="F231" s="25">
        <f t="shared" si="45"/>
        <v>1.161375</v>
      </c>
      <c r="G231" s="25">
        <f t="shared" si="45"/>
        <v>5.1652349997311831E-2</v>
      </c>
      <c r="H231" s="25">
        <f t="shared" si="46"/>
        <v>2.6975837812500001</v>
      </c>
      <c r="I231" s="25">
        <f t="shared" si="47"/>
        <v>6.2658127278984379</v>
      </c>
      <c r="J231" s="25">
        <f t="shared" si="48"/>
        <v>14.553916513726097</v>
      </c>
      <c r="K231" s="25">
        <f t="shared" si="49"/>
        <v>0.11997549595625606</v>
      </c>
      <c r="L231" s="25">
        <f t="shared" si="50"/>
        <v>0.27867308323239376</v>
      </c>
      <c r="M231" s="25">
        <f t="shared" ca="1" si="55"/>
        <v>0.10962919071506111</v>
      </c>
      <c r="N231" s="25">
        <f t="shared" ca="1" si="51"/>
        <v>1.9999591436449694E-5</v>
      </c>
      <c r="O231" s="24">
        <f t="shared" ca="1" si="52"/>
        <v>321077655.40022403</v>
      </c>
      <c r="P231" s="25">
        <f t="shared" ca="1" si="53"/>
        <v>277786332.6154418</v>
      </c>
      <c r="Q231" s="25">
        <f t="shared" ca="1" si="54"/>
        <v>10839887.432802664</v>
      </c>
      <c r="R231">
        <f t="shared" ca="1" si="43"/>
        <v>-6.3244907204374479E-3</v>
      </c>
    </row>
    <row r="232" spans="1:18" x14ac:dyDescent="0.2">
      <c r="A232" s="82">
        <v>23242</v>
      </c>
      <c r="B232" s="82">
        <v>0.11177255999791669</v>
      </c>
      <c r="C232" s="82">
        <v>1</v>
      </c>
      <c r="D232" s="83">
        <f t="shared" si="44"/>
        <v>2.3241999999999998</v>
      </c>
      <c r="E232" s="83">
        <f t="shared" si="44"/>
        <v>0.11177255999791669</v>
      </c>
      <c r="F232" s="25">
        <f t="shared" si="45"/>
        <v>2.3241999999999998</v>
      </c>
      <c r="G232" s="25">
        <f t="shared" si="45"/>
        <v>0.11177255999791669</v>
      </c>
      <c r="H232" s="25">
        <f t="shared" si="46"/>
        <v>5.401905639999999</v>
      </c>
      <c r="I232" s="25">
        <f t="shared" si="47"/>
        <v>12.555109088487997</v>
      </c>
      <c r="J232" s="25">
        <f t="shared" si="48"/>
        <v>29.180584543463802</v>
      </c>
      <c r="K232" s="25">
        <f t="shared" si="49"/>
        <v>0.25978178394715795</v>
      </c>
      <c r="L232" s="25">
        <f t="shared" si="50"/>
        <v>0.60378482224998442</v>
      </c>
      <c r="M232" s="25">
        <f t="shared" ca="1" si="55"/>
        <v>0.10976396633472546</v>
      </c>
      <c r="N232" s="25">
        <f t="shared" ca="1" si="51"/>
        <v>4.0344485038119524E-6</v>
      </c>
      <c r="O232" s="24">
        <f t="shared" ca="1" si="52"/>
        <v>1292098945.7577226</v>
      </c>
      <c r="P232" s="25">
        <f t="shared" ca="1" si="53"/>
        <v>1116403355.3074481</v>
      </c>
      <c r="Q232" s="25">
        <f t="shared" ca="1" si="54"/>
        <v>43531844.69549837</v>
      </c>
      <c r="R232">
        <f t="shared" ca="1" si="43"/>
        <v>2.0085936631912271E-3</v>
      </c>
    </row>
    <row r="233" spans="1:18" x14ac:dyDescent="0.2">
      <c r="A233" s="82">
        <v>23261.5</v>
      </c>
      <c r="B233" s="82">
        <v>9.3463819997850806E-2</v>
      </c>
      <c r="C233" s="82">
        <v>0.1</v>
      </c>
      <c r="D233" s="83">
        <f t="shared" si="44"/>
        <v>2.3261500000000002</v>
      </c>
      <c r="E233" s="83">
        <f t="shared" si="44"/>
        <v>9.3463819997850806E-2</v>
      </c>
      <c r="F233" s="25">
        <f t="shared" si="45"/>
        <v>0.23261500000000002</v>
      </c>
      <c r="G233" s="25">
        <f t="shared" si="45"/>
        <v>9.3463819997850802E-3</v>
      </c>
      <c r="H233" s="25">
        <f t="shared" si="46"/>
        <v>0.54109738225000004</v>
      </c>
      <c r="I233" s="25">
        <f t="shared" si="47"/>
        <v>1.2586736757208377</v>
      </c>
      <c r="J233" s="25">
        <f t="shared" si="48"/>
        <v>2.9278637707780266</v>
      </c>
      <c r="K233" s="25">
        <f t="shared" si="49"/>
        <v>2.1741086488800066E-2</v>
      </c>
      <c r="L233" s="25">
        <f t="shared" si="50"/>
        <v>5.0573028335922275E-2</v>
      </c>
      <c r="M233" s="25">
        <f t="shared" ca="1" si="55"/>
        <v>0.10994526906033683</v>
      </c>
      <c r="N233" s="25">
        <f t="shared" ca="1" si="51"/>
        <v>2.7163816319932153E-5</v>
      </c>
      <c r="O233" s="24">
        <f t="shared" ca="1" si="52"/>
        <v>13025602.567753799</v>
      </c>
      <c r="P233" s="25">
        <f t="shared" ca="1" si="53"/>
        <v>11234557.641197355</v>
      </c>
      <c r="Q233" s="25">
        <f t="shared" ca="1" si="54"/>
        <v>437626.33969973732</v>
      </c>
      <c r="R233">
        <f t="shared" ca="1" si="43"/>
        <v>-1.6481449062486025E-2</v>
      </c>
    </row>
    <row r="234" spans="1:18" x14ac:dyDescent="0.2">
      <c r="A234" s="82">
        <v>23298</v>
      </c>
      <c r="B234" s="82">
        <v>0.11113463999208761</v>
      </c>
      <c r="C234" s="82">
        <v>0.5</v>
      </c>
      <c r="D234" s="83">
        <f t="shared" si="44"/>
        <v>2.3298000000000001</v>
      </c>
      <c r="E234" s="83">
        <f t="shared" si="44"/>
        <v>0.11113463999208761</v>
      </c>
      <c r="F234" s="25">
        <f t="shared" si="45"/>
        <v>1.1649</v>
      </c>
      <c r="G234" s="25">
        <f t="shared" si="45"/>
        <v>5.5567319996043807E-2</v>
      </c>
      <c r="H234" s="25">
        <f t="shared" si="46"/>
        <v>2.7139840200000003</v>
      </c>
      <c r="I234" s="25">
        <f t="shared" si="47"/>
        <v>6.3230399697960005</v>
      </c>
      <c r="J234" s="25">
        <f t="shared" si="48"/>
        <v>14.731418521630722</v>
      </c>
      <c r="K234" s="25">
        <f t="shared" si="49"/>
        <v>0.12946074212678288</v>
      </c>
      <c r="L234" s="25">
        <f t="shared" si="50"/>
        <v>0.30161763700697874</v>
      </c>
      <c r="M234" s="25">
        <f t="shared" ca="1" si="55"/>
        <v>0.11028479321169674</v>
      </c>
      <c r="N234" s="25">
        <f t="shared" ca="1" si="51"/>
        <v>3.6111977507037083E-7</v>
      </c>
      <c r="O234" s="24">
        <f t="shared" ca="1" si="52"/>
        <v>330525120.36779469</v>
      </c>
      <c r="P234" s="25">
        <f t="shared" ca="1" si="53"/>
        <v>284149337.36896598</v>
      </c>
      <c r="Q234" s="25">
        <f t="shared" ca="1" si="54"/>
        <v>11047938.001269557</v>
      </c>
      <c r="R234">
        <f t="shared" ca="1" si="43"/>
        <v>8.4984678039087824E-4</v>
      </c>
    </row>
    <row r="235" spans="1:18" x14ac:dyDescent="0.2">
      <c r="A235" s="82">
        <v>23300.5</v>
      </c>
      <c r="B235" s="82">
        <v>0.113646339996194</v>
      </c>
      <c r="C235" s="82">
        <v>0.5</v>
      </c>
      <c r="D235" s="83">
        <f t="shared" si="44"/>
        <v>2.33005</v>
      </c>
      <c r="E235" s="83">
        <f t="shared" si="44"/>
        <v>0.113646339996194</v>
      </c>
      <c r="F235" s="25">
        <f t="shared" si="45"/>
        <v>1.165025</v>
      </c>
      <c r="G235" s="25">
        <f t="shared" si="45"/>
        <v>5.6823169998097001E-2</v>
      </c>
      <c r="H235" s="25">
        <f t="shared" si="46"/>
        <v>2.7145665012499998</v>
      </c>
      <c r="I235" s="25">
        <f t="shared" si="47"/>
        <v>6.325075676237562</v>
      </c>
      <c r="J235" s="25">
        <f t="shared" si="48"/>
        <v>14.737742579417331</v>
      </c>
      <c r="K235" s="25">
        <f t="shared" si="49"/>
        <v>0.13240082725406591</v>
      </c>
      <c r="L235" s="25">
        <f t="shared" si="50"/>
        <v>0.30850054754333628</v>
      </c>
      <c r="M235" s="25">
        <f t="shared" ca="1" si="55"/>
        <v>0.11030805604854796</v>
      </c>
      <c r="N235" s="25">
        <f t="shared" ca="1" si="51"/>
        <v>5.5720698575556221E-6</v>
      </c>
      <c r="O235" s="24">
        <f t="shared" ca="1" si="52"/>
        <v>330859199.95903265</v>
      </c>
      <c r="P235" s="25">
        <f t="shared" ca="1" si="53"/>
        <v>284373646.83221745</v>
      </c>
      <c r="Q235" s="25">
        <f t="shared" ca="1" si="54"/>
        <v>11055251.241690168</v>
      </c>
      <c r="R235">
        <f t="shared" ca="1" si="43"/>
        <v>3.3382839476460424E-3</v>
      </c>
    </row>
    <row r="236" spans="1:18" x14ac:dyDescent="0.2">
      <c r="A236" s="82">
        <v>23327.5</v>
      </c>
      <c r="B236" s="82">
        <v>0.10277269999642158</v>
      </c>
      <c r="C236" s="82">
        <v>0.1</v>
      </c>
      <c r="D236" s="83">
        <f t="shared" si="44"/>
        <v>2.3327499999999999</v>
      </c>
      <c r="E236" s="83">
        <f t="shared" si="44"/>
        <v>0.10277269999642158</v>
      </c>
      <c r="F236" s="25">
        <f t="shared" si="45"/>
        <v>0.23327500000000001</v>
      </c>
      <c r="G236" s="25">
        <f t="shared" si="45"/>
        <v>1.0277269999642159E-2</v>
      </c>
      <c r="H236" s="25">
        <f t="shared" si="46"/>
        <v>0.54417225624999999</v>
      </c>
      <c r="I236" s="25">
        <f t="shared" si="47"/>
        <v>1.2694178307671875</v>
      </c>
      <c r="J236" s="25">
        <f t="shared" si="48"/>
        <v>2.9612344447221566</v>
      </c>
      <c r="K236" s="25">
        <f t="shared" si="49"/>
        <v>2.3974301591665245E-2</v>
      </c>
      <c r="L236" s="25">
        <f t="shared" si="50"/>
        <v>5.59260520379571E-2</v>
      </c>
      <c r="M236" s="25">
        <f t="shared" ca="1" si="55"/>
        <v>0.1105593580633597</v>
      </c>
      <c r="N236" s="25">
        <f t="shared" ca="1" si="51"/>
        <v>6.0632043851412562E-6</v>
      </c>
      <c r="O236" s="24">
        <f t="shared" ca="1" si="52"/>
        <v>13378514.612791985</v>
      </c>
      <c r="P236" s="25">
        <f t="shared" ca="1" si="53"/>
        <v>11471608.219788812</v>
      </c>
      <c r="Q236" s="25">
        <f t="shared" ca="1" si="54"/>
        <v>445357.8863264278</v>
      </c>
      <c r="R236">
        <f t="shared" ca="1" si="43"/>
        <v>-7.7866580669381236E-3</v>
      </c>
    </row>
    <row r="237" spans="1:18" x14ac:dyDescent="0.2">
      <c r="A237" s="82">
        <v>23330</v>
      </c>
      <c r="B237" s="82">
        <v>0.10028440000314731</v>
      </c>
      <c r="C237" s="82">
        <v>0.1</v>
      </c>
      <c r="D237" s="83">
        <f t="shared" si="44"/>
        <v>2.3330000000000002</v>
      </c>
      <c r="E237" s="83">
        <f t="shared" si="44"/>
        <v>0.10028440000314731</v>
      </c>
      <c r="F237" s="25">
        <f t="shared" si="45"/>
        <v>0.23330000000000004</v>
      </c>
      <c r="G237" s="25">
        <f t="shared" si="45"/>
        <v>1.0028440000314732E-2</v>
      </c>
      <c r="H237" s="25">
        <f t="shared" si="46"/>
        <v>0.54428890000000008</v>
      </c>
      <c r="I237" s="25">
        <f t="shared" si="47"/>
        <v>1.2698260037000002</v>
      </c>
      <c r="J237" s="25">
        <f t="shared" si="48"/>
        <v>2.9625040666321008</v>
      </c>
      <c r="K237" s="25">
        <f t="shared" si="49"/>
        <v>2.3396350520734271E-2</v>
      </c>
      <c r="L237" s="25">
        <f t="shared" si="50"/>
        <v>5.4583685764873061E-2</v>
      </c>
      <c r="M237" s="25">
        <f t="shared" ca="1" si="55"/>
        <v>0.11058263263665881</v>
      </c>
      <c r="N237" s="25">
        <f t="shared" ca="1" si="51"/>
        <v>1.0605359537392116E-5</v>
      </c>
      <c r="O237" s="24">
        <f t="shared" ca="1" si="52"/>
        <v>13391844.887471067</v>
      </c>
      <c r="P237" s="25">
        <f t="shared" ca="1" si="53"/>
        <v>11480536.060393736</v>
      </c>
      <c r="Q237" s="25">
        <f t="shared" ca="1" si="54"/>
        <v>445648.28256680368</v>
      </c>
      <c r="R237">
        <f t="shared" ca="1" si="43"/>
        <v>-1.0298232633511498E-2</v>
      </c>
    </row>
    <row r="238" spans="1:18" x14ac:dyDescent="0.2">
      <c r="A238" s="82">
        <v>23342</v>
      </c>
      <c r="B238" s="82">
        <v>0.11254055999597767</v>
      </c>
      <c r="C238" s="82">
        <v>1</v>
      </c>
      <c r="D238" s="83">
        <f t="shared" si="44"/>
        <v>2.3342000000000001</v>
      </c>
      <c r="E238" s="83">
        <f t="shared" si="44"/>
        <v>0.11254055999597767</v>
      </c>
      <c r="F238" s="25">
        <f t="shared" si="45"/>
        <v>2.3342000000000001</v>
      </c>
      <c r="G238" s="25">
        <f t="shared" si="45"/>
        <v>0.11254055999597767</v>
      </c>
      <c r="H238" s="25">
        <f t="shared" si="46"/>
        <v>5.44848964</v>
      </c>
      <c r="I238" s="25">
        <f t="shared" si="47"/>
        <v>12.717864517688</v>
      </c>
      <c r="J238" s="25">
        <f t="shared" si="48"/>
        <v>29.68603935718733</v>
      </c>
      <c r="K238" s="25">
        <f t="shared" si="49"/>
        <v>0.26269217514261112</v>
      </c>
      <c r="L238" s="25">
        <f t="shared" si="50"/>
        <v>0.61317607521788287</v>
      </c>
      <c r="M238" s="25">
        <f t="shared" ca="1" si="55"/>
        <v>0.11069436443352448</v>
      </c>
      <c r="N238" s="25">
        <f t="shared" ca="1" si="51"/>
        <v>3.4084380548218507E-6</v>
      </c>
      <c r="O238" s="24">
        <f t="shared" ca="1" si="52"/>
        <v>1345578986.5317824</v>
      </c>
      <c r="P238" s="25">
        <f t="shared" ca="1" si="53"/>
        <v>1152333624.4824226</v>
      </c>
      <c r="Q238" s="25">
        <f t="shared" ca="1" si="54"/>
        <v>44703963.887582168</v>
      </c>
      <c r="R238">
        <f t="shared" ca="1" si="43"/>
        <v>1.8461955624531901E-3</v>
      </c>
    </row>
    <row r="239" spans="1:18" x14ac:dyDescent="0.2">
      <c r="A239" s="82">
        <v>23342</v>
      </c>
      <c r="B239" s="82">
        <v>0.11434056000143755</v>
      </c>
      <c r="C239" s="82">
        <v>0.5</v>
      </c>
      <c r="D239" s="83">
        <f t="shared" si="44"/>
        <v>2.3342000000000001</v>
      </c>
      <c r="E239" s="83">
        <f t="shared" si="44"/>
        <v>0.11434056000143755</v>
      </c>
      <c r="F239" s="25">
        <f t="shared" si="45"/>
        <v>1.1671</v>
      </c>
      <c r="G239" s="25">
        <f t="shared" si="45"/>
        <v>5.7170280000718776E-2</v>
      </c>
      <c r="H239" s="25">
        <f t="shared" si="46"/>
        <v>2.72424482</v>
      </c>
      <c r="I239" s="25">
        <f t="shared" si="47"/>
        <v>6.3589322588439998</v>
      </c>
      <c r="J239" s="25">
        <f t="shared" si="48"/>
        <v>14.843019678593665</v>
      </c>
      <c r="K239" s="25">
        <f t="shared" si="49"/>
        <v>0.13344686757767776</v>
      </c>
      <c r="L239" s="25">
        <f t="shared" si="50"/>
        <v>0.31149167829981544</v>
      </c>
      <c r="M239" s="25">
        <f t="shared" ca="1" si="55"/>
        <v>0.11069436443352448</v>
      </c>
      <c r="N239" s="25">
        <f t="shared" ca="1" si="51"/>
        <v>6.6473710597344523E-6</v>
      </c>
      <c r="O239" s="24">
        <f t="shared" ca="1" si="52"/>
        <v>336394746.6329456</v>
      </c>
      <c r="P239" s="25">
        <f t="shared" ca="1" si="53"/>
        <v>288083406.12060565</v>
      </c>
      <c r="Q239" s="25">
        <f t="shared" ca="1" si="54"/>
        <v>11175990.971895542</v>
      </c>
      <c r="R239">
        <f t="shared" ca="1" si="43"/>
        <v>3.6461955679130686E-3</v>
      </c>
    </row>
    <row r="240" spans="1:18" x14ac:dyDescent="0.2">
      <c r="A240" s="82">
        <v>23359</v>
      </c>
      <c r="B240" s="82">
        <v>0.11242012000002433</v>
      </c>
      <c r="C240" s="82">
        <v>0.5</v>
      </c>
      <c r="D240" s="83">
        <f t="shared" si="44"/>
        <v>2.3359000000000001</v>
      </c>
      <c r="E240" s="83">
        <f t="shared" si="44"/>
        <v>0.11242012000002433</v>
      </c>
      <c r="F240" s="25">
        <f t="shared" si="45"/>
        <v>1.16795</v>
      </c>
      <c r="G240" s="25">
        <f t="shared" si="45"/>
        <v>5.6210060000012163E-2</v>
      </c>
      <c r="H240" s="25">
        <f t="shared" si="46"/>
        <v>2.7282144050000001</v>
      </c>
      <c r="I240" s="25">
        <f t="shared" si="47"/>
        <v>6.3728360286395009</v>
      </c>
      <c r="J240" s="25">
        <f t="shared" si="48"/>
        <v>14.88630767929901</v>
      </c>
      <c r="K240" s="25">
        <f t="shared" si="49"/>
        <v>0.13130107915402842</v>
      </c>
      <c r="L240" s="25">
        <f t="shared" si="50"/>
        <v>0.30670619079589501</v>
      </c>
      <c r="M240" s="25">
        <f t="shared" ca="1" si="55"/>
        <v>0.11085269037333592</v>
      </c>
      <c r="N240" s="25">
        <f t="shared" ca="1" si="51"/>
        <v>1.2284178173102759E-6</v>
      </c>
      <c r="O240" s="24">
        <f t="shared" ca="1" si="52"/>
        <v>338656548.48429579</v>
      </c>
      <c r="P240" s="25">
        <f t="shared" ca="1" si="53"/>
        <v>289595424.77092475</v>
      </c>
      <c r="Q240" s="25">
        <f t="shared" ca="1" si="54"/>
        <v>11225086.740878398</v>
      </c>
      <c r="R240">
        <f t="shared" ca="1" si="43"/>
        <v>1.5674296266884047E-3</v>
      </c>
    </row>
    <row r="241" spans="1:18" x14ac:dyDescent="0.2">
      <c r="A241" s="82">
        <v>23386</v>
      </c>
      <c r="B241" s="82">
        <v>0.11254647999885492</v>
      </c>
      <c r="C241" s="82">
        <v>0.5</v>
      </c>
      <c r="D241" s="83">
        <f t="shared" si="44"/>
        <v>2.3386</v>
      </c>
      <c r="E241" s="83">
        <f t="shared" si="44"/>
        <v>0.11254647999885492</v>
      </c>
      <c r="F241" s="25">
        <f t="shared" si="45"/>
        <v>1.1693</v>
      </c>
      <c r="G241" s="25">
        <f t="shared" si="45"/>
        <v>5.627323999942746E-2</v>
      </c>
      <c r="H241" s="25">
        <f t="shared" si="46"/>
        <v>2.7345249800000002</v>
      </c>
      <c r="I241" s="25">
        <f t="shared" si="47"/>
        <v>6.3949601182280009</v>
      </c>
      <c r="J241" s="25">
        <f t="shared" si="48"/>
        <v>14.955253732488003</v>
      </c>
      <c r="K241" s="25">
        <f t="shared" si="49"/>
        <v>0.13160059906266106</v>
      </c>
      <c r="L241" s="25">
        <f t="shared" si="50"/>
        <v>0.30776116096793915</v>
      </c>
      <c r="M241" s="25">
        <f t="shared" ca="1" si="55"/>
        <v>0.11110424374705477</v>
      </c>
      <c r="N241" s="25">
        <f t="shared" ca="1" si="51"/>
        <v>1.0400227030032724E-6</v>
      </c>
      <c r="O241" s="24">
        <f t="shared" ca="1" si="52"/>
        <v>342241544.72687399</v>
      </c>
      <c r="P241" s="25">
        <f t="shared" ca="1" si="53"/>
        <v>291987508.22074616</v>
      </c>
      <c r="Q241" s="25">
        <f t="shared" ca="1" si="54"/>
        <v>11302620.407855678</v>
      </c>
      <c r="R241">
        <f t="shared" ca="1" si="43"/>
        <v>1.4422362518001497E-3</v>
      </c>
    </row>
    <row r="242" spans="1:18" x14ac:dyDescent="0.2">
      <c r="A242" s="82">
        <v>23386</v>
      </c>
      <c r="B242" s="82">
        <v>0.11324647999572335</v>
      </c>
      <c r="C242" s="82">
        <v>1</v>
      </c>
      <c r="D242" s="83">
        <f t="shared" si="44"/>
        <v>2.3386</v>
      </c>
      <c r="E242" s="83">
        <f t="shared" si="44"/>
        <v>0.11324647999572335</v>
      </c>
      <c r="F242" s="25">
        <f t="shared" si="45"/>
        <v>2.3386</v>
      </c>
      <c r="G242" s="25">
        <f t="shared" si="45"/>
        <v>0.11324647999572335</v>
      </c>
      <c r="H242" s="25">
        <f t="shared" si="46"/>
        <v>5.4690499600000004</v>
      </c>
      <c r="I242" s="25">
        <f t="shared" si="47"/>
        <v>12.789920236456002</v>
      </c>
      <c r="J242" s="25">
        <f t="shared" si="48"/>
        <v>29.910507464976007</v>
      </c>
      <c r="K242" s="25">
        <f t="shared" si="49"/>
        <v>0.26483821811799863</v>
      </c>
      <c r="L242" s="25">
        <f t="shared" si="50"/>
        <v>0.61935065689075164</v>
      </c>
      <c r="M242" s="25">
        <f t="shared" ca="1" si="55"/>
        <v>0.11110424374705477</v>
      </c>
      <c r="N242" s="25">
        <f t="shared" ca="1" si="51"/>
        <v>4.5891761451096198E-6</v>
      </c>
      <c r="O242" s="24">
        <f t="shared" ca="1" si="52"/>
        <v>1368966178.907496</v>
      </c>
      <c r="P242" s="25">
        <f t="shared" ca="1" si="53"/>
        <v>1167950032.8829846</v>
      </c>
      <c r="Q242" s="25">
        <f t="shared" ca="1" si="54"/>
        <v>45210481.631422713</v>
      </c>
      <c r="R242">
        <f t="shared" ca="1" si="43"/>
        <v>2.1422362486685775E-3</v>
      </c>
    </row>
    <row r="243" spans="1:18" x14ac:dyDescent="0.2">
      <c r="A243" s="82">
        <v>23795</v>
      </c>
      <c r="B243" s="82">
        <v>0.11246060000121361</v>
      </c>
      <c r="C243" s="82">
        <v>0.5</v>
      </c>
      <c r="D243" s="83">
        <f t="shared" si="44"/>
        <v>2.3795000000000002</v>
      </c>
      <c r="E243" s="83">
        <f t="shared" si="44"/>
        <v>0.11246060000121361</v>
      </c>
      <c r="F243" s="25">
        <f t="shared" si="45"/>
        <v>1.1897500000000001</v>
      </c>
      <c r="G243" s="25">
        <f t="shared" si="45"/>
        <v>5.6230300000606803E-2</v>
      </c>
      <c r="H243" s="25">
        <f t="shared" si="46"/>
        <v>2.8310101250000006</v>
      </c>
      <c r="I243" s="25">
        <f t="shared" si="47"/>
        <v>6.7363885924375015</v>
      </c>
      <c r="J243" s="25">
        <f t="shared" si="48"/>
        <v>16.029236655705034</v>
      </c>
      <c r="K243" s="25">
        <f t="shared" si="49"/>
        <v>0.13379999885144389</v>
      </c>
      <c r="L243" s="25">
        <f t="shared" si="50"/>
        <v>0.31837709726701074</v>
      </c>
      <c r="M243" s="25">
        <f t="shared" ca="1" si="55"/>
        <v>0.11492900060628959</v>
      </c>
      <c r="N243" s="25">
        <f t="shared" ca="1" si="51"/>
        <v>3.0465007735697441E-6</v>
      </c>
      <c r="O243" s="24">
        <f t="shared" ca="1" si="52"/>
        <v>395161573.61189169</v>
      </c>
      <c r="P243" s="25">
        <f t="shared" ca="1" si="53"/>
        <v>326643536.20651245</v>
      </c>
      <c r="Q243" s="25">
        <f t="shared" ca="1" si="54"/>
        <v>12405251.249270396</v>
      </c>
      <c r="R243">
        <f t="shared" ca="1" si="43"/>
        <v>-2.4684006050759849E-3</v>
      </c>
    </row>
    <row r="244" spans="1:18" x14ac:dyDescent="0.2">
      <c r="A244" s="82">
        <v>23797.5</v>
      </c>
      <c r="B244" s="82">
        <v>0.11197230000107083</v>
      </c>
      <c r="C244" s="82">
        <v>0.5</v>
      </c>
      <c r="D244" s="83">
        <f t="shared" si="44"/>
        <v>2.37975</v>
      </c>
      <c r="E244" s="83">
        <f t="shared" si="44"/>
        <v>0.11197230000107083</v>
      </c>
      <c r="F244" s="25">
        <f t="shared" si="45"/>
        <v>1.189875</v>
      </c>
      <c r="G244" s="25">
        <f t="shared" si="45"/>
        <v>5.5986150000535417E-2</v>
      </c>
      <c r="H244" s="25">
        <f t="shared" si="46"/>
        <v>2.8316050312500001</v>
      </c>
      <c r="I244" s="25">
        <f t="shared" si="47"/>
        <v>6.7385120731171879</v>
      </c>
      <c r="J244" s="25">
        <f t="shared" si="48"/>
        <v>16.035974106000626</v>
      </c>
      <c r="K244" s="25">
        <f t="shared" si="49"/>
        <v>0.13323304046377415</v>
      </c>
      <c r="L244" s="25">
        <f t="shared" si="50"/>
        <v>0.31706132804366655</v>
      </c>
      <c r="M244" s="25">
        <f t="shared" ca="1" si="55"/>
        <v>0.11495246117244887</v>
      </c>
      <c r="N244" s="25">
        <f t="shared" ca="1" si="51"/>
        <v>4.4406803036946415E-6</v>
      </c>
      <c r="O244" s="24">
        <f t="shared" ca="1" si="52"/>
        <v>395475465.27626061</v>
      </c>
      <c r="P244" s="25">
        <f t="shared" ca="1" si="53"/>
        <v>326845318.59933472</v>
      </c>
      <c r="Q244" s="25">
        <f t="shared" ca="1" si="54"/>
        <v>12411547.075903352</v>
      </c>
      <c r="R244">
        <f t="shared" ca="1" si="43"/>
        <v>-2.9801611713780318E-3</v>
      </c>
    </row>
    <row r="245" spans="1:18" x14ac:dyDescent="0.2">
      <c r="A245" s="82">
        <v>23817</v>
      </c>
      <c r="B245" s="82">
        <v>0.10956355999223888</v>
      </c>
      <c r="C245" s="82">
        <v>0.5</v>
      </c>
      <c r="D245" s="83">
        <f t="shared" si="44"/>
        <v>2.3816999999999999</v>
      </c>
      <c r="E245" s="83">
        <f t="shared" si="44"/>
        <v>0.10956355999223888</v>
      </c>
      <c r="F245" s="25">
        <f t="shared" si="45"/>
        <v>1.19085</v>
      </c>
      <c r="G245" s="25">
        <f t="shared" si="45"/>
        <v>5.478177999611944E-2</v>
      </c>
      <c r="H245" s="25">
        <f t="shared" si="46"/>
        <v>2.8362474449999997</v>
      </c>
      <c r="I245" s="25">
        <f t="shared" si="47"/>
        <v>6.7550905397564991</v>
      </c>
      <c r="J245" s="25">
        <f t="shared" si="48"/>
        <v>16.088599138538054</v>
      </c>
      <c r="K245" s="25">
        <f t="shared" si="49"/>
        <v>0.13047376541675768</v>
      </c>
      <c r="L245" s="25">
        <f t="shared" si="50"/>
        <v>0.31074936709309176</v>
      </c>
      <c r="M245" s="25">
        <f t="shared" ca="1" si="55"/>
        <v>0.11513548772365165</v>
      </c>
      <c r="N245" s="25">
        <f t="shared" ca="1" si="51"/>
        <v>1.5523189322043316E-5</v>
      </c>
      <c r="O245" s="24">
        <f t="shared" ca="1" si="52"/>
        <v>397919198.59876174</v>
      </c>
      <c r="P245" s="25">
        <f t="shared" ca="1" si="53"/>
        <v>328414660.60323268</v>
      </c>
      <c r="Q245" s="25">
        <f t="shared" ca="1" si="54"/>
        <v>12460457.913237132</v>
      </c>
      <c r="R245">
        <f t="shared" ca="1" si="43"/>
        <v>-5.571927731412768E-3</v>
      </c>
    </row>
    <row r="246" spans="1:18" x14ac:dyDescent="0.2">
      <c r="A246" s="82">
        <v>23822</v>
      </c>
      <c r="B246" s="82">
        <v>0.11358695999660995</v>
      </c>
      <c r="C246" s="82">
        <v>0.5</v>
      </c>
      <c r="D246" s="83">
        <f t="shared" si="44"/>
        <v>2.3822000000000001</v>
      </c>
      <c r="E246" s="83">
        <f t="shared" si="44"/>
        <v>0.11358695999660995</v>
      </c>
      <c r="F246" s="25">
        <f t="shared" si="45"/>
        <v>1.1911</v>
      </c>
      <c r="G246" s="25">
        <f t="shared" si="45"/>
        <v>5.6793479998304974E-2</v>
      </c>
      <c r="H246" s="25">
        <f t="shared" si="46"/>
        <v>2.8374384200000002</v>
      </c>
      <c r="I246" s="25">
        <f t="shared" si="47"/>
        <v>6.7593458041240009</v>
      </c>
      <c r="J246" s="25">
        <f t="shared" si="48"/>
        <v>16.102113574584195</v>
      </c>
      <c r="K246" s="25">
        <f t="shared" si="49"/>
        <v>0.13529342805196212</v>
      </c>
      <c r="L246" s="25">
        <f t="shared" si="50"/>
        <v>0.32229600430538419</v>
      </c>
      <c r="M246" s="25">
        <f t="shared" ca="1" si="55"/>
        <v>0.11518242735579487</v>
      </c>
      <c r="N246" s="25">
        <f t="shared" ca="1" si="51"/>
        <v>1.2727580471122531E-6</v>
      </c>
      <c r="O246" s="24">
        <f t="shared" ca="1" si="52"/>
        <v>398544466.36426759</v>
      </c>
      <c r="P246" s="25">
        <f t="shared" ca="1" si="53"/>
        <v>328815747.36820042</v>
      </c>
      <c r="Q246" s="25">
        <f t="shared" ca="1" si="54"/>
        <v>12472942.816678736</v>
      </c>
      <c r="R246">
        <f t="shared" ca="1" si="43"/>
        <v>-1.5954673591849211E-3</v>
      </c>
    </row>
    <row r="247" spans="1:18" x14ac:dyDescent="0.2">
      <c r="A247" s="82">
        <v>23831.5</v>
      </c>
      <c r="B247" s="82">
        <v>0.11613141999259824</v>
      </c>
      <c r="C247" s="82">
        <v>0.5</v>
      </c>
      <c r="D247" s="83">
        <f t="shared" si="44"/>
        <v>2.3831500000000001</v>
      </c>
      <c r="E247" s="83">
        <f t="shared" si="44"/>
        <v>0.11613141999259824</v>
      </c>
      <c r="F247" s="25">
        <f t="shared" si="45"/>
        <v>1.1915750000000001</v>
      </c>
      <c r="G247" s="25">
        <f t="shared" si="45"/>
        <v>5.806570999629912E-2</v>
      </c>
      <c r="H247" s="25">
        <f t="shared" si="46"/>
        <v>2.8397019612500003</v>
      </c>
      <c r="I247" s="25">
        <f t="shared" si="47"/>
        <v>6.7674357289529388</v>
      </c>
      <c r="J247" s="25">
        <f t="shared" si="48"/>
        <v>16.127814457454196</v>
      </c>
      <c r="K247" s="25">
        <f t="shared" si="49"/>
        <v>0.13837929677768027</v>
      </c>
      <c r="L247" s="25">
        <f t="shared" si="50"/>
        <v>0.32977862111572875</v>
      </c>
      <c r="M247" s="25">
        <f t="shared" ca="1" si="55"/>
        <v>0.11527162361751574</v>
      </c>
      <c r="N247" s="25">
        <f t="shared" ca="1" si="51"/>
        <v>3.6962490330250585E-7</v>
      </c>
      <c r="O247" s="24">
        <f t="shared" ca="1" si="52"/>
        <v>399730963.68812323</v>
      </c>
      <c r="P247" s="25">
        <f t="shared" ca="1" si="53"/>
        <v>329576331.75336993</v>
      </c>
      <c r="Q247" s="25">
        <f t="shared" ca="1" si="54"/>
        <v>12496600.507668748</v>
      </c>
      <c r="R247">
        <f t="shared" ca="1" si="43"/>
        <v>8.5979637508250273E-4</v>
      </c>
    </row>
    <row r="248" spans="1:18" x14ac:dyDescent="0.2">
      <c r="A248" s="82">
        <v>23836.5</v>
      </c>
      <c r="B248" s="82">
        <v>0.11115481999877375</v>
      </c>
      <c r="C248" s="82">
        <v>0.5</v>
      </c>
      <c r="D248" s="83">
        <f t="shared" si="44"/>
        <v>2.3836499999999998</v>
      </c>
      <c r="E248" s="83">
        <f t="shared" si="44"/>
        <v>0.11115481999877375</v>
      </c>
      <c r="F248" s="25">
        <f t="shared" si="45"/>
        <v>1.1918249999999999</v>
      </c>
      <c r="G248" s="25">
        <f t="shared" si="45"/>
        <v>5.5577409999386873E-2</v>
      </c>
      <c r="H248" s="25">
        <f t="shared" si="46"/>
        <v>2.8408936612499995</v>
      </c>
      <c r="I248" s="25">
        <f t="shared" si="47"/>
        <v>6.771696175638561</v>
      </c>
      <c r="J248" s="25">
        <f t="shared" si="48"/>
        <v>16.141353589060856</v>
      </c>
      <c r="K248" s="25">
        <f t="shared" si="49"/>
        <v>0.13247709334503852</v>
      </c>
      <c r="L248" s="25">
        <f t="shared" si="50"/>
        <v>0.31577902355190102</v>
      </c>
      <c r="M248" s="25">
        <f t="shared" ca="1" si="55"/>
        <v>0.11531857478718394</v>
      </c>
      <c r="N248" s="25">
        <f t="shared" ca="1" si="51"/>
        <v>8.6684269690043933E-6</v>
      </c>
      <c r="O248" s="24">
        <f t="shared" ca="1" si="52"/>
        <v>400354635.87901551</v>
      </c>
      <c r="P248" s="25">
        <f t="shared" ca="1" si="53"/>
        <v>329975857.44299436</v>
      </c>
      <c r="Q248" s="25">
        <f t="shared" ca="1" si="54"/>
        <v>12509018.354132952</v>
      </c>
      <c r="R248">
        <f t="shared" ca="1" si="43"/>
        <v>-4.16375478841019E-3</v>
      </c>
    </row>
    <row r="249" spans="1:18" x14ac:dyDescent="0.2">
      <c r="A249" s="82">
        <v>23946.5</v>
      </c>
      <c r="B249" s="82">
        <v>0.11666962000163039</v>
      </c>
      <c r="C249" s="82">
        <v>0.5</v>
      </c>
      <c r="D249" s="83">
        <f t="shared" si="44"/>
        <v>2.3946499999999999</v>
      </c>
      <c r="E249" s="83">
        <f t="shared" si="44"/>
        <v>0.11666962000163039</v>
      </c>
      <c r="F249" s="25">
        <f t="shared" si="45"/>
        <v>1.197325</v>
      </c>
      <c r="G249" s="25">
        <f t="shared" si="45"/>
        <v>5.8334810000815196E-2</v>
      </c>
      <c r="H249" s="25">
        <f t="shared" si="46"/>
        <v>2.8671743112499999</v>
      </c>
      <c r="I249" s="25">
        <f t="shared" si="47"/>
        <v>6.8658789644348124</v>
      </c>
      <c r="J249" s="25">
        <f t="shared" si="48"/>
        <v>16.441377062183822</v>
      </c>
      <c r="K249" s="25">
        <f t="shared" si="49"/>
        <v>0.1396914527684521</v>
      </c>
      <c r="L249" s="25">
        <f t="shared" si="50"/>
        <v>0.33451213737197383</v>
      </c>
      <c r="M249" s="25">
        <f t="shared" ca="1" si="55"/>
        <v>0.11635250706948123</v>
      </c>
      <c r="N249" s="25">
        <f t="shared" ca="1" si="51"/>
        <v>5.0280305868118184E-8</v>
      </c>
      <c r="O249" s="24">
        <f t="shared" ca="1" si="52"/>
        <v>413930759.32783401</v>
      </c>
      <c r="P249" s="25">
        <f t="shared" ca="1" si="53"/>
        <v>338626041.53541279</v>
      </c>
      <c r="Q249" s="25">
        <f t="shared" ca="1" si="54"/>
        <v>12776262.877280304</v>
      </c>
      <c r="R249">
        <f t="shared" ca="1" si="43"/>
        <v>3.1711293214915781E-4</v>
      </c>
    </row>
    <row r="250" spans="1:18" x14ac:dyDescent="0.2">
      <c r="A250" s="82">
        <v>23949</v>
      </c>
      <c r="B250" s="82">
        <v>0.11318131999723846</v>
      </c>
      <c r="C250" s="82">
        <v>0.5</v>
      </c>
      <c r="D250" s="83">
        <f t="shared" si="44"/>
        <v>2.3948999999999998</v>
      </c>
      <c r="E250" s="83">
        <f t="shared" si="44"/>
        <v>0.11318131999723846</v>
      </c>
      <c r="F250" s="25">
        <f t="shared" si="45"/>
        <v>1.1974499999999999</v>
      </c>
      <c r="G250" s="25">
        <f t="shared" si="45"/>
        <v>5.659065999861923E-2</v>
      </c>
      <c r="H250" s="25">
        <f t="shared" si="46"/>
        <v>2.8677730049999997</v>
      </c>
      <c r="I250" s="25">
        <f t="shared" si="47"/>
        <v>6.8680295696744986</v>
      </c>
      <c r="J250" s="25">
        <f t="shared" si="48"/>
        <v>16.448244016413454</v>
      </c>
      <c r="K250" s="25">
        <f t="shared" si="49"/>
        <v>0.13552897163069319</v>
      </c>
      <c r="L250" s="25">
        <f t="shared" si="50"/>
        <v>0.32457833415834708</v>
      </c>
      <c r="M250" s="25">
        <f t="shared" ca="1" si="55"/>
        <v>0.11637602790926262</v>
      </c>
      <c r="N250" s="25">
        <f t="shared" ca="1" si="51"/>
        <v>5.1030793215748696E-6</v>
      </c>
      <c r="O250" s="24">
        <f t="shared" ca="1" si="52"/>
        <v>414235986.10867113</v>
      </c>
      <c r="P250" s="25">
        <f t="shared" ca="1" si="53"/>
        <v>338819476.48869252</v>
      </c>
      <c r="Q250" s="25">
        <f t="shared" ca="1" si="54"/>
        <v>12782202.49607672</v>
      </c>
      <c r="R250">
        <f t="shared" ca="1" si="43"/>
        <v>-3.1947079120241556E-3</v>
      </c>
    </row>
    <row r="251" spans="1:18" x14ac:dyDescent="0.2">
      <c r="A251" s="82">
        <v>23951</v>
      </c>
      <c r="B251" s="82">
        <v>0.11719067999365507</v>
      </c>
      <c r="C251" s="82">
        <v>0.5</v>
      </c>
      <c r="D251" s="83">
        <f t="shared" si="44"/>
        <v>2.3950999999999998</v>
      </c>
      <c r="E251" s="83">
        <f t="shared" si="44"/>
        <v>0.11719067999365507</v>
      </c>
      <c r="F251" s="25">
        <f t="shared" si="45"/>
        <v>1.1975499999999999</v>
      </c>
      <c r="G251" s="25">
        <f t="shared" si="45"/>
        <v>5.8595339996827533E-2</v>
      </c>
      <c r="H251" s="25">
        <f t="shared" si="46"/>
        <v>2.8682520049999995</v>
      </c>
      <c r="I251" s="25">
        <f t="shared" si="47"/>
        <v>6.8697503771754986</v>
      </c>
      <c r="J251" s="25">
        <f t="shared" si="48"/>
        <v>16.453739128373034</v>
      </c>
      <c r="K251" s="25">
        <f t="shared" si="49"/>
        <v>0.1403416988264016</v>
      </c>
      <c r="L251" s="25">
        <f t="shared" si="50"/>
        <v>0.33613240285911444</v>
      </c>
      <c r="M251" s="25">
        <f t="shared" ca="1" si="55"/>
        <v>0.11639484529720995</v>
      </c>
      <c r="N251" s="25">
        <f t="shared" ca="1" si="51"/>
        <v>3.1667643203294739E-7</v>
      </c>
      <c r="O251" s="24">
        <f t="shared" ca="1" si="52"/>
        <v>414480058.00136971</v>
      </c>
      <c r="P251" s="25">
        <f t="shared" ca="1" si="53"/>
        <v>338974121.4396829</v>
      </c>
      <c r="Q251" s="25">
        <f t="shared" ca="1" si="54"/>
        <v>12786949.841640098</v>
      </c>
      <c r="R251">
        <f t="shared" ca="1" si="43"/>
        <v>7.9583469644511906E-4</v>
      </c>
    </row>
    <row r="252" spans="1:18" x14ac:dyDescent="0.2">
      <c r="A252" s="82">
        <v>23953.5</v>
      </c>
      <c r="B252" s="82">
        <v>0.117702379997354</v>
      </c>
      <c r="C252" s="82">
        <v>0.5</v>
      </c>
      <c r="D252" s="83">
        <f t="shared" si="44"/>
        <v>2.3953500000000001</v>
      </c>
      <c r="E252" s="83">
        <f t="shared" si="44"/>
        <v>0.117702379997354</v>
      </c>
      <c r="F252" s="25">
        <f t="shared" si="45"/>
        <v>1.197675</v>
      </c>
      <c r="G252" s="25">
        <f t="shared" si="45"/>
        <v>5.8851189998677E-2</v>
      </c>
      <c r="H252" s="25">
        <f t="shared" si="46"/>
        <v>2.8688508112500002</v>
      </c>
      <c r="I252" s="25">
        <f t="shared" si="47"/>
        <v>6.871901790727688</v>
      </c>
      <c r="J252" s="25">
        <f t="shared" si="48"/>
        <v>16.460609954419567</v>
      </c>
      <c r="K252" s="25">
        <f t="shared" si="49"/>
        <v>0.14096919796333096</v>
      </c>
      <c r="L252" s="25">
        <f t="shared" si="50"/>
        <v>0.33767056834146481</v>
      </c>
      <c r="M252" s="25">
        <f t="shared" ca="1" si="55"/>
        <v>0.11641836792729696</v>
      </c>
      <c r="N252" s="25">
        <f t="shared" ca="1" si="51"/>
        <v>8.2434349802608832E-7</v>
      </c>
      <c r="O252" s="24">
        <f t="shared" ca="1" si="52"/>
        <v>414785010.70682114</v>
      </c>
      <c r="P252" s="25">
        <f t="shared" ca="1" si="53"/>
        <v>339167298.72136712</v>
      </c>
      <c r="Q252" s="25">
        <f t="shared" ca="1" si="54"/>
        <v>12792878.582412429</v>
      </c>
      <c r="R252">
        <f t="shared" ca="1" si="43"/>
        <v>1.2840120700570445E-3</v>
      </c>
    </row>
    <row r="253" spans="1:18" x14ac:dyDescent="0.2">
      <c r="A253" s="82">
        <v>23956</v>
      </c>
      <c r="B253" s="82">
        <v>0.11621408000064548</v>
      </c>
      <c r="C253" s="82">
        <v>0.5</v>
      </c>
      <c r="D253" s="83">
        <f t="shared" si="44"/>
        <v>2.3956</v>
      </c>
      <c r="E253" s="83">
        <f t="shared" si="44"/>
        <v>0.11621408000064548</v>
      </c>
      <c r="F253" s="25">
        <f t="shared" si="45"/>
        <v>1.1978</v>
      </c>
      <c r="G253" s="25">
        <f t="shared" si="45"/>
        <v>5.8107040000322741E-2</v>
      </c>
      <c r="H253" s="25">
        <f t="shared" si="46"/>
        <v>2.8694496799999998</v>
      </c>
      <c r="I253" s="25">
        <f t="shared" si="47"/>
        <v>6.8740536534079997</v>
      </c>
      <c r="J253" s="25">
        <f t="shared" si="48"/>
        <v>16.467482932104204</v>
      </c>
      <c r="K253" s="25">
        <f t="shared" si="49"/>
        <v>0.13920122502477317</v>
      </c>
      <c r="L253" s="25">
        <f t="shared" si="50"/>
        <v>0.33347045466934661</v>
      </c>
      <c r="M253" s="25">
        <f t="shared" ca="1" si="55"/>
        <v>0.11644189155199816</v>
      </c>
      <c r="N253" s="25">
        <f t="shared" ca="1" si="51"/>
        <v>2.5949051464857415E-8</v>
      </c>
      <c r="O253" s="24">
        <f t="shared" ca="1" si="52"/>
        <v>415089810.73929614</v>
      </c>
      <c r="P253" s="25">
        <f t="shared" ca="1" si="53"/>
        <v>339360332.61480808</v>
      </c>
      <c r="Q253" s="25">
        <f t="shared" ca="1" si="54"/>
        <v>12798801.272610411</v>
      </c>
      <c r="R253">
        <f t="shared" ca="1" si="43"/>
        <v>-2.2781155135268016E-4</v>
      </c>
    </row>
    <row r="254" spans="1:18" x14ac:dyDescent="0.2">
      <c r="A254" s="82">
        <v>23961</v>
      </c>
      <c r="B254" s="82">
        <v>0.11923747999389889</v>
      </c>
      <c r="C254" s="82">
        <v>0.5</v>
      </c>
      <c r="D254" s="83">
        <f t="shared" si="44"/>
        <v>2.3961000000000001</v>
      </c>
      <c r="E254" s="83">
        <f t="shared" si="44"/>
        <v>0.11923747999389889</v>
      </c>
      <c r="F254" s="25">
        <f t="shared" si="45"/>
        <v>1.1980500000000001</v>
      </c>
      <c r="G254" s="25">
        <f t="shared" si="45"/>
        <v>5.9618739996949444E-2</v>
      </c>
      <c r="H254" s="25">
        <f t="shared" si="46"/>
        <v>2.8706476050000003</v>
      </c>
      <c r="I254" s="25">
        <f t="shared" si="47"/>
        <v>6.8783587263405011</v>
      </c>
      <c r="J254" s="25">
        <f t="shared" si="48"/>
        <v>16.481235344184476</v>
      </c>
      <c r="K254" s="25">
        <f t="shared" si="49"/>
        <v>0.14285246290669057</v>
      </c>
      <c r="L254" s="25">
        <f t="shared" si="50"/>
        <v>0.3422887863707213</v>
      </c>
      <c r="M254" s="25">
        <f t="shared" ca="1" si="55"/>
        <v>0.1164889417852433</v>
      </c>
      <c r="N254" s="25">
        <f t="shared" ca="1" si="51"/>
        <v>3.7772311422198331E-6</v>
      </c>
      <c r="O254" s="24">
        <f t="shared" ca="1" si="52"/>
        <v>415698951.61860836</v>
      </c>
      <c r="P254" s="25">
        <f t="shared" ca="1" si="53"/>
        <v>339745969.55986583</v>
      </c>
      <c r="Q254" s="25">
        <f t="shared" ca="1" si="54"/>
        <v>12810628.480673186</v>
      </c>
      <c r="R254">
        <f t="shared" ca="1" si="43"/>
        <v>2.7485382086555876E-3</v>
      </c>
    </row>
    <row r="255" spans="1:18" x14ac:dyDescent="0.2">
      <c r="A255" s="82">
        <v>23963.5</v>
      </c>
      <c r="B255" s="82">
        <v>0.11574917999678291</v>
      </c>
      <c r="C255" s="82">
        <v>0.5</v>
      </c>
      <c r="D255" s="83">
        <f t="shared" si="44"/>
        <v>2.39635</v>
      </c>
      <c r="E255" s="83">
        <f t="shared" si="44"/>
        <v>0.11574917999678291</v>
      </c>
      <c r="F255" s="25">
        <f t="shared" si="45"/>
        <v>1.198175</v>
      </c>
      <c r="G255" s="25">
        <f t="shared" si="45"/>
        <v>5.7874589998391457E-2</v>
      </c>
      <c r="H255" s="25">
        <f t="shared" si="46"/>
        <v>2.8712466612499998</v>
      </c>
      <c r="I255" s="25">
        <f t="shared" si="47"/>
        <v>6.8805119366864371</v>
      </c>
      <c r="J255" s="25">
        <f t="shared" si="48"/>
        <v>16.488114779478543</v>
      </c>
      <c r="K255" s="25">
        <f t="shared" si="49"/>
        <v>0.13868777374264538</v>
      </c>
      <c r="L255" s="25">
        <f t="shared" si="50"/>
        <v>0.33234444660818824</v>
      </c>
      <c r="M255" s="25">
        <f t="shared" ca="1" si="55"/>
        <v>0.11651246839378715</v>
      </c>
      <c r="N255" s="25">
        <f t="shared" ca="1" si="51"/>
        <v>2.9130458850064802E-7</v>
      </c>
      <c r="O255" s="24">
        <f t="shared" ca="1" si="52"/>
        <v>416003291.88274866</v>
      </c>
      <c r="P255" s="25">
        <f t="shared" ca="1" si="53"/>
        <v>339938572.27337044</v>
      </c>
      <c r="Q255" s="25">
        <f t="shared" ca="1" si="54"/>
        <v>12816532.98824854</v>
      </c>
      <c r="R255">
        <f t="shared" ca="1" si="43"/>
        <v>-7.632883970042359E-4</v>
      </c>
    </row>
    <row r="256" spans="1:18" x14ac:dyDescent="0.2">
      <c r="A256" s="82">
        <v>24049</v>
      </c>
      <c r="B256" s="82">
        <v>0.11984931999904802</v>
      </c>
      <c r="C256" s="82">
        <v>1</v>
      </c>
      <c r="D256" s="83">
        <f t="shared" si="44"/>
        <v>2.4049</v>
      </c>
      <c r="E256" s="83">
        <f t="shared" si="44"/>
        <v>0.11984931999904802</v>
      </c>
      <c r="F256" s="25">
        <f t="shared" si="45"/>
        <v>2.4049</v>
      </c>
      <c r="G256" s="25">
        <f t="shared" si="45"/>
        <v>0.11984931999904802</v>
      </c>
      <c r="H256" s="25">
        <f t="shared" si="46"/>
        <v>5.78354401</v>
      </c>
      <c r="I256" s="25">
        <f t="shared" si="47"/>
        <v>13.908844989648999</v>
      </c>
      <c r="J256" s="25">
        <f t="shared" si="48"/>
        <v>33.449381315606878</v>
      </c>
      <c r="K256" s="25">
        <f t="shared" si="49"/>
        <v>0.28822562966571058</v>
      </c>
      <c r="L256" s="25">
        <f t="shared" si="50"/>
        <v>0.69315381678306742</v>
      </c>
      <c r="M256" s="25">
        <f t="shared" ca="1" si="55"/>
        <v>0.11731767708418295</v>
      </c>
      <c r="N256" s="25">
        <f t="shared" ca="1" si="51"/>
        <v>6.4092158483865243E-6</v>
      </c>
      <c r="O256" s="24">
        <f t="shared" ca="1" si="52"/>
        <v>1705268830.132154</v>
      </c>
      <c r="P256" s="25">
        <f t="shared" ca="1" si="53"/>
        <v>1385751023.5279949</v>
      </c>
      <c r="Q256" s="25">
        <f t="shared" ca="1" si="54"/>
        <v>52059115.934354238</v>
      </c>
      <c r="R256">
        <f t="shared" ca="1" si="43"/>
        <v>2.5316429148650732E-3</v>
      </c>
    </row>
    <row r="257" spans="1:18" x14ac:dyDescent="0.2">
      <c r="A257" s="82">
        <v>24912</v>
      </c>
      <c r="B257" s="82">
        <v>0.12638815999525832</v>
      </c>
      <c r="C257" s="82">
        <v>0.1</v>
      </c>
      <c r="D257" s="83">
        <f t="shared" si="44"/>
        <v>2.4912000000000001</v>
      </c>
      <c r="E257" s="83">
        <f t="shared" si="44"/>
        <v>0.12638815999525832</v>
      </c>
      <c r="F257" s="25">
        <f t="shared" si="45"/>
        <v>0.24912000000000001</v>
      </c>
      <c r="G257" s="25">
        <f t="shared" si="45"/>
        <v>1.2638815999525833E-2</v>
      </c>
      <c r="H257" s="25">
        <f t="shared" si="46"/>
        <v>0.62060774400000007</v>
      </c>
      <c r="I257" s="25">
        <f t="shared" si="47"/>
        <v>1.5460580118528002</v>
      </c>
      <c r="J257" s="25">
        <f t="shared" si="48"/>
        <v>3.8515397191276959</v>
      </c>
      <c r="K257" s="25">
        <f t="shared" si="49"/>
        <v>3.1485818418018757E-2</v>
      </c>
      <c r="L257" s="25">
        <f t="shared" si="50"/>
        <v>7.8437470842968329E-2</v>
      </c>
      <c r="M257" s="25">
        <f t="shared" ca="1" si="55"/>
        <v>0.12551023690774171</v>
      </c>
      <c r="N257" s="25">
        <f t="shared" ca="1" si="51"/>
        <v>7.7074894759469334E-8</v>
      </c>
      <c r="O257" s="24">
        <f t="shared" ca="1" si="52"/>
        <v>20717608.095615242</v>
      </c>
      <c r="P257" s="25">
        <f t="shared" ca="1" si="53"/>
        <v>16049228.514096593</v>
      </c>
      <c r="Q257" s="25">
        <f t="shared" ca="1" si="54"/>
        <v>583098.65190096258</v>
      </c>
      <c r="R257">
        <f t="shared" ca="1" si="43"/>
        <v>8.7792308751660775E-4</v>
      </c>
    </row>
    <row r="258" spans="1:18" x14ac:dyDescent="0.2">
      <c r="A258" s="82">
        <v>25763</v>
      </c>
      <c r="B258" s="82">
        <v>0.13337083999795141</v>
      </c>
      <c r="C258" s="82">
        <v>1</v>
      </c>
      <c r="D258" s="83">
        <f t="shared" si="44"/>
        <v>2.5762999999999998</v>
      </c>
      <c r="E258" s="83">
        <f t="shared" si="44"/>
        <v>0.13337083999795141</v>
      </c>
      <c r="F258" s="25">
        <f t="shared" si="45"/>
        <v>2.5762999999999998</v>
      </c>
      <c r="G258" s="25">
        <f t="shared" si="45"/>
        <v>0.13337083999795141</v>
      </c>
      <c r="H258" s="25">
        <f t="shared" si="46"/>
        <v>6.6373216899999994</v>
      </c>
      <c r="I258" s="25">
        <f t="shared" si="47"/>
        <v>17.099731869946996</v>
      </c>
      <c r="J258" s="25">
        <f t="shared" si="48"/>
        <v>44.054039216544446</v>
      </c>
      <c r="K258" s="25">
        <f t="shared" si="49"/>
        <v>0.34360329508672216</v>
      </c>
      <c r="L258" s="25">
        <f t="shared" si="50"/>
        <v>0.88522516913192228</v>
      </c>
      <c r="M258" s="25">
        <f t="shared" ca="1" si="55"/>
        <v>0.13370493998808924</v>
      </c>
      <c r="N258" s="25">
        <f t="shared" ca="1" si="51"/>
        <v>1.1162280341010292E-7</v>
      </c>
      <c r="O258" s="24">
        <f t="shared" ca="1" si="52"/>
        <v>2319663279.6967306</v>
      </c>
      <c r="P258" s="25">
        <f t="shared" ca="1" si="53"/>
        <v>1730645707.5310848</v>
      </c>
      <c r="Q258" s="25">
        <f t="shared" ca="1" si="54"/>
        <v>60979763.671258047</v>
      </c>
      <c r="R258">
        <f t="shared" ca="1" si="43"/>
        <v>-3.340999901378372E-4</v>
      </c>
    </row>
    <row r="259" spans="1:18" x14ac:dyDescent="0.2">
      <c r="A259" s="82">
        <v>26753</v>
      </c>
      <c r="B259" s="82">
        <v>0.1413040400002501</v>
      </c>
      <c r="C259" s="82">
        <v>1</v>
      </c>
      <c r="D259" s="83">
        <f t="shared" si="44"/>
        <v>2.6753</v>
      </c>
      <c r="E259" s="83">
        <f t="shared" si="44"/>
        <v>0.1413040400002501</v>
      </c>
      <c r="F259" s="25">
        <f t="shared" si="45"/>
        <v>2.6753</v>
      </c>
      <c r="G259" s="25">
        <f t="shared" si="45"/>
        <v>0.1413040400002501</v>
      </c>
      <c r="H259" s="25">
        <f t="shared" si="46"/>
        <v>7.1572300899999997</v>
      </c>
      <c r="I259" s="25">
        <f t="shared" si="47"/>
        <v>19.147737659777</v>
      </c>
      <c r="J259" s="25">
        <f t="shared" si="48"/>
        <v>51.225942561201407</v>
      </c>
      <c r="K259" s="25">
        <f t="shared" si="49"/>
        <v>0.3780306982126691</v>
      </c>
      <c r="L259" s="25">
        <f t="shared" si="50"/>
        <v>1.0113455269283536</v>
      </c>
      <c r="M259" s="25">
        <f t="shared" ca="1" si="55"/>
        <v>0.14338316525188696</v>
      </c>
      <c r="N259" s="25">
        <f t="shared" ca="1" si="51"/>
        <v>4.3227618119940584E-6</v>
      </c>
      <c r="O259" s="24">
        <f t="shared" ca="1" si="52"/>
        <v>2435049139.7679372</v>
      </c>
      <c r="P259" s="25">
        <f t="shared" ca="1" si="53"/>
        <v>1749043961.7997353</v>
      </c>
      <c r="Q259" s="25">
        <f t="shared" ca="1" si="54"/>
        <v>59404795.106022075</v>
      </c>
      <c r="R259">
        <f t="shared" ca="1" si="43"/>
        <v>-2.0791252516368652E-3</v>
      </c>
    </row>
    <row r="260" spans="1:18" x14ac:dyDescent="0.2">
      <c r="A260" s="82">
        <v>27621</v>
      </c>
      <c r="B260" s="82">
        <v>0.14816627999971388</v>
      </c>
      <c r="C260" s="82">
        <v>1</v>
      </c>
      <c r="D260" s="83">
        <f t="shared" si="44"/>
        <v>2.7621000000000002</v>
      </c>
      <c r="E260" s="83">
        <f t="shared" si="44"/>
        <v>0.14816627999971388</v>
      </c>
      <c r="F260" s="25">
        <f t="shared" si="45"/>
        <v>2.7621000000000002</v>
      </c>
      <c r="G260" s="25">
        <f t="shared" si="45"/>
        <v>0.14816627999971388</v>
      </c>
      <c r="H260" s="25">
        <f t="shared" si="46"/>
        <v>7.6291964100000014</v>
      </c>
      <c r="I260" s="25">
        <f t="shared" si="47"/>
        <v>21.072603404061006</v>
      </c>
      <c r="J260" s="25">
        <f t="shared" si="48"/>
        <v>58.204637862356911</v>
      </c>
      <c r="K260" s="25">
        <f t="shared" si="49"/>
        <v>0.40925008198720975</v>
      </c>
      <c r="L260" s="25">
        <f t="shared" si="50"/>
        <v>1.1303896514568721</v>
      </c>
      <c r="M260" s="25">
        <f t="shared" ca="1" si="55"/>
        <v>0.15199704498164857</v>
      </c>
      <c r="N260" s="25">
        <f t="shared" ca="1" si="51"/>
        <v>1.467476034681706E-5</v>
      </c>
      <c r="O260" s="24">
        <f t="shared" ca="1" si="52"/>
        <v>2372346990.0655899</v>
      </c>
      <c r="P260" s="25">
        <f t="shared" ca="1" si="53"/>
        <v>1650414299.6629069</v>
      </c>
      <c r="Q260" s="25">
        <f t="shared" ca="1" si="54"/>
        <v>54032690.090927497</v>
      </c>
      <c r="R260">
        <f t="shared" ca="1" si="43"/>
        <v>-3.8307649819346867E-3</v>
      </c>
    </row>
    <row r="261" spans="1:18" x14ac:dyDescent="0.2">
      <c r="A261" s="82">
        <v>27713.5</v>
      </c>
      <c r="B261" s="82">
        <v>0.1485991799927433</v>
      </c>
      <c r="C261" s="82">
        <v>1</v>
      </c>
      <c r="D261" s="83">
        <f t="shared" si="44"/>
        <v>2.77135</v>
      </c>
      <c r="E261" s="83">
        <f t="shared" si="44"/>
        <v>0.1485991799927433</v>
      </c>
      <c r="F261" s="25">
        <f t="shared" si="45"/>
        <v>2.77135</v>
      </c>
      <c r="G261" s="25">
        <f t="shared" si="45"/>
        <v>0.1485991799927433</v>
      </c>
      <c r="H261" s="25">
        <f t="shared" si="46"/>
        <v>7.6803808225000001</v>
      </c>
      <c r="I261" s="25">
        <f t="shared" si="47"/>
        <v>21.285023392435374</v>
      </c>
      <c r="J261" s="25">
        <f t="shared" si="48"/>
        <v>58.988249578625769</v>
      </c>
      <c r="K261" s="25">
        <f t="shared" si="49"/>
        <v>0.41182033747288915</v>
      </c>
      <c r="L261" s="25">
        <f t="shared" si="50"/>
        <v>1.1412982922554913</v>
      </c>
      <c r="M261" s="25">
        <f t="shared" ca="1" si="55"/>
        <v>0.15292206817422554</v>
      </c>
      <c r="N261" s="25">
        <f t="shared" ca="1" si="51"/>
        <v>1.8687362229598854E-5</v>
      </c>
      <c r="O261" s="24">
        <f t="shared" ca="1" si="52"/>
        <v>2356734814.419929</v>
      </c>
      <c r="P261" s="25">
        <f t="shared" ca="1" si="53"/>
        <v>1633877587.7409523</v>
      </c>
      <c r="Q261" s="25">
        <f t="shared" ca="1" si="54"/>
        <v>53259688.818688594</v>
      </c>
      <c r="R261">
        <f t="shared" ca="1" si="43"/>
        <v>-4.3228881814822429E-3</v>
      </c>
    </row>
    <row r="262" spans="1:18" x14ac:dyDescent="0.2">
      <c r="A262" s="82">
        <v>27723.5</v>
      </c>
      <c r="B262" s="82">
        <v>0.15154597999935504</v>
      </c>
      <c r="C262" s="82">
        <v>1</v>
      </c>
      <c r="D262" s="83">
        <f t="shared" si="44"/>
        <v>2.7723499999999999</v>
      </c>
      <c r="E262" s="83">
        <f t="shared" si="44"/>
        <v>0.15154597999935504</v>
      </c>
      <c r="F262" s="25">
        <f t="shared" si="45"/>
        <v>2.7723499999999999</v>
      </c>
      <c r="G262" s="25">
        <f t="shared" si="45"/>
        <v>0.15154597999935504</v>
      </c>
      <c r="H262" s="25">
        <f t="shared" si="46"/>
        <v>7.6859245224999997</v>
      </c>
      <c r="I262" s="25">
        <f t="shared" si="47"/>
        <v>21.308072849952872</v>
      </c>
      <c r="J262" s="25">
        <f t="shared" si="48"/>
        <v>59.073435765566842</v>
      </c>
      <c r="K262" s="25">
        <f t="shared" si="49"/>
        <v>0.42013849765121192</v>
      </c>
      <c r="L262" s="25">
        <f t="shared" si="50"/>
        <v>1.1647709639633372</v>
      </c>
      <c r="M262" s="25">
        <f t="shared" ca="1" si="55"/>
        <v>0.15302215223989768</v>
      </c>
      <c r="N262" s="25">
        <f t="shared" ca="1" si="51"/>
        <v>2.1790844837486752E-6</v>
      </c>
      <c r="O262" s="24">
        <f t="shared" ca="1" si="52"/>
        <v>2354946653.2290082</v>
      </c>
      <c r="P262" s="25">
        <f t="shared" ca="1" si="53"/>
        <v>1632023461.4932346</v>
      </c>
      <c r="Q262" s="25">
        <f t="shared" ca="1" si="54"/>
        <v>53173972.750594467</v>
      </c>
      <c r="R262">
        <f t="shared" ca="1" si="43"/>
        <v>-1.4761722405426392E-3</v>
      </c>
    </row>
    <row r="263" spans="1:18" x14ac:dyDescent="0.2">
      <c r="A263" s="82">
        <v>28376.5</v>
      </c>
      <c r="B263" s="82">
        <v>0.15996201999951154</v>
      </c>
      <c r="C263" s="82">
        <v>0.5</v>
      </c>
      <c r="D263" s="83">
        <f t="shared" si="44"/>
        <v>2.83765</v>
      </c>
      <c r="E263" s="83">
        <f t="shared" si="44"/>
        <v>0.15996201999951154</v>
      </c>
      <c r="F263" s="25">
        <f t="shared" si="45"/>
        <v>1.418825</v>
      </c>
      <c r="G263" s="25">
        <f t="shared" si="45"/>
        <v>7.998100999975577E-2</v>
      </c>
      <c r="H263" s="25">
        <f t="shared" si="46"/>
        <v>4.0261287612499999</v>
      </c>
      <c r="I263" s="25">
        <f t="shared" si="47"/>
        <v>11.424744279361063</v>
      </c>
      <c r="J263" s="25">
        <f t="shared" si="48"/>
        <v>32.419425604328922</v>
      </c>
      <c r="K263" s="25">
        <f t="shared" si="49"/>
        <v>0.22695811302580696</v>
      </c>
      <c r="L263" s="25">
        <f t="shared" si="50"/>
        <v>0.64402768942768107</v>
      </c>
      <c r="M263" s="25">
        <f t="shared" ca="1" si="55"/>
        <v>0.15959209031134938</v>
      </c>
      <c r="N263" s="25">
        <f t="shared" ca="1" si="51"/>
        <v>6.8423987091875437E-8</v>
      </c>
      <c r="O263" s="24">
        <f t="shared" ca="1" si="52"/>
        <v>549310408.4264518</v>
      </c>
      <c r="P263" s="25">
        <f t="shared" ca="1" si="53"/>
        <v>371085861.23499024</v>
      </c>
      <c r="Q263" s="25">
        <f t="shared" ca="1" si="54"/>
        <v>11684537.961318819</v>
      </c>
      <c r="R263">
        <f t="shared" ca="1" si="43"/>
        <v>3.6992968816215721E-4</v>
      </c>
    </row>
    <row r="264" spans="1:18" x14ac:dyDescent="0.2">
      <c r="A264" s="82">
        <v>28467</v>
      </c>
      <c r="B264" s="82">
        <v>0.14700556000025244</v>
      </c>
      <c r="C264" s="82">
        <v>1</v>
      </c>
      <c r="D264" s="83">
        <f t="shared" si="44"/>
        <v>2.8466999999999998</v>
      </c>
      <c r="E264" s="83">
        <f t="shared" si="44"/>
        <v>0.14700556000025244</v>
      </c>
      <c r="F264" s="25">
        <f t="shared" si="45"/>
        <v>2.8466999999999998</v>
      </c>
      <c r="G264" s="25">
        <f t="shared" si="45"/>
        <v>0.14700556000025244</v>
      </c>
      <c r="H264" s="25">
        <f t="shared" si="46"/>
        <v>8.1037008899999989</v>
      </c>
      <c r="I264" s="25">
        <f t="shared" si="47"/>
        <v>23.068805323562994</v>
      </c>
      <c r="J264" s="25">
        <f t="shared" si="48"/>
        <v>65.669968114586766</v>
      </c>
      <c r="K264" s="25">
        <f t="shared" si="49"/>
        <v>0.4184807276527186</v>
      </c>
      <c r="L264" s="25">
        <f t="shared" si="50"/>
        <v>1.1912890874089939</v>
      </c>
      <c r="M264" s="25">
        <f t="shared" ca="1" si="55"/>
        <v>0.16050797932201952</v>
      </c>
      <c r="N264" s="25">
        <f t="shared" ca="1" si="51"/>
        <v>1.8231532754082877E-4</v>
      </c>
      <c r="O264" s="24">
        <f t="shared" ca="1" si="52"/>
        <v>2169293910.8543916</v>
      </c>
      <c r="P264" s="25">
        <f t="shared" ca="1" si="53"/>
        <v>1459994701.8503237</v>
      </c>
      <c r="Q264" s="25">
        <f t="shared" ca="1" si="54"/>
        <v>45727732.795011796</v>
      </c>
      <c r="R264">
        <f t="shared" ca="1" si="43"/>
        <v>-1.3502419321767073E-2</v>
      </c>
    </row>
    <row r="265" spans="1:18" x14ac:dyDescent="0.2">
      <c r="A265" s="82">
        <v>28467</v>
      </c>
      <c r="B265" s="82">
        <v>0.14845555999636417</v>
      </c>
      <c r="C265" s="82">
        <v>1</v>
      </c>
      <c r="D265" s="83">
        <f t="shared" si="44"/>
        <v>2.8466999999999998</v>
      </c>
      <c r="E265" s="83">
        <f t="shared" si="44"/>
        <v>0.14845555999636417</v>
      </c>
      <c r="F265" s="25">
        <f t="shared" si="45"/>
        <v>2.8466999999999998</v>
      </c>
      <c r="G265" s="25">
        <f t="shared" si="45"/>
        <v>0.14845555999636417</v>
      </c>
      <c r="H265" s="25">
        <f t="shared" si="46"/>
        <v>8.1037008899999989</v>
      </c>
      <c r="I265" s="25">
        <f t="shared" si="47"/>
        <v>23.068805323562994</v>
      </c>
      <c r="J265" s="25">
        <f t="shared" si="48"/>
        <v>65.669968114586766</v>
      </c>
      <c r="K265" s="25">
        <f t="shared" si="49"/>
        <v>0.42260844264164987</v>
      </c>
      <c r="L265" s="25">
        <f t="shared" si="50"/>
        <v>1.2030394536679847</v>
      </c>
      <c r="M265" s="25">
        <f t="shared" ca="1" si="55"/>
        <v>0.16050797932201952</v>
      </c>
      <c r="N265" s="25">
        <f t="shared" ca="1" si="51"/>
        <v>1.4526081160143043E-4</v>
      </c>
      <c r="O265" s="24">
        <f t="shared" ca="1" si="52"/>
        <v>2169293910.8543916</v>
      </c>
      <c r="P265" s="25">
        <f t="shared" ca="1" si="53"/>
        <v>1459994701.8503237</v>
      </c>
      <c r="Q265" s="25">
        <f t="shared" ca="1" si="54"/>
        <v>45727732.795011796</v>
      </c>
      <c r="R265">
        <f t="shared" ca="1" si="43"/>
        <v>-1.2052419325655345E-2</v>
      </c>
    </row>
    <row r="266" spans="1:18" x14ac:dyDescent="0.2">
      <c r="A266" s="82">
        <v>28467</v>
      </c>
      <c r="B266" s="82">
        <v>0.14867555999808246</v>
      </c>
      <c r="C266" s="82">
        <v>1</v>
      </c>
      <c r="D266" s="83">
        <f t="shared" si="44"/>
        <v>2.8466999999999998</v>
      </c>
      <c r="E266" s="83">
        <f t="shared" si="44"/>
        <v>0.14867555999808246</v>
      </c>
      <c r="F266" s="25">
        <f t="shared" si="45"/>
        <v>2.8466999999999998</v>
      </c>
      <c r="G266" s="25">
        <f t="shared" si="45"/>
        <v>0.14867555999808246</v>
      </c>
      <c r="H266" s="25">
        <f t="shared" si="46"/>
        <v>8.1037008899999989</v>
      </c>
      <c r="I266" s="25">
        <f t="shared" si="47"/>
        <v>23.068805323562994</v>
      </c>
      <c r="J266" s="25">
        <f t="shared" si="48"/>
        <v>65.669968114586766</v>
      </c>
      <c r="K266" s="25">
        <f t="shared" si="49"/>
        <v>0.42323471664654133</v>
      </c>
      <c r="L266" s="25">
        <f t="shared" si="50"/>
        <v>1.2048222678777092</v>
      </c>
      <c r="M266" s="25">
        <f t="shared" ca="1" si="55"/>
        <v>0.16050797932201952</v>
      </c>
      <c r="N266" s="25">
        <f t="shared" ca="1" si="51"/>
        <v>1.4000614705747902E-4</v>
      </c>
      <c r="O266" s="24">
        <f t="shared" ca="1" si="52"/>
        <v>2169293910.8543916</v>
      </c>
      <c r="P266" s="25">
        <f t="shared" ca="1" si="53"/>
        <v>1459994701.8503237</v>
      </c>
      <c r="Q266" s="25">
        <f t="shared" ca="1" si="54"/>
        <v>45727732.795011796</v>
      </c>
      <c r="R266">
        <f t="shared" ca="1" si="43"/>
        <v>-1.1832419323937055E-2</v>
      </c>
    </row>
    <row r="267" spans="1:18" x14ac:dyDescent="0.2">
      <c r="A267" s="82">
        <v>28594</v>
      </c>
      <c r="B267" s="82">
        <v>0.1614199199975701</v>
      </c>
      <c r="C267" s="82">
        <v>1</v>
      </c>
      <c r="D267" s="83">
        <f t="shared" si="44"/>
        <v>2.8593999999999999</v>
      </c>
      <c r="E267" s="83">
        <f t="shared" si="44"/>
        <v>0.1614199199975701</v>
      </c>
      <c r="F267" s="25">
        <f t="shared" si="45"/>
        <v>2.8593999999999999</v>
      </c>
      <c r="G267" s="25">
        <f t="shared" si="45"/>
        <v>0.1614199199975701</v>
      </c>
      <c r="H267" s="25">
        <f t="shared" si="46"/>
        <v>8.1761683600000001</v>
      </c>
      <c r="I267" s="25">
        <f t="shared" si="47"/>
        <v>23.378935808584</v>
      </c>
      <c r="J267" s="25">
        <f t="shared" si="48"/>
        <v>66.849729051065083</v>
      </c>
      <c r="K267" s="25">
        <f t="shared" si="49"/>
        <v>0.46156411924105195</v>
      </c>
      <c r="L267" s="25">
        <f t="shared" si="50"/>
        <v>1.3197964425578639</v>
      </c>
      <c r="M267" s="25">
        <f t="shared" ca="1" si="55"/>
        <v>0.16179545793164171</v>
      </c>
      <c r="N267" s="25">
        <f t="shared" ca="1" si="51"/>
        <v>1.4102873992677061E-7</v>
      </c>
      <c r="O267" s="24">
        <f t="shared" ca="1" si="52"/>
        <v>2127725471.3237472</v>
      </c>
      <c r="P267" s="25">
        <f t="shared" ca="1" si="53"/>
        <v>1424368169.6976099</v>
      </c>
      <c r="Q267" s="25">
        <f t="shared" ca="1" si="54"/>
        <v>44267368.636137754</v>
      </c>
      <c r="R267">
        <f t="shared" ca="1" si="43"/>
        <v>-3.7553793407160696E-4</v>
      </c>
    </row>
    <row r="268" spans="1:18" x14ac:dyDescent="0.2">
      <c r="A268" s="82">
        <v>28611</v>
      </c>
      <c r="B268" s="82">
        <v>0.15649947999190772</v>
      </c>
      <c r="C268" s="82">
        <v>1</v>
      </c>
      <c r="D268" s="83">
        <f t="shared" si="44"/>
        <v>2.8611</v>
      </c>
      <c r="E268" s="83">
        <f t="shared" si="44"/>
        <v>0.15649947999190772</v>
      </c>
      <c r="F268" s="25">
        <f t="shared" si="45"/>
        <v>2.8611</v>
      </c>
      <c r="G268" s="25">
        <f t="shared" si="45"/>
        <v>0.15649947999190772</v>
      </c>
      <c r="H268" s="25">
        <f t="shared" si="46"/>
        <v>8.1858932099999997</v>
      </c>
      <c r="I268" s="25">
        <f t="shared" si="47"/>
        <v>23.420659063130998</v>
      </c>
      <c r="J268" s="25">
        <f t="shared" si="48"/>
        <v>67.008847645524099</v>
      </c>
      <c r="K268" s="25">
        <f t="shared" si="49"/>
        <v>0.44776066220484717</v>
      </c>
      <c r="L268" s="25">
        <f t="shared" si="50"/>
        <v>1.2810880306342882</v>
      </c>
      <c r="M268" s="25">
        <f t="shared" ca="1" si="55"/>
        <v>0.16196799237329779</v>
      </c>
      <c r="N268" s="25">
        <f t="shared" ca="1" si="51"/>
        <v>2.9904627665416461E-5</v>
      </c>
      <c r="O268" s="24">
        <f t="shared" ca="1" si="52"/>
        <v>2121957186.6649983</v>
      </c>
      <c r="P268" s="25">
        <f t="shared" ca="1" si="53"/>
        <v>1419473710.9266689</v>
      </c>
      <c r="Q268" s="25">
        <f t="shared" ca="1" si="54"/>
        <v>44068288.926159553</v>
      </c>
      <c r="R268">
        <f t="shared" ref="R268:R327" ca="1" si="56">+E268-M268</f>
        <v>-5.4685123813900671E-3</v>
      </c>
    </row>
    <row r="269" spans="1:18" x14ac:dyDescent="0.2">
      <c r="A269" s="82">
        <v>29313</v>
      </c>
      <c r="B269" s="82">
        <v>0.17798483999649761</v>
      </c>
      <c r="C269" s="82">
        <v>0.5</v>
      </c>
      <c r="D269" s="83">
        <f t="shared" ref="D269:E327" si="57">A269/A$18</f>
        <v>2.9312999999999998</v>
      </c>
      <c r="E269" s="83">
        <f t="shared" si="57"/>
        <v>0.17798483999649761</v>
      </c>
      <c r="F269" s="25">
        <f t="shared" ref="F269:G327" si="58">$C269*D269</f>
        <v>1.4656499999999999</v>
      </c>
      <c r="G269" s="25">
        <f t="shared" si="58"/>
        <v>8.8992419998248806E-2</v>
      </c>
      <c r="H269" s="25">
        <f t="shared" ref="H269:H327" si="59">C269*D269*D269</f>
        <v>4.2962598449999998</v>
      </c>
      <c r="I269" s="25">
        <f t="shared" ref="I269:I327" si="60">C269*D269*D269*D269</f>
        <v>12.593626483648498</v>
      </c>
      <c r="J269" s="25">
        <f t="shared" ref="J269:J327" si="61">C269*D269*D269*D269*D269</f>
        <v>36.915697311518841</v>
      </c>
      <c r="K269" s="25">
        <f t="shared" ref="K269:K327" si="62">C269*E269*D269</f>
        <v>0.26086348074086668</v>
      </c>
      <c r="L269" s="25">
        <f t="shared" ref="L269:L327" si="63">C269*E269*D269*D269</f>
        <v>0.7646691210957024</v>
      </c>
      <c r="M269" s="25">
        <f t="shared" ca="1" si="55"/>
        <v>0.16913281147281847</v>
      </c>
      <c r="N269" s="25">
        <f t="shared" ref="N269:N327" ca="1" si="64">C269*(M269-E269)^2</f>
        <v>3.9179204492014541E-5</v>
      </c>
      <c r="O269" s="24">
        <f t="shared" ref="O269:O327" ca="1" si="65">(C269*O$1-O$2*F269+O$3*H269)^2</f>
        <v>461308056.58660144</v>
      </c>
      <c r="P269" s="25">
        <f t="shared" ref="P269:P327" ca="1" si="66">(-C269*O$2+O$4*F269-O$5*H269)^2</f>
        <v>298616486.69323796</v>
      </c>
      <c r="Q269" s="25">
        <f t="shared" ref="Q269:Q327" ca="1" si="67">+(C269*O$3-F269*O$5+H269*O$6)^2</f>
        <v>8809333.1935185865</v>
      </c>
      <c r="R269">
        <f t="shared" ca="1" si="56"/>
        <v>8.8520285236791396E-3</v>
      </c>
    </row>
    <row r="270" spans="1:18" x14ac:dyDescent="0.2">
      <c r="A270" s="82">
        <v>29330</v>
      </c>
      <c r="B270" s="82">
        <v>0.16476439999678405</v>
      </c>
      <c r="C270" s="82">
        <v>0.5</v>
      </c>
      <c r="D270" s="83">
        <f t="shared" si="57"/>
        <v>2.9329999999999998</v>
      </c>
      <c r="E270" s="83">
        <f t="shared" si="57"/>
        <v>0.16476439999678405</v>
      </c>
      <c r="F270" s="25">
        <f t="shared" si="58"/>
        <v>1.4664999999999999</v>
      </c>
      <c r="G270" s="25">
        <f t="shared" si="58"/>
        <v>8.2382199998392025E-2</v>
      </c>
      <c r="H270" s="25">
        <f t="shared" si="59"/>
        <v>4.3012444999999992</v>
      </c>
      <c r="I270" s="25">
        <f t="shared" si="60"/>
        <v>12.615550118499996</v>
      </c>
      <c r="J270" s="25">
        <f t="shared" si="61"/>
        <v>37.00140849756049</v>
      </c>
      <c r="K270" s="25">
        <f t="shared" si="62"/>
        <v>0.24162699259528381</v>
      </c>
      <c r="L270" s="25">
        <f t="shared" si="63"/>
        <v>0.70869196928196732</v>
      </c>
      <c r="M270" s="25">
        <f t="shared" ca="1" si="55"/>
        <v>0.16930729106162351</v>
      </c>
      <c r="N270" s="25">
        <f t="shared" ca="1" si="64"/>
        <v>1.0318929613499104E-5</v>
      </c>
      <c r="O270" s="24">
        <f t="shared" ca="1" si="65"/>
        <v>459420180.72291791</v>
      </c>
      <c r="P270" s="25">
        <f t="shared" ca="1" si="66"/>
        <v>297132845.90735543</v>
      </c>
      <c r="Q270" s="25">
        <f t="shared" ca="1" si="67"/>
        <v>8752922.7084351964</v>
      </c>
      <c r="R270">
        <f t="shared" ca="1" si="56"/>
        <v>-4.5428910648394605E-3</v>
      </c>
    </row>
    <row r="271" spans="1:18" x14ac:dyDescent="0.2">
      <c r="A271" s="82">
        <v>29354.5</v>
      </c>
      <c r="B271" s="82">
        <v>0.16463905999262352</v>
      </c>
      <c r="C271" s="82">
        <v>0.5</v>
      </c>
      <c r="D271" s="83">
        <f t="shared" si="57"/>
        <v>2.9354499999999999</v>
      </c>
      <c r="E271" s="83">
        <f t="shared" si="57"/>
        <v>0.16463905999262352</v>
      </c>
      <c r="F271" s="25">
        <f t="shared" si="58"/>
        <v>1.4677249999999999</v>
      </c>
      <c r="G271" s="25">
        <f t="shared" si="58"/>
        <v>8.2319529996311758E-2</v>
      </c>
      <c r="H271" s="25">
        <f t="shared" si="59"/>
        <v>4.3084333512499997</v>
      </c>
      <c r="I271" s="25">
        <f t="shared" si="60"/>
        <v>12.647190680926812</v>
      </c>
      <c r="J271" s="25">
        <f t="shared" si="61"/>
        <v>37.125195884326608</v>
      </c>
      <c r="K271" s="25">
        <f t="shared" si="62"/>
        <v>0.24164486432767335</v>
      </c>
      <c r="L271" s="25">
        <f t="shared" si="63"/>
        <v>0.70933641699066874</v>
      </c>
      <c r="M271" s="25">
        <f t="shared" ca="1" si="55"/>
        <v>0.16955882784152837</v>
      </c>
      <c r="N271" s="25">
        <f t="shared" ca="1" si="64"/>
        <v>1.210205784355895E-5</v>
      </c>
      <c r="O271" s="24">
        <f t="shared" ca="1" si="65"/>
        <v>456683633.90117466</v>
      </c>
      <c r="P271" s="25">
        <f t="shared" ca="1" si="66"/>
        <v>294986109.9044705</v>
      </c>
      <c r="Q271" s="25">
        <f t="shared" ca="1" si="67"/>
        <v>8671446.8697513156</v>
      </c>
      <c r="R271">
        <f t="shared" ca="1" si="56"/>
        <v>-4.9197678489048546E-3</v>
      </c>
    </row>
    <row r="272" spans="1:18" x14ac:dyDescent="0.2">
      <c r="A272" s="82">
        <v>29442.5</v>
      </c>
      <c r="B272" s="82">
        <v>0.18167089999769814</v>
      </c>
      <c r="C272" s="82">
        <v>0.5</v>
      </c>
      <c r="D272" s="83">
        <f t="shared" si="57"/>
        <v>2.9442499999999998</v>
      </c>
      <c r="E272" s="83">
        <f t="shared" si="57"/>
        <v>0.18167089999769814</v>
      </c>
      <c r="F272" s="25">
        <f t="shared" si="58"/>
        <v>1.4721249999999999</v>
      </c>
      <c r="G272" s="25">
        <f t="shared" si="58"/>
        <v>9.0835449998849072E-2</v>
      </c>
      <c r="H272" s="25">
        <f t="shared" si="59"/>
        <v>4.3343040312499994</v>
      </c>
      <c r="I272" s="25">
        <f t="shared" si="60"/>
        <v>12.761274644007809</v>
      </c>
      <c r="J272" s="25">
        <f t="shared" si="61"/>
        <v>37.57238287061999</v>
      </c>
      <c r="K272" s="25">
        <f t="shared" si="62"/>
        <v>0.26744227365911138</v>
      </c>
      <c r="L272" s="25">
        <f t="shared" si="63"/>
        <v>0.78741691422083859</v>
      </c>
      <c r="M272" s="25">
        <f t="shared" ca="1" si="55"/>
        <v>0.17046309462218395</v>
      </c>
      <c r="N272" s="25">
        <f t="shared" ca="1" si="64"/>
        <v>6.2807450667702385E-5</v>
      </c>
      <c r="O272" s="24">
        <f t="shared" ca="1" si="65"/>
        <v>446704215.14290226</v>
      </c>
      <c r="P272" s="25">
        <f t="shared" ca="1" si="66"/>
        <v>287194985.11371481</v>
      </c>
      <c r="Q272" s="25">
        <f t="shared" ca="1" si="67"/>
        <v>8377182.6782070827</v>
      </c>
      <c r="R272">
        <f t="shared" ca="1" si="56"/>
        <v>1.120780537551419E-2</v>
      </c>
    </row>
    <row r="273" spans="1:18" x14ac:dyDescent="0.2">
      <c r="A273" s="82">
        <v>29442.5</v>
      </c>
      <c r="B273" s="82">
        <v>0.18236089999845717</v>
      </c>
      <c r="C273" s="82">
        <v>0.5</v>
      </c>
      <c r="D273" s="83">
        <f t="shared" si="57"/>
        <v>2.9442499999999998</v>
      </c>
      <c r="E273" s="83">
        <f t="shared" si="57"/>
        <v>0.18236089999845717</v>
      </c>
      <c r="F273" s="25">
        <f t="shared" si="58"/>
        <v>1.4721249999999999</v>
      </c>
      <c r="G273" s="25">
        <f t="shared" si="58"/>
        <v>9.1180449999228586E-2</v>
      </c>
      <c r="H273" s="25">
        <f t="shared" si="59"/>
        <v>4.3343040312499994</v>
      </c>
      <c r="I273" s="25">
        <f t="shared" si="60"/>
        <v>12.761274644007809</v>
      </c>
      <c r="J273" s="25">
        <f t="shared" si="61"/>
        <v>37.57238287061999</v>
      </c>
      <c r="K273" s="25">
        <f t="shared" si="62"/>
        <v>0.26845803991022876</v>
      </c>
      <c r="L273" s="25">
        <f t="shared" si="63"/>
        <v>0.790407584005691</v>
      </c>
      <c r="M273" s="25">
        <f t="shared" ca="1" si="55"/>
        <v>0.17046309462218395</v>
      </c>
      <c r="N273" s="25">
        <f t="shared" ca="1" si="64"/>
        <v>7.0778886385837944E-5</v>
      </c>
      <c r="O273" s="24">
        <f t="shared" ca="1" si="65"/>
        <v>446704215.14290226</v>
      </c>
      <c r="P273" s="25">
        <f t="shared" ca="1" si="66"/>
        <v>287194985.11371481</v>
      </c>
      <c r="Q273" s="25">
        <f t="shared" ca="1" si="67"/>
        <v>8377182.6782070827</v>
      </c>
      <c r="R273">
        <f t="shared" ca="1" si="56"/>
        <v>1.1897805376273218E-2</v>
      </c>
    </row>
    <row r="274" spans="1:18" x14ac:dyDescent="0.2">
      <c r="A274" s="82">
        <v>29447.5</v>
      </c>
      <c r="B274" s="82">
        <v>0.18103429999609943</v>
      </c>
      <c r="C274" s="82">
        <v>0.5</v>
      </c>
      <c r="D274" s="83">
        <f t="shared" si="57"/>
        <v>2.94475</v>
      </c>
      <c r="E274" s="83">
        <f t="shared" si="57"/>
        <v>0.18103429999609943</v>
      </c>
      <c r="F274" s="25">
        <f t="shared" si="58"/>
        <v>1.472375</v>
      </c>
      <c r="G274" s="25">
        <f t="shared" si="58"/>
        <v>9.0517149998049717E-2</v>
      </c>
      <c r="H274" s="25">
        <f t="shared" si="59"/>
        <v>4.3357762812500003</v>
      </c>
      <c r="I274" s="25">
        <f t="shared" si="60"/>
        <v>12.767777204210939</v>
      </c>
      <c r="J274" s="25">
        <f t="shared" si="61"/>
        <v>37.59791192210016</v>
      </c>
      <c r="K274" s="25">
        <f t="shared" si="62"/>
        <v>0.26655037745675692</v>
      </c>
      <c r="L274" s="25">
        <f t="shared" si="63"/>
        <v>0.78492422401578488</v>
      </c>
      <c r="M274" s="25">
        <f t="shared" ca="1" si="55"/>
        <v>0.17051451041618859</v>
      </c>
      <c r="N274" s="25">
        <f t="shared" ca="1" si="64"/>
        <v>5.5332986402800374E-5</v>
      </c>
      <c r="O274" s="24">
        <f t="shared" ca="1" si="65"/>
        <v>446130299.65293282</v>
      </c>
      <c r="P274" s="25">
        <f t="shared" ca="1" si="66"/>
        <v>286748653.18369037</v>
      </c>
      <c r="Q274" s="25">
        <f t="shared" ca="1" si="67"/>
        <v>8360392.3932997305</v>
      </c>
      <c r="R274">
        <f t="shared" ca="1" si="56"/>
        <v>1.0519789579910843E-2</v>
      </c>
    </row>
    <row r="275" spans="1:18" x14ac:dyDescent="0.2">
      <c r="A275" s="82">
        <v>30129.5</v>
      </c>
      <c r="B275" s="82">
        <v>0.17140605999884428</v>
      </c>
      <c r="C275" s="82">
        <v>1</v>
      </c>
      <c r="D275" s="83">
        <f t="shared" si="57"/>
        <v>3.01295</v>
      </c>
      <c r="E275" s="83">
        <f t="shared" si="57"/>
        <v>0.17140605999884428</v>
      </c>
      <c r="F275" s="25">
        <f t="shared" si="58"/>
        <v>3.01295</v>
      </c>
      <c r="G275" s="25">
        <f t="shared" si="58"/>
        <v>0.17140605999884428</v>
      </c>
      <c r="H275" s="25">
        <f t="shared" si="59"/>
        <v>9.0778677025000007</v>
      </c>
      <c r="I275" s="25">
        <f t="shared" si="60"/>
        <v>27.351161494247378</v>
      </c>
      <c r="J275" s="25">
        <f t="shared" si="61"/>
        <v>82.407682024092637</v>
      </c>
      <c r="K275" s="25">
        <f t="shared" si="62"/>
        <v>0.5164378884735179</v>
      </c>
      <c r="L275" s="25">
        <f t="shared" si="63"/>
        <v>1.5560015360762858</v>
      </c>
      <c r="M275" s="25">
        <f t="shared" ca="1" si="55"/>
        <v>0.17756490556495064</v>
      </c>
      <c r="N275" s="25">
        <f t="shared" ca="1" si="64"/>
        <v>3.7931378707147876E-5</v>
      </c>
      <c r="O275" s="24">
        <f t="shared" ca="1" si="65"/>
        <v>1447906474.7459412</v>
      </c>
      <c r="P275" s="25">
        <f t="shared" ca="1" si="66"/>
        <v>892204884.37012804</v>
      </c>
      <c r="Q275" s="25">
        <f t="shared" ca="1" si="67"/>
        <v>24141634.572543714</v>
      </c>
      <c r="R275">
        <f t="shared" ca="1" si="56"/>
        <v>-6.1588455661063524E-3</v>
      </c>
    </row>
    <row r="276" spans="1:18" x14ac:dyDescent="0.2">
      <c r="A276" s="82">
        <v>30232</v>
      </c>
      <c r="B276" s="82">
        <v>0.16728575999877648</v>
      </c>
      <c r="C276" s="82">
        <v>1</v>
      </c>
      <c r="D276" s="83">
        <f t="shared" si="57"/>
        <v>3.0232000000000001</v>
      </c>
      <c r="E276" s="83">
        <f t="shared" si="57"/>
        <v>0.16728575999877648</v>
      </c>
      <c r="F276" s="25">
        <f t="shared" si="58"/>
        <v>3.0232000000000001</v>
      </c>
      <c r="G276" s="25">
        <f t="shared" si="58"/>
        <v>0.16728575999877648</v>
      </c>
      <c r="H276" s="25">
        <f t="shared" si="59"/>
        <v>9.1397382399999998</v>
      </c>
      <c r="I276" s="25">
        <f t="shared" si="60"/>
        <v>27.631256647168001</v>
      </c>
      <c r="J276" s="25">
        <f t="shared" si="61"/>
        <v>83.534815095718301</v>
      </c>
      <c r="K276" s="25">
        <f t="shared" si="62"/>
        <v>0.50573830962830113</v>
      </c>
      <c r="L276" s="25">
        <f t="shared" si="63"/>
        <v>1.5289480576682801</v>
      </c>
      <c r="M276" s="25">
        <f t="shared" ca="1" si="55"/>
        <v>0.17863093065567734</v>
      </c>
      <c r="N276" s="25">
        <f t="shared" ca="1" si="64"/>
        <v>1.2871289723420418E-4</v>
      </c>
      <c r="O276" s="24">
        <f t="shared" ca="1" si="65"/>
        <v>1394102993.8407362</v>
      </c>
      <c r="P276" s="25">
        <f t="shared" ca="1" si="66"/>
        <v>852623206.98885143</v>
      </c>
      <c r="Q276" s="25">
        <f t="shared" ca="1" si="67"/>
        <v>22747080.232535072</v>
      </c>
      <c r="R276">
        <f t="shared" ca="1" si="56"/>
        <v>-1.1345170656900855E-2</v>
      </c>
    </row>
    <row r="277" spans="1:18" x14ac:dyDescent="0.2">
      <c r="A277" s="82">
        <v>30237</v>
      </c>
      <c r="B277" s="82">
        <v>0.17339915999764344</v>
      </c>
      <c r="C277" s="82">
        <v>0.5</v>
      </c>
      <c r="D277" s="83">
        <f t="shared" si="57"/>
        <v>3.0236999999999998</v>
      </c>
      <c r="E277" s="83">
        <f t="shared" si="57"/>
        <v>0.17339915999764344</v>
      </c>
      <c r="F277" s="25">
        <f t="shared" si="58"/>
        <v>1.5118499999999999</v>
      </c>
      <c r="G277" s="25">
        <f t="shared" si="58"/>
        <v>8.6699579998821719E-2</v>
      </c>
      <c r="H277" s="25">
        <f t="shared" si="59"/>
        <v>4.5713808449999993</v>
      </c>
      <c r="I277" s="25">
        <f t="shared" si="60"/>
        <v>13.822484261026498</v>
      </c>
      <c r="J277" s="25">
        <f t="shared" si="61"/>
        <v>41.795045660065817</v>
      </c>
      <c r="K277" s="25">
        <f t="shared" si="62"/>
        <v>0.26215352004243719</v>
      </c>
      <c r="L277" s="25">
        <f t="shared" si="63"/>
        <v>0.79267359855231734</v>
      </c>
      <c r="M277" s="25">
        <f t="shared" ref="M277:M327" ca="1" si="68">+E$4+E$5*D277+E$6*D277^2</f>
        <v>0.1786829746480269</v>
      </c>
      <c r="N277" s="25">
        <f t="shared" ca="1" si="64"/>
        <v>1.3959348629803481E-5</v>
      </c>
      <c r="O277" s="24">
        <f t="shared" ca="1" si="65"/>
        <v>347865698.47313243</v>
      </c>
      <c r="P277" s="25">
        <f t="shared" ca="1" si="66"/>
        <v>212672087.04674447</v>
      </c>
      <c r="Q277" s="25">
        <f t="shared" ca="1" si="67"/>
        <v>5669816.1028954871</v>
      </c>
      <c r="R277">
        <f t="shared" ca="1" si="56"/>
        <v>-5.2838146503834671E-3</v>
      </c>
    </row>
    <row r="278" spans="1:18" x14ac:dyDescent="0.2">
      <c r="A278" s="82">
        <v>31195.5</v>
      </c>
      <c r="B278" s="82">
        <v>0.18389493999711704</v>
      </c>
      <c r="C278" s="82">
        <v>1</v>
      </c>
      <c r="D278" s="83">
        <f t="shared" si="57"/>
        <v>3.1195499999999998</v>
      </c>
      <c r="E278" s="83">
        <f t="shared" si="57"/>
        <v>0.18389493999711704</v>
      </c>
      <c r="F278" s="25">
        <f t="shared" si="58"/>
        <v>3.1195499999999998</v>
      </c>
      <c r="G278" s="25">
        <f t="shared" si="58"/>
        <v>0.18389493999711704</v>
      </c>
      <c r="H278" s="25">
        <f t="shared" si="59"/>
        <v>9.7315922024999981</v>
      </c>
      <c r="I278" s="25">
        <f t="shared" si="60"/>
        <v>30.358188455308866</v>
      </c>
      <c r="J278" s="25">
        <f t="shared" si="61"/>
        <v>94.703886795758763</v>
      </c>
      <c r="K278" s="25">
        <f t="shared" si="62"/>
        <v>0.57366946006800645</v>
      </c>
      <c r="L278" s="25">
        <f t="shared" si="63"/>
        <v>1.7895905641551495</v>
      </c>
      <c r="M278" s="25">
        <f t="shared" ca="1" si="68"/>
        <v>0.18873329125408483</v>
      </c>
      <c r="N278" s="25">
        <f t="shared" ca="1" si="64"/>
        <v>2.3409642885801881E-5</v>
      </c>
      <c r="O278" s="24">
        <f t="shared" ca="1" si="65"/>
        <v>873859686.56564748</v>
      </c>
      <c r="P278" s="25">
        <f t="shared" ca="1" si="66"/>
        <v>484699452.73993069</v>
      </c>
      <c r="Q278" s="25">
        <f t="shared" ca="1" si="67"/>
        <v>10530278.128449854</v>
      </c>
      <c r="R278">
        <f t="shared" ca="1" si="56"/>
        <v>-4.8383512569677989E-3</v>
      </c>
    </row>
    <row r="279" spans="1:18" x14ac:dyDescent="0.2">
      <c r="A279" s="82">
        <v>31234.5</v>
      </c>
      <c r="B279" s="82">
        <v>0.18417745999613544</v>
      </c>
      <c r="C279" s="82">
        <v>0.5</v>
      </c>
      <c r="D279" s="83">
        <f t="shared" si="57"/>
        <v>3.1234500000000001</v>
      </c>
      <c r="E279" s="83">
        <f t="shared" si="57"/>
        <v>0.18417745999613544</v>
      </c>
      <c r="F279" s="25">
        <f t="shared" si="58"/>
        <v>1.561725</v>
      </c>
      <c r="G279" s="25">
        <f t="shared" si="58"/>
        <v>9.208872999806772E-2</v>
      </c>
      <c r="H279" s="25">
        <f t="shared" si="59"/>
        <v>4.8779699512499999</v>
      </c>
      <c r="I279" s="25">
        <f t="shared" si="60"/>
        <v>15.236095244231812</v>
      </c>
      <c r="J279" s="25">
        <f t="shared" si="61"/>
        <v>47.589181690595858</v>
      </c>
      <c r="K279" s="25">
        <f t="shared" si="62"/>
        <v>0.28763454371246461</v>
      </c>
      <c r="L279" s="25">
        <f t="shared" si="63"/>
        <v>0.8984121155586976</v>
      </c>
      <c r="M279" s="25">
        <f t="shared" ca="1" si="68"/>
        <v>0.18914531976252119</v>
      </c>
      <c r="N279" s="25">
        <f t="shared" ca="1" si="64"/>
        <v>1.2339815329237147E-5</v>
      </c>
      <c r="O279" s="24">
        <f t="shared" ca="1" si="65"/>
        <v>213243044.79550022</v>
      </c>
      <c r="P279" s="25">
        <f t="shared" ca="1" si="66"/>
        <v>117629418.14603935</v>
      </c>
      <c r="Q279" s="25">
        <f t="shared" ca="1" si="67"/>
        <v>2523087.4306009533</v>
      </c>
      <c r="R279">
        <f t="shared" ca="1" si="56"/>
        <v>-4.9678597663857516E-3</v>
      </c>
    </row>
    <row r="280" spans="1:18" x14ac:dyDescent="0.2">
      <c r="A280" s="82">
        <v>31941.5</v>
      </c>
      <c r="B280" s="82">
        <v>0.19608621999941533</v>
      </c>
      <c r="C280" s="82">
        <v>1</v>
      </c>
      <c r="D280" s="83">
        <f t="shared" si="57"/>
        <v>3.19415</v>
      </c>
      <c r="E280" s="83">
        <f t="shared" si="57"/>
        <v>0.19608621999941533</v>
      </c>
      <c r="F280" s="25">
        <f t="shared" si="58"/>
        <v>3.19415</v>
      </c>
      <c r="G280" s="25">
        <f t="shared" si="58"/>
        <v>0.19608621999941533</v>
      </c>
      <c r="H280" s="25">
        <f t="shared" si="59"/>
        <v>10.2025942225</v>
      </c>
      <c r="I280" s="25">
        <f t="shared" si="60"/>
        <v>32.588616335798378</v>
      </c>
      <c r="J280" s="25">
        <f t="shared" si="61"/>
        <v>104.09292886899038</v>
      </c>
      <c r="K280" s="25">
        <f t="shared" si="62"/>
        <v>0.62632879961113253</v>
      </c>
      <c r="L280" s="25">
        <f t="shared" si="63"/>
        <v>2.0005881352778991</v>
      </c>
      <c r="M280" s="25">
        <f t="shared" ca="1" si="68"/>
        <v>0.19665662359605596</v>
      </c>
      <c r="N280" s="25">
        <f t="shared" ca="1" si="64"/>
        <v>3.2536026306055841E-7</v>
      </c>
      <c r="O280" s="24">
        <f t="shared" ca="1" si="65"/>
        <v>493459260.53176981</v>
      </c>
      <c r="P280" s="25">
        <f t="shared" ca="1" si="66"/>
        <v>235772045.43474749</v>
      </c>
      <c r="Q280" s="25">
        <f t="shared" ca="1" si="67"/>
        <v>3433829.4046228672</v>
      </c>
      <c r="R280">
        <f t="shared" ca="1" si="56"/>
        <v>-5.704035966406229E-4</v>
      </c>
    </row>
    <row r="281" spans="1:18" x14ac:dyDescent="0.2">
      <c r="A281" s="82">
        <v>31961</v>
      </c>
      <c r="B281" s="82">
        <v>0.19117747999553103</v>
      </c>
      <c r="C281" s="82">
        <v>1</v>
      </c>
      <c r="D281" s="83">
        <f t="shared" si="57"/>
        <v>3.1960999999999999</v>
      </c>
      <c r="E281" s="83">
        <f t="shared" si="57"/>
        <v>0.19117747999553103</v>
      </c>
      <c r="F281" s="25">
        <f t="shared" si="58"/>
        <v>3.1960999999999999</v>
      </c>
      <c r="G281" s="25">
        <f t="shared" si="58"/>
        <v>0.19117747999553103</v>
      </c>
      <c r="H281" s="25">
        <f t="shared" si="59"/>
        <v>10.215055209999999</v>
      </c>
      <c r="I281" s="25">
        <f t="shared" si="60"/>
        <v>32.648337956680997</v>
      </c>
      <c r="J281" s="25">
        <f t="shared" si="61"/>
        <v>104.34735294334813</v>
      </c>
      <c r="K281" s="25">
        <f t="shared" si="62"/>
        <v>0.61102234381371667</v>
      </c>
      <c r="L281" s="25">
        <f t="shared" si="63"/>
        <v>1.9528885130630198</v>
      </c>
      <c r="M281" s="25">
        <f t="shared" ca="1" si="68"/>
        <v>0.19686492257861199</v>
      </c>
      <c r="N281" s="25">
        <f t="shared" ca="1" si="64"/>
        <v>3.2347003135842613E-5</v>
      </c>
      <c r="O281" s="24">
        <f t="shared" ca="1" si="65"/>
        <v>484280333.45566368</v>
      </c>
      <c r="P281" s="25">
        <f t="shared" ca="1" si="66"/>
        <v>230064977.03651902</v>
      </c>
      <c r="Q281" s="25">
        <f t="shared" ca="1" si="67"/>
        <v>3291305.6347781261</v>
      </c>
      <c r="R281">
        <f t="shared" ca="1" si="56"/>
        <v>-5.6874425830809594E-3</v>
      </c>
    </row>
    <row r="282" spans="1:18" x14ac:dyDescent="0.2">
      <c r="A282" s="82">
        <v>32005</v>
      </c>
      <c r="B282" s="82">
        <v>0.19248339999467134</v>
      </c>
      <c r="C282" s="82">
        <v>1</v>
      </c>
      <c r="D282" s="83">
        <f t="shared" si="57"/>
        <v>3.2004999999999999</v>
      </c>
      <c r="E282" s="83">
        <f t="shared" si="57"/>
        <v>0.19248339999467134</v>
      </c>
      <c r="F282" s="25">
        <f t="shared" si="58"/>
        <v>3.2004999999999999</v>
      </c>
      <c r="G282" s="25">
        <f t="shared" si="58"/>
        <v>0.19248339999467134</v>
      </c>
      <c r="H282" s="25">
        <f t="shared" si="59"/>
        <v>10.243200249999999</v>
      </c>
      <c r="I282" s="25">
        <f t="shared" si="60"/>
        <v>32.783362400124993</v>
      </c>
      <c r="J282" s="25">
        <f t="shared" si="61"/>
        <v>104.92315136160003</v>
      </c>
      <c r="K282" s="25">
        <f t="shared" si="62"/>
        <v>0.61604312168294562</v>
      </c>
      <c r="L282" s="25">
        <f t="shared" si="63"/>
        <v>1.9716460109462675</v>
      </c>
      <c r="M282" s="25">
        <f t="shared" ca="1" si="68"/>
        <v>0.19733515285542302</v>
      </c>
      <c r="N282" s="25">
        <f t="shared" ca="1" si="64"/>
        <v>2.3539505821812102E-5</v>
      </c>
      <c r="O282" s="24">
        <f t="shared" ca="1" si="65"/>
        <v>463760358.63426799</v>
      </c>
      <c r="P282" s="25">
        <f t="shared" ca="1" si="66"/>
        <v>217373376.52787343</v>
      </c>
      <c r="Q282" s="25">
        <f t="shared" ca="1" si="67"/>
        <v>2979210.0783405984</v>
      </c>
      <c r="R282">
        <f t="shared" ca="1" si="56"/>
        <v>-4.8517528607516791E-3</v>
      </c>
    </row>
    <row r="283" spans="1:18" x14ac:dyDescent="0.2">
      <c r="A283" s="82">
        <v>32080.5</v>
      </c>
      <c r="B283" s="82">
        <v>0.19781674000114435</v>
      </c>
      <c r="C283" s="82">
        <v>0.5</v>
      </c>
      <c r="D283" s="83">
        <f t="shared" si="57"/>
        <v>3.2080500000000001</v>
      </c>
      <c r="E283" s="83">
        <f t="shared" si="57"/>
        <v>0.19781674000114435</v>
      </c>
      <c r="F283" s="25">
        <f t="shared" si="58"/>
        <v>1.604025</v>
      </c>
      <c r="G283" s="25">
        <f t="shared" si="58"/>
        <v>9.8908370000572177E-2</v>
      </c>
      <c r="H283" s="25">
        <f t="shared" si="59"/>
        <v>5.1457924012500005</v>
      </c>
      <c r="I283" s="25">
        <f t="shared" si="60"/>
        <v>16.507959312830064</v>
      </c>
      <c r="J283" s="25">
        <f t="shared" si="61"/>
        <v>52.958358873524489</v>
      </c>
      <c r="K283" s="25">
        <f t="shared" si="62"/>
        <v>0.3173029963803356</v>
      </c>
      <c r="L283" s="25">
        <f t="shared" si="63"/>
        <v>1.0179238775379356</v>
      </c>
      <c r="M283" s="25">
        <f t="shared" ca="1" si="68"/>
        <v>0.19814274315487967</v>
      </c>
      <c r="N283" s="25">
        <f t="shared" ca="1" si="64"/>
        <v>5.3139028122687798E-8</v>
      </c>
      <c r="O283" s="24">
        <f t="shared" ca="1" si="65"/>
        <v>107299045.0545979</v>
      </c>
      <c r="P283" s="25">
        <f t="shared" ca="1" si="66"/>
        <v>49054223.775532566</v>
      </c>
      <c r="Q283" s="25">
        <f t="shared" ca="1" si="67"/>
        <v>618796.13165790343</v>
      </c>
      <c r="R283">
        <f t="shared" ca="1" si="56"/>
        <v>-3.260031537353214E-4</v>
      </c>
    </row>
    <row r="284" spans="1:18" x14ac:dyDescent="0.2">
      <c r="A284" s="82">
        <v>33034</v>
      </c>
      <c r="B284" s="82">
        <v>0.20582912000099896</v>
      </c>
      <c r="C284" s="82">
        <v>0.5</v>
      </c>
      <c r="D284" s="83">
        <f t="shared" si="57"/>
        <v>3.3033999999999999</v>
      </c>
      <c r="E284" s="83">
        <f t="shared" si="57"/>
        <v>0.20582912000099896</v>
      </c>
      <c r="F284" s="25">
        <f t="shared" si="58"/>
        <v>1.6516999999999999</v>
      </c>
      <c r="G284" s="25">
        <f t="shared" si="58"/>
        <v>0.10291456000049948</v>
      </c>
      <c r="H284" s="25">
        <f t="shared" si="59"/>
        <v>5.4562257799999996</v>
      </c>
      <c r="I284" s="25">
        <f t="shared" si="60"/>
        <v>18.024096241651996</v>
      </c>
      <c r="J284" s="25">
        <f t="shared" si="61"/>
        <v>59.540799524673204</v>
      </c>
      <c r="K284" s="25">
        <f t="shared" si="62"/>
        <v>0.33996795750564995</v>
      </c>
      <c r="L284" s="25">
        <f t="shared" si="63"/>
        <v>1.1230501508241639</v>
      </c>
      <c r="M284" s="25">
        <f t="shared" ca="1" si="68"/>
        <v>0.20841998273975895</v>
      </c>
      <c r="N284" s="25">
        <f t="shared" ca="1" si="64"/>
        <v>3.3562848655474759E-6</v>
      </c>
      <c r="O284" s="24">
        <f t="shared" ca="1" si="65"/>
        <v>21928653.8114249</v>
      </c>
      <c r="P284" s="25">
        <f t="shared" ca="1" si="66"/>
        <v>3742772.2633530786</v>
      </c>
      <c r="Q284" s="25">
        <f t="shared" ca="1" si="67"/>
        <v>67325.340541973666</v>
      </c>
      <c r="R284">
        <f t="shared" ca="1" si="56"/>
        <v>-2.590862738759997E-3</v>
      </c>
    </row>
    <row r="285" spans="1:18" x14ac:dyDescent="0.2">
      <c r="A285" s="82">
        <v>33092.5</v>
      </c>
      <c r="B285" s="82">
        <v>0.20887290000246139</v>
      </c>
      <c r="C285" s="82">
        <v>1</v>
      </c>
      <c r="D285" s="83">
        <f t="shared" si="57"/>
        <v>3.30925</v>
      </c>
      <c r="E285" s="83">
        <f t="shared" si="57"/>
        <v>0.20887290000246139</v>
      </c>
      <c r="F285" s="25">
        <f t="shared" si="58"/>
        <v>3.30925</v>
      </c>
      <c r="G285" s="25">
        <f t="shared" si="58"/>
        <v>0.20887290000246139</v>
      </c>
      <c r="H285" s="25">
        <f t="shared" si="59"/>
        <v>10.951135562499999</v>
      </c>
      <c r="I285" s="25">
        <f t="shared" si="60"/>
        <v>36.240045360203126</v>
      </c>
      <c r="J285" s="25">
        <f t="shared" si="61"/>
        <v>119.92737010825219</v>
      </c>
      <c r="K285" s="25">
        <f t="shared" si="62"/>
        <v>0.69121264433314533</v>
      </c>
      <c r="L285" s="25">
        <f t="shared" si="63"/>
        <v>2.2873954432594612</v>
      </c>
      <c r="M285" s="25">
        <f t="shared" ca="1" si="68"/>
        <v>0.209055231950565</v>
      </c>
      <c r="N285" s="25">
        <f t="shared" ca="1" si="64"/>
        <v>3.3244939299255134E-8</v>
      </c>
      <c r="O285" s="24">
        <f t="shared" ca="1" si="65"/>
        <v>74090846.574866533</v>
      </c>
      <c r="P285" s="25">
        <f t="shared" ca="1" si="66"/>
        <v>10215762.51121684</v>
      </c>
      <c r="Q285" s="25">
        <f t="shared" ca="1" si="67"/>
        <v>431826.73149033298</v>
      </c>
      <c r="R285">
        <f t="shared" ca="1" si="56"/>
        <v>-1.8233194810360343E-4</v>
      </c>
    </row>
    <row r="286" spans="1:18" x14ac:dyDescent="0.2">
      <c r="A286" s="82">
        <v>33775</v>
      </c>
      <c r="B286" s="82">
        <v>0.21616699999867706</v>
      </c>
      <c r="C286" s="82">
        <v>1</v>
      </c>
      <c r="D286" s="83">
        <f t="shared" si="57"/>
        <v>3.3774999999999999</v>
      </c>
      <c r="E286" s="83">
        <f t="shared" si="57"/>
        <v>0.21616699999867706</v>
      </c>
      <c r="F286" s="25">
        <f t="shared" si="58"/>
        <v>3.3774999999999999</v>
      </c>
      <c r="G286" s="25">
        <f t="shared" si="58"/>
        <v>0.21616699999867706</v>
      </c>
      <c r="H286" s="25">
        <f t="shared" si="59"/>
        <v>11.407506249999999</v>
      </c>
      <c r="I286" s="25">
        <f t="shared" si="60"/>
        <v>38.528852359374994</v>
      </c>
      <c r="J286" s="25">
        <f t="shared" si="61"/>
        <v>130.13119884378904</v>
      </c>
      <c r="K286" s="25">
        <f t="shared" si="62"/>
        <v>0.73010404249553174</v>
      </c>
      <c r="L286" s="25">
        <f t="shared" si="63"/>
        <v>2.4659264035286586</v>
      </c>
      <c r="M286" s="25">
        <f t="shared" ca="1" si="68"/>
        <v>0.21650671344241468</v>
      </c>
      <c r="N286" s="25">
        <f t="shared" ca="1" si="64"/>
        <v>1.1540522385607411E-7</v>
      </c>
      <c r="O286" s="24">
        <f t="shared" ca="1" si="65"/>
        <v>580116.40172193374</v>
      </c>
      <c r="P286" s="25">
        <f t="shared" ca="1" si="66"/>
        <v>25925181.791774198</v>
      </c>
      <c r="Q286" s="25">
        <f t="shared" ca="1" si="67"/>
        <v>5538255.2408073004</v>
      </c>
      <c r="R286">
        <f t="shared" ca="1" si="56"/>
        <v>-3.3971344373762147E-4</v>
      </c>
    </row>
    <row r="287" spans="1:18" x14ac:dyDescent="0.2">
      <c r="A287" s="82">
        <v>33777.5</v>
      </c>
      <c r="B287" s="82">
        <v>0.21717869999702089</v>
      </c>
      <c r="C287" s="82">
        <v>1</v>
      </c>
      <c r="D287" s="83">
        <f t="shared" si="57"/>
        <v>3.3777499999999998</v>
      </c>
      <c r="E287" s="83">
        <f t="shared" si="57"/>
        <v>0.21717869999702089</v>
      </c>
      <c r="F287" s="25">
        <f t="shared" si="58"/>
        <v>3.3777499999999998</v>
      </c>
      <c r="G287" s="25">
        <f t="shared" si="58"/>
        <v>0.21717869999702089</v>
      </c>
      <c r="H287" s="25">
        <f t="shared" si="59"/>
        <v>11.409195062499998</v>
      </c>
      <c r="I287" s="25">
        <f t="shared" si="60"/>
        <v>38.537408622359365</v>
      </c>
      <c r="J287" s="25">
        <f t="shared" si="61"/>
        <v>130.16973197417434</v>
      </c>
      <c r="K287" s="25">
        <f t="shared" si="62"/>
        <v>0.73357535391493722</v>
      </c>
      <c r="L287" s="25">
        <f t="shared" si="63"/>
        <v>2.4778341516861793</v>
      </c>
      <c r="M287" s="25">
        <f t="shared" ca="1" si="68"/>
        <v>0.21653414450856301</v>
      </c>
      <c r="N287" s="25">
        <f t="shared" ca="1" si="64"/>
        <v>4.1545177770117156E-7</v>
      </c>
      <c r="O287" s="24">
        <f t="shared" ca="1" si="65"/>
        <v>636411.54743385781</v>
      </c>
      <c r="P287" s="25">
        <f t="shared" ca="1" si="66"/>
        <v>26250373.853094935</v>
      </c>
      <c r="Q287" s="25">
        <f t="shared" ca="1" si="67"/>
        <v>5568879.5456687193</v>
      </c>
      <c r="R287">
        <f t="shared" ca="1" si="56"/>
        <v>6.4455548845787636E-4</v>
      </c>
    </row>
    <row r="288" spans="1:18" x14ac:dyDescent="0.2">
      <c r="A288" s="82">
        <v>33789.5</v>
      </c>
      <c r="B288" s="82">
        <v>0.2177348599943798</v>
      </c>
      <c r="C288" s="82">
        <v>1</v>
      </c>
      <c r="D288" s="83">
        <f t="shared" si="57"/>
        <v>3.3789500000000001</v>
      </c>
      <c r="E288" s="83">
        <f t="shared" si="57"/>
        <v>0.2177348599943798</v>
      </c>
      <c r="F288" s="25">
        <f t="shared" si="58"/>
        <v>3.3789500000000001</v>
      </c>
      <c r="G288" s="25">
        <f t="shared" si="58"/>
        <v>0.2177348599943798</v>
      </c>
      <c r="H288" s="25">
        <f t="shared" si="59"/>
        <v>11.4173031025</v>
      </c>
      <c r="I288" s="25">
        <f t="shared" si="60"/>
        <v>38.578496318192379</v>
      </c>
      <c r="J288" s="25">
        <f t="shared" si="61"/>
        <v>130.35481013435614</v>
      </c>
      <c r="K288" s="25">
        <f t="shared" si="62"/>
        <v>0.7357152051780097</v>
      </c>
      <c r="L288" s="25">
        <f t="shared" si="63"/>
        <v>2.485944892536236</v>
      </c>
      <c r="M288" s="25">
        <f t="shared" ca="1" si="68"/>
        <v>0.21666582747110524</v>
      </c>
      <c r="N288" s="25">
        <f t="shared" ca="1" si="64"/>
        <v>1.142830535818773E-6</v>
      </c>
      <c r="O288" s="24">
        <f t="shared" ca="1" si="65"/>
        <v>943261.70211166749</v>
      </c>
      <c r="P288" s="25">
        <f t="shared" ca="1" si="66"/>
        <v>27841091.377259571</v>
      </c>
      <c r="Q288" s="25">
        <f t="shared" ca="1" si="67"/>
        <v>5717189.718330347</v>
      </c>
      <c r="R288">
        <f t="shared" ca="1" si="56"/>
        <v>1.0690325232745601E-3</v>
      </c>
    </row>
    <row r="289" spans="1:18" x14ac:dyDescent="0.2">
      <c r="A289" s="82">
        <v>33792</v>
      </c>
      <c r="B289" s="82">
        <v>0.21614655999292154</v>
      </c>
      <c r="C289" s="82">
        <v>1</v>
      </c>
      <c r="D289" s="83">
        <f t="shared" si="57"/>
        <v>3.3792</v>
      </c>
      <c r="E289" s="83">
        <f t="shared" si="57"/>
        <v>0.21614655999292154</v>
      </c>
      <c r="F289" s="25">
        <f t="shared" si="58"/>
        <v>3.3792</v>
      </c>
      <c r="G289" s="25">
        <f t="shared" si="58"/>
        <v>0.21614655999292154</v>
      </c>
      <c r="H289" s="25">
        <f t="shared" si="59"/>
        <v>11.418992639999999</v>
      </c>
      <c r="I289" s="25">
        <f t="shared" si="60"/>
        <v>38.587059929087999</v>
      </c>
      <c r="J289" s="25">
        <f t="shared" si="61"/>
        <v>130.39339291237417</v>
      </c>
      <c r="K289" s="25">
        <f t="shared" si="62"/>
        <v>0.73040245552808047</v>
      </c>
      <c r="L289" s="25">
        <f t="shared" si="63"/>
        <v>2.4681759777204895</v>
      </c>
      <c r="M289" s="25">
        <f t="shared" ca="1" si="68"/>
        <v>0.2166932643060161</v>
      </c>
      <c r="N289" s="25">
        <f t="shared" ca="1" si="64"/>
        <v>2.9888560595619389E-7</v>
      </c>
      <c r="O289" s="24">
        <f t="shared" ca="1" si="65"/>
        <v>1014839.3131988276</v>
      </c>
      <c r="P289" s="25">
        <f t="shared" ca="1" si="66"/>
        <v>28178711.820801985</v>
      </c>
      <c r="Q289" s="25">
        <f t="shared" ca="1" si="67"/>
        <v>5748361.8510785578</v>
      </c>
      <c r="R289">
        <f t="shared" ca="1" si="56"/>
        <v>-5.4670431309455925E-4</v>
      </c>
    </row>
    <row r="290" spans="1:18" x14ac:dyDescent="0.2">
      <c r="A290" s="82">
        <v>33836</v>
      </c>
      <c r="B290" s="82">
        <v>0.21595248000085121</v>
      </c>
      <c r="C290" s="82">
        <v>1</v>
      </c>
      <c r="D290" s="83">
        <f t="shared" si="57"/>
        <v>3.3835999999999999</v>
      </c>
      <c r="E290" s="83">
        <f t="shared" si="57"/>
        <v>0.21595248000085121</v>
      </c>
      <c r="F290" s="25">
        <f t="shared" si="58"/>
        <v>3.3835999999999999</v>
      </c>
      <c r="G290" s="25">
        <f t="shared" si="58"/>
        <v>0.21595248000085121</v>
      </c>
      <c r="H290" s="25">
        <f t="shared" si="59"/>
        <v>11.44874896</v>
      </c>
      <c r="I290" s="25">
        <f t="shared" si="60"/>
        <v>38.737986981055997</v>
      </c>
      <c r="J290" s="25">
        <f t="shared" si="61"/>
        <v>131.07385274910106</v>
      </c>
      <c r="K290" s="25">
        <f t="shared" si="62"/>
        <v>0.73069681133088016</v>
      </c>
      <c r="L290" s="25">
        <f t="shared" si="63"/>
        <v>2.4723857308191661</v>
      </c>
      <c r="M290" s="25">
        <f t="shared" ca="1" si="68"/>
        <v>0.21717631539890411</v>
      </c>
      <c r="N290" s="25">
        <f t="shared" ca="1" si="64"/>
        <v>1.4977730815273068E-6</v>
      </c>
      <c r="O290" s="24">
        <f t="shared" ca="1" si="65"/>
        <v>2710015.8289160705</v>
      </c>
      <c r="P290" s="25">
        <f t="shared" ca="1" si="66"/>
        <v>34474585.690098166</v>
      </c>
      <c r="Q290" s="25">
        <f t="shared" ca="1" si="67"/>
        <v>6312570.0847055102</v>
      </c>
      <c r="R290">
        <f t="shared" ca="1" si="56"/>
        <v>-1.2238353980529026E-3</v>
      </c>
    </row>
    <row r="291" spans="1:18" x14ac:dyDescent="0.2">
      <c r="A291" s="82">
        <v>33838.5</v>
      </c>
      <c r="B291" s="82">
        <v>0.21816417999070836</v>
      </c>
      <c r="C291" s="82">
        <v>1</v>
      </c>
      <c r="D291" s="83">
        <f t="shared" si="57"/>
        <v>3.3838499999999998</v>
      </c>
      <c r="E291" s="83">
        <f t="shared" si="57"/>
        <v>0.21816417999070836</v>
      </c>
      <c r="F291" s="25">
        <f t="shared" si="58"/>
        <v>3.3838499999999998</v>
      </c>
      <c r="G291" s="25">
        <f t="shared" si="58"/>
        <v>0.21816417999070836</v>
      </c>
      <c r="H291" s="25">
        <f t="shared" si="59"/>
        <v>11.450440822499999</v>
      </c>
      <c r="I291" s="25">
        <f t="shared" si="60"/>
        <v>38.746574177216623</v>
      </c>
      <c r="J291" s="25">
        <f t="shared" si="61"/>
        <v>131.11259502957446</v>
      </c>
      <c r="K291" s="25">
        <f t="shared" si="62"/>
        <v>0.7382348604615584</v>
      </c>
      <c r="L291" s="25">
        <f t="shared" si="63"/>
        <v>2.4980760325728442</v>
      </c>
      <c r="M291" s="25">
        <f t="shared" ca="1" si="68"/>
        <v>0.21720377073363956</v>
      </c>
      <c r="N291" s="25">
        <f t="shared" ca="1" si="64"/>
        <v>9.2238594106345609E-7</v>
      </c>
      <c r="O291" s="24">
        <f t="shared" ca="1" si="65"/>
        <v>2831243.9046449549</v>
      </c>
      <c r="P291" s="25">
        <f t="shared" ca="1" si="66"/>
        <v>34852531.097992286</v>
      </c>
      <c r="Q291" s="25">
        <f t="shared" ca="1" si="67"/>
        <v>6345517.463694552</v>
      </c>
      <c r="R291">
        <f t="shared" ca="1" si="56"/>
        <v>9.6040925706880609E-4</v>
      </c>
    </row>
    <row r="292" spans="1:18" x14ac:dyDescent="0.2">
      <c r="A292" s="82">
        <v>33865.5</v>
      </c>
      <c r="B292" s="82">
        <v>0.21799053999711759</v>
      </c>
      <c r="C292" s="82">
        <v>1</v>
      </c>
      <c r="D292" s="83">
        <f t="shared" si="57"/>
        <v>3.3865500000000002</v>
      </c>
      <c r="E292" s="83">
        <f t="shared" si="57"/>
        <v>0.21799053999711759</v>
      </c>
      <c r="F292" s="25">
        <f t="shared" si="58"/>
        <v>3.3865500000000002</v>
      </c>
      <c r="G292" s="25">
        <f t="shared" si="58"/>
        <v>0.21799053999711759</v>
      </c>
      <c r="H292" s="25">
        <f t="shared" si="59"/>
        <v>11.468720902500001</v>
      </c>
      <c r="I292" s="25">
        <f t="shared" si="60"/>
        <v>38.839396772361383</v>
      </c>
      <c r="J292" s="25">
        <f t="shared" si="61"/>
        <v>131.53155913944045</v>
      </c>
      <c r="K292" s="25">
        <f t="shared" si="62"/>
        <v>0.73823586322723866</v>
      </c>
      <c r="L292" s="25">
        <f t="shared" si="63"/>
        <v>2.5000726626122054</v>
      </c>
      <c r="M292" s="25">
        <f t="shared" ca="1" si="68"/>
        <v>0.21750035172560123</v>
      </c>
      <c r="N292" s="25">
        <f t="shared" ca="1" si="64"/>
        <v>2.4028454153220397E-7</v>
      </c>
      <c r="O292" s="24">
        <f t="shared" ca="1" si="65"/>
        <v>4312961.6585163027</v>
      </c>
      <c r="P292" s="25">
        <f t="shared" ca="1" si="66"/>
        <v>39074211.989496961</v>
      </c>
      <c r="Q292" s="25">
        <f t="shared" ca="1" si="67"/>
        <v>6707498.6197399674</v>
      </c>
      <c r="R292">
        <f t="shared" ca="1" si="56"/>
        <v>4.9018827151636746E-4</v>
      </c>
    </row>
    <row r="293" spans="1:18" x14ac:dyDescent="0.2">
      <c r="A293" s="82">
        <v>33865.5</v>
      </c>
      <c r="B293" s="82">
        <v>0.21960053999646334</v>
      </c>
      <c r="C293" s="82">
        <v>0.5</v>
      </c>
      <c r="D293" s="83">
        <f t="shared" si="57"/>
        <v>3.3865500000000002</v>
      </c>
      <c r="E293" s="83">
        <f t="shared" si="57"/>
        <v>0.21960053999646334</v>
      </c>
      <c r="F293" s="25">
        <f t="shared" si="58"/>
        <v>1.6932750000000001</v>
      </c>
      <c r="G293" s="25">
        <f t="shared" si="58"/>
        <v>0.10980026999823167</v>
      </c>
      <c r="H293" s="25">
        <f t="shared" si="59"/>
        <v>5.7343604512500006</v>
      </c>
      <c r="I293" s="25">
        <f t="shared" si="60"/>
        <v>19.419698386180691</v>
      </c>
      <c r="J293" s="25">
        <f t="shared" si="61"/>
        <v>65.765779569720223</v>
      </c>
      <c r="K293" s="25">
        <f t="shared" si="62"/>
        <v>0.37184410436251147</v>
      </c>
      <c r="L293" s="25">
        <f t="shared" si="63"/>
        <v>1.2592686516288634</v>
      </c>
      <c r="M293" s="25">
        <f t="shared" ca="1" si="68"/>
        <v>0.21750035172560123</v>
      </c>
      <c r="N293" s="25">
        <f t="shared" ca="1" si="64"/>
        <v>2.2053953865333966E-6</v>
      </c>
      <c r="O293" s="24">
        <f t="shared" ca="1" si="65"/>
        <v>1078240.4146290757</v>
      </c>
      <c r="P293" s="25">
        <f t="shared" ca="1" si="66"/>
        <v>9768552.9973742403</v>
      </c>
      <c r="Q293" s="25">
        <f t="shared" ca="1" si="67"/>
        <v>1676874.6549349918</v>
      </c>
      <c r="R293">
        <f t="shared" ca="1" si="56"/>
        <v>2.1001882708621133E-3</v>
      </c>
    </row>
    <row r="294" spans="1:18" x14ac:dyDescent="0.2">
      <c r="A294" s="82">
        <v>33868</v>
      </c>
      <c r="B294" s="82">
        <v>0.21730223999475129</v>
      </c>
      <c r="C294" s="82">
        <v>1</v>
      </c>
      <c r="D294" s="83">
        <f t="shared" si="57"/>
        <v>3.3868</v>
      </c>
      <c r="E294" s="83">
        <f t="shared" si="57"/>
        <v>0.21730223999475129</v>
      </c>
      <c r="F294" s="25">
        <f t="shared" si="58"/>
        <v>3.3868</v>
      </c>
      <c r="G294" s="25">
        <f t="shared" si="58"/>
        <v>0.21730223999475129</v>
      </c>
      <c r="H294" s="25">
        <f t="shared" si="59"/>
        <v>11.47041424</v>
      </c>
      <c r="I294" s="25">
        <f t="shared" si="60"/>
        <v>38.847998948032</v>
      </c>
      <c r="J294" s="25">
        <f t="shared" si="61"/>
        <v>131.57040283719479</v>
      </c>
      <c r="K294" s="25">
        <f t="shared" si="62"/>
        <v>0.73595922641422362</v>
      </c>
      <c r="L294" s="25">
        <f t="shared" si="63"/>
        <v>2.4925467080196926</v>
      </c>
      <c r="M294" s="25">
        <f t="shared" ca="1" si="68"/>
        <v>0.21752781879678459</v>
      </c>
      <c r="N294" s="25">
        <f t="shared" ca="1" si="64"/>
        <v>5.0885795926780981E-8</v>
      </c>
      <c r="O294" s="24">
        <f t="shared" ca="1" si="65"/>
        <v>4466197.4048357978</v>
      </c>
      <c r="P294" s="25">
        <f t="shared" ca="1" si="66"/>
        <v>39478111.65883714</v>
      </c>
      <c r="Q294" s="25">
        <f t="shared" ca="1" si="67"/>
        <v>6741586.8446247112</v>
      </c>
      <c r="R294">
        <f t="shared" ca="1" si="56"/>
        <v>-2.2557880203330494E-4</v>
      </c>
    </row>
    <row r="295" spans="1:18" x14ac:dyDescent="0.2">
      <c r="A295" s="82">
        <v>33868</v>
      </c>
      <c r="B295" s="82">
        <v>0.21748223999748006</v>
      </c>
      <c r="C295" s="82">
        <v>0.5</v>
      </c>
      <c r="D295" s="83">
        <f t="shared" si="57"/>
        <v>3.3868</v>
      </c>
      <c r="E295" s="83">
        <f t="shared" si="57"/>
        <v>0.21748223999748006</v>
      </c>
      <c r="F295" s="25">
        <f t="shared" si="58"/>
        <v>1.6934</v>
      </c>
      <c r="G295" s="25">
        <f t="shared" si="58"/>
        <v>0.10874111999874003</v>
      </c>
      <c r="H295" s="25">
        <f t="shared" si="59"/>
        <v>5.7352071200000001</v>
      </c>
      <c r="I295" s="25">
        <f t="shared" si="60"/>
        <v>19.423999474016</v>
      </c>
      <c r="J295" s="25">
        <f t="shared" si="61"/>
        <v>65.785201418597396</v>
      </c>
      <c r="K295" s="25">
        <f t="shared" si="62"/>
        <v>0.36828442521173277</v>
      </c>
      <c r="L295" s="25">
        <f t="shared" si="63"/>
        <v>1.2473056913070966</v>
      </c>
      <c r="M295" s="25">
        <f t="shared" ca="1" si="68"/>
        <v>0.21752781879678459</v>
      </c>
      <c r="N295" s="25">
        <f t="shared" ca="1" si="64"/>
        <v>1.0387134730213028E-9</v>
      </c>
      <c r="O295" s="24">
        <f t="shared" ca="1" si="65"/>
        <v>1116549.3512089495</v>
      </c>
      <c r="P295" s="25">
        <f t="shared" ca="1" si="66"/>
        <v>9869527.9147092849</v>
      </c>
      <c r="Q295" s="25">
        <f t="shared" ca="1" si="67"/>
        <v>1685396.7111561778</v>
      </c>
      <c r="R295">
        <f t="shared" ca="1" si="56"/>
        <v>-4.5578799304529793E-5</v>
      </c>
    </row>
    <row r="296" spans="1:18" x14ac:dyDescent="0.2">
      <c r="A296" s="82">
        <v>33868</v>
      </c>
      <c r="B296" s="82">
        <v>0.21748223999748006</v>
      </c>
      <c r="C296" s="82">
        <v>0.5</v>
      </c>
      <c r="D296" s="83">
        <f t="shared" si="57"/>
        <v>3.3868</v>
      </c>
      <c r="E296" s="83">
        <f t="shared" si="57"/>
        <v>0.21748223999748006</v>
      </c>
      <c r="F296" s="25">
        <f t="shared" si="58"/>
        <v>1.6934</v>
      </c>
      <c r="G296" s="25">
        <f t="shared" si="58"/>
        <v>0.10874111999874003</v>
      </c>
      <c r="H296" s="25">
        <f t="shared" si="59"/>
        <v>5.7352071200000001</v>
      </c>
      <c r="I296" s="25">
        <f t="shared" si="60"/>
        <v>19.423999474016</v>
      </c>
      <c r="J296" s="25">
        <f t="shared" si="61"/>
        <v>65.785201418597396</v>
      </c>
      <c r="K296" s="25">
        <f t="shared" si="62"/>
        <v>0.36828442521173277</v>
      </c>
      <c r="L296" s="25">
        <f t="shared" si="63"/>
        <v>1.2473056913070966</v>
      </c>
      <c r="M296" s="25">
        <f t="shared" ca="1" si="68"/>
        <v>0.21752781879678459</v>
      </c>
      <c r="N296" s="25">
        <f t="shared" ca="1" si="64"/>
        <v>1.0387134730213028E-9</v>
      </c>
      <c r="O296" s="24">
        <f t="shared" ca="1" si="65"/>
        <v>1116549.3512089495</v>
      </c>
      <c r="P296" s="25">
        <f t="shared" ca="1" si="66"/>
        <v>9869527.9147092849</v>
      </c>
      <c r="Q296" s="25">
        <f t="shared" ca="1" si="67"/>
        <v>1685396.7111561778</v>
      </c>
      <c r="R296">
        <f t="shared" ca="1" si="56"/>
        <v>-4.5578799304529793E-5</v>
      </c>
    </row>
    <row r="297" spans="1:18" x14ac:dyDescent="0.2">
      <c r="A297" s="82">
        <v>33868</v>
      </c>
      <c r="B297" s="82">
        <v>0.21758223999495385</v>
      </c>
      <c r="C297" s="82">
        <v>0.5</v>
      </c>
      <c r="D297" s="83">
        <f t="shared" si="57"/>
        <v>3.3868</v>
      </c>
      <c r="E297" s="83">
        <f t="shared" si="57"/>
        <v>0.21758223999495385</v>
      </c>
      <c r="F297" s="25">
        <f t="shared" si="58"/>
        <v>1.6934</v>
      </c>
      <c r="G297" s="25">
        <f t="shared" si="58"/>
        <v>0.10879111999747693</v>
      </c>
      <c r="H297" s="25">
        <f t="shared" si="59"/>
        <v>5.7352071200000001</v>
      </c>
      <c r="I297" s="25">
        <f t="shared" si="60"/>
        <v>19.423999474016</v>
      </c>
      <c r="J297" s="25">
        <f t="shared" si="61"/>
        <v>65.785201418597396</v>
      </c>
      <c r="K297" s="25">
        <f t="shared" si="62"/>
        <v>0.36845376520745488</v>
      </c>
      <c r="L297" s="25">
        <f t="shared" si="63"/>
        <v>1.2478792120046083</v>
      </c>
      <c r="M297" s="25">
        <f t="shared" ca="1" si="68"/>
        <v>0.21752781879678459</v>
      </c>
      <c r="N297" s="25">
        <f t="shared" ca="1" si="64"/>
        <v>1.4808334050888102E-9</v>
      </c>
      <c r="O297" s="24">
        <f t="shared" ca="1" si="65"/>
        <v>1116549.3512089495</v>
      </c>
      <c r="P297" s="25">
        <f t="shared" ca="1" si="66"/>
        <v>9869527.9147092849</v>
      </c>
      <c r="Q297" s="25">
        <f t="shared" ca="1" si="67"/>
        <v>1685396.7111561778</v>
      </c>
      <c r="R297">
        <f t="shared" ca="1" si="56"/>
        <v>5.4421198169257723E-5</v>
      </c>
    </row>
    <row r="298" spans="1:18" x14ac:dyDescent="0.2">
      <c r="A298" s="82">
        <v>33904.5</v>
      </c>
      <c r="B298" s="82">
        <v>0.21817305999866221</v>
      </c>
      <c r="C298" s="82">
        <v>1</v>
      </c>
      <c r="D298" s="83">
        <f t="shared" si="57"/>
        <v>3.39045</v>
      </c>
      <c r="E298" s="83">
        <f t="shared" si="57"/>
        <v>0.21817305999866221</v>
      </c>
      <c r="F298" s="25">
        <f t="shared" si="58"/>
        <v>3.39045</v>
      </c>
      <c r="G298" s="25">
        <f t="shared" si="58"/>
        <v>0.21817305999866221</v>
      </c>
      <c r="H298" s="25">
        <f t="shared" si="59"/>
        <v>11.495151202499999</v>
      </c>
      <c r="I298" s="25">
        <f t="shared" si="60"/>
        <v>38.973735394516119</v>
      </c>
      <c r="J298" s="25">
        <f t="shared" si="61"/>
        <v>132.13850116833717</v>
      </c>
      <c r="K298" s="25">
        <f t="shared" si="62"/>
        <v>0.73970485127246433</v>
      </c>
      <c r="L298" s="25">
        <f t="shared" si="63"/>
        <v>2.5079323129967266</v>
      </c>
      <c r="M298" s="25">
        <f t="shared" ca="1" si="68"/>
        <v>0.21792895130272941</v>
      </c>
      <c r="N298" s="25">
        <f t="shared" ca="1" si="64"/>
        <v>5.9589055430014288E-8</v>
      </c>
      <c r="O298" s="24">
        <f t="shared" ca="1" si="65"/>
        <v>7015891.0302393651</v>
      </c>
      <c r="P298" s="25">
        <f t="shared" ca="1" si="66"/>
        <v>45628119.983277895</v>
      </c>
      <c r="Q298" s="25">
        <f t="shared" ca="1" si="67"/>
        <v>7250386.9486982636</v>
      </c>
      <c r="R298">
        <f t="shared" ca="1" si="56"/>
        <v>2.4410869593280426E-4</v>
      </c>
    </row>
    <row r="299" spans="1:18" x14ac:dyDescent="0.2">
      <c r="A299" s="84">
        <v>33907</v>
      </c>
      <c r="B299" s="84">
        <v>0.21828475999791408</v>
      </c>
      <c r="C299" s="84">
        <v>1</v>
      </c>
      <c r="D299" s="83">
        <f t="shared" si="57"/>
        <v>3.3906999999999998</v>
      </c>
      <c r="E299" s="83">
        <f t="shared" si="57"/>
        <v>0.21828475999791408</v>
      </c>
      <c r="F299" s="25">
        <f t="shared" si="58"/>
        <v>3.3906999999999998</v>
      </c>
      <c r="G299" s="25">
        <f t="shared" si="58"/>
        <v>0.21828475999791408</v>
      </c>
      <c r="H299" s="25">
        <f t="shared" si="59"/>
        <v>11.496846489999999</v>
      </c>
      <c r="I299" s="25">
        <f t="shared" si="60"/>
        <v>38.982357393642992</v>
      </c>
      <c r="J299" s="25">
        <f t="shared" si="61"/>
        <v>132.17747921462529</v>
      </c>
      <c r="K299" s="25">
        <f t="shared" si="62"/>
        <v>0.74013813572492726</v>
      </c>
      <c r="L299" s="25">
        <f t="shared" si="63"/>
        <v>2.5095863768025106</v>
      </c>
      <c r="M299" s="25">
        <f t="shared" ca="1" si="68"/>
        <v>0.21795643388989466</v>
      </c>
      <c r="N299" s="25">
        <f t="shared" ca="1" si="64"/>
        <v>1.0779803320717764E-7</v>
      </c>
      <c r="O299" s="24">
        <f t="shared" ca="1" si="65"/>
        <v>7212051.8196253087</v>
      </c>
      <c r="P299" s="25">
        <f t="shared" ca="1" si="66"/>
        <v>46066777.321802378</v>
      </c>
      <c r="Q299" s="25">
        <f t="shared" ca="1" si="67"/>
        <v>7286000.9093111064</v>
      </c>
      <c r="R299">
        <f t="shared" ca="1" si="56"/>
        <v>3.2832610801941664E-4</v>
      </c>
    </row>
    <row r="300" spans="1:18" x14ac:dyDescent="0.2">
      <c r="A300" s="84">
        <v>34543</v>
      </c>
      <c r="B300" s="84">
        <v>0.22786123999685515</v>
      </c>
      <c r="C300" s="84">
        <v>1</v>
      </c>
      <c r="D300" s="83">
        <f t="shared" si="57"/>
        <v>3.4542999999999999</v>
      </c>
      <c r="E300" s="83">
        <f t="shared" si="57"/>
        <v>0.22786123999685515</v>
      </c>
      <c r="F300" s="25">
        <f t="shared" si="58"/>
        <v>3.4542999999999999</v>
      </c>
      <c r="G300" s="25">
        <f t="shared" si="58"/>
        <v>0.22786123999685515</v>
      </c>
      <c r="H300" s="25">
        <f t="shared" si="59"/>
        <v>11.93218849</v>
      </c>
      <c r="I300" s="25">
        <f t="shared" si="60"/>
        <v>41.217358701007001</v>
      </c>
      <c r="J300" s="25">
        <f t="shared" si="61"/>
        <v>142.37712216088849</v>
      </c>
      <c r="K300" s="25">
        <f t="shared" si="62"/>
        <v>0.78710108132113676</v>
      </c>
      <c r="L300" s="25">
        <f t="shared" si="63"/>
        <v>2.7188832652076025</v>
      </c>
      <c r="M300" s="25">
        <f t="shared" ca="1" si="68"/>
        <v>0.22498031597773532</v>
      </c>
      <c r="N300" s="25">
        <f t="shared" ca="1" si="64"/>
        <v>8.2997232039415194E-6</v>
      </c>
      <c r="O300" s="24">
        <f t="shared" ca="1" si="65"/>
        <v>155326317.83949587</v>
      </c>
      <c r="P300" s="25">
        <f t="shared" ca="1" si="66"/>
        <v>236473992.26574424</v>
      </c>
      <c r="Q300" s="25">
        <f t="shared" ca="1" si="67"/>
        <v>19775906.490217913</v>
      </c>
      <c r="R300">
        <f t="shared" ca="1" si="56"/>
        <v>2.8809240191198238E-3</v>
      </c>
    </row>
    <row r="301" spans="1:18" x14ac:dyDescent="0.2">
      <c r="A301" s="84">
        <v>34601.5</v>
      </c>
      <c r="B301" s="84">
        <v>0.22567501999583328</v>
      </c>
      <c r="C301" s="84">
        <v>0.5</v>
      </c>
      <c r="D301" s="83">
        <f t="shared" si="57"/>
        <v>3.4601500000000001</v>
      </c>
      <c r="E301" s="83">
        <f t="shared" si="57"/>
        <v>0.22567501999583328</v>
      </c>
      <c r="F301" s="25">
        <f t="shared" si="58"/>
        <v>1.730075</v>
      </c>
      <c r="G301" s="25">
        <f t="shared" si="58"/>
        <v>0.11283750999791664</v>
      </c>
      <c r="H301" s="25">
        <f t="shared" si="59"/>
        <v>5.98631901125</v>
      </c>
      <c r="I301" s="25">
        <f t="shared" si="60"/>
        <v>20.713561726776689</v>
      </c>
      <c r="J301" s="25">
        <f t="shared" si="61"/>
        <v>71.672030608906368</v>
      </c>
      <c r="K301" s="25">
        <f t="shared" si="62"/>
        <v>0.39043471021929127</v>
      </c>
      <c r="L301" s="25">
        <f t="shared" si="63"/>
        <v>1.3509626625652806</v>
      </c>
      <c r="M301" s="25">
        <f t="shared" ca="1" si="68"/>
        <v>0.22562961335857282</v>
      </c>
      <c r="N301" s="25">
        <f t="shared" ca="1" si="64"/>
        <v>1.0308813536516995E-9</v>
      </c>
      <c r="O301" s="24">
        <f t="shared" ca="1" si="65"/>
        <v>44920740.670848735</v>
      </c>
      <c r="P301" s="25">
        <f t="shared" ca="1" si="66"/>
        <v>65633322.642795384</v>
      </c>
      <c r="Q301" s="25">
        <f t="shared" ca="1" si="67"/>
        <v>5323440.8837370919</v>
      </c>
      <c r="R301">
        <f t="shared" ca="1" si="56"/>
        <v>4.5406637260464455E-5</v>
      </c>
    </row>
    <row r="302" spans="1:18" x14ac:dyDescent="0.2">
      <c r="A302" s="84">
        <v>34601.5</v>
      </c>
      <c r="B302" s="84">
        <v>0.22567501999583328</v>
      </c>
      <c r="C302" s="84">
        <v>0.5</v>
      </c>
      <c r="D302" s="83">
        <f t="shared" si="57"/>
        <v>3.4601500000000001</v>
      </c>
      <c r="E302" s="83">
        <f t="shared" si="57"/>
        <v>0.22567501999583328</v>
      </c>
      <c r="F302" s="25">
        <f t="shared" si="58"/>
        <v>1.730075</v>
      </c>
      <c r="G302" s="25">
        <f t="shared" si="58"/>
        <v>0.11283750999791664</v>
      </c>
      <c r="H302" s="25">
        <f t="shared" si="59"/>
        <v>5.98631901125</v>
      </c>
      <c r="I302" s="25">
        <f t="shared" si="60"/>
        <v>20.713561726776689</v>
      </c>
      <c r="J302" s="25">
        <f t="shared" si="61"/>
        <v>71.672030608906368</v>
      </c>
      <c r="K302" s="25">
        <f t="shared" si="62"/>
        <v>0.39043471021929127</v>
      </c>
      <c r="L302" s="25">
        <f t="shared" si="63"/>
        <v>1.3509626625652806</v>
      </c>
      <c r="M302" s="25">
        <f t="shared" ca="1" si="68"/>
        <v>0.22562961335857282</v>
      </c>
      <c r="N302" s="25">
        <f t="shared" ca="1" si="64"/>
        <v>1.0308813536516995E-9</v>
      </c>
      <c r="O302" s="24">
        <f t="shared" ca="1" si="65"/>
        <v>44920740.670848735</v>
      </c>
      <c r="P302" s="25">
        <f t="shared" ca="1" si="66"/>
        <v>65633322.642795384</v>
      </c>
      <c r="Q302" s="25">
        <f t="shared" ca="1" si="67"/>
        <v>5323440.8837370919</v>
      </c>
      <c r="R302">
        <f t="shared" ca="1" si="56"/>
        <v>4.5406637260464455E-5</v>
      </c>
    </row>
    <row r="303" spans="1:18" x14ac:dyDescent="0.2">
      <c r="A303" s="84">
        <v>34601.5</v>
      </c>
      <c r="B303" s="84">
        <v>0.2259750199955306</v>
      </c>
      <c r="C303" s="84">
        <v>0.5</v>
      </c>
      <c r="D303" s="83">
        <f t="shared" si="57"/>
        <v>3.4601500000000001</v>
      </c>
      <c r="E303" s="83">
        <f t="shared" si="57"/>
        <v>0.2259750199955306</v>
      </c>
      <c r="F303" s="25">
        <f t="shared" si="58"/>
        <v>1.730075</v>
      </c>
      <c r="G303" s="25">
        <f t="shared" si="58"/>
        <v>0.1129875099977653</v>
      </c>
      <c r="H303" s="25">
        <f t="shared" si="59"/>
        <v>5.98631901125</v>
      </c>
      <c r="I303" s="25">
        <f t="shared" si="60"/>
        <v>20.713561726776689</v>
      </c>
      <c r="J303" s="25">
        <f t="shared" si="61"/>
        <v>71.672030608906368</v>
      </c>
      <c r="K303" s="25">
        <f t="shared" si="62"/>
        <v>0.3909537327187676</v>
      </c>
      <c r="L303" s="25">
        <f t="shared" si="63"/>
        <v>1.3527585582668438</v>
      </c>
      <c r="M303" s="25">
        <f t="shared" ca="1" si="68"/>
        <v>0.22562961335857282</v>
      </c>
      <c r="N303" s="25">
        <f t="shared" ca="1" si="64"/>
        <v>5.9652872427243416E-8</v>
      </c>
      <c r="O303" s="24">
        <f t="shared" ca="1" si="65"/>
        <v>44920740.670848735</v>
      </c>
      <c r="P303" s="25">
        <f t="shared" ca="1" si="66"/>
        <v>65633322.642795384</v>
      </c>
      <c r="Q303" s="25">
        <f t="shared" ca="1" si="67"/>
        <v>5323440.8837370919</v>
      </c>
      <c r="R303">
        <f t="shared" ca="1" si="56"/>
        <v>3.4540663695778462E-4</v>
      </c>
    </row>
    <row r="304" spans="1:18" x14ac:dyDescent="0.2">
      <c r="A304" s="84">
        <v>34662.5</v>
      </c>
      <c r="B304" s="84">
        <v>0.2266204999978072</v>
      </c>
      <c r="C304" s="84">
        <v>1</v>
      </c>
      <c r="D304" s="83">
        <f t="shared" si="57"/>
        <v>3.4662500000000001</v>
      </c>
      <c r="E304" s="83">
        <f t="shared" si="57"/>
        <v>0.2266204999978072</v>
      </c>
      <c r="F304" s="25">
        <f t="shared" si="58"/>
        <v>3.4662500000000001</v>
      </c>
      <c r="G304" s="25">
        <f t="shared" si="58"/>
        <v>0.2266204999978072</v>
      </c>
      <c r="H304" s="25">
        <f t="shared" si="59"/>
        <v>12.0148890625</v>
      </c>
      <c r="I304" s="25">
        <f t="shared" si="60"/>
        <v>41.646609212890624</v>
      </c>
      <c r="J304" s="25">
        <f t="shared" si="61"/>
        <v>144.35755918418212</v>
      </c>
      <c r="K304" s="25">
        <f t="shared" si="62"/>
        <v>0.78552330811739923</v>
      </c>
      <c r="L304" s="25">
        <f t="shared" si="63"/>
        <v>2.7228201667619349</v>
      </c>
      <c r="M304" s="25">
        <f t="shared" ca="1" si="68"/>
        <v>0.22630723850996001</v>
      </c>
      <c r="N304" s="25">
        <f t="shared" ca="1" si="64"/>
        <v>9.8132759768234182E-8</v>
      </c>
      <c r="O304" s="24">
        <f t="shared" ca="1" si="65"/>
        <v>207187106.90181488</v>
      </c>
      <c r="P304" s="25">
        <f t="shared" ca="1" si="66"/>
        <v>291370970.52346891</v>
      </c>
      <c r="Q304" s="25">
        <f t="shared" ca="1" si="67"/>
        <v>22947844.852090061</v>
      </c>
      <c r="R304">
        <f t="shared" ca="1" si="56"/>
        <v>3.1326148784718844E-4</v>
      </c>
    </row>
    <row r="305" spans="1:18" x14ac:dyDescent="0.2">
      <c r="A305" s="84">
        <v>34670</v>
      </c>
      <c r="B305" s="84">
        <v>0.22285559999727411</v>
      </c>
      <c r="C305" s="84">
        <v>1</v>
      </c>
      <c r="D305" s="83">
        <f t="shared" si="57"/>
        <v>3.4670000000000001</v>
      </c>
      <c r="E305" s="83">
        <f t="shared" si="57"/>
        <v>0.22285559999727411</v>
      </c>
      <c r="F305" s="25">
        <f t="shared" si="58"/>
        <v>3.4670000000000001</v>
      </c>
      <c r="G305" s="25">
        <f t="shared" si="58"/>
        <v>0.22285559999727411</v>
      </c>
      <c r="H305" s="25">
        <f t="shared" si="59"/>
        <v>12.020089</v>
      </c>
      <c r="I305" s="25">
        <f t="shared" si="60"/>
        <v>41.673648563</v>
      </c>
      <c r="J305" s="25">
        <f t="shared" si="61"/>
        <v>144.48253956792101</v>
      </c>
      <c r="K305" s="25">
        <f t="shared" si="62"/>
        <v>0.77264036519054935</v>
      </c>
      <c r="L305" s="25">
        <f t="shared" si="63"/>
        <v>2.6787441461156347</v>
      </c>
      <c r="M305" s="25">
        <f t="shared" ca="1" si="68"/>
        <v>0.22639059395639827</v>
      </c>
      <c r="N305" s="25">
        <f t="shared" ca="1" si="64"/>
        <v>1.2496182291044269E-5</v>
      </c>
      <c r="O305" s="24">
        <f t="shared" ca="1" si="65"/>
        <v>210719431.58813307</v>
      </c>
      <c r="P305" s="25">
        <f t="shared" ca="1" si="66"/>
        <v>295035509.48176479</v>
      </c>
      <c r="Q305" s="25">
        <f t="shared" ca="1" si="67"/>
        <v>23156307.096456956</v>
      </c>
      <c r="R305">
        <f t="shared" ca="1" si="56"/>
        <v>-3.5349939591241553E-3</v>
      </c>
    </row>
    <row r="306" spans="1:18" x14ac:dyDescent="0.2">
      <c r="A306">
        <v>34733.5</v>
      </c>
      <c r="B306">
        <v>0.22825277999800164</v>
      </c>
      <c r="C306">
        <v>1</v>
      </c>
      <c r="D306" s="83">
        <f t="shared" si="57"/>
        <v>3.4733499999999999</v>
      </c>
      <c r="E306" s="83">
        <f t="shared" si="57"/>
        <v>0.22825277999800164</v>
      </c>
      <c r="F306" s="25">
        <f t="shared" si="58"/>
        <v>3.4733499999999999</v>
      </c>
      <c r="G306" s="25">
        <f t="shared" si="58"/>
        <v>0.22825277999800164</v>
      </c>
      <c r="H306" s="25">
        <f t="shared" si="59"/>
        <v>12.0641602225</v>
      </c>
      <c r="I306" s="25">
        <f t="shared" si="60"/>
        <v>41.903050908820376</v>
      </c>
      <c r="J306" s="25">
        <f t="shared" si="61"/>
        <v>145.54396187415125</v>
      </c>
      <c r="K306" s="25">
        <f t="shared" si="62"/>
        <v>0.79280179340605894</v>
      </c>
      <c r="L306" s="25">
        <f t="shared" si="63"/>
        <v>2.7536781091269349</v>
      </c>
      <c r="M306" s="25">
        <f t="shared" ca="1" si="68"/>
        <v>0.22709669547370046</v>
      </c>
      <c r="N306" s="25">
        <f t="shared" ca="1" si="64"/>
        <v>1.336531427328703E-6</v>
      </c>
      <c r="O306" s="24">
        <f t="shared" ca="1" si="65"/>
        <v>241968820.61063275</v>
      </c>
      <c r="P306" s="25">
        <f t="shared" ca="1" si="66"/>
        <v>327120198.13466889</v>
      </c>
      <c r="Q306" s="25">
        <f t="shared" ca="1" si="67"/>
        <v>24966541.596207209</v>
      </c>
      <c r="R306">
        <f t="shared" ca="1" si="56"/>
        <v>1.1560845243011875E-3</v>
      </c>
    </row>
    <row r="307" spans="1:18" x14ac:dyDescent="0.2">
      <c r="A307">
        <v>34736</v>
      </c>
      <c r="B307">
        <v>0.22756447999563534</v>
      </c>
      <c r="C307">
        <v>1</v>
      </c>
      <c r="D307" s="83">
        <f t="shared" si="57"/>
        <v>3.4735999999999998</v>
      </c>
      <c r="E307" s="83">
        <f t="shared" si="57"/>
        <v>0.22756447999563534</v>
      </c>
      <c r="F307" s="25">
        <f t="shared" si="58"/>
        <v>3.4735999999999998</v>
      </c>
      <c r="G307" s="25">
        <f t="shared" si="58"/>
        <v>0.22756447999563534</v>
      </c>
      <c r="H307" s="25">
        <f t="shared" si="59"/>
        <v>12.065896959999998</v>
      </c>
      <c r="I307" s="25">
        <f t="shared" si="60"/>
        <v>41.912099680255992</v>
      </c>
      <c r="J307" s="25">
        <f t="shared" si="61"/>
        <v>145.5858694493372</v>
      </c>
      <c r="K307" s="25">
        <f t="shared" si="62"/>
        <v>0.79046797771283883</v>
      </c>
      <c r="L307" s="25">
        <f t="shared" si="63"/>
        <v>2.7457695673833169</v>
      </c>
      <c r="M307" s="25">
        <f t="shared" ca="1" si="68"/>
        <v>0.22712450787494293</v>
      </c>
      <c r="N307" s="25">
        <f t="shared" ca="1" si="64"/>
        <v>1.9357546698657766E-7</v>
      </c>
      <c r="O307" s="24">
        <f t="shared" ca="1" si="65"/>
        <v>243248651.75085738</v>
      </c>
      <c r="P307" s="25">
        <f t="shared" ca="1" si="66"/>
        <v>328422403.93882149</v>
      </c>
      <c r="Q307" s="25">
        <f t="shared" ca="1" si="67"/>
        <v>25039478.564281285</v>
      </c>
      <c r="R307">
        <f t="shared" ca="1" si="56"/>
        <v>4.3997212069241121E-4</v>
      </c>
    </row>
    <row r="308" spans="1:18" x14ac:dyDescent="0.2">
      <c r="A308">
        <v>34736</v>
      </c>
      <c r="B308">
        <v>0.22816447999502998</v>
      </c>
      <c r="C308">
        <v>1</v>
      </c>
      <c r="D308" s="83">
        <f t="shared" si="57"/>
        <v>3.4735999999999998</v>
      </c>
      <c r="E308" s="83">
        <f t="shared" si="57"/>
        <v>0.22816447999502998</v>
      </c>
      <c r="F308" s="25">
        <f t="shared" si="58"/>
        <v>3.4735999999999998</v>
      </c>
      <c r="G308" s="25">
        <f t="shared" si="58"/>
        <v>0.22816447999502998</v>
      </c>
      <c r="H308" s="25">
        <f t="shared" si="59"/>
        <v>12.065896959999998</v>
      </c>
      <c r="I308" s="25">
        <f t="shared" si="60"/>
        <v>41.912099680255992</v>
      </c>
      <c r="J308" s="25">
        <f t="shared" si="61"/>
        <v>145.5858694493372</v>
      </c>
      <c r="K308" s="25">
        <f t="shared" si="62"/>
        <v>0.79255213771073607</v>
      </c>
      <c r="L308" s="25">
        <f t="shared" si="63"/>
        <v>2.7530091055520125</v>
      </c>
      <c r="M308" s="25">
        <f t="shared" ca="1" si="68"/>
        <v>0.22712450787494293</v>
      </c>
      <c r="N308" s="25">
        <f t="shared" ca="1" si="64"/>
        <v>1.0815420105583568E-6</v>
      </c>
      <c r="O308" s="24">
        <f t="shared" ca="1" si="65"/>
        <v>243248651.75085738</v>
      </c>
      <c r="P308" s="25">
        <f t="shared" ca="1" si="66"/>
        <v>328422403.93882149</v>
      </c>
      <c r="Q308" s="25">
        <f t="shared" ca="1" si="67"/>
        <v>25039478.564281285</v>
      </c>
      <c r="R308">
        <f t="shared" ca="1" si="56"/>
        <v>1.0399721200870515E-3</v>
      </c>
    </row>
    <row r="309" spans="1:18" x14ac:dyDescent="0.2">
      <c r="A309">
        <v>34762.5</v>
      </c>
      <c r="B309">
        <v>0.22848849999718368</v>
      </c>
      <c r="C309">
        <v>1</v>
      </c>
      <c r="D309" s="83">
        <f t="shared" si="57"/>
        <v>3.4762499999999998</v>
      </c>
      <c r="E309" s="83">
        <f t="shared" si="57"/>
        <v>0.22848849999718368</v>
      </c>
      <c r="F309" s="25">
        <f t="shared" si="58"/>
        <v>3.4762499999999998</v>
      </c>
      <c r="G309" s="25">
        <f t="shared" si="58"/>
        <v>0.22848849999718368</v>
      </c>
      <c r="H309" s="25">
        <f t="shared" si="59"/>
        <v>12.084314062499999</v>
      </c>
      <c r="I309" s="25">
        <f t="shared" si="60"/>
        <v>42.008096759765621</v>
      </c>
      <c r="J309" s="25">
        <f t="shared" si="61"/>
        <v>146.03064636113524</v>
      </c>
      <c r="K309" s="25">
        <f t="shared" si="62"/>
        <v>0.79428314811520973</v>
      </c>
      <c r="L309" s="25">
        <f t="shared" si="63"/>
        <v>2.7611267936354977</v>
      </c>
      <c r="M309" s="25">
        <f t="shared" ca="1" si="68"/>
        <v>0.2274193804769962</v>
      </c>
      <c r="N309" s="25">
        <f t="shared" ca="1" si="64"/>
        <v>1.1430165484459154E-6</v>
      </c>
      <c r="O309" s="24">
        <f t="shared" ca="1" si="65"/>
        <v>257048025.83717111</v>
      </c>
      <c r="P309" s="25">
        <f t="shared" ca="1" si="66"/>
        <v>342409326.72868842</v>
      </c>
      <c r="Q309" s="25">
        <f t="shared" ca="1" si="67"/>
        <v>25820447.554990381</v>
      </c>
      <c r="R309">
        <f t="shared" ca="1" si="56"/>
        <v>1.0691195201874837E-3</v>
      </c>
    </row>
    <row r="310" spans="1:18" x14ac:dyDescent="0.2">
      <c r="A310">
        <v>34765</v>
      </c>
      <c r="B310">
        <v>0.22730020000017248</v>
      </c>
      <c r="C310">
        <v>1</v>
      </c>
      <c r="D310" s="83">
        <f t="shared" si="57"/>
        <v>3.4765000000000001</v>
      </c>
      <c r="E310" s="83">
        <f t="shared" si="57"/>
        <v>0.22730020000017248</v>
      </c>
      <c r="F310" s="25">
        <f t="shared" si="58"/>
        <v>3.4765000000000001</v>
      </c>
      <c r="G310" s="25">
        <f t="shared" si="58"/>
        <v>0.22730020000017248</v>
      </c>
      <c r="H310" s="25">
        <f t="shared" si="59"/>
        <v>12.086052250000002</v>
      </c>
      <c r="I310" s="25">
        <f t="shared" si="60"/>
        <v>42.01716064712501</v>
      </c>
      <c r="J310" s="25">
        <f t="shared" si="61"/>
        <v>146.07265898973012</v>
      </c>
      <c r="K310" s="25">
        <f t="shared" si="62"/>
        <v>0.79020914530059971</v>
      </c>
      <c r="L310" s="25">
        <f t="shared" si="63"/>
        <v>2.7471620936375349</v>
      </c>
      <c r="M310" s="25">
        <f t="shared" ca="1" si="68"/>
        <v>0.22744720441576377</v>
      </c>
      <c r="N310" s="25">
        <f t="shared" ca="1" si="64"/>
        <v>2.161029820333663E-8</v>
      </c>
      <c r="O310" s="24">
        <f t="shared" ca="1" si="65"/>
        <v>258371928.37784922</v>
      </c>
      <c r="P310" s="25">
        <f t="shared" ca="1" si="66"/>
        <v>343746219.67503703</v>
      </c>
      <c r="Q310" s="25">
        <f t="shared" ca="1" si="67"/>
        <v>25894865.442627121</v>
      </c>
      <c r="R310">
        <f t="shared" ca="1" si="56"/>
        <v>-1.4700441559128974E-4</v>
      </c>
    </row>
    <row r="311" spans="1:18" x14ac:dyDescent="0.2">
      <c r="A311">
        <v>34809</v>
      </c>
      <c r="B311">
        <v>0.22760611999547109</v>
      </c>
      <c r="C311">
        <v>1</v>
      </c>
      <c r="D311" s="83">
        <f t="shared" si="57"/>
        <v>3.4809000000000001</v>
      </c>
      <c r="E311" s="83">
        <f t="shared" si="57"/>
        <v>0.22760611999547109</v>
      </c>
      <c r="F311" s="25">
        <f t="shared" si="58"/>
        <v>3.4809000000000001</v>
      </c>
      <c r="G311" s="25">
        <f t="shared" si="58"/>
        <v>0.22760611999547109</v>
      </c>
      <c r="H311" s="25">
        <f t="shared" si="59"/>
        <v>12.116664810000001</v>
      </c>
      <c r="I311" s="25">
        <f t="shared" si="60"/>
        <v>42.176898537129006</v>
      </c>
      <c r="J311" s="25">
        <f t="shared" si="61"/>
        <v>146.81356611789235</v>
      </c>
      <c r="K311" s="25">
        <f t="shared" si="62"/>
        <v>0.79227414309223532</v>
      </c>
      <c r="L311" s="25">
        <f t="shared" si="63"/>
        <v>2.7578270646897618</v>
      </c>
      <c r="M311" s="25">
        <f t="shared" ca="1" si="68"/>
        <v>0.22793706853652879</v>
      </c>
      <c r="N311" s="25">
        <f t="shared" ca="1" si="64"/>
        <v>1.0952693682821764E-7</v>
      </c>
      <c r="O311" s="24">
        <f t="shared" ca="1" si="65"/>
        <v>282300705.11525029</v>
      </c>
      <c r="P311" s="25">
        <f t="shared" ca="1" si="66"/>
        <v>367769500.86317778</v>
      </c>
      <c r="Q311" s="25">
        <f t="shared" ca="1" si="67"/>
        <v>27225693.053547624</v>
      </c>
      <c r="R311">
        <f t="shared" ca="1" si="56"/>
        <v>-3.3094854105769622E-4</v>
      </c>
    </row>
    <row r="312" spans="1:18" x14ac:dyDescent="0.2">
      <c r="A312">
        <v>34811.5</v>
      </c>
      <c r="B312">
        <v>0.22901781999826198</v>
      </c>
      <c r="C312">
        <v>1</v>
      </c>
      <c r="D312" s="83">
        <f t="shared" si="57"/>
        <v>3.48115</v>
      </c>
      <c r="E312" s="83">
        <f t="shared" si="57"/>
        <v>0.22901781999826198</v>
      </c>
      <c r="F312" s="25">
        <f t="shared" si="58"/>
        <v>3.48115</v>
      </c>
      <c r="G312" s="25">
        <f t="shared" si="58"/>
        <v>0.22901781999826198</v>
      </c>
      <c r="H312" s="25">
        <f t="shared" si="59"/>
        <v>12.118405322499999</v>
      </c>
      <c r="I312" s="25">
        <f t="shared" si="60"/>
        <v>42.185986688420869</v>
      </c>
      <c r="J312" s="25">
        <f t="shared" si="61"/>
        <v>146.85574756039631</v>
      </c>
      <c r="K312" s="25">
        <f t="shared" si="62"/>
        <v>0.79724538408694967</v>
      </c>
      <c r="L312" s="25">
        <f t="shared" si="63"/>
        <v>2.775330768814285</v>
      </c>
      <c r="M312" s="25">
        <f t="shared" ca="1" si="68"/>
        <v>0.22796491097512089</v>
      </c>
      <c r="N312" s="25">
        <f t="shared" ca="1" si="64"/>
        <v>1.1086174110119262E-6</v>
      </c>
      <c r="O312" s="24">
        <f t="shared" ca="1" si="65"/>
        <v>283696177.71220577</v>
      </c>
      <c r="P312" s="25">
        <f t="shared" ca="1" si="66"/>
        <v>369162668.33304811</v>
      </c>
      <c r="Q312" s="25">
        <f t="shared" ca="1" si="67"/>
        <v>27302511.127102904</v>
      </c>
      <c r="R312">
        <f t="shared" ca="1" si="56"/>
        <v>1.0529090231410909E-3</v>
      </c>
    </row>
    <row r="313" spans="1:18" x14ac:dyDescent="0.2">
      <c r="A313">
        <v>35428</v>
      </c>
      <c r="B313">
        <v>0.2369030399931944</v>
      </c>
      <c r="C313">
        <v>1</v>
      </c>
      <c r="D313" s="83">
        <f t="shared" si="57"/>
        <v>3.5428000000000002</v>
      </c>
      <c r="E313" s="83">
        <f t="shared" si="57"/>
        <v>0.2369030399931944</v>
      </c>
      <c r="F313" s="25">
        <f t="shared" si="58"/>
        <v>3.5428000000000002</v>
      </c>
      <c r="G313" s="25">
        <f t="shared" si="58"/>
        <v>0.2369030399931944</v>
      </c>
      <c r="H313" s="25">
        <f t="shared" si="59"/>
        <v>12.551431840000001</v>
      </c>
      <c r="I313" s="25">
        <f t="shared" si="60"/>
        <v>44.467212722752009</v>
      </c>
      <c r="J313" s="25">
        <f t="shared" si="61"/>
        <v>157.53844123416582</v>
      </c>
      <c r="K313" s="25">
        <f t="shared" si="62"/>
        <v>0.83930009008788919</v>
      </c>
      <c r="L313" s="25">
        <f t="shared" si="63"/>
        <v>2.9734723591633738</v>
      </c>
      <c r="M313" s="25">
        <f t="shared" ca="1" si="68"/>
        <v>0.23486122098920634</v>
      </c>
      <c r="N313" s="25">
        <f t="shared" ca="1" si="64"/>
        <v>4.169024845046794E-6</v>
      </c>
      <c r="O313" s="24">
        <f t="shared" ca="1" si="65"/>
        <v>754498883.67300665</v>
      </c>
      <c r="P313" s="25">
        <f t="shared" ca="1" si="66"/>
        <v>811753728.53215051</v>
      </c>
      <c r="Q313" s="25">
        <f t="shared" ca="1" si="67"/>
        <v>50445693.675749257</v>
      </c>
      <c r="R313">
        <f t="shared" ca="1" si="56"/>
        <v>2.0418190039880602E-3</v>
      </c>
    </row>
    <row r="314" spans="1:18" x14ac:dyDescent="0.2">
      <c r="A314">
        <v>35542.5</v>
      </c>
      <c r="B314">
        <v>0.23783890000049723</v>
      </c>
      <c r="C314">
        <v>1</v>
      </c>
      <c r="D314" s="83">
        <f t="shared" si="57"/>
        <v>3.5542500000000001</v>
      </c>
      <c r="E314" s="83">
        <f t="shared" si="57"/>
        <v>0.23783890000049723</v>
      </c>
      <c r="F314" s="25">
        <f t="shared" si="58"/>
        <v>3.5542500000000001</v>
      </c>
      <c r="G314" s="25">
        <f t="shared" si="58"/>
        <v>0.23783890000049723</v>
      </c>
      <c r="H314" s="25">
        <f t="shared" si="59"/>
        <v>12.632693062500001</v>
      </c>
      <c r="I314" s="25">
        <f t="shared" si="60"/>
        <v>44.899749317390629</v>
      </c>
      <c r="J314" s="25">
        <f t="shared" si="61"/>
        <v>159.58493401133566</v>
      </c>
      <c r="K314" s="25">
        <f t="shared" si="62"/>
        <v>0.84533891032676733</v>
      </c>
      <c r="L314" s="25">
        <f t="shared" si="63"/>
        <v>3.0045458220289127</v>
      </c>
      <c r="M314" s="25">
        <f t="shared" ca="1" si="68"/>
        <v>0.23614870407624114</v>
      </c>
      <c r="N314" s="25">
        <f t="shared" ca="1" si="64"/>
        <v>2.856762262371911E-6</v>
      </c>
      <c r="O314" s="24">
        <f t="shared" ca="1" si="65"/>
        <v>871931594.37329614</v>
      </c>
      <c r="P314" s="25">
        <f t="shared" ca="1" si="66"/>
        <v>917273259.5798496</v>
      </c>
      <c r="Q314" s="25">
        <f t="shared" ca="1" si="67"/>
        <v>55727404.545903549</v>
      </c>
      <c r="R314">
        <f t="shared" ca="1" si="56"/>
        <v>1.6901959242560938E-3</v>
      </c>
    </row>
    <row r="315" spans="1:18" x14ac:dyDescent="0.2">
      <c r="A315">
        <v>35562</v>
      </c>
      <c r="B315">
        <v>0.23883015999308554</v>
      </c>
      <c r="C315">
        <v>1</v>
      </c>
      <c r="D315" s="83">
        <f t="shared" si="57"/>
        <v>3.5562</v>
      </c>
      <c r="E315" s="83">
        <f t="shared" si="57"/>
        <v>0.23883015999308554</v>
      </c>
      <c r="F315" s="25">
        <f t="shared" si="58"/>
        <v>3.5562</v>
      </c>
      <c r="G315" s="25">
        <f t="shared" si="58"/>
        <v>0.23883015999308554</v>
      </c>
      <c r="H315" s="25">
        <f t="shared" si="59"/>
        <v>12.64655844</v>
      </c>
      <c r="I315" s="25">
        <f t="shared" si="60"/>
        <v>44.973691124327999</v>
      </c>
      <c r="J315" s="25">
        <f t="shared" si="61"/>
        <v>159.93544037633524</v>
      </c>
      <c r="K315" s="25">
        <f t="shared" si="62"/>
        <v>0.84932781496741083</v>
      </c>
      <c r="L315" s="25">
        <f t="shared" si="63"/>
        <v>3.0203795755871066</v>
      </c>
      <c r="M315" s="25">
        <f t="shared" ca="1" si="68"/>
        <v>0.23636817766897686</v>
      </c>
      <c r="N315" s="25">
        <f t="shared" ca="1" si="64"/>
        <v>6.061356964223606E-6</v>
      </c>
      <c r="O315" s="24">
        <f t="shared" ca="1" si="65"/>
        <v>892939502.0643611</v>
      </c>
      <c r="P315" s="25">
        <f t="shared" ca="1" si="66"/>
        <v>936023942.2147522</v>
      </c>
      <c r="Q315" s="25">
        <f t="shared" ca="1" si="67"/>
        <v>56659640.918064356</v>
      </c>
      <c r="R315">
        <f t="shared" ca="1" si="56"/>
        <v>2.4619823241086858E-3</v>
      </c>
    </row>
    <row r="316" spans="1:18" x14ac:dyDescent="0.2">
      <c r="A316">
        <v>35572</v>
      </c>
      <c r="B316">
        <v>0.23787695999635616</v>
      </c>
      <c r="C316">
        <v>1</v>
      </c>
      <c r="D316" s="83">
        <f t="shared" si="57"/>
        <v>3.5571999999999999</v>
      </c>
      <c r="E316" s="83">
        <f t="shared" si="57"/>
        <v>0.23787695999635616</v>
      </c>
      <c r="F316" s="25">
        <f t="shared" si="58"/>
        <v>3.5571999999999999</v>
      </c>
      <c r="G316" s="25">
        <f t="shared" si="58"/>
        <v>0.23787695999635616</v>
      </c>
      <c r="H316" s="25">
        <f t="shared" si="59"/>
        <v>12.653671839999999</v>
      </c>
      <c r="I316" s="25">
        <f t="shared" si="60"/>
        <v>45.011641469247998</v>
      </c>
      <c r="J316" s="25">
        <f t="shared" si="61"/>
        <v>160.11541103440896</v>
      </c>
      <c r="K316" s="25">
        <f t="shared" si="62"/>
        <v>0.84617592209903814</v>
      </c>
      <c r="L316" s="25">
        <f t="shared" si="63"/>
        <v>3.0100169900906986</v>
      </c>
      <c r="M316" s="25">
        <f t="shared" ca="1" si="68"/>
        <v>0.23648075170224986</v>
      </c>
      <c r="N316" s="25">
        <f t="shared" ca="1" si="64"/>
        <v>1.9493976005312376E-6</v>
      </c>
      <c r="O316" s="24">
        <f t="shared" ca="1" si="65"/>
        <v>903828236.33668602</v>
      </c>
      <c r="P316" s="25">
        <f t="shared" ca="1" si="66"/>
        <v>945728901.69447958</v>
      </c>
      <c r="Q316" s="25">
        <f t="shared" ca="1" si="67"/>
        <v>57141450.946833827</v>
      </c>
      <c r="R316">
        <f t="shared" ca="1" si="56"/>
        <v>1.3962082941063048E-3</v>
      </c>
    </row>
    <row r="317" spans="1:18" x14ac:dyDescent="0.2">
      <c r="A317">
        <v>35574.5</v>
      </c>
      <c r="B317">
        <v>0.23848865999752888</v>
      </c>
      <c r="C317">
        <v>1</v>
      </c>
      <c r="D317" s="83">
        <f t="shared" si="57"/>
        <v>3.5574499999999998</v>
      </c>
      <c r="E317" s="83">
        <f t="shared" si="57"/>
        <v>0.23848865999752888</v>
      </c>
      <c r="F317" s="25">
        <f t="shared" si="58"/>
        <v>3.5574499999999998</v>
      </c>
      <c r="G317" s="25">
        <f t="shared" si="58"/>
        <v>0.23848865999752888</v>
      </c>
      <c r="H317" s="25">
        <f t="shared" si="59"/>
        <v>12.655450502499999</v>
      </c>
      <c r="I317" s="25">
        <f t="shared" si="60"/>
        <v>45.021132390118616</v>
      </c>
      <c r="J317" s="25">
        <f t="shared" si="61"/>
        <v>160.16042742122747</v>
      </c>
      <c r="K317" s="25">
        <f t="shared" si="62"/>
        <v>0.84841148350820905</v>
      </c>
      <c r="L317" s="25">
        <f t="shared" si="63"/>
        <v>3.0181814320062781</v>
      </c>
      <c r="M317" s="25">
        <f t="shared" ca="1" si="68"/>
        <v>0.23650889769710365</v>
      </c>
      <c r="N317" s="25">
        <f t="shared" ca="1" si="64"/>
        <v>3.9194587661850234E-6</v>
      </c>
      <c r="O317" s="24">
        <f t="shared" ca="1" si="65"/>
        <v>906562687.35231757</v>
      </c>
      <c r="P317" s="25">
        <f t="shared" ca="1" si="66"/>
        <v>948164620.5935694</v>
      </c>
      <c r="Q317" s="25">
        <f t="shared" ca="1" si="67"/>
        <v>57262300.710471928</v>
      </c>
      <c r="R317">
        <f t="shared" ca="1" si="56"/>
        <v>1.9797623004252363E-3</v>
      </c>
    </row>
    <row r="318" spans="1:18" x14ac:dyDescent="0.2">
      <c r="A318">
        <v>35682</v>
      </c>
      <c r="B318">
        <v>0.23875175999273779</v>
      </c>
      <c r="C318">
        <v>1</v>
      </c>
      <c r="D318" s="83">
        <f t="shared" si="57"/>
        <v>3.5682</v>
      </c>
      <c r="E318" s="83">
        <f t="shared" si="57"/>
        <v>0.23875175999273779</v>
      </c>
      <c r="F318" s="25">
        <f t="shared" si="58"/>
        <v>3.5682</v>
      </c>
      <c r="G318" s="25">
        <f t="shared" si="58"/>
        <v>0.23875175999273779</v>
      </c>
      <c r="H318" s="25">
        <f t="shared" si="59"/>
        <v>12.732051240000001</v>
      </c>
      <c r="I318" s="25">
        <f t="shared" si="60"/>
        <v>45.430505234568002</v>
      </c>
      <c r="J318" s="25">
        <f t="shared" si="61"/>
        <v>162.10512877798556</v>
      </c>
      <c r="K318" s="25">
        <f t="shared" si="62"/>
        <v>0.85191403000608701</v>
      </c>
      <c r="L318" s="25">
        <f t="shared" si="63"/>
        <v>3.0397996418677198</v>
      </c>
      <c r="M318" s="25">
        <f t="shared" ca="1" si="68"/>
        <v>0.23772011638087548</v>
      </c>
      <c r="N318" s="25">
        <f t="shared" ca="1" si="64"/>
        <v>1.0642885418963116E-6</v>
      </c>
      <c r="O318" s="24">
        <f t="shared" ca="1" si="65"/>
        <v>1028839874.6942</v>
      </c>
      <c r="P318" s="25">
        <f t="shared" ca="1" si="66"/>
        <v>1056526212.6180619</v>
      </c>
      <c r="Q318" s="25">
        <f t="shared" ca="1" si="67"/>
        <v>62610672.000243708</v>
      </c>
      <c r="R318">
        <f t="shared" ca="1" si="56"/>
        <v>1.0316436118623096E-3</v>
      </c>
    </row>
    <row r="319" spans="1:18" x14ac:dyDescent="0.2">
      <c r="A319">
        <v>35682</v>
      </c>
      <c r="B319">
        <v>0.23895175999496132</v>
      </c>
      <c r="C319">
        <v>1</v>
      </c>
      <c r="D319" s="83">
        <f t="shared" si="57"/>
        <v>3.5682</v>
      </c>
      <c r="E319" s="83">
        <f t="shared" si="57"/>
        <v>0.23895175999496132</v>
      </c>
      <c r="F319" s="25">
        <f t="shared" si="58"/>
        <v>3.5682</v>
      </c>
      <c r="G319" s="25">
        <f t="shared" si="58"/>
        <v>0.23895175999496132</v>
      </c>
      <c r="H319" s="25">
        <f t="shared" si="59"/>
        <v>12.732051240000001</v>
      </c>
      <c r="I319" s="25">
        <f t="shared" si="60"/>
        <v>45.430505234568002</v>
      </c>
      <c r="J319" s="25">
        <f t="shared" si="61"/>
        <v>162.10512877798556</v>
      </c>
      <c r="K319" s="25">
        <f t="shared" si="62"/>
        <v>0.85262767001402096</v>
      </c>
      <c r="L319" s="25">
        <f t="shared" si="63"/>
        <v>3.0423460521440298</v>
      </c>
      <c r="M319" s="25">
        <f t="shared" ca="1" si="68"/>
        <v>0.23772011638087548</v>
      </c>
      <c r="N319" s="25">
        <f t="shared" ca="1" si="64"/>
        <v>1.5169459921184351E-6</v>
      </c>
      <c r="O319" s="24">
        <f t="shared" ca="1" si="65"/>
        <v>1028839874.6942</v>
      </c>
      <c r="P319" s="25">
        <f t="shared" ca="1" si="66"/>
        <v>1056526212.6180619</v>
      </c>
      <c r="Q319" s="25">
        <f t="shared" ca="1" si="67"/>
        <v>62610672.000243708</v>
      </c>
      <c r="R319">
        <f t="shared" ca="1" si="56"/>
        <v>1.2316436140858422E-3</v>
      </c>
    </row>
    <row r="320" spans="1:18" x14ac:dyDescent="0.2">
      <c r="A320">
        <v>35682</v>
      </c>
      <c r="B320">
        <v>0.23905175999971107</v>
      </c>
      <c r="C320">
        <v>1</v>
      </c>
      <c r="D320" s="83">
        <f t="shared" si="57"/>
        <v>3.5682</v>
      </c>
      <c r="E320" s="83">
        <f t="shared" si="57"/>
        <v>0.23905175999971107</v>
      </c>
      <c r="F320" s="25">
        <f t="shared" si="58"/>
        <v>3.5682</v>
      </c>
      <c r="G320" s="25">
        <f t="shared" si="58"/>
        <v>0.23905175999971107</v>
      </c>
      <c r="H320" s="25">
        <f t="shared" si="59"/>
        <v>12.732051240000001</v>
      </c>
      <c r="I320" s="25">
        <f t="shared" si="60"/>
        <v>45.430505234568002</v>
      </c>
      <c r="J320" s="25">
        <f t="shared" si="61"/>
        <v>162.10512877798556</v>
      </c>
      <c r="K320" s="25">
        <f t="shared" si="62"/>
        <v>0.85298449003096899</v>
      </c>
      <c r="L320" s="25">
        <f t="shared" si="63"/>
        <v>3.0436192573285035</v>
      </c>
      <c r="M320" s="25">
        <f t="shared" ca="1" si="68"/>
        <v>0.23772011638087548</v>
      </c>
      <c r="N320" s="25">
        <f t="shared" ca="1" si="64"/>
        <v>1.773274727585539E-6</v>
      </c>
      <c r="O320" s="24">
        <f t="shared" ca="1" si="65"/>
        <v>1028839874.6942</v>
      </c>
      <c r="P320" s="25">
        <f t="shared" ca="1" si="66"/>
        <v>1056526212.6180619</v>
      </c>
      <c r="Q320" s="25">
        <f t="shared" ca="1" si="67"/>
        <v>62610672.000243708</v>
      </c>
      <c r="R320">
        <f t="shared" ca="1" si="56"/>
        <v>1.3316436188355874E-3</v>
      </c>
    </row>
    <row r="321" spans="1:18" x14ac:dyDescent="0.2">
      <c r="A321">
        <v>36442.5</v>
      </c>
      <c r="B321">
        <v>0.24682089999259915</v>
      </c>
      <c r="C321">
        <v>1</v>
      </c>
      <c r="D321" s="83">
        <f t="shared" si="57"/>
        <v>3.64425</v>
      </c>
      <c r="E321" s="83">
        <f t="shared" si="57"/>
        <v>0.24682089999259915</v>
      </c>
      <c r="F321" s="25">
        <f t="shared" si="58"/>
        <v>3.64425</v>
      </c>
      <c r="G321" s="25">
        <f t="shared" si="58"/>
        <v>0.24682089999259915</v>
      </c>
      <c r="H321" s="25">
        <f t="shared" si="59"/>
        <v>13.280558062499999</v>
      </c>
      <c r="I321" s="25">
        <f t="shared" si="60"/>
        <v>48.397673719265619</v>
      </c>
      <c r="J321" s="25">
        <f t="shared" si="61"/>
        <v>176.37322245143372</v>
      </c>
      <c r="K321" s="25">
        <f t="shared" si="62"/>
        <v>0.89947706479802947</v>
      </c>
      <c r="L321" s="25">
        <f t="shared" si="63"/>
        <v>3.277919293390219</v>
      </c>
      <c r="M321" s="25">
        <f t="shared" ca="1" si="68"/>
        <v>0.24634130907365126</v>
      </c>
      <c r="N321" s="25">
        <f t="shared" ca="1" si="64"/>
        <v>2.3000744953728347E-7</v>
      </c>
      <c r="O321" s="24">
        <f t="shared" ca="1" si="65"/>
        <v>2178346103.2584538</v>
      </c>
      <c r="P321" s="25">
        <f t="shared" ca="1" si="66"/>
        <v>2041613755.6618059</v>
      </c>
      <c r="Q321" s="25">
        <f t="shared" ca="1" si="67"/>
        <v>109548337.78065452</v>
      </c>
      <c r="R321">
        <f t="shared" ca="1" si="56"/>
        <v>4.7959091894789196E-4</v>
      </c>
    </row>
    <row r="322" spans="1:18" x14ac:dyDescent="0.2">
      <c r="A322">
        <v>36630.5</v>
      </c>
      <c r="B322">
        <v>0.24953073999495246</v>
      </c>
      <c r="C322">
        <v>1</v>
      </c>
      <c r="D322" s="83">
        <f t="shared" si="57"/>
        <v>3.6630500000000001</v>
      </c>
      <c r="E322" s="83">
        <f t="shared" si="57"/>
        <v>0.24953073999495246</v>
      </c>
      <c r="F322" s="25">
        <f t="shared" si="58"/>
        <v>3.6630500000000001</v>
      </c>
      <c r="G322" s="25">
        <f t="shared" si="58"/>
        <v>0.24953073999495246</v>
      </c>
      <c r="H322" s="25">
        <f t="shared" si="59"/>
        <v>13.417935302500002</v>
      </c>
      <c r="I322" s="25">
        <f t="shared" si="60"/>
        <v>49.150567909822634</v>
      </c>
      <c r="J322" s="25">
        <f t="shared" si="61"/>
        <v>180.0409877820758</v>
      </c>
      <c r="K322" s="25">
        <f t="shared" si="62"/>
        <v>0.91404357713851059</v>
      </c>
      <c r="L322" s="25">
        <f t="shared" si="63"/>
        <v>3.3481873252372214</v>
      </c>
      <c r="M322" s="25">
        <f t="shared" ca="1" si="68"/>
        <v>0.2484867063962185</v>
      </c>
      <c r="N322" s="25">
        <f t="shared" ca="1" si="64"/>
        <v>1.0900061552853647E-6</v>
      </c>
      <c r="O322" s="24">
        <f t="shared" ca="1" si="65"/>
        <v>2546887174.7152252</v>
      </c>
      <c r="P322" s="25">
        <f t="shared" ca="1" si="66"/>
        <v>2349576754.69208</v>
      </c>
      <c r="Q322" s="25">
        <f t="shared" ca="1" si="67"/>
        <v>123820479.21225458</v>
      </c>
      <c r="R322">
        <f t="shared" ca="1" si="56"/>
        <v>1.0440335987339511E-3</v>
      </c>
    </row>
    <row r="323" spans="1:18" x14ac:dyDescent="0.2">
      <c r="A323">
        <v>36630.5</v>
      </c>
      <c r="B323">
        <v>0.24973073999717599</v>
      </c>
      <c r="C323">
        <v>1</v>
      </c>
      <c r="D323" s="83">
        <f t="shared" si="57"/>
        <v>3.6630500000000001</v>
      </c>
      <c r="E323" s="83">
        <f t="shared" si="57"/>
        <v>0.24973073999717599</v>
      </c>
      <c r="F323" s="25">
        <f t="shared" si="58"/>
        <v>3.6630500000000001</v>
      </c>
      <c r="G323" s="25">
        <f t="shared" si="58"/>
        <v>0.24973073999717599</v>
      </c>
      <c r="H323" s="25">
        <f t="shared" si="59"/>
        <v>13.417935302500002</v>
      </c>
      <c r="I323" s="25">
        <f t="shared" si="60"/>
        <v>49.150567909822634</v>
      </c>
      <c r="J323" s="25">
        <f t="shared" si="61"/>
        <v>180.0409877820758</v>
      </c>
      <c r="K323" s="25">
        <f t="shared" si="62"/>
        <v>0.91477618714665554</v>
      </c>
      <c r="L323" s="25">
        <f t="shared" si="63"/>
        <v>3.3508709123275566</v>
      </c>
      <c r="M323" s="25">
        <f t="shared" ca="1" si="68"/>
        <v>0.2484867063962185</v>
      </c>
      <c r="N323" s="25">
        <f t="shared" ca="1" si="64"/>
        <v>1.5476196003112439E-6</v>
      </c>
      <c r="O323" s="24">
        <f t="shared" ca="1" si="65"/>
        <v>2546887174.7152252</v>
      </c>
      <c r="P323" s="25">
        <f t="shared" ca="1" si="66"/>
        <v>2349576754.69208</v>
      </c>
      <c r="Q323" s="25">
        <f t="shared" ca="1" si="67"/>
        <v>123820479.21225458</v>
      </c>
      <c r="R323">
        <f t="shared" ca="1" si="56"/>
        <v>1.2440336009574837E-3</v>
      </c>
    </row>
    <row r="324" spans="1:18" x14ac:dyDescent="0.2">
      <c r="A324">
        <v>36630.5</v>
      </c>
      <c r="B324">
        <v>0.24983073999464978</v>
      </c>
      <c r="C324">
        <v>1</v>
      </c>
      <c r="D324" s="83">
        <f t="shared" si="57"/>
        <v>3.6630500000000001</v>
      </c>
      <c r="E324" s="83">
        <f t="shared" si="57"/>
        <v>0.24983073999464978</v>
      </c>
      <c r="F324" s="25">
        <f t="shared" si="58"/>
        <v>3.6630500000000001</v>
      </c>
      <c r="G324" s="25">
        <f t="shared" si="58"/>
        <v>0.24983073999464978</v>
      </c>
      <c r="H324" s="25">
        <f t="shared" si="59"/>
        <v>13.417935302500002</v>
      </c>
      <c r="I324" s="25">
        <f t="shared" si="60"/>
        <v>49.150567909822634</v>
      </c>
      <c r="J324" s="25">
        <f t="shared" si="61"/>
        <v>180.0409877820758</v>
      </c>
      <c r="K324" s="25">
        <f t="shared" si="62"/>
        <v>0.91514249213740184</v>
      </c>
      <c r="L324" s="25">
        <f t="shared" si="63"/>
        <v>3.3522127058239097</v>
      </c>
      <c r="M324" s="25">
        <f t="shared" ca="1" si="68"/>
        <v>0.2484867063962185</v>
      </c>
      <c r="N324" s="25">
        <f t="shared" ca="1" si="64"/>
        <v>1.8064263137121116E-6</v>
      </c>
      <c r="O324" s="24">
        <f t="shared" ca="1" si="65"/>
        <v>2546887174.7152252</v>
      </c>
      <c r="P324" s="25">
        <f t="shared" ca="1" si="66"/>
        <v>2349576754.69208</v>
      </c>
      <c r="Q324" s="25">
        <f t="shared" ca="1" si="67"/>
        <v>123820479.21225458</v>
      </c>
      <c r="R324">
        <f t="shared" ca="1" si="56"/>
        <v>1.3440335984312712E-3</v>
      </c>
    </row>
    <row r="325" spans="1:18" x14ac:dyDescent="0.2">
      <c r="A325">
        <v>38216</v>
      </c>
      <c r="B325">
        <v>0.26455088000511751</v>
      </c>
      <c r="C325">
        <v>1</v>
      </c>
      <c r="D325" s="83">
        <f t="shared" si="57"/>
        <v>3.8216000000000001</v>
      </c>
      <c r="E325" s="83">
        <f t="shared" si="57"/>
        <v>0.26455088000511751</v>
      </c>
      <c r="F325" s="25">
        <f t="shared" si="58"/>
        <v>3.8216000000000001</v>
      </c>
      <c r="G325" s="25">
        <f t="shared" si="58"/>
        <v>0.26455088000511751</v>
      </c>
      <c r="H325" s="25">
        <f t="shared" si="59"/>
        <v>14.604626560000002</v>
      </c>
      <c r="I325" s="25">
        <f t="shared" si="60"/>
        <v>55.81304086169601</v>
      </c>
      <c r="J325" s="25">
        <f t="shared" si="61"/>
        <v>213.29511695705747</v>
      </c>
      <c r="K325" s="25">
        <f t="shared" si="62"/>
        <v>1.0110076430275572</v>
      </c>
      <c r="L325" s="25">
        <f t="shared" si="63"/>
        <v>3.8636668085941128</v>
      </c>
      <c r="M325" s="25">
        <f t="shared" ca="1" si="68"/>
        <v>0.26680367674555461</v>
      </c>
      <c r="N325" s="25">
        <f t="shared" ca="1" si="64"/>
        <v>5.075093153724031E-6</v>
      </c>
      <c r="O325" s="24">
        <f t="shared" ca="1" si="65"/>
        <v>7290905138.5757751</v>
      </c>
      <c r="P325" s="25">
        <f t="shared" ca="1" si="66"/>
        <v>6182128773.7392368</v>
      </c>
      <c r="Q325" s="25">
        <f t="shared" ca="1" si="67"/>
        <v>294750100.09748423</v>
      </c>
      <c r="R325">
        <f t="shared" ca="1" si="56"/>
        <v>-2.2527967404371019E-3</v>
      </c>
    </row>
    <row r="326" spans="1:18" x14ac:dyDescent="0.2">
      <c r="A326" s="14">
        <v>38438</v>
      </c>
      <c r="B326" s="1">
        <v>0.26748984000005294</v>
      </c>
      <c r="C326">
        <v>1</v>
      </c>
      <c r="D326" s="83">
        <f t="shared" si="57"/>
        <v>3.8437999999999999</v>
      </c>
      <c r="E326" s="83">
        <f t="shared" si="57"/>
        <v>0.26748984000005294</v>
      </c>
      <c r="F326" s="25">
        <f t="shared" si="58"/>
        <v>3.8437999999999999</v>
      </c>
      <c r="G326" s="25">
        <f t="shared" si="58"/>
        <v>0.26748984000005294</v>
      </c>
      <c r="H326" s="25">
        <f t="shared" si="59"/>
        <v>14.77479844</v>
      </c>
      <c r="I326" s="25">
        <f t="shared" si="60"/>
        <v>56.791370243671999</v>
      </c>
      <c r="J326" s="25">
        <f t="shared" si="61"/>
        <v>218.29466894262643</v>
      </c>
      <c r="K326" s="25">
        <f t="shared" si="62"/>
        <v>1.0281774469922034</v>
      </c>
      <c r="L326" s="25">
        <f t="shared" si="63"/>
        <v>3.9521084707486311</v>
      </c>
      <c r="M326" s="25">
        <f t="shared" ca="1" si="68"/>
        <v>0.26940032748875686</v>
      </c>
      <c r="N326" s="25">
        <f t="shared" ca="1" si="64"/>
        <v>3.6499624444942373E-6</v>
      </c>
      <c r="O326" s="24">
        <f t="shared" ca="1" si="65"/>
        <v>8225314625.4730883</v>
      </c>
      <c r="P326" s="25">
        <f t="shared" ca="1" si="66"/>
        <v>6921310311.3132105</v>
      </c>
      <c r="Q326" s="25">
        <f t="shared" ca="1" si="67"/>
        <v>326913114.52854681</v>
      </c>
      <c r="R326">
        <f t="shared" ca="1" si="56"/>
        <v>-1.9104874887039269E-3</v>
      </c>
    </row>
    <row r="327" spans="1:18" x14ac:dyDescent="0.2">
      <c r="A327" s="14">
        <v>39128</v>
      </c>
      <c r="B327" s="1">
        <v>0.27571903999341885</v>
      </c>
      <c r="C327">
        <v>1</v>
      </c>
      <c r="D327" s="83">
        <f t="shared" si="57"/>
        <v>3.9127999999999998</v>
      </c>
      <c r="E327" s="83">
        <f t="shared" si="57"/>
        <v>0.27571903999341885</v>
      </c>
      <c r="F327" s="25">
        <f t="shared" si="58"/>
        <v>3.9127999999999998</v>
      </c>
      <c r="G327" s="25">
        <f t="shared" si="58"/>
        <v>0.27571903999341885</v>
      </c>
      <c r="H327" s="25">
        <f t="shared" si="59"/>
        <v>15.310003839999998</v>
      </c>
      <c r="I327" s="25">
        <f t="shared" si="60"/>
        <v>59.904983025151992</v>
      </c>
      <c r="J327" s="25">
        <f t="shared" si="61"/>
        <v>234.39621758081469</v>
      </c>
      <c r="K327" s="25">
        <f t="shared" si="62"/>
        <v>1.0788334596862492</v>
      </c>
      <c r="L327" s="25">
        <f t="shared" si="63"/>
        <v>4.2212595610603554</v>
      </c>
      <c r="M327" s="25">
        <f t="shared" ca="1" si="68"/>
        <v>0.27752106998482562</v>
      </c>
      <c r="N327" s="25">
        <f t="shared" ca="1" si="64"/>
        <v>3.2473120899294937E-6</v>
      </c>
      <c r="O327" s="24">
        <f t="shared" ca="1" si="65"/>
        <v>11629839666.148367</v>
      </c>
      <c r="P327" s="25">
        <f t="shared" ca="1" si="66"/>
        <v>9591100385.0625668</v>
      </c>
      <c r="Q327" s="25">
        <f t="shared" ca="1" si="67"/>
        <v>441891454.4003433</v>
      </c>
      <c r="R327">
        <f t="shared" ca="1" si="56"/>
        <v>-1.8020299914067728E-3</v>
      </c>
    </row>
    <row r="328" spans="1:18" x14ac:dyDescent="0.2">
      <c r="D328" s="83"/>
      <c r="E328" s="83"/>
      <c r="F328" s="25"/>
      <c r="G328" s="25"/>
      <c r="H328" s="25"/>
      <c r="I328" s="25"/>
      <c r="J328" s="25"/>
      <c r="K328" s="25"/>
      <c r="L328" s="25"/>
      <c r="M328" s="25"/>
      <c r="N328" s="25"/>
      <c r="O328" s="24"/>
      <c r="P328" s="25"/>
      <c r="Q328" s="25"/>
    </row>
  </sheetData>
  <sheetProtection selectLockedCells="1" selectUnlockedCells="1"/>
  <pageMargins left="0.75" right="0.75" top="1" bottom="1" header="0.51180555555555551" footer="0.51180555555555551"/>
  <pageSetup firstPageNumber="0" orientation="portrait" horizontalDpi="300" verticalDpi="300"/>
  <headerFooter alignWithMargins="0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BC345"/>
  <sheetViews>
    <sheetView workbookViewId="0">
      <selection activeCell="C50" sqref="C50"/>
    </sheetView>
  </sheetViews>
  <sheetFormatPr defaultColWidth="10.28515625" defaultRowHeight="12.75" x14ac:dyDescent="0.2"/>
  <cols>
    <col min="1" max="1" width="16.7109375" style="1" customWidth="1"/>
    <col min="2" max="2" width="5.140625" style="1" customWidth="1"/>
    <col min="3" max="3" width="11.85546875" style="1" customWidth="1"/>
    <col min="4" max="4" width="11.140625" style="1" customWidth="1"/>
    <col min="5" max="5" width="10.28515625" style="1"/>
    <col min="6" max="6" width="15" style="1" customWidth="1"/>
    <col min="7" max="7" width="8.140625" style="1" customWidth="1"/>
    <col min="8" max="14" width="8.5703125" style="1" customWidth="1"/>
    <col min="15" max="15" width="8" style="1" customWidth="1"/>
    <col min="16" max="16" width="7.7109375" style="1" customWidth="1"/>
    <col min="17" max="17" width="9.85546875" style="1" customWidth="1"/>
    <col min="18" max="20" width="10.28515625" style="1"/>
    <col min="21" max="21" width="12.42578125" style="1" customWidth="1"/>
    <col min="22" max="16384" width="10.28515625" style="1"/>
  </cols>
  <sheetData>
    <row r="1" spans="1:45" ht="20.25" x14ac:dyDescent="0.3">
      <c r="A1" s="3" t="s">
        <v>345</v>
      </c>
      <c r="AA1" s="4" t="s">
        <v>1</v>
      </c>
      <c r="AB1" s="4" t="s">
        <v>2</v>
      </c>
      <c r="AJ1" s="1">
        <v>-21664.5</v>
      </c>
      <c r="AK1" s="1">
        <v>2.7910139997402439E-2</v>
      </c>
    </row>
    <row r="2" spans="1:45" x14ac:dyDescent="0.2">
      <c r="A2" s="1" t="s">
        <v>3</v>
      </c>
      <c r="B2" s="5" t="s">
        <v>4</v>
      </c>
      <c r="AA2" s="1">
        <v>-45000</v>
      </c>
      <c r="AB2" s="1">
        <f t="shared" ref="AB2:AB23" si="0">+D$11+D$12*AA2+D$13*AA2^2</f>
        <v>9.7846508084931505E-2</v>
      </c>
      <c r="AJ2" s="1">
        <v>-9992</v>
      </c>
      <c r="AK2" s="1">
        <v>3.7439996958710253E-5</v>
      </c>
      <c r="AR2" s="1">
        <v>-9992</v>
      </c>
      <c r="AS2" s="1">
        <v>3.7439996958710253E-5</v>
      </c>
    </row>
    <row r="3" spans="1:45" x14ac:dyDescent="0.2">
      <c r="A3" s="172" t="s">
        <v>358</v>
      </c>
      <c r="C3" s="6"/>
      <c r="AA3" s="1">
        <v>-40000</v>
      </c>
      <c r="AB3" s="1">
        <f t="shared" si="0"/>
        <v>7.3996096644387471E-2</v>
      </c>
      <c r="AJ3" s="1">
        <v>-9080</v>
      </c>
      <c r="AK3" s="1">
        <v>-6.9440000515896827E-4</v>
      </c>
      <c r="AR3" s="1">
        <v>-9080</v>
      </c>
      <c r="AS3" s="1">
        <v>-6.9440000515896827E-4</v>
      </c>
    </row>
    <row r="4" spans="1:45" x14ac:dyDescent="0.2">
      <c r="A4" s="7" t="s">
        <v>5</v>
      </c>
      <c r="C4" s="8">
        <v>40448.412900000003</v>
      </c>
      <c r="D4" s="9">
        <v>0.40899532</v>
      </c>
      <c r="AA4" s="1">
        <v>-35000</v>
      </c>
      <c r="AB4" s="1">
        <f t="shared" si="0"/>
        <v>5.8916136534613667E-2</v>
      </c>
      <c r="AJ4" s="1">
        <v>-9077.5</v>
      </c>
      <c r="AK4" s="1">
        <v>-4.8270000115735456E-4</v>
      </c>
      <c r="AR4" s="1">
        <v>-9077.5</v>
      </c>
      <c r="AS4" s="1">
        <v>-4.8270000115735456E-4</v>
      </c>
    </row>
    <row r="5" spans="1:45" x14ac:dyDescent="0.2">
      <c r="A5" s="10" t="s">
        <v>6</v>
      </c>
      <c r="B5"/>
      <c r="C5" s="11">
        <v>8</v>
      </c>
      <c r="D5" t="s">
        <v>7</v>
      </c>
      <c r="AA5" s="1">
        <v>-30000</v>
      </c>
      <c r="AB5" s="1">
        <f t="shared" si="0"/>
        <v>5.2606627755609953E-2</v>
      </c>
      <c r="AJ5" s="1">
        <v>-7392.5</v>
      </c>
      <c r="AK5" s="1">
        <v>-2.9690000519622117E-4</v>
      </c>
      <c r="AR5" s="1">
        <v>-7392.5</v>
      </c>
      <c r="AS5" s="1">
        <v>-2.9690000519622117E-4</v>
      </c>
    </row>
    <row r="6" spans="1:45" x14ac:dyDescent="0.2">
      <c r="A6" s="7" t="s">
        <v>8</v>
      </c>
      <c r="AA6" s="1">
        <v>-25000</v>
      </c>
      <c r="AB6" s="1">
        <f t="shared" si="0"/>
        <v>5.5067570307376468E-2</v>
      </c>
      <c r="AJ6" s="1">
        <v>-2775</v>
      </c>
      <c r="AK6" s="1">
        <v>-1.4870000086375512E-3</v>
      </c>
      <c r="AR6" s="1">
        <v>-2775</v>
      </c>
      <c r="AS6" s="1">
        <v>-1.4870000086375512E-3</v>
      </c>
    </row>
    <row r="7" spans="1:45" x14ac:dyDescent="0.2">
      <c r="A7" s="1" t="s">
        <v>9</v>
      </c>
      <c r="C7" s="1">
        <v>49536.391510000001</v>
      </c>
      <c r="D7" s="132" t="s">
        <v>359</v>
      </c>
      <c r="E7" s="173"/>
      <c r="AA7" s="1">
        <v>-20000</v>
      </c>
      <c r="AB7" s="1">
        <f t="shared" si="0"/>
        <v>6.6298964189913101E-2</v>
      </c>
      <c r="AJ7" s="1">
        <v>-254</v>
      </c>
      <c r="AK7" s="1">
        <v>-3.0887200045981444E-3</v>
      </c>
      <c r="AR7" s="1">
        <v>-254</v>
      </c>
      <c r="AS7" s="1">
        <v>-3.0887200045981444E-3</v>
      </c>
    </row>
    <row r="8" spans="1:45" x14ac:dyDescent="0.2">
      <c r="A8" s="1" t="s">
        <v>10</v>
      </c>
      <c r="C8" s="1">
        <v>0.40900515999999998</v>
      </c>
      <c r="D8" s="132" t="s">
        <v>360</v>
      </c>
      <c r="E8" s="173"/>
      <c r="F8" s="1">
        <v>0.40900418859999998</v>
      </c>
      <c r="AA8" s="1">
        <v>-15000</v>
      </c>
      <c r="AB8" s="1">
        <f t="shared" si="0"/>
        <v>8.6300809403219936E-2</v>
      </c>
      <c r="AJ8" s="1">
        <v>-232</v>
      </c>
      <c r="AK8" s="1">
        <v>-5.9857600062969141E-3</v>
      </c>
      <c r="AR8" s="1">
        <v>-232</v>
      </c>
      <c r="AS8" s="1">
        <v>-5.9857600062969141E-3</v>
      </c>
    </row>
    <row r="9" spans="1:45" x14ac:dyDescent="0.2">
      <c r="A9" s="12" t="s">
        <v>11</v>
      </c>
      <c r="B9" s="12"/>
      <c r="C9" s="12">
        <v>303</v>
      </c>
      <c r="D9" s="12" t="str">
        <f>"F"&amp;C9</f>
        <v>F303</v>
      </c>
      <c r="E9" s="12" t="str">
        <f>"G"&amp;C9</f>
        <v>G303</v>
      </c>
      <c r="AA9" s="1">
        <v>-10000</v>
      </c>
      <c r="AB9" s="1">
        <f t="shared" si="0"/>
        <v>0.11507310594729694</v>
      </c>
      <c r="AJ9" s="1">
        <v>-229.5</v>
      </c>
      <c r="AK9" s="1">
        <v>1.5259400024660863E-3</v>
      </c>
      <c r="AR9" s="1">
        <v>-229.5</v>
      </c>
      <c r="AS9" s="1">
        <v>1.5259400024660863E-3</v>
      </c>
    </row>
    <row r="10" spans="1:45" x14ac:dyDescent="0.2">
      <c r="C10" s="13" t="s">
        <v>12</v>
      </c>
      <c r="D10" s="13" t="s">
        <v>13</v>
      </c>
      <c r="AA10" s="1">
        <v>-5000</v>
      </c>
      <c r="AB10" s="1">
        <f t="shared" si="0"/>
        <v>0.1526158538221441</v>
      </c>
      <c r="AJ10" s="1">
        <v>-66</v>
      </c>
      <c r="AK10" s="1">
        <v>2.7911199940717779E-3</v>
      </c>
      <c r="AR10" s="1">
        <v>-66</v>
      </c>
      <c r="AS10" s="1">
        <v>2.7911199940717779E-3</v>
      </c>
    </row>
    <row r="11" spans="1:45" x14ac:dyDescent="0.2">
      <c r="A11" s="1" t="s">
        <v>14</v>
      </c>
      <c r="C11" s="14" t="e">
        <f ca="1">INTERCEPT(INDIRECT(E9):G989,INDIRECT(D9):$F989)</f>
        <v>#DIV/0!</v>
      </c>
      <c r="D11" s="15">
        <f>+E11*F11</f>
        <v>0.19892905302776145</v>
      </c>
      <c r="E11" s="16">
        <v>0.19892905302776145</v>
      </c>
      <c r="F11" s="1">
        <v>1</v>
      </c>
      <c r="AA11" s="1">
        <v>0</v>
      </c>
      <c r="AB11" s="1">
        <f t="shared" si="0"/>
        <v>0.19892905302776145</v>
      </c>
      <c r="AJ11" s="1">
        <v>0</v>
      </c>
      <c r="AK11" s="1">
        <v>0</v>
      </c>
      <c r="AR11" s="1">
        <v>0</v>
      </c>
      <c r="AS11" s="1">
        <v>0</v>
      </c>
    </row>
    <row r="12" spans="1:45" x14ac:dyDescent="0.2">
      <c r="A12" s="1" t="s">
        <v>15</v>
      </c>
      <c r="C12" s="14" t="e">
        <f ca="1">SLOPE(INDIRECT(E9):G989,INDIRECT(D9):$F989)</f>
        <v>#DIV/0!</v>
      </c>
      <c r="D12" s="15">
        <f>+E12*F12</f>
        <v>1.0139684974200486E-5</v>
      </c>
      <c r="E12" s="17">
        <v>0.10139684974200484</v>
      </c>
      <c r="F12" s="18">
        <v>1E-4</v>
      </c>
      <c r="AA12" s="1">
        <v>5000</v>
      </c>
      <c r="AB12" s="1">
        <f t="shared" si="0"/>
        <v>0.25401270356414896</v>
      </c>
      <c r="AJ12" s="1">
        <v>692</v>
      </c>
      <c r="AK12" s="1">
        <v>3.385599993634969E-4</v>
      </c>
      <c r="AR12" s="1">
        <v>692</v>
      </c>
      <c r="AS12" s="1">
        <v>3.385599993634969E-4</v>
      </c>
    </row>
    <row r="13" spans="1:45" x14ac:dyDescent="0.2">
      <c r="A13" s="1" t="s">
        <v>16</v>
      </c>
      <c r="C13" s="15" t="s">
        <v>17</v>
      </c>
      <c r="D13" s="19">
        <f>+E13*F13</f>
        <v>1.7540902661540341E-10</v>
      </c>
      <c r="E13" s="20">
        <v>1.754090266154034E-2</v>
      </c>
      <c r="F13" s="18">
        <v>1E-8</v>
      </c>
      <c r="AA13" s="1">
        <v>10000</v>
      </c>
      <c r="AB13" s="1">
        <f t="shared" si="0"/>
        <v>0.31786680543130669</v>
      </c>
      <c r="AJ13" s="1">
        <v>746</v>
      </c>
      <c r="AK13" s="1">
        <v>-1.0408720001578331E-2</v>
      </c>
      <c r="AR13" s="1">
        <v>746</v>
      </c>
      <c r="AS13" s="1">
        <v>-1.0408720001578331E-2</v>
      </c>
    </row>
    <row r="14" spans="1:45" x14ac:dyDescent="0.2">
      <c r="A14" s="1" t="s">
        <v>18</v>
      </c>
      <c r="E14" s="1">
        <f>SUM(U21:U978)</f>
        <v>14.495282259678397</v>
      </c>
      <c r="AA14" s="1">
        <v>15000</v>
      </c>
      <c r="AB14" s="1">
        <f t="shared" si="0"/>
        <v>0.39049135862923451</v>
      </c>
      <c r="AJ14" s="1">
        <v>4384</v>
      </c>
      <c r="AK14" s="1">
        <v>-4.382879997137934E-3</v>
      </c>
      <c r="AR14" s="1">
        <v>4384</v>
      </c>
      <c r="AS14" s="1">
        <v>-4.382879997137934E-3</v>
      </c>
    </row>
    <row r="15" spans="1:45" x14ac:dyDescent="0.2">
      <c r="A15" s="7" t="s">
        <v>19</v>
      </c>
      <c r="C15" s="21" t="e">
        <f ca="1">(C7+C11)+(C8+C12)*INT(MAX(F21:F3514))</f>
        <v>#DIV/0!</v>
      </c>
      <c r="D15" s="22">
        <f>+C7+INT(MAX(F21:F1569))*C8+D11+D12*INT(MAX(F21:F4004))+D13*INT(MAX(F21:F4031)^2)</f>
        <v>49598.760768684449</v>
      </c>
      <c r="E15" s="23" t="s">
        <v>20</v>
      </c>
      <c r="F15" s="11">
        <v>1</v>
      </c>
      <c r="AA15" s="1">
        <v>20000</v>
      </c>
      <c r="AB15" s="1">
        <f t="shared" si="0"/>
        <v>0.47188636315793253</v>
      </c>
      <c r="AJ15" s="1">
        <v>4408.5</v>
      </c>
      <c r="AK15" s="1">
        <v>-5.7682199985720217E-3</v>
      </c>
      <c r="AR15" s="1">
        <v>4408.5</v>
      </c>
      <c r="AS15" s="1">
        <v>-5.7682199985720217E-3</v>
      </c>
    </row>
    <row r="16" spans="1:45" x14ac:dyDescent="0.2">
      <c r="A16" s="7" t="s">
        <v>21</v>
      </c>
      <c r="C16" s="21" t="e">
        <f ca="1">+C8+C12</f>
        <v>#DIV/0!</v>
      </c>
      <c r="D16" s="24">
        <f>+C8+D12+2*D13*MAX(F21:F111)</f>
        <v>0.40901535318472731</v>
      </c>
      <c r="E16" s="23" t="s">
        <v>22</v>
      </c>
      <c r="F16" s="135">
        <f ca="1">NOW()+15018.5+$C$5/24</f>
        <v>60582.424906712964</v>
      </c>
      <c r="AA16" s="1">
        <v>25000</v>
      </c>
      <c r="AB16" s="1">
        <f t="shared" si="0"/>
        <v>0.56205181901740064</v>
      </c>
      <c r="AJ16" s="1">
        <v>4447.5</v>
      </c>
      <c r="AK16" s="1">
        <v>-1.3585699998657219E-2</v>
      </c>
      <c r="AR16" s="1">
        <v>4447.5</v>
      </c>
      <c r="AS16" s="1">
        <v>-1.3585699998657219E-2</v>
      </c>
    </row>
    <row r="17" spans="1:55" x14ac:dyDescent="0.2">
      <c r="A17" s="14" t="s">
        <v>23</v>
      </c>
      <c r="C17" s="1">
        <f>COUNT(C21:C2172)</f>
        <v>71</v>
      </c>
      <c r="E17" s="23" t="s">
        <v>24</v>
      </c>
      <c r="F17" s="25">
        <f ca="1">ROUND(2*(F16-$C$7)/$C$8,0)/2+F15</f>
        <v>27008</v>
      </c>
      <c r="AA17" s="1">
        <v>30000</v>
      </c>
      <c r="AB17" s="1">
        <f t="shared" si="0"/>
        <v>0.66098772620763913</v>
      </c>
      <c r="AJ17" s="1">
        <v>4460</v>
      </c>
      <c r="AK17" s="1">
        <v>1.5972799999872223E-2</v>
      </c>
      <c r="AR17" s="1">
        <v>4460</v>
      </c>
      <c r="AS17" s="1">
        <v>1.5972799999872223E-2</v>
      </c>
    </row>
    <row r="18" spans="1:55" x14ac:dyDescent="0.2">
      <c r="A18" s="7" t="s">
        <v>25</v>
      </c>
      <c r="C18" s="26" t="e">
        <f ca="1">+C15</f>
        <v>#DIV/0!</v>
      </c>
      <c r="D18" s="27" t="e">
        <f ca="1">C16</f>
        <v>#DIV/0!</v>
      </c>
      <c r="E18" s="23" t="s">
        <v>26</v>
      </c>
      <c r="F18" s="22" t="e">
        <f ca="1">ROUND(2*(F16-$C$15)/$C$16,0)/2+F15</f>
        <v>#DIV/0!</v>
      </c>
      <c r="S18" s="1" t="s">
        <v>27</v>
      </c>
      <c r="T18" s="28">
        <v>0.5</v>
      </c>
      <c r="AA18" s="1">
        <v>35000</v>
      </c>
      <c r="AB18" s="1">
        <f t="shared" si="0"/>
        <v>0.76869408472864764</v>
      </c>
      <c r="AJ18" s="1">
        <v>4467</v>
      </c>
      <c r="AK18" s="1">
        <v>5.5599957704544067E-6</v>
      </c>
      <c r="AR18" s="1">
        <v>4467</v>
      </c>
      <c r="AS18" s="1">
        <v>5.5599957704544067E-6</v>
      </c>
    </row>
    <row r="19" spans="1:55" x14ac:dyDescent="0.2">
      <c r="A19" s="7" t="s">
        <v>28</v>
      </c>
      <c r="C19" s="29">
        <f>+D15</f>
        <v>49598.760768684449</v>
      </c>
      <c r="D19" s="30">
        <f>+D16</f>
        <v>0.40901535318472731</v>
      </c>
      <c r="E19" s="23" t="s">
        <v>29</v>
      </c>
      <c r="F19" s="31" t="e">
        <f ca="1">+$C$15+$C$16*F18-15018.5-$C$5/24</f>
        <v>#DIV/0!</v>
      </c>
      <c r="S19" s="1" t="s">
        <v>30</v>
      </c>
      <c r="T19" s="1">
        <v>0.1</v>
      </c>
      <c r="AA19" s="1">
        <v>40000</v>
      </c>
      <c r="AB19" s="1">
        <f t="shared" si="0"/>
        <v>0.8851708945804263</v>
      </c>
      <c r="AJ19" s="1">
        <v>5310.5</v>
      </c>
      <c r="AK19" s="1">
        <v>4.5313999726204202E-4</v>
      </c>
      <c r="AR19" s="1">
        <v>5310.5</v>
      </c>
      <c r="AS19" s="1">
        <v>4.5313999726204202E-4</v>
      </c>
    </row>
    <row r="20" spans="1:55" ht="14.25" x14ac:dyDescent="0.2">
      <c r="A20" s="13" t="s">
        <v>31</v>
      </c>
      <c r="B20" s="13" t="s">
        <v>32</v>
      </c>
      <c r="C20" s="13" t="s">
        <v>33</v>
      </c>
      <c r="D20" s="13" t="s">
        <v>34</v>
      </c>
      <c r="E20" s="13" t="s">
        <v>35</v>
      </c>
      <c r="F20" s="13" t="s">
        <v>1</v>
      </c>
      <c r="G20" s="13" t="s">
        <v>36</v>
      </c>
      <c r="H20" s="4" t="s">
        <v>348</v>
      </c>
      <c r="I20" s="4" t="s">
        <v>349</v>
      </c>
      <c r="J20" s="4" t="s">
        <v>350</v>
      </c>
      <c r="K20" s="4" t="s">
        <v>30</v>
      </c>
      <c r="L20" s="4" t="s">
        <v>351</v>
      </c>
      <c r="M20" s="4" t="s">
        <v>27</v>
      </c>
      <c r="N20" s="4" t="s">
        <v>352</v>
      </c>
      <c r="O20" s="4" t="s">
        <v>44</v>
      </c>
      <c r="P20" s="4" t="s">
        <v>45</v>
      </c>
      <c r="Q20" s="13" t="s">
        <v>46</v>
      </c>
      <c r="R20" s="33" t="s">
        <v>47</v>
      </c>
      <c r="S20" s="4"/>
      <c r="T20" s="4" t="s">
        <v>48</v>
      </c>
      <c r="U20" s="4" t="s">
        <v>49</v>
      </c>
      <c r="W20" s="15"/>
      <c r="AA20" s="1">
        <v>45000</v>
      </c>
      <c r="AB20" s="1">
        <f t="shared" si="0"/>
        <v>1.0104181557629752</v>
      </c>
      <c r="AJ20" s="1">
        <v>5313</v>
      </c>
      <c r="AK20" s="1">
        <v>-9.0351600010762922E-3</v>
      </c>
      <c r="AR20" s="1">
        <v>5313</v>
      </c>
      <c r="AS20" s="1">
        <v>-9.0351600010762922E-3</v>
      </c>
    </row>
    <row r="21" spans="1:55" x14ac:dyDescent="0.2">
      <c r="A21" s="168" t="s">
        <v>51</v>
      </c>
      <c r="B21" s="35" t="s">
        <v>52</v>
      </c>
      <c r="C21" s="36">
        <v>31587.761699999999</v>
      </c>
      <c r="D21" s="36" t="s">
        <v>53</v>
      </c>
      <c r="E21" s="1">
        <f>+(C21-C$7)/C$8</f>
        <v>-43883.626822703176</v>
      </c>
      <c r="F21" s="174">
        <f>ROUND(2*E21,0)/2</f>
        <v>-43883.5</v>
      </c>
      <c r="G21" s="1">
        <f t="shared" ref="G21:G27" si="1">+C21-(C$7+F21*C$8)</f>
        <v>-5.1871140003640903E-2</v>
      </c>
      <c r="N21" s="1">
        <f>+G21</f>
        <v>-5.1871140003640903E-2</v>
      </c>
      <c r="P21" s="1">
        <f t="shared" ref="P21:P52" si="2">+D$11+D$12*F21+D$13*F21^2</f>
        <v>9.1760150344155827E-2</v>
      </c>
      <c r="Q21" s="37">
        <f t="shared" ref="Q21:Q52" si="3">+C21-15018.5</f>
        <v>16569.261699999999</v>
      </c>
      <c r="R21" s="22"/>
      <c r="S21" s="1">
        <f t="shared" ref="S21:S27" si="4">+(P21-G21)^2</f>
        <v>2.0629947566973086E-2</v>
      </c>
      <c r="T21" s="175">
        <v>2</v>
      </c>
      <c r="U21" s="1">
        <f t="shared" ref="U21:U27" si="5">T21*S21</f>
        <v>4.1259895133946171E-2</v>
      </c>
      <c r="AA21" s="1">
        <v>50000</v>
      </c>
      <c r="AB21" s="1">
        <f t="shared" si="0"/>
        <v>1.1444358682762941</v>
      </c>
      <c r="AJ21" s="1">
        <v>5342.5</v>
      </c>
      <c r="AK21" s="1">
        <v>6.0289999237284064E-4</v>
      </c>
      <c r="AR21" s="1">
        <v>5342.5</v>
      </c>
      <c r="AS21" s="1">
        <v>6.0289999237284064E-4</v>
      </c>
      <c r="BA21" s="1">
        <v>-21664.5</v>
      </c>
      <c r="BB21" s="1">
        <v>2.7910139997402439E-2</v>
      </c>
      <c r="BC21" s="1">
        <v>0</v>
      </c>
    </row>
    <row r="22" spans="1:55" x14ac:dyDescent="0.2">
      <c r="A22" s="168" t="s">
        <v>51</v>
      </c>
      <c r="B22" s="35" t="s">
        <v>54</v>
      </c>
      <c r="C22" s="36">
        <v>36361.731699999997</v>
      </c>
      <c r="D22" s="36" t="s">
        <v>55</v>
      </c>
      <c r="E22" s="1">
        <f t="shared" ref="E22:E84" si="6">+(C22-C$7)/C$8</f>
        <v>-32211.475791650173</v>
      </c>
      <c r="F22" s="176">
        <f>ROUND(2*E22,0)/2+0.5</f>
        <v>-32211</v>
      </c>
      <c r="G22" s="1">
        <f t="shared" si="1"/>
        <v>-0.19460124000761425</v>
      </c>
      <c r="N22" s="1">
        <f>+G22</f>
        <v>-0.19460124000761425</v>
      </c>
      <c r="P22" s="1">
        <f t="shared" si="2"/>
        <v>5.4315036458651073E-2</v>
      </c>
      <c r="Q22" s="37">
        <f t="shared" si="3"/>
        <v>21343.231699999997</v>
      </c>
      <c r="R22" s="22"/>
      <c r="S22" s="1">
        <f t="shared" si="4"/>
        <v>6.195931268983023E-2</v>
      </c>
      <c r="T22" s="1">
        <v>1</v>
      </c>
      <c r="U22" s="1">
        <f t="shared" si="5"/>
        <v>6.195931268983023E-2</v>
      </c>
      <c r="AA22" s="1">
        <v>55000</v>
      </c>
      <c r="AB22" s="1">
        <f t="shared" si="0"/>
        <v>1.2872240321203834</v>
      </c>
      <c r="AJ22" s="1">
        <v>6215.5</v>
      </c>
      <c r="AK22" s="1">
        <v>-3.3114600082626566E-3</v>
      </c>
      <c r="AR22" s="1">
        <v>6215.5</v>
      </c>
      <c r="AS22" s="1">
        <v>-3.3114600082626566E-3</v>
      </c>
      <c r="BA22" s="1">
        <v>-9992</v>
      </c>
      <c r="BB22" s="1">
        <v>3.7439996958710253E-5</v>
      </c>
      <c r="BC22" s="1">
        <v>1</v>
      </c>
    </row>
    <row r="23" spans="1:55" x14ac:dyDescent="0.2">
      <c r="A23" s="168" t="s">
        <v>51</v>
      </c>
      <c r="B23" s="35" t="s">
        <v>54</v>
      </c>
      <c r="C23" s="36">
        <v>36734.734700000001</v>
      </c>
      <c r="D23" s="36" t="s">
        <v>55</v>
      </c>
      <c r="E23" s="1">
        <f t="shared" si="6"/>
        <v>-31299.499522206519</v>
      </c>
      <c r="F23" s="176">
        <f>ROUND(2*E23,0)/2+0.5</f>
        <v>-31299</v>
      </c>
      <c r="G23" s="1">
        <f t="shared" si="1"/>
        <v>-0.20430716000555549</v>
      </c>
      <c r="N23" s="1">
        <f>+G23</f>
        <v>-0.20430716000555549</v>
      </c>
      <c r="P23" s="1">
        <f t="shared" si="2"/>
        <v>5.3402541875447962E-2</v>
      </c>
      <c r="Q23" s="37">
        <f t="shared" si="3"/>
        <v>21716.234700000001</v>
      </c>
      <c r="R23" s="22"/>
      <c r="S23" s="1">
        <f t="shared" si="4"/>
        <v>6.6414290443595675E-2</v>
      </c>
      <c r="T23" s="1">
        <v>1</v>
      </c>
      <c r="U23" s="1">
        <f t="shared" si="5"/>
        <v>6.6414290443595675E-2</v>
      </c>
      <c r="AA23" s="1">
        <v>60000</v>
      </c>
      <c r="AB23" s="1">
        <f t="shared" si="0"/>
        <v>1.438782647295243</v>
      </c>
      <c r="AJ23" s="1">
        <v>7142</v>
      </c>
      <c r="AK23" s="1">
        <v>8.5245599984773435E-3</v>
      </c>
      <c r="AR23" s="1">
        <v>7142</v>
      </c>
      <c r="AS23" s="1">
        <v>8.5245599984773435E-3</v>
      </c>
      <c r="BA23" s="1">
        <v>-9080</v>
      </c>
      <c r="BB23" s="1">
        <v>-6.9440000515896827E-4</v>
      </c>
      <c r="BC23" s="1">
        <v>1</v>
      </c>
    </row>
    <row r="24" spans="1:55" x14ac:dyDescent="0.2">
      <c r="A24" s="168" t="s">
        <v>51</v>
      </c>
      <c r="B24" s="35" t="s">
        <v>52</v>
      </c>
      <c r="C24" s="36">
        <v>36735.757400000002</v>
      </c>
      <c r="D24" s="36" t="s">
        <v>55</v>
      </c>
      <c r="E24" s="1">
        <f t="shared" si="6"/>
        <v>-31296.999064755073</v>
      </c>
      <c r="F24" s="176">
        <f>ROUND(2*E24,0)/2+0.5</f>
        <v>-31296.5</v>
      </c>
      <c r="G24" s="1">
        <f t="shared" si="1"/>
        <v>-0.20412005999969551</v>
      </c>
      <c r="N24" s="1">
        <f>+G24</f>
        <v>-0.20412005999969551</v>
      </c>
      <c r="P24" s="1">
        <f t="shared" si="2"/>
        <v>5.3400441548569655E-2</v>
      </c>
      <c r="Q24" s="37">
        <f t="shared" si="3"/>
        <v>21717.257400000002</v>
      </c>
      <c r="R24" s="22"/>
      <c r="S24" s="1">
        <f t="shared" si="4"/>
        <v>6.6316808717670039E-2</v>
      </c>
      <c r="T24" s="1">
        <v>1</v>
      </c>
      <c r="U24" s="1">
        <f t="shared" si="5"/>
        <v>6.6316808717670039E-2</v>
      </c>
      <c r="AJ24" s="1">
        <v>7144.5</v>
      </c>
      <c r="AK24" s="1">
        <v>1.0362600005464628E-3</v>
      </c>
      <c r="AR24" s="1">
        <v>7144.5</v>
      </c>
      <c r="AS24" s="1">
        <v>1.0362600005464628E-3</v>
      </c>
      <c r="BA24" s="1">
        <v>-9077.5</v>
      </c>
      <c r="BB24" s="1">
        <v>-4.8270000115735456E-4</v>
      </c>
      <c r="BC24" s="1">
        <v>1</v>
      </c>
    </row>
    <row r="25" spans="1:55" x14ac:dyDescent="0.2">
      <c r="A25" s="168" t="s">
        <v>51</v>
      </c>
      <c r="B25" s="35" t="s">
        <v>52</v>
      </c>
      <c r="C25" s="36">
        <v>37424.914700000001</v>
      </c>
      <c r="D25" s="36" t="s">
        <v>56</v>
      </c>
      <c r="E25" s="1">
        <f t="shared" si="6"/>
        <v>-29612.039148845946</v>
      </c>
      <c r="F25" s="176">
        <f>ROUND(2*E25,0)/2+0.5</f>
        <v>-29611.5</v>
      </c>
      <c r="G25" s="1">
        <f t="shared" si="1"/>
        <v>-0.22051466000266373</v>
      </c>
      <c r="N25" s="1">
        <f>+G25</f>
        <v>-0.22051466000266373</v>
      </c>
      <c r="P25" s="1">
        <f t="shared" si="2"/>
        <v>5.2483585836739149E-2</v>
      </c>
      <c r="Q25" s="37">
        <f t="shared" si="3"/>
        <v>22406.414700000001</v>
      </c>
      <c r="R25" s="22"/>
      <c r="S25" s="1">
        <f t="shared" si="4"/>
        <v>7.4528042231391062E-2</v>
      </c>
      <c r="T25" s="1">
        <v>1</v>
      </c>
      <c r="U25" s="1">
        <f t="shared" si="5"/>
        <v>7.4528042231391062E-2</v>
      </c>
      <c r="AJ25" s="1">
        <v>7993</v>
      </c>
      <c r="AK25" s="1">
        <v>-6.4927600033115596E-3</v>
      </c>
      <c r="AR25" s="1">
        <v>7993</v>
      </c>
      <c r="AS25" s="1">
        <v>-6.4927600033115596E-3</v>
      </c>
      <c r="BA25" s="1">
        <v>-7392.5</v>
      </c>
      <c r="BB25" s="1">
        <v>-2.9690000519622117E-4</v>
      </c>
      <c r="BC25" s="1">
        <v>1</v>
      </c>
    </row>
    <row r="26" spans="1:55" x14ac:dyDescent="0.2">
      <c r="A26" s="123" t="s">
        <v>67</v>
      </c>
      <c r="B26" s="35"/>
      <c r="C26" s="43">
        <v>42241.444000000003</v>
      </c>
      <c r="D26" s="43" t="s">
        <v>38</v>
      </c>
      <c r="E26" s="1">
        <f t="shared" si="6"/>
        <v>-17835.832462358172</v>
      </c>
      <c r="F26" s="120">
        <f>ROUND(2*E26,0)/2+1</f>
        <v>-17835</v>
      </c>
      <c r="G26" s="1">
        <f t="shared" si="1"/>
        <v>-0.34048139999504201</v>
      </c>
      <c r="K26" s="1">
        <f>+G26</f>
        <v>-0.34048139999504201</v>
      </c>
      <c r="P26" s="1">
        <f t="shared" si="2"/>
        <v>7.3883142028940599E-2</v>
      </c>
      <c r="Q26" s="37">
        <f t="shared" si="3"/>
        <v>27222.944000000003</v>
      </c>
      <c r="R26" s="22"/>
      <c r="S26" s="1">
        <f t="shared" si="4"/>
        <v>0.17169797368674483</v>
      </c>
      <c r="T26" s="14">
        <f>T$19</f>
        <v>0.1</v>
      </c>
      <c r="U26" s="1">
        <f t="shared" si="5"/>
        <v>1.7169797368674484E-2</v>
      </c>
      <c r="W26" s="14"/>
      <c r="AD26" s="1">
        <v>10</v>
      </c>
      <c r="AF26" s="1" t="s">
        <v>59</v>
      </c>
      <c r="AH26" s="1" t="s">
        <v>60</v>
      </c>
      <c r="AJ26" s="1">
        <v>11628.5</v>
      </c>
      <c r="AK26" s="1">
        <v>6.0213800024939701E-3</v>
      </c>
      <c r="AR26" s="1">
        <v>11628.5</v>
      </c>
      <c r="AS26" s="1">
        <v>6.0213800024939701E-3</v>
      </c>
      <c r="BA26" s="1">
        <v>4384</v>
      </c>
      <c r="BB26" s="1">
        <v>-4.382879997137934E-3</v>
      </c>
      <c r="BC26" s="1">
        <v>0.1</v>
      </c>
    </row>
    <row r="27" spans="1:55" x14ac:dyDescent="0.2">
      <c r="A27" s="123" t="s">
        <v>67</v>
      </c>
      <c r="B27" s="35" t="s">
        <v>52</v>
      </c>
      <c r="C27" s="43">
        <v>42251.463000000003</v>
      </c>
      <c r="D27" s="43" t="s">
        <v>38</v>
      </c>
      <c r="E27" s="1">
        <f t="shared" si="6"/>
        <v>-17811.33643888502</v>
      </c>
      <c r="F27" s="120">
        <f t="shared" ref="F27:F90" si="7">ROUND(2*E27,0)/2+1</f>
        <v>-17810.5</v>
      </c>
      <c r="G27" s="1">
        <f t="shared" si="1"/>
        <v>-0.34210781999718165</v>
      </c>
      <c r="K27" s="1">
        <f>+G27</f>
        <v>-0.34210781999718165</v>
      </c>
      <c r="P27" s="1">
        <f t="shared" si="2"/>
        <v>7.3978377020582131E-2</v>
      </c>
      <c r="Q27" s="37">
        <f t="shared" si="3"/>
        <v>27232.963000000003</v>
      </c>
      <c r="R27" s="22"/>
      <c r="S27" s="1">
        <f t="shared" si="4"/>
        <v>0.17312772334870533</v>
      </c>
      <c r="T27" s="14">
        <f>T$19</f>
        <v>0.1</v>
      </c>
      <c r="U27" s="1">
        <f t="shared" si="5"/>
        <v>1.7312772334870535E-2</v>
      </c>
      <c r="W27" s="14"/>
      <c r="AB27" s="1" t="s">
        <v>68</v>
      </c>
      <c r="AD27" s="1">
        <v>10</v>
      </c>
      <c r="AF27" s="1" t="s">
        <v>59</v>
      </c>
      <c r="AH27" s="1" t="s">
        <v>60</v>
      </c>
      <c r="AJ27" s="1">
        <v>12494</v>
      </c>
      <c r="AK27" s="1">
        <v>2.3571919999085367E-2</v>
      </c>
      <c r="AR27" s="1">
        <v>12494</v>
      </c>
      <c r="AS27" s="1">
        <v>2.3571919999085367E-2</v>
      </c>
      <c r="BA27" s="1">
        <v>4408.5</v>
      </c>
      <c r="BB27" s="1">
        <v>-5.7682199985720217E-3</v>
      </c>
      <c r="BC27" s="1">
        <v>0.1</v>
      </c>
    </row>
    <row r="28" spans="1:55" x14ac:dyDescent="0.2">
      <c r="A28" s="42" t="s">
        <v>70</v>
      </c>
      <c r="B28" s="35" t="s">
        <v>52</v>
      </c>
      <c r="C28" s="43">
        <v>42267.555999999997</v>
      </c>
      <c r="D28" s="43" t="s">
        <v>38</v>
      </c>
      <c r="E28" s="1">
        <f t="shared" si="6"/>
        <v>-17771.989747024229</v>
      </c>
      <c r="F28" s="120">
        <f t="shared" si="7"/>
        <v>-17771</v>
      </c>
      <c r="P28" s="1">
        <f t="shared" si="2"/>
        <v>7.4132362583982703E-2</v>
      </c>
      <c r="Q28" s="37">
        <f t="shared" si="3"/>
        <v>27249.055999999997</v>
      </c>
      <c r="R28" s="1">
        <f>+C28-(C$7+F28*C$8)</f>
        <v>-0.40481164000811987</v>
      </c>
      <c r="S28" s="1">
        <f>+(P28-R28)^2</f>
        <v>0.22938735761894397</v>
      </c>
      <c r="T28" s="14"/>
      <c r="W28" s="14"/>
      <c r="AB28" s="1" t="s">
        <v>68</v>
      </c>
      <c r="AH28" s="1" t="s">
        <v>69</v>
      </c>
      <c r="AJ28" s="1">
        <v>12545</v>
      </c>
      <c r="AK28" s="1">
        <v>2.4510599992936477E-2</v>
      </c>
      <c r="AR28" s="1">
        <v>12545</v>
      </c>
      <c r="AS28" s="1">
        <v>2.4510599992936477E-2</v>
      </c>
      <c r="BA28" s="1">
        <v>4447.5</v>
      </c>
      <c r="BB28" s="1">
        <v>-1.3585699998657219E-2</v>
      </c>
      <c r="BC28" s="1">
        <v>0.1</v>
      </c>
    </row>
    <row r="29" spans="1:55" x14ac:dyDescent="0.2">
      <c r="A29" s="42" t="s">
        <v>70</v>
      </c>
      <c r="B29" s="35"/>
      <c r="C29" s="43">
        <v>42272.548000000003</v>
      </c>
      <c r="D29" s="43" t="s">
        <v>38</v>
      </c>
      <c r="E29" s="1">
        <f t="shared" si="6"/>
        <v>-17759.7845220339</v>
      </c>
      <c r="F29" s="120">
        <f t="shared" si="7"/>
        <v>-17759</v>
      </c>
      <c r="G29" s="1">
        <f t="shared" ref="G29:G43" si="8">+C29-(C$7+F29*C$8)</f>
        <v>-0.32087355999829015</v>
      </c>
      <c r="K29" s="1">
        <f t="shared" ref="K29:K34" si="9">+G29</f>
        <v>-0.32087355999829015</v>
      </c>
      <c r="P29" s="1">
        <f t="shared" si="2"/>
        <v>7.4179251411085334E-2</v>
      </c>
      <c r="Q29" s="37">
        <f t="shared" si="3"/>
        <v>27254.048000000003</v>
      </c>
      <c r="R29" s="22"/>
      <c r="S29" s="1">
        <f t="shared" ref="S29:S43" si="10">+(P29-G29)^2</f>
        <v>0.1560667238024516</v>
      </c>
      <c r="T29" s="14">
        <f t="shared" ref="T29:T34" si="11">T$19</f>
        <v>0.1</v>
      </c>
      <c r="U29" s="1">
        <f t="shared" ref="U29:U43" si="12">T29*S29</f>
        <v>1.560667238024516E-2</v>
      </c>
      <c r="W29" s="14"/>
      <c r="AD29" s="1">
        <v>11</v>
      </c>
      <c r="AF29" s="1" t="s">
        <v>59</v>
      </c>
      <c r="AH29" s="1" t="s">
        <v>60</v>
      </c>
      <c r="AJ29" s="1">
        <v>12547.5</v>
      </c>
      <c r="AK29" s="1">
        <v>2.5322299996332731E-2</v>
      </c>
      <c r="AR29" s="1">
        <v>12547.5</v>
      </c>
      <c r="AS29" s="1">
        <v>2.5322299996332731E-2</v>
      </c>
      <c r="BA29" s="1">
        <v>4460</v>
      </c>
      <c r="BB29" s="1">
        <v>1.5972799999872223E-2</v>
      </c>
      <c r="BC29" s="1">
        <v>0.1</v>
      </c>
    </row>
    <row r="30" spans="1:55" x14ac:dyDescent="0.2">
      <c r="A30" s="42" t="s">
        <v>70</v>
      </c>
      <c r="B30" s="35"/>
      <c r="C30" s="43">
        <v>42275.394999999997</v>
      </c>
      <c r="D30" s="43" t="s">
        <v>38</v>
      </c>
      <c r="E30" s="1">
        <f t="shared" si="6"/>
        <v>-17752.823729656626</v>
      </c>
      <c r="F30" s="120">
        <f t="shared" si="7"/>
        <v>-17752</v>
      </c>
      <c r="G30" s="1">
        <f t="shared" si="8"/>
        <v>-0.33690968000883004</v>
      </c>
      <c r="K30" s="1">
        <f t="shared" si="9"/>
        <v>-0.33690968000883004</v>
      </c>
      <c r="P30" s="1">
        <f t="shared" si="2"/>
        <v>7.4206626556295771E-2</v>
      </c>
      <c r="Q30" s="37">
        <f t="shared" si="3"/>
        <v>27256.894999999997</v>
      </c>
      <c r="R30" s="22"/>
      <c r="S30" s="1">
        <f t="shared" si="10"/>
        <v>0.16901661752375052</v>
      </c>
      <c r="T30" s="14">
        <f t="shared" si="11"/>
        <v>0.1</v>
      </c>
      <c r="U30" s="1">
        <f t="shared" si="12"/>
        <v>1.6901661752375053E-2</v>
      </c>
      <c r="W30" s="14"/>
      <c r="AB30" s="1" t="s">
        <v>68</v>
      </c>
      <c r="AD30" s="1">
        <v>6</v>
      </c>
      <c r="AF30" s="1" t="s">
        <v>59</v>
      </c>
      <c r="AH30" s="1" t="s">
        <v>60</v>
      </c>
      <c r="AJ30" s="1">
        <v>12550</v>
      </c>
      <c r="AK30" s="1">
        <v>2.54339999955846E-2</v>
      </c>
      <c r="AR30" s="1">
        <v>12550</v>
      </c>
      <c r="AS30" s="1">
        <v>2.54339999955846E-2</v>
      </c>
      <c r="BA30" s="1">
        <v>4467</v>
      </c>
      <c r="BB30" s="1">
        <v>5.5599957704544067E-6</v>
      </c>
      <c r="BC30" s="1">
        <v>0.1</v>
      </c>
    </row>
    <row r="31" spans="1:55" x14ac:dyDescent="0.2">
      <c r="A31" s="42" t="s">
        <v>71</v>
      </c>
      <c r="B31" s="35" t="s">
        <v>52</v>
      </c>
      <c r="C31" s="43">
        <v>42620.383000000002</v>
      </c>
      <c r="D31" s="43" t="s">
        <v>38</v>
      </c>
      <c r="E31" s="1">
        <f t="shared" si="6"/>
        <v>-16909.342928583101</v>
      </c>
      <c r="F31" s="120">
        <f t="shared" si="7"/>
        <v>-16908.5</v>
      </c>
      <c r="G31" s="1">
        <f t="shared" si="8"/>
        <v>-0.34476213999732863</v>
      </c>
      <c r="K31" s="1">
        <f t="shared" si="9"/>
        <v>-0.34476213999732863</v>
      </c>
      <c r="P31" s="1">
        <f t="shared" si="2"/>
        <v>7.7631169419766693E-2</v>
      </c>
      <c r="Q31" s="37">
        <f t="shared" si="3"/>
        <v>27601.883000000002</v>
      </c>
      <c r="R31" s="22"/>
      <c r="S31" s="1">
        <f t="shared" si="10"/>
        <v>0.17841610784032599</v>
      </c>
      <c r="T31" s="14">
        <f t="shared" si="11"/>
        <v>0.1</v>
      </c>
      <c r="U31" s="1">
        <f t="shared" si="12"/>
        <v>1.78416107840326E-2</v>
      </c>
      <c r="W31" s="14"/>
      <c r="AB31" s="1" t="s">
        <v>68</v>
      </c>
      <c r="AD31" s="1">
        <v>8</v>
      </c>
      <c r="AF31" s="1" t="s">
        <v>59</v>
      </c>
      <c r="AH31" s="1" t="s">
        <v>60</v>
      </c>
      <c r="AJ31" s="1">
        <v>13408.5</v>
      </c>
      <c r="AK31" s="1">
        <v>7.3517799974069931E-3</v>
      </c>
      <c r="AR31" s="1">
        <v>13408.5</v>
      </c>
      <c r="AS31" s="1">
        <v>7.3517799974069931E-3</v>
      </c>
      <c r="BA31" s="1">
        <v>5310.5</v>
      </c>
      <c r="BB31" s="1">
        <v>4.5313999726204202E-4</v>
      </c>
      <c r="BC31" s="1">
        <v>0.1</v>
      </c>
    </row>
    <row r="32" spans="1:55" x14ac:dyDescent="0.2">
      <c r="A32" s="42" t="s">
        <v>71</v>
      </c>
      <c r="B32" s="35"/>
      <c r="C32" s="43">
        <v>42621.396000000001</v>
      </c>
      <c r="D32" s="43" t="s">
        <v>38</v>
      </c>
      <c r="E32" s="1">
        <f t="shared" si="6"/>
        <v>-16906.866187213876</v>
      </c>
      <c r="F32" s="120">
        <f t="shared" si="7"/>
        <v>-16906</v>
      </c>
      <c r="G32" s="1">
        <f t="shared" si="8"/>
        <v>-0.35427504000108456</v>
      </c>
      <c r="K32" s="1">
        <f t="shared" si="9"/>
        <v>-0.35427504000108456</v>
      </c>
      <c r="P32" s="1">
        <f t="shared" si="2"/>
        <v>7.7641690210875969E-2</v>
      </c>
      <c r="Q32" s="37">
        <f t="shared" si="3"/>
        <v>27602.896000000001</v>
      </c>
      <c r="R32" s="22"/>
      <c r="S32" s="1">
        <f t="shared" si="10"/>
        <v>0.1865520618369915</v>
      </c>
      <c r="T32" s="14">
        <f t="shared" si="11"/>
        <v>0.1</v>
      </c>
      <c r="U32" s="1">
        <f t="shared" si="12"/>
        <v>1.865520618369915E-2</v>
      </c>
      <c r="W32" s="14"/>
      <c r="AB32" s="1" t="s">
        <v>68</v>
      </c>
      <c r="AD32" s="1">
        <v>9</v>
      </c>
      <c r="AF32" s="1" t="s">
        <v>59</v>
      </c>
      <c r="AH32" s="1" t="s">
        <v>60</v>
      </c>
      <c r="AJ32" s="1">
        <v>13411</v>
      </c>
      <c r="AK32" s="1">
        <v>9.8634800015133806E-3</v>
      </c>
      <c r="AR32" s="1">
        <v>13411</v>
      </c>
      <c r="AS32" s="1">
        <v>9.8634800015133806E-3</v>
      </c>
      <c r="BA32" s="1">
        <v>5313</v>
      </c>
      <c r="BB32" s="1">
        <v>-9.0351600010762922E-3</v>
      </c>
      <c r="BC32" s="1">
        <v>0.1</v>
      </c>
    </row>
    <row r="33" spans="1:55" x14ac:dyDescent="0.2">
      <c r="A33" s="42" t="s">
        <v>71</v>
      </c>
      <c r="B33" s="35" t="s">
        <v>52</v>
      </c>
      <c r="C33" s="43">
        <v>42633.470999999998</v>
      </c>
      <c r="D33" s="43" t="s">
        <v>38</v>
      </c>
      <c r="E33" s="1">
        <f t="shared" si="6"/>
        <v>-16877.3433322944</v>
      </c>
      <c r="F33" s="120">
        <f>ROUND(2*E33,0)/2+1</f>
        <v>-16876.5</v>
      </c>
      <c r="G33" s="1">
        <f t="shared" si="8"/>
        <v>-0.34492726000462426</v>
      </c>
      <c r="K33" s="1">
        <f t="shared" si="9"/>
        <v>-0.34492726000462426</v>
      </c>
      <c r="P33" s="1">
        <f t="shared" si="2"/>
        <v>7.7766001132086676E-2</v>
      </c>
      <c r="Q33" s="37">
        <f t="shared" si="3"/>
        <v>27614.970999999998</v>
      </c>
      <c r="R33" s="22"/>
      <c r="S33" s="1">
        <f t="shared" si="10"/>
        <v>0.17866959301038768</v>
      </c>
      <c r="T33" s="14">
        <f t="shared" si="11"/>
        <v>0.1</v>
      </c>
      <c r="U33" s="1">
        <f t="shared" si="12"/>
        <v>1.7866959301038769E-2</v>
      </c>
      <c r="W33" s="14"/>
      <c r="AB33" s="1" t="s">
        <v>68</v>
      </c>
      <c r="AD33" s="1">
        <v>8</v>
      </c>
      <c r="AF33" s="1" t="s">
        <v>59</v>
      </c>
      <c r="AH33" s="1" t="s">
        <v>60</v>
      </c>
      <c r="AJ33" s="1">
        <v>13924.5</v>
      </c>
      <c r="AK33" s="1">
        <v>2.8766659997927491E-2</v>
      </c>
      <c r="AR33" s="1">
        <v>13924.5</v>
      </c>
      <c r="AS33" s="1">
        <v>2.8766659997927491E-2</v>
      </c>
      <c r="BA33" s="1">
        <v>5342.5</v>
      </c>
      <c r="BB33" s="1">
        <v>6.0289999237284064E-4</v>
      </c>
      <c r="BC33" s="1">
        <v>0.1</v>
      </c>
    </row>
    <row r="34" spans="1:55" x14ac:dyDescent="0.2">
      <c r="A34" s="42" t="s">
        <v>72</v>
      </c>
      <c r="B34" s="35" t="s">
        <v>52</v>
      </c>
      <c r="C34" s="43">
        <v>42990.52</v>
      </c>
      <c r="D34" s="43" t="s">
        <v>38</v>
      </c>
      <c r="E34" s="1">
        <f t="shared" si="6"/>
        <v>-16004.373905698414</v>
      </c>
      <c r="F34" s="120">
        <f t="shared" si="7"/>
        <v>-16003.5</v>
      </c>
      <c r="G34" s="1">
        <f t="shared" si="8"/>
        <v>-0.35743194000679068</v>
      </c>
      <c r="K34" s="1">
        <f t="shared" si="9"/>
        <v>-0.35743194000679068</v>
      </c>
      <c r="P34" s="1">
        <f t="shared" si="2"/>
        <v>8.1582963316428753E-2</v>
      </c>
      <c r="Q34" s="37">
        <f t="shared" si="3"/>
        <v>27972.019999999997</v>
      </c>
      <c r="R34" s="22"/>
      <c r="S34" s="1">
        <f t="shared" si="10"/>
        <v>0.19273408533989572</v>
      </c>
      <c r="T34" s="14">
        <f t="shared" si="11"/>
        <v>0.1</v>
      </c>
      <c r="U34" s="1">
        <f t="shared" si="12"/>
        <v>1.9273408533989574E-2</v>
      </c>
      <c r="W34" s="14"/>
      <c r="AB34" s="1" t="s">
        <v>68</v>
      </c>
      <c r="AD34" s="1">
        <v>7</v>
      </c>
      <c r="AF34" s="1" t="s">
        <v>59</v>
      </c>
      <c r="AH34" s="1" t="s">
        <v>60</v>
      </c>
      <c r="AJ34" s="1">
        <v>14103</v>
      </c>
      <c r="AK34" s="1">
        <v>3.6102040001424029E-2</v>
      </c>
      <c r="AR34" s="1">
        <v>14103</v>
      </c>
      <c r="AS34" s="1">
        <v>3.6102040001424029E-2</v>
      </c>
      <c r="BA34" s="1">
        <v>6215.5</v>
      </c>
      <c r="BB34" s="1">
        <v>-3.3114600082626566E-3</v>
      </c>
      <c r="BC34" s="1">
        <v>0.1</v>
      </c>
    </row>
    <row r="35" spans="1:55" x14ac:dyDescent="0.2">
      <c r="A35" s="42" t="s">
        <v>74</v>
      </c>
      <c r="B35" s="35"/>
      <c r="C35" s="43">
        <v>43717.506000000001</v>
      </c>
      <c r="D35" s="43"/>
      <c r="E35" s="1">
        <f t="shared" si="6"/>
        <v>-14226.924447603547</v>
      </c>
      <c r="F35" s="120">
        <f t="shared" si="7"/>
        <v>-14226</v>
      </c>
      <c r="G35" s="1">
        <f t="shared" si="8"/>
        <v>-0.3781038399974932</v>
      </c>
      <c r="N35" s="1">
        <f>+G35</f>
        <v>-0.3781038399974932</v>
      </c>
      <c r="P35" s="1">
        <f t="shared" si="2"/>
        <v>9.0181011313270082E-2</v>
      </c>
      <c r="Q35" s="37">
        <f t="shared" si="3"/>
        <v>28699.006000000001</v>
      </c>
      <c r="R35" s="22"/>
      <c r="S35" s="1">
        <f t="shared" si="10"/>
        <v>0.21929070196714365</v>
      </c>
      <c r="T35" s="1">
        <v>1</v>
      </c>
      <c r="U35" s="1">
        <f t="shared" si="12"/>
        <v>0.21929070196714365</v>
      </c>
      <c r="AB35" s="1" t="s">
        <v>68</v>
      </c>
      <c r="AD35" s="1">
        <v>8</v>
      </c>
      <c r="AF35" s="1" t="s">
        <v>59</v>
      </c>
      <c r="AH35" s="1" t="s">
        <v>60</v>
      </c>
      <c r="AJ35" s="1">
        <v>14103</v>
      </c>
      <c r="AK35" s="1">
        <v>3.8102040001831483E-2</v>
      </c>
      <c r="AR35" s="1">
        <v>14103</v>
      </c>
      <c r="AS35" s="1">
        <v>3.8102040001831483E-2</v>
      </c>
      <c r="BA35" s="1">
        <v>7142</v>
      </c>
      <c r="BB35" s="1">
        <v>8.5245599984773435E-3</v>
      </c>
      <c r="BC35" s="1">
        <v>1</v>
      </c>
    </row>
    <row r="36" spans="1:55" x14ac:dyDescent="0.2">
      <c r="A36" s="42" t="s">
        <v>74</v>
      </c>
      <c r="B36" s="35"/>
      <c r="C36" s="43">
        <v>43749.417999999998</v>
      </c>
      <c r="D36" s="43"/>
      <c r="E36" s="1">
        <f t="shared" si="6"/>
        <v>-14148.90098208053</v>
      </c>
      <c r="F36" s="120">
        <f t="shared" si="7"/>
        <v>-14148</v>
      </c>
      <c r="G36" s="1">
        <f t="shared" si="8"/>
        <v>-0.36850632000277983</v>
      </c>
      <c r="N36" s="1">
        <f>+G36</f>
        <v>-0.36850632000277983</v>
      </c>
      <c r="P36" s="1">
        <f t="shared" si="2"/>
        <v>9.0583696395005284E-2</v>
      </c>
      <c r="Q36" s="37">
        <f t="shared" si="3"/>
        <v>28730.917999999998</v>
      </c>
      <c r="R36" s="22"/>
      <c r="S36" s="1">
        <f t="shared" si="10"/>
        <v>0.21076364315611862</v>
      </c>
      <c r="T36" s="1">
        <v>1</v>
      </c>
      <c r="U36" s="1">
        <f t="shared" si="12"/>
        <v>0.21076364315611862</v>
      </c>
      <c r="AB36" s="1" t="s">
        <v>68</v>
      </c>
      <c r="AH36" s="1" t="s">
        <v>69</v>
      </c>
      <c r="AJ36" s="1">
        <v>14105.5</v>
      </c>
      <c r="AK36" s="1">
        <v>3.9613739994820207E-2</v>
      </c>
      <c r="AR36" s="1">
        <v>14105.5</v>
      </c>
      <c r="AS36" s="1">
        <v>3.9613739994820207E-2</v>
      </c>
      <c r="BA36" s="1">
        <v>7144.5</v>
      </c>
      <c r="BB36" s="1">
        <v>1.0362600005464628E-3</v>
      </c>
      <c r="BC36" s="1">
        <v>1</v>
      </c>
    </row>
    <row r="37" spans="1:55" x14ac:dyDescent="0.2">
      <c r="A37" s="42" t="s">
        <v>75</v>
      </c>
      <c r="B37" s="35"/>
      <c r="C37" s="43">
        <v>43756.362999999998</v>
      </c>
      <c r="D37" s="43" t="s">
        <v>38</v>
      </c>
      <c r="E37" s="1">
        <f t="shared" si="6"/>
        <v>-14131.920756207584</v>
      </c>
      <c r="F37" s="120">
        <f t="shared" si="7"/>
        <v>-14131</v>
      </c>
      <c r="G37" s="1">
        <f t="shared" si="8"/>
        <v>-0.37659404000442009</v>
      </c>
      <c r="K37" s="1">
        <f>+G37</f>
        <v>-0.37659404000442009</v>
      </c>
      <c r="P37" s="1">
        <f t="shared" si="2"/>
        <v>9.0671744377884528E-2</v>
      </c>
      <c r="Q37" s="37">
        <f t="shared" si="3"/>
        <v>28737.862999999998</v>
      </c>
      <c r="R37" s="22"/>
      <c r="S37" s="1">
        <f t="shared" si="10"/>
        <v>0.21833731325441036</v>
      </c>
      <c r="T37" s="14">
        <f>T$19</f>
        <v>0.1</v>
      </c>
      <c r="U37" s="1">
        <f t="shared" si="12"/>
        <v>2.1833731325441037E-2</v>
      </c>
      <c r="W37" s="14"/>
      <c r="AB37" s="1" t="s">
        <v>68</v>
      </c>
      <c r="AH37" s="1" t="s">
        <v>69</v>
      </c>
      <c r="AJ37" s="1">
        <v>14108</v>
      </c>
      <c r="AK37" s="1">
        <v>3.0125439996481873E-2</v>
      </c>
      <c r="AR37" s="1">
        <v>14108</v>
      </c>
      <c r="AS37" s="1">
        <v>3.0125439996481873E-2</v>
      </c>
      <c r="BA37" s="1">
        <v>7993</v>
      </c>
      <c r="BB37" s="1">
        <v>-6.4927600033115596E-3</v>
      </c>
      <c r="BC37" s="1">
        <v>1</v>
      </c>
    </row>
    <row r="38" spans="1:55" x14ac:dyDescent="0.2">
      <c r="A38" s="42" t="s">
        <v>75</v>
      </c>
      <c r="B38" s="35"/>
      <c r="C38" s="43">
        <v>43765.375</v>
      </c>
      <c r="D38" s="43" t="s">
        <v>38</v>
      </c>
      <c r="E38" s="1">
        <f t="shared" si="6"/>
        <v>-14109.886804362081</v>
      </c>
      <c r="F38" s="120">
        <f>ROUND(2*E38,0)/2+1</f>
        <v>-14109</v>
      </c>
      <c r="G38" s="1">
        <f t="shared" si="8"/>
        <v>-0.36270756000158144</v>
      </c>
      <c r="K38" s="1">
        <f>+G38</f>
        <v>-0.36270756000158144</v>
      </c>
      <c r="P38" s="1">
        <f t="shared" si="2"/>
        <v>9.0785839327261308E-2</v>
      </c>
      <c r="Q38" s="37">
        <f t="shared" si="3"/>
        <v>28746.875</v>
      </c>
      <c r="R38" s="22"/>
      <c r="S38" s="1">
        <f t="shared" si="10"/>
        <v>0.20565626323482925</v>
      </c>
      <c r="T38" s="14">
        <f>T$19</f>
        <v>0.1</v>
      </c>
      <c r="U38" s="1">
        <f t="shared" si="12"/>
        <v>2.0565626323482925E-2</v>
      </c>
      <c r="W38" s="14"/>
      <c r="AB38" s="1" t="s">
        <v>68</v>
      </c>
      <c r="AH38" s="1" t="s">
        <v>69</v>
      </c>
      <c r="AJ38" s="1">
        <v>14132.5</v>
      </c>
      <c r="AK38" s="1">
        <v>3.5140099993441254E-2</v>
      </c>
      <c r="AR38" s="1">
        <v>14132.5</v>
      </c>
      <c r="AS38" s="1">
        <v>3.5140099993441254E-2</v>
      </c>
      <c r="BA38" s="1">
        <v>8071</v>
      </c>
      <c r="BB38" s="1">
        <v>3.8722799945389852E-3</v>
      </c>
      <c r="BC38" s="1">
        <v>1</v>
      </c>
    </row>
    <row r="39" spans="1:55" x14ac:dyDescent="0.2">
      <c r="A39" s="42" t="s">
        <v>76</v>
      </c>
      <c r="B39" s="35"/>
      <c r="C39" s="43">
        <v>44059.428999999996</v>
      </c>
      <c r="D39" s="43" t="s">
        <v>40</v>
      </c>
      <c r="E39" s="1">
        <f t="shared" si="6"/>
        <v>-13390.937439517891</v>
      </c>
      <c r="F39" s="120">
        <f t="shared" si="7"/>
        <v>-13390</v>
      </c>
      <c r="G39" s="1">
        <f t="shared" si="8"/>
        <v>-0.38341760000184877</v>
      </c>
      <c r="K39" s="1">
        <f>+G39</f>
        <v>-0.38341760000184877</v>
      </c>
      <c r="P39" s="1">
        <f t="shared" si="2"/>
        <v>9.4608123964048524E-2</v>
      </c>
      <c r="Q39" s="37">
        <f t="shared" si="3"/>
        <v>29040.928999999996</v>
      </c>
      <c r="R39" s="22"/>
      <c r="S39" s="1">
        <f t="shared" si="10"/>
        <v>0.22850859277312022</v>
      </c>
      <c r="T39" s="14">
        <v>1</v>
      </c>
      <c r="U39" s="1">
        <f t="shared" si="12"/>
        <v>0.22850859277312022</v>
      </c>
      <c r="W39" s="14"/>
      <c r="AB39" s="1" t="s">
        <v>68</v>
      </c>
      <c r="AH39" s="1" t="s">
        <v>69</v>
      </c>
      <c r="AJ39" s="1">
        <v>14134.5</v>
      </c>
      <c r="AK39" s="1">
        <v>3.5549460000765976E-2</v>
      </c>
      <c r="AR39" s="1">
        <v>14134.5</v>
      </c>
      <c r="AS39" s="1">
        <v>3.5549460000765976E-2</v>
      </c>
      <c r="BA39" s="1">
        <v>8088</v>
      </c>
      <c r="BB39" s="1">
        <v>-4.0481600080966018E-3</v>
      </c>
      <c r="BC39" s="1">
        <v>0.1</v>
      </c>
    </row>
    <row r="40" spans="1:55" x14ac:dyDescent="0.2">
      <c r="A40" s="42" t="s">
        <v>78</v>
      </c>
      <c r="B40" s="35" t="s">
        <v>52</v>
      </c>
      <c r="C40" s="43">
        <v>44815.48</v>
      </c>
      <c r="D40" s="43" t="s">
        <v>40</v>
      </c>
      <c r="E40" s="1">
        <f t="shared" si="6"/>
        <v>-11542.425308277281</v>
      </c>
      <c r="F40" s="120">
        <f t="shared" si="7"/>
        <v>-11541.5</v>
      </c>
      <c r="G40" s="1">
        <f t="shared" si="8"/>
        <v>-0.37845585999457398</v>
      </c>
      <c r="K40" s="1">
        <f>+G40</f>
        <v>-0.37845585999457398</v>
      </c>
      <c r="P40" s="1">
        <f t="shared" si="2"/>
        <v>0.10526745268201415</v>
      </c>
      <c r="Q40" s="37">
        <f t="shared" si="3"/>
        <v>29796.980000000003</v>
      </c>
      <c r="R40" s="22"/>
      <c r="S40" s="1">
        <f t="shared" si="10"/>
        <v>0.23398824322681225</v>
      </c>
      <c r="T40" s="14">
        <v>1</v>
      </c>
      <c r="U40" s="1">
        <f t="shared" si="12"/>
        <v>0.23398824322681225</v>
      </c>
      <c r="W40" s="14"/>
      <c r="AB40" s="1" t="s">
        <v>68</v>
      </c>
      <c r="AD40" s="1">
        <v>9</v>
      </c>
      <c r="AF40" s="1" t="s">
        <v>59</v>
      </c>
      <c r="AH40" s="1" t="s">
        <v>60</v>
      </c>
      <c r="AJ40" s="1">
        <v>14137</v>
      </c>
      <c r="AK40" s="1">
        <v>3.5461159997794311E-2</v>
      </c>
      <c r="AR40" s="1">
        <v>14137</v>
      </c>
      <c r="AS40" s="1">
        <v>3.5461159997794311E-2</v>
      </c>
      <c r="BA40" s="1">
        <v>8110</v>
      </c>
      <c r="BB40" s="1">
        <v>1.0054799997305963E-2</v>
      </c>
      <c r="BC40" s="1">
        <v>0.1</v>
      </c>
    </row>
    <row r="41" spans="1:55" x14ac:dyDescent="0.2">
      <c r="A41" s="34" t="s">
        <v>51</v>
      </c>
      <c r="B41" s="35" t="s">
        <v>54</v>
      </c>
      <c r="C41" s="36">
        <v>45579.2837</v>
      </c>
      <c r="D41" s="36" t="s">
        <v>82</v>
      </c>
      <c r="E41" s="1">
        <f t="shared" si="6"/>
        <v>-9674.9581594520751</v>
      </c>
      <c r="F41" s="120">
        <f t="shared" si="7"/>
        <v>-9674</v>
      </c>
      <c r="G41" s="1">
        <f t="shared" si="8"/>
        <v>-0.39189215999795124</v>
      </c>
      <c r="N41" s="1">
        <f>+G41</f>
        <v>-0.39189215999795124</v>
      </c>
      <c r="O41" s="1" t="e">
        <f ca="1">+C$11+C$12*$F41</f>
        <v>#DIV/0!</v>
      </c>
      <c r="P41" s="1">
        <f t="shared" si="2"/>
        <v>0.11725361816506645</v>
      </c>
      <c r="Q41" s="37">
        <f t="shared" si="3"/>
        <v>30560.7837</v>
      </c>
      <c r="R41" s="22"/>
      <c r="S41" s="1">
        <f t="shared" si="10"/>
        <v>0.25922942342122479</v>
      </c>
      <c r="T41" s="1">
        <v>1</v>
      </c>
      <c r="U41" s="1">
        <f t="shared" si="12"/>
        <v>0.25922942342122479</v>
      </c>
      <c r="AB41" s="1" t="s">
        <v>68</v>
      </c>
      <c r="AD41" s="1">
        <v>8</v>
      </c>
      <c r="AF41" s="1" t="s">
        <v>59</v>
      </c>
      <c r="AH41" s="1" t="s">
        <v>60</v>
      </c>
      <c r="AJ41" s="1">
        <v>14139.5</v>
      </c>
      <c r="AK41" s="1">
        <v>3.5672859994519968E-2</v>
      </c>
      <c r="AR41" s="1">
        <v>14139.5</v>
      </c>
      <c r="AS41" s="1">
        <v>3.5672859994519968E-2</v>
      </c>
      <c r="BA41" s="1">
        <v>8829</v>
      </c>
      <c r="BB41" s="1">
        <v>-3.5802800048259087E-3</v>
      </c>
      <c r="BC41" s="1">
        <v>1</v>
      </c>
    </row>
    <row r="42" spans="1:55" x14ac:dyDescent="0.2">
      <c r="A42" s="34" t="s">
        <v>51</v>
      </c>
      <c r="B42" s="35" t="s">
        <v>52</v>
      </c>
      <c r="C42" s="36">
        <v>45580.307000000001</v>
      </c>
      <c r="D42" s="36" t="s">
        <v>82</v>
      </c>
      <c r="E42" s="1">
        <f t="shared" si="6"/>
        <v>-9672.456235026475</v>
      </c>
      <c r="F42" s="120">
        <f t="shared" si="7"/>
        <v>-9671.5</v>
      </c>
      <c r="G42" s="1">
        <f t="shared" si="8"/>
        <v>-0.39110505999997258</v>
      </c>
      <c r="N42" s="1">
        <f>+G42</f>
        <v>-0.39110505999997258</v>
      </c>
      <c r="O42" s="1" t="e">
        <f ca="1">+C$11+C$12*$F42</f>
        <v>#DIV/0!</v>
      </c>
      <c r="P42" s="1">
        <f t="shared" si="2"/>
        <v>0.11727048393919097</v>
      </c>
      <c r="Q42" s="37">
        <f t="shared" si="3"/>
        <v>30561.807000000001</v>
      </c>
      <c r="R42" s="22"/>
      <c r="S42" s="1">
        <f t="shared" si="10"/>
        <v>0.25844569367544035</v>
      </c>
      <c r="T42" s="1">
        <v>1</v>
      </c>
      <c r="U42" s="1">
        <f t="shared" si="12"/>
        <v>0.25844569367544035</v>
      </c>
      <c r="AB42" s="1" t="s">
        <v>68</v>
      </c>
      <c r="AD42" s="1">
        <v>8</v>
      </c>
      <c r="AF42" s="1" t="s">
        <v>59</v>
      </c>
      <c r="AH42" s="1" t="s">
        <v>60</v>
      </c>
      <c r="AJ42" s="1">
        <v>14144.5</v>
      </c>
      <c r="AK42" s="1">
        <v>3.4496259992010891E-2</v>
      </c>
      <c r="AR42" s="1">
        <v>14144.5</v>
      </c>
      <c r="AS42" s="1">
        <v>3.4496259992010891E-2</v>
      </c>
      <c r="BA42" s="1">
        <v>9873</v>
      </c>
      <c r="BB42" s="1">
        <v>4.3056399954366498E-3</v>
      </c>
      <c r="BC42" s="1">
        <v>0.1</v>
      </c>
    </row>
    <row r="43" spans="1:55" x14ac:dyDescent="0.2">
      <c r="A43" s="34" t="s">
        <v>51</v>
      </c>
      <c r="B43" s="35" t="s">
        <v>54</v>
      </c>
      <c r="C43" s="36">
        <v>45581.329599999997</v>
      </c>
      <c r="D43" s="36" t="s">
        <v>82</v>
      </c>
      <c r="E43" s="1">
        <f t="shared" si="6"/>
        <v>-9669.9560220707335</v>
      </c>
      <c r="F43" s="120">
        <f t="shared" si="7"/>
        <v>-9669</v>
      </c>
      <c r="G43" s="1">
        <f t="shared" si="8"/>
        <v>-0.39101796000613831</v>
      </c>
      <c r="N43" s="1">
        <f>+G43</f>
        <v>-0.39101796000613831</v>
      </c>
      <c r="O43" s="1" t="e">
        <f ca="1">+C$11+C$12*$F43</f>
        <v>#DIV/0!</v>
      </c>
      <c r="P43" s="1">
        <f t="shared" si="2"/>
        <v>0.11728735190592834</v>
      </c>
      <c r="Q43" s="37">
        <f t="shared" si="3"/>
        <v>30562.829599999997</v>
      </c>
      <c r="R43" s="22"/>
      <c r="S43" s="1">
        <f t="shared" si="10"/>
        <v>0.25837429011802332</v>
      </c>
      <c r="T43" s="1">
        <v>1</v>
      </c>
      <c r="U43" s="1">
        <f t="shared" si="12"/>
        <v>0.25837429011802332</v>
      </c>
      <c r="AB43" s="1" t="s">
        <v>68</v>
      </c>
      <c r="AH43" s="1" t="s">
        <v>69</v>
      </c>
      <c r="AJ43" s="1">
        <v>14193.5</v>
      </c>
      <c r="AK43" s="1">
        <v>2.5025579998327885E-2</v>
      </c>
      <c r="AR43" s="1">
        <v>14193.5</v>
      </c>
      <c r="AS43" s="1">
        <v>2.5025579998327885E-2</v>
      </c>
      <c r="BA43" s="1">
        <v>10677.5</v>
      </c>
      <c r="BB43" s="1">
        <v>1.9570700002077501E-2</v>
      </c>
      <c r="BC43" s="1">
        <v>1</v>
      </c>
    </row>
    <row r="44" spans="1:55" x14ac:dyDescent="0.2">
      <c r="A44" s="42" t="s">
        <v>83</v>
      </c>
      <c r="B44" s="35" t="s">
        <v>52</v>
      </c>
      <c r="C44" s="43">
        <v>45925.434999999998</v>
      </c>
      <c r="D44" s="43" t="s">
        <v>353</v>
      </c>
      <c r="E44" s="1">
        <f t="shared" si="6"/>
        <v>-8828.6331399828887</v>
      </c>
      <c r="F44" s="120">
        <f t="shared" si="7"/>
        <v>-8827.5</v>
      </c>
      <c r="N44" s="1">
        <f>+R44</f>
        <v>-0.46346010000706883</v>
      </c>
      <c r="P44" s="1">
        <f t="shared" si="2"/>
        <v>0.12308968956106174</v>
      </c>
      <c r="Q44" s="37">
        <f t="shared" si="3"/>
        <v>30906.934999999998</v>
      </c>
      <c r="R44" s="1">
        <f>+C44-(C$7+F44*C$8)</f>
        <v>-0.46346010000706883</v>
      </c>
      <c r="S44" s="1">
        <f>+(P44-R44)^2</f>
        <v>0.3440406556424182</v>
      </c>
      <c r="AB44" s="1" t="s">
        <v>79</v>
      </c>
      <c r="AD44" s="1">
        <v>18</v>
      </c>
      <c r="AF44" s="1" t="s">
        <v>59</v>
      </c>
      <c r="AH44" s="1" t="s">
        <v>60</v>
      </c>
      <c r="AJ44" s="1">
        <v>14208</v>
      </c>
      <c r="AK44" s="1">
        <v>3.3593439991818741E-2</v>
      </c>
      <c r="AR44" s="1">
        <v>14208</v>
      </c>
      <c r="AS44" s="1">
        <v>3.3593439991818741E-2</v>
      </c>
      <c r="BA44" s="1">
        <v>11391.5</v>
      </c>
      <c r="BB44" s="1">
        <v>1.9912219991965685E-2</v>
      </c>
      <c r="BC44" s="1">
        <v>0.1</v>
      </c>
    </row>
    <row r="45" spans="1:55" x14ac:dyDescent="0.2">
      <c r="A45" s="42" t="s">
        <v>83</v>
      </c>
      <c r="B45" s="35" t="s">
        <v>52</v>
      </c>
      <c r="C45" s="43">
        <v>45932.434000000001</v>
      </c>
      <c r="D45" s="43"/>
      <c r="E45" s="1">
        <f t="shared" si="6"/>
        <v>-8811.520886435761</v>
      </c>
      <c r="F45" s="120">
        <f t="shared" si="7"/>
        <v>-8810.5</v>
      </c>
      <c r="G45" s="1">
        <f t="shared" ref="G45:G91" si="13">+C45-(C$7+F45*C$8)</f>
        <v>-0.41754781999770785</v>
      </c>
      <c r="N45" s="1">
        <f>+G45</f>
        <v>-0.41754781999770785</v>
      </c>
      <c r="P45" s="1">
        <f t="shared" si="2"/>
        <v>0.12320946851062863</v>
      </c>
      <c r="Q45" s="37">
        <f t="shared" si="3"/>
        <v>30913.934000000001</v>
      </c>
      <c r="R45" s="22"/>
      <c r="S45" s="1">
        <f t="shared" ref="S45:S91" si="14">+(P45-G45)^2</f>
        <v>0.29241844507488829</v>
      </c>
      <c r="T45" s="14">
        <f t="shared" ref="T45:T51" si="15">T$19</f>
        <v>0.1</v>
      </c>
      <c r="U45" s="1">
        <f t="shared" ref="U45:U91" si="16">T45*S45</f>
        <v>2.9241844507488832E-2</v>
      </c>
      <c r="W45" s="14"/>
      <c r="AB45" s="1" t="s">
        <v>68</v>
      </c>
      <c r="AH45" s="1" t="s">
        <v>69</v>
      </c>
      <c r="AJ45" s="1">
        <v>14235</v>
      </c>
      <c r="AK45" s="1">
        <v>2.871979999326868E-2</v>
      </c>
      <c r="AR45" s="1">
        <v>14235</v>
      </c>
      <c r="AS45" s="1">
        <v>2.871979999326868E-2</v>
      </c>
      <c r="BA45" s="1">
        <v>11411</v>
      </c>
      <c r="BB45" s="1">
        <v>1.6503479993843939E-2</v>
      </c>
      <c r="BC45" s="1">
        <v>0.1</v>
      </c>
    </row>
    <row r="46" spans="1:55" x14ac:dyDescent="0.2">
      <c r="A46" s="42" t="s">
        <v>83</v>
      </c>
      <c r="B46" s="35" t="s">
        <v>52</v>
      </c>
      <c r="C46" s="43">
        <v>45933.459000000003</v>
      </c>
      <c r="D46" s="43"/>
      <c r="E46" s="1">
        <f t="shared" si="6"/>
        <v>-8809.0148055833797</v>
      </c>
      <c r="F46" s="120">
        <f t="shared" si="7"/>
        <v>-8808</v>
      </c>
      <c r="G46" s="1">
        <f t="shared" si="13"/>
        <v>-0.41506071999901906</v>
      </c>
      <c r="N46" s="1">
        <f>+G46</f>
        <v>-0.41506071999901906</v>
      </c>
      <c r="P46" s="1">
        <f t="shared" si="2"/>
        <v>0.12322709161322558</v>
      </c>
      <c r="Q46" s="37">
        <f t="shared" si="3"/>
        <v>30914.959000000003</v>
      </c>
      <c r="R46" s="22"/>
      <c r="S46" s="1">
        <f t="shared" si="14"/>
        <v>0.28975376813029935</v>
      </c>
      <c r="T46" s="14">
        <f t="shared" si="15"/>
        <v>0.1</v>
      </c>
      <c r="U46" s="1">
        <f t="shared" si="16"/>
        <v>2.8975376813029936E-2</v>
      </c>
      <c r="W46" s="14"/>
      <c r="AB46" s="1" t="s">
        <v>68</v>
      </c>
      <c r="AH46" s="1" t="s">
        <v>69</v>
      </c>
      <c r="AJ46" s="1">
        <v>14235</v>
      </c>
      <c r="AK46" s="1">
        <v>2.9119799997715745E-2</v>
      </c>
      <c r="AR46" s="1">
        <v>14235</v>
      </c>
      <c r="AS46" s="1">
        <v>2.9119799997715745E-2</v>
      </c>
      <c r="BA46" s="1">
        <v>11628.5</v>
      </c>
      <c r="BB46" s="1">
        <v>6.0213800024939701E-3</v>
      </c>
      <c r="BC46" s="1">
        <v>0.1</v>
      </c>
    </row>
    <row r="47" spans="1:55" x14ac:dyDescent="0.2">
      <c r="A47" s="42" t="s">
        <v>84</v>
      </c>
      <c r="B47" s="35" t="s">
        <v>52</v>
      </c>
      <c r="C47" s="43">
        <v>46143.497000000003</v>
      </c>
      <c r="D47" s="43" t="s">
        <v>38</v>
      </c>
      <c r="E47" s="1">
        <f t="shared" si="6"/>
        <v>-8295.4809420986239</v>
      </c>
      <c r="F47" s="120">
        <f t="shared" si="7"/>
        <v>-8294.5</v>
      </c>
      <c r="G47" s="1">
        <f t="shared" si="13"/>
        <v>-0.40121037999779219</v>
      </c>
      <c r="K47" s="1">
        <f>+G47</f>
        <v>-0.40121037999779219</v>
      </c>
      <c r="P47" s="1">
        <f t="shared" si="2"/>
        <v>0.12689335431478374</v>
      </c>
      <c r="Q47" s="37">
        <f t="shared" si="3"/>
        <v>31124.997000000003</v>
      </c>
      <c r="R47" s="22"/>
      <c r="S47" s="1">
        <f t="shared" si="14"/>
        <v>0.27889355419488782</v>
      </c>
      <c r="T47" s="14">
        <f t="shared" si="15"/>
        <v>0.1</v>
      </c>
      <c r="U47" s="1">
        <f t="shared" si="16"/>
        <v>2.7889355419488782E-2</v>
      </c>
      <c r="W47" s="14"/>
      <c r="AB47" s="1" t="s">
        <v>68</v>
      </c>
      <c r="AH47" s="1" t="s">
        <v>69</v>
      </c>
      <c r="AJ47" s="1">
        <v>14274</v>
      </c>
      <c r="AK47" s="1">
        <v>4.390231999423122E-2</v>
      </c>
      <c r="AR47" s="1">
        <v>14274</v>
      </c>
      <c r="AS47" s="1">
        <v>4.390231999423122E-2</v>
      </c>
      <c r="BA47" s="1">
        <v>12494</v>
      </c>
      <c r="BB47" s="1">
        <v>2.3571919999085367E-2</v>
      </c>
      <c r="BC47" s="1">
        <v>0.1</v>
      </c>
    </row>
    <row r="48" spans="1:55" x14ac:dyDescent="0.2">
      <c r="A48" s="42" t="s">
        <v>85</v>
      </c>
      <c r="B48" s="35"/>
      <c r="C48" s="43">
        <v>46216.51</v>
      </c>
      <c r="D48" s="43"/>
      <c r="E48" s="1">
        <f t="shared" si="6"/>
        <v>-8116.9673018306157</v>
      </c>
      <c r="F48" s="120">
        <f t="shared" si="7"/>
        <v>-8116</v>
      </c>
      <c r="G48" s="1">
        <f t="shared" si="13"/>
        <v>-0.39563143999839667</v>
      </c>
      <c r="N48" s="1">
        <f>+G48</f>
        <v>-0.39563143999839667</v>
      </c>
      <c r="P48" s="1">
        <f t="shared" si="2"/>
        <v>0.12818946693779645</v>
      </c>
      <c r="Q48" s="37">
        <f t="shared" si="3"/>
        <v>31198.010000000002</v>
      </c>
      <c r="R48" s="22"/>
      <c r="S48" s="1">
        <f t="shared" si="14"/>
        <v>0.27438834254345584</v>
      </c>
      <c r="T48" s="14">
        <f t="shared" si="15"/>
        <v>0.1</v>
      </c>
      <c r="U48" s="1">
        <f t="shared" si="16"/>
        <v>2.7438834254345585E-2</v>
      </c>
      <c r="W48" s="14"/>
      <c r="AB48" s="1" t="s">
        <v>68</v>
      </c>
      <c r="AH48" s="1" t="s">
        <v>69</v>
      </c>
      <c r="AJ48" s="1">
        <v>15073.5</v>
      </c>
      <c r="AK48" s="1">
        <v>5.7143979996908456E-2</v>
      </c>
      <c r="AR48" s="1">
        <v>15073.5</v>
      </c>
      <c r="AS48" s="1">
        <v>5.7143979996908456E-2</v>
      </c>
      <c r="BA48" s="1">
        <v>12545</v>
      </c>
      <c r="BB48" s="1">
        <v>2.4510599992936477E-2</v>
      </c>
      <c r="BC48" s="1">
        <v>1</v>
      </c>
    </row>
    <row r="49" spans="1:55" x14ac:dyDescent="0.2">
      <c r="A49" s="42" t="s">
        <v>85</v>
      </c>
      <c r="B49" s="35"/>
      <c r="C49" s="43">
        <v>46216.512000000002</v>
      </c>
      <c r="D49" s="43"/>
      <c r="E49" s="1">
        <f t="shared" si="6"/>
        <v>-8116.9624119167565</v>
      </c>
      <c r="F49" s="120">
        <f t="shared" si="7"/>
        <v>-8116</v>
      </c>
      <c r="G49" s="1">
        <f t="shared" si="13"/>
        <v>-0.39363143999798922</v>
      </c>
      <c r="N49" s="1">
        <f>+G49</f>
        <v>-0.39363143999798922</v>
      </c>
      <c r="P49" s="1">
        <f t="shared" si="2"/>
        <v>0.12818946693779645</v>
      </c>
      <c r="Q49" s="37">
        <f t="shared" si="3"/>
        <v>31198.012000000002</v>
      </c>
      <c r="R49" s="22"/>
      <c r="S49" s="1">
        <f t="shared" si="14"/>
        <v>0.27229705891528588</v>
      </c>
      <c r="T49" s="14">
        <f t="shared" si="15"/>
        <v>0.1</v>
      </c>
      <c r="U49" s="1">
        <f t="shared" si="16"/>
        <v>2.722970589152859E-2</v>
      </c>
      <c r="W49" s="14"/>
      <c r="AJ49" s="1">
        <v>15078.5</v>
      </c>
      <c r="AK49" s="1">
        <v>5.0167380002676509E-2</v>
      </c>
      <c r="AR49" s="1">
        <v>15078.5</v>
      </c>
      <c r="AS49" s="1">
        <v>5.0167380002676509E-2</v>
      </c>
      <c r="BA49" s="1">
        <v>12547.5</v>
      </c>
      <c r="BB49" s="1">
        <v>2.5322299996332731E-2</v>
      </c>
      <c r="BC49" s="1">
        <v>1</v>
      </c>
    </row>
    <row r="50" spans="1:55" x14ac:dyDescent="0.2">
      <c r="A50" s="42" t="s">
        <v>85</v>
      </c>
      <c r="B50" s="35" t="s">
        <v>52</v>
      </c>
      <c r="C50" s="43">
        <v>46217.536</v>
      </c>
      <c r="D50" s="43"/>
      <c r="E50" s="1">
        <f t="shared" si="6"/>
        <v>-8114.4587760213135</v>
      </c>
      <c r="F50" s="120">
        <f t="shared" si="7"/>
        <v>-8113.5</v>
      </c>
      <c r="G50" s="1">
        <f t="shared" si="13"/>
        <v>-0.39214434000314213</v>
      </c>
      <c r="N50" s="1">
        <f>+G50</f>
        <v>-0.39214434000314213</v>
      </c>
      <c r="P50" s="1">
        <f t="shared" si="2"/>
        <v>0.12820769914823832</v>
      </c>
      <c r="Q50" s="37">
        <f t="shared" si="3"/>
        <v>31199.036</v>
      </c>
      <c r="R50" s="22"/>
      <c r="S50" s="1">
        <f t="shared" si="14"/>
        <v>0.27076624464899984</v>
      </c>
      <c r="T50" s="14">
        <f t="shared" si="15"/>
        <v>0.1</v>
      </c>
      <c r="U50" s="1">
        <f t="shared" si="16"/>
        <v>2.7076624464899987E-2</v>
      </c>
      <c r="W50" s="14"/>
      <c r="AJ50" s="1">
        <v>15098</v>
      </c>
      <c r="AK50" s="1">
        <v>4.5758640000713058E-2</v>
      </c>
      <c r="AR50" s="1">
        <v>15098</v>
      </c>
      <c r="AS50" s="1">
        <v>4.5758640000713058E-2</v>
      </c>
      <c r="BA50" s="1">
        <v>12550</v>
      </c>
      <c r="BB50" s="1">
        <v>2.54339999955846E-2</v>
      </c>
      <c r="BC50" s="1">
        <v>1</v>
      </c>
    </row>
    <row r="51" spans="1:55" x14ac:dyDescent="0.2">
      <c r="A51" s="42" t="s">
        <v>85</v>
      </c>
      <c r="B51" s="35" t="s">
        <v>52</v>
      </c>
      <c r="C51" s="43">
        <v>46218.548999999999</v>
      </c>
      <c r="D51" s="43"/>
      <c r="E51" s="1">
        <f t="shared" si="6"/>
        <v>-8111.9820346520873</v>
      </c>
      <c r="F51" s="120">
        <f t="shared" si="7"/>
        <v>-8111</v>
      </c>
      <c r="G51" s="1">
        <f t="shared" si="13"/>
        <v>-0.40165723999962211</v>
      </c>
      <c r="N51" s="1">
        <f>+G51</f>
        <v>-0.40165723999962211</v>
      </c>
      <c r="P51" s="1">
        <f t="shared" si="2"/>
        <v>0.12822593355129303</v>
      </c>
      <c r="Q51" s="37">
        <f t="shared" si="3"/>
        <v>31200.048999999999</v>
      </c>
      <c r="R51" s="22"/>
      <c r="S51" s="1">
        <f t="shared" si="14"/>
        <v>0.28077617761238921</v>
      </c>
      <c r="T51" s="14">
        <f t="shared" si="15"/>
        <v>0.1</v>
      </c>
      <c r="U51" s="1">
        <f t="shared" si="16"/>
        <v>2.8077617761238922E-2</v>
      </c>
      <c r="W51" s="14"/>
      <c r="AJ51" s="1">
        <v>15098</v>
      </c>
      <c r="AK51" s="1">
        <v>4.7758640001120511E-2</v>
      </c>
      <c r="AR51" s="1">
        <v>15098</v>
      </c>
      <c r="AS51" s="1">
        <v>4.7758640001120511E-2</v>
      </c>
      <c r="BA51" s="1">
        <v>13408.5</v>
      </c>
      <c r="BB51" s="1">
        <v>7.3517799974069931E-3</v>
      </c>
      <c r="BC51" s="1">
        <v>0.1</v>
      </c>
    </row>
    <row r="52" spans="1:55" x14ac:dyDescent="0.2">
      <c r="A52" s="42" t="s">
        <v>88</v>
      </c>
      <c r="B52" s="35"/>
      <c r="C52" s="43">
        <v>46228.574399999998</v>
      </c>
      <c r="D52" s="43"/>
      <c r="E52" s="1">
        <f t="shared" si="6"/>
        <v>-8087.4703634545922</v>
      </c>
      <c r="F52" s="120">
        <f t="shared" si="7"/>
        <v>-8086.5</v>
      </c>
      <c r="G52" s="1">
        <f t="shared" si="13"/>
        <v>-0.39688366000336828</v>
      </c>
      <c r="L52" s="1">
        <f>+G52</f>
        <v>-0.39688366000336828</v>
      </c>
      <c r="P52" s="1">
        <f t="shared" si="2"/>
        <v>0.12840474673430016</v>
      </c>
      <c r="Q52" s="37">
        <f t="shared" si="3"/>
        <v>31210.074399999998</v>
      </c>
      <c r="R52" s="22"/>
      <c r="S52" s="1">
        <f t="shared" si="14"/>
        <v>0.27592791025299818</v>
      </c>
      <c r="T52" s="1">
        <v>1</v>
      </c>
      <c r="U52" s="1">
        <f t="shared" si="16"/>
        <v>0.27592791025299818</v>
      </c>
      <c r="AB52" s="1" t="s">
        <v>68</v>
      </c>
      <c r="AH52" s="1" t="s">
        <v>69</v>
      </c>
      <c r="AJ52" s="1">
        <v>15147</v>
      </c>
      <c r="AK52" s="1">
        <v>2.7987959998426959E-2</v>
      </c>
      <c r="AR52" s="1">
        <v>15147</v>
      </c>
      <c r="AS52" s="1">
        <v>2.7987959998426959E-2</v>
      </c>
      <c r="BA52" s="1">
        <v>13411</v>
      </c>
      <c r="BB52" s="1">
        <v>9.8634800015133806E-3</v>
      </c>
      <c r="BC52" s="1">
        <v>0.1</v>
      </c>
    </row>
    <row r="53" spans="1:55" x14ac:dyDescent="0.2">
      <c r="A53" s="42" t="s">
        <v>88</v>
      </c>
      <c r="B53" s="35"/>
      <c r="C53" s="43">
        <v>46229.392800000001</v>
      </c>
      <c r="D53" s="43"/>
      <c r="E53" s="1">
        <f t="shared" si="6"/>
        <v>-8085.4694107037676</v>
      </c>
      <c r="F53" s="120">
        <f t="shared" si="7"/>
        <v>-8084.5</v>
      </c>
      <c r="G53" s="1">
        <f t="shared" si="13"/>
        <v>-0.39649397999892244</v>
      </c>
      <c r="L53" s="1">
        <f>+G53</f>
        <v>-0.39649397999892244</v>
      </c>
      <c r="P53" s="1">
        <f t="shared" ref="P53:P84" si="17">+D$11+D$12*F53+D$13*F53^2</f>
        <v>0.12841935302550977</v>
      </c>
      <c r="Q53" s="37">
        <f t="shared" ref="Q53:Q84" si="18">+C53-15018.5</f>
        <v>31210.892800000001</v>
      </c>
      <c r="R53" s="22"/>
      <c r="S53" s="1">
        <f t="shared" si="14"/>
        <v>0.27553400718681847</v>
      </c>
      <c r="T53" s="1">
        <v>1</v>
      </c>
      <c r="U53" s="1">
        <f t="shared" si="16"/>
        <v>0.27553400718681847</v>
      </c>
      <c r="AB53" s="1" t="s">
        <v>68</v>
      </c>
      <c r="AH53" s="1" t="s">
        <v>69</v>
      </c>
      <c r="AJ53" s="1">
        <v>15186</v>
      </c>
      <c r="AK53" s="1">
        <v>2.6170479999564122E-2</v>
      </c>
      <c r="AR53" s="1">
        <v>15186</v>
      </c>
      <c r="AS53" s="1">
        <v>2.6170479999564122E-2</v>
      </c>
      <c r="BA53" s="1">
        <v>13924.5</v>
      </c>
      <c r="BB53" s="1">
        <v>2.8766659997927491E-2</v>
      </c>
      <c r="BC53" s="1">
        <v>0.1</v>
      </c>
    </row>
    <row r="54" spans="1:55" x14ac:dyDescent="0.2">
      <c r="A54" s="42" t="s">
        <v>88</v>
      </c>
      <c r="B54" s="35"/>
      <c r="C54" s="43">
        <v>46230.415200000003</v>
      </c>
      <c r="D54" s="43"/>
      <c r="E54" s="1">
        <f t="shared" si="6"/>
        <v>-8082.9696867394005</v>
      </c>
      <c r="F54" s="120">
        <f t="shared" si="7"/>
        <v>-8082</v>
      </c>
      <c r="G54" s="1">
        <f t="shared" si="13"/>
        <v>-0.39660688000003574</v>
      </c>
      <c r="L54" s="1">
        <f>+G54</f>
        <v>-0.39660688000003574</v>
      </c>
      <c r="P54" s="1">
        <f t="shared" si="17"/>
        <v>0.12843761286287333</v>
      </c>
      <c r="Q54" s="37">
        <f t="shared" si="18"/>
        <v>31211.915200000003</v>
      </c>
      <c r="R54" s="22"/>
      <c r="S54" s="1">
        <f t="shared" si="14"/>
        <v>0.27567171948566943</v>
      </c>
      <c r="T54" s="1">
        <v>1</v>
      </c>
      <c r="U54" s="1">
        <f t="shared" si="16"/>
        <v>0.27567171948566943</v>
      </c>
      <c r="AB54" s="1" t="s">
        <v>68</v>
      </c>
      <c r="AH54" s="1" t="s">
        <v>69</v>
      </c>
      <c r="AJ54" s="1">
        <v>15205.5</v>
      </c>
      <c r="AK54" s="1">
        <v>3.2761739996203687E-2</v>
      </c>
      <c r="AR54" s="1">
        <v>15205.5</v>
      </c>
      <c r="AS54" s="1">
        <v>3.2761739996203687E-2</v>
      </c>
      <c r="BA54" s="1">
        <v>14103</v>
      </c>
      <c r="BB54" s="1">
        <v>3.6102040001424029E-2</v>
      </c>
      <c r="BC54" s="1">
        <v>0.1</v>
      </c>
    </row>
    <row r="55" spans="1:55" x14ac:dyDescent="0.2">
      <c r="A55" s="42" t="s">
        <v>88</v>
      </c>
      <c r="B55" s="35"/>
      <c r="C55" s="43">
        <v>46231.437899999997</v>
      </c>
      <c r="D55" s="43"/>
      <c r="E55" s="1">
        <f t="shared" si="6"/>
        <v>-8080.4692292879736</v>
      </c>
      <c r="F55" s="120">
        <f t="shared" si="7"/>
        <v>-8079.5</v>
      </c>
      <c r="G55" s="1">
        <f t="shared" si="13"/>
        <v>-0.39641978000145173</v>
      </c>
      <c r="L55" s="1">
        <f>+G55</f>
        <v>-0.39641978000145173</v>
      </c>
      <c r="P55" s="1">
        <f t="shared" si="17"/>
        <v>0.12845587489284971</v>
      </c>
      <c r="Q55" s="37">
        <f t="shared" si="18"/>
        <v>31212.937899999997</v>
      </c>
      <c r="R55" s="22"/>
      <c r="S55" s="1">
        <f t="shared" si="14"/>
        <v>0.27549445310072179</v>
      </c>
      <c r="T55" s="1">
        <v>1</v>
      </c>
      <c r="U55" s="1">
        <f t="shared" si="16"/>
        <v>0.27549445310072179</v>
      </c>
      <c r="AB55" s="1" t="s">
        <v>68</v>
      </c>
      <c r="AD55" s="1">
        <v>29</v>
      </c>
      <c r="AF55" s="1" t="s">
        <v>86</v>
      </c>
      <c r="AH55" s="1" t="s">
        <v>60</v>
      </c>
      <c r="AJ55" s="1">
        <v>15230</v>
      </c>
      <c r="AK55" s="1">
        <v>3.9376399996399414E-2</v>
      </c>
      <c r="AR55" s="1">
        <v>15230</v>
      </c>
      <c r="AS55" s="1">
        <v>3.9376399996399414E-2</v>
      </c>
      <c r="BA55" s="1">
        <v>14103</v>
      </c>
      <c r="BB55" s="1">
        <v>3.8102040001831483E-2</v>
      </c>
      <c r="BC55" s="1">
        <v>0.1</v>
      </c>
    </row>
    <row r="56" spans="1:55" x14ac:dyDescent="0.2">
      <c r="A56" s="42" t="s">
        <v>88</v>
      </c>
      <c r="B56" s="35"/>
      <c r="C56" s="43">
        <v>46233.481699999997</v>
      </c>
      <c r="D56" s="43"/>
      <c r="E56" s="1">
        <f t="shared" si="6"/>
        <v>-8075.4722263161784</v>
      </c>
      <c r="F56" s="120">
        <f t="shared" si="7"/>
        <v>-8074.5</v>
      </c>
      <c r="G56" s="1">
        <f t="shared" si="13"/>
        <v>-0.39764558000752004</v>
      </c>
      <c r="L56" s="1">
        <f>+G56</f>
        <v>-0.39764558000752004</v>
      </c>
      <c r="P56" s="1">
        <f t="shared" si="17"/>
        <v>0.12849240553064098</v>
      </c>
      <c r="Q56" s="37">
        <f t="shared" si="18"/>
        <v>31214.981699999997</v>
      </c>
      <c r="R56" s="22"/>
      <c r="S56" s="1">
        <f t="shared" si="14"/>
        <v>0.27682117982615417</v>
      </c>
      <c r="T56" s="1">
        <v>1</v>
      </c>
      <c r="U56" s="1">
        <f t="shared" si="16"/>
        <v>0.27682117982615417</v>
      </c>
      <c r="AB56" s="1" t="s">
        <v>68</v>
      </c>
      <c r="AH56" s="1" t="s">
        <v>69</v>
      </c>
      <c r="AJ56" s="1">
        <v>15247</v>
      </c>
      <c r="AK56" s="1">
        <v>3.9455960002669599E-2</v>
      </c>
      <c r="AR56" s="1">
        <v>15247</v>
      </c>
      <c r="AS56" s="1">
        <v>3.9455960002669599E-2</v>
      </c>
      <c r="BA56" s="1">
        <v>14105.5</v>
      </c>
      <c r="BB56" s="1">
        <v>3.9613739994820207E-2</v>
      </c>
      <c r="BC56" s="1">
        <v>0.1</v>
      </c>
    </row>
    <row r="57" spans="1:55" x14ac:dyDescent="0.2">
      <c r="A57" s="42" t="s">
        <v>85</v>
      </c>
      <c r="B57" s="35" t="s">
        <v>52</v>
      </c>
      <c r="C57" s="43">
        <v>46253.512999999999</v>
      </c>
      <c r="D57" s="43"/>
      <c r="E57" s="1">
        <f t="shared" si="6"/>
        <v>-8026.4965605812959</v>
      </c>
      <c r="F57" s="120">
        <f t="shared" si="7"/>
        <v>-8025.5</v>
      </c>
      <c r="G57" s="1">
        <f t="shared" si="13"/>
        <v>-0.40759842000261415</v>
      </c>
      <c r="N57" s="1">
        <f>+G57</f>
        <v>-0.40759842000261415</v>
      </c>
      <c r="P57" s="1">
        <f t="shared" si="17"/>
        <v>0.12885086991327993</v>
      </c>
      <c r="Q57" s="37">
        <f t="shared" si="18"/>
        <v>31235.012999999999</v>
      </c>
      <c r="R57" s="22"/>
      <c r="S57" s="1">
        <f t="shared" si="14"/>
        <v>0.28777784065126705</v>
      </c>
      <c r="T57" s="14">
        <f>T$19</f>
        <v>0.1</v>
      </c>
      <c r="U57" s="1">
        <f t="shared" si="16"/>
        <v>2.8777784065126707E-2</v>
      </c>
      <c r="W57" s="14"/>
      <c r="AB57" s="1" t="s">
        <v>68</v>
      </c>
      <c r="AH57" s="1" t="s">
        <v>69</v>
      </c>
      <c r="AJ57" s="1">
        <v>15914.5</v>
      </c>
      <c r="AK57" s="1">
        <v>4.1079859998717438E-2</v>
      </c>
      <c r="AR57" s="1">
        <v>15914.5</v>
      </c>
      <c r="AS57" s="1">
        <v>4.1079859998717438E-2</v>
      </c>
      <c r="BA57" s="1">
        <v>14108</v>
      </c>
      <c r="BB57" s="1">
        <v>3.0125439996481873E-2</v>
      </c>
      <c r="BC57" s="1">
        <v>0.1</v>
      </c>
    </row>
    <row r="58" spans="1:55" x14ac:dyDescent="0.2">
      <c r="A58" s="42" t="s">
        <v>84</v>
      </c>
      <c r="B58" s="35"/>
      <c r="C58" s="43">
        <v>46259.451999999997</v>
      </c>
      <c r="D58" s="43" t="s">
        <v>38</v>
      </c>
      <c r="E58" s="1">
        <f t="shared" si="6"/>
        <v>-8011.9759613790784</v>
      </c>
      <c r="F58" s="120">
        <f t="shared" si="7"/>
        <v>-8011</v>
      </c>
      <c r="G58" s="1">
        <f t="shared" si="13"/>
        <v>-0.39917324000271037</v>
      </c>
      <c r="K58" s="1">
        <f>+G58</f>
        <v>-0.39917324000271037</v>
      </c>
      <c r="P58" s="1">
        <f t="shared" si="17"/>
        <v>0.12895710761600371</v>
      </c>
      <c r="Q58" s="37">
        <f t="shared" si="18"/>
        <v>31240.951999999997</v>
      </c>
      <c r="R58" s="22"/>
      <c r="S58" s="1">
        <f t="shared" si="14"/>
        <v>0.27892166407586372</v>
      </c>
      <c r="T58" s="14">
        <f>T$19</f>
        <v>0.1</v>
      </c>
      <c r="U58" s="1">
        <f t="shared" si="16"/>
        <v>2.7892166407586374E-2</v>
      </c>
      <c r="W58" s="14"/>
      <c r="AB58" s="1" t="s">
        <v>68</v>
      </c>
      <c r="AH58" s="1" t="s">
        <v>69</v>
      </c>
      <c r="AJ58" s="1">
        <v>15917</v>
      </c>
      <c r="AK58" s="1">
        <v>4.6591559999797028E-2</v>
      </c>
      <c r="AR58" s="1">
        <v>15917</v>
      </c>
      <c r="AS58" s="1">
        <v>4.6591559999797028E-2</v>
      </c>
      <c r="BA58" s="1">
        <v>14132.5</v>
      </c>
      <c r="BB58" s="1">
        <v>3.5140099993441254E-2</v>
      </c>
      <c r="BC58" s="1">
        <v>1</v>
      </c>
    </row>
    <row r="59" spans="1:55" x14ac:dyDescent="0.2">
      <c r="A59" s="42" t="s">
        <v>84</v>
      </c>
      <c r="B59" s="35"/>
      <c r="C59" s="43">
        <v>46270.490400000002</v>
      </c>
      <c r="D59" s="43" t="s">
        <v>55</v>
      </c>
      <c r="E59" s="1">
        <f t="shared" si="6"/>
        <v>-7984.9875488123407</v>
      </c>
      <c r="F59" s="120">
        <f t="shared" si="7"/>
        <v>-7984</v>
      </c>
      <c r="G59" s="1">
        <f t="shared" si="13"/>
        <v>-0.40391255999566056</v>
      </c>
      <c r="K59" s="1">
        <f>+G59</f>
        <v>-0.40391255999566056</v>
      </c>
      <c r="P59" s="1">
        <f t="shared" si="17"/>
        <v>0.12915512609102786</v>
      </c>
      <c r="Q59" s="37">
        <f t="shared" si="18"/>
        <v>31251.990400000002</v>
      </c>
      <c r="R59" s="22"/>
      <c r="S59" s="1">
        <f t="shared" si="14"/>
        <v>0.28416115794981617</v>
      </c>
      <c r="T59" s="42">
        <v>1</v>
      </c>
      <c r="U59" s="1">
        <f t="shared" si="16"/>
        <v>0.28416115794981617</v>
      </c>
      <c r="W59" s="42"/>
      <c r="AB59" s="1" t="s">
        <v>68</v>
      </c>
      <c r="AH59" s="1" t="s">
        <v>69</v>
      </c>
      <c r="AJ59" s="1">
        <v>15921.5</v>
      </c>
      <c r="AK59" s="1">
        <v>5.9112619994266424E-2</v>
      </c>
      <c r="AR59" s="1">
        <v>15921.5</v>
      </c>
      <c r="AS59" s="1">
        <v>5.9112619994266424E-2</v>
      </c>
      <c r="BA59" s="1">
        <v>14134.5</v>
      </c>
      <c r="BB59" s="1">
        <v>3.5549460000765976E-2</v>
      </c>
      <c r="BC59" s="1">
        <v>1</v>
      </c>
    </row>
    <row r="60" spans="1:55" x14ac:dyDescent="0.2">
      <c r="A60" s="42" t="s">
        <v>85</v>
      </c>
      <c r="B60" s="35"/>
      <c r="C60" s="43">
        <v>46286.455999999998</v>
      </c>
      <c r="D60" s="43"/>
      <c r="E60" s="1">
        <f t="shared" si="6"/>
        <v>-7945.9523444643173</v>
      </c>
      <c r="F60" s="120">
        <f t="shared" si="7"/>
        <v>-7945</v>
      </c>
      <c r="G60" s="1">
        <f t="shared" si="13"/>
        <v>-0.38951380000071367</v>
      </c>
      <c r="N60" s="1">
        <f>+G60</f>
        <v>-0.38951380000071367</v>
      </c>
      <c r="P60" s="1">
        <f t="shared" si="17"/>
        <v>0.12944160428000837</v>
      </c>
      <c r="Q60" s="37">
        <f t="shared" si="18"/>
        <v>31267.955999999998</v>
      </c>
      <c r="R60" s="22"/>
      <c r="S60" s="1">
        <f t="shared" si="14"/>
        <v>0.26931471163216769</v>
      </c>
      <c r="T60" s="14">
        <f>T$19</f>
        <v>0.1</v>
      </c>
      <c r="U60" s="1">
        <f t="shared" si="16"/>
        <v>2.6931471163216772E-2</v>
      </c>
      <c r="W60" s="14"/>
      <c r="AB60" s="1" t="s">
        <v>79</v>
      </c>
      <c r="AH60" s="1" t="s">
        <v>69</v>
      </c>
      <c r="AJ60" s="1">
        <v>15922</v>
      </c>
      <c r="AK60" s="1">
        <v>3.461495999363251E-2</v>
      </c>
      <c r="AR60" s="1">
        <v>15922</v>
      </c>
      <c r="AS60" s="1">
        <v>3.461495999363251E-2</v>
      </c>
      <c r="BA60" s="1">
        <v>14137</v>
      </c>
      <c r="BB60" s="1">
        <v>3.5461159997794311E-2</v>
      </c>
      <c r="BC60" s="1">
        <v>1</v>
      </c>
    </row>
    <row r="61" spans="1:55" x14ac:dyDescent="0.2">
      <c r="A61" s="42" t="s">
        <v>97</v>
      </c>
      <c r="B61" s="35"/>
      <c r="C61" s="43">
        <v>47006.49325</v>
      </c>
      <c r="D61" s="43"/>
      <c r="E61" s="1">
        <f t="shared" si="6"/>
        <v>-6185.4922808308875</v>
      </c>
      <c r="F61" s="120">
        <f t="shared" si="7"/>
        <v>-6184.5</v>
      </c>
      <c r="G61" s="1">
        <f t="shared" si="13"/>
        <v>-0.40584798000054434</v>
      </c>
      <c r="L61" s="1">
        <f>+G61</f>
        <v>-0.40584798000054434</v>
      </c>
      <c r="P61" s="1">
        <f t="shared" si="17"/>
        <v>0.14292922281501783</v>
      </c>
      <c r="Q61" s="37">
        <f t="shared" si="18"/>
        <v>31987.99325</v>
      </c>
      <c r="R61" s="22"/>
      <c r="S61" s="1">
        <f t="shared" si="14"/>
        <v>0.30115641833007267</v>
      </c>
      <c r="T61" s="1">
        <v>1</v>
      </c>
      <c r="U61" s="1">
        <f t="shared" si="16"/>
        <v>0.30115641833007267</v>
      </c>
      <c r="AB61" s="1" t="s">
        <v>79</v>
      </c>
      <c r="AH61" s="1" t="s">
        <v>69</v>
      </c>
      <c r="AJ61" s="1">
        <v>16012.5</v>
      </c>
      <c r="AK61" s="1">
        <v>4.4538499998452608E-2</v>
      </c>
      <c r="AR61" s="1">
        <v>16012.5</v>
      </c>
      <c r="AS61" s="1">
        <v>4.4538499998452608E-2</v>
      </c>
      <c r="BA61" s="1">
        <v>14139.5</v>
      </c>
      <c r="BB61" s="1">
        <v>3.5672859994519968E-2</v>
      </c>
      <c r="BC61" s="1">
        <v>1</v>
      </c>
    </row>
    <row r="62" spans="1:55" x14ac:dyDescent="0.2">
      <c r="A62" s="42" t="s">
        <v>97</v>
      </c>
      <c r="B62" s="35"/>
      <c r="C62" s="43">
        <v>47062.319900000002</v>
      </c>
      <c r="D62" s="43"/>
      <c r="E62" s="1">
        <f t="shared" si="6"/>
        <v>-6048.9985260821632</v>
      </c>
      <c r="F62" s="120">
        <f t="shared" si="7"/>
        <v>-6048</v>
      </c>
      <c r="G62" s="1">
        <f t="shared" si="13"/>
        <v>-0.40840231999754906</v>
      </c>
      <c r="L62" s="1">
        <f>+G62</f>
        <v>-0.40840231999754906</v>
      </c>
      <c r="P62" s="1">
        <f t="shared" si="17"/>
        <v>0.14402040300367924</v>
      </c>
      <c r="Q62" s="37">
        <f t="shared" si="18"/>
        <v>32043.819900000002</v>
      </c>
      <c r="R62" s="22"/>
      <c r="S62" s="1">
        <f t="shared" si="14"/>
        <v>0.30517086488809181</v>
      </c>
      <c r="T62" s="1">
        <v>1</v>
      </c>
      <c r="U62" s="1">
        <f t="shared" si="16"/>
        <v>0.30517086488809181</v>
      </c>
      <c r="AB62" s="1" t="s">
        <v>79</v>
      </c>
      <c r="AH62" s="1" t="s">
        <v>69</v>
      </c>
      <c r="AJ62" s="1">
        <v>16012.5</v>
      </c>
      <c r="AK62" s="1">
        <v>5.0538499992399011E-2</v>
      </c>
      <c r="AR62" s="1">
        <v>16012.5</v>
      </c>
      <c r="AS62" s="1">
        <v>5.0538499992399011E-2</v>
      </c>
      <c r="BA62" s="1">
        <v>14144.5</v>
      </c>
      <c r="BB62" s="1">
        <v>3.4496259992010891E-2</v>
      </c>
      <c r="BC62" s="1">
        <v>1</v>
      </c>
    </row>
    <row r="63" spans="1:55" x14ac:dyDescent="0.2">
      <c r="A63" s="42" t="s">
        <v>100</v>
      </c>
      <c r="B63" s="35" t="s">
        <v>52</v>
      </c>
      <c r="C63" s="43">
        <v>47703.432400000005</v>
      </c>
      <c r="D63" s="43"/>
      <c r="E63" s="1">
        <f t="shared" si="6"/>
        <v>-4481.5060768426401</v>
      </c>
      <c r="F63" s="120">
        <f t="shared" si="7"/>
        <v>-4480.5</v>
      </c>
      <c r="G63" s="1">
        <f t="shared" si="13"/>
        <v>-0.41149061999749392</v>
      </c>
      <c r="I63" s="1">
        <f>+G63</f>
        <v>-0.41149061999749392</v>
      </c>
      <c r="P63" s="1">
        <f t="shared" si="17"/>
        <v>0.15701950970492945</v>
      </c>
      <c r="Q63" s="37">
        <f t="shared" si="18"/>
        <v>32684.932400000005</v>
      </c>
      <c r="R63" s="22"/>
      <c r="S63" s="1">
        <f t="shared" si="14"/>
        <v>0.32320376757426617</v>
      </c>
      <c r="T63" s="1">
        <v>1</v>
      </c>
      <c r="U63" s="1">
        <f t="shared" si="16"/>
        <v>0.32320376757426617</v>
      </c>
      <c r="AB63" s="1" t="s">
        <v>79</v>
      </c>
      <c r="AH63" s="1" t="s">
        <v>69</v>
      </c>
      <c r="AJ63" s="1">
        <v>16012.5</v>
      </c>
      <c r="AK63" s="1">
        <v>5.1538499996240716E-2</v>
      </c>
      <c r="AR63" s="1">
        <v>16012.5</v>
      </c>
      <c r="AS63" s="1">
        <v>5.1538499996240716E-2</v>
      </c>
      <c r="BA63" s="1">
        <v>14193.5</v>
      </c>
      <c r="BB63" s="1">
        <v>2.5025579998327885E-2</v>
      </c>
      <c r="BC63" s="1">
        <v>0.1</v>
      </c>
    </row>
    <row r="64" spans="1:55" x14ac:dyDescent="0.2">
      <c r="A64" s="42" t="s">
        <v>101</v>
      </c>
      <c r="B64" s="35" t="s">
        <v>52</v>
      </c>
      <c r="C64" s="43">
        <v>47717.33885</v>
      </c>
      <c r="D64" s="43"/>
      <c r="E64" s="1">
        <f t="shared" si="6"/>
        <v>-4447.5054055552782</v>
      </c>
      <c r="F64" s="120">
        <f t="shared" si="7"/>
        <v>-4446.5</v>
      </c>
      <c r="G64" s="1">
        <f t="shared" si="13"/>
        <v>-0.41121605999796884</v>
      </c>
      <c r="I64" s="1">
        <f>+G64</f>
        <v>-0.41121605999796884</v>
      </c>
      <c r="P64" s="1">
        <f t="shared" si="17"/>
        <v>0.15731101919711202</v>
      </c>
      <c r="Q64" s="37">
        <f t="shared" si="18"/>
        <v>32698.83885</v>
      </c>
      <c r="R64" s="22"/>
      <c r="S64" s="1">
        <f t="shared" si="14"/>
        <v>0.32322303977808969</v>
      </c>
      <c r="T64" s="1">
        <v>1</v>
      </c>
      <c r="U64" s="1">
        <f t="shared" si="16"/>
        <v>0.32322303977808969</v>
      </c>
      <c r="AB64" s="1" t="s">
        <v>79</v>
      </c>
      <c r="AH64" s="1" t="s">
        <v>69</v>
      </c>
      <c r="AJ64" s="1">
        <v>16025</v>
      </c>
      <c r="AK64" s="1">
        <v>5.2096999992500059E-2</v>
      </c>
      <c r="AR64" s="1">
        <v>16025</v>
      </c>
      <c r="AS64" s="1">
        <v>5.2096999992500059E-2</v>
      </c>
      <c r="BA64" s="1">
        <v>14208</v>
      </c>
      <c r="BB64" s="1">
        <v>3.3593439991818741E-2</v>
      </c>
      <c r="BC64" s="1">
        <v>0.1</v>
      </c>
    </row>
    <row r="65" spans="1:55" x14ac:dyDescent="0.2">
      <c r="A65" s="42" t="s">
        <v>101</v>
      </c>
      <c r="B65" s="35"/>
      <c r="C65" s="43">
        <v>47734.311499999996</v>
      </c>
      <c r="D65" s="43"/>
      <c r="E65" s="1">
        <f t="shared" si="6"/>
        <v>-4406.008007331754</v>
      </c>
      <c r="F65" s="120">
        <f t="shared" si="7"/>
        <v>-4405</v>
      </c>
      <c r="G65" s="1">
        <f t="shared" si="13"/>
        <v>-0.41228020000562537</v>
      </c>
      <c r="I65" s="1">
        <f>+G65</f>
        <v>-0.41228020000562537</v>
      </c>
      <c r="P65" s="1">
        <f t="shared" si="17"/>
        <v>0.15766738185407925</v>
      </c>
      <c r="Q65" s="37">
        <f t="shared" si="18"/>
        <v>32715.811499999996</v>
      </c>
      <c r="R65" s="22"/>
      <c r="S65" s="1">
        <f t="shared" si="14"/>
        <v>0.32484024606772471</v>
      </c>
      <c r="T65" s="1">
        <v>1</v>
      </c>
      <c r="U65" s="1">
        <f t="shared" si="16"/>
        <v>0.32484024606772471</v>
      </c>
      <c r="AB65" s="1" t="s">
        <v>68</v>
      </c>
      <c r="AH65" s="1" t="s">
        <v>69</v>
      </c>
      <c r="AJ65" s="1">
        <v>16027.5</v>
      </c>
      <c r="AK65" s="1">
        <v>3.760869999678107E-2</v>
      </c>
      <c r="AR65" s="1">
        <v>16027.5</v>
      </c>
      <c r="AS65" s="1">
        <v>3.760869999678107E-2</v>
      </c>
      <c r="BA65" s="1">
        <v>14235</v>
      </c>
      <c r="BB65" s="1">
        <v>2.9119799997715745E-2</v>
      </c>
      <c r="BC65" s="1">
        <v>1</v>
      </c>
    </row>
    <row r="66" spans="1:55" x14ac:dyDescent="0.2">
      <c r="A66" s="44" t="s">
        <v>105</v>
      </c>
      <c r="B66" s="40" t="s">
        <v>52</v>
      </c>
      <c r="C66" s="41">
        <v>48067.445550000004</v>
      </c>
      <c r="D66" s="41"/>
      <c r="E66" s="1">
        <f t="shared" si="6"/>
        <v>-3591.5096034485173</v>
      </c>
      <c r="F66" s="120">
        <f t="shared" si="7"/>
        <v>-3590.5</v>
      </c>
      <c r="G66" s="1">
        <f t="shared" si="13"/>
        <v>-0.41293301999394316</v>
      </c>
      <c r="L66" s="1">
        <f>+G66</f>
        <v>-0.41293301999394316</v>
      </c>
      <c r="P66" s="1">
        <f t="shared" si="17"/>
        <v>0.16478383296607441</v>
      </c>
      <c r="Q66" s="37">
        <f t="shared" si="18"/>
        <v>33048.945550000004</v>
      </c>
      <c r="R66" s="22"/>
      <c r="S66" s="1">
        <f t="shared" si="14"/>
        <v>0.33375676219402661</v>
      </c>
      <c r="T66" s="1">
        <v>1</v>
      </c>
      <c r="U66" s="1">
        <f t="shared" si="16"/>
        <v>0.33375676219402661</v>
      </c>
      <c r="AB66" s="1" t="s">
        <v>68</v>
      </c>
      <c r="AD66" s="1">
        <v>8</v>
      </c>
      <c r="AF66" s="1" t="s">
        <v>89</v>
      </c>
      <c r="AH66" s="1" t="s">
        <v>60</v>
      </c>
      <c r="AJ66" s="1">
        <v>16034.5</v>
      </c>
      <c r="AK66" s="1">
        <v>3.4641459998965729E-2</v>
      </c>
      <c r="AR66" s="1">
        <v>16034.5</v>
      </c>
      <c r="AS66" s="1">
        <v>3.4641459998965729E-2</v>
      </c>
      <c r="BA66" s="1">
        <v>14235</v>
      </c>
      <c r="BB66" s="1">
        <v>2.9119799997715745E-2</v>
      </c>
      <c r="BC66" s="1">
        <v>0.1</v>
      </c>
    </row>
    <row r="67" spans="1:55" x14ac:dyDescent="0.2">
      <c r="A67" s="42" t="s">
        <v>101</v>
      </c>
      <c r="B67" s="35" t="s">
        <v>52</v>
      </c>
      <c r="C67" s="43">
        <v>48072.352750000005</v>
      </c>
      <c r="D67" s="43"/>
      <c r="E67" s="1">
        <f t="shared" si="6"/>
        <v>-3579.5117108057902</v>
      </c>
      <c r="F67" s="120">
        <f t="shared" si="7"/>
        <v>-3578.5</v>
      </c>
      <c r="G67" s="1">
        <f t="shared" si="13"/>
        <v>-0.41379493999556871</v>
      </c>
      <c r="I67" s="1">
        <f t="shared" ref="I67:I72" si="19">+G67</f>
        <v>-0.41379493999556871</v>
      </c>
      <c r="P67" s="1">
        <f t="shared" si="17"/>
        <v>0.16489041909802313</v>
      </c>
      <c r="Q67" s="37">
        <f t="shared" si="18"/>
        <v>33053.852750000005</v>
      </c>
      <c r="R67" s="22"/>
      <c r="S67" s="1">
        <f t="shared" si="14"/>
        <v>0.33487674482927937</v>
      </c>
      <c r="T67" s="1">
        <v>1</v>
      </c>
      <c r="U67" s="1">
        <f t="shared" si="16"/>
        <v>0.33487674482927937</v>
      </c>
      <c r="AD67" s="1">
        <v>4</v>
      </c>
      <c r="AF67" s="1" t="s">
        <v>59</v>
      </c>
      <c r="AH67" s="1" t="s">
        <v>60</v>
      </c>
      <c r="AJ67" s="1">
        <v>16034.5</v>
      </c>
      <c r="AK67" s="1">
        <v>3.5641459995531477E-2</v>
      </c>
      <c r="AR67" s="1">
        <v>16034.5</v>
      </c>
      <c r="AS67" s="1">
        <v>3.5641459995531477E-2</v>
      </c>
      <c r="BA67" s="1">
        <v>14274</v>
      </c>
      <c r="BB67" s="1">
        <v>4.390231999423122E-2</v>
      </c>
      <c r="BC67" s="1">
        <v>0.1</v>
      </c>
    </row>
    <row r="68" spans="1:55" x14ac:dyDescent="0.2">
      <c r="A68" s="42" t="s">
        <v>101</v>
      </c>
      <c r="B68" s="35"/>
      <c r="C68" s="43">
        <v>48073.372650000005</v>
      </c>
      <c r="D68" s="43"/>
      <c r="E68" s="1">
        <f t="shared" si="6"/>
        <v>-3577.0180992337519</v>
      </c>
      <c r="F68" s="120">
        <f t="shared" si="7"/>
        <v>-3576</v>
      </c>
      <c r="G68" s="1">
        <f t="shared" si="13"/>
        <v>-0.41640783999901032</v>
      </c>
      <c r="I68" s="1">
        <f t="shared" si="19"/>
        <v>-0.41640783999901032</v>
      </c>
      <c r="P68" s="1">
        <f t="shared" si="17"/>
        <v>0.16491263090075631</v>
      </c>
      <c r="Q68" s="37">
        <f t="shared" si="18"/>
        <v>33054.872650000005</v>
      </c>
      <c r="R68" s="22"/>
      <c r="S68" s="1">
        <f t="shared" si="14"/>
        <v>0.33793348988712635</v>
      </c>
      <c r="T68" s="1">
        <v>1</v>
      </c>
      <c r="U68" s="1">
        <f t="shared" si="16"/>
        <v>0.33793348988712635</v>
      </c>
      <c r="AB68" s="1" t="s">
        <v>79</v>
      </c>
      <c r="AH68" s="1" t="s">
        <v>69</v>
      </c>
      <c r="AJ68" s="1">
        <v>16034.5</v>
      </c>
      <c r="AK68" s="1">
        <v>4.4541459996253252E-2</v>
      </c>
      <c r="AR68" s="1">
        <v>16034.5</v>
      </c>
      <c r="AS68" s="1">
        <v>4.4541459996253252E-2</v>
      </c>
      <c r="BA68" s="1">
        <v>15073.5</v>
      </c>
      <c r="BB68" s="1">
        <v>5.7143979996908456E-2</v>
      </c>
      <c r="BC68" s="1">
        <v>0.1</v>
      </c>
    </row>
    <row r="69" spans="1:55" x14ac:dyDescent="0.2">
      <c r="A69" s="42" t="s">
        <v>101</v>
      </c>
      <c r="B69" s="35"/>
      <c r="C69" s="43">
        <v>48089.326150000001</v>
      </c>
      <c r="D69" s="43"/>
      <c r="E69" s="1">
        <f t="shared" si="6"/>
        <v>-3538.0124788645712</v>
      </c>
      <c r="F69" s="120">
        <f t="shared" si="7"/>
        <v>-3537</v>
      </c>
      <c r="G69" s="1">
        <f t="shared" si="13"/>
        <v>-0.41410908000398194</v>
      </c>
      <c r="I69" s="1">
        <f t="shared" si="19"/>
        <v>-0.41410908000398194</v>
      </c>
      <c r="P69" s="1">
        <f t="shared" si="17"/>
        <v>0.16525941892290386</v>
      </c>
      <c r="Q69" s="37">
        <f t="shared" si="18"/>
        <v>33070.826150000001</v>
      </c>
      <c r="R69" s="22"/>
      <c r="S69" s="1">
        <f t="shared" si="14"/>
        <v>0.33566785754879286</v>
      </c>
      <c r="T69" s="1">
        <v>1</v>
      </c>
      <c r="U69" s="1">
        <f t="shared" si="16"/>
        <v>0.33566785754879286</v>
      </c>
      <c r="AB69" s="1" t="s">
        <v>68</v>
      </c>
      <c r="AH69" s="1" t="s">
        <v>69</v>
      </c>
      <c r="AJ69" s="1">
        <v>16034.5</v>
      </c>
      <c r="AK69" s="1">
        <v>4.5241460000397637E-2</v>
      </c>
      <c r="AR69" s="1">
        <v>16034.5</v>
      </c>
      <c r="AS69" s="1">
        <v>4.5241460000397637E-2</v>
      </c>
      <c r="BA69" s="1">
        <v>15078.5</v>
      </c>
      <c r="BB69" s="1">
        <v>5.0167380002676509E-2</v>
      </c>
      <c r="BC69" s="1">
        <v>0.1</v>
      </c>
    </row>
    <row r="70" spans="1:55" x14ac:dyDescent="0.2">
      <c r="A70" s="42" t="s">
        <v>101</v>
      </c>
      <c r="B70" s="35" t="s">
        <v>52</v>
      </c>
      <c r="C70" s="43">
        <v>48090.354800000001</v>
      </c>
      <c r="D70" s="43"/>
      <c r="E70" s="1">
        <f t="shared" si="6"/>
        <v>-3535.4974739194008</v>
      </c>
      <c r="F70" s="120">
        <f t="shared" si="7"/>
        <v>-3534.5</v>
      </c>
      <c r="G70" s="1">
        <f t="shared" si="13"/>
        <v>-0.40797197999927448</v>
      </c>
      <c r="I70" s="1">
        <f t="shared" si="19"/>
        <v>-0.40797197999927448</v>
      </c>
      <c r="P70" s="1">
        <f t="shared" si="17"/>
        <v>0.16528166712301007</v>
      </c>
      <c r="Q70" s="37">
        <f t="shared" si="18"/>
        <v>33071.854800000001</v>
      </c>
      <c r="R70" s="22"/>
      <c r="S70" s="1">
        <f t="shared" si="14"/>
        <v>0.32861974393900073</v>
      </c>
      <c r="T70" s="1">
        <v>1</v>
      </c>
      <c r="U70" s="1">
        <f t="shared" si="16"/>
        <v>0.32861974393900073</v>
      </c>
      <c r="AB70" s="1" t="s">
        <v>68</v>
      </c>
      <c r="AH70" s="1" t="s">
        <v>69</v>
      </c>
      <c r="AJ70" s="1">
        <v>16171</v>
      </c>
      <c r="AK70" s="1">
        <v>4.3680279995896854E-2</v>
      </c>
      <c r="AR70" s="1">
        <v>16171</v>
      </c>
      <c r="AS70" s="1">
        <v>4.3680279995896854E-2</v>
      </c>
      <c r="BA70" s="1">
        <v>15098</v>
      </c>
      <c r="BB70" s="1">
        <v>4.5758640000713058E-2</v>
      </c>
      <c r="BC70" s="1">
        <v>0.1</v>
      </c>
    </row>
    <row r="71" spans="1:55" x14ac:dyDescent="0.2">
      <c r="A71" s="42" t="s">
        <v>101</v>
      </c>
      <c r="B71" s="35"/>
      <c r="C71" s="43">
        <v>48091.371950000001</v>
      </c>
      <c r="D71" s="43"/>
      <c r="E71" s="1">
        <f t="shared" si="6"/>
        <v>-3533.0105859789169</v>
      </c>
      <c r="F71" s="120">
        <f t="shared" si="7"/>
        <v>-3532</v>
      </c>
      <c r="G71" s="1">
        <f t="shared" si="13"/>
        <v>-0.41333488000236684</v>
      </c>
      <c r="I71" s="1">
        <f t="shared" si="19"/>
        <v>-0.41333488000236684</v>
      </c>
      <c r="P71" s="1">
        <f t="shared" si="17"/>
        <v>0.16530391751572915</v>
      </c>
      <c r="Q71" s="37">
        <f t="shared" si="18"/>
        <v>33072.871950000001</v>
      </c>
      <c r="R71" s="22"/>
      <c r="S71" s="1">
        <f t="shared" si="14"/>
        <v>0.33482285799318812</v>
      </c>
      <c r="T71" s="1">
        <v>1</v>
      </c>
      <c r="U71" s="1">
        <f t="shared" si="16"/>
        <v>0.33482285799318812</v>
      </c>
      <c r="AB71" s="1" t="s">
        <v>68</v>
      </c>
      <c r="AH71" s="1" t="s">
        <v>69</v>
      </c>
      <c r="AJ71" s="1">
        <v>16729</v>
      </c>
      <c r="AK71" s="1">
        <v>5.1391719993262086E-2</v>
      </c>
      <c r="AR71" s="1">
        <v>16729</v>
      </c>
      <c r="AS71" s="1">
        <v>5.1391719993262086E-2</v>
      </c>
      <c r="BA71" s="1">
        <v>15098</v>
      </c>
      <c r="BB71" s="1">
        <v>4.7758640001120511E-2</v>
      </c>
      <c r="BC71" s="1">
        <v>0.1</v>
      </c>
    </row>
    <row r="72" spans="1:55" x14ac:dyDescent="0.2">
      <c r="A72" s="42" t="s">
        <v>101</v>
      </c>
      <c r="B72" s="35" t="s">
        <v>52</v>
      </c>
      <c r="C72" s="43">
        <v>48092.395850000001</v>
      </c>
      <c r="D72" s="43"/>
      <c r="E72" s="1">
        <f t="shared" si="6"/>
        <v>-3530.5071945791601</v>
      </c>
      <c r="F72" s="120">
        <f t="shared" si="7"/>
        <v>-3529.5</v>
      </c>
      <c r="G72" s="1">
        <f t="shared" si="13"/>
        <v>-0.41194777999771759</v>
      </c>
      <c r="I72" s="1">
        <f t="shared" si="19"/>
        <v>-0.41194777999771759</v>
      </c>
      <c r="P72" s="1">
        <f t="shared" si="17"/>
        <v>0.16532617010106102</v>
      </c>
      <c r="Q72" s="37">
        <f t="shared" si="18"/>
        <v>33073.895850000001</v>
      </c>
      <c r="R72" s="22"/>
      <c r="S72" s="1">
        <f t="shared" si="14"/>
        <v>0.33324521346264707</v>
      </c>
      <c r="T72" s="1">
        <v>1</v>
      </c>
      <c r="U72" s="1">
        <f t="shared" si="16"/>
        <v>0.33324521346264707</v>
      </c>
      <c r="AB72" s="1" t="s">
        <v>68</v>
      </c>
      <c r="AH72" s="1" t="s">
        <v>69</v>
      </c>
      <c r="AJ72" s="1">
        <v>17638.5</v>
      </c>
      <c r="AK72" s="1">
        <v>5.7148179999785498E-2</v>
      </c>
      <c r="AR72" s="1">
        <v>17638.5</v>
      </c>
      <c r="AS72" s="1">
        <v>5.7148179999785498E-2</v>
      </c>
      <c r="BA72" s="1">
        <v>15147</v>
      </c>
      <c r="BB72" s="1">
        <v>2.7987959998426959E-2</v>
      </c>
      <c r="BC72" s="1">
        <v>0.1</v>
      </c>
    </row>
    <row r="73" spans="1:55" x14ac:dyDescent="0.2">
      <c r="A73" s="42" t="s">
        <v>111</v>
      </c>
      <c r="B73" s="35"/>
      <c r="C73" s="43">
        <v>48108.55</v>
      </c>
      <c r="D73" s="43" t="s">
        <v>40</v>
      </c>
      <c r="E73" s="1">
        <f t="shared" si="6"/>
        <v>-3491.0109936021308</v>
      </c>
      <c r="F73" s="120">
        <f t="shared" si="7"/>
        <v>-3490</v>
      </c>
      <c r="G73" s="1">
        <f t="shared" si="13"/>
        <v>-0.41350160000001779</v>
      </c>
      <c r="K73" s="1">
        <f>+G73</f>
        <v>-0.41350160000001779</v>
      </c>
      <c r="P73" s="1">
        <f t="shared" si="17"/>
        <v>0.16567805195288005</v>
      </c>
      <c r="Q73" s="37">
        <f t="shared" si="18"/>
        <v>33090.050000000003</v>
      </c>
      <c r="R73" s="22"/>
      <c r="S73" s="1">
        <f t="shared" si="14"/>
        <v>0.33544906923627982</v>
      </c>
      <c r="T73" s="14">
        <v>1</v>
      </c>
      <c r="U73" s="1">
        <f t="shared" si="16"/>
        <v>0.33544906923627982</v>
      </c>
      <c r="W73" s="14"/>
      <c r="AB73" s="1" t="s">
        <v>68</v>
      </c>
      <c r="AH73" s="1" t="s">
        <v>69</v>
      </c>
      <c r="AJ73" s="1">
        <v>17658</v>
      </c>
      <c r="AK73" s="1">
        <v>3.9739439991535619E-2</v>
      </c>
      <c r="AR73" s="1">
        <v>17658</v>
      </c>
      <c r="AS73" s="1">
        <v>3.9739439991535619E-2</v>
      </c>
      <c r="BA73" s="1">
        <v>15186</v>
      </c>
      <c r="BB73" s="1">
        <v>2.6170479999564122E-2</v>
      </c>
      <c r="BC73" s="1">
        <v>0.1</v>
      </c>
    </row>
    <row r="74" spans="1:55" x14ac:dyDescent="0.2">
      <c r="A74" s="42" t="s">
        <v>109</v>
      </c>
      <c r="B74" s="35"/>
      <c r="C74" s="43">
        <v>48120.411380000005</v>
      </c>
      <c r="D74" s="43"/>
      <c r="E74" s="1">
        <f t="shared" si="6"/>
        <v>-3462.0104303818475</v>
      </c>
      <c r="F74" s="120">
        <f t="shared" si="7"/>
        <v>-3461</v>
      </c>
      <c r="G74" s="1">
        <f t="shared" si="13"/>
        <v>-0.41327123999508331</v>
      </c>
      <c r="N74" s="1">
        <f>+G74</f>
        <v>-0.41327123999508331</v>
      </c>
      <c r="P74" s="1">
        <f t="shared" si="17"/>
        <v>0.16593674404095574</v>
      </c>
      <c r="Q74" s="37">
        <f t="shared" si="18"/>
        <v>33101.911380000005</v>
      </c>
      <c r="R74" s="22"/>
      <c r="S74" s="1">
        <f t="shared" si="14"/>
        <v>0.33548188877109242</v>
      </c>
      <c r="T74" s="14">
        <f>T$19</f>
        <v>0.1</v>
      </c>
      <c r="U74" s="1">
        <f t="shared" si="16"/>
        <v>3.3548188877109246E-2</v>
      </c>
      <c r="W74" s="14"/>
      <c r="AB74" s="1" t="s">
        <v>68</v>
      </c>
      <c r="AH74" s="1" t="s">
        <v>69</v>
      </c>
      <c r="AJ74" s="1">
        <v>17738.5</v>
      </c>
      <c r="AK74" s="1">
        <v>5.5816179999965243E-2</v>
      </c>
      <c r="AR74" s="1">
        <v>17738.5</v>
      </c>
      <c r="AS74" s="1">
        <v>5.5816179999965243E-2</v>
      </c>
      <c r="BA74" s="1">
        <v>15205.5</v>
      </c>
      <c r="BB74" s="1">
        <v>3.2761739996203687E-2</v>
      </c>
      <c r="BC74" s="1">
        <v>0.1</v>
      </c>
    </row>
    <row r="75" spans="1:55" x14ac:dyDescent="0.2">
      <c r="A75" s="42" t="s">
        <v>101</v>
      </c>
      <c r="B75" s="35"/>
      <c r="C75" s="43">
        <v>48439.435100000002</v>
      </c>
      <c r="D75" s="43"/>
      <c r="E75" s="1">
        <f t="shared" si="6"/>
        <v>-2682.0111756047258</v>
      </c>
      <c r="F75" s="120">
        <f t="shared" si="7"/>
        <v>-2681</v>
      </c>
      <c r="G75" s="1">
        <f t="shared" si="13"/>
        <v>-0.41357604000222636</v>
      </c>
      <c r="I75" s="1">
        <f>+G75</f>
        <v>-0.41357604000222636</v>
      </c>
      <c r="P75" s="1">
        <f t="shared" si="17"/>
        <v>0.1730053557724841</v>
      </c>
      <c r="Q75" s="37">
        <f t="shared" si="18"/>
        <v>33420.935100000002</v>
      </c>
      <c r="R75" s="22"/>
      <c r="S75" s="1">
        <f t="shared" si="14"/>
        <v>0.34407773386900753</v>
      </c>
      <c r="T75" s="1">
        <v>1</v>
      </c>
      <c r="U75" s="1">
        <f t="shared" si="16"/>
        <v>0.34407773386900753</v>
      </c>
      <c r="AB75" s="1" t="s">
        <v>68</v>
      </c>
      <c r="AH75" s="1" t="s">
        <v>69</v>
      </c>
      <c r="AJ75" s="1">
        <v>17738.5</v>
      </c>
      <c r="AK75" s="1">
        <v>5.6216179997136351E-2</v>
      </c>
      <c r="AR75" s="1">
        <v>17738.5</v>
      </c>
      <c r="AS75" s="1">
        <v>5.6216179997136351E-2</v>
      </c>
      <c r="BA75" s="1">
        <v>15230</v>
      </c>
      <c r="BB75" s="1">
        <v>3.9376399996399414E-2</v>
      </c>
      <c r="BC75" s="1">
        <v>0.1</v>
      </c>
    </row>
    <row r="76" spans="1:55" x14ac:dyDescent="0.2">
      <c r="A76" s="42" t="s">
        <v>101</v>
      </c>
      <c r="B76" s="35" t="s">
        <v>52</v>
      </c>
      <c r="C76" s="43">
        <v>48456.407399999996</v>
      </c>
      <c r="D76" s="43"/>
      <c r="E76" s="1">
        <f t="shared" si="6"/>
        <v>-2640.5146331161322</v>
      </c>
      <c r="F76" s="120">
        <f t="shared" si="7"/>
        <v>-2639.5</v>
      </c>
      <c r="G76" s="1">
        <f t="shared" si="13"/>
        <v>-0.41499018000467913</v>
      </c>
      <c r="I76" s="1">
        <f>+G76</f>
        <v>-0.41499018000467913</v>
      </c>
      <c r="P76" s="1">
        <f t="shared" si="17"/>
        <v>0.17338742225427997</v>
      </c>
      <c r="Q76" s="37">
        <f t="shared" si="18"/>
        <v>33437.907399999996</v>
      </c>
      <c r="R76" s="22"/>
      <c r="S76" s="1">
        <f t="shared" si="14"/>
        <v>0.34618820284000185</v>
      </c>
      <c r="T76" s="1">
        <v>1</v>
      </c>
      <c r="U76" s="1">
        <f t="shared" si="16"/>
        <v>0.34618820284000185</v>
      </c>
      <c r="AB76" s="1" t="s">
        <v>68</v>
      </c>
      <c r="AH76" s="1" t="s">
        <v>69</v>
      </c>
      <c r="AJ76" s="1">
        <v>17772.5</v>
      </c>
      <c r="AK76" s="1">
        <v>5.527530000108527E-2</v>
      </c>
      <c r="AR76" s="1">
        <v>17772.5</v>
      </c>
      <c r="AS76" s="1">
        <v>5.527530000108527E-2</v>
      </c>
      <c r="BA76" s="1">
        <v>15247</v>
      </c>
      <c r="BB76" s="1">
        <v>3.9455960002669599E-2</v>
      </c>
      <c r="BC76" s="1">
        <v>0.1</v>
      </c>
    </row>
    <row r="77" spans="1:55" x14ac:dyDescent="0.2">
      <c r="A77" s="42" t="s">
        <v>113</v>
      </c>
      <c r="B77" s="35" t="s">
        <v>52</v>
      </c>
      <c r="C77" s="43">
        <v>48474.405500000001</v>
      </c>
      <c r="D77" s="43" t="s">
        <v>55</v>
      </c>
      <c r="E77" s="1">
        <f t="shared" si="6"/>
        <v>-2596.5100538095917</v>
      </c>
      <c r="F77" s="120">
        <f t="shared" si="7"/>
        <v>-2595.5</v>
      </c>
      <c r="G77" s="1">
        <f t="shared" si="13"/>
        <v>-0.41311721999954898</v>
      </c>
      <c r="K77" s="1">
        <f>+G77</f>
        <v>-0.41311721999954898</v>
      </c>
      <c r="P77" s="1">
        <f t="shared" si="17"/>
        <v>0.17379316467795419</v>
      </c>
      <c r="Q77" s="37">
        <f t="shared" si="18"/>
        <v>33455.905500000001</v>
      </c>
      <c r="R77" s="22"/>
      <c r="S77" s="1">
        <f t="shared" si="14"/>
        <v>0.34446379964229479</v>
      </c>
      <c r="T77" s="14">
        <v>1</v>
      </c>
      <c r="U77" s="1">
        <f t="shared" si="16"/>
        <v>0.34446379964229479</v>
      </c>
      <c r="W77" s="14"/>
      <c r="AB77" s="1" t="s">
        <v>68</v>
      </c>
      <c r="AH77" s="1" t="s">
        <v>69</v>
      </c>
      <c r="AJ77" s="1">
        <v>17772.5</v>
      </c>
      <c r="AK77" s="1">
        <v>5.7975299998361152E-2</v>
      </c>
      <c r="AR77" s="1">
        <v>17772.5</v>
      </c>
      <c r="AS77" s="1">
        <v>5.7975299998361152E-2</v>
      </c>
      <c r="BA77" s="1">
        <v>15914.5</v>
      </c>
      <c r="BB77" s="1">
        <v>4.1079859998717438E-2</v>
      </c>
      <c r="BC77" s="1">
        <v>0.1</v>
      </c>
    </row>
    <row r="78" spans="1:55" x14ac:dyDescent="0.2">
      <c r="A78" s="42" t="s">
        <v>114</v>
      </c>
      <c r="B78" s="35"/>
      <c r="C78" s="43">
        <v>48500.377350000002</v>
      </c>
      <c r="D78" s="41">
        <v>5.9999999999999995E-4</v>
      </c>
      <c r="E78" s="1">
        <f t="shared" si="6"/>
        <v>-2533.0099991892494</v>
      </c>
      <c r="F78" s="120">
        <f t="shared" si="7"/>
        <v>-2532</v>
      </c>
      <c r="G78" s="1">
        <f t="shared" si="13"/>
        <v>-0.4130948800011538</v>
      </c>
      <c r="L78" s="1">
        <f>+G78</f>
        <v>-0.4130948800011538</v>
      </c>
      <c r="P78" s="1">
        <f t="shared" si="17"/>
        <v>0.17437992215253381</v>
      </c>
      <c r="Q78" s="37">
        <f t="shared" si="18"/>
        <v>33481.877350000002</v>
      </c>
      <c r="R78" s="22"/>
      <c r="S78" s="1">
        <f t="shared" si="14"/>
        <v>0.34512664316551445</v>
      </c>
      <c r="T78" s="1">
        <v>1</v>
      </c>
      <c r="U78" s="1">
        <f t="shared" si="16"/>
        <v>0.34512664316551445</v>
      </c>
      <c r="AB78" s="1" t="s">
        <v>68</v>
      </c>
      <c r="AH78" s="1" t="s">
        <v>69</v>
      </c>
      <c r="AJ78" s="1">
        <v>17790</v>
      </c>
      <c r="AK78" s="1">
        <v>5.5357199998979922E-2</v>
      </c>
      <c r="AR78" s="1">
        <v>17790</v>
      </c>
      <c r="AS78" s="1">
        <v>5.5357199998979922E-2</v>
      </c>
      <c r="BA78" s="1">
        <v>15917</v>
      </c>
      <c r="BB78" s="1">
        <v>4.6591559999797028E-2</v>
      </c>
      <c r="BC78" s="1">
        <v>0.1</v>
      </c>
    </row>
    <row r="79" spans="1:55" x14ac:dyDescent="0.2">
      <c r="A79" s="42" t="s">
        <v>114</v>
      </c>
      <c r="B79" s="35"/>
      <c r="C79" s="43">
        <v>48805.49725</v>
      </c>
      <c r="D79" s="41">
        <v>2.0000000000000001E-4</v>
      </c>
      <c r="E79" s="1">
        <f t="shared" si="6"/>
        <v>-1787.0049854627775</v>
      </c>
      <c r="F79" s="120">
        <f t="shared" si="7"/>
        <v>-1786</v>
      </c>
      <c r="G79" s="1">
        <f t="shared" si="13"/>
        <v>-0.41104423999786377</v>
      </c>
      <c r="L79" s="1">
        <f>+G79</f>
        <v>-0.41104423999786377</v>
      </c>
      <c r="P79" s="1">
        <f t="shared" si="17"/>
        <v>0.18137909467530108</v>
      </c>
      <c r="Q79" s="37">
        <f t="shared" si="18"/>
        <v>33786.99725</v>
      </c>
      <c r="R79" s="22"/>
      <c r="S79" s="1">
        <f t="shared" si="14"/>
        <v>0.35096540746527272</v>
      </c>
      <c r="T79" s="1">
        <v>1</v>
      </c>
      <c r="U79" s="1">
        <f t="shared" si="16"/>
        <v>0.35096540746527272</v>
      </c>
      <c r="AB79" s="1" t="s">
        <v>68</v>
      </c>
      <c r="AH79" s="1" t="s">
        <v>69</v>
      </c>
      <c r="AJ79" s="1">
        <v>17814</v>
      </c>
      <c r="AK79" s="1">
        <v>5.5769519996829331E-2</v>
      </c>
      <c r="AR79" s="1">
        <v>17814</v>
      </c>
      <c r="AS79" s="1">
        <v>5.5769519996829331E-2</v>
      </c>
      <c r="BA79" s="1">
        <v>15921.5</v>
      </c>
      <c r="BB79" s="1">
        <v>5.9112619994266424E-2</v>
      </c>
      <c r="BC79" s="1">
        <v>0.1</v>
      </c>
    </row>
    <row r="80" spans="1:55" x14ac:dyDescent="0.2">
      <c r="A80" s="42" t="s">
        <v>101</v>
      </c>
      <c r="B80" s="35" t="s">
        <v>52</v>
      </c>
      <c r="C80" s="43">
        <v>48829.42603333333</v>
      </c>
      <c r="D80" s="43"/>
      <c r="E80" s="1">
        <f t="shared" si="6"/>
        <v>-1728.5001408458313</v>
      </c>
      <c r="F80" s="120">
        <f t="shared" si="7"/>
        <v>-1727.5</v>
      </c>
      <c r="G80" s="1">
        <f t="shared" si="13"/>
        <v>-0.40906276667374186</v>
      </c>
      <c r="I80" s="1">
        <f t="shared" ref="I80:I86" si="20">+G80</f>
        <v>-0.40906276667374186</v>
      </c>
      <c r="P80" s="1">
        <f t="shared" si="17"/>
        <v>0.18193621271881355</v>
      </c>
      <c r="Q80" s="37">
        <f t="shared" si="18"/>
        <v>33810.92603333333</v>
      </c>
      <c r="R80" s="22"/>
      <c r="S80" s="1">
        <f t="shared" si="14"/>
        <v>0.34927979364304212</v>
      </c>
      <c r="T80" s="1">
        <v>1</v>
      </c>
      <c r="U80" s="1">
        <f t="shared" si="16"/>
        <v>0.34927979364304212</v>
      </c>
      <c r="AB80" s="1" t="s">
        <v>68</v>
      </c>
      <c r="AH80" s="1" t="s">
        <v>69</v>
      </c>
      <c r="AJ80" s="1">
        <v>17814</v>
      </c>
      <c r="AK80" s="1">
        <v>5.6169519994000439E-2</v>
      </c>
      <c r="AR80" s="1">
        <v>17814</v>
      </c>
      <c r="AS80" s="1">
        <v>5.6169519994000439E-2</v>
      </c>
      <c r="BA80" s="1">
        <v>15922</v>
      </c>
      <c r="BB80" s="1">
        <v>3.461495999363251E-2</v>
      </c>
      <c r="BC80" s="1">
        <v>0.1</v>
      </c>
    </row>
    <row r="81" spans="1:55" x14ac:dyDescent="0.2">
      <c r="A81" s="42" t="s">
        <v>101</v>
      </c>
      <c r="B81" s="35"/>
      <c r="C81" s="43">
        <v>48835.356166666665</v>
      </c>
      <c r="D81" s="43"/>
      <c r="E81" s="1">
        <f t="shared" si="6"/>
        <v>-1714.0012202617118</v>
      </c>
      <c r="F81" s="120">
        <f t="shared" si="7"/>
        <v>-1713</v>
      </c>
      <c r="G81" s="1">
        <f t="shared" si="13"/>
        <v>-0.40950425333721796</v>
      </c>
      <c r="I81" s="1">
        <f t="shared" si="20"/>
        <v>-0.40950425333721796</v>
      </c>
      <c r="P81" s="1">
        <f t="shared" si="17"/>
        <v>0.18207448747697644</v>
      </c>
      <c r="Q81" s="37">
        <f t="shared" si="18"/>
        <v>33816.856166666665</v>
      </c>
      <c r="R81" s="22"/>
      <c r="S81" s="1">
        <f t="shared" si="14"/>
        <v>0.34996540658330777</v>
      </c>
      <c r="T81" s="1">
        <v>1</v>
      </c>
      <c r="U81" s="1">
        <f t="shared" si="16"/>
        <v>0.34996540658330777</v>
      </c>
      <c r="AB81" s="1" t="s">
        <v>68</v>
      </c>
      <c r="AH81" s="1" t="s">
        <v>69</v>
      </c>
      <c r="AJ81" s="1">
        <v>17819</v>
      </c>
      <c r="AK81" s="1">
        <v>5.0092919998860452E-2</v>
      </c>
      <c r="AR81" s="1">
        <v>17819</v>
      </c>
      <c r="AS81" s="1">
        <v>5.0092919998860452E-2</v>
      </c>
      <c r="BA81" s="1">
        <v>16012.5</v>
      </c>
      <c r="BB81" s="1">
        <v>4.4538499998452608E-2</v>
      </c>
      <c r="BC81" s="1">
        <v>0.1</v>
      </c>
    </row>
    <row r="82" spans="1:55" x14ac:dyDescent="0.2">
      <c r="A82" s="42" t="s">
        <v>101</v>
      </c>
      <c r="B82" s="35" t="s">
        <v>52</v>
      </c>
      <c r="C82" s="43">
        <v>49151.313699999999</v>
      </c>
      <c r="D82" s="43"/>
      <c r="E82" s="1">
        <f t="shared" si="6"/>
        <v>-941.49865982131507</v>
      </c>
      <c r="F82" s="120">
        <f t="shared" si="7"/>
        <v>-940.5</v>
      </c>
      <c r="G82" s="1">
        <f t="shared" si="13"/>
        <v>-0.40845701999933226</v>
      </c>
      <c r="I82" s="1">
        <f t="shared" si="20"/>
        <v>-0.40845701999933226</v>
      </c>
      <c r="P82" s="1">
        <f t="shared" si="17"/>
        <v>0.18954783565378053</v>
      </c>
      <c r="Q82" s="37">
        <f t="shared" si="18"/>
        <v>34132.813699999999</v>
      </c>
      <c r="R82" s="22"/>
      <c r="S82" s="1">
        <f t="shared" si="14"/>
        <v>0.35760980738470027</v>
      </c>
      <c r="T82" s="1">
        <v>1</v>
      </c>
      <c r="U82" s="1">
        <f t="shared" si="16"/>
        <v>0.35760980738470027</v>
      </c>
      <c r="AB82" s="1" t="s">
        <v>68</v>
      </c>
      <c r="AH82" s="1" t="s">
        <v>69</v>
      </c>
      <c r="AJ82" s="1">
        <v>18628.5</v>
      </c>
      <c r="AK82" s="1">
        <v>6.2981379996926989E-2</v>
      </c>
      <c r="AR82" s="1">
        <v>18628.5</v>
      </c>
      <c r="AS82" s="1">
        <v>6.2981379996926989E-2</v>
      </c>
      <c r="BA82" s="1">
        <v>16012.5</v>
      </c>
      <c r="BB82" s="1">
        <v>5.0538499992399011E-2</v>
      </c>
      <c r="BC82" s="1">
        <v>0.1</v>
      </c>
    </row>
    <row r="83" spans="1:55" x14ac:dyDescent="0.2">
      <c r="A83" s="42" t="s">
        <v>101</v>
      </c>
      <c r="B83" s="35"/>
      <c r="C83" s="43">
        <v>49151.518099999994</v>
      </c>
      <c r="D83" s="43"/>
      <c r="E83" s="1">
        <f t="shared" si="6"/>
        <v>-940.99891062500888</v>
      </c>
      <c r="F83" s="120">
        <f t="shared" si="7"/>
        <v>-940</v>
      </c>
      <c r="G83" s="1">
        <f t="shared" si="13"/>
        <v>-0.40855960000772029</v>
      </c>
      <c r="I83" s="1">
        <f t="shared" si="20"/>
        <v>-0.40855960000772029</v>
      </c>
      <c r="P83" s="1">
        <f t="shared" si="17"/>
        <v>0.18955274056793037</v>
      </c>
      <c r="Q83" s="37">
        <f t="shared" si="18"/>
        <v>34133.018099999994</v>
      </c>
      <c r="R83" s="22"/>
      <c r="S83" s="1">
        <f t="shared" si="14"/>
        <v>0.35773837194888314</v>
      </c>
      <c r="T83" s="1">
        <v>1</v>
      </c>
      <c r="U83" s="1">
        <f t="shared" si="16"/>
        <v>0.35773837194888314</v>
      </c>
      <c r="AB83" s="1" t="s">
        <v>68</v>
      </c>
      <c r="AH83" s="1" t="s">
        <v>69</v>
      </c>
      <c r="AJ83" s="1">
        <v>18628.5</v>
      </c>
      <c r="AK83" s="1">
        <v>6.3681379993795417E-2</v>
      </c>
      <c r="AR83" s="1">
        <v>18628.5</v>
      </c>
      <c r="AS83" s="1">
        <v>6.3681379993795417E-2</v>
      </c>
      <c r="BA83" s="1">
        <v>16012.5</v>
      </c>
      <c r="BB83" s="1">
        <v>5.1538499996240716E-2</v>
      </c>
      <c r="BC83" s="1">
        <v>0.1</v>
      </c>
    </row>
    <row r="84" spans="1:55" x14ac:dyDescent="0.2">
      <c r="A84" s="42" t="s">
        <v>101</v>
      </c>
      <c r="B84" s="35" t="s">
        <v>52</v>
      </c>
      <c r="C84" s="43">
        <v>49515.326733333328</v>
      </c>
      <c r="D84" s="43"/>
      <c r="E84" s="1">
        <f t="shared" si="6"/>
        <v>-51.502471672175055</v>
      </c>
      <c r="F84" s="120">
        <f t="shared" si="7"/>
        <v>-50.5</v>
      </c>
      <c r="G84" s="1">
        <f t="shared" si="13"/>
        <v>-0.41001608667284017</v>
      </c>
      <c r="I84" s="1">
        <f t="shared" si="20"/>
        <v>-0.41001608667284017</v>
      </c>
      <c r="P84" s="1">
        <f t="shared" si="17"/>
        <v>0.19841744627343447</v>
      </c>
      <c r="Q84" s="37">
        <f t="shared" si="18"/>
        <v>34496.826733333328</v>
      </c>
      <c r="R84" s="22"/>
      <c r="S84" s="1">
        <f t="shared" si="14"/>
        <v>0.37019136401348551</v>
      </c>
      <c r="T84" s="1">
        <v>1</v>
      </c>
      <c r="U84" s="1">
        <f t="shared" si="16"/>
        <v>0.37019136401348551</v>
      </c>
      <c r="AB84" s="1" t="s">
        <v>68</v>
      </c>
      <c r="AH84" s="1" t="s">
        <v>69</v>
      </c>
      <c r="AJ84" s="1">
        <v>18633.5</v>
      </c>
      <c r="AK84" s="1">
        <v>6.3404779990378302E-2</v>
      </c>
      <c r="AR84" s="1">
        <v>18633.5</v>
      </c>
      <c r="AS84" s="1">
        <v>6.3404779990378302E-2</v>
      </c>
      <c r="BA84" s="1">
        <v>16025</v>
      </c>
      <c r="BB84" s="1">
        <v>5.2096999992500059E-2</v>
      </c>
      <c r="BC84" s="1">
        <v>0.1</v>
      </c>
    </row>
    <row r="85" spans="1:55" x14ac:dyDescent="0.2">
      <c r="A85" s="42" t="s">
        <v>118</v>
      </c>
      <c r="B85" s="35"/>
      <c r="C85" s="43">
        <v>49522.485799999995</v>
      </c>
      <c r="D85" s="43"/>
      <c r="E85" s="1">
        <f t="shared" ref="E85:E91" si="21">+(C85-C$7)/C$8</f>
        <v>-33.998862019262461</v>
      </c>
      <c r="F85" s="120">
        <f t="shared" si="7"/>
        <v>-33</v>
      </c>
      <c r="G85" s="1">
        <f t="shared" si="13"/>
        <v>-0.40853972000331851</v>
      </c>
      <c r="I85" s="1">
        <f t="shared" si="20"/>
        <v>-0.40853972000331851</v>
      </c>
      <c r="P85" s="1">
        <f t="shared" ref="P85:P91" si="22">+D$11+D$12*F85+D$13*F85^2</f>
        <v>0.19859463444404282</v>
      </c>
      <c r="Q85" s="37">
        <f t="shared" ref="Q85:Q91" si="23">+C85-15018.5</f>
        <v>34503.985799999995</v>
      </c>
      <c r="R85" s="22"/>
      <c r="S85" s="1">
        <f t="shared" si="14"/>
        <v>0.36861212435021412</v>
      </c>
      <c r="T85" s="1">
        <v>1</v>
      </c>
      <c r="U85" s="1">
        <f t="shared" si="16"/>
        <v>0.36861212435021412</v>
      </c>
      <c r="AB85" s="1" t="s">
        <v>68</v>
      </c>
      <c r="AH85" s="1" t="s">
        <v>69</v>
      </c>
      <c r="AJ85" s="1">
        <v>18633.5</v>
      </c>
      <c r="AK85" s="1">
        <v>6.3704779990075622E-2</v>
      </c>
      <c r="AR85" s="1">
        <v>18633.5</v>
      </c>
      <c r="AS85" s="1">
        <v>6.3704779990075622E-2</v>
      </c>
      <c r="BA85" s="1">
        <v>16027.5</v>
      </c>
      <c r="BB85" s="1">
        <v>3.760869999678107E-2</v>
      </c>
      <c r="BC85" s="1">
        <v>0.1</v>
      </c>
    </row>
    <row r="86" spans="1:55" x14ac:dyDescent="0.2">
      <c r="A86" s="42" t="s">
        <v>101</v>
      </c>
      <c r="B86" s="35"/>
      <c r="C86" s="43">
        <v>49536.391566666665</v>
      </c>
      <c r="D86" s="43"/>
      <c r="E86" s="1">
        <f t="shared" si="21"/>
        <v>1.3854755285357931E-4</v>
      </c>
      <c r="F86" s="120">
        <f t="shared" si="7"/>
        <v>1</v>
      </c>
      <c r="G86" s="1">
        <f t="shared" si="13"/>
        <v>-0.40894849333562888</v>
      </c>
      <c r="I86" s="1">
        <f t="shared" si="20"/>
        <v>-0.40894849333562888</v>
      </c>
      <c r="P86" s="1">
        <f t="shared" si="22"/>
        <v>0.19893919288814468</v>
      </c>
      <c r="Q86" s="37">
        <f t="shared" si="23"/>
        <v>34517.891566666665</v>
      </c>
      <c r="R86" s="22"/>
      <c r="S86" s="1">
        <f t="shared" si="14"/>
        <v>0.36952743906249297</v>
      </c>
      <c r="T86" s="1">
        <v>1</v>
      </c>
      <c r="U86" s="1">
        <f t="shared" si="16"/>
        <v>0.36952743906249297</v>
      </c>
      <c r="AB86" s="1" t="s">
        <v>68</v>
      </c>
      <c r="AH86" s="1" t="s">
        <v>69</v>
      </c>
      <c r="AJ86" s="1">
        <v>18640.5</v>
      </c>
      <c r="AK86" s="1">
        <v>6.2237539998022839E-2</v>
      </c>
      <c r="AR86" s="1">
        <v>18640.5</v>
      </c>
      <c r="AS86" s="1">
        <v>6.2237539998022839E-2</v>
      </c>
      <c r="BA86" s="1">
        <v>16034.5</v>
      </c>
      <c r="BB86" s="1">
        <v>3.4641459998965729E-2</v>
      </c>
      <c r="BC86" s="1">
        <v>0.1</v>
      </c>
    </row>
    <row r="87" spans="1:55" x14ac:dyDescent="0.2">
      <c r="A87" s="43" t="s">
        <v>120</v>
      </c>
      <c r="B87" s="46"/>
      <c r="C87" s="47">
        <v>49556.433499999999</v>
      </c>
      <c r="D87" s="47">
        <v>5.0000000000000001E-4</v>
      </c>
      <c r="E87" s="1">
        <f t="shared" si="21"/>
        <v>49.001802324444746</v>
      </c>
      <c r="F87" s="120">
        <f t="shared" si="7"/>
        <v>50</v>
      </c>
      <c r="G87" s="1">
        <f t="shared" si="13"/>
        <v>-0.40826799999922514</v>
      </c>
      <c r="L87" s="1">
        <f>+G87</f>
        <v>-0.40826799999922514</v>
      </c>
      <c r="P87" s="1">
        <f t="shared" si="22"/>
        <v>0.199436475799038</v>
      </c>
      <c r="Q87" s="37">
        <f t="shared" si="23"/>
        <v>34537.933499999999</v>
      </c>
      <c r="R87" s="22"/>
      <c r="S87" s="1">
        <f t="shared" si="14"/>
        <v>0.36930472990524177</v>
      </c>
      <c r="T87" s="1">
        <v>1</v>
      </c>
      <c r="U87" s="1">
        <f t="shared" si="16"/>
        <v>0.36930472990524177</v>
      </c>
      <c r="AB87" s="1" t="s">
        <v>68</v>
      </c>
      <c r="AH87" s="1" t="s">
        <v>69</v>
      </c>
      <c r="AJ87" s="1">
        <v>18640.5</v>
      </c>
      <c r="AK87" s="1">
        <v>6.2937539994891267E-2</v>
      </c>
      <c r="AR87" s="1">
        <v>18640.5</v>
      </c>
      <c r="AS87" s="1">
        <v>6.2937539994891267E-2</v>
      </c>
      <c r="BA87" s="1">
        <v>16034.5</v>
      </c>
      <c r="BB87" s="1">
        <v>3.5641459995531477E-2</v>
      </c>
      <c r="BC87" s="1">
        <v>0.1</v>
      </c>
    </row>
    <row r="88" spans="1:55" x14ac:dyDescent="0.2">
      <c r="A88" s="44" t="s">
        <v>120</v>
      </c>
      <c r="B88" s="177" t="s">
        <v>52</v>
      </c>
      <c r="C88" s="44">
        <v>49556.434000000001</v>
      </c>
      <c r="D88" s="41"/>
      <c r="E88" s="1">
        <f t="shared" si="21"/>
        <v>49.00302480291402</v>
      </c>
      <c r="F88" s="120">
        <f t="shared" si="7"/>
        <v>50</v>
      </c>
      <c r="G88" s="1">
        <f t="shared" si="13"/>
        <v>-0.40776799999730429</v>
      </c>
      <c r="L88" s="1">
        <f>+G88</f>
        <v>-0.40776799999730429</v>
      </c>
      <c r="P88" s="1">
        <f t="shared" si="22"/>
        <v>0.199436475799038</v>
      </c>
      <c r="Q88" s="37">
        <f t="shared" si="23"/>
        <v>34537.934000000001</v>
      </c>
      <c r="R88" s="22"/>
      <c r="S88" s="1">
        <f t="shared" si="14"/>
        <v>0.36869727542711084</v>
      </c>
      <c r="T88" s="1">
        <v>1</v>
      </c>
      <c r="U88" s="1">
        <f t="shared" si="16"/>
        <v>0.36869727542711084</v>
      </c>
      <c r="AB88" s="1" t="s">
        <v>68</v>
      </c>
      <c r="AH88" s="1" t="s">
        <v>69</v>
      </c>
      <c r="AJ88" s="1">
        <v>18643</v>
      </c>
      <c r="AK88" s="1">
        <v>5.9349240000301506E-2</v>
      </c>
      <c r="AR88" s="1">
        <v>18643</v>
      </c>
      <c r="AS88" s="1">
        <v>5.9349240000301506E-2</v>
      </c>
      <c r="BA88" s="1">
        <v>16034.5</v>
      </c>
      <c r="BB88" s="1">
        <v>4.4541459996253252E-2</v>
      </c>
      <c r="BC88" s="1">
        <v>1</v>
      </c>
    </row>
    <row r="89" spans="1:55" x14ac:dyDescent="0.2">
      <c r="A89" s="44" t="s">
        <v>121</v>
      </c>
      <c r="B89" s="40" t="s">
        <v>54</v>
      </c>
      <c r="C89" s="41">
        <v>49590.378849999994</v>
      </c>
      <c r="D89" s="41">
        <v>8.9999999999999998E-4</v>
      </c>
      <c r="E89" s="1">
        <f t="shared" si="21"/>
        <v>131.99672101934459</v>
      </c>
      <c r="F89" s="120">
        <f t="shared" si="7"/>
        <v>133</v>
      </c>
      <c r="G89" s="1">
        <f t="shared" si="13"/>
        <v>-0.41034628000488738</v>
      </c>
      <c r="L89" s="1">
        <f>+G89</f>
        <v>-0.41034628000488738</v>
      </c>
      <c r="P89" s="1">
        <f t="shared" si="22"/>
        <v>0.20028073393960191</v>
      </c>
      <c r="Q89" s="37">
        <f t="shared" si="23"/>
        <v>34571.878849999994</v>
      </c>
      <c r="R89" s="22"/>
      <c r="S89" s="1">
        <f t="shared" si="14"/>
        <v>0.37286535015876349</v>
      </c>
      <c r="T89" s="1">
        <v>1</v>
      </c>
      <c r="U89" s="1">
        <f t="shared" si="16"/>
        <v>0.37286535015876349</v>
      </c>
      <c r="AB89" s="1" t="s">
        <v>68</v>
      </c>
      <c r="AH89" s="1" t="s">
        <v>69</v>
      </c>
      <c r="AJ89" s="1">
        <v>18643</v>
      </c>
      <c r="AK89" s="1">
        <v>6.0649239996564575E-2</v>
      </c>
      <c r="AR89" s="1">
        <v>18643</v>
      </c>
      <c r="AS89" s="1">
        <v>6.0649239996564575E-2</v>
      </c>
      <c r="BA89" s="1">
        <v>16034.5</v>
      </c>
      <c r="BB89" s="1">
        <v>4.5241460000397637E-2</v>
      </c>
      <c r="BC89" s="1">
        <v>1</v>
      </c>
    </row>
    <row r="90" spans="1:55" x14ac:dyDescent="0.2">
      <c r="A90" s="44" t="s">
        <v>121</v>
      </c>
      <c r="B90" s="40" t="s">
        <v>52</v>
      </c>
      <c r="C90" s="41">
        <v>49596.311700000006</v>
      </c>
      <c r="D90" s="41">
        <v>2.9999999999999997E-4</v>
      </c>
      <c r="E90" s="1">
        <f t="shared" si="21"/>
        <v>146.50228373647994</v>
      </c>
      <c r="F90" s="120">
        <f t="shared" si="7"/>
        <v>147.5</v>
      </c>
      <c r="G90" s="1">
        <f t="shared" si="13"/>
        <v>-0.40807109999877866</v>
      </c>
      <c r="L90" s="1">
        <f>+G90</f>
        <v>-0.40807109999877866</v>
      </c>
      <c r="P90" s="1">
        <f t="shared" si="22"/>
        <v>0.20042847280409132</v>
      </c>
      <c r="Q90" s="37">
        <f t="shared" si="23"/>
        <v>34577.811700000006</v>
      </c>
      <c r="R90" s="22"/>
      <c r="S90" s="1">
        <f t="shared" si="14"/>
        <v>0.37027173010127518</v>
      </c>
      <c r="T90" s="1">
        <v>1</v>
      </c>
      <c r="U90" s="1">
        <f t="shared" si="16"/>
        <v>0.37027173010127518</v>
      </c>
      <c r="AB90" s="1" t="s">
        <v>79</v>
      </c>
      <c r="AC90" s="1" t="s">
        <v>60</v>
      </c>
      <c r="AH90" s="1" t="s">
        <v>69</v>
      </c>
      <c r="AJ90" s="1">
        <v>18680</v>
      </c>
      <c r="AK90" s="1">
        <v>5.8522399995126761E-2</v>
      </c>
      <c r="AR90" s="1">
        <v>18680</v>
      </c>
      <c r="AS90" s="1">
        <v>5.8522399995126761E-2</v>
      </c>
      <c r="BA90" s="1">
        <v>16171</v>
      </c>
      <c r="BB90" s="1">
        <v>4.3680279995896854E-2</v>
      </c>
      <c r="BC90" s="1">
        <v>1</v>
      </c>
    </row>
    <row r="91" spans="1:55" x14ac:dyDescent="0.2">
      <c r="A91" s="44" t="s">
        <v>121</v>
      </c>
      <c r="B91" s="40" t="s">
        <v>52</v>
      </c>
      <c r="C91" s="41">
        <v>49598.357300000003</v>
      </c>
      <c r="D91" s="41">
        <v>2.9999999999999997E-4</v>
      </c>
      <c r="E91" s="1">
        <f t="shared" si="21"/>
        <v>151.50368763074289</v>
      </c>
      <c r="F91" s="120">
        <f>ROUND(2*E91,0)/2+1</f>
        <v>152.5</v>
      </c>
      <c r="G91" s="1">
        <f t="shared" si="13"/>
        <v>-0.4074968999993871</v>
      </c>
      <c r="L91" s="1">
        <f>+G91</f>
        <v>-0.4074968999993871</v>
      </c>
      <c r="P91" s="1">
        <f t="shared" si="22"/>
        <v>0.20047943434250223</v>
      </c>
      <c r="Q91" s="37">
        <f t="shared" si="23"/>
        <v>34579.857300000003</v>
      </c>
      <c r="R91" s="22"/>
      <c r="S91" s="1">
        <f t="shared" si="14"/>
        <v>0.36963522311980085</v>
      </c>
      <c r="T91" s="1">
        <v>1</v>
      </c>
      <c r="U91" s="1">
        <f t="shared" si="16"/>
        <v>0.36963522311980085</v>
      </c>
      <c r="AB91" s="1" t="s">
        <v>79</v>
      </c>
      <c r="AC91" s="1" t="s">
        <v>53</v>
      </c>
      <c r="AH91" s="1" t="s">
        <v>69</v>
      </c>
      <c r="AJ91" s="1">
        <v>18682</v>
      </c>
      <c r="AK91" s="1">
        <v>6.2331759996595792E-2</v>
      </c>
      <c r="AR91" s="1">
        <v>18682</v>
      </c>
      <c r="AS91" s="1">
        <v>6.2331759996595792E-2</v>
      </c>
      <c r="BA91" s="1">
        <v>16729</v>
      </c>
      <c r="BB91" s="1">
        <v>5.1391719993262086E-2</v>
      </c>
      <c r="BC91" s="1">
        <v>0.1</v>
      </c>
    </row>
    <row r="92" spans="1:55" x14ac:dyDescent="0.2">
      <c r="A92" s="42"/>
      <c r="B92" s="35"/>
      <c r="C92" s="43"/>
      <c r="D92" s="43"/>
      <c r="Q92" s="37"/>
      <c r="R92" s="22"/>
      <c r="AB92" s="1" t="s">
        <v>79</v>
      </c>
      <c r="AC92" s="1" t="s">
        <v>53</v>
      </c>
      <c r="AH92" s="1" t="s">
        <v>69</v>
      </c>
      <c r="AJ92" s="1">
        <v>18682</v>
      </c>
      <c r="AK92" s="1">
        <v>6.3031760000740178E-2</v>
      </c>
      <c r="AR92" s="1">
        <v>18682</v>
      </c>
      <c r="AS92" s="1">
        <v>6.3031760000740178E-2</v>
      </c>
      <c r="BA92" s="1">
        <v>17638.5</v>
      </c>
      <c r="BB92" s="1">
        <v>5.7148179999785498E-2</v>
      </c>
      <c r="BC92" s="1">
        <v>0.1</v>
      </c>
    </row>
    <row r="93" spans="1:55" x14ac:dyDescent="0.2">
      <c r="A93" s="42"/>
      <c r="B93" s="35"/>
      <c r="C93" s="43"/>
      <c r="D93" s="43"/>
      <c r="Q93" s="37"/>
      <c r="R93" s="22"/>
      <c r="AB93" s="1" t="s">
        <v>68</v>
      </c>
      <c r="AH93" s="1" t="s">
        <v>69</v>
      </c>
      <c r="AJ93" s="1">
        <v>18684.5</v>
      </c>
      <c r="AK93" s="1">
        <v>6.8443459997070022E-2</v>
      </c>
      <c r="AR93" s="1">
        <v>18684.5</v>
      </c>
      <c r="AS93" s="1">
        <v>6.8443459997070022E-2</v>
      </c>
      <c r="BA93" s="1">
        <v>17658</v>
      </c>
      <c r="BB93" s="1">
        <v>3.9739439991535619E-2</v>
      </c>
      <c r="BC93" s="1">
        <v>0.1</v>
      </c>
    </row>
    <row r="94" spans="1:55" x14ac:dyDescent="0.2">
      <c r="A94" s="42"/>
      <c r="B94" s="35"/>
      <c r="C94" s="43"/>
      <c r="D94" s="43"/>
      <c r="Q94" s="37"/>
      <c r="R94" s="22"/>
      <c r="AB94" s="1" t="s">
        <v>68</v>
      </c>
      <c r="AH94" s="1" t="s">
        <v>69</v>
      </c>
      <c r="AJ94" s="1">
        <v>18684.5</v>
      </c>
      <c r="AK94" s="1">
        <v>6.9243459998688195E-2</v>
      </c>
      <c r="AR94" s="1">
        <v>18684.5</v>
      </c>
      <c r="AS94" s="1">
        <v>6.9243459998688195E-2</v>
      </c>
      <c r="BA94" s="1">
        <v>17738.5</v>
      </c>
      <c r="BB94" s="1">
        <v>5.5816179999965243E-2</v>
      </c>
      <c r="BC94" s="1">
        <v>1</v>
      </c>
    </row>
    <row r="95" spans="1:55" x14ac:dyDescent="0.2">
      <c r="A95" s="42"/>
      <c r="B95" s="35"/>
      <c r="C95" s="43"/>
      <c r="D95" s="43"/>
      <c r="Q95" s="37"/>
      <c r="R95" s="22"/>
      <c r="AB95" s="1" t="s">
        <v>68</v>
      </c>
      <c r="AH95" s="1" t="s">
        <v>69</v>
      </c>
      <c r="AJ95" s="1">
        <v>18687</v>
      </c>
      <c r="AK95" s="1">
        <v>6.255515999509953E-2</v>
      </c>
      <c r="AR95" s="1">
        <v>18687</v>
      </c>
      <c r="AS95" s="1">
        <v>6.255515999509953E-2</v>
      </c>
      <c r="BA95" s="1">
        <v>17738.5</v>
      </c>
      <c r="BB95" s="1">
        <v>5.6216179997136351E-2</v>
      </c>
      <c r="BC95" s="1">
        <v>1</v>
      </c>
    </row>
    <row r="96" spans="1:55" x14ac:dyDescent="0.2">
      <c r="A96" s="42"/>
      <c r="B96" s="35"/>
      <c r="C96" s="43"/>
      <c r="D96" s="43"/>
      <c r="Q96" s="37"/>
      <c r="R96" s="22"/>
      <c r="AB96" s="1" t="s">
        <v>79</v>
      </c>
      <c r="AC96" s="1" t="s">
        <v>53</v>
      </c>
      <c r="AH96" s="1" t="s">
        <v>69</v>
      </c>
      <c r="AJ96" s="1">
        <v>18687</v>
      </c>
      <c r="AK96" s="1">
        <v>6.4455159998033196E-2</v>
      </c>
      <c r="AR96" s="1">
        <v>18687</v>
      </c>
      <c r="AS96" s="1">
        <v>6.4455159998033196E-2</v>
      </c>
      <c r="BA96" s="1">
        <v>17772.5</v>
      </c>
      <c r="BB96" s="1">
        <v>5.527530000108527E-2</v>
      </c>
      <c r="BC96" s="1">
        <v>1</v>
      </c>
    </row>
    <row r="97" spans="1:55" x14ac:dyDescent="0.2">
      <c r="A97" s="42"/>
      <c r="B97" s="35"/>
      <c r="C97" s="43"/>
      <c r="D97" s="43"/>
      <c r="Q97" s="37"/>
      <c r="R97" s="22"/>
      <c r="AB97" s="1" t="s">
        <v>79</v>
      </c>
      <c r="AC97" s="1" t="s">
        <v>60</v>
      </c>
      <c r="AH97" s="1" t="s">
        <v>69</v>
      </c>
      <c r="AJ97" s="1">
        <v>18689.5</v>
      </c>
      <c r="AK97" s="1">
        <v>6.3966859997890424E-2</v>
      </c>
      <c r="AR97" s="1">
        <v>18689.5</v>
      </c>
      <c r="AS97" s="1">
        <v>6.3966859997890424E-2</v>
      </c>
      <c r="BA97" s="1">
        <v>17772.5</v>
      </c>
      <c r="BB97" s="1">
        <v>5.7975299998361152E-2</v>
      </c>
      <c r="BC97" s="1">
        <v>1</v>
      </c>
    </row>
    <row r="98" spans="1:55" x14ac:dyDescent="0.2">
      <c r="A98" s="42"/>
      <c r="B98" s="35"/>
      <c r="C98" s="43"/>
      <c r="D98" s="43"/>
      <c r="Q98" s="37"/>
      <c r="R98" s="22"/>
      <c r="AB98" s="1" t="s">
        <v>79</v>
      </c>
      <c r="AC98" s="1" t="s">
        <v>53</v>
      </c>
      <c r="AH98" s="1" t="s">
        <v>69</v>
      </c>
      <c r="AJ98" s="1">
        <v>18689.5</v>
      </c>
      <c r="AK98" s="1">
        <v>6.586686000082409E-2</v>
      </c>
      <c r="AR98" s="1">
        <v>18689.5</v>
      </c>
      <c r="AS98" s="1">
        <v>6.586686000082409E-2</v>
      </c>
      <c r="BA98" s="1">
        <v>17790</v>
      </c>
      <c r="BB98" s="1">
        <v>5.5357199998979922E-2</v>
      </c>
      <c r="BC98" s="1">
        <v>0.1</v>
      </c>
    </row>
    <row r="99" spans="1:55" x14ac:dyDescent="0.2">
      <c r="A99" s="42"/>
      <c r="B99" s="35"/>
      <c r="C99" s="43"/>
      <c r="D99" s="43"/>
      <c r="Q99" s="37"/>
      <c r="R99" s="22"/>
      <c r="AB99" s="1" t="s">
        <v>79</v>
      </c>
      <c r="AC99" s="1" t="s">
        <v>60</v>
      </c>
      <c r="AH99" s="1" t="s">
        <v>69</v>
      </c>
      <c r="AJ99" s="1">
        <v>18697</v>
      </c>
      <c r="AK99" s="1">
        <v>6.6601959995750804E-2</v>
      </c>
      <c r="AR99" s="1">
        <v>18697</v>
      </c>
      <c r="AS99" s="1">
        <v>6.6601959995750804E-2</v>
      </c>
      <c r="BA99" s="1">
        <v>17814</v>
      </c>
      <c r="BB99" s="1">
        <v>5.5769519996829331E-2</v>
      </c>
      <c r="BC99" s="1">
        <v>1</v>
      </c>
    </row>
    <row r="100" spans="1:55" x14ac:dyDescent="0.2">
      <c r="A100" s="42"/>
      <c r="B100" s="35"/>
      <c r="C100" s="43"/>
      <c r="D100" s="43"/>
      <c r="Q100" s="37"/>
      <c r="R100" s="22"/>
      <c r="AB100" s="1" t="s">
        <v>68</v>
      </c>
      <c r="AH100" s="1" t="s">
        <v>69</v>
      </c>
      <c r="AJ100" s="1">
        <v>18729</v>
      </c>
      <c r="AK100" s="1">
        <v>6.3751720001164358E-2</v>
      </c>
      <c r="AR100" s="1">
        <v>18729</v>
      </c>
      <c r="AS100" s="1">
        <v>6.3751720001164358E-2</v>
      </c>
      <c r="BA100" s="1">
        <v>17814</v>
      </c>
      <c r="BB100" s="1">
        <v>5.6169519994000439E-2</v>
      </c>
      <c r="BC100" s="1">
        <v>1</v>
      </c>
    </row>
    <row r="101" spans="1:55" x14ac:dyDescent="0.2">
      <c r="A101" s="42"/>
      <c r="B101" s="35"/>
      <c r="C101" s="43"/>
      <c r="D101" s="43"/>
      <c r="Q101" s="37"/>
      <c r="R101" s="22"/>
      <c r="AB101" s="1" t="s">
        <v>79</v>
      </c>
      <c r="AC101" s="1" t="s">
        <v>60</v>
      </c>
      <c r="AH101" s="1" t="s">
        <v>69</v>
      </c>
      <c r="AJ101" s="1">
        <v>18758</v>
      </c>
      <c r="AK101" s="1">
        <v>6.3887439995596651E-2</v>
      </c>
      <c r="AR101" s="1">
        <v>18758</v>
      </c>
      <c r="AS101" s="1">
        <v>6.3887439995596651E-2</v>
      </c>
      <c r="BA101" s="1">
        <v>17819</v>
      </c>
      <c r="BB101" s="1">
        <v>5.0092919998860452E-2</v>
      </c>
      <c r="BC101" s="1">
        <v>1</v>
      </c>
    </row>
    <row r="102" spans="1:55" x14ac:dyDescent="0.2">
      <c r="A102" s="42"/>
      <c r="B102" s="35"/>
      <c r="C102" s="43"/>
      <c r="D102" s="43"/>
      <c r="Q102" s="37"/>
      <c r="R102" s="22"/>
      <c r="AB102" s="1" t="s">
        <v>79</v>
      </c>
      <c r="AC102" s="1" t="s">
        <v>53</v>
      </c>
      <c r="AH102" s="1" t="s">
        <v>69</v>
      </c>
      <c r="AJ102" s="1">
        <v>18758</v>
      </c>
      <c r="AK102" s="1">
        <v>6.4187439995293971E-2</v>
      </c>
      <c r="AR102" s="1">
        <v>18758</v>
      </c>
      <c r="AS102" s="1">
        <v>6.4187439995293971E-2</v>
      </c>
      <c r="BA102" s="1">
        <v>18628.5</v>
      </c>
      <c r="BB102" s="1">
        <v>6.2981379996926989E-2</v>
      </c>
      <c r="BC102" s="1">
        <v>1</v>
      </c>
    </row>
    <row r="103" spans="1:55" x14ac:dyDescent="0.2">
      <c r="A103" s="42"/>
      <c r="B103" s="35"/>
      <c r="C103" s="43"/>
      <c r="D103" s="43"/>
      <c r="Q103" s="37"/>
      <c r="R103" s="22"/>
      <c r="AB103" s="1" t="s">
        <v>79</v>
      </c>
      <c r="AC103" s="1" t="s">
        <v>60</v>
      </c>
      <c r="AH103" s="1" t="s">
        <v>69</v>
      </c>
      <c r="AJ103" s="1">
        <v>18758</v>
      </c>
      <c r="AK103" s="1">
        <v>6.4187439995293971E-2</v>
      </c>
      <c r="AR103" s="1">
        <v>18758</v>
      </c>
      <c r="AS103" s="1">
        <v>6.4187439995293971E-2</v>
      </c>
      <c r="BA103" s="1">
        <v>18628.5</v>
      </c>
      <c r="BB103" s="1">
        <v>6.3681379993795417E-2</v>
      </c>
      <c r="BC103" s="1">
        <v>1</v>
      </c>
    </row>
    <row r="104" spans="1:55" x14ac:dyDescent="0.2">
      <c r="A104" s="42"/>
      <c r="B104" s="35"/>
      <c r="C104" s="43"/>
      <c r="D104" s="43"/>
      <c r="Q104" s="37"/>
      <c r="R104" s="22"/>
      <c r="AJ104" s="1">
        <v>18758</v>
      </c>
      <c r="AK104" s="1">
        <v>6.4187439995293971E-2</v>
      </c>
      <c r="AR104" s="1">
        <v>18758</v>
      </c>
      <c r="AS104" s="1">
        <v>6.4187439995293971E-2</v>
      </c>
      <c r="BA104" s="1">
        <v>18633.5</v>
      </c>
      <c r="BB104" s="1">
        <v>6.3404779990378302E-2</v>
      </c>
      <c r="BC104" s="1">
        <v>0.1</v>
      </c>
    </row>
    <row r="105" spans="1:55" x14ac:dyDescent="0.2">
      <c r="A105" s="42"/>
      <c r="B105" s="35"/>
      <c r="C105" s="43"/>
      <c r="D105" s="43"/>
      <c r="Q105" s="37"/>
      <c r="R105" s="22"/>
      <c r="AJ105" s="1">
        <v>18758</v>
      </c>
      <c r="AK105" s="1">
        <v>6.4887439992162399E-2</v>
      </c>
      <c r="AR105" s="1">
        <v>18758</v>
      </c>
      <c r="AS105" s="1">
        <v>6.4887439992162399E-2</v>
      </c>
      <c r="BA105" s="1">
        <v>18633.5</v>
      </c>
      <c r="BB105" s="1">
        <v>6.3704779990075622E-2</v>
      </c>
      <c r="BC105" s="1">
        <v>0.1</v>
      </c>
    </row>
    <row r="106" spans="1:55" x14ac:dyDescent="0.2">
      <c r="A106" s="42"/>
      <c r="B106" s="35"/>
      <c r="C106" s="43"/>
      <c r="D106" s="43"/>
      <c r="Q106" s="37"/>
      <c r="R106" s="22"/>
      <c r="AB106" s="1" t="s">
        <v>79</v>
      </c>
      <c r="AC106" s="1" t="s">
        <v>60</v>
      </c>
      <c r="AH106" s="1" t="s">
        <v>69</v>
      </c>
      <c r="AJ106" s="1">
        <v>18763</v>
      </c>
      <c r="AK106" s="1">
        <v>5.6910840001364704E-2</v>
      </c>
      <c r="AR106" s="1">
        <v>18763</v>
      </c>
      <c r="AS106" s="1">
        <v>5.6910840001364704E-2</v>
      </c>
      <c r="BA106" s="1">
        <v>18640.5</v>
      </c>
      <c r="BB106" s="1">
        <v>6.2237539998022839E-2</v>
      </c>
      <c r="BC106" s="1">
        <v>1</v>
      </c>
    </row>
    <row r="107" spans="1:55" x14ac:dyDescent="0.2">
      <c r="A107" s="42"/>
      <c r="B107" s="35"/>
      <c r="C107" s="43"/>
      <c r="D107" s="43"/>
      <c r="Q107" s="37"/>
      <c r="R107" s="22"/>
      <c r="AB107" s="1" t="s">
        <v>79</v>
      </c>
      <c r="AC107" s="1" t="s">
        <v>53</v>
      </c>
      <c r="AH107" s="1" t="s">
        <v>69</v>
      </c>
      <c r="AJ107" s="1">
        <v>18763</v>
      </c>
      <c r="AK107" s="1">
        <v>6.1910839998745359E-2</v>
      </c>
      <c r="AR107" s="1">
        <v>18763</v>
      </c>
      <c r="AS107" s="1">
        <v>6.1910839998745359E-2</v>
      </c>
      <c r="BA107" s="1">
        <v>18640.5</v>
      </c>
      <c r="BB107" s="1">
        <v>6.2937539994891267E-2</v>
      </c>
      <c r="BC107" s="1">
        <v>1</v>
      </c>
    </row>
    <row r="108" spans="1:55" x14ac:dyDescent="0.2">
      <c r="A108" s="42"/>
      <c r="B108" s="35"/>
      <c r="C108" s="43"/>
      <c r="D108" s="43"/>
      <c r="Q108" s="37"/>
      <c r="R108" s="22"/>
      <c r="AB108" s="1" t="s">
        <v>79</v>
      </c>
      <c r="AC108" s="1" t="s">
        <v>53</v>
      </c>
      <c r="AH108" s="1" t="s">
        <v>69</v>
      </c>
      <c r="AJ108" s="1">
        <v>18780</v>
      </c>
      <c r="AK108" s="1">
        <v>6.6990399995120242E-2</v>
      </c>
      <c r="AR108" s="1">
        <v>18780</v>
      </c>
      <c r="AS108" s="1">
        <v>6.6990399995120242E-2</v>
      </c>
      <c r="BA108" s="1">
        <v>18643</v>
      </c>
      <c r="BB108" s="1">
        <v>5.9349240000301506E-2</v>
      </c>
      <c r="BC108" s="1">
        <v>1</v>
      </c>
    </row>
    <row r="109" spans="1:55" x14ac:dyDescent="0.2">
      <c r="A109" s="42"/>
      <c r="B109" s="35"/>
      <c r="C109" s="43"/>
      <c r="D109" s="43"/>
      <c r="Q109" s="37"/>
      <c r="R109" s="22"/>
      <c r="AB109" s="1" t="s">
        <v>79</v>
      </c>
      <c r="AC109" s="1" t="s">
        <v>60</v>
      </c>
      <c r="AH109" s="1" t="s">
        <v>69</v>
      </c>
      <c r="AJ109" s="1">
        <v>19350</v>
      </c>
      <c r="AK109" s="1">
        <v>6.9958000000042375E-2</v>
      </c>
      <c r="AR109" s="1">
        <v>19350</v>
      </c>
      <c r="AS109" s="1">
        <v>6.9958000000042375E-2</v>
      </c>
      <c r="BA109" s="1">
        <v>18643</v>
      </c>
      <c r="BB109" s="1">
        <v>6.0649239996564575E-2</v>
      </c>
      <c r="BC109" s="1">
        <v>1</v>
      </c>
    </row>
    <row r="110" spans="1:55" x14ac:dyDescent="0.2">
      <c r="A110" s="42"/>
      <c r="B110" s="35"/>
      <c r="C110" s="43"/>
      <c r="D110" s="43"/>
      <c r="Q110" s="37"/>
      <c r="R110" s="22"/>
      <c r="AB110" s="1" t="s">
        <v>79</v>
      </c>
      <c r="AC110" s="1" t="s">
        <v>60</v>
      </c>
      <c r="AH110" s="1" t="s">
        <v>69</v>
      </c>
      <c r="AJ110" s="1">
        <v>19350</v>
      </c>
      <c r="AK110" s="1">
        <v>7.2057999997923616E-2</v>
      </c>
      <c r="AR110" s="1">
        <v>19350</v>
      </c>
      <c r="AS110" s="1">
        <v>7.2057999997923616E-2</v>
      </c>
      <c r="BA110" s="1">
        <v>18680</v>
      </c>
      <c r="BB110" s="1">
        <v>5.8522399995126761E-2</v>
      </c>
      <c r="BC110" s="1">
        <v>0.1</v>
      </c>
    </row>
    <row r="111" spans="1:55" x14ac:dyDescent="0.2">
      <c r="A111" s="42"/>
      <c r="B111" s="35"/>
      <c r="C111" s="43"/>
      <c r="D111" s="43"/>
      <c r="Q111" s="37"/>
      <c r="R111" s="22"/>
      <c r="AB111" s="1" t="s">
        <v>79</v>
      </c>
      <c r="AC111" s="1" t="s">
        <v>53</v>
      </c>
      <c r="AH111" s="1" t="s">
        <v>69</v>
      </c>
      <c r="AJ111" s="1">
        <v>19538</v>
      </c>
      <c r="AK111" s="1">
        <v>7.1337839995976537E-2</v>
      </c>
      <c r="AR111" s="1">
        <v>19538</v>
      </c>
      <c r="AS111" s="1">
        <v>7.1337839995976537E-2</v>
      </c>
      <c r="BA111" s="1">
        <v>18682</v>
      </c>
      <c r="BB111" s="1">
        <v>6.2331759996595792E-2</v>
      </c>
      <c r="BC111" s="1">
        <v>1</v>
      </c>
    </row>
    <row r="112" spans="1:55" x14ac:dyDescent="0.2">
      <c r="A112" s="42"/>
      <c r="B112" s="35"/>
      <c r="C112" s="43"/>
      <c r="D112" s="43"/>
      <c r="Q112" s="37"/>
      <c r="R112" s="22"/>
      <c r="AB112" s="1" t="s">
        <v>68</v>
      </c>
      <c r="AH112" s="1" t="s">
        <v>69</v>
      </c>
      <c r="AJ112" s="1">
        <v>19538</v>
      </c>
      <c r="AK112" s="1">
        <v>7.1937839995371178E-2</v>
      </c>
      <c r="AR112" s="1">
        <v>19538</v>
      </c>
      <c r="AS112" s="1">
        <v>7.1937839995371178E-2</v>
      </c>
      <c r="BA112" s="1">
        <v>18682</v>
      </c>
      <c r="BB112" s="1">
        <v>6.3031760000740178E-2</v>
      </c>
      <c r="BC112" s="1">
        <v>1</v>
      </c>
    </row>
    <row r="113" spans="1:55" x14ac:dyDescent="0.2">
      <c r="A113" s="42"/>
      <c r="B113" s="35"/>
      <c r="C113" s="43"/>
      <c r="D113" s="43"/>
      <c r="Q113" s="37"/>
      <c r="R113" s="22"/>
      <c r="AB113" s="1" t="s">
        <v>79</v>
      </c>
      <c r="AC113" s="1" t="s">
        <v>53</v>
      </c>
      <c r="AH113" s="1" t="s">
        <v>69</v>
      </c>
      <c r="AJ113" s="1">
        <v>19540.5</v>
      </c>
      <c r="AK113" s="1">
        <v>7.2749539998767432E-2</v>
      </c>
      <c r="AR113" s="1">
        <v>19540.5</v>
      </c>
      <c r="AS113" s="1">
        <v>7.2749539998767432E-2</v>
      </c>
      <c r="BA113" s="1">
        <v>18684.5</v>
      </c>
      <c r="BB113" s="1">
        <v>6.8443459997070022E-2</v>
      </c>
      <c r="BC113" s="1">
        <v>1</v>
      </c>
    </row>
    <row r="114" spans="1:55" x14ac:dyDescent="0.2">
      <c r="A114" s="42"/>
      <c r="B114" s="35"/>
      <c r="C114" s="43"/>
      <c r="D114" s="43"/>
      <c r="Q114" s="37"/>
      <c r="R114" s="22"/>
      <c r="AB114" s="1" t="s">
        <v>79</v>
      </c>
      <c r="AC114" s="1" t="s">
        <v>60</v>
      </c>
      <c r="AH114" s="1" t="s">
        <v>69</v>
      </c>
      <c r="AJ114" s="1">
        <v>19540.5</v>
      </c>
      <c r="AK114" s="1">
        <v>7.2849539996241219E-2</v>
      </c>
      <c r="AR114" s="1">
        <v>19540.5</v>
      </c>
      <c r="AS114" s="1">
        <v>7.2849539996241219E-2</v>
      </c>
      <c r="BA114" s="1">
        <v>18684.5</v>
      </c>
      <c r="BB114" s="1">
        <v>6.9243459998688195E-2</v>
      </c>
      <c r="BC114" s="1">
        <v>1</v>
      </c>
    </row>
    <row r="115" spans="1:55" x14ac:dyDescent="0.2">
      <c r="A115" s="42"/>
      <c r="B115" s="35"/>
      <c r="C115" s="43"/>
      <c r="D115" s="43"/>
      <c r="Q115" s="37"/>
      <c r="R115" s="22"/>
      <c r="AB115" s="1" t="s">
        <v>79</v>
      </c>
      <c r="AC115" s="1" t="s">
        <v>53</v>
      </c>
      <c r="AH115" s="1" t="s">
        <v>69</v>
      </c>
      <c r="AJ115" s="1">
        <v>19577</v>
      </c>
      <c r="AK115" s="1">
        <v>7.3420359993178863E-2</v>
      </c>
      <c r="AR115" s="1">
        <v>19577</v>
      </c>
      <c r="AS115" s="1">
        <v>7.3420359993178863E-2</v>
      </c>
      <c r="BA115" s="1">
        <v>18687</v>
      </c>
      <c r="BB115" s="1">
        <v>6.255515999509953E-2</v>
      </c>
      <c r="BC115" s="1">
        <v>1</v>
      </c>
    </row>
    <row r="116" spans="1:55" x14ac:dyDescent="0.2">
      <c r="A116" s="42"/>
      <c r="B116" s="35"/>
      <c r="C116" s="43"/>
      <c r="D116" s="43"/>
      <c r="Q116" s="37"/>
      <c r="R116" s="22"/>
      <c r="AB116" s="1" t="s">
        <v>79</v>
      </c>
      <c r="AC116" s="1" t="s">
        <v>60</v>
      </c>
      <c r="AH116" s="1" t="s">
        <v>69</v>
      </c>
      <c r="AJ116" s="1">
        <v>19577</v>
      </c>
      <c r="AK116" s="1">
        <v>7.5220359991362784E-2</v>
      </c>
      <c r="AR116" s="1">
        <v>19577</v>
      </c>
      <c r="AS116" s="1">
        <v>7.5220359991362784E-2</v>
      </c>
      <c r="BA116" s="1">
        <v>18687</v>
      </c>
      <c r="BB116" s="1">
        <v>6.4455159998033196E-2</v>
      </c>
      <c r="BC116" s="1">
        <v>1</v>
      </c>
    </row>
    <row r="117" spans="1:55" x14ac:dyDescent="0.2">
      <c r="A117" s="42"/>
      <c r="B117" s="35"/>
      <c r="C117" s="43"/>
      <c r="D117" s="43"/>
      <c r="Q117" s="37"/>
      <c r="R117" s="22"/>
      <c r="AB117" s="1" t="s">
        <v>79</v>
      </c>
      <c r="AC117" s="1" t="s">
        <v>53</v>
      </c>
      <c r="AH117" s="1" t="s">
        <v>69</v>
      </c>
      <c r="AJ117" s="1">
        <v>19579.5</v>
      </c>
      <c r="AK117" s="1">
        <v>6.9132059994444717E-2</v>
      </c>
      <c r="AR117" s="1">
        <v>19579.5</v>
      </c>
      <c r="AS117" s="1">
        <v>6.9132059994444717E-2</v>
      </c>
      <c r="BA117" s="1">
        <v>18689.5</v>
      </c>
      <c r="BB117" s="1">
        <v>6.3966859997890424E-2</v>
      </c>
      <c r="BC117" s="1">
        <v>1</v>
      </c>
    </row>
    <row r="118" spans="1:55" x14ac:dyDescent="0.2">
      <c r="A118" s="42"/>
      <c r="B118" s="35"/>
      <c r="C118" s="43"/>
      <c r="D118" s="43"/>
      <c r="Q118" s="37"/>
      <c r="R118" s="22"/>
      <c r="AB118" s="1" t="s">
        <v>79</v>
      </c>
      <c r="AC118" s="1" t="s">
        <v>60</v>
      </c>
      <c r="AH118" s="1" t="s">
        <v>69</v>
      </c>
      <c r="AJ118" s="1">
        <v>19579.5</v>
      </c>
      <c r="AK118" s="1">
        <v>7.2132059998693876E-2</v>
      </c>
      <c r="AR118" s="1">
        <v>19579.5</v>
      </c>
      <c r="AS118" s="1">
        <v>7.2132059998693876E-2</v>
      </c>
      <c r="BA118" s="1">
        <v>18689.5</v>
      </c>
      <c r="BB118" s="1">
        <v>6.586686000082409E-2</v>
      </c>
      <c r="BC118" s="1">
        <v>1</v>
      </c>
    </row>
    <row r="119" spans="1:55" x14ac:dyDescent="0.2">
      <c r="A119" s="42"/>
      <c r="B119" s="35"/>
      <c r="C119" s="43"/>
      <c r="D119" s="43"/>
      <c r="Q119" s="37"/>
      <c r="R119" s="22"/>
      <c r="AB119" s="1" t="s">
        <v>79</v>
      </c>
      <c r="AC119" s="1" t="s">
        <v>60</v>
      </c>
      <c r="AH119" s="1" t="s">
        <v>69</v>
      </c>
      <c r="AJ119" s="1">
        <v>19606.5</v>
      </c>
      <c r="AK119" s="1">
        <v>7.6358419995813165E-2</v>
      </c>
      <c r="AR119" s="1">
        <v>19606.5</v>
      </c>
      <c r="AS119" s="1">
        <v>7.6358419995813165E-2</v>
      </c>
      <c r="BA119" s="1">
        <v>18697</v>
      </c>
      <c r="BB119" s="1">
        <v>6.6601959995750804E-2</v>
      </c>
      <c r="BC119" s="1">
        <v>0.1</v>
      </c>
    </row>
    <row r="120" spans="1:55" x14ac:dyDescent="0.2">
      <c r="A120" s="42"/>
      <c r="B120" s="35"/>
      <c r="C120" s="43"/>
      <c r="D120" s="43"/>
      <c r="Q120" s="37"/>
      <c r="R120" s="22"/>
      <c r="AB120" s="1" t="s">
        <v>79</v>
      </c>
      <c r="AC120" s="1" t="s">
        <v>53</v>
      </c>
      <c r="AH120" s="1" t="s">
        <v>69</v>
      </c>
      <c r="AJ120" s="1">
        <v>19623.5</v>
      </c>
      <c r="AK120" s="1">
        <v>7.2937979995913338E-2</v>
      </c>
      <c r="AR120" s="1">
        <v>19623.5</v>
      </c>
      <c r="AS120" s="1">
        <v>7.2937979995913338E-2</v>
      </c>
      <c r="BA120" s="1">
        <v>18729</v>
      </c>
      <c r="BB120" s="1">
        <v>6.3751720001164358E-2</v>
      </c>
      <c r="BC120" s="1">
        <v>1</v>
      </c>
    </row>
    <row r="121" spans="1:55" x14ac:dyDescent="0.2">
      <c r="A121" s="42"/>
      <c r="B121" s="35"/>
      <c r="C121" s="43"/>
      <c r="D121" s="43"/>
      <c r="Q121" s="37"/>
      <c r="R121" s="22"/>
      <c r="AB121" s="1" t="s">
        <v>68</v>
      </c>
      <c r="AH121" s="1" t="s">
        <v>69</v>
      </c>
      <c r="AJ121" s="1">
        <v>19628.5</v>
      </c>
      <c r="AK121" s="1">
        <v>8.6461380000400823E-2</v>
      </c>
      <c r="AR121" s="1">
        <v>19628.5</v>
      </c>
      <c r="AS121" s="1">
        <v>8.6461380000400823E-2</v>
      </c>
      <c r="BA121" s="1">
        <v>18758</v>
      </c>
      <c r="BB121" s="1">
        <v>6.3887439995596651E-2</v>
      </c>
      <c r="BC121" s="1">
        <v>0.1</v>
      </c>
    </row>
    <row r="122" spans="1:55" x14ac:dyDescent="0.2">
      <c r="A122" s="42"/>
      <c r="B122" s="35"/>
      <c r="C122" s="43"/>
      <c r="D122" s="43"/>
      <c r="Q122" s="37"/>
      <c r="R122" s="22"/>
      <c r="AB122" s="1" t="s">
        <v>68</v>
      </c>
      <c r="AD122" s="1">
        <v>65</v>
      </c>
      <c r="AF122" s="1" t="s">
        <v>102</v>
      </c>
      <c r="AH122" s="1" t="s">
        <v>60</v>
      </c>
      <c r="AJ122" s="1">
        <v>19628.5</v>
      </c>
      <c r="AK122" s="1">
        <v>8.9461379997374024E-2</v>
      </c>
      <c r="AR122" s="1">
        <v>19628.5</v>
      </c>
      <c r="AS122" s="1">
        <v>8.9461379997374024E-2</v>
      </c>
      <c r="BA122" s="1">
        <v>18758</v>
      </c>
      <c r="BB122" s="1">
        <v>6.4187439995293971E-2</v>
      </c>
      <c r="BC122" s="1">
        <v>1</v>
      </c>
    </row>
    <row r="123" spans="1:55" x14ac:dyDescent="0.2">
      <c r="A123" s="42"/>
      <c r="B123" s="35"/>
      <c r="C123" s="43"/>
      <c r="D123" s="43"/>
      <c r="Q123" s="37"/>
      <c r="R123" s="22"/>
      <c r="AB123" s="1" t="s">
        <v>68</v>
      </c>
      <c r="AH123" s="1" t="s">
        <v>69</v>
      </c>
      <c r="AJ123" s="1">
        <v>19631</v>
      </c>
      <c r="AK123" s="1">
        <v>7.3973079997813329E-2</v>
      </c>
      <c r="AR123" s="1">
        <v>19631</v>
      </c>
      <c r="AS123" s="1">
        <v>7.3973079997813329E-2</v>
      </c>
      <c r="BA123" s="1">
        <v>18758</v>
      </c>
      <c r="BB123" s="1">
        <v>6.4187439995293971E-2</v>
      </c>
      <c r="BC123" s="1">
        <v>1</v>
      </c>
    </row>
    <row r="124" spans="1:55" x14ac:dyDescent="0.2">
      <c r="A124" s="42"/>
      <c r="B124" s="35"/>
      <c r="C124" s="43"/>
      <c r="D124" s="43"/>
      <c r="Q124" s="37"/>
      <c r="R124" s="22"/>
      <c r="AB124" s="1" t="s">
        <v>79</v>
      </c>
      <c r="AC124" s="1" t="s">
        <v>60</v>
      </c>
      <c r="AH124" s="1" t="s">
        <v>69</v>
      </c>
      <c r="AJ124" s="1">
        <v>19638</v>
      </c>
      <c r="AK124" s="1">
        <v>7.3505839995050337E-2</v>
      </c>
      <c r="AR124" s="1">
        <v>19638</v>
      </c>
      <c r="AS124" s="1">
        <v>7.3505839995050337E-2</v>
      </c>
      <c r="BA124" s="1">
        <v>18758</v>
      </c>
      <c r="BB124" s="1">
        <v>6.4187439995293971E-2</v>
      </c>
      <c r="BC124" s="1">
        <v>1</v>
      </c>
    </row>
    <row r="125" spans="1:55" x14ac:dyDescent="0.2">
      <c r="A125" s="42"/>
      <c r="B125" s="35"/>
      <c r="C125" s="43"/>
      <c r="D125" s="43"/>
      <c r="Q125" s="37"/>
      <c r="R125" s="22"/>
      <c r="AB125" s="1" t="s">
        <v>79</v>
      </c>
      <c r="AC125" s="1" t="s">
        <v>53</v>
      </c>
      <c r="AH125" s="1" t="s">
        <v>69</v>
      </c>
      <c r="AJ125" s="1">
        <v>19638</v>
      </c>
      <c r="AK125" s="1">
        <v>7.400583999697119E-2</v>
      </c>
      <c r="AR125" s="1">
        <v>19638</v>
      </c>
      <c r="AS125" s="1">
        <v>7.400583999697119E-2</v>
      </c>
      <c r="BA125" s="1">
        <v>18758</v>
      </c>
      <c r="BB125" s="1">
        <v>6.4887439992162399E-2</v>
      </c>
      <c r="BC125" s="1">
        <v>1</v>
      </c>
    </row>
    <row r="126" spans="1:55" x14ac:dyDescent="0.2">
      <c r="A126" s="42"/>
      <c r="B126" s="35"/>
      <c r="C126" s="43"/>
      <c r="D126" s="43"/>
      <c r="Q126" s="37"/>
      <c r="R126" s="22"/>
      <c r="AJ126" s="1">
        <v>19687</v>
      </c>
      <c r="AK126" s="1">
        <v>7.3435159996734001E-2</v>
      </c>
      <c r="AR126" s="1">
        <v>19687</v>
      </c>
      <c r="AS126" s="1">
        <v>7.3435159996734001E-2</v>
      </c>
      <c r="BA126" s="1">
        <v>18763</v>
      </c>
      <c r="BB126" s="1">
        <v>5.6910840001364704E-2</v>
      </c>
      <c r="BC126" s="1">
        <v>0.1</v>
      </c>
    </row>
    <row r="127" spans="1:55" x14ac:dyDescent="0.2">
      <c r="A127" s="42"/>
      <c r="B127" s="35"/>
      <c r="C127" s="43"/>
      <c r="D127" s="43"/>
      <c r="Q127" s="37"/>
      <c r="R127" s="22"/>
      <c r="AB127" s="1" t="s">
        <v>79</v>
      </c>
      <c r="AC127" s="1" t="s">
        <v>104</v>
      </c>
      <c r="AH127" s="1" t="s">
        <v>69</v>
      </c>
      <c r="AJ127" s="1">
        <v>19687</v>
      </c>
      <c r="AK127" s="1">
        <v>7.3735159996431321E-2</v>
      </c>
      <c r="AR127" s="1">
        <v>19687</v>
      </c>
      <c r="AS127" s="1">
        <v>7.3735159996431321E-2</v>
      </c>
      <c r="BA127" s="1">
        <v>18763</v>
      </c>
      <c r="BB127" s="1">
        <v>6.1910839998745359E-2</v>
      </c>
      <c r="BC127" s="1">
        <v>0.1</v>
      </c>
    </row>
    <row r="128" spans="1:55" x14ac:dyDescent="0.2">
      <c r="A128" s="42"/>
      <c r="B128" s="35"/>
      <c r="C128" s="43"/>
      <c r="D128" s="43"/>
      <c r="Q128" s="37"/>
      <c r="R128" s="22"/>
      <c r="AB128" s="1" t="s">
        <v>68</v>
      </c>
      <c r="AH128" s="1" t="s">
        <v>69</v>
      </c>
      <c r="AJ128" s="1">
        <v>20367</v>
      </c>
      <c r="AK128" s="1">
        <v>8.1717559995013289E-2</v>
      </c>
      <c r="AR128" s="1">
        <v>20367</v>
      </c>
      <c r="AS128" s="1">
        <v>8.1717559995013289E-2</v>
      </c>
      <c r="BA128" s="1">
        <v>18780</v>
      </c>
      <c r="BB128" s="1">
        <v>6.6990399995120242E-2</v>
      </c>
      <c r="BC128" s="1">
        <v>1</v>
      </c>
    </row>
    <row r="129" spans="1:55" x14ac:dyDescent="0.2">
      <c r="A129" s="42"/>
      <c r="B129" s="35"/>
      <c r="C129" s="43"/>
      <c r="D129" s="43"/>
      <c r="Q129" s="37"/>
      <c r="R129" s="22"/>
      <c r="AB129" s="1" t="s">
        <v>68</v>
      </c>
      <c r="AH129" s="1" t="s">
        <v>69</v>
      </c>
      <c r="AJ129" s="1">
        <v>20367</v>
      </c>
      <c r="AK129" s="1">
        <v>8.1817559992487077E-2</v>
      </c>
      <c r="AR129" s="1">
        <v>20367</v>
      </c>
      <c r="AS129" s="1">
        <v>8.1817559992487077E-2</v>
      </c>
      <c r="BA129" s="1">
        <v>19350</v>
      </c>
      <c r="BB129" s="1">
        <v>6.9958000000042375E-2</v>
      </c>
      <c r="BC129" s="1">
        <v>0.1</v>
      </c>
    </row>
    <row r="130" spans="1:55" x14ac:dyDescent="0.2">
      <c r="A130" s="44"/>
      <c r="B130" s="40"/>
      <c r="C130" s="41"/>
      <c r="D130" s="41"/>
      <c r="Q130" s="37"/>
      <c r="R130" s="22"/>
      <c r="AJ130" s="1">
        <v>20433</v>
      </c>
      <c r="AK130" s="1">
        <v>8.2226439997612033E-2</v>
      </c>
      <c r="AR130" s="1">
        <v>20433</v>
      </c>
      <c r="AS130" s="1">
        <v>8.2226439997612033E-2</v>
      </c>
      <c r="BA130" s="1">
        <v>19350</v>
      </c>
      <c r="BB130" s="1">
        <v>7.2057999997923616E-2</v>
      </c>
      <c r="BC130" s="1">
        <v>0.1</v>
      </c>
    </row>
    <row r="131" spans="1:55" x14ac:dyDescent="0.2">
      <c r="A131" s="42"/>
      <c r="B131" s="35"/>
      <c r="C131" s="43"/>
      <c r="D131" s="43"/>
      <c r="Q131" s="37"/>
      <c r="R131" s="22"/>
      <c r="AB131" s="1" t="s">
        <v>79</v>
      </c>
      <c r="AC131" s="1" t="s">
        <v>60</v>
      </c>
      <c r="AH131" s="1" t="s">
        <v>69</v>
      </c>
      <c r="AJ131" s="1">
        <v>20433</v>
      </c>
      <c r="AK131" s="1">
        <v>8.3726439996098634E-2</v>
      </c>
      <c r="AR131" s="1">
        <v>20433</v>
      </c>
      <c r="AS131" s="1">
        <v>8.3726439996098634E-2</v>
      </c>
      <c r="BA131" s="1">
        <v>19538</v>
      </c>
      <c r="BB131" s="1">
        <v>7.1337839995976537E-2</v>
      </c>
      <c r="BC131" s="1">
        <v>1</v>
      </c>
    </row>
    <row r="132" spans="1:55" x14ac:dyDescent="0.2">
      <c r="A132" s="42"/>
      <c r="B132" s="35"/>
      <c r="C132" s="43"/>
      <c r="D132" s="43"/>
      <c r="Q132" s="37"/>
      <c r="R132" s="22"/>
      <c r="AB132" s="1" t="s">
        <v>79</v>
      </c>
      <c r="AC132" s="1" t="s">
        <v>53</v>
      </c>
      <c r="AH132" s="1" t="s">
        <v>69</v>
      </c>
      <c r="AJ132" s="1">
        <v>20491.5</v>
      </c>
      <c r="AK132" s="1">
        <v>8.4400219995586667E-2</v>
      </c>
      <c r="AR132" s="1">
        <v>20491.5</v>
      </c>
      <c r="AS132" s="1">
        <v>8.4400219995586667E-2</v>
      </c>
      <c r="BA132" s="1">
        <v>19538</v>
      </c>
      <c r="BB132" s="1">
        <v>7.1937839995371178E-2</v>
      </c>
      <c r="BC132" s="1">
        <v>1</v>
      </c>
    </row>
    <row r="133" spans="1:55" x14ac:dyDescent="0.2">
      <c r="A133" s="42"/>
      <c r="B133" s="35"/>
      <c r="C133" s="43"/>
      <c r="D133" s="43"/>
      <c r="Q133" s="37"/>
      <c r="R133" s="22"/>
      <c r="AB133" s="1" t="s">
        <v>79</v>
      </c>
      <c r="AC133" s="1" t="s">
        <v>53</v>
      </c>
      <c r="AH133" s="1" t="s">
        <v>69</v>
      </c>
      <c r="AJ133" s="1">
        <v>20491.5</v>
      </c>
      <c r="AK133" s="1">
        <v>8.5600219994375948E-2</v>
      </c>
      <c r="AR133" s="1">
        <v>20491.5</v>
      </c>
      <c r="AS133" s="1">
        <v>8.5600219994375948E-2</v>
      </c>
      <c r="BA133" s="1">
        <v>19540.5</v>
      </c>
      <c r="BB133" s="1">
        <v>7.2749539998767432E-2</v>
      </c>
      <c r="BC133" s="1">
        <v>1</v>
      </c>
    </row>
    <row r="134" spans="1:55" x14ac:dyDescent="0.2">
      <c r="A134" s="42"/>
      <c r="B134" s="35"/>
      <c r="C134" s="43"/>
      <c r="D134" s="43"/>
      <c r="Q134" s="37"/>
      <c r="R134" s="22"/>
      <c r="AB134" s="1" t="s">
        <v>79</v>
      </c>
      <c r="AC134" s="1" t="s">
        <v>60</v>
      </c>
      <c r="AH134" s="1" t="s">
        <v>69</v>
      </c>
      <c r="AJ134" s="1">
        <v>20491.5</v>
      </c>
      <c r="AK134" s="1">
        <v>8.6600219998217653E-2</v>
      </c>
      <c r="AR134" s="1">
        <v>20491.5</v>
      </c>
      <c r="AS134" s="1">
        <v>8.6600219998217653E-2</v>
      </c>
      <c r="BA134" s="1">
        <v>19540.5</v>
      </c>
      <c r="BB134" s="1">
        <v>7.2849539996241219E-2</v>
      </c>
      <c r="BC134" s="1">
        <v>1</v>
      </c>
    </row>
    <row r="135" spans="1:55" x14ac:dyDescent="0.2">
      <c r="A135" s="42"/>
      <c r="B135" s="35"/>
      <c r="C135" s="43"/>
      <c r="D135" s="43"/>
      <c r="Q135" s="37"/>
      <c r="R135" s="22"/>
      <c r="AB135" s="1" t="s">
        <v>79</v>
      </c>
      <c r="AC135" s="1" t="s">
        <v>53</v>
      </c>
      <c r="AH135" s="1" t="s">
        <v>69</v>
      </c>
      <c r="AJ135" s="1">
        <v>20499</v>
      </c>
      <c r="AK135" s="1">
        <v>8.9035320001130458E-2</v>
      </c>
      <c r="AR135" s="1">
        <v>20499</v>
      </c>
      <c r="AS135" s="1">
        <v>8.9035320001130458E-2</v>
      </c>
      <c r="BA135" s="1">
        <v>19577</v>
      </c>
      <c r="BB135" s="1">
        <v>7.3420359993178863E-2</v>
      </c>
      <c r="BC135" s="1">
        <v>0.1</v>
      </c>
    </row>
    <row r="136" spans="1:55" x14ac:dyDescent="0.2">
      <c r="A136" s="42"/>
      <c r="B136" s="35"/>
      <c r="C136" s="43"/>
      <c r="D136" s="43"/>
      <c r="Q136" s="37"/>
      <c r="R136" s="22"/>
      <c r="AB136" s="1" t="s">
        <v>79</v>
      </c>
      <c r="AC136" s="1" t="s">
        <v>60</v>
      </c>
      <c r="AH136" s="1" t="s">
        <v>69</v>
      </c>
      <c r="AJ136" s="1">
        <v>20506</v>
      </c>
      <c r="AK136" s="1">
        <v>8.4668080002302304E-2</v>
      </c>
      <c r="AR136" s="1">
        <v>20506</v>
      </c>
      <c r="AS136" s="1">
        <v>8.4668080002302304E-2</v>
      </c>
      <c r="BA136" s="1">
        <v>19577</v>
      </c>
      <c r="BB136" s="1">
        <v>7.5220359991362784E-2</v>
      </c>
      <c r="BC136" s="1">
        <v>0.1</v>
      </c>
    </row>
    <row r="137" spans="1:55" x14ac:dyDescent="0.2">
      <c r="A137" s="42"/>
      <c r="B137" s="35"/>
      <c r="C137" s="43"/>
      <c r="D137" s="43"/>
      <c r="Q137" s="37"/>
      <c r="R137" s="22"/>
      <c r="AB137" s="1" t="s">
        <v>79</v>
      </c>
      <c r="AC137" s="1" t="s">
        <v>60</v>
      </c>
      <c r="AH137" s="1" t="s">
        <v>69</v>
      </c>
      <c r="AJ137" s="1">
        <v>20506</v>
      </c>
      <c r="AK137" s="1">
        <v>8.5368079999170732E-2</v>
      </c>
      <c r="AR137" s="1">
        <v>20506</v>
      </c>
      <c r="AS137" s="1">
        <v>8.5368079999170732E-2</v>
      </c>
      <c r="BA137" s="1">
        <v>19579.5</v>
      </c>
      <c r="BB137" s="1">
        <v>6.9132059994444717E-2</v>
      </c>
      <c r="BC137" s="1">
        <v>1</v>
      </c>
    </row>
    <row r="138" spans="1:55" x14ac:dyDescent="0.2">
      <c r="A138" s="42"/>
      <c r="B138" s="35"/>
      <c r="C138" s="43"/>
      <c r="D138" s="43"/>
      <c r="Q138" s="37"/>
      <c r="R138" s="22"/>
      <c r="AB138" s="1" t="s">
        <v>79</v>
      </c>
      <c r="AC138" s="1" t="s">
        <v>53</v>
      </c>
      <c r="AH138" s="1" t="s">
        <v>69</v>
      </c>
      <c r="AJ138" s="1">
        <v>20506</v>
      </c>
      <c r="AK138" s="1">
        <v>8.5668079998868052E-2</v>
      </c>
      <c r="AR138" s="1">
        <v>20506</v>
      </c>
      <c r="AS138" s="1">
        <v>8.5668079998868052E-2</v>
      </c>
      <c r="BA138" s="1">
        <v>19579.5</v>
      </c>
      <c r="BB138" s="1">
        <v>7.2132059998693876E-2</v>
      </c>
      <c r="BC138" s="1">
        <v>1</v>
      </c>
    </row>
    <row r="139" spans="1:55" x14ac:dyDescent="0.2">
      <c r="A139" s="42"/>
      <c r="B139" s="35"/>
      <c r="C139" s="43"/>
      <c r="D139" s="43"/>
      <c r="Q139" s="37"/>
      <c r="R139" s="22"/>
      <c r="AB139" s="1" t="s">
        <v>79</v>
      </c>
      <c r="AC139" s="1" t="s">
        <v>60</v>
      </c>
      <c r="AH139" s="1" t="s">
        <v>69</v>
      </c>
      <c r="AJ139" s="1">
        <v>21278.5</v>
      </c>
      <c r="AK139" s="1">
        <v>9.2983379996439908E-2</v>
      </c>
      <c r="AR139" s="1">
        <v>21278.5</v>
      </c>
      <c r="AS139" s="1">
        <v>9.2983379996439908E-2</v>
      </c>
      <c r="BA139" s="1">
        <v>19606.5</v>
      </c>
      <c r="BB139" s="1">
        <v>7.6358419995813165E-2</v>
      </c>
      <c r="BC139" s="1">
        <v>0.1</v>
      </c>
    </row>
    <row r="140" spans="1:55" x14ac:dyDescent="0.2">
      <c r="A140" s="42"/>
      <c r="B140" s="35"/>
      <c r="C140" s="43"/>
      <c r="D140" s="43"/>
      <c r="Q140" s="37"/>
      <c r="R140" s="22"/>
      <c r="AB140" s="1" t="s">
        <v>79</v>
      </c>
      <c r="AC140" s="1" t="s">
        <v>53</v>
      </c>
      <c r="AH140" s="1" t="s">
        <v>69</v>
      </c>
      <c r="AJ140" s="1">
        <v>21278.5</v>
      </c>
      <c r="AK140" s="1">
        <v>9.3283379996137228E-2</v>
      </c>
      <c r="AR140" s="1">
        <v>21278.5</v>
      </c>
      <c r="AS140" s="1">
        <v>9.3283379996137228E-2</v>
      </c>
      <c r="BA140" s="1">
        <v>19623.5</v>
      </c>
      <c r="BB140" s="1">
        <v>7.2937979995913338E-2</v>
      </c>
      <c r="BC140" s="1">
        <v>1</v>
      </c>
    </row>
    <row r="141" spans="1:55" x14ac:dyDescent="0.2">
      <c r="A141" s="42"/>
      <c r="B141" s="177"/>
      <c r="C141" s="43"/>
      <c r="D141" s="43"/>
      <c r="Q141" s="37"/>
      <c r="R141" s="22"/>
      <c r="AB141" s="1" t="s">
        <v>68</v>
      </c>
      <c r="AH141" s="1" t="s">
        <v>69</v>
      </c>
      <c r="AJ141" s="1">
        <v>21278.5</v>
      </c>
      <c r="AK141" s="1">
        <v>9.5383379994018469E-2</v>
      </c>
      <c r="AR141" s="1">
        <v>21278.5</v>
      </c>
      <c r="AS141" s="1">
        <v>9.5383379994018469E-2</v>
      </c>
      <c r="BA141" s="1">
        <v>19628.5</v>
      </c>
      <c r="BB141" s="1">
        <v>8.6461380000400823E-2</v>
      </c>
      <c r="BC141" s="1">
        <v>0.1</v>
      </c>
    </row>
    <row r="142" spans="1:55" x14ac:dyDescent="0.2">
      <c r="A142" s="42"/>
      <c r="B142" s="177"/>
      <c r="C142" s="43"/>
      <c r="D142" s="43"/>
      <c r="Q142" s="37"/>
      <c r="R142" s="22"/>
      <c r="AB142" s="1" t="s">
        <v>79</v>
      </c>
      <c r="AD142" s="1">
        <v>22</v>
      </c>
      <c r="AE142" s="1">
        <v>1.1999999999999999E-3</v>
      </c>
      <c r="AF142" s="1" t="s">
        <v>110</v>
      </c>
      <c r="AH142" s="1" t="s">
        <v>60</v>
      </c>
      <c r="AJ142" s="1">
        <v>21279</v>
      </c>
      <c r="AK142" s="1">
        <v>9.3185719997563865E-2</v>
      </c>
      <c r="AR142" s="1">
        <v>21279</v>
      </c>
      <c r="AS142" s="1">
        <v>9.3185719997563865E-2</v>
      </c>
      <c r="BA142" s="1">
        <v>19628.5</v>
      </c>
      <c r="BB142" s="1">
        <v>8.9461379997374024E-2</v>
      </c>
      <c r="BC142" s="1">
        <v>0.1</v>
      </c>
    </row>
    <row r="143" spans="1:55" x14ac:dyDescent="0.2">
      <c r="A143" s="44"/>
      <c r="B143" s="40"/>
      <c r="C143" s="41"/>
      <c r="D143" s="41"/>
      <c r="Q143" s="37"/>
      <c r="R143" s="22"/>
      <c r="AB143" s="1" t="s">
        <v>68</v>
      </c>
      <c r="AH143" s="1" t="s">
        <v>69</v>
      </c>
      <c r="AJ143" s="1">
        <v>21279</v>
      </c>
      <c r="AK143" s="1">
        <v>9.338571999251144E-2</v>
      </c>
      <c r="AR143" s="1">
        <v>21279</v>
      </c>
      <c r="AS143" s="1">
        <v>9.338571999251144E-2</v>
      </c>
      <c r="BA143" s="1">
        <v>19631</v>
      </c>
      <c r="BB143" s="1">
        <v>7.3973079997813329E-2</v>
      </c>
      <c r="BC143" s="1">
        <v>0.1</v>
      </c>
    </row>
    <row r="144" spans="1:55" x14ac:dyDescent="0.2">
      <c r="A144" s="42"/>
      <c r="B144" s="177"/>
      <c r="C144" s="43"/>
      <c r="D144" s="43"/>
      <c r="Q144" s="37"/>
      <c r="R144" s="22"/>
      <c r="AB144" s="1" t="s">
        <v>68</v>
      </c>
      <c r="AH144" s="1" t="s">
        <v>69</v>
      </c>
      <c r="AJ144" s="1">
        <v>21279</v>
      </c>
      <c r="AK144" s="1">
        <v>9.4785719993524253E-2</v>
      </c>
      <c r="AR144" s="1">
        <v>21279</v>
      </c>
      <c r="AS144" s="1">
        <v>9.4785719993524253E-2</v>
      </c>
      <c r="BA144" s="1">
        <v>19638</v>
      </c>
      <c r="BB144" s="1">
        <v>7.3505839995050337E-2</v>
      </c>
      <c r="BC144" s="1">
        <v>0.1</v>
      </c>
    </row>
    <row r="145" spans="1:55" x14ac:dyDescent="0.2">
      <c r="A145" s="42"/>
      <c r="B145" s="35"/>
      <c r="C145" s="43"/>
      <c r="D145" s="43"/>
      <c r="Q145" s="37"/>
      <c r="R145" s="22"/>
      <c r="AB145" s="1" t="s">
        <v>68</v>
      </c>
      <c r="AH145" s="1" t="s">
        <v>69</v>
      </c>
      <c r="AJ145" s="1">
        <v>21323</v>
      </c>
      <c r="AK145" s="1">
        <v>9.3791639992559794E-2</v>
      </c>
      <c r="AR145" s="1">
        <v>21323</v>
      </c>
      <c r="AS145" s="1">
        <v>9.3791639992559794E-2</v>
      </c>
      <c r="BA145" s="1">
        <v>19638</v>
      </c>
      <c r="BB145" s="1">
        <v>7.400583999697119E-2</v>
      </c>
      <c r="BC145" s="1">
        <v>0.1</v>
      </c>
    </row>
    <row r="146" spans="1:55" x14ac:dyDescent="0.2">
      <c r="A146" s="42"/>
      <c r="B146" s="35"/>
      <c r="C146" s="43"/>
      <c r="D146" s="43"/>
      <c r="Q146" s="37"/>
      <c r="R146" s="22"/>
      <c r="AB146" s="1" t="s">
        <v>79</v>
      </c>
      <c r="AC146" s="1" t="s">
        <v>53</v>
      </c>
      <c r="AH146" s="1" t="s">
        <v>69</v>
      </c>
      <c r="AJ146" s="1">
        <v>21323</v>
      </c>
      <c r="AK146" s="1">
        <v>9.3791639992559794E-2</v>
      </c>
      <c r="AR146" s="1">
        <v>21323</v>
      </c>
      <c r="AS146" s="1">
        <v>9.3791639992559794E-2</v>
      </c>
      <c r="BA146" s="1">
        <v>19687</v>
      </c>
      <c r="BB146" s="1">
        <v>7.3435159996734001E-2</v>
      </c>
      <c r="BC146" s="1">
        <v>1</v>
      </c>
    </row>
    <row r="147" spans="1:55" x14ac:dyDescent="0.2">
      <c r="A147" s="44"/>
      <c r="B147" s="40"/>
      <c r="C147" s="41"/>
      <c r="D147" s="41"/>
      <c r="Q147" s="37"/>
      <c r="R147" s="22"/>
      <c r="AB147" s="1" t="s">
        <v>79</v>
      </c>
      <c r="AC147" s="1" t="s">
        <v>60</v>
      </c>
      <c r="AH147" s="1" t="s">
        <v>69</v>
      </c>
      <c r="AJ147" s="1">
        <v>21381.5</v>
      </c>
      <c r="AK147" s="1">
        <v>8.4665419992234092E-2</v>
      </c>
      <c r="AR147" s="1">
        <v>21381.5</v>
      </c>
      <c r="AS147" s="1">
        <v>8.4665419992234092E-2</v>
      </c>
      <c r="BA147" s="1">
        <v>19687</v>
      </c>
      <c r="BB147" s="1">
        <v>7.3735159996431321E-2</v>
      </c>
      <c r="BC147" s="1">
        <v>1</v>
      </c>
    </row>
    <row r="148" spans="1:55" x14ac:dyDescent="0.2">
      <c r="A148" s="42"/>
      <c r="B148" s="35"/>
      <c r="C148" s="43"/>
      <c r="D148" s="43"/>
      <c r="Q148" s="37"/>
      <c r="R148" s="22"/>
      <c r="AB148" s="1" t="s">
        <v>79</v>
      </c>
      <c r="AC148" s="1" t="s">
        <v>60</v>
      </c>
      <c r="AH148" s="1" t="s">
        <v>69</v>
      </c>
      <c r="AJ148" s="1">
        <v>21425.5</v>
      </c>
      <c r="AK148" s="1">
        <v>9.0871339991281275E-2</v>
      </c>
      <c r="AR148" s="1">
        <v>21425.5</v>
      </c>
      <c r="AS148" s="1">
        <v>9.0871339991281275E-2</v>
      </c>
      <c r="BA148" s="1">
        <v>20367</v>
      </c>
      <c r="BB148" s="1">
        <v>8.1717559995013289E-2</v>
      </c>
      <c r="BC148" s="1">
        <v>0.1</v>
      </c>
    </row>
    <row r="149" spans="1:55" x14ac:dyDescent="0.2">
      <c r="A149" s="42"/>
      <c r="B149" s="35"/>
      <c r="C149" s="43"/>
      <c r="D149" s="43"/>
      <c r="Q149" s="37"/>
      <c r="R149" s="22"/>
      <c r="AB149" s="1" t="s">
        <v>79</v>
      </c>
      <c r="AC149" s="1" t="s">
        <v>53</v>
      </c>
      <c r="AH149" s="1" t="s">
        <v>69</v>
      </c>
      <c r="AJ149" s="1">
        <v>21428</v>
      </c>
      <c r="AK149" s="1">
        <v>8.6383039997599553E-2</v>
      </c>
      <c r="AR149" s="1">
        <v>21428</v>
      </c>
      <c r="AS149" s="1">
        <v>8.6383039997599553E-2</v>
      </c>
      <c r="BA149" s="1">
        <v>20367</v>
      </c>
      <c r="BB149" s="1">
        <v>8.1817559992487077E-2</v>
      </c>
      <c r="BC149" s="1">
        <v>0.1</v>
      </c>
    </row>
    <row r="150" spans="1:55" x14ac:dyDescent="0.2">
      <c r="A150" s="42"/>
      <c r="B150" s="35"/>
      <c r="C150" s="43"/>
      <c r="D150" s="43"/>
      <c r="Q150" s="37"/>
      <c r="R150" s="22"/>
      <c r="AB150" s="1" t="s">
        <v>79</v>
      </c>
      <c r="AC150" s="1" t="s">
        <v>60</v>
      </c>
      <c r="AH150" s="1" t="s">
        <v>69</v>
      </c>
      <c r="AJ150" s="1">
        <v>22168.5</v>
      </c>
      <c r="AK150" s="1">
        <v>9.8948579994612373E-2</v>
      </c>
      <c r="AR150" s="1">
        <v>22098</v>
      </c>
      <c r="AS150" s="1">
        <v>0.12651863999781199</v>
      </c>
      <c r="BA150" s="1">
        <v>20433</v>
      </c>
      <c r="BB150" s="1">
        <v>8.2226439997612033E-2</v>
      </c>
      <c r="BC150" s="1">
        <v>1</v>
      </c>
    </row>
    <row r="151" spans="1:55" x14ac:dyDescent="0.2">
      <c r="A151" s="42"/>
      <c r="B151" s="35"/>
      <c r="C151" s="43"/>
      <c r="D151" s="43"/>
      <c r="Q151" s="37"/>
      <c r="R151" s="22"/>
      <c r="AB151" s="1" t="s">
        <v>79</v>
      </c>
      <c r="AC151" s="1" t="s">
        <v>53</v>
      </c>
      <c r="AH151" s="1" t="s">
        <v>69</v>
      </c>
      <c r="AJ151" s="1">
        <v>22168.5</v>
      </c>
      <c r="AK151" s="1">
        <v>0.10134857999219093</v>
      </c>
      <c r="AR151" s="1">
        <v>22168.5</v>
      </c>
      <c r="AS151" s="1">
        <v>9.8948579994612373E-2</v>
      </c>
      <c r="BA151" s="1">
        <v>20433</v>
      </c>
      <c r="BB151" s="1">
        <v>8.3726439996098634E-2</v>
      </c>
      <c r="BC151" s="1">
        <v>1</v>
      </c>
    </row>
    <row r="152" spans="1:55" x14ac:dyDescent="0.2">
      <c r="A152" s="42"/>
      <c r="B152" s="35"/>
      <c r="C152" s="43"/>
      <c r="D152" s="43"/>
      <c r="Q152" s="37"/>
      <c r="R152" s="22"/>
      <c r="AB152" s="1" t="s">
        <v>79</v>
      </c>
      <c r="AC152" s="1" t="s">
        <v>53</v>
      </c>
      <c r="AH152" s="1" t="s">
        <v>69</v>
      </c>
      <c r="AJ152" s="1">
        <v>22168.5</v>
      </c>
      <c r="AK152" s="1">
        <v>0.10294857999542728</v>
      </c>
      <c r="AR152" s="1">
        <v>22168.5</v>
      </c>
      <c r="AS152" s="1">
        <v>0.10134857999219093</v>
      </c>
      <c r="BA152" s="1">
        <v>20491.5</v>
      </c>
      <c r="BB152" s="1">
        <v>8.4400219995586667E-2</v>
      </c>
      <c r="BC152" s="1">
        <v>1</v>
      </c>
    </row>
    <row r="153" spans="1:55" x14ac:dyDescent="0.2">
      <c r="A153" s="42"/>
      <c r="B153" s="35"/>
      <c r="C153" s="43"/>
      <c r="D153" s="43"/>
      <c r="Q153" s="37"/>
      <c r="R153" s="22"/>
      <c r="AB153" s="1" t="s">
        <v>79</v>
      </c>
      <c r="AC153" s="1" t="s">
        <v>60</v>
      </c>
      <c r="AH153" s="1" t="s">
        <v>69</v>
      </c>
      <c r="AJ153" s="1">
        <v>22186</v>
      </c>
      <c r="AK153" s="1">
        <v>0.10233047999645351</v>
      </c>
      <c r="AR153" s="1">
        <v>22168.5</v>
      </c>
      <c r="AS153" s="1">
        <v>0.10294857999542728</v>
      </c>
      <c r="BA153" s="1">
        <v>20491.5</v>
      </c>
      <c r="BB153" s="1">
        <v>8.5600219994375948E-2</v>
      </c>
      <c r="BC153" s="1">
        <v>1</v>
      </c>
    </row>
    <row r="154" spans="1:55" x14ac:dyDescent="0.2">
      <c r="A154" s="42"/>
      <c r="B154" s="35"/>
      <c r="C154" s="43"/>
      <c r="D154" s="43"/>
      <c r="Q154" s="37"/>
      <c r="R154" s="22"/>
      <c r="AB154" s="1" t="s">
        <v>79</v>
      </c>
      <c r="AC154" s="1" t="s">
        <v>53</v>
      </c>
      <c r="AH154" s="1" t="s">
        <v>69</v>
      </c>
      <c r="AJ154" s="1">
        <v>22186</v>
      </c>
      <c r="AK154" s="1">
        <v>0.10253047999867704</v>
      </c>
      <c r="AR154" s="1">
        <v>22186</v>
      </c>
      <c r="AS154" s="1">
        <v>0.10233047999645351</v>
      </c>
      <c r="BA154" s="1">
        <v>20491.5</v>
      </c>
      <c r="BB154" s="1">
        <v>8.6600219998217653E-2</v>
      </c>
      <c r="BC154" s="1">
        <v>1</v>
      </c>
    </row>
    <row r="155" spans="1:55" x14ac:dyDescent="0.2">
      <c r="A155" s="42"/>
      <c r="B155" s="35"/>
      <c r="C155" s="43"/>
      <c r="D155" s="43"/>
      <c r="Q155" s="37"/>
      <c r="R155" s="22"/>
      <c r="AB155" s="1" t="s">
        <v>79</v>
      </c>
      <c r="AC155" s="1" t="s">
        <v>104</v>
      </c>
      <c r="AH155" s="1" t="s">
        <v>69</v>
      </c>
      <c r="AJ155" s="1">
        <v>22186</v>
      </c>
      <c r="AK155" s="1">
        <v>0.10333048000029521</v>
      </c>
      <c r="AR155" s="1">
        <v>22186</v>
      </c>
      <c r="AS155" s="1">
        <v>0.10253047999867704</v>
      </c>
      <c r="BA155" s="1">
        <v>20499</v>
      </c>
      <c r="BB155" s="1">
        <v>8.9035320001130458E-2</v>
      </c>
      <c r="BC155" s="1">
        <v>0.1</v>
      </c>
    </row>
    <row r="156" spans="1:55" x14ac:dyDescent="0.2">
      <c r="A156" s="42"/>
      <c r="B156" s="35"/>
      <c r="C156" s="43"/>
      <c r="D156" s="43"/>
      <c r="Q156" s="37"/>
      <c r="R156" s="22"/>
      <c r="AB156" s="1" t="s">
        <v>79</v>
      </c>
      <c r="AC156" s="1" t="s">
        <v>60</v>
      </c>
      <c r="AH156" s="1" t="s">
        <v>69</v>
      </c>
      <c r="AJ156" s="1">
        <v>22220</v>
      </c>
      <c r="AK156" s="1">
        <v>0.10168959999282379</v>
      </c>
      <c r="AR156" s="1">
        <v>22186</v>
      </c>
      <c r="AS156" s="1">
        <v>0.10333048000029521</v>
      </c>
      <c r="BA156" s="1">
        <v>20506</v>
      </c>
      <c r="BB156" s="1">
        <v>8.4668080002302304E-2</v>
      </c>
      <c r="BC156" s="1">
        <v>1</v>
      </c>
    </row>
    <row r="157" spans="1:55" x14ac:dyDescent="0.2">
      <c r="A157" s="42"/>
      <c r="B157" s="35"/>
      <c r="C157" s="43"/>
      <c r="D157" s="43"/>
      <c r="Q157" s="37"/>
      <c r="R157" s="22"/>
      <c r="AB157" s="1" t="s">
        <v>68</v>
      </c>
      <c r="AH157" s="1" t="s">
        <v>69</v>
      </c>
      <c r="AJ157" s="1">
        <v>22220</v>
      </c>
      <c r="AK157" s="1">
        <v>0.1030895999938366</v>
      </c>
      <c r="AR157" s="1">
        <v>22220</v>
      </c>
      <c r="AS157" s="1">
        <v>0.10168959999282379</v>
      </c>
      <c r="BA157" s="1">
        <v>20506</v>
      </c>
      <c r="BB157" s="1">
        <v>8.5368079999170732E-2</v>
      </c>
      <c r="BC157" s="1">
        <v>1</v>
      </c>
    </row>
    <row r="158" spans="1:55" x14ac:dyDescent="0.2">
      <c r="A158" s="42"/>
      <c r="B158" s="35"/>
      <c r="C158" s="43"/>
      <c r="D158" s="43"/>
      <c r="Q158" s="37"/>
      <c r="R158" s="22"/>
      <c r="AB158" s="1" t="s">
        <v>79</v>
      </c>
      <c r="AC158" s="1" t="s">
        <v>104</v>
      </c>
      <c r="AH158" s="1" t="s">
        <v>69</v>
      </c>
      <c r="AJ158" s="1">
        <v>22220</v>
      </c>
      <c r="AK158" s="1">
        <v>0.10318959999131039</v>
      </c>
      <c r="AR158" s="1">
        <v>22220</v>
      </c>
      <c r="AS158" s="1">
        <v>0.1030895999938366</v>
      </c>
      <c r="BA158" s="1">
        <v>20506</v>
      </c>
      <c r="BB158" s="1">
        <v>8.5668079998868052E-2</v>
      </c>
      <c r="BC158" s="1">
        <v>1</v>
      </c>
    </row>
    <row r="159" spans="1:55" x14ac:dyDescent="0.2">
      <c r="A159" s="42"/>
      <c r="B159" s="35"/>
      <c r="C159" s="43"/>
      <c r="D159" s="43"/>
      <c r="Q159" s="37"/>
      <c r="R159" s="22"/>
      <c r="AB159" s="1" t="s">
        <v>79</v>
      </c>
      <c r="AC159" s="1" t="s">
        <v>53</v>
      </c>
      <c r="AH159" s="1" t="s">
        <v>69</v>
      </c>
      <c r="AJ159" s="1">
        <v>22252</v>
      </c>
      <c r="AK159" s="1">
        <v>0.1012393599958159</v>
      </c>
      <c r="AR159" s="1">
        <v>22220</v>
      </c>
      <c r="AS159" s="1">
        <v>0.10318959999131039</v>
      </c>
      <c r="BA159" s="1">
        <v>21278.5</v>
      </c>
      <c r="BB159" s="1">
        <v>9.2983379996439908E-2</v>
      </c>
      <c r="BC159" s="1">
        <v>1</v>
      </c>
    </row>
    <row r="160" spans="1:55" x14ac:dyDescent="0.2">
      <c r="A160" s="42"/>
      <c r="B160" s="35"/>
      <c r="C160" s="43"/>
      <c r="D160" s="43"/>
      <c r="Q160" s="37"/>
      <c r="R160" s="22"/>
      <c r="AB160" s="1" t="s">
        <v>79</v>
      </c>
      <c r="AC160" s="1" t="s">
        <v>60</v>
      </c>
      <c r="AH160" s="1" t="s">
        <v>69</v>
      </c>
      <c r="AJ160" s="1">
        <v>22269</v>
      </c>
      <c r="AK160" s="1">
        <v>0.10381891999713844</v>
      </c>
      <c r="AR160" s="1">
        <v>22220</v>
      </c>
      <c r="AS160" s="1">
        <v>0.10408959999040235</v>
      </c>
      <c r="BA160" s="1">
        <v>21278.5</v>
      </c>
      <c r="BB160" s="1">
        <v>9.3283379996137228E-2</v>
      </c>
      <c r="BC160" s="1">
        <v>1</v>
      </c>
    </row>
    <row r="161" spans="1:55" x14ac:dyDescent="0.2">
      <c r="A161" s="42"/>
      <c r="B161" s="35"/>
      <c r="C161" s="43"/>
      <c r="D161" s="43"/>
      <c r="Q161" s="37"/>
      <c r="R161" s="22"/>
      <c r="AB161" s="1" t="s">
        <v>79</v>
      </c>
      <c r="AC161" s="1" t="s">
        <v>60</v>
      </c>
      <c r="AH161" s="1" t="s">
        <v>69</v>
      </c>
      <c r="AJ161" s="1">
        <v>22269</v>
      </c>
      <c r="AK161" s="1">
        <v>0.10431891999905929</v>
      </c>
      <c r="AR161" s="1">
        <v>22222.5</v>
      </c>
      <c r="AS161" s="1">
        <v>0.10460129999410128</v>
      </c>
      <c r="BA161" s="1">
        <v>21278.5</v>
      </c>
      <c r="BB161" s="1">
        <v>9.5383379994018469E-2</v>
      </c>
      <c r="BC161" s="1">
        <v>1</v>
      </c>
    </row>
    <row r="162" spans="1:55" x14ac:dyDescent="0.2">
      <c r="A162" s="42"/>
      <c r="B162" s="35"/>
      <c r="C162" s="43"/>
      <c r="D162" s="41"/>
      <c r="Q162" s="37"/>
      <c r="R162" s="22"/>
      <c r="AB162" s="1" t="s">
        <v>79</v>
      </c>
      <c r="AC162" s="1" t="s">
        <v>104</v>
      </c>
      <c r="AH162" s="1" t="s">
        <v>69</v>
      </c>
      <c r="AJ162" s="1">
        <v>22352</v>
      </c>
      <c r="AK162" s="1">
        <v>0.10170735999417957</v>
      </c>
      <c r="AR162" s="1">
        <v>22227.5</v>
      </c>
      <c r="AS162" s="1">
        <v>0.10762469999463065</v>
      </c>
      <c r="BA162" s="1">
        <v>21279</v>
      </c>
      <c r="BB162" s="1">
        <v>9.3185719997563865E-2</v>
      </c>
      <c r="BC162" s="1">
        <v>1</v>
      </c>
    </row>
    <row r="163" spans="1:55" x14ac:dyDescent="0.2">
      <c r="A163" s="42"/>
      <c r="B163" s="35"/>
      <c r="C163" s="43"/>
      <c r="D163" s="43"/>
      <c r="Q163" s="37"/>
      <c r="R163" s="22"/>
      <c r="AB163" s="1" t="s">
        <v>79</v>
      </c>
      <c r="AC163" s="1" t="s">
        <v>53</v>
      </c>
      <c r="AH163" s="1" t="s">
        <v>69</v>
      </c>
      <c r="AJ163" s="1">
        <v>22352</v>
      </c>
      <c r="AK163" s="1">
        <v>0.1034073599948897</v>
      </c>
      <c r="AR163" s="1">
        <v>22237.5</v>
      </c>
      <c r="AS163" s="1">
        <v>0.11667149999993853</v>
      </c>
      <c r="BA163" s="1">
        <v>21279</v>
      </c>
      <c r="BB163" s="1">
        <v>9.338571999251144E-2</v>
      </c>
      <c r="BC163" s="1">
        <v>1</v>
      </c>
    </row>
    <row r="164" spans="1:55" x14ac:dyDescent="0.2">
      <c r="A164" s="42"/>
      <c r="B164" s="35"/>
      <c r="C164" s="43"/>
      <c r="D164" s="43"/>
      <c r="Q164" s="37"/>
      <c r="R164" s="22"/>
      <c r="AB164" s="1" t="s">
        <v>79</v>
      </c>
      <c r="AC164" s="1" t="s">
        <v>53</v>
      </c>
      <c r="AH164" s="1" t="s">
        <v>69</v>
      </c>
      <c r="AJ164" s="1">
        <v>22366.5</v>
      </c>
      <c r="AK164" s="1">
        <v>0.10487522000039462</v>
      </c>
      <c r="AR164" s="1">
        <v>22242</v>
      </c>
      <c r="AS164" s="1">
        <v>0.10619255999336019</v>
      </c>
      <c r="BA164" s="1">
        <v>21279</v>
      </c>
      <c r="BB164" s="1">
        <v>9.4785719993524253E-2</v>
      </c>
      <c r="BC164" s="1">
        <v>1</v>
      </c>
    </row>
    <row r="165" spans="1:55" x14ac:dyDescent="0.2">
      <c r="A165" s="42"/>
      <c r="B165" s="35"/>
      <c r="C165" s="43"/>
      <c r="D165" s="41"/>
      <c r="Q165" s="37"/>
      <c r="R165" s="22"/>
      <c r="AB165" s="1" t="s">
        <v>79</v>
      </c>
      <c r="AC165" s="1" t="s">
        <v>104</v>
      </c>
      <c r="AH165" s="1" t="s">
        <v>69</v>
      </c>
      <c r="AJ165" s="1">
        <v>22366.5</v>
      </c>
      <c r="AK165" s="1">
        <v>0.10507522000261815</v>
      </c>
      <c r="AR165" s="1">
        <v>22247</v>
      </c>
      <c r="AS165" s="1">
        <v>0.10521595999307465</v>
      </c>
      <c r="BA165" s="1">
        <v>21323</v>
      </c>
      <c r="BB165" s="1">
        <v>9.3791639992559794E-2</v>
      </c>
      <c r="BC165" s="1">
        <v>0.1</v>
      </c>
    </row>
    <row r="166" spans="1:55" x14ac:dyDescent="0.2">
      <c r="A166" s="42"/>
      <c r="B166" s="35"/>
      <c r="C166" s="43"/>
      <c r="D166" s="43"/>
      <c r="Q166" s="37"/>
      <c r="R166" s="22"/>
      <c r="AB166" s="1" t="s">
        <v>79</v>
      </c>
      <c r="AC166" s="1" t="s">
        <v>60</v>
      </c>
      <c r="AH166" s="1" t="s">
        <v>69</v>
      </c>
      <c r="AJ166" s="1">
        <v>22371.5</v>
      </c>
      <c r="AK166" s="1">
        <v>0.10559862000081921</v>
      </c>
      <c r="AR166" s="1">
        <v>22249.5</v>
      </c>
      <c r="AS166" s="1">
        <v>0.11472765999496914</v>
      </c>
      <c r="BA166" s="1">
        <v>21323</v>
      </c>
      <c r="BB166" s="1">
        <v>9.3791639992559794E-2</v>
      </c>
      <c r="BC166" s="1">
        <v>0.1</v>
      </c>
    </row>
    <row r="167" spans="1:55" x14ac:dyDescent="0.2">
      <c r="A167" s="42"/>
      <c r="B167" s="35"/>
      <c r="C167" s="43"/>
      <c r="D167" s="43"/>
      <c r="Q167" s="37"/>
      <c r="R167" s="22"/>
      <c r="AB167" s="1" t="s">
        <v>79</v>
      </c>
      <c r="AC167" s="1" t="s">
        <v>60</v>
      </c>
      <c r="AH167" s="1" t="s">
        <v>69</v>
      </c>
      <c r="AJ167" s="1">
        <v>23098</v>
      </c>
      <c r="AK167" s="1">
        <v>0.1191986400008318</v>
      </c>
      <c r="AR167" s="1">
        <v>22252</v>
      </c>
      <c r="AS167" s="1">
        <v>0.1012393599958159</v>
      </c>
      <c r="BA167" s="1">
        <v>21381.5</v>
      </c>
      <c r="BB167" s="1">
        <v>8.4665419992234092E-2</v>
      </c>
      <c r="BC167" s="1">
        <v>0.1</v>
      </c>
    </row>
    <row r="168" spans="1:55" x14ac:dyDescent="0.2">
      <c r="A168" s="42"/>
      <c r="B168" s="35"/>
      <c r="C168" s="43"/>
      <c r="D168" s="43"/>
      <c r="Q168" s="37"/>
      <c r="R168" s="22"/>
      <c r="AB168" s="1" t="s">
        <v>79</v>
      </c>
      <c r="AC168" s="1" t="s">
        <v>53</v>
      </c>
      <c r="AH168" s="1" t="s">
        <v>69</v>
      </c>
      <c r="AJ168" s="1">
        <v>23139.5</v>
      </c>
      <c r="AK168" s="1">
        <v>0.11199285999464337</v>
      </c>
      <c r="AR168" s="1">
        <v>22254</v>
      </c>
      <c r="AS168" s="1">
        <v>0.30524871999659808</v>
      </c>
      <c r="BA168" s="1">
        <v>21425.5</v>
      </c>
      <c r="BB168" s="1">
        <v>9.0871339991281275E-2</v>
      </c>
      <c r="BC168" s="1">
        <v>0.1</v>
      </c>
    </row>
    <row r="169" spans="1:55" x14ac:dyDescent="0.2">
      <c r="A169" s="42"/>
      <c r="B169" s="35"/>
      <c r="C169" s="43"/>
      <c r="D169" s="43"/>
      <c r="Q169" s="37"/>
      <c r="R169" s="22"/>
      <c r="AB169" s="1" t="s">
        <v>68</v>
      </c>
      <c r="AH169" s="1" t="s">
        <v>69</v>
      </c>
      <c r="AJ169" s="1">
        <v>23156.5</v>
      </c>
      <c r="AK169" s="1">
        <v>0.1135724199921242</v>
      </c>
      <c r="AR169" s="1">
        <v>22269</v>
      </c>
      <c r="AS169" s="1">
        <v>0.10381891999713844</v>
      </c>
      <c r="BA169" s="1">
        <v>21428</v>
      </c>
      <c r="BB169" s="1">
        <v>8.6383039997599553E-2</v>
      </c>
      <c r="BC169" s="1">
        <v>0.1</v>
      </c>
    </row>
    <row r="170" spans="1:55" x14ac:dyDescent="0.2">
      <c r="A170" s="42"/>
      <c r="B170" s="35"/>
      <c r="C170" s="43"/>
      <c r="D170" s="43"/>
      <c r="Q170" s="37"/>
      <c r="R170" s="22"/>
      <c r="AB170" s="1" t="s">
        <v>68</v>
      </c>
      <c r="AH170" s="1" t="s">
        <v>69</v>
      </c>
      <c r="AJ170" s="1">
        <v>23242</v>
      </c>
      <c r="AK170" s="1">
        <v>0.11177255999791669</v>
      </c>
      <c r="AR170" s="1">
        <v>22269</v>
      </c>
      <c r="AS170" s="1">
        <v>0.10431891999905929</v>
      </c>
      <c r="BA170" s="1">
        <v>22098</v>
      </c>
      <c r="BB170" s="1">
        <v>0.12651863999781199</v>
      </c>
      <c r="BC170" s="1">
        <v>0.1</v>
      </c>
    </row>
    <row r="171" spans="1:55" x14ac:dyDescent="0.2">
      <c r="A171" s="42"/>
      <c r="B171" s="35"/>
      <c r="C171" s="43"/>
      <c r="D171" s="43"/>
      <c r="Q171" s="37"/>
      <c r="R171" s="22"/>
      <c r="AB171" s="1" t="s">
        <v>68</v>
      </c>
      <c r="AH171" s="1" t="s">
        <v>69</v>
      </c>
      <c r="AJ171" s="1">
        <v>23261.5</v>
      </c>
      <c r="AK171" s="1">
        <v>9.3463819997850806E-2</v>
      </c>
      <c r="AR171" s="1">
        <v>22274</v>
      </c>
      <c r="AS171" s="1">
        <v>0.11034231999656186</v>
      </c>
      <c r="BA171" s="1">
        <v>22168.5</v>
      </c>
      <c r="BB171" s="1">
        <v>9.8948579994612373E-2</v>
      </c>
      <c r="BC171" s="1">
        <v>1</v>
      </c>
    </row>
    <row r="172" spans="1:55" x14ac:dyDescent="0.2">
      <c r="A172" s="42"/>
      <c r="B172" s="35"/>
      <c r="C172" s="43"/>
      <c r="D172" s="43"/>
      <c r="Q172" s="37"/>
      <c r="R172" s="22"/>
      <c r="AJ172" s="1">
        <v>23327.5</v>
      </c>
      <c r="AK172" s="1">
        <v>0.10277269999642158</v>
      </c>
      <c r="AR172" s="1">
        <v>22276.5</v>
      </c>
      <c r="AS172" s="1">
        <v>0.10485401999903843</v>
      </c>
      <c r="BA172" s="1">
        <v>22168.5</v>
      </c>
      <c r="BB172" s="1">
        <v>0.10134857999219093</v>
      </c>
      <c r="BC172" s="1">
        <v>1</v>
      </c>
    </row>
    <row r="173" spans="1:55" x14ac:dyDescent="0.2">
      <c r="A173" s="42"/>
      <c r="B173" s="35"/>
      <c r="C173" s="43"/>
      <c r="D173" s="43"/>
      <c r="Q173" s="37"/>
      <c r="R173" s="22"/>
      <c r="AB173" s="1" t="s">
        <v>79</v>
      </c>
      <c r="AC173" s="1" t="s">
        <v>104</v>
      </c>
      <c r="AH173" s="1" t="s">
        <v>69</v>
      </c>
      <c r="AJ173" s="1">
        <v>23330</v>
      </c>
      <c r="AK173" s="1">
        <v>0.10028440000314731</v>
      </c>
      <c r="AR173" s="1">
        <v>22283.5</v>
      </c>
      <c r="AS173" s="1">
        <v>0.11088677999214269</v>
      </c>
      <c r="BA173" s="1">
        <v>22168.5</v>
      </c>
      <c r="BB173" s="1">
        <v>0.10294857999542728</v>
      </c>
      <c r="BC173" s="1">
        <v>1</v>
      </c>
    </row>
    <row r="174" spans="1:55" x14ac:dyDescent="0.2">
      <c r="A174" s="42"/>
      <c r="B174" s="35"/>
      <c r="C174" s="43"/>
      <c r="D174" s="43"/>
      <c r="Q174" s="37"/>
      <c r="R174" s="22"/>
      <c r="AB174" s="1" t="s">
        <v>79</v>
      </c>
      <c r="AC174" s="1" t="s">
        <v>60</v>
      </c>
      <c r="AH174" s="1" t="s">
        <v>69</v>
      </c>
      <c r="AJ174" s="1">
        <v>23342</v>
      </c>
      <c r="AK174" s="1">
        <v>0.11254055999597767</v>
      </c>
      <c r="AR174" s="1">
        <v>22286</v>
      </c>
      <c r="AS174" s="1">
        <v>0.11339847999624908</v>
      </c>
      <c r="BA174" s="1">
        <v>22186</v>
      </c>
      <c r="BB174" s="1">
        <v>0.10233047999645351</v>
      </c>
      <c r="BC174" s="1">
        <v>1</v>
      </c>
    </row>
    <row r="175" spans="1:55" x14ac:dyDescent="0.2">
      <c r="A175" s="42"/>
      <c r="B175" s="35"/>
      <c r="C175" s="43"/>
      <c r="D175" s="43"/>
      <c r="Q175" s="37"/>
      <c r="R175" s="22"/>
      <c r="AB175" s="1" t="s">
        <v>79</v>
      </c>
      <c r="AC175" s="1" t="s">
        <v>53</v>
      </c>
      <c r="AH175" s="1" t="s">
        <v>69</v>
      </c>
      <c r="AJ175" s="1">
        <v>23386</v>
      </c>
      <c r="AK175" s="1">
        <v>0.11324647999572335</v>
      </c>
      <c r="AR175" s="1">
        <v>22288.5</v>
      </c>
      <c r="AS175" s="1">
        <v>0.11291017999610631</v>
      </c>
      <c r="BA175" s="1">
        <v>22186</v>
      </c>
      <c r="BB175" s="1">
        <v>0.10253047999867704</v>
      </c>
      <c r="BC175" s="1">
        <v>1</v>
      </c>
    </row>
    <row r="176" spans="1:55" x14ac:dyDescent="0.2">
      <c r="A176" s="42"/>
      <c r="B176" s="35"/>
      <c r="C176" s="43"/>
      <c r="D176" s="43"/>
      <c r="Q176" s="37"/>
      <c r="R176" s="22"/>
      <c r="AB176" s="1" t="s">
        <v>79</v>
      </c>
      <c r="AC176" s="1" t="s">
        <v>104</v>
      </c>
      <c r="AH176" s="1" t="s">
        <v>69</v>
      </c>
      <c r="AJ176" s="1">
        <v>24049</v>
      </c>
      <c r="AK176" s="1">
        <v>0.11984931999904802</v>
      </c>
      <c r="AR176" s="1">
        <v>22291</v>
      </c>
      <c r="AS176" s="1">
        <v>0.10842187999514863</v>
      </c>
      <c r="BA176" s="1">
        <v>22186</v>
      </c>
      <c r="BB176" s="1">
        <v>0.10333048000029521</v>
      </c>
      <c r="BC176" s="1">
        <v>1</v>
      </c>
    </row>
    <row r="177" spans="1:55" x14ac:dyDescent="0.2">
      <c r="A177" s="42"/>
      <c r="B177" s="35"/>
      <c r="C177" s="43"/>
      <c r="D177" s="43"/>
      <c r="Q177" s="37"/>
      <c r="R177" s="22"/>
      <c r="AB177" s="1" t="s">
        <v>79</v>
      </c>
      <c r="AC177" s="1" t="s">
        <v>53</v>
      </c>
      <c r="AH177" s="1" t="s">
        <v>69</v>
      </c>
      <c r="AJ177" s="1">
        <v>24912</v>
      </c>
      <c r="AK177" s="1">
        <v>0.12638815999525832</v>
      </c>
      <c r="AR177" s="1">
        <v>22296</v>
      </c>
      <c r="AS177" s="1">
        <v>0.10344528000132414</v>
      </c>
      <c r="BA177" s="1">
        <v>22220</v>
      </c>
      <c r="BB177" s="1">
        <v>0.10168959999282379</v>
      </c>
      <c r="BC177" s="1">
        <v>1</v>
      </c>
    </row>
    <row r="178" spans="1:55" x14ac:dyDescent="0.2">
      <c r="A178" s="42"/>
      <c r="B178" s="35"/>
      <c r="C178" s="43"/>
      <c r="D178" s="43"/>
      <c r="Q178" s="37"/>
      <c r="R178" s="22"/>
      <c r="AB178" s="1" t="s">
        <v>79</v>
      </c>
      <c r="AC178" s="1" t="s">
        <v>60</v>
      </c>
      <c r="AH178" s="1" t="s">
        <v>69</v>
      </c>
      <c r="AJ178" s="1">
        <v>25763</v>
      </c>
      <c r="AK178" s="1">
        <v>0.13337083999795141</v>
      </c>
      <c r="AR178" s="1">
        <v>22298</v>
      </c>
      <c r="AS178" s="1">
        <v>0.30545463999442291</v>
      </c>
      <c r="BA178" s="1">
        <v>22220</v>
      </c>
      <c r="BB178" s="1">
        <v>0.1030895999938366</v>
      </c>
      <c r="BC178" s="1">
        <v>1</v>
      </c>
    </row>
    <row r="179" spans="1:55" x14ac:dyDescent="0.2">
      <c r="A179" s="42"/>
      <c r="B179" s="35"/>
      <c r="C179" s="43"/>
      <c r="D179" s="43"/>
      <c r="Q179" s="37"/>
      <c r="R179" s="22"/>
      <c r="AB179" s="1" t="s">
        <v>79</v>
      </c>
      <c r="AC179" s="1" t="s">
        <v>104</v>
      </c>
      <c r="AH179" s="1" t="s">
        <v>69</v>
      </c>
      <c r="AJ179" s="1">
        <v>26753</v>
      </c>
      <c r="AK179" s="1">
        <v>0.1413040400002501</v>
      </c>
      <c r="AR179" s="1">
        <v>22300.5</v>
      </c>
      <c r="AS179" s="1">
        <v>0.30496633999428013</v>
      </c>
      <c r="BA179" s="1">
        <v>22220</v>
      </c>
      <c r="BB179" s="1">
        <v>0.10318959999131039</v>
      </c>
      <c r="BC179" s="1">
        <v>1</v>
      </c>
    </row>
    <row r="180" spans="1:55" x14ac:dyDescent="0.2">
      <c r="A180" s="43"/>
      <c r="B180" s="35"/>
      <c r="C180" s="43"/>
      <c r="D180" s="43"/>
      <c r="F180" s="45"/>
      <c r="M180" s="42"/>
      <c r="Q180" s="37"/>
      <c r="R180" s="22"/>
      <c r="AB180" s="1" t="s">
        <v>79</v>
      </c>
      <c r="AC180" s="1" t="s">
        <v>53</v>
      </c>
      <c r="AH180" s="1" t="s">
        <v>69</v>
      </c>
      <c r="AJ180" s="1">
        <v>27723.5</v>
      </c>
      <c r="AK180" s="1">
        <v>0.15154597999935504</v>
      </c>
      <c r="AR180" s="1">
        <v>22313</v>
      </c>
      <c r="AS180" s="1">
        <v>0.10452483999688411</v>
      </c>
      <c r="BA180" s="1">
        <v>22220</v>
      </c>
      <c r="BB180" s="1">
        <v>0.10408959999040235</v>
      </c>
      <c r="BC180" s="1">
        <v>0.1</v>
      </c>
    </row>
    <row r="181" spans="1:55" x14ac:dyDescent="0.2">
      <c r="A181" s="42"/>
      <c r="B181" s="35"/>
      <c r="C181" s="43"/>
      <c r="D181" s="43"/>
      <c r="Q181" s="37"/>
      <c r="R181" s="22"/>
      <c r="AB181" s="1" t="s">
        <v>79</v>
      </c>
      <c r="AC181" s="1" t="s">
        <v>60</v>
      </c>
      <c r="AH181" s="1" t="s">
        <v>69</v>
      </c>
      <c r="AJ181" s="1">
        <v>28467</v>
      </c>
      <c r="AK181" s="1">
        <v>0.14700556000025244</v>
      </c>
      <c r="AR181" s="1">
        <v>22318</v>
      </c>
      <c r="AS181" s="1">
        <v>0.10954823999782093</v>
      </c>
      <c r="BA181" s="1">
        <v>22222.5</v>
      </c>
      <c r="BB181" s="1">
        <v>0.10460129999410128</v>
      </c>
      <c r="BC181" s="1">
        <v>0.1</v>
      </c>
    </row>
    <row r="182" spans="1:55" x14ac:dyDescent="0.2">
      <c r="A182" s="42"/>
      <c r="B182" s="35"/>
      <c r="C182" s="43"/>
      <c r="D182" s="43"/>
      <c r="F182" s="45"/>
      <c r="Q182" s="37"/>
      <c r="R182" s="22"/>
      <c r="AJ182" s="1">
        <v>28467</v>
      </c>
      <c r="AK182" s="1">
        <v>0.14845555999636417</v>
      </c>
      <c r="AR182" s="1">
        <v>22327.5</v>
      </c>
      <c r="AS182" s="1">
        <v>0.11209270000108518</v>
      </c>
      <c r="BA182" s="1">
        <v>22227.5</v>
      </c>
      <c r="BB182" s="1">
        <v>0.10762469999463065</v>
      </c>
      <c r="BC182" s="1">
        <v>0.1</v>
      </c>
    </row>
    <row r="183" spans="1:55" x14ac:dyDescent="0.2">
      <c r="A183" s="42"/>
      <c r="B183" s="35"/>
      <c r="C183" s="43"/>
      <c r="D183" s="43"/>
      <c r="F183" s="45"/>
      <c r="Q183" s="37"/>
      <c r="R183" s="22"/>
      <c r="AJ183" s="1">
        <v>28467</v>
      </c>
      <c r="AK183" s="1">
        <v>0.14867555999808246</v>
      </c>
      <c r="AR183" s="1">
        <v>22330</v>
      </c>
      <c r="AS183" s="1">
        <v>0.10760439999285154</v>
      </c>
      <c r="BA183" s="1">
        <v>22237.5</v>
      </c>
      <c r="BB183" s="1">
        <v>0.11667149999993853</v>
      </c>
      <c r="BC183" s="1">
        <v>0.1</v>
      </c>
    </row>
    <row r="184" spans="1:55" x14ac:dyDescent="0.2">
      <c r="A184" s="42"/>
      <c r="B184" s="35"/>
      <c r="C184" s="43"/>
      <c r="D184" s="43"/>
      <c r="F184" s="45"/>
      <c r="Q184" s="37"/>
      <c r="R184" s="22"/>
      <c r="AJ184" s="1">
        <v>28594</v>
      </c>
      <c r="AK184" s="1">
        <v>0.1614199199975701</v>
      </c>
      <c r="AR184" s="1">
        <v>22344.5</v>
      </c>
      <c r="AS184" s="1">
        <v>0.10917225999583025</v>
      </c>
      <c r="BA184" s="1">
        <v>22242</v>
      </c>
      <c r="BB184" s="1">
        <v>0.10619255999336019</v>
      </c>
      <c r="BC184" s="1">
        <v>0.1</v>
      </c>
    </row>
    <row r="185" spans="1:55" x14ac:dyDescent="0.2">
      <c r="A185" s="42"/>
      <c r="B185" s="35"/>
      <c r="C185" s="43"/>
      <c r="D185" s="43"/>
      <c r="F185" s="45"/>
      <c r="Q185" s="37"/>
      <c r="R185" s="22"/>
      <c r="AJ185" s="1">
        <v>28611</v>
      </c>
      <c r="AK185" s="1">
        <v>0.15649947999190772</v>
      </c>
      <c r="AR185" s="1">
        <v>22352</v>
      </c>
      <c r="AS185" s="1">
        <v>0.10170735999417957</v>
      </c>
      <c r="BA185" s="1">
        <v>22247</v>
      </c>
      <c r="BB185" s="1">
        <v>0.10521595999307465</v>
      </c>
      <c r="BC185" s="1">
        <v>0.1</v>
      </c>
    </row>
    <row r="186" spans="1:55" x14ac:dyDescent="0.2">
      <c r="A186" s="42"/>
      <c r="B186" s="35"/>
      <c r="C186" s="43"/>
      <c r="D186" s="43"/>
      <c r="F186" s="45"/>
      <c r="Q186" s="37"/>
      <c r="R186" s="22"/>
      <c r="AJ186" s="1">
        <v>29330</v>
      </c>
      <c r="AK186" s="1">
        <v>0.16476439999678405</v>
      </c>
      <c r="AR186" s="1">
        <v>22352</v>
      </c>
      <c r="AS186" s="1">
        <v>0.1034073599948897</v>
      </c>
      <c r="BA186" s="1">
        <v>22249.5</v>
      </c>
      <c r="BB186" s="1">
        <v>0.11472765999496914</v>
      </c>
      <c r="BC186" s="1">
        <v>0.1</v>
      </c>
    </row>
    <row r="187" spans="1:55" x14ac:dyDescent="0.2">
      <c r="A187" s="43"/>
      <c r="B187" s="35"/>
      <c r="C187" s="43"/>
      <c r="D187" s="43"/>
      <c r="F187" s="45"/>
      <c r="M187" s="42"/>
      <c r="Q187" s="37"/>
      <c r="R187" s="22"/>
      <c r="AJ187" s="1">
        <v>29354.5</v>
      </c>
      <c r="AK187" s="1">
        <v>0.16463905999262352</v>
      </c>
      <c r="AR187" s="1">
        <v>22354.5</v>
      </c>
      <c r="AS187" s="1">
        <v>0.10421905999101</v>
      </c>
      <c r="BA187" s="1">
        <v>22252</v>
      </c>
      <c r="BB187" s="1">
        <v>0.1012393599958159</v>
      </c>
      <c r="BC187" s="1">
        <v>0.1</v>
      </c>
    </row>
    <row r="188" spans="1:55" x14ac:dyDescent="0.2">
      <c r="A188" s="43"/>
      <c r="B188" s="35"/>
      <c r="C188" s="43"/>
      <c r="D188" s="43"/>
      <c r="F188" s="45"/>
      <c r="M188" s="42"/>
      <c r="Q188" s="37"/>
      <c r="R188" s="22"/>
      <c r="AJ188" s="1">
        <v>30129.5</v>
      </c>
      <c r="AK188" s="1">
        <v>0.17140605999884428</v>
      </c>
      <c r="AR188" s="1">
        <v>22357</v>
      </c>
      <c r="AS188" s="1">
        <v>0.1137307599929045</v>
      </c>
      <c r="BA188" s="1">
        <v>22269</v>
      </c>
      <c r="BB188" s="1">
        <v>0.10381891999713844</v>
      </c>
      <c r="BC188" s="1">
        <v>1</v>
      </c>
    </row>
    <row r="189" spans="1:55" x14ac:dyDescent="0.2">
      <c r="A189" s="43"/>
      <c r="B189" s="35"/>
      <c r="C189" s="43"/>
      <c r="D189" s="43"/>
      <c r="F189" s="45"/>
      <c r="M189" s="42"/>
      <c r="Q189" s="37"/>
      <c r="R189" s="22"/>
      <c r="AB189" s="1" t="s">
        <v>68</v>
      </c>
      <c r="AH189" s="1" t="s">
        <v>69</v>
      </c>
      <c r="AJ189" s="1">
        <v>30232</v>
      </c>
      <c r="AK189" s="1">
        <v>0.16728575999877648</v>
      </c>
      <c r="AR189" s="1">
        <v>22362</v>
      </c>
      <c r="AS189" s="1">
        <v>0.11375415999646066</v>
      </c>
      <c r="BA189" s="1">
        <v>22269</v>
      </c>
      <c r="BB189" s="1">
        <v>0.10431891999905929</v>
      </c>
      <c r="BC189" s="1">
        <v>1</v>
      </c>
    </row>
    <row r="190" spans="1:55" x14ac:dyDescent="0.2">
      <c r="A190" s="43"/>
      <c r="B190" s="35"/>
      <c r="C190" s="43"/>
      <c r="D190" s="43"/>
      <c r="F190" s="45"/>
      <c r="M190" s="42"/>
      <c r="Q190" s="37"/>
      <c r="R190" s="22"/>
      <c r="AJ190" s="1">
        <v>30237</v>
      </c>
      <c r="AK190" s="1">
        <v>0.17339915999764344</v>
      </c>
      <c r="AR190" s="1">
        <v>22366.5</v>
      </c>
      <c r="AS190" s="1">
        <v>0.10487522000039462</v>
      </c>
      <c r="BA190" s="1">
        <v>22274</v>
      </c>
      <c r="BB190" s="1">
        <v>0.11034231999656186</v>
      </c>
      <c r="BC190" s="1">
        <v>0.1</v>
      </c>
    </row>
    <row r="191" spans="1:55" x14ac:dyDescent="0.2">
      <c r="A191" s="43"/>
      <c r="B191" s="35"/>
      <c r="C191" s="43"/>
      <c r="D191" s="43"/>
      <c r="F191" s="45"/>
      <c r="M191" s="42"/>
      <c r="Q191" s="37"/>
      <c r="R191" s="22"/>
      <c r="AJ191" s="1">
        <v>31195.5</v>
      </c>
      <c r="AK191" s="1">
        <v>0.18389493999711704</v>
      </c>
      <c r="AR191" s="1">
        <v>22366.5</v>
      </c>
      <c r="AS191" s="1">
        <v>0.10507522000261815</v>
      </c>
      <c r="BA191" s="1">
        <v>22276.5</v>
      </c>
      <c r="BB191" s="1">
        <v>0.10485401999903843</v>
      </c>
      <c r="BC191" s="1">
        <v>0.1</v>
      </c>
    </row>
    <row r="192" spans="1:55" x14ac:dyDescent="0.2">
      <c r="A192" s="43"/>
      <c r="B192" s="35"/>
      <c r="C192" s="43"/>
      <c r="D192" s="43"/>
      <c r="F192" s="45"/>
      <c r="M192" s="42"/>
      <c r="Q192" s="37"/>
      <c r="R192" s="22"/>
      <c r="AJ192" s="1">
        <v>31234.5</v>
      </c>
      <c r="AK192" s="1">
        <v>0.18417745999613544</v>
      </c>
      <c r="AR192" s="1">
        <v>22371.5</v>
      </c>
      <c r="AS192" s="1">
        <v>0.10559862000081921</v>
      </c>
      <c r="BA192" s="1">
        <v>22283.5</v>
      </c>
      <c r="BB192" s="1">
        <v>0.11088677999214269</v>
      </c>
      <c r="BC192" s="1">
        <v>0.1</v>
      </c>
    </row>
    <row r="193" spans="1:55" x14ac:dyDescent="0.2">
      <c r="A193" s="43"/>
      <c r="B193" s="35"/>
      <c r="C193" s="43"/>
      <c r="D193" s="43"/>
      <c r="F193" s="45"/>
      <c r="M193" s="42"/>
      <c r="Q193" s="37"/>
      <c r="R193" s="22"/>
      <c r="AJ193" s="1">
        <v>31941.5</v>
      </c>
      <c r="AK193" s="1">
        <v>0.19608621999941533</v>
      </c>
      <c r="AR193" s="1">
        <v>22374</v>
      </c>
      <c r="AS193" s="1">
        <v>0.10281032000057166</v>
      </c>
      <c r="BA193" s="1">
        <v>22286</v>
      </c>
      <c r="BB193" s="1">
        <v>0.11339847999624908</v>
      </c>
      <c r="BC193" s="1">
        <v>0.1</v>
      </c>
    </row>
    <row r="194" spans="1:55" x14ac:dyDescent="0.2">
      <c r="A194" s="42"/>
      <c r="B194" s="35"/>
      <c r="C194" s="43"/>
      <c r="D194" s="43"/>
      <c r="Q194" s="37"/>
      <c r="R194" s="22"/>
      <c r="AJ194" s="1">
        <v>31961</v>
      </c>
      <c r="AK194" s="1">
        <v>0.19117747999553103</v>
      </c>
      <c r="AR194" s="1">
        <v>22376.5</v>
      </c>
      <c r="AS194" s="1">
        <v>0.10232201999315294</v>
      </c>
      <c r="BA194" s="1">
        <v>22288.5</v>
      </c>
      <c r="BB194" s="1">
        <v>0.11291017999610631</v>
      </c>
      <c r="BC194" s="1">
        <v>0.1</v>
      </c>
    </row>
    <row r="195" spans="1:55" x14ac:dyDescent="0.2">
      <c r="A195" s="43"/>
      <c r="B195" s="35"/>
      <c r="C195" s="43"/>
      <c r="D195" s="43"/>
      <c r="F195" s="45"/>
      <c r="M195" s="42"/>
      <c r="Q195" s="37"/>
      <c r="R195" s="22"/>
      <c r="AJ195" s="1">
        <v>32005</v>
      </c>
      <c r="AK195" s="1">
        <v>0.19248339999467134</v>
      </c>
      <c r="AR195" s="1">
        <v>22388.5</v>
      </c>
      <c r="AS195" s="1">
        <v>0.10437817999627441</v>
      </c>
      <c r="BA195" s="1">
        <v>22291</v>
      </c>
      <c r="BB195" s="1">
        <v>0.10842187999514863</v>
      </c>
      <c r="BC195" s="1">
        <v>0.1</v>
      </c>
    </row>
    <row r="196" spans="1:55" x14ac:dyDescent="0.2">
      <c r="A196" s="43"/>
      <c r="B196" s="35"/>
      <c r="C196" s="43"/>
      <c r="D196" s="43"/>
      <c r="F196" s="45"/>
      <c r="M196" s="42"/>
      <c r="Q196" s="37"/>
      <c r="R196" s="22"/>
      <c r="AJ196" s="1">
        <v>32080.5</v>
      </c>
      <c r="AK196" s="1">
        <v>0.19781674000114435</v>
      </c>
      <c r="AR196" s="1">
        <v>22405.5</v>
      </c>
      <c r="AS196" s="1">
        <v>0.1084577400033595</v>
      </c>
      <c r="BA196" s="1">
        <v>22296</v>
      </c>
      <c r="BB196" s="1">
        <v>0.10344528000132414</v>
      </c>
      <c r="BC196" s="1">
        <v>0.1</v>
      </c>
    </row>
    <row r="197" spans="1:55" x14ac:dyDescent="0.2">
      <c r="A197" s="43"/>
      <c r="B197" s="35"/>
      <c r="C197" s="43"/>
      <c r="D197" s="43"/>
      <c r="F197" s="45"/>
      <c r="M197" s="42"/>
      <c r="Q197" s="37"/>
      <c r="R197" s="22"/>
      <c r="AJ197" s="1">
        <v>33034</v>
      </c>
      <c r="AK197" s="1">
        <v>0.20582912000099896</v>
      </c>
      <c r="AR197" s="1">
        <v>22420</v>
      </c>
      <c r="AS197" s="1">
        <v>0.30202559999452205</v>
      </c>
      <c r="BA197" s="1">
        <v>22313</v>
      </c>
      <c r="BB197" s="1">
        <v>0.10452483999688411</v>
      </c>
      <c r="BC197" s="1">
        <v>0.1</v>
      </c>
    </row>
    <row r="198" spans="1:55" x14ac:dyDescent="0.2">
      <c r="A198" s="43"/>
      <c r="B198" s="35"/>
      <c r="C198" s="43"/>
      <c r="D198" s="43"/>
      <c r="F198" s="45"/>
      <c r="M198" s="42"/>
      <c r="Q198" s="37"/>
      <c r="R198" s="22"/>
      <c r="AJ198" s="1">
        <v>33092.5</v>
      </c>
      <c r="AK198" s="1">
        <v>0.20887290000246139</v>
      </c>
      <c r="AR198" s="1">
        <v>22422.5</v>
      </c>
      <c r="AS198" s="1">
        <v>0.30653729999903589</v>
      </c>
      <c r="BA198" s="1">
        <v>22318</v>
      </c>
      <c r="BB198" s="1">
        <v>0.10954823999782093</v>
      </c>
      <c r="BC198" s="1">
        <v>0.1</v>
      </c>
    </row>
    <row r="199" spans="1:55" x14ac:dyDescent="0.2">
      <c r="A199" s="43"/>
      <c r="B199" s="35"/>
      <c r="C199" s="43"/>
      <c r="D199" s="43"/>
      <c r="F199" s="45"/>
      <c r="M199" s="42"/>
      <c r="Q199" s="37"/>
      <c r="R199" s="22"/>
      <c r="AJ199" s="1">
        <v>33865.5</v>
      </c>
      <c r="AK199" s="1">
        <v>0.21960053999646334</v>
      </c>
      <c r="AR199" s="1">
        <v>22432.5</v>
      </c>
      <c r="AS199" s="1">
        <v>0.10858409999491414</v>
      </c>
      <c r="BA199" s="1">
        <v>22327.5</v>
      </c>
      <c r="BB199" s="1">
        <v>0.11209270000108518</v>
      </c>
      <c r="BC199" s="1">
        <v>0.1</v>
      </c>
    </row>
    <row r="200" spans="1:55" x14ac:dyDescent="0.2">
      <c r="A200" s="43"/>
      <c r="B200" s="35"/>
      <c r="C200" s="43"/>
      <c r="D200" s="43"/>
      <c r="F200" s="45"/>
      <c r="M200" s="42"/>
      <c r="Q200" s="37"/>
      <c r="R200" s="22"/>
      <c r="AJ200" s="1">
        <v>33868</v>
      </c>
      <c r="AK200" s="1">
        <v>0.21748223999748006</v>
      </c>
      <c r="AR200" s="1">
        <v>22434.5</v>
      </c>
      <c r="AS200" s="1">
        <v>0.30659345999447396</v>
      </c>
      <c r="BA200" s="1">
        <v>22330</v>
      </c>
      <c r="BB200" s="1">
        <v>0.10760439999285154</v>
      </c>
      <c r="BC200" s="1">
        <v>0.1</v>
      </c>
    </row>
    <row r="201" spans="1:55" x14ac:dyDescent="0.2">
      <c r="A201" s="43"/>
      <c r="B201" s="35"/>
      <c r="C201" s="43"/>
      <c r="D201" s="43"/>
      <c r="F201" s="45"/>
      <c r="M201" s="42"/>
      <c r="Q201" s="37"/>
      <c r="R201" s="22"/>
      <c r="AJ201" s="1">
        <v>33868</v>
      </c>
      <c r="AK201" s="1">
        <v>0.21748223999748006</v>
      </c>
      <c r="AR201" s="1">
        <v>22437.5</v>
      </c>
      <c r="AS201" s="1">
        <v>0.10660749999806285</v>
      </c>
      <c r="BA201" s="1">
        <v>22344.5</v>
      </c>
      <c r="BB201" s="1">
        <v>0.10917225999583025</v>
      </c>
      <c r="BC201" s="1">
        <v>0.1</v>
      </c>
    </row>
    <row r="202" spans="1:55" x14ac:dyDescent="0.2">
      <c r="A202" s="43"/>
      <c r="B202" s="35"/>
      <c r="C202" s="43"/>
      <c r="D202" s="43"/>
      <c r="F202" s="45"/>
      <c r="M202" s="42"/>
      <c r="Q202" s="37"/>
      <c r="R202" s="22"/>
      <c r="AJ202" s="1">
        <v>33868</v>
      </c>
      <c r="AK202" s="1">
        <v>0.21758223999495385</v>
      </c>
      <c r="AR202" s="1">
        <v>22471</v>
      </c>
      <c r="AS202" s="1">
        <v>0.30226427999878069</v>
      </c>
      <c r="BA202" s="1">
        <v>22352</v>
      </c>
      <c r="BB202" s="1">
        <v>0.10170735999417957</v>
      </c>
      <c r="BC202" s="1">
        <v>1</v>
      </c>
    </row>
    <row r="203" spans="1:55" x14ac:dyDescent="0.2">
      <c r="A203" s="43"/>
      <c r="B203" s="35"/>
      <c r="C203" s="43"/>
      <c r="D203" s="43"/>
      <c r="F203" s="45"/>
      <c r="M203" s="42"/>
      <c r="Q203" s="37"/>
      <c r="R203" s="22"/>
      <c r="AJ203" s="1">
        <v>34543</v>
      </c>
      <c r="AK203" s="1">
        <v>0.22786123999685515</v>
      </c>
      <c r="AR203" s="1">
        <v>22824.5</v>
      </c>
      <c r="AS203" s="1">
        <v>0.10541865999402944</v>
      </c>
      <c r="BA203" s="1">
        <v>22352</v>
      </c>
      <c r="BB203" s="1">
        <v>0.1034073599948897</v>
      </c>
      <c r="BC203" s="1">
        <v>1</v>
      </c>
    </row>
    <row r="204" spans="1:55" x14ac:dyDescent="0.2">
      <c r="A204" s="43"/>
      <c r="B204" s="35"/>
      <c r="C204" s="43"/>
      <c r="D204" s="43"/>
      <c r="F204" s="45"/>
      <c r="M204" s="42"/>
      <c r="Q204" s="37"/>
      <c r="R204" s="22"/>
      <c r="AJ204" s="1">
        <v>34601.5</v>
      </c>
      <c r="AK204" s="1">
        <v>0.22567501999583328</v>
      </c>
      <c r="AR204" s="1">
        <v>22939</v>
      </c>
      <c r="AS204" s="1">
        <v>0.11245451999275247</v>
      </c>
      <c r="BA204" s="1">
        <v>22354.5</v>
      </c>
      <c r="BB204" s="1">
        <v>0.10421905999101</v>
      </c>
      <c r="BC204" s="1">
        <v>0.1</v>
      </c>
    </row>
    <row r="205" spans="1:55" x14ac:dyDescent="0.2">
      <c r="A205" s="43"/>
      <c r="B205" s="35"/>
      <c r="C205" s="43"/>
      <c r="D205" s="43"/>
      <c r="F205" s="45"/>
      <c r="M205" s="42"/>
      <c r="Q205" s="37"/>
      <c r="R205" s="22"/>
      <c r="AJ205" s="1">
        <v>34601.5</v>
      </c>
      <c r="AK205" s="1">
        <v>0.22567501999583328</v>
      </c>
      <c r="AR205" s="1">
        <v>22963.5</v>
      </c>
      <c r="AS205" s="1">
        <v>0.10906917999818688</v>
      </c>
      <c r="BA205" s="1">
        <v>22357</v>
      </c>
      <c r="BB205" s="1">
        <v>0.1137307599929045</v>
      </c>
      <c r="BC205" s="1">
        <v>0.1</v>
      </c>
    </row>
    <row r="206" spans="1:55" x14ac:dyDescent="0.2">
      <c r="A206" s="43"/>
      <c r="B206" s="35"/>
      <c r="C206" s="43"/>
      <c r="D206" s="43"/>
      <c r="F206" s="45"/>
      <c r="M206" s="42"/>
      <c r="Q206" s="37"/>
      <c r="R206" s="22"/>
      <c r="AJ206" s="1">
        <v>34601.5</v>
      </c>
      <c r="AK206" s="1">
        <v>0.2259750199955306</v>
      </c>
      <c r="AR206" s="1">
        <v>22968.5</v>
      </c>
      <c r="AS206" s="1">
        <v>0.10909258000174304</v>
      </c>
      <c r="BA206" s="1">
        <v>22362</v>
      </c>
      <c r="BB206" s="1">
        <v>0.11375415999646066</v>
      </c>
      <c r="BC206" s="1">
        <v>0.1</v>
      </c>
    </row>
    <row r="207" spans="1:55" x14ac:dyDescent="0.2">
      <c r="A207" s="43"/>
      <c r="B207" s="35"/>
      <c r="C207" s="43"/>
      <c r="D207" s="43"/>
      <c r="F207" s="45"/>
      <c r="M207" s="42"/>
      <c r="Q207" s="37"/>
      <c r="R207" s="22"/>
      <c r="AJ207" s="1">
        <v>34662.5</v>
      </c>
      <c r="AK207" s="1">
        <v>0.2266204999978072</v>
      </c>
      <c r="AR207" s="1">
        <v>22971</v>
      </c>
      <c r="AS207" s="1">
        <v>0.10460427999350941</v>
      </c>
      <c r="BA207" s="1">
        <v>22366.5</v>
      </c>
      <c r="BB207" s="1">
        <v>0.10487522000039462</v>
      </c>
      <c r="BC207" s="1">
        <v>1</v>
      </c>
    </row>
    <row r="208" spans="1:55" x14ac:dyDescent="0.2">
      <c r="A208" s="43"/>
      <c r="B208" s="35"/>
      <c r="C208" s="43"/>
      <c r="D208" s="43"/>
      <c r="F208" s="45"/>
      <c r="M208" s="42"/>
      <c r="Q208" s="37"/>
      <c r="R208" s="22"/>
      <c r="AJ208" s="1">
        <v>34670</v>
      </c>
      <c r="AK208" s="1">
        <v>0.22285559999727411</v>
      </c>
      <c r="AR208" s="1">
        <v>22995.5</v>
      </c>
      <c r="AS208" s="1">
        <v>0.10721894000016619</v>
      </c>
      <c r="BA208" s="1">
        <v>22366.5</v>
      </c>
      <c r="BB208" s="1">
        <v>0.10507522000261815</v>
      </c>
      <c r="BC208" s="1">
        <v>1</v>
      </c>
    </row>
    <row r="209" spans="1:55" x14ac:dyDescent="0.2">
      <c r="A209" s="43"/>
      <c r="B209" s="35"/>
      <c r="C209" s="43"/>
      <c r="D209" s="43"/>
      <c r="F209" s="45"/>
      <c r="M209" s="42"/>
      <c r="Q209" s="37"/>
      <c r="R209" s="22"/>
      <c r="AJ209" s="1">
        <v>34736</v>
      </c>
      <c r="AK209" s="1">
        <v>0.22816447999502998</v>
      </c>
      <c r="AR209" s="1">
        <v>23027</v>
      </c>
      <c r="AS209" s="1">
        <v>0.10886636000213912</v>
      </c>
      <c r="BA209" s="1">
        <v>22371.5</v>
      </c>
      <c r="BB209" s="1">
        <v>0.10559862000081921</v>
      </c>
      <c r="BC209" s="1">
        <v>1</v>
      </c>
    </row>
    <row r="210" spans="1:55" x14ac:dyDescent="0.2">
      <c r="A210" s="44"/>
      <c r="B210" s="40"/>
      <c r="C210" s="41"/>
      <c r="D210" s="41"/>
      <c r="F210" s="45"/>
      <c r="Q210" s="37"/>
      <c r="R210" s="22"/>
      <c r="AJ210" s="1">
        <v>35562</v>
      </c>
      <c r="AK210" s="1">
        <v>0.23883015999308554</v>
      </c>
      <c r="AR210" s="1">
        <v>23041.5</v>
      </c>
      <c r="AS210" s="1">
        <v>0.1034342199927778</v>
      </c>
      <c r="BA210" s="1">
        <v>22374</v>
      </c>
      <c r="BB210" s="1">
        <v>0.10281032000057166</v>
      </c>
      <c r="BC210" s="1">
        <v>0.1</v>
      </c>
    </row>
    <row r="211" spans="1:55" x14ac:dyDescent="0.2">
      <c r="A211" s="43"/>
      <c r="B211" s="35"/>
      <c r="C211" s="43"/>
      <c r="D211" s="43"/>
      <c r="F211" s="45"/>
      <c r="M211" s="42"/>
      <c r="Q211" s="37"/>
      <c r="R211" s="22"/>
      <c r="AR211" s="1">
        <v>23083.5</v>
      </c>
      <c r="AS211" s="1">
        <v>0.10663077999925008</v>
      </c>
      <c r="BA211" s="1">
        <v>22376.5</v>
      </c>
      <c r="BB211" s="1">
        <v>0.10232201999315294</v>
      </c>
      <c r="BC211" s="1">
        <v>0.1</v>
      </c>
    </row>
    <row r="212" spans="1:55" x14ac:dyDescent="0.2">
      <c r="A212" s="43"/>
      <c r="B212" s="35"/>
      <c r="C212" s="43"/>
      <c r="D212" s="43"/>
      <c r="F212" s="45"/>
      <c r="M212" s="42"/>
      <c r="Q212" s="37"/>
      <c r="R212" s="22"/>
      <c r="AR212" s="1">
        <v>23098</v>
      </c>
      <c r="AS212" s="1">
        <v>0.1191986400008318</v>
      </c>
      <c r="BA212" s="1">
        <v>22388.5</v>
      </c>
      <c r="BB212" s="1">
        <v>0.10437817999627441</v>
      </c>
      <c r="BC212" s="1">
        <v>0.1</v>
      </c>
    </row>
    <row r="213" spans="1:55" x14ac:dyDescent="0.2">
      <c r="A213" s="43"/>
      <c r="B213" s="35"/>
      <c r="C213" s="43"/>
      <c r="D213" s="43"/>
      <c r="F213" s="45"/>
      <c r="M213" s="42"/>
      <c r="Q213" s="37"/>
      <c r="R213" s="22"/>
      <c r="AR213" s="1">
        <v>23100.5</v>
      </c>
      <c r="AS213" s="1">
        <v>0.11071033999178326</v>
      </c>
      <c r="BA213" s="1">
        <v>22405.5</v>
      </c>
      <c r="BB213" s="1">
        <v>0.1084577400033595</v>
      </c>
      <c r="BC213" s="1">
        <v>0.1</v>
      </c>
    </row>
    <row r="214" spans="1:55" x14ac:dyDescent="0.2">
      <c r="A214" s="44"/>
      <c r="B214" s="40"/>
      <c r="C214" s="41"/>
      <c r="D214" s="41"/>
      <c r="F214" s="45"/>
      <c r="Q214" s="37"/>
      <c r="R214" s="22"/>
      <c r="AR214" s="1">
        <v>23103</v>
      </c>
      <c r="AS214" s="1">
        <v>0.1122220399993239</v>
      </c>
      <c r="BA214" s="1">
        <v>22432.5</v>
      </c>
      <c r="BB214" s="1">
        <v>0.10858409999491414</v>
      </c>
      <c r="BC214" s="1">
        <v>0.1</v>
      </c>
    </row>
    <row r="215" spans="1:55" x14ac:dyDescent="0.2">
      <c r="A215" s="43"/>
      <c r="B215" s="35"/>
      <c r="C215" s="43"/>
      <c r="D215" s="43"/>
      <c r="F215" s="45"/>
      <c r="M215" s="42"/>
      <c r="Q215" s="37"/>
      <c r="R215" s="22"/>
      <c r="AR215" s="1">
        <v>23105</v>
      </c>
      <c r="AS215" s="1">
        <v>0.11923139999998966</v>
      </c>
      <c r="BA215" s="1">
        <v>22437.5</v>
      </c>
      <c r="BB215" s="1">
        <v>0.10660749999806285</v>
      </c>
      <c r="BC215" s="1">
        <v>0.1</v>
      </c>
    </row>
    <row r="216" spans="1:55" x14ac:dyDescent="0.2">
      <c r="A216" s="43"/>
      <c r="B216" s="35"/>
      <c r="C216" s="43"/>
      <c r="D216" s="43"/>
      <c r="F216" s="45"/>
      <c r="M216" s="42"/>
      <c r="Q216" s="37"/>
      <c r="R216" s="22"/>
      <c r="AR216" s="1">
        <v>23105.5</v>
      </c>
      <c r="AS216" s="1">
        <v>0.10673374000180047</v>
      </c>
      <c r="BA216" s="1">
        <v>22824.5</v>
      </c>
      <c r="BB216" s="1">
        <v>0.10541865999402944</v>
      </c>
      <c r="BC216" s="1">
        <v>0.1</v>
      </c>
    </row>
    <row r="217" spans="1:55" x14ac:dyDescent="0.2">
      <c r="A217" s="43"/>
      <c r="B217" s="35"/>
      <c r="C217" s="43"/>
      <c r="D217" s="43"/>
      <c r="F217" s="45"/>
      <c r="M217" s="42"/>
      <c r="Q217" s="37"/>
      <c r="R217" s="22"/>
      <c r="AR217" s="1">
        <v>23107.5</v>
      </c>
      <c r="AS217" s="1">
        <v>0.11674309999943944</v>
      </c>
      <c r="BA217" s="1">
        <v>22939</v>
      </c>
      <c r="BB217" s="1">
        <v>0.11245451999275247</v>
      </c>
      <c r="BC217" s="1">
        <v>0.1</v>
      </c>
    </row>
    <row r="218" spans="1:55" x14ac:dyDescent="0.2">
      <c r="A218" s="43"/>
      <c r="B218" s="35"/>
      <c r="C218" s="43"/>
      <c r="D218" s="43"/>
      <c r="F218" s="45"/>
      <c r="M218" s="42"/>
      <c r="Q218" s="37"/>
      <c r="R218" s="22"/>
      <c r="AR218" s="1">
        <v>23110</v>
      </c>
      <c r="AS218" s="1">
        <v>0.10925480000150856</v>
      </c>
      <c r="BA218" s="1">
        <v>22963.5</v>
      </c>
      <c r="BB218" s="1">
        <v>0.10906917999818688</v>
      </c>
      <c r="BC218" s="1">
        <v>0.1</v>
      </c>
    </row>
    <row r="219" spans="1:55" x14ac:dyDescent="0.2">
      <c r="A219" s="43"/>
      <c r="B219" s="35"/>
      <c r="C219" s="43"/>
      <c r="D219" s="43"/>
      <c r="F219" s="45"/>
      <c r="Q219" s="37"/>
      <c r="R219" s="22"/>
      <c r="AR219" s="1">
        <v>23125</v>
      </c>
      <c r="AS219" s="1">
        <v>0.11032499999419088</v>
      </c>
      <c r="BA219" s="1">
        <v>22968.5</v>
      </c>
      <c r="BB219" s="1">
        <v>0.10909258000174304</v>
      </c>
      <c r="BC219" s="1">
        <v>0.1</v>
      </c>
    </row>
    <row r="220" spans="1:55" x14ac:dyDescent="0.2">
      <c r="A220" s="43"/>
      <c r="B220" s="35"/>
      <c r="C220" s="43"/>
      <c r="D220" s="43"/>
      <c r="F220" s="45"/>
      <c r="Q220" s="37"/>
      <c r="R220" s="22"/>
      <c r="AR220" s="1">
        <v>23127.5</v>
      </c>
      <c r="AS220" s="1">
        <v>0.10783669999364065</v>
      </c>
      <c r="BA220" s="1">
        <v>22971</v>
      </c>
      <c r="BB220" s="1">
        <v>0.10460427999350941</v>
      </c>
      <c r="BC220" s="1">
        <v>0.1</v>
      </c>
    </row>
    <row r="221" spans="1:55" x14ac:dyDescent="0.2">
      <c r="A221" s="43"/>
      <c r="B221" s="35"/>
      <c r="C221" s="43"/>
      <c r="D221" s="43"/>
      <c r="F221" s="45"/>
      <c r="M221" s="42"/>
      <c r="Q221" s="37"/>
      <c r="R221" s="22"/>
      <c r="AR221" s="1">
        <v>23132</v>
      </c>
      <c r="AS221" s="1">
        <v>0.1163577599945711</v>
      </c>
      <c r="BA221" s="1">
        <v>22995.5</v>
      </c>
      <c r="BB221" s="1">
        <v>0.10721894000016619</v>
      </c>
      <c r="BC221" s="1">
        <v>0.1</v>
      </c>
    </row>
    <row r="222" spans="1:55" x14ac:dyDescent="0.2">
      <c r="A222" s="43"/>
      <c r="B222" s="35"/>
      <c r="C222" s="43"/>
      <c r="D222" s="43"/>
      <c r="F222" s="45"/>
      <c r="M222" s="42"/>
      <c r="Q222" s="37"/>
      <c r="R222" s="22"/>
      <c r="AR222" s="1">
        <v>23139.5</v>
      </c>
      <c r="AS222" s="1">
        <v>0.11199285999464337</v>
      </c>
      <c r="BA222" s="1">
        <v>23027</v>
      </c>
      <c r="BB222" s="1">
        <v>0.10886636000213912</v>
      </c>
      <c r="BC222" s="1">
        <v>0.1</v>
      </c>
    </row>
    <row r="223" spans="1:55" x14ac:dyDescent="0.2">
      <c r="A223" s="43"/>
      <c r="B223" s="35"/>
      <c r="C223" s="43"/>
      <c r="D223" s="43"/>
      <c r="F223" s="45"/>
      <c r="M223" s="42"/>
      <c r="Q223" s="37"/>
      <c r="R223" s="22"/>
      <c r="AR223" s="1">
        <v>23147</v>
      </c>
      <c r="AS223" s="1">
        <v>0.11442795999755617</v>
      </c>
      <c r="BA223" s="1">
        <v>23041.5</v>
      </c>
      <c r="BB223" s="1">
        <v>0.1034342199927778</v>
      </c>
      <c r="BC223" s="1">
        <v>0.1</v>
      </c>
    </row>
    <row r="224" spans="1:55" x14ac:dyDescent="0.2">
      <c r="A224" s="43"/>
      <c r="B224" s="35"/>
      <c r="C224" s="43"/>
      <c r="D224" s="43"/>
      <c r="F224" s="45"/>
      <c r="Q224" s="37"/>
      <c r="R224" s="22"/>
      <c r="AR224" s="1">
        <v>23154</v>
      </c>
      <c r="AS224" s="1">
        <v>0.12046071999793639</v>
      </c>
      <c r="BA224" s="1">
        <v>23083.5</v>
      </c>
      <c r="BB224" s="1">
        <v>0.10663077999925008</v>
      </c>
      <c r="BC224" s="1">
        <v>0.1</v>
      </c>
    </row>
    <row r="225" spans="1:55" x14ac:dyDescent="0.2">
      <c r="A225" s="43"/>
      <c r="B225" s="35"/>
      <c r="C225" s="43"/>
      <c r="D225" s="43"/>
      <c r="F225" s="45"/>
      <c r="M225" s="42"/>
      <c r="Q225" s="37"/>
      <c r="R225" s="22"/>
      <c r="AR225" s="1">
        <v>23156.5</v>
      </c>
      <c r="AS225" s="1">
        <v>0.1135724199921242</v>
      </c>
      <c r="BA225" s="1">
        <v>23098</v>
      </c>
      <c r="BB225" s="1">
        <v>0.1191986400008318</v>
      </c>
      <c r="BC225" s="1">
        <v>0.1</v>
      </c>
    </row>
    <row r="226" spans="1:55" x14ac:dyDescent="0.2">
      <c r="A226" s="43"/>
      <c r="B226" s="35"/>
      <c r="C226" s="43"/>
      <c r="D226" s="43"/>
      <c r="F226" s="45"/>
      <c r="M226" s="42"/>
      <c r="Q226" s="37"/>
      <c r="R226" s="22"/>
      <c r="AR226" s="1">
        <v>23159</v>
      </c>
      <c r="AS226" s="1">
        <v>0.11548411999683594</v>
      </c>
      <c r="BA226" s="1">
        <v>23100.5</v>
      </c>
      <c r="BB226" s="1">
        <v>0.11071033999178326</v>
      </c>
      <c r="BC226" s="1">
        <v>0.1</v>
      </c>
    </row>
    <row r="227" spans="1:55" x14ac:dyDescent="0.2">
      <c r="A227" s="43"/>
      <c r="B227" s="35"/>
      <c r="C227" s="43"/>
      <c r="D227" s="43"/>
      <c r="F227" s="45"/>
      <c r="M227" s="42"/>
      <c r="Q227" s="37"/>
      <c r="R227" s="22"/>
      <c r="AR227" s="1">
        <v>23166.5</v>
      </c>
      <c r="AS227" s="1">
        <v>0.11201921999600017</v>
      </c>
      <c r="BA227" s="1">
        <v>23103</v>
      </c>
      <c r="BB227" s="1">
        <v>0.1122220399993239</v>
      </c>
      <c r="BC227" s="1">
        <v>0.1</v>
      </c>
    </row>
    <row r="228" spans="1:55" x14ac:dyDescent="0.2">
      <c r="A228" s="43"/>
      <c r="B228" s="35"/>
      <c r="C228" s="43"/>
      <c r="D228" s="43"/>
      <c r="F228" s="45"/>
      <c r="M228" s="42"/>
      <c r="Q228" s="37"/>
      <c r="R228" s="22"/>
      <c r="AR228" s="1">
        <v>23169</v>
      </c>
      <c r="AS228" s="1">
        <v>0.11253091999969911</v>
      </c>
      <c r="BA228" s="1">
        <v>23105</v>
      </c>
      <c r="BB228" s="1">
        <v>0.11923139999998966</v>
      </c>
      <c r="BC228" s="1">
        <v>0.1</v>
      </c>
    </row>
    <row r="229" spans="1:55" x14ac:dyDescent="0.2">
      <c r="A229" s="43"/>
      <c r="B229" s="35"/>
      <c r="C229" s="43"/>
      <c r="D229" s="43"/>
      <c r="F229" s="45"/>
      <c r="M229" s="42"/>
      <c r="Q229" s="37"/>
      <c r="R229" s="22"/>
      <c r="AR229" s="1">
        <v>23171</v>
      </c>
      <c r="AS229" s="1">
        <v>0.11554027999227401</v>
      </c>
      <c r="BA229" s="1">
        <v>23105.5</v>
      </c>
      <c r="BB229" s="1">
        <v>0.10673374000180047</v>
      </c>
      <c r="BC229" s="1">
        <v>0.1</v>
      </c>
    </row>
    <row r="230" spans="1:55" x14ac:dyDescent="0.2">
      <c r="A230" s="43"/>
      <c r="B230" s="35"/>
      <c r="C230" s="43"/>
      <c r="D230" s="43"/>
      <c r="F230" s="45"/>
      <c r="M230" s="42"/>
      <c r="Q230" s="37"/>
      <c r="R230" s="22"/>
      <c r="AR230" s="1">
        <v>23171.5</v>
      </c>
      <c r="AS230" s="1">
        <v>0.1210426199977519</v>
      </c>
      <c r="BA230" s="1">
        <v>23107.5</v>
      </c>
      <c r="BB230" s="1">
        <v>0.11674309999943944</v>
      </c>
      <c r="BC230" s="1">
        <v>0.1</v>
      </c>
    </row>
    <row r="231" spans="1:55" x14ac:dyDescent="0.2">
      <c r="A231" s="43"/>
      <c r="B231" s="35"/>
      <c r="C231" s="43"/>
      <c r="D231" s="43"/>
      <c r="F231" s="45"/>
      <c r="M231" s="42"/>
      <c r="Q231" s="37"/>
      <c r="R231" s="22"/>
      <c r="AR231" s="1">
        <v>23188.5</v>
      </c>
      <c r="AS231" s="1">
        <v>0.12112217999674613</v>
      </c>
      <c r="BA231" s="1">
        <v>23110</v>
      </c>
      <c r="BB231" s="1">
        <v>0.10925480000150856</v>
      </c>
      <c r="BC231" s="1">
        <v>0.1</v>
      </c>
    </row>
    <row r="232" spans="1:55" x14ac:dyDescent="0.2">
      <c r="A232" s="43"/>
      <c r="B232" s="35"/>
      <c r="C232" s="43"/>
      <c r="D232" s="43"/>
      <c r="F232" s="45"/>
      <c r="M232" s="42"/>
      <c r="Q232" s="37"/>
      <c r="R232" s="22"/>
      <c r="AR232" s="1">
        <v>23193</v>
      </c>
      <c r="AS232" s="1">
        <v>0.11464323999825865</v>
      </c>
      <c r="BA232" s="1">
        <v>23125</v>
      </c>
      <c r="BB232" s="1">
        <v>0.11032499999419088</v>
      </c>
      <c r="BC232" s="1">
        <v>0.1</v>
      </c>
    </row>
    <row r="233" spans="1:55" x14ac:dyDescent="0.2">
      <c r="A233" s="43"/>
      <c r="B233" s="35"/>
      <c r="C233" s="43"/>
      <c r="D233" s="43"/>
      <c r="F233" s="45"/>
      <c r="M233" s="42"/>
      <c r="Q233" s="37"/>
      <c r="R233" s="22"/>
      <c r="AR233" s="1">
        <v>23195.5</v>
      </c>
      <c r="AS233" s="1">
        <v>0.11115493999386672</v>
      </c>
      <c r="BA233" s="1">
        <v>23127.5</v>
      </c>
      <c r="BB233" s="1">
        <v>0.10783669999364065</v>
      </c>
      <c r="BC233" s="1">
        <v>0.1</v>
      </c>
    </row>
    <row r="234" spans="1:55" x14ac:dyDescent="0.2">
      <c r="A234" s="42"/>
      <c r="B234" s="177"/>
      <c r="C234" s="43"/>
      <c r="D234" s="43"/>
      <c r="F234" s="45"/>
      <c r="Q234" s="37"/>
      <c r="R234" s="22"/>
      <c r="AB234" s="1" t="s">
        <v>68</v>
      </c>
      <c r="AH234" s="1" t="s">
        <v>69</v>
      </c>
      <c r="AR234" s="1">
        <v>23198</v>
      </c>
      <c r="AS234" s="1">
        <v>0.11366663999797311</v>
      </c>
      <c r="BA234" s="1">
        <v>23132</v>
      </c>
      <c r="BB234" s="1">
        <v>0.1163577599945711</v>
      </c>
      <c r="BC234" s="1">
        <v>0.1</v>
      </c>
    </row>
    <row r="235" spans="1:55" x14ac:dyDescent="0.2">
      <c r="A235" s="43"/>
      <c r="B235" s="35"/>
      <c r="C235" s="43"/>
      <c r="D235" s="43"/>
      <c r="F235" s="45"/>
      <c r="M235" s="42"/>
      <c r="Q235" s="37"/>
      <c r="R235" s="22"/>
      <c r="AR235" s="1">
        <v>23205.5</v>
      </c>
      <c r="AS235" s="1">
        <v>0.10920174000057159</v>
      </c>
      <c r="BA235" s="1">
        <v>23139.5</v>
      </c>
      <c r="BB235" s="1">
        <v>0.11199285999464337</v>
      </c>
      <c r="BC235" s="1">
        <v>1</v>
      </c>
    </row>
    <row r="236" spans="1:55" x14ac:dyDescent="0.2">
      <c r="A236" s="43"/>
      <c r="B236" s="35"/>
      <c r="C236" s="43"/>
      <c r="D236" s="43"/>
      <c r="F236" s="45"/>
      <c r="M236" s="42"/>
      <c r="Q236" s="37"/>
      <c r="R236" s="22"/>
      <c r="AR236" s="1">
        <v>23210.5</v>
      </c>
      <c r="AS236" s="1">
        <v>0.10622513999260264</v>
      </c>
      <c r="BA236" s="1">
        <v>23147</v>
      </c>
      <c r="BB236" s="1">
        <v>0.11442795999755617</v>
      </c>
      <c r="BC236" s="1">
        <v>0.1</v>
      </c>
    </row>
    <row r="237" spans="1:55" x14ac:dyDescent="0.2">
      <c r="A237" s="43"/>
      <c r="B237" s="35"/>
      <c r="C237" s="43"/>
      <c r="D237" s="43"/>
      <c r="F237" s="45"/>
      <c r="M237" s="42"/>
      <c r="Q237" s="37"/>
      <c r="R237" s="22"/>
      <c r="AR237" s="1">
        <v>23213</v>
      </c>
      <c r="AS237" s="1">
        <v>0.10673683999630157</v>
      </c>
      <c r="BA237" s="1">
        <v>23154</v>
      </c>
      <c r="BB237" s="1">
        <v>0.12046071999793639</v>
      </c>
      <c r="BC237" s="1">
        <v>0.1</v>
      </c>
    </row>
    <row r="238" spans="1:55" x14ac:dyDescent="0.2">
      <c r="A238" s="43"/>
      <c r="B238" s="35"/>
      <c r="C238" s="43"/>
      <c r="D238" s="43"/>
      <c r="F238" s="45"/>
      <c r="M238" s="42"/>
      <c r="Q238" s="37"/>
      <c r="R238" s="22"/>
      <c r="AR238" s="1">
        <v>23227.5</v>
      </c>
      <c r="AS238" s="1">
        <v>0.10330469999462366</v>
      </c>
      <c r="BA238" s="1">
        <v>23156.5</v>
      </c>
      <c r="BB238" s="1">
        <v>0.1135724199921242</v>
      </c>
      <c r="BC238" s="1">
        <v>0.3</v>
      </c>
    </row>
    <row r="239" spans="1:55" x14ac:dyDescent="0.2">
      <c r="A239" s="43"/>
      <c r="B239" s="35"/>
      <c r="C239" s="43"/>
      <c r="D239" s="43"/>
      <c r="F239" s="45"/>
      <c r="M239" s="42"/>
      <c r="Q239" s="37"/>
      <c r="R239" s="22"/>
      <c r="AR239" s="1">
        <v>23239</v>
      </c>
      <c r="AS239" s="1">
        <v>0.30585851999785518</v>
      </c>
      <c r="BA239" s="1">
        <v>23159</v>
      </c>
      <c r="BB239" s="1">
        <v>0.11548411999683594</v>
      </c>
      <c r="BC239" s="1">
        <v>0.1</v>
      </c>
    </row>
    <row r="240" spans="1:55" x14ac:dyDescent="0.2">
      <c r="A240" s="43"/>
      <c r="B240" s="35"/>
      <c r="C240" s="43"/>
      <c r="D240" s="43"/>
      <c r="F240" s="45"/>
      <c r="M240" s="42"/>
      <c r="Q240" s="37"/>
      <c r="R240" s="22"/>
      <c r="AR240" s="1">
        <v>23242</v>
      </c>
      <c r="AS240" s="1">
        <v>0.11177255999791669</v>
      </c>
      <c r="BA240" s="1">
        <v>23166.5</v>
      </c>
      <c r="BB240" s="1">
        <v>0.11201921999600017</v>
      </c>
      <c r="BC240" s="1">
        <v>0.1</v>
      </c>
    </row>
    <row r="241" spans="1:55" x14ac:dyDescent="0.2">
      <c r="A241" s="43"/>
      <c r="B241" s="35"/>
      <c r="C241" s="43"/>
      <c r="D241" s="43"/>
      <c r="F241" s="45"/>
      <c r="M241" s="42"/>
      <c r="Q241" s="37"/>
      <c r="R241" s="22"/>
      <c r="AR241" s="1">
        <v>23261.5</v>
      </c>
      <c r="AS241" s="1">
        <v>9.3463819997850806E-2</v>
      </c>
      <c r="BA241" s="1">
        <v>23169</v>
      </c>
      <c r="BB241" s="1">
        <v>0.11253091999969911</v>
      </c>
      <c r="BC241" s="1">
        <v>0.1</v>
      </c>
    </row>
    <row r="242" spans="1:55" x14ac:dyDescent="0.2">
      <c r="A242" s="43"/>
      <c r="B242" s="35"/>
      <c r="C242" s="43"/>
      <c r="D242" s="43"/>
      <c r="F242" s="45"/>
      <c r="M242" s="42"/>
      <c r="Q242" s="37"/>
      <c r="R242" s="22"/>
      <c r="AR242" s="1">
        <v>23298</v>
      </c>
      <c r="AS242" s="1">
        <v>0.11113463999208761</v>
      </c>
      <c r="BA242" s="1">
        <v>23171</v>
      </c>
      <c r="BB242" s="1">
        <v>0.11554027999227401</v>
      </c>
      <c r="BC242" s="1">
        <v>0.1</v>
      </c>
    </row>
    <row r="243" spans="1:55" x14ac:dyDescent="0.2">
      <c r="A243" s="43"/>
      <c r="B243" s="35"/>
      <c r="C243" s="43"/>
      <c r="D243" s="43"/>
      <c r="F243" s="45"/>
      <c r="M243" s="42"/>
      <c r="Q243" s="37"/>
      <c r="R243" s="22"/>
      <c r="AR243" s="1">
        <v>23300.5</v>
      </c>
      <c r="AS243" s="1">
        <v>0.113646339996194</v>
      </c>
      <c r="BA243" s="1">
        <v>23171.5</v>
      </c>
      <c r="BB243" s="1">
        <v>0.1210426199977519</v>
      </c>
      <c r="BC243" s="1">
        <v>0.1</v>
      </c>
    </row>
    <row r="244" spans="1:55" x14ac:dyDescent="0.2">
      <c r="A244" s="42"/>
      <c r="B244" s="35"/>
      <c r="C244" s="43"/>
      <c r="D244" s="43"/>
      <c r="F244" s="45"/>
      <c r="Q244" s="37"/>
      <c r="R244" s="22"/>
      <c r="AB244" s="1" t="s">
        <v>79</v>
      </c>
      <c r="AH244" s="1" t="s">
        <v>69</v>
      </c>
      <c r="AR244" s="1">
        <v>23327.5</v>
      </c>
      <c r="AS244" s="1">
        <v>0.10277269999642158</v>
      </c>
      <c r="BA244" s="1">
        <v>23188.5</v>
      </c>
      <c r="BB244" s="1">
        <v>0.12112217999674613</v>
      </c>
      <c r="BC244" s="1">
        <v>0.1</v>
      </c>
    </row>
    <row r="245" spans="1:55" x14ac:dyDescent="0.2">
      <c r="A245" s="43"/>
      <c r="B245" s="35"/>
      <c r="C245" s="43"/>
      <c r="D245" s="43"/>
      <c r="F245" s="45"/>
      <c r="M245" s="42"/>
      <c r="Q245" s="37"/>
      <c r="R245" s="22"/>
      <c r="AR245" s="1">
        <v>23330</v>
      </c>
      <c r="AS245" s="1">
        <v>0.10028440000314731</v>
      </c>
      <c r="BA245" s="1">
        <v>23193</v>
      </c>
      <c r="BB245" s="1">
        <v>0.11464323999825865</v>
      </c>
      <c r="BC245" s="1">
        <v>0.1</v>
      </c>
    </row>
    <row r="246" spans="1:55" x14ac:dyDescent="0.2">
      <c r="A246" s="43"/>
      <c r="B246" s="35"/>
      <c r="C246" s="43"/>
      <c r="D246" s="43"/>
      <c r="F246" s="45"/>
      <c r="M246" s="42"/>
      <c r="Q246" s="37"/>
      <c r="R246" s="22"/>
      <c r="AR246" s="1">
        <v>23342</v>
      </c>
      <c r="AS246" s="1">
        <v>0.11254055999597767</v>
      </c>
      <c r="BA246" s="1">
        <v>23195.5</v>
      </c>
      <c r="BB246" s="1">
        <v>0.11115493999386672</v>
      </c>
      <c r="BC246" s="1">
        <v>0.1</v>
      </c>
    </row>
    <row r="247" spans="1:55" x14ac:dyDescent="0.2">
      <c r="A247" s="43"/>
      <c r="B247" s="35"/>
      <c r="C247" s="43"/>
      <c r="D247" s="43"/>
      <c r="F247" s="45"/>
      <c r="Q247" s="37"/>
      <c r="R247" s="22"/>
      <c r="AR247" s="1">
        <v>23342</v>
      </c>
      <c r="AS247" s="1">
        <v>0.11434056000143755</v>
      </c>
      <c r="BA247" s="1">
        <v>23198</v>
      </c>
      <c r="BB247" s="1">
        <v>0.11366663999797311</v>
      </c>
      <c r="BC247" s="1">
        <v>0.1</v>
      </c>
    </row>
    <row r="248" spans="1:55" x14ac:dyDescent="0.2">
      <c r="A248" s="43"/>
      <c r="B248" s="35"/>
      <c r="C248" s="43"/>
      <c r="D248" s="43"/>
      <c r="F248" s="45"/>
      <c r="M248" s="42"/>
      <c r="Q248" s="37"/>
      <c r="R248" s="22"/>
      <c r="AR248" s="1">
        <v>23359</v>
      </c>
      <c r="AS248" s="1">
        <v>0.11242012000002433</v>
      </c>
      <c r="BA248" s="1">
        <v>23205.5</v>
      </c>
      <c r="BB248" s="1">
        <v>0.10920174000057159</v>
      </c>
      <c r="BC248" s="1">
        <v>0.1</v>
      </c>
    </row>
    <row r="249" spans="1:55" x14ac:dyDescent="0.2">
      <c r="A249" s="43"/>
      <c r="B249" s="35"/>
      <c r="C249" s="43"/>
      <c r="D249" s="43"/>
      <c r="F249" s="45"/>
      <c r="M249" s="42"/>
      <c r="Q249" s="37"/>
      <c r="R249" s="22"/>
      <c r="AR249" s="1">
        <v>23386</v>
      </c>
      <c r="AS249" s="1">
        <v>0.11254647999885492</v>
      </c>
      <c r="BA249" s="1">
        <v>23210.5</v>
      </c>
      <c r="BB249" s="1">
        <v>0.10622513999260264</v>
      </c>
      <c r="BC249" s="1">
        <v>0.1</v>
      </c>
    </row>
    <row r="250" spans="1:55" x14ac:dyDescent="0.2">
      <c r="A250" s="43"/>
      <c r="B250" s="35"/>
      <c r="C250" s="43"/>
      <c r="D250" s="43"/>
      <c r="F250" s="45"/>
      <c r="M250" s="42"/>
      <c r="Q250" s="37"/>
      <c r="R250" s="22"/>
      <c r="AR250" s="1">
        <v>23386</v>
      </c>
      <c r="AS250" s="1">
        <v>0.11324647999572335</v>
      </c>
      <c r="BA250" s="1">
        <v>23213</v>
      </c>
      <c r="BB250" s="1">
        <v>0.10673683999630157</v>
      </c>
      <c r="BC250" s="1">
        <v>0.1</v>
      </c>
    </row>
    <row r="251" spans="1:55" x14ac:dyDescent="0.2">
      <c r="A251" s="43"/>
      <c r="B251" s="35"/>
      <c r="C251" s="43"/>
      <c r="D251" s="43"/>
      <c r="F251" s="45"/>
      <c r="M251" s="42"/>
      <c r="Q251" s="37"/>
      <c r="R251" s="22"/>
      <c r="AR251" s="1">
        <v>23795</v>
      </c>
      <c r="AS251" s="1">
        <v>0.11246060000121361</v>
      </c>
      <c r="BA251" s="1">
        <v>23227.5</v>
      </c>
      <c r="BB251" s="1">
        <v>0.10330469999462366</v>
      </c>
      <c r="BC251" s="1">
        <v>0.1</v>
      </c>
    </row>
    <row r="252" spans="1:55" x14ac:dyDescent="0.2">
      <c r="A252" s="43"/>
      <c r="B252" s="35"/>
      <c r="C252" s="43"/>
      <c r="D252" s="43"/>
      <c r="F252" s="45"/>
      <c r="M252" s="42"/>
      <c r="Q252" s="37"/>
      <c r="R252" s="22"/>
      <c r="AR252" s="1">
        <v>23797.5</v>
      </c>
      <c r="AS252" s="1">
        <v>0.11197230000107083</v>
      </c>
      <c r="BA252" s="1">
        <v>23242</v>
      </c>
      <c r="BB252" s="1">
        <v>0.11177255999791669</v>
      </c>
      <c r="BC252" s="1">
        <v>1</v>
      </c>
    </row>
    <row r="253" spans="1:55" x14ac:dyDescent="0.2">
      <c r="A253" s="43"/>
      <c r="B253" s="35"/>
      <c r="C253" s="43"/>
      <c r="D253" s="43"/>
      <c r="F253" s="45"/>
      <c r="M253" s="42"/>
      <c r="Q253" s="37"/>
      <c r="R253" s="22"/>
      <c r="AR253" s="1">
        <v>23817</v>
      </c>
      <c r="AS253" s="1">
        <v>0.10956355999223888</v>
      </c>
      <c r="BA253" s="1">
        <v>23261.5</v>
      </c>
      <c r="BB253" s="1">
        <v>9.3463819997850806E-2</v>
      </c>
      <c r="BC253" s="1">
        <v>0.6</v>
      </c>
    </row>
    <row r="254" spans="1:55" x14ac:dyDescent="0.2">
      <c r="A254" s="43"/>
      <c r="B254" s="35"/>
      <c r="C254" s="43"/>
      <c r="D254" s="43"/>
      <c r="F254" s="45"/>
      <c r="M254" s="42"/>
      <c r="Q254" s="37"/>
      <c r="R254" s="22"/>
      <c r="AR254" s="1">
        <v>23822</v>
      </c>
      <c r="AS254" s="1">
        <v>0.11358695999660995</v>
      </c>
      <c r="BA254" s="1">
        <v>23298</v>
      </c>
      <c r="BB254" s="1">
        <v>0.11113463999208761</v>
      </c>
      <c r="BC254" s="1">
        <v>0.1</v>
      </c>
    </row>
    <row r="255" spans="1:55" x14ac:dyDescent="0.2">
      <c r="A255" s="43"/>
      <c r="B255" s="35"/>
      <c r="C255" s="43"/>
      <c r="D255" s="43"/>
      <c r="F255" s="45"/>
      <c r="M255" s="42"/>
      <c r="Q255" s="37"/>
      <c r="R255" s="22"/>
      <c r="AR255" s="1">
        <v>23831.5</v>
      </c>
      <c r="AS255" s="1">
        <v>0.11613141999259824</v>
      </c>
      <c r="BA255" s="1">
        <v>23300.5</v>
      </c>
      <c r="BB255" s="1">
        <v>0.113646339996194</v>
      </c>
      <c r="BC255" s="1">
        <v>0.1</v>
      </c>
    </row>
    <row r="256" spans="1:55" x14ac:dyDescent="0.2">
      <c r="A256" s="43"/>
      <c r="B256" s="35"/>
      <c r="C256" s="43"/>
      <c r="D256" s="43"/>
      <c r="F256" s="45"/>
      <c r="M256" s="42"/>
      <c r="Q256" s="37"/>
      <c r="R256" s="22"/>
      <c r="AR256" s="1">
        <v>23836.5</v>
      </c>
      <c r="AS256" s="1">
        <v>0.11115481999877375</v>
      </c>
      <c r="BA256" s="1">
        <v>23327.5</v>
      </c>
      <c r="BB256" s="1">
        <v>0.10277269999642158</v>
      </c>
      <c r="BC256" s="1">
        <v>0.3</v>
      </c>
    </row>
    <row r="257" spans="1:55" x14ac:dyDescent="0.2">
      <c r="A257" s="43"/>
      <c r="B257" s="35"/>
      <c r="C257" s="43"/>
      <c r="D257" s="43"/>
      <c r="F257" s="45"/>
      <c r="M257" s="42"/>
      <c r="Q257" s="37"/>
      <c r="R257" s="22"/>
      <c r="AR257" s="1">
        <v>23946.5</v>
      </c>
      <c r="AS257" s="1">
        <v>0.11666962000163039</v>
      </c>
      <c r="BA257" s="1">
        <v>23330</v>
      </c>
      <c r="BB257" s="1">
        <v>0.10028440000314731</v>
      </c>
      <c r="BC257" s="1">
        <v>0.1</v>
      </c>
    </row>
    <row r="258" spans="1:55" x14ac:dyDescent="0.2">
      <c r="A258" s="43"/>
      <c r="B258" s="35"/>
      <c r="C258" s="43"/>
      <c r="D258" s="43"/>
      <c r="F258" s="45"/>
      <c r="M258" s="42"/>
      <c r="Q258" s="37"/>
      <c r="R258" s="22"/>
      <c r="AR258" s="1">
        <v>23949</v>
      </c>
      <c r="AS258" s="1">
        <v>0.11318131999723846</v>
      </c>
      <c r="BA258" s="1">
        <v>23342</v>
      </c>
      <c r="BB258" s="1">
        <v>0.11254055999597767</v>
      </c>
      <c r="BC258" s="1">
        <v>1</v>
      </c>
    </row>
    <row r="259" spans="1:55" x14ac:dyDescent="0.2">
      <c r="A259" s="43"/>
      <c r="B259" s="35"/>
      <c r="C259" s="43"/>
      <c r="D259" s="43"/>
      <c r="F259" s="45"/>
      <c r="M259" s="42"/>
      <c r="Q259" s="37"/>
      <c r="R259" s="22"/>
      <c r="AR259" s="1">
        <v>23951</v>
      </c>
      <c r="AS259" s="1">
        <v>0.11719067999365507</v>
      </c>
      <c r="BA259" s="1">
        <v>23342</v>
      </c>
      <c r="BB259" s="1">
        <v>0.11434056000143755</v>
      </c>
      <c r="BC259" s="1">
        <v>0.1</v>
      </c>
    </row>
    <row r="260" spans="1:55" x14ac:dyDescent="0.2">
      <c r="A260" s="43"/>
      <c r="B260" s="35"/>
      <c r="C260" s="43"/>
      <c r="D260" s="43"/>
      <c r="F260" s="45"/>
      <c r="M260" s="42"/>
      <c r="Q260" s="37"/>
      <c r="R260" s="22"/>
      <c r="AR260" s="1">
        <v>23953.5</v>
      </c>
      <c r="AS260" s="1">
        <v>0.117702379997354</v>
      </c>
      <c r="BA260" s="1">
        <v>23359</v>
      </c>
      <c r="BB260" s="1">
        <v>0.11242012000002433</v>
      </c>
      <c r="BC260" s="1">
        <v>0.1</v>
      </c>
    </row>
    <row r="261" spans="1:55" x14ac:dyDescent="0.2">
      <c r="A261" s="43"/>
      <c r="B261" s="35"/>
      <c r="C261" s="43"/>
      <c r="D261" s="43"/>
      <c r="F261" s="45"/>
      <c r="Q261" s="37"/>
      <c r="R261" s="22"/>
      <c r="AR261" s="1">
        <v>23956</v>
      </c>
      <c r="AS261" s="1">
        <v>0.11621408000064548</v>
      </c>
      <c r="BA261" s="1">
        <v>23386</v>
      </c>
      <c r="BB261" s="1">
        <v>0.11254647999885492</v>
      </c>
      <c r="BC261" s="1">
        <v>0.1</v>
      </c>
    </row>
    <row r="262" spans="1:55" x14ac:dyDescent="0.2">
      <c r="A262" s="42"/>
      <c r="B262" s="35"/>
      <c r="C262" s="43"/>
      <c r="D262" s="41"/>
      <c r="F262" s="45"/>
      <c r="Q262" s="37"/>
      <c r="R262" s="22"/>
      <c r="AB262" s="1" t="s">
        <v>79</v>
      </c>
      <c r="AH262" s="1" t="s">
        <v>69</v>
      </c>
      <c r="AR262" s="1">
        <v>23961</v>
      </c>
      <c r="AS262" s="1">
        <v>0.11923747999389889</v>
      </c>
      <c r="BA262" s="1">
        <v>23386</v>
      </c>
      <c r="BB262" s="1">
        <v>0.11324647999572335</v>
      </c>
      <c r="BC262" s="1">
        <v>1</v>
      </c>
    </row>
    <row r="263" spans="1:55" x14ac:dyDescent="0.2">
      <c r="A263" s="42"/>
      <c r="B263" s="35"/>
      <c r="C263" s="43"/>
      <c r="D263" s="43"/>
      <c r="Q263" s="37"/>
      <c r="R263" s="22"/>
      <c r="AB263" s="1" t="s">
        <v>68</v>
      </c>
      <c r="AD263" s="1">
        <v>6</v>
      </c>
      <c r="AF263" s="1" t="s">
        <v>123</v>
      </c>
      <c r="AH263" s="1" t="s">
        <v>60</v>
      </c>
      <c r="AR263" s="1">
        <v>23963.5</v>
      </c>
      <c r="AS263" s="1">
        <v>0.11574917999678291</v>
      </c>
      <c r="BA263" s="1">
        <v>23795</v>
      </c>
      <c r="BB263" s="1">
        <v>0.11246060000121361</v>
      </c>
      <c r="BC263" s="1">
        <v>0.1</v>
      </c>
    </row>
    <row r="264" spans="1:55" x14ac:dyDescent="0.2">
      <c r="A264" s="43"/>
      <c r="B264" s="35"/>
      <c r="C264" s="43"/>
      <c r="D264" s="43"/>
      <c r="F264" s="45"/>
      <c r="M264" s="42"/>
      <c r="Q264" s="37"/>
      <c r="R264" s="22"/>
      <c r="AR264" s="1">
        <v>24049</v>
      </c>
      <c r="AS264" s="1">
        <v>0.11984931999904802</v>
      </c>
      <c r="BA264" s="1">
        <v>23797.5</v>
      </c>
      <c r="BB264" s="1">
        <v>0.11197230000107083</v>
      </c>
      <c r="BC264" s="1">
        <v>0.1</v>
      </c>
    </row>
    <row r="265" spans="1:55" x14ac:dyDescent="0.2">
      <c r="A265" s="43"/>
      <c r="B265" s="35"/>
      <c r="C265" s="43"/>
      <c r="D265" s="43"/>
      <c r="F265" s="45"/>
      <c r="M265" s="42"/>
      <c r="Q265" s="37"/>
      <c r="R265" s="22"/>
      <c r="AR265" s="1">
        <v>24912</v>
      </c>
      <c r="AS265" s="1">
        <v>0.12638815999525832</v>
      </c>
      <c r="BA265" s="1">
        <v>23817</v>
      </c>
      <c r="BB265" s="1">
        <v>0.10956355999223888</v>
      </c>
      <c r="BC265" s="1">
        <v>0.1</v>
      </c>
    </row>
    <row r="266" spans="1:55" x14ac:dyDescent="0.2">
      <c r="A266" s="42"/>
      <c r="B266" s="35"/>
      <c r="C266" s="43"/>
      <c r="D266" s="43"/>
      <c r="F266" s="45"/>
      <c r="Q266" s="37"/>
      <c r="R266" s="22"/>
      <c r="AB266" s="1" t="s">
        <v>68</v>
      </c>
      <c r="AD266" s="1">
        <v>8</v>
      </c>
      <c r="AF266" s="1" t="s">
        <v>123</v>
      </c>
      <c r="AH266" s="1" t="s">
        <v>60</v>
      </c>
      <c r="AR266" s="1">
        <v>25763</v>
      </c>
      <c r="AS266" s="1">
        <v>0.13337083999795141</v>
      </c>
      <c r="BA266" s="1">
        <v>23822</v>
      </c>
      <c r="BB266" s="1">
        <v>0.11358695999660995</v>
      </c>
      <c r="BC266" s="1">
        <v>0.1</v>
      </c>
    </row>
    <row r="267" spans="1:55" x14ac:dyDescent="0.2">
      <c r="A267" s="42"/>
      <c r="B267" s="35"/>
      <c r="C267" s="43"/>
      <c r="D267" s="43"/>
      <c r="Q267" s="37"/>
      <c r="R267" s="22"/>
      <c r="AB267" s="1" t="s">
        <v>68</v>
      </c>
      <c r="AD267" s="1">
        <v>14</v>
      </c>
      <c r="AF267" s="1" t="s">
        <v>123</v>
      </c>
      <c r="AH267" s="1" t="s">
        <v>60</v>
      </c>
      <c r="AR267" s="1">
        <v>26753</v>
      </c>
      <c r="AS267" s="1">
        <v>0.1413040400002501</v>
      </c>
      <c r="BA267" s="1">
        <v>23831.5</v>
      </c>
      <c r="BB267" s="1">
        <v>0.11613141999259824</v>
      </c>
      <c r="BC267" s="1">
        <v>0.1</v>
      </c>
    </row>
    <row r="268" spans="1:55" x14ac:dyDescent="0.2">
      <c r="A268" s="42"/>
      <c r="B268" s="35"/>
      <c r="C268" s="43"/>
      <c r="D268" s="41"/>
      <c r="F268" s="45"/>
      <c r="Q268" s="37"/>
      <c r="R268" s="22"/>
      <c r="AB268" s="1" t="s">
        <v>79</v>
      </c>
      <c r="AH268" s="1" t="s">
        <v>69</v>
      </c>
      <c r="AR268" s="1">
        <v>27621</v>
      </c>
      <c r="AS268" s="1">
        <v>0.14816627999971388</v>
      </c>
      <c r="BA268" s="1">
        <v>23836.5</v>
      </c>
      <c r="BB268" s="1">
        <v>0.11115481999877375</v>
      </c>
      <c r="BC268" s="1">
        <v>0.1</v>
      </c>
    </row>
    <row r="269" spans="1:55" x14ac:dyDescent="0.2">
      <c r="A269" s="43"/>
      <c r="B269" s="35"/>
      <c r="C269" s="43"/>
      <c r="D269" s="43"/>
      <c r="F269" s="45"/>
      <c r="M269" s="42"/>
      <c r="Q269" s="37"/>
      <c r="R269" s="22"/>
      <c r="AR269" s="1">
        <v>27713.5</v>
      </c>
      <c r="AS269" s="1">
        <v>0.1485991799927433</v>
      </c>
      <c r="BA269" s="1">
        <v>23946.5</v>
      </c>
      <c r="BB269" s="1">
        <v>0.11666962000163039</v>
      </c>
      <c r="BC269" s="1">
        <v>0.1</v>
      </c>
    </row>
    <row r="270" spans="1:55" x14ac:dyDescent="0.2">
      <c r="A270" s="43"/>
      <c r="B270" s="35"/>
      <c r="C270" s="43"/>
      <c r="D270" s="43"/>
      <c r="F270" s="45"/>
      <c r="M270" s="42"/>
      <c r="Q270" s="37"/>
      <c r="R270" s="22"/>
      <c r="AR270" s="1">
        <v>27723.5</v>
      </c>
      <c r="AS270" s="1">
        <v>0.15154597999935504</v>
      </c>
      <c r="BA270" s="1">
        <v>23949</v>
      </c>
      <c r="BB270" s="1">
        <v>0.11318131999723846</v>
      </c>
      <c r="BC270" s="1">
        <v>0.1</v>
      </c>
    </row>
    <row r="271" spans="1:55" x14ac:dyDescent="0.2">
      <c r="A271" s="43"/>
      <c r="B271" s="35"/>
      <c r="C271" s="43"/>
      <c r="D271" s="43"/>
      <c r="F271" s="45"/>
      <c r="M271" s="42"/>
      <c r="Q271" s="37"/>
      <c r="R271" s="22"/>
      <c r="AR271" s="1">
        <v>28376.5</v>
      </c>
      <c r="AS271" s="1">
        <v>0.15996201999951154</v>
      </c>
      <c r="BA271" s="1">
        <v>23951</v>
      </c>
      <c r="BB271" s="1">
        <v>0.11719067999365507</v>
      </c>
      <c r="BC271" s="1">
        <v>0.1</v>
      </c>
    </row>
    <row r="272" spans="1:55" x14ac:dyDescent="0.2">
      <c r="A272" s="42"/>
      <c r="B272" s="35"/>
      <c r="C272" s="43"/>
      <c r="D272" s="41"/>
      <c r="F272" s="45"/>
      <c r="Q272" s="37"/>
      <c r="R272" s="22"/>
      <c r="AB272" s="1" t="s">
        <v>79</v>
      </c>
      <c r="AH272" s="1" t="s">
        <v>69</v>
      </c>
      <c r="AR272" s="1">
        <v>28467</v>
      </c>
      <c r="AS272" s="1">
        <v>0.14700556000025244</v>
      </c>
      <c r="BA272" s="1">
        <v>23953.5</v>
      </c>
      <c r="BB272" s="1">
        <v>0.117702379997354</v>
      </c>
      <c r="BC272" s="1">
        <v>0.1</v>
      </c>
    </row>
    <row r="273" spans="1:55" x14ac:dyDescent="0.2">
      <c r="A273" s="43"/>
      <c r="B273" s="35"/>
      <c r="C273" s="43"/>
      <c r="D273" s="43"/>
      <c r="F273" s="45"/>
      <c r="M273" s="42"/>
      <c r="Q273" s="37"/>
      <c r="R273" s="22"/>
      <c r="AR273" s="1">
        <v>28467</v>
      </c>
      <c r="AS273" s="1">
        <v>0.14845555999636417</v>
      </c>
      <c r="BA273" s="1">
        <v>23956</v>
      </c>
      <c r="BB273" s="1">
        <v>0.11621408000064548</v>
      </c>
      <c r="BC273" s="1">
        <v>0.1</v>
      </c>
    </row>
    <row r="274" spans="1:55" x14ac:dyDescent="0.2">
      <c r="A274" s="43"/>
      <c r="B274" s="35"/>
      <c r="C274" s="43"/>
      <c r="D274" s="43"/>
      <c r="F274" s="45"/>
      <c r="M274" s="42"/>
      <c r="Q274" s="37"/>
      <c r="R274" s="22"/>
      <c r="AR274" s="1">
        <v>28467</v>
      </c>
      <c r="AS274" s="1">
        <v>0.14867555999808246</v>
      </c>
      <c r="BA274" s="1">
        <v>23961</v>
      </c>
      <c r="BB274" s="1">
        <v>0.11923747999389889</v>
      </c>
      <c r="BC274" s="1">
        <v>0.1</v>
      </c>
    </row>
    <row r="275" spans="1:55" x14ac:dyDescent="0.2">
      <c r="A275" s="43"/>
      <c r="B275" s="35"/>
      <c r="C275" s="43"/>
      <c r="D275" s="43"/>
      <c r="F275" s="45"/>
      <c r="M275" s="42"/>
      <c r="Q275" s="37"/>
      <c r="R275" s="22"/>
      <c r="AR275" s="1">
        <v>28594</v>
      </c>
      <c r="AS275" s="1">
        <v>0.1614199199975701</v>
      </c>
      <c r="BA275" s="1">
        <v>23963.5</v>
      </c>
      <c r="BB275" s="1">
        <v>0.11574917999678291</v>
      </c>
      <c r="BC275" s="1">
        <v>0.1</v>
      </c>
    </row>
    <row r="276" spans="1:55" x14ac:dyDescent="0.2">
      <c r="A276" s="43"/>
      <c r="B276" s="35"/>
      <c r="C276" s="43"/>
      <c r="D276" s="43"/>
      <c r="F276" s="45"/>
      <c r="M276" s="42"/>
      <c r="Q276" s="37"/>
      <c r="R276" s="22"/>
      <c r="AR276" s="1">
        <v>28611</v>
      </c>
      <c r="AS276" s="1">
        <v>0.15649947999190772</v>
      </c>
      <c r="BA276" s="1">
        <v>24049</v>
      </c>
      <c r="BB276" s="1">
        <v>0.11984931999904802</v>
      </c>
      <c r="BC276" s="1">
        <v>1</v>
      </c>
    </row>
    <row r="277" spans="1:55" x14ac:dyDescent="0.2">
      <c r="A277" s="43"/>
      <c r="B277" s="35"/>
      <c r="C277" s="43"/>
      <c r="D277" s="43"/>
      <c r="F277" s="45"/>
      <c r="M277" s="42"/>
      <c r="Q277" s="37"/>
      <c r="R277" s="22"/>
      <c r="AR277" s="1">
        <v>29313</v>
      </c>
      <c r="AS277" s="1">
        <v>0.17798483999649761</v>
      </c>
      <c r="BA277" s="1">
        <v>24912</v>
      </c>
      <c r="BB277" s="1">
        <v>0.12638815999525832</v>
      </c>
      <c r="BC277" s="1">
        <v>1</v>
      </c>
    </row>
    <row r="278" spans="1:55" x14ac:dyDescent="0.2">
      <c r="A278" s="43"/>
      <c r="B278" s="35"/>
      <c r="C278" s="43"/>
      <c r="D278" s="43"/>
      <c r="F278" s="45"/>
      <c r="M278" s="42"/>
      <c r="Q278" s="37"/>
      <c r="R278" s="22"/>
      <c r="AR278" s="1">
        <v>29330</v>
      </c>
      <c r="AS278" s="1">
        <v>0.16476439999678405</v>
      </c>
      <c r="BA278" s="1">
        <v>25763</v>
      </c>
      <c r="BB278" s="1">
        <v>0.13337083999795141</v>
      </c>
      <c r="BC278" s="1">
        <v>1</v>
      </c>
    </row>
    <row r="279" spans="1:55" x14ac:dyDescent="0.2">
      <c r="A279" s="43"/>
      <c r="B279" s="35"/>
      <c r="C279" s="43"/>
      <c r="D279" s="43"/>
      <c r="F279" s="45"/>
      <c r="M279" s="42"/>
      <c r="Q279" s="37"/>
      <c r="R279" s="22"/>
      <c r="AR279" s="1">
        <v>29354.5</v>
      </c>
      <c r="AS279" s="1">
        <v>0.16463905999262352</v>
      </c>
      <c r="BA279" s="1">
        <v>26753</v>
      </c>
      <c r="BB279" s="1">
        <v>0.1413040400002501</v>
      </c>
      <c r="BC279" s="1">
        <v>1</v>
      </c>
    </row>
    <row r="280" spans="1:55" x14ac:dyDescent="0.2">
      <c r="A280" s="43"/>
      <c r="B280" s="35"/>
      <c r="C280" s="43"/>
      <c r="D280" s="43"/>
      <c r="F280" s="45"/>
      <c r="M280" s="42"/>
      <c r="Q280" s="37"/>
      <c r="R280" s="22"/>
      <c r="AR280" s="1">
        <v>29442.5</v>
      </c>
      <c r="AS280" s="1">
        <v>0.18167089999769814</v>
      </c>
      <c r="BA280" s="1">
        <v>27621</v>
      </c>
      <c r="BB280" s="1">
        <v>0.14816627999971388</v>
      </c>
      <c r="BC280" s="1">
        <v>1</v>
      </c>
    </row>
    <row r="281" spans="1:55" x14ac:dyDescent="0.2">
      <c r="A281" s="43"/>
      <c r="B281" s="35"/>
      <c r="C281" s="43"/>
      <c r="D281" s="43"/>
      <c r="F281" s="45"/>
      <c r="M281" s="42"/>
      <c r="Q281" s="37"/>
      <c r="R281" s="22"/>
      <c r="AR281" s="1">
        <v>29442.5</v>
      </c>
      <c r="AS281" s="1">
        <v>0.18236089999845717</v>
      </c>
      <c r="BA281" s="1">
        <v>27713.5</v>
      </c>
      <c r="BB281" s="1">
        <v>0.1485991799927433</v>
      </c>
      <c r="BC281" s="1">
        <v>1</v>
      </c>
    </row>
    <row r="282" spans="1:55" x14ac:dyDescent="0.2">
      <c r="A282" s="43"/>
      <c r="B282" s="35"/>
      <c r="C282" s="43"/>
      <c r="D282" s="43"/>
      <c r="F282" s="45"/>
      <c r="M282" s="42"/>
      <c r="Q282" s="37"/>
      <c r="R282" s="22"/>
      <c r="AR282" s="1">
        <v>29447.5</v>
      </c>
      <c r="AS282" s="1">
        <v>0.18103429999609943</v>
      </c>
      <c r="BA282" s="1">
        <v>27723.5</v>
      </c>
      <c r="BB282" s="1">
        <v>0.15154597999935504</v>
      </c>
      <c r="BC282" s="1">
        <v>1</v>
      </c>
    </row>
    <row r="283" spans="1:55" x14ac:dyDescent="0.2">
      <c r="A283" s="43"/>
      <c r="B283" s="35"/>
      <c r="C283" s="43"/>
      <c r="D283" s="43"/>
      <c r="F283" s="45"/>
      <c r="M283" s="42"/>
      <c r="Q283" s="37"/>
      <c r="R283" s="22"/>
      <c r="AR283" s="1">
        <v>30129.5</v>
      </c>
      <c r="AS283" s="1">
        <v>0.17140605999884428</v>
      </c>
      <c r="BA283" s="1">
        <v>28376.5</v>
      </c>
      <c r="BB283" s="1">
        <v>0.15996201999951154</v>
      </c>
      <c r="BC283" s="1">
        <v>0.1</v>
      </c>
    </row>
    <row r="284" spans="1:55" x14ac:dyDescent="0.2">
      <c r="A284" s="43"/>
      <c r="B284" s="35"/>
      <c r="C284" s="43"/>
      <c r="D284" s="43"/>
      <c r="F284" s="45"/>
      <c r="M284" s="42"/>
      <c r="Q284" s="37"/>
      <c r="R284" s="22"/>
      <c r="AR284" s="1">
        <v>30232</v>
      </c>
      <c r="AS284" s="1">
        <v>0.16728575999877648</v>
      </c>
      <c r="BA284" s="1">
        <v>28467</v>
      </c>
      <c r="BB284" s="1">
        <v>0.14700556000025244</v>
      </c>
      <c r="BC284" s="1">
        <v>1</v>
      </c>
    </row>
    <row r="285" spans="1:55" x14ac:dyDescent="0.2">
      <c r="A285" s="43"/>
      <c r="B285" s="35"/>
      <c r="C285" s="43"/>
      <c r="D285" s="43"/>
      <c r="F285" s="45"/>
      <c r="M285" s="42"/>
      <c r="Q285" s="37"/>
      <c r="R285" s="22"/>
      <c r="AR285" s="1">
        <v>30237</v>
      </c>
      <c r="AS285" s="1">
        <v>0.17339915999764344</v>
      </c>
      <c r="BA285" s="1">
        <v>28467</v>
      </c>
      <c r="BB285" s="1">
        <v>0.14845555999636417</v>
      </c>
      <c r="BC285" s="1">
        <v>1</v>
      </c>
    </row>
    <row r="286" spans="1:55" x14ac:dyDescent="0.2">
      <c r="A286" s="42"/>
      <c r="B286" s="177"/>
      <c r="C286" s="43"/>
      <c r="D286" s="43"/>
      <c r="F286" s="45"/>
      <c r="Q286" s="37"/>
      <c r="R286" s="22"/>
      <c r="AB286" s="1" t="s">
        <v>126</v>
      </c>
      <c r="AH286" s="1" t="s">
        <v>69</v>
      </c>
      <c r="AR286" s="1">
        <v>31195.5</v>
      </c>
      <c r="AS286" s="1">
        <v>0.18389493999711704</v>
      </c>
      <c r="BA286" s="1">
        <v>28467</v>
      </c>
      <c r="BB286" s="1">
        <v>0.14867555999808246</v>
      </c>
      <c r="BC286" s="1">
        <v>1</v>
      </c>
    </row>
    <row r="287" spans="1:55" x14ac:dyDescent="0.2">
      <c r="A287" s="42"/>
      <c r="B287" s="177"/>
      <c r="C287" s="43"/>
      <c r="D287" s="43"/>
      <c r="F287" s="45"/>
      <c r="Q287" s="37"/>
      <c r="R287" s="22"/>
      <c r="AB287" s="1" t="s">
        <v>126</v>
      </c>
      <c r="AF287" s="1" t="s">
        <v>127</v>
      </c>
      <c r="AH287" s="1" t="s">
        <v>69</v>
      </c>
      <c r="AR287" s="1">
        <v>31234.5</v>
      </c>
      <c r="AS287" s="1">
        <v>0.18417745999613544</v>
      </c>
      <c r="BA287" s="1">
        <v>28594</v>
      </c>
      <c r="BB287" s="1">
        <v>0.1614199199975701</v>
      </c>
      <c r="BC287" s="1">
        <v>0.6</v>
      </c>
    </row>
    <row r="288" spans="1:55" x14ac:dyDescent="0.2">
      <c r="A288" s="42"/>
      <c r="B288" s="35"/>
      <c r="C288" s="43"/>
      <c r="D288" s="43"/>
      <c r="F288" s="45"/>
      <c r="Q288" s="37"/>
      <c r="R288" s="22"/>
      <c r="AB288" s="1" t="s">
        <v>126</v>
      </c>
      <c r="AF288" s="1" t="s">
        <v>128</v>
      </c>
      <c r="AH288" s="1" t="s">
        <v>69</v>
      </c>
      <c r="AR288" s="1">
        <v>31941.5</v>
      </c>
      <c r="AS288" s="1">
        <v>0.19608621999941533</v>
      </c>
      <c r="BA288" s="1">
        <v>28611</v>
      </c>
      <c r="BB288" s="1">
        <v>0.15649947999190772</v>
      </c>
      <c r="BC288" s="1">
        <v>0.6</v>
      </c>
    </row>
    <row r="289" spans="1:55" x14ac:dyDescent="0.2">
      <c r="A289" s="41"/>
      <c r="B289" s="40"/>
      <c r="C289" s="41"/>
      <c r="D289" s="41"/>
      <c r="F289" s="45"/>
      <c r="Q289" s="37"/>
      <c r="R289" s="22"/>
      <c r="AR289" s="1">
        <v>31961</v>
      </c>
      <c r="AS289" s="1">
        <v>0.19117747999553103</v>
      </c>
      <c r="BA289" s="1">
        <v>29313</v>
      </c>
      <c r="BB289" s="1">
        <v>0.17798483999649761</v>
      </c>
      <c r="BC289" s="1">
        <v>0.1</v>
      </c>
    </row>
    <row r="290" spans="1:55" x14ac:dyDescent="0.2">
      <c r="A290" s="41"/>
      <c r="B290" s="40"/>
      <c r="C290" s="41"/>
      <c r="D290" s="41"/>
      <c r="F290" s="45"/>
      <c r="Q290" s="37"/>
      <c r="R290" s="22"/>
      <c r="AR290" s="1">
        <v>32005</v>
      </c>
      <c r="AS290" s="1">
        <v>0.19248339999467134</v>
      </c>
      <c r="BA290" s="1">
        <v>29330</v>
      </c>
      <c r="BB290" s="1">
        <v>0.16476439999678405</v>
      </c>
      <c r="BC290" s="1">
        <v>0.4</v>
      </c>
    </row>
    <row r="291" spans="1:55" x14ac:dyDescent="0.2">
      <c r="A291" s="41"/>
      <c r="B291" s="40"/>
      <c r="C291" s="41"/>
      <c r="D291" s="41"/>
      <c r="F291" s="45"/>
      <c r="Q291" s="37"/>
      <c r="R291" s="22"/>
      <c r="AR291" s="1">
        <v>32080.5</v>
      </c>
      <c r="AS291" s="1">
        <v>0.19781674000114435</v>
      </c>
      <c r="BA291" s="1">
        <v>29354.5</v>
      </c>
      <c r="BB291" s="1">
        <v>0.16463905999262352</v>
      </c>
      <c r="BC291" s="1">
        <v>0.4</v>
      </c>
    </row>
    <row r="292" spans="1:55" x14ac:dyDescent="0.2">
      <c r="A292" s="41"/>
      <c r="B292" s="48"/>
      <c r="C292" s="41"/>
      <c r="D292" s="41"/>
      <c r="F292" s="45"/>
      <c r="Q292" s="37"/>
      <c r="R292" s="22"/>
      <c r="AR292" s="1">
        <v>33034</v>
      </c>
      <c r="AS292" s="1">
        <v>0.20582912000099896</v>
      </c>
      <c r="BA292" s="1">
        <v>29442.5</v>
      </c>
      <c r="BB292" s="1">
        <v>0.18167089999769814</v>
      </c>
      <c r="BC292" s="1">
        <v>0.1</v>
      </c>
    </row>
    <row r="293" spans="1:55" x14ac:dyDescent="0.2">
      <c r="A293" s="43"/>
      <c r="B293" s="35"/>
      <c r="C293" s="43"/>
      <c r="D293" s="43"/>
      <c r="F293" s="45"/>
      <c r="M293" s="42"/>
      <c r="Q293" s="37"/>
      <c r="R293" s="22"/>
      <c r="AR293" s="1">
        <v>33092.5</v>
      </c>
      <c r="AS293" s="1">
        <v>0.20887290000246139</v>
      </c>
      <c r="BA293" s="1">
        <v>29442.5</v>
      </c>
      <c r="BB293" s="1">
        <v>0.18236089999845717</v>
      </c>
      <c r="BC293" s="1">
        <v>0.1</v>
      </c>
    </row>
    <row r="294" spans="1:55" x14ac:dyDescent="0.2">
      <c r="A294" s="41"/>
      <c r="B294" s="48"/>
      <c r="C294" s="44"/>
      <c r="D294" s="44"/>
      <c r="F294" s="45"/>
      <c r="Q294" s="37"/>
      <c r="R294" s="22"/>
      <c r="AR294" s="1">
        <v>33865.5</v>
      </c>
      <c r="AS294" s="1">
        <v>0.20230053999694064</v>
      </c>
      <c r="BA294" s="1">
        <v>29447.5</v>
      </c>
      <c r="BB294" s="1">
        <v>0.18103429999609943</v>
      </c>
      <c r="BC294" s="1">
        <v>0.1</v>
      </c>
    </row>
    <row r="295" spans="1:55" x14ac:dyDescent="0.2">
      <c r="A295" s="41"/>
      <c r="B295" s="48"/>
      <c r="C295" s="44"/>
      <c r="D295" s="44"/>
      <c r="F295" s="45"/>
      <c r="Q295" s="37"/>
      <c r="R295" s="22"/>
      <c r="AR295" s="1">
        <v>33865.5</v>
      </c>
      <c r="AS295" s="1">
        <v>0.21960053999646334</v>
      </c>
      <c r="BA295" s="1">
        <v>30129.5</v>
      </c>
      <c r="BB295" s="1">
        <v>0.17140605999884428</v>
      </c>
      <c r="BC295" s="1">
        <v>1</v>
      </c>
    </row>
    <row r="296" spans="1:55" x14ac:dyDescent="0.2">
      <c r="A296" s="41"/>
      <c r="B296" s="48"/>
      <c r="C296" s="44"/>
      <c r="D296" s="44"/>
      <c r="F296" s="45"/>
      <c r="Q296" s="37"/>
      <c r="R296" s="22"/>
      <c r="AR296" s="1">
        <v>33868</v>
      </c>
      <c r="AS296" s="1">
        <v>0.21748223999748006</v>
      </c>
      <c r="BA296" s="1">
        <v>30232</v>
      </c>
      <c r="BB296" s="1">
        <v>0.16728575999877648</v>
      </c>
      <c r="BC296" s="1">
        <v>1</v>
      </c>
    </row>
    <row r="297" spans="1:55" x14ac:dyDescent="0.2">
      <c r="A297" s="41"/>
      <c r="B297" s="48"/>
      <c r="C297" s="44"/>
      <c r="D297" s="44"/>
      <c r="F297" s="45"/>
      <c r="Q297" s="37"/>
      <c r="R297" s="22"/>
      <c r="AR297" s="1">
        <v>33868</v>
      </c>
      <c r="AS297" s="1">
        <v>0.21748223999748006</v>
      </c>
      <c r="BA297" s="1">
        <v>30237</v>
      </c>
      <c r="BB297" s="1">
        <v>0.17339915999764344</v>
      </c>
      <c r="BC297" s="1">
        <v>0.6</v>
      </c>
    </row>
    <row r="298" spans="1:55" x14ac:dyDescent="0.2">
      <c r="A298" s="41"/>
      <c r="B298" s="48"/>
      <c r="C298" s="44"/>
      <c r="D298" s="44"/>
      <c r="F298" s="45"/>
      <c r="Q298" s="37"/>
      <c r="R298" s="22"/>
      <c r="AR298" s="1">
        <v>33868</v>
      </c>
      <c r="AS298" s="1">
        <v>0.21758223999495385</v>
      </c>
      <c r="BA298" s="1">
        <v>31195.5</v>
      </c>
      <c r="BB298" s="1">
        <v>0.18389493999711704</v>
      </c>
      <c r="BC298" s="1">
        <v>1</v>
      </c>
    </row>
    <row r="299" spans="1:55" x14ac:dyDescent="0.2">
      <c r="A299" s="43"/>
      <c r="B299" s="35"/>
      <c r="C299" s="43"/>
      <c r="D299" s="43"/>
      <c r="F299" s="45"/>
      <c r="M299" s="42"/>
      <c r="Q299" s="37"/>
      <c r="R299" s="22"/>
      <c r="AR299" s="1">
        <v>34543</v>
      </c>
      <c r="AS299" s="1">
        <v>0.22786123999685515</v>
      </c>
      <c r="BA299" s="1">
        <v>31234.5</v>
      </c>
      <c r="BB299" s="1">
        <v>0.18417745999613544</v>
      </c>
      <c r="BC299" s="1">
        <v>0.6</v>
      </c>
    </row>
    <row r="300" spans="1:55" x14ac:dyDescent="0.2">
      <c r="A300" s="43"/>
      <c r="B300" s="35"/>
      <c r="C300" s="43"/>
      <c r="D300" s="43"/>
      <c r="F300" s="45"/>
      <c r="Q300" s="37"/>
      <c r="R300" s="22"/>
      <c r="AR300" s="1">
        <v>34601.5</v>
      </c>
      <c r="AS300" s="1">
        <v>0.22567501999583328</v>
      </c>
      <c r="BA300" s="1">
        <v>31941.5</v>
      </c>
      <c r="BB300" s="1">
        <v>0.19608621999941533</v>
      </c>
      <c r="BC300" s="1">
        <v>1</v>
      </c>
    </row>
    <row r="301" spans="1:55" x14ac:dyDescent="0.2">
      <c r="A301" s="43"/>
      <c r="B301" s="35"/>
      <c r="C301" s="43"/>
      <c r="D301" s="43"/>
      <c r="F301" s="45"/>
      <c r="Q301" s="37"/>
      <c r="R301" s="22"/>
      <c r="AR301" s="1">
        <v>34601.5</v>
      </c>
      <c r="AS301" s="1">
        <v>0.22567501999583328</v>
      </c>
      <c r="BA301" s="1">
        <v>31961</v>
      </c>
      <c r="BB301" s="1">
        <v>0.19117747999553103</v>
      </c>
      <c r="BC301" s="1">
        <v>1</v>
      </c>
    </row>
    <row r="302" spans="1:55" x14ac:dyDescent="0.2">
      <c r="A302" s="43"/>
      <c r="B302" s="35"/>
      <c r="C302" s="43"/>
      <c r="D302" s="43"/>
      <c r="F302" s="45"/>
      <c r="Q302" s="37"/>
      <c r="R302" s="22"/>
      <c r="AR302" s="1">
        <v>34601.5</v>
      </c>
      <c r="AS302" s="1">
        <v>0.2259750199955306</v>
      </c>
      <c r="BA302" s="1">
        <v>32005</v>
      </c>
      <c r="BB302" s="1">
        <v>0.19248339999467134</v>
      </c>
      <c r="BC302" s="1">
        <v>1</v>
      </c>
    </row>
    <row r="303" spans="1:55" x14ac:dyDescent="0.2">
      <c r="A303" s="43"/>
      <c r="B303" s="35"/>
      <c r="C303" s="43"/>
      <c r="D303" s="43"/>
      <c r="F303" s="45"/>
      <c r="Q303" s="37"/>
      <c r="R303" s="22"/>
      <c r="AR303" s="1">
        <v>34662.5</v>
      </c>
      <c r="AS303" s="1">
        <v>0.2266204999978072</v>
      </c>
      <c r="BA303" s="1">
        <v>32080.5</v>
      </c>
      <c r="BB303" s="1">
        <v>0.19781674000114435</v>
      </c>
      <c r="BC303" s="1">
        <v>0.4</v>
      </c>
    </row>
    <row r="304" spans="1:55" x14ac:dyDescent="0.2">
      <c r="A304" s="43"/>
      <c r="B304" s="35"/>
      <c r="C304" s="43"/>
      <c r="D304" s="43"/>
      <c r="F304" s="45"/>
      <c r="Q304" s="37"/>
      <c r="R304" s="22"/>
      <c r="AR304" s="1">
        <v>34670</v>
      </c>
      <c r="AS304" s="1">
        <v>0.22285559999727411</v>
      </c>
      <c r="BA304" s="1">
        <v>33034</v>
      </c>
      <c r="BB304" s="1">
        <v>0.20582912000099896</v>
      </c>
      <c r="BC304" s="1">
        <v>1</v>
      </c>
    </row>
    <row r="305" spans="1:55" x14ac:dyDescent="0.2">
      <c r="A305" s="39"/>
      <c r="B305" s="46"/>
      <c r="C305" s="47"/>
      <c r="D305" s="47"/>
      <c r="F305" s="45"/>
      <c r="Q305" s="37"/>
      <c r="R305" s="22"/>
      <c r="AR305" s="1">
        <v>34736</v>
      </c>
      <c r="AS305" s="1">
        <v>0.22816447999502998</v>
      </c>
      <c r="BA305" s="1">
        <v>33092.5</v>
      </c>
      <c r="BB305" s="1">
        <v>0.20887290000246139</v>
      </c>
      <c r="BC305" s="1">
        <v>1</v>
      </c>
    </row>
    <row r="306" spans="1:55" x14ac:dyDescent="0.2">
      <c r="A306" s="39"/>
      <c r="B306" s="46"/>
      <c r="C306" s="47"/>
      <c r="D306" s="47"/>
      <c r="F306" s="45"/>
      <c r="Q306" s="37"/>
      <c r="R306" s="22"/>
      <c r="AR306" s="1">
        <v>35428</v>
      </c>
      <c r="AS306" s="1">
        <v>0.2369030399931944</v>
      </c>
      <c r="BA306" s="1">
        <v>33775</v>
      </c>
      <c r="BB306" s="1">
        <v>0.21616699999867706</v>
      </c>
      <c r="BC306" s="1">
        <v>1</v>
      </c>
    </row>
    <row r="307" spans="1:55" x14ac:dyDescent="0.2">
      <c r="A307" s="43"/>
      <c r="B307" s="35"/>
      <c r="C307" s="43"/>
      <c r="D307" s="43"/>
      <c r="F307" s="45"/>
      <c r="Q307" s="37"/>
      <c r="R307" s="22"/>
      <c r="AR307" s="1">
        <v>35562</v>
      </c>
      <c r="AS307" s="1">
        <v>0.23883015999308554</v>
      </c>
      <c r="BA307" s="1">
        <v>33777.5</v>
      </c>
      <c r="BB307" s="1">
        <v>0.21717869999702089</v>
      </c>
      <c r="BC307" s="1">
        <v>1</v>
      </c>
    </row>
    <row r="308" spans="1:55" x14ac:dyDescent="0.2">
      <c r="A308" s="41"/>
      <c r="B308" s="48"/>
      <c r="C308" s="44"/>
      <c r="D308" s="44"/>
      <c r="F308" s="45"/>
      <c r="Q308" s="37"/>
      <c r="R308" s="22"/>
      <c r="BA308" s="1">
        <v>33789.5</v>
      </c>
      <c r="BB308" s="1">
        <v>0.2177348599943798</v>
      </c>
      <c r="BC308" s="1">
        <v>1</v>
      </c>
    </row>
    <row r="309" spans="1:55" x14ac:dyDescent="0.2">
      <c r="A309" s="43"/>
      <c r="B309" s="35"/>
      <c r="C309" s="43"/>
      <c r="D309" s="43"/>
      <c r="F309" s="45"/>
      <c r="Q309" s="37"/>
      <c r="R309" s="22"/>
      <c r="BA309" s="1">
        <v>33792</v>
      </c>
      <c r="BB309" s="1">
        <v>0.21614655999292154</v>
      </c>
      <c r="BC309" s="1">
        <v>1</v>
      </c>
    </row>
    <row r="310" spans="1:55" x14ac:dyDescent="0.2">
      <c r="A310" s="43"/>
      <c r="B310" s="35"/>
      <c r="C310" s="43"/>
      <c r="D310" s="43"/>
      <c r="F310" s="45"/>
      <c r="Q310" s="37"/>
      <c r="R310" s="22"/>
      <c r="BA310" s="1">
        <v>33836</v>
      </c>
      <c r="BB310" s="1">
        <v>0.21595248000085121</v>
      </c>
      <c r="BC310" s="1">
        <v>1</v>
      </c>
    </row>
    <row r="311" spans="1:55" x14ac:dyDescent="0.2">
      <c r="A311" s="39"/>
      <c r="B311" s="46"/>
      <c r="C311" s="47"/>
      <c r="D311" s="47"/>
      <c r="F311" s="45"/>
      <c r="Q311" s="37"/>
      <c r="R311" s="22"/>
      <c r="BA311" s="1">
        <v>33838.5</v>
      </c>
      <c r="BB311" s="1">
        <v>0.21816417999070836</v>
      </c>
      <c r="BC311" s="1">
        <v>1</v>
      </c>
    </row>
    <row r="312" spans="1:55" x14ac:dyDescent="0.2">
      <c r="A312" s="34"/>
      <c r="B312" s="35"/>
      <c r="C312" s="43"/>
      <c r="D312" s="43"/>
      <c r="F312" s="45"/>
      <c r="Q312" s="37"/>
      <c r="R312" s="22"/>
      <c r="BA312" s="1">
        <v>33865.5</v>
      </c>
      <c r="BB312" s="1">
        <v>0.20230053999694064</v>
      </c>
      <c r="BC312" s="1">
        <v>0.2</v>
      </c>
    </row>
    <row r="313" spans="1:55" x14ac:dyDescent="0.2">
      <c r="A313" s="39"/>
      <c r="B313" s="46"/>
      <c r="C313" s="47"/>
      <c r="D313" s="47"/>
      <c r="F313" s="45"/>
      <c r="Q313" s="37"/>
      <c r="R313" s="22"/>
      <c r="BA313" s="1">
        <v>33865.5</v>
      </c>
      <c r="BB313" s="1">
        <v>0.21799053999711759</v>
      </c>
      <c r="BC313" s="1">
        <v>1</v>
      </c>
    </row>
    <row r="314" spans="1:55" x14ac:dyDescent="0.2">
      <c r="A314" s="43"/>
      <c r="B314" s="35"/>
      <c r="C314" s="43"/>
      <c r="D314" s="43"/>
      <c r="F314" s="45"/>
      <c r="Q314" s="37"/>
      <c r="R314" s="22"/>
      <c r="BA314" s="1">
        <v>33865.5</v>
      </c>
      <c r="BB314" s="1">
        <v>0.21960053999646334</v>
      </c>
      <c r="BC314" s="1">
        <v>0.2</v>
      </c>
    </row>
    <row r="315" spans="1:55" x14ac:dyDescent="0.2">
      <c r="A315" s="43"/>
      <c r="B315" s="35"/>
      <c r="C315" s="43"/>
      <c r="D315" s="43"/>
      <c r="F315" s="45"/>
      <c r="Q315" s="37"/>
      <c r="R315" s="22"/>
      <c r="BA315" s="1">
        <v>33868</v>
      </c>
      <c r="BB315" s="1">
        <v>0.21730223999475129</v>
      </c>
      <c r="BC315" s="1">
        <v>1</v>
      </c>
    </row>
    <row r="316" spans="1:55" x14ac:dyDescent="0.2">
      <c r="A316" s="43"/>
      <c r="B316" s="46"/>
      <c r="C316" s="47"/>
      <c r="D316" s="47"/>
      <c r="F316" s="45"/>
      <c r="Q316" s="37"/>
      <c r="R316" s="22"/>
      <c r="BA316" s="1">
        <v>33868</v>
      </c>
      <c r="BB316" s="1">
        <v>0.21748223999748006</v>
      </c>
      <c r="BC316" s="1">
        <v>1</v>
      </c>
    </row>
    <row r="317" spans="1:55" x14ac:dyDescent="0.2">
      <c r="A317" s="41"/>
      <c r="B317" s="40"/>
      <c r="C317" s="41"/>
      <c r="D317" s="41"/>
      <c r="F317" s="45"/>
      <c r="Q317" s="37"/>
      <c r="R317" s="22"/>
      <c r="BA317" s="1">
        <v>33868</v>
      </c>
      <c r="BB317" s="1">
        <v>0.21748223999748006</v>
      </c>
      <c r="BC317" s="1">
        <v>1</v>
      </c>
    </row>
    <row r="318" spans="1:55" x14ac:dyDescent="0.2">
      <c r="A318" s="41"/>
      <c r="B318" s="40"/>
      <c r="C318" s="41"/>
      <c r="D318" s="41"/>
      <c r="F318" s="45"/>
      <c r="Q318" s="37"/>
      <c r="R318" s="22"/>
      <c r="BA318" s="1">
        <v>33868</v>
      </c>
      <c r="BB318" s="1">
        <v>0.21758223999495385</v>
      </c>
      <c r="BC318" s="1">
        <v>1</v>
      </c>
    </row>
    <row r="319" spans="1:55" x14ac:dyDescent="0.2">
      <c r="A319" s="41"/>
      <c r="B319" s="40"/>
      <c r="C319" s="41"/>
      <c r="D319" s="41"/>
      <c r="F319" s="45"/>
      <c r="Q319" s="37"/>
      <c r="R319" s="22"/>
      <c r="BA319" s="1">
        <v>33904.5</v>
      </c>
      <c r="BB319" s="1">
        <v>0.21817305999866221</v>
      </c>
      <c r="BC319" s="1">
        <v>1</v>
      </c>
    </row>
    <row r="320" spans="1:55" x14ac:dyDescent="0.2">
      <c r="A320" s="41"/>
      <c r="B320" s="40"/>
      <c r="C320" s="41"/>
      <c r="D320" s="41"/>
      <c r="F320" s="45"/>
      <c r="Q320" s="37"/>
      <c r="R320" s="22"/>
      <c r="BA320" s="1">
        <v>33907</v>
      </c>
      <c r="BB320" s="1">
        <v>0.21828475999791408</v>
      </c>
      <c r="BC320" s="1">
        <v>1</v>
      </c>
    </row>
    <row r="321" spans="1:55" x14ac:dyDescent="0.2">
      <c r="A321" s="41"/>
      <c r="B321" s="40"/>
      <c r="C321" s="41"/>
      <c r="D321" s="41"/>
      <c r="F321" s="45"/>
      <c r="Q321" s="37"/>
      <c r="R321" s="22"/>
      <c r="BA321" s="1">
        <v>34543</v>
      </c>
      <c r="BB321" s="1">
        <v>0.22786123999685515</v>
      </c>
      <c r="BC321" s="1">
        <v>1</v>
      </c>
    </row>
    <row r="322" spans="1:55" x14ac:dyDescent="0.2">
      <c r="A322" s="41"/>
      <c r="B322" s="40"/>
      <c r="C322" s="41"/>
      <c r="D322" s="41"/>
      <c r="F322" s="45"/>
      <c r="Q322" s="37"/>
      <c r="R322" s="22"/>
      <c r="BA322" s="1">
        <v>34601.5</v>
      </c>
      <c r="BB322" s="1">
        <v>0.22567501999583328</v>
      </c>
      <c r="BC322" s="1">
        <v>1</v>
      </c>
    </row>
    <row r="323" spans="1:55" x14ac:dyDescent="0.2">
      <c r="A323" s="43"/>
      <c r="B323" s="35"/>
      <c r="C323" s="43"/>
      <c r="D323" s="43"/>
      <c r="F323" s="45"/>
      <c r="Q323" s="37"/>
      <c r="R323" s="22"/>
      <c r="BA323" s="1">
        <v>34601.5</v>
      </c>
      <c r="BB323" s="1">
        <v>0.22567501999583328</v>
      </c>
      <c r="BC323" s="1">
        <v>1</v>
      </c>
    </row>
    <row r="324" spans="1:55" x14ac:dyDescent="0.2">
      <c r="A324" s="43"/>
      <c r="B324" s="35"/>
      <c r="C324" s="43"/>
      <c r="D324" s="43"/>
      <c r="F324" s="45"/>
      <c r="Q324" s="37"/>
      <c r="R324" s="22"/>
      <c r="BA324" s="1">
        <v>34601.5</v>
      </c>
      <c r="BB324" s="1">
        <v>0.2259750199955306</v>
      </c>
      <c r="BC324" s="1">
        <v>1</v>
      </c>
    </row>
    <row r="325" spans="1:55" x14ac:dyDescent="0.2">
      <c r="A325" s="43"/>
      <c r="B325" s="35"/>
      <c r="C325" s="43"/>
      <c r="D325" s="43"/>
      <c r="F325" s="45"/>
      <c r="Q325" s="37"/>
      <c r="R325" s="22"/>
      <c r="BA325" s="1">
        <v>34662.5</v>
      </c>
      <c r="BB325" s="1">
        <v>0.2266204999978072</v>
      </c>
      <c r="BC325" s="1">
        <v>1</v>
      </c>
    </row>
    <row r="326" spans="1:55" x14ac:dyDescent="0.2">
      <c r="A326" s="43"/>
      <c r="B326" s="35"/>
      <c r="C326" s="43"/>
      <c r="D326" s="43"/>
      <c r="F326" s="45"/>
      <c r="M326" s="42"/>
      <c r="Q326" s="37"/>
      <c r="R326" s="22"/>
      <c r="T326" s="28"/>
      <c r="BA326" s="1">
        <v>34670</v>
      </c>
      <c r="BB326" s="1">
        <v>0.22285559999727411</v>
      </c>
      <c r="BC326" s="1">
        <v>1</v>
      </c>
    </row>
    <row r="327" spans="1:55" x14ac:dyDescent="0.2">
      <c r="A327" s="41"/>
      <c r="B327" s="40"/>
      <c r="C327" s="41"/>
      <c r="D327" s="41"/>
      <c r="F327" s="45"/>
      <c r="Q327" s="37"/>
      <c r="R327" s="22"/>
      <c r="BA327" s="1">
        <v>34733.5</v>
      </c>
      <c r="BB327" s="1">
        <v>0.22825277999800164</v>
      </c>
      <c r="BC327" s="1">
        <v>1</v>
      </c>
    </row>
    <row r="328" spans="1:55" x14ac:dyDescent="0.2">
      <c r="A328" s="43"/>
      <c r="B328" s="35"/>
      <c r="C328" s="43"/>
      <c r="D328" s="43"/>
      <c r="F328" s="45"/>
      <c r="Q328" s="37"/>
      <c r="R328" s="22"/>
      <c r="T328" s="28"/>
      <c r="BA328" s="1">
        <v>34736</v>
      </c>
      <c r="BB328" s="1">
        <v>0.22756447999563534</v>
      </c>
      <c r="BC328" s="1">
        <v>1</v>
      </c>
    </row>
    <row r="329" spans="1:55" x14ac:dyDescent="0.2">
      <c r="A329" s="41"/>
      <c r="B329" s="40"/>
      <c r="C329" s="41"/>
      <c r="D329" s="41"/>
      <c r="F329" s="45"/>
      <c r="Q329" s="37"/>
      <c r="R329" s="22"/>
      <c r="BA329" s="1">
        <v>34736</v>
      </c>
      <c r="BB329" s="1">
        <v>0.22816447999502998</v>
      </c>
      <c r="BC329" s="1">
        <v>1</v>
      </c>
    </row>
    <row r="330" spans="1:55" x14ac:dyDescent="0.2">
      <c r="A330" s="43"/>
      <c r="B330" s="35"/>
      <c r="C330" s="43"/>
      <c r="D330" s="43"/>
      <c r="F330" s="45"/>
      <c r="Q330" s="37"/>
      <c r="R330" s="22"/>
      <c r="BA330" s="1">
        <v>34762.5</v>
      </c>
      <c r="BB330" s="1">
        <v>0.22848849999718368</v>
      </c>
      <c r="BC330" s="1">
        <v>1</v>
      </c>
    </row>
    <row r="331" spans="1:55" x14ac:dyDescent="0.2">
      <c r="A331" s="43"/>
      <c r="B331" s="35"/>
      <c r="C331" s="43"/>
      <c r="D331" s="43"/>
      <c r="F331" s="45"/>
      <c r="Q331" s="37"/>
      <c r="R331" s="22"/>
      <c r="BA331" s="1">
        <v>34765</v>
      </c>
      <c r="BB331" s="1">
        <v>0.22730020000017248</v>
      </c>
      <c r="BC331" s="1">
        <v>1</v>
      </c>
    </row>
    <row r="332" spans="1:55" x14ac:dyDescent="0.2">
      <c r="A332" s="43"/>
      <c r="B332" s="35"/>
      <c r="C332" s="43"/>
      <c r="D332" s="43"/>
      <c r="F332" s="45"/>
      <c r="Q332" s="37"/>
      <c r="R332" s="22"/>
      <c r="BA332" s="1">
        <v>34809</v>
      </c>
      <c r="BB332" s="1">
        <v>0.22760611999547109</v>
      </c>
      <c r="BC332" s="1">
        <v>1</v>
      </c>
    </row>
    <row r="333" spans="1:55" x14ac:dyDescent="0.2">
      <c r="A333" s="41"/>
      <c r="B333" s="40"/>
      <c r="C333" s="41"/>
      <c r="D333" s="41"/>
      <c r="F333" s="45"/>
      <c r="Q333" s="37"/>
      <c r="R333" s="22"/>
      <c r="BA333" s="1">
        <v>34811.5</v>
      </c>
      <c r="BB333" s="1">
        <v>0.22901781999826198</v>
      </c>
      <c r="BC333" s="1">
        <v>1</v>
      </c>
    </row>
    <row r="334" spans="1:55" x14ac:dyDescent="0.2">
      <c r="A334" s="41"/>
      <c r="B334" s="40"/>
      <c r="C334" s="41"/>
      <c r="D334" s="41"/>
      <c r="F334" s="45"/>
      <c r="Q334" s="37"/>
      <c r="R334" s="22"/>
      <c r="BA334" s="1">
        <v>35428</v>
      </c>
      <c r="BB334" s="1">
        <v>0.2369030399931944</v>
      </c>
      <c r="BC334" s="1">
        <v>0.6</v>
      </c>
    </row>
    <row r="335" spans="1:55" x14ac:dyDescent="0.2">
      <c r="A335" s="43"/>
      <c r="B335" s="35"/>
      <c r="C335" s="43"/>
      <c r="D335" s="43"/>
      <c r="F335" s="45"/>
      <c r="Q335" s="37"/>
      <c r="R335" s="22"/>
      <c r="BA335" s="1">
        <v>35542.5</v>
      </c>
      <c r="BB335" s="1">
        <v>0.23783890000049723</v>
      </c>
      <c r="BC335" s="1">
        <v>1</v>
      </c>
    </row>
    <row r="336" spans="1:55" x14ac:dyDescent="0.2">
      <c r="A336" s="43"/>
      <c r="B336" s="35"/>
      <c r="C336" s="43"/>
      <c r="D336" s="43"/>
      <c r="F336" s="45"/>
      <c r="Q336" s="37"/>
      <c r="R336" s="22"/>
      <c r="BA336" s="1">
        <v>35562</v>
      </c>
      <c r="BB336" s="1">
        <v>0.23883015999308554</v>
      </c>
      <c r="BC336" s="1">
        <v>1</v>
      </c>
    </row>
    <row r="337" spans="1:55" x14ac:dyDescent="0.2">
      <c r="A337" s="43"/>
      <c r="B337" s="35"/>
      <c r="C337" s="43"/>
      <c r="D337" s="43"/>
      <c r="F337" s="45"/>
      <c r="Q337" s="37"/>
      <c r="R337" s="22"/>
      <c r="BA337" s="1">
        <v>35572</v>
      </c>
      <c r="BB337" s="1">
        <v>0.23787695999635616</v>
      </c>
      <c r="BC337" s="1">
        <v>1</v>
      </c>
    </row>
    <row r="338" spans="1:55" x14ac:dyDescent="0.2">
      <c r="A338" s="43"/>
      <c r="B338" s="35"/>
      <c r="C338" s="43"/>
      <c r="D338" s="43"/>
      <c r="F338" s="45"/>
      <c r="Q338" s="37"/>
      <c r="R338" s="22"/>
      <c r="BA338" s="1">
        <v>35574.5</v>
      </c>
      <c r="BB338" s="1">
        <v>0.23848865999752888</v>
      </c>
      <c r="BC338" s="1">
        <v>1</v>
      </c>
    </row>
    <row r="339" spans="1:55" x14ac:dyDescent="0.2">
      <c r="A339" s="43"/>
      <c r="B339" s="35"/>
      <c r="C339" s="43"/>
      <c r="D339" s="43"/>
      <c r="F339" s="45"/>
      <c r="Q339" s="37"/>
      <c r="R339" s="22"/>
      <c r="BA339" s="1">
        <v>35682</v>
      </c>
      <c r="BB339" s="1">
        <v>0.23875175999273779</v>
      </c>
      <c r="BC339" s="1">
        <v>1</v>
      </c>
    </row>
    <row r="340" spans="1:55" x14ac:dyDescent="0.2">
      <c r="A340" s="43"/>
      <c r="B340" s="35"/>
      <c r="C340" s="43"/>
      <c r="D340" s="43"/>
      <c r="F340" s="45"/>
      <c r="Q340" s="37"/>
      <c r="R340" s="22"/>
      <c r="BA340" s="1">
        <v>35682</v>
      </c>
      <c r="BB340" s="1">
        <v>0.23895175999496132</v>
      </c>
      <c r="BC340" s="1">
        <v>1</v>
      </c>
    </row>
    <row r="341" spans="1:55" x14ac:dyDescent="0.2">
      <c r="A341" s="41"/>
      <c r="B341" s="40"/>
      <c r="C341" s="41"/>
      <c r="D341" s="41"/>
      <c r="F341" s="45"/>
      <c r="Q341" s="37"/>
      <c r="R341" s="22"/>
      <c r="BA341" s="1">
        <v>35682</v>
      </c>
      <c r="BB341" s="1">
        <v>0.23905175999971107</v>
      </c>
      <c r="BC341" s="1">
        <v>1</v>
      </c>
    </row>
    <row r="342" spans="1:55" x14ac:dyDescent="0.2">
      <c r="A342" s="41"/>
      <c r="B342" s="40"/>
      <c r="C342" s="41"/>
      <c r="D342" s="41"/>
      <c r="F342" s="45"/>
      <c r="Q342" s="37"/>
      <c r="R342" s="22"/>
      <c r="BA342" s="1">
        <v>36442.5</v>
      </c>
      <c r="BB342" s="1">
        <v>0.24682089999259915</v>
      </c>
      <c r="BC342" s="1">
        <v>1</v>
      </c>
    </row>
    <row r="343" spans="1:55" x14ac:dyDescent="0.2">
      <c r="A343" s="43"/>
      <c r="B343" s="35"/>
      <c r="C343" s="43"/>
      <c r="D343" s="43"/>
      <c r="F343" s="45"/>
      <c r="Q343" s="37"/>
      <c r="R343" s="22"/>
      <c r="BA343" s="1">
        <v>36630.5</v>
      </c>
      <c r="BB343" s="1">
        <v>0.24953073999495246</v>
      </c>
      <c r="BC343" s="1">
        <v>1</v>
      </c>
    </row>
    <row r="344" spans="1:55" x14ac:dyDescent="0.2">
      <c r="A344" s="41"/>
      <c r="B344" s="40"/>
      <c r="C344" s="41"/>
      <c r="D344" s="41"/>
      <c r="F344" s="45"/>
      <c r="Q344" s="37"/>
      <c r="R344" s="22"/>
      <c r="BA344" s="1">
        <v>36630.5</v>
      </c>
      <c r="BB344" s="1">
        <v>0.24973073999717599</v>
      </c>
      <c r="BC344" s="1">
        <v>1</v>
      </c>
    </row>
    <row r="345" spans="1:55" x14ac:dyDescent="0.2">
      <c r="A345" s="41"/>
      <c r="B345" s="40"/>
      <c r="C345" s="41"/>
      <c r="D345" s="41"/>
      <c r="F345" s="45"/>
      <c r="Q345" s="37"/>
      <c r="R345" s="22"/>
      <c r="BA345" s="1">
        <v>36630.5</v>
      </c>
      <c r="BB345" s="1">
        <v>0.24983073999464978</v>
      </c>
      <c r="BC345" s="1">
        <v>1</v>
      </c>
    </row>
  </sheetData>
  <sheetProtection sheet="1" selectLockedCells="1" selectUnlockedCells="1"/>
  <pageMargins left="0.75" right="0.75" top="1" bottom="1" header="0.51180555555555551" footer="0.51180555555555551"/>
  <pageSetup firstPageNumber="0" orientation="portrait" horizontalDpi="300" verticalDpi="300"/>
  <headerFooter alignWithMargins="0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indexed="54"/>
  </sheetPr>
  <dimension ref="A1:BC345"/>
  <sheetViews>
    <sheetView workbookViewId="0"/>
  </sheetViews>
  <sheetFormatPr defaultColWidth="10.28515625" defaultRowHeight="12.75" x14ac:dyDescent="0.2"/>
  <cols>
    <col min="1" max="1" width="16.7109375" style="1" customWidth="1"/>
    <col min="2" max="2" width="5.140625" style="1" customWidth="1"/>
    <col min="3" max="3" width="11.85546875" style="1" customWidth="1"/>
    <col min="4" max="4" width="11.140625" style="1" customWidth="1"/>
    <col min="5" max="5" width="10.28515625" style="1"/>
    <col min="6" max="6" width="15" style="1" customWidth="1"/>
    <col min="7" max="7" width="8.140625" style="1" customWidth="1"/>
    <col min="8" max="14" width="8.5703125" style="1" customWidth="1"/>
    <col min="15" max="15" width="8" style="1" customWidth="1"/>
    <col min="16" max="16" width="7.7109375" style="1" customWidth="1"/>
    <col min="17" max="17" width="9.85546875" style="1" customWidth="1"/>
    <col min="18" max="20" width="10.28515625" style="1"/>
    <col min="21" max="21" width="12.42578125" style="1" customWidth="1"/>
    <col min="22" max="16384" width="10.28515625" style="1"/>
  </cols>
  <sheetData>
    <row r="1" spans="1:45" ht="20.25" x14ac:dyDescent="0.3">
      <c r="A1" s="3" t="s">
        <v>0</v>
      </c>
      <c r="AA1" s="4" t="s">
        <v>1</v>
      </c>
      <c r="AB1" s="4" t="s">
        <v>2</v>
      </c>
      <c r="AJ1" s="1">
        <v>-21664.5</v>
      </c>
      <c r="AK1" s="1">
        <v>2.7910139997402439E-2</v>
      </c>
    </row>
    <row r="2" spans="1:45" x14ac:dyDescent="0.2">
      <c r="A2" s="1" t="s">
        <v>3</v>
      </c>
      <c r="B2" s="5" t="s">
        <v>4</v>
      </c>
      <c r="AA2" s="1">
        <v>-46000</v>
      </c>
      <c r="AB2" s="1">
        <f t="shared" ref="AB2:AB23" si="0">+D$11+D$12*AA2+D$13*AA2^2</f>
        <v>-4.8780673030254129E-2</v>
      </c>
      <c r="AJ2" s="1">
        <v>-9992</v>
      </c>
      <c r="AK2" s="1">
        <v>3.7439996958710253E-5</v>
      </c>
      <c r="AR2" s="1">
        <v>-9992</v>
      </c>
      <c r="AS2" s="1">
        <v>3.7439996958710253E-5</v>
      </c>
    </row>
    <row r="3" spans="1:45" x14ac:dyDescent="0.2">
      <c r="A3" s="172" t="s">
        <v>358</v>
      </c>
      <c r="C3" s="6"/>
      <c r="AA3" s="1">
        <v>-44000</v>
      </c>
      <c r="AB3" s="1">
        <f t="shared" si="0"/>
        <v>-6.2338080181962185E-2</v>
      </c>
      <c r="AJ3" s="1">
        <v>-9080</v>
      </c>
      <c r="AK3" s="1">
        <v>-6.9440000515896827E-4</v>
      </c>
      <c r="AR3" s="1">
        <v>-9080</v>
      </c>
      <c r="AS3" s="1">
        <v>-6.9440000515896827E-4</v>
      </c>
    </row>
    <row r="4" spans="1:45" x14ac:dyDescent="0.2">
      <c r="A4" s="7" t="s">
        <v>5</v>
      </c>
      <c r="C4" s="8">
        <v>40448.412900000003</v>
      </c>
      <c r="D4" s="9">
        <v>0.40899532</v>
      </c>
      <c r="AA4" s="1">
        <v>-42000</v>
      </c>
      <c r="AB4" s="1">
        <f t="shared" si="0"/>
        <v>-7.4492214949181845E-2</v>
      </c>
      <c r="AJ4" s="1">
        <v>-9077.5</v>
      </c>
      <c r="AK4" s="1">
        <v>-4.8270000115735456E-4</v>
      </c>
      <c r="AR4" s="1">
        <v>-9077.5</v>
      </c>
      <c r="AS4" s="1">
        <v>-4.8270000115735456E-4</v>
      </c>
    </row>
    <row r="5" spans="1:45" x14ac:dyDescent="0.2">
      <c r="A5" s="10" t="s">
        <v>6</v>
      </c>
      <c r="B5"/>
      <c r="C5" s="11">
        <v>8</v>
      </c>
      <c r="D5" t="s">
        <v>7</v>
      </c>
      <c r="AA5" s="1">
        <v>-40000</v>
      </c>
      <c r="AB5" s="1">
        <f t="shared" si="0"/>
        <v>-8.5243077331913164E-2</v>
      </c>
      <c r="AJ5" s="1">
        <v>-7392.5</v>
      </c>
      <c r="AK5" s="1">
        <v>-2.9690000519622117E-4</v>
      </c>
      <c r="AR5" s="1">
        <v>-7392.5</v>
      </c>
      <c r="AS5" s="1">
        <v>-2.9690000519622117E-4</v>
      </c>
    </row>
    <row r="6" spans="1:45" x14ac:dyDescent="0.2">
      <c r="A6" s="7" t="s">
        <v>8</v>
      </c>
      <c r="AA6" s="1">
        <v>-38000</v>
      </c>
      <c r="AB6" s="1">
        <f t="shared" si="0"/>
        <v>-9.4590667330156086E-2</v>
      </c>
      <c r="AJ6" s="1">
        <v>-2775</v>
      </c>
      <c r="AK6" s="1">
        <v>-1.4870000086375512E-3</v>
      </c>
      <c r="AR6" s="1">
        <v>-2775</v>
      </c>
      <c r="AS6" s="1">
        <v>-1.4870000086375512E-3</v>
      </c>
    </row>
    <row r="7" spans="1:45" x14ac:dyDescent="0.2">
      <c r="A7" s="1" t="s">
        <v>9</v>
      </c>
      <c r="C7" s="1">
        <v>49536.391510000001</v>
      </c>
      <c r="AA7" s="1">
        <v>-36000</v>
      </c>
      <c r="AB7" s="1">
        <f t="shared" si="0"/>
        <v>-0.1025349849439107</v>
      </c>
      <c r="AJ7" s="1">
        <v>-254</v>
      </c>
      <c r="AK7" s="1">
        <v>-3.0887200045981444E-3</v>
      </c>
      <c r="AR7" s="1">
        <v>-254</v>
      </c>
      <c r="AS7" s="1">
        <v>-3.0887200045981444E-3</v>
      </c>
    </row>
    <row r="8" spans="1:45" x14ac:dyDescent="0.2">
      <c r="A8" s="1" t="s">
        <v>10</v>
      </c>
      <c r="C8" s="1">
        <v>0.40899532</v>
      </c>
      <c r="D8" s="175" t="s">
        <v>361</v>
      </c>
      <c r="AA8" s="1">
        <v>-34000</v>
      </c>
      <c r="AB8" s="1">
        <f t="shared" si="0"/>
        <v>-0.10907603017317685</v>
      </c>
      <c r="AJ8" s="1">
        <v>-232</v>
      </c>
      <c r="AK8" s="1">
        <v>-5.9857600062969141E-3</v>
      </c>
      <c r="AR8" s="1">
        <v>-232</v>
      </c>
      <c r="AS8" s="1">
        <v>-5.9857600062969141E-3</v>
      </c>
    </row>
    <row r="9" spans="1:45" x14ac:dyDescent="0.2">
      <c r="A9" s="12" t="s">
        <v>11</v>
      </c>
      <c r="B9" s="12"/>
      <c r="C9" s="12">
        <v>303</v>
      </c>
      <c r="D9" s="12" t="str">
        <f>"F"&amp;C9</f>
        <v>F303</v>
      </c>
      <c r="E9" s="12" t="str">
        <f>"G"&amp;C9</f>
        <v>G303</v>
      </c>
      <c r="AA9" s="1">
        <v>-32000</v>
      </c>
      <c r="AB9" s="1">
        <f t="shared" si="0"/>
        <v>-0.11421380301795467</v>
      </c>
      <c r="AJ9" s="1">
        <v>-229.5</v>
      </c>
      <c r="AK9" s="1">
        <v>1.5259400024660863E-3</v>
      </c>
      <c r="AR9" s="1">
        <v>-229.5</v>
      </c>
      <c r="AS9" s="1">
        <v>1.5259400024660863E-3</v>
      </c>
    </row>
    <row r="10" spans="1:45" x14ac:dyDescent="0.2">
      <c r="C10" s="13" t="s">
        <v>12</v>
      </c>
      <c r="D10" s="13" t="s">
        <v>13</v>
      </c>
      <c r="AA10" s="1">
        <v>-30000</v>
      </c>
      <c r="AB10" s="1">
        <f t="shared" si="0"/>
        <v>-0.11794830347824409</v>
      </c>
      <c r="AJ10" s="1">
        <v>-66</v>
      </c>
      <c r="AK10" s="1">
        <v>2.7911199940717779E-3</v>
      </c>
      <c r="AR10" s="1">
        <v>-66</v>
      </c>
      <c r="AS10" s="1">
        <v>2.7911199940717779E-3</v>
      </c>
    </row>
    <row r="11" spans="1:45" x14ac:dyDescent="0.2">
      <c r="A11" s="1" t="s">
        <v>14</v>
      </c>
      <c r="C11" s="14" t="e">
        <f ca="1">INTERCEPT(INDIRECT(E9):G989,INDIRECT(D9):$F989)</f>
        <v>#DIV/0!</v>
      </c>
      <c r="D11" s="15">
        <f>+E11*F11</f>
        <v>-5.5731242439807441E-3</v>
      </c>
      <c r="E11" s="16">
        <v>-5.5731242439807441E-3</v>
      </c>
      <c r="F11" s="1">
        <v>1</v>
      </c>
      <c r="AA11" s="1">
        <v>-28000</v>
      </c>
      <c r="AB11" s="1">
        <f t="shared" si="0"/>
        <v>-0.12027953155404517</v>
      </c>
      <c r="AJ11" s="1">
        <v>0</v>
      </c>
      <c r="AK11" s="1">
        <v>0</v>
      </c>
      <c r="AR11" s="1">
        <v>0</v>
      </c>
      <c r="AS11" s="1">
        <v>0</v>
      </c>
    </row>
    <row r="12" spans="1:45" x14ac:dyDescent="0.2">
      <c r="A12" s="1" t="s">
        <v>15</v>
      </c>
      <c r="C12" s="14" t="e">
        <f ca="1">SLOPE(INDIRECT(E9):G989,INDIRECT(D9):$F989)</f>
        <v>#DIV/0!</v>
      </c>
      <c r="D12" s="15">
        <f>+E12*F12</f>
        <v>9.0081107496401808E-6</v>
      </c>
      <c r="E12" s="17">
        <v>9.0081107496401802E-2</v>
      </c>
      <c r="F12" s="18">
        <v>1E-4</v>
      </c>
      <c r="AA12" s="1">
        <v>-26000</v>
      </c>
      <c r="AB12" s="1">
        <f t="shared" si="0"/>
        <v>-0.12120748724535782</v>
      </c>
      <c r="AJ12" s="1">
        <v>692</v>
      </c>
      <c r="AK12" s="1">
        <v>3.385599993634969E-4</v>
      </c>
      <c r="AR12" s="1">
        <v>692</v>
      </c>
      <c r="AS12" s="1">
        <v>3.385599993634969E-4</v>
      </c>
    </row>
    <row r="13" spans="1:45" x14ac:dyDescent="0.2">
      <c r="A13" s="1" t="s">
        <v>16</v>
      </c>
      <c r="C13" s="15" t="s">
        <v>17</v>
      </c>
      <c r="D13" s="19">
        <f>+E13*F13</f>
        <v>1.7540904806104677E-10</v>
      </c>
      <c r="E13" s="20">
        <v>1.7540904806104676E-2</v>
      </c>
      <c r="F13" s="18">
        <v>1E-8</v>
      </c>
      <c r="AA13" s="1">
        <v>-24000</v>
      </c>
      <c r="AB13" s="1">
        <f t="shared" si="0"/>
        <v>-0.12073217055218213</v>
      </c>
      <c r="AJ13" s="1">
        <v>746</v>
      </c>
      <c r="AK13" s="1">
        <v>-1.0408720001578331E-2</v>
      </c>
      <c r="AR13" s="1">
        <v>746</v>
      </c>
      <c r="AS13" s="1">
        <v>-1.0408720001578331E-2</v>
      </c>
    </row>
    <row r="14" spans="1:45" x14ac:dyDescent="0.2">
      <c r="A14" s="1" t="s">
        <v>18</v>
      </c>
      <c r="E14" s="1">
        <f>SUM(U21:U978)</f>
        <v>2.1110786368954862E-3</v>
      </c>
      <c r="AA14" s="1">
        <v>-22000</v>
      </c>
      <c r="AB14" s="1">
        <f t="shared" si="0"/>
        <v>-0.11885358147451808</v>
      </c>
      <c r="AJ14" s="1">
        <v>4384</v>
      </c>
      <c r="AK14" s="1">
        <v>-4.382879997137934E-3</v>
      </c>
      <c r="AR14" s="1">
        <v>4384</v>
      </c>
      <c r="AS14" s="1">
        <v>-4.382879997137934E-3</v>
      </c>
    </row>
    <row r="15" spans="1:45" x14ac:dyDescent="0.2">
      <c r="A15" s="7" t="s">
        <v>19</v>
      </c>
      <c r="C15" s="21" t="e">
        <f ca="1">(C7+C11)+(C8+C12)*INT(MAX(F21:F3514))</f>
        <v>#DIV/0!</v>
      </c>
      <c r="D15" s="22">
        <f>+C7+INT(MAX(F21:F1569))*C8+D11+D12*INT(MAX(F21:F4004))+D13*INT(MAX(F21:F4031)^2)</f>
        <v>49598.145594446469</v>
      </c>
      <c r="E15" s="23" t="s">
        <v>20</v>
      </c>
      <c r="F15" s="11">
        <v>1</v>
      </c>
      <c r="AA15" s="1">
        <v>-20000</v>
      </c>
      <c r="AB15" s="1">
        <f t="shared" si="0"/>
        <v>-0.11557172001236564</v>
      </c>
      <c r="AJ15" s="1">
        <v>4408.5</v>
      </c>
      <c r="AK15" s="1">
        <v>-5.7682199985720217E-3</v>
      </c>
      <c r="AR15" s="1">
        <v>4408.5</v>
      </c>
      <c r="AS15" s="1">
        <v>-5.7682199985720217E-3</v>
      </c>
    </row>
    <row r="16" spans="1:45" x14ac:dyDescent="0.2">
      <c r="A16" s="7" t="s">
        <v>21</v>
      </c>
      <c r="C16" s="21" t="e">
        <f ca="1">+C8+C12</f>
        <v>#DIV/0!</v>
      </c>
      <c r="D16" s="24">
        <f>+C8+D12+2*D13*MAX(F21:F111)</f>
        <v>0.40900438125969124</v>
      </c>
      <c r="E16" s="23" t="s">
        <v>22</v>
      </c>
      <c r="F16" s="135">
        <f ca="1">NOW()+15018.5+$C$5/24</f>
        <v>60582.424906712964</v>
      </c>
      <c r="AA16" s="1">
        <v>-18000</v>
      </c>
      <c r="AB16" s="1">
        <f t="shared" si="0"/>
        <v>-0.11088658616572486</v>
      </c>
      <c r="AJ16" s="1">
        <v>4447.5</v>
      </c>
      <c r="AK16" s="1">
        <v>-1.3585699998657219E-2</v>
      </c>
      <c r="AR16" s="1">
        <v>4447.5</v>
      </c>
      <c r="AS16" s="1">
        <v>-1.3585699998657219E-2</v>
      </c>
    </row>
    <row r="17" spans="1:55" x14ac:dyDescent="0.2">
      <c r="A17" s="14" t="s">
        <v>23</v>
      </c>
      <c r="C17" s="1">
        <f>COUNT(C21:C2172)</f>
        <v>71</v>
      </c>
      <c r="E17" s="23" t="s">
        <v>24</v>
      </c>
      <c r="F17" s="25">
        <f ca="1">ROUND(2*(F16-$C$7)/$C$8,0)/2+F15</f>
        <v>27008.5</v>
      </c>
      <c r="AA17" s="1">
        <v>-16000</v>
      </c>
      <c r="AB17" s="1">
        <f t="shared" si="0"/>
        <v>-0.10479817993459567</v>
      </c>
      <c r="AJ17" s="1">
        <v>4460</v>
      </c>
      <c r="AK17" s="1">
        <v>1.5972799999872223E-2</v>
      </c>
      <c r="AR17" s="1">
        <v>4460</v>
      </c>
      <c r="AS17" s="1">
        <v>1.5972799999872223E-2</v>
      </c>
    </row>
    <row r="18" spans="1:55" x14ac:dyDescent="0.2">
      <c r="A18" s="7" t="s">
        <v>25</v>
      </c>
      <c r="C18" s="26" t="e">
        <f ca="1">+C15</f>
        <v>#DIV/0!</v>
      </c>
      <c r="D18" s="27" t="e">
        <f ca="1">C16</f>
        <v>#DIV/0!</v>
      </c>
      <c r="E18" s="23" t="s">
        <v>26</v>
      </c>
      <c r="F18" s="22" t="e">
        <f ca="1">ROUND(2*(F16-$C$15)/$C$16,0)/2+F15</f>
        <v>#DIV/0!</v>
      </c>
      <c r="S18" s="1" t="s">
        <v>27</v>
      </c>
      <c r="T18" s="28">
        <v>0.5</v>
      </c>
      <c r="AA18" s="1">
        <v>-14000</v>
      </c>
      <c r="AB18" s="1">
        <f t="shared" si="0"/>
        <v>-9.7306501318978111E-2</v>
      </c>
      <c r="AJ18" s="1">
        <v>4467</v>
      </c>
      <c r="AK18" s="1">
        <v>5.5599957704544067E-6</v>
      </c>
      <c r="AR18" s="1">
        <v>4467</v>
      </c>
      <c r="AS18" s="1">
        <v>5.5599957704544067E-6</v>
      </c>
    </row>
    <row r="19" spans="1:55" x14ac:dyDescent="0.2">
      <c r="A19" s="7" t="s">
        <v>28</v>
      </c>
      <c r="C19" s="29">
        <f>+D15</f>
        <v>49598.145594446469</v>
      </c>
      <c r="D19" s="30">
        <f>+D16</f>
        <v>0.40900438125969124</v>
      </c>
      <c r="E19" s="23" t="s">
        <v>29</v>
      </c>
      <c r="F19" s="31" t="e">
        <f ca="1">+$C$15+$C$16*F18-15018.5-$C$5/24</f>
        <v>#DIV/0!</v>
      </c>
      <c r="S19" s="1" t="s">
        <v>30</v>
      </c>
      <c r="T19" s="1">
        <v>0.1</v>
      </c>
      <c r="AA19" s="1">
        <v>-12000</v>
      </c>
      <c r="AB19" s="1">
        <f t="shared" si="0"/>
        <v>-8.841155031887217E-2</v>
      </c>
      <c r="AJ19" s="1">
        <v>5310.5</v>
      </c>
      <c r="AK19" s="1">
        <v>4.5313999726204202E-4</v>
      </c>
      <c r="AR19" s="1">
        <v>5310.5</v>
      </c>
      <c r="AS19" s="1">
        <v>4.5313999726204202E-4</v>
      </c>
    </row>
    <row r="20" spans="1:55" ht="14.25" x14ac:dyDescent="0.2">
      <c r="A20" s="13" t="s">
        <v>31</v>
      </c>
      <c r="B20" s="13" t="s">
        <v>32</v>
      </c>
      <c r="C20" s="13" t="s">
        <v>33</v>
      </c>
      <c r="D20" s="13" t="s">
        <v>34</v>
      </c>
      <c r="E20" s="13" t="s">
        <v>35</v>
      </c>
      <c r="F20" s="13" t="s">
        <v>1</v>
      </c>
      <c r="G20" s="13" t="s">
        <v>36</v>
      </c>
      <c r="H20" s="4" t="s">
        <v>348</v>
      </c>
      <c r="I20" s="4" t="s">
        <v>349</v>
      </c>
      <c r="J20" s="4" t="s">
        <v>350</v>
      </c>
      <c r="K20" s="4" t="s">
        <v>30</v>
      </c>
      <c r="L20" s="4" t="s">
        <v>351</v>
      </c>
      <c r="M20" s="4" t="s">
        <v>27</v>
      </c>
      <c r="N20" s="4" t="s">
        <v>352</v>
      </c>
      <c r="O20" s="4" t="s">
        <v>44</v>
      </c>
      <c r="P20" s="4" t="s">
        <v>45</v>
      </c>
      <c r="Q20" s="13" t="s">
        <v>46</v>
      </c>
      <c r="R20" s="33" t="s">
        <v>47</v>
      </c>
      <c r="S20" s="4"/>
      <c r="T20" s="4" t="s">
        <v>48</v>
      </c>
      <c r="U20" s="4" t="s">
        <v>49</v>
      </c>
      <c r="W20" s="15"/>
      <c r="AA20" s="1">
        <v>-10000</v>
      </c>
      <c r="AB20" s="1">
        <f t="shared" si="0"/>
        <v>-7.811332693427786E-2</v>
      </c>
      <c r="AJ20" s="1">
        <v>5313</v>
      </c>
      <c r="AK20" s="1">
        <v>-9.0351600010762922E-3</v>
      </c>
      <c r="AR20" s="1">
        <v>5313</v>
      </c>
      <c r="AS20" s="1">
        <v>-9.0351600010762922E-3</v>
      </c>
    </row>
    <row r="21" spans="1:55" x14ac:dyDescent="0.2">
      <c r="A21" s="168" t="s">
        <v>51</v>
      </c>
      <c r="B21" s="35" t="s">
        <v>52</v>
      </c>
      <c r="C21" s="36">
        <v>31587.761699999999</v>
      </c>
      <c r="D21" s="36" t="s">
        <v>53</v>
      </c>
      <c r="E21" s="1">
        <f t="shared" ref="E21:E52" si="1">+(C21-C$7)/C$8</f>
        <v>-43884.682616906233</v>
      </c>
      <c r="F21" s="174">
        <f>ROUND(2*E21,0)/2</f>
        <v>-43884.5</v>
      </c>
      <c r="G21" s="1">
        <f t="shared" ref="G21:G27" si="2">+C21-(C$7+F21*C$8)</f>
        <v>-7.4689460001536645E-2</v>
      </c>
      <c r="N21" s="1">
        <f>+G21</f>
        <v>-7.4689460001536645E-2</v>
      </c>
      <c r="P21" s="1">
        <f t="shared" ref="P21:P52" si="3">+D$11+D$12*F21+D$13*F21^2</f>
        <v>-6.3078160954317786E-2</v>
      </c>
      <c r="Q21" s="37">
        <f t="shared" ref="Q21:Q52" si="4">+C21-15018.5</f>
        <v>16569.261699999999</v>
      </c>
      <c r="R21" s="22"/>
      <c r="S21" s="1">
        <f t="shared" ref="S21:S27" si="5">+(P21-G21)^2</f>
        <v>1.3482226556394558E-4</v>
      </c>
      <c r="T21" s="175">
        <v>2</v>
      </c>
      <c r="U21" s="1">
        <f t="shared" ref="U21:U27" si="6">T21*S21</f>
        <v>2.6964453112789116E-4</v>
      </c>
      <c r="AA21" s="1">
        <v>-8000</v>
      </c>
      <c r="AB21" s="1">
        <f t="shared" si="0"/>
        <v>-6.6411831165195209E-2</v>
      </c>
      <c r="AJ21" s="1">
        <v>5342.5</v>
      </c>
      <c r="AK21" s="1">
        <v>6.0289999237284064E-4</v>
      </c>
      <c r="AR21" s="1">
        <v>5342.5</v>
      </c>
      <c r="AS21" s="1">
        <v>6.0289999237284064E-4</v>
      </c>
      <c r="BA21" s="1">
        <v>-21664.5</v>
      </c>
      <c r="BB21" s="1">
        <v>2.7910139997402439E-2</v>
      </c>
      <c r="BC21" s="1">
        <v>0</v>
      </c>
    </row>
    <row r="22" spans="1:55" x14ac:dyDescent="0.2">
      <c r="A22" s="168" t="s">
        <v>51</v>
      </c>
      <c r="B22" s="35" t="s">
        <v>54</v>
      </c>
      <c r="C22" s="36">
        <v>36361.731699999997</v>
      </c>
      <c r="D22" s="36" t="s">
        <v>55</v>
      </c>
      <c r="E22" s="1">
        <f t="shared" si="1"/>
        <v>-32212.250766096797</v>
      </c>
      <c r="F22" s="176">
        <f t="shared" ref="F22:F28" si="7">ROUND(2*E22,0)/2+0.5</f>
        <v>-32212</v>
      </c>
      <c r="G22" s="1">
        <f t="shared" si="2"/>
        <v>-0.10256216000561835</v>
      </c>
      <c r="N22" s="1">
        <f>+G22</f>
        <v>-0.10256216000561835</v>
      </c>
      <c r="P22" s="1">
        <f t="shared" si="3"/>
        <v>-0.11373568894853003</v>
      </c>
      <c r="Q22" s="37">
        <f t="shared" si="4"/>
        <v>21343.231699999997</v>
      </c>
      <c r="R22" s="22"/>
      <c r="S22" s="1">
        <f t="shared" si="5"/>
        <v>1.2484774903808504E-4</v>
      </c>
      <c r="T22" s="1">
        <v>1</v>
      </c>
      <c r="U22" s="1">
        <f t="shared" si="6"/>
        <v>1.2484774903808504E-4</v>
      </c>
      <c r="AA22" s="1">
        <v>-6000</v>
      </c>
      <c r="AB22" s="1">
        <f t="shared" si="0"/>
        <v>-5.3307063011624148E-2</v>
      </c>
      <c r="AJ22" s="1">
        <v>6215.5</v>
      </c>
      <c r="AK22" s="1">
        <v>-3.3114600082626566E-3</v>
      </c>
      <c r="AR22" s="1">
        <v>6215.5</v>
      </c>
      <c r="AS22" s="1">
        <v>-3.3114600082626566E-3</v>
      </c>
      <c r="BA22" s="1">
        <v>-9992</v>
      </c>
      <c r="BB22" s="1">
        <v>3.7439996958710253E-5</v>
      </c>
      <c r="BC22" s="1">
        <v>1</v>
      </c>
    </row>
    <row r="23" spans="1:55" x14ac:dyDescent="0.2">
      <c r="A23" s="168" t="s">
        <v>51</v>
      </c>
      <c r="B23" s="35" t="s">
        <v>54</v>
      </c>
      <c r="C23" s="36">
        <v>36734.734700000001</v>
      </c>
      <c r="D23" s="36" t="s">
        <v>55</v>
      </c>
      <c r="E23" s="1">
        <f t="shared" si="1"/>
        <v>-31300.252555457115</v>
      </c>
      <c r="F23" s="176">
        <f t="shared" si="7"/>
        <v>-31300</v>
      </c>
      <c r="G23" s="1">
        <f t="shared" si="2"/>
        <v>-0.10329400000046007</v>
      </c>
      <c r="N23" s="1">
        <f>+G23</f>
        <v>-0.10329400000046007</v>
      </c>
      <c r="P23" s="1">
        <f t="shared" si="3"/>
        <v>-0.11568050041279151</v>
      </c>
      <c r="Q23" s="37">
        <f t="shared" si="4"/>
        <v>21716.234700000001</v>
      </c>
      <c r="R23" s="22"/>
      <c r="S23" s="1">
        <f t="shared" si="5"/>
        <v>1.5342539246468697E-4</v>
      </c>
      <c r="T23" s="1">
        <v>1</v>
      </c>
      <c r="U23" s="1">
        <f t="shared" si="6"/>
        <v>1.5342539246468697E-4</v>
      </c>
      <c r="AA23" s="1">
        <v>-4000</v>
      </c>
      <c r="AB23" s="1">
        <f t="shared" si="0"/>
        <v>-3.8799022473564718E-2</v>
      </c>
      <c r="AJ23" s="1">
        <v>7142</v>
      </c>
      <c r="AK23" s="1">
        <v>8.5245599984773435E-3</v>
      </c>
      <c r="AR23" s="1">
        <v>7142</v>
      </c>
      <c r="AS23" s="1">
        <v>8.5245599984773435E-3</v>
      </c>
      <c r="BA23" s="1">
        <v>-9080</v>
      </c>
      <c r="BB23" s="1">
        <v>-6.9440000515896827E-4</v>
      </c>
      <c r="BC23" s="1">
        <v>1</v>
      </c>
    </row>
    <row r="24" spans="1:55" x14ac:dyDescent="0.2">
      <c r="A24" s="168" t="s">
        <v>51</v>
      </c>
      <c r="B24" s="35" t="s">
        <v>52</v>
      </c>
      <c r="C24" s="36">
        <v>36735.757400000002</v>
      </c>
      <c r="D24" s="36" t="s">
        <v>55</v>
      </c>
      <c r="E24" s="1">
        <f t="shared" si="1"/>
        <v>-31297.752037847276</v>
      </c>
      <c r="F24" s="176">
        <f t="shared" si="7"/>
        <v>-31297.5</v>
      </c>
      <c r="G24" s="1">
        <f t="shared" si="2"/>
        <v>-0.10308230000373442</v>
      </c>
      <c r="N24" s="1">
        <f>+G24</f>
        <v>-0.10308230000373442</v>
      </c>
      <c r="P24" s="1">
        <f t="shared" si="3"/>
        <v>-0.11568543055563241</v>
      </c>
      <c r="Q24" s="37">
        <f t="shared" si="4"/>
        <v>21717.257400000002</v>
      </c>
      <c r="R24" s="22"/>
      <c r="S24" s="1">
        <f t="shared" si="5"/>
        <v>1.5883889970818451E-4</v>
      </c>
      <c r="T24" s="1">
        <v>1</v>
      </c>
      <c r="U24" s="1">
        <f t="shared" si="6"/>
        <v>1.5883889970818451E-4</v>
      </c>
      <c r="AA24" s="1">
        <v>-2000</v>
      </c>
      <c r="AB24" s="1">
        <f>+D$11+D$12*AA24+D$13*AA24^2</f>
        <v>-2.2887709551016919E-2</v>
      </c>
      <c r="AJ24" s="1">
        <v>7144.5</v>
      </c>
      <c r="AK24" s="1">
        <v>1.0362600005464628E-3</v>
      </c>
      <c r="AR24" s="1">
        <v>7144.5</v>
      </c>
      <c r="AS24" s="1">
        <v>1.0362600005464628E-3</v>
      </c>
      <c r="BA24" s="1">
        <v>-9077.5</v>
      </c>
      <c r="BB24" s="1">
        <v>-4.8270000115735456E-4</v>
      </c>
      <c r="BC24" s="1">
        <v>1</v>
      </c>
    </row>
    <row r="25" spans="1:55" x14ac:dyDescent="0.2">
      <c r="A25" s="168" t="s">
        <v>51</v>
      </c>
      <c r="B25" s="35" t="s">
        <v>52</v>
      </c>
      <c r="C25" s="36">
        <v>37424.914700000001</v>
      </c>
      <c r="D25" s="36" t="s">
        <v>56</v>
      </c>
      <c r="E25" s="1">
        <f t="shared" si="1"/>
        <v>-29612.751583563353</v>
      </c>
      <c r="F25" s="176">
        <f t="shared" si="7"/>
        <v>-29612.5</v>
      </c>
      <c r="G25" s="1">
        <f t="shared" si="2"/>
        <v>-0.10289650000049733</v>
      </c>
      <c r="N25" s="1">
        <f>+G25</f>
        <v>-0.10289650000049733</v>
      </c>
      <c r="P25" s="1">
        <f t="shared" si="3"/>
        <v>-0.11850958216530494</v>
      </c>
      <c r="Q25" s="37">
        <f t="shared" si="4"/>
        <v>22406.414700000001</v>
      </c>
      <c r="R25" s="22"/>
      <c r="S25" s="1">
        <f t="shared" si="5"/>
        <v>2.4376833468503357E-4</v>
      </c>
      <c r="T25" s="1">
        <v>1</v>
      </c>
      <c r="U25" s="1">
        <f t="shared" si="6"/>
        <v>2.4376833468503357E-4</v>
      </c>
      <c r="AA25" s="1">
        <v>0</v>
      </c>
      <c r="AB25" s="1">
        <f>+D$11+D$12*AA25+D$13*AA25^2</f>
        <v>-5.5731242439807441E-3</v>
      </c>
      <c r="AJ25" s="1">
        <v>7993</v>
      </c>
      <c r="AK25" s="1">
        <v>-6.4927600033115596E-3</v>
      </c>
      <c r="AR25" s="1">
        <v>7993</v>
      </c>
      <c r="AS25" s="1">
        <v>-6.4927600033115596E-3</v>
      </c>
      <c r="BA25" s="1">
        <v>-7392.5</v>
      </c>
      <c r="BB25" s="1">
        <v>-2.9690000519622117E-4</v>
      </c>
      <c r="BC25" s="1">
        <v>1</v>
      </c>
    </row>
    <row r="26" spans="1:55" x14ac:dyDescent="0.2">
      <c r="A26" s="123" t="s">
        <v>67</v>
      </c>
      <c r="B26" s="35"/>
      <c r="C26" s="43">
        <v>42241.444000000003</v>
      </c>
      <c r="D26" s="43" t="s">
        <v>38</v>
      </c>
      <c r="E26" s="1">
        <f t="shared" si="1"/>
        <v>-17836.261573848813</v>
      </c>
      <c r="F26" s="176">
        <f t="shared" si="7"/>
        <v>-17836</v>
      </c>
      <c r="G26" s="1">
        <f t="shared" si="2"/>
        <v>-0.106982479999715</v>
      </c>
      <c r="K26" s="1">
        <f>+G26</f>
        <v>-0.106982479999715</v>
      </c>
      <c r="P26" s="1">
        <f t="shared" si="3"/>
        <v>-0.11044015322077963</v>
      </c>
      <c r="Q26" s="37">
        <f t="shared" si="4"/>
        <v>27222.944000000003</v>
      </c>
      <c r="R26" s="22"/>
      <c r="S26" s="1">
        <f t="shared" si="5"/>
        <v>1.1955504103667477E-5</v>
      </c>
      <c r="T26" s="14">
        <f>T$19</f>
        <v>0.1</v>
      </c>
      <c r="U26" s="1">
        <f t="shared" si="6"/>
        <v>1.1955504103667478E-6</v>
      </c>
      <c r="W26" s="14"/>
      <c r="AA26" s="1">
        <v>2000</v>
      </c>
      <c r="AB26" s="1">
        <f>+D$11+D$12*AA26+D$13*AA26^2</f>
        <v>1.3144733447543806E-2</v>
      </c>
      <c r="AD26" s="1">
        <v>10</v>
      </c>
      <c r="AF26" s="1" t="s">
        <v>59</v>
      </c>
      <c r="AH26" s="1" t="s">
        <v>60</v>
      </c>
      <c r="AJ26" s="1">
        <v>11628.5</v>
      </c>
      <c r="AK26" s="1">
        <v>6.0213800024939701E-3</v>
      </c>
      <c r="AR26" s="1">
        <v>11628.5</v>
      </c>
      <c r="AS26" s="1">
        <v>6.0213800024939701E-3</v>
      </c>
      <c r="BA26" s="1">
        <v>4384</v>
      </c>
      <c r="BB26" s="1">
        <v>-4.382879997137934E-3</v>
      </c>
      <c r="BC26" s="1">
        <v>0.1</v>
      </c>
    </row>
    <row r="27" spans="1:55" x14ac:dyDescent="0.2">
      <c r="A27" s="123" t="s">
        <v>67</v>
      </c>
      <c r="B27" s="35" t="s">
        <v>52</v>
      </c>
      <c r="C27" s="43">
        <v>42251.463000000003</v>
      </c>
      <c r="D27" s="43" t="s">
        <v>38</v>
      </c>
      <c r="E27" s="1">
        <f t="shared" si="1"/>
        <v>-17811.764961026933</v>
      </c>
      <c r="F27" s="176">
        <f t="shared" si="7"/>
        <v>-17811.5</v>
      </c>
      <c r="G27" s="1">
        <f t="shared" si="2"/>
        <v>-0.10836782000114908</v>
      </c>
      <c r="K27" s="1">
        <f>+G27</f>
        <v>-0.10836782000114908</v>
      </c>
      <c r="P27" s="1">
        <f t="shared" si="3"/>
        <v>-0.11037265041141196</v>
      </c>
      <c r="Q27" s="37">
        <f t="shared" si="4"/>
        <v>27232.963000000003</v>
      </c>
      <c r="R27" s="22"/>
      <c r="S27" s="1">
        <f t="shared" si="5"/>
        <v>4.0193449739148212E-6</v>
      </c>
      <c r="T27" s="14">
        <f>T$19</f>
        <v>0.1</v>
      </c>
      <c r="U27" s="1">
        <f t="shared" si="6"/>
        <v>4.0193449739148212E-7</v>
      </c>
      <c r="W27" s="14"/>
      <c r="AB27" s="1" t="s">
        <v>68</v>
      </c>
      <c r="AD27" s="1">
        <v>10</v>
      </c>
      <c r="AF27" s="1" t="s">
        <v>59</v>
      </c>
      <c r="AH27" s="1" t="s">
        <v>60</v>
      </c>
      <c r="AJ27" s="1">
        <v>12494</v>
      </c>
      <c r="AK27" s="1">
        <v>2.3571919999085367E-2</v>
      </c>
      <c r="AR27" s="1">
        <v>12494</v>
      </c>
      <c r="AS27" s="1">
        <v>2.3571919999085367E-2</v>
      </c>
      <c r="BA27" s="1">
        <v>4408.5</v>
      </c>
      <c r="BB27" s="1">
        <v>-5.7682199985720217E-3</v>
      </c>
      <c r="BC27" s="1">
        <v>0.1</v>
      </c>
    </row>
    <row r="28" spans="1:55" x14ac:dyDescent="0.2">
      <c r="A28" s="42" t="s">
        <v>70</v>
      </c>
      <c r="B28" s="35" t="s">
        <v>52</v>
      </c>
      <c r="C28" s="43">
        <v>42267.555999999997</v>
      </c>
      <c r="D28" s="43" t="s">
        <v>38</v>
      </c>
      <c r="E28" s="1">
        <f t="shared" si="1"/>
        <v>-17772.417322525853</v>
      </c>
      <c r="F28" s="176">
        <f t="shared" si="7"/>
        <v>-17772</v>
      </c>
      <c r="P28" s="1">
        <f t="shared" si="3"/>
        <v>-0.11026337591733754</v>
      </c>
      <c r="Q28" s="37">
        <f t="shared" si="4"/>
        <v>27249.055999999997</v>
      </c>
      <c r="R28" s="1">
        <f>+C28-(C$7+F28*C$8)</f>
        <v>-0.17068296000070404</v>
      </c>
      <c r="S28" s="1">
        <f>+(P28-R28)^2</f>
        <v>3.6505261408069953E-3</v>
      </c>
      <c r="T28" s="14"/>
      <c r="W28" s="14"/>
      <c r="AB28" s="1" t="s">
        <v>68</v>
      </c>
      <c r="AH28" s="1" t="s">
        <v>69</v>
      </c>
      <c r="AJ28" s="1">
        <v>12545</v>
      </c>
      <c r="AK28" s="1">
        <v>2.4510599992936477E-2</v>
      </c>
      <c r="AR28" s="1">
        <v>12545</v>
      </c>
      <c r="AS28" s="1">
        <v>2.4510599992936477E-2</v>
      </c>
      <c r="BA28" s="1">
        <v>4447.5</v>
      </c>
      <c r="BB28" s="1">
        <v>-1.3585699998657219E-2</v>
      </c>
      <c r="BC28" s="1">
        <v>0.1</v>
      </c>
    </row>
    <row r="29" spans="1:55" x14ac:dyDescent="0.2">
      <c r="A29" s="42" t="s">
        <v>70</v>
      </c>
      <c r="B29" s="35"/>
      <c r="C29" s="43">
        <v>42272.548000000003</v>
      </c>
      <c r="D29" s="43" t="s">
        <v>38</v>
      </c>
      <c r="E29" s="1">
        <f t="shared" si="1"/>
        <v>-17760.211803890565</v>
      </c>
      <c r="F29" s="42">
        <f t="shared" ref="F29:F90" si="8">ROUND(2*E29,0)/2</f>
        <v>-17760</v>
      </c>
      <c r="G29" s="1">
        <f t="shared" ref="G29:G43" si="9">+C29-(C$7+F29*C$8)</f>
        <v>-8.662680000270484E-2</v>
      </c>
      <c r="K29" s="1">
        <f t="shared" ref="K29:K34" si="10">+G29</f>
        <v>-8.662680000270484E-2</v>
      </c>
      <c r="P29" s="1">
        <f t="shared" si="3"/>
        <v>-0.11023007019989034</v>
      </c>
      <c r="Q29" s="37">
        <f t="shared" si="4"/>
        <v>27254.048000000003</v>
      </c>
      <c r="R29" s="22"/>
      <c r="S29" s="1">
        <f t="shared" ref="S29:S43" si="11">+(P29-G29)^2</f>
        <v>5.5711436400134517E-4</v>
      </c>
      <c r="T29" s="14">
        <f t="shared" ref="T29:T34" si="12">T$19</f>
        <v>0.1</v>
      </c>
      <c r="U29" s="1">
        <f t="shared" ref="U29:U43" si="13">T29*S29</f>
        <v>5.5711436400134517E-5</v>
      </c>
      <c r="W29" s="14"/>
      <c r="AD29" s="1">
        <v>11</v>
      </c>
      <c r="AF29" s="1" t="s">
        <v>59</v>
      </c>
      <c r="AH29" s="1" t="s">
        <v>60</v>
      </c>
      <c r="AJ29" s="1">
        <v>12547.5</v>
      </c>
      <c r="AK29" s="1">
        <v>2.5322299996332731E-2</v>
      </c>
      <c r="AR29" s="1">
        <v>12547.5</v>
      </c>
      <c r="AS29" s="1">
        <v>2.5322299996332731E-2</v>
      </c>
      <c r="BA29" s="1">
        <v>4460</v>
      </c>
      <c r="BB29" s="1">
        <v>1.5972799999872223E-2</v>
      </c>
      <c r="BC29" s="1">
        <v>0.1</v>
      </c>
    </row>
    <row r="30" spans="1:55" x14ac:dyDescent="0.2">
      <c r="A30" s="42" t="s">
        <v>70</v>
      </c>
      <c r="B30" s="35"/>
      <c r="C30" s="43">
        <v>42275.394999999997</v>
      </c>
      <c r="D30" s="43" t="s">
        <v>38</v>
      </c>
      <c r="E30" s="1">
        <f t="shared" si="1"/>
        <v>-17753.250844043898</v>
      </c>
      <c r="F30" s="176">
        <f>ROUND(2*E30,0)/2+0.5</f>
        <v>-17753</v>
      </c>
      <c r="G30" s="1">
        <f t="shared" si="9"/>
        <v>-0.10259404000680661</v>
      </c>
      <c r="K30" s="1">
        <f t="shared" si="10"/>
        <v>-0.10259404000680661</v>
      </c>
      <c r="P30" s="1">
        <f t="shared" si="3"/>
        <v>-0.11021061853530939</v>
      </c>
      <c r="Q30" s="37">
        <f t="shared" si="4"/>
        <v>27256.894999999997</v>
      </c>
      <c r="R30" s="22"/>
      <c r="S30" s="1">
        <f t="shared" si="11"/>
        <v>5.8012268480849606E-5</v>
      </c>
      <c r="T30" s="14">
        <f t="shared" si="12"/>
        <v>0.1</v>
      </c>
      <c r="U30" s="1">
        <f t="shared" si="13"/>
        <v>5.8012268480849612E-6</v>
      </c>
      <c r="W30" s="14"/>
      <c r="AB30" s="1" t="s">
        <v>68</v>
      </c>
      <c r="AD30" s="1">
        <v>6</v>
      </c>
      <c r="AF30" s="1" t="s">
        <v>59</v>
      </c>
      <c r="AH30" s="1" t="s">
        <v>60</v>
      </c>
      <c r="AJ30" s="1">
        <v>12550</v>
      </c>
      <c r="AK30" s="1">
        <v>2.54339999955846E-2</v>
      </c>
      <c r="AR30" s="1">
        <v>12550</v>
      </c>
      <c r="AS30" s="1">
        <v>2.54339999955846E-2</v>
      </c>
      <c r="BA30" s="1">
        <v>4467</v>
      </c>
      <c r="BB30" s="1">
        <v>5.5599957704544067E-6</v>
      </c>
      <c r="BC30" s="1">
        <v>0.1</v>
      </c>
    </row>
    <row r="31" spans="1:55" x14ac:dyDescent="0.2">
      <c r="A31" s="42" t="s">
        <v>71</v>
      </c>
      <c r="B31" s="35" t="s">
        <v>52</v>
      </c>
      <c r="C31" s="43">
        <v>42620.383000000002</v>
      </c>
      <c r="D31" s="43" t="s">
        <v>38</v>
      </c>
      <c r="E31" s="1">
        <f t="shared" si="1"/>
        <v>-16909.749749703737</v>
      </c>
      <c r="F31" s="42">
        <f t="shared" si="8"/>
        <v>-16909.5</v>
      </c>
      <c r="G31" s="1">
        <f t="shared" si="9"/>
        <v>-0.10214645999803906</v>
      </c>
      <c r="K31" s="1">
        <f t="shared" si="10"/>
        <v>-0.10214645999803906</v>
      </c>
      <c r="P31" s="1">
        <f t="shared" si="3"/>
        <v>-0.10774085507230682</v>
      </c>
      <c r="Q31" s="37">
        <f t="shared" si="4"/>
        <v>27601.883000000002</v>
      </c>
      <c r="R31" s="22"/>
      <c r="S31" s="1">
        <f t="shared" si="11"/>
        <v>3.1297256246991381E-5</v>
      </c>
      <c r="T31" s="14">
        <f t="shared" si="12"/>
        <v>0.1</v>
      </c>
      <c r="U31" s="1">
        <f t="shared" si="13"/>
        <v>3.1297256246991381E-6</v>
      </c>
      <c r="W31" s="14"/>
      <c r="AB31" s="1" t="s">
        <v>68</v>
      </c>
      <c r="AD31" s="1">
        <v>8</v>
      </c>
      <c r="AF31" s="1" t="s">
        <v>59</v>
      </c>
      <c r="AH31" s="1" t="s">
        <v>60</v>
      </c>
      <c r="AJ31" s="1">
        <v>13408.5</v>
      </c>
      <c r="AK31" s="1">
        <v>7.3517799974069931E-3</v>
      </c>
      <c r="AR31" s="1">
        <v>13408.5</v>
      </c>
      <c r="AS31" s="1">
        <v>7.3517799974069931E-3</v>
      </c>
      <c r="BA31" s="1">
        <v>5310.5</v>
      </c>
      <c r="BB31" s="1">
        <v>4.5313999726204202E-4</v>
      </c>
      <c r="BC31" s="1">
        <v>0.1</v>
      </c>
    </row>
    <row r="32" spans="1:55" x14ac:dyDescent="0.2">
      <c r="A32" s="42" t="s">
        <v>71</v>
      </c>
      <c r="B32" s="35"/>
      <c r="C32" s="43">
        <v>42621.396000000001</v>
      </c>
      <c r="D32" s="43" t="s">
        <v>38</v>
      </c>
      <c r="E32" s="1">
        <f t="shared" si="1"/>
        <v>-16907.2729487467</v>
      </c>
      <c r="F32" s="176">
        <f>ROUND(2*E32,0)/2+0.5</f>
        <v>-16907</v>
      </c>
      <c r="G32" s="1">
        <f t="shared" si="9"/>
        <v>-0.11163476000365335</v>
      </c>
      <c r="K32" s="1">
        <f t="shared" si="10"/>
        <v>-0.11163476000365335</v>
      </c>
      <c r="P32" s="1">
        <f t="shared" si="3"/>
        <v>-0.10773316409561712</v>
      </c>
      <c r="Q32" s="37">
        <f t="shared" si="4"/>
        <v>27602.896000000001</v>
      </c>
      <c r="R32" s="22"/>
      <c r="S32" s="1">
        <f t="shared" si="11"/>
        <v>1.5222450629605111E-5</v>
      </c>
      <c r="T32" s="14">
        <f t="shared" si="12"/>
        <v>0.1</v>
      </c>
      <c r="U32" s="1">
        <f t="shared" si="13"/>
        <v>1.5222450629605112E-6</v>
      </c>
      <c r="W32" s="14"/>
      <c r="AB32" s="1" t="s">
        <v>68</v>
      </c>
      <c r="AD32" s="1">
        <v>9</v>
      </c>
      <c r="AF32" s="1" t="s">
        <v>59</v>
      </c>
      <c r="AH32" s="1" t="s">
        <v>60</v>
      </c>
      <c r="AJ32" s="1">
        <v>13411</v>
      </c>
      <c r="AK32" s="1">
        <v>9.8634800015133806E-3</v>
      </c>
      <c r="AR32" s="1">
        <v>13411</v>
      </c>
      <c r="AS32" s="1">
        <v>9.8634800015133806E-3</v>
      </c>
      <c r="BA32" s="1">
        <v>5313</v>
      </c>
      <c r="BB32" s="1">
        <v>-9.0351600010762922E-3</v>
      </c>
      <c r="BC32" s="1">
        <v>0.1</v>
      </c>
    </row>
    <row r="33" spans="1:55" x14ac:dyDescent="0.2">
      <c r="A33" s="42" t="s">
        <v>71</v>
      </c>
      <c r="B33" s="35" t="s">
        <v>52</v>
      </c>
      <c r="C33" s="43">
        <v>42633.470999999998</v>
      </c>
      <c r="D33" s="43" t="s">
        <v>38</v>
      </c>
      <c r="E33" s="1">
        <f t="shared" si="1"/>
        <v>-16877.749383538187</v>
      </c>
      <c r="F33" s="42">
        <f t="shared" si="8"/>
        <v>-16877.5</v>
      </c>
      <c r="G33" s="1">
        <f t="shared" si="9"/>
        <v>-0.10199670000292826</v>
      </c>
      <c r="K33" s="1">
        <f t="shared" si="10"/>
        <v>-0.10199670000292826</v>
      </c>
      <c r="P33" s="1">
        <f t="shared" si="3"/>
        <v>-0.10764224498453716</v>
      </c>
      <c r="Q33" s="37">
        <f t="shared" si="4"/>
        <v>27614.970999999998</v>
      </c>
      <c r="R33" s="22"/>
      <c r="S33" s="1">
        <f t="shared" si="11"/>
        <v>3.1872178139369367E-5</v>
      </c>
      <c r="T33" s="14">
        <f t="shared" si="12"/>
        <v>0.1</v>
      </c>
      <c r="U33" s="1">
        <f t="shared" si="13"/>
        <v>3.1872178139369369E-6</v>
      </c>
      <c r="W33" s="14"/>
      <c r="AB33" s="1" t="s">
        <v>68</v>
      </c>
      <c r="AD33" s="1">
        <v>8</v>
      </c>
      <c r="AF33" s="1" t="s">
        <v>59</v>
      </c>
      <c r="AH33" s="1" t="s">
        <v>60</v>
      </c>
      <c r="AJ33" s="1">
        <v>13924.5</v>
      </c>
      <c r="AK33" s="1">
        <v>2.8766659997927491E-2</v>
      </c>
      <c r="AR33" s="1">
        <v>13924.5</v>
      </c>
      <c r="AS33" s="1">
        <v>2.8766659997927491E-2</v>
      </c>
      <c r="BA33" s="1">
        <v>5342.5</v>
      </c>
      <c r="BB33" s="1">
        <v>6.0289999237284064E-4</v>
      </c>
      <c r="BC33" s="1">
        <v>0.1</v>
      </c>
    </row>
    <row r="34" spans="1:55" x14ac:dyDescent="0.2">
      <c r="A34" s="42" t="s">
        <v>72</v>
      </c>
      <c r="B34" s="35" t="s">
        <v>52</v>
      </c>
      <c r="C34" s="43">
        <v>42990.52</v>
      </c>
      <c r="D34" s="43" t="s">
        <v>38</v>
      </c>
      <c r="E34" s="1">
        <f t="shared" si="1"/>
        <v>-16004.75895421005</v>
      </c>
      <c r="F34" s="176">
        <f>ROUND(2*E34,0)/2+0.5</f>
        <v>-16004.5</v>
      </c>
      <c r="G34" s="1">
        <f t="shared" si="9"/>
        <v>-0.10591106000356376</v>
      </c>
      <c r="K34" s="1">
        <f t="shared" si="10"/>
        <v>-0.10591106000356376</v>
      </c>
      <c r="P34" s="1">
        <f t="shared" si="3"/>
        <v>-0.10481345397801503</v>
      </c>
      <c r="Q34" s="37">
        <f t="shared" si="4"/>
        <v>27972.019999999997</v>
      </c>
      <c r="R34" s="22"/>
      <c r="S34" s="1">
        <f t="shared" si="11"/>
        <v>1.204738987320881E-6</v>
      </c>
      <c r="T34" s="14">
        <f t="shared" si="12"/>
        <v>0.1</v>
      </c>
      <c r="U34" s="1">
        <f t="shared" si="13"/>
        <v>1.2047389873208811E-7</v>
      </c>
      <c r="W34" s="14"/>
      <c r="AB34" s="1" t="s">
        <v>68</v>
      </c>
      <c r="AD34" s="1">
        <v>7</v>
      </c>
      <c r="AF34" s="1" t="s">
        <v>59</v>
      </c>
      <c r="AH34" s="1" t="s">
        <v>60</v>
      </c>
      <c r="AJ34" s="1">
        <v>14103</v>
      </c>
      <c r="AK34" s="1">
        <v>3.6102040001424029E-2</v>
      </c>
      <c r="AR34" s="1">
        <v>14103</v>
      </c>
      <c r="AS34" s="1">
        <v>3.6102040001424029E-2</v>
      </c>
      <c r="BA34" s="1">
        <v>6215.5</v>
      </c>
      <c r="BB34" s="1">
        <v>-3.3114600082626566E-3</v>
      </c>
      <c r="BC34" s="1">
        <v>0.1</v>
      </c>
    </row>
    <row r="35" spans="1:55" x14ac:dyDescent="0.2">
      <c r="A35" s="42" t="s">
        <v>74</v>
      </c>
      <c r="B35" s="35"/>
      <c r="C35" s="43">
        <v>43717.506000000001</v>
      </c>
      <c r="D35" s="43"/>
      <c r="E35" s="1">
        <f t="shared" si="1"/>
        <v>-14227.266732538652</v>
      </c>
      <c r="F35" s="176">
        <f>ROUND(2*E35,0)/2+0.5</f>
        <v>-14227</v>
      </c>
      <c r="G35" s="1">
        <f t="shared" si="9"/>
        <v>-0.10909235999861266</v>
      </c>
      <c r="N35" s="1">
        <f>+G35</f>
        <v>-0.10909235999861266</v>
      </c>
      <c r="P35" s="1">
        <f t="shared" si="3"/>
        <v>-9.8227403896832877E-2</v>
      </c>
      <c r="Q35" s="37">
        <f t="shared" si="4"/>
        <v>28699.006000000001</v>
      </c>
      <c r="R35" s="22"/>
      <c r="S35" s="1">
        <f t="shared" si="11"/>
        <v>1.1804727109360185E-4</v>
      </c>
      <c r="T35" s="1">
        <v>1</v>
      </c>
      <c r="U35" s="1">
        <f t="shared" si="13"/>
        <v>1.1804727109360185E-4</v>
      </c>
      <c r="AB35" s="1" t="s">
        <v>68</v>
      </c>
      <c r="AD35" s="1">
        <v>8</v>
      </c>
      <c r="AF35" s="1" t="s">
        <v>59</v>
      </c>
      <c r="AH35" s="1" t="s">
        <v>60</v>
      </c>
      <c r="AJ35" s="1">
        <v>14103</v>
      </c>
      <c r="AK35" s="1">
        <v>3.8102040001831483E-2</v>
      </c>
      <c r="AR35" s="1">
        <v>14103</v>
      </c>
      <c r="AS35" s="1">
        <v>3.8102040001831483E-2</v>
      </c>
      <c r="BA35" s="1">
        <v>7142</v>
      </c>
      <c r="BB35" s="1">
        <v>8.5245599984773435E-3</v>
      </c>
      <c r="BC35" s="1">
        <v>1</v>
      </c>
    </row>
    <row r="36" spans="1:55" x14ac:dyDescent="0.2">
      <c r="A36" s="42" t="s">
        <v>74</v>
      </c>
      <c r="B36" s="35"/>
      <c r="C36" s="43">
        <v>43749.417999999998</v>
      </c>
      <c r="D36" s="43"/>
      <c r="E36" s="1">
        <f t="shared" si="1"/>
        <v>-14149.241389852587</v>
      </c>
      <c r="F36" s="42">
        <f t="shared" si="8"/>
        <v>-14149</v>
      </c>
      <c r="G36" s="1">
        <f t="shared" si="9"/>
        <v>-9.872732000076212E-2</v>
      </c>
      <c r="N36" s="1">
        <f>+G36</f>
        <v>-9.872732000076212E-2</v>
      </c>
      <c r="P36" s="1">
        <f t="shared" si="3"/>
        <v>-9.7913009015887814E-2</v>
      </c>
      <c r="Q36" s="37">
        <f t="shared" si="4"/>
        <v>28730.917999999998</v>
      </c>
      <c r="R36" s="22"/>
      <c r="S36" s="1">
        <f t="shared" si="11"/>
        <v>6.6310238008696181E-7</v>
      </c>
      <c r="T36" s="1">
        <v>1</v>
      </c>
      <c r="U36" s="1">
        <f t="shared" si="13"/>
        <v>6.6310238008696181E-7</v>
      </c>
      <c r="AB36" s="1" t="s">
        <v>68</v>
      </c>
      <c r="AH36" s="1" t="s">
        <v>69</v>
      </c>
      <c r="AJ36" s="1">
        <v>14105.5</v>
      </c>
      <c r="AK36" s="1">
        <v>3.9613739994820207E-2</v>
      </c>
      <c r="AR36" s="1">
        <v>14105.5</v>
      </c>
      <c r="AS36" s="1">
        <v>3.9613739994820207E-2</v>
      </c>
      <c r="BA36" s="1">
        <v>7144.5</v>
      </c>
      <c r="BB36" s="1">
        <v>1.0362600005464628E-3</v>
      </c>
      <c r="BC36" s="1">
        <v>1</v>
      </c>
    </row>
    <row r="37" spans="1:55" x14ac:dyDescent="0.2">
      <c r="A37" s="42" t="s">
        <v>75</v>
      </c>
      <c r="B37" s="35"/>
      <c r="C37" s="43">
        <v>43756.362999999998</v>
      </c>
      <c r="D37" s="43" t="s">
        <v>38</v>
      </c>
      <c r="E37" s="1">
        <f t="shared" si="1"/>
        <v>-14132.260755453153</v>
      </c>
      <c r="F37" s="176">
        <f>ROUND(2*E37,0)/2+0.5</f>
        <v>-14132</v>
      </c>
      <c r="G37" s="1">
        <f t="shared" si="9"/>
        <v>-0.10664776000339771</v>
      </c>
      <c r="K37" s="1">
        <f>+G37</f>
        <v>-0.10664776000339771</v>
      </c>
      <c r="P37" s="1">
        <f t="shared" si="3"/>
        <v>-9.784420376904357E-2</v>
      </c>
      <c r="Q37" s="37">
        <f t="shared" si="4"/>
        <v>28737.862999999998</v>
      </c>
      <c r="R37" s="22"/>
      <c r="S37" s="1">
        <f t="shared" si="11"/>
        <v>7.75026023714356E-5</v>
      </c>
      <c r="T37" s="14">
        <f>T$19</f>
        <v>0.1</v>
      </c>
      <c r="U37" s="1">
        <f t="shared" si="13"/>
        <v>7.75026023714356E-6</v>
      </c>
      <c r="W37" s="14"/>
      <c r="AB37" s="1" t="s">
        <v>68</v>
      </c>
      <c r="AH37" s="1" t="s">
        <v>69</v>
      </c>
      <c r="AJ37" s="1">
        <v>14108</v>
      </c>
      <c r="AK37" s="1">
        <v>3.0125439996481873E-2</v>
      </c>
      <c r="AR37" s="1">
        <v>14108</v>
      </c>
      <c r="AS37" s="1">
        <v>3.0125439996481873E-2</v>
      </c>
      <c r="BA37" s="1">
        <v>7993</v>
      </c>
      <c r="BB37" s="1">
        <v>-6.4927600033115596E-3</v>
      </c>
      <c r="BC37" s="1">
        <v>1</v>
      </c>
    </row>
    <row r="38" spans="1:55" x14ac:dyDescent="0.2">
      <c r="A38" s="42" t="s">
        <v>75</v>
      </c>
      <c r="B38" s="35"/>
      <c r="C38" s="43">
        <v>43765.375</v>
      </c>
      <c r="D38" s="43" t="s">
        <v>38</v>
      </c>
      <c r="E38" s="1">
        <f t="shared" si="1"/>
        <v>-14110.226273493792</v>
      </c>
      <c r="F38" s="42">
        <f t="shared" si="8"/>
        <v>-14110</v>
      </c>
      <c r="G38" s="1">
        <f t="shared" si="9"/>
        <v>-9.25448000052711E-2</v>
      </c>
      <c r="K38" s="1">
        <f>+G38</f>
        <v>-9.25448000052711E-2</v>
      </c>
      <c r="P38" s="1">
        <f t="shared" si="3"/>
        <v>-9.7755011183928972E-2</v>
      </c>
      <c r="Q38" s="37">
        <f t="shared" si="4"/>
        <v>28746.875</v>
      </c>
      <c r="R38" s="22"/>
      <c r="S38" s="1">
        <f t="shared" si="11"/>
        <v>2.7146300526211458E-5</v>
      </c>
      <c r="T38" s="14">
        <f>T$19</f>
        <v>0.1</v>
      </c>
      <c r="U38" s="1">
        <f t="shared" si="13"/>
        <v>2.7146300526211458E-6</v>
      </c>
      <c r="W38" s="14"/>
      <c r="AB38" s="1" t="s">
        <v>68</v>
      </c>
      <c r="AH38" s="1" t="s">
        <v>69</v>
      </c>
      <c r="AJ38" s="1">
        <v>14132.5</v>
      </c>
      <c r="AK38" s="1">
        <v>3.5140099993441254E-2</v>
      </c>
      <c r="AR38" s="1">
        <v>14132.5</v>
      </c>
      <c r="AS38" s="1">
        <v>3.5140099993441254E-2</v>
      </c>
      <c r="BA38" s="1">
        <v>8071</v>
      </c>
      <c r="BB38" s="1">
        <v>3.8722799945389852E-3</v>
      </c>
      <c r="BC38" s="1">
        <v>1</v>
      </c>
    </row>
    <row r="39" spans="1:55" x14ac:dyDescent="0.2">
      <c r="A39" s="42" t="s">
        <v>76</v>
      </c>
      <c r="B39" s="35"/>
      <c r="C39" s="43">
        <v>44059.428999999996</v>
      </c>
      <c r="D39" s="43" t="s">
        <v>40</v>
      </c>
      <c r="E39" s="1">
        <f t="shared" si="1"/>
        <v>-13391.259611479185</v>
      </c>
      <c r="F39" s="176">
        <f>ROUND(2*E39,0)/2+0.5</f>
        <v>-13391</v>
      </c>
      <c r="G39" s="1">
        <f t="shared" si="9"/>
        <v>-0.10617988000740297</v>
      </c>
      <c r="K39" s="1">
        <f>+G39</f>
        <v>-0.10617988000740297</v>
      </c>
      <c r="P39" s="1">
        <f t="shared" si="3"/>
        <v>-9.4746581076830289E-2</v>
      </c>
      <c r="Q39" s="37">
        <f t="shared" si="4"/>
        <v>29040.928999999996</v>
      </c>
      <c r="R39" s="22"/>
      <c r="S39" s="1">
        <f t="shared" si="11"/>
        <v>1.3072032443583445E-4</v>
      </c>
      <c r="T39" s="14">
        <v>1</v>
      </c>
      <c r="U39" s="1">
        <f t="shared" si="13"/>
        <v>1.3072032443583445E-4</v>
      </c>
      <c r="W39" s="14"/>
      <c r="AB39" s="1" t="s">
        <v>68</v>
      </c>
      <c r="AH39" s="1" t="s">
        <v>69</v>
      </c>
      <c r="AJ39" s="1">
        <v>14134.5</v>
      </c>
      <c r="AK39" s="1">
        <v>3.5549460000765976E-2</v>
      </c>
      <c r="AR39" s="1">
        <v>14134.5</v>
      </c>
      <c r="AS39" s="1">
        <v>3.5549460000765976E-2</v>
      </c>
      <c r="BA39" s="1">
        <v>8088</v>
      </c>
      <c r="BB39" s="1">
        <v>-4.0481600080966018E-3</v>
      </c>
      <c r="BC39" s="1">
        <v>0.1</v>
      </c>
    </row>
    <row r="40" spans="1:55" x14ac:dyDescent="0.2">
      <c r="A40" s="42" t="s">
        <v>78</v>
      </c>
      <c r="B40" s="35" t="s">
        <v>52</v>
      </c>
      <c r="C40" s="43">
        <v>44815.48</v>
      </c>
      <c r="D40" s="43" t="s">
        <v>40</v>
      </c>
      <c r="E40" s="1">
        <f t="shared" si="1"/>
        <v>-11542.703006968388</v>
      </c>
      <c r="F40" s="42">
        <f t="shared" si="8"/>
        <v>-11542.5</v>
      </c>
      <c r="G40" s="1">
        <f t="shared" si="9"/>
        <v>-8.3028900000499561E-2</v>
      </c>
      <c r="K40" s="1">
        <f>+G40</f>
        <v>-8.3028900000499561E-2</v>
      </c>
      <c r="P40" s="1">
        <f t="shared" si="3"/>
        <v>-8.6179616788556374E-2</v>
      </c>
      <c r="Q40" s="37">
        <f t="shared" si="4"/>
        <v>29796.980000000003</v>
      </c>
      <c r="R40" s="22"/>
      <c r="S40" s="1">
        <f t="shared" si="11"/>
        <v>9.9270162785430345E-6</v>
      </c>
      <c r="T40" s="14">
        <v>1</v>
      </c>
      <c r="U40" s="1">
        <f t="shared" si="13"/>
        <v>9.9270162785430345E-6</v>
      </c>
      <c r="W40" s="14"/>
      <c r="AB40" s="1" t="s">
        <v>68</v>
      </c>
      <c r="AD40" s="1">
        <v>9</v>
      </c>
      <c r="AF40" s="1" t="s">
        <v>59</v>
      </c>
      <c r="AH40" s="1" t="s">
        <v>60</v>
      </c>
      <c r="AJ40" s="1">
        <v>14137</v>
      </c>
      <c r="AK40" s="1">
        <v>3.5461159997794311E-2</v>
      </c>
      <c r="AR40" s="1">
        <v>14137</v>
      </c>
      <c r="AS40" s="1">
        <v>3.5461159997794311E-2</v>
      </c>
      <c r="BA40" s="1">
        <v>8110</v>
      </c>
      <c r="BB40" s="1">
        <v>1.0054799997305963E-2</v>
      </c>
      <c r="BC40" s="1">
        <v>0.1</v>
      </c>
    </row>
    <row r="41" spans="1:55" x14ac:dyDescent="0.2">
      <c r="A41" s="34" t="s">
        <v>51</v>
      </c>
      <c r="B41" s="35" t="s">
        <v>54</v>
      </c>
      <c r="C41" s="36">
        <v>45579.2837</v>
      </c>
      <c r="D41" s="36" t="s">
        <v>82</v>
      </c>
      <c r="E41" s="1">
        <f t="shared" si="1"/>
        <v>-9675.1909288350816</v>
      </c>
      <c r="F41" s="42">
        <f t="shared" si="8"/>
        <v>-9675</v>
      </c>
      <c r="G41" s="1">
        <f t="shared" si="9"/>
        <v>-7.8089000002364628E-2</v>
      </c>
      <c r="N41" s="1">
        <f>+G41</f>
        <v>-7.8089000002364628E-2</v>
      </c>
      <c r="P41" s="1">
        <f t="shared" si="3"/>
        <v>-7.6307322172340167E-2</v>
      </c>
      <c r="Q41" s="37">
        <f t="shared" si="4"/>
        <v>30560.7837</v>
      </c>
      <c r="R41" s="22"/>
      <c r="S41" s="1">
        <f t="shared" si="11"/>
        <v>3.174375890000673E-6</v>
      </c>
      <c r="T41" s="1">
        <v>1</v>
      </c>
      <c r="U41" s="1">
        <f t="shared" si="13"/>
        <v>3.174375890000673E-6</v>
      </c>
      <c r="AB41" s="1" t="s">
        <v>68</v>
      </c>
      <c r="AD41" s="1">
        <v>8</v>
      </c>
      <c r="AF41" s="1" t="s">
        <v>59</v>
      </c>
      <c r="AH41" s="1" t="s">
        <v>60</v>
      </c>
      <c r="AJ41" s="1">
        <v>14139.5</v>
      </c>
      <c r="AK41" s="1">
        <v>3.5672859994519968E-2</v>
      </c>
      <c r="AR41" s="1">
        <v>14139.5</v>
      </c>
      <c r="AS41" s="1">
        <v>3.5672859994519968E-2</v>
      </c>
      <c r="BA41" s="1">
        <v>8829</v>
      </c>
      <c r="BB41" s="1">
        <v>-3.5802800048259087E-3</v>
      </c>
      <c r="BC41" s="1">
        <v>1</v>
      </c>
    </row>
    <row r="42" spans="1:55" x14ac:dyDescent="0.2">
      <c r="A42" s="34" t="s">
        <v>51</v>
      </c>
      <c r="B42" s="35" t="s">
        <v>52</v>
      </c>
      <c r="C42" s="36">
        <v>45580.307000000001</v>
      </c>
      <c r="D42" s="36" t="s">
        <v>82</v>
      </c>
      <c r="E42" s="1">
        <f t="shared" si="1"/>
        <v>-9672.6889442157935</v>
      </c>
      <c r="F42" s="42">
        <f t="shared" si="8"/>
        <v>-9672.5</v>
      </c>
      <c r="G42" s="1">
        <f t="shared" si="9"/>
        <v>-7.7277299998968374E-2</v>
      </c>
      <c r="N42" s="1">
        <f>+G42</f>
        <v>-7.7277299998968374E-2</v>
      </c>
      <c r="P42" s="1">
        <f t="shared" si="3"/>
        <v>-7.6293286211859462E-2</v>
      </c>
      <c r="Q42" s="37">
        <f t="shared" si="4"/>
        <v>30561.807000000001</v>
      </c>
      <c r="R42" s="22"/>
      <c r="S42" s="1">
        <f t="shared" si="11"/>
        <v>9.6828313322042256E-7</v>
      </c>
      <c r="T42" s="1">
        <v>1</v>
      </c>
      <c r="U42" s="1">
        <f t="shared" si="13"/>
        <v>9.6828313322042256E-7</v>
      </c>
      <c r="AB42" s="1" t="s">
        <v>68</v>
      </c>
      <c r="AD42" s="1">
        <v>8</v>
      </c>
      <c r="AF42" s="1" t="s">
        <v>59</v>
      </c>
      <c r="AH42" s="1" t="s">
        <v>60</v>
      </c>
      <c r="AJ42" s="1">
        <v>14144.5</v>
      </c>
      <c r="AK42" s="1">
        <v>3.4496259992010891E-2</v>
      </c>
      <c r="AR42" s="1">
        <v>14144.5</v>
      </c>
      <c r="AS42" s="1">
        <v>3.4496259992010891E-2</v>
      </c>
      <c r="BA42" s="1">
        <v>9873</v>
      </c>
      <c r="BB42" s="1">
        <v>4.3056399954366498E-3</v>
      </c>
      <c r="BC42" s="1">
        <v>0.1</v>
      </c>
    </row>
    <row r="43" spans="1:55" x14ac:dyDescent="0.2">
      <c r="A43" s="34" t="s">
        <v>51</v>
      </c>
      <c r="B43" s="35" t="s">
        <v>54</v>
      </c>
      <c r="C43" s="36">
        <v>45581.329599999997</v>
      </c>
      <c r="D43" s="36" t="s">
        <v>82</v>
      </c>
      <c r="E43" s="1">
        <f t="shared" si="1"/>
        <v>-9670.1886711075422</v>
      </c>
      <c r="F43" s="42">
        <f t="shared" si="8"/>
        <v>-9670</v>
      </c>
      <c r="G43" s="1">
        <f t="shared" si="9"/>
        <v>-7.7165600006992463E-2</v>
      </c>
      <c r="N43" s="1">
        <f>+G43</f>
        <v>-7.7165600006992463E-2</v>
      </c>
      <c r="P43" s="1">
        <f t="shared" si="3"/>
        <v>-7.6279248058765667E-2</v>
      </c>
      <c r="Q43" s="37">
        <f t="shared" si="4"/>
        <v>30562.829599999997</v>
      </c>
      <c r="R43" s="22"/>
      <c r="S43" s="1">
        <f t="shared" si="11"/>
        <v>7.8561977612543721E-7</v>
      </c>
      <c r="T43" s="1">
        <v>1</v>
      </c>
      <c r="U43" s="1">
        <f t="shared" si="13"/>
        <v>7.8561977612543721E-7</v>
      </c>
      <c r="AB43" s="1" t="s">
        <v>68</v>
      </c>
      <c r="AH43" s="1" t="s">
        <v>69</v>
      </c>
      <c r="AJ43" s="1">
        <v>14193.5</v>
      </c>
      <c r="AK43" s="1">
        <v>2.5025579998327885E-2</v>
      </c>
      <c r="AR43" s="1">
        <v>14193.5</v>
      </c>
      <c r="AS43" s="1">
        <v>2.5025579998327885E-2</v>
      </c>
      <c r="BA43" s="1">
        <v>10677.5</v>
      </c>
      <c r="BB43" s="1">
        <v>1.9570700002077501E-2</v>
      </c>
      <c r="BC43" s="1">
        <v>1</v>
      </c>
    </row>
    <row r="44" spans="1:55" x14ac:dyDescent="0.2">
      <c r="A44" s="42" t="s">
        <v>83</v>
      </c>
      <c r="B44" s="35" t="s">
        <v>52</v>
      </c>
      <c r="C44" s="43">
        <v>45925.434999999998</v>
      </c>
      <c r="D44" s="43" t="s">
        <v>353</v>
      </c>
      <c r="E44" s="1">
        <f t="shared" si="1"/>
        <v>-8828.8455476703348</v>
      </c>
      <c r="F44" s="42">
        <f t="shared" si="8"/>
        <v>-8829</v>
      </c>
      <c r="N44" s="1">
        <f>+R44</f>
        <v>6.3170279994665179E-2</v>
      </c>
      <c r="P44" s="1">
        <f t="shared" si="3"/>
        <v>-7.1432381073566656E-2</v>
      </c>
      <c r="Q44" s="37">
        <f t="shared" si="4"/>
        <v>30906.934999999998</v>
      </c>
      <c r="R44" s="1">
        <f>+C44-(C$7+F44*C$8)</f>
        <v>6.3170279994665179E-2</v>
      </c>
      <c r="S44" s="1">
        <f>+(P44-R44)^2</f>
        <v>1.8117876366649289E-2</v>
      </c>
      <c r="AB44" s="1" t="s">
        <v>79</v>
      </c>
      <c r="AD44" s="1">
        <v>18</v>
      </c>
      <c r="AF44" s="1" t="s">
        <v>59</v>
      </c>
      <c r="AH44" s="1" t="s">
        <v>60</v>
      </c>
      <c r="AJ44" s="1">
        <v>14208</v>
      </c>
      <c r="AK44" s="1">
        <v>3.3593439991818741E-2</v>
      </c>
      <c r="AR44" s="1">
        <v>14208</v>
      </c>
      <c r="AS44" s="1">
        <v>3.3593439991818741E-2</v>
      </c>
      <c r="BA44" s="1">
        <v>11391.5</v>
      </c>
      <c r="BB44" s="1">
        <v>1.9912219991965685E-2</v>
      </c>
      <c r="BC44" s="1">
        <v>0.1</v>
      </c>
    </row>
    <row r="45" spans="1:55" x14ac:dyDescent="0.2">
      <c r="A45" s="42" t="s">
        <v>83</v>
      </c>
      <c r="B45" s="35" t="s">
        <v>52</v>
      </c>
      <c r="C45" s="43">
        <v>45932.434000000001</v>
      </c>
      <c r="D45" s="43"/>
      <c r="E45" s="1">
        <f t="shared" si="1"/>
        <v>-8811.7328824202687</v>
      </c>
      <c r="F45" s="42">
        <f t="shared" si="8"/>
        <v>-8811.5</v>
      </c>
      <c r="G45" s="1">
        <f t="shared" ref="G45:G91" si="14">+C45-(C$7+F45*C$8)</f>
        <v>-9.5247819997894112E-2</v>
      </c>
      <c r="N45" s="1">
        <f>+G45</f>
        <v>-9.5247819997894112E-2</v>
      </c>
      <c r="P45" s="1">
        <f t="shared" si="3"/>
        <v>-7.1328889443413562E-2</v>
      </c>
      <c r="Q45" s="37">
        <f t="shared" si="4"/>
        <v>30913.934000000001</v>
      </c>
      <c r="R45" s="22"/>
      <c r="S45" s="1">
        <f t="shared" ref="S45:S91" si="15">+(P45-G45)^2</f>
        <v>5.7211523887006326E-4</v>
      </c>
      <c r="T45" s="14">
        <f t="shared" ref="T45:T51" si="16">T$19</f>
        <v>0.1</v>
      </c>
      <c r="U45" s="1">
        <f t="shared" ref="U45:U91" si="17">T45*S45</f>
        <v>5.7211523887006332E-5</v>
      </c>
      <c r="W45" s="14"/>
      <c r="AB45" s="1" t="s">
        <v>68</v>
      </c>
      <c r="AH45" s="1" t="s">
        <v>69</v>
      </c>
      <c r="AJ45" s="1">
        <v>14235</v>
      </c>
      <c r="AK45" s="1">
        <v>2.871979999326868E-2</v>
      </c>
      <c r="AR45" s="1">
        <v>14235</v>
      </c>
      <c r="AS45" s="1">
        <v>2.871979999326868E-2</v>
      </c>
      <c r="BA45" s="1">
        <v>11411</v>
      </c>
      <c r="BB45" s="1">
        <v>1.6503479993843939E-2</v>
      </c>
      <c r="BC45" s="1">
        <v>0.1</v>
      </c>
    </row>
    <row r="46" spans="1:55" x14ac:dyDescent="0.2">
      <c r="A46" s="42" t="s">
        <v>83</v>
      </c>
      <c r="B46" s="35" t="s">
        <v>52</v>
      </c>
      <c r="C46" s="43">
        <v>45933.459000000003</v>
      </c>
      <c r="D46" s="43"/>
      <c r="E46" s="1">
        <f t="shared" si="1"/>
        <v>-8809.2267412742003</v>
      </c>
      <c r="F46" s="42">
        <f t="shared" si="8"/>
        <v>-8809</v>
      </c>
      <c r="G46" s="1">
        <f t="shared" si="14"/>
        <v>-9.2736120001063682E-2</v>
      </c>
      <c r="N46" s="1">
        <f>+G46</f>
        <v>-9.2736120001063682E-2</v>
      </c>
      <c r="P46" s="1">
        <f t="shared" si="3"/>
        <v>-7.1314096154367887E-2</v>
      </c>
      <c r="Q46" s="37">
        <f t="shared" si="4"/>
        <v>30914.959000000003</v>
      </c>
      <c r="R46" s="22"/>
      <c r="S46" s="1">
        <f t="shared" si="15"/>
        <v>4.5890310568840332E-4</v>
      </c>
      <c r="T46" s="14">
        <f t="shared" si="16"/>
        <v>0.1</v>
      </c>
      <c r="U46" s="1">
        <f t="shared" si="17"/>
        <v>4.5890310568840335E-5</v>
      </c>
      <c r="W46" s="14"/>
      <c r="AB46" s="1" t="s">
        <v>68</v>
      </c>
      <c r="AH46" s="1" t="s">
        <v>69</v>
      </c>
      <c r="AJ46" s="1">
        <v>14235</v>
      </c>
      <c r="AK46" s="1">
        <v>2.9119799997715745E-2</v>
      </c>
      <c r="AR46" s="1">
        <v>14235</v>
      </c>
      <c r="AS46" s="1">
        <v>2.9119799997715745E-2</v>
      </c>
      <c r="BA46" s="1">
        <v>11628.5</v>
      </c>
      <c r="BB46" s="1">
        <v>6.0213800024939701E-3</v>
      </c>
      <c r="BC46" s="1">
        <v>0.1</v>
      </c>
    </row>
    <row r="47" spans="1:55" x14ac:dyDescent="0.2">
      <c r="A47" s="42" t="s">
        <v>84</v>
      </c>
      <c r="B47" s="35" t="s">
        <v>52</v>
      </c>
      <c r="C47" s="43">
        <v>46143.497000000003</v>
      </c>
      <c r="D47" s="43" t="s">
        <v>38</v>
      </c>
      <c r="E47" s="1">
        <f t="shared" si="1"/>
        <v>-8295.6805227013319</v>
      </c>
      <c r="F47" s="42">
        <f t="shared" si="8"/>
        <v>-8295.5</v>
      </c>
      <c r="G47" s="1">
        <f t="shared" si="14"/>
        <v>-7.3832939997373614E-2</v>
      </c>
      <c r="K47" s="1">
        <f>+G47</f>
        <v>-7.3832939997373614E-2</v>
      </c>
      <c r="P47" s="1">
        <f t="shared" si="3"/>
        <v>-6.8229077150552306E-2</v>
      </c>
      <c r="Q47" s="37">
        <f t="shared" si="4"/>
        <v>31124.997000000003</v>
      </c>
      <c r="R47" s="22"/>
      <c r="S47" s="1">
        <f t="shared" si="15"/>
        <v>3.1403278805984224E-5</v>
      </c>
      <c r="T47" s="14">
        <f t="shared" si="16"/>
        <v>0.1</v>
      </c>
      <c r="U47" s="1">
        <f t="shared" si="17"/>
        <v>3.1403278805984226E-6</v>
      </c>
      <c r="W47" s="14"/>
      <c r="AB47" s="1" t="s">
        <v>68</v>
      </c>
      <c r="AH47" s="1" t="s">
        <v>69</v>
      </c>
      <c r="AJ47" s="1">
        <v>14274</v>
      </c>
      <c r="AK47" s="1">
        <v>4.390231999423122E-2</v>
      </c>
      <c r="AR47" s="1">
        <v>14274</v>
      </c>
      <c r="AS47" s="1">
        <v>4.390231999423122E-2</v>
      </c>
      <c r="BA47" s="1">
        <v>12494</v>
      </c>
      <c r="BB47" s="1">
        <v>2.3571919999085367E-2</v>
      </c>
      <c r="BC47" s="1">
        <v>0.1</v>
      </c>
    </row>
    <row r="48" spans="1:55" x14ac:dyDescent="0.2">
      <c r="A48" s="42" t="s">
        <v>85</v>
      </c>
      <c r="B48" s="35"/>
      <c r="C48" s="43">
        <v>46216.51</v>
      </c>
      <c r="D48" s="43"/>
      <c r="E48" s="1">
        <f t="shared" si="1"/>
        <v>-8117.1625875816853</v>
      </c>
      <c r="F48" s="42">
        <f t="shared" si="8"/>
        <v>-8117</v>
      </c>
      <c r="G48" s="1">
        <f t="shared" si="14"/>
        <v>-6.6497560001153033E-2</v>
      </c>
      <c r="N48" s="1">
        <f>+G48</f>
        <v>-6.6497560001153033E-2</v>
      </c>
      <c r="P48" s="1">
        <f t="shared" si="3"/>
        <v>-6.7135013210473909E-2</v>
      </c>
      <c r="Q48" s="37">
        <f t="shared" si="4"/>
        <v>31198.010000000002</v>
      </c>
      <c r="R48" s="22"/>
      <c r="S48" s="1">
        <f t="shared" si="15"/>
        <v>4.0634659407348483E-7</v>
      </c>
      <c r="T48" s="14">
        <f t="shared" si="16"/>
        <v>0.1</v>
      </c>
      <c r="U48" s="1">
        <f t="shared" si="17"/>
        <v>4.0634659407348487E-8</v>
      </c>
      <c r="W48" s="14"/>
      <c r="AB48" s="1" t="s">
        <v>68</v>
      </c>
      <c r="AH48" s="1" t="s">
        <v>69</v>
      </c>
      <c r="AJ48" s="1">
        <v>15073.5</v>
      </c>
      <c r="AK48" s="1">
        <v>5.7143979996908456E-2</v>
      </c>
      <c r="AR48" s="1">
        <v>15073.5</v>
      </c>
      <c r="AS48" s="1">
        <v>5.7143979996908456E-2</v>
      </c>
      <c r="BA48" s="1">
        <v>12545</v>
      </c>
      <c r="BB48" s="1">
        <v>2.4510599992936477E-2</v>
      </c>
      <c r="BC48" s="1">
        <v>1</v>
      </c>
    </row>
    <row r="49" spans="1:55" x14ac:dyDescent="0.2">
      <c r="A49" s="42" t="s">
        <v>85</v>
      </c>
      <c r="B49" s="35"/>
      <c r="C49" s="43">
        <v>46216.512000000002</v>
      </c>
      <c r="D49" s="43"/>
      <c r="E49" s="1">
        <f t="shared" si="1"/>
        <v>-8117.1576975501794</v>
      </c>
      <c r="F49" s="42">
        <f t="shared" si="8"/>
        <v>-8117</v>
      </c>
      <c r="G49" s="1">
        <f t="shared" si="14"/>
        <v>-6.449756000074558E-2</v>
      </c>
      <c r="N49" s="1">
        <f>+G49</f>
        <v>-6.449756000074558E-2</v>
      </c>
      <c r="P49" s="1">
        <f t="shared" si="3"/>
        <v>-6.7135013210473909E-2</v>
      </c>
      <c r="Q49" s="37">
        <f t="shared" si="4"/>
        <v>31198.012000000002</v>
      </c>
      <c r="R49" s="22"/>
      <c r="S49" s="1">
        <f t="shared" si="15"/>
        <v>6.9561594335062692E-6</v>
      </c>
      <c r="T49" s="14">
        <f t="shared" si="16"/>
        <v>0.1</v>
      </c>
      <c r="U49" s="1">
        <f t="shared" si="17"/>
        <v>6.9561594335062694E-7</v>
      </c>
      <c r="W49" s="14"/>
      <c r="AJ49" s="1">
        <v>15078.5</v>
      </c>
      <c r="AK49" s="1">
        <v>5.0167380002676509E-2</v>
      </c>
      <c r="AR49" s="1">
        <v>15078.5</v>
      </c>
      <c r="AS49" s="1">
        <v>5.0167380002676509E-2</v>
      </c>
      <c r="BA49" s="1">
        <v>12547.5</v>
      </c>
      <c r="BB49" s="1">
        <v>2.5322299996332731E-2</v>
      </c>
      <c r="BC49" s="1">
        <v>1</v>
      </c>
    </row>
    <row r="50" spans="1:55" x14ac:dyDescent="0.2">
      <c r="A50" s="42" t="s">
        <v>85</v>
      </c>
      <c r="B50" s="35" t="s">
        <v>52</v>
      </c>
      <c r="C50" s="43">
        <v>46217.536</v>
      </c>
      <c r="D50" s="43"/>
      <c r="E50" s="1">
        <f t="shared" si="1"/>
        <v>-8114.6540014198727</v>
      </c>
      <c r="F50" s="42">
        <f t="shared" si="8"/>
        <v>-8114.5</v>
      </c>
      <c r="G50" s="1">
        <f t="shared" si="14"/>
        <v>-6.2985860000480898E-2</v>
      </c>
      <c r="N50" s="1">
        <f>+G50</f>
        <v>-6.2985860000480898E-2</v>
      </c>
      <c r="P50" s="1">
        <f t="shared" si="3"/>
        <v>-6.7119610813508812E-2</v>
      </c>
      <c r="Q50" s="37">
        <f t="shared" si="4"/>
        <v>31199.036</v>
      </c>
      <c r="R50" s="22"/>
      <c r="S50" s="1">
        <f t="shared" si="15"/>
        <v>1.7087895784208943E-5</v>
      </c>
      <c r="T50" s="14">
        <f t="shared" si="16"/>
        <v>0.1</v>
      </c>
      <c r="U50" s="1">
        <f t="shared" si="17"/>
        <v>1.7087895784208944E-6</v>
      </c>
      <c r="W50" s="14"/>
      <c r="AJ50" s="1">
        <v>15098</v>
      </c>
      <c r="AK50" s="1">
        <v>4.5758640000713058E-2</v>
      </c>
      <c r="AR50" s="1">
        <v>15098</v>
      </c>
      <c r="AS50" s="1">
        <v>4.5758640000713058E-2</v>
      </c>
      <c r="BA50" s="1">
        <v>12550</v>
      </c>
      <c r="BB50" s="1">
        <v>2.54339999955846E-2</v>
      </c>
      <c r="BC50" s="1">
        <v>1</v>
      </c>
    </row>
    <row r="51" spans="1:55" x14ac:dyDescent="0.2">
      <c r="A51" s="42" t="s">
        <v>85</v>
      </c>
      <c r="B51" s="35" t="s">
        <v>52</v>
      </c>
      <c r="C51" s="43">
        <v>46218.548999999999</v>
      </c>
      <c r="D51" s="43"/>
      <c r="E51" s="1">
        <f t="shared" si="1"/>
        <v>-8112.1772004628374</v>
      </c>
      <c r="F51" s="42">
        <f t="shared" si="8"/>
        <v>-8112</v>
      </c>
      <c r="G51" s="1">
        <f t="shared" si="14"/>
        <v>-7.2474159998819232E-2</v>
      </c>
      <c r="N51" s="1">
        <f>+G51</f>
        <v>-7.2474159998819232E-2</v>
      </c>
      <c r="P51" s="1">
        <f t="shared" si="3"/>
        <v>-6.7104206223930637E-2</v>
      </c>
      <c r="Q51" s="37">
        <f t="shared" si="4"/>
        <v>31200.048999999999</v>
      </c>
      <c r="R51" s="22"/>
      <c r="S51" s="1">
        <f t="shared" si="15"/>
        <v>2.8836403544440265E-5</v>
      </c>
      <c r="T51" s="14">
        <f t="shared" si="16"/>
        <v>0.1</v>
      </c>
      <c r="U51" s="1">
        <f t="shared" si="17"/>
        <v>2.8836403544440268E-6</v>
      </c>
      <c r="W51" s="14"/>
      <c r="AJ51" s="1">
        <v>15098</v>
      </c>
      <c r="AK51" s="1">
        <v>4.7758640001120511E-2</v>
      </c>
      <c r="AR51" s="1">
        <v>15098</v>
      </c>
      <c r="AS51" s="1">
        <v>4.7758640001120511E-2</v>
      </c>
      <c r="BA51" s="1">
        <v>13408.5</v>
      </c>
      <c r="BB51" s="1">
        <v>7.3517799974069931E-3</v>
      </c>
      <c r="BC51" s="1">
        <v>0.1</v>
      </c>
    </row>
    <row r="52" spans="1:55" x14ac:dyDescent="0.2">
      <c r="A52" s="42" t="s">
        <v>88</v>
      </c>
      <c r="B52" s="35"/>
      <c r="C52" s="43">
        <v>46228.574399999998</v>
      </c>
      <c r="D52" s="43"/>
      <c r="E52" s="1">
        <f t="shared" si="1"/>
        <v>-8087.6649395401482</v>
      </c>
      <c r="F52" s="42">
        <f t="shared" si="8"/>
        <v>-8087.5</v>
      </c>
      <c r="G52" s="1">
        <f t="shared" si="14"/>
        <v>-6.7459500001859851E-2</v>
      </c>
      <c r="L52" s="1">
        <f>+G52</f>
        <v>-6.7459500001859851E-2</v>
      </c>
      <c r="P52" s="1">
        <f t="shared" si="3"/>
        <v>-6.6953125212979039E-2</v>
      </c>
      <c r="Q52" s="37">
        <f t="shared" si="4"/>
        <v>31210.074399999998</v>
      </c>
      <c r="R52" s="22"/>
      <c r="S52" s="1">
        <f t="shared" si="15"/>
        <v>2.5641542681408669E-7</v>
      </c>
      <c r="T52" s="1">
        <v>1</v>
      </c>
      <c r="U52" s="1">
        <f t="shared" si="17"/>
        <v>2.5641542681408669E-7</v>
      </c>
      <c r="AB52" s="1" t="s">
        <v>68</v>
      </c>
      <c r="AH52" s="1" t="s">
        <v>69</v>
      </c>
      <c r="AJ52" s="1">
        <v>15147</v>
      </c>
      <c r="AK52" s="1">
        <v>2.7987959998426959E-2</v>
      </c>
      <c r="AR52" s="1">
        <v>15147</v>
      </c>
      <c r="AS52" s="1">
        <v>2.7987959998426959E-2</v>
      </c>
      <c r="BA52" s="1">
        <v>13411</v>
      </c>
      <c r="BB52" s="1">
        <v>9.8634800015133806E-3</v>
      </c>
      <c r="BC52" s="1">
        <v>0.1</v>
      </c>
    </row>
    <row r="53" spans="1:55" x14ac:dyDescent="0.2">
      <c r="A53" s="42" t="s">
        <v>88</v>
      </c>
      <c r="B53" s="35"/>
      <c r="C53" s="43">
        <v>46229.392800000001</v>
      </c>
      <c r="D53" s="43"/>
      <c r="E53" s="1">
        <f t="shared" ref="E53:E84" si="18">+(C53-C$7)/C$8</f>
        <v>-8085.6639386484912</v>
      </c>
      <c r="F53" s="42">
        <f t="shared" si="8"/>
        <v>-8085.5</v>
      </c>
      <c r="G53" s="1">
        <f t="shared" si="14"/>
        <v>-6.7050140001811087E-2</v>
      </c>
      <c r="L53" s="1">
        <f>+G53</f>
        <v>-6.7050140001811087E-2</v>
      </c>
      <c r="P53" s="1">
        <f t="shared" ref="P53:P84" si="19">+D$11+D$12*F53+D$13*F53^2</f>
        <v>-6.6940782772548349E-2</v>
      </c>
      <c r="Q53" s="37">
        <f t="shared" ref="Q53:Q84" si="20">+C53-15018.5</f>
        <v>31210.892800000001</v>
      </c>
      <c r="R53" s="22"/>
      <c r="S53" s="1">
        <f t="shared" si="15"/>
        <v>1.1959003592023076E-8</v>
      </c>
      <c r="T53" s="1">
        <v>1</v>
      </c>
      <c r="U53" s="1">
        <f t="shared" si="17"/>
        <v>1.1959003592023076E-8</v>
      </c>
      <c r="AB53" s="1" t="s">
        <v>68</v>
      </c>
      <c r="AH53" s="1" t="s">
        <v>69</v>
      </c>
      <c r="AJ53" s="1">
        <v>15186</v>
      </c>
      <c r="AK53" s="1">
        <v>2.6170479999564122E-2</v>
      </c>
      <c r="AR53" s="1">
        <v>15186</v>
      </c>
      <c r="AS53" s="1">
        <v>2.6170479999564122E-2</v>
      </c>
      <c r="BA53" s="1">
        <v>13924.5</v>
      </c>
      <c r="BB53" s="1">
        <v>2.8766659997927491E-2</v>
      </c>
      <c r="BC53" s="1">
        <v>0.1</v>
      </c>
    </row>
    <row r="54" spans="1:55" x14ac:dyDescent="0.2">
      <c r="A54" s="42" t="s">
        <v>88</v>
      </c>
      <c r="B54" s="35"/>
      <c r="C54" s="43">
        <v>46230.415200000003</v>
      </c>
      <c r="D54" s="43"/>
      <c r="E54" s="1">
        <f t="shared" si="18"/>
        <v>-8083.1641545433777</v>
      </c>
      <c r="F54" s="42">
        <f t="shared" si="8"/>
        <v>-8083</v>
      </c>
      <c r="G54" s="1">
        <f t="shared" si="14"/>
        <v>-6.7138439997506794E-2</v>
      </c>
      <c r="L54" s="1">
        <f>+G54</f>
        <v>-6.7138439997506794E-2</v>
      </c>
      <c r="P54" s="1">
        <f t="shared" si="19"/>
        <v>-6.6925352748658185E-2</v>
      </c>
      <c r="Q54" s="37">
        <f t="shared" si="20"/>
        <v>31211.915200000003</v>
      </c>
      <c r="R54" s="22"/>
      <c r="S54" s="1">
        <f t="shared" si="15"/>
        <v>4.5406175621869053E-8</v>
      </c>
      <c r="T54" s="1">
        <v>1</v>
      </c>
      <c r="U54" s="1">
        <f t="shared" si="17"/>
        <v>4.5406175621869053E-8</v>
      </c>
      <c r="AB54" s="1" t="s">
        <v>68</v>
      </c>
      <c r="AH54" s="1" t="s">
        <v>69</v>
      </c>
      <c r="AJ54" s="1">
        <v>15205.5</v>
      </c>
      <c r="AK54" s="1">
        <v>3.2761739996203687E-2</v>
      </c>
      <c r="AR54" s="1">
        <v>15205.5</v>
      </c>
      <c r="AS54" s="1">
        <v>3.2761739996203687E-2</v>
      </c>
      <c r="BA54" s="1">
        <v>14103</v>
      </c>
      <c r="BB54" s="1">
        <v>3.6102040001424029E-2</v>
      </c>
      <c r="BC54" s="1">
        <v>0.1</v>
      </c>
    </row>
    <row r="55" spans="1:55" x14ac:dyDescent="0.2">
      <c r="A55" s="42" t="s">
        <v>88</v>
      </c>
      <c r="B55" s="35"/>
      <c r="C55" s="43">
        <v>46231.437899999997</v>
      </c>
      <c r="D55" s="43"/>
      <c r="E55" s="1">
        <f t="shared" si="18"/>
        <v>-8080.6636369335574</v>
      </c>
      <c r="F55" s="42">
        <f t="shared" si="8"/>
        <v>-8080.5</v>
      </c>
      <c r="G55" s="1">
        <f t="shared" si="14"/>
        <v>-6.6926740000781137E-2</v>
      </c>
      <c r="L55" s="1">
        <f>+G55</f>
        <v>-6.6926740000781137E-2</v>
      </c>
      <c r="P55" s="1">
        <f t="shared" si="19"/>
        <v>-6.6909920532154915E-2</v>
      </c>
      <c r="Q55" s="37">
        <f t="shared" si="20"/>
        <v>31212.937899999997</v>
      </c>
      <c r="R55" s="22"/>
      <c r="S55" s="1">
        <f t="shared" si="15"/>
        <v>2.8289452486848003E-10</v>
      </c>
      <c r="T55" s="1">
        <v>1</v>
      </c>
      <c r="U55" s="1">
        <f t="shared" si="17"/>
        <v>2.8289452486848003E-10</v>
      </c>
      <c r="AB55" s="1" t="s">
        <v>68</v>
      </c>
      <c r="AD55" s="1">
        <v>29</v>
      </c>
      <c r="AF55" s="1" t="s">
        <v>86</v>
      </c>
      <c r="AH55" s="1" t="s">
        <v>60</v>
      </c>
      <c r="AJ55" s="1">
        <v>15230</v>
      </c>
      <c r="AK55" s="1">
        <v>3.9376399996399414E-2</v>
      </c>
      <c r="AR55" s="1">
        <v>15230</v>
      </c>
      <c r="AS55" s="1">
        <v>3.9376399996399414E-2</v>
      </c>
      <c r="BA55" s="1">
        <v>14103</v>
      </c>
      <c r="BB55" s="1">
        <v>3.8102040001831483E-2</v>
      </c>
      <c r="BC55" s="1">
        <v>0.1</v>
      </c>
    </row>
    <row r="56" spans="1:55" x14ac:dyDescent="0.2">
      <c r="A56" s="42" t="s">
        <v>88</v>
      </c>
      <c r="B56" s="35"/>
      <c r="C56" s="43">
        <v>46233.481699999997</v>
      </c>
      <c r="D56" s="43"/>
      <c r="E56" s="1">
        <f t="shared" si="18"/>
        <v>-8075.6665137390928</v>
      </c>
      <c r="F56" s="42">
        <f t="shared" si="8"/>
        <v>-8075.5</v>
      </c>
      <c r="G56" s="1">
        <f t="shared" si="14"/>
        <v>-6.8103340003290214E-2</v>
      </c>
      <c r="L56" s="1">
        <f>+G56</f>
        <v>-6.8103340003290214E-2</v>
      </c>
      <c r="P56" s="1">
        <f t="shared" si="19"/>
        <v>-6.6879049521309075E-2</v>
      </c>
      <c r="Q56" s="37">
        <f t="shared" si="20"/>
        <v>31214.981699999997</v>
      </c>
      <c r="R56" s="22"/>
      <c r="S56" s="1">
        <f t="shared" si="15"/>
        <v>1.4988871842696083E-6</v>
      </c>
      <c r="T56" s="1">
        <v>1</v>
      </c>
      <c r="U56" s="1">
        <f t="shared" si="17"/>
        <v>1.4988871842696083E-6</v>
      </c>
      <c r="AB56" s="1" t="s">
        <v>68</v>
      </c>
      <c r="AH56" s="1" t="s">
        <v>69</v>
      </c>
      <c r="AJ56" s="1">
        <v>15247</v>
      </c>
      <c r="AK56" s="1">
        <v>3.9455960002669599E-2</v>
      </c>
      <c r="AR56" s="1">
        <v>15247</v>
      </c>
      <c r="AS56" s="1">
        <v>3.9455960002669599E-2</v>
      </c>
      <c r="BA56" s="1">
        <v>14105.5</v>
      </c>
      <c r="BB56" s="1">
        <v>3.9613739994820207E-2</v>
      </c>
      <c r="BC56" s="1">
        <v>0.1</v>
      </c>
    </row>
    <row r="57" spans="1:55" x14ac:dyDescent="0.2">
      <c r="A57" s="42" t="s">
        <v>85</v>
      </c>
      <c r="B57" s="35" t="s">
        <v>52</v>
      </c>
      <c r="C57" s="43">
        <v>46253.512999999999</v>
      </c>
      <c r="D57" s="43"/>
      <c r="E57" s="1">
        <f t="shared" si="18"/>
        <v>-8026.6896697008715</v>
      </c>
      <c r="F57" s="42">
        <f t="shared" si="8"/>
        <v>-8026.5</v>
      </c>
      <c r="G57" s="1">
        <f t="shared" si="14"/>
        <v>-7.7574020004249178E-2</v>
      </c>
      <c r="N57" s="1">
        <f>+G57</f>
        <v>-7.7574020004249178E-2</v>
      </c>
      <c r="P57" s="1">
        <f t="shared" si="19"/>
        <v>-6.6576049482678784E-2</v>
      </c>
      <c r="Q57" s="37">
        <f t="shared" si="20"/>
        <v>31235.012999999999</v>
      </c>
      <c r="R57" s="22"/>
      <c r="S57" s="1">
        <f t="shared" si="15"/>
        <v>1.2095535559333136E-4</v>
      </c>
      <c r="T57" s="14">
        <f>T$19</f>
        <v>0.1</v>
      </c>
      <c r="U57" s="1">
        <f t="shared" si="17"/>
        <v>1.2095535559333137E-5</v>
      </c>
      <c r="W57" s="14"/>
      <c r="AB57" s="1" t="s">
        <v>68</v>
      </c>
      <c r="AH57" s="1" t="s">
        <v>69</v>
      </c>
      <c r="AJ57" s="1">
        <v>15914.5</v>
      </c>
      <c r="AK57" s="1">
        <v>4.1079859998717438E-2</v>
      </c>
      <c r="AR57" s="1">
        <v>15914.5</v>
      </c>
      <c r="AS57" s="1">
        <v>4.1079859998717438E-2</v>
      </c>
      <c r="BA57" s="1">
        <v>14108</v>
      </c>
      <c r="BB57" s="1">
        <v>3.0125439996481873E-2</v>
      </c>
      <c r="BC57" s="1">
        <v>0.1</v>
      </c>
    </row>
    <row r="58" spans="1:55" x14ac:dyDescent="0.2">
      <c r="A58" s="42" t="s">
        <v>84</v>
      </c>
      <c r="B58" s="35"/>
      <c r="C58" s="43">
        <v>46259.451999999997</v>
      </c>
      <c r="D58" s="43" t="s">
        <v>38</v>
      </c>
      <c r="E58" s="1">
        <f t="shared" si="18"/>
        <v>-8012.1687211482122</v>
      </c>
      <c r="F58" s="42">
        <f t="shared" si="8"/>
        <v>-8012</v>
      </c>
      <c r="G58" s="1">
        <f t="shared" si="14"/>
        <v>-6.9006160003482364E-2</v>
      </c>
      <c r="K58" s="1">
        <f>+G58</f>
        <v>-6.9006160003482364E-2</v>
      </c>
      <c r="P58" s="1">
        <f t="shared" si="19"/>
        <v>-6.6486224698060231E-2</v>
      </c>
      <c r="Q58" s="37">
        <f t="shared" si="20"/>
        <v>31240.951999999997</v>
      </c>
      <c r="R58" s="22"/>
      <c r="S58" s="1">
        <f t="shared" si="15"/>
        <v>6.3500739435129382E-6</v>
      </c>
      <c r="T58" s="14">
        <f>T$19</f>
        <v>0.1</v>
      </c>
      <c r="U58" s="1">
        <f t="shared" si="17"/>
        <v>6.3500739435129388E-7</v>
      </c>
      <c r="W58" s="14"/>
      <c r="AB58" s="1" t="s">
        <v>68</v>
      </c>
      <c r="AH58" s="1" t="s">
        <v>69</v>
      </c>
      <c r="AJ58" s="1">
        <v>15917</v>
      </c>
      <c r="AK58" s="1">
        <v>4.6591559999797028E-2</v>
      </c>
      <c r="AR58" s="1">
        <v>15917</v>
      </c>
      <c r="AS58" s="1">
        <v>4.6591559999797028E-2</v>
      </c>
      <c r="BA58" s="1">
        <v>14132.5</v>
      </c>
      <c r="BB58" s="1">
        <v>3.5140099993441254E-2</v>
      </c>
      <c r="BC58" s="1">
        <v>1</v>
      </c>
    </row>
    <row r="59" spans="1:55" x14ac:dyDescent="0.2">
      <c r="A59" s="42" t="s">
        <v>84</v>
      </c>
      <c r="B59" s="35"/>
      <c r="C59" s="43">
        <v>46270.490400000002</v>
      </c>
      <c r="D59" s="43" t="s">
        <v>55</v>
      </c>
      <c r="E59" s="1">
        <f t="shared" si="18"/>
        <v>-7985.1796592684705</v>
      </c>
      <c r="F59" s="42">
        <f t="shared" si="8"/>
        <v>-7985</v>
      </c>
      <c r="G59" s="1">
        <f t="shared" si="14"/>
        <v>-7.347979999758536E-2</v>
      </c>
      <c r="K59" s="1">
        <f>+G59</f>
        <v>-7.347979999758536E-2</v>
      </c>
      <c r="P59" s="1">
        <f t="shared" si="19"/>
        <v>-6.6318768208449438E-2</v>
      </c>
      <c r="Q59" s="37">
        <f t="shared" si="20"/>
        <v>31251.990400000002</v>
      </c>
      <c r="R59" s="22"/>
      <c r="S59" s="1">
        <f t="shared" si="15"/>
        <v>5.1280376285015215E-5</v>
      </c>
      <c r="T59" s="42">
        <v>1</v>
      </c>
      <c r="U59" s="1">
        <f t="shared" si="17"/>
        <v>5.1280376285015215E-5</v>
      </c>
      <c r="W59" s="42"/>
      <c r="AB59" s="1" t="s">
        <v>68</v>
      </c>
      <c r="AH59" s="1" t="s">
        <v>69</v>
      </c>
      <c r="AJ59" s="1">
        <v>15921.5</v>
      </c>
      <c r="AK59" s="1">
        <v>5.9112619994266424E-2</v>
      </c>
      <c r="AR59" s="1">
        <v>15921.5</v>
      </c>
      <c r="AS59" s="1">
        <v>5.9112619994266424E-2</v>
      </c>
      <c r="BA59" s="1">
        <v>14134.5</v>
      </c>
      <c r="BB59" s="1">
        <v>3.5549460000765976E-2</v>
      </c>
      <c r="BC59" s="1">
        <v>1</v>
      </c>
    </row>
    <row r="60" spans="1:55" x14ac:dyDescent="0.2">
      <c r="A60" s="42" t="s">
        <v>85</v>
      </c>
      <c r="B60" s="35"/>
      <c r="C60" s="43">
        <v>46286.455999999998</v>
      </c>
      <c r="D60" s="43"/>
      <c r="E60" s="1">
        <f t="shared" si="18"/>
        <v>-7946.1435157742217</v>
      </c>
      <c r="F60" s="42">
        <f t="shared" si="8"/>
        <v>-7946</v>
      </c>
      <c r="G60" s="1">
        <f t="shared" si="14"/>
        <v>-5.8697280001069885E-2</v>
      </c>
      <c r="N60" s="1">
        <f>+G60</f>
        <v>-5.8697280001069885E-2</v>
      </c>
      <c r="P60" s="1">
        <f t="shared" si="19"/>
        <v>-6.6076435109455212E-2</v>
      </c>
      <c r="Q60" s="37">
        <f t="shared" si="20"/>
        <v>31267.955999999998</v>
      </c>
      <c r="R60" s="22"/>
      <c r="S60" s="1">
        <f t="shared" si="15"/>
        <v>5.4451930113609265E-5</v>
      </c>
      <c r="T60" s="14">
        <f>T$19</f>
        <v>0.1</v>
      </c>
      <c r="U60" s="1">
        <f t="shared" si="17"/>
        <v>5.4451930113609268E-6</v>
      </c>
      <c r="W60" s="14"/>
      <c r="AB60" s="1" t="s">
        <v>79</v>
      </c>
      <c r="AH60" s="1" t="s">
        <v>69</v>
      </c>
      <c r="AJ60" s="1">
        <v>15922</v>
      </c>
      <c r="AK60" s="1">
        <v>3.461495999363251E-2</v>
      </c>
      <c r="AR60" s="1">
        <v>15922</v>
      </c>
      <c r="AS60" s="1">
        <v>3.461495999363251E-2</v>
      </c>
      <c r="BA60" s="1">
        <v>14137</v>
      </c>
      <c r="BB60" s="1">
        <v>3.5461159997794311E-2</v>
      </c>
      <c r="BC60" s="1">
        <v>1</v>
      </c>
    </row>
    <row r="61" spans="1:55" x14ac:dyDescent="0.2">
      <c r="A61" s="42" t="s">
        <v>97</v>
      </c>
      <c r="B61" s="35"/>
      <c r="C61" s="43">
        <v>47006.49325</v>
      </c>
      <c r="D61" s="43"/>
      <c r="E61" s="1">
        <f t="shared" si="18"/>
        <v>-6185.6410973113379</v>
      </c>
      <c r="F61" s="42">
        <f t="shared" si="8"/>
        <v>-6185.5</v>
      </c>
      <c r="G61" s="1">
        <f t="shared" si="14"/>
        <v>-5.7708140004251618E-2</v>
      </c>
      <c r="L61" s="1">
        <f>+G61</f>
        <v>-5.7708140004251618E-2</v>
      </c>
      <c r="P61" s="1">
        <f t="shared" si="19"/>
        <v>-5.4581571145502467E-2</v>
      </c>
      <c r="Q61" s="37">
        <f t="shared" si="20"/>
        <v>31987.99325</v>
      </c>
      <c r="R61" s="22"/>
      <c r="S61" s="1">
        <f t="shared" si="15"/>
        <v>9.7754328284999702E-6</v>
      </c>
      <c r="T61" s="1">
        <v>1</v>
      </c>
      <c r="U61" s="1">
        <f t="shared" si="17"/>
        <v>9.7754328284999702E-6</v>
      </c>
      <c r="AB61" s="1" t="s">
        <v>79</v>
      </c>
      <c r="AH61" s="1" t="s">
        <v>69</v>
      </c>
      <c r="AJ61" s="1">
        <v>16012.5</v>
      </c>
      <c r="AK61" s="1">
        <v>4.4538499998452608E-2</v>
      </c>
      <c r="AR61" s="1">
        <v>16012.5</v>
      </c>
      <c r="AS61" s="1">
        <v>4.4538499998452608E-2</v>
      </c>
      <c r="BA61" s="1">
        <v>14139.5</v>
      </c>
      <c r="BB61" s="1">
        <v>3.5672859994519968E-2</v>
      </c>
      <c r="BC61" s="1">
        <v>1</v>
      </c>
    </row>
    <row r="62" spans="1:55" x14ac:dyDescent="0.2">
      <c r="A62" s="42" t="s">
        <v>97</v>
      </c>
      <c r="B62" s="35"/>
      <c r="C62" s="43">
        <v>47062.319900000002</v>
      </c>
      <c r="D62" s="43"/>
      <c r="E62" s="1">
        <f t="shared" si="18"/>
        <v>-6049.1440586655099</v>
      </c>
      <c r="F62" s="42">
        <f t="shared" si="8"/>
        <v>-6049</v>
      </c>
      <c r="G62" s="1">
        <f t="shared" si="14"/>
        <v>-5.8919319999404252E-2</v>
      </c>
      <c r="L62" s="1">
        <f>+G62</f>
        <v>-5.8919319999404252E-2</v>
      </c>
      <c r="P62" s="1">
        <f t="shared" si="19"/>
        <v>-5.3644898760972226E-2</v>
      </c>
      <c r="Q62" s="37">
        <f t="shared" si="20"/>
        <v>32043.819900000002</v>
      </c>
      <c r="R62" s="22"/>
      <c r="S62" s="1">
        <f t="shared" si="15"/>
        <v>2.781951940042282E-5</v>
      </c>
      <c r="T62" s="1">
        <v>1</v>
      </c>
      <c r="U62" s="1">
        <f t="shared" si="17"/>
        <v>2.781951940042282E-5</v>
      </c>
      <c r="AB62" s="1" t="s">
        <v>79</v>
      </c>
      <c r="AH62" s="1" t="s">
        <v>69</v>
      </c>
      <c r="AJ62" s="1">
        <v>16012.5</v>
      </c>
      <c r="AK62" s="1">
        <v>5.0538499992399011E-2</v>
      </c>
      <c r="AR62" s="1">
        <v>16012.5</v>
      </c>
      <c r="AS62" s="1">
        <v>5.0538499992399011E-2</v>
      </c>
      <c r="BA62" s="1">
        <v>14144.5</v>
      </c>
      <c r="BB62" s="1">
        <v>3.4496259992010891E-2</v>
      </c>
      <c r="BC62" s="1">
        <v>1</v>
      </c>
    </row>
    <row r="63" spans="1:55" x14ac:dyDescent="0.2">
      <c r="A63" s="42" t="s">
        <v>100</v>
      </c>
      <c r="B63" s="35" t="s">
        <v>52</v>
      </c>
      <c r="C63" s="43">
        <v>47703.432400000005</v>
      </c>
      <c r="D63" s="43"/>
      <c r="E63" s="1">
        <f t="shared" si="18"/>
        <v>-4481.6138971956843</v>
      </c>
      <c r="F63" s="42">
        <f t="shared" si="8"/>
        <v>-4481.5</v>
      </c>
      <c r="G63" s="1">
        <f t="shared" si="14"/>
        <v>-4.6583419993112329E-2</v>
      </c>
      <c r="I63" s="1">
        <f>+G63</f>
        <v>-4.6583419993112329E-2</v>
      </c>
      <c r="P63" s="1">
        <f t="shared" si="19"/>
        <v>-4.2420084918012482E-2</v>
      </c>
      <c r="Q63" s="37">
        <f t="shared" si="20"/>
        <v>32684.932400000005</v>
      </c>
      <c r="R63" s="22"/>
      <c r="S63" s="1">
        <f t="shared" si="15"/>
        <v>1.733335894755665E-5</v>
      </c>
      <c r="T63" s="1">
        <v>1</v>
      </c>
      <c r="U63" s="1">
        <f t="shared" si="17"/>
        <v>1.733335894755665E-5</v>
      </c>
      <c r="AB63" s="1" t="s">
        <v>79</v>
      </c>
      <c r="AH63" s="1" t="s">
        <v>69</v>
      </c>
      <c r="AJ63" s="1">
        <v>16012.5</v>
      </c>
      <c r="AK63" s="1">
        <v>5.1538499996240716E-2</v>
      </c>
      <c r="AR63" s="1">
        <v>16012.5</v>
      </c>
      <c r="AS63" s="1">
        <v>5.1538499996240716E-2</v>
      </c>
      <c r="BA63" s="1">
        <v>14193.5</v>
      </c>
      <c r="BB63" s="1">
        <v>2.5025579998327885E-2</v>
      </c>
      <c r="BC63" s="1">
        <v>0.1</v>
      </c>
    </row>
    <row r="64" spans="1:55" x14ac:dyDescent="0.2">
      <c r="A64" s="42" t="s">
        <v>101</v>
      </c>
      <c r="B64" s="35" t="s">
        <v>52</v>
      </c>
      <c r="C64" s="43">
        <v>47717.33885</v>
      </c>
      <c r="D64" s="43"/>
      <c r="E64" s="1">
        <f t="shared" si="18"/>
        <v>-4447.6124078877019</v>
      </c>
      <c r="F64" s="42">
        <f t="shared" si="8"/>
        <v>-4447.5</v>
      </c>
      <c r="G64" s="1">
        <f t="shared" si="14"/>
        <v>-4.5974300002853852E-2</v>
      </c>
      <c r="I64" s="1">
        <f>+G64</f>
        <v>-4.5974300002853852E-2</v>
      </c>
      <c r="P64" s="1">
        <f t="shared" si="19"/>
        <v>-4.2167060883789381E-2</v>
      </c>
      <c r="Q64" s="37">
        <f t="shared" si="20"/>
        <v>32698.83885</v>
      </c>
      <c r="R64" s="22"/>
      <c r="S64" s="1">
        <f t="shared" si="15"/>
        <v>1.4495069709734805E-5</v>
      </c>
      <c r="T64" s="1">
        <v>1</v>
      </c>
      <c r="U64" s="1">
        <f t="shared" si="17"/>
        <v>1.4495069709734805E-5</v>
      </c>
      <c r="AB64" s="1" t="s">
        <v>79</v>
      </c>
      <c r="AH64" s="1" t="s">
        <v>69</v>
      </c>
      <c r="AJ64" s="1">
        <v>16025</v>
      </c>
      <c r="AK64" s="1">
        <v>5.2096999992500059E-2</v>
      </c>
      <c r="AR64" s="1">
        <v>16025</v>
      </c>
      <c r="AS64" s="1">
        <v>5.2096999992500059E-2</v>
      </c>
      <c r="BA64" s="1">
        <v>14208</v>
      </c>
      <c r="BB64" s="1">
        <v>3.3593439991818741E-2</v>
      </c>
      <c r="BC64" s="1">
        <v>0.1</v>
      </c>
    </row>
    <row r="65" spans="1:55" x14ac:dyDescent="0.2">
      <c r="A65" s="42" t="s">
        <v>101</v>
      </c>
      <c r="B65" s="35"/>
      <c r="C65" s="43">
        <v>47734.311499999996</v>
      </c>
      <c r="D65" s="43"/>
      <c r="E65" s="1">
        <f t="shared" si="18"/>
        <v>-4406.1140112801413</v>
      </c>
      <c r="F65" s="42">
        <f t="shared" si="8"/>
        <v>-4406</v>
      </c>
      <c r="G65" s="1">
        <f t="shared" si="14"/>
        <v>-4.6630080003524199E-2</v>
      </c>
      <c r="I65" s="1">
        <f>+G65</f>
        <v>-4.6630080003524199E-2</v>
      </c>
      <c r="P65" s="1">
        <f t="shared" si="19"/>
        <v>-4.1857673123970159E-2</v>
      </c>
      <c r="Q65" s="37">
        <f t="shared" si="20"/>
        <v>32715.811499999996</v>
      </c>
      <c r="R65" s="22"/>
      <c r="S65" s="1">
        <f t="shared" si="15"/>
        <v>2.2775867424014735E-5</v>
      </c>
      <c r="T65" s="1">
        <v>1</v>
      </c>
      <c r="U65" s="1">
        <f t="shared" si="17"/>
        <v>2.2775867424014735E-5</v>
      </c>
      <c r="AB65" s="1" t="s">
        <v>68</v>
      </c>
      <c r="AH65" s="1" t="s">
        <v>69</v>
      </c>
      <c r="AJ65" s="1">
        <v>16027.5</v>
      </c>
      <c r="AK65" s="1">
        <v>3.760869999678107E-2</v>
      </c>
      <c r="AR65" s="1">
        <v>16027.5</v>
      </c>
      <c r="AS65" s="1">
        <v>3.760869999678107E-2</v>
      </c>
      <c r="BA65" s="1">
        <v>14235</v>
      </c>
      <c r="BB65" s="1">
        <v>2.9119799997715745E-2</v>
      </c>
      <c r="BC65" s="1">
        <v>1</v>
      </c>
    </row>
    <row r="66" spans="1:55" x14ac:dyDescent="0.2">
      <c r="A66" s="44" t="s">
        <v>105</v>
      </c>
      <c r="B66" s="40" t="s">
        <v>52</v>
      </c>
      <c r="C66" s="41">
        <v>48067.445550000004</v>
      </c>
      <c r="D66" s="41"/>
      <c r="E66" s="1">
        <f t="shared" si="18"/>
        <v>-3591.5960114164563</v>
      </c>
      <c r="F66" s="42">
        <f t="shared" si="8"/>
        <v>-3591.5</v>
      </c>
      <c r="G66" s="1">
        <f t="shared" si="14"/>
        <v>-3.9268219996301923E-2</v>
      </c>
      <c r="L66" s="1">
        <f>+G66</f>
        <v>-3.9268219996301923E-2</v>
      </c>
      <c r="P66" s="1">
        <f t="shared" si="19"/>
        <v>-3.5663175098879903E-2</v>
      </c>
      <c r="Q66" s="37">
        <f t="shared" si="20"/>
        <v>33048.945550000004</v>
      </c>
      <c r="R66" s="22"/>
      <c r="S66" s="1">
        <f t="shared" si="15"/>
        <v>1.2996348712428545E-5</v>
      </c>
      <c r="T66" s="1">
        <v>1</v>
      </c>
      <c r="U66" s="1">
        <f t="shared" si="17"/>
        <v>1.2996348712428545E-5</v>
      </c>
      <c r="AB66" s="1" t="s">
        <v>68</v>
      </c>
      <c r="AD66" s="1">
        <v>8</v>
      </c>
      <c r="AF66" s="1" t="s">
        <v>89</v>
      </c>
      <c r="AH66" s="1" t="s">
        <v>60</v>
      </c>
      <c r="AJ66" s="1">
        <v>16034.5</v>
      </c>
      <c r="AK66" s="1">
        <v>3.4641459998965729E-2</v>
      </c>
      <c r="AR66" s="1">
        <v>16034.5</v>
      </c>
      <c r="AS66" s="1">
        <v>3.4641459998965729E-2</v>
      </c>
      <c r="BA66" s="1">
        <v>14235</v>
      </c>
      <c r="BB66" s="1">
        <v>2.9119799997715745E-2</v>
      </c>
      <c r="BC66" s="1">
        <v>0.1</v>
      </c>
    </row>
    <row r="67" spans="1:55" x14ac:dyDescent="0.2">
      <c r="A67" s="42" t="s">
        <v>101</v>
      </c>
      <c r="B67" s="35" t="s">
        <v>52</v>
      </c>
      <c r="C67" s="43">
        <v>48072.352750000005</v>
      </c>
      <c r="D67" s="43"/>
      <c r="E67" s="1">
        <f t="shared" si="18"/>
        <v>-3579.5978301169703</v>
      </c>
      <c r="F67" s="42">
        <f t="shared" si="8"/>
        <v>-3579.5</v>
      </c>
      <c r="G67" s="1">
        <f t="shared" si="14"/>
        <v>-4.0012059995206073E-2</v>
      </c>
      <c r="I67" s="1">
        <f t="shared" ref="I67:I72" si="21">+G67</f>
        <v>-4.0012059995206073E-2</v>
      </c>
      <c r="P67" s="1">
        <f t="shared" si="19"/>
        <v>-3.5570172069287968E-2</v>
      </c>
      <c r="Q67" s="37">
        <f t="shared" si="20"/>
        <v>33053.852750000005</v>
      </c>
      <c r="R67" s="22"/>
      <c r="S67" s="1">
        <f t="shared" si="15"/>
        <v>1.973036834641704E-5</v>
      </c>
      <c r="T67" s="1">
        <v>1</v>
      </c>
      <c r="U67" s="1">
        <f t="shared" si="17"/>
        <v>1.973036834641704E-5</v>
      </c>
      <c r="AD67" s="1">
        <v>4</v>
      </c>
      <c r="AF67" s="1" t="s">
        <v>59</v>
      </c>
      <c r="AH67" s="1" t="s">
        <v>60</v>
      </c>
      <c r="AJ67" s="1">
        <v>16034.5</v>
      </c>
      <c r="AK67" s="1">
        <v>3.5641459995531477E-2</v>
      </c>
      <c r="AR67" s="1">
        <v>16034.5</v>
      </c>
      <c r="AS67" s="1">
        <v>3.5641459995531477E-2</v>
      </c>
      <c r="BA67" s="1">
        <v>14274</v>
      </c>
      <c r="BB67" s="1">
        <v>4.390231999423122E-2</v>
      </c>
      <c r="BC67" s="1">
        <v>0.1</v>
      </c>
    </row>
    <row r="68" spans="1:55" x14ac:dyDescent="0.2">
      <c r="A68" s="42" t="s">
        <v>101</v>
      </c>
      <c r="B68" s="35"/>
      <c r="C68" s="43">
        <v>48073.372650000005</v>
      </c>
      <c r="D68" s="43"/>
      <c r="E68" s="1">
        <f t="shared" si="18"/>
        <v>-3577.1041585512435</v>
      </c>
      <c r="F68" s="42">
        <f t="shared" si="8"/>
        <v>-3577</v>
      </c>
      <c r="G68" s="1">
        <f t="shared" si="14"/>
        <v>-4.2600359993230086E-2</v>
      </c>
      <c r="I68" s="1">
        <f t="shared" si="21"/>
        <v>-4.2600359993230086E-2</v>
      </c>
      <c r="P68" s="1">
        <f t="shared" si="19"/>
        <v>-3.5550790079544987E-2</v>
      </c>
      <c r="Q68" s="37">
        <f t="shared" si="20"/>
        <v>33054.872650000005</v>
      </c>
      <c r="R68" s="22"/>
      <c r="S68" s="1">
        <f t="shared" si="15"/>
        <v>4.9696435967934124E-5</v>
      </c>
      <c r="T68" s="1">
        <v>1</v>
      </c>
      <c r="U68" s="1">
        <f t="shared" si="17"/>
        <v>4.9696435967934124E-5</v>
      </c>
      <c r="AB68" s="1" t="s">
        <v>79</v>
      </c>
      <c r="AH68" s="1" t="s">
        <v>69</v>
      </c>
      <c r="AJ68" s="1">
        <v>16034.5</v>
      </c>
      <c r="AK68" s="1">
        <v>4.4541459996253252E-2</v>
      </c>
      <c r="AR68" s="1">
        <v>16034.5</v>
      </c>
      <c r="AS68" s="1">
        <v>4.4541459996253252E-2</v>
      </c>
      <c r="BA68" s="1">
        <v>15073.5</v>
      </c>
      <c r="BB68" s="1">
        <v>5.7143979996908456E-2</v>
      </c>
      <c r="BC68" s="1">
        <v>0.1</v>
      </c>
    </row>
    <row r="69" spans="1:55" x14ac:dyDescent="0.2">
      <c r="A69" s="42" t="s">
        <v>101</v>
      </c>
      <c r="B69" s="35"/>
      <c r="C69" s="43">
        <v>48089.326150000001</v>
      </c>
      <c r="D69" s="43"/>
      <c r="E69" s="1">
        <f t="shared" si="18"/>
        <v>-3538.0975997475975</v>
      </c>
      <c r="F69" s="42">
        <f t="shared" si="8"/>
        <v>-3538</v>
      </c>
      <c r="G69" s="1">
        <f t="shared" si="14"/>
        <v>-3.9917840003909077E-2</v>
      </c>
      <c r="I69" s="1">
        <f t="shared" si="21"/>
        <v>-3.9917840003909077E-2</v>
      </c>
      <c r="P69" s="1">
        <f t="shared" si="19"/>
        <v>-3.524814714001024E-2</v>
      </c>
      <c r="Q69" s="37">
        <f t="shared" si="20"/>
        <v>33070.826150000001</v>
      </c>
      <c r="R69" s="22"/>
      <c r="S69" s="1">
        <f t="shared" si="15"/>
        <v>2.1806031443147725E-5</v>
      </c>
      <c r="T69" s="1">
        <v>1</v>
      </c>
      <c r="U69" s="1">
        <f t="shared" si="17"/>
        <v>2.1806031443147725E-5</v>
      </c>
      <c r="AB69" s="1" t="s">
        <v>68</v>
      </c>
      <c r="AH69" s="1" t="s">
        <v>69</v>
      </c>
      <c r="AJ69" s="1">
        <v>16034.5</v>
      </c>
      <c r="AK69" s="1">
        <v>4.5241460000397637E-2</v>
      </c>
      <c r="AR69" s="1">
        <v>16034.5</v>
      </c>
      <c r="AS69" s="1">
        <v>4.5241460000397637E-2</v>
      </c>
      <c r="BA69" s="1">
        <v>15078.5</v>
      </c>
      <c r="BB69" s="1">
        <v>5.0167380002676509E-2</v>
      </c>
      <c r="BC69" s="1">
        <v>0.1</v>
      </c>
    </row>
    <row r="70" spans="1:55" x14ac:dyDescent="0.2">
      <c r="A70" s="42" t="s">
        <v>101</v>
      </c>
      <c r="B70" s="35" t="s">
        <v>52</v>
      </c>
      <c r="C70" s="43">
        <v>48090.354800000001</v>
      </c>
      <c r="D70" s="43"/>
      <c r="E70" s="1">
        <f t="shared" si="18"/>
        <v>-3535.5825342940361</v>
      </c>
      <c r="F70" s="42">
        <f t="shared" si="8"/>
        <v>-3535.5</v>
      </c>
      <c r="G70" s="1">
        <f t="shared" si="14"/>
        <v>-3.3756140001059975E-2</v>
      </c>
      <c r="I70" s="1">
        <f t="shared" si="21"/>
        <v>-3.3756140001059975E-2</v>
      </c>
      <c r="P70" s="1">
        <f t="shared" si="19"/>
        <v>-3.5228728752889793E-2</v>
      </c>
      <c r="Q70" s="37">
        <f t="shared" si="20"/>
        <v>33071.854800000001</v>
      </c>
      <c r="R70" s="22"/>
      <c r="S70" s="1">
        <f t="shared" si="15"/>
        <v>2.1685176320156998E-6</v>
      </c>
      <c r="T70" s="1">
        <v>1</v>
      </c>
      <c r="U70" s="1">
        <f t="shared" si="17"/>
        <v>2.1685176320156998E-6</v>
      </c>
      <c r="AB70" s="1" t="s">
        <v>68</v>
      </c>
      <c r="AH70" s="1" t="s">
        <v>69</v>
      </c>
      <c r="AJ70" s="1">
        <v>16171</v>
      </c>
      <c r="AK70" s="1">
        <v>4.3680279995896854E-2</v>
      </c>
      <c r="AR70" s="1">
        <v>16171</v>
      </c>
      <c r="AS70" s="1">
        <v>4.3680279995896854E-2</v>
      </c>
      <c r="BA70" s="1">
        <v>15098</v>
      </c>
      <c r="BB70" s="1">
        <v>4.5758640000713058E-2</v>
      </c>
      <c r="BC70" s="1">
        <v>0.1</v>
      </c>
    </row>
    <row r="71" spans="1:55" x14ac:dyDescent="0.2">
      <c r="A71" s="42" t="s">
        <v>101</v>
      </c>
      <c r="B71" s="35"/>
      <c r="C71" s="43">
        <v>48091.371950000001</v>
      </c>
      <c r="D71" s="43"/>
      <c r="E71" s="1">
        <f t="shared" si="18"/>
        <v>-3533.0955865216274</v>
      </c>
      <c r="F71" s="42">
        <f t="shared" si="8"/>
        <v>-3533</v>
      </c>
      <c r="G71" s="1">
        <f t="shared" si="14"/>
        <v>-3.9094439998734742E-2</v>
      </c>
      <c r="I71" s="1">
        <f t="shared" si="21"/>
        <v>-3.9094439998734742E-2</v>
      </c>
      <c r="P71" s="1">
        <f t="shared" si="19"/>
        <v>-3.5209308173156241E-2</v>
      </c>
      <c r="Q71" s="37">
        <f t="shared" si="20"/>
        <v>33072.871950000001</v>
      </c>
      <c r="R71" s="22"/>
      <c r="S71" s="1">
        <f t="shared" si="15"/>
        <v>1.509424930212294E-5</v>
      </c>
      <c r="T71" s="1">
        <v>1</v>
      </c>
      <c r="U71" s="1">
        <f t="shared" si="17"/>
        <v>1.509424930212294E-5</v>
      </c>
      <c r="AB71" s="1" t="s">
        <v>68</v>
      </c>
      <c r="AH71" s="1" t="s">
        <v>69</v>
      </c>
      <c r="AJ71" s="1">
        <v>16729</v>
      </c>
      <c r="AK71" s="1">
        <v>5.1391719993262086E-2</v>
      </c>
      <c r="AR71" s="1">
        <v>16729</v>
      </c>
      <c r="AS71" s="1">
        <v>5.1391719993262086E-2</v>
      </c>
      <c r="BA71" s="1">
        <v>15098</v>
      </c>
      <c r="BB71" s="1">
        <v>4.7758640001120511E-2</v>
      </c>
      <c r="BC71" s="1">
        <v>0.1</v>
      </c>
    </row>
    <row r="72" spans="1:55" x14ac:dyDescent="0.2">
      <c r="A72" s="42" t="s">
        <v>101</v>
      </c>
      <c r="B72" s="35" t="s">
        <v>52</v>
      </c>
      <c r="C72" s="43">
        <v>48092.395850000001</v>
      </c>
      <c r="D72" s="43"/>
      <c r="E72" s="1">
        <f t="shared" si="18"/>
        <v>-3530.5921348928896</v>
      </c>
      <c r="F72" s="42">
        <f t="shared" si="8"/>
        <v>-3530.5</v>
      </c>
      <c r="G72" s="1">
        <f t="shared" si="14"/>
        <v>-3.7682740003219806E-2</v>
      </c>
      <c r="I72" s="1">
        <f t="shared" si="21"/>
        <v>-3.7682740003219806E-2</v>
      </c>
      <c r="P72" s="1">
        <f t="shared" si="19"/>
        <v>-3.5189885400809584E-2</v>
      </c>
      <c r="Q72" s="37">
        <f t="shared" si="20"/>
        <v>33073.895850000001</v>
      </c>
      <c r="R72" s="22"/>
      <c r="S72" s="1">
        <f t="shared" si="15"/>
        <v>6.2143240687578239E-6</v>
      </c>
      <c r="T72" s="1">
        <v>1</v>
      </c>
      <c r="U72" s="1">
        <f t="shared" si="17"/>
        <v>6.2143240687578239E-6</v>
      </c>
      <c r="AB72" s="1" t="s">
        <v>68</v>
      </c>
      <c r="AH72" s="1" t="s">
        <v>69</v>
      </c>
      <c r="AJ72" s="1">
        <v>17638.5</v>
      </c>
      <c r="AK72" s="1">
        <v>5.7148179999785498E-2</v>
      </c>
      <c r="AR72" s="1">
        <v>17638.5</v>
      </c>
      <c r="AS72" s="1">
        <v>5.7148179999785498E-2</v>
      </c>
      <c r="BA72" s="1">
        <v>15147</v>
      </c>
      <c r="BB72" s="1">
        <v>2.7987959998426959E-2</v>
      </c>
      <c r="BC72" s="1">
        <v>0.1</v>
      </c>
    </row>
    <row r="73" spans="1:55" x14ac:dyDescent="0.2">
      <c r="A73" s="42" t="s">
        <v>111</v>
      </c>
      <c r="B73" s="35"/>
      <c r="C73" s="43">
        <v>48108.55</v>
      </c>
      <c r="D73" s="43" t="s">
        <v>40</v>
      </c>
      <c r="E73" s="1">
        <f t="shared" si="18"/>
        <v>-3491.094983678538</v>
      </c>
      <c r="F73" s="42">
        <f t="shared" si="8"/>
        <v>-3491</v>
      </c>
      <c r="G73" s="1">
        <f t="shared" si="14"/>
        <v>-3.8847880001412705E-2</v>
      </c>
      <c r="K73" s="1">
        <f>+G73</f>
        <v>-3.8847880001412705E-2</v>
      </c>
      <c r="P73" s="1">
        <f t="shared" si="19"/>
        <v>-3.4882714594121747E-2</v>
      </c>
      <c r="Q73" s="37">
        <f t="shared" si="20"/>
        <v>33090.050000000003</v>
      </c>
      <c r="R73" s="22"/>
      <c r="S73" s="1">
        <f t="shared" si="15"/>
        <v>1.5722536707176867E-5</v>
      </c>
      <c r="T73" s="14">
        <v>1</v>
      </c>
      <c r="U73" s="1">
        <f t="shared" si="17"/>
        <v>1.5722536707176867E-5</v>
      </c>
      <c r="W73" s="14"/>
      <c r="AB73" s="1" t="s">
        <v>68</v>
      </c>
      <c r="AH73" s="1" t="s">
        <v>69</v>
      </c>
      <c r="AJ73" s="1">
        <v>17658</v>
      </c>
      <c r="AK73" s="1">
        <v>3.9739439991535619E-2</v>
      </c>
      <c r="AR73" s="1">
        <v>17658</v>
      </c>
      <c r="AS73" s="1">
        <v>3.9739439991535619E-2</v>
      </c>
      <c r="BA73" s="1">
        <v>15186</v>
      </c>
      <c r="BB73" s="1">
        <v>2.6170479999564122E-2</v>
      </c>
      <c r="BC73" s="1">
        <v>0.1</v>
      </c>
    </row>
    <row r="74" spans="1:55" x14ac:dyDescent="0.2">
      <c r="A74" s="42" t="s">
        <v>109</v>
      </c>
      <c r="B74" s="35"/>
      <c r="C74" s="43">
        <v>48120.411380000005</v>
      </c>
      <c r="D74" s="43"/>
      <c r="E74" s="1">
        <f t="shared" si="18"/>
        <v>-3462.0937227350091</v>
      </c>
      <c r="F74" s="42">
        <f t="shared" si="8"/>
        <v>-3462</v>
      </c>
      <c r="G74" s="1">
        <f t="shared" si="14"/>
        <v>-3.8332159994752146E-2</v>
      </c>
      <c r="N74" s="1">
        <f>+G74</f>
        <v>-3.8332159994752146E-2</v>
      </c>
      <c r="P74" s="1">
        <f t="shared" si="19"/>
        <v>-3.465684833660606E-2</v>
      </c>
      <c r="Q74" s="37">
        <f t="shared" si="20"/>
        <v>33101.911380000005</v>
      </c>
      <c r="R74" s="22"/>
      <c r="S74" s="1">
        <f t="shared" si="15"/>
        <v>1.3507915784504537E-5</v>
      </c>
      <c r="T74" s="14">
        <f>T$19</f>
        <v>0.1</v>
      </c>
      <c r="U74" s="1">
        <f t="shared" si="17"/>
        <v>1.3507915784504538E-6</v>
      </c>
      <c r="W74" s="14"/>
      <c r="AB74" s="1" t="s">
        <v>68</v>
      </c>
      <c r="AH74" s="1" t="s">
        <v>69</v>
      </c>
      <c r="AJ74" s="1">
        <v>17738.5</v>
      </c>
      <c r="AK74" s="1">
        <v>5.5816179999965243E-2</v>
      </c>
      <c r="AR74" s="1">
        <v>17738.5</v>
      </c>
      <c r="AS74" s="1">
        <v>5.5816179999965243E-2</v>
      </c>
      <c r="BA74" s="1">
        <v>15205.5</v>
      </c>
      <c r="BB74" s="1">
        <v>3.2761739996203687E-2</v>
      </c>
      <c r="BC74" s="1">
        <v>0.1</v>
      </c>
    </row>
    <row r="75" spans="1:55" x14ac:dyDescent="0.2">
      <c r="A75" s="42" t="s">
        <v>101</v>
      </c>
      <c r="B75" s="35"/>
      <c r="C75" s="43">
        <v>48439.435100000002</v>
      </c>
      <c r="D75" s="43"/>
      <c r="E75" s="1">
        <f t="shared" si="18"/>
        <v>-2682.0757019909147</v>
      </c>
      <c r="F75" s="42">
        <f t="shared" si="8"/>
        <v>-2682</v>
      </c>
      <c r="G75" s="1">
        <f t="shared" si="14"/>
        <v>-3.0961759999627247E-2</v>
      </c>
      <c r="I75" s="1">
        <f>+G75</f>
        <v>-3.0961759999627247E-2</v>
      </c>
      <c r="P75" s="1">
        <f t="shared" si="19"/>
        <v>-2.8471138241090641E-2</v>
      </c>
      <c r="Q75" s="37">
        <f t="shared" si="20"/>
        <v>33420.935100000002</v>
      </c>
      <c r="R75" s="22"/>
      <c r="S75" s="1">
        <f t="shared" si="15"/>
        <v>6.2031967440959801E-6</v>
      </c>
      <c r="T75" s="1">
        <v>1</v>
      </c>
      <c r="U75" s="1">
        <f t="shared" si="17"/>
        <v>6.2031967440959801E-6</v>
      </c>
      <c r="AB75" s="1" t="s">
        <v>68</v>
      </c>
      <c r="AH75" s="1" t="s">
        <v>69</v>
      </c>
      <c r="AJ75" s="1">
        <v>17738.5</v>
      </c>
      <c r="AK75" s="1">
        <v>5.6216179997136351E-2</v>
      </c>
      <c r="AR75" s="1">
        <v>17738.5</v>
      </c>
      <c r="AS75" s="1">
        <v>5.6216179997136351E-2</v>
      </c>
      <c r="BA75" s="1">
        <v>15230</v>
      </c>
      <c r="BB75" s="1">
        <v>3.9376399996399414E-2</v>
      </c>
      <c r="BC75" s="1">
        <v>0.1</v>
      </c>
    </row>
    <row r="76" spans="1:55" x14ac:dyDescent="0.2">
      <c r="A76" s="42" t="s">
        <v>101</v>
      </c>
      <c r="B76" s="35" t="s">
        <v>52</v>
      </c>
      <c r="C76" s="43">
        <v>48456.407399999996</v>
      </c>
      <c r="D76" s="43"/>
      <c r="E76" s="1">
        <f t="shared" si="18"/>
        <v>-2640.5781611388729</v>
      </c>
      <c r="F76" s="42">
        <f t="shared" si="8"/>
        <v>-2640.5</v>
      </c>
      <c r="G76" s="1">
        <f t="shared" si="14"/>
        <v>-3.1967540002369788E-2</v>
      </c>
      <c r="I76" s="1">
        <f>+G76</f>
        <v>-3.1967540002369788E-2</v>
      </c>
      <c r="P76" s="1">
        <f t="shared" si="19"/>
        <v>-2.8136046653300224E-2</v>
      </c>
      <c r="Q76" s="37">
        <f t="shared" si="20"/>
        <v>33437.907399999996</v>
      </c>
      <c r="R76" s="22"/>
      <c r="S76" s="1">
        <f t="shared" si="15"/>
        <v>1.4680341283964299E-5</v>
      </c>
      <c r="T76" s="1">
        <v>1</v>
      </c>
      <c r="U76" s="1">
        <f t="shared" si="17"/>
        <v>1.4680341283964299E-5</v>
      </c>
      <c r="AB76" s="1" t="s">
        <v>68</v>
      </c>
      <c r="AH76" s="1" t="s">
        <v>69</v>
      </c>
      <c r="AJ76" s="1">
        <v>17772.5</v>
      </c>
      <c r="AK76" s="1">
        <v>5.527530000108527E-2</v>
      </c>
      <c r="AR76" s="1">
        <v>17772.5</v>
      </c>
      <c r="AS76" s="1">
        <v>5.527530000108527E-2</v>
      </c>
      <c r="BA76" s="1">
        <v>15247</v>
      </c>
      <c r="BB76" s="1">
        <v>3.9455960002669599E-2</v>
      </c>
      <c r="BC76" s="1">
        <v>0.1</v>
      </c>
    </row>
    <row r="77" spans="1:55" x14ac:dyDescent="0.2">
      <c r="A77" s="42" t="s">
        <v>113</v>
      </c>
      <c r="B77" s="35" t="s">
        <v>52</v>
      </c>
      <c r="C77" s="43">
        <v>48474.405500000001</v>
      </c>
      <c r="D77" s="43" t="s">
        <v>55</v>
      </c>
      <c r="E77" s="1">
        <f t="shared" si="18"/>
        <v>-2596.572523128139</v>
      </c>
      <c r="F77" s="42">
        <f t="shared" si="8"/>
        <v>-2596.5</v>
      </c>
      <c r="G77" s="1">
        <f t="shared" si="14"/>
        <v>-2.9661619999387767E-2</v>
      </c>
      <c r="K77" s="1">
        <f>+G77</f>
        <v>-2.9661619999387767E-2</v>
      </c>
      <c r="P77" s="1">
        <f t="shared" si="19"/>
        <v>-2.7780108936442668E-2</v>
      </c>
      <c r="Q77" s="37">
        <f t="shared" si="20"/>
        <v>33455.905500000001</v>
      </c>
      <c r="R77" s="22"/>
      <c r="S77" s="1">
        <f t="shared" si="15"/>
        <v>3.5400838799847981E-6</v>
      </c>
      <c r="T77" s="14">
        <v>1</v>
      </c>
      <c r="U77" s="1">
        <f t="shared" si="17"/>
        <v>3.5400838799847981E-6</v>
      </c>
      <c r="W77" s="14"/>
      <c r="AB77" s="1" t="s">
        <v>68</v>
      </c>
      <c r="AH77" s="1" t="s">
        <v>69</v>
      </c>
      <c r="AJ77" s="1">
        <v>17772.5</v>
      </c>
      <c r="AK77" s="1">
        <v>5.7975299998361152E-2</v>
      </c>
      <c r="AR77" s="1">
        <v>17772.5</v>
      </c>
      <c r="AS77" s="1">
        <v>5.7975299998361152E-2</v>
      </c>
      <c r="BA77" s="1">
        <v>15914.5</v>
      </c>
      <c r="BB77" s="1">
        <v>4.1079859998717438E-2</v>
      </c>
      <c r="BC77" s="1">
        <v>0.1</v>
      </c>
    </row>
    <row r="78" spans="1:55" x14ac:dyDescent="0.2">
      <c r="A78" s="42" t="s">
        <v>114</v>
      </c>
      <c r="B78" s="35"/>
      <c r="C78" s="43">
        <v>48500.377350000002</v>
      </c>
      <c r="D78" s="41">
        <v>5.9999999999999995E-4</v>
      </c>
      <c r="E78" s="1">
        <f t="shared" si="18"/>
        <v>-2533.0709407628401</v>
      </c>
      <c r="F78" s="42">
        <f t="shared" si="8"/>
        <v>-2533</v>
      </c>
      <c r="G78" s="1">
        <f t="shared" si="14"/>
        <v>-2.9014439998718444E-2</v>
      </c>
      <c r="L78" s="1">
        <f>+G78</f>
        <v>-2.9014439998718444E-2</v>
      </c>
      <c r="P78" s="1">
        <f t="shared" si="19"/>
        <v>-2.726522870905437E-2</v>
      </c>
      <c r="Q78" s="37">
        <f t="shared" si="20"/>
        <v>33481.877350000002</v>
      </c>
      <c r="R78" s="22"/>
      <c r="S78" s="1">
        <f t="shared" si="15"/>
        <v>3.0597401358882548E-6</v>
      </c>
      <c r="T78" s="1">
        <v>1</v>
      </c>
      <c r="U78" s="1">
        <f t="shared" si="17"/>
        <v>3.0597401358882548E-6</v>
      </c>
      <c r="AB78" s="1" t="s">
        <v>68</v>
      </c>
      <c r="AH78" s="1" t="s">
        <v>69</v>
      </c>
      <c r="AJ78" s="1">
        <v>17790</v>
      </c>
      <c r="AK78" s="1">
        <v>5.5357199998979922E-2</v>
      </c>
      <c r="AR78" s="1">
        <v>17790</v>
      </c>
      <c r="AS78" s="1">
        <v>5.5357199998979922E-2</v>
      </c>
      <c r="BA78" s="1">
        <v>15917</v>
      </c>
      <c r="BB78" s="1">
        <v>4.6591559999797028E-2</v>
      </c>
      <c r="BC78" s="1">
        <v>0.1</v>
      </c>
    </row>
    <row r="79" spans="1:55" x14ac:dyDescent="0.2">
      <c r="A79" s="42" t="s">
        <v>114</v>
      </c>
      <c r="B79" s="35"/>
      <c r="C79" s="43">
        <v>48805.49725</v>
      </c>
      <c r="D79" s="41">
        <v>2.0000000000000001E-4</v>
      </c>
      <c r="E79" s="1">
        <f t="shared" si="18"/>
        <v>-1787.0479789353114</v>
      </c>
      <c r="F79" s="42">
        <f t="shared" si="8"/>
        <v>-1787</v>
      </c>
      <c r="G79" s="1">
        <f t="shared" si="14"/>
        <v>-1.9623159998445772E-2</v>
      </c>
      <c r="L79" s="1">
        <f>+G79</f>
        <v>-1.9623159998445772E-2</v>
      </c>
      <c r="P79" s="1">
        <f t="shared" si="19"/>
        <v>-2.111047233719009E-2</v>
      </c>
      <c r="Q79" s="37">
        <f t="shared" si="20"/>
        <v>33786.99725</v>
      </c>
      <c r="R79" s="22"/>
      <c r="S79" s="1">
        <f t="shared" si="15"/>
        <v>2.212097992981094E-6</v>
      </c>
      <c r="T79" s="1">
        <v>1</v>
      </c>
      <c r="U79" s="1">
        <f t="shared" si="17"/>
        <v>2.212097992981094E-6</v>
      </c>
      <c r="AB79" s="1" t="s">
        <v>68</v>
      </c>
      <c r="AH79" s="1" t="s">
        <v>69</v>
      </c>
      <c r="AJ79" s="1">
        <v>17814</v>
      </c>
      <c r="AK79" s="1">
        <v>5.5769519996829331E-2</v>
      </c>
      <c r="AR79" s="1">
        <v>17814</v>
      </c>
      <c r="AS79" s="1">
        <v>5.5769519996829331E-2</v>
      </c>
      <c r="BA79" s="1">
        <v>15921.5</v>
      </c>
      <c r="BB79" s="1">
        <v>5.9112619994266424E-2</v>
      </c>
      <c r="BC79" s="1">
        <v>0.1</v>
      </c>
    </row>
    <row r="80" spans="1:55" x14ac:dyDescent="0.2">
      <c r="A80" s="42" t="s">
        <v>101</v>
      </c>
      <c r="B80" s="35" t="s">
        <v>52</v>
      </c>
      <c r="C80" s="43">
        <v>48829.42603333333</v>
      </c>
      <c r="D80" s="43"/>
      <c r="E80" s="1">
        <f t="shared" si="18"/>
        <v>-1728.5417267529413</v>
      </c>
      <c r="F80" s="42">
        <f t="shared" si="8"/>
        <v>-1728.5</v>
      </c>
      <c r="G80" s="1">
        <f t="shared" si="14"/>
        <v>-1.7066046668333001E-2</v>
      </c>
      <c r="I80" s="1">
        <f t="shared" ref="I80:I86" si="22">+G80</f>
        <v>-1.7066046668333001E-2</v>
      </c>
      <c r="P80" s="1">
        <f t="shared" si="19"/>
        <v>-2.0619571913080968E-2</v>
      </c>
      <c r="Q80" s="37">
        <f t="shared" si="20"/>
        <v>33810.92603333333</v>
      </c>
      <c r="R80" s="22"/>
      <c r="S80" s="1">
        <f t="shared" si="15"/>
        <v>1.2627541665061098E-5</v>
      </c>
      <c r="T80" s="1">
        <v>1</v>
      </c>
      <c r="U80" s="1">
        <f t="shared" si="17"/>
        <v>1.2627541665061098E-5</v>
      </c>
      <c r="AB80" s="1" t="s">
        <v>68</v>
      </c>
      <c r="AH80" s="1" t="s">
        <v>69</v>
      </c>
      <c r="AJ80" s="1">
        <v>17814</v>
      </c>
      <c r="AK80" s="1">
        <v>5.6169519994000439E-2</v>
      </c>
      <c r="AR80" s="1">
        <v>17814</v>
      </c>
      <c r="AS80" s="1">
        <v>5.6169519994000439E-2</v>
      </c>
      <c r="BA80" s="1">
        <v>15922</v>
      </c>
      <c r="BB80" s="1">
        <v>3.461495999363251E-2</v>
      </c>
      <c r="BC80" s="1">
        <v>0.1</v>
      </c>
    </row>
    <row r="81" spans="1:55" x14ac:dyDescent="0.2">
      <c r="A81" s="42" t="s">
        <v>101</v>
      </c>
      <c r="B81" s="35"/>
      <c r="C81" s="43">
        <v>48835.356166666665</v>
      </c>
      <c r="D81" s="43"/>
      <c r="E81" s="1">
        <f t="shared" si="18"/>
        <v>-1714.0424573399437</v>
      </c>
      <c r="F81" s="42">
        <f t="shared" si="8"/>
        <v>-1714</v>
      </c>
      <c r="G81" s="1">
        <f t="shared" si="14"/>
        <v>-1.7364853338222019E-2</v>
      </c>
      <c r="I81" s="1">
        <f t="shared" si="22"/>
        <v>-1.7364853338222019E-2</v>
      </c>
      <c r="P81" s="1">
        <f t="shared" si="19"/>
        <v>-2.0497710069106466E-2</v>
      </c>
      <c r="Q81" s="37">
        <f t="shared" si="20"/>
        <v>33816.856166666665</v>
      </c>
      <c r="R81" s="22"/>
      <c r="S81" s="1">
        <f t="shared" si="15"/>
        <v>9.814791296247981E-6</v>
      </c>
      <c r="T81" s="1">
        <v>1</v>
      </c>
      <c r="U81" s="1">
        <f t="shared" si="17"/>
        <v>9.814791296247981E-6</v>
      </c>
      <c r="AB81" s="1" t="s">
        <v>68</v>
      </c>
      <c r="AH81" s="1" t="s">
        <v>69</v>
      </c>
      <c r="AJ81" s="1">
        <v>17819</v>
      </c>
      <c r="AK81" s="1">
        <v>5.0092919998860452E-2</v>
      </c>
      <c r="AR81" s="1">
        <v>17819</v>
      </c>
      <c r="AS81" s="1">
        <v>5.0092919998860452E-2</v>
      </c>
      <c r="BA81" s="1">
        <v>16012.5</v>
      </c>
      <c r="BB81" s="1">
        <v>4.4538499998452608E-2</v>
      </c>
      <c r="BC81" s="1">
        <v>0.1</v>
      </c>
    </row>
    <row r="82" spans="1:55" x14ac:dyDescent="0.2">
      <c r="A82" s="42" t="s">
        <v>101</v>
      </c>
      <c r="B82" s="35" t="s">
        <v>52</v>
      </c>
      <c r="C82" s="43">
        <v>49151.313699999999</v>
      </c>
      <c r="D82" s="43"/>
      <c r="E82" s="1">
        <f t="shared" si="18"/>
        <v>-941.52131129520626</v>
      </c>
      <c r="F82" s="42">
        <f t="shared" si="8"/>
        <v>-941.5</v>
      </c>
      <c r="G82" s="1">
        <f t="shared" si="14"/>
        <v>-8.7162199997692369E-3</v>
      </c>
      <c r="I82" s="1">
        <f t="shared" si="22"/>
        <v>-8.7162199997692369E-3</v>
      </c>
      <c r="P82" s="1">
        <f t="shared" si="19"/>
        <v>-1.3898774031714344E-2</v>
      </c>
      <c r="Q82" s="37">
        <f t="shared" si="20"/>
        <v>34132.813699999999</v>
      </c>
      <c r="R82" s="22"/>
      <c r="S82" s="1">
        <f t="shared" si="15"/>
        <v>2.6858866294030484E-5</v>
      </c>
      <c r="T82" s="1">
        <v>1</v>
      </c>
      <c r="U82" s="1">
        <f t="shared" si="17"/>
        <v>2.6858866294030484E-5</v>
      </c>
      <c r="AB82" s="1" t="s">
        <v>68</v>
      </c>
      <c r="AH82" s="1" t="s">
        <v>69</v>
      </c>
      <c r="AJ82" s="1">
        <v>18628.5</v>
      </c>
      <c r="AK82" s="1">
        <v>6.2981379996926989E-2</v>
      </c>
      <c r="AR82" s="1">
        <v>18628.5</v>
      </c>
      <c r="AS82" s="1">
        <v>6.2981379996926989E-2</v>
      </c>
      <c r="BA82" s="1">
        <v>16012.5</v>
      </c>
      <c r="BB82" s="1">
        <v>5.0538499992399011E-2</v>
      </c>
      <c r="BC82" s="1">
        <v>0.1</v>
      </c>
    </row>
    <row r="83" spans="1:55" x14ac:dyDescent="0.2">
      <c r="A83" s="42" t="s">
        <v>101</v>
      </c>
      <c r="B83" s="35"/>
      <c r="C83" s="43">
        <v>49151.518099999994</v>
      </c>
      <c r="D83" s="43"/>
      <c r="E83" s="1">
        <f t="shared" si="18"/>
        <v>-941.02155007545673</v>
      </c>
      <c r="F83" s="42">
        <f t="shared" si="8"/>
        <v>-941</v>
      </c>
      <c r="G83" s="1">
        <f t="shared" si="14"/>
        <v>-8.8138800056185573E-3</v>
      </c>
      <c r="I83" s="1">
        <f t="shared" si="22"/>
        <v>-8.8138800056185573E-3</v>
      </c>
      <c r="P83" s="1">
        <f t="shared" si="19"/>
        <v>-1.389443508010601E-2</v>
      </c>
      <c r="Q83" s="37">
        <f t="shared" si="20"/>
        <v>34133.018099999994</v>
      </c>
      <c r="R83" s="22"/>
      <c r="S83" s="1">
        <f t="shared" si="15"/>
        <v>2.5812039864900209E-5</v>
      </c>
      <c r="T83" s="1">
        <v>1</v>
      </c>
      <c r="U83" s="1">
        <f t="shared" si="17"/>
        <v>2.5812039864900209E-5</v>
      </c>
      <c r="AB83" s="1" t="s">
        <v>68</v>
      </c>
      <c r="AH83" s="1" t="s">
        <v>69</v>
      </c>
      <c r="AJ83" s="1">
        <v>18628.5</v>
      </c>
      <c r="AK83" s="1">
        <v>6.3681379993795417E-2</v>
      </c>
      <c r="AR83" s="1">
        <v>18628.5</v>
      </c>
      <c r="AS83" s="1">
        <v>6.3681379993795417E-2</v>
      </c>
      <c r="BA83" s="1">
        <v>16012.5</v>
      </c>
      <c r="BB83" s="1">
        <v>5.1538499996240716E-2</v>
      </c>
      <c r="BC83" s="1">
        <v>0.1</v>
      </c>
    </row>
    <row r="84" spans="1:55" x14ac:dyDescent="0.2">
      <c r="A84" s="42" t="s">
        <v>101</v>
      </c>
      <c r="B84" s="35" t="s">
        <v>52</v>
      </c>
      <c r="C84" s="43">
        <v>49515.326733333328</v>
      </c>
      <c r="D84" s="43"/>
      <c r="E84" s="1">
        <f t="shared" si="18"/>
        <v>-51.503710767823513</v>
      </c>
      <c r="F84" s="42">
        <f t="shared" si="8"/>
        <v>-51.5</v>
      </c>
      <c r="G84" s="1">
        <f t="shared" si="14"/>
        <v>-1.5176866727415472E-3</v>
      </c>
      <c r="I84" s="1">
        <f t="shared" si="22"/>
        <v>-1.5176866727415472E-3</v>
      </c>
      <c r="P84" s="1">
        <f t="shared" si="19"/>
        <v>-6.036576718939494E-3</v>
      </c>
      <c r="Q84" s="37">
        <f t="shared" si="20"/>
        <v>34496.826733333328</v>
      </c>
      <c r="R84" s="22"/>
      <c r="S84" s="1">
        <f t="shared" si="15"/>
        <v>2.0420367249626883E-5</v>
      </c>
      <c r="T84" s="1">
        <v>1</v>
      </c>
      <c r="U84" s="1">
        <f t="shared" si="17"/>
        <v>2.0420367249626883E-5</v>
      </c>
      <c r="AB84" s="1" t="s">
        <v>68</v>
      </c>
      <c r="AH84" s="1" t="s">
        <v>69</v>
      </c>
      <c r="AJ84" s="1">
        <v>18633.5</v>
      </c>
      <c r="AK84" s="1">
        <v>6.3404779990378302E-2</v>
      </c>
      <c r="AR84" s="1">
        <v>18633.5</v>
      </c>
      <c r="AS84" s="1">
        <v>6.3404779990378302E-2</v>
      </c>
      <c r="BA84" s="1">
        <v>16025</v>
      </c>
      <c r="BB84" s="1">
        <v>5.2096999992500059E-2</v>
      </c>
      <c r="BC84" s="1">
        <v>0.1</v>
      </c>
    </row>
    <row r="85" spans="1:55" x14ac:dyDescent="0.2">
      <c r="A85" s="42" t="s">
        <v>118</v>
      </c>
      <c r="B85" s="35"/>
      <c r="C85" s="43">
        <v>49522.485799999995</v>
      </c>
      <c r="D85" s="43"/>
      <c r="E85" s="1">
        <f t="shared" ref="E85:E91" si="23">+(C85-C$7)/C$8</f>
        <v>-33.999679996353912</v>
      </c>
      <c r="F85" s="42">
        <f t="shared" si="8"/>
        <v>-34</v>
      </c>
      <c r="G85" s="1">
        <f t="shared" si="14"/>
        <v>1.3087999104754999E-4</v>
      </c>
      <c r="I85" s="1">
        <f t="shared" si="22"/>
        <v>1.3087999104754999E-4</v>
      </c>
      <c r="P85" s="1">
        <f t="shared" ref="P85:P91" si="24">+D$11+D$12*F85+D$13*F85^2</f>
        <v>-5.8791972366089513E-3</v>
      </c>
      <c r="Q85" s="37">
        <f t="shared" ref="Q85:Q91" si="25">+C85-15018.5</f>
        <v>34503.985799999995</v>
      </c>
      <c r="R85" s="22"/>
      <c r="S85" s="1">
        <f t="shared" si="15"/>
        <v>3.6121028282395254E-5</v>
      </c>
      <c r="T85" s="1">
        <v>1</v>
      </c>
      <c r="U85" s="1">
        <f t="shared" si="17"/>
        <v>3.6121028282395254E-5</v>
      </c>
      <c r="AB85" s="1" t="s">
        <v>68</v>
      </c>
      <c r="AH85" s="1" t="s">
        <v>69</v>
      </c>
      <c r="AJ85" s="1">
        <v>18633.5</v>
      </c>
      <c r="AK85" s="1">
        <v>6.3704779990075622E-2</v>
      </c>
      <c r="AR85" s="1">
        <v>18633.5</v>
      </c>
      <c r="AS85" s="1">
        <v>6.3704779990075622E-2</v>
      </c>
      <c r="BA85" s="1">
        <v>16027.5</v>
      </c>
      <c r="BB85" s="1">
        <v>3.760869999678107E-2</v>
      </c>
      <c r="BC85" s="1">
        <v>0.1</v>
      </c>
    </row>
    <row r="86" spans="1:55" x14ac:dyDescent="0.2">
      <c r="A86" s="42" t="s">
        <v>101</v>
      </c>
      <c r="B86" s="35"/>
      <c r="C86" s="43">
        <v>49536.391566666665</v>
      </c>
      <c r="D86" s="43"/>
      <c r="E86" s="1">
        <f t="shared" si="23"/>
        <v>1.3855088616291907E-4</v>
      </c>
      <c r="F86" s="42">
        <f t="shared" si="8"/>
        <v>0</v>
      </c>
      <c r="G86" s="1">
        <f t="shared" si="14"/>
        <v>5.6666664022486657E-5</v>
      </c>
      <c r="I86" s="1">
        <f t="shared" si="22"/>
        <v>5.6666664022486657E-5</v>
      </c>
      <c r="P86" s="1">
        <f t="shared" si="24"/>
        <v>-5.5731242439807441E-3</v>
      </c>
      <c r="Q86" s="37">
        <f t="shared" si="25"/>
        <v>34517.891566666665</v>
      </c>
      <c r="R86" s="22"/>
      <c r="S86" s="1">
        <f t="shared" si="15"/>
        <v>3.1694545667835839E-5</v>
      </c>
      <c r="T86" s="1">
        <v>1</v>
      </c>
      <c r="U86" s="1">
        <f t="shared" si="17"/>
        <v>3.1694545667835839E-5</v>
      </c>
      <c r="AB86" s="1" t="s">
        <v>68</v>
      </c>
      <c r="AH86" s="1" t="s">
        <v>69</v>
      </c>
      <c r="AJ86" s="1">
        <v>18640.5</v>
      </c>
      <c r="AK86" s="1">
        <v>6.2237539998022839E-2</v>
      </c>
      <c r="AR86" s="1">
        <v>18640.5</v>
      </c>
      <c r="AS86" s="1">
        <v>6.2237539998022839E-2</v>
      </c>
      <c r="BA86" s="1">
        <v>16034.5</v>
      </c>
      <c r="BB86" s="1">
        <v>3.4641459998965729E-2</v>
      </c>
      <c r="BC86" s="1">
        <v>0.1</v>
      </c>
    </row>
    <row r="87" spans="1:55" x14ac:dyDescent="0.2">
      <c r="A87" s="43" t="s">
        <v>120</v>
      </c>
      <c r="B87" s="46"/>
      <c r="C87" s="47">
        <v>49556.433499999999</v>
      </c>
      <c r="D87" s="47">
        <v>5.0000000000000001E-4</v>
      </c>
      <c r="E87" s="1">
        <f t="shared" si="23"/>
        <v>49.002981256601899</v>
      </c>
      <c r="F87" s="42">
        <f t="shared" si="8"/>
        <v>49</v>
      </c>
      <c r="G87" s="1">
        <f t="shared" si="14"/>
        <v>1.2193199945613742E-3</v>
      </c>
      <c r="L87" s="1">
        <f>+G87</f>
        <v>1.2193199945613742E-3</v>
      </c>
      <c r="P87" s="1">
        <f t="shared" si="24"/>
        <v>-5.1313056601239807E-3</v>
      </c>
      <c r="Q87" s="37">
        <f t="shared" si="25"/>
        <v>34537.933499999999</v>
      </c>
      <c r="R87" s="22"/>
      <c r="S87" s="1">
        <f t="shared" si="15"/>
        <v>4.0330446205947796E-5</v>
      </c>
      <c r="T87" s="1">
        <v>1</v>
      </c>
      <c r="U87" s="1">
        <f t="shared" si="17"/>
        <v>4.0330446205947796E-5</v>
      </c>
      <c r="AB87" s="1" t="s">
        <v>68</v>
      </c>
      <c r="AH87" s="1" t="s">
        <v>69</v>
      </c>
      <c r="AJ87" s="1">
        <v>18640.5</v>
      </c>
      <c r="AK87" s="1">
        <v>6.2937539994891267E-2</v>
      </c>
      <c r="AR87" s="1">
        <v>18640.5</v>
      </c>
      <c r="AS87" s="1">
        <v>6.2937539994891267E-2</v>
      </c>
      <c r="BA87" s="1">
        <v>16034.5</v>
      </c>
      <c r="BB87" s="1">
        <v>3.5641459995531477E-2</v>
      </c>
      <c r="BC87" s="1">
        <v>0.1</v>
      </c>
    </row>
    <row r="88" spans="1:55" x14ac:dyDescent="0.2">
      <c r="A88" s="44" t="s">
        <v>120</v>
      </c>
      <c r="B88" s="177" t="s">
        <v>52</v>
      </c>
      <c r="C88" s="44">
        <v>49556.434000000001</v>
      </c>
      <c r="D88" s="41"/>
      <c r="E88" s="1">
        <f t="shared" si="23"/>
        <v>49.004203764482725</v>
      </c>
      <c r="F88" s="42">
        <f t="shared" si="8"/>
        <v>49</v>
      </c>
      <c r="G88" s="1">
        <f t="shared" si="14"/>
        <v>1.719319996482227E-3</v>
      </c>
      <c r="L88" s="1">
        <f>+G88</f>
        <v>1.719319996482227E-3</v>
      </c>
      <c r="P88" s="1">
        <f t="shared" si="24"/>
        <v>-5.1313056601239807E-3</v>
      </c>
      <c r="Q88" s="37">
        <f t="shared" si="25"/>
        <v>34537.934000000001</v>
      </c>
      <c r="R88" s="22"/>
      <c r="S88" s="1">
        <f t="shared" si="15"/>
        <v>4.6931071886951234E-5</v>
      </c>
      <c r="T88" s="1">
        <v>1</v>
      </c>
      <c r="U88" s="1">
        <f t="shared" si="17"/>
        <v>4.6931071886951234E-5</v>
      </c>
      <c r="AB88" s="1" t="s">
        <v>68</v>
      </c>
      <c r="AH88" s="1" t="s">
        <v>69</v>
      </c>
      <c r="AJ88" s="1">
        <v>18643</v>
      </c>
      <c r="AK88" s="1">
        <v>5.9349240000301506E-2</v>
      </c>
      <c r="AR88" s="1">
        <v>18643</v>
      </c>
      <c r="AS88" s="1">
        <v>5.9349240000301506E-2</v>
      </c>
      <c r="BA88" s="1">
        <v>16034.5</v>
      </c>
      <c r="BB88" s="1">
        <v>4.4541459996253252E-2</v>
      </c>
      <c r="BC88" s="1">
        <v>1</v>
      </c>
    </row>
    <row r="89" spans="1:55" x14ac:dyDescent="0.2">
      <c r="A89" s="44" t="s">
        <v>121</v>
      </c>
      <c r="B89" s="40" t="s">
        <v>54</v>
      </c>
      <c r="C89" s="41">
        <v>49590.378849999994</v>
      </c>
      <c r="D89" s="41">
        <v>8.9999999999999998E-4</v>
      </c>
      <c r="E89" s="1">
        <f t="shared" si="23"/>
        <v>131.99989672251604</v>
      </c>
      <c r="F89" s="42">
        <f t="shared" si="8"/>
        <v>132</v>
      </c>
      <c r="G89" s="1">
        <f t="shared" si="14"/>
        <v>-4.2240004404447973E-5</v>
      </c>
      <c r="L89" s="1">
        <f>+G89</f>
        <v>-4.2240004404447973E-5</v>
      </c>
      <c r="P89" s="1">
        <f t="shared" si="24"/>
        <v>-4.3809972977748241E-3</v>
      </c>
      <c r="Q89" s="37">
        <f t="shared" si="25"/>
        <v>34571.878849999994</v>
      </c>
      <c r="R89" s="22"/>
      <c r="S89" s="1">
        <f t="shared" si="15"/>
        <v>1.8824814850774632E-5</v>
      </c>
      <c r="T89" s="1">
        <v>1</v>
      </c>
      <c r="U89" s="1">
        <f t="shared" si="17"/>
        <v>1.8824814850774632E-5</v>
      </c>
      <c r="AB89" s="1" t="s">
        <v>68</v>
      </c>
      <c r="AH89" s="1" t="s">
        <v>69</v>
      </c>
      <c r="AJ89" s="1">
        <v>18643</v>
      </c>
      <c r="AK89" s="1">
        <v>6.0649239996564575E-2</v>
      </c>
      <c r="AR89" s="1">
        <v>18643</v>
      </c>
      <c r="AS89" s="1">
        <v>6.0649239996564575E-2</v>
      </c>
      <c r="BA89" s="1">
        <v>16034.5</v>
      </c>
      <c r="BB89" s="1">
        <v>4.5241460000397637E-2</v>
      </c>
      <c r="BC89" s="1">
        <v>1</v>
      </c>
    </row>
    <row r="90" spans="1:55" x14ac:dyDescent="0.2">
      <c r="A90" s="44" t="s">
        <v>121</v>
      </c>
      <c r="B90" s="40" t="s">
        <v>52</v>
      </c>
      <c r="C90" s="41">
        <v>49596.311700000006</v>
      </c>
      <c r="D90" s="41">
        <v>2.9999999999999997E-4</v>
      </c>
      <c r="E90" s="1">
        <f t="shared" si="23"/>
        <v>146.50580842833207</v>
      </c>
      <c r="F90" s="42">
        <f t="shared" si="8"/>
        <v>146.5</v>
      </c>
      <c r="G90" s="1">
        <f t="shared" si="14"/>
        <v>2.3756200025673024E-3</v>
      </c>
      <c r="L90" s="1">
        <f>+G90</f>
        <v>2.3756200025673024E-3</v>
      </c>
      <c r="P90" s="1">
        <f t="shared" si="24"/>
        <v>-4.2496713463167088E-3</v>
      </c>
      <c r="Q90" s="37">
        <f t="shared" si="25"/>
        <v>34577.811700000006</v>
      </c>
      <c r="R90" s="22"/>
      <c r="S90" s="1">
        <f t="shared" si="15"/>
        <v>4.3894485457597322E-5</v>
      </c>
      <c r="T90" s="1">
        <v>1</v>
      </c>
      <c r="U90" s="1">
        <f t="shared" si="17"/>
        <v>4.3894485457597322E-5</v>
      </c>
      <c r="AB90" s="1" t="s">
        <v>79</v>
      </c>
      <c r="AC90" s="1" t="s">
        <v>60</v>
      </c>
      <c r="AH90" s="1" t="s">
        <v>69</v>
      </c>
      <c r="AJ90" s="1">
        <v>18680</v>
      </c>
      <c r="AK90" s="1">
        <v>5.8522399995126761E-2</v>
      </c>
      <c r="AR90" s="1">
        <v>18680</v>
      </c>
      <c r="AS90" s="1">
        <v>5.8522399995126761E-2</v>
      </c>
      <c r="BA90" s="1">
        <v>16171</v>
      </c>
      <c r="BB90" s="1">
        <v>4.3680279995896854E-2</v>
      </c>
      <c r="BC90" s="1">
        <v>1</v>
      </c>
    </row>
    <row r="91" spans="1:55" x14ac:dyDescent="0.2">
      <c r="A91" s="44" t="s">
        <v>121</v>
      </c>
      <c r="B91" s="40" t="s">
        <v>52</v>
      </c>
      <c r="C91" s="41">
        <v>49598.357300000003</v>
      </c>
      <c r="D91" s="41">
        <v>2.9999999999999997E-4</v>
      </c>
      <c r="E91" s="1">
        <f t="shared" si="23"/>
        <v>151.50733265114627</v>
      </c>
      <c r="F91" s="42">
        <f>ROUND(2*E91,0)/2</f>
        <v>151.5</v>
      </c>
      <c r="G91" s="1">
        <f t="shared" si="14"/>
        <v>2.9990200055181049E-3</v>
      </c>
      <c r="L91" s="1">
        <f>+G91</f>
        <v>2.9990200055181049E-3</v>
      </c>
      <c r="P91" s="1">
        <f t="shared" si="24"/>
        <v>-4.2043694330868974E-3</v>
      </c>
      <c r="Q91" s="37">
        <f t="shared" si="25"/>
        <v>34579.857300000003</v>
      </c>
      <c r="R91" s="22"/>
      <c r="S91" s="1">
        <f t="shared" si="15"/>
        <v>5.188881940420609E-5</v>
      </c>
      <c r="T91" s="1">
        <v>1</v>
      </c>
      <c r="U91" s="1">
        <f t="shared" si="17"/>
        <v>5.188881940420609E-5</v>
      </c>
      <c r="AB91" s="1" t="s">
        <v>79</v>
      </c>
      <c r="AC91" s="1" t="s">
        <v>53</v>
      </c>
      <c r="AH91" s="1" t="s">
        <v>69</v>
      </c>
      <c r="AJ91" s="1">
        <v>18682</v>
      </c>
      <c r="AK91" s="1">
        <v>6.2331759996595792E-2</v>
      </c>
      <c r="AR91" s="1">
        <v>18682</v>
      </c>
      <c r="AS91" s="1">
        <v>6.2331759996595792E-2</v>
      </c>
      <c r="BA91" s="1">
        <v>16729</v>
      </c>
      <c r="BB91" s="1">
        <v>5.1391719993262086E-2</v>
      </c>
      <c r="BC91" s="1">
        <v>0.1</v>
      </c>
    </row>
    <row r="92" spans="1:55" x14ac:dyDescent="0.2">
      <c r="A92" s="42"/>
      <c r="B92" s="35"/>
      <c r="C92" s="43"/>
      <c r="D92" s="43"/>
      <c r="Q92" s="37"/>
      <c r="R92" s="22"/>
      <c r="AB92" s="1" t="s">
        <v>79</v>
      </c>
      <c r="AC92" s="1" t="s">
        <v>53</v>
      </c>
      <c r="AH92" s="1" t="s">
        <v>69</v>
      </c>
      <c r="AJ92" s="1">
        <v>18682</v>
      </c>
      <c r="AK92" s="1">
        <v>6.3031760000740178E-2</v>
      </c>
      <c r="AR92" s="1">
        <v>18682</v>
      </c>
      <c r="AS92" s="1">
        <v>6.3031760000740178E-2</v>
      </c>
      <c r="BA92" s="1">
        <v>17638.5</v>
      </c>
      <c r="BB92" s="1">
        <v>5.7148179999785498E-2</v>
      </c>
      <c r="BC92" s="1">
        <v>0.1</v>
      </c>
    </row>
    <row r="93" spans="1:55" x14ac:dyDescent="0.2">
      <c r="A93" s="42"/>
      <c r="B93" s="35"/>
      <c r="C93" s="43"/>
      <c r="D93" s="43"/>
      <c r="Q93" s="37"/>
      <c r="R93" s="22"/>
      <c r="AB93" s="1" t="s">
        <v>68</v>
      </c>
      <c r="AH93" s="1" t="s">
        <v>69</v>
      </c>
      <c r="AJ93" s="1">
        <v>18684.5</v>
      </c>
      <c r="AK93" s="1">
        <v>6.8443459997070022E-2</v>
      </c>
      <c r="AR93" s="1">
        <v>18684.5</v>
      </c>
      <c r="AS93" s="1">
        <v>6.8443459997070022E-2</v>
      </c>
      <c r="BA93" s="1">
        <v>17658</v>
      </c>
      <c r="BB93" s="1">
        <v>3.9739439991535619E-2</v>
      </c>
      <c r="BC93" s="1">
        <v>0.1</v>
      </c>
    </row>
    <row r="94" spans="1:55" x14ac:dyDescent="0.2">
      <c r="A94" s="42"/>
      <c r="B94" s="35"/>
      <c r="C94" s="43"/>
      <c r="D94" s="43"/>
      <c r="Q94" s="37"/>
      <c r="R94" s="22"/>
      <c r="AB94" s="1" t="s">
        <v>68</v>
      </c>
      <c r="AH94" s="1" t="s">
        <v>69</v>
      </c>
      <c r="AJ94" s="1">
        <v>18684.5</v>
      </c>
      <c r="AK94" s="1">
        <v>6.9243459998688195E-2</v>
      </c>
      <c r="AR94" s="1">
        <v>18684.5</v>
      </c>
      <c r="AS94" s="1">
        <v>6.9243459998688195E-2</v>
      </c>
      <c r="BA94" s="1">
        <v>17738.5</v>
      </c>
      <c r="BB94" s="1">
        <v>5.5816179999965243E-2</v>
      </c>
      <c r="BC94" s="1">
        <v>1</v>
      </c>
    </row>
    <row r="95" spans="1:55" x14ac:dyDescent="0.2">
      <c r="A95" s="42"/>
      <c r="B95" s="35"/>
      <c r="C95" s="43"/>
      <c r="D95" s="43"/>
      <c r="Q95" s="37"/>
      <c r="R95" s="22"/>
      <c r="AB95" s="1" t="s">
        <v>68</v>
      </c>
      <c r="AH95" s="1" t="s">
        <v>69</v>
      </c>
      <c r="AJ95" s="1">
        <v>18687</v>
      </c>
      <c r="AK95" s="1">
        <v>6.255515999509953E-2</v>
      </c>
      <c r="AR95" s="1">
        <v>18687</v>
      </c>
      <c r="AS95" s="1">
        <v>6.255515999509953E-2</v>
      </c>
      <c r="BA95" s="1">
        <v>17738.5</v>
      </c>
      <c r="BB95" s="1">
        <v>5.6216179997136351E-2</v>
      </c>
      <c r="BC95" s="1">
        <v>1</v>
      </c>
    </row>
    <row r="96" spans="1:55" x14ac:dyDescent="0.2">
      <c r="A96" s="42"/>
      <c r="B96" s="35"/>
      <c r="C96" s="43"/>
      <c r="D96" s="43"/>
      <c r="Q96" s="37"/>
      <c r="R96" s="22"/>
      <c r="AB96" s="1" t="s">
        <v>79</v>
      </c>
      <c r="AC96" s="1" t="s">
        <v>53</v>
      </c>
      <c r="AH96" s="1" t="s">
        <v>69</v>
      </c>
      <c r="AJ96" s="1">
        <v>18687</v>
      </c>
      <c r="AK96" s="1">
        <v>6.4455159998033196E-2</v>
      </c>
      <c r="AR96" s="1">
        <v>18687</v>
      </c>
      <c r="AS96" s="1">
        <v>6.4455159998033196E-2</v>
      </c>
      <c r="BA96" s="1">
        <v>17772.5</v>
      </c>
      <c r="BB96" s="1">
        <v>5.527530000108527E-2</v>
      </c>
      <c r="BC96" s="1">
        <v>1</v>
      </c>
    </row>
    <row r="97" spans="1:55" x14ac:dyDescent="0.2">
      <c r="A97" s="42"/>
      <c r="B97" s="35"/>
      <c r="C97" s="43"/>
      <c r="D97" s="43"/>
      <c r="Q97" s="37"/>
      <c r="R97" s="22"/>
      <c r="AB97" s="1" t="s">
        <v>79</v>
      </c>
      <c r="AC97" s="1" t="s">
        <v>60</v>
      </c>
      <c r="AH97" s="1" t="s">
        <v>69</v>
      </c>
      <c r="AJ97" s="1">
        <v>18689.5</v>
      </c>
      <c r="AK97" s="1">
        <v>6.3966859997890424E-2</v>
      </c>
      <c r="AR97" s="1">
        <v>18689.5</v>
      </c>
      <c r="AS97" s="1">
        <v>6.3966859997890424E-2</v>
      </c>
      <c r="BA97" s="1">
        <v>17772.5</v>
      </c>
      <c r="BB97" s="1">
        <v>5.7975299998361152E-2</v>
      </c>
      <c r="BC97" s="1">
        <v>1</v>
      </c>
    </row>
    <row r="98" spans="1:55" x14ac:dyDescent="0.2">
      <c r="A98" s="42"/>
      <c r="B98" s="35"/>
      <c r="C98" s="43"/>
      <c r="D98" s="43"/>
      <c r="Q98" s="37"/>
      <c r="R98" s="22"/>
      <c r="AB98" s="1" t="s">
        <v>79</v>
      </c>
      <c r="AC98" s="1" t="s">
        <v>53</v>
      </c>
      <c r="AH98" s="1" t="s">
        <v>69</v>
      </c>
      <c r="AJ98" s="1">
        <v>18689.5</v>
      </c>
      <c r="AK98" s="1">
        <v>6.586686000082409E-2</v>
      </c>
      <c r="AR98" s="1">
        <v>18689.5</v>
      </c>
      <c r="AS98" s="1">
        <v>6.586686000082409E-2</v>
      </c>
      <c r="BA98" s="1">
        <v>17790</v>
      </c>
      <c r="BB98" s="1">
        <v>5.5357199998979922E-2</v>
      </c>
      <c r="BC98" s="1">
        <v>0.1</v>
      </c>
    </row>
    <row r="99" spans="1:55" x14ac:dyDescent="0.2">
      <c r="A99" s="42"/>
      <c r="B99" s="35"/>
      <c r="C99" s="43"/>
      <c r="D99" s="43"/>
      <c r="Q99" s="37"/>
      <c r="R99" s="22"/>
      <c r="AB99" s="1" t="s">
        <v>79</v>
      </c>
      <c r="AC99" s="1" t="s">
        <v>60</v>
      </c>
      <c r="AH99" s="1" t="s">
        <v>69</v>
      </c>
      <c r="AJ99" s="1">
        <v>18697</v>
      </c>
      <c r="AK99" s="1">
        <v>6.6601959995750804E-2</v>
      </c>
      <c r="AR99" s="1">
        <v>18697</v>
      </c>
      <c r="AS99" s="1">
        <v>6.6601959995750804E-2</v>
      </c>
      <c r="BA99" s="1">
        <v>17814</v>
      </c>
      <c r="BB99" s="1">
        <v>5.5769519996829331E-2</v>
      </c>
      <c r="BC99" s="1">
        <v>1</v>
      </c>
    </row>
    <row r="100" spans="1:55" x14ac:dyDescent="0.2">
      <c r="A100" s="42"/>
      <c r="B100" s="35"/>
      <c r="C100" s="43"/>
      <c r="D100" s="43"/>
      <c r="Q100" s="37"/>
      <c r="R100" s="22"/>
      <c r="AB100" s="1" t="s">
        <v>68</v>
      </c>
      <c r="AH100" s="1" t="s">
        <v>69</v>
      </c>
      <c r="AJ100" s="1">
        <v>18729</v>
      </c>
      <c r="AK100" s="1">
        <v>6.3751720001164358E-2</v>
      </c>
      <c r="AR100" s="1">
        <v>18729</v>
      </c>
      <c r="AS100" s="1">
        <v>6.3751720001164358E-2</v>
      </c>
      <c r="BA100" s="1">
        <v>17814</v>
      </c>
      <c r="BB100" s="1">
        <v>5.6169519994000439E-2</v>
      </c>
      <c r="BC100" s="1">
        <v>1</v>
      </c>
    </row>
    <row r="101" spans="1:55" x14ac:dyDescent="0.2">
      <c r="A101" s="42"/>
      <c r="B101" s="35"/>
      <c r="C101" s="43"/>
      <c r="D101" s="43"/>
      <c r="Q101" s="37"/>
      <c r="R101" s="22"/>
      <c r="AB101" s="1" t="s">
        <v>79</v>
      </c>
      <c r="AC101" s="1" t="s">
        <v>60</v>
      </c>
      <c r="AH101" s="1" t="s">
        <v>69</v>
      </c>
      <c r="AJ101" s="1">
        <v>18758</v>
      </c>
      <c r="AK101" s="1">
        <v>6.3887439995596651E-2</v>
      </c>
      <c r="AR101" s="1">
        <v>18758</v>
      </c>
      <c r="AS101" s="1">
        <v>6.3887439995596651E-2</v>
      </c>
      <c r="BA101" s="1">
        <v>17819</v>
      </c>
      <c r="BB101" s="1">
        <v>5.0092919998860452E-2</v>
      </c>
      <c r="BC101" s="1">
        <v>1</v>
      </c>
    </row>
    <row r="102" spans="1:55" x14ac:dyDescent="0.2">
      <c r="A102" s="42"/>
      <c r="B102" s="35"/>
      <c r="C102" s="43"/>
      <c r="D102" s="43"/>
      <c r="Q102" s="37"/>
      <c r="R102" s="22"/>
      <c r="AB102" s="1" t="s">
        <v>79</v>
      </c>
      <c r="AC102" s="1" t="s">
        <v>53</v>
      </c>
      <c r="AH102" s="1" t="s">
        <v>69</v>
      </c>
      <c r="AJ102" s="1">
        <v>18758</v>
      </c>
      <c r="AK102" s="1">
        <v>6.4187439995293971E-2</v>
      </c>
      <c r="AR102" s="1">
        <v>18758</v>
      </c>
      <c r="AS102" s="1">
        <v>6.4187439995293971E-2</v>
      </c>
      <c r="BA102" s="1">
        <v>18628.5</v>
      </c>
      <c r="BB102" s="1">
        <v>6.2981379996926989E-2</v>
      </c>
      <c r="BC102" s="1">
        <v>1</v>
      </c>
    </row>
    <row r="103" spans="1:55" x14ac:dyDescent="0.2">
      <c r="A103" s="42"/>
      <c r="B103" s="35"/>
      <c r="C103" s="43"/>
      <c r="D103" s="43"/>
      <c r="Q103" s="37"/>
      <c r="R103" s="22"/>
      <c r="AB103" s="1" t="s">
        <v>79</v>
      </c>
      <c r="AC103" s="1" t="s">
        <v>60</v>
      </c>
      <c r="AH103" s="1" t="s">
        <v>69</v>
      </c>
      <c r="AJ103" s="1">
        <v>18758</v>
      </c>
      <c r="AK103" s="1">
        <v>6.4187439995293971E-2</v>
      </c>
      <c r="AR103" s="1">
        <v>18758</v>
      </c>
      <c r="AS103" s="1">
        <v>6.4187439995293971E-2</v>
      </c>
      <c r="BA103" s="1">
        <v>18628.5</v>
      </c>
      <c r="BB103" s="1">
        <v>6.3681379993795417E-2</v>
      </c>
      <c r="BC103" s="1">
        <v>1</v>
      </c>
    </row>
    <row r="104" spans="1:55" x14ac:dyDescent="0.2">
      <c r="A104" s="42"/>
      <c r="B104" s="35"/>
      <c r="C104" s="43"/>
      <c r="D104" s="43"/>
      <c r="Q104" s="37"/>
      <c r="R104" s="22"/>
      <c r="AJ104" s="1">
        <v>18758</v>
      </c>
      <c r="AK104" s="1">
        <v>6.4187439995293971E-2</v>
      </c>
      <c r="AR104" s="1">
        <v>18758</v>
      </c>
      <c r="AS104" s="1">
        <v>6.4187439995293971E-2</v>
      </c>
      <c r="BA104" s="1">
        <v>18633.5</v>
      </c>
      <c r="BB104" s="1">
        <v>6.3404779990378302E-2</v>
      </c>
      <c r="BC104" s="1">
        <v>0.1</v>
      </c>
    </row>
    <row r="105" spans="1:55" x14ac:dyDescent="0.2">
      <c r="A105" s="42"/>
      <c r="B105" s="35"/>
      <c r="C105" s="43"/>
      <c r="D105" s="43"/>
      <c r="Q105" s="37"/>
      <c r="R105" s="22"/>
      <c r="AJ105" s="1">
        <v>18758</v>
      </c>
      <c r="AK105" s="1">
        <v>6.4887439992162399E-2</v>
      </c>
      <c r="AR105" s="1">
        <v>18758</v>
      </c>
      <c r="AS105" s="1">
        <v>6.4887439992162399E-2</v>
      </c>
      <c r="BA105" s="1">
        <v>18633.5</v>
      </c>
      <c r="BB105" s="1">
        <v>6.3704779990075622E-2</v>
      </c>
      <c r="BC105" s="1">
        <v>0.1</v>
      </c>
    </row>
    <row r="106" spans="1:55" x14ac:dyDescent="0.2">
      <c r="A106" s="42"/>
      <c r="B106" s="35"/>
      <c r="C106" s="43"/>
      <c r="D106" s="43"/>
      <c r="Q106" s="37"/>
      <c r="R106" s="22"/>
      <c r="AB106" s="1" t="s">
        <v>79</v>
      </c>
      <c r="AC106" s="1" t="s">
        <v>60</v>
      </c>
      <c r="AH106" s="1" t="s">
        <v>69</v>
      </c>
      <c r="AJ106" s="1">
        <v>18763</v>
      </c>
      <c r="AK106" s="1">
        <v>5.6910840001364704E-2</v>
      </c>
      <c r="AR106" s="1">
        <v>18763</v>
      </c>
      <c r="AS106" s="1">
        <v>5.6910840001364704E-2</v>
      </c>
      <c r="BA106" s="1">
        <v>18640.5</v>
      </c>
      <c r="BB106" s="1">
        <v>6.2237539998022839E-2</v>
      </c>
      <c r="BC106" s="1">
        <v>1</v>
      </c>
    </row>
    <row r="107" spans="1:55" x14ac:dyDescent="0.2">
      <c r="A107" s="42"/>
      <c r="B107" s="35"/>
      <c r="C107" s="43"/>
      <c r="D107" s="43"/>
      <c r="Q107" s="37"/>
      <c r="R107" s="22"/>
      <c r="AB107" s="1" t="s">
        <v>79</v>
      </c>
      <c r="AC107" s="1" t="s">
        <v>53</v>
      </c>
      <c r="AH107" s="1" t="s">
        <v>69</v>
      </c>
      <c r="AJ107" s="1">
        <v>18763</v>
      </c>
      <c r="AK107" s="1">
        <v>6.1910839998745359E-2</v>
      </c>
      <c r="AR107" s="1">
        <v>18763</v>
      </c>
      <c r="AS107" s="1">
        <v>6.1910839998745359E-2</v>
      </c>
      <c r="BA107" s="1">
        <v>18640.5</v>
      </c>
      <c r="BB107" s="1">
        <v>6.2937539994891267E-2</v>
      </c>
      <c r="BC107" s="1">
        <v>1</v>
      </c>
    </row>
    <row r="108" spans="1:55" x14ac:dyDescent="0.2">
      <c r="A108" s="42"/>
      <c r="B108" s="35"/>
      <c r="C108" s="43"/>
      <c r="D108" s="43"/>
      <c r="Q108" s="37"/>
      <c r="R108" s="22"/>
      <c r="AB108" s="1" t="s">
        <v>79</v>
      </c>
      <c r="AC108" s="1" t="s">
        <v>53</v>
      </c>
      <c r="AH108" s="1" t="s">
        <v>69</v>
      </c>
      <c r="AJ108" s="1">
        <v>18780</v>
      </c>
      <c r="AK108" s="1">
        <v>6.6990399995120242E-2</v>
      </c>
      <c r="AR108" s="1">
        <v>18780</v>
      </c>
      <c r="AS108" s="1">
        <v>6.6990399995120242E-2</v>
      </c>
      <c r="BA108" s="1">
        <v>18643</v>
      </c>
      <c r="BB108" s="1">
        <v>5.9349240000301506E-2</v>
      </c>
      <c r="BC108" s="1">
        <v>1</v>
      </c>
    </row>
    <row r="109" spans="1:55" x14ac:dyDescent="0.2">
      <c r="A109" s="42"/>
      <c r="B109" s="35"/>
      <c r="C109" s="43"/>
      <c r="D109" s="43"/>
      <c r="Q109" s="37"/>
      <c r="R109" s="22"/>
      <c r="AB109" s="1" t="s">
        <v>79</v>
      </c>
      <c r="AC109" s="1" t="s">
        <v>60</v>
      </c>
      <c r="AH109" s="1" t="s">
        <v>69</v>
      </c>
      <c r="AJ109" s="1">
        <v>19350</v>
      </c>
      <c r="AK109" s="1">
        <v>6.9958000000042375E-2</v>
      </c>
      <c r="AR109" s="1">
        <v>19350</v>
      </c>
      <c r="AS109" s="1">
        <v>6.9958000000042375E-2</v>
      </c>
      <c r="BA109" s="1">
        <v>18643</v>
      </c>
      <c r="BB109" s="1">
        <v>6.0649239996564575E-2</v>
      </c>
      <c r="BC109" s="1">
        <v>1</v>
      </c>
    </row>
    <row r="110" spans="1:55" x14ac:dyDescent="0.2">
      <c r="A110" s="42"/>
      <c r="B110" s="35"/>
      <c r="C110" s="43"/>
      <c r="D110" s="43"/>
      <c r="Q110" s="37"/>
      <c r="R110" s="22"/>
      <c r="AB110" s="1" t="s">
        <v>79</v>
      </c>
      <c r="AC110" s="1" t="s">
        <v>60</v>
      </c>
      <c r="AH110" s="1" t="s">
        <v>69</v>
      </c>
      <c r="AJ110" s="1">
        <v>19350</v>
      </c>
      <c r="AK110" s="1">
        <v>7.2057999997923616E-2</v>
      </c>
      <c r="AR110" s="1">
        <v>19350</v>
      </c>
      <c r="AS110" s="1">
        <v>7.2057999997923616E-2</v>
      </c>
      <c r="BA110" s="1">
        <v>18680</v>
      </c>
      <c r="BB110" s="1">
        <v>5.8522399995126761E-2</v>
      </c>
      <c r="BC110" s="1">
        <v>0.1</v>
      </c>
    </row>
    <row r="111" spans="1:55" x14ac:dyDescent="0.2">
      <c r="A111" s="42"/>
      <c r="B111" s="35"/>
      <c r="C111" s="43"/>
      <c r="D111" s="43"/>
      <c r="Q111" s="37"/>
      <c r="R111" s="22"/>
      <c r="AB111" s="1" t="s">
        <v>79</v>
      </c>
      <c r="AC111" s="1" t="s">
        <v>53</v>
      </c>
      <c r="AH111" s="1" t="s">
        <v>69</v>
      </c>
      <c r="AJ111" s="1">
        <v>19538</v>
      </c>
      <c r="AK111" s="1">
        <v>7.1337839995976537E-2</v>
      </c>
      <c r="AR111" s="1">
        <v>19538</v>
      </c>
      <c r="AS111" s="1">
        <v>7.1337839995976537E-2</v>
      </c>
      <c r="BA111" s="1">
        <v>18682</v>
      </c>
      <c r="BB111" s="1">
        <v>6.2331759996595792E-2</v>
      </c>
      <c r="BC111" s="1">
        <v>1</v>
      </c>
    </row>
    <row r="112" spans="1:55" x14ac:dyDescent="0.2">
      <c r="A112" s="42"/>
      <c r="B112" s="35"/>
      <c r="C112" s="43"/>
      <c r="D112" s="43"/>
      <c r="Q112" s="37"/>
      <c r="R112" s="22"/>
      <c r="AB112" s="1" t="s">
        <v>68</v>
      </c>
      <c r="AH112" s="1" t="s">
        <v>69</v>
      </c>
      <c r="AJ112" s="1">
        <v>19538</v>
      </c>
      <c r="AK112" s="1">
        <v>7.1937839995371178E-2</v>
      </c>
      <c r="AR112" s="1">
        <v>19538</v>
      </c>
      <c r="AS112" s="1">
        <v>7.1937839995371178E-2</v>
      </c>
      <c r="BA112" s="1">
        <v>18682</v>
      </c>
      <c r="BB112" s="1">
        <v>6.3031760000740178E-2</v>
      </c>
      <c r="BC112" s="1">
        <v>1</v>
      </c>
    </row>
    <row r="113" spans="1:55" x14ac:dyDescent="0.2">
      <c r="A113" s="42"/>
      <c r="B113" s="35"/>
      <c r="C113" s="43"/>
      <c r="D113" s="43"/>
      <c r="Q113" s="37"/>
      <c r="R113" s="22"/>
      <c r="AB113" s="1" t="s">
        <v>79</v>
      </c>
      <c r="AC113" s="1" t="s">
        <v>53</v>
      </c>
      <c r="AH113" s="1" t="s">
        <v>69</v>
      </c>
      <c r="AJ113" s="1">
        <v>19540.5</v>
      </c>
      <c r="AK113" s="1">
        <v>7.2749539998767432E-2</v>
      </c>
      <c r="AR113" s="1">
        <v>19540.5</v>
      </c>
      <c r="AS113" s="1">
        <v>7.2749539998767432E-2</v>
      </c>
      <c r="BA113" s="1">
        <v>18684.5</v>
      </c>
      <c r="BB113" s="1">
        <v>6.8443459997070022E-2</v>
      </c>
      <c r="BC113" s="1">
        <v>1</v>
      </c>
    </row>
    <row r="114" spans="1:55" x14ac:dyDescent="0.2">
      <c r="A114" s="42"/>
      <c r="B114" s="35"/>
      <c r="C114" s="43"/>
      <c r="D114" s="43"/>
      <c r="Q114" s="37"/>
      <c r="R114" s="22"/>
      <c r="AB114" s="1" t="s">
        <v>79</v>
      </c>
      <c r="AC114" s="1" t="s">
        <v>60</v>
      </c>
      <c r="AH114" s="1" t="s">
        <v>69</v>
      </c>
      <c r="AJ114" s="1">
        <v>19540.5</v>
      </c>
      <c r="AK114" s="1">
        <v>7.2849539996241219E-2</v>
      </c>
      <c r="AR114" s="1">
        <v>19540.5</v>
      </c>
      <c r="AS114" s="1">
        <v>7.2849539996241219E-2</v>
      </c>
      <c r="BA114" s="1">
        <v>18684.5</v>
      </c>
      <c r="BB114" s="1">
        <v>6.9243459998688195E-2</v>
      </c>
      <c r="BC114" s="1">
        <v>1</v>
      </c>
    </row>
    <row r="115" spans="1:55" x14ac:dyDescent="0.2">
      <c r="A115" s="42"/>
      <c r="B115" s="35"/>
      <c r="C115" s="43"/>
      <c r="D115" s="43"/>
      <c r="Q115" s="37"/>
      <c r="R115" s="22"/>
      <c r="AB115" s="1" t="s">
        <v>79</v>
      </c>
      <c r="AC115" s="1" t="s">
        <v>53</v>
      </c>
      <c r="AH115" s="1" t="s">
        <v>69</v>
      </c>
      <c r="AJ115" s="1">
        <v>19577</v>
      </c>
      <c r="AK115" s="1">
        <v>7.3420359993178863E-2</v>
      </c>
      <c r="AR115" s="1">
        <v>19577</v>
      </c>
      <c r="AS115" s="1">
        <v>7.3420359993178863E-2</v>
      </c>
      <c r="BA115" s="1">
        <v>18687</v>
      </c>
      <c r="BB115" s="1">
        <v>6.255515999509953E-2</v>
      </c>
      <c r="BC115" s="1">
        <v>1</v>
      </c>
    </row>
    <row r="116" spans="1:55" x14ac:dyDescent="0.2">
      <c r="A116" s="42"/>
      <c r="B116" s="35"/>
      <c r="C116" s="43"/>
      <c r="D116" s="43"/>
      <c r="Q116" s="37"/>
      <c r="R116" s="22"/>
      <c r="AB116" s="1" t="s">
        <v>79</v>
      </c>
      <c r="AC116" s="1" t="s">
        <v>60</v>
      </c>
      <c r="AH116" s="1" t="s">
        <v>69</v>
      </c>
      <c r="AJ116" s="1">
        <v>19577</v>
      </c>
      <c r="AK116" s="1">
        <v>7.5220359991362784E-2</v>
      </c>
      <c r="AR116" s="1">
        <v>19577</v>
      </c>
      <c r="AS116" s="1">
        <v>7.5220359991362784E-2</v>
      </c>
      <c r="BA116" s="1">
        <v>18687</v>
      </c>
      <c r="BB116" s="1">
        <v>6.4455159998033196E-2</v>
      </c>
      <c r="BC116" s="1">
        <v>1</v>
      </c>
    </row>
    <row r="117" spans="1:55" x14ac:dyDescent="0.2">
      <c r="A117" s="42"/>
      <c r="B117" s="35"/>
      <c r="C117" s="43"/>
      <c r="D117" s="43"/>
      <c r="Q117" s="37"/>
      <c r="R117" s="22"/>
      <c r="AB117" s="1" t="s">
        <v>79</v>
      </c>
      <c r="AC117" s="1" t="s">
        <v>53</v>
      </c>
      <c r="AH117" s="1" t="s">
        <v>69</v>
      </c>
      <c r="AJ117" s="1">
        <v>19579.5</v>
      </c>
      <c r="AK117" s="1">
        <v>6.9132059994444717E-2</v>
      </c>
      <c r="AR117" s="1">
        <v>19579.5</v>
      </c>
      <c r="AS117" s="1">
        <v>6.9132059994444717E-2</v>
      </c>
      <c r="BA117" s="1">
        <v>18689.5</v>
      </c>
      <c r="BB117" s="1">
        <v>6.3966859997890424E-2</v>
      </c>
      <c r="BC117" s="1">
        <v>1</v>
      </c>
    </row>
    <row r="118" spans="1:55" x14ac:dyDescent="0.2">
      <c r="A118" s="42"/>
      <c r="B118" s="35"/>
      <c r="C118" s="43"/>
      <c r="D118" s="43"/>
      <c r="Q118" s="37"/>
      <c r="R118" s="22"/>
      <c r="AB118" s="1" t="s">
        <v>79</v>
      </c>
      <c r="AC118" s="1" t="s">
        <v>60</v>
      </c>
      <c r="AH118" s="1" t="s">
        <v>69</v>
      </c>
      <c r="AJ118" s="1">
        <v>19579.5</v>
      </c>
      <c r="AK118" s="1">
        <v>7.2132059998693876E-2</v>
      </c>
      <c r="AR118" s="1">
        <v>19579.5</v>
      </c>
      <c r="AS118" s="1">
        <v>7.2132059998693876E-2</v>
      </c>
      <c r="BA118" s="1">
        <v>18689.5</v>
      </c>
      <c r="BB118" s="1">
        <v>6.586686000082409E-2</v>
      </c>
      <c r="BC118" s="1">
        <v>1</v>
      </c>
    </row>
    <row r="119" spans="1:55" x14ac:dyDescent="0.2">
      <c r="A119" s="42"/>
      <c r="B119" s="35"/>
      <c r="C119" s="43"/>
      <c r="D119" s="43"/>
      <c r="Q119" s="37"/>
      <c r="R119" s="22"/>
      <c r="AB119" s="1" t="s">
        <v>79</v>
      </c>
      <c r="AC119" s="1" t="s">
        <v>60</v>
      </c>
      <c r="AH119" s="1" t="s">
        <v>69</v>
      </c>
      <c r="AJ119" s="1">
        <v>19606.5</v>
      </c>
      <c r="AK119" s="1">
        <v>7.6358419995813165E-2</v>
      </c>
      <c r="AR119" s="1">
        <v>19606.5</v>
      </c>
      <c r="AS119" s="1">
        <v>7.6358419995813165E-2</v>
      </c>
      <c r="BA119" s="1">
        <v>18697</v>
      </c>
      <c r="BB119" s="1">
        <v>6.6601959995750804E-2</v>
      </c>
      <c r="BC119" s="1">
        <v>0.1</v>
      </c>
    </row>
    <row r="120" spans="1:55" x14ac:dyDescent="0.2">
      <c r="A120" s="42"/>
      <c r="B120" s="35"/>
      <c r="C120" s="43"/>
      <c r="D120" s="43"/>
      <c r="Q120" s="37"/>
      <c r="R120" s="22"/>
      <c r="AB120" s="1" t="s">
        <v>79</v>
      </c>
      <c r="AC120" s="1" t="s">
        <v>53</v>
      </c>
      <c r="AH120" s="1" t="s">
        <v>69</v>
      </c>
      <c r="AJ120" s="1">
        <v>19623.5</v>
      </c>
      <c r="AK120" s="1">
        <v>7.2937979995913338E-2</v>
      </c>
      <c r="AR120" s="1">
        <v>19623.5</v>
      </c>
      <c r="AS120" s="1">
        <v>7.2937979995913338E-2</v>
      </c>
      <c r="BA120" s="1">
        <v>18729</v>
      </c>
      <c r="BB120" s="1">
        <v>6.3751720001164358E-2</v>
      </c>
      <c r="BC120" s="1">
        <v>1</v>
      </c>
    </row>
    <row r="121" spans="1:55" x14ac:dyDescent="0.2">
      <c r="A121" s="42"/>
      <c r="B121" s="35"/>
      <c r="C121" s="43"/>
      <c r="D121" s="43"/>
      <c r="Q121" s="37"/>
      <c r="R121" s="22"/>
      <c r="AB121" s="1" t="s">
        <v>68</v>
      </c>
      <c r="AH121" s="1" t="s">
        <v>69</v>
      </c>
      <c r="AJ121" s="1">
        <v>19628.5</v>
      </c>
      <c r="AK121" s="1">
        <v>8.6461380000400823E-2</v>
      </c>
      <c r="AR121" s="1">
        <v>19628.5</v>
      </c>
      <c r="AS121" s="1">
        <v>8.6461380000400823E-2</v>
      </c>
      <c r="BA121" s="1">
        <v>18758</v>
      </c>
      <c r="BB121" s="1">
        <v>6.3887439995596651E-2</v>
      </c>
      <c r="BC121" s="1">
        <v>0.1</v>
      </c>
    </row>
    <row r="122" spans="1:55" x14ac:dyDescent="0.2">
      <c r="A122" s="42"/>
      <c r="B122" s="35"/>
      <c r="C122" s="43"/>
      <c r="D122" s="43"/>
      <c r="Q122" s="37"/>
      <c r="R122" s="22"/>
      <c r="AB122" s="1" t="s">
        <v>68</v>
      </c>
      <c r="AD122" s="1">
        <v>65</v>
      </c>
      <c r="AF122" s="1" t="s">
        <v>102</v>
      </c>
      <c r="AH122" s="1" t="s">
        <v>60</v>
      </c>
      <c r="AJ122" s="1">
        <v>19628.5</v>
      </c>
      <c r="AK122" s="1">
        <v>8.9461379997374024E-2</v>
      </c>
      <c r="AR122" s="1">
        <v>19628.5</v>
      </c>
      <c r="AS122" s="1">
        <v>8.9461379997374024E-2</v>
      </c>
      <c r="BA122" s="1">
        <v>18758</v>
      </c>
      <c r="BB122" s="1">
        <v>6.4187439995293971E-2</v>
      </c>
      <c r="BC122" s="1">
        <v>1</v>
      </c>
    </row>
    <row r="123" spans="1:55" x14ac:dyDescent="0.2">
      <c r="A123" s="42"/>
      <c r="B123" s="35"/>
      <c r="C123" s="43"/>
      <c r="D123" s="43"/>
      <c r="Q123" s="37"/>
      <c r="R123" s="22"/>
      <c r="AB123" s="1" t="s">
        <v>68</v>
      </c>
      <c r="AH123" s="1" t="s">
        <v>69</v>
      </c>
      <c r="AJ123" s="1">
        <v>19631</v>
      </c>
      <c r="AK123" s="1">
        <v>7.3973079997813329E-2</v>
      </c>
      <c r="AR123" s="1">
        <v>19631</v>
      </c>
      <c r="AS123" s="1">
        <v>7.3973079997813329E-2</v>
      </c>
      <c r="BA123" s="1">
        <v>18758</v>
      </c>
      <c r="BB123" s="1">
        <v>6.4187439995293971E-2</v>
      </c>
      <c r="BC123" s="1">
        <v>1</v>
      </c>
    </row>
    <row r="124" spans="1:55" x14ac:dyDescent="0.2">
      <c r="A124" s="42"/>
      <c r="B124" s="35"/>
      <c r="C124" s="43"/>
      <c r="D124" s="43"/>
      <c r="Q124" s="37"/>
      <c r="R124" s="22"/>
      <c r="AB124" s="1" t="s">
        <v>79</v>
      </c>
      <c r="AC124" s="1" t="s">
        <v>60</v>
      </c>
      <c r="AH124" s="1" t="s">
        <v>69</v>
      </c>
      <c r="AJ124" s="1">
        <v>19638</v>
      </c>
      <c r="AK124" s="1">
        <v>7.3505839995050337E-2</v>
      </c>
      <c r="AR124" s="1">
        <v>19638</v>
      </c>
      <c r="AS124" s="1">
        <v>7.3505839995050337E-2</v>
      </c>
      <c r="BA124" s="1">
        <v>18758</v>
      </c>
      <c r="BB124" s="1">
        <v>6.4187439995293971E-2</v>
      </c>
      <c r="BC124" s="1">
        <v>1</v>
      </c>
    </row>
    <row r="125" spans="1:55" x14ac:dyDescent="0.2">
      <c r="A125" s="42"/>
      <c r="B125" s="35"/>
      <c r="C125" s="43"/>
      <c r="D125" s="43"/>
      <c r="Q125" s="37"/>
      <c r="R125" s="22"/>
      <c r="AB125" s="1" t="s">
        <v>79</v>
      </c>
      <c r="AC125" s="1" t="s">
        <v>53</v>
      </c>
      <c r="AH125" s="1" t="s">
        <v>69</v>
      </c>
      <c r="AJ125" s="1">
        <v>19638</v>
      </c>
      <c r="AK125" s="1">
        <v>7.400583999697119E-2</v>
      </c>
      <c r="AR125" s="1">
        <v>19638</v>
      </c>
      <c r="AS125" s="1">
        <v>7.400583999697119E-2</v>
      </c>
      <c r="BA125" s="1">
        <v>18758</v>
      </c>
      <c r="BB125" s="1">
        <v>6.4887439992162399E-2</v>
      </c>
      <c r="BC125" s="1">
        <v>1</v>
      </c>
    </row>
    <row r="126" spans="1:55" x14ac:dyDescent="0.2">
      <c r="A126" s="42"/>
      <c r="B126" s="35"/>
      <c r="C126" s="43"/>
      <c r="D126" s="43"/>
      <c r="Q126" s="37"/>
      <c r="R126" s="22"/>
      <c r="AJ126" s="1">
        <v>19687</v>
      </c>
      <c r="AK126" s="1">
        <v>7.3435159996734001E-2</v>
      </c>
      <c r="AR126" s="1">
        <v>19687</v>
      </c>
      <c r="AS126" s="1">
        <v>7.3435159996734001E-2</v>
      </c>
      <c r="BA126" s="1">
        <v>18763</v>
      </c>
      <c r="BB126" s="1">
        <v>5.6910840001364704E-2</v>
      </c>
      <c r="BC126" s="1">
        <v>0.1</v>
      </c>
    </row>
    <row r="127" spans="1:55" x14ac:dyDescent="0.2">
      <c r="A127" s="42"/>
      <c r="B127" s="35"/>
      <c r="C127" s="43"/>
      <c r="D127" s="43"/>
      <c r="Q127" s="37"/>
      <c r="R127" s="22"/>
      <c r="AB127" s="1" t="s">
        <v>79</v>
      </c>
      <c r="AC127" s="1" t="s">
        <v>104</v>
      </c>
      <c r="AH127" s="1" t="s">
        <v>69</v>
      </c>
      <c r="AJ127" s="1">
        <v>19687</v>
      </c>
      <c r="AK127" s="1">
        <v>7.3735159996431321E-2</v>
      </c>
      <c r="AR127" s="1">
        <v>19687</v>
      </c>
      <c r="AS127" s="1">
        <v>7.3735159996431321E-2</v>
      </c>
      <c r="BA127" s="1">
        <v>18763</v>
      </c>
      <c r="BB127" s="1">
        <v>6.1910839998745359E-2</v>
      </c>
      <c r="BC127" s="1">
        <v>0.1</v>
      </c>
    </row>
    <row r="128" spans="1:55" x14ac:dyDescent="0.2">
      <c r="A128" s="42"/>
      <c r="B128" s="35"/>
      <c r="C128" s="43"/>
      <c r="D128" s="43"/>
      <c r="Q128" s="37"/>
      <c r="R128" s="22"/>
      <c r="AB128" s="1" t="s">
        <v>68</v>
      </c>
      <c r="AH128" s="1" t="s">
        <v>69</v>
      </c>
      <c r="AJ128" s="1">
        <v>20367</v>
      </c>
      <c r="AK128" s="1">
        <v>8.1717559995013289E-2</v>
      </c>
      <c r="AR128" s="1">
        <v>20367</v>
      </c>
      <c r="AS128" s="1">
        <v>8.1717559995013289E-2</v>
      </c>
      <c r="BA128" s="1">
        <v>18780</v>
      </c>
      <c r="BB128" s="1">
        <v>6.6990399995120242E-2</v>
      </c>
      <c r="BC128" s="1">
        <v>1</v>
      </c>
    </row>
    <row r="129" spans="1:55" x14ac:dyDescent="0.2">
      <c r="A129" s="42"/>
      <c r="B129" s="35"/>
      <c r="C129" s="43"/>
      <c r="D129" s="43"/>
      <c r="Q129" s="37"/>
      <c r="R129" s="22"/>
      <c r="AB129" s="1" t="s">
        <v>68</v>
      </c>
      <c r="AH129" s="1" t="s">
        <v>69</v>
      </c>
      <c r="AJ129" s="1">
        <v>20367</v>
      </c>
      <c r="AK129" s="1">
        <v>8.1817559992487077E-2</v>
      </c>
      <c r="AR129" s="1">
        <v>20367</v>
      </c>
      <c r="AS129" s="1">
        <v>8.1817559992487077E-2</v>
      </c>
      <c r="BA129" s="1">
        <v>19350</v>
      </c>
      <c r="BB129" s="1">
        <v>6.9958000000042375E-2</v>
      </c>
      <c r="BC129" s="1">
        <v>0.1</v>
      </c>
    </row>
    <row r="130" spans="1:55" x14ac:dyDescent="0.2">
      <c r="A130" s="44"/>
      <c r="B130" s="40"/>
      <c r="C130" s="41"/>
      <c r="D130" s="41"/>
      <c r="Q130" s="37"/>
      <c r="R130" s="22"/>
      <c r="AJ130" s="1">
        <v>20433</v>
      </c>
      <c r="AK130" s="1">
        <v>8.2226439997612033E-2</v>
      </c>
      <c r="AR130" s="1">
        <v>20433</v>
      </c>
      <c r="AS130" s="1">
        <v>8.2226439997612033E-2</v>
      </c>
      <c r="BA130" s="1">
        <v>19350</v>
      </c>
      <c r="BB130" s="1">
        <v>7.2057999997923616E-2</v>
      </c>
      <c r="BC130" s="1">
        <v>0.1</v>
      </c>
    </row>
    <row r="131" spans="1:55" x14ac:dyDescent="0.2">
      <c r="A131" s="42"/>
      <c r="B131" s="35"/>
      <c r="C131" s="43"/>
      <c r="D131" s="43"/>
      <c r="Q131" s="37"/>
      <c r="R131" s="22"/>
      <c r="AB131" s="1" t="s">
        <v>79</v>
      </c>
      <c r="AC131" s="1" t="s">
        <v>60</v>
      </c>
      <c r="AH131" s="1" t="s">
        <v>69</v>
      </c>
      <c r="AJ131" s="1">
        <v>20433</v>
      </c>
      <c r="AK131" s="1">
        <v>8.3726439996098634E-2</v>
      </c>
      <c r="AR131" s="1">
        <v>20433</v>
      </c>
      <c r="AS131" s="1">
        <v>8.3726439996098634E-2</v>
      </c>
      <c r="BA131" s="1">
        <v>19538</v>
      </c>
      <c r="BB131" s="1">
        <v>7.1337839995976537E-2</v>
      </c>
      <c r="BC131" s="1">
        <v>1</v>
      </c>
    </row>
    <row r="132" spans="1:55" x14ac:dyDescent="0.2">
      <c r="A132" s="42"/>
      <c r="B132" s="35"/>
      <c r="C132" s="43"/>
      <c r="D132" s="43"/>
      <c r="Q132" s="37"/>
      <c r="R132" s="22"/>
      <c r="AB132" s="1" t="s">
        <v>79</v>
      </c>
      <c r="AC132" s="1" t="s">
        <v>53</v>
      </c>
      <c r="AH132" s="1" t="s">
        <v>69</v>
      </c>
      <c r="AJ132" s="1">
        <v>20491.5</v>
      </c>
      <c r="AK132" s="1">
        <v>8.4400219995586667E-2</v>
      </c>
      <c r="AR132" s="1">
        <v>20491.5</v>
      </c>
      <c r="AS132" s="1">
        <v>8.4400219995586667E-2</v>
      </c>
      <c r="BA132" s="1">
        <v>19538</v>
      </c>
      <c r="BB132" s="1">
        <v>7.1937839995371178E-2</v>
      </c>
      <c r="BC132" s="1">
        <v>1</v>
      </c>
    </row>
    <row r="133" spans="1:55" x14ac:dyDescent="0.2">
      <c r="A133" s="42"/>
      <c r="B133" s="35"/>
      <c r="C133" s="43"/>
      <c r="D133" s="43"/>
      <c r="Q133" s="37"/>
      <c r="R133" s="22"/>
      <c r="AB133" s="1" t="s">
        <v>79</v>
      </c>
      <c r="AC133" s="1" t="s">
        <v>53</v>
      </c>
      <c r="AH133" s="1" t="s">
        <v>69</v>
      </c>
      <c r="AJ133" s="1">
        <v>20491.5</v>
      </c>
      <c r="AK133" s="1">
        <v>8.5600219994375948E-2</v>
      </c>
      <c r="AR133" s="1">
        <v>20491.5</v>
      </c>
      <c r="AS133" s="1">
        <v>8.5600219994375948E-2</v>
      </c>
      <c r="BA133" s="1">
        <v>19540.5</v>
      </c>
      <c r="BB133" s="1">
        <v>7.2749539998767432E-2</v>
      </c>
      <c r="BC133" s="1">
        <v>1</v>
      </c>
    </row>
    <row r="134" spans="1:55" x14ac:dyDescent="0.2">
      <c r="A134" s="42"/>
      <c r="B134" s="35"/>
      <c r="C134" s="43"/>
      <c r="D134" s="43"/>
      <c r="Q134" s="37"/>
      <c r="R134" s="22"/>
      <c r="AB134" s="1" t="s">
        <v>79</v>
      </c>
      <c r="AC134" s="1" t="s">
        <v>60</v>
      </c>
      <c r="AH134" s="1" t="s">
        <v>69</v>
      </c>
      <c r="AJ134" s="1">
        <v>20491.5</v>
      </c>
      <c r="AK134" s="1">
        <v>8.6600219998217653E-2</v>
      </c>
      <c r="AR134" s="1">
        <v>20491.5</v>
      </c>
      <c r="AS134" s="1">
        <v>8.6600219998217653E-2</v>
      </c>
      <c r="BA134" s="1">
        <v>19540.5</v>
      </c>
      <c r="BB134" s="1">
        <v>7.2849539996241219E-2</v>
      </c>
      <c r="BC134" s="1">
        <v>1</v>
      </c>
    </row>
    <row r="135" spans="1:55" x14ac:dyDescent="0.2">
      <c r="A135" s="42"/>
      <c r="B135" s="35"/>
      <c r="C135" s="43"/>
      <c r="D135" s="43"/>
      <c r="Q135" s="37"/>
      <c r="R135" s="22"/>
      <c r="AB135" s="1" t="s">
        <v>79</v>
      </c>
      <c r="AC135" s="1" t="s">
        <v>53</v>
      </c>
      <c r="AH135" s="1" t="s">
        <v>69</v>
      </c>
      <c r="AJ135" s="1">
        <v>20499</v>
      </c>
      <c r="AK135" s="1">
        <v>8.9035320001130458E-2</v>
      </c>
      <c r="AR135" s="1">
        <v>20499</v>
      </c>
      <c r="AS135" s="1">
        <v>8.9035320001130458E-2</v>
      </c>
      <c r="BA135" s="1">
        <v>19577</v>
      </c>
      <c r="BB135" s="1">
        <v>7.3420359993178863E-2</v>
      </c>
      <c r="BC135" s="1">
        <v>0.1</v>
      </c>
    </row>
    <row r="136" spans="1:55" x14ac:dyDescent="0.2">
      <c r="A136" s="42"/>
      <c r="B136" s="35"/>
      <c r="C136" s="43"/>
      <c r="D136" s="43"/>
      <c r="Q136" s="37"/>
      <c r="R136" s="22"/>
      <c r="AB136" s="1" t="s">
        <v>79</v>
      </c>
      <c r="AC136" s="1" t="s">
        <v>60</v>
      </c>
      <c r="AH136" s="1" t="s">
        <v>69</v>
      </c>
      <c r="AJ136" s="1">
        <v>20506</v>
      </c>
      <c r="AK136" s="1">
        <v>8.4668080002302304E-2</v>
      </c>
      <c r="AR136" s="1">
        <v>20506</v>
      </c>
      <c r="AS136" s="1">
        <v>8.4668080002302304E-2</v>
      </c>
      <c r="BA136" s="1">
        <v>19577</v>
      </c>
      <c r="BB136" s="1">
        <v>7.5220359991362784E-2</v>
      </c>
      <c r="BC136" s="1">
        <v>0.1</v>
      </c>
    </row>
    <row r="137" spans="1:55" x14ac:dyDescent="0.2">
      <c r="A137" s="42"/>
      <c r="B137" s="35"/>
      <c r="C137" s="43"/>
      <c r="D137" s="43"/>
      <c r="Q137" s="37"/>
      <c r="R137" s="22"/>
      <c r="AB137" s="1" t="s">
        <v>79</v>
      </c>
      <c r="AC137" s="1" t="s">
        <v>60</v>
      </c>
      <c r="AH137" s="1" t="s">
        <v>69</v>
      </c>
      <c r="AJ137" s="1">
        <v>20506</v>
      </c>
      <c r="AK137" s="1">
        <v>8.5368079999170732E-2</v>
      </c>
      <c r="AR137" s="1">
        <v>20506</v>
      </c>
      <c r="AS137" s="1">
        <v>8.5368079999170732E-2</v>
      </c>
      <c r="BA137" s="1">
        <v>19579.5</v>
      </c>
      <c r="BB137" s="1">
        <v>6.9132059994444717E-2</v>
      </c>
      <c r="BC137" s="1">
        <v>1</v>
      </c>
    </row>
    <row r="138" spans="1:55" x14ac:dyDescent="0.2">
      <c r="A138" s="42"/>
      <c r="B138" s="35"/>
      <c r="C138" s="43"/>
      <c r="D138" s="43"/>
      <c r="Q138" s="37"/>
      <c r="R138" s="22"/>
      <c r="AB138" s="1" t="s">
        <v>79</v>
      </c>
      <c r="AC138" s="1" t="s">
        <v>53</v>
      </c>
      <c r="AH138" s="1" t="s">
        <v>69</v>
      </c>
      <c r="AJ138" s="1">
        <v>20506</v>
      </c>
      <c r="AK138" s="1">
        <v>8.5668079998868052E-2</v>
      </c>
      <c r="AR138" s="1">
        <v>20506</v>
      </c>
      <c r="AS138" s="1">
        <v>8.5668079998868052E-2</v>
      </c>
      <c r="BA138" s="1">
        <v>19579.5</v>
      </c>
      <c r="BB138" s="1">
        <v>7.2132059998693876E-2</v>
      </c>
      <c r="BC138" s="1">
        <v>1</v>
      </c>
    </row>
    <row r="139" spans="1:55" x14ac:dyDescent="0.2">
      <c r="A139" s="42"/>
      <c r="B139" s="35"/>
      <c r="C139" s="43"/>
      <c r="D139" s="43"/>
      <c r="Q139" s="37"/>
      <c r="R139" s="22"/>
      <c r="AB139" s="1" t="s">
        <v>79</v>
      </c>
      <c r="AC139" s="1" t="s">
        <v>60</v>
      </c>
      <c r="AH139" s="1" t="s">
        <v>69</v>
      </c>
      <c r="AJ139" s="1">
        <v>21278.5</v>
      </c>
      <c r="AK139" s="1">
        <v>9.2983379996439908E-2</v>
      </c>
      <c r="AR139" s="1">
        <v>21278.5</v>
      </c>
      <c r="AS139" s="1">
        <v>9.2983379996439908E-2</v>
      </c>
      <c r="BA139" s="1">
        <v>19606.5</v>
      </c>
      <c r="BB139" s="1">
        <v>7.6358419995813165E-2</v>
      </c>
      <c r="BC139" s="1">
        <v>0.1</v>
      </c>
    </row>
    <row r="140" spans="1:55" x14ac:dyDescent="0.2">
      <c r="A140" s="42"/>
      <c r="B140" s="35"/>
      <c r="C140" s="43"/>
      <c r="D140" s="43"/>
      <c r="Q140" s="37"/>
      <c r="R140" s="22"/>
      <c r="AB140" s="1" t="s">
        <v>79</v>
      </c>
      <c r="AC140" s="1" t="s">
        <v>53</v>
      </c>
      <c r="AH140" s="1" t="s">
        <v>69</v>
      </c>
      <c r="AJ140" s="1">
        <v>21278.5</v>
      </c>
      <c r="AK140" s="1">
        <v>9.3283379996137228E-2</v>
      </c>
      <c r="AR140" s="1">
        <v>21278.5</v>
      </c>
      <c r="AS140" s="1">
        <v>9.3283379996137228E-2</v>
      </c>
      <c r="BA140" s="1">
        <v>19623.5</v>
      </c>
      <c r="BB140" s="1">
        <v>7.2937979995913338E-2</v>
      </c>
      <c r="BC140" s="1">
        <v>1</v>
      </c>
    </row>
    <row r="141" spans="1:55" x14ac:dyDescent="0.2">
      <c r="A141" s="42"/>
      <c r="B141" s="177"/>
      <c r="C141" s="43"/>
      <c r="D141" s="43"/>
      <c r="Q141" s="37"/>
      <c r="R141" s="22"/>
      <c r="AB141" s="1" t="s">
        <v>68</v>
      </c>
      <c r="AH141" s="1" t="s">
        <v>69</v>
      </c>
      <c r="AJ141" s="1">
        <v>21278.5</v>
      </c>
      <c r="AK141" s="1">
        <v>9.5383379994018469E-2</v>
      </c>
      <c r="AR141" s="1">
        <v>21278.5</v>
      </c>
      <c r="AS141" s="1">
        <v>9.5383379994018469E-2</v>
      </c>
      <c r="BA141" s="1">
        <v>19628.5</v>
      </c>
      <c r="BB141" s="1">
        <v>8.6461380000400823E-2</v>
      </c>
      <c r="BC141" s="1">
        <v>0.1</v>
      </c>
    </row>
    <row r="142" spans="1:55" x14ac:dyDescent="0.2">
      <c r="A142" s="42"/>
      <c r="B142" s="177"/>
      <c r="C142" s="43"/>
      <c r="D142" s="43"/>
      <c r="Q142" s="37"/>
      <c r="R142" s="22"/>
      <c r="AB142" s="1" t="s">
        <v>79</v>
      </c>
      <c r="AD142" s="1">
        <v>22</v>
      </c>
      <c r="AE142" s="1">
        <v>1.1999999999999999E-3</v>
      </c>
      <c r="AF142" s="1" t="s">
        <v>110</v>
      </c>
      <c r="AH142" s="1" t="s">
        <v>60</v>
      </c>
      <c r="AJ142" s="1">
        <v>21279</v>
      </c>
      <c r="AK142" s="1">
        <v>9.3185719997563865E-2</v>
      </c>
      <c r="AR142" s="1">
        <v>21279</v>
      </c>
      <c r="AS142" s="1">
        <v>9.3185719997563865E-2</v>
      </c>
      <c r="BA142" s="1">
        <v>19628.5</v>
      </c>
      <c r="BB142" s="1">
        <v>8.9461379997374024E-2</v>
      </c>
      <c r="BC142" s="1">
        <v>0.1</v>
      </c>
    </row>
    <row r="143" spans="1:55" x14ac:dyDescent="0.2">
      <c r="A143" s="44"/>
      <c r="B143" s="40"/>
      <c r="C143" s="41"/>
      <c r="D143" s="41"/>
      <c r="Q143" s="37"/>
      <c r="R143" s="22"/>
      <c r="AB143" s="1" t="s">
        <v>68</v>
      </c>
      <c r="AH143" s="1" t="s">
        <v>69</v>
      </c>
      <c r="AJ143" s="1">
        <v>21279</v>
      </c>
      <c r="AK143" s="1">
        <v>9.338571999251144E-2</v>
      </c>
      <c r="AR143" s="1">
        <v>21279</v>
      </c>
      <c r="AS143" s="1">
        <v>9.338571999251144E-2</v>
      </c>
      <c r="BA143" s="1">
        <v>19631</v>
      </c>
      <c r="BB143" s="1">
        <v>7.3973079997813329E-2</v>
      </c>
      <c r="BC143" s="1">
        <v>0.1</v>
      </c>
    </row>
    <row r="144" spans="1:55" x14ac:dyDescent="0.2">
      <c r="A144" s="42"/>
      <c r="B144" s="177"/>
      <c r="C144" s="43"/>
      <c r="D144" s="43"/>
      <c r="Q144" s="37"/>
      <c r="R144" s="22"/>
      <c r="AB144" s="1" t="s">
        <v>68</v>
      </c>
      <c r="AH144" s="1" t="s">
        <v>69</v>
      </c>
      <c r="AJ144" s="1">
        <v>21279</v>
      </c>
      <c r="AK144" s="1">
        <v>9.4785719993524253E-2</v>
      </c>
      <c r="AR144" s="1">
        <v>21279</v>
      </c>
      <c r="AS144" s="1">
        <v>9.4785719993524253E-2</v>
      </c>
      <c r="BA144" s="1">
        <v>19638</v>
      </c>
      <c r="BB144" s="1">
        <v>7.3505839995050337E-2</v>
      </c>
      <c r="BC144" s="1">
        <v>0.1</v>
      </c>
    </row>
    <row r="145" spans="1:55" x14ac:dyDescent="0.2">
      <c r="A145" s="42"/>
      <c r="B145" s="35"/>
      <c r="C145" s="43"/>
      <c r="D145" s="43"/>
      <c r="Q145" s="37"/>
      <c r="R145" s="22"/>
      <c r="AB145" s="1" t="s">
        <v>68</v>
      </c>
      <c r="AH145" s="1" t="s">
        <v>69</v>
      </c>
      <c r="AJ145" s="1">
        <v>21323</v>
      </c>
      <c r="AK145" s="1">
        <v>9.3791639992559794E-2</v>
      </c>
      <c r="AR145" s="1">
        <v>21323</v>
      </c>
      <c r="AS145" s="1">
        <v>9.3791639992559794E-2</v>
      </c>
      <c r="BA145" s="1">
        <v>19638</v>
      </c>
      <c r="BB145" s="1">
        <v>7.400583999697119E-2</v>
      </c>
      <c r="BC145" s="1">
        <v>0.1</v>
      </c>
    </row>
    <row r="146" spans="1:55" x14ac:dyDescent="0.2">
      <c r="A146" s="42"/>
      <c r="B146" s="35"/>
      <c r="C146" s="43"/>
      <c r="D146" s="43"/>
      <c r="Q146" s="37"/>
      <c r="R146" s="22"/>
      <c r="AB146" s="1" t="s">
        <v>79</v>
      </c>
      <c r="AC146" s="1" t="s">
        <v>53</v>
      </c>
      <c r="AH146" s="1" t="s">
        <v>69</v>
      </c>
      <c r="AJ146" s="1">
        <v>21323</v>
      </c>
      <c r="AK146" s="1">
        <v>9.3791639992559794E-2</v>
      </c>
      <c r="AR146" s="1">
        <v>21323</v>
      </c>
      <c r="AS146" s="1">
        <v>9.3791639992559794E-2</v>
      </c>
      <c r="BA146" s="1">
        <v>19687</v>
      </c>
      <c r="BB146" s="1">
        <v>7.3435159996734001E-2</v>
      </c>
      <c r="BC146" s="1">
        <v>1</v>
      </c>
    </row>
    <row r="147" spans="1:55" x14ac:dyDescent="0.2">
      <c r="A147" s="44"/>
      <c r="B147" s="40"/>
      <c r="C147" s="41"/>
      <c r="D147" s="41"/>
      <c r="Q147" s="37"/>
      <c r="R147" s="22"/>
      <c r="AB147" s="1" t="s">
        <v>79</v>
      </c>
      <c r="AC147" s="1" t="s">
        <v>60</v>
      </c>
      <c r="AH147" s="1" t="s">
        <v>69</v>
      </c>
      <c r="AJ147" s="1">
        <v>21381.5</v>
      </c>
      <c r="AK147" s="1">
        <v>8.4665419992234092E-2</v>
      </c>
      <c r="AR147" s="1">
        <v>21381.5</v>
      </c>
      <c r="AS147" s="1">
        <v>8.4665419992234092E-2</v>
      </c>
      <c r="BA147" s="1">
        <v>19687</v>
      </c>
      <c r="BB147" s="1">
        <v>7.3735159996431321E-2</v>
      </c>
      <c r="BC147" s="1">
        <v>1</v>
      </c>
    </row>
    <row r="148" spans="1:55" x14ac:dyDescent="0.2">
      <c r="A148" s="42"/>
      <c r="B148" s="35"/>
      <c r="C148" s="43"/>
      <c r="D148" s="43"/>
      <c r="Q148" s="37"/>
      <c r="R148" s="22"/>
      <c r="AB148" s="1" t="s">
        <v>79</v>
      </c>
      <c r="AC148" s="1" t="s">
        <v>60</v>
      </c>
      <c r="AH148" s="1" t="s">
        <v>69</v>
      </c>
      <c r="AJ148" s="1">
        <v>21425.5</v>
      </c>
      <c r="AK148" s="1">
        <v>9.0871339991281275E-2</v>
      </c>
      <c r="AR148" s="1">
        <v>21425.5</v>
      </c>
      <c r="AS148" s="1">
        <v>9.0871339991281275E-2</v>
      </c>
      <c r="BA148" s="1">
        <v>20367</v>
      </c>
      <c r="BB148" s="1">
        <v>8.1717559995013289E-2</v>
      </c>
      <c r="BC148" s="1">
        <v>0.1</v>
      </c>
    </row>
    <row r="149" spans="1:55" x14ac:dyDescent="0.2">
      <c r="A149" s="42"/>
      <c r="B149" s="35"/>
      <c r="C149" s="43"/>
      <c r="D149" s="43"/>
      <c r="Q149" s="37"/>
      <c r="R149" s="22"/>
      <c r="AB149" s="1" t="s">
        <v>79</v>
      </c>
      <c r="AC149" s="1" t="s">
        <v>53</v>
      </c>
      <c r="AH149" s="1" t="s">
        <v>69</v>
      </c>
      <c r="AJ149" s="1">
        <v>21428</v>
      </c>
      <c r="AK149" s="1">
        <v>8.6383039997599553E-2</v>
      </c>
      <c r="AR149" s="1">
        <v>21428</v>
      </c>
      <c r="AS149" s="1">
        <v>8.6383039997599553E-2</v>
      </c>
      <c r="BA149" s="1">
        <v>20367</v>
      </c>
      <c r="BB149" s="1">
        <v>8.1817559992487077E-2</v>
      </c>
      <c r="BC149" s="1">
        <v>0.1</v>
      </c>
    </row>
    <row r="150" spans="1:55" x14ac:dyDescent="0.2">
      <c r="A150" s="42"/>
      <c r="B150" s="35"/>
      <c r="C150" s="43"/>
      <c r="D150" s="43"/>
      <c r="Q150" s="37"/>
      <c r="R150" s="22"/>
      <c r="AB150" s="1" t="s">
        <v>79</v>
      </c>
      <c r="AC150" s="1" t="s">
        <v>60</v>
      </c>
      <c r="AH150" s="1" t="s">
        <v>69</v>
      </c>
      <c r="AJ150" s="1">
        <v>22168.5</v>
      </c>
      <c r="AK150" s="1">
        <v>9.8948579994612373E-2</v>
      </c>
      <c r="AR150" s="1">
        <v>22098</v>
      </c>
      <c r="AS150" s="1">
        <v>0.12651863999781199</v>
      </c>
      <c r="BA150" s="1">
        <v>20433</v>
      </c>
      <c r="BB150" s="1">
        <v>8.2226439997612033E-2</v>
      </c>
      <c r="BC150" s="1">
        <v>1</v>
      </c>
    </row>
    <row r="151" spans="1:55" x14ac:dyDescent="0.2">
      <c r="A151" s="42"/>
      <c r="B151" s="35"/>
      <c r="C151" s="43"/>
      <c r="D151" s="43"/>
      <c r="Q151" s="37"/>
      <c r="R151" s="22"/>
      <c r="AB151" s="1" t="s">
        <v>79</v>
      </c>
      <c r="AC151" s="1" t="s">
        <v>53</v>
      </c>
      <c r="AH151" s="1" t="s">
        <v>69</v>
      </c>
      <c r="AJ151" s="1">
        <v>22168.5</v>
      </c>
      <c r="AK151" s="1">
        <v>0.10134857999219093</v>
      </c>
      <c r="AR151" s="1">
        <v>22168.5</v>
      </c>
      <c r="AS151" s="1">
        <v>9.8948579994612373E-2</v>
      </c>
      <c r="BA151" s="1">
        <v>20433</v>
      </c>
      <c r="BB151" s="1">
        <v>8.3726439996098634E-2</v>
      </c>
      <c r="BC151" s="1">
        <v>1</v>
      </c>
    </row>
    <row r="152" spans="1:55" x14ac:dyDescent="0.2">
      <c r="A152" s="42"/>
      <c r="B152" s="35"/>
      <c r="C152" s="43"/>
      <c r="D152" s="43"/>
      <c r="Q152" s="37"/>
      <c r="R152" s="22"/>
      <c r="AB152" s="1" t="s">
        <v>79</v>
      </c>
      <c r="AC152" s="1" t="s">
        <v>53</v>
      </c>
      <c r="AH152" s="1" t="s">
        <v>69</v>
      </c>
      <c r="AJ152" s="1">
        <v>22168.5</v>
      </c>
      <c r="AK152" s="1">
        <v>0.10294857999542728</v>
      </c>
      <c r="AR152" s="1">
        <v>22168.5</v>
      </c>
      <c r="AS152" s="1">
        <v>0.10134857999219093</v>
      </c>
      <c r="BA152" s="1">
        <v>20491.5</v>
      </c>
      <c r="BB152" s="1">
        <v>8.4400219995586667E-2</v>
      </c>
      <c r="BC152" s="1">
        <v>1</v>
      </c>
    </row>
    <row r="153" spans="1:55" x14ac:dyDescent="0.2">
      <c r="A153" s="42"/>
      <c r="B153" s="35"/>
      <c r="C153" s="43"/>
      <c r="D153" s="43"/>
      <c r="Q153" s="37"/>
      <c r="R153" s="22"/>
      <c r="AB153" s="1" t="s">
        <v>79</v>
      </c>
      <c r="AC153" s="1" t="s">
        <v>60</v>
      </c>
      <c r="AH153" s="1" t="s">
        <v>69</v>
      </c>
      <c r="AJ153" s="1">
        <v>22186</v>
      </c>
      <c r="AK153" s="1">
        <v>0.10233047999645351</v>
      </c>
      <c r="AR153" s="1">
        <v>22168.5</v>
      </c>
      <c r="AS153" s="1">
        <v>0.10294857999542728</v>
      </c>
      <c r="BA153" s="1">
        <v>20491.5</v>
      </c>
      <c r="BB153" s="1">
        <v>8.5600219994375948E-2</v>
      </c>
      <c r="BC153" s="1">
        <v>1</v>
      </c>
    </row>
    <row r="154" spans="1:55" x14ac:dyDescent="0.2">
      <c r="A154" s="42"/>
      <c r="B154" s="35"/>
      <c r="C154" s="43"/>
      <c r="D154" s="43"/>
      <c r="Q154" s="37"/>
      <c r="R154" s="22"/>
      <c r="AB154" s="1" t="s">
        <v>79</v>
      </c>
      <c r="AC154" s="1" t="s">
        <v>53</v>
      </c>
      <c r="AH154" s="1" t="s">
        <v>69</v>
      </c>
      <c r="AJ154" s="1">
        <v>22186</v>
      </c>
      <c r="AK154" s="1">
        <v>0.10253047999867704</v>
      </c>
      <c r="AR154" s="1">
        <v>22186</v>
      </c>
      <c r="AS154" s="1">
        <v>0.10233047999645351</v>
      </c>
      <c r="BA154" s="1">
        <v>20491.5</v>
      </c>
      <c r="BB154" s="1">
        <v>8.6600219998217653E-2</v>
      </c>
      <c r="BC154" s="1">
        <v>1</v>
      </c>
    </row>
    <row r="155" spans="1:55" x14ac:dyDescent="0.2">
      <c r="A155" s="42"/>
      <c r="B155" s="35"/>
      <c r="C155" s="43"/>
      <c r="D155" s="43"/>
      <c r="Q155" s="37"/>
      <c r="R155" s="22"/>
      <c r="AB155" s="1" t="s">
        <v>79</v>
      </c>
      <c r="AC155" s="1" t="s">
        <v>104</v>
      </c>
      <c r="AH155" s="1" t="s">
        <v>69</v>
      </c>
      <c r="AJ155" s="1">
        <v>22186</v>
      </c>
      <c r="AK155" s="1">
        <v>0.10333048000029521</v>
      </c>
      <c r="AR155" s="1">
        <v>22186</v>
      </c>
      <c r="AS155" s="1">
        <v>0.10253047999867704</v>
      </c>
      <c r="BA155" s="1">
        <v>20499</v>
      </c>
      <c r="BB155" s="1">
        <v>8.9035320001130458E-2</v>
      </c>
      <c r="BC155" s="1">
        <v>0.1</v>
      </c>
    </row>
    <row r="156" spans="1:55" x14ac:dyDescent="0.2">
      <c r="A156" s="42"/>
      <c r="B156" s="35"/>
      <c r="C156" s="43"/>
      <c r="D156" s="43"/>
      <c r="Q156" s="37"/>
      <c r="R156" s="22"/>
      <c r="AB156" s="1" t="s">
        <v>79</v>
      </c>
      <c r="AC156" s="1" t="s">
        <v>60</v>
      </c>
      <c r="AH156" s="1" t="s">
        <v>69</v>
      </c>
      <c r="AJ156" s="1">
        <v>22220</v>
      </c>
      <c r="AK156" s="1">
        <v>0.10168959999282379</v>
      </c>
      <c r="AR156" s="1">
        <v>22186</v>
      </c>
      <c r="AS156" s="1">
        <v>0.10333048000029521</v>
      </c>
      <c r="BA156" s="1">
        <v>20506</v>
      </c>
      <c r="BB156" s="1">
        <v>8.4668080002302304E-2</v>
      </c>
      <c r="BC156" s="1">
        <v>1</v>
      </c>
    </row>
    <row r="157" spans="1:55" x14ac:dyDescent="0.2">
      <c r="A157" s="42"/>
      <c r="B157" s="35"/>
      <c r="C157" s="43"/>
      <c r="D157" s="43"/>
      <c r="Q157" s="37"/>
      <c r="R157" s="22"/>
      <c r="AB157" s="1" t="s">
        <v>68</v>
      </c>
      <c r="AH157" s="1" t="s">
        <v>69</v>
      </c>
      <c r="AJ157" s="1">
        <v>22220</v>
      </c>
      <c r="AK157" s="1">
        <v>0.1030895999938366</v>
      </c>
      <c r="AR157" s="1">
        <v>22220</v>
      </c>
      <c r="AS157" s="1">
        <v>0.10168959999282379</v>
      </c>
      <c r="BA157" s="1">
        <v>20506</v>
      </c>
      <c r="BB157" s="1">
        <v>8.5368079999170732E-2</v>
      </c>
      <c r="BC157" s="1">
        <v>1</v>
      </c>
    </row>
    <row r="158" spans="1:55" x14ac:dyDescent="0.2">
      <c r="A158" s="42"/>
      <c r="B158" s="35"/>
      <c r="C158" s="43"/>
      <c r="D158" s="43"/>
      <c r="Q158" s="37"/>
      <c r="R158" s="22"/>
      <c r="AB158" s="1" t="s">
        <v>79</v>
      </c>
      <c r="AC158" s="1" t="s">
        <v>104</v>
      </c>
      <c r="AH158" s="1" t="s">
        <v>69</v>
      </c>
      <c r="AJ158" s="1">
        <v>22220</v>
      </c>
      <c r="AK158" s="1">
        <v>0.10318959999131039</v>
      </c>
      <c r="AR158" s="1">
        <v>22220</v>
      </c>
      <c r="AS158" s="1">
        <v>0.1030895999938366</v>
      </c>
      <c r="BA158" s="1">
        <v>20506</v>
      </c>
      <c r="BB158" s="1">
        <v>8.5668079998868052E-2</v>
      </c>
      <c r="BC158" s="1">
        <v>1</v>
      </c>
    </row>
    <row r="159" spans="1:55" x14ac:dyDescent="0.2">
      <c r="A159" s="42"/>
      <c r="B159" s="35"/>
      <c r="C159" s="43"/>
      <c r="D159" s="43"/>
      <c r="Q159" s="37"/>
      <c r="R159" s="22"/>
      <c r="AB159" s="1" t="s">
        <v>79</v>
      </c>
      <c r="AC159" s="1" t="s">
        <v>53</v>
      </c>
      <c r="AH159" s="1" t="s">
        <v>69</v>
      </c>
      <c r="AJ159" s="1">
        <v>22252</v>
      </c>
      <c r="AK159" s="1">
        <v>0.1012393599958159</v>
      </c>
      <c r="AR159" s="1">
        <v>22220</v>
      </c>
      <c r="AS159" s="1">
        <v>0.10318959999131039</v>
      </c>
      <c r="BA159" s="1">
        <v>21278.5</v>
      </c>
      <c r="BB159" s="1">
        <v>9.2983379996439908E-2</v>
      </c>
      <c r="BC159" s="1">
        <v>1</v>
      </c>
    </row>
    <row r="160" spans="1:55" x14ac:dyDescent="0.2">
      <c r="A160" s="42"/>
      <c r="B160" s="35"/>
      <c r="C160" s="43"/>
      <c r="D160" s="43"/>
      <c r="Q160" s="37"/>
      <c r="R160" s="22"/>
      <c r="AB160" s="1" t="s">
        <v>79</v>
      </c>
      <c r="AC160" s="1" t="s">
        <v>60</v>
      </c>
      <c r="AH160" s="1" t="s">
        <v>69</v>
      </c>
      <c r="AJ160" s="1">
        <v>22269</v>
      </c>
      <c r="AK160" s="1">
        <v>0.10381891999713844</v>
      </c>
      <c r="AR160" s="1">
        <v>22220</v>
      </c>
      <c r="AS160" s="1">
        <v>0.10408959999040235</v>
      </c>
      <c r="BA160" s="1">
        <v>21278.5</v>
      </c>
      <c r="BB160" s="1">
        <v>9.3283379996137228E-2</v>
      </c>
      <c r="BC160" s="1">
        <v>1</v>
      </c>
    </row>
    <row r="161" spans="1:55" x14ac:dyDescent="0.2">
      <c r="A161" s="42"/>
      <c r="B161" s="35"/>
      <c r="C161" s="43"/>
      <c r="D161" s="43"/>
      <c r="Q161" s="37"/>
      <c r="R161" s="22"/>
      <c r="AB161" s="1" t="s">
        <v>79</v>
      </c>
      <c r="AC161" s="1" t="s">
        <v>60</v>
      </c>
      <c r="AH161" s="1" t="s">
        <v>69</v>
      </c>
      <c r="AJ161" s="1">
        <v>22269</v>
      </c>
      <c r="AK161" s="1">
        <v>0.10431891999905929</v>
      </c>
      <c r="AR161" s="1">
        <v>22222.5</v>
      </c>
      <c r="AS161" s="1">
        <v>0.10460129999410128</v>
      </c>
      <c r="BA161" s="1">
        <v>21278.5</v>
      </c>
      <c r="BB161" s="1">
        <v>9.5383379994018469E-2</v>
      </c>
      <c r="BC161" s="1">
        <v>1</v>
      </c>
    </row>
    <row r="162" spans="1:55" x14ac:dyDescent="0.2">
      <c r="A162" s="42"/>
      <c r="B162" s="35"/>
      <c r="C162" s="43"/>
      <c r="D162" s="41"/>
      <c r="Q162" s="37"/>
      <c r="R162" s="22"/>
      <c r="AB162" s="1" t="s">
        <v>79</v>
      </c>
      <c r="AC162" s="1" t="s">
        <v>104</v>
      </c>
      <c r="AH162" s="1" t="s">
        <v>69</v>
      </c>
      <c r="AJ162" s="1">
        <v>22352</v>
      </c>
      <c r="AK162" s="1">
        <v>0.10170735999417957</v>
      </c>
      <c r="AR162" s="1">
        <v>22227.5</v>
      </c>
      <c r="AS162" s="1">
        <v>0.10762469999463065</v>
      </c>
      <c r="BA162" s="1">
        <v>21279</v>
      </c>
      <c r="BB162" s="1">
        <v>9.3185719997563865E-2</v>
      </c>
      <c r="BC162" s="1">
        <v>1</v>
      </c>
    </row>
    <row r="163" spans="1:55" x14ac:dyDescent="0.2">
      <c r="A163" s="42"/>
      <c r="B163" s="35"/>
      <c r="C163" s="43"/>
      <c r="D163" s="43"/>
      <c r="Q163" s="37"/>
      <c r="R163" s="22"/>
      <c r="AB163" s="1" t="s">
        <v>79</v>
      </c>
      <c r="AC163" s="1" t="s">
        <v>53</v>
      </c>
      <c r="AH163" s="1" t="s">
        <v>69</v>
      </c>
      <c r="AJ163" s="1">
        <v>22352</v>
      </c>
      <c r="AK163" s="1">
        <v>0.1034073599948897</v>
      </c>
      <c r="AR163" s="1">
        <v>22237.5</v>
      </c>
      <c r="AS163" s="1">
        <v>0.11667149999993853</v>
      </c>
      <c r="BA163" s="1">
        <v>21279</v>
      </c>
      <c r="BB163" s="1">
        <v>9.338571999251144E-2</v>
      </c>
      <c r="BC163" s="1">
        <v>1</v>
      </c>
    </row>
    <row r="164" spans="1:55" x14ac:dyDescent="0.2">
      <c r="A164" s="42"/>
      <c r="B164" s="35"/>
      <c r="C164" s="43"/>
      <c r="D164" s="43"/>
      <c r="Q164" s="37"/>
      <c r="R164" s="22"/>
      <c r="AB164" s="1" t="s">
        <v>79</v>
      </c>
      <c r="AC164" s="1" t="s">
        <v>53</v>
      </c>
      <c r="AH164" s="1" t="s">
        <v>69</v>
      </c>
      <c r="AJ164" s="1">
        <v>22366.5</v>
      </c>
      <c r="AK164" s="1">
        <v>0.10487522000039462</v>
      </c>
      <c r="AR164" s="1">
        <v>22242</v>
      </c>
      <c r="AS164" s="1">
        <v>0.10619255999336019</v>
      </c>
      <c r="BA164" s="1">
        <v>21279</v>
      </c>
      <c r="BB164" s="1">
        <v>9.4785719993524253E-2</v>
      </c>
      <c r="BC164" s="1">
        <v>1</v>
      </c>
    </row>
    <row r="165" spans="1:55" x14ac:dyDescent="0.2">
      <c r="A165" s="42"/>
      <c r="B165" s="35"/>
      <c r="C165" s="43"/>
      <c r="D165" s="41"/>
      <c r="Q165" s="37"/>
      <c r="R165" s="22"/>
      <c r="AB165" s="1" t="s">
        <v>79</v>
      </c>
      <c r="AC165" s="1" t="s">
        <v>104</v>
      </c>
      <c r="AH165" s="1" t="s">
        <v>69</v>
      </c>
      <c r="AJ165" s="1">
        <v>22366.5</v>
      </c>
      <c r="AK165" s="1">
        <v>0.10507522000261815</v>
      </c>
      <c r="AR165" s="1">
        <v>22247</v>
      </c>
      <c r="AS165" s="1">
        <v>0.10521595999307465</v>
      </c>
      <c r="BA165" s="1">
        <v>21323</v>
      </c>
      <c r="BB165" s="1">
        <v>9.3791639992559794E-2</v>
      </c>
      <c r="BC165" s="1">
        <v>0.1</v>
      </c>
    </row>
    <row r="166" spans="1:55" x14ac:dyDescent="0.2">
      <c r="A166" s="42"/>
      <c r="B166" s="35"/>
      <c r="C166" s="43"/>
      <c r="D166" s="43"/>
      <c r="Q166" s="37"/>
      <c r="R166" s="22"/>
      <c r="AB166" s="1" t="s">
        <v>79</v>
      </c>
      <c r="AC166" s="1" t="s">
        <v>60</v>
      </c>
      <c r="AH166" s="1" t="s">
        <v>69</v>
      </c>
      <c r="AJ166" s="1">
        <v>22371.5</v>
      </c>
      <c r="AK166" s="1">
        <v>0.10559862000081921</v>
      </c>
      <c r="AR166" s="1">
        <v>22249.5</v>
      </c>
      <c r="AS166" s="1">
        <v>0.11472765999496914</v>
      </c>
      <c r="BA166" s="1">
        <v>21323</v>
      </c>
      <c r="BB166" s="1">
        <v>9.3791639992559794E-2</v>
      </c>
      <c r="BC166" s="1">
        <v>0.1</v>
      </c>
    </row>
    <row r="167" spans="1:55" x14ac:dyDescent="0.2">
      <c r="A167" s="42"/>
      <c r="B167" s="35"/>
      <c r="C167" s="43"/>
      <c r="D167" s="43"/>
      <c r="Q167" s="37"/>
      <c r="R167" s="22"/>
      <c r="AB167" s="1" t="s">
        <v>79</v>
      </c>
      <c r="AC167" s="1" t="s">
        <v>60</v>
      </c>
      <c r="AH167" s="1" t="s">
        <v>69</v>
      </c>
      <c r="AJ167" s="1">
        <v>23098</v>
      </c>
      <c r="AK167" s="1">
        <v>0.1191986400008318</v>
      </c>
      <c r="AR167" s="1">
        <v>22252</v>
      </c>
      <c r="AS167" s="1">
        <v>0.1012393599958159</v>
      </c>
      <c r="BA167" s="1">
        <v>21381.5</v>
      </c>
      <c r="BB167" s="1">
        <v>8.4665419992234092E-2</v>
      </c>
      <c r="BC167" s="1">
        <v>0.1</v>
      </c>
    </row>
    <row r="168" spans="1:55" x14ac:dyDescent="0.2">
      <c r="A168" s="42"/>
      <c r="B168" s="35"/>
      <c r="C168" s="43"/>
      <c r="D168" s="43"/>
      <c r="Q168" s="37"/>
      <c r="R168" s="22"/>
      <c r="AB168" s="1" t="s">
        <v>79</v>
      </c>
      <c r="AC168" s="1" t="s">
        <v>53</v>
      </c>
      <c r="AH168" s="1" t="s">
        <v>69</v>
      </c>
      <c r="AJ168" s="1">
        <v>23139.5</v>
      </c>
      <c r="AK168" s="1">
        <v>0.11199285999464337</v>
      </c>
      <c r="AR168" s="1">
        <v>22254</v>
      </c>
      <c r="AS168" s="1">
        <v>0.30524871999659808</v>
      </c>
      <c r="BA168" s="1">
        <v>21425.5</v>
      </c>
      <c r="BB168" s="1">
        <v>9.0871339991281275E-2</v>
      </c>
      <c r="BC168" s="1">
        <v>0.1</v>
      </c>
    </row>
    <row r="169" spans="1:55" x14ac:dyDescent="0.2">
      <c r="A169" s="42"/>
      <c r="B169" s="35"/>
      <c r="C169" s="43"/>
      <c r="D169" s="43"/>
      <c r="Q169" s="37"/>
      <c r="R169" s="22"/>
      <c r="AB169" s="1" t="s">
        <v>68</v>
      </c>
      <c r="AH169" s="1" t="s">
        <v>69</v>
      </c>
      <c r="AJ169" s="1">
        <v>23156.5</v>
      </c>
      <c r="AK169" s="1">
        <v>0.1135724199921242</v>
      </c>
      <c r="AR169" s="1">
        <v>22269</v>
      </c>
      <c r="AS169" s="1">
        <v>0.10381891999713844</v>
      </c>
      <c r="BA169" s="1">
        <v>21428</v>
      </c>
      <c r="BB169" s="1">
        <v>8.6383039997599553E-2</v>
      </c>
      <c r="BC169" s="1">
        <v>0.1</v>
      </c>
    </row>
    <row r="170" spans="1:55" x14ac:dyDescent="0.2">
      <c r="A170" s="42"/>
      <c r="B170" s="35"/>
      <c r="C170" s="43"/>
      <c r="D170" s="43"/>
      <c r="Q170" s="37"/>
      <c r="R170" s="22"/>
      <c r="AB170" s="1" t="s">
        <v>68</v>
      </c>
      <c r="AH170" s="1" t="s">
        <v>69</v>
      </c>
      <c r="AJ170" s="1">
        <v>23242</v>
      </c>
      <c r="AK170" s="1">
        <v>0.11177255999791669</v>
      </c>
      <c r="AR170" s="1">
        <v>22269</v>
      </c>
      <c r="AS170" s="1">
        <v>0.10431891999905929</v>
      </c>
      <c r="BA170" s="1">
        <v>22098</v>
      </c>
      <c r="BB170" s="1">
        <v>0.12651863999781199</v>
      </c>
      <c r="BC170" s="1">
        <v>0.1</v>
      </c>
    </row>
    <row r="171" spans="1:55" x14ac:dyDescent="0.2">
      <c r="A171" s="42"/>
      <c r="B171" s="35"/>
      <c r="C171" s="43"/>
      <c r="D171" s="43"/>
      <c r="Q171" s="37"/>
      <c r="R171" s="22"/>
      <c r="AB171" s="1" t="s">
        <v>68</v>
      </c>
      <c r="AH171" s="1" t="s">
        <v>69</v>
      </c>
      <c r="AJ171" s="1">
        <v>23261.5</v>
      </c>
      <c r="AK171" s="1">
        <v>9.3463819997850806E-2</v>
      </c>
      <c r="AR171" s="1">
        <v>22274</v>
      </c>
      <c r="AS171" s="1">
        <v>0.11034231999656186</v>
      </c>
      <c r="BA171" s="1">
        <v>22168.5</v>
      </c>
      <c r="BB171" s="1">
        <v>9.8948579994612373E-2</v>
      </c>
      <c r="BC171" s="1">
        <v>1</v>
      </c>
    </row>
    <row r="172" spans="1:55" x14ac:dyDescent="0.2">
      <c r="A172" s="42"/>
      <c r="B172" s="35"/>
      <c r="C172" s="43"/>
      <c r="D172" s="43"/>
      <c r="Q172" s="37"/>
      <c r="R172" s="22"/>
      <c r="AJ172" s="1">
        <v>23327.5</v>
      </c>
      <c r="AK172" s="1">
        <v>0.10277269999642158</v>
      </c>
      <c r="AR172" s="1">
        <v>22276.5</v>
      </c>
      <c r="AS172" s="1">
        <v>0.10485401999903843</v>
      </c>
      <c r="BA172" s="1">
        <v>22168.5</v>
      </c>
      <c r="BB172" s="1">
        <v>0.10134857999219093</v>
      </c>
      <c r="BC172" s="1">
        <v>1</v>
      </c>
    </row>
    <row r="173" spans="1:55" x14ac:dyDescent="0.2">
      <c r="A173" s="42"/>
      <c r="B173" s="35"/>
      <c r="C173" s="43"/>
      <c r="D173" s="43"/>
      <c r="Q173" s="37"/>
      <c r="R173" s="22"/>
      <c r="AB173" s="1" t="s">
        <v>79</v>
      </c>
      <c r="AC173" s="1" t="s">
        <v>104</v>
      </c>
      <c r="AH173" s="1" t="s">
        <v>69</v>
      </c>
      <c r="AJ173" s="1">
        <v>23330</v>
      </c>
      <c r="AK173" s="1">
        <v>0.10028440000314731</v>
      </c>
      <c r="AR173" s="1">
        <v>22283.5</v>
      </c>
      <c r="AS173" s="1">
        <v>0.11088677999214269</v>
      </c>
      <c r="BA173" s="1">
        <v>22168.5</v>
      </c>
      <c r="BB173" s="1">
        <v>0.10294857999542728</v>
      </c>
      <c r="BC173" s="1">
        <v>1</v>
      </c>
    </row>
    <row r="174" spans="1:55" x14ac:dyDescent="0.2">
      <c r="A174" s="42"/>
      <c r="B174" s="35"/>
      <c r="C174" s="43"/>
      <c r="D174" s="43"/>
      <c r="Q174" s="37"/>
      <c r="R174" s="22"/>
      <c r="AB174" s="1" t="s">
        <v>79</v>
      </c>
      <c r="AC174" s="1" t="s">
        <v>60</v>
      </c>
      <c r="AH174" s="1" t="s">
        <v>69</v>
      </c>
      <c r="AJ174" s="1">
        <v>23342</v>
      </c>
      <c r="AK174" s="1">
        <v>0.11254055999597767</v>
      </c>
      <c r="AR174" s="1">
        <v>22286</v>
      </c>
      <c r="AS174" s="1">
        <v>0.11339847999624908</v>
      </c>
      <c r="BA174" s="1">
        <v>22186</v>
      </c>
      <c r="BB174" s="1">
        <v>0.10233047999645351</v>
      </c>
      <c r="BC174" s="1">
        <v>1</v>
      </c>
    </row>
    <row r="175" spans="1:55" x14ac:dyDescent="0.2">
      <c r="A175" s="42"/>
      <c r="B175" s="35"/>
      <c r="C175" s="43"/>
      <c r="D175" s="43"/>
      <c r="Q175" s="37"/>
      <c r="R175" s="22"/>
      <c r="AB175" s="1" t="s">
        <v>79</v>
      </c>
      <c r="AC175" s="1" t="s">
        <v>53</v>
      </c>
      <c r="AH175" s="1" t="s">
        <v>69</v>
      </c>
      <c r="AJ175" s="1">
        <v>23386</v>
      </c>
      <c r="AK175" s="1">
        <v>0.11324647999572335</v>
      </c>
      <c r="AR175" s="1">
        <v>22288.5</v>
      </c>
      <c r="AS175" s="1">
        <v>0.11291017999610631</v>
      </c>
      <c r="BA175" s="1">
        <v>22186</v>
      </c>
      <c r="BB175" s="1">
        <v>0.10253047999867704</v>
      </c>
      <c r="BC175" s="1">
        <v>1</v>
      </c>
    </row>
    <row r="176" spans="1:55" x14ac:dyDescent="0.2">
      <c r="A176" s="42"/>
      <c r="B176" s="35"/>
      <c r="C176" s="43"/>
      <c r="D176" s="43"/>
      <c r="Q176" s="37"/>
      <c r="R176" s="22"/>
      <c r="AB176" s="1" t="s">
        <v>79</v>
      </c>
      <c r="AC176" s="1" t="s">
        <v>104</v>
      </c>
      <c r="AH176" s="1" t="s">
        <v>69</v>
      </c>
      <c r="AJ176" s="1">
        <v>24049</v>
      </c>
      <c r="AK176" s="1">
        <v>0.11984931999904802</v>
      </c>
      <c r="AR176" s="1">
        <v>22291</v>
      </c>
      <c r="AS176" s="1">
        <v>0.10842187999514863</v>
      </c>
      <c r="BA176" s="1">
        <v>22186</v>
      </c>
      <c r="BB176" s="1">
        <v>0.10333048000029521</v>
      </c>
      <c r="BC176" s="1">
        <v>1</v>
      </c>
    </row>
    <row r="177" spans="1:55" x14ac:dyDescent="0.2">
      <c r="A177" s="42"/>
      <c r="B177" s="35"/>
      <c r="C177" s="43"/>
      <c r="D177" s="43"/>
      <c r="Q177" s="37"/>
      <c r="R177" s="22"/>
      <c r="AB177" s="1" t="s">
        <v>79</v>
      </c>
      <c r="AC177" s="1" t="s">
        <v>53</v>
      </c>
      <c r="AH177" s="1" t="s">
        <v>69</v>
      </c>
      <c r="AJ177" s="1">
        <v>24912</v>
      </c>
      <c r="AK177" s="1">
        <v>0.12638815999525832</v>
      </c>
      <c r="AR177" s="1">
        <v>22296</v>
      </c>
      <c r="AS177" s="1">
        <v>0.10344528000132414</v>
      </c>
      <c r="BA177" s="1">
        <v>22220</v>
      </c>
      <c r="BB177" s="1">
        <v>0.10168959999282379</v>
      </c>
      <c r="BC177" s="1">
        <v>1</v>
      </c>
    </row>
    <row r="178" spans="1:55" x14ac:dyDescent="0.2">
      <c r="A178" s="42"/>
      <c r="B178" s="35"/>
      <c r="C178" s="43"/>
      <c r="D178" s="43"/>
      <c r="Q178" s="37"/>
      <c r="R178" s="22"/>
      <c r="AB178" s="1" t="s">
        <v>79</v>
      </c>
      <c r="AC178" s="1" t="s">
        <v>60</v>
      </c>
      <c r="AH178" s="1" t="s">
        <v>69</v>
      </c>
      <c r="AJ178" s="1">
        <v>25763</v>
      </c>
      <c r="AK178" s="1">
        <v>0.13337083999795141</v>
      </c>
      <c r="AR178" s="1">
        <v>22298</v>
      </c>
      <c r="AS178" s="1">
        <v>0.30545463999442291</v>
      </c>
      <c r="BA178" s="1">
        <v>22220</v>
      </c>
      <c r="BB178" s="1">
        <v>0.1030895999938366</v>
      </c>
      <c r="BC178" s="1">
        <v>1</v>
      </c>
    </row>
    <row r="179" spans="1:55" x14ac:dyDescent="0.2">
      <c r="A179" s="42"/>
      <c r="B179" s="35"/>
      <c r="C179" s="43"/>
      <c r="D179" s="43"/>
      <c r="Q179" s="37"/>
      <c r="R179" s="22"/>
      <c r="AB179" s="1" t="s">
        <v>79</v>
      </c>
      <c r="AC179" s="1" t="s">
        <v>104</v>
      </c>
      <c r="AH179" s="1" t="s">
        <v>69</v>
      </c>
      <c r="AJ179" s="1">
        <v>26753</v>
      </c>
      <c r="AK179" s="1">
        <v>0.1413040400002501</v>
      </c>
      <c r="AR179" s="1">
        <v>22300.5</v>
      </c>
      <c r="AS179" s="1">
        <v>0.30496633999428013</v>
      </c>
      <c r="BA179" s="1">
        <v>22220</v>
      </c>
      <c r="BB179" s="1">
        <v>0.10318959999131039</v>
      </c>
      <c r="BC179" s="1">
        <v>1</v>
      </c>
    </row>
    <row r="180" spans="1:55" x14ac:dyDescent="0.2">
      <c r="A180" s="43"/>
      <c r="B180" s="35"/>
      <c r="C180" s="43"/>
      <c r="D180" s="43"/>
      <c r="F180" s="45"/>
      <c r="M180" s="42"/>
      <c r="Q180" s="37"/>
      <c r="R180" s="22"/>
      <c r="AB180" s="1" t="s">
        <v>79</v>
      </c>
      <c r="AC180" s="1" t="s">
        <v>53</v>
      </c>
      <c r="AH180" s="1" t="s">
        <v>69</v>
      </c>
      <c r="AJ180" s="1">
        <v>27723.5</v>
      </c>
      <c r="AK180" s="1">
        <v>0.15154597999935504</v>
      </c>
      <c r="AR180" s="1">
        <v>22313</v>
      </c>
      <c r="AS180" s="1">
        <v>0.10452483999688411</v>
      </c>
      <c r="BA180" s="1">
        <v>22220</v>
      </c>
      <c r="BB180" s="1">
        <v>0.10408959999040235</v>
      </c>
      <c r="BC180" s="1">
        <v>0.1</v>
      </c>
    </row>
    <row r="181" spans="1:55" x14ac:dyDescent="0.2">
      <c r="A181" s="42"/>
      <c r="B181" s="35"/>
      <c r="C181" s="43"/>
      <c r="D181" s="43"/>
      <c r="Q181" s="37"/>
      <c r="R181" s="22"/>
      <c r="AB181" s="1" t="s">
        <v>79</v>
      </c>
      <c r="AC181" s="1" t="s">
        <v>60</v>
      </c>
      <c r="AH181" s="1" t="s">
        <v>69</v>
      </c>
      <c r="AJ181" s="1">
        <v>28467</v>
      </c>
      <c r="AK181" s="1">
        <v>0.14700556000025244</v>
      </c>
      <c r="AR181" s="1">
        <v>22318</v>
      </c>
      <c r="AS181" s="1">
        <v>0.10954823999782093</v>
      </c>
      <c r="BA181" s="1">
        <v>22222.5</v>
      </c>
      <c r="BB181" s="1">
        <v>0.10460129999410128</v>
      </c>
      <c r="BC181" s="1">
        <v>0.1</v>
      </c>
    </row>
    <row r="182" spans="1:55" x14ac:dyDescent="0.2">
      <c r="A182" s="42"/>
      <c r="B182" s="35"/>
      <c r="C182" s="43"/>
      <c r="D182" s="43"/>
      <c r="F182" s="45"/>
      <c r="Q182" s="37"/>
      <c r="R182" s="22"/>
      <c r="AJ182" s="1">
        <v>28467</v>
      </c>
      <c r="AK182" s="1">
        <v>0.14845555999636417</v>
      </c>
      <c r="AR182" s="1">
        <v>22327.5</v>
      </c>
      <c r="AS182" s="1">
        <v>0.11209270000108518</v>
      </c>
      <c r="BA182" s="1">
        <v>22227.5</v>
      </c>
      <c r="BB182" s="1">
        <v>0.10762469999463065</v>
      </c>
      <c r="BC182" s="1">
        <v>0.1</v>
      </c>
    </row>
    <row r="183" spans="1:55" x14ac:dyDescent="0.2">
      <c r="A183" s="42"/>
      <c r="B183" s="35"/>
      <c r="C183" s="43"/>
      <c r="D183" s="43"/>
      <c r="F183" s="45"/>
      <c r="Q183" s="37"/>
      <c r="R183" s="22"/>
      <c r="AJ183" s="1">
        <v>28467</v>
      </c>
      <c r="AK183" s="1">
        <v>0.14867555999808246</v>
      </c>
      <c r="AR183" s="1">
        <v>22330</v>
      </c>
      <c r="AS183" s="1">
        <v>0.10760439999285154</v>
      </c>
      <c r="BA183" s="1">
        <v>22237.5</v>
      </c>
      <c r="BB183" s="1">
        <v>0.11667149999993853</v>
      </c>
      <c r="BC183" s="1">
        <v>0.1</v>
      </c>
    </row>
    <row r="184" spans="1:55" x14ac:dyDescent="0.2">
      <c r="A184" s="42"/>
      <c r="B184" s="35"/>
      <c r="C184" s="43"/>
      <c r="D184" s="43"/>
      <c r="F184" s="45"/>
      <c r="Q184" s="37"/>
      <c r="R184" s="22"/>
      <c r="AJ184" s="1">
        <v>28594</v>
      </c>
      <c r="AK184" s="1">
        <v>0.1614199199975701</v>
      </c>
      <c r="AR184" s="1">
        <v>22344.5</v>
      </c>
      <c r="AS184" s="1">
        <v>0.10917225999583025</v>
      </c>
      <c r="BA184" s="1">
        <v>22242</v>
      </c>
      <c r="BB184" s="1">
        <v>0.10619255999336019</v>
      </c>
      <c r="BC184" s="1">
        <v>0.1</v>
      </c>
    </row>
    <row r="185" spans="1:55" x14ac:dyDescent="0.2">
      <c r="A185" s="42"/>
      <c r="B185" s="35"/>
      <c r="C185" s="43"/>
      <c r="D185" s="43"/>
      <c r="F185" s="45"/>
      <c r="Q185" s="37"/>
      <c r="R185" s="22"/>
      <c r="AJ185" s="1">
        <v>28611</v>
      </c>
      <c r="AK185" s="1">
        <v>0.15649947999190772</v>
      </c>
      <c r="AR185" s="1">
        <v>22352</v>
      </c>
      <c r="AS185" s="1">
        <v>0.10170735999417957</v>
      </c>
      <c r="BA185" s="1">
        <v>22247</v>
      </c>
      <c r="BB185" s="1">
        <v>0.10521595999307465</v>
      </c>
      <c r="BC185" s="1">
        <v>0.1</v>
      </c>
    </row>
    <row r="186" spans="1:55" x14ac:dyDescent="0.2">
      <c r="A186" s="42"/>
      <c r="B186" s="35"/>
      <c r="C186" s="43"/>
      <c r="D186" s="43"/>
      <c r="F186" s="45"/>
      <c r="Q186" s="37"/>
      <c r="R186" s="22"/>
      <c r="AJ186" s="1">
        <v>29330</v>
      </c>
      <c r="AK186" s="1">
        <v>0.16476439999678405</v>
      </c>
      <c r="AR186" s="1">
        <v>22352</v>
      </c>
      <c r="AS186" s="1">
        <v>0.1034073599948897</v>
      </c>
      <c r="BA186" s="1">
        <v>22249.5</v>
      </c>
      <c r="BB186" s="1">
        <v>0.11472765999496914</v>
      </c>
      <c r="BC186" s="1">
        <v>0.1</v>
      </c>
    </row>
    <row r="187" spans="1:55" x14ac:dyDescent="0.2">
      <c r="A187" s="43"/>
      <c r="B187" s="35"/>
      <c r="C187" s="43"/>
      <c r="D187" s="43"/>
      <c r="F187" s="45"/>
      <c r="M187" s="42"/>
      <c r="Q187" s="37"/>
      <c r="R187" s="22"/>
      <c r="AJ187" s="1">
        <v>29354.5</v>
      </c>
      <c r="AK187" s="1">
        <v>0.16463905999262352</v>
      </c>
      <c r="AR187" s="1">
        <v>22354.5</v>
      </c>
      <c r="AS187" s="1">
        <v>0.10421905999101</v>
      </c>
      <c r="BA187" s="1">
        <v>22252</v>
      </c>
      <c r="BB187" s="1">
        <v>0.1012393599958159</v>
      </c>
      <c r="BC187" s="1">
        <v>0.1</v>
      </c>
    </row>
    <row r="188" spans="1:55" x14ac:dyDescent="0.2">
      <c r="A188" s="43"/>
      <c r="B188" s="35"/>
      <c r="C188" s="43"/>
      <c r="D188" s="43"/>
      <c r="F188" s="45"/>
      <c r="M188" s="42"/>
      <c r="Q188" s="37"/>
      <c r="R188" s="22"/>
      <c r="AJ188" s="1">
        <v>30129.5</v>
      </c>
      <c r="AK188" s="1">
        <v>0.17140605999884428</v>
      </c>
      <c r="AR188" s="1">
        <v>22357</v>
      </c>
      <c r="AS188" s="1">
        <v>0.1137307599929045</v>
      </c>
      <c r="BA188" s="1">
        <v>22269</v>
      </c>
      <c r="BB188" s="1">
        <v>0.10381891999713844</v>
      </c>
      <c r="BC188" s="1">
        <v>1</v>
      </c>
    </row>
    <row r="189" spans="1:55" x14ac:dyDescent="0.2">
      <c r="A189" s="43"/>
      <c r="B189" s="35"/>
      <c r="C189" s="43"/>
      <c r="D189" s="43"/>
      <c r="F189" s="45"/>
      <c r="M189" s="42"/>
      <c r="Q189" s="37"/>
      <c r="R189" s="22"/>
      <c r="AB189" s="1" t="s">
        <v>68</v>
      </c>
      <c r="AH189" s="1" t="s">
        <v>69</v>
      </c>
      <c r="AJ189" s="1">
        <v>30232</v>
      </c>
      <c r="AK189" s="1">
        <v>0.16728575999877648</v>
      </c>
      <c r="AR189" s="1">
        <v>22362</v>
      </c>
      <c r="AS189" s="1">
        <v>0.11375415999646066</v>
      </c>
      <c r="BA189" s="1">
        <v>22269</v>
      </c>
      <c r="BB189" s="1">
        <v>0.10431891999905929</v>
      </c>
      <c r="BC189" s="1">
        <v>1</v>
      </c>
    </row>
    <row r="190" spans="1:55" x14ac:dyDescent="0.2">
      <c r="A190" s="43"/>
      <c r="B190" s="35"/>
      <c r="C190" s="43"/>
      <c r="D190" s="43"/>
      <c r="F190" s="45"/>
      <c r="M190" s="42"/>
      <c r="Q190" s="37"/>
      <c r="R190" s="22"/>
      <c r="AJ190" s="1">
        <v>30237</v>
      </c>
      <c r="AK190" s="1">
        <v>0.17339915999764344</v>
      </c>
      <c r="AR190" s="1">
        <v>22366.5</v>
      </c>
      <c r="AS190" s="1">
        <v>0.10487522000039462</v>
      </c>
      <c r="BA190" s="1">
        <v>22274</v>
      </c>
      <c r="BB190" s="1">
        <v>0.11034231999656186</v>
      </c>
      <c r="BC190" s="1">
        <v>0.1</v>
      </c>
    </row>
    <row r="191" spans="1:55" x14ac:dyDescent="0.2">
      <c r="A191" s="43"/>
      <c r="B191" s="35"/>
      <c r="C191" s="43"/>
      <c r="D191" s="43"/>
      <c r="F191" s="45"/>
      <c r="M191" s="42"/>
      <c r="Q191" s="37"/>
      <c r="R191" s="22"/>
      <c r="AJ191" s="1">
        <v>31195.5</v>
      </c>
      <c r="AK191" s="1">
        <v>0.18389493999711704</v>
      </c>
      <c r="AR191" s="1">
        <v>22366.5</v>
      </c>
      <c r="AS191" s="1">
        <v>0.10507522000261815</v>
      </c>
      <c r="BA191" s="1">
        <v>22276.5</v>
      </c>
      <c r="BB191" s="1">
        <v>0.10485401999903843</v>
      </c>
      <c r="BC191" s="1">
        <v>0.1</v>
      </c>
    </row>
    <row r="192" spans="1:55" x14ac:dyDescent="0.2">
      <c r="A192" s="43"/>
      <c r="B192" s="35"/>
      <c r="C192" s="43"/>
      <c r="D192" s="43"/>
      <c r="F192" s="45"/>
      <c r="M192" s="42"/>
      <c r="Q192" s="37"/>
      <c r="R192" s="22"/>
      <c r="AJ192" s="1">
        <v>31234.5</v>
      </c>
      <c r="AK192" s="1">
        <v>0.18417745999613544</v>
      </c>
      <c r="AR192" s="1">
        <v>22371.5</v>
      </c>
      <c r="AS192" s="1">
        <v>0.10559862000081921</v>
      </c>
      <c r="BA192" s="1">
        <v>22283.5</v>
      </c>
      <c r="BB192" s="1">
        <v>0.11088677999214269</v>
      </c>
      <c r="BC192" s="1">
        <v>0.1</v>
      </c>
    </row>
    <row r="193" spans="1:55" x14ac:dyDescent="0.2">
      <c r="A193" s="43"/>
      <c r="B193" s="35"/>
      <c r="C193" s="43"/>
      <c r="D193" s="43"/>
      <c r="F193" s="45"/>
      <c r="M193" s="42"/>
      <c r="Q193" s="37"/>
      <c r="R193" s="22"/>
      <c r="AJ193" s="1">
        <v>31941.5</v>
      </c>
      <c r="AK193" s="1">
        <v>0.19608621999941533</v>
      </c>
      <c r="AR193" s="1">
        <v>22374</v>
      </c>
      <c r="AS193" s="1">
        <v>0.10281032000057166</v>
      </c>
      <c r="BA193" s="1">
        <v>22286</v>
      </c>
      <c r="BB193" s="1">
        <v>0.11339847999624908</v>
      </c>
      <c r="BC193" s="1">
        <v>0.1</v>
      </c>
    </row>
    <row r="194" spans="1:55" x14ac:dyDescent="0.2">
      <c r="A194" s="42"/>
      <c r="B194" s="35"/>
      <c r="C194" s="43"/>
      <c r="D194" s="43"/>
      <c r="Q194" s="37"/>
      <c r="R194" s="22"/>
      <c r="AJ194" s="1">
        <v>31961</v>
      </c>
      <c r="AK194" s="1">
        <v>0.19117747999553103</v>
      </c>
      <c r="AR194" s="1">
        <v>22376.5</v>
      </c>
      <c r="AS194" s="1">
        <v>0.10232201999315294</v>
      </c>
      <c r="BA194" s="1">
        <v>22288.5</v>
      </c>
      <c r="BB194" s="1">
        <v>0.11291017999610631</v>
      </c>
      <c r="BC194" s="1">
        <v>0.1</v>
      </c>
    </row>
    <row r="195" spans="1:55" x14ac:dyDescent="0.2">
      <c r="A195" s="43"/>
      <c r="B195" s="35"/>
      <c r="C195" s="43"/>
      <c r="D195" s="43"/>
      <c r="F195" s="45"/>
      <c r="M195" s="42"/>
      <c r="Q195" s="37"/>
      <c r="R195" s="22"/>
      <c r="AJ195" s="1">
        <v>32005</v>
      </c>
      <c r="AK195" s="1">
        <v>0.19248339999467134</v>
      </c>
      <c r="AR195" s="1">
        <v>22388.5</v>
      </c>
      <c r="AS195" s="1">
        <v>0.10437817999627441</v>
      </c>
      <c r="BA195" s="1">
        <v>22291</v>
      </c>
      <c r="BB195" s="1">
        <v>0.10842187999514863</v>
      </c>
      <c r="BC195" s="1">
        <v>0.1</v>
      </c>
    </row>
    <row r="196" spans="1:55" x14ac:dyDescent="0.2">
      <c r="A196" s="43"/>
      <c r="B196" s="35"/>
      <c r="C196" s="43"/>
      <c r="D196" s="43"/>
      <c r="F196" s="45"/>
      <c r="M196" s="42"/>
      <c r="Q196" s="37"/>
      <c r="R196" s="22"/>
      <c r="AJ196" s="1">
        <v>32080.5</v>
      </c>
      <c r="AK196" s="1">
        <v>0.19781674000114435</v>
      </c>
      <c r="AR196" s="1">
        <v>22405.5</v>
      </c>
      <c r="AS196" s="1">
        <v>0.1084577400033595</v>
      </c>
      <c r="BA196" s="1">
        <v>22296</v>
      </c>
      <c r="BB196" s="1">
        <v>0.10344528000132414</v>
      </c>
      <c r="BC196" s="1">
        <v>0.1</v>
      </c>
    </row>
    <row r="197" spans="1:55" x14ac:dyDescent="0.2">
      <c r="A197" s="43"/>
      <c r="B197" s="35"/>
      <c r="C197" s="43"/>
      <c r="D197" s="43"/>
      <c r="F197" s="45"/>
      <c r="M197" s="42"/>
      <c r="Q197" s="37"/>
      <c r="R197" s="22"/>
      <c r="AJ197" s="1">
        <v>33034</v>
      </c>
      <c r="AK197" s="1">
        <v>0.20582912000099896</v>
      </c>
      <c r="AR197" s="1">
        <v>22420</v>
      </c>
      <c r="AS197" s="1">
        <v>0.30202559999452205</v>
      </c>
      <c r="BA197" s="1">
        <v>22313</v>
      </c>
      <c r="BB197" s="1">
        <v>0.10452483999688411</v>
      </c>
      <c r="BC197" s="1">
        <v>0.1</v>
      </c>
    </row>
    <row r="198" spans="1:55" x14ac:dyDescent="0.2">
      <c r="A198" s="43"/>
      <c r="B198" s="35"/>
      <c r="C198" s="43"/>
      <c r="D198" s="43"/>
      <c r="F198" s="45"/>
      <c r="M198" s="42"/>
      <c r="Q198" s="37"/>
      <c r="R198" s="22"/>
      <c r="AJ198" s="1">
        <v>33092.5</v>
      </c>
      <c r="AK198" s="1">
        <v>0.20887290000246139</v>
      </c>
      <c r="AR198" s="1">
        <v>22422.5</v>
      </c>
      <c r="AS198" s="1">
        <v>0.30653729999903589</v>
      </c>
      <c r="BA198" s="1">
        <v>22318</v>
      </c>
      <c r="BB198" s="1">
        <v>0.10954823999782093</v>
      </c>
      <c r="BC198" s="1">
        <v>0.1</v>
      </c>
    </row>
    <row r="199" spans="1:55" x14ac:dyDescent="0.2">
      <c r="A199" s="43"/>
      <c r="B199" s="35"/>
      <c r="C199" s="43"/>
      <c r="D199" s="43"/>
      <c r="F199" s="45"/>
      <c r="M199" s="42"/>
      <c r="Q199" s="37"/>
      <c r="R199" s="22"/>
      <c r="AJ199" s="1">
        <v>33865.5</v>
      </c>
      <c r="AK199" s="1">
        <v>0.21960053999646334</v>
      </c>
      <c r="AR199" s="1">
        <v>22432.5</v>
      </c>
      <c r="AS199" s="1">
        <v>0.10858409999491414</v>
      </c>
      <c r="BA199" s="1">
        <v>22327.5</v>
      </c>
      <c r="BB199" s="1">
        <v>0.11209270000108518</v>
      </c>
      <c r="BC199" s="1">
        <v>0.1</v>
      </c>
    </row>
    <row r="200" spans="1:55" x14ac:dyDescent="0.2">
      <c r="A200" s="43"/>
      <c r="B200" s="35"/>
      <c r="C200" s="43"/>
      <c r="D200" s="43"/>
      <c r="F200" s="45"/>
      <c r="M200" s="42"/>
      <c r="Q200" s="37"/>
      <c r="R200" s="22"/>
      <c r="AJ200" s="1">
        <v>33868</v>
      </c>
      <c r="AK200" s="1">
        <v>0.21748223999748006</v>
      </c>
      <c r="AR200" s="1">
        <v>22434.5</v>
      </c>
      <c r="AS200" s="1">
        <v>0.30659345999447396</v>
      </c>
      <c r="BA200" s="1">
        <v>22330</v>
      </c>
      <c r="BB200" s="1">
        <v>0.10760439999285154</v>
      </c>
      <c r="BC200" s="1">
        <v>0.1</v>
      </c>
    </row>
    <row r="201" spans="1:55" x14ac:dyDescent="0.2">
      <c r="A201" s="43"/>
      <c r="B201" s="35"/>
      <c r="C201" s="43"/>
      <c r="D201" s="43"/>
      <c r="F201" s="45"/>
      <c r="M201" s="42"/>
      <c r="Q201" s="37"/>
      <c r="R201" s="22"/>
      <c r="AJ201" s="1">
        <v>33868</v>
      </c>
      <c r="AK201" s="1">
        <v>0.21748223999748006</v>
      </c>
      <c r="AR201" s="1">
        <v>22437.5</v>
      </c>
      <c r="AS201" s="1">
        <v>0.10660749999806285</v>
      </c>
      <c r="BA201" s="1">
        <v>22344.5</v>
      </c>
      <c r="BB201" s="1">
        <v>0.10917225999583025</v>
      </c>
      <c r="BC201" s="1">
        <v>0.1</v>
      </c>
    </row>
    <row r="202" spans="1:55" x14ac:dyDescent="0.2">
      <c r="A202" s="43"/>
      <c r="B202" s="35"/>
      <c r="C202" s="43"/>
      <c r="D202" s="43"/>
      <c r="F202" s="45"/>
      <c r="M202" s="42"/>
      <c r="Q202" s="37"/>
      <c r="R202" s="22"/>
      <c r="AJ202" s="1">
        <v>33868</v>
      </c>
      <c r="AK202" s="1">
        <v>0.21758223999495385</v>
      </c>
      <c r="AR202" s="1">
        <v>22471</v>
      </c>
      <c r="AS202" s="1">
        <v>0.30226427999878069</v>
      </c>
      <c r="BA202" s="1">
        <v>22352</v>
      </c>
      <c r="BB202" s="1">
        <v>0.10170735999417957</v>
      </c>
      <c r="BC202" s="1">
        <v>1</v>
      </c>
    </row>
    <row r="203" spans="1:55" x14ac:dyDescent="0.2">
      <c r="A203" s="43"/>
      <c r="B203" s="35"/>
      <c r="C203" s="43"/>
      <c r="D203" s="43"/>
      <c r="F203" s="45"/>
      <c r="M203" s="42"/>
      <c r="Q203" s="37"/>
      <c r="R203" s="22"/>
      <c r="AJ203" s="1">
        <v>34543</v>
      </c>
      <c r="AK203" s="1">
        <v>0.22786123999685515</v>
      </c>
      <c r="AR203" s="1">
        <v>22824.5</v>
      </c>
      <c r="AS203" s="1">
        <v>0.10541865999402944</v>
      </c>
      <c r="BA203" s="1">
        <v>22352</v>
      </c>
      <c r="BB203" s="1">
        <v>0.1034073599948897</v>
      </c>
      <c r="BC203" s="1">
        <v>1</v>
      </c>
    </row>
    <row r="204" spans="1:55" x14ac:dyDescent="0.2">
      <c r="A204" s="43"/>
      <c r="B204" s="35"/>
      <c r="C204" s="43"/>
      <c r="D204" s="43"/>
      <c r="F204" s="45"/>
      <c r="M204" s="42"/>
      <c r="Q204" s="37"/>
      <c r="R204" s="22"/>
      <c r="AJ204" s="1">
        <v>34601.5</v>
      </c>
      <c r="AK204" s="1">
        <v>0.22567501999583328</v>
      </c>
      <c r="AR204" s="1">
        <v>22939</v>
      </c>
      <c r="AS204" s="1">
        <v>0.11245451999275247</v>
      </c>
      <c r="BA204" s="1">
        <v>22354.5</v>
      </c>
      <c r="BB204" s="1">
        <v>0.10421905999101</v>
      </c>
      <c r="BC204" s="1">
        <v>0.1</v>
      </c>
    </row>
    <row r="205" spans="1:55" x14ac:dyDescent="0.2">
      <c r="A205" s="43"/>
      <c r="B205" s="35"/>
      <c r="C205" s="43"/>
      <c r="D205" s="43"/>
      <c r="F205" s="45"/>
      <c r="M205" s="42"/>
      <c r="Q205" s="37"/>
      <c r="R205" s="22"/>
      <c r="AJ205" s="1">
        <v>34601.5</v>
      </c>
      <c r="AK205" s="1">
        <v>0.22567501999583328</v>
      </c>
      <c r="AR205" s="1">
        <v>22963.5</v>
      </c>
      <c r="AS205" s="1">
        <v>0.10906917999818688</v>
      </c>
      <c r="BA205" s="1">
        <v>22357</v>
      </c>
      <c r="BB205" s="1">
        <v>0.1137307599929045</v>
      </c>
      <c r="BC205" s="1">
        <v>0.1</v>
      </c>
    </row>
    <row r="206" spans="1:55" x14ac:dyDescent="0.2">
      <c r="A206" s="43"/>
      <c r="B206" s="35"/>
      <c r="C206" s="43"/>
      <c r="D206" s="43"/>
      <c r="F206" s="45"/>
      <c r="M206" s="42"/>
      <c r="Q206" s="37"/>
      <c r="R206" s="22"/>
      <c r="AJ206" s="1">
        <v>34601.5</v>
      </c>
      <c r="AK206" s="1">
        <v>0.2259750199955306</v>
      </c>
      <c r="AR206" s="1">
        <v>22968.5</v>
      </c>
      <c r="AS206" s="1">
        <v>0.10909258000174304</v>
      </c>
      <c r="BA206" s="1">
        <v>22362</v>
      </c>
      <c r="BB206" s="1">
        <v>0.11375415999646066</v>
      </c>
      <c r="BC206" s="1">
        <v>0.1</v>
      </c>
    </row>
    <row r="207" spans="1:55" x14ac:dyDescent="0.2">
      <c r="A207" s="43"/>
      <c r="B207" s="35"/>
      <c r="C207" s="43"/>
      <c r="D207" s="43"/>
      <c r="F207" s="45"/>
      <c r="M207" s="42"/>
      <c r="Q207" s="37"/>
      <c r="R207" s="22"/>
      <c r="AJ207" s="1">
        <v>34662.5</v>
      </c>
      <c r="AK207" s="1">
        <v>0.2266204999978072</v>
      </c>
      <c r="AR207" s="1">
        <v>22971</v>
      </c>
      <c r="AS207" s="1">
        <v>0.10460427999350941</v>
      </c>
      <c r="BA207" s="1">
        <v>22366.5</v>
      </c>
      <c r="BB207" s="1">
        <v>0.10487522000039462</v>
      </c>
      <c r="BC207" s="1">
        <v>1</v>
      </c>
    </row>
    <row r="208" spans="1:55" x14ac:dyDescent="0.2">
      <c r="A208" s="43"/>
      <c r="B208" s="35"/>
      <c r="C208" s="43"/>
      <c r="D208" s="43"/>
      <c r="F208" s="45"/>
      <c r="M208" s="42"/>
      <c r="Q208" s="37"/>
      <c r="R208" s="22"/>
      <c r="AJ208" s="1">
        <v>34670</v>
      </c>
      <c r="AK208" s="1">
        <v>0.22285559999727411</v>
      </c>
      <c r="AR208" s="1">
        <v>22995.5</v>
      </c>
      <c r="AS208" s="1">
        <v>0.10721894000016619</v>
      </c>
      <c r="BA208" s="1">
        <v>22366.5</v>
      </c>
      <c r="BB208" s="1">
        <v>0.10507522000261815</v>
      </c>
      <c r="BC208" s="1">
        <v>1</v>
      </c>
    </row>
    <row r="209" spans="1:55" x14ac:dyDescent="0.2">
      <c r="A209" s="43"/>
      <c r="B209" s="35"/>
      <c r="C209" s="43"/>
      <c r="D209" s="43"/>
      <c r="F209" s="45"/>
      <c r="M209" s="42"/>
      <c r="Q209" s="37"/>
      <c r="R209" s="22"/>
      <c r="AJ209" s="1">
        <v>34736</v>
      </c>
      <c r="AK209" s="1">
        <v>0.22816447999502998</v>
      </c>
      <c r="AR209" s="1">
        <v>23027</v>
      </c>
      <c r="AS209" s="1">
        <v>0.10886636000213912</v>
      </c>
      <c r="BA209" s="1">
        <v>22371.5</v>
      </c>
      <c r="BB209" s="1">
        <v>0.10559862000081921</v>
      </c>
      <c r="BC209" s="1">
        <v>1</v>
      </c>
    </row>
    <row r="210" spans="1:55" x14ac:dyDescent="0.2">
      <c r="A210" s="44"/>
      <c r="B210" s="40"/>
      <c r="C210" s="41"/>
      <c r="D210" s="41"/>
      <c r="F210" s="45"/>
      <c r="Q210" s="37"/>
      <c r="R210" s="22"/>
      <c r="AJ210" s="1">
        <v>35562</v>
      </c>
      <c r="AK210" s="1">
        <v>0.23883015999308554</v>
      </c>
      <c r="AR210" s="1">
        <v>23041.5</v>
      </c>
      <c r="AS210" s="1">
        <v>0.1034342199927778</v>
      </c>
      <c r="BA210" s="1">
        <v>22374</v>
      </c>
      <c r="BB210" s="1">
        <v>0.10281032000057166</v>
      </c>
      <c r="BC210" s="1">
        <v>0.1</v>
      </c>
    </row>
    <row r="211" spans="1:55" x14ac:dyDescent="0.2">
      <c r="A211" s="43"/>
      <c r="B211" s="35"/>
      <c r="C211" s="43"/>
      <c r="D211" s="43"/>
      <c r="F211" s="45"/>
      <c r="M211" s="42"/>
      <c r="Q211" s="37"/>
      <c r="R211" s="22"/>
      <c r="AR211" s="1">
        <v>23083.5</v>
      </c>
      <c r="AS211" s="1">
        <v>0.10663077999925008</v>
      </c>
      <c r="BA211" s="1">
        <v>22376.5</v>
      </c>
      <c r="BB211" s="1">
        <v>0.10232201999315294</v>
      </c>
      <c r="BC211" s="1">
        <v>0.1</v>
      </c>
    </row>
    <row r="212" spans="1:55" x14ac:dyDescent="0.2">
      <c r="A212" s="43"/>
      <c r="B212" s="35"/>
      <c r="C212" s="43"/>
      <c r="D212" s="43"/>
      <c r="F212" s="45"/>
      <c r="M212" s="42"/>
      <c r="Q212" s="37"/>
      <c r="R212" s="22"/>
      <c r="AR212" s="1">
        <v>23098</v>
      </c>
      <c r="AS212" s="1">
        <v>0.1191986400008318</v>
      </c>
      <c r="BA212" s="1">
        <v>22388.5</v>
      </c>
      <c r="BB212" s="1">
        <v>0.10437817999627441</v>
      </c>
      <c r="BC212" s="1">
        <v>0.1</v>
      </c>
    </row>
    <row r="213" spans="1:55" x14ac:dyDescent="0.2">
      <c r="A213" s="43"/>
      <c r="B213" s="35"/>
      <c r="C213" s="43"/>
      <c r="D213" s="43"/>
      <c r="F213" s="45"/>
      <c r="M213" s="42"/>
      <c r="Q213" s="37"/>
      <c r="R213" s="22"/>
      <c r="AR213" s="1">
        <v>23100.5</v>
      </c>
      <c r="AS213" s="1">
        <v>0.11071033999178326</v>
      </c>
      <c r="BA213" s="1">
        <v>22405.5</v>
      </c>
      <c r="BB213" s="1">
        <v>0.1084577400033595</v>
      </c>
      <c r="BC213" s="1">
        <v>0.1</v>
      </c>
    </row>
    <row r="214" spans="1:55" x14ac:dyDescent="0.2">
      <c r="A214" s="44"/>
      <c r="B214" s="40"/>
      <c r="C214" s="41"/>
      <c r="D214" s="41"/>
      <c r="F214" s="45"/>
      <c r="Q214" s="37"/>
      <c r="R214" s="22"/>
      <c r="AR214" s="1">
        <v>23103</v>
      </c>
      <c r="AS214" s="1">
        <v>0.1122220399993239</v>
      </c>
      <c r="BA214" s="1">
        <v>22432.5</v>
      </c>
      <c r="BB214" s="1">
        <v>0.10858409999491414</v>
      </c>
      <c r="BC214" s="1">
        <v>0.1</v>
      </c>
    </row>
    <row r="215" spans="1:55" x14ac:dyDescent="0.2">
      <c r="A215" s="43"/>
      <c r="B215" s="35"/>
      <c r="C215" s="43"/>
      <c r="D215" s="43"/>
      <c r="F215" s="45"/>
      <c r="M215" s="42"/>
      <c r="Q215" s="37"/>
      <c r="R215" s="22"/>
      <c r="AR215" s="1">
        <v>23105</v>
      </c>
      <c r="AS215" s="1">
        <v>0.11923139999998966</v>
      </c>
      <c r="BA215" s="1">
        <v>22437.5</v>
      </c>
      <c r="BB215" s="1">
        <v>0.10660749999806285</v>
      </c>
      <c r="BC215" s="1">
        <v>0.1</v>
      </c>
    </row>
    <row r="216" spans="1:55" x14ac:dyDescent="0.2">
      <c r="A216" s="43"/>
      <c r="B216" s="35"/>
      <c r="C216" s="43"/>
      <c r="D216" s="43"/>
      <c r="F216" s="45"/>
      <c r="M216" s="42"/>
      <c r="Q216" s="37"/>
      <c r="R216" s="22"/>
      <c r="AR216" s="1">
        <v>23105.5</v>
      </c>
      <c r="AS216" s="1">
        <v>0.10673374000180047</v>
      </c>
      <c r="BA216" s="1">
        <v>22824.5</v>
      </c>
      <c r="BB216" s="1">
        <v>0.10541865999402944</v>
      </c>
      <c r="BC216" s="1">
        <v>0.1</v>
      </c>
    </row>
    <row r="217" spans="1:55" x14ac:dyDescent="0.2">
      <c r="A217" s="43"/>
      <c r="B217" s="35"/>
      <c r="C217" s="43"/>
      <c r="D217" s="43"/>
      <c r="F217" s="45"/>
      <c r="M217" s="42"/>
      <c r="Q217" s="37"/>
      <c r="R217" s="22"/>
      <c r="AR217" s="1">
        <v>23107.5</v>
      </c>
      <c r="AS217" s="1">
        <v>0.11674309999943944</v>
      </c>
      <c r="BA217" s="1">
        <v>22939</v>
      </c>
      <c r="BB217" s="1">
        <v>0.11245451999275247</v>
      </c>
      <c r="BC217" s="1">
        <v>0.1</v>
      </c>
    </row>
    <row r="218" spans="1:55" x14ac:dyDescent="0.2">
      <c r="A218" s="43"/>
      <c r="B218" s="35"/>
      <c r="C218" s="43"/>
      <c r="D218" s="43"/>
      <c r="F218" s="45"/>
      <c r="M218" s="42"/>
      <c r="Q218" s="37"/>
      <c r="R218" s="22"/>
      <c r="AR218" s="1">
        <v>23110</v>
      </c>
      <c r="AS218" s="1">
        <v>0.10925480000150856</v>
      </c>
      <c r="BA218" s="1">
        <v>22963.5</v>
      </c>
      <c r="BB218" s="1">
        <v>0.10906917999818688</v>
      </c>
      <c r="BC218" s="1">
        <v>0.1</v>
      </c>
    </row>
    <row r="219" spans="1:55" x14ac:dyDescent="0.2">
      <c r="A219" s="43"/>
      <c r="B219" s="35"/>
      <c r="C219" s="43"/>
      <c r="D219" s="43"/>
      <c r="F219" s="45"/>
      <c r="Q219" s="37"/>
      <c r="R219" s="22"/>
      <c r="AR219" s="1">
        <v>23125</v>
      </c>
      <c r="AS219" s="1">
        <v>0.11032499999419088</v>
      </c>
      <c r="BA219" s="1">
        <v>22968.5</v>
      </c>
      <c r="BB219" s="1">
        <v>0.10909258000174304</v>
      </c>
      <c r="BC219" s="1">
        <v>0.1</v>
      </c>
    </row>
    <row r="220" spans="1:55" x14ac:dyDescent="0.2">
      <c r="A220" s="43"/>
      <c r="B220" s="35"/>
      <c r="C220" s="43"/>
      <c r="D220" s="43"/>
      <c r="F220" s="45"/>
      <c r="Q220" s="37"/>
      <c r="R220" s="22"/>
      <c r="AR220" s="1">
        <v>23127.5</v>
      </c>
      <c r="AS220" s="1">
        <v>0.10783669999364065</v>
      </c>
      <c r="BA220" s="1">
        <v>22971</v>
      </c>
      <c r="BB220" s="1">
        <v>0.10460427999350941</v>
      </c>
      <c r="BC220" s="1">
        <v>0.1</v>
      </c>
    </row>
    <row r="221" spans="1:55" x14ac:dyDescent="0.2">
      <c r="A221" s="43"/>
      <c r="B221" s="35"/>
      <c r="C221" s="43"/>
      <c r="D221" s="43"/>
      <c r="F221" s="45"/>
      <c r="M221" s="42"/>
      <c r="Q221" s="37"/>
      <c r="R221" s="22"/>
      <c r="AR221" s="1">
        <v>23132</v>
      </c>
      <c r="AS221" s="1">
        <v>0.1163577599945711</v>
      </c>
      <c r="BA221" s="1">
        <v>22995.5</v>
      </c>
      <c r="BB221" s="1">
        <v>0.10721894000016619</v>
      </c>
      <c r="BC221" s="1">
        <v>0.1</v>
      </c>
    </row>
    <row r="222" spans="1:55" x14ac:dyDescent="0.2">
      <c r="A222" s="43"/>
      <c r="B222" s="35"/>
      <c r="C222" s="43"/>
      <c r="D222" s="43"/>
      <c r="F222" s="45"/>
      <c r="M222" s="42"/>
      <c r="Q222" s="37"/>
      <c r="R222" s="22"/>
      <c r="AR222" s="1">
        <v>23139.5</v>
      </c>
      <c r="AS222" s="1">
        <v>0.11199285999464337</v>
      </c>
      <c r="BA222" s="1">
        <v>23027</v>
      </c>
      <c r="BB222" s="1">
        <v>0.10886636000213912</v>
      </c>
      <c r="BC222" s="1">
        <v>0.1</v>
      </c>
    </row>
    <row r="223" spans="1:55" x14ac:dyDescent="0.2">
      <c r="A223" s="43"/>
      <c r="B223" s="35"/>
      <c r="C223" s="43"/>
      <c r="D223" s="43"/>
      <c r="F223" s="45"/>
      <c r="M223" s="42"/>
      <c r="Q223" s="37"/>
      <c r="R223" s="22"/>
      <c r="AR223" s="1">
        <v>23147</v>
      </c>
      <c r="AS223" s="1">
        <v>0.11442795999755617</v>
      </c>
      <c r="BA223" s="1">
        <v>23041.5</v>
      </c>
      <c r="BB223" s="1">
        <v>0.1034342199927778</v>
      </c>
      <c r="BC223" s="1">
        <v>0.1</v>
      </c>
    </row>
    <row r="224" spans="1:55" x14ac:dyDescent="0.2">
      <c r="A224" s="43"/>
      <c r="B224" s="35"/>
      <c r="C224" s="43"/>
      <c r="D224" s="43"/>
      <c r="F224" s="45"/>
      <c r="Q224" s="37"/>
      <c r="R224" s="22"/>
      <c r="AR224" s="1">
        <v>23154</v>
      </c>
      <c r="AS224" s="1">
        <v>0.12046071999793639</v>
      </c>
      <c r="BA224" s="1">
        <v>23083.5</v>
      </c>
      <c r="BB224" s="1">
        <v>0.10663077999925008</v>
      </c>
      <c r="BC224" s="1">
        <v>0.1</v>
      </c>
    </row>
    <row r="225" spans="1:55" x14ac:dyDescent="0.2">
      <c r="A225" s="43"/>
      <c r="B225" s="35"/>
      <c r="C225" s="43"/>
      <c r="D225" s="43"/>
      <c r="F225" s="45"/>
      <c r="M225" s="42"/>
      <c r="Q225" s="37"/>
      <c r="R225" s="22"/>
      <c r="AR225" s="1">
        <v>23156.5</v>
      </c>
      <c r="AS225" s="1">
        <v>0.1135724199921242</v>
      </c>
      <c r="BA225" s="1">
        <v>23098</v>
      </c>
      <c r="BB225" s="1">
        <v>0.1191986400008318</v>
      </c>
      <c r="BC225" s="1">
        <v>0.1</v>
      </c>
    </row>
    <row r="226" spans="1:55" x14ac:dyDescent="0.2">
      <c r="A226" s="43"/>
      <c r="B226" s="35"/>
      <c r="C226" s="43"/>
      <c r="D226" s="43"/>
      <c r="F226" s="45"/>
      <c r="M226" s="42"/>
      <c r="Q226" s="37"/>
      <c r="R226" s="22"/>
      <c r="AR226" s="1">
        <v>23159</v>
      </c>
      <c r="AS226" s="1">
        <v>0.11548411999683594</v>
      </c>
      <c r="BA226" s="1">
        <v>23100.5</v>
      </c>
      <c r="BB226" s="1">
        <v>0.11071033999178326</v>
      </c>
      <c r="BC226" s="1">
        <v>0.1</v>
      </c>
    </row>
    <row r="227" spans="1:55" x14ac:dyDescent="0.2">
      <c r="A227" s="43"/>
      <c r="B227" s="35"/>
      <c r="C227" s="43"/>
      <c r="D227" s="43"/>
      <c r="F227" s="45"/>
      <c r="M227" s="42"/>
      <c r="Q227" s="37"/>
      <c r="R227" s="22"/>
      <c r="AR227" s="1">
        <v>23166.5</v>
      </c>
      <c r="AS227" s="1">
        <v>0.11201921999600017</v>
      </c>
      <c r="BA227" s="1">
        <v>23103</v>
      </c>
      <c r="BB227" s="1">
        <v>0.1122220399993239</v>
      </c>
      <c r="BC227" s="1">
        <v>0.1</v>
      </c>
    </row>
    <row r="228" spans="1:55" x14ac:dyDescent="0.2">
      <c r="A228" s="43"/>
      <c r="B228" s="35"/>
      <c r="C228" s="43"/>
      <c r="D228" s="43"/>
      <c r="F228" s="45"/>
      <c r="M228" s="42"/>
      <c r="Q228" s="37"/>
      <c r="R228" s="22"/>
      <c r="AR228" s="1">
        <v>23169</v>
      </c>
      <c r="AS228" s="1">
        <v>0.11253091999969911</v>
      </c>
      <c r="BA228" s="1">
        <v>23105</v>
      </c>
      <c r="BB228" s="1">
        <v>0.11923139999998966</v>
      </c>
      <c r="BC228" s="1">
        <v>0.1</v>
      </c>
    </row>
    <row r="229" spans="1:55" x14ac:dyDescent="0.2">
      <c r="A229" s="43"/>
      <c r="B229" s="35"/>
      <c r="C229" s="43"/>
      <c r="D229" s="43"/>
      <c r="F229" s="45"/>
      <c r="M229" s="42"/>
      <c r="Q229" s="37"/>
      <c r="R229" s="22"/>
      <c r="AR229" s="1">
        <v>23171</v>
      </c>
      <c r="AS229" s="1">
        <v>0.11554027999227401</v>
      </c>
      <c r="BA229" s="1">
        <v>23105.5</v>
      </c>
      <c r="BB229" s="1">
        <v>0.10673374000180047</v>
      </c>
      <c r="BC229" s="1">
        <v>0.1</v>
      </c>
    </row>
    <row r="230" spans="1:55" x14ac:dyDescent="0.2">
      <c r="A230" s="43"/>
      <c r="B230" s="35"/>
      <c r="C230" s="43"/>
      <c r="D230" s="43"/>
      <c r="F230" s="45"/>
      <c r="M230" s="42"/>
      <c r="Q230" s="37"/>
      <c r="R230" s="22"/>
      <c r="AR230" s="1">
        <v>23171.5</v>
      </c>
      <c r="AS230" s="1">
        <v>0.1210426199977519</v>
      </c>
      <c r="BA230" s="1">
        <v>23107.5</v>
      </c>
      <c r="BB230" s="1">
        <v>0.11674309999943944</v>
      </c>
      <c r="BC230" s="1">
        <v>0.1</v>
      </c>
    </row>
    <row r="231" spans="1:55" x14ac:dyDescent="0.2">
      <c r="A231" s="43"/>
      <c r="B231" s="35"/>
      <c r="C231" s="43"/>
      <c r="D231" s="43"/>
      <c r="F231" s="45"/>
      <c r="M231" s="42"/>
      <c r="Q231" s="37"/>
      <c r="R231" s="22"/>
      <c r="AR231" s="1">
        <v>23188.5</v>
      </c>
      <c r="AS231" s="1">
        <v>0.12112217999674613</v>
      </c>
      <c r="BA231" s="1">
        <v>23110</v>
      </c>
      <c r="BB231" s="1">
        <v>0.10925480000150856</v>
      </c>
      <c r="BC231" s="1">
        <v>0.1</v>
      </c>
    </row>
    <row r="232" spans="1:55" x14ac:dyDescent="0.2">
      <c r="A232" s="43"/>
      <c r="B232" s="35"/>
      <c r="C232" s="43"/>
      <c r="D232" s="43"/>
      <c r="F232" s="45"/>
      <c r="M232" s="42"/>
      <c r="Q232" s="37"/>
      <c r="R232" s="22"/>
      <c r="AR232" s="1">
        <v>23193</v>
      </c>
      <c r="AS232" s="1">
        <v>0.11464323999825865</v>
      </c>
      <c r="BA232" s="1">
        <v>23125</v>
      </c>
      <c r="BB232" s="1">
        <v>0.11032499999419088</v>
      </c>
      <c r="BC232" s="1">
        <v>0.1</v>
      </c>
    </row>
    <row r="233" spans="1:55" x14ac:dyDescent="0.2">
      <c r="A233" s="43"/>
      <c r="B233" s="35"/>
      <c r="C233" s="43"/>
      <c r="D233" s="43"/>
      <c r="F233" s="45"/>
      <c r="M233" s="42"/>
      <c r="Q233" s="37"/>
      <c r="R233" s="22"/>
      <c r="AR233" s="1">
        <v>23195.5</v>
      </c>
      <c r="AS233" s="1">
        <v>0.11115493999386672</v>
      </c>
      <c r="BA233" s="1">
        <v>23127.5</v>
      </c>
      <c r="BB233" s="1">
        <v>0.10783669999364065</v>
      </c>
      <c r="BC233" s="1">
        <v>0.1</v>
      </c>
    </row>
    <row r="234" spans="1:55" x14ac:dyDescent="0.2">
      <c r="A234" s="42"/>
      <c r="B234" s="177"/>
      <c r="C234" s="43"/>
      <c r="D234" s="43"/>
      <c r="F234" s="45"/>
      <c r="Q234" s="37"/>
      <c r="R234" s="22"/>
      <c r="AB234" s="1" t="s">
        <v>68</v>
      </c>
      <c r="AH234" s="1" t="s">
        <v>69</v>
      </c>
      <c r="AR234" s="1">
        <v>23198</v>
      </c>
      <c r="AS234" s="1">
        <v>0.11366663999797311</v>
      </c>
      <c r="BA234" s="1">
        <v>23132</v>
      </c>
      <c r="BB234" s="1">
        <v>0.1163577599945711</v>
      </c>
      <c r="BC234" s="1">
        <v>0.1</v>
      </c>
    </row>
    <row r="235" spans="1:55" x14ac:dyDescent="0.2">
      <c r="A235" s="43"/>
      <c r="B235" s="35"/>
      <c r="C235" s="43"/>
      <c r="D235" s="43"/>
      <c r="F235" s="45"/>
      <c r="M235" s="42"/>
      <c r="Q235" s="37"/>
      <c r="R235" s="22"/>
      <c r="AR235" s="1">
        <v>23205.5</v>
      </c>
      <c r="AS235" s="1">
        <v>0.10920174000057159</v>
      </c>
      <c r="BA235" s="1">
        <v>23139.5</v>
      </c>
      <c r="BB235" s="1">
        <v>0.11199285999464337</v>
      </c>
      <c r="BC235" s="1">
        <v>1</v>
      </c>
    </row>
    <row r="236" spans="1:55" x14ac:dyDescent="0.2">
      <c r="A236" s="43"/>
      <c r="B236" s="35"/>
      <c r="C236" s="43"/>
      <c r="D236" s="43"/>
      <c r="F236" s="45"/>
      <c r="M236" s="42"/>
      <c r="Q236" s="37"/>
      <c r="R236" s="22"/>
      <c r="AR236" s="1">
        <v>23210.5</v>
      </c>
      <c r="AS236" s="1">
        <v>0.10622513999260264</v>
      </c>
      <c r="BA236" s="1">
        <v>23147</v>
      </c>
      <c r="BB236" s="1">
        <v>0.11442795999755617</v>
      </c>
      <c r="BC236" s="1">
        <v>0.1</v>
      </c>
    </row>
    <row r="237" spans="1:55" x14ac:dyDescent="0.2">
      <c r="A237" s="43"/>
      <c r="B237" s="35"/>
      <c r="C237" s="43"/>
      <c r="D237" s="43"/>
      <c r="F237" s="45"/>
      <c r="M237" s="42"/>
      <c r="Q237" s="37"/>
      <c r="R237" s="22"/>
      <c r="AR237" s="1">
        <v>23213</v>
      </c>
      <c r="AS237" s="1">
        <v>0.10673683999630157</v>
      </c>
      <c r="BA237" s="1">
        <v>23154</v>
      </c>
      <c r="BB237" s="1">
        <v>0.12046071999793639</v>
      </c>
      <c r="BC237" s="1">
        <v>0.1</v>
      </c>
    </row>
    <row r="238" spans="1:55" x14ac:dyDescent="0.2">
      <c r="A238" s="43"/>
      <c r="B238" s="35"/>
      <c r="C238" s="43"/>
      <c r="D238" s="43"/>
      <c r="F238" s="45"/>
      <c r="M238" s="42"/>
      <c r="Q238" s="37"/>
      <c r="R238" s="22"/>
      <c r="AR238" s="1">
        <v>23227.5</v>
      </c>
      <c r="AS238" s="1">
        <v>0.10330469999462366</v>
      </c>
      <c r="BA238" s="1">
        <v>23156.5</v>
      </c>
      <c r="BB238" s="1">
        <v>0.1135724199921242</v>
      </c>
      <c r="BC238" s="1">
        <v>0.3</v>
      </c>
    </row>
    <row r="239" spans="1:55" x14ac:dyDescent="0.2">
      <c r="A239" s="43"/>
      <c r="B239" s="35"/>
      <c r="C239" s="43"/>
      <c r="D239" s="43"/>
      <c r="F239" s="45"/>
      <c r="M239" s="42"/>
      <c r="Q239" s="37"/>
      <c r="R239" s="22"/>
      <c r="AR239" s="1">
        <v>23239</v>
      </c>
      <c r="AS239" s="1">
        <v>0.30585851999785518</v>
      </c>
      <c r="BA239" s="1">
        <v>23159</v>
      </c>
      <c r="BB239" s="1">
        <v>0.11548411999683594</v>
      </c>
      <c r="BC239" s="1">
        <v>0.1</v>
      </c>
    </row>
    <row r="240" spans="1:55" x14ac:dyDescent="0.2">
      <c r="A240" s="43"/>
      <c r="B240" s="35"/>
      <c r="C240" s="43"/>
      <c r="D240" s="43"/>
      <c r="F240" s="45"/>
      <c r="M240" s="42"/>
      <c r="Q240" s="37"/>
      <c r="R240" s="22"/>
      <c r="AR240" s="1">
        <v>23242</v>
      </c>
      <c r="AS240" s="1">
        <v>0.11177255999791669</v>
      </c>
      <c r="BA240" s="1">
        <v>23166.5</v>
      </c>
      <c r="BB240" s="1">
        <v>0.11201921999600017</v>
      </c>
      <c r="BC240" s="1">
        <v>0.1</v>
      </c>
    </row>
    <row r="241" spans="1:55" x14ac:dyDescent="0.2">
      <c r="A241" s="43"/>
      <c r="B241" s="35"/>
      <c r="C241" s="43"/>
      <c r="D241" s="43"/>
      <c r="F241" s="45"/>
      <c r="M241" s="42"/>
      <c r="Q241" s="37"/>
      <c r="R241" s="22"/>
      <c r="AR241" s="1">
        <v>23261.5</v>
      </c>
      <c r="AS241" s="1">
        <v>9.3463819997850806E-2</v>
      </c>
      <c r="BA241" s="1">
        <v>23169</v>
      </c>
      <c r="BB241" s="1">
        <v>0.11253091999969911</v>
      </c>
      <c r="BC241" s="1">
        <v>0.1</v>
      </c>
    </row>
    <row r="242" spans="1:55" x14ac:dyDescent="0.2">
      <c r="A242" s="43"/>
      <c r="B242" s="35"/>
      <c r="C242" s="43"/>
      <c r="D242" s="43"/>
      <c r="F242" s="45"/>
      <c r="M242" s="42"/>
      <c r="Q242" s="37"/>
      <c r="R242" s="22"/>
      <c r="AR242" s="1">
        <v>23298</v>
      </c>
      <c r="AS242" s="1">
        <v>0.11113463999208761</v>
      </c>
      <c r="BA242" s="1">
        <v>23171</v>
      </c>
      <c r="BB242" s="1">
        <v>0.11554027999227401</v>
      </c>
      <c r="BC242" s="1">
        <v>0.1</v>
      </c>
    </row>
    <row r="243" spans="1:55" x14ac:dyDescent="0.2">
      <c r="A243" s="43"/>
      <c r="B243" s="35"/>
      <c r="C243" s="43"/>
      <c r="D243" s="43"/>
      <c r="F243" s="45"/>
      <c r="M243" s="42"/>
      <c r="Q243" s="37"/>
      <c r="R243" s="22"/>
      <c r="AR243" s="1">
        <v>23300.5</v>
      </c>
      <c r="AS243" s="1">
        <v>0.113646339996194</v>
      </c>
      <c r="BA243" s="1">
        <v>23171.5</v>
      </c>
      <c r="BB243" s="1">
        <v>0.1210426199977519</v>
      </c>
      <c r="BC243" s="1">
        <v>0.1</v>
      </c>
    </row>
    <row r="244" spans="1:55" x14ac:dyDescent="0.2">
      <c r="A244" s="42"/>
      <c r="B244" s="35"/>
      <c r="C244" s="43"/>
      <c r="D244" s="43"/>
      <c r="F244" s="45"/>
      <c r="Q244" s="37"/>
      <c r="R244" s="22"/>
      <c r="AB244" s="1" t="s">
        <v>79</v>
      </c>
      <c r="AH244" s="1" t="s">
        <v>69</v>
      </c>
      <c r="AR244" s="1">
        <v>23327.5</v>
      </c>
      <c r="AS244" s="1">
        <v>0.10277269999642158</v>
      </c>
      <c r="BA244" s="1">
        <v>23188.5</v>
      </c>
      <c r="BB244" s="1">
        <v>0.12112217999674613</v>
      </c>
      <c r="BC244" s="1">
        <v>0.1</v>
      </c>
    </row>
    <row r="245" spans="1:55" x14ac:dyDescent="0.2">
      <c r="A245" s="43"/>
      <c r="B245" s="35"/>
      <c r="C245" s="43"/>
      <c r="D245" s="43"/>
      <c r="F245" s="45"/>
      <c r="M245" s="42"/>
      <c r="Q245" s="37"/>
      <c r="R245" s="22"/>
      <c r="AR245" s="1">
        <v>23330</v>
      </c>
      <c r="AS245" s="1">
        <v>0.10028440000314731</v>
      </c>
      <c r="BA245" s="1">
        <v>23193</v>
      </c>
      <c r="BB245" s="1">
        <v>0.11464323999825865</v>
      </c>
      <c r="BC245" s="1">
        <v>0.1</v>
      </c>
    </row>
    <row r="246" spans="1:55" x14ac:dyDescent="0.2">
      <c r="A246" s="43"/>
      <c r="B246" s="35"/>
      <c r="C246" s="43"/>
      <c r="D246" s="43"/>
      <c r="F246" s="45"/>
      <c r="M246" s="42"/>
      <c r="Q246" s="37"/>
      <c r="R246" s="22"/>
      <c r="AR246" s="1">
        <v>23342</v>
      </c>
      <c r="AS246" s="1">
        <v>0.11254055999597767</v>
      </c>
      <c r="BA246" s="1">
        <v>23195.5</v>
      </c>
      <c r="BB246" s="1">
        <v>0.11115493999386672</v>
      </c>
      <c r="BC246" s="1">
        <v>0.1</v>
      </c>
    </row>
    <row r="247" spans="1:55" x14ac:dyDescent="0.2">
      <c r="A247" s="43"/>
      <c r="B247" s="35"/>
      <c r="C247" s="43"/>
      <c r="D247" s="43"/>
      <c r="F247" s="45"/>
      <c r="Q247" s="37"/>
      <c r="R247" s="22"/>
      <c r="AR247" s="1">
        <v>23342</v>
      </c>
      <c r="AS247" s="1">
        <v>0.11434056000143755</v>
      </c>
      <c r="BA247" s="1">
        <v>23198</v>
      </c>
      <c r="BB247" s="1">
        <v>0.11366663999797311</v>
      </c>
      <c r="BC247" s="1">
        <v>0.1</v>
      </c>
    </row>
    <row r="248" spans="1:55" x14ac:dyDescent="0.2">
      <c r="A248" s="43"/>
      <c r="B248" s="35"/>
      <c r="C248" s="43"/>
      <c r="D248" s="43"/>
      <c r="F248" s="45"/>
      <c r="M248" s="42"/>
      <c r="Q248" s="37"/>
      <c r="R248" s="22"/>
      <c r="AR248" s="1">
        <v>23359</v>
      </c>
      <c r="AS248" s="1">
        <v>0.11242012000002433</v>
      </c>
      <c r="BA248" s="1">
        <v>23205.5</v>
      </c>
      <c r="BB248" s="1">
        <v>0.10920174000057159</v>
      </c>
      <c r="BC248" s="1">
        <v>0.1</v>
      </c>
    </row>
    <row r="249" spans="1:55" x14ac:dyDescent="0.2">
      <c r="A249" s="43"/>
      <c r="B249" s="35"/>
      <c r="C249" s="43"/>
      <c r="D249" s="43"/>
      <c r="F249" s="45"/>
      <c r="M249" s="42"/>
      <c r="Q249" s="37"/>
      <c r="R249" s="22"/>
      <c r="AR249" s="1">
        <v>23386</v>
      </c>
      <c r="AS249" s="1">
        <v>0.11254647999885492</v>
      </c>
      <c r="BA249" s="1">
        <v>23210.5</v>
      </c>
      <c r="BB249" s="1">
        <v>0.10622513999260264</v>
      </c>
      <c r="BC249" s="1">
        <v>0.1</v>
      </c>
    </row>
    <row r="250" spans="1:55" x14ac:dyDescent="0.2">
      <c r="A250" s="43"/>
      <c r="B250" s="35"/>
      <c r="C250" s="43"/>
      <c r="D250" s="43"/>
      <c r="F250" s="45"/>
      <c r="M250" s="42"/>
      <c r="Q250" s="37"/>
      <c r="R250" s="22"/>
      <c r="AR250" s="1">
        <v>23386</v>
      </c>
      <c r="AS250" s="1">
        <v>0.11324647999572335</v>
      </c>
      <c r="BA250" s="1">
        <v>23213</v>
      </c>
      <c r="BB250" s="1">
        <v>0.10673683999630157</v>
      </c>
      <c r="BC250" s="1">
        <v>0.1</v>
      </c>
    </row>
    <row r="251" spans="1:55" x14ac:dyDescent="0.2">
      <c r="A251" s="43"/>
      <c r="B251" s="35"/>
      <c r="C251" s="43"/>
      <c r="D251" s="43"/>
      <c r="F251" s="45"/>
      <c r="M251" s="42"/>
      <c r="Q251" s="37"/>
      <c r="R251" s="22"/>
      <c r="AR251" s="1">
        <v>23795</v>
      </c>
      <c r="AS251" s="1">
        <v>0.11246060000121361</v>
      </c>
      <c r="BA251" s="1">
        <v>23227.5</v>
      </c>
      <c r="BB251" s="1">
        <v>0.10330469999462366</v>
      </c>
      <c r="BC251" s="1">
        <v>0.1</v>
      </c>
    </row>
    <row r="252" spans="1:55" x14ac:dyDescent="0.2">
      <c r="A252" s="43"/>
      <c r="B252" s="35"/>
      <c r="C252" s="43"/>
      <c r="D252" s="43"/>
      <c r="F252" s="45"/>
      <c r="M252" s="42"/>
      <c r="Q252" s="37"/>
      <c r="R252" s="22"/>
      <c r="AR252" s="1">
        <v>23797.5</v>
      </c>
      <c r="AS252" s="1">
        <v>0.11197230000107083</v>
      </c>
      <c r="BA252" s="1">
        <v>23242</v>
      </c>
      <c r="BB252" s="1">
        <v>0.11177255999791669</v>
      </c>
      <c r="BC252" s="1">
        <v>1</v>
      </c>
    </row>
    <row r="253" spans="1:55" x14ac:dyDescent="0.2">
      <c r="A253" s="43"/>
      <c r="B253" s="35"/>
      <c r="C253" s="43"/>
      <c r="D253" s="43"/>
      <c r="F253" s="45"/>
      <c r="M253" s="42"/>
      <c r="Q253" s="37"/>
      <c r="R253" s="22"/>
      <c r="AR253" s="1">
        <v>23817</v>
      </c>
      <c r="AS253" s="1">
        <v>0.10956355999223888</v>
      </c>
      <c r="BA253" s="1">
        <v>23261.5</v>
      </c>
      <c r="BB253" s="1">
        <v>9.3463819997850806E-2</v>
      </c>
      <c r="BC253" s="1">
        <v>0.6</v>
      </c>
    </row>
    <row r="254" spans="1:55" x14ac:dyDescent="0.2">
      <c r="A254" s="43"/>
      <c r="B254" s="35"/>
      <c r="C254" s="43"/>
      <c r="D254" s="43"/>
      <c r="F254" s="45"/>
      <c r="M254" s="42"/>
      <c r="Q254" s="37"/>
      <c r="R254" s="22"/>
      <c r="AR254" s="1">
        <v>23822</v>
      </c>
      <c r="AS254" s="1">
        <v>0.11358695999660995</v>
      </c>
      <c r="BA254" s="1">
        <v>23298</v>
      </c>
      <c r="BB254" s="1">
        <v>0.11113463999208761</v>
      </c>
      <c r="BC254" s="1">
        <v>0.1</v>
      </c>
    </row>
    <row r="255" spans="1:55" x14ac:dyDescent="0.2">
      <c r="A255" s="43"/>
      <c r="B255" s="35"/>
      <c r="C255" s="43"/>
      <c r="D255" s="43"/>
      <c r="F255" s="45"/>
      <c r="M255" s="42"/>
      <c r="Q255" s="37"/>
      <c r="R255" s="22"/>
      <c r="AR255" s="1">
        <v>23831.5</v>
      </c>
      <c r="AS255" s="1">
        <v>0.11613141999259824</v>
      </c>
      <c r="BA255" s="1">
        <v>23300.5</v>
      </c>
      <c r="BB255" s="1">
        <v>0.113646339996194</v>
      </c>
      <c r="BC255" s="1">
        <v>0.1</v>
      </c>
    </row>
    <row r="256" spans="1:55" x14ac:dyDescent="0.2">
      <c r="A256" s="43"/>
      <c r="B256" s="35"/>
      <c r="C256" s="43"/>
      <c r="D256" s="43"/>
      <c r="F256" s="45"/>
      <c r="M256" s="42"/>
      <c r="Q256" s="37"/>
      <c r="R256" s="22"/>
      <c r="AR256" s="1">
        <v>23836.5</v>
      </c>
      <c r="AS256" s="1">
        <v>0.11115481999877375</v>
      </c>
      <c r="BA256" s="1">
        <v>23327.5</v>
      </c>
      <c r="BB256" s="1">
        <v>0.10277269999642158</v>
      </c>
      <c r="BC256" s="1">
        <v>0.3</v>
      </c>
    </row>
    <row r="257" spans="1:55" x14ac:dyDescent="0.2">
      <c r="A257" s="43"/>
      <c r="B257" s="35"/>
      <c r="C257" s="43"/>
      <c r="D257" s="43"/>
      <c r="F257" s="45"/>
      <c r="M257" s="42"/>
      <c r="Q257" s="37"/>
      <c r="R257" s="22"/>
      <c r="AR257" s="1">
        <v>23946.5</v>
      </c>
      <c r="AS257" s="1">
        <v>0.11666962000163039</v>
      </c>
      <c r="BA257" s="1">
        <v>23330</v>
      </c>
      <c r="BB257" s="1">
        <v>0.10028440000314731</v>
      </c>
      <c r="BC257" s="1">
        <v>0.1</v>
      </c>
    </row>
    <row r="258" spans="1:55" x14ac:dyDescent="0.2">
      <c r="A258" s="43"/>
      <c r="B258" s="35"/>
      <c r="C258" s="43"/>
      <c r="D258" s="43"/>
      <c r="F258" s="45"/>
      <c r="M258" s="42"/>
      <c r="Q258" s="37"/>
      <c r="R258" s="22"/>
      <c r="AR258" s="1">
        <v>23949</v>
      </c>
      <c r="AS258" s="1">
        <v>0.11318131999723846</v>
      </c>
      <c r="BA258" s="1">
        <v>23342</v>
      </c>
      <c r="BB258" s="1">
        <v>0.11254055999597767</v>
      </c>
      <c r="BC258" s="1">
        <v>1</v>
      </c>
    </row>
    <row r="259" spans="1:55" x14ac:dyDescent="0.2">
      <c r="A259" s="43"/>
      <c r="B259" s="35"/>
      <c r="C259" s="43"/>
      <c r="D259" s="43"/>
      <c r="F259" s="45"/>
      <c r="M259" s="42"/>
      <c r="Q259" s="37"/>
      <c r="R259" s="22"/>
      <c r="AR259" s="1">
        <v>23951</v>
      </c>
      <c r="AS259" s="1">
        <v>0.11719067999365507</v>
      </c>
      <c r="BA259" s="1">
        <v>23342</v>
      </c>
      <c r="BB259" s="1">
        <v>0.11434056000143755</v>
      </c>
      <c r="BC259" s="1">
        <v>0.1</v>
      </c>
    </row>
    <row r="260" spans="1:55" x14ac:dyDescent="0.2">
      <c r="A260" s="43"/>
      <c r="B260" s="35"/>
      <c r="C260" s="43"/>
      <c r="D260" s="43"/>
      <c r="F260" s="45"/>
      <c r="M260" s="42"/>
      <c r="Q260" s="37"/>
      <c r="R260" s="22"/>
      <c r="AR260" s="1">
        <v>23953.5</v>
      </c>
      <c r="AS260" s="1">
        <v>0.117702379997354</v>
      </c>
      <c r="BA260" s="1">
        <v>23359</v>
      </c>
      <c r="BB260" s="1">
        <v>0.11242012000002433</v>
      </c>
      <c r="BC260" s="1">
        <v>0.1</v>
      </c>
    </row>
    <row r="261" spans="1:55" x14ac:dyDescent="0.2">
      <c r="A261" s="43"/>
      <c r="B261" s="35"/>
      <c r="C261" s="43"/>
      <c r="D261" s="43"/>
      <c r="F261" s="45"/>
      <c r="Q261" s="37"/>
      <c r="R261" s="22"/>
      <c r="AR261" s="1">
        <v>23956</v>
      </c>
      <c r="AS261" s="1">
        <v>0.11621408000064548</v>
      </c>
      <c r="BA261" s="1">
        <v>23386</v>
      </c>
      <c r="BB261" s="1">
        <v>0.11254647999885492</v>
      </c>
      <c r="BC261" s="1">
        <v>0.1</v>
      </c>
    </row>
    <row r="262" spans="1:55" x14ac:dyDescent="0.2">
      <c r="A262" s="42"/>
      <c r="B262" s="35"/>
      <c r="C262" s="43"/>
      <c r="D262" s="41"/>
      <c r="F262" s="45"/>
      <c r="Q262" s="37"/>
      <c r="R262" s="22"/>
      <c r="AB262" s="1" t="s">
        <v>79</v>
      </c>
      <c r="AH262" s="1" t="s">
        <v>69</v>
      </c>
      <c r="AR262" s="1">
        <v>23961</v>
      </c>
      <c r="AS262" s="1">
        <v>0.11923747999389889</v>
      </c>
      <c r="BA262" s="1">
        <v>23386</v>
      </c>
      <c r="BB262" s="1">
        <v>0.11324647999572335</v>
      </c>
      <c r="BC262" s="1">
        <v>1</v>
      </c>
    </row>
    <row r="263" spans="1:55" x14ac:dyDescent="0.2">
      <c r="A263" s="42"/>
      <c r="B263" s="35"/>
      <c r="C263" s="43"/>
      <c r="D263" s="43"/>
      <c r="Q263" s="37"/>
      <c r="R263" s="22"/>
      <c r="AB263" s="1" t="s">
        <v>68</v>
      </c>
      <c r="AD263" s="1">
        <v>6</v>
      </c>
      <c r="AF263" s="1" t="s">
        <v>123</v>
      </c>
      <c r="AH263" s="1" t="s">
        <v>60</v>
      </c>
      <c r="AR263" s="1">
        <v>23963.5</v>
      </c>
      <c r="AS263" s="1">
        <v>0.11574917999678291</v>
      </c>
      <c r="BA263" s="1">
        <v>23795</v>
      </c>
      <c r="BB263" s="1">
        <v>0.11246060000121361</v>
      </c>
      <c r="BC263" s="1">
        <v>0.1</v>
      </c>
    </row>
    <row r="264" spans="1:55" x14ac:dyDescent="0.2">
      <c r="A264" s="43"/>
      <c r="B264" s="35"/>
      <c r="C264" s="43"/>
      <c r="D264" s="43"/>
      <c r="F264" s="45"/>
      <c r="M264" s="42"/>
      <c r="Q264" s="37"/>
      <c r="R264" s="22"/>
      <c r="AR264" s="1">
        <v>24049</v>
      </c>
      <c r="AS264" s="1">
        <v>0.11984931999904802</v>
      </c>
      <c r="BA264" s="1">
        <v>23797.5</v>
      </c>
      <c r="BB264" s="1">
        <v>0.11197230000107083</v>
      </c>
      <c r="BC264" s="1">
        <v>0.1</v>
      </c>
    </row>
    <row r="265" spans="1:55" x14ac:dyDescent="0.2">
      <c r="A265" s="43"/>
      <c r="B265" s="35"/>
      <c r="C265" s="43"/>
      <c r="D265" s="43"/>
      <c r="F265" s="45"/>
      <c r="M265" s="42"/>
      <c r="Q265" s="37"/>
      <c r="R265" s="22"/>
      <c r="AR265" s="1">
        <v>24912</v>
      </c>
      <c r="AS265" s="1">
        <v>0.12638815999525832</v>
      </c>
      <c r="BA265" s="1">
        <v>23817</v>
      </c>
      <c r="BB265" s="1">
        <v>0.10956355999223888</v>
      </c>
      <c r="BC265" s="1">
        <v>0.1</v>
      </c>
    </row>
    <row r="266" spans="1:55" x14ac:dyDescent="0.2">
      <c r="A266" s="42"/>
      <c r="B266" s="35"/>
      <c r="C266" s="43"/>
      <c r="D266" s="43"/>
      <c r="F266" s="45"/>
      <c r="Q266" s="37"/>
      <c r="R266" s="22"/>
      <c r="AB266" s="1" t="s">
        <v>68</v>
      </c>
      <c r="AD266" s="1">
        <v>8</v>
      </c>
      <c r="AF266" s="1" t="s">
        <v>123</v>
      </c>
      <c r="AH266" s="1" t="s">
        <v>60</v>
      </c>
      <c r="AR266" s="1">
        <v>25763</v>
      </c>
      <c r="AS266" s="1">
        <v>0.13337083999795141</v>
      </c>
      <c r="BA266" s="1">
        <v>23822</v>
      </c>
      <c r="BB266" s="1">
        <v>0.11358695999660995</v>
      </c>
      <c r="BC266" s="1">
        <v>0.1</v>
      </c>
    </row>
    <row r="267" spans="1:55" x14ac:dyDescent="0.2">
      <c r="A267" s="42"/>
      <c r="B267" s="35"/>
      <c r="C267" s="43"/>
      <c r="D267" s="43"/>
      <c r="Q267" s="37"/>
      <c r="R267" s="22"/>
      <c r="AB267" s="1" t="s">
        <v>68</v>
      </c>
      <c r="AD267" s="1">
        <v>14</v>
      </c>
      <c r="AF267" s="1" t="s">
        <v>123</v>
      </c>
      <c r="AH267" s="1" t="s">
        <v>60</v>
      </c>
      <c r="AR267" s="1">
        <v>26753</v>
      </c>
      <c r="AS267" s="1">
        <v>0.1413040400002501</v>
      </c>
      <c r="BA267" s="1">
        <v>23831.5</v>
      </c>
      <c r="BB267" s="1">
        <v>0.11613141999259824</v>
      </c>
      <c r="BC267" s="1">
        <v>0.1</v>
      </c>
    </row>
    <row r="268" spans="1:55" x14ac:dyDescent="0.2">
      <c r="A268" s="42"/>
      <c r="B268" s="35"/>
      <c r="C268" s="43"/>
      <c r="D268" s="41"/>
      <c r="F268" s="45"/>
      <c r="Q268" s="37"/>
      <c r="R268" s="22"/>
      <c r="AB268" s="1" t="s">
        <v>79</v>
      </c>
      <c r="AH268" s="1" t="s">
        <v>69</v>
      </c>
      <c r="AR268" s="1">
        <v>27621</v>
      </c>
      <c r="AS268" s="1">
        <v>0.14816627999971388</v>
      </c>
      <c r="BA268" s="1">
        <v>23836.5</v>
      </c>
      <c r="BB268" s="1">
        <v>0.11115481999877375</v>
      </c>
      <c r="BC268" s="1">
        <v>0.1</v>
      </c>
    </row>
    <row r="269" spans="1:55" x14ac:dyDescent="0.2">
      <c r="A269" s="43"/>
      <c r="B269" s="35"/>
      <c r="C269" s="43"/>
      <c r="D269" s="43"/>
      <c r="F269" s="45"/>
      <c r="M269" s="42"/>
      <c r="Q269" s="37"/>
      <c r="R269" s="22"/>
      <c r="AR269" s="1">
        <v>27713.5</v>
      </c>
      <c r="AS269" s="1">
        <v>0.1485991799927433</v>
      </c>
      <c r="BA269" s="1">
        <v>23946.5</v>
      </c>
      <c r="BB269" s="1">
        <v>0.11666962000163039</v>
      </c>
      <c r="BC269" s="1">
        <v>0.1</v>
      </c>
    </row>
    <row r="270" spans="1:55" x14ac:dyDescent="0.2">
      <c r="A270" s="43"/>
      <c r="B270" s="35"/>
      <c r="C270" s="43"/>
      <c r="D270" s="43"/>
      <c r="F270" s="45"/>
      <c r="M270" s="42"/>
      <c r="Q270" s="37"/>
      <c r="R270" s="22"/>
      <c r="AR270" s="1">
        <v>27723.5</v>
      </c>
      <c r="AS270" s="1">
        <v>0.15154597999935504</v>
      </c>
      <c r="BA270" s="1">
        <v>23949</v>
      </c>
      <c r="BB270" s="1">
        <v>0.11318131999723846</v>
      </c>
      <c r="BC270" s="1">
        <v>0.1</v>
      </c>
    </row>
    <row r="271" spans="1:55" x14ac:dyDescent="0.2">
      <c r="A271" s="43"/>
      <c r="B271" s="35"/>
      <c r="C271" s="43"/>
      <c r="D271" s="43"/>
      <c r="F271" s="45"/>
      <c r="M271" s="42"/>
      <c r="Q271" s="37"/>
      <c r="R271" s="22"/>
      <c r="AR271" s="1">
        <v>28376.5</v>
      </c>
      <c r="AS271" s="1">
        <v>0.15996201999951154</v>
      </c>
      <c r="BA271" s="1">
        <v>23951</v>
      </c>
      <c r="BB271" s="1">
        <v>0.11719067999365507</v>
      </c>
      <c r="BC271" s="1">
        <v>0.1</v>
      </c>
    </row>
    <row r="272" spans="1:55" x14ac:dyDescent="0.2">
      <c r="A272" s="42"/>
      <c r="B272" s="35"/>
      <c r="C272" s="43"/>
      <c r="D272" s="41"/>
      <c r="F272" s="45"/>
      <c r="Q272" s="37"/>
      <c r="R272" s="22"/>
      <c r="AB272" s="1" t="s">
        <v>79</v>
      </c>
      <c r="AH272" s="1" t="s">
        <v>69</v>
      </c>
      <c r="AR272" s="1">
        <v>28467</v>
      </c>
      <c r="AS272" s="1">
        <v>0.14700556000025244</v>
      </c>
      <c r="BA272" s="1">
        <v>23953.5</v>
      </c>
      <c r="BB272" s="1">
        <v>0.117702379997354</v>
      </c>
      <c r="BC272" s="1">
        <v>0.1</v>
      </c>
    </row>
    <row r="273" spans="1:55" x14ac:dyDescent="0.2">
      <c r="A273" s="43"/>
      <c r="B273" s="35"/>
      <c r="C273" s="43"/>
      <c r="D273" s="43"/>
      <c r="F273" s="45"/>
      <c r="M273" s="42"/>
      <c r="Q273" s="37"/>
      <c r="R273" s="22"/>
      <c r="AR273" s="1">
        <v>28467</v>
      </c>
      <c r="AS273" s="1">
        <v>0.14845555999636417</v>
      </c>
      <c r="BA273" s="1">
        <v>23956</v>
      </c>
      <c r="BB273" s="1">
        <v>0.11621408000064548</v>
      </c>
      <c r="BC273" s="1">
        <v>0.1</v>
      </c>
    </row>
    <row r="274" spans="1:55" x14ac:dyDescent="0.2">
      <c r="A274" s="43"/>
      <c r="B274" s="35"/>
      <c r="C274" s="43"/>
      <c r="D274" s="43"/>
      <c r="F274" s="45"/>
      <c r="M274" s="42"/>
      <c r="Q274" s="37"/>
      <c r="R274" s="22"/>
      <c r="AR274" s="1">
        <v>28467</v>
      </c>
      <c r="AS274" s="1">
        <v>0.14867555999808246</v>
      </c>
      <c r="BA274" s="1">
        <v>23961</v>
      </c>
      <c r="BB274" s="1">
        <v>0.11923747999389889</v>
      </c>
      <c r="BC274" s="1">
        <v>0.1</v>
      </c>
    </row>
    <row r="275" spans="1:55" x14ac:dyDescent="0.2">
      <c r="A275" s="43"/>
      <c r="B275" s="35"/>
      <c r="C275" s="43"/>
      <c r="D275" s="43"/>
      <c r="F275" s="45"/>
      <c r="M275" s="42"/>
      <c r="Q275" s="37"/>
      <c r="R275" s="22"/>
      <c r="AR275" s="1">
        <v>28594</v>
      </c>
      <c r="AS275" s="1">
        <v>0.1614199199975701</v>
      </c>
      <c r="BA275" s="1">
        <v>23963.5</v>
      </c>
      <c r="BB275" s="1">
        <v>0.11574917999678291</v>
      </c>
      <c r="BC275" s="1">
        <v>0.1</v>
      </c>
    </row>
    <row r="276" spans="1:55" x14ac:dyDescent="0.2">
      <c r="A276" s="43"/>
      <c r="B276" s="35"/>
      <c r="C276" s="43"/>
      <c r="D276" s="43"/>
      <c r="F276" s="45"/>
      <c r="M276" s="42"/>
      <c r="Q276" s="37"/>
      <c r="R276" s="22"/>
      <c r="AR276" s="1">
        <v>28611</v>
      </c>
      <c r="AS276" s="1">
        <v>0.15649947999190772</v>
      </c>
      <c r="BA276" s="1">
        <v>24049</v>
      </c>
      <c r="BB276" s="1">
        <v>0.11984931999904802</v>
      </c>
      <c r="BC276" s="1">
        <v>1</v>
      </c>
    </row>
    <row r="277" spans="1:55" x14ac:dyDescent="0.2">
      <c r="A277" s="43"/>
      <c r="B277" s="35"/>
      <c r="C277" s="43"/>
      <c r="D277" s="43"/>
      <c r="F277" s="45"/>
      <c r="M277" s="42"/>
      <c r="Q277" s="37"/>
      <c r="R277" s="22"/>
      <c r="AR277" s="1">
        <v>29313</v>
      </c>
      <c r="AS277" s="1">
        <v>0.17798483999649761</v>
      </c>
      <c r="BA277" s="1">
        <v>24912</v>
      </c>
      <c r="BB277" s="1">
        <v>0.12638815999525832</v>
      </c>
      <c r="BC277" s="1">
        <v>1</v>
      </c>
    </row>
    <row r="278" spans="1:55" x14ac:dyDescent="0.2">
      <c r="A278" s="43"/>
      <c r="B278" s="35"/>
      <c r="C278" s="43"/>
      <c r="D278" s="43"/>
      <c r="F278" s="45"/>
      <c r="M278" s="42"/>
      <c r="Q278" s="37"/>
      <c r="R278" s="22"/>
      <c r="AR278" s="1">
        <v>29330</v>
      </c>
      <c r="AS278" s="1">
        <v>0.16476439999678405</v>
      </c>
      <c r="BA278" s="1">
        <v>25763</v>
      </c>
      <c r="BB278" s="1">
        <v>0.13337083999795141</v>
      </c>
      <c r="BC278" s="1">
        <v>1</v>
      </c>
    </row>
    <row r="279" spans="1:55" x14ac:dyDescent="0.2">
      <c r="A279" s="43"/>
      <c r="B279" s="35"/>
      <c r="C279" s="43"/>
      <c r="D279" s="43"/>
      <c r="F279" s="45"/>
      <c r="M279" s="42"/>
      <c r="Q279" s="37"/>
      <c r="R279" s="22"/>
      <c r="AR279" s="1">
        <v>29354.5</v>
      </c>
      <c r="AS279" s="1">
        <v>0.16463905999262352</v>
      </c>
      <c r="BA279" s="1">
        <v>26753</v>
      </c>
      <c r="BB279" s="1">
        <v>0.1413040400002501</v>
      </c>
      <c r="BC279" s="1">
        <v>1</v>
      </c>
    </row>
    <row r="280" spans="1:55" x14ac:dyDescent="0.2">
      <c r="A280" s="43"/>
      <c r="B280" s="35"/>
      <c r="C280" s="43"/>
      <c r="D280" s="43"/>
      <c r="F280" s="45"/>
      <c r="M280" s="42"/>
      <c r="Q280" s="37"/>
      <c r="R280" s="22"/>
      <c r="AR280" s="1">
        <v>29442.5</v>
      </c>
      <c r="AS280" s="1">
        <v>0.18167089999769814</v>
      </c>
      <c r="BA280" s="1">
        <v>27621</v>
      </c>
      <c r="BB280" s="1">
        <v>0.14816627999971388</v>
      </c>
      <c r="BC280" s="1">
        <v>1</v>
      </c>
    </row>
    <row r="281" spans="1:55" x14ac:dyDescent="0.2">
      <c r="A281" s="43"/>
      <c r="B281" s="35"/>
      <c r="C281" s="43"/>
      <c r="D281" s="43"/>
      <c r="F281" s="45"/>
      <c r="M281" s="42"/>
      <c r="Q281" s="37"/>
      <c r="R281" s="22"/>
      <c r="AR281" s="1">
        <v>29442.5</v>
      </c>
      <c r="AS281" s="1">
        <v>0.18236089999845717</v>
      </c>
      <c r="BA281" s="1">
        <v>27713.5</v>
      </c>
      <c r="BB281" s="1">
        <v>0.1485991799927433</v>
      </c>
      <c r="BC281" s="1">
        <v>1</v>
      </c>
    </row>
    <row r="282" spans="1:55" x14ac:dyDescent="0.2">
      <c r="A282" s="43"/>
      <c r="B282" s="35"/>
      <c r="C282" s="43"/>
      <c r="D282" s="43"/>
      <c r="F282" s="45"/>
      <c r="M282" s="42"/>
      <c r="Q282" s="37"/>
      <c r="R282" s="22"/>
      <c r="AR282" s="1">
        <v>29447.5</v>
      </c>
      <c r="AS282" s="1">
        <v>0.18103429999609943</v>
      </c>
      <c r="BA282" s="1">
        <v>27723.5</v>
      </c>
      <c r="BB282" s="1">
        <v>0.15154597999935504</v>
      </c>
      <c r="BC282" s="1">
        <v>1</v>
      </c>
    </row>
    <row r="283" spans="1:55" x14ac:dyDescent="0.2">
      <c r="A283" s="43"/>
      <c r="B283" s="35"/>
      <c r="C283" s="43"/>
      <c r="D283" s="43"/>
      <c r="F283" s="45"/>
      <c r="M283" s="42"/>
      <c r="Q283" s="37"/>
      <c r="R283" s="22"/>
      <c r="AR283" s="1">
        <v>30129.5</v>
      </c>
      <c r="AS283" s="1">
        <v>0.17140605999884428</v>
      </c>
      <c r="BA283" s="1">
        <v>28376.5</v>
      </c>
      <c r="BB283" s="1">
        <v>0.15996201999951154</v>
      </c>
      <c r="BC283" s="1">
        <v>0.1</v>
      </c>
    </row>
    <row r="284" spans="1:55" x14ac:dyDescent="0.2">
      <c r="A284" s="43"/>
      <c r="B284" s="35"/>
      <c r="C284" s="43"/>
      <c r="D284" s="43"/>
      <c r="F284" s="45"/>
      <c r="M284" s="42"/>
      <c r="Q284" s="37"/>
      <c r="R284" s="22"/>
      <c r="AR284" s="1">
        <v>30232</v>
      </c>
      <c r="AS284" s="1">
        <v>0.16728575999877648</v>
      </c>
      <c r="BA284" s="1">
        <v>28467</v>
      </c>
      <c r="BB284" s="1">
        <v>0.14700556000025244</v>
      </c>
      <c r="BC284" s="1">
        <v>1</v>
      </c>
    </row>
    <row r="285" spans="1:55" x14ac:dyDescent="0.2">
      <c r="A285" s="43"/>
      <c r="B285" s="35"/>
      <c r="C285" s="43"/>
      <c r="D285" s="43"/>
      <c r="F285" s="45"/>
      <c r="M285" s="42"/>
      <c r="Q285" s="37"/>
      <c r="R285" s="22"/>
      <c r="AR285" s="1">
        <v>30237</v>
      </c>
      <c r="AS285" s="1">
        <v>0.17339915999764344</v>
      </c>
      <c r="BA285" s="1">
        <v>28467</v>
      </c>
      <c r="BB285" s="1">
        <v>0.14845555999636417</v>
      </c>
      <c r="BC285" s="1">
        <v>1</v>
      </c>
    </row>
    <row r="286" spans="1:55" x14ac:dyDescent="0.2">
      <c r="A286" s="42"/>
      <c r="B286" s="177"/>
      <c r="C286" s="43"/>
      <c r="D286" s="43"/>
      <c r="F286" s="45"/>
      <c r="Q286" s="37"/>
      <c r="R286" s="22"/>
      <c r="AB286" s="1" t="s">
        <v>126</v>
      </c>
      <c r="AH286" s="1" t="s">
        <v>69</v>
      </c>
      <c r="AR286" s="1">
        <v>31195.5</v>
      </c>
      <c r="AS286" s="1">
        <v>0.18389493999711704</v>
      </c>
      <c r="BA286" s="1">
        <v>28467</v>
      </c>
      <c r="BB286" s="1">
        <v>0.14867555999808246</v>
      </c>
      <c r="BC286" s="1">
        <v>1</v>
      </c>
    </row>
    <row r="287" spans="1:55" x14ac:dyDescent="0.2">
      <c r="A287" s="42"/>
      <c r="B287" s="177"/>
      <c r="C287" s="43"/>
      <c r="D287" s="43"/>
      <c r="F287" s="45"/>
      <c r="Q287" s="37"/>
      <c r="R287" s="22"/>
      <c r="AB287" s="1" t="s">
        <v>126</v>
      </c>
      <c r="AF287" s="1" t="s">
        <v>127</v>
      </c>
      <c r="AH287" s="1" t="s">
        <v>69</v>
      </c>
      <c r="AR287" s="1">
        <v>31234.5</v>
      </c>
      <c r="AS287" s="1">
        <v>0.18417745999613544</v>
      </c>
      <c r="BA287" s="1">
        <v>28594</v>
      </c>
      <c r="BB287" s="1">
        <v>0.1614199199975701</v>
      </c>
      <c r="BC287" s="1">
        <v>0.6</v>
      </c>
    </row>
    <row r="288" spans="1:55" x14ac:dyDescent="0.2">
      <c r="A288" s="42"/>
      <c r="B288" s="35"/>
      <c r="C288" s="43"/>
      <c r="D288" s="43"/>
      <c r="F288" s="45"/>
      <c r="Q288" s="37"/>
      <c r="R288" s="22"/>
      <c r="AB288" s="1" t="s">
        <v>126</v>
      </c>
      <c r="AF288" s="1" t="s">
        <v>128</v>
      </c>
      <c r="AH288" s="1" t="s">
        <v>69</v>
      </c>
      <c r="AR288" s="1">
        <v>31941.5</v>
      </c>
      <c r="AS288" s="1">
        <v>0.19608621999941533</v>
      </c>
      <c r="BA288" s="1">
        <v>28611</v>
      </c>
      <c r="BB288" s="1">
        <v>0.15649947999190772</v>
      </c>
      <c r="BC288" s="1">
        <v>0.6</v>
      </c>
    </row>
    <row r="289" spans="1:55" x14ac:dyDescent="0.2">
      <c r="A289" s="41"/>
      <c r="B289" s="40"/>
      <c r="C289" s="41"/>
      <c r="D289" s="41"/>
      <c r="F289" s="45"/>
      <c r="Q289" s="37"/>
      <c r="R289" s="22"/>
      <c r="AR289" s="1">
        <v>31961</v>
      </c>
      <c r="AS289" s="1">
        <v>0.19117747999553103</v>
      </c>
      <c r="BA289" s="1">
        <v>29313</v>
      </c>
      <c r="BB289" s="1">
        <v>0.17798483999649761</v>
      </c>
      <c r="BC289" s="1">
        <v>0.1</v>
      </c>
    </row>
    <row r="290" spans="1:55" x14ac:dyDescent="0.2">
      <c r="A290" s="41"/>
      <c r="B290" s="40"/>
      <c r="C290" s="41"/>
      <c r="D290" s="41"/>
      <c r="F290" s="45"/>
      <c r="Q290" s="37"/>
      <c r="R290" s="22"/>
      <c r="AR290" s="1">
        <v>32005</v>
      </c>
      <c r="AS290" s="1">
        <v>0.19248339999467134</v>
      </c>
      <c r="BA290" s="1">
        <v>29330</v>
      </c>
      <c r="BB290" s="1">
        <v>0.16476439999678405</v>
      </c>
      <c r="BC290" s="1">
        <v>0.4</v>
      </c>
    </row>
    <row r="291" spans="1:55" x14ac:dyDescent="0.2">
      <c r="A291" s="41"/>
      <c r="B291" s="40"/>
      <c r="C291" s="41"/>
      <c r="D291" s="41"/>
      <c r="F291" s="45"/>
      <c r="Q291" s="37"/>
      <c r="R291" s="22"/>
      <c r="AR291" s="1">
        <v>32080.5</v>
      </c>
      <c r="AS291" s="1">
        <v>0.19781674000114435</v>
      </c>
      <c r="BA291" s="1">
        <v>29354.5</v>
      </c>
      <c r="BB291" s="1">
        <v>0.16463905999262352</v>
      </c>
      <c r="BC291" s="1">
        <v>0.4</v>
      </c>
    </row>
    <row r="292" spans="1:55" x14ac:dyDescent="0.2">
      <c r="A292" s="41"/>
      <c r="B292" s="48"/>
      <c r="C292" s="41"/>
      <c r="D292" s="41"/>
      <c r="F292" s="45"/>
      <c r="Q292" s="37"/>
      <c r="R292" s="22"/>
      <c r="AR292" s="1">
        <v>33034</v>
      </c>
      <c r="AS292" s="1">
        <v>0.20582912000099896</v>
      </c>
      <c r="BA292" s="1">
        <v>29442.5</v>
      </c>
      <c r="BB292" s="1">
        <v>0.18167089999769814</v>
      </c>
      <c r="BC292" s="1">
        <v>0.1</v>
      </c>
    </row>
    <row r="293" spans="1:55" x14ac:dyDescent="0.2">
      <c r="A293" s="43"/>
      <c r="B293" s="35"/>
      <c r="C293" s="43"/>
      <c r="D293" s="43"/>
      <c r="F293" s="45"/>
      <c r="M293" s="42"/>
      <c r="Q293" s="37"/>
      <c r="R293" s="22"/>
      <c r="AR293" s="1">
        <v>33092.5</v>
      </c>
      <c r="AS293" s="1">
        <v>0.20887290000246139</v>
      </c>
      <c r="BA293" s="1">
        <v>29442.5</v>
      </c>
      <c r="BB293" s="1">
        <v>0.18236089999845717</v>
      </c>
      <c r="BC293" s="1">
        <v>0.1</v>
      </c>
    </row>
    <row r="294" spans="1:55" x14ac:dyDescent="0.2">
      <c r="A294" s="41"/>
      <c r="B294" s="48"/>
      <c r="C294" s="44"/>
      <c r="D294" s="44"/>
      <c r="F294" s="45"/>
      <c r="Q294" s="37"/>
      <c r="R294" s="22"/>
      <c r="AR294" s="1">
        <v>33865.5</v>
      </c>
      <c r="AS294" s="1">
        <v>0.20230053999694064</v>
      </c>
      <c r="BA294" s="1">
        <v>29447.5</v>
      </c>
      <c r="BB294" s="1">
        <v>0.18103429999609943</v>
      </c>
      <c r="BC294" s="1">
        <v>0.1</v>
      </c>
    </row>
    <row r="295" spans="1:55" x14ac:dyDescent="0.2">
      <c r="A295" s="41"/>
      <c r="B295" s="48"/>
      <c r="C295" s="44"/>
      <c r="D295" s="44"/>
      <c r="F295" s="45"/>
      <c r="Q295" s="37"/>
      <c r="R295" s="22"/>
      <c r="AR295" s="1">
        <v>33865.5</v>
      </c>
      <c r="AS295" s="1">
        <v>0.21960053999646334</v>
      </c>
      <c r="BA295" s="1">
        <v>30129.5</v>
      </c>
      <c r="BB295" s="1">
        <v>0.17140605999884428</v>
      </c>
      <c r="BC295" s="1">
        <v>1</v>
      </c>
    </row>
    <row r="296" spans="1:55" x14ac:dyDescent="0.2">
      <c r="A296" s="41"/>
      <c r="B296" s="48"/>
      <c r="C296" s="44"/>
      <c r="D296" s="44"/>
      <c r="F296" s="45"/>
      <c r="Q296" s="37"/>
      <c r="R296" s="22"/>
      <c r="AR296" s="1">
        <v>33868</v>
      </c>
      <c r="AS296" s="1">
        <v>0.21748223999748006</v>
      </c>
      <c r="BA296" s="1">
        <v>30232</v>
      </c>
      <c r="BB296" s="1">
        <v>0.16728575999877648</v>
      </c>
      <c r="BC296" s="1">
        <v>1</v>
      </c>
    </row>
    <row r="297" spans="1:55" x14ac:dyDescent="0.2">
      <c r="A297" s="41"/>
      <c r="B297" s="48"/>
      <c r="C297" s="44"/>
      <c r="D297" s="44"/>
      <c r="F297" s="45"/>
      <c r="Q297" s="37"/>
      <c r="R297" s="22"/>
      <c r="AR297" s="1">
        <v>33868</v>
      </c>
      <c r="AS297" s="1">
        <v>0.21748223999748006</v>
      </c>
      <c r="BA297" s="1">
        <v>30237</v>
      </c>
      <c r="BB297" s="1">
        <v>0.17339915999764344</v>
      </c>
      <c r="BC297" s="1">
        <v>0.6</v>
      </c>
    </row>
    <row r="298" spans="1:55" x14ac:dyDescent="0.2">
      <c r="A298" s="41"/>
      <c r="B298" s="48"/>
      <c r="C298" s="44"/>
      <c r="D298" s="44"/>
      <c r="F298" s="45"/>
      <c r="Q298" s="37"/>
      <c r="R298" s="22"/>
      <c r="AR298" s="1">
        <v>33868</v>
      </c>
      <c r="AS298" s="1">
        <v>0.21758223999495385</v>
      </c>
      <c r="BA298" s="1">
        <v>31195.5</v>
      </c>
      <c r="BB298" s="1">
        <v>0.18389493999711704</v>
      </c>
      <c r="BC298" s="1">
        <v>1</v>
      </c>
    </row>
    <row r="299" spans="1:55" x14ac:dyDescent="0.2">
      <c r="A299" s="43"/>
      <c r="B299" s="35"/>
      <c r="C299" s="43"/>
      <c r="D299" s="43"/>
      <c r="F299" s="45"/>
      <c r="M299" s="42"/>
      <c r="Q299" s="37"/>
      <c r="R299" s="22"/>
      <c r="AR299" s="1">
        <v>34543</v>
      </c>
      <c r="AS299" s="1">
        <v>0.22786123999685515</v>
      </c>
      <c r="BA299" s="1">
        <v>31234.5</v>
      </c>
      <c r="BB299" s="1">
        <v>0.18417745999613544</v>
      </c>
      <c r="BC299" s="1">
        <v>0.6</v>
      </c>
    </row>
    <row r="300" spans="1:55" x14ac:dyDescent="0.2">
      <c r="A300" s="43"/>
      <c r="B300" s="35"/>
      <c r="C300" s="43"/>
      <c r="D300" s="43"/>
      <c r="F300" s="45"/>
      <c r="Q300" s="37"/>
      <c r="R300" s="22"/>
      <c r="AR300" s="1">
        <v>34601.5</v>
      </c>
      <c r="AS300" s="1">
        <v>0.22567501999583328</v>
      </c>
      <c r="BA300" s="1">
        <v>31941.5</v>
      </c>
      <c r="BB300" s="1">
        <v>0.19608621999941533</v>
      </c>
      <c r="BC300" s="1">
        <v>1</v>
      </c>
    </row>
    <row r="301" spans="1:55" x14ac:dyDescent="0.2">
      <c r="A301" s="43"/>
      <c r="B301" s="35"/>
      <c r="C301" s="43"/>
      <c r="D301" s="43"/>
      <c r="F301" s="45"/>
      <c r="Q301" s="37"/>
      <c r="R301" s="22"/>
      <c r="AR301" s="1">
        <v>34601.5</v>
      </c>
      <c r="AS301" s="1">
        <v>0.22567501999583328</v>
      </c>
      <c r="BA301" s="1">
        <v>31961</v>
      </c>
      <c r="BB301" s="1">
        <v>0.19117747999553103</v>
      </c>
      <c r="BC301" s="1">
        <v>1</v>
      </c>
    </row>
    <row r="302" spans="1:55" x14ac:dyDescent="0.2">
      <c r="A302" s="43"/>
      <c r="B302" s="35"/>
      <c r="C302" s="43"/>
      <c r="D302" s="43"/>
      <c r="F302" s="45"/>
      <c r="Q302" s="37"/>
      <c r="R302" s="22"/>
      <c r="AR302" s="1">
        <v>34601.5</v>
      </c>
      <c r="AS302" s="1">
        <v>0.2259750199955306</v>
      </c>
      <c r="BA302" s="1">
        <v>32005</v>
      </c>
      <c r="BB302" s="1">
        <v>0.19248339999467134</v>
      </c>
      <c r="BC302" s="1">
        <v>1</v>
      </c>
    </row>
    <row r="303" spans="1:55" x14ac:dyDescent="0.2">
      <c r="A303" s="43"/>
      <c r="B303" s="35"/>
      <c r="C303" s="43"/>
      <c r="D303" s="43"/>
      <c r="F303" s="45"/>
      <c r="Q303" s="37"/>
      <c r="R303" s="22"/>
      <c r="AR303" s="1">
        <v>34662.5</v>
      </c>
      <c r="AS303" s="1">
        <v>0.2266204999978072</v>
      </c>
      <c r="BA303" s="1">
        <v>32080.5</v>
      </c>
      <c r="BB303" s="1">
        <v>0.19781674000114435</v>
      </c>
      <c r="BC303" s="1">
        <v>0.4</v>
      </c>
    </row>
    <row r="304" spans="1:55" x14ac:dyDescent="0.2">
      <c r="A304" s="43"/>
      <c r="B304" s="35"/>
      <c r="C304" s="43"/>
      <c r="D304" s="43"/>
      <c r="F304" s="45"/>
      <c r="Q304" s="37"/>
      <c r="R304" s="22"/>
      <c r="AR304" s="1">
        <v>34670</v>
      </c>
      <c r="AS304" s="1">
        <v>0.22285559999727411</v>
      </c>
      <c r="BA304" s="1">
        <v>33034</v>
      </c>
      <c r="BB304" s="1">
        <v>0.20582912000099896</v>
      </c>
      <c r="BC304" s="1">
        <v>1</v>
      </c>
    </row>
    <row r="305" spans="1:55" x14ac:dyDescent="0.2">
      <c r="A305" s="39"/>
      <c r="B305" s="46"/>
      <c r="C305" s="47"/>
      <c r="D305" s="47"/>
      <c r="F305" s="45"/>
      <c r="Q305" s="37"/>
      <c r="R305" s="22"/>
      <c r="AR305" s="1">
        <v>34736</v>
      </c>
      <c r="AS305" s="1">
        <v>0.22816447999502998</v>
      </c>
      <c r="BA305" s="1">
        <v>33092.5</v>
      </c>
      <c r="BB305" s="1">
        <v>0.20887290000246139</v>
      </c>
      <c r="BC305" s="1">
        <v>1</v>
      </c>
    </row>
    <row r="306" spans="1:55" x14ac:dyDescent="0.2">
      <c r="A306" s="39"/>
      <c r="B306" s="46"/>
      <c r="C306" s="47"/>
      <c r="D306" s="47"/>
      <c r="F306" s="45"/>
      <c r="Q306" s="37"/>
      <c r="R306" s="22"/>
      <c r="AR306" s="1">
        <v>35428</v>
      </c>
      <c r="AS306" s="1">
        <v>0.2369030399931944</v>
      </c>
      <c r="BA306" s="1">
        <v>33775</v>
      </c>
      <c r="BB306" s="1">
        <v>0.21616699999867706</v>
      </c>
      <c r="BC306" s="1">
        <v>1</v>
      </c>
    </row>
    <row r="307" spans="1:55" x14ac:dyDescent="0.2">
      <c r="A307" s="43"/>
      <c r="B307" s="35"/>
      <c r="C307" s="43"/>
      <c r="D307" s="43"/>
      <c r="F307" s="45"/>
      <c r="Q307" s="37"/>
      <c r="R307" s="22"/>
      <c r="AR307" s="1">
        <v>35562</v>
      </c>
      <c r="AS307" s="1">
        <v>0.23883015999308554</v>
      </c>
      <c r="BA307" s="1">
        <v>33777.5</v>
      </c>
      <c r="BB307" s="1">
        <v>0.21717869999702089</v>
      </c>
      <c r="BC307" s="1">
        <v>1</v>
      </c>
    </row>
    <row r="308" spans="1:55" x14ac:dyDescent="0.2">
      <c r="A308" s="41"/>
      <c r="B308" s="48"/>
      <c r="C308" s="44"/>
      <c r="D308" s="44"/>
      <c r="F308" s="45"/>
      <c r="Q308" s="37"/>
      <c r="R308" s="22"/>
      <c r="BA308" s="1">
        <v>33789.5</v>
      </c>
      <c r="BB308" s="1">
        <v>0.2177348599943798</v>
      </c>
      <c r="BC308" s="1">
        <v>1</v>
      </c>
    </row>
    <row r="309" spans="1:55" x14ac:dyDescent="0.2">
      <c r="A309" s="43"/>
      <c r="B309" s="35"/>
      <c r="C309" s="43"/>
      <c r="D309" s="43"/>
      <c r="F309" s="45"/>
      <c r="Q309" s="37"/>
      <c r="R309" s="22"/>
      <c r="BA309" s="1">
        <v>33792</v>
      </c>
      <c r="BB309" s="1">
        <v>0.21614655999292154</v>
      </c>
      <c r="BC309" s="1">
        <v>1</v>
      </c>
    </row>
    <row r="310" spans="1:55" x14ac:dyDescent="0.2">
      <c r="A310" s="43"/>
      <c r="B310" s="35"/>
      <c r="C310" s="43"/>
      <c r="D310" s="43"/>
      <c r="F310" s="45"/>
      <c r="Q310" s="37"/>
      <c r="R310" s="22"/>
      <c r="BA310" s="1">
        <v>33836</v>
      </c>
      <c r="BB310" s="1">
        <v>0.21595248000085121</v>
      </c>
      <c r="BC310" s="1">
        <v>1</v>
      </c>
    </row>
    <row r="311" spans="1:55" x14ac:dyDescent="0.2">
      <c r="A311" s="39"/>
      <c r="B311" s="46"/>
      <c r="C311" s="47"/>
      <c r="D311" s="47"/>
      <c r="F311" s="45"/>
      <c r="Q311" s="37"/>
      <c r="R311" s="22"/>
      <c r="BA311" s="1">
        <v>33838.5</v>
      </c>
      <c r="BB311" s="1">
        <v>0.21816417999070836</v>
      </c>
      <c r="BC311" s="1">
        <v>1</v>
      </c>
    </row>
    <row r="312" spans="1:55" x14ac:dyDescent="0.2">
      <c r="A312" s="34"/>
      <c r="B312" s="35"/>
      <c r="C312" s="43"/>
      <c r="D312" s="43"/>
      <c r="F312" s="45"/>
      <c r="Q312" s="37"/>
      <c r="R312" s="22"/>
      <c r="BA312" s="1">
        <v>33865.5</v>
      </c>
      <c r="BB312" s="1">
        <v>0.20230053999694064</v>
      </c>
      <c r="BC312" s="1">
        <v>0.2</v>
      </c>
    </row>
    <row r="313" spans="1:55" x14ac:dyDescent="0.2">
      <c r="A313" s="39"/>
      <c r="B313" s="46"/>
      <c r="C313" s="47"/>
      <c r="D313" s="47"/>
      <c r="F313" s="45"/>
      <c r="Q313" s="37"/>
      <c r="R313" s="22"/>
      <c r="BA313" s="1">
        <v>33865.5</v>
      </c>
      <c r="BB313" s="1">
        <v>0.21799053999711759</v>
      </c>
      <c r="BC313" s="1">
        <v>1</v>
      </c>
    </row>
    <row r="314" spans="1:55" x14ac:dyDescent="0.2">
      <c r="A314" s="43"/>
      <c r="B314" s="35"/>
      <c r="C314" s="43"/>
      <c r="D314" s="43"/>
      <c r="F314" s="45"/>
      <c r="Q314" s="37"/>
      <c r="R314" s="22"/>
      <c r="BA314" s="1">
        <v>33865.5</v>
      </c>
      <c r="BB314" s="1">
        <v>0.21960053999646334</v>
      </c>
      <c r="BC314" s="1">
        <v>0.2</v>
      </c>
    </row>
    <row r="315" spans="1:55" x14ac:dyDescent="0.2">
      <c r="A315" s="43"/>
      <c r="B315" s="35"/>
      <c r="C315" s="43"/>
      <c r="D315" s="43"/>
      <c r="F315" s="45"/>
      <c r="Q315" s="37"/>
      <c r="R315" s="22"/>
      <c r="BA315" s="1">
        <v>33868</v>
      </c>
      <c r="BB315" s="1">
        <v>0.21730223999475129</v>
      </c>
      <c r="BC315" s="1">
        <v>1</v>
      </c>
    </row>
    <row r="316" spans="1:55" x14ac:dyDescent="0.2">
      <c r="A316" s="43"/>
      <c r="B316" s="46"/>
      <c r="C316" s="47"/>
      <c r="D316" s="47"/>
      <c r="F316" s="45"/>
      <c r="Q316" s="37"/>
      <c r="R316" s="22"/>
      <c r="BA316" s="1">
        <v>33868</v>
      </c>
      <c r="BB316" s="1">
        <v>0.21748223999748006</v>
      </c>
      <c r="BC316" s="1">
        <v>1</v>
      </c>
    </row>
    <row r="317" spans="1:55" x14ac:dyDescent="0.2">
      <c r="A317" s="41"/>
      <c r="B317" s="40"/>
      <c r="C317" s="41"/>
      <c r="D317" s="41"/>
      <c r="F317" s="45"/>
      <c r="Q317" s="37"/>
      <c r="R317" s="22"/>
      <c r="BA317" s="1">
        <v>33868</v>
      </c>
      <c r="BB317" s="1">
        <v>0.21748223999748006</v>
      </c>
      <c r="BC317" s="1">
        <v>1</v>
      </c>
    </row>
    <row r="318" spans="1:55" x14ac:dyDescent="0.2">
      <c r="A318" s="41"/>
      <c r="B318" s="40"/>
      <c r="C318" s="41"/>
      <c r="D318" s="41"/>
      <c r="F318" s="45"/>
      <c r="Q318" s="37"/>
      <c r="R318" s="22"/>
      <c r="BA318" s="1">
        <v>33868</v>
      </c>
      <c r="BB318" s="1">
        <v>0.21758223999495385</v>
      </c>
      <c r="BC318" s="1">
        <v>1</v>
      </c>
    </row>
    <row r="319" spans="1:55" x14ac:dyDescent="0.2">
      <c r="A319" s="41"/>
      <c r="B319" s="40"/>
      <c r="C319" s="41"/>
      <c r="D319" s="41"/>
      <c r="F319" s="45"/>
      <c r="Q319" s="37"/>
      <c r="R319" s="22"/>
      <c r="BA319" s="1">
        <v>33904.5</v>
      </c>
      <c r="BB319" s="1">
        <v>0.21817305999866221</v>
      </c>
      <c r="BC319" s="1">
        <v>1</v>
      </c>
    </row>
    <row r="320" spans="1:55" x14ac:dyDescent="0.2">
      <c r="A320" s="41"/>
      <c r="B320" s="40"/>
      <c r="C320" s="41"/>
      <c r="D320" s="41"/>
      <c r="F320" s="45"/>
      <c r="Q320" s="37"/>
      <c r="R320" s="22"/>
      <c r="BA320" s="1">
        <v>33907</v>
      </c>
      <c r="BB320" s="1">
        <v>0.21828475999791408</v>
      </c>
      <c r="BC320" s="1">
        <v>1</v>
      </c>
    </row>
    <row r="321" spans="1:55" x14ac:dyDescent="0.2">
      <c r="A321" s="41"/>
      <c r="B321" s="40"/>
      <c r="C321" s="41"/>
      <c r="D321" s="41"/>
      <c r="F321" s="45"/>
      <c r="Q321" s="37"/>
      <c r="R321" s="22"/>
      <c r="BA321" s="1">
        <v>34543</v>
      </c>
      <c r="BB321" s="1">
        <v>0.22786123999685515</v>
      </c>
      <c r="BC321" s="1">
        <v>1</v>
      </c>
    </row>
    <row r="322" spans="1:55" x14ac:dyDescent="0.2">
      <c r="A322" s="41"/>
      <c r="B322" s="40"/>
      <c r="C322" s="41"/>
      <c r="D322" s="41"/>
      <c r="F322" s="45"/>
      <c r="Q322" s="37"/>
      <c r="R322" s="22"/>
      <c r="BA322" s="1">
        <v>34601.5</v>
      </c>
      <c r="BB322" s="1">
        <v>0.22567501999583328</v>
      </c>
      <c r="BC322" s="1">
        <v>1</v>
      </c>
    </row>
    <row r="323" spans="1:55" x14ac:dyDescent="0.2">
      <c r="A323" s="43"/>
      <c r="B323" s="35"/>
      <c r="C323" s="43"/>
      <c r="D323" s="43"/>
      <c r="F323" s="45"/>
      <c r="Q323" s="37"/>
      <c r="R323" s="22"/>
      <c r="BA323" s="1">
        <v>34601.5</v>
      </c>
      <c r="BB323" s="1">
        <v>0.22567501999583328</v>
      </c>
      <c r="BC323" s="1">
        <v>1</v>
      </c>
    </row>
    <row r="324" spans="1:55" x14ac:dyDescent="0.2">
      <c r="A324" s="43"/>
      <c r="B324" s="35"/>
      <c r="C324" s="43"/>
      <c r="D324" s="43"/>
      <c r="F324" s="45"/>
      <c r="Q324" s="37"/>
      <c r="R324" s="22"/>
      <c r="BA324" s="1">
        <v>34601.5</v>
      </c>
      <c r="BB324" s="1">
        <v>0.2259750199955306</v>
      </c>
      <c r="BC324" s="1">
        <v>1</v>
      </c>
    </row>
    <row r="325" spans="1:55" x14ac:dyDescent="0.2">
      <c r="A325" s="43"/>
      <c r="B325" s="35"/>
      <c r="C325" s="43"/>
      <c r="D325" s="43"/>
      <c r="F325" s="45"/>
      <c r="Q325" s="37"/>
      <c r="R325" s="22"/>
      <c r="BA325" s="1">
        <v>34662.5</v>
      </c>
      <c r="BB325" s="1">
        <v>0.2266204999978072</v>
      </c>
      <c r="BC325" s="1">
        <v>1</v>
      </c>
    </row>
    <row r="326" spans="1:55" x14ac:dyDescent="0.2">
      <c r="A326" s="43"/>
      <c r="B326" s="35"/>
      <c r="C326" s="43"/>
      <c r="D326" s="43"/>
      <c r="F326" s="45"/>
      <c r="M326" s="42"/>
      <c r="Q326" s="37"/>
      <c r="R326" s="22"/>
      <c r="T326" s="28"/>
      <c r="BA326" s="1">
        <v>34670</v>
      </c>
      <c r="BB326" s="1">
        <v>0.22285559999727411</v>
      </c>
      <c r="BC326" s="1">
        <v>1</v>
      </c>
    </row>
    <row r="327" spans="1:55" x14ac:dyDescent="0.2">
      <c r="A327" s="41"/>
      <c r="B327" s="40"/>
      <c r="C327" s="41"/>
      <c r="D327" s="41"/>
      <c r="F327" s="45"/>
      <c r="Q327" s="37"/>
      <c r="R327" s="22"/>
      <c r="BA327" s="1">
        <v>34733.5</v>
      </c>
      <c r="BB327" s="1">
        <v>0.22825277999800164</v>
      </c>
      <c r="BC327" s="1">
        <v>1</v>
      </c>
    </row>
    <row r="328" spans="1:55" x14ac:dyDescent="0.2">
      <c r="A328" s="43"/>
      <c r="B328" s="35"/>
      <c r="C328" s="43"/>
      <c r="D328" s="43"/>
      <c r="F328" s="45"/>
      <c r="Q328" s="37"/>
      <c r="R328" s="22"/>
      <c r="T328" s="28"/>
      <c r="BA328" s="1">
        <v>34736</v>
      </c>
      <c r="BB328" s="1">
        <v>0.22756447999563534</v>
      </c>
      <c r="BC328" s="1">
        <v>1</v>
      </c>
    </row>
    <row r="329" spans="1:55" x14ac:dyDescent="0.2">
      <c r="A329" s="41"/>
      <c r="B329" s="40"/>
      <c r="C329" s="41"/>
      <c r="D329" s="41"/>
      <c r="F329" s="45"/>
      <c r="Q329" s="37"/>
      <c r="R329" s="22"/>
      <c r="BA329" s="1">
        <v>34736</v>
      </c>
      <c r="BB329" s="1">
        <v>0.22816447999502998</v>
      </c>
      <c r="BC329" s="1">
        <v>1</v>
      </c>
    </row>
    <row r="330" spans="1:55" x14ac:dyDescent="0.2">
      <c r="A330" s="43"/>
      <c r="B330" s="35"/>
      <c r="C330" s="43"/>
      <c r="D330" s="43"/>
      <c r="F330" s="45"/>
      <c r="Q330" s="37"/>
      <c r="R330" s="22"/>
      <c r="BA330" s="1">
        <v>34762.5</v>
      </c>
      <c r="BB330" s="1">
        <v>0.22848849999718368</v>
      </c>
      <c r="BC330" s="1">
        <v>1</v>
      </c>
    </row>
    <row r="331" spans="1:55" x14ac:dyDescent="0.2">
      <c r="A331" s="43"/>
      <c r="B331" s="35"/>
      <c r="C331" s="43"/>
      <c r="D331" s="43"/>
      <c r="F331" s="45"/>
      <c r="Q331" s="37"/>
      <c r="R331" s="22"/>
      <c r="BA331" s="1">
        <v>34765</v>
      </c>
      <c r="BB331" s="1">
        <v>0.22730020000017248</v>
      </c>
      <c r="BC331" s="1">
        <v>1</v>
      </c>
    </row>
    <row r="332" spans="1:55" x14ac:dyDescent="0.2">
      <c r="A332" s="43"/>
      <c r="B332" s="35"/>
      <c r="C332" s="43"/>
      <c r="D332" s="43"/>
      <c r="F332" s="45"/>
      <c r="Q332" s="37"/>
      <c r="R332" s="22"/>
      <c r="BA332" s="1">
        <v>34809</v>
      </c>
      <c r="BB332" s="1">
        <v>0.22760611999547109</v>
      </c>
      <c r="BC332" s="1">
        <v>1</v>
      </c>
    </row>
    <row r="333" spans="1:55" x14ac:dyDescent="0.2">
      <c r="A333" s="41"/>
      <c r="B333" s="40"/>
      <c r="C333" s="41"/>
      <c r="D333" s="41"/>
      <c r="F333" s="45"/>
      <c r="Q333" s="37"/>
      <c r="R333" s="22"/>
      <c r="BA333" s="1">
        <v>34811.5</v>
      </c>
      <c r="BB333" s="1">
        <v>0.22901781999826198</v>
      </c>
      <c r="BC333" s="1">
        <v>1</v>
      </c>
    </row>
    <row r="334" spans="1:55" x14ac:dyDescent="0.2">
      <c r="A334" s="41"/>
      <c r="B334" s="40"/>
      <c r="C334" s="41"/>
      <c r="D334" s="41"/>
      <c r="F334" s="45"/>
      <c r="Q334" s="37"/>
      <c r="R334" s="22"/>
      <c r="BA334" s="1">
        <v>35428</v>
      </c>
      <c r="BB334" s="1">
        <v>0.2369030399931944</v>
      </c>
      <c r="BC334" s="1">
        <v>0.6</v>
      </c>
    </row>
    <row r="335" spans="1:55" x14ac:dyDescent="0.2">
      <c r="A335" s="43"/>
      <c r="B335" s="35"/>
      <c r="C335" s="43"/>
      <c r="D335" s="43"/>
      <c r="F335" s="45"/>
      <c r="Q335" s="37"/>
      <c r="R335" s="22"/>
      <c r="BA335" s="1">
        <v>35542.5</v>
      </c>
      <c r="BB335" s="1">
        <v>0.23783890000049723</v>
      </c>
      <c r="BC335" s="1">
        <v>1</v>
      </c>
    </row>
    <row r="336" spans="1:55" x14ac:dyDescent="0.2">
      <c r="A336" s="43"/>
      <c r="B336" s="35"/>
      <c r="C336" s="43"/>
      <c r="D336" s="43"/>
      <c r="F336" s="45"/>
      <c r="Q336" s="37"/>
      <c r="R336" s="22"/>
      <c r="BA336" s="1">
        <v>35562</v>
      </c>
      <c r="BB336" s="1">
        <v>0.23883015999308554</v>
      </c>
      <c r="BC336" s="1">
        <v>1</v>
      </c>
    </row>
    <row r="337" spans="1:55" x14ac:dyDescent="0.2">
      <c r="A337" s="43"/>
      <c r="B337" s="35"/>
      <c r="C337" s="43"/>
      <c r="D337" s="43"/>
      <c r="F337" s="45"/>
      <c r="Q337" s="37"/>
      <c r="R337" s="22"/>
      <c r="BA337" s="1">
        <v>35572</v>
      </c>
      <c r="BB337" s="1">
        <v>0.23787695999635616</v>
      </c>
      <c r="BC337" s="1">
        <v>1</v>
      </c>
    </row>
    <row r="338" spans="1:55" x14ac:dyDescent="0.2">
      <c r="A338" s="43"/>
      <c r="B338" s="35"/>
      <c r="C338" s="43"/>
      <c r="D338" s="43"/>
      <c r="F338" s="45"/>
      <c r="Q338" s="37"/>
      <c r="R338" s="22"/>
      <c r="BA338" s="1">
        <v>35574.5</v>
      </c>
      <c r="BB338" s="1">
        <v>0.23848865999752888</v>
      </c>
      <c r="BC338" s="1">
        <v>1</v>
      </c>
    </row>
    <row r="339" spans="1:55" x14ac:dyDescent="0.2">
      <c r="A339" s="43"/>
      <c r="B339" s="35"/>
      <c r="C339" s="43"/>
      <c r="D339" s="43"/>
      <c r="F339" s="45"/>
      <c r="Q339" s="37"/>
      <c r="R339" s="22"/>
      <c r="BA339" s="1">
        <v>35682</v>
      </c>
      <c r="BB339" s="1">
        <v>0.23875175999273779</v>
      </c>
      <c r="BC339" s="1">
        <v>1</v>
      </c>
    </row>
    <row r="340" spans="1:55" x14ac:dyDescent="0.2">
      <c r="A340" s="43"/>
      <c r="B340" s="35"/>
      <c r="C340" s="43"/>
      <c r="D340" s="43"/>
      <c r="F340" s="45"/>
      <c r="Q340" s="37"/>
      <c r="R340" s="22"/>
      <c r="BA340" s="1">
        <v>35682</v>
      </c>
      <c r="BB340" s="1">
        <v>0.23895175999496132</v>
      </c>
      <c r="BC340" s="1">
        <v>1</v>
      </c>
    </row>
    <row r="341" spans="1:55" x14ac:dyDescent="0.2">
      <c r="A341" s="41"/>
      <c r="B341" s="40"/>
      <c r="C341" s="41"/>
      <c r="D341" s="41"/>
      <c r="F341" s="45"/>
      <c r="Q341" s="37"/>
      <c r="R341" s="22"/>
      <c r="BA341" s="1">
        <v>35682</v>
      </c>
      <c r="BB341" s="1">
        <v>0.23905175999971107</v>
      </c>
      <c r="BC341" s="1">
        <v>1</v>
      </c>
    </row>
    <row r="342" spans="1:55" x14ac:dyDescent="0.2">
      <c r="A342" s="41"/>
      <c r="B342" s="40"/>
      <c r="C342" s="41"/>
      <c r="D342" s="41"/>
      <c r="F342" s="45"/>
      <c r="Q342" s="37"/>
      <c r="R342" s="22"/>
      <c r="BA342" s="1">
        <v>36442.5</v>
      </c>
      <c r="BB342" s="1">
        <v>0.24682089999259915</v>
      </c>
      <c r="BC342" s="1">
        <v>1</v>
      </c>
    </row>
    <row r="343" spans="1:55" x14ac:dyDescent="0.2">
      <c r="A343" s="43"/>
      <c r="B343" s="35"/>
      <c r="C343" s="43"/>
      <c r="D343" s="43"/>
      <c r="F343" s="45"/>
      <c r="Q343" s="37"/>
      <c r="R343" s="22"/>
      <c r="BA343" s="1">
        <v>36630.5</v>
      </c>
      <c r="BB343" s="1">
        <v>0.24953073999495246</v>
      </c>
      <c r="BC343" s="1">
        <v>1</v>
      </c>
    </row>
    <row r="344" spans="1:55" x14ac:dyDescent="0.2">
      <c r="A344" s="41"/>
      <c r="B344" s="40"/>
      <c r="C344" s="41"/>
      <c r="D344" s="41"/>
      <c r="F344" s="45"/>
      <c r="Q344" s="37"/>
      <c r="R344" s="22"/>
      <c r="BA344" s="1">
        <v>36630.5</v>
      </c>
      <c r="BB344" s="1">
        <v>0.24973073999717599</v>
      </c>
      <c r="BC344" s="1">
        <v>1</v>
      </c>
    </row>
    <row r="345" spans="1:55" x14ac:dyDescent="0.2">
      <c r="A345" s="41"/>
      <c r="B345" s="40"/>
      <c r="C345" s="41"/>
      <c r="D345" s="41"/>
      <c r="F345" s="45"/>
      <c r="Q345" s="37"/>
      <c r="R345" s="22"/>
      <c r="BA345" s="1">
        <v>36630.5</v>
      </c>
      <c r="BB345" s="1">
        <v>0.24983073999464978</v>
      </c>
      <c r="BC345" s="1">
        <v>1</v>
      </c>
    </row>
  </sheetData>
  <sheetProtection sheet="1" selectLockedCells="1" selectUnlockedCells="1"/>
  <pageMargins left="0.75" right="0.75" top="1" bottom="1" header="0.51180555555555551" footer="0.51180555555555551"/>
  <pageSetup firstPageNumber="0" orientation="portrait" horizontalDpi="300" verticalDpi="300"/>
  <headerFooter alignWithMargins="0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indexed="54"/>
  </sheetPr>
  <dimension ref="A1:AB326"/>
  <sheetViews>
    <sheetView workbookViewId="0">
      <selection activeCell="E10" sqref="E10"/>
    </sheetView>
  </sheetViews>
  <sheetFormatPr defaultRowHeight="12.75" x14ac:dyDescent="0.2"/>
  <cols>
    <col min="2" max="2" width="10.7109375" customWidth="1"/>
    <col min="5" max="5" width="10.28515625" customWidth="1"/>
    <col min="6" max="6" width="12.42578125" customWidth="1"/>
    <col min="7" max="7" width="10.7109375" customWidth="1"/>
    <col min="8" max="8" width="12.42578125" customWidth="1"/>
    <col min="14" max="14" width="12.140625" customWidth="1"/>
    <col min="15" max="15" width="11" customWidth="1"/>
  </cols>
  <sheetData>
    <row r="1" spans="1:28" ht="18" x14ac:dyDescent="0.2">
      <c r="A1" s="50" t="s">
        <v>168</v>
      </c>
      <c r="D1" s="51" t="s">
        <v>169</v>
      </c>
      <c r="M1" s="52" t="s">
        <v>170</v>
      </c>
      <c r="N1" t="s">
        <v>171</v>
      </c>
      <c r="O1">
        <f ca="1">H18*J18-I18*I18</f>
        <v>14336.255098361551</v>
      </c>
      <c r="P1" t="s">
        <v>172</v>
      </c>
      <c r="U1" s="4" t="s">
        <v>173</v>
      </c>
      <c r="V1" s="53" t="s">
        <v>174</v>
      </c>
      <c r="AA1">
        <v>1</v>
      </c>
      <c r="AB1" t="s">
        <v>175</v>
      </c>
    </row>
    <row r="2" spans="1:28" x14ac:dyDescent="0.2">
      <c r="A2" s="172" t="s">
        <v>358</v>
      </c>
      <c r="M2" s="52" t="s">
        <v>176</v>
      </c>
      <c r="N2" t="s">
        <v>177</v>
      </c>
      <c r="O2">
        <f ca="1">+F18*J18-H18*I18</f>
        <v>-19975.20433255611</v>
      </c>
      <c r="P2" t="s">
        <v>178</v>
      </c>
      <c r="U2">
        <v>-5</v>
      </c>
      <c r="V2">
        <f t="shared" ref="V2:V28" ca="1" si="0">+E$4+E$5*U2+E$6*U2^2</f>
        <v>-1.7455840840163439E-2</v>
      </c>
      <c r="AA2">
        <v>2</v>
      </c>
      <c r="AB2" t="s">
        <v>60</v>
      </c>
    </row>
    <row r="3" spans="1:28" x14ac:dyDescent="0.2">
      <c r="A3" t="s">
        <v>179</v>
      </c>
      <c r="B3" t="s">
        <v>180</v>
      </c>
      <c r="E3" s="54" t="s">
        <v>181</v>
      </c>
      <c r="F3" s="54" t="s">
        <v>182</v>
      </c>
      <c r="G3" s="54" t="s">
        <v>183</v>
      </c>
      <c r="H3" s="54" t="s">
        <v>184</v>
      </c>
      <c r="M3" s="52" t="s">
        <v>185</v>
      </c>
      <c r="N3" t="s">
        <v>186</v>
      </c>
      <c r="O3">
        <f ca="1">+F18*I18-H18*H18</f>
        <v>4217.0390453009732</v>
      </c>
      <c r="P3" t="s">
        <v>187</v>
      </c>
      <c r="U3">
        <v>-4.8</v>
      </c>
      <c r="V3">
        <f t="shared" ca="1" si="0"/>
        <v>-3.381980919399713E-2</v>
      </c>
      <c r="AA3">
        <v>3</v>
      </c>
      <c r="AB3" t="s">
        <v>188</v>
      </c>
    </row>
    <row r="4" spans="1:28" x14ac:dyDescent="0.2">
      <c r="A4" t="s">
        <v>189</v>
      </c>
      <c r="B4" t="s">
        <v>190</v>
      </c>
      <c r="D4" s="55" t="s">
        <v>191</v>
      </c>
      <c r="E4" s="56">
        <f ca="1">(G18*O1-K18*O2+L18*O3)/O7</f>
        <v>-5.5731312827436803E-3</v>
      </c>
      <c r="F4" s="57">
        <f ca="1">+E7/O7*O18</f>
        <v>1.3260128846775588E-3</v>
      </c>
      <c r="G4" s="58">
        <f>+B18</f>
        <v>1</v>
      </c>
      <c r="H4" s="59">
        <f ca="1">ABS(F4/E4)</f>
        <v>0.23792959781574641</v>
      </c>
      <c r="M4" s="52" t="s">
        <v>192</v>
      </c>
      <c r="N4" t="s">
        <v>193</v>
      </c>
      <c r="O4">
        <f ca="1">+C18*J18-H18*H18</f>
        <v>49061.74961340634</v>
      </c>
      <c r="P4" t="s">
        <v>194</v>
      </c>
      <c r="U4">
        <v>-4.5999999999999996</v>
      </c>
      <c r="V4">
        <f t="shared" ca="1" si="0"/>
        <v>-4.8780504486486631E-2</v>
      </c>
      <c r="AA4">
        <v>4</v>
      </c>
      <c r="AB4" t="s">
        <v>195</v>
      </c>
    </row>
    <row r="5" spans="1:28" x14ac:dyDescent="0.2">
      <c r="A5" t="s">
        <v>196</v>
      </c>
      <c r="B5" s="60">
        <v>40323</v>
      </c>
      <c r="D5" s="61" t="s">
        <v>197</v>
      </c>
      <c r="E5" s="62">
        <f ca="1">+(-G18*O2+K18*O4-L18*O5)/O7</f>
        <v>9.008110824549688E-2</v>
      </c>
      <c r="F5" s="63">
        <f ca="1">P18*E7/O7</f>
        <v>2.5018564864193564E-3</v>
      </c>
      <c r="G5" s="64">
        <f>+B18/A18</f>
        <v>1E-4</v>
      </c>
      <c r="H5" s="59">
        <f ca="1">ABS(F5/E5)</f>
        <v>2.7773375962483492E-2</v>
      </c>
      <c r="M5" s="52" t="s">
        <v>198</v>
      </c>
      <c r="N5" t="s">
        <v>199</v>
      </c>
      <c r="O5">
        <f ca="1">+C18*I18-F18*H18</f>
        <v>-11652.090649919581</v>
      </c>
      <c r="P5" t="s">
        <v>200</v>
      </c>
      <c r="U5">
        <v>-4.4000000000000004</v>
      </c>
      <c r="V5">
        <f t="shared" ca="1" si="0"/>
        <v>-6.2337926717631831E-2</v>
      </c>
      <c r="AA5">
        <v>5</v>
      </c>
      <c r="AB5" t="s">
        <v>201</v>
      </c>
    </row>
    <row r="6" spans="1:28" x14ac:dyDescent="0.2">
      <c r="D6" s="65" t="s">
        <v>202</v>
      </c>
      <c r="E6" s="66">
        <f ca="1">+(G18*O3-K18*O5+L18*O6)/O7</f>
        <v>1.7540913266802585E-2</v>
      </c>
      <c r="F6" s="67">
        <f ca="1">Q18*E7/O7</f>
        <v>6.8403563936555631E-4</v>
      </c>
      <c r="G6" s="68">
        <f>+B18/A18^2</f>
        <v>1E-8</v>
      </c>
      <c r="H6" s="59">
        <f ca="1">ABS(F6/E6)</f>
        <v>3.8996580677480575E-2</v>
      </c>
      <c r="M6" s="69" t="s">
        <v>203</v>
      </c>
      <c r="N6" s="70" t="s">
        <v>204</v>
      </c>
      <c r="O6" s="70">
        <f ca="1">+C18*H18-F18*F18</f>
        <v>3044.1001428383006</v>
      </c>
      <c r="P6" t="s">
        <v>205</v>
      </c>
      <c r="U6">
        <v>-4.2</v>
      </c>
      <c r="V6">
        <f t="shared" ca="1" si="0"/>
        <v>-7.4492075887432951E-2</v>
      </c>
      <c r="AA6">
        <v>6</v>
      </c>
      <c r="AB6" t="s">
        <v>206</v>
      </c>
    </row>
    <row r="7" spans="1:28" x14ac:dyDescent="0.2">
      <c r="D7" s="51" t="s">
        <v>207</v>
      </c>
      <c r="E7" s="71">
        <f ca="1">SQRT(N18/(B15-3))</f>
        <v>5.6556202093058531E-3</v>
      </c>
      <c r="G7" s="72">
        <f>+B22</f>
        <v>-0.10256216000561835</v>
      </c>
      <c r="M7" s="52" t="s">
        <v>208</v>
      </c>
      <c r="N7" t="s">
        <v>209</v>
      </c>
      <c r="O7">
        <f ca="1">+C18*O1-F18*O2+H18*O3</f>
        <v>265707.68086348078</v>
      </c>
      <c r="U7">
        <v>-4</v>
      </c>
      <c r="V7">
        <f t="shared" ca="1" si="0"/>
        <v>-8.5242951995889826E-2</v>
      </c>
      <c r="AA7">
        <v>7</v>
      </c>
      <c r="AB7" t="s">
        <v>210</v>
      </c>
    </row>
    <row r="8" spans="1:28" x14ac:dyDescent="0.2">
      <c r="A8" s="25">
        <v>21</v>
      </c>
      <c r="B8" t="s">
        <v>211</v>
      </c>
      <c r="C8" s="73">
        <v>21</v>
      </c>
      <c r="D8" s="51" t="s">
        <v>212</v>
      </c>
      <c r="F8" s="74">
        <f ca="1">CORREL(INDIRECT(E12):INDIRECT(E13),INDIRECT(M12):INDIRECT(M13))</f>
        <v>0.97714635055358445</v>
      </c>
      <c r="G8" s="71"/>
      <c r="K8" s="72"/>
      <c r="U8">
        <v>-3.8</v>
      </c>
      <c r="V8">
        <f t="shared" ca="1" si="0"/>
        <v>-9.4590555043002511E-2</v>
      </c>
      <c r="AA8">
        <v>8</v>
      </c>
      <c r="AB8" t="s">
        <v>213</v>
      </c>
    </row>
    <row r="9" spans="1:28" x14ac:dyDescent="0.2">
      <c r="A9" s="25">
        <f>20+COUNT(A21:A1433)</f>
        <v>89</v>
      </c>
      <c r="B9" t="s">
        <v>214</v>
      </c>
      <c r="C9" s="73">
        <f>A9</f>
        <v>89</v>
      </c>
      <c r="E9" s="75">
        <f ca="1">E6*G6</f>
        <v>1.7540913266802585E-10</v>
      </c>
      <c r="F9" s="76">
        <f ca="1">H6</f>
        <v>3.8996580677480575E-2</v>
      </c>
      <c r="G9" s="77">
        <f ca="1">F8</f>
        <v>0.97714635055358445</v>
      </c>
      <c r="K9" s="72"/>
      <c r="U9">
        <v>-3.6</v>
      </c>
      <c r="V9">
        <f t="shared" ca="1" si="0"/>
        <v>-0.10253488502877089</v>
      </c>
      <c r="AA9">
        <v>9</v>
      </c>
      <c r="AB9" t="s">
        <v>54</v>
      </c>
    </row>
    <row r="10" spans="1:28" x14ac:dyDescent="0.2">
      <c r="A10" t="s">
        <v>10</v>
      </c>
      <c r="B10" s="125">
        <f>+'A (2)'!C8</f>
        <v>0.40900515999999998</v>
      </c>
      <c r="D10" t="s">
        <v>215</v>
      </c>
      <c r="E10">
        <f ca="1">2*E9*365.2422/B10</f>
        <v>3.1328121882746726E-7</v>
      </c>
      <c r="F10">
        <f ca="1">+F9*E10</f>
        <v>1.2216896324744773E-8</v>
      </c>
      <c r="G10" t="s">
        <v>216</v>
      </c>
      <c r="H10">
        <f ca="1">F9*E10</f>
        <v>1.2216896324744773E-8</v>
      </c>
      <c r="U10">
        <v>-3.4</v>
      </c>
      <c r="V10">
        <f t="shared" ca="1" si="0"/>
        <v>-0.10907594195319517</v>
      </c>
      <c r="AA10">
        <v>10</v>
      </c>
      <c r="AB10" t="s">
        <v>217</v>
      </c>
    </row>
    <row r="11" spans="1:28" x14ac:dyDescent="0.2">
      <c r="U11">
        <v>-3.2</v>
      </c>
      <c r="V11">
        <f t="shared" ca="1" si="0"/>
        <v>-0.1142137258162752</v>
      </c>
      <c r="AA11">
        <v>11</v>
      </c>
      <c r="AB11" t="s">
        <v>69</v>
      </c>
    </row>
    <row r="12" spans="1:28" x14ac:dyDescent="0.2">
      <c r="C12" s="15" t="str">
        <f t="shared" ref="C12:F13" si="1">C$15&amp;$C8</f>
        <v>C21</v>
      </c>
      <c r="D12" s="15" t="str">
        <f t="shared" si="1"/>
        <v>D21</v>
      </c>
      <c r="E12" s="15" t="str">
        <f t="shared" si="1"/>
        <v>E21</v>
      </c>
      <c r="F12" s="15" t="str">
        <f t="shared" si="1"/>
        <v>F21</v>
      </c>
      <c r="G12" s="15" t="str">
        <f t="shared" ref="G12:Q12" si="2">G15&amp;$C8</f>
        <v>G21</v>
      </c>
      <c r="H12" s="15" t="str">
        <f t="shared" si="2"/>
        <v>H21</v>
      </c>
      <c r="I12" s="15" t="str">
        <f t="shared" si="2"/>
        <v>I21</v>
      </c>
      <c r="J12" s="15" t="str">
        <f t="shared" si="2"/>
        <v>J21</v>
      </c>
      <c r="K12" s="15" t="str">
        <f t="shared" si="2"/>
        <v>K21</v>
      </c>
      <c r="L12" s="15" t="str">
        <f t="shared" si="2"/>
        <v>L21</v>
      </c>
      <c r="M12" s="15" t="str">
        <f t="shared" si="2"/>
        <v>M21</v>
      </c>
      <c r="N12" s="15" t="str">
        <f t="shared" si="2"/>
        <v>N21</v>
      </c>
      <c r="O12" s="15" t="str">
        <f t="shared" si="2"/>
        <v>O21</v>
      </c>
      <c r="P12" s="15" t="str">
        <f t="shared" si="2"/>
        <v>P21</v>
      </c>
      <c r="Q12" s="15" t="str">
        <f t="shared" si="2"/>
        <v>Q21</v>
      </c>
      <c r="U12">
        <v>-3</v>
      </c>
      <c r="V12">
        <f t="shared" ca="1" si="0"/>
        <v>-0.11794823661801107</v>
      </c>
      <c r="AA12">
        <v>12</v>
      </c>
      <c r="AB12" t="s">
        <v>218</v>
      </c>
    </row>
    <row r="13" spans="1:28" x14ac:dyDescent="0.2">
      <c r="C13" s="15" t="str">
        <f t="shared" si="1"/>
        <v>C89</v>
      </c>
      <c r="D13" s="15" t="str">
        <f t="shared" si="1"/>
        <v>D89</v>
      </c>
      <c r="E13" s="15" t="str">
        <f t="shared" si="1"/>
        <v>E89</v>
      </c>
      <c r="F13" s="15" t="str">
        <f t="shared" si="1"/>
        <v>F89</v>
      </c>
      <c r="G13" s="15" t="str">
        <f t="shared" ref="G13:Q13" si="3">G$15&amp;$C9</f>
        <v>G89</v>
      </c>
      <c r="H13" s="15" t="str">
        <f t="shared" si="3"/>
        <v>H89</v>
      </c>
      <c r="I13" s="15" t="str">
        <f t="shared" si="3"/>
        <v>I89</v>
      </c>
      <c r="J13" s="15" t="str">
        <f t="shared" si="3"/>
        <v>J89</v>
      </c>
      <c r="K13" s="15" t="str">
        <f t="shared" si="3"/>
        <v>K89</v>
      </c>
      <c r="L13" s="15" t="str">
        <f t="shared" si="3"/>
        <v>L89</v>
      </c>
      <c r="M13" s="15" t="str">
        <f t="shared" si="3"/>
        <v>M89</v>
      </c>
      <c r="N13" s="15" t="str">
        <f t="shared" si="3"/>
        <v>N89</v>
      </c>
      <c r="O13" s="15" t="str">
        <f t="shared" si="3"/>
        <v>O89</v>
      </c>
      <c r="P13" s="15" t="str">
        <f t="shared" si="3"/>
        <v>P89</v>
      </c>
      <c r="Q13" s="15" t="str">
        <f t="shared" si="3"/>
        <v>Q89</v>
      </c>
      <c r="U13">
        <v>-2.8</v>
      </c>
      <c r="V13">
        <f t="shared" ca="1" si="0"/>
        <v>-0.12027947435840269</v>
      </c>
      <c r="AA13">
        <v>13</v>
      </c>
      <c r="AB13" t="s">
        <v>219</v>
      </c>
    </row>
    <row r="14" spans="1:28" x14ac:dyDescent="0.2">
      <c r="U14">
        <v>-2.6</v>
      </c>
      <c r="V14">
        <f t="shared" ca="1" si="0"/>
        <v>-0.12120743903745007</v>
      </c>
      <c r="AA14">
        <v>14</v>
      </c>
      <c r="AB14" t="s">
        <v>220</v>
      </c>
    </row>
    <row r="15" spans="1:28" x14ac:dyDescent="0.2">
      <c r="A15" s="51" t="s">
        <v>221</v>
      </c>
      <c r="B15" s="51">
        <f>C9-C8+1</f>
        <v>69</v>
      </c>
      <c r="C15" s="15" t="str">
        <f t="shared" ref="C15:Q15" si="4">VLOOKUP(C16,$AA1:$AB26,2,FALSE)</f>
        <v>C</v>
      </c>
      <c r="D15" s="15" t="str">
        <f t="shared" si="4"/>
        <v>D</v>
      </c>
      <c r="E15" s="15" t="str">
        <f t="shared" si="4"/>
        <v>E</v>
      </c>
      <c r="F15" s="15" t="str">
        <f t="shared" si="4"/>
        <v>F</v>
      </c>
      <c r="G15" s="15" t="str">
        <f t="shared" si="4"/>
        <v>G</v>
      </c>
      <c r="H15" s="15" t="str">
        <f t="shared" si="4"/>
        <v>H</v>
      </c>
      <c r="I15" s="15" t="str">
        <f t="shared" si="4"/>
        <v>I</v>
      </c>
      <c r="J15" s="15" t="str">
        <f t="shared" si="4"/>
        <v>J</v>
      </c>
      <c r="K15" s="15" t="str">
        <f t="shared" si="4"/>
        <v>K</v>
      </c>
      <c r="L15" s="15" t="str">
        <f t="shared" si="4"/>
        <v>L</v>
      </c>
      <c r="M15" s="15" t="str">
        <f t="shared" si="4"/>
        <v>M</v>
      </c>
      <c r="N15" s="15" t="str">
        <f t="shared" si="4"/>
        <v>N</v>
      </c>
      <c r="O15" s="15" t="str">
        <f t="shared" si="4"/>
        <v>O</v>
      </c>
      <c r="P15" s="15" t="str">
        <f t="shared" si="4"/>
        <v>P</v>
      </c>
      <c r="Q15" s="15" t="str">
        <f t="shared" si="4"/>
        <v>Q</v>
      </c>
      <c r="U15">
        <v>-2.4</v>
      </c>
      <c r="V15">
        <f t="shared" ca="1" si="0"/>
        <v>-0.12073213065515329</v>
      </c>
      <c r="AA15">
        <v>15</v>
      </c>
      <c r="AB15" t="s">
        <v>222</v>
      </c>
    </row>
    <row r="16" spans="1:28" x14ac:dyDescent="0.2">
      <c r="A16" s="15"/>
      <c r="C16" s="15">
        <f>COLUMN()</f>
        <v>3</v>
      </c>
      <c r="D16" s="15">
        <f>COLUMN()</f>
        <v>4</v>
      </c>
      <c r="E16" s="15">
        <f>COLUMN()</f>
        <v>5</v>
      </c>
      <c r="F16" s="15">
        <f>COLUMN()</f>
        <v>6</v>
      </c>
      <c r="G16" s="15">
        <f>COLUMN()</f>
        <v>7</v>
      </c>
      <c r="H16" s="15">
        <f>COLUMN()</f>
        <v>8</v>
      </c>
      <c r="I16" s="15">
        <f>COLUMN()</f>
        <v>9</v>
      </c>
      <c r="J16" s="15">
        <f>COLUMN()</f>
        <v>10</v>
      </c>
      <c r="K16" s="15">
        <f>COLUMN()</f>
        <v>11</v>
      </c>
      <c r="L16" s="15">
        <f>COLUMN()</f>
        <v>12</v>
      </c>
      <c r="M16" s="15">
        <f>COLUMN()</f>
        <v>13</v>
      </c>
      <c r="N16" s="15">
        <f>COLUMN()</f>
        <v>14</v>
      </c>
      <c r="O16" s="15">
        <f>COLUMN()</f>
        <v>15</v>
      </c>
      <c r="P16" s="15">
        <f>COLUMN()</f>
        <v>16</v>
      </c>
      <c r="Q16" s="15">
        <f>COLUMN()</f>
        <v>17</v>
      </c>
      <c r="U16">
        <v>-2.2000000000000002</v>
      </c>
      <c r="V16">
        <f t="shared" ca="1" si="0"/>
        <v>-0.11885354921151228</v>
      </c>
      <c r="AA16">
        <v>16</v>
      </c>
      <c r="AB16" t="s">
        <v>223</v>
      </c>
    </row>
    <row r="17" spans="1:28" x14ac:dyDescent="0.2">
      <c r="A17" s="51" t="s">
        <v>224</v>
      </c>
      <c r="U17">
        <v>-2</v>
      </c>
      <c r="V17">
        <f t="shared" ca="1" si="0"/>
        <v>-0.11557169470652709</v>
      </c>
      <c r="AA17">
        <v>17</v>
      </c>
      <c r="AB17" t="s">
        <v>225</v>
      </c>
    </row>
    <row r="18" spans="1:28" x14ac:dyDescent="0.2">
      <c r="A18" s="78">
        <v>10000</v>
      </c>
      <c r="B18" s="78">
        <v>1</v>
      </c>
      <c r="C18">
        <f ca="1">SUM(INDIRECT(C12):INDIRECT(C13))</f>
        <v>51.1</v>
      </c>
      <c r="D18" s="79">
        <f ca="1">SUM(INDIRECT(D12):INDIRECT(D13))</f>
        <v>-62.20215000000001</v>
      </c>
      <c r="E18" s="79">
        <f ca="1">SUM(INDIRECT(E12):INDIRECT(E13))</f>
        <v>-4.076820620088256</v>
      </c>
      <c r="F18" s="51">
        <f ca="1">SUM(INDIRECT(F12):INDIRECT(F13))</f>
        <v>-43.917439999999985</v>
      </c>
      <c r="G18" s="51">
        <f ca="1">SUM(INDIRECT(G12):INDIRECT(G13))</f>
        <v>-2.533909192064312</v>
      </c>
      <c r="H18" s="51">
        <f ca="1">SUM(INDIRECT(H12):INDIRECT(H13))</f>
        <v>97.315884128999983</v>
      </c>
      <c r="I18" s="51">
        <f ca="1">SUM(INDIRECT(I12):INDIRECT(I13))</f>
        <v>-311.66252744035006</v>
      </c>
      <c r="J18" s="51">
        <f ca="1">SUM(INDIRECT(J12):INDIRECT(J13))</f>
        <v>1145.4428750922757</v>
      </c>
      <c r="K18" s="51">
        <f ca="1">SUM(INDIRECT(K12):INDIRECT(K13))</f>
        <v>3.5442349886090292</v>
      </c>
      <c r="L18" s="51">
        <f ca="1">SUM(INDIRECT(L12):INDIRECT(L13))</f>
        <v>-8.5251459444958826</v>
      </c>
      <c r="N18">
        <f ca="1">SUM(INDIRECT(N12):INDIRECT(N13))</f>
        <v>2.1110786368259797E-3</v>
      </c>
      <c r="O18">
        <f ca="1">SQRT(SUM(INDIRECT(O12):INDIRECT(O13)))</f>
        <v>62297.642936319447</v>
      </c>
      <c r="P18">
        <f ca="1">SQRT(SUM(INDIRECT(P12):INDIRECT(P13)))</f>
        <v>117540.15656248138</v>
      </c>
      <c r="Q18">
        <f ca="1">SQRT(SUM(INDIRECT(Q12):INDIRECT(Q13)))</f>
        <v>32136.797846632267</v>
      </c>
      <c r="U18">
        <v>-1.8</v>
      </c>
      <c r="V18">
        <f t="shared" ca="1" si="0"/>
        <v>-0.11088656714019766</v>
      </c>
      <c r="AA18">
        <v>18</v>
      </c>
      <c r="AB18" t="s">
        <v>226</v>
      </c>
    </row>
    <row r="19" spans="1:28" x14ac:dyDescent="0.2">
      <c r="A19" s="80" t="s">
        <v>227</v>
      </c>
      <c r="F19" s="81" t="s">
        <v>228</v>
      </c>
      <c r="G19" s="81" t="s">
        <v>229</v>
      </c>
      <c r="H19" s="81" t="s">
        <v>230</v>
      </c>
      <c r="I19" s="81" t="s">
        <v>231</v>
      </c>
      <c r="J19" s="81" t="s">
        <v>232</v>
      </c>
      <c r="K19" s="81" t="s">
        <v>233</v>
      </c>
      <c r="L19" s="81" t="s">
        <v>234</v>
      </c>
      <c r="U19">
        <v>-1.6</v>
      </c>
      <c r="V19">
        <f t="shared" ca="1" si="0"/>
        <v>-0.10479816651252406</v>
      </c>
      <c r="AA19">
        <v>19</v>
      </c>
      <c r="AB19" t="s">
        <v>235</v>
      </c>
    </row>
    <row r="20" spans="1:28" ht="14.25" x14ac:dyDescent="0.2">
      <c r="A20" s="4" t="s">
        <v>173</v>
      </c>
      <c r="B20" s="4" t="s">
        <v>236</v>
      </c>
      <c r="C20" s="4" t="s">
        <v>237</v>
      </c>
      <c r="D20" s="4" t="s">
        <v>173</v>
      </c>
      <c r="E20" s="4" t="s">
        <v>236</v>
      </c>
      <c r="F20" s="4" t="s">
        <v>238</v>
      </c>
      <c r="G20" s="4" t="s">
        <v>239</v>
      </c>
      <c r="H20" s="4" t="s">
        <v>240</v>
      </c>
      <c r="I20" s="4" t="s">
        <v>241</v>
      </c>
      <c r="J20" s="4" t="s">
        <v>242</v>
      </c>
      <c r="K20" s="4" t="s">
        <v>243</v>
      </c>
      <c r="L20" s="4" t="s">
        <v>244</v>
      </c>
      <c r="M20" s="53" t="s">
        <v>174</v>
      </c>
      <c r="N20" s="4" t="s">
        <v>245</v>
      </c>
      <c r="O20" s="4" t="s">
        <v>246</v>
      </c>
      <c r="P20" s="4" t="s">
        <v>247</v>
      </c>
      <c r="Q20" s="4" t="s">
        <v>248</v>
      </c>
      <c r="R20" s="54" t="s">
        <v>249</v>
      </c>
      <c r="U20">
        <v>-1.4</v>
      </c>
      <c r="V20">
        <f t="shared" ca="1" si="0"/>
        <v>-9.7306492823506244E-2</v>
      </c>
      <c r="AA20">
        <v>20</v>
      </c>
      <c r="AB20" t="s">
        <v>250</v>
      </c>
    </row>
    <row r="21" spans="1:28" x14ac:dyDescent="0.2">
      <c r="A21" s="82">
        <v>-43884.5</v>
      </c>
      <c r="B21" s="82">
        <v>-7.4689460001536645E-2</v>
      </c>
      <c r="C21" s="171">
        <v>2</v>
      </c>
      <c r="D21" s="83">
        <f t="shared" ref="D21:D82" si="5">A21/A$18</f>
        <v>-4.3884499999999997</v>
      </c>
      <c r="E21" s="83">
        <f t="shared" ref="E21:E82" si="6">B21/B$18</f>
        <v>-7.4689460001536645E-2</v>
      </c>
      <c r="F21" s="25">
        <f t="shared" ref="F21:F82" si="7">$C21*D21</f>
        <v>-8.7768999999999995</v>
      </c>
      <c r="G21" s="25">
        <f t="shared" ref="G21:G82" si="8">$C21*E21</f>
        <v>-0.14937892000307329</v>
      </c>
      <c r="H21" s="25">
        <f t="shared" ref="H21:H82" si="9">C21*D21*D21</f>
        <v>38.516986804999995</v>
      </c>
      <c r="I21" s="25">
        <f t="shared" ref="I21:I82" si="10">C21*D21*D21*D21</f>
        <v>-169.02987074440222</v>
      </c>
      <c r="J21" s="25">
        <f t="shared" ref="J21:J82" si="11">C21*D21*D21*D21*D21</f>
        <v>741.77913626827183</v>
      </c>
      <c r="K21" s="25">
        <f t="shared" ref="K21:K82" si="12">C21*E21*D21</f>
        <v>0.65554192148748691</v>
      </c>
      <c r="L21" s="25">
        <f t="shared" ref="L21:L82" si="13">C21*E21*D21*D21</f>
        <v>-2.8768129453517619</v>
      </c>
      <c r="M21" s="25">
        <f t="shared" ref="M21:M82" ca="1" si="14">+E$4+E$5*D21+E$6*D21^2</f>
        <v>-6.3078008340152147E-2</v>
      </c>
      <c r="N21" s="25">
        <f t="shared" ref="N21:N82" ca="1" si="15">C21*(M21-E21)^2</f>
        <v>2.6965161936933759E-4</v>
      </c>
      <c r="O21" s="24">
        <f t="shared" ref="O21:O82" ca="1" si="16">(C21*O$1-O$2*F21+O$3*H21)^2</f>
        <v>249001348.10485893</v>
      </c>
      <c r="P21" s="25">
        <f t="shared" ref="P21:P82" ca="1" si="17">(-C21*O$2+O$4*F21-O$5*H21)^2</f>
        <v>3380696861.4543419</v>
      </c>
      <c r="Q21" s="25">
        <f t="shared" ref="Q21:Q82" ca="1" si="18">+(C21*O$3-F21*O$5+H21*O$6)^2</f>
        <v>548234534.77645183</v>
      </c>
      <c r="R21">
        <f t="shared" ref="R21:R82" ca="1" si="19">+E21-M21</f>
        <v>-1.1611451661384498E-2</v>
      </c>
      <c r="U21">
        <v>-1.2</v>
      </c>
      <c r="V21">
        <f t="shared" ca="1" si="0"/>
        <v>-8.841154607314422E-2</v>
      </c>
      <c r="AA21">
        <v>21</v>
      </c>
      <c r="AB21" t="s">
        <v>104</v>
      </c>
    </row>
    <row r="22" spans="1:28" x14ac:dyDescent="0.2">
      <c r="A22" s="82">
        <v>-32212</v>
      </c>
      <c r="B22" s="82">
        <v>-0.10256216000561835</v>
      </c>
      <c r="C22" s="82">
        <v>1</v>
      </c>
      <c r="D22" s="83">
        <f t="shared" si="5"/>
        <v>-3.2212000000000001</v>
      </c>
      <c r="E22" s="83">
        <f t="shared" si="6"/>
        <v>-0.10256216000561835</v>
      </c>
      <c r="F22" s="25">
        <f t="shared" si="7"/>
        <v>-3.2212000000000001</v>
      </c>
      <c r="G22" s="25">
        <f t="shared" si="8"/>
        <v>-0.10256216000561835</v>
      </c>
      <c r="H22" s="25">
        <f t="shared" si="9"/>
        <v>10.37612944</v>
      </c>
      <c r="I22" s="25">
        <f t="shared" si="10"/>
        <v>-33.423588152127998</v>
      </c>
      <c r="J22" s="25">
        <f t="shared" si="11"/>
        <v>107.66406215563471</v>
      </c>
      <c r="K22" s="25">
        <f t="shared" si="12"/>
        <v>0.33037322981009787</v>
      </c>
      <c r="L22" s="25">
        <f t="shared" si="13"/>
        <v>-1.0641982478642873</v>
      </c>
      <c r="M22" s="25">
        <f t="shared" ca="1" si="14"/>
        <v>-0.11373561061098134</v>
      </c>
      <c r="N22" s="25">
        <f t="shared" ca="1" si="15"/>
        <v>1.2484599843048643E-4</v>
      </c>
      <c r="O22" s="24">
        <f t="shared" ca="1" si="16"/>
        <v>39079128.145333759</v>
      </c>
      <c r="P22" s="25">
        <f t="shared" ca="1" si="17"/>
        <v>294427941.59246427</v>
      </c>
      <c r="Q22" s="25">
        <f t="shared" ca="1" si="18"/>
        <v>2995316.4180404143</v>
      </c>
      <c r="R22">
        <f t="shared" ca="1" si="19"/>
        <v>1.1173450605362983E-2</v>
      </c>
      <c r="U22">
        <v>-1</v>
      </c>
      <c r="V22">
        <f t="shared" ca="1" si="0"/>
        <v>-7.8113326261437979E-2</v>
      </c>
      <c r="AA22">
        <v>22</v>
      </c>
      <c r="AB22" t="s">
        <v>53</v>
      </c>
    </row>
    <row r="23" spans="1:28" x14ac:dyDescent="0.2">
      <c r="A23" s="82">
        <v>-31300</v>
      </c>
      <c r="B23" s="82">
        <v>-0.10329400000046007</v>
      </c>
      <c r="C23" s="82">
        <v>1</v>
      </c>
      <c r="D23" s="83">
        <f t="shared" si="5"/>
        <v>-3.13</v>
      </c>
      <c r="E23" s="83">
        <f t="shared" si="6"/>
        <v>-0.10329400000046007</v>
      </c>
      <c r="F23" s="25">
        <f t="shared" si="7"/>
        <v>-3.13</v>
      </c>
      <c r="G23" s="25">
        <f t="shared" si="8"/>
        <v>-0.10329400000046007</v>
      </c>
      <c r="H23" s="25">
        <f t="shared" si="9"/>
        <v>9.7968999999999991</v>
      </c>
      <c r="I23" s="25">
        <f t="shared" si="10"/>
        <v>-30.664296999999998</v>
      </c>
      <c r="J23" s="25">
        <f t="shared" si="11"/>
        <v>95.979249609999997</v>
      </c>
      <c r="K23" s="25">
        <f t="shared" si="12"/>
        <v>0.32331022000144</v>
      </c>
      <c r="L23" s="25">
        <f t="shared" si="13"/>
        <v>-1.0119609886045071</v>
      </c>
      <c r="M23" s="25">
        <f t="shared" ca="1" si="14"/>
        <v>-0.11568042690761066</v>
      </c>
      <c r="N23" s="25">
        <f t="shared" ca="1" si="15"/>
        <v>1.5342357152618396E-4</v>
      </c>
      <c r="O23" s="24">
        <f t="shared" ca="1" si="16"/>
        <v>47227471.497537233</v>
      </c>
      <c r="P23" s="25">
        <f t="shared" ca="1" si="17"/>
        <v>377668892.71698481</v>
      </c>
      <c r="Q23" s="25">
        <f t="shared" ca="1" si="18"/>
        <v>5911025.1855322914</v>
      </c>
      <c r="R23">
        <f t="shared" ca="1" si="19"/>
        <v>1.2386426907150583E-2</v>
      </c>
      <c r="U23">
        <v>-0.8</v>
      </c>
      <c r="V23">
        <f t="shared" ca="1" si="0"/>
        <v>-6.6411833388387534E-2</v>
      </c>
      <c r="AA23">
        <v>23</v>
      </c>
      <c r="AB23" t="s">
        <v>356</v>
      </c>
    </row>
    <row r="24" spans="1:28" x14ac:dyDescent="0.2">
      <c r="A24" s="82">
        <v>-31297.5</v>
      </c>
      <c r="B24" s="82">
        <v>-0.10308230000373442</v>
      </c>
      <c r="C24" s="82">
        <v>1</v>
      </c>
      <c r="D24" s="83">
        <f t="shared" si="5"/>
        <v>-3.12975</v>
      </c>
      <c r="E24" s="83">
        <f t="shared" si="6"/>
        <v>-0.10308230000373442</v>
      </c>
      <c r="F24" s="25">
        <f t="shared" si="7"/>
        <v>-3.12975</v>
      </c>
      <c r="G24" s="25">
        <f t="shared" si="8"/>
        <v>-0.10308230000373442</v>
      </c>
      <c r="H24" s="25">
        <f t="shared" si="9"/>
        <v>9.7953350624999995</v>
      </c>
      <c r="I24" s="25">
        <f t="shared" si="10"/>
        <v>-30.656949911859375</v>
      </c>
      <c r="J24" s="25">
        <f t="shared" si="11"/>
        <v>95.94858898664188</v>
      </c>
      <c r="K24" s="25">
        <f t="shared" si="12"/>
        <v>0.3226218284366878</v>
      </c>
      <c r="L24" s="25">
        <f t="shared" si="13"/>
        <v>-1.0097256675497237</v>
      </c>
      <c r="M24" s="25">
        <f t="shared" ca="1" si="14"/>
        <v>-0.11568535706350477</v>
      </c>
      <c r="N24" s="25">
        <f t="shared" ca="1" si="15"/>
        <v>1.5883704725182742E-4</v>
      </c>
      <c r="O24" s="24">
        <f t="shared" ca="1" si="16"/>
        <v>47249542.183292992</v>
      </c>
      <c r="P24" s="25">
        <f t="shared" ca="1" si="17"/>
        <v>377900941.7662012</v>
      </c>
      <c r="Q24" s="25">
        <f t="shared" ca="1" si="18"/>
        <v>5920028.1815223675</v>
      </c>
      <c r="R24">
        <f t="shared" ca="1" si="19"/>
        <v>1.2603057059770356E-2</v>
      </c>
      <c r="U24">
        <v>-0.6</v>
      </c>
      <c r="V24">
        <f t="shared" ca="1" si="0"/>
        <v>-5.3307067453992871E-2</v>
      </c>
      <c r="AA24">
        <v>24</v>
      </c>
      <c r="AB24" t="s">
        <v>173</v>
      </c>
    </row>
    <row r="25" spans="1:28" x14ac:dyDescent="0.2">
      <c r="A25" s="82">
        <v>-29612.5</v>
      </c>
      <c r="B25" s="82">
        <v>-0.10289650000049733</v>
      </c>
      <c r="C25" s="82">
        <v>1</v>
      </c>
      <c r="D25" s="83">
        <f t="shared" si="5"/>
        <v>-2.9612500000000002</v>
      </c>
      <c r="E25" s="83">
        <f t="shared" si="6"/>
        <v>-0.10289650000049733</v>
      </c>
      <c r="F25" s="25">
        <f t="shared" si="7"/>
        <v>-2.9612500000000002</v>
      </c>
      <c r="G25" s="25">
        <f t="shared" si="8"/>
        <v>-0.10289650000049733</v>
      </c>
      <c r="H25" s="25">
        <f t="shared" si="9"/>
        <v>8.7690015625000015</v>
      </c>
      <c r="I25" s="25">
        <f t="shared" si="10"/>
        <v>-25.96720587695313</v>
      </c>
      <c r="J25" s="25">
        <f t="shared" si="11"/>
        <v>76.895388403127455</v>
      </c>
      <c r="K25" s="25">
        <f t="shared" si="12"/>
        <v>0.30470226062647271</v>
      </c>
      <c r="L25" s="25">
        <f t="shared" si="13"/>
        <v>-0.90229956928014232</v>
      </c>
      <c r="M25" s="25">
        <f t="shared" ca="1" si="14"/>
        <v>-0.11850951723045244</v>
      </c>
      <c r="N25" s="25">
        <f t="shared" ca="1" si="15"/>
        <v>2.4376630702287535E-4</v>
      </c>
      <c r="O25" s="24">
        <f t="shared" ca="1" si="16"/>
        <v>61404412.338871807</v>
      </c>
      <c r="P25" s="25">
        <f t="shared" ca="1" si="17"/>
        <v>535075572.39854044</v>
      </c>
      <c r="Q25" s="25">
        <f t="shared" ca="1" si="18"/>
        <v>12916803.530515103</v>
      </c>
      <c r="R25">
        <f t="shared" ca="1" si="19"/>
        <v>1.5613017229955117E-2</v>
      </c>
      <c r="U25">
        <v>-0.4</v>
      </c>
      <c r="V25">
        <f t="shared" ca="1" si="0"/>
        <v>-3.8799028458254017E-2</v>
      </c>
      <c r="AA25">
        <v>25</v>
      </c>
      <c r="AB25" t="s">
        <v>236</v>
      </c>
    </row>
    <row r="26" spans="1:28" x14ac:dyDescent="0.2">
      <c r="A26" s="82">
        <v>-17836</v>
      </c>
      <c r="B26" s="82">
        <v>-0.106982479999715</v>
      </c>
      <c r="C26" s="82">
        <v>0.1</v>
      </c>
      <c r="D26" s="83">
        <f t="shared" si="5"/>
        <v>-1.7836000000000001</v>
      </c>
      <c r="E26" s="83">
        <f t="shared" si="6"/>
        <v>-0.106982479999715</v>
      </c>
      <c r="F26" s="25">
        <f t="shared" si="7"/>
        <v>-0.17836000000000002</v>
      </c>
      <c r="G26" s="25">
        <f t="shared" si="8"/>
        <v>-1.0698247999971501E-2</v>
      </c>
      <c r="H26" s="25">
        <f t="shared" si="9"/>
        <v>0.31812289600000004</v>
      </c>
      <c r="I26" s="25">
        <f t="shared" si="10"/>
        <v>-0.56740399730560009</v>
      </c>
      <c r="J26" s="25">
        <f t="shared" si="11"/>
        <v>1.0120217695942684</v>
      </c>
      <c r="K26" s="25">
        <f t="shared" si="12"/>
        <v>1.908139513274917E-2</v>
      </c>
      <c r="L26" s="25">
        <f t="shared" si="13"/>
        <v>-3.4033576358771418E-2</v>
      </c>
      <c r="M26" s="25">
        <f t="shared" ca="1" si="14"/>
        <v>-0.11044013468021131</v>
      </c>
      <c r="N26" s="25">
        <f t="shared" ca="1" si="15"/>
        <v>1.1955375889558085E-6</v>
      </c>
      <c r="O26" s="24">
        <f t="shared" ca="1" si="16"/>
        <v>620337.79980483593</v>
      </c>
      <c r="P26" s="25">
        <f t="shared" ca="1" si="17"/>
        <v>9280165.4972086642</v>
      </c>
      <c r="Q26" s="25">
        <f t="shared" ca="1" si="18"/>
        <v>473571.10939000628</v>
      </c>
      <c r="R26">
        <f t="shared" ca="1" si="19"/>
        <v>3.4576546804963165E-3</v>
      </c>
      <c r="U26">
        <v>-0.2</v>
      </c>
      <c r="V26">
        <f t="shared" ca="1" si="0"/>
        <v>-2.2887716401170956E-2</v>
      </c>
      <c r="AA26">
        <v>26</v>
      </c>
      <c r="AB26" t="s">
        <v>357</v>
      </c>
    </row>
    <row r="27" spans="1:28" x14ac:dyDescent="0.2">
      <c r="A27" s="82">
        <v>-17811.5</v>
      </c>
      <c r="B27" s="82">
        <v>-0.10836782000114908</v>
      </c>
      <c r="C27" s="82">
        <v>0.1</v>
      </c>
      <c r="D27" s="83">
        <f t="shared" si="5"/>
        <v>-1.78115</v>
      </c>
      <c r="E27" s="83">
        <f t="shared" si="6"/>
        <v>-0.10836782000114908</v>
      </c>
      <c r="F27" s="25">
        <f t="shared" si="7"/>
        <v>-0.17811500000000002</v>
      </c>
      <c r="G27" s="25">
        <f t="shared" si="8"/>
        <v>-1.0836782000114909E-2</v>
      </c>
      <c r="H27" s="25">
        <f t="shared" si="9"/>
        <v>0.31724953225000002</v>
      </c>
      <c r="I27" s="25">
        <f t="shared" si="10"/>
        <v>-0.56506900436708751</v>
      </c>
      <c r="J27" s="25">
        <f t="shared" si="11"/>
        <v>1.0064726571284379</v>
      </c>
      <c r="K27" s="25">
        <f t="shared" si="12"/>
        <v>1.9301934259504671E-2</v>
      </c>
      <c r="L27" s="25">
        <f t="shared" si="13"/>
        <v>-3.4379640206316744E-2</v>
      </c>
      <c r="M27" s="25">
        <f t="shared" ca="1" si="14"/>
        <v>-0.11037263194290103</v>
      </c>
      <c r="N27" s="25">
        <f t="shared" ca="1" si="15"/>
        <v>4.019270921791222E-7</v>
      </c>
      <c r="O27" s="24">
        <f t="shared" ca="1" si="16"/>
        <v>618431.79423650552</v>
      </c>
      <c r="P27" s="25">
        <f t="shared" ca="1" si="17"/>
        <v>9268936.3527136296</v>
      </c>
      <c r="Q27" s="25">
        <f t="shared" ca="1" si="18"/>
        <v>473301.17316513945</v>
      </c>
      <c r="R27">
        <f t="shared" ca="1" si="19"/>
        <v>2.0048119417519494E-3</v>
      </c>
      <c r="U27">
        <v>0</v>
      </c>
      <c r="V27">
        <f t="shared" ca="1" si="0"/>
        <v>-5.5731312827436803E-3</v>
      </c>
    </row>
    <row r="28" spans="1:28" x14ac:dyDescent="0.2">
      <c r="A28" s="82">
        <v>-17760</v>
      </c>
      <c r="B28" s="82">
        <v>-8.662680000270484E-2</v>
      </c>
      <c r="C28" s="82">
        <v>0.1</v>
      </c>
      <c r="D28" s="83">
        <f t="shared" si="5"/>
        <v>-1.776</v>
      </c>
      <c r="E28" s="83">
        <f t="shared" si="6"/>
        <v>-8.662680000270484E-2</v>
      </c>
      <c r="F28" s="25">
        <f t="shared" si="7"/>
        <v>-0.17760000000000001</v>
      </c>
      <c r="G28" s="25">
        <f t="shared" si="8"/>
        <v>-8.662680000270484E-3</v>
      </c>
      <c r="H28" s="25">
        <f t="shared" si="9"/>
        <v>0.31541760000000002</v>
      </c>
      <c r="I28" s="25">
        <f t="shared" si="10"/>
        <v>-0.56018165760000005</v>
      </c>
      <c r="J28" s="25">
        <f t="shared" si="11"/>
        <v>0.99488262389760007</v>
      </c>
      <c r="K28" s="25">
        <f t="shared" si="12"/>
        <v>1.5384919680480379E-2</v>
      </c>
      <c r="L28" s="25">
        <f t="shared" si="13"/>
        <v>-2.7323617352533153E-2</v>
      </c>
      <c r="M28" s="25">
        <f t="shared" ca="1" si="14"/>
        <v>-0.11023005188251581</v>
      </c>
      <c r="N28" s="25">
        <f t="shared" ca="1" si="15"/>
        <v>5.5711349930179996E-5</v>
      </c>
      <c r="O28" s="24">
        <f t="shared" ca="1" si="16"/>
        <v>614408.97834949999</v>
      </c>
      <c r="P28" s="25">
        <f t="shared" ca="1" si="17"/>
        <v>9245077.0552459992</v>
      </c>
      <c r="Q28" s="25">
        <f t="shared" ca="1" si="18"/>
        <v>472717.62330478651</v>
      </c>
      <c r="R28">
        <f t="shared" ca="1" si="19"/>
        <v>2.3603251879810966E-2</v>
      </c>
      <c r="U28">
        <v>0.2</v>
      </c>
      <c r="V28">
        <f t="shared" ca="1" si="0"/>
        <v>1.31447268970278E-2</v>
      </c>
    </row>
    <row r="29" spans="1:28" x14ac:dyDescent="0.2">
      <c r="A29" s="82">
        <v>-17753</v>
      </c>
      <c r="B29" s="82">
        <v>-0.10259404000680661</v>
      </c>
      <c r="C29" s="82">
        <v>0.1</v>
      </c>
      <c r="D29" s="83">
        <f t="shared" si="5"/>
        <v>-1.7753000000000001</v>
      </c>
      <c r="E29" s="83">
        <f t="shared" si="6"/>
        <v>-0.10259404000680661</v>
      </c>
      <c r="F29" s="25">
        <f t="shared" si="7"/>
        <v>-0.17753000000000002</v>
      </c>
      <c r="G29" s="25">
        <f t="shared" si="8"/>
        <v>-1.0259404000680662E-2</v>
      </c>
      <c r="H29" s="25">
        <f t="shared" si="9"/>
        <v>0.31516900900000006</v>
      </c>
      <c r="I29" s="25">
        <f t="shared" si="10"/>
        <v>-0.55951954167770013</v>
      </c>
      <c r="J29" s="25">
        <f t="shared" si="11"/>
        <v>0.99331504234042112</v>
      </c>
      <c r="K29" s="25">
        <f t="shared" si="12"/>
        <v>1.821351992240838E-2</v>
      </c>
      <c r="L29" s="25">
        <f t="shared" si="13"/>
        <v>-3.2334461918251602E-2</v>
      </c>
      <c r="M29" s="25">
        <f t="shared" ca="1" si="14"/>
        <v>-0.11021060023844306</v>
      </c>
      <c r="N29" s="25">
        <f t="shared" ca="1" si="15"/>
        <v>5.8011989762145959E-6</v>
      </c>
      <c r="O29" s="24">
        <f t="shared" ca="1" si="16"/>
        <v>613860.49520689622</v>
      </c>
      <c r="P29" s="25">
        <f t="shared" ca="1" si="17"/>
        <v>9241807.406374177</v>
      </c>
      <c r="Q29" s="25">
        <f t="shared" ca="1" si="18"/>
        <v>472636.61965197854</v>
      </c>
      <c r="R29">
        <f t="shared" ca="1" si="19"/>
        <v>7.6165602316364545E-3</v>
      </c>
    </row>
    <row r="30" spans="1:28" x14ac:dyDescent="0.2">
      <c r="A30" s="82">
        <v>-16909.5</v>
      </c>
      <c r="B30" s="82">
        <v>-0.10214645999803906</v>
      </c>
      <c r="C30" s="82">
        <v>0.1</v>
      </c>
      <c r="D30" s="83">
        <f t="shared" si="5"/>
        <v>-1.69095</v>
      </c>
      <c r="E30" s="83">
        <f t="shared" si="6"/>
        <v>-0.10214645999803906</v>
      </c>
      <c r="F30" s="25">
        <f t="shared" si="7"/>
        <v>-0.169095</v>
      </c>
      <c r="G30" s="25">
        <f t="shared" si="8"/>
        <v>-1.0214645999803908E-2</v>
      </c>
      <c r="H30" s="25">
        <f t="shared" si="9"/>
        <v>0.28593119024999997</v>
      </c>
      <c r="I30" s="25">
        <f t="shared" si="10"/>
        <v>-0.48349534615323742</v>
      </c>
      <c r="J30" s="25">
        <f t="shared" si="11"/>
        <v>0.81756645557781682</v>
      </c>
      <c r="K30" s="25">
        <f t="shared" si="12"/>
        <v>1.7272455653368417E-2</v>
      </c>
      <c r="L30" s="25">
        <f t="shared" si="13"/>
        <v>-2.9206858887063324E-2</v>
      </c>
      <c r="M30" s="25">
        <f t="shared" ca="1" si="14"/>
        <v>-0.10774083918597782</v>
      </c>
      <c r="N30" s="25">
        <f t="shared" ca="1" si="15"/>
        <v>3.1297078498442321E-6</v>
      </c>
      <c r="O30" s="24">
        <f t="shared" ca="1" si="16"/>
        <v>545084.93088400771</v>
      </c>
      <c r="P30" s="25">
        <f t="shared" ca="1" si="17"/>
        <v>8802376.7515863869</v>
      </c>
      <c r="Q30" s="25">
        <f t="shared" ca="1" si="18"/>
        <v>459959.56263464724</v>
      </c>
      <c r="R30">
        <f t="shared" ca="1" si="19"/>
        <v>5.5943791879387583E-3</v>
      </c>
    </row>
    <row r="31" spans="1:28" x14ac:dyDescent="0.2">
      <c r="A31" s="82">
        <v>-16907</v>
      </c>
      <c r="B31" s="82">
        <v>-0.11163476000365335</v>
      </c>
      <c r="C31" s="82">
        <v>0.1</v>
      </c>
      <c r="D31" s="83">
        <f t="shared" si="5"/>
        <v>-1.6907000000000001</v>
      </c>
      <c r="E31" s="83">
        <f t="shared" si="6"/>
        <v>-0.11163476000365335</v>
      </c>
      <c r="F31" s="25">
        <f t="shared" si="7"/>
        <v>-0.16907000000000003</v>
      </c>
      <c r="G31" s="25">
        <f t="shared" si="8"/>
        <v>-1.1163476000365337E-2</v>
      </c>
      <c r="H31" s="25">
        <f t="shared" si="9"/>
        <v>0.28584664900000006</v>
      </c>
      <c r="I31" s="25">
        <f t="shared" si="10"/>
        <v>-0.48328092946430012</v>
      </c>
      <c r="J31" s="25">
        <f t="shared" si="11"/>
        <v>0.81708306744529224</v>
      </c>
      <c r="K31" s="25">
        <f t="shared" si="12"/>
        <v>1.8874088873817675E-2</v>
      </c>
      <c r="L31" s="25">
        <f t="shared" si="13"/>
        <v>-3.1910422058963543E-2</v>
      </c>
      <c r="M31" s="25">
        <f t="shared" ca="1" si="14"/>
        <v>-0.10773314821625363</v>
      </c>
      <c r="N31" s="25">
        <f t="shared" ca="1" si="15"/>
        <v>1.5222574539576501E-6</v>
      </c>
      <c r="O31" s="24">
        <f t="shared" ca="1" si="16"/>
        <v>544873.99521245249</v>
      </c>
      <c r="P31" s="25">
        <f t="shared" ca="1" si="17"/>
        <v>8800944.0357200615</v>
      </c>
      <c r="Q31" s="25">
        <f t="shared" ca="1" si="18"/>
        <v>459913.51347206003</v>
      </c>
      <c r="R31">
        <f t="shared" ca="1" si="19"/>
        <v>-3.901611787399728E-3</v>
      </c>
    </row>
    <row r="32" spans="1:28" x14ac:dyDescent="0.2">
      <c r="A32" s="82">
        <v>-16877.5</v>
      </c>
      <c r="B32" s="82">
        <v>-0.10199670000292826</v>
      </c>
      <c r="C32" s="82">
        <v>0.1</v>
      </c>
      <c r="D32" s="83">
        <f t="shared" si="5"/>
        <v>-1.6877500000000001</v>
      </c>
      <c r="E32" s="83">
        <f t="shared" si="6"/>
        <v>-0.10199670000292826</v>
      </c>
      <c r="F32" s="25">
        <f t="shared" si="7"/>
        <v>-0.16877500000000001</v>
      </c>
      <c r="G32" s="25">
        <f t="shared" si="8"/>
        <v>-1.0199670000292827E-2</v>
      </c>
      <c r="H32" s="25">
        <f t="shared" si="9"/>
        <v>0.28485000625000001</v>
      </c>
      <c r="I32" s="25">
        <f t="shared" si="10"/>
        <v>-0.48075559804843754</v>
      </c>
      <c r="J32" s="25">
        <f t="shared" si="11"/>
        <v>0.81139526060625045</v>
      </c>
      <c r="K32" s="25">
        <f t="shared" si="12"/>
        <v>1.721449304299422E-2</v>
      </c>
      <c r="L32" s="25">
        <f t="shared" si="13"/>
        <v>-2.9053760633313497E-2</v>
      </c>
      <c r="M32" s="25">
        <f t="shared" ca="1" si="14"/>
        <v>-0.1076422291872868</v>
      </c>
      <c r="N32" s="25">
        <f t="shared" ca="1" si="15"/>
        <v>3.1871999771443988E-6</v>
      </c>
      <c r="O32" s="24">
        <f t="shared" ca="1" si="16"/>
        <v>542382.17354611203</v>
      </c>
      <c r="P32" s="25">
        <f t="shared" ca="1" si="17"/>
        <v>8783981.5939614587</v>
      </c>
      <c r="Q32" s="25">
        <f t="shared" ca="1" si="18"/>
        <v>459366.41214005364</v>
      </c>
      <c r="R32">
        <f t="shared" ca="1" si="19"/>
        <v>5.6455291843585387E-3</v>
      </c>
    </row>
    <row r="33" spans="1:18" x14ac:dyDescent="0.2">
      <c r="A33" s="82">
        <v>-16004.5</v>
      </c>
      <c r="B33" s="82">
        <v>-0.10591106000356376</v>
      </c>
      <c r="C33" s="82">
        <v>0.1</v>
      </c>
      <c r="D33" s="83">
        <f t="shared" si="5"/>
        <v>-1.6004499999999999</v>
      </c>
      <c r="E33" s="83">
        <f t="shared" si="6"/>
        <v>-0.10591106000356376</v>
      </c>
      <c r="F33" s="25">
        <f t="shared" si="7"/>
        <v>-0.16004499999999999</v>
      </c>
      <c r="G33" s="25">
        <f t="shared" si="8"/>
        <v>-1.0591106000356378E-2</v>
      </c>
      <c r="H33" s="25">
        <f t="shared" si="9"/>
        <v>0.25614402024999999</v>
      </c>
      <c r="I33" s="25">
        <f t="shared" si="10"/>
        <v>-0.40994569720911245</v>
      </c>
      <c r="J33" s="25">
        <f t="shared" si="11"/>
        <v>0.656097591098324</v>
      </c>
      <c r="K33" s="25">
        <f t="shared" si="12"/>
        <v>1.6950535598270363E-2</v>
      </c>
      <c r="L33" s="25">
        <f t="shared" si="13"/>
        <v>-2.7128484698251801E-2</v>
      </c>
      <c r="M33" s="25">
        <f t="shared" ca="1" si="14"/>
        <v>-0.10481344054409542</v>
      </c>
      <c r="N33" s="25">
        <f t="shared" ca="1" si="15"/>
        <v>1.2047684778035849E-7</v>
      </c>
      <c r="O33" s="24">
        <f t="shared" ca="1" si="16"/>
        <v>466675.79590993619</v>
      </c>
      <c r="P33" s="25">
        <f t="shared" ca="1" si="17"/>
        <v>8236635.6190656368</v>
      </c>
      <c r="Q33" s="25">
        <f t="shared" ca="1" si="18"/>
        <v>440135.24488472345</v>
      </c>
      <c r="R33">
        <f t="shared" ca="1" si="19"/>
        <v>-1.0976194594683464E-3</v>
      </c>
    </row>
    <row r="34" spans="1:18" x14ac:dyDescent="0.2">
      <c r="A34" s="82">
        <v>-14227</v>
      </c>
      <c r="B34" s="82">
        <v>-0.10909235999861266</v>
      </c>
      <c r="C34" s="82">
        <v>1</v>
      </c>
      <c r="D34" s="83">
        <f t="shared" si="5"/>
        <v>-1.4227000000000001</v>
      </c>
      <c r="E34" s="83">
        <f t="shared" si="6"/>
        <v>-0.10909235999861266</v>
      </c>
      <c r="F34" s="25">
        <f t="shared" si="7"/>
        <v>-1.4227000000000001</v>
      </c>
      <c r="G34" s="25">
        <f t="shared" si="8"/>
        <v>-0.10909235999861266</v>
      </c>
      <c r="H34" s="25">
        <f t="shared" si="9"/>
        <v>2.0240752900000003</v>
      </c>
      <c r="I34" s="25">
        <f t="shared" si="10"/>
        <v>-2.8796519150830004</v>
      </c>
      <c r="J34" s="25">
        <f t="shared" si="11"/>
        <v>4.0968807795885853</v>
      </c>
      <c r="K34" s="25">
        <f t="shared" si="12"/>
        <v>0.15520570057002625</v>
      </c>
      <c r="L34" s="25">
        <f t="shared" si="13"/>
        <v>-0.22081115020097636</v>
      </c>
      <c r="M34" s="25">
        <f t="shared" ca="1" si="14"/>
        <v>-9.8227394876243795E-2</v>
      </c>
      <c r="N34" s="25">
        <f t="shared" ca="1" si="15"/>
        <v>1.1804746711029198E-4</v>
      </c>
      <c r="O34" s="24">
        <f t="shared" ca="1" si="16"/>
        <v>30767695.541928418</v>
      </c>
      <c r="P34" s="25">
        <f t="shared" ca="1" si="17"/>
        <v>688550094.55253947</v>
      </c>
      <c r="Q34" s="25">
        <f t="shared" ca="1" si="18"/>
        <v>38426391.497027226</v>
      </c>
      <c r="R34">
        <f t="shared" ca="1" si="19"/>
        <v>-1.0864965122368869E-2</v>
      </c>
    </row>
    <row r="35" spans="1:18" x14ac:dyDescent="0.2">
      <c r="A35" s="82">
        <v>-14149</v>
      </c>
      <c r="B35" s="82">
        <v>-9.872732000076212E-2</v>
      </c>
      <c r="C35" s="82">
        <v>1</v>
      </c>
      <c r="D35" s="83">
        <f t="shared" si="5"/>
        <v>-1.4149</v>
      </c>
      <c r="E35" s="83">
        <f t="shared" si="6"/>
        <v>-9.872732000076212E-2</v>
      </c>
      <c r="F35" s="25">
        <f t="shared" si="7"/>
        <v>-1.4149</v>
      </c>
      <c r="G35" s="25">
        <f t="shared" si="8"/>
        <v>-9.872732000076212E-2</v>
      </c>
      <c r="H35" s="25">
        <f t="shared" si="9"/>
        <v>2.00194201</v>
      </c>
      <c r="I35" s="25">
        <f t="shared" si="10"/>
        <v>-2.8325477499490002</v>
      </c>
      <c r="J35" s="25">
        <f t="shared" si="11"/>
        <v>4.0077718114028409</v>
      </c>
      <c r="K35" s="25">
        <f t="shared" si="12"/>
        <v>0.13968928506907832</v>
      </c>
      <c r="L35" s="25">
        <f t="shared" si="13"/>
        <v>-0.19764636944423891</v>
      </c>
      <c r="M35" s="25">
        <f t="shared" ca="1" si="14"/>
        <v>-9.7913000176718779E-2</v>
      </c>
      <c r="N35" s="25">
        <f t="shared" ca="1" si="15"/>
        <v>6.6311677582997839E-7</v>
      </c>
      <c r="O35" s="24">
        <f t="shared" ca="1" si="16"/>
        <v>30078576.331606679</v>
      </c>
      <c r="P35" s="25">
        <f t="shared" ca="1" si="17"/>
        <v>682017011.74440408</v>
      </c>
      <c r="Q35" s="25">
        <f t="shared" ca="1" si="18"/>
        <v>38135467.053647719</v>
      </c>
      <c r="R35">
        <f t="shared" ca="1" si="19"/>
        <v>-8.1431982404334136E-4</v>
      </c>
    </row>
    <row r="36" spans="1:18" x14ac:dyDescent="0.2">
      <c r="A36" s="82">
        <v>-14132</v>
      </c>
      <c r="B36" s="82">
        <v>-0.10664776000339771</v>
      </c>
      <c r="C36" s="82">
        <v>0.1</v>
      </c>
      <c r="D36" s="83">
        <f t="shared" si="5"/>
        <v>-1.4132</v>
      </c>
      <c r="E36" s="83">
        <f t="shared" si="6"/>
        <v>-0.10664776000339771</v>
      </c>
      <c r="F36" s="25">
        <f t="shared" si="7"/>
        <v>-0.14132</v>
      </c>
      <c r="G36" s="25">
        <f t="shared" si="8"/>
        <v>-1.0664776000339771E-2</v>
      </c>
      <c r="H36" s="25">
        <f t="shared" si="9"/>
        <v>0.199713424</v>
      </c>
      <c r="I36" s="25">
        <f t="shared" si="10"/>
        <v>-0.28223501079680002</v>
      </c>
      <c r="J36" s="25">
        <f t="shared" si="11"/>
        <v>0.39885451725803778</v>
      </c>
      <c r="K36" s="25">
        <f t="shared" si="12"/>
        <v>1.5071461443680163E-2</v>
      </c>
      <c r="L36" s="25">
        <f t="shared" si="13"/>
        <v>-2.1298989312208808E-2</v>
      </c>
      <c r="M36" s="25">
        <f t="shared" ca="1" si="14"/>
        <v>-9.7844194969278153E-2</v>
      </c>
      <c r="N36" s="25">
        <f t="shared" ca="1" si="15"/>
        <v>7.7502757309972424E-6</v>
      </c>
      <c r="O36" s="24">
        <f t="shared" ca="1" si="16"/>
        <v>299286.74421020795</v>
      </c>
      <c r="P36" s="25">
        <f t="shared" ca="1" si="17"/>
        <v>6805874.4936567685</v>
      </c>
      <c r="Q36" s="25">
        <f t="shared" ca="1" si="18"/>
        <v>380716.00483069371</v>
      </c>
      <c r="R36">
        <f t="shared" ca="1" si="19"/>
        <v>-8.8035650341195537E-3</v>
      </c>
    </row>
    <row r="37" spans="1:18" x14ac:dyDescent="0.2">
      <c r="A37" s="82">
        <v>-14110</v>
      </c>
      <c r="B37" s="82">
        <v>-9.25448000052711E-2</v>
      </c>
      <c r="C37" s="82">
        <v>0.1</v>
      </c>
      <c r="D37" s="83">
        <f t="shared" si="5"/>
        <v>-1.411</v>
      </c>
      <c r="E37" s="83">
        <f t="shared" si="6"/>
        <v>-9.25448000052711E-2</v>
      </c>
      <c r="F37" s="25">
        <f t="shared" si="7"/>
        <v>-0.1411</v>
      </c>
      <c r="G37" s="25">
        <f t="shared" si="8"/>
        <v>-9.2544800005271103E-3</v>
      </c>
      <c r="H37" s="25">
        <f t="shared" si="9"/>
        <v>0.19909210000000002</v>
      </c>
      <c r="I37" s="25">
        <f t="shared" si="10"/>
        <v>-0.28091895310000004</v>
      </c>
      <c r="J37" s="25">
        <f t="shared" si="11"/>
        <v>0.39637664282410007</v>
      </c>
      <c r="K37" s="25">
        <f t="shared" si="12"/>
        <v>1.3058071280743752E-2</v>
      </c>
      <c r="L37" s="25">
        <f t="shared" si="13"/>
        <v>-1.8424938577129436E-2</v>
      </c>
      <c r="M37" s="25">
        <f t="shared" ca="1" si="14"/>
        <v>-9.7755002435083907E-2</v>
      </c>
      <c r="N37" s="25">
        <f t="shared" ca="1" si="15"/>
        <v>2.7146209359627284E-6</v>
      </c>
      <c r="O37" s="24">
        <f t="shared" ca="1" si="16"/>
        <v>297348.4497808821</v>
      </c>
      <c r="P37" s="25">
        <f t="shared" ca="1" si="17"/>
        <v>6787344.4461622667</v>
      </c>
      <c r="Q37" s="25">
        <f t="shared" ca="1" si="18"/>
        <v>379887.07118404168</v>
      </c>
      <c r="R37">
        <f t="shared" ca="1" si="19"/>
        <v>5.2102024298128075E-3</v>
      </c>
    </row>
    <row r="38" spans="1:18" x14ac:dyDescent="0.2">
      <c r="A38" s="82">
        <v>-13391</v>
      </c>
      <c r="B38" s="82">
        <v>-0.10617988000740297</v>
      </c>
      <c r="C38" s="82">
        <v>1</v>
      </c>
      <c r="D38" s="83">
        <f t="shared" si="5"/>
        <v>-1.3391</v>
      </c>
      <c r="E38" s="83">
        <f t="shared" si="6"/>
        <v>-0.10617988000740297</v>
      </c>
      <c r="F38" s="25">
        <f t="shared" si="7"/>
        <v>-1.3391</v>
      </c>
      <c r="G38" s="25">
        <f t="shared" si="8"/>
        <v>-0.10617988000740297</v>
      </c>
      <c r="H38" s="25">
        <f t="shared" si="9"/>
        <v>1.79318881</v>
      </c>
      <c r="I38" s="25">
        <f t="shared" si="10"/>
        <v>-2.4012591354709998</v>
      </c>
      <c r="J38" s="25">
        <f t="shared" si="11"/>
        <v>3.2155261083092159</v>
      </c>
      <c r="K38" s="25">
        <f t="shared" si="12"/>
        <v>0.14218547731791331</v>
      </c>
      <c r="L38" s="25">
        <f t="shared" si="13"/>
        <v>-0.19040057267641772</v>
      </c>
      <c r="M38" s="25">
        <f t="shared" ca="1" si="14"/>
        <v>-9.4746573947077611E-2</v>
      </c>
      <c r="N38" s="25">
        <f t="shared" ca="1" si="15"/>
        <v>1.3072048746907262E-4</v>
      </c>
      <c r="O38" s="24">
        <f t="shared" ca="1" si="16"/>
        <v>23528260.173769888</v>
      </c>
      <c r="P38" s="25">
        <f t="shared" ca="1" si="17"/>
        <v>616478546.19613123</v>
      </c>
      <c r="Q38" s="25">
        <f t="shared" ca="1" si="18"/>
        <v>35136788.304346636</v>
      </c>
      <c r="R38">
        <f t="shared" ca="1" si="19"/>
        <v>-1.143330606032536E-2</v>
      </c>
    </row>
    <row r="39" spans="1:18" x14ac:dyDescent="0.2">
      <c r="A39" s="82">
        <v>-11542.5</v>
      </c>
      <c r="B39" s="82">
        <v>-8.3028900000499561E-2</v>
      </c>
      <c r="C39" s="82">
        <v>1</v>
      </c>
      <c r="D39" s="83">
        <f t="shared" si="5"/>
        <v>-1.15425</v>
      </c>
      <c r="E39" s="83">
        <f t="shared" si="6"/>
        <v>-8.3028900000499561E-2</v>
      </c>
      <c r="F39" s="25">
        <f t="shared" si="7"/>
        <v>-1.15425</v>
      </c>
      <c r="G39" s="25">
        <f t="shared" si="8"/>
        <v>-8.3028900000499561E-2</v>
      </c>
      <c r="H39" s="25">
        <f t="shared" si="9"/>
        <v>1.3322930625</v>
      </c>
      <c r="I39" s="25">
        <f t="shared" si="10"/>
        <v>-1.5377992673906251</v>
      </c>
      <c r="J39" s="25">
        <f t="shared" si="11"/>
        <v>1.775004804385629</v>
      </c>
      <c r="K39" s="25">
        <f t="shared" si="12"/>
        <v>9.5836107825576625E-2</v>
      </c>
      <c r="L39" s="25">
        <f t="shared" si="13"/>
        <v>-0.11061882745767182</v>
      </c>
      <c r="M39" s="25">
        <f t="shared" ca="1" si="14"/>
        <v>-8.6179613419833156E-2</v>
      </c>
      <c r="N39" s="25">
        <f t="shared" ca="1" si="15"/>
        <v>9.9269950507687947E-6</v>
      </c>
      <c r="O39" s="24">
        <f t="shared" ca="1" si="16"/>
        <v>9621117.5700519495</v>
      </c>
      <c r="P39" s="25">
        <f t="shared" ca="1" si="17"/>
        <v>446490449.59735882</v>
      </c>
      <c r="Q39" s="25">
        <f t="shared" ca="1" si="18"/>
        <v>26798772.508337054</v>
      </c>
      <c r="R39">
        <f t="shared" ca="1" si="19"/>
        <v>3.1507134193335951E-3</v>
      </c>
    </row>
    <row r="40" spans="1:18" x14ac:dyDescent="0.2">
      <c r="A40" s="82">
        <v>-9675</v>
      </c>
      <c r="B40" s="82">
        <v>-7.8089000002364628E-2</v>
      </c>
      <c r="C40" s="82">
        <v>1</v>
      </c>
      <c r="D40" s="83">
        <f t="shared" si="5"/>
        <v>-0.96750000000000003</v>
      </c>
      <c r="E40" s="83">
        <f t="shared" si="6"/>
        <v>-7.8089000002364628E-2</v>
      </c>
      <c r="F40" s="25">
        <f t="shared" si="7"/>
        <v>-0.96750000000000003</v>
      </c>
      <c r="G40" s="25">
        <f t="shared" si="8"/>
        <v>-7.8089000002364628E-2</v>
      </c>
      <c r="H40" s="25">
        <f t="shared" si="9"/>
        <v>0.93605625000000003</v>
      </c>
      <c r="I40" s="25">
        <f t="shared" si="10"/>
        <v>-0.9056344218750001</v>
      </c>
      <c r="J40" s="25">
        <f t="shared" si="11"/>
        <v>0.87620130316406264</v>
      </c>
      <c r="K40" s="25">
        <f t="shared" si="12"/>
        <v>7.5551107502287773E-2</v>
      </c>
      <c r="L40" s="25">
        <f t="shared" si="13"/>
        <v>-7.3095696508463426E-2</v>
      </c>
      <c r="M40" s="25">
        <f t="shared" ca="1" si="14"/>
        <v>-7.6307322016163442E-2</v>
      </c>
      <c r="N40" s="25">
        <f t="shared" ca="1" si="15"/>
        <v>3.1743764465139118E-6</v>
      </c>
      <c r="O40" s="24">
        <f t="shared" ca="1" si="16"/>
        <v>1086533.8379251377</v>
      </c>
      <c r="P40" s="25">
        <f t="shared" ca="1" si="17"/>
        <v>275063092.06417602</v>
      </c>
      <c r="Q40" s="25">
        <f t="shared" ca="1" si="18"/>
        <v>17698089.174872391</v>
      </c>
      <c r="R40">
        <f t="shared" ca="1" si="19"/>
        <v>-1.7816779862011856E-3</v>
      </c>
    </row>
    <row r="41" spans="1:18" x14ac:dyDescent="0.2">
      <c r="A41" s="82">
        <v>-9672.5</v>
      </c>
      <c r="B41" s="82">
        <v>-7.7277299998968374E-2</v>
      </c>
      <c r="C41" s="82">
        <v>1</v>
      </c>
      <c r="D41" s="83">
        <f t="shared" si="5"/>
        <v>-0.96725000000000005</v>
      </c>
      <c r="E41" s="83">
        <f t="shared" si="6"/>
        <v>-7.7277299998968374E-2</v>
      </c>
      <c r="F41" s="25">
        <f t="shared" si="7"/>
        <v>-0.96725000000000005</v>
      </c>
      <c r="G41" s="25">
        <f t="shared" si="8"/>
        <v>-7.7277299998968374E-2</v>
      </c>
      <c r="H41" s="25">
        <f t="shared" si="9"/>
        <v>0.93557256250000009</v>
      </c>
      <c r="I41" s="25">
        <f t="shared" si="10"/>
        <v>-0.90493256107812514</v>
      </c>
      <c r="J41" s="25">
        <f t="shared" si="11"/>
        <v>0.87529601970281656</v>
      </c>
      <c r="K41" s="25">
        <f t="shared" si="12"/>
        <v>7.4746468424002163E-2</v>
      </c>
      <c r="L41" s="25">
        <f t="shared" si="13"/>
        <v>-7.2298521583116102E-2</v>
      </c>
      <c r="M41" s="25">
        <f t="shared" ca="1" si="14"/>
        <v>-7.6293286059587809E-2</v>
      </c>
      <c r="N41" s="25">
        <f t="shared" ca="1" si="15"/>
        <v>9.6828343289525871E-7</v>
      </c>
      <c r="O41" s="24">
        <f t="shared" ca="1" si="16"/>
        <v>1080384.0962926433</v>
      </c>
      <c r="P41" s="25">
        <f t="shared" ca="1" si="17"/>
        <v>274843236.25342596</v>
      </c>
      <c r="Q41" s="25">
        <f t="shared" ca="1" si="18"/>
        <v>17685970.054080524</v>
      </c>
      <c r="R41">
        <f t="shared" ca="1" si="19"/>
        <v>-9.8401393938056525E-4</v>
      </c>
    </row>
    <row r="42" spans="1:18" x14ac:dyDescent="0.2">
      <c r="A42" s="82">
        <v>-9670</v>
      </c>
      <c r="B42" s="82">
        <v>-7.7165600006992463E-2</v>
      </c>
      <c r="C42" s="82">
        <v>1</v>
      </c>
      <c r="D42" s="83">
        <f t="shared" si="5"/>
        <v>-0.96699999999999997</v>
      </c>
      <c r="E42" s="83">
        <f t="shared" si="6"/>
        <v>-7.7165600006992463E-2</v>
      </c>
      <c r="F42" s="25">
        <f t="shared" si="7"/>
        <v>-0.96699999999999997</v>
      </c>
      <c r="G42" s="25">
        <f t="shared" si="8"/>
        <v>-7.7165600006992463E-2</v>
      </c>
      <c r="H42" s="25">
        <f t="shared" si="9"/>
        <v>0.93508899999999995</v>
      </c>
      <c r="I42" s="25">
        <f t="shared" si="10"/>
        <v>-0.90423106299999989</v>
      </c>
      <c r="J42" s="25">
        <f t="shared" si="11"/>
        <v>0.87439143792099983</v>
      </c>
      <c r="K42" s="25">
        <f t="shared" si="12"/>
        <v>7.4619135206761708E-2</v>
      </c>
      <c r="L42" s="25">
        <f t="shared" si="13"/>
        <v>-7.2156703744938572E-2</v>
      </c>
      <c r="M42" s="25">
        <f t="shared" ca="1" si="14"/>
        <v>-7.6279247910398001E-2</v>
      </c>
      <c r="N42" s="25">
        <f t="shared" ca="1" si="15"/>
        <v>7.8562003913739774E-7</v>
      </c>
      <c r="O42" s="24">
        <f t="shared" ca="1" si="16"/>
        <v>1074250.7150439627</v>
      </c>
      <c r="P42" s="25">
        <f t="shared" ca="1" si="17"/>
        <v>274623420.06840426</v>
      </c>
      <c r="Q42" s="25">
        <f t="shared" ca="1" si="18"/>
        <v>17673851.884744495</v>
      </c>
      <c r="R42">
        <f t="shared" ca="1" si="19"/>
        <v>-8.8635209659446157E-4</v>
      </c>
    </row>
    <row r="43" spans="1:18" x14ac:dyDescent="0.2">
      <c r="A43" s="82">
        <v>-8811.5</v>
      </c>
      <c r="B43" s="82">
        <v>-9.5247819997894112E-2</v>
      </c>
      <c r="C43" s="82">
        <v>0.1</v>
      </c>
      <c r="D43" s="83">
        <f t="shared" si="5"/>
        <v>-0.88114999999999999</v>
      </c>
      <c r="E43" s="83">
        <f t="shared" si="6"/>
        <v>-9.5247819997894112E-2</v>
      </c>
      <c r="F43" s="25">
        <f t="shared" si="7"/>
        <v>-8.8114999999999999E-2</v>
      </c>
      <c r="G43" s="25">
        <f t="shared" si="8"/>
        <v>-9.5247819997894122E-3</v>
      </c>
      <c r="H43" s="25">
        <f t="shared" si="9"/>
        <v>7.7642532249999993E-2</v>
      </c>
      <c r="I43" s="25">
        <f t="shared" si="10"/>
        <v>-6.8414717292087493E-2</v>
      </c>
      <c r="J43" s="25">
        <f t="shared" si="11"/>
        <v>6.0283628141922896E-2</v>
      </c>
      <c r="K43" s="25">
        <f t="shared" si="12"/>
        <v>8.3927616591144404E-3</v>
      </c>
      <c r="L43" s="25">
        <f t="shared" si="13"/>
        <v>-7.3952819359286888E-3</v>
      </c>
      <c r="M43" s="25">
        <f t="shared" ca="1" si="14"/>
        <v>-7.132889057314154E-2</v>
      </c>
      <c r="N43" s="25">
        <f t="shared" ca="1" si="15"/>
        <v>5.7211518482629448E-5</v>
      </c>
      <c r="O43" s="24">
        <f t="shared" ca="1" si="16"/>
        <v>0.86856835539074517</v>
      </c>
      <c r="P43" s="25">
        <f t="shared" ca="1" si="17"/>
        <v>2018836.9158497718</v>
      </c>
      <c r="Q43" s="25">
        <f t="shared" ca="1" si="18"/>
        <v>135916.40359193875</v>
      </c>
      <c r="R43">
        <f t="shared" ca="1" si="19"/>
        <v>-2.3918929424752572E-2</v>
      </c>
    </row>
    <row r="44" spans="1:18" x14ac:dyDescent="0.2">
      <c r="A44" s="82">
        <v>-8809</v>
      </c>
      <c r="B44" s="82">
        <v>-9.2736120001063682E-2</v>
      </c>
      <c r="C44" s="82">
        <v>0.1</v>
      </c>
      <c r="D44" s="83">
        <f t="shared" si="5"/>
        <v>-0.88090000000000002</v>
      </c>
      <c r="E44" s="83">
        <f t="shared" si="6"/>
        <v>-9.2736120001063682E-2</v>
      </c>
      <c r="F44" s="25">
        <f t="shared" si="7"/>
        <v>-8.8090000000000002E-2</v>
      </c>
      <c r="G44" s="25">
        <f t="shared" si="8"/>
        <v>-9.2736120001063686E-3</v>
      </c>
      <c r="H44" s="25">
        <f t="shared" si="9"/>
        <v>7.7598480999999997E-2</v>
      </c>
      <c r="I44" s="25">
        <f t="shared" si="10"/>
        <v>-6.8356501912899992E-2</v>
      </c>
      <c r="J44" s="25">
        <f t="shared" si="11"/>
        <v>6.0215242535073606E-2</v>
      </c>
      <c r="K44" s="25">
        <f t="shared" si="12"/>
        <v>8.169124810893701E-3</v>
      </c>
      <c r="L44" s="25">
        <f t="shared" si="13"/>
        <v>-7.196182045916261E-3</v>
      </c>
      <c r="M44" s="25">
        <f t="shared" ca="1" si="14"/>
        <v>-7.1314097287635603E-2</v>
      </c>
      <c r="N44" s="25">
        <f t="shared" ca="1" si="15"/>
        <v>4.5890305713462855E-5</v>
      </c>
      <c r="O44" s="24">
        <f t="shared" ca="1" si="16"/>
        <v>1.5514805332296961</v>
      </c>
      <c r="P44" s="25">
        <f t="shared" ca="1" si="17"/>
        <v>2016810.557895096</v>
      </c>
      <c r="Q44" s="25">
        <f t="shared" ca="1" si="18"/>
        <v>135800.51464120773</v>
      </c>
      <c r="R44">
        <f t="shared" ca="1" si="19"/>
        <v>-2.1422022713428079E-2</v>
      </c>
    </row>
    <row r="45" spans="1:18" x14ac:dyDescent="0.2">
      <c r="A45" s="82">
        <v>-8295.5</v>
      </c>
      <c r="B45" s="82">
        <v>-7.3832939997373614E-2</v>
      </c>
      <c r="C45" s="82">
        <v>0.1</v>
      </c>
      <c r="D45" s="83">
        <f t="shared" si="5"/>
        <v>-0.82955000000000001</v>
      </c>
      <c r="E45" s="83">
        <f t="shared" si="6"/>
        <v>-7.3832939997373614E-2</v>
      </c>
      <c r="F45" s="25">
        <f t="shared" si="7"/>
        <v>-8.2955000000000001E-2</v>
      </c>
      <c r="G45" s="25">
        <f t="shared" si="8"/>
        <v>-7.3832939997373614E-3</v>
      </c>
      <c r="H45" s="25">
        <f t="shared" si="9"/>
        <v>6.8815320250000006E-2</v>
      </c>
      <c r="I45" s="25">
        <f t="shared" si="10"/>
        <v>-5.7085748913387503E-2</v>
      </c>
      <c r="J45" s="25">
        <f t="shared" si="11"/>
        <v>4.7355483011100603E-2</v>
      </c>
      <c r="K45" s="25">
        <f t="shared" si="12"/>
        <v>6.1248115374821282E-3</v>
      </c>
      <c r="L45" s="25">
        <f t="shared" si="13"/>
        <v>-5.0808374109182998E-3</v>
      </c>
      <c r="M45" s="25">
        <f t="shared" ca="1" si="14"/>
        <v>-6.8229078988470693E-2</v>
      </c>
      <c r="N45" s="25">
        <f t="shared" ca="1" si="15"/>
        <v>3.1403258207102476E-6</v>
      </c>
      <c r="O45" s="24">
        <f t="shared" ca="1" si="16"/>
        <v>4459.4784929502939</v>
      </c>
      <c r="P45" s="25">
        <f t="shared" ca="1" si="17"/>
        <v>1614309.1345649697</v>
      </c>
      <c r="Q45" s="25">
        <f t="shared" ca="1" si="18"/>
        <v>112502.91976908273</v>
      </c>
      <c r="R45">
        <f t="shared" ca="1" si="19"/>
        <v>-5.6038610089029217E-3</v>
      </c>
    </row>
    <row r="46" spans="1:18" x14ac:dyDescent="0.2">
      <c r="A46" s="82">
        <v>-8117</v>
      </c>
      <c r="B46" s="82">
        <v>-6.6497560001153033E-2</v>
      </c>
      <c r="C46" s="82">
        <v>0.1</v>
      </c>
      <c r="D46" s="83">
        <f t="shared" si="5"/>
        <v>-0.81169999999999998</v>
      </c>
      <c r="E46" s="83">
        <f t="shared" si="6"/>
        <v>-6.6497560001153033E-2</v>
      </c>
      <c r="F46" s="25">
        <f t="shared" si="7"/>
        <v>-8.1170000000000006E-2</v>
      </c>
      <c r="G46" s="25">
        <f t="shared" si="8"/>
        <v>-6.6497560001153033E-3</v>
      </c>
      <c r="H46" s="25">
        <f t="shared" si="9"/>
        <v>6.5885688999999997E-2</v>
      </c>
      <c r="I46" s="25">
        <f t="shared" si="10"/>
        <v>-5.3479413761299999E-2</v>
      </c>
      <c r="J46" s="25">
        <f t="shared" si="11"/>
        <v>4.3409240150047206E-2</v>
      </c>
      <c r="K46" s="25">
        <f t="shared" si="12"/>
        <v>5.3976069452935918E-3</v>
      </c>
      <c r="L46" s="25">
        <f t="shared" si="13"/>
        <v>-4.3812375574948086E-3</v>
      </c>
      <c r="M46" s="25">
        <f t="shared" ca="1" si="14"/>
        <v>-6.7135015282888205E-2</v>
      </c>
      <c r="N46" s="25">
        <f t="shared" ca="1" si="15"/>
        <v>4.0634923621206749E-8</v>
      </c>
      <c r="O46" s="24">
        <f t="shared" ca="1" si="16"/>
        <v>8114.532008422274</v>
      </c>
      <c r="P46" s="25">
        <f t="shared" ca="1" si="17"/>
        <v>1481370.7783624206</v>
      </c>
      <c r="Q46" s="25">
        <f t="shared" ca="1" si="18"/>
        <v>104674.02800637626</v>
      </c>
      <c r="R46">
        <f t="shared" ca="1" si="19"/>
        <v>6.3745528173517196E-4</v>
      </c>
    </row>
    <row r="47" spans="1:18" x14ac:dyDescent="0.2">
      <c r="A47" s="82">
        <v>-8117</v>
      </c>
      <c r="B47" s="82">
        <v>-6.449756000074558E-2</v>
      </c>
      <c r="C47" s="82">
        <v>0.1</v>
      </c>
      <c r="D47" s="83">
        <f t="shared" si="5"/>
        <v>-0.81169999999999998</v>
      </c>
      <c r="E47" s="83">
        <f t="shared" si="6"/>
        <v>-6.449756000074558E-2</v>
      </c>
      <c r="F47" s="25">
        <f t="shared" si="7"/>
        <v>-8.1170000000000006E-2</v>
      </c>
      <c r="G47" s="25">
        <f t="shared" si="8"/>
        <v>-6.4497560000745585E-3</v>
      </c>
      <c r="H47" s="25">
        <f t="shared" si="9"/>
        <v>6.5885688999999997E-2</v>
      </c>
      <c r="I47" s="25">
        <f t="shared" si="10"/>
        <v>-5.3479413761299999E-2</v>
      </c>
      <c r="J47" s="25">
        <f t="shared" si="11"/>
        <v>4.3409240150047206E-2</v>
      </c>
      <c r="K47" s="25">
        <f t="shared" si="12"/>
        <v>5.2352669452605189E-3</v>
      </c>
      <c r="L47" s="25">
        <f t="shared" si="13"/>
        <v>-4.2494661794679634E-3</v>
      </c>
      <c r="M47" s="25">
        <f t="shared" ca="1" si="14"/>
        <v>-6.7135015282888205E-2</v>
      </c>
      <c r="N47" s="25">
        <f t="shared" ca="1" si="15"/>
        <v>6.9561703653020379E-7</v>
      </c>
      <c r="O47" s="24">
        <f t="shared" ca="1" si="16"/>
        <v>8114.532008422274</v>
      </c>
      <c r="P47" s="25">
        <f t="shared" ca="1" si="17"/>
        <v>1481370.7783624206</v>
      </c>
      <c r="Q47" s="25">
        <f t="shared" ca="1" si="18"/>
        <v>104674.02800637626</v>
      </c>
      <c r="R47">
        <f t="shared" ca="1" si="19"/>
        <v>2.6374552821426256E-3</v>
      </c>
    </row>
    <row r="48" spans="1:18" x14ac:dyDescent="0.2">
      <c r="A48" s="82">
        <v>-8114.5</v>
      </c>
      <c r="B48" s="82">
        <v>-6.2985860000480898E-2</v>
      </c>
      <c r="C48" s="82">
        <v>0.1</v>
      </c>
      <c r="D48" s="83">
        <f t="shared" si="5"/>
        <v>-0.81145</v>
      </c>
      <c r="E48" s="83">
        <f t="shared" si="6"/>
        <v>-6.2985860000480898E-2</v>
      </c>
      <c r="F48" s="25">
        <f t="shared" si="7"/>
        <v>-8.1145000000000009E-2</v>
      </c>
      <c r="G48" s="25">
        <f t="shared" si="8"/>
        <v>-6.2985860000480901E-3</v>
      </c>
      <c r="H48" s="25">
        <f t="shared" si="9"/>
        <v>6.5845110250000005E-2</v>
      </c>
      <c r="I48" s="25">
        <f t="shared" si="10"/>
        <v>-5.3430014712362507E-2</v>
      </c>
      <c r="J48" s="25">
        <f t="shared" si="11"/>
        <v>4.3355785438346554E-2</v>
      </c>
      <c r="K48" s="25">
        <f t="shared" si="12"/>
        <v>5.1109876097390232E-3</v>
      </c>
      <c r="L48" s="25">
        <f t="shared" si="13"/>
        <v>-4.1473108959227305E-3</v>
      </c>
      <c r="M48" s="25">
        <f t="shared" ca="1" si="14"/>
        <v>-6.7119612889169081E-2</v>
      </c>
      <c r="N48" s="25">
        <f t="shared" ca="1" si="15"/>
        <v>1.70879129447379E-6</v>
      </c>
      <c r="O48" s="24">
        <f t="shared" ca="1" si="16"/>
        <v>8173.7791690159675</v>
      </c>
      <c r="P48" s="25">
        <f t="shared" ca="1" si="17"/>
        <v>1479536.6260669518</v>
      </c>
      <c r="Q48" s="25">
        <f t="shared" ca="1" si="18"/>
        <v>104565.49347374534</v>
      </c>
      <c r="R48">
        <f t="shared" ca="1" si="19"/>
        <v>4.133752888688183E-3</v>
      </c>
    </row>
    <row r="49" spans="1:18" x14ac:dyDescent="0.2">
      <c r="A49" s="82">
        <v>-8112</v>
      </c>
      <c r="B49" s="82">
        <v>-7.2474159998819232E-2</v>
      </c>
      <c r="C49" s="82">
        <v>0.1</v>
      </c>
      <c r="D49" s="83">
        <f t="shared" si="5"/>
        <v>-0.81120000000000003</v>
      </c>
      <c r="E49" s="83">
        <f t="shared" si="6"/>
        <v>-7.2474159998819232E-2</v>
      </c>
      <c r="F49" s="25">
        <f t="shared" si="7"/>
        <v>-8.1120000000000012E-2</v>
      </c>
      <c r="G49" s="25">
        <f t="shared" si="8"/>
        <v>-7.2474159998819239E-3</v>
      </c>
      <c r="H49" s="25">
        <f t="shared" si="9"/>
        <v>6.5804544000000006E-2</v>
      </c>
      <c r="I49" s="25">
        <f t="shared" si="10"/>
        <v>-5.3380646092800008E-2</v>
      </c>
      <c r="J49" s="25">
        <f t="shared" si="11"/>
        <v>4.330238011047937E-2</v>
      </c>
      <c r="K49" s="25">
        <f t="shared" si="12"/>
        <v>5.8791038591042167E-3</v>
      </c>
      <c r="L49" s="25">
        <f t="shared" si="13"/>
        <v>-4.7691290505053408E-3</v>
      </c>
      <c r="M49" s="25">
        <f t="shared" ca="1" si="14"/>
        <v>-6.7104208302835811E-2</v>
      </c>
      <c r="N49" s="25">
        <f t="shared" ca="1" si="15"/>
        <v>2.8836381217195226E-6</v>
      </c>
      <c r="O49" s="24">
        <f t="shared" ca="1" si="16"/>
        <v>8233.251402215632</v>
      </c>
      <c r="P49" s="25">
        <f t="shared" ca="1" si="17"/>
        <v>1477703.2558390677</v>
      </c>
      <c r="Q49" s="25">
        <f t="shared" ca="1" si="18"/>
        <v>104456.99064283047</v>
      </c>
      <c r="R49">
        <f t="shared" ca="1" si="19"/>
        <v>-5.3699516959834215E-3</v>
      </c>
    </row>
    <row r="50" spans="1:18" x14ac:dyDescent="0.2">
      <c r="A50" s="82">
        <v>-8087.5</v>
      </c>
      <c r="B50" s="82">
        <v>-6.7459500001859851E-2</v>
      </c>
      <c r="C50" s="82">
        <v>1</v>
      </c>
      <c r="D50" s="83">
        <f t="shared" si="5"/>
        <v>-0.80874999999999997</v>
      </c>
      <c r="E50" s="83">
        <f t="shared" si="6"/>
        <v>-6.7459500001859851E-2</v>
      </c>
      <c r="F50" s="25">
        <f t="shared" si="7"/>
        <v>-0.80874999999999997</v>
      </c>
      <c r="G50" s="25">
        <f t="shared" si="8"/>
        <v>-6.7459500001859851E-2</v>
      </c>
      <c r="H50" s="25">
        <f t="shared" si="9"/>
        <v>0.6540765624999999</v>
      </c>
      <c r="I50" s="25">
        <f t="shared" si="10"/>
        <v>-0.52898441992187495</v>
      </c>
      <c r="J50" s="25">
        <f t="shared" si="11"/>
        <v>0.42781614961181635</v>
      </c>
      <c r="K50" s="25">
        <f t="shared" si="12"/>
        <v>5.4557870626504155E-2</v>
      </c>
      <c r="L50" s="25">
        <f t="shared" si="13"/>
        <v>-4.4123677869185231E-2</v>
      </c>
      <c r="M50" s="25">
        <f t="shared" ca="1" si="14"/>
        <v>-6.6953127323628403E-2</v>
      </c>
      <c r="N50" s="25">
        <f t="shared" ca="1" si="15"/>
        <v>2.5641328925928973E-7</v>
      </c>
      <c r="O50" s="24">
        <f t="shared" ca="1" si="16"/>
        <v>882801.1751482907</v>
      </c>
      <c r="P50" s="25">
        <f t="shared" ca="1" si="17"/>
        <v>145977775.18123126</v>
      </c>
      <c r="Q50" s="25">
        <f t="shared" ca="1" si="18"/>
        <v>10339534.853365069</v>
      </c>
      <c r="R50">
        <f t="shared" ca="1" si="19"/>
        <v>-5.0637267823144816E-4</v>
      </c>
    </row>
    <row r="51" spans="1:18" x14ac:dyDescent="0.2">
      <c r="A51" s="82">
        <v>-8085.5</v>
      </c>
      <c r="B51" s="82">
        <v>-6.7050140001811087E-2</v>
      </c>
      <c r="C51" s="82">
        <v>1</v>
      </c>
      <c r="D51" s="83">
        <f t="shared" si="5"/>
        <v>-0.80854999999999999</v>
      </c>
      <c r="E51" s="83">
        <f t="shared" si="6"/>
        <v>-6.7050140001811087E-2</v>
      </c>
      <c r="F51" s="25">
        <f t="shared" si="7"/>
        <v>-0.80854999999999999</v>
      </c>
      <c r="G51" s="25">
        <f t="shared" si="8"/>
        <v>-6.7050140001811087E-2</v>
      </c>
      <c r="H51" s="25">
        <f t="shared" si="9"/>
        <v>0.65375310249999996</v>
      </c>
      <c r="I51" s="25">
        <f t="shared" si="10"/>
        <v>-0.52859207102637495</v>
      </c>
      <c r="J51" s="25">
        <f t="shared" si="11"/>
        <v>0.42739311902837546</v>
      </c>
      <c r="K51" s="25">
        <f t="shared" si="12"/>
        <v>5.4213390698464356E-2</v>
      </c>
      <c r="L51" s="25">
        <f t="shared" si="13"/>
        <v>-4.3834237049243358E-2</v>
      </c>
      <c r="M51" s="25">
        <f t="shared" ca="1" si="14"/>
        <v>-6.6940784885784588E-2</v>
      </c>
      <c r="N51" s="25">
        <f t="shared" ca="1" si="15"/>
        <v>1.1958541401169143E-8</v>
      </c>
      <c r="O51" s="24">
        <f t="shared" ca="1" si="16"/>
        <v>887752.13607636595</v>
      </c>
      <c r="P51" s="25">
        <f t="shared" ca="1" si="17"/>
        <v>145831778.31315506</v>
      </c>
      <c r="Q51" s="25">
        <f t="shared" ca="1" si="18"/>
        <v>10330881.955513168</v>
      </c>
      <c r="R51">
        <f t="shared" ca="1" si="19"/>
        <v>-1.0935511602649939E-4</v>
      </c>
    </row>
    <row r="52" spans="1:18" x14ac:dyDescent="0.2">
      <c r="A52" s="82">
        <v>-8083</v>
      </c>
      <c r="B52" s="82">
        <v>-6.7138439997506794E-2</v>
      </c>
      <c r="C52" s="82">
        <v>1</v>
      </c>
      <c r="D52" s="83">
        <f t="shared" si="5"/>
        <v>-0.80830000000000002</v>
      </c>
      <c r="E52" s="83">
        <f t="shared" si="6"/>
        <v>-6.7138439997506794E-2</v>
      </c>
      <c r="F52" s="25">
        <f t="shared" si="7"/>
        <v>-0.80830000000000002</v>
      </c>
      <c r="G52" s="25">
        <f t="shared" si="8"/>
        <v>-6.7138439997506794E-2</v>
      </c>
      <c r="H52" s="25">
        <f t="shared" si="9"/>
        <v>0.65334889000000007</v>
      </c>
      <c r="I52" s="25">
        <f t="shared" si="10"/>
        <v>-0.52810190778700006</v>
      </c>
      <c r="J52" s="25">
        <f t="shared" si="11"/>
        <v>0.42686477206423218</v>
      </c>
      <c r="K52" s="25">
        <f t="shared" si="12"/>
        <v>5.4268001049984742E-2</v>
      </c>
      <c r="L52" s="25">
        <f t="shared" si="13"/>
        <v>-4.3864825248702666E-2</v>
      </c>
      <c r="M52" s="25">
        <f t="shared" ca="1" si="14"/>
        <v>-6.6925354865127074E-2</v>
      </c>
      <c r="N52" s="25">
        <f t="shared" ca="1" si="15"/>
        <v>4.5405273641282814E-8</v>
      </c>
      <c r="O52" s="24">
        <f t="shared" ca="1" si="16"/>
        <v>893961.20289361931</v>
      </c>
      <c r="P52" s="25">
        <f t="shared" ca="1" si="17"/>
        <v>145649353.30660051</v>
      </c>
      <c r="Q52" s="25">
        <f t="shared" ca="1" si="18"/>
        <v>10320068.726630377</v>
      </c>
      <c r="R52">
        <f t="shared" ca="1" si="19"/>
        <v>-2.1308513237972004E-4</v>
      </c>
    </row>
    <row r="53" spans="1:18" x14ac:dyDescent="0.2">
      <c r="A53" s="82">
        <v>-8080.5</v>
      </c>
      <c r="B53" s="82">
        <v>-6.6926740000781137E-2</v>
      </c>
      <c r="C53" s="82">
        <v>1</v>
      </c>
      <c r="D53" s="83">
        <f t="shared" si="5"/>
        <v>-0.80805000000000005</v>
      </c>
      <c r="E53" s="83">
        <f t="shared" si="6"/>
        <v>-6.6926740000781137E-2</v>
      </c>
      <c r="F53" s="25">
        <f t="shared" si="7"/>
        <v>-0.80805000000000005</v>
      </c>
      <c r="G53" s="25">
        <f t="shared" si="8"/>
        <v>-6.6926740000781137E-2</v>
      </c>
      <c r="H53" s="25">
        <f t="shared" si="9"/>
        <v>0.65294480250000009</v>
      </c>
      <c r="I53" s="25">
        <f t="shared" si="10"/>
        <v>-0.52761204766012515</v>
      </c>
      <c r="J53" s="25">
        <f t="shared" si="11"/>
        <v>0.42633691511176414</v>
      </c>
      <c r="K53" s="25">
        <f t="shared" si="12"/>
        <v>5.40801522576312E-2</v>
      </c>
      <c r="L53" s="25">
        <f t="shared" si="13"/>
        <v>-4.3699467031778891E-2</v>
      </c>
      <c r="M53" s="25">
        <f t="shared" ca="1" si="14"/>
        <v>-6.69099226518554E-2</v>
      </c>
      <c r="N53" s="25">
        <f t="shared" ca="1" si="15"/>
        <v>2.8282322489001533E-10</v>
      </c>
      <c r="O53" s="24">
        <f t="shared" ca="1" si="16"/>
        <v>900192.9079284555</v>
      </c>
      <c r="P53" s="25">
        <f t="shared" ca="1" si="17"/>
        <v>145467007.33782926</v>
      </c>
      <c r="Q53" s="25">
        <f t="shared" ca="1" si="18"/>
        <v>10309258.716257451</v>
      </c>
      <c r="R53">
        <f t="shared" ca="1" si="19"/>
        <v>-1.6817348925737829E-5</v>
      </c>
    </row>
    <row r="54" spans="1:18" x14ac:dyDescent="0.2">
      <c r="A54" s="82">
        <v>-8075.5</v>
      </c>
      <c r="B54" s="82">
        <v>-6.8103340003290214E-2</v>
      </c>
      <c r="C54" s="82">
        <v>1</v>
      </c>
      <c r="D54" s="83">
        <f t="shared" si="5"/>
        <v>-0.80754999999999999</v>
      </c>
      <c r="E54" s="83">
        <f t="shared" si="6"/>
        <v>-6.8103340003290214E-2</v>
      </c>
      <c r="F54" s="25">
        <f t="shared" si="7"/>
        <v>-0.80754999999999999</v>
      </c>
      <c r="G54" s="25">
        <f t="shared" si="8"/>
        <v>-6.8103340003290214E-2</v>
      </c>
      <c r="H54" s="25">
        <f t="shared" si="9"/>
        <v>0.65213700249999995</v>
      </c>
      <c r="I54" s="25">
        <f t="shared" si="10"/>
        <v>-0.52663323636887494</v>
      </c>
      <c r="J54" s="25">
        <f t="shared" si="11"/>
        <v>0.42528267002968495</v>
      </c>
      <c r="K54" s="25">
        <f t="shared" si="12"/>
        <v>5.4996852219657014E-2</v>
      </c>
      <c r="L54" s="25">
        <f t="shared" si="13"/>
        <v>-4.4412708009984023E-2</v>
      </c>
      <c r="M54" s="25">
        <f t="shared" ca="1" si="14"/>
        <v>-6.6879051647469559E-2</v>
      </c>
      <c r="N54" s="25">
        <f t="shared" ca="1" si="15"/>
        <v>1.4988819781980418E-6</v>
      </c>
      <c r="O54" s="24">
        <f t="shared" ca="1" si="16"/>
        <v>912724.27427152335</v>
      </c>
      <c r="P54" s="25">
        <f t="shared" ca="1" si="17"/>
        <v>145102552.77781296</v>
      </c>
      <c r="Q54" s="25">
        <f t="shared" ca="1" si="18"/>
        <v>10287648.366411205</v>
      </c>
      <c r="R54">
        <f t="shared" ca="1" si="19"/>
        <v>-1.2242883558206547E-3</v>
      </c>
    </row>
    <row r="55" spans="1:18" x14ac:dyDescent="0.2">
      <c r="A55" s="82">
        <v>-8026.5</v>
      </c>
      <c r="B55" s="82">
        <v>-7.7574020004249178E-2</v>
      </c>
      <c r="C55" s="82">
        <v>0.1</v>
      </c>
      <c r="D55" s="83">
        <f t="shared" si="5"/>
        <v>-0.80264999999999997</v>
      </c>
      <c r="E55" s="83">
        <f t="shared" si="6"/>
        <v>-7.7574020004249178E-2</v>
      </c>
      <c r="F55" s="25">
        <f t="shared" si="7"/>
        <v>-8.0265000000000003E-2</v>
      </c>
      <c r="G55" s="25">
        <f t="shared" si="8"/>
        <v>-7.757402000424918E-3</v>
      </c>
      <c r="H55" s="25">
        <f t="shared" si="9"/>
        <v>6.4424702250000007E-2</v>
      </c>
      <c r="I55" s="25">
        <f t="shared" si="10"/>
        <v>-5.1710487260962501E-2</v>
      </c>
      <c r="J55" s="25">
        <f t="shared" si="11"/>
        <v>4.1505422600011548E-2</v>
      </c>
      <c r="K55" s="25">
        <f t="shared" si="12"/>
        <v>6.22647871564106E-3</v>
      </c>
      <c r="L55" s="25">
        <f t="shared" si="13"/>
        <v>-4.9976831411092963E-3</v>
      </c>
      <c r="M55" s="25">
        <f t="shared" ca="1" si="14"/>
        <v>-6.6576051671923431E-2</v>
      </c>
      <c r="N55" s="25">
        <f t="shared" ca="1" si="15"/>
        <v>1.2095530743883999E-5</v>
      </c>
      <c r="O55" s="24">
        <f t="shared" ca="1" si="16"/>
        <v>10403.432674284668</v>
      </c>
      <c r="P55" s="25">
        <f t="shared" ca="1" si="17"/>
        <v>1415477.5288525398</v>
      </c>
      <c r="Q55" s="25">
        <f t="shared" ca="1" si="18"/>
        <v>100765.55452226</v>
      </c>
      <c r="R55">
        <f t="shared" ca="1" si="19"/>
        <v>-1.0997968332325747E-2</v>
      </c>
    </row>
    <row r="56" spans="1:18" x14ac:dyDescent="0.2">
      <c r="A56" s="82">
        <v>-8012</v>
      </c>
      <c r="B56" s="82">
        <v>-6.9006160003482364E-2</v>
      </c>
      <c r="C56" s="82">
        <v>0.1</v>
      </c>
      <c r="D56" s="83">
        <f t="shared" si="5"/>
        <v>-0.80120000000000002</v>
      </c>
      <c r="E56" s="83">
        <f t="shared" si="6"/>
        <v>-6.9006160003482364E-2</v>
      </c>
      <c r="F56" s="25">
        <f t="shared" si="7"/>
        <v>-8.0120000000000011E-2</v>
      </c>
      <c r="G56" s="25">
        <f t="shared" si="8"/>
        <v>-6.9006160003482371E-3</v>
      </c>
      <c r="H56" s="25">
        <f t="shared" si="9"/>
        <v>6.4192144000000007E-2</v>
      </c>
      <c r="I56" s="25">
        <f t="shared" si="10"/>
        <v>-5.1430745772800004E-2</v>
      </c>
      <c r="J56" s="25">
        <f t="shared" si="11"/>
        <v>4.1206313513167364E-2</v>
      </c>
      <c r="K56" s="25">
        <f t="shared" si="12"/>
        <v>5.5287735394790073E-3</v>
      </c>
      <c r="L56" s="25">
        <f t="shared" si="13"/>
        <v>-4.4296533598305807E-3</v>
      </c>
      <c r="M56" s="25">
        <f t="shared" ca="1" si="14"/>
        <v>-6.6486226905894771E-2</v>
      </c>
      <c r="N56" s="25">
        <f t="shared" ca="1" si="15"/>
        <v>6.3500628163174012E-7</v>
      </c>
      <c r="O56" s="24">
        <f t="shared" ca="1" si="16"/>
        <v>10797.894186719284</v>
      </c>
      <c r="P56" s="25">
        <f t="shared" ca="1" si="17"/>
        <v>1405017.3194744624</v>
      </c>
      <c r="Q56" s="25">
        <f t="shared" ca="1" si="18"/>
        <v>100143.31362268972</v>
      </c>
      <c r="R56">
        <f t="shared" ca="1" si="19"/>
        <v>-2.5199330975875928E-3</v>
      </c>
    </row>
    <row r="57" spans="1:18" x14ac:dyDescent="0.2">
      <c r="A57" s="82">
        <v>-7985</v>
      </c>
      <c r="B57" s="82">
        <v>-7.347979999758536E-2</v>
      </c>
      <c r="C57" s="82">
        <v>1</v>
      </c>
      <c r="D57" s="83">
        <f t="shared" si="5"/>
        <v>-0.79849999999999999</v>
      </c>
      <c r="E57" s="83">
        <f t="shared" si="6"/>
        <v>-7.347979999758536E-2</v>
      </c>
      <c r="F57" s="25">
        <f t="shared" si="7"/>
        <v>-0.79849999999999999</v>
      </c>
      <c r="G57" s="25">
        <f t="shared" si="8"/>
        <v>-7.347979999758536E-2</v>
      </c>
      <c r="H57" s="25">
        <f t="shared" si="9"/>
        <v>0.63760224999999993</v>
      </c>
      <c r="I57" s="25">
        <f t="shared" si="10"/>
        <v>-0.50912539662499989</v>
      </c>
      <c r="J57" s="25">
        <f t="shared" si="11"/>
        <v>0.40653662920506239</v>
      </c>
      <c r="K57" s="25">
        <f t="shared" si="12"/>
        <v>5.867362029807191E-2</v>
      </c>
      <c r="L57" s="25">
        <f t="shared" si="13"/>
        <v>-4.6850885808010417E-2</v>
      </c>
      <c r="M57" s="25">
        <f t="shared" ca="1" si="14"/>
        <v>-6.6318770450804768E-2</v>
      </c>
      <c r="N57" s="25">
        <f t="shared" ca="1" si="15"/>
        <v>5.1280344169864656E-5</v>
      </c>
      <c r="O57" s="24">
        <f t="shared" ca="1" si="16"/>
        <v>1155298.2713372665</v>
      </c>
      <c r="P57" s="25">
        <f t="shared" ca="1" si="17"/>
        <v>138561232.26585218</v>
      </c>
      <c r="Q57" s="25">
        <f t="shared" ca="1" si="18"/>
        <v>9898764.7127757948</v>
      </c>
      <c r="R57">
        <f t="shared" ca="1" si="19"/>
        <v>-7.1610295467805923E-3</v>
      </c>
    </row>
    <row r="58" spans="1:18" x14ac:dyDescent="0.2">
      <c r="A58" s="82">
        <v>-7946</v>
      </c>
      <c r="B58" s="82">
        <v>-5.8697280001069885E-2</v>
      </c>
      <c r="C58" s="82">
        <v>0.1</v>
      </c>
      <c r="D58" s="83">
        <f t="shared" si="5"/>
        <v>-0.79459999999999997</v>
      </c>
      <c r="E58" s="83">
        <f t="shared" si="6"/>
        <v>-5.8697280001069885E-2</v>
      </c>
      <c r="F58" s="25">
        <f t="shared" si="7"/>
        <v>-7.9460000000000003E-2</v>
      </c>
      <c r="G58" s="25">
        <f t="shared" si="8"/>
        <v>-5.8697280001069885E-3</v>
      </c>
      <c r="H58" s="25">
        <f t="shared" si="9"/>
        <v>6.3138916000000003E-2</v>
      </c>
      <c r="I58" s="25">
        <f t="shared" si="10"/>
        <v>-5.0170182653600001E-2</v>
      </c>
      <c r="J58" s="25">
        <f t="shared" si="11"/>
        <v>3.9865227136550559E-2</v>
      </c>
      <c r="K58" s="25">
        <f t="shared" si="12"/>
        <v>4.6640858688850127E-3</v>
      </c>
      <c r="L58" s="25">
        <f t="shared" si="13"/>
        <v>-3.7060826314160309E-3</v>
      </c>
      <c r="M58" s="25">
        <f t="shared" ca="1" si="14"/>
        <v>-6.6076437401456162E-2</v>
      </c>
      <c r="N58" s="25">
        <f t="shared" ca="1" si="15"/>
        <v>5.4451963939675555E-6</v>
      </c>
      <c r="O58" s="24">
        <f t="shared" ca="1" si="16"/>
        <v>12691.159754540493</v>
      </c>
      <c r="P58" s="25">
        <f t="shared" ca="1" si="17"/>
        <v>1357751.2075303618</v>
      </c>
      <c r="Q58" s="25">
        <f t="shared" ca="1" si="18"/>
        <v>97325.302923995798</v>
      </c>
      <c r="R58">
        <f t="shared" ca="1" si="19"/>
        <v>7.379157400386277E-3</v>
      </c>
    </row>
    <row r="59" spans="1:18" x14ac:dyDescent="0.2">
      <c r="A59" s="82">
        <v>-6185.5</v>
      </c>
      <c r="B59" s="82">
        <v>-5.7708140004251618E-2</v>
      </c>
      <c r="C59" s="82">
        <v>1</v>
      </c>
      <c r="D59" s="83">
        <f t="shared" si="5"/>
        <v>-0.61855000000000004</v>
      </c>
      <c r="E59" s="83">
        <f t="shared" si="6"/>
        <v>-5.7708140004251618E-2</v>
      </c>
      <c r="F59" s="25">
        <f t="shared" si="7"/>
        <v>-0.61855000000000004</v>
      </c>
      <c r="G59" s="25">
        <f t="shared" si="8"/>
        <v>-5.7708140004251618E-2</v>
      </c>
      <c r="H59" s="25">
        <f t="shared" si="9"/>
        <v>0.38260410250000004</v>
      </c>
      <c r="I59" s="25">
        <f t="shared" si="10"/>
        <v>-0.23665976760137505</v>
      </c>
      <c r="J59" s="25">
        <f t="shared" si="11"/>
        <v>0.14638589924983056</v>
      </c>
      <c r="K59" s="25">
        <f t="shared" si="12"/>
        <v>3.5695369999629842E-2</v>
      </c>
      <c r="L59" s="25">
        <f t="shared" si="13"/>
        <v>-2.2079371113271039E-2</v>
      </c>
      <c r="M59" s="25">
        <f t="shared" ca="1" si="14"/>
        <v>-5.458157541052043E-2</v>
      </c>
      <c r="N59" s="25">
        <f t="shared" ca="1" si="15"/>
        <v>9.7754061587734657E-6</v>
      </c>
      <c r="O59" s="24">
        <f t="shared" ca="1" si="16"/>
        <v>12917187.478295239</v>
      </c>
      <c r="P59" s="25">
        <f t="shared" ca="1" si="17"/>
        <v>34973068.352852896</v>
      </c>
      <c r="Q59" s="25">
        <f t="shared" ca="1" si="18"/>
        <v>3333094.4019947122</v>
      </c>
      <c r="R59">
        <f t="shared" ca="1" si="19"/>
        <v>-3.1265645937311876E-3</v>
      </c>
    </row>
    <row r="60" spans="1:18" x14ac:dyDescent="0.2">
      <c r="A60" s="82">
        <v>-6049</v>
      </c>
      <c r="B60" s="82">
        <v>-5.8919319999404252E-2</v>
      </c>
      <c r="C60" s="82">
        <v>1</v>
      </c>
      <c r="D60" s="83">
        <f t="shared" si="5"/>
        <v>-0.60489999999999999</v>
      </c>
      <c r="E60" s="83">
        <f t="shared" si="6"/>
        <v>-5.8919319999404252E-2</v>
      </c>
      <c r="F60" s="25">
        <f t="shared" si="7"/>
        <v>-0.60489999999999999</v>
      </c>
      <c r="G60" s="25">
        <f t="shared" si="8"/>
        <v>-5.8919319999404252E-2</v>
      </c>
      <c r="H60" s="25">
        <f t="shared" si="9"/>
        <v>0.36590401</v>
      </c>
      <c r="I60" s="25">
        <f t="shared" si="10"/>
        <v>-0.22133533564899999</v>
      </c>
      <c r="J60" s="25">
        <f t="shared" si="11"/>
        <v>0.13388574453408009</v>
      </c>
      <c r="K60" s="25">
        <f t="shared" si="12"/>
        <v>3.5640296667639633E-2</v>
      </c>
      <c r="L60" s="25">
        <f t="shared" si="13"/>
        <v>-2.1558815454255215E-2</v>
      </c>
      <c r="M60" s="25">
        <f t="shared" ca="1" si="14"/>
        <v>-5.3644903157059477E-2</v>
      </c>
      <c r="N60" s="25">
        <f t="shared" ca="1" si="15"/>
        <v>2.7819473026810219E-5</v>
      </c>
      <c r="O60" s="24">
        <f t="shared" ca="1" si="16"/>
        <v>14411783.556514602</v>
      </c>
      <c r="P60" s="25">
        <f t="shared" ca="1" si="17"/>
        <v>29579471.992741816</v>
      </c>
      <c r="Q60" s="25">
        <f t="shared" ca="1" si="18"/>
        <v>2949676.2014034572</v>
      </c>
      <c r="R60">
        <f t="shared" ca="1" si="19"/>
        <v>-5.2744168423447743E-3</v>
      </c>
    </row>
    <row r="61" spans="1:18" x14ac:dyDescent="0.2">
      <c r="A61" s="82">
        <v>-4481.5</v>
      </c>
      <c r="B61" s="82">
        <v>-4.6583419993112329E-2</v>
      </c>
      <c r="C61" s="82">
        <v>1</v>
      </c>
      <c r="D61" s="83">
        <f t="shared" si="5"/>
        <v>-0.44814999999999999</v>
      </c>
      <c r="E61" s="83">
        <f t="shared" si="6"/>
        <v>-4.6583419993112329E-2</v>
      </c>
      <c r="F61" s="25">
        <f t="shared" si="7"/>
        <v>-0.44814999999999999</v>
      </c>
      <c r="G61" s="25">
        <f t="shared" si="8"/>
        <v>-4.6583419993112329E-2</v>
      </c>
      <c r="H61" s="25">
        <f t="shared" si="9"/>
        <v>0.2008384225</v>
      </c>
      <c r="I61" s="25">
        <f t="shared" si="10"/>
        <v>-9.0005739043374999E-2</v>
      </c>
      <c r="J61" s="25">
        <f t="shared" si="11"/>
        <v>4.0336071952288506E-2</v>
      </c>
      <c r="K61" s="25">
        <f t="shared" si="12"/>
        <v>2.0876359669913289E-2</v>
      </c>
      <c r="L61" s="25">
        <f t="shared" si="13"/>
        <v>-9.3557405860716404E-3</v>
      </c>
      <c r="M61" s="25">
        <f t="shared" ca="1" si="14"/>
        <v>-4.2420090593249152E-2</v>
      </c>
      <c r="N61" s="25">
        <f t="shared" ca="1" si="15"/>
        <v>1.7333311691765088E-5</v>
      </c>
      <c r="O61" s="24">
        <f t="shared" ca="1" si="16"/>
        <v>38829233.615778439</v>
      </c>
      <c r="P61" s="25">
        <f t="shared" ca="1" si="17"/>
        <v>107826.03483706249</v>
      </c>
      <c r="Q61" s="25">
        <f t="shared" ca="1" si="18"/>
        <v>154821.08738085793</v>
      </c>
      <c r="R61">
        <f t="shared" ca="1" si="19"/>
        <v>-4.1633293998631776E-3</v>
      </c>
    </row>
    <row r="62" spans="1:18" x14ac:dyDescent="0.2">
      <c r="A62" s="82">
        <v>-4447.5</v>
      </c>
      <c r="B62" s="82">
        <v>-4.5974300002853852E-2</v>
      </c>
      <c r="C62" s="82">
        <v>1</v>
      </c>
      <c r="D62" s="83">
        <f t="shared" si="5"/>
        <v>-0.44474999999999998</v>
      </c>
      <c r="E62" s="83">
        <f t="shared" si="6"/>
        <v>-4.5974300002853852E-2</v>
      </c>
      <c r="F62" s="25">
        <f t="shared" si="7"/>
        <v>-0.44474999999999998</v>
      </c>
      <c r="G62" s="25">
        <f t="shared" si="8"/>
        <v>-4.5974300002853852E-2</v>
      </c>
      <c r="H62" s="25">
        <f t="shared" si="9"/>
        <v>0.19780256249999997</v>
      </c>
      <c r="I62" s="25">
        <f t="shared" si="10"/>
        <v>-8.7972689671874979E-2</v>
      </c>
      <c r="J62" s="25">
        <f t="shared" si="11"/>
        <v>3.9125853731566393E-2</v>
      </c>
      <c r="K62" s="25">
        <f t="shared" si="12"/>
        <v>2.0447069926269251E-2</v>
      </c>
      <c r="L62" s="25">
        <f t="shared" si="13"/>
        <v>-9.0938343497082488E-3</v>
      </c>
      <c r="M62" s="25">
        <f t="shared" ca="1" si="14"/>
        <v>-4.2167066582164618E-2</v>
      </c>
      <c r="N62" s="25">
        <f t="shared" ca="1" si="15"/>
        <v>1.4495026319613043E-5</v>
      </c>
      <c r="O62" s="24">
        <f t="shared" ca="1" si="16"/>
        <v>39519127.974871501</v>
      </c>
      <c r="P62" s="25">
        <f t="shared" ca="1" si="17"/>
        <v>211420.25273619726</v>
      </c>
      <c r="Q62" s="25">
        <f t="shared" ca="1" si="18"/>
        <v>131839.76726720607</v>
      </c>
      <c r="R62">
        <f t="shared" ca="1" si="19"/>
        <v>-3.8072334206892336E-3</v>
      </c>
    </row>
    <row r="63" spans="1:18" x14ac:dyDescent="0.2">
      <c r="A63" s="82">
        <v>-4406</v>
      </c>
      <c r="B63" s="82">
        <v>-4.6630080003524199E-2</v>
      </c>
      <c r="C63" s="82">
        <v>1</v>
      </c>
      <c r="D63" s="83">
        <f t="shared" si="5"/>
        <v>-0.44059999999999999</v>
      </c>
      <c r="E63" s="83">
        <f t="shared" si="6"/>
        <v>-4.6630080003524199E-2</v>
      </c>
      <c r="F63" s="25">
        <f t="shared" si="7"/>
        <v>-0.44059999999999999</v>
      </c>
      <c r="G63" s="25">
        <f t="shared" si="8"/>
        <v>-4.6630080003524199E-2</v>
      </c>
      <c r="H63" s="25">
        <f t="shared" si="9"/>
        <v>0.19412836</v>
      </c>
      <c r="I63" s="25">
        <f t="shared" si="10"/>
        <v>-8.5532955415999992E-2</v>
      </c>
      <c r="J63" s="25">
        <f t="shared" si="11"/>
        <v>3.7685820156289594E-2</v>
      </c>
      <c r="K63" s="25">
        <f t="shared" si="12"/>
        <v>2.054521324955276E-2</v>
      </c>
      <c r="L63" s="25">
        <f t="shared" si="13"/>
        <v>-9.0522209577529461E-3</v>
      </c>
      <c r="M63" s="25">
        <f t="shared" ca="1" si="14"/>
        <v>-4.1857678850322974E-2</v>
      </c>
      <c r="N63" s="25">
        <f t="shared" ca="1" si="15"/>
        <v>2.2775812767076384E-5</v>
      </c>
      <c r="O63" s="24">
        <f t="shared" ca="1" si="16"/>
        <v>40371116.826136634</v>
      </c>
      <c r="P63" s="25">
        <f t="shared" ca="1" si="17"/>
        <v>385142.74809186062</v>
      </c>
      <c r="Q63" s="25">
        <f t="shared" ca="1" si="18"/>
        <v>106227.70966176772</v>
      </c>
      <c r="R63">
        <f t="shared" ca="1" si="19"/>
        <v>-4.772401153201225E-3</v>
      </c>
    </row>
    <row r="64" spans="1:18" x14ac:dyDescent="0.2">
      <c r="A64" s="82">
        <v>-3591.5</v>
      </c>
      <c r="B64" s="82">
        <v>-3.9268219996301923E-2</v>
      </c>
      <c r="C64" s="82">
        <v>1</v>
      </c>
      <c r="D64" s="83">
        <f t="shared" si="5"/>
        <v>-0.35915000000000002</v>
      </c>
      <c r="E64" s="83">
        <f t="shared" si="6"/>
        <v>-3.9268219996301923E-2</v>
      </c>
      <c r="F64" s="25">
        <f t="shared" si="7"/>
        <v>-0.35915000000000002</v>
      </c>
      <c r="G64" s="25">
        <f t="shared" si="8"/>
        <v>-3.9268219996301923E-2</v>
      </c>
      <c r="H64" s="25">
        <f t="shared" si="9"/>
        <v>0.12898872250000001</v>
      </c>
      <c r="I64" s="25">
        <f t="shared" si="10"/>
        <v>-4.6326299685875011E-2</v>
      </c>
      <c r="J64" s="25">
        <f t="shared" si="11"/>
        <v>1.6638090532182011E-2</v>
      </c>
      <c r="K64" s="25">
        <f t="shared" si="12"/>
        <v>1.4103181211671837E-2</v>
      </c>
      <c r="L64" s="25">
        <f t="shared" si="13"/>
        <v>-5.0651575321719409E-3</v>
      </c>
      <c r="M64" s="25">
        <f t="shared" ca="1" si="14"/>
        <v>-3.5663181315345717E-2</v>
      </c>
      <c r="N64" s="25">
        <f t="shared" ca="1" si="15"/>
        <v>1.2996303891190462E-5</v>
      </c>
      <c r="O64" s="24">
        <f t="shared" ca="1" si="16"/>
        <v>59384145.842860393</v>
      </c>
      <c r="P64" s="25">
        <f t="shared" ca="1" si="17"/>
        <v>14881581.15242245</v>
      </c>
      <c r="Q64" s="25">
        <f t="shared" ca="1" si="18"/>
        <v>180493.50936298165</v>
      </c>
      <c r="R64">
        <f t="shared" ca="1" si="19"/>
        <v>-3.605038680956206E-3</v>
      </c>
    </row>
    <row r="65" spans="1:18" x14ac:dyDescent="0.2">
      <c r="A65" s="82">
        <v>-3579.5</v>
      </c>
      <c r="B65" s="82">
        <v>-4.0012059995206073E-2</v>
      </c>
      <c r="C65" s="82">
        <v>1</v>
      </c>
      <c r="D65" s="83">
        <f t="shared" si="5"/>
        <v>-0.35794999999999999</v>
      </c>
      <c r="E65" s="83">
        <f t="shared" si="6"/>
        <v>-4.0012059995206073E-2</v>
      </c>
      <c r="F65" s="25">
        <f t="shared" si="7"/>
        <v>-0.35794999999999999</v>
      </c>
      <c r="G65" s="25">
        <f t="shared" si="8"/>
        <v>-4.0012059995206073E-2</v>
      </c>
      <c r="H65" s="25">
        <f t="shared" si="9"/>
        <v>0.12812820249999998</v>
      </c>
      <c r="I65" s="25">
        <f t="shared" si="10"/>
        <v>-4.5863490084874996E-2</v>
      </c>
      <c r="J65" s="25">
        <f t="shared" si="11"/>
        <v>1.6416836275881003E-2</v>
      </c>
      <c r="K65" s="25">
        <f t="shared" si="12"/>
        <v>1.4322316875284014E-2</v>
      </c>
      <c r="L65" s="25">
        <f t="shared" si="13"/>
        <v>-5.1266733255079123E-3</v>
      </c>
      <c r="M65" s="25">
        <f t="shared" ca="1" si="14"/>
        <v>-3.5570178292135463E-2</v>
      </c>
      <c r="N65" s="25">
        <f t="shared" ca="1" si="15"/>
        <v>1.9730313064073467E-5</v>
      </c>
      <c r="O65" s="24">
        <f t="shared" ca="1" si="16"/>
        <v>59698065.766461</v>
      </c>
      <c r="P65" s="25">
        <f t="shared" ca="1" si="17"/>
        <v>15260839.824982891</v>
      </c>
      <c r="Q65" s="25">
        <f t="shared" ca="1" si="18"/>
        <v>190277.66065645748</v>
      </c>
      <c r="R65">
        <f t="shared" ca="1" si="19"/>
        <v>-4.4418817030706104E-3</v>
      </c>
    </row>
    <row r="66" spans="1:18" x14ac:dyDescent="0.2">
      <c r="A66" s="82">
        <v>-3577</v>
      </c>
      <c r="B66" s="82">
        <v>-4.2600359993230086E-2</v>
      </c>
      <c r="C66" s="82">
        <v>1</v>
      </c>
      <c r="D66" s="83">
        <f t="shared" si="5"/>
        <v>-0.35770000000000002</v>
      </c>
      <c r="E66" s="83">
        <f t="shared" si="6"/>
        <v>-4.2600359993230086E-2</v>
      </c>
      <c r="F66" s="25">
        <f t="shared" si="7"/>
        <v>-0.35770000000000002</v>
      </c>
      <c r="G66" s="25">
        <f t="shared" si="8"/>
        <v>-4.2600359993230086E-2</v>
      </c>
      <c r="H66" s="25">
        <f t="shared" si="9"/>
        <v>0.12794929000000002</v>
      </c>
      <c r="I66" s="25">
        <f t="shared" si="10"/>
        <v>-4.5767461033000008E-2</v>
      </c>
      <c r="J66" s="25">
        <f t="shared" si="11"/>
        <v>1.6371020811504104E-2</v>
      </c>
      <c r="K66" s="25">
        <f t="shared" si="12"/>
        <v>1.5238148769578403E-2</v>
      </c>
      <c r="L66" s="25">
        <f t="shared" si="13"/>
        <v>-5.4506858148781947E-3</v>
      </c>
      <c r="M66" s="25">
        <f t="shared" ca="1" si="14"/>
        <v>-3.5550796303718941E-2</v>
      </c>
      <c r="N66" s="25">
        <f t="shared" ca="1" si="15"/>
        <v>4.9696348212473978E-5</v>
      </c>
      <c r="O66" s="24">
        <f t="shared" ca="1" si="16"/>
        <v>59763593.547478743</v>
      </c>
      <c r="P66" s="25">
        <f t="shared" ca="1" si="17"/>
        <v>15340485.791449869</v>
      </c>
      <c r="Q66" s="25">
        <f t="shared" ca="1" si="18"/>
        <v>192349.4970382161</v>
      </c>
      <c r="R66">
        <f t="shared" ca="1" si="19"/>
        <v>-7.0495636895111444E-3</v>
      </c>
    </row>
    <row r="67" spans="1:18" x14ac:dyDescent="0.2">
      <c r="A67" s="82">
        <v>-3538</v>
      </c>
      <c r="B67" s="82">
        <v>-3.9917840003909077E-2</v>
      </c>
      <c r="C67" s="82">
        <v>1</v>
      </c>
      <c r="D67" s="83">
        <f t="shared" si="5"/>
        <v>-0.3538</v>
      </c>
      <c r="E67" s="83">
        <f t="shared" si="6"/>
        <v>-3.9917840003909077E-2</v>
      </c>
      <c r="F67" s="25">
        <f t="shared" si="7"/>
        <v>-0.3538</v>
      </c>
      <c r="G67" s="25">
        <f t="shared" si="8"/>
        <v>-3.9917840003909077E-2</v>
      </c>
      <c r="H67" s="25">
        <f t="shared" si="9"/>
        <v>0.12517444</v>
      </c>
      <c r="I67" s="25">
        <f t="shared" si="10"/>
        <v>-4.4286716871999997E-2</v>
      </c>
      <c r="J67" s="25">
        <f t="shared" si="11"/>
        <v>1.56686404293136E-2</v>
      </c>
      <c r="K67" s="25">
        <f t="shared" si="12"/>
        <v>1.4122931793383031E-2</v>
      </c>
      <c r="L67" s="25">
        <f t="shared" si="13"/>
        <v>-4.9966932684989166E-3</v>
      </c>
      <c r="M67" s="25">
        <f t="shared" ca="1" si="14"/>
        <v>-3.524815338473989E-2</v>
      </c>
      <c r="N67" s="25">
        <f t="shared" ca="1" si="15"/>
        <v>2.1805973121247756E-5</v>
      </c>
      <c r="O67" s="24">
        <f t="shared" ca="1" si="16"/>
        <v>60791545.232272156</v>
      </c>
      <c r="P67" s="25">
        <f t="shared" ca="1" si="17"/>
        <v>16611340.608056117</v>
      </c>
      <c r="Q67" s="25">
        <f t="shared" ca="1" si="18"/>
        <v>226169.58706001577</v>
      </c>
      <c r="R67">
        <f t="shared" ca="1" si="19"/>
        <v>-4.6696866191691874E-3</v>
      </c>
    </row>
    <row r="68" spans="1:18" x14ac:dyDescent="0.2">
      <c r="A68" s="82">
        <v>-3535.5</v>
      </c>
      <c r="B68" s="82">
        <v>-3.3756140001059975E-2</v>
      </c>
      <c r="C68" s="82">
        <v>1</v>
      </c>
      <c r="D68" s="83">
        <f t="shared" si="5"/>
        <v>-0.35354999999999998</v>
      </c>
      <c r="E68" s="83">
        <f t="shared" si="6"/>
        <v>-3.3756140001059975E-2</v>
      </c>
      <c r="F68" s="25">
        <f t="shared" si="7"/>
        <v>-0.35354999999999998</v>
      </c>
      <c r="G68" s="25">
        <f t="shared" si="8"/>
        <v>-3.3756140001059975E-2</v>
      </c>
      <c r="H68" s="25">
        <f t="shared" si="9"/>
        <v>0.12499760249999999</v>
      </c>
      <c r="I68" s="25">
        <f t="shared" si="10"/>
        <v>-4.4192902363874992E-2</v>
      </c>
      <c r="J68" s="25">
        <f t="shared" si="11"/>
        <v>1.5624400630748003E-2</v>
      </c>
      <c r="K68" s="25">
        <f t="shared" si="12"/>
        <v>1.1934483297374754E-2</v>
      </c>
      <c r="L68" s="25">
        <f t="shared" si="13"/>
        <v>-4.2194365697868445E-3</v>
      </c>
      <c r="M68" s="25">
        <f t="shared" ca="1" si="14"/>
        <v>-3.5228734998928327E-2</v>
      </c>
      <c r="N68" s="25">
        <f t="shared" ca="1" si="15"/>
        <v>2.1685360277468891E-6</v>
      </c>
      <c r="O68" s="24">
        <f t="shared" ca="1" si="16"/>
        <v>60857806.782347672</v>
      </c>
      <c r="P68" s="25">
        <f t="shared" ca="1" si="17"/>
        <v>16694629.083678018</v>
      </c>
      <c r="Q68" s="25">
        <f t="shared" ca="1" si="18"/>
        <v>228433.9233022707</v>
      </c>
      <c r="R68">
        <f t="shared" ca="1" si="19"/>
        <v>1.4725949978683511E-3</v>
      </c>
    </row>
    <row r="69" spans="1:18" x14ac:dyDescent="0.2">
      <c r="A69" s="82">
        <v>-3533</v>
      </c>
      <c r="B69" s="82">
        <v>-3.9094439998734742E-2</v>
      </c>
      <c r="C69" s="82">
        <v>1</v>
      </c>
      <c r="D69" s="83">
        <f t="shared" si="5"/>
        <v>-0.3533</v>
      </c>
      <c r="E69" s="83">
        <f t="shared" si="6"/>
        <v>-3.9094439998734742E-2</v>
      </c>
      <c r="F69" s="25">
        <f t="shared" si="7"/>
        <v>-0.3533</v>
      </c>
      <c r="G69" s="25">
        <f t="shared" si="8"/>
        <v>-3.9094439998734742E-2</v>
      </c>
      <c r="H69" s="25">
        <f t="shared" si="9"/>
        <v>0.12482089</v>
      </c>
      <c r="I69" s="25">
        <f t="shared" si="10"/>
        <v>-4.4099220437E-2</v>
      </c>
      <c r="J69" s="25">
        <f t="shared" si="11"/>
        <v>1.5580254580392101E-2</v>
      </c>
      <c r="K69" s="25">
        <f t="shared" si="12"/>
        <v>1.3812065651552985E-2</v>
      </c>
      <c r="L69" s="25">
        <f t="shared" si="13"/>
        <v>-4.8798027946936702E-3</v>
      </c>
      <c r="M69" s="25">
        <f t="shared" ca="1" si="14"/>
        <v>-3.5209314420502617E-2</v>
      </c>
      <c r="N69" s="25">
        <f t="shared" ca="1" si="15"/>
        <v>1.5094200758633504E-5</v>
      </c>
      <c r="O69" s="24">
        <f t="shared" ca="1" si="16"/>
        <v>60924112.653536417</v>
      </c>
      <c r="P69" s="25">
        <f t="shared" ca="1" si="17"/>
        <v>16778137.771776211</v>
      </c>
      <c r="Q69" s="25">
        <f t="shared" ca="1" si="18"/>
        <v>230709.90359238515</v>
      </c>
      <c r="R69">
        <f t="shared" ca="1" si="19"/>
        <v>-3.8851255782321251E-3</v>
      </c>
    </row>
    <row r="70" spans="1:18" x14ac:dyDescent="0.2">
      <c r="A70" s="82">
        <v>-3530.5</v>
      </c>
      <c r="B70" s="82">
        <v>-3.7682740003219806E-2</v>
      </c>
      <c r="C70" s="82">
        <v>1</v>
      </c>
      <c r="D70" s="83">
        <f t="shared" si="5"/>
        <v>-0.35304999999999997</v>
      </c>
      <c r="E70" s="83">
        <f t="shared" si="6"/>
        <v>-3.7682740003219806E-2</v>
      </c>
      <c r="F70" s="25">
        <f t="shared" si="7"/>
        <v>-0.35304999999999997</v>
      </c>
      <c r="G70" s="25">
        <f t="shared" si="8"/>
        <v>-3.7682740003219806E-2</v>
      </c>
      <c r="H70" s="25">
        <f t="shared" si="9"/>
        <v>0.12464430249999998</v>
      </c>
      <c r="I70" s="25">
        <f t="shared" si="10"/>
        <v>-4.4005670997624993E-2</v>
      </c>
      <c r="J70" s="25">
        <f t="shared" si="11"/>
        <v>1.5536202145711503E-2</v>
      </c>
      <c r="K70" s="25">
        <f t="shared" si="12"/>
        <v>1.3303891358136751E-2</v>
      </c>
      <c r="L70" s="25">
        <f t="shared" si="13"/>
        <v>-4.6969388439901793E-3</v>
      </c>
      <c r="M70" s="25">
        <f t="shared" ca="1" si="14"/>
        <v>-3.5189891649462748E-2</v>
      </c>
      <c r="N70" s="25">
        <f t="shared" ca="1" si="15"/>
        <v>6.214292914829271E-6</v>
      </c>
      <c r="O70" s="24">
        <f t="shared" ca="1" si="16"/>
        <v>60990462.859275788</v>
      </c>
      <c r="P70" s="25">
        <f t="shared" ca="1" si="17"/>
        <v>16861866.761544827</v>
      </c>
      <c r="Q70" s="25">
        <f t="shared" ca="1" si="18"/>
        <v>232997.53335287445</v>
      </c>
      <c r="R70">
        <f t="shared" ca="1" si="19"/>
        <v>-2.4928483537570573E-3</v>
      </c>
    </row>
    <row r="71" spans="1:18" x14ac:dyDescent="0.2">
      <c r="A71" s="82">
        <v>-3491</v>
      </c>
      <c r="B71" s="82">
        <v>-3.8847880001412705E-2</v>
      </c>
      <c r="C71" s="82">
        <v>1</v>
      </c>
      <c r="D71" s="83">
        <f t="shared" si="5"/>
        <v>-0.34910000000000002</v>
      </c>
      <c r="E71" s="83">
        <f t="shared" si="6"/>
        <v>-3.8847880001412705E-2</v>
      </c>
      <c r="F71" s="25">
        <f t="shared" si="7"/>
        <v>-0.34910000000000002</v>
      </c>
      <c r="G71" s="25">
        <f t="shared" si="8"/>
        <v>-3.8847880001412705E-2</v>
      </c>
      <c r="H71" s="25">
        <f t="shared" si="9"/>
        <v>0.12187081000000001</v>
      </c>
      <c r="I71" s="25">
        <f t="shared" si="10"/>
        <v>-4.2545099771000003E-2</v>
      </c>
      <c r="J71" s="25">
        <f t="shared" si="11"/>
        <v>1.4852494330056101E-2</v>
      </c>
      <c r="K71" s="25">
        <f t="shared" si="12"/>
        <v>1.3561794908493177E-2</v>
      </c>
      <c r="L71" s="25">
        <f t="shared" si="13"/>
        <v>-4.734422602554968E-3</v>
      </c>
      <c r="M71" s="25">
        <f t="shared" ca="1" si="14"/>
        <v>-3.488272086328166E-2</v>
      </c>
      <c r="N71" s="25">
        <f t="shared" ca="1" si="15"/>
        <v>1.5722486990704124E-5</v>
      </c>
      <c r="O71" s="24">
        <f t="shared" ca="1" si="16"/>
        <v>62044690.779243223</v>
      </c>
      <c r="P71" s="25">
        <f t="shared" ca="1" si="17"/>
        <v>18214093.522584096</v>
      </c>
      <c r="Q71" s="25">
        <f t="shared" ca="1" si="18"/>
        <v>270692.47456964699</v>
      </c>
      <c r="R71">
        <f t="shared" ca="1" si="19"/>
        <v>-3.9651591381310441E-3</v>
      </c>
    </row>
    <row r="72" spans="1:18" x14ac:dyDescent="0.2">
      <c r="A72" s="82">
        <v>-3462</v>
      </c>
      <c r="B72" s="82">
        <v>-3.8332159994752146E-2</v>
      </c>
      <c r="C72" s="82">
        <v>0.1</v>
      </c>
      <c r="D72" s="83">
        <f t="shared" si="5"/>
        <v>-0.34620000000000001</v>
      </c>
      <c r="E72" s="83">
        <f t="shared" si="6"/>
        <v>-3.8332159994752146E-2</v>
      </c>
      <c r="F72" s="25">
        <f t="shared" si="7"/>
        <v>-3.4620000000000005E-2</v>
      </c>
      <c r="G72" s="25">
        <f t="shared" si="8"/>
        <v>-3.8332159994752149E-3</v>
      </c>
      <c r="H72" s="25">
        <f t="shared" si="9"/>
        <v>1.1985444000000001E-2</v>
      </c>
      <c r="I72" s="25">
        <f t="shared" si="10"/>
        <v>-4.1493607128000008E-3</v>
      </c>
      <c r="J72" s="25">
        <f t="shared" si="11"/>
        <v>1.4365086787713603E-3</v>
      </c>
      <c r="K72" s="25">
        <f t="shared" si="12"/>
        <v>1.3270593790183193E-3</v>
      </c>
      <c r="L72" s="25">
        <f t="shared" si="13"/>
        <v>-4.5942795701614216E-4</v>
      </c>
      <c r="M72" s="25">
        <f t="shared" ca="1" si="14"/>
        <v>-3.4656854620653502E-2</v>
      </c>
      <c r="N72" s="25">
        <f t="shared" ca="1" si="15"/>
        <v>1.350786959287838E-6</v>
      </c>
      <c r="O72" s="24">
        <f t="shared" ca="1" si="16"/>
        <v>628257.59468301141</v>
      </c>
      <c r="P72" s="25">
        <f t="shared" ca="1" si="17"/>
        <v>192420.96519812284</v>
      </c>
      <c r="Q72" s="25">
        <f t="shared" ca="1" si="18"/>
        <v>3002.3186585623316</v>
      </c>
      <c r="R72">
        <f t="shared" ca="1" si="19"/>
        <v>-3.6753053740986447E-3</v>
      </c>
    </row>
    <row r="73" spans="1:18" x14ac:dyDescent="0.2">
      <c r="A73" s="82">
        <v>-2682</v>
      </c>
      <c r="B73" s="82">
        <v>-3.0961759999627247E-2</v>
      </c>
      <c r="C73" s="82">
        <v>1</v>
      </c>
      <c r="D73" s="83">
        <f t="shared" si="5"/>
        <v>-0.26819999999999999</v>
      </c>
      <c r="E73" s="83">
        <f t="shared" si="6"/>
        <v>-3.0961759999627247E-2</v>
      </c>
      <c r="F73" s="25">
        <f t="shared" si="7"/>
        <v>-0.26819999999999999</v>
      </c>
      <c r="G73" s="25">
        <f t="shared" si="8"/>
        <v>-3.0961759999627247E-2</v>
      </c>
      <c r="H73" s="25">
        <f t="shared" si="9"/>
        <v>7.1931239999999994E-2</v>
      </c>
      <c r="I73" s="25">
        <f t="shared" si="10"/>
        <v>-1.9291958567999999E-2</v>
      </c>
      <c r="J73" s="25">
        <f t="shared" si="11"/>
        <v>5.1741032879375993E-3</v>
      </c>
      <c r="K73" s="25">
        <f t="shared" si="12"/>
        <v>8.3039440319000284E-3</v>
      </c>
      <c r="L73" s="25">
        <f t="shared" si="13"/>
        <v>-2.2271177893555877E-3</v>
      </c>
      <c r="M73" s="25">
        <f t="shared" ca="1" si="14"/>
        <v>-2.8471144872172383E-2</v>
      </c>
      <c r="N73" s="25">
        <f t="shared" ca="1" si="15"/>
        <v>6.2031637131070092E-6</v>
      </c>
      <c r="O73" s="24">
        <f t="shared" ca="1" si="16"/>
        <v>86160019.220349416</v>
      </c>
      <c r="P73" s="25">
        <f t="shared" ca="1" si="17"/>
        <v>58598908.878019609</v>
      </c>
      <c r="Q73" s="25">
        <f t="shared" ca="1" si="18"/>
        <v>1718496.1209100552</v>
      </c>
      <c r="R73">
        <f t="shared" ca="1" si="19"/>
        <v>-2.4906151274548642E-3</v>
      </c>
    </row>
    <row r="74" spans="1:18" x14ac:dyDescent="0.2">
      <c r="A74" s="82">
        <v>-2640.5</v>
      </c>
      <c r="B74" s="82">
        <v>-3.1967540002369788E-2</v>
      </c>
      <c r="C74" s="82">
        <v>1</v>
      </c>
      <c r="D74" s="83">
        <f t="shared" si="5"/>
        <v>-0.26405000000000001</v>
      </c>
      <c r="E74" s="83">
        <f t="shared" si="6"/>
        <v>-3.1967540002369788E-2</v>
      </c>
      <c r="F74" s="25">
        <f t="shared" si="7"/>
        <v>-0.26405000000000001</v>
      </c>
      <c r="G74" s="25">
        <f t="shared" si="8"/>
        <v>-3.1967540002369788E-2</v>
      </c>
      <c r="H74" s="25">
        <f t="shared" si="9"/>
        <v>6.9722402500000003E-2</v>
      </c>
      <c r="I74" s="25">
        <f t="shared" si="10"/>
        <v>-1.8410200380125002E-2</v>
      </c>
      <c r="J74" s="25">
        <f t="shared" si="11"/>
        <v>4.8612134103720069E-3</v>
      </c>
      <c r="K74" s="25">
        <f t="shared" si="12"/>
        <v>8.4410289376257424E-3</v>
      </c>
      <c r="L74" s="25">
        <f t="shared" si="13"/>
        <v>-2.2288536909800772E-3</v>
      </c>
      <c r="M74" s="25">
        <f t="shared" ca="1" si="14"/>
        <v>-2.8136053299961532E-2</v>
      </c>
      <c r="N74" s="25">
        <f t="shared" ca="1" si="15"/>
        <v>1.4680290350731285E-5</v>
      </c>
      <c r="O74" s="24">
        <f t="shared" ca="1" si="16"/>
        <v>87531451.850724518</v>
      </c>
      <c r="P74" s="25">
        <f t="shared" ca="1" si="17"/>
        <v>61353713.033767968</v>
      </c>
      <c r="Q74" s="25">
        <f t="shared" ca="1" si="18"/>
        <v>1829381.9930010792</v>
      </c>
      <c r="R74">
        <f t="shared" ca="1" si="19"/>
        <v>-3.8314867024082551E-3</v>
      </c>
    </row>
    <row r="75" spans="1:18" x14ac:dyDescent="0.2">
      <c r="A75" s="82">
        <v>-2596.5</v>
      </c>
      <c r="B75" s="82">
        <v>-2.9661619999387767E-2</v>
      </c>
      <c r="C75" s="82">
        <v>1</v>
      </c>
      <c r="D75" s="83">
        <f t="shared" si="5"/>
        <v>-0.25964999999999999</v>
      </c>
      <c r="E75" s="83">
        <f t="shared" si="6"/>
        <v>-2.9661619999387767E-2</v>
      </c>
      <c r="F75" s="25">
        <f t="shared" si="7"/>
        <v>-0.25964999999999999</v>
      </c>
      <c r="G75" s="25">
        <f t="shared" si="8"/>
        <v>-2.9661619999387767E-2</v>
      </c>
      <c r="H75" s="25">
        <f t="shared" si="9"/>
        <v>6.7418122499999997E-2</v>
      </c>
      <c r="I75" s="25">
        <f t="shared" si="10"/>
        <v>-1.7505115507125E-2</v>
      </c>
      <c r="J75" s="25">
        <f t="shared" si="11"/>
        <v>4.5452032414250061E-3</v>
      </c>
      <c r="K75" s="25">
        <f t="shared" si="12"/>
        <v>7.7016396328410336E-3</v>
      </c>
      <c r="L75" s="25">
        <f t="shared" si="13"/>
        <v>-1.9997307306671742E-3</v>
      </c>
      <c r="M75" s="25">
        <f t="shared" ca="1" si="14"/>
        <v>-2.7780115599303774E-2</v>
      </c>
      <c r="N75" s="25">
        <f t="shared" ca="1" si="15"/>
        <v>3.5400588075354256E-6</v>
      </c>
      <c r="O75" s="24">
        <f t="shared" ca="1" si="16"/>
        <v>89000321.063198447</v>
      </c>
      <c r="P75" s="25">
        <f t="shared" ca="1" si="17"/>
        <v>64350608.794992566</v>
      </c>
      <c r="Q75" s="25">
        <f t="shared" ca="1" si="18"/>
        <v>1951053.6604336414</v>
      </c>
      <c r="R75">
        <f t="shared" ca="1" si="19"/>
        <v>-1.8815044000839928E-3</v>
      </c>
    </row>
    <row r="76" spans="1:18" x14ac:dyDescent="0.2">
      <c r="A76" s="82">
        <v>-2533</v>
      </c>
      <c r="B76" s="82">
        <v>-2.9014439998718444E-2</v>
      </c>
      <c r="C76" s="82">
        <v>1</v>
      </c>
      <c r="D76" s="83">
        <f t="shared" si="5"/>
        <v>-0.25330000000000003</v>
      </c>
      <c r="E76" s="83">
        <f t="shared" si="6"/>
        <v>-2.9014439998718444E-2</v>
      </c>
      <c r="F76" s="25">
        <f t="shared" si="7"/>
        <v>-0.25330000000000003</v>
      </c>
      <c r="G76" s="25">
        <f t="shared" si="8"/>
        <v>-2.9014439998718444E-2</v>
      </c>
      <c r="H76" s="25">
        <f t="shared" si="9"/>
        <v>6.4160890000000012E-2</v>
      </c>
      <c r="I76" s="25">
        <f t="shared" si="10"/>
        <v>-1.6251953437000005E-2</v>
      </c>
      <c r="J76" s="25">
        <f t="shared" si="11"/>
        <v>4.1166198055921019E-3</v>
      </c>
      <c r="K76" s="25">
        <f t="shared" si="12"/>
        <v>7.3493576516753829E-3</v>
      </c>
      <c r="L76" s="25">
        <f t="shared" si="13"/>
        <v>-1.8615922931693746E-3</v>
      </c>
      <c r="M76" s="25">
        <f t="shared" ca="1" si="14"/>
        <v>-2.7265235394717181E-2</v>
      </c>
      <c r="N76" s="25">
        <f t="shared" ca="1" si="15"/>
        <v>3.0597167466592149E-6</v>
      </c>
      <c r="O76" s="24">
        <f t="shared" ca="1" si="16"/>
        <v>91147210.429485917</v>
      </c>
      <c r="P76" s="25">
        <f t="shared" ca="1" si="17"/>
        <v>68814850.09404631</v>
      </c>
      <c r="Q76" s="25">
        <f t="shared" ca="1" si="18"/>
        <v>2134160.6101521351</v>
      </c>
      <c r="R76">
        <f t="shared" ca="1" si="19"/>
        <v>-1.7492046040012629E-3</v>
      </c>
    </row>
    <row r="77" spans="1:18" x14ac:dyDescent="0.2">
      <c r="A77" s="82">
        <v>-1787</v>
      </c>
      <c r="B77" s="82">
        <v>-1.9623159998445772E-2</v>
      </c>
      <c r="C77" s="82">
        <v>1</v>
      </c>
      <c r="D77" s="83">
        <f t="shared" si="5"/>
        <v>-0.1787</v>
      </c>
      <c r="E77" s="83">
        <f t="shared" si="6"/>
        <v>-1.9623159998445772E-2</v>
      </c>
      <c r="F77" s="25">
        <f t="shared" si="7"/>
        <v>-0.1787</v>
      </c>
      <c r="G77" s="25">
        <f t="shared" si="8"/>
        <v>-1.9623159998445772E-2</v>
      </c>
      <c r="H77" s="25">
        <f t="shared" si="9"/>
        <v>3.1933690000000001E-2</v>
      </c>
      <c r="I77" s="25">
        <f t="shared" si="10"/>
        <v>-5.706550403E-3</v>
      </c>
      <c r="J77" s="25">
        <f t="shared" si="11"/>
        <v>1.0197605570160999E-3</v>
      </c>
      <c r="K77" s="25">
        <f t="shared" si="12"/>
        <v>3.5066586917222595E-3</v>
      </c>
      <c r="L77" s="25">
        <f t="shared" si="13"/>
        <v>-6.2663990821076778E-4</v>
      </c>
      <c r="M77" s="25">
        <f t="shared" ca="1" si="14"/>
        <v>-2.1110479239635015E-2</v>
      </c>
      <c r="N77" s="25">
        <f t="shared" ca="1" si="15"/>
        <v>2.2121185252117457E-6</v>
      </c>
      <c r="O77" s="24">
        <f t="shared" ca="1" si="16"/>
        <v>118839468.92468755</v>
      </c>
      <c r="P77" s="25">
        <f t="shared" ca="1" si="17"/>
        <v>134095564.55772737</v>
      </c>
      <c r="Q77" s="25">
        <f t="shared" ca="1" si="18"/>
        <v>4981912.3717478169</v>
      </c>
      <c r="R77">
        <f t="shared" ca="1" si="19"/>
        <v>1.487319241189243E-3</v>
      </c>
    </row>
    <row r="78" spans="1:18" x14ac:dyDescent="0.2">
      <c r="A78" s="82">
        <v>-1728.5</v>
      </c>
      <c r="B78" s="82">
        <v>-1.7066046668333001E-2</v>
      </c>
      <c r="C78" s="82">
        <v>1</v>
      </c>
      <c r="D78" s="83">
        <f t="shared" si="5"/>
        <v>-0.17285</v>
      </c>
      <c r="E78" s="83">
        <f t="shared" si="6"/>
        <v>-1.7066046668333001E-2</v>
      </c>
      <c r="F78" s="25">
        <f t="shared" si="7"/>
        <v>-0.17285</v>
      </c>
      <c r="G78" s="25">
        <f t="shared" si="8"/>
        <v>-1.7066046668333001E-2</v>
      </c>
      <c r="H78" s="25">
        <f t="shared" si="9"/>
        <v>2.9877122500000002E-2</v>
      </c>
      <c r="I78" s="25">
        <f t="shared" si="10"/>
        <v>-5.1642606241250003E-3</v>
      </c>
      <c r="J78" s="25">
        <f t="shared" si="11"/>
        <v>8.9264244888000632E-4</v>
      </c>
      <c r="K78" s="25">
        <f t="shared" si="12"/>
        <v>2.9498661666213593E-3</v>
      </c>
      <c r="L78" s="25">
        <f t="shared" si="13"/>
        <v>-5.09884366900502E-4</v>
      </c>
      <c r="M78" s="25">
        <f t="shared" ca="1" si="14"/>
        <v>-2.0619578828543681E-2</v>
      </c>
      <c r="N78" s="25">
        <f t="shared" ca="1" si="15"/>
        <v>1.2627590813651579E-5</v>
      </c>
      <c r="O78" s="24">
        <f t="shared" ca="1" si="16"/>
        <v>121209839.37327358</v>
      </c>
      <c r="P78" s="25">
        <f t="shared" ca="1" si="17"/>
        <v>140256929.71731746</v>
      </c>
      <c r="Q78" s="25">
        <f t="shared" ca="1" si="18"/>
        <v>5262087.9111325871</v>
      </c>
      <c r="R78">
        <f t="shared" ca="1" si="19"/>
        <v>3.5535321602106797E-3</v>
      </c>
    </row>
    <row r="79" spans="1:18" x14ac:dyDescent="0.2">
      <c r="A79" s="82">
        <v>-1714</v>
      </c>
      <c r="B79" s="82">
        <v>-1.7364853338222019E-2</v>
      </c>
      <c r="C79" s="82">
        <v>1</v>
      </c>
      <c r="D79" s="83">
        <f t="shared" si="5"/>
        <v>-0.1714</v>
      </c>
      <c r="E79" s="83">
        <f t="shared" si="6"/>
        <v>-1.7364853338222019E-2</v>
      </c>
      <c r="F79" s="25">
        <f t="shared" si="7"/>
        <v>-0.1714</v>
      </c>
      <c r="G79" s="25">
        <f t="shared" si="8"/>
        <v>-1.7364853338222019E-2</v>
      </c>
      <c r="H79" s="25">
        <f t="shared" si="9"/>
        <v>2.9377959999999998E-2</v>
      </c>
      <c r="I79" s="25">
        <f t="shared" si="10"/>
        <v>-5.0353823439999992E-3</v>
      </c>
      <c r="J79" s="25">
        <f t="shared" si="11"/>
        <v>8.6306453376159989E-4</v>
      </c>
      <c r="K79" s="25">
        <f t="shared" si="12"/>
        <v>2.9763358621712542E-3</v>
      </c>
      <c r="L79" s="25">
        <f t="shared" si="13"/>
        <v>-5.1014396677615296E-4</v>
      </c>
      <c r="M79" s="25">
        <f t="shared" ca="1" si="14"/>
        <v>-2.0497716987706249E-2</v>
      </c>
      <c r="N79" s="25">
        <f t="shared" ca="1" si="15"/>
        <v>9.8148346462596479E-6</v>
      </c>
      <c r="O79" s="24">
        <f t="shared" ca="1" si="16"/>
        <v>121801972.21964294</v>
      </c>
      <c r="P79" s="25">
        <f t="shared" ca="1" si="17"/>
        <v>141808444.89790457</v>
      </c>
      <c r="Q79" s="25">
        <f t="shared" ca="1" si="18"/>
        <v>5332867.2296090284</v>
      </c>
      <c r="R79">
        <f t="shared" ca="1" si="19"/>
        <v>3.1328636494842299E-3</v>
      </c>
    </row>
    <row r="80" spans="1:18" x14ac:dyDescent="0.2">
      <c r="A80" s="82">
        <v>-941.5</v>
      </c>
      <c r="B80" s="82">
        <v>-8.7162199997692369E-3</v>
      </c>
      <c r="C80" s="82">
        <v>1</v>
      </c>
      <c r="D80" s="83">
        <f t="shared" si="5"/>
        <v>-9.4149999999999998E-2</v>
      </c>
      <c r="E80" s="83">
        <f t="shared" si="6"/>
        <v>-8.7162199997692369E-3</v>
      </c>
      <c r="F80" s="25">
        <f t="shared" si="7"/>
        <v>-9.4149999999999998E-2</v>
      </c>
      <c r="G80" s="25">
        <f t="shared" si="8"/>
        <v>-8.7162199997692369E-3</v>
      </c>
      <c r="H80" s="25">
        <f t="shared" si="9"/>
        <v>8.8642224999999995E-3</v>
      </c>
      <c r="I80" s="25">
        <f t="shared" si="10"/>
        <v>-8.3456654837499994E-4</v>
      </c>
      <c r="J80" s="25">
        <f t="shared" si="11"/>
        <v>7.8574440529506249E-5</v>
      </c>
      <c r="K80" s="25">
        <f t="shared" si="12"/>
        <v>8.2063211297827361E-4</v>
      </c>
      <c r="L80" s="25">
        <f t="shared" si="13"/>
        <v>-7.7262513436904463E-5</v>
      </c>
      <c r="M80" s="25">
        <f t="shared" ca="1" si="14"/>
        <v>-1.389878106600707E-2</v>
      </c>
      <c r="N80" s="25">
        <f t="shared" ca="1" si="15"/>
        <v>2.685893920528423E-5</v>
      </c>
      <c r="O80" s="24">
        <f t="shared" ca="1" si="16"/>
        <v>156074308.98652065</v>
      </c>
      <c r="P80" s="25">
        <f t="shared" ca="1" si="17"/>
        <v>238990801.51355267</v>
      </c>
      <c r="Q80" s="25">
        <f t="shared" ca="1" si="18"/>
        <v>9903472.3677352238</v>
      </c>
      <c r="R80">
        <f t="shared" ca="1" si="19"/>
        <v>5.1825610662378334E-3</v>
      </c>
    </row>
    <row r="81" spans="1:18" x14ac:dyDescent="0.2">
      <c r="A81" s="82">
        <v>-941</v>
      </c>
      <c r="B81" s="82">
        <v>-8.8138800056185573E-3</v>
      </c>
      <c r="C81" s="82">
        <v>1</v>
      </c>
      <c r="D81" s="83">
        <f t="shared" si="5"/>
        <v>-9.4100000000000003E-2</v>
      </c>
      <c r="E81" s="83">
        <f t="shared" si="6"/>
        <v>-8.8138800056185573E-3</v>
      </c>
      <c r="F81" s="25">
        <f t="shared" si="7"/>
        <v>-9.4100000000000003E-2</v>
      </c>
      <c r="G81" s="25">
        <f t="shared" si="8"/>
        <v>-8.8138800056185573E-3</v>
      </c>
      <c r="H81" s="25">
        <f t="shared" si="9"/>
        <v>8.8548100000000012E-3</v>
      </c>
      <c r="I81" s="25">
        <f t="shared" si="10"/>
        <v>-8.3323762100000014E-4</v>
      </c>
      <c r="J81" s="25">
        <f t="shared" si="11"/>
        <v>7.8407660136100009E-5</v>
      </c>
      <c r="K81" s="25">
        <f t="shared" si="12"/>
        <v>8.293861085287063E-4</v>
      </c>
      <c r="L81" s="25">
        <f t="shared" si="13"/>
        <v>-7.8045232812551263E-5</v>
      </c>
      <c r="M81" s="25">
        <f t="shared" ca="1" si="14"/>
        <v>-1.389444211444092E-2</v>
      </c>
      <c r="N81" s="25">
        <f t="shared" ca="1" si="15"/>
        <v>2.5812111341601533E-5</v>
      </c>
      <c r="O81" s="24">
        <f t="shared" ca="1" si="16"/>
        <v>156098273.10599375</v>
      </c>
      <c r="P81" s="25">
        <f t="shared" ca="1" si="17"/>
        <v>239063262.15697595</v>
      </c>
      <c r="Q81" s="25">
        <f t="shared" ca="1" si="18"/>
        <v>9906959.2240568809</v>
      </c>
      <c r="R81">
        <f t="shared" ca="1" si="19"/>
        <v>5.0805621088223629E-3</v>
      </c>
    </row>
    <row r="82" spans="1:18" x14ac:dyDescent="0.2">
      <c r="A82" s="82">
        <v>-51.5</v>
      </c>
      <c r="B82" s="82">
        <v>-1.5176866727415472E-3</v>
      </c>
      <c r="C82" s="82">
        <v>1</v>
      </c>
      <c r="D82" s="83">
        <f t="shared" si="5"/>
        <v>-5.1500000000000001E-3</v>
      </c>
      <c r="E82" s="83">
        <f t="shared" si="6"/>
        <v>-1.5176866727415472E-3</v>
      </c>
      <c r="F82" s="25">
        <f t="shared" si="7"/>
        <v>-5.1500000000000001E-3</v>
      </c>
      <c r="G82" s="25">
        <f t="shared" si="8"/>
        <v>-1.5176866727415472E-3</v>
      </c>
      <c r="H82" s="25">
        <f t="shared" si="9"/>
        <v>2.6522500000000002E-5</v>
      </c>
      <c r="I82" s="25">
        <f t="shared" si="10"/>
        <v>-1.3659087500000001E-7</v>
      </c>
      <c r="J82" s="25">
        <f t="shared" si="11"/>
        <v>7.0344300625000003E-10</v>
      </c>
      <c r="K82" s="25">
        <f t="shared" si="12"/>
        <v>7.816086364618969E-6</v>
      </c>
      <c r="L82" s="25">
        <f t="shared" si="13"/>
        <v>-4.0252844777787693E-8</v>
      </c>
      <c r="M82" s="25">
        <f t="shared" ca="1" si="14"/>
        <v>-6.0365837613358701E-3</v>
      </c>
      <c r="N82" s="25">
        <f t="shared" ca="1" si="15"/>
        <v>2.0420430897306247E-5</v>
      </c>
      <c r="O82" s="24">
        <f t="shared" ca="1" si="16"/>
        <v>202592369.7371358</v>
      </c>
      <c r="P82" s="25">
        <f t="shared" ca="1" si="17"/>
        <v>388990629.27676511</v>
      </c>
      <c r="Q82" s="25">
        <f t="shared" ca="1" si="18"/>
        <v>17281576.153133512</v>
      </c>
      <c r="R82">
        <f t="shared" ca="1" si="19"/>
        <v>4.5188970885943229E-3</v>
      </c>
    </row>
    <row r="83" spans="1:18" x14ac:dyDescent="0.2">
      <c r="A83" s="82">
        <v>-34</v>
      </c>
      <c r="B83" s="82">
        <v>1.3087999104754999E-4</v>
      </c>
      <c r="C83" s="82">
        <v>1</v>
      </c>
      <c r="D83" s="83">
        <f t="shared" ref="D83:D146" si="20">A83/A$18</f>
        <v>-3.3999999999999998E-3</v>
      </c>
      <c r="E83" s="83">
        <f t="shared" ref="E83:E146" si="21">B83/B$18</f>
        <v>1.3087999104754999E-4</v>
      </c>
      <c r="F83" s="25">
        <f t="shared" ref="F83:F146" si="22">$C83*D83</f>
        <v>-3.3999999999999998E-3</v>
      </c>
      <c r="G83" s="25">
        <f t="shared" ref="G83:G146" si="23">$C83*E83</f>
        <v>1.3087999104754999E-4</v>
      </c>
      <c r="H83" s="25">
        <f t="shared" ref="H83:H146" si="24">C83*D83*D83</f>
        <v>1.1559999999999999E-5</v>
      </c>
      <c r="I83" s="25">
        <f t="shared" ref="I83:I146" si="25">C83*D83*D83*D83</f>
        <v>-3.9303999999999999E-8</v>
      </c>
      <c r="J83" s="25">
        <f t="shared" ref="J83:J146" si="26">C83*D83*D83*D83*D83</f>
        <v>1.3363359999999999E-10</v>
      </c>
      <c r="K83" s="25">
        <f t="shared" ref="K83:K146" si="27">C83*E83*D83</f>
        <v>-4.4499196956166994E-7</v>
      </c>
      <c r="L83" s="25">
        <f t="shared" ref="L83:L146" si="28">C83*E83*D83*D83</f>
        <v>1.5129726965096777E-9</v>
      </c>
      <c r="M83" s="25">
        <f t="shared" ref="M83:M146" ca="1" si="29">+E$4+E$5*D83+E$6*D83^2</f>
        <v>-5.8792042778210056E-3</v>
      </c>
      <c r="N83" s="25">
        <f t="shared" ref="N83:N146" ca="1" si="30">C83*(M83-E83)^2</f>
        <v>3.6121112918901282E-5</v>
      </c>
      <c r="O83" s="24">
        <f t="shared" ref="O83:O146" ca="1" si="31">(C83*O$1-O$2*F83+O$3*H83)^2</f>
        <v>203586900.4733195</v>
      </c>
      <c r="P83" s="25">
        <f t="shared" ref="P83:P146" ca="1" si="32">(-C83*O$2+O$4*F83-O$5*H83)^2</f>
        <v>392377824.39396262</v>
      </c>
      <c r="Q83" s="25">
        <f t="shared" ref="Q83:Q146" ca="1" si="33">+(C83*O$3-F83*O$5+H83*O$6)^2</f>
        <v>17451148.04699485</v>
      </c>
      <c r="R83">
        <f t="shared" ref="R83:R146" ca="1" si="34">+E83-M83</f>
        <v>6.0100842688685556E-3</v>
      </c>
    </row>
    <row r="84" spans="1:18" x14ac:dyDescent="0.2">
      <c r="A84" s="82">
        <v>0</v>
      </c>
      <c r="B84" s="82">
        <v>5.6666664022486657E-5</v>
      </c>
      <c r="C84" s="82">
        <v>1</v>
      </c>
      <c r="D84" s="83">
        <f t="shared" si="20"/>
        <v>0</v>
      </c>
      <c r="E84" s="83">
        <f t="shared" si="21"/>
        <v>5.6666664022486657E-5</v>
      </c>
      <c r="F84" s="25">
        <f t="shared" si="22"/>
        <v>0</v>
      </c>
      <c r="G84" s="25">
        <f t="shared" si="23"/>
        <v>5.6666664022486657E-5</v>
      </c>
      <c r="H84" s="25">
        <f t="shared" si="24"/>
        <v>0</v>
      </c>
      <c r="I84" s="25">
        <f t="shared" si="25"/>
        <v>0</v>
      </c>
      <c r="J84" s="25">
        <f t="shared" si="26"/>
        <v>0</v>
      </c>
      <c r="K84" s="25">
        <f t="shared" si="27"/>
        <v>0</v>
      </c>
      <c r="L84" s="25">
        <f t="shared" si="28"/>
        <v>0</v>
      </c>
      <c r="M84" s="25">
        <f t="shared" ca="1" si="29"/>
        <v>-5.5731312827436803E-3</v>
      </c>
      <c r="N84" s="25">
        <f t="shared" ca="1" si="30"/>
        <v>3.1694624921412549E-5</v>
      </c>
      <c r="O84" s="24">
        <f t="shared" ca="1" si="31"/>
        <v>205528210.24529758</v>
      </c>
      <c r="P84" s="25">
        <f t="shared" ca="1" si="32"/>
        <v>399008788.12736839</v>
      </c>
      <c r="Q84" s="25">
        <f t="shared" ca="1" si="33"/>
        <v>17783418.309592944</v>
      </c>
      <c r="R84">
        <f t="shared" ca="1" si="34"/>
        <v>5.629797946766167E-3</v>
      </c>
    </row>
    <row r="85" spans="1:18" x14ac:dyDescent="0.2">
      <c r="A85" s="82">
        <v>49</v>
      </c>
      <c r="B85" s="82">
        <v>1.2193199945613742E-3</v>
      </c>
      <c r="C85" s="82">
        <v>1</v>
      </c>
      <c r="D85" s="83">
        <f t="shared" si="20"/>
        <v>4.8999999999999998E-3</v>
      </c>
      <c r="E85" s="83">
        <f t="shared" si="21"/>
        <v>1.2193199945613742E-3</v>
      </c>
      <c r="F85" s="25">
        <f t="shared" si="22"/>
        <v>4.8999999999999998E-3</v>
      </c>
      <c r="G85" s="25">
        <f t="shared" si="23"/>
        <v>1.2193199945613742E-3</v>
      </c>
      <c r="H85" s="25">
        <f t="shared" si="24"/>
        <v>2.4009999999999999E-5</v>
      </c>
      <c r="I85" s="25">
        <f t="shared" si="25"/>
        <v>1.17649E-7</v>
      </c>
      <c r="J85" s="25">
        <f t="shared" si="26"/>
        <v>5.7648009999999999E-10</v>
      </c>
      <c r="K85" s="25">
        <f t="shared" si="27"/>
        <v>5.974667973350733E-6</v>
      </c>
      <c r="L85" s="25">
        <f t="shared" si="28"/>
        <v>2.9275873069418591E-8</v>
      </c>
      <c r="M85" s="25">
        <f t="shared" ca="1" si="29"/>
        <v>-5.13131269501321E-3</v>
      </c>
      <c r="N85" s="25">
        <f t="shared" ca="1" si="30"/>
        <v>4.0330535557893316E-5</v>
      </c>
      <c r="O85" s="24">
        <f t="shared" ca="1" si="31"/>
        <v>208347135.72512066</v>
      </c>
      <c r="P85" s="25">
        <f t="shared" ca="1" si="32"/>
        <v>408682073.94963413</v>
      </c>
      <c r="Q85" s="25">
        <f t="shared" ca="1" si="33"/>
        <v>18268848.712970685</v>
      </c>
      <c r="R85">
        <f t="shared" ca="1" si="34"/>
        <v>6.3506326895745842E-3</v>
      </c>
    </row>
    <row r="86" spans="1:18" x14ac:dyDescent="0.2">
      <c r="A86" s="82">
        <v>49</v>
      </c>
      <c r="B86" s="82">
        <v>1.719319996482227E-3</v>
      </c>
      <c r="C86" s="82">
        <v>1</v>
      </c>
      <c r="D86" s="83">
        <f t="shared" si="20"/>
        <v>4.8999999999999998E-3</v>
      </c>
      <c r="E86" s="83">
        <f t="shared" si="21"/>
        <v>1.719319996482227E-3</v>
      </c>
      <c r="F86" s="25">
        <f t="shared" si="22"/>
        <v>4.8999999999999998E-3</v>
      </c>
      <c r="G86" s="25">
        <f t="shared" si="23"/>
        <v>1.719319996482227E-3</v>
      </c>
      <c r="H86" s="25">
        <f t="shared" si="24"/>
        <v>2.4009999999999999E-5</v>
      </c>
      <c r="I86" s="25">
        <f t="shared" si="25"/>
        <v>1.17649E-7</v>
      </c>
      <c r="J86" s="25">
        <f t="shared" si="26"/>
        <v>5.7648009999999999E-10</v>
      </c>
      <c r="K86" s="25">
        <f t="shared" si="27"/>
        <v>8.4246679827629117E-6</v>
      </c>
      <c r="L86" s="25">
        <f t="shared" si="28"/>
        <v>4.1280873115538265E-8</v>
      </c>
      <c r="M86" s="25">
        <f t="shared" ca="1" si="29"/>
        <v>-5.13131269501321E-3</v>
      </c>
      <c r="N86" s="25">
        <f t="shared" ca="1" si="30"/>
        <v>4.6931168273786014E-5</v>
      </c>
      <c r="O86" s="24">
        <f t="shared" ca="1" si="31"/>
        <v>208347135.72512066</v>
      </c>
      <c r="P86" s="25">
        <f t="shared" ca="1" si="32"/>
        <v>408682073.94963413</v>
      </c>
      <c r="Q86" s="25">
        <f t="shared" ca="1" si="33"/>
        <v>18268848.712970685</v>
      </c>
      <c r="R86">
        <f t="shared" ca="1" si="34"/>
        <v>6.850632691495437E-3</v>
      </c>
    </row>
    <row r="87" spans="1:18" x14ac:dyDescent="0.2">
      <c r="A87" s="82">
        <v>132</v>
      </c>
      <c r="B87" s="82">
        <v>-4.2240004404447973E-5</v>
      </c>
      <c r="C87" s="82">
        <v>1</v>
      </c>
      <c r="D87" s="83">
        <f t="shared" si="20"/>
        <v>1.32E-2</v>
      </c>
      <c r="E87" s="83">
        <f t="shared" si="21"/>
        <v>-4.2240004404447973E-5</v>
      </c>
      <c r="F87" s="25">
        <f t="shared" si="22"/>
        <v>1.32E-2</v>
      </c>
      <c r="G87" s="25">
        <f t="shared" si="23"/>
        <v>-4.2240004404447973E-5</v>
      </c>
      <c r="H87" s="25">
        <f t="shared" si="24"/>
        <v>1.7423999999999999E-4</v>
      </c>
      <c r="I87" s="25">
        <f t="shared" si="25"/>
        <v>2.299968E-6</v>
      </c>
      <c r="J87" s="25">
        <f t="shared" si="26"/>
        <v>3.03595776E-8</v>
      </c>
      <c r="K87" s="25">
        <f t="shared" si="27"/>
        <v>-5.5756805813871322E-7</v>
      </c>
      <c r="L87" s="25">
        <f t="shared" si="28"/>
        <v>-7.3598983674310142E-9</v>
      </c>
      <c r="M87" s="25">
        <f t="shared" ca="1" si="29"/>
        <v>-4.3810043251755132E-3</v>
      </c>
      <c r="N87" s="25">
        <f t="shared" ca="1" si="30"/>
        <v>1.8824875831196004E-5</v>
      </c>
      <c r="O87" s="24">
        <f t="shared" ca="1" si="31"/>
        <v>213179347.55409095</v>
      </c>
      <c r="P87" s="25">
        <f t="shared" ca="1" si="32"/>
        <v>425384424.64137024</v>
      </c>
      <c r="Q87" s="25">
        <f t="shared" ca="1" si="33"/>
        <v>19108937.277323496</v>
      </c>
      <c r="R87">
        <f t="shared" ca="1" si="34"/>
        <v>4.3387643207710653E-3</v>
      </c>
    </row>
    <row r="88" spans="1:18" x14ac:dyDescent="0.2">
      <c r="A88" s="82">
        <v>146.5</v>
      </c>
      <c r="B88" s="82">
        <v>2.3756200025673024E-3</v>
      </c>
      <c r="C88" s="82">
        <v>1</v>
      </c>
      <c r="D88" s="83">
        <f t="shared" si="20"/>
        <v>1.465E-2</v>
      </c>
      <c r="E88" s="83">
        <f t="shared" si="21"/>
        <v>2.3756200025673024E-3</v>
      </c>
      <c r="F88" s="25">
        <f t="shared" si="22"/>
        <v>1.465E-2</v>
      </c>
      <c r="G88" s="25">
        <f t="shared" si="23"/>
        <v>2.3756200025673024E-3</v>
      </c>
      <c r="H88" s="25">
        <f t="shared" si="24"/>
        <v>2.1462249999999999E-4</v>
      </c>
      <c r="I88" s="25">
        <f t="shared" si="25"/>
        <v>3.1442196249999998E-6</v>
      </c>
      <c r="J88" s="25">
        <f t="shared" si="26"/>
        <v>4.6062817506249998E-8</v>
      </c>
      <c r="K88" s="25">
        <f t="shared" si="27"/>
        <v>3.4802833037610982E-5</v>
      </c>
      <c r="L88" s="25">
        <f t="shared" si="28"/>
        <v>5.0986150400100087E-7</v>
      </c>
      <c r="M88" s="25">
        <f t="shared" ca="1" si="29"/>
        <v>-4.2496783722895471E-3</v>
      </c>
      <c r="N88" s="25">
        <f t="shared" ca="1" si="30"/>
        <v>4.3894578555880813E-5</v>
      </c>
      <c r="O88" s="24">
        <f t="shared" ca="1" si="31"/>
        <v>214030957.72428513</v>
      </c>
      <c r="P88" s="25">
        <f t="shared" ca="1" si="32"/>
        <v>428343446.81328863</v>
      </c>
      <c r="Q88" s="25">
        <f t="shared" ca="1" si="33"/>
        <v>19258015.114493605</v>
      </c>
      <c r="R88">
        <f t="shared" ca="1" si="34"/>
        <v>6.6252983748568495E-3</v>
      </c>
    </row>
    <row r="89" spans="1:18" x14ac:dyDescent="0.2">
      <c r="A89" s="82">
        <v>151.5</v>
      </c>
      <c r="B89" s="82">
        <v>2.9990200055181049E-3</v>
      </c>
      <c r="C89" s="82">
        <v>1</v>
      </c>
      <c r="D89" s="83">
        <f t="shared" si="20"/>
        <v>1.515E-2</v>
      </c>
      <c r="E89" s="83">
        <f t="shared" si="21"/>
        <v>2.9990200055181049E-3</v>
      </c>
      <c r="F89" s="25">
        <f t="shared" si="22"/>
        <v>1.515E-2</v>
      </c>
      <c r="G89" s="25">
        <f t="shared" si="23"/>
        <v>2.9990200055181049E-3</v>
      </c>
      <c r="H89" s="25">
        <f t="shared" si="24"/>
        <v>2.295225E-4</v>
      </c>
      <c r="I89" s="25">
        <f t="shared" si="25"/>
        <v>3.4772658750000001E-6</v>
      </c>
      <c r="J89" s="25">
        <f t="shared" si="26"/>
        <v>5.2680578006250003E-8</v>
      </c>
      <c r="K89" s="25">
        <f t="shared" si="27"/>
        <v>4.5435153083599292E-5</v>
      </c>
      <c r="L89" s="25">
        <f t="shared" si="28"/>
        <v>6.8834256921652924E-7</v>
      </c>
      <c r="M89" s="25">
        <f t="shared" ca="1" si="29"/>
        <v>-4.2043764585591231E-3</v>
      </c>
      <c r="N89" s="25">
        <f t="shared" ca="1" si="30"/>
        <v>5.188892061868031E-5</v>
      </c>
      <c r="O89" s="24">
        <f t="shared" ca="1" si="31"/>
        <v>214325130.41209602</v>
      </c>
      <c r="P89" s="25">
        <f t="shared" ca="1" si="32"/>
        <v>429366648.13140154</v>
      </c>
      <c r="Q89" s="25">
        <f t="shared" ca="1" si="33"/>
        <v>19309581.659818623</v>
      </c>
      <c r="R89">
        <f t="shared" ca="1" si="34"/>
        <v>7.203396464077228E-3</v>
      </c>
    </row>
    <row r="90" spans="1:18" x14ac:dyDescent="0.2">
      <c r="A90" s="82"/>
      <c r="B90" s="82"/>
      <c r="C90" s="82"/>
      <c r="D90" s="83">
        <f t="shared" si="20"/>
        <v>0</v>
      </c>
      <c r="E90" s="83">
        <f t="shared" si="21"/>
        <v>0</v>
      </c>
      <c r="F90" s="25">
        <f t="shared" si="22"/>
        <v>0</v>
      </c>
      <c r="G90" s="25">
        <f t="shared" si="23"/>
        <v>0</v>
      </c>
      <c r="H90" s="25">
        <f t="shared" si="24"/>
        <v>0</v>
      </c>
      <c r="I90" s="25">
        <f t="shared" si="25"/>
        <v>0</v>
      </c>
      <c r="J90" s="25">
        <f t="shared" si="26"/>
        <v>0</v>
      </c>
      <c r="K90" s="25">
        <f t="shared" si="27"/>
        <v>0</v>
      </c>
      <c r="L90" s="25">
        <f t="shared" si="28"/>
        <v>0</v>
      </c>
      <c r="M90" s="25">
        <f t="shared" ca="1" si="29"/>
        <v>-5.5731312827436803E-3</v>
      </c>
      <c r="N90" s="25">
        <f t="shared" ca="1" si="30"/>
        <v>0</v>
      </c>
      <c r="O90" s="24">
        <f t="shared" ca="1" si="31"/>
        <v>0</v>
      </c>
      <c r="P90" s="25">
        <f t="shared" ca="1" si="32"/>
        <v>0</v>
      </c>
      <c r="Q90" s="25">
        <f t="shared" ca="1" si="33"/>
        <v>0</v>
      </c>
      <c r="R90">
        <f t="shared" ca="1" si="34"/>
        <v>5.5731312827436803E-3</v>
      </c>
    </row>
    <row r="91" spans="1:18" x14ac:dyDescent="0.2">
      <c r="A91" s="82"/>
      <c r="B91" s="82"/>
      <c r="C91" s="82"/>
      <c r="D91" s="83">
        <f t="shared" si="20"/>
        <v>0</v>
      </c>
      <c r="E91" s="83">
        <f t="shared" si="21"/>
        <v>0</v>
      </c>
      <c r="F91" s="25">
        <f t="shared" si="22"/>
        <v>0</v>
      </c>
      <c r="G91" s="25">
        <f t="shared" si="23"/>
        <v>0</v>
      </c>
      <c r="H91" s="25">
        <f t="shared" si="24"/>
        <v>0</v>
      </c>
      <c r="I91" s="25">
        <f t="shared" si="25"/>
        <v>0</v>
      </c>
      <c r="J91" s="25">
        <f t="shared" si="26"/>
        <v>0</v>
      </c>
      <c r="K91" s="25">
        <f t="shared" si="27"/>
        <v>0</v>
      </c>
      <c r="L91" s="25">
        <f t="shared" si="28"/>
        <v>0</v>
      </c>
      <c r="M91" s="25">
        <f t="shared" ca="1" si="29"/>
        <v>-5.5731312827436803E-3</v>
      </c>
      <c r="N91" s="25">
        <f t="shared" ca="1" si="30"/>
        <v>0</v>
      </c>
      <c r="O91" s="24">
        <f t="shared" ca="1" si="31"/>
        <v>0</v>
      </c>
      <c r="P91" s="25">
        <f t="shared" ca="1" si="32"/>
        <v>0</v>
      </c>
      <c r="Q91" s="25">
        <f t="shared" ca="1" si="33"/>
        <v>0</v>
      </c>
      <c r="R91">
        <f t="shared" ca="1" si="34"/>
        <v>5.5731312827436803E-3</v>
      </c>
    </row>
    <row r="92" spans="1:18" x14ac:dyDescent="0.2">
      <c r="A92" s="82"/>
      <c r="B92" s="82"/>
      <c r="C92" s="82"/>
      <c r="D92" s="83">
        <f t="shared" si="20"/>
        <v>0</v>
      </c>
      <c r="E92" s="83">
        <f t="shared" si="21"/>
        <v>0</v>
      </c>
      <c r="F92" s="25">
        <f t="shared" si="22"/>
        <v>0</v>
      </c>
      <c r="G92" s="25">
        <f t="shared" si="23"/>
        <v>0</v>
      </c>
      <c r="H92" s="25">
        <f t="shared" si="24"/>
        <v>0</v>
      </c>
      <c r="I92" s="25">
        <f t="shared" si="25"/>
        <v>0</v>
      </c>
      <c r="J92" s="25">
        <f t="shared" si="26"/>
        <v>0</v>
      </c>
      <c r="K92" s="25">
        <f t="shared" si="27"/>
        <v>0</v>
      </c>
      <c r="L92" s="25">
        <f t="shared" si="28"/>
        <v>0</v>
      </c>
      <c r="M92" s="25">
        <f t="shared" ca="1" si="29"/>
        <v>-5.5731312827436803E-3</v>
      </c>
      <c r="N92" s="25">
        <f t="shared" ca="1" si="30"/>
        <v>0</v>
      </c>
      <c r="O92" s="24">
        <f t="shared" ca="1" si="31"/>
        <v>0</v>
      </c>
      <c r="P92" s="25">
        <f t="shared" ca="1" si="32"/>
        <v>0</v>
      </c>
      <c r="Q92" s="25">
        <f t="shared" ca="1" si="33"/>
        <v>0</v>
      </c>
      <c r="R92">
        <f t="shared" ca="1" si="34"/>
        <v>5.5731312827436803E-3</v>
      </c>
    </row>
    <row r="93" spans="1:18" x14ac:dyDescent="0.2">
      <c r="A93" s="82"/>
      <c r="B93" s="82"/>
      <c r="C93" s="82"/>
      <c r="D93" s="83">
        <f t="shared" si="20"/>
        <v>0</v>
      </c>
      <c r="E93" s="83">
        <f t="shared" si="21"/>
        <v>0</v>
      </c>
      <c r="F93" s="25">
        <f t="shared" si="22"/>
        <v>0</v>
      </c>
      <c r="G93" s="25">
        <f t="shared" si="23"/>
        <v>0</v>
      </c>
      <c r="H93" s="25">
        <f t="shared" si="24"/>
        <v>0</v>
      </c>
      <c r="I93" s="25">
        <f t="shared" si="25"/>
        <v>0</v>
      </c>
      <c r="J93" s="25">
        <f t="shared" si="26"/>
        <v>0</v>
      </c>
      <c r="K93" s="25">
        <f t="shared" si="27"/>
        <v>0</v>
      </c>
      <c r="L93" s="25">
        <f t="shared" si="28"/>
        <v>0</v>
      </c>
      <c r="M93" s="25">
        <f t="shared" ca="1" si="29"/>
        <v>-5.5731312827436803E-3</v>
      </c>
      <c r="N93" s="25">
        <f t="shared" ca="1" si="30"/>
        <v>0</v>
      </c>
      <c r="O93" s="24">
        <f t="shared" ca="1" si="31"/>
        <v>0</v>
      </c>
      <c r="P93" s="25">
        <f t="shared" ca="1" si="32"/>
        <v>0</v>
      </c>
      <c r="Q93" s="25">
        <f t="shared" ca="1" si="33"/>
        <v>0</v>
      </c>
      <c r="R93">
        <f t="shared" ca="1" si="34"/>
        <v>5.5731312827436803E-3</v>
      </c>
    </row>
    <row r="94" spans="1:18" x14ac:dyDescent="0.2">
      <c r="A94" s="82"/>
      <c r="B94" s="82"/>
      <c r="C94" s="82"/>
      <c r="D94" s="83">
        <f t="shared" si="20"/>
        <v>0</v>
      </c>
      <c r="E94" s="83">
        <f t="shared" si="21"/>
        <v>0</v>
      </c>
      <c r="F94" s="25">
        <f t="shared" si="22"/>
        <v>0</v>
      </c>
      <c r="G94" s="25">
        <f t="shared" si="23"/>
        <v>0</v>
      </c>
      <c r="H94" s="25">
        <f t="shared" si="24"/>
        <v>0</v>
      </c>
      <c r="I94" s="25">
        <f t="shared" si="25"/>
        <v>0</v>
      </c>
      <c r="J94" s="25">
        <f t="shared" si="26"/>
        <v>0</v>
      </c>
      <c r="K94" s="25">
        <f t="shared" si="27"/>
        <v>0</v>
      </c>
      <c r="L94" s="25">
        <f t="shared" si="28"/>
        <v>0</v>
      </c>
      <c r="M94" s="25">
        <f t="shared" ca="1" si="29"/>
        <v>-5.5731312827436803E-3</v>
      </c>
      <c r="N94" s="25">
        <f t="shared" ca="1" si="30"/>
        <v>0</v>
      </c>
      <c r="O94" s="24">
        <f t="shared" ca="1" si="31"/>
        <v>0</v>
      </c>
      <c r="P94" s="25">
        <f t="shared" ca="1" si="32"/>
        <v>0</v>
      </c>
      <c r="Q94" s="25">
        <f t="shared" ca="1" si="33"/>
        <v>0</v>
      </c>
      <c r="R94">
        <f t="shared" ca="1" si="34"/>
        <v>5.5731312827436803E-3</v>
      </c>
    </row>
    <row r="95" spans="1:18" x14ac:dyDescent="0.2">
      <c r="A95" s="82"/>
      <c r="B95" s="82"/>
      <c r="C95" s="82"/>
      <c r="D95" s="83">
        <f t="shared" si="20"/>
        <v>0</v>
      </c>
      <c r="E95" s="83">
        <f t="shared" si="21"/>
        <v>0</v>
      </c>
      <c r="F95" s="25">
        <f t="shared" si="22"/>
        <v>0</v>
      </c>
      <c r="G95" s="25">
        <f t="shared" si="23"/>
        <v>0</v>
      </c>
      <c r="H95" s="25">
        <f t="shared" si="24"/>
        <v>0</v>
      </c>
      <c r="I95" s="25">
        <f t="shared" si="25"/>
        <v>0</v>
      </c>
      <c r="J95" s="25">
        <f t="shared" si="26"/>
        <v>0</v>
      </c>
      <c r="K95" s="25">
        <f t="shared" si="27"/>
        <v>0</v>
      </c>
      <c r="L95" s="25">
        <f t="shared" si="28"/>
        <v>0</v>
      </c>
      <c r="M95" s="25">
        <f t="shared" ca="1" si="29"/>
        <v>-5.5731312827436803E-3</v>
      </c>
      <c r="N95" s="25">
        <f t="shared" ca="1" si="30"/>
        <v>0</v>
      </c>
      <c r="O95" s="24">
        <f t="shared" ca="1" si="31"/>
        <v>0</v>
      </c>
      <c r="P95" s="25">
        <f t="shared" ca="1" si="32"/>
        <v>0</v>
      </c>
      <c r="Q95" s="25">
        <f t="shared" ca="1" si="33"/>
        <v>0</v>
      </c>
      <c r="R95">
        <f t="shared" ca="1" si="34"/>
        <v>5.5731312827436803E-3</v>
      </c>
    </row>
    <row r="96" spans="1:18" x14ac:dyDescent="0.2">
      <c r="A96" s="82"/>
      <c r="B96" s="82"/>
      <c r="C96" s="82"/>
      <c r="D96" s="83">
        <f t="shared" si="20"/>
        <v>0</v>
      </c>
      <c r="E96" s="83">
        <f t="shared" si="21"/>
        <v>0</v>
      </c>
      <c r="F96" s="25">
        <f t="shared" si="22"/>
        <v>0</v>
      </c>
      <c r="G96" s="25">
        <f t="shared" si="23"/>
        <v>0</v>
      </c>
      <c r="H96" s="25">
        <f t="shared" si="24"/>
        <v>0</v>
      </c>
      <c r="I96" s="25">
        <f t="shared" si="25"/>
        <v>0</v>
      </c>
      <c r="J96" s="25">
        <f t="shared" si="26"/>
        <v>0</v>
      </c>
      <c r="K96" s="25">
        <f t="shared" si="27"/>
        <v>0</v>
      </c>
      <c r="L96" s="25">
        <f t="shared" si="28"/>
        <v>0</v>
      </c>
      <c r="M96" s="25">
        <f t="shared" ca="1" si="29"/>
        <v>-5.5731312827436803E-3</v>
      </c>
      <c r="N96" s="25">
        <f t="shared" ca="1" si="30"/>
        <v>0</v>
      </c>
      <c r="O96" s="24">
        <f t="shared" ca="1" si="31"/>
        <v>0</v>
      </c>
      <c r="P96" s="25">
        <f t="shared" ca="1" si="32"/>
        <v>0</v>
      </c>
      <c r="Q96" s="25">
        <f t="shared" ca="1" si="33"/>
        <v>0</v>
      </c>
      <c r="R96">
        <f t="shared" ca="1" si="34"/>
        <v>5.5731312827436803E-3</v>
      </c>
    </row>
    <row r="97" spans="1:18" x14ac:dyDescent="0.2">
      <c r="A97" s="82"/>
      <c r="B97" s="82"/>
      <c r="C97" s="82"/>
      <c r="D97" s="83">
        <f t="shared" si="20"/>
        <v>0</v>
      </c>
      <c r="E97" s="83">
        <f t="shared" si="21"/>
        <v>0</v>
      </c>
      <c r="F97" s="25">
        <f t="shared" si="22"/>
        <v>0</v>
      </c>
      <c r="G97" s="25">
        <f t="shared" si="23"/>
        <v>0</v>
      </c>
      <c r="H97" s="25">
        <f t="shared" si="24"/>
        <v>0</v>
      </c>
      <c r="I97" s="25">
        <f t="shared" si="25"/>
        <v>0</v>
      </c>
      <c r="J97" s="25">
        <f t="shared" si="26"/>
        <v>0</v>
      </c>
      <c r="K97" s="25">
        <f t="shared" si="27"/>
        <v>0</v>
      </c>
      <c r="L97" s="25">
        <f t="shared" si="28"/>
        <v>0</v>
      </c>
      <c r="M97" s="25">
        <f t="shared" ca="1" si="29"/>
        <v>-5.5731312827436803E-3</v>
      </c>
      <c r="N97" s="25">
        <f t="shared" ca="1" si="30"/>
        <v>0</v>
      </c>
      <c r="O97" s="24">
        <f t="shared" ca="1" si="31"/>
        <v>0</v>
      </c>
      <c r="P97" s="25">
        <f t="shared" ca="1" si="32"/>
        <v>0</v>
      </c>
      <c r="Q97" s="25">
        <f t="shared" ca="1" si="33"/>
        <v>0</v>
      </c>
      <c r="R97">
        <f t="shared" ca="1" si="34"/>
        <v>5.5731312827436803E-3</v>
      </c>
    </row>
    <row r="98" spans="1:18" x14ac:dyDescent="0.2">
      <c r="A98" s="82"/>
      <c r="B98" s="82"/>
      <c r="C98" s="82"/>
      <c r="D98" s="83">
        <f t="shared" si="20"/>
        <v>0</v>
      </c>
      <c r="E98" s="83">
        <f t="shared" si="21"/>
        <v>0</v>
      </c>
      <c r="F98" s="25">
        <f t="shared" si="22"/>
        <v>0</v>
      </c>
      <c r="G98" s="25">
        <f t="shared" si="23"/>
        <v>0</v>
      </c>
      <c r="H98" s="25">
        <f t="shared" si="24"/>
        <v>0</v>
      </c>
      <c r="I98" s="25">
        <f t="shared" si="25"/>
        <v>0</v>
      </c>
      <c r="J98" s="25">
        <f t="shared" si="26"/>
        <v>0</v>
      </c>
      <c r="K98" s="25">
        <f t="shared" si="27"/>
        <v>0</v>
      </c>
      <c r="L98" s="25">
        <f t="shared" si="28"/>
        <v>0</v>
      </c>
      <c r="M98" s="25">
        <f t="shared" ca="1" si="29"/>
        <v>-5.5731312827436803E-3</v>
      </c>
      <c r="N98" s="25">
        <f t="shared" ca="1" si="30"/>
        <v>0</v>
      </c>
      <c r="O98" s="24">
        <f t="shared" ca="1" si="31"/>
        <v>0</v>
      </c>
      <c r="P98" s="25">
        <f t="shared" ca="1" si="32"/>
        <v>0</v>
      </c>
      <c r="Q98" s="25">
        <f t="shared" ca="1" si="33"/>
        <v>0</v>
      </c>
      <c r="R98">
        <f t="shared" ca="1" si="34"/>
        <v>5.5731312827436803E-3</v>
      </c>
    </row>
    <row r="99" spans="1:18" x14ac:dyDescent="0.2">
      <c r="A99" s="82"/>
      <c r="B99" s="82"/>
      <c r="C99" s="82"/>
      <c r="D99" s="83">
        <f t="shared" si="20"/>
        <v>0</v>
      </c>
      <c r="E99" s="83">
        <f t="shared" si="21"/>
        <v>0</v>
      </c>
      <c r="F99" s="25">
        <f t="shared" si="22"/>
        <v>0</v>
      </c>
      <c r="G99" s="25">
        <f t="shared" si="23"/>
        <v>0</v>
      </c>
      <c r="H99" s="25">
        <f t="shared" si="24"/>
        <v>0</v>
      </c>
      <c r="I99" s="25">
        <f t="shared" si="25"/>
        <v>0</v>
      </c>
      <c r="J99" s="25">
        <f t="shared" si="26"/>
        <v>0</v>
      </c>
      <c r="K99" s="25">
        <f t="shared" si="27"/>
        <v>0</v>
      </c>
      <c r="L99" s="25">
        <f t="shared" si="28"/>
        <v>0</v>
      </c>
      <c r="M99" s="25">
        <f t="shared" ca="1" si="29"/>
        <v>-5.5731312827436803E-3</v>
      </c>
      <c r="N99" s="25">
        <f t="shared" ca="1" si="30"/>
        <v>0</v>
      </c>
      <c r="O99" s="24">
        <f t="shared" ca="1" si="31"/>
        <v>0</v>
      </c>
      <c r="P99" s="25">
        <f t="shared" ca="1" si="32"/>
        <v>0</v>
      </c>
      <c r="Q99" s="25">
        <f t="shared" ca="1" si="33"/>
        <v>0</v>
      </c>
      <c r="R99">
        <f t="shared" ca="1" si="34"/>
        <v>5.5731312827436803E-3</v>
      </c>
    </row>
    <row r="100" spans="1:18" x14ac:dyDescent="0.2">
      <c r="A100" s="82"/>
      <c r="B100" s="82"/>
      <c r="C100" s="82"/>
      <c r="D100" s="83">
        <f t="shared" si="20"/>
        <v>0</v>
      </c>
      <c r="E100" s="83">
        <f t="shared" si="21"/>
        <v>0</v>
      </c>
      <c r="F100" s="25">
        <f t="shared" si="22"/>
        <v>0</v>
      </c>
      <c r="G100" s="25">
        <f t="shared" si="23"/>
        <v>0</v>
      </c>
      <c r="H100" s="25">
        <f t="shared" si="24"/>
        <v>0</v>
      </c>
      <c r="I100" s="25">
        <f t="shared" si="25"/>
        <v>0</v>
      </c>
      <c r="J100" s="25">
        <f t="shared" si="26"/>
        <v>0</v>
      </c>
      <c r="K100" s="25">
        <f t="shared" si="27"/>
        <v>0</v>
      </c>
      <c r="L100" s="25">
        <f t="shared" si="28"/>
        <v>0</v>
      </c>
      <c r="M100" s="25">
        <f t="shared" ca="1" si="29"/>
        <v>-5.5731312827436803E-3</v>
      </c>
      <c r="N100" s="25">
        <f t="shared" ca="1" si="30"/>
        <v>0</v>
      </c>
      <c r="O100" s="24">
        <f t="shared" ca="1" si="31"/>
        <v>0</v>
      </c>
      <c r="P100" s="25">
        <f t="shared" ca="1" si="32"/>
        <v>0</v>
      </c>
      <c r="Q100" s="25">
        <f t="shared" ca="1" si="33"/>
        <v>0</v>
      </c>
      <c r="R100">
        <f t="shared" ca="1" si="34"/>
        <v>5.5731312827436803E-3</v>
      </c>
    </row>
    <row r="101" spans="1:18" x14ac:dyDescent="0.2">
      <c r="A101" s="82"/>
      <c r="B101" s="82"/>
      <c r="C101" s="82"/>
      <c r="D101" s="83">
        <f t="shared" si="20"/>
        <v>0</v>
      </c>
      <c r="E101" s="83">
        <f t="shared" si="21"/>
        <v>0</v>
      </c>
      <c r="F101" s="25">
        <f t="shared" si="22"/>
        <v>0</v>
      </c>
      <c r="G101" s="25">
        <f t="shared" si="23"/>
        <v>0</v>
      </c>
      <c r="H101" s="25">
        <f t="shared" si="24"/>
        <v>0</v>
      </c>
      <c r="I101" s="25">
        <f t="shared" si="25"/>
        <v>0</v>
      </c>
      <c r="J101" s="25">
        <f t="shared" si="26"/>
        <v>0</v>
      </c>
      <c r="K101" s="25">
        <f t="shared" si="27"/>
        <v>0</v>
      </c>
      <c r="L101" s="25">
        <f t="shared" si="28"/>
        <v>0</v>
      </c>
      <c r="M101" s="25">
        <f t="shared" ca="1" si="29"/>
        <v>-5.5731312827436803E-3</v>
      </c>
      <c r="N101" s="25">
        <f t="shared" ca="1" si="30"/>
        <v>0</v>
      </c>
      <c r="O101" s="24">
        <f t="shared" ca="1" si="31"/>
        <v>0</v>
      </c>
      <c r="P101" s="25">
        <f t="shared" ca="1" si="32"/>
        <v>0</v>
      </c>
      <c r="Q101" s="25">
        <f t="shared" ca="1" si="33"/>
        <v>0</v>
      </c>
      <c r="R101">
        <f t="shared" ca="1" si="34"/>
        <v>5.5731312827436803E-3</v>
      </c>
    </row>
    <row r="102" spans="1:18" x14ac:dyDescent="0.2">
      <c r="A102" s="82"/>
      <c r="B102" s="82"/>
      <c r="C102" s="82"/>
      <c r="D102" s="83">
        <f t="shared" si="20"/>
        <v>0</v>
      </c>
      <c r="E102" s="83">
        <f t="shared" si="21"/>
        <v>0</v>
      </c>
      <c r="F102" s="25">
        <f t="shared" si="22"/>
        <v>0</v>
      </c>
      <c r="G102" s="25">
        <f t="shared" si="23"/>
        <v>0</v>
      </c>
      <c r="H102" s="25">
        <f t="shared" si="24"/>
        <v>0</v>
      </c>
      <c r="I102" s="25">
        <f t="shared" si="25"/>
        <v>0</v>
      </c>
      <c r="J102" s="25">
        <f t="shared" si="26"/>
        <v>0</v>
      </c>
      <c r="K102" s="25">
        <f t="shared" si="27"/>
        <v>0</v>
      </c>
      <c r="L102" s="25">
        <f t="shared" si="28"/>
        <v>0</v>
      </c>
      <c r="M102" s="25">
        <f t="shared" ca="1" si="29"/>
        <v>-5.5731312827436803E-3</v>
      </c>
      <c r="N102" s="25">
        <f t="shared" ca="1" si="30"/>
        <v>0</v>
      </c>
      <c r="O102" s="24">
        <f t="shared" ca="1" si="31"/>
        <v>0</v>
      </c>
      <c r="P102" s="25">
        <f t="shared" ca="1" si="32"/>
        <v>0</v>
      </c>
      <c r="Q102" s="25">
        <f t="shared" ca="1" si="33"/>
        <v>0</v>
      </c>
      <c r="R102">
        <f t="shared" ca="1" si="34"/>
        <v>5.5731312827436803E-3</v>
      </c>
    </row>
    <row r="103" spans="1:18" x14ac:dyDescent="0.2">
      <c r="A103" s="82"/>
      <c r="B103" s="82"/>
      <c r="C103" s="82"/>
      <c r="D103" s="83">
        <f t="shared" si="20"/>
        <v>0</v>
      </c>
      <c r="E103" s="83">
        <f t="shared" si="21"/>
        <v>0</v>
      </c>
      <c r="F103" s="25">
        <f t="shared" si="22"/>
        <v>0</v>
      </c>
      <c r="G103" s="25">
        <f t="shared" si="23"/>
        <v>0</v>
      </c>
      <c r="H103" s="25">
        <f t="shared" si="24"/>
        <v>0</v>
      </c>
      <c r="I103" s="25">
        <f t="shared" si="25"/>
        <v>0</v>
      </c>
      <c r="J103" s="25">
        <f t="shared" si="26"/>
        <v>0</v>
      </c>
      <c r="K103" s="25">
        <f t="shared" si="27"/>
        <v>0</v>
      </c>
      <c r="L103" s="25">
        <f t="shared" si="28"/>
        <v>0</v>
      </c>
      <c r="M103" s="25">
        <f t="shared" ca="1" si="29"/>
        <v>-5.5731312827436803E-3</v>
      </c>
      <c r="N103" s="25">
        <f t="shared" ca="1" si="30"/>
        <v>0</v>
      </c>
      <c r="O103" s="24">
        <f t="shared" ca="1" si="31"/>
        <v>0</v>
      </c>
      <c r="P103" s="25">
        <f t="shared" ca="1" si="32"/>
        <v>0</v>
      </c>
      <c r="Q103" s="25">
        <f t="shared" ca="1" si="33"/>
        <v>0</v>
      </c>
      <c r="R103">
        <f t="shared" ca="1" si="34"/>
        <v>5.5731312827436803E-3</v>
      </c>
    </row>
    <row r="104" spans="1:18" x14ac:dyDescent="0.2">
      <c r="A104" s="82"/>
      <c r="B104" s="82"/>
      <c r="C104" s="82"/>
      <c r="D104" s="83">
        <f t="shared" si="20"/>
        <v>0</v>
      </c>
      <c r="E104" s="83">
        <f t="shared" si="21"/>
        <v>0</v>
      </c>
      <c r="F104" s="25">
        <f t="shared" si="22"/>
        <v>0</v>
      </c>
      <c r="G104" s="25">
        <f t="shared" si="23"/>
        <v>0</v>
      </c>
      <c r="H104" s="25">
        <f t="shared" si="24"/>
        <v>0</v>
      </c>
      <c r="I104" s="25">
        <f t="shared" si="25"/>
        <v>0</v>
      </c>
      <c r="J104" s="25">
        <f t="shared" si="26"/>
        <v>0</v>
      </c>
      <c r="K104" s="25">
        <f t="shared" si="27"/>
        <v>0</v>
      </c>
      <c r="L104" s="25">
        <f t="shared" si="28"/>
        <v>0</v>
      </c>
      <c r="M104" s="25">
        <f t="shared" ca="1" si="29"/>
        <v>-5.5731312827436803E-3</v>
      </c>
      <c r="N104" s="25">
        <f t="shared" ca="1" si="30"/>
        <v>0</v>
      </c>
      <c r="O104" s="24">
        <f t="shared" ca="1" si="31"/>
        <v>0</v>
      </c>
      <c r="P104" s="25">
        <f t="shared" ca="1" si="32"/>
        <v>0</v>
      </c>
      <c r="Q104" s="25">
        <f t="shared" ca="1" si="33"/>
        <v>0</v>
      </c>
      <c r="R104">
        <f t="shared" ca="1" si="34"/>
        <v>5.5731312827436803E-3</v>
      </c>
    </row>
    <row r="105" spans="1:18" x14ac:dyDescent="0.2">
      <c r="A105" s="82"/>
      <c r="B105" s="82"/>
      <c r="C105" s="82"/>
      <c r="D105" s="83">
        <f t="shared" si="20"/>
        <v>0</v>
      </c>
      <c r="E105" s="83">
        <f t="shared" si="21"/>
        <v>0</v>
      </c>
      <c r="F105" s="25">
        <f t="shared" si="22"/>
        <v>0</v>
      </c>
      <c r="G105" s="25">
        <f t="shared" si="23"/>
        <v>0</v>
      </c>
      <c r="H105" s="25">
        <f t="shared" si="24"/>
        <v>0</v>
      </c>
      <c r="I105" s="25">
        <f t="shared" si="25"/>
        <v>0</v>
      </c>
      <c r="J105" s="25">
        <f t="shared" si="26"/>
        <v>0</v>
      </c>
      <c r="K105" s="25">
        <f t="shared" si="27"/>
        <v>0</v>
      </c>
      <c r="L105" s="25">
        <f t="shared" si="28"/>
        <v>0</v>
      </c>
      <c r="M105" s="25">
        <f t="shared" ca="1" si="29"/>
        <v>-5.5731312827436803E-3</v>
      </c>
      <c r="N105" s="25">
        <f t="shared" ca="1" si="30"/>
        <v>0</v>
      </c>
      <c r="O105" s="24">
        <f t="shared" ca="1" si="31"/>
        <v>0</v>
      </c>
      <c r="P105" s="25">
        <f t="shared" ca="1" si="32"/>
        <v>0</v>
      </c>
      <c r="Q105" s="25">
        <f t="shared" ca="1" si="33"/>
        <v>0</v>
      </c>
      <c r="R105">
        <f t="shared" ca="1" si="34"/>
        <v>5.5731312827436803E-3</v>
      </c>
    </row>
    <row r="106" spans="1:18" x14ac:dyDescent="0.2">
      <c r="A106" s="82"/>
      <c r="B106" s="82"/>
      <c r="C106" s="82"/>
      <c r="D106" s="83">
        <f t="shared" si="20"/>
        <v>0</v>
      </c>
      <c r="E106" s="83">
        <f t="shared" si="21"/>
        <v>0</v>
      </c>
      <c r="F106" s="25">
        <f t="shared" si="22"/>
        <v>0</v>
      </c>
      <c r="G106" s="25">
        <f t="shared" si="23"/>
        <v>0</v>
      </c>
      <c r="H106" s="25">
        <f t="shared" si="24"/>
        <v>0</v>
      </c>
      <c r="I106" s="25">
        <f t="shared" si="25"/>
        <v>0</v>
      </c>
      <c r="J106" s="25">
        <f t="shared" si="26"/>
        <v>0</v>
      </c>
      <c r="K106" s="25">
        <f t="shared" si="27"/>
        <v>0</v>
      </c>
      <c r="L106" s="25">
        <f t="shared" si="28"/>
        <v>0</v>
      </c>
      <c r="M106" s="25">
        <f t="shared" ca="1" si="29"/>
        <v>-5.5731312827436803E-3</v>
      </c>
      <c r="N106" s="25">
        <f t="shared" ca="1" si="30"/>
        <v>0</v>
      </c>
      <c r="O106" s="24">
        <f t="shared" ca="1" si="31"/>
        <v>0</v>
      </c>
      <c r="P106" s="25">
        <f t="shared" ca="1" si="32"/>
        <v>0</v>
      </c>
      <c r="Q106" s="25">
        <f t="shared" ca="1" si="33"/>
        <v>0</v>
      </c>
      <c r="R106">
        <f t="shared" ca="1" si="34"/>
        <v>5.5731312827436803E-3</v>
      </c>
    </row>
    <row r="107" spans="1:18" x14ac:dyDescent="0.2">
      <c r="A107" s="82"/>
      <c r="B107" s="82"/>
      <c r="C107" s="82"/>
      <c r="D107" s="83">
        <f t="shared" si="20"/>
        <v>0</v>
      </c>
      <c r="E107" s="83">
        <f t="shared" si="21"/>
        <v>0</v>
      </c>
      <c r="F107" s="25">
        <f t="shared" si="22"/>
        <v>0</v>
      </c>
      <c r="G107" s="25">
        <f t="shared" si="23"/>
        <v>0</v>
      </c>
      <c r="H107" s="25">
        <f t="shared" si="24"/>
        <v>0</v>
      </c>
      <c r="I107" s="25">
        <f t="shared" si="25"/>
        <v>0</v>
      </c>
      <c r="J107" s="25">
        <f t="shared" si="26"/>
        <v>0</v>
      </c>
      <c r="K107" s="25">
        <f t="shared" si="27"/>
        <v>0</v>
      </c>
      <c r="L107" s="25">
        <f t="shared" si="28"/>
        <v>0</v>
      </c>
      <c r="M107" s="25">
        <f t="shared" ca="1" si="29"/>
        <v>-5.5731312827436803E-3</v>
      </c>
      <c r="N107" s="25">
        <f t="shared" ca="1" si="30"/>
        <v>0</v>
      </c>
      <c r="O107" s="24">
        <f t="shared" ca="1" si="31"/>
        <v>0</v>
      </c>
      <c r="P107" s="25">
        <f t="shared" ca="1" si="32"/>
        <v>0</v>
      </c>
      <c r="Q107" s="25">
        <f t="shared" ca="1" si="33"/>
        <v>0</v>
      </c>
      <c r="R107">
        <f t="shared" ca="1" si="34"/>
        <v>5.5731312827436803E-3</v>
      </c>
    </row>
    <row r="108" spans="1:18" x14ac:dyDescent="0.2">
      <c r="A108" s="82"/>
      <c r="B108" s="82"/>
      <c r="C108" s="82"/>
      <c r="D108" s="83">
        <f t="shared" si="20"/>
        <v>0</v>
      </c>
      <c r="E108" s="83">
        <f t="shared" si="21"/>
        <v>0</v>
      </c>
      <c r="F108" s="25">
        <f t="shared" si="22"/>
        <v>0</v>
      </c>
      <c r="G108" s="25">
        <f t="shared" si="23"/>
        <v>0</v>
      </c>
      <c r="H108" s="25">
        <f t="shared" si="24"/>
        <v>0</v>
      </c>
      <c r="I108" s="25">
        <f t="shared" si="25"/>
        <v>0</v>
      </c>
      <c r="J108" s="25">
        <f t="shared" si="26"/>
        <v>0</v>
      </c>
      <c r="K108" s="25">
        <f t="shared" si="27"/>
        <v>0</v>
      </c>
      <c r="L108" s="25">
        <f t="shared" si="28"/>
        <v>0</v>
      </c>
      <c r="M108" s="25">
        <f t="shared" ca="1" si="29"/>
        <v>-5.5731312827436803E-3</v>
      </c>
      <c r="N108" s="25">
        <f t="shared" ca="1" si="30"/>
        <v>0</v>
      </c>
      <c r="O108" s="24">
        <f t="shared" ca="1" si="31"/>
        <v>0</v>
      </c>
      <c r="P108" s="25">
        <f t="shared" ca="1" si="32"/>
        <v>0</v>
      </c>
      <c r="Q108" s="25">
        <f t="shared" ca="1" si="33"/>
        <v>0</v>
      </c>
      <c r="R108">
        <f t="shared" ca="1" si="34"/>
        <v>5.5731312827436803E-3</v>
      </c>
    </row>
    <row r="109" spans="1:18" x14ac:dyDescent="0.2">
      <c r="A109" s="82"/>
      <c r="B109" s="82"/>
      <c r="C109" s="82"/>
      <c r="D109" s="83">
        <f t="shared" si="20"/>
        <v>0</v>
      </c>
      <c r="E109" s="83">
        <f t="shared" si="21"/>
        <v>0</v>
      </c>
      <c r="F109" s="25">
        <f t="shared" si="22"/>
        <v>0</v>
      </c>
      <c r="G109" s="25">
        <f t="shared" si="23"/>
        <v>0</v>
      </c>
      <c r="H109" s="25">
        <f t="shared" si="24"/>
        <v>0</v>
      </c>
      <c r="I109" s="25">
        <f t="shared" si="25"/>
        <v>0</v>
      </c>
      <c r="J109" s="25">
        <f t="shared" si="26"/>
        <v>0</v>
      </c>
      <c r="K109" s="25">
        <f t="shared" si="27"/>
        <v>0</v>
      </c>
      <c r="L109" s="25">
        <f t="shared" si="28"/>
        <v>0</v>
      </c>
      <c r="M109" s="25">
        <f t="shared" ca="1" si="29"/>
        <v>-5.5731312827436803E-3</v>
      </c>
      <c r="N109" s="25">
        <f t="shared" ca="1" si="30"/>
        <v>0</v>
      </c>
      <c r="O109" s="24">
        <f t="shared" ca="1" si="31"/>
        <v>0</v>
      </c>
      <c r="P109" s="25">
        <f t="shared" ca="1" si="32"/>
        <v>0</v>
      </c>
      <c r="Q109" s="25">
        <f t="shared" ca="1" si="33"/>
        <v>0</v>
      </c>
      <c r="R109">
        <f t="shared" ca="1" si="34"/>
        <v>5.5731312827436803E-3</v>
      </c>
    </row>
    <row r="110" spans="1:18" x14ac:dyDescent="0.2">
      <c r="A110" s="82"/>
      <c r="B110" s="82"/>
      <c r="C110" s="82"/>
      <c r="D110" s="83">
        <f t="shared" si="20"/>
        <v>0</v>
      </c>
      <c r="E110" s="83">
        <f t="shared" si="21"/>
        <v>0</v>
      </c>
      <c r="F110" s="25">
        <f t="shared" si="22"/>
        <v>0</v>
      </c>
      <c r="G110" s="25">
        <f t="shared" si="23"/>
        <v>0</v>
      </c>
      <c r="H110" s="25">
        <f t="shared" si="24"/>
        <v>0</v>
      </c>
      <c r="I110" s="25">
        <f t="shared" si="25"/>
        <v>0</v>
      </c>
      <c r="J110" s="25">
        <f t="shared" si="26"/>
        <v>0</v>
      </c>
      <c r="K110" s="25">
        <f t="shared" si="27"/>
        <v>0</v>
      </c>
      <c r="L110" s="25">
        <f t="shared" si="28"/>
        <v>0</v>
      </c>
      <c r="M110" s="25">
        <f t="shared" ca="1" si="29"/>
        <v>-5.5731312827436803E-3</v>
      </c>
      <c r="N110" s="25">
        <f t="shared" ca="1" si="30"/>
        <v>0</v>
      </c>
      <c r="O110" s="24">
        <f t="shared" ca="1" si="31"/>
        <v>0</v>
      </c>
      <c r="P110" s="25">
        <f t="shared" ca="1" si="32"/>
        <v>0</v>
      </c>
      <c r="Q110" s="25">
        <f t="shared" ca="1" si="33"/>
        <v>0</v>
      </c>
      <c r="R110">
        <f t="shared" ca="1" si="34"/>
        <v>5.5731312827436803E-3</v>
      </c>
    </row>
    <row r="111" spans="1:18" x14ac:dyDescent="0.2">
      <c r="A111" s="82"/>
      <c r="B111" s="82"/>
      <c r="C111" s="82"/>
      <c r="D111" s="83">
        <f t="shared" si="20"/>
        <v>0</v>
      </c>
      <c r="E111" s="83">
        <f t="shared" si="21"/>
        <v>0</v>
      </c>
      <c r="F111" s="25">
        <f t="shared" si="22"/>
        <v>0</v>
      </c>
      <c r="G111" s="25">
        <f t="shared" si="23"/>
        <v>0</v>
      </c>
      <c r="H111" s="25">
        <f t="shared" si="24"/>
        <v>0</v>
      </c>
      <c r="I111" s="25">
        <f t="shared" si="25"/>
        <v>0</v>
      </c>
      <c r="J111" s="25">
        <f t="shared" si="26"/>
        <v>0</v>
      </c>
      <c r="K111" s="25">
        <f t="shared" si="27"/>
        <v>0</v>
      </c>
      <c r="L111" s="25">
        <f t="shared" si="28"/>
        <v>0</v>
      </c>
      <c r="M111" s="25">
        <f t="shared" ca="1" si="29"/>
        <v>-5.5731312827436803E-3</v>
      </c>
      <c r="N111" s="25">
        <f t="shared" ca="1" si="30"/>
        <v>0</v>
      </c>
      <c r="O111" s="24">
        <f t="shared" ca="1" si="31"/>
        <v>0</v>
      </c>
      <c r="P111" s="25">
        <f t="shared" ca="1" si="32"/>
        <v>0</v>
      </c>
      <c r="Q111" s="25">
        <f t="shared" ca="1" si="33"/>
        <v>0</v>
      </c>
      <c r="R111">
        <f t="shared" ca="1" si="34"/>
        <v>5.5731312827436803E-3</v>
      </c>
    </row>
    <row r="112" spans="1:18" x14ac:dyDescent="0.2">
      <c r="A112" s="82"/>
      <c r="B112" s="82"/>
      <c r="C112" s="82"/>
      <c r="D112" s="83">
        <f t="shared" si="20"/>
        <v>0</v>
      </c>
      <c r="E112" s="83">
        <f t="shared" si="21"/>
        <v>0</v>
      </c>
      <c r="F112" s="25">
        <f t="shared" si="22"/>
        <v>0</v>
      </c>
      <c r="G112" s="25">
        <f t="shared" si="23"/>
        <v>0</v>
      </c>
      <c r="H112" s="25">
        <f t="shared" si="24"/>
        <v>0</v>
      </c>
      <c r="I112" s="25">
        <f t="shared" si="25"/>
        <v>0</v>
      </c>
      <c r="J112" s="25">
        <f t="shared" si="26"/>
        <v>0</v>
      </c>
      <c r="K112" s="25">
        <f t="shared" si="27"/>
        <v>0</v>
      </c>
      <c r="L112" s="25">
        <f t="shared" si="28"/>
        <v>0</v>
      </c>
      <c r="M112" s="25">
        <f t="shared" ca="1" si="29"/>
        <v>-5.5731312827436803E-3</v>
      </c>
      <c r="N112" s="25">
        <f t="shared" ca="1" si="30"/>
        <v>0</v>
      </c>
      <c r="O112" s="24">
        <f t="shared" ca="1" si="31"/>
        <v>0</v>
      </c>
      <c r="P112" s="25">
        <f t="shared" ca="1" si="32"/>
        <v>0</v>
      </c>
      <c r="Q112" s="25">
        <f t="shared" ca="1" si="33"/>
        <v>0</v>
      </c>
      <c r="R112">
        <f t="shared" ca="1" si="34"/>
        <v>5.5731312827436803E-3</v>
      </c>
    </row>
    <row r="113" spans="1:18" x14ac:dyDescent="0.2">
      <c r="A113" s="82"/>
      <c r="B113" s="82"/>
      <c r="C113" s="82"/>
      <c r="D113" s="83">
        <f t="shared" si="20"/>
        <v>0</v>
      </c>
      <c r="E113" s="83">
        <f t="shared" si="21"/>
        <v>0</v>
      </c>
      <c r="F113" s="25">
        <f t="shared" si="22"/>
        <v>0</v>
      </c>
      <c r="G113" s="25">
        <f t="shared" si="23"/>
        <v>0</v>
      </c>
      <c r="H113" s="25">
        <f t="shared" si="24"/>
        <v>0</v>
      </c>
      <c r="I113" s="25">
        <f t="shared" si="25"/>
        <v>0</v>
      </c>
      <c r="J113" s="25">
        <f t="shared" si="26"/>
        <v>0</v>
      </c>
      <c r="K113" s="25">
        <f t="shared" si="27"/>
        <v>0</v>
      </c>
      <c r="L113" s="25">
        <f t="shared" si="28"/>
        <v>0</v>
      </c>
      <c r="M113" s="25">
        <f t="shared" ca="1" si="29"/>
        <v>-5.5731312827436803E-3</v>
      </c>
      <c r="N113" s="25">
        <f t="shared" ca="1" si="30"/>
        <v>0</v>
      </c>
      <c r="O113" s="24">
        <f t="shared" ca="1" si="31"/>
        <v>0</v>
      </c>
      <c r="P113" s="25">
        <f t="shared" ca="1" si="32"/>
        <v>0</v>
      </c>
      <c r="Q113" s="25">
        <f t="shared" ca="1" si="33"/>
        <v>0</v>
      </c>
      <c r="R113">
        <f t="shared" ca="1" si="34"/>
        <v>5.5731312827436803E-3</v>
      </c>
    </row>
    <row r="114" spans="1:18" x14ac:dyDescent="0.2">
      <c r="A114" s="82"/>
      <c r="B114" s="82"/>
      <c r="C114" s="82"/>
      <c r="D114" s="83">
        <f t="shared" si="20"/>
        <v>0</v>
      </c>
      <c r="E114" s="83">
        <f t="shared" si="21"/>
        <v>0</v>
      </c>
      <c r="F114" s="25">
        <f t="shared" si="22"/>
        <v>0</v>
      </c>
      <c r="G114" s="25">
        <f t="shared" si="23"/>
        <v>0</v>
      </c>
      <c r="H114" s="25">
        <f t="shared" si="24"/>
        <v>0</v>
      </c>
      <c r="I114" s="25">
        <f t="shared" si="25"/>
        <v>0</v>
      </c>
      <c r="J114" s="25">
        <f t="shared" si="26"/>
        <v>0</v>
      </c>
      <c r="K114" s="25">
        <f t="shared" si="27"/>
        <v>0</v>
      </c>
      <c r="L114" s="25">
        <f t="shared" si="28"/>
        <v>0</v>
      </c>
      <c r="M114" s="25">
        <f t="shared" ca="1" si="29"/>
        <v>-5.5731312827436803E-3</v>
      </c>
      <c r="N114" s="25">
        <f t="shared" ca="1" si="30"/>
        <v>0</v>
      </c>
      <c r="O114" s="24">
        <f t="shared" ca="1" si="31"/>
        <v>0</v>
      </c>
      <c r="P114" s="25">
        <f t="shared" ca="1" si="32"/>
        <v>0</v>
      </c>
      <c r="Q114" s="25">
        <f t="shared" ca="1" si="33"/>
        <v>0</v>
      </c>
      <c r="R114">
        <f t="shared" ca="1" si="34"/>
        <v>5.5731312827436803E-3</v>
      </c>
    </row>
    <row r="115" spans="1:18" x14ac:dyDescent="0.2">
      <c r="A115" s="82"/>
      <c r="B115" s="82"/>
      <c r="C115" s="82"/>
      <c r="D115" s="83">
        <f t="shared" si="20"/>
        <v>0</v>
      </c>
      <c r="E115" s="83">
        <f t="shared" si="21"/>
        <v>0</v>
      </c>
      <c r="F115" s="25">
        <f t="shared" si="22"/>
        <v>0</v>
      </c>
      <c r="G115" s="25">
        <f t="shared" si="23"/>
        <v>0</v>
      </c>
      <c r="H115" s="25">
        <f t="shared" si="24"/>
        <v>0</v>
      </c>
      <c r="I115" s="25">
        <f t="shared" si="25"/>
        <v>0</v>
      </c>
      <c r="J115" s="25">
        <f t="shared" si="26"/>
        <v>0</v>
      </c>
      <c r="K115" s="25">
        <f t="shared" si="27"/>
        <v>0</v>
      </c>
      <c r="L115" s="25">
        <f t="shared" si="28"/>
        <v>0</v>
      </c>
      <c r="M115" s="25">
        <f t="shared" ca="1" si="29"/>
        <v>-5.5731312827436803E-3</v>
      </c>
      <c r="N115" s="25">
        <f t="shared" ca="1" si="30"/>
        <v>0</v>
      </c>
      <c r="O115" s="24">
        <f t="shared" ca="1" si="31"/>
        <v>0</v>
      </c>
      <c r="P115" s="25">
        <f t="shared" ca="1" si="32"/>
        <v>0</v>
      </c>
      <c r="Q115" s="25">
        <f t="shared" ca="1" si="33"/>
        <v>0</v>
      </c>
      <c r="R115">
        <f t="shared" ca="1" si="34"/>
        <v>5.5731312827436803E-3</v>
      </c>
    </row>
    <row r="116" spans="1:18" x14ac:dyDescent="0.2">
      <c r="A116" s="82"/>
      <c r="B116" s="82"/>
      <c r="C116" s="82"/>
      <c r="D116" s="83">
        <f t="shared" si="20"/>
        <v>0</v>
      </c>
      <c r="E116" s="83">
        <f t="shared" si="21"/>
        <v>0</v>
      </c>
      <c r="F116" s="25">
        <f t="shared" si="22"/>
        <v>0</v>
      </c>
      <c r="G116" s="25">
        <f t="shared" si="23"/>
        <v>0</v>
      </c>
      <c r="H116" s="25">
        <f t="shared" si="24"/>
        <v>0</v>
      </c>
      <c r="I116" s="25">
        <f t="shared" si="25"/>
        <v>0</v>
      </c>
      <c r="J116" s="25">
        <f t="shared" si="26"/>
        <v>0</v>
      </c>
      <c r="K116" s="25">
        <f t="shared" si="27"/>
        <v>0</v>
      </c>
      <c r="L116" s="25">
        <f t="shared" si="28"/>
        <v>0</v>
      </c>
      <c r="M116" s="25">
        <f t="shared" ca="1" si="29"/>
        <v>-5.5731312827436803E-3</v>
      </c>
      <c r="N116" s="25">
        <f t="shared" ca="1" si="30"/>
        <v>0</v>
      </c>
      <c r="O116" s="24">
        <f t="shared" ca="1" si="31"/>
        <v>0</v>
      </c>
      <c r="P116" s="25">
        <f t="shared" ca="1" si="32"/>
        <v>0</v>
      </c>
      <c r="Q116" s="25">
        <f t="shared" ca="1" si="33"/>
        <v>0</v>
      </c>
      <c r="R116">
        <f t="shared" ca="1" si="34"/>
        <v>5.5731312827436803E-3</v>
      </c>
    </row>
    <row r="117" spans="1:18" x14ac:dyDescent="0.2">
      <c r="A117" s="82"/>
      <c r="B117" s="82"/>
      <c r="C117" s="82"/>
      <c r="D117" s="83">
        <f t="shared" si="20"/>
        <v>0</v>
      </c>
      <c r="E117" s="83">
        <f t="shared" si="21"/>
        <v>0</v>
      </c>
      <c r="F117" s="25">
        <f t="shared" si="22"/>
        <v>0</v>
      </c>
      <c r="G117" s="25">
        <f t="shared" si="23"/>
        <v>0</v>
      </c>
      <c r="H117" s="25">
        <f t="shared" si="24"/>
        <v>0</v>
      </c>
      <c r="I117" s="25">
        <f t="shared" si="25"/>
        <v>0</v>
      </c>
      <c r="J117" s="25">
        <f t="shared" si="26"/>
        <v>0</v>
      </c>
      <c r="K117" s="25">
        <f t="shared" si="27"/>
        <v>0</v>
      </c>
      <c r="L117" s="25">
        <f t="shared" si="28"/>
        <v>0</v>
      </c>
      <c r="M117" s="25">
        <f t="shared" ca="1" si="29"/>
        <v>-5.5731312827436803E-3</v>
      </c>
      <c r="N117" s="25">
        <f t="shared" ca="1" si="30"/>
        <v>0</v>
      </c>
      <c r="O117" s="24">
        <f t="shared" ca="1" si="31"/>
        <v>0</v>
      </c>
      <c r="P117" s="25">
        <f t="shared" ca="1" si="32"/>
        <v>0</v>
      </c>
      <c r="Q117" s="25">
        <f t="shared" ca="1" si="33"/>
        <v>0</v>
      </c>
      <c r="R117">
        <f t="shared" ca="1" si="34"/>
        <v>5.5731312827436803E-3</v>
      </c>
    </row>
    <row r="118" spans="1:18" x14ac:dyDescent="0.2">
      <c r="A118" s="82"/>
      <c r="B118" s="82"/>
      <c r="C118" s="82"/>
      <c r="D118" s="83">
        <f t="shared" si="20"/>
        <v>0</v>
      </c>
      <c r="E118" s="83">
        <f t="shared" si="21"/>
        <v>0</v>
      </c>
      <c r="F118" s="25">
        <f t="shared" si="22"/>
        <v>0</v>
      </c>
      <c r="G118" s="25">
        <f t="shared" si="23"/>
        <v>0</v>
      </c>
      <c r="H118" s="25">
        <f t="shared" si="24"/>
        <v>0</v>
      </c>
      <c r="I118" s="25">
        <f t="shared" si="25"/>
        <v>0</v>
      </c>
      <c r="J118" s="25">
        <f t="shared" si="26"/>
        <v>0</v>
      </c>
      <c r="K118" s="25">
        <f t="shared" si="27"/>
        <v>0</v>
      </c>
      <c r="L118" s="25">
        <f t="shared" si="28"/>
        <v>0</v>
      </c>
      <c r="M118" s="25">
        <f t="shared" ca="1" si="29"/>
        <v>-5.5731312827436803E-3</v>
      </c>
      <c r="N118" s="25">
        <f t="shared" ca="1" si="30"/>
        <v>0</v>
      </c>
      <c r="O118" s="24">
        <f t="shared" ca="1" si="31"/>
        <v>0</v>
      </c>
      <c r="P118" s="25">
        <f t="shared" ca="1" si="32"/>
        <v>0</v>
      </c>
      <c r="Q118" s="25">
        <f t="shared" ca="1" si="33"/>
        <v>0</v>
      </c>
      <c r="R118">
        <f t="shared" ca="1" si="34"/>
        <v>5.5731312827436803E-3</v>
      </c>
    </row>
    <row r="119" spans="1:18" x14ac:dyDescent="0.2">
      <c r="A119" s="82"/>
      <c r="B119" s="82"/>
      <c r="C119" s="82"/>
      <c r="D119" s="83">
        <f t="shared" si="20"/>
        <v>0</v>
      </c>
      <c r="E119" s="83">
        <f t="shared" si="21"/>
        <v>0</v>
      </c>
      <c r="F119" s="25">
        <f t="shared" si="22"/>
        <v>0</v>
      </c>
      <c r="G119" s="25">
        <f t="shared" si="23"/>
        <v>0</v>
      </c>
      <c r="H119" s="25">
        <f t="shared" si="24"/>
        <v>0</v>
      </c>
      <c r="I119" s="25">
        <f t="shared" si="25"/>
        <v>0</v>
      </c>
      <c r="J119" s="25">
        <f t="shared" si="26"/>
        <v>0</v>
      </c>
      <c r="K119" s="25">
        <f t="shared" si="27"/>
        <v>0</v>
      </c>
      <c r="L119" s="25">
        <f t="shared" si="28"/>
        <v>0</v>
      </c>
      <c r="M119" s="25">
        <f t="shared" ca="1" si="29"/>
        <v>-5.5731312827436803E-3</v>
      </c>
      <c r="N119" s="25">
        <f t="shared" ca="1" si="30"/>
        <v>0</v>
      </c>
      <c r="O119" s="24">
        <f t="shared" ca="1" si="31"/>
        <v>0</v>
      </c>
      <c r="P119" s="25">
        <f t="shared" ca="1" si="32"/>
        <v>0</v>
      </c>
      <c r="Q119" s="25">
        <f t="shared" ca="1" si="33"/>
        <v>0</v>
      </c>
      <c r="R119">
        <f t="shared" ca="1" si="34"/>
        <v>5.5731312827436803E-3</v>
      </c>
    </row>
    <row r="120" spans="1:18" x14ac:dyDescent="0.2">
      <c r="A120" s="82"/>
      <c r="B120" s="82"/>
      <c r="C120" s="82"/>
      <c r="D120" s="83">
        <f t="shared" si="20"/>
        <v>0</v>
      </c>
      <c r="E120" s="83">
        <f t="shared" si="21"/>
        <v>0</v>
      </c>
      <c r="F120" s="25">
        <f t="shared" si="22"/>
        <v>0</v>
      </c>
      <c r="G120" s="25">
        <f t="shared" si="23"/>
        <v>0</v>
      </c>
      <c r="H120" s="25">
        <f t="shared" si="24"/>
        <v>0</v>
      </c>
      <c r="I120" s="25">
        <f t="shared" si="25"/>
        <v>0</v>
      </c>
      <c r="J120" s="25">
        <f t="shared" si="26"/>
        <v>0</v>
      </c>
      <c r="K120" s="25">
        <f t="shared" si="27"/>
        <v>0</v>
      </c>
      <c r="L120" s="25">
        <f t="shared" si="28"/>
        <v>0</v>
      </c>
      <c r="M120" s="25">
        <f t="shared" ca="1" si="29"/>
        <v>-5.5731312827436803E-3</v>
      </c>
      <c r="N120" s="25">
        <f t="shared" ca="1" si="30"/>
        <v>0</v>
      </c>
      <c r="O120" s="24">
        <f t="shared" ca="1" si="31"/>
        <v>0</v>
      </c>
      <c r="P120" s="25">
        <f t="shared" ca="1" si="32"/>
        <v>0</v>
      </c>
      <c r="Q120" s="25">
        <f t="shared" ca="1" si="33"/>
        <v>0</v>
      </c>
      <c r="R120">
        <f t="shared" ca="1" si="34"/>
        <v>5.5731312827436803E-3</v>
      </c>
    </row>
    <row r="121" spans="1:18" x14ac:dyDescent="0.2">
      <c r="A121" s="82"/>
      <c r="B121" s="82"/>
      <c r="C121" s="82"/>
      <c r="D121" s="83">
        <f t="shared" si="20"/>
        <v>0</v>
      </c>
      <c r="E121" s="83">
        <f t="shared" si="21"/>
        <v>0</v>
      </c>
      <c r="F121" s="25">
        <f t="shared" si="22"/>
        <v>0</v>
      </c>
      <c r="G121" s="25">
        <f t="shared" si="23"/>
        <v>0</v>
      </c>
      <c r="H121" s="25">
        <f t="shared" si="24"/>
        <v>0</v>
      </c>
      <c r="I121" s="25">
        <f t="shared" si="25"/>
        <v>0</v>
      </c>
      <c r="J121" s="25">
        <f t="shared" si="26"/>
        <v>0</v>
      </c>
      <c r="K121" s="25">
        <f t="shared" si="27"/>
        <v>0</v>
      </c>
      <c r="L121" s="25">
        <f t="shared" si="28"/>
        <v>0</v>
      </c>
      <c r="M121" s="25">
        <f t="shared" ca="1" si="29"/>
        <v>-5.5731312827436803E-3</v>
      </c>
      <c r="N121" s="25">
        <f t="shared" ca="1" si="30"/>
        <v>0</v>
      </c>
      <c r="O121" s="24">
        <f t="shared" ca="1" si="31"/>
        <v>0</v>
      </c>
      <c r="P121" s="25">
        <f t="shared" ca="1" si="32"/>
        <v>0</v>
      </c>
      <c r="Q121" s="25">
        <f t="shared" ca="1" si="33"/>
        <v>0</v>
      </c>
      <c r="R121">
        <f t="shared" ca="1" si="34"/>
        <v>5.5731312827436803E-3</v>
      </c>
    </row>
    <row r="122" spans="1:18" x14ac:dyDescent="0.2">
      <c r="A122" s="82"/>
      <c r="B122" s="82"/>
      <c r="C122" s="82"/>
      <c r="D122" s="83">
        <f t="shared" si="20"/>
        <v>0</v>
      </c>
      <c r="E122" s="83">
        <f t="shared" si="21"/>
        <v>0</v>
      </c>
      <c r="F122" s="25">
        <f t="shared" si="22"/>
        <v>0</v>
      </c>
      <c r="G122" s="25">
        <f t="shared" si="23"/>
        <v>0</v>
      </c>
      <c r="H122" s="25">
        <f t="shared" si="24"/>
        <v>0</v>
      </c>
      <c r="I122" s="25">
        <f t="shared" si="25"/>
        <v>0</v>
      </c>
      <c r="J122" s="25">
        <f t="shared" si="26"/>
        <v>0</v>
      </c>
      <c r="K122" s="25">
        <f t="shared" si="27"/>
        <v>0</v>
      </c>
      <c r="L122" s="25">
        <f t="shared" si="28"/>
        <v>0</v>
      </c>
      <c r="M122" s="25">
        <f t="shared" ca="1" si="29"/>
        <v>-5.5731312827436803E-3</v>
      </c>
      <c r="N122" s="25">
        <f t="shared" ca="1" si="30"/>
        <v>0</v>
      </c>
      <c r="O122" s="24">
        <f t="shared" ca="1" si="31"/>
        <v>0</v>
      </c>
      <c r="P122" s="25">
        <f t="shared" ca="1" si="32"/>
        <v>0</v>
      </c>
      <c r="Q122" s="25">
        <f t="shared" ca="1" si="33"/>
        <v>0</v>
      </c>
      <c r="R122">
        <f t="shared" ca="1" si="34"/>
        <v>5.5731312827436803E-3</v>
      </c>
    </row>
    <row r="123" spans="1:18" x14ac:dyDescent="0.2">
      <c r="A123" s="82"/>
      <c r="B123" s="82"/>
      <c r="C123" s="82"/>
      <c r="D123" s="83">
        <f t="shared" si="20"/>
        <v>0</v>
      </c>
      <c r="E123" s="83">
        <f t="shared" si="21"/>
        <v>0</v>
      </c>
      <c r="F123" s="25">
        <f t="shared" si="22"/>
        <v>0</v>
      </c>
      <c r="G123" s="25">
        <f t="shared" si="23"/>
        <v>0</v>
      </c>
      <c r="H123" s="25">
        <f t="shared" si="24"/>
        <v>0</v>
      </c>
      <c r="I123" s="25">
        <f t="shared" si="25"/>
        <v>0</v>
      </c>
      <c r="J123" s="25">
        <f t="shared" si="26"/>
        <v>0</v>
      </c>
      <c r="K123" s="25">
        <f t="shared" si="27"/>
        <v>0</v>
      </c>
      <c r="L123" s="25">
        <f t="shared" si="28"/>
        <v>0</v>
      </c>
      <c r="M123" s="25">
        <f t="shared" ca="1" si="29"/>
        <v>-5.5731312827436803E-3</v>
      </c>
      <c r="N123" s="25">
        <f t="shared" ca="1" si="30"/>
        <v>0</v>
      </c>
      <c r="O123" s="24">
        <f t="shared" ca="1" si="31"/>
        <v>0</v>
      </c>
      <c r="P123" s="25">
        <f t="shared" ca="1" si="32"/>
        <v>0</v>
      </c>
      <c r="Q123" s="25">
        <f t="shared" ca="1" si="33"/>
        <v>0</v>
      </c>
      <c r="R123">
        <f t="shared" ca="1" si="34"/>
        <v>5.5731312827436803E-3</v>
      </c>
    </row>
    <row r="124" spans="1:18" x14ac:dyDescent="0.2">
      <c r="A124" s="82"/>
      <c r="B124" s="82"/>
      <c r="C124" s="82"/>
      <c r="D124" s="83">
        <f t="shared" si="20"/>
        <v>0</v>
      </c>
      <c r="E124" s="83">
        <f t="shared" si="21"/>
        <v>0</v>
      </c>
      <c r="F124" s="25">
        <f t="shared" si="22"/>
        <v>0</v>
      </c>
      <c r="G124" s="25">
        <f t="shared" si="23"/>
        <v>0</v>
      </c>
      <c r="H124" s="25">
        <f t="shared" si="24"/>
        <v>0</v>
      </c>
      <c r="I124" s="25">
        <f t="shared" si="25"/>
        <v>0</v>
      </c>
      <c r="J124" s="25">
        <f t="shared" si="26"/>
        <v>0</v>
      </c>
      <c r="K124" s="25">
        <f t="shared" si="27"/>
        <v>0</v>
      </c>
      <c r="L124" s="25">
        <f t="shared" si="28"/>
        <v>0</v>
      </c>
      <c r="M124" s="25">
        <f t="shared" ca="1" si="29"/>
        <v>-5.5731312827436803E-3</v>
      </c>
      <c r="N124" s="25">
        <f t="shared" ca="1" si="30"/>
        <v>0</v>
      </c>
      <c r="O124" s="24">
        <f t="shared" ca="1" si="31"/>
        <v>0</v>
      </c>
      <c r="P124" s="25">
        <f t="shared" ca="1" si="32"/>
        <v>0</v>
      </c>
      <c r="Q124" s="25">
        <f t="shared" ca="1" si="33"/>
        <v>0</v>
      </c>
      <c r="R124">
        <f t="shared" ca="1" si="34"/>
        <v>5.5731312827436803E-3</v>
      </c>
    </row>
    <row r="125" spans="1:18" x14ac:dyDescent="0.2">
      <c r="A125" s="82"/>
      <c r="B125" s="82"/>
      <c r="C125" s="82"/>
      <c r="D125" s="83">
        <f t="shared" si="20"/>
        <v>0</v>
      </c>
      <c r="E125" s="83">
        <f t="shared" si="21"/>
        <v>0</v>
      </c>
      <c r="F125" s="25">
        <f t="shared" si="22"/>
        <v>0</v>
      </c>
      <c r="G125" s="25">
        <f t="shared" si="23"/>
        <v>0</v>
      </c>
      <c r="H125" s="25">
        <f t="shared" si="24"/>
        <v>0</v>
      </c>
      <c r="I125" s="25">
        <f t="shared" si="25"/>
        <v>0</v>
      </c>
      <c r="J125" s="25">
        <f t="shared" si="26"/>
        <v>0</v>
      </c>
      <c r="K125" s="25">
        <f t="shared" si="27"/>
        <v>0</v>
      </c>
      <c r="L125" s="25">
        <f t="shared" si="28"/>
        <v>0</v>
      </c>
      <c r="M125" s="25">
        <f t="shared" ca="1" si="29"/>
        <v>-5.5731312827436803E-3</v>
      </c>
      <c r="N125" s="25">
        <f t="shared" ca="1" si="30"/>
        <v>0</v>
      </c>
      <c r="O125" s="24">
        <f t="shared" ca="1" si="31"/>
        <v>0</v>
      </c>
      <c r="P125" s="25">
        <f t="shared" ca="1" si="32"/>
        <v>0</v>
      </c>
      <c r="Q125" s="25">
        <f t="shared" ca="1" si="33"/>
        <v>0</v>
      </c>
      <c r="R125">
        <f t="shared" ca="1" si="34"/>
        <v>5.5731312827436803E-3</v>
      </c>
    </row>
    <row r="126" spans="1:18" x14ac:dyDescent="0.2">
      <c r="A126" s="82"/>
      <c r="B126" s="82"/>
      <c r="C126" s="82"/>
      <c r="D126" s="83">
        <f t="shared" si="20"/>
        <v>0</v>
      </c>
      <c r="E126" s="83">
        <f t="shared" si="21"/>
        <v>0</v>
      </c>
      <c r="F126" s="25">
        <f t="shared" si="22"/>
        <v>0</v>
      </c>
      <c r="G126" s="25">
        <f t="shared" si="23"/>
        <v>0</v>
      </c>
      <c r="H126" s="25">
        <f t="shared" si="24"/>
        <v>0</v>
      </c>
      <c r="I126" s="25">
        <f t="shared" si="25"/>
        <v>0</v>
      </c>
      <c r="J126" s="25">
        <f t="shared" si="26"/>
        <v>0</v>
      </c>
      <c r="K126" s="25">
        <f t="shared" si="27"/>
        <v>0</v>
      </c>
      <c r="L126" s="25">
        <f t="shared" si="28"/>
        <v>0</v>
      </c>
      <c r="M126" s="25">
        <f t="shared" ca="1" si="29"/>
        <v>-5.5731312827436803E-3</v>
      </c>
      <c r="N126" s="25">
        <f t="shared" ca="1" si="30"/>
        <v>0</v>
      </c>
      <c r="O126" s="24">
        <f t="shared" ca="1" si="31"/>
        <v>0</v>
      </c>
      <c r="P126" s="25">
        <f t="shared" ca="1" si="32"/>
        <v>0</v>
      </c>
      <c r="Q126" s="25">
        <f t="shared" ca="1" si="33"/>
        <v>0</v>
      </c>
      <c r="R126">
        <f t="shared" ca="1" si="34"/>
        <v>5.5731312827436803E-3</v>
      </c>
    </row>
    <row r="127" spans="1:18" x14ac:dyDescent="0.2">
      <c r="A127" s="82"/>
      <c r="B127" s="82"/>
      <c r="C127" s="82"/>
      <c r="D127" s="83">
        <f t="shared" si="20"/>
        <v>0</v>
      </c>
      <c r="E127" s="83">
        <f t="shared" si="21"/>
        <v>0</v>
      </c>
      <c r="F127" s="25">
        <f t="shared" si="22"/>
        <v>0</v>
      </c>
      <c r="G127" s="25">
        <f t="shared" si="23"/>
        <v>0</v>
      </c>
      <c r="H127" s="25">
        <f t="shared" si="24"/>
        <v>0</v>
      </c>
      <c r="I127" s="25">
        <f t="shared" si="25"/>
        <v>0</v>
      </c>
      <c r="J127" s="25">
        <f t="shared" si="26"/>
        <v>0</v>
      </c>
      <c r="K127" s="25">
        <f t="shared" si="27"/>
        <v>0</v>
      </c>
      <c r="L127" s="25">
        <f t="shared" si="28"/>
        <v>0</v>
      </c>
      <c r="M127" s="25">
        <f t="shared" ca="1" si="29"/>
        <v>-5.5731312827436803E-3</v>
      </c>
      <c r="N127" s="25">
        <f t="shared" ca="1" si="30"/>
        <v>0</v>
      </c>
      <c r="O127" s="24">
        <f t="shared" ca="1" si="31"/>
        <v>0</v>
      </c>
      <c r="P127" s="25">
        <f t="shared" ca="1" si="32"/>
        <v>0</v>
      </c>
      <c r="Q127" s="25">
        <f t="shared" ca="1" si="33"/>
        <v>0</v>
      </c>
      <c r="R127">
        <f t="shared" ca="1" si="34"/>
        <v>5.5731312827436803E-3</v>
      </c>
    </row>
    <row r="128" spans="1:18" x14ac:dyDescent="0.2">
      <c r="A128" s="82"/>
      <c r="B128" s="82"/>
      <c r="C128" s="82"/>
      <c r="D128" s="83">
        <f t="shared" si="20"/>
        <v>0</v>
      </c>
      <c r="E128" s="83">
        <f t="shared" si="21"/>
        <v>0</v>
      </c>
      <c r="F128" s="25">
        <f t="shared" si="22"/>
        <v>0</v>
      </c>
      <c r="G128" s="25">
        <f t="shared" si="23"/>
        <v>0</v>
      </c>
      <c r="H128" s="25">
        <f t="shared" si="24"/>
        <v>0</v>
      </c>
      <c r="I128" s="25">
        <f t="shared" si="25"/>
        <v>0</v>
      </c>
      <c r="J128" s="25">
        <f t="shared" si="26"/>
        <v>0</v>
      </c>
      <c r="K128" s="25">
        <f t="shared" si="27"/>
        <v>0</v>
      </c>
      <c r="L128" s="25">
        <f t="shared" si="28"/>
        <v>0</v>
      </c>
      <c r="M128" s="25">
        <f t="shared" ca="1" si="29"/>
        <v>-5.5731312827436803E-3</v>
      </c>
      <c r="N128" s="25">
        <f t="shared" ca="1" si="30"/>
        <v>0</v>
      </c>
      <c r="O128" s="24">
        <f t="shared" ca="1" si="31"/>
        <v>0</v>
      </c>
      <c r="P128" s="25">
        <f t="shared" ca="1" si="32"/>
        <v>0</v>
      </c>
      <c r="Q128" s="25">
        <f t="shared" ca="1" si="33"/>
        <v>0</v>
      </c>
      <c r="R128">
        <f t="shared" ca="1" si="34"/>
        <v>5.5731312827436803E-3</v>
      </c>
    </row>
    <row r="129" spans="1:18" x14ac:dyDescent="0.2">
      <c r="A129" s="82"/>
      <c r="B129" s="82"/>
      <c r="C129" s="82"/>
      <c r="D129" s="83">
        <f t="shared" si="20"/>
        <v>0</v>
      </c>
      <c r="E129" s="83">
        <f t="shared" si="21"/>
        <v>0</v>
      </c>
      <c r="F129" s="25">
        <f t="shared" si="22"/>
        <v>0</v>
      </c>
      <c r="G129" s="25">
        <f t="shared" si="23"/>
        <v>0</v>
      </c>
      <c r="H129" s="25">
        <f t="shared" si="24"/>
        <v>0</v>
      </c>
      <c r="I129" s="25">
        <f t="shared" si="25"/>
        <v>0</v>
      </c>
      <c r="J129" s="25">
        <f t="shared" si="26"/>
        <v>0</v>
      </c>
      <c r="K129" s="25">
        <f t="shared" si="27"/>
        <v>0</v>
      </c>
      <c r="L129" s="25">
        <f t="shared" si="28"/>
        <v>0</v>
      </c>
      <c r="M129" s="25">
        <f t="shared" ca="1" si="29"/>
        <v>-5.5731312827436803E-3</v>
      </c>
      <c r="N129" s="25">
        <f t="shared" ca="1" si="30"/>
        <v>0</v>
      </c>
      <c r="O129" s="24">
        <f t="shared" ca="1" si="31"/>
        <v>0</v>
      </c>
      <c r="P129" s="25">
        <f t="shared" ca="1" si="32"/>
        <v>0</v>
      </c>
      <c r="Q129" s="25">
        <f t="shared" ca="1" si="33"/>
        <v>0</v>
      </c>
      <c r="R129">
        <f t="shared" ca="1" si="34"/>
        <v>5.5731312827436803E-3</v>
      </c>
    </row>
    <row r="130" spans="1:18" x14ac:dyDescent="0.2">
      <c r="A130" s="82"/>
      <c r="B130" s="82"/>
      <c r="C130" s="82"/>
      <c r="D130" s="83">
        <f t="shared" si="20"/>
        <v>0</v>
      </c>
      <c r="E130" s="83">
        <f t="shared" si="21"/>
        <v>0</v>
      </c>
      <c r="F130" s="25">
        <f t="shared" si="22"/>
        <v>0</v>
      </c>
      <c r="G130" s="25">
        <f t="shared" si="23"/>
        <v>0</v>
      </c>
      <c r="H130" s="25">
        <f t="shared" si="24"/>
        <v>0</v>
      </c>
      <c r="I130" s="25">
        <f t="shared" si="25"/>
        <v>0</v>
      </c>
      <c r="J130" s="25">
        <f t="shared" si="26"/>
        <v>0</v>
      </c>
      <c r="K130" s="25">
        <f t="shared" si="27"/>
        <v>0</v>
      </c>
      <c r="L130" s="25">
        <f t="shared" si="28"/>
        <v>0</v>
      </c>
      <c r="M130" s="25">
        <f t="shared" ca="1" si="29"/>
        <v>-5.5731312827436803E-3</v>
      </c>
      <c r="N130" s="25">
        <f t="shared" ca="1" si="30"/>
        <v>0</v>
      </c>
      <c r="O130" s="24">
        <f t="shared" ca="1" si="31"/>
        <v>0</v>
      </c>
      <c r="P130" s="25">
        <f t="shared" ca="1" si="32"/>
        <v>0</v>
      </c>
      <c r="Q130" s="25">
        <f t="shared" ca="1" si="33"/>
        <v>0</v>
      </c>
      <c r="R130">
        <f t="shared" ca="1" si="34"/>
        <v>5.5731312827436803E-3</v>
      </c>
    </row>
    <row r="131" spans="1:18" x14ac:dyDescent="0.2">
      <c r="A131" s="82"/>
      <c r="B131" s="82"/>
      <c r="C131" s="82"/>
      <c r="D131" s="83">
        <f t="shared" si="20"/>
        <v>0</v>
      </c>
      <c r="E131" s="83">
        <f t="shared" si="21"/>
        <v>0</v>
      </c>
      <c r="F131" s="25">
        <f t="shared" si="22"/>
        <v>0</v>
      </c>
      <c r="G131" s="25">
        <f t="shared" si="23"/>
        <v>0</v>
      </c>
      <c r="H131" s="25">
        <f t="shared" si="24"/>
        <v>0</v>
      </c>
      <c r="I131" s="25">
        <f t="shared" si="25"/>
        <v>0</v>
      </c>
      <c r="J131" s="25">
        <f t="shared" si="26"/>
        <v>0</v>
      </c>
      <c r="K131" s="25">
        <f t="shared" si="27"/>
        <v>0</v>
      </c>
      <c r="L131" s="25">
        <f t="shared" si="28"/>
        <v>0</v>
      </c>
      <c r="M131" s="25">
        <f t="shared" ca="1" si="29"/>
        <v>-5.5731312827436803E-3</v>
      </c>
      <c r="N131" s="25">
        <f t="shared" ca="1" si="30"/>
        <v>0</v>
      </c>
      <c r="O131" s="24">
        <f t="shared" ca="1" si="31"/>
        <v>0</v>
      </c>
      <c r="P131" s="25">
        <f t="shared" ca="1" si="32"/>
        <v>0</v>
      </c>
      <c r="Q131" s="25">
        <f t="shared" ca="1" si="33"/>
        <v>0</v>
      </c>
      <c r="R131">
        <f t="shared" ca="1" si="34"/>
        <v>5.5731312827436803E-3</v>
      </c>
    </row>
    <row r="132" spans="1:18" x14ac:dyDescent="0.2">
      <c r="A132" s="82"/>
      <c r="B132" s="82"/>
      <c r="C132" s="82"/>
      <c r="D132" s="83">
        <f t="shared" si="20"/>
        <v>0</v>
      </c>
      <c r="E132" s="83">
        <f t="shared" si="21"/>
        <v>0</v>
      </c>
      <c r="F132" s="25">
        <f t="shared" si="22"/>
        <v>0</v>
      </c>
      <c r="G132" s="25">
        <f t="shared" si="23"/>
        <v>0</v>
      </c>
      <c r="H132" s="25">
        <f t="shared" si="24"/>
        <v>0</v>
      </c>
      <c r="I132" s="25">
        <f t="shared" si="25"/>
        <v>0</v>
      </c>
      <c r="J132" s="25">
        <f t="shared" si="26"/>
        <v>0</v>
      </c>
      <c r="K132" s="25">
        <f t="shared" si="27"/>
        <v>0</v>
      </c>
      <c r="L132" s="25">
        <f t="shared" si="28"/>
        <v>0</v>
      </c>
      <c r="M132" s="25">
        <f t="shared" ca="1" si="29"/>
        <v>-5.5731312827436803E-3</v>
      </c>
      <c r="N132" s="25">
        <f t="shared" ca="1" si="30"/>
        <v>0</v>
      </c>
      <c r="O132" s="24">
        <f t="shared" ca="1" si="31"/>
        <v>0</v>
      </c>
      <c r="P132" s="25">
        <f t="shared" ca="1" si="32"/>
        <v>0</v>
      </c>
      <c r="Q132" s="25">
        <f t="shared" ca="1" si="33"/>
        <v>0</v>
      </c>
      <c r="R132">
        <f t="shared" ca="1" si="34"/>
        <v>5.5731312827436803E-3</v>
      </c>
    </row>
    <row r="133" spans="1:18" x14ac:dyDescent="0.2">
      <c r="A133" s="82"/>
      <c r="B133" s="82"/>
      <c r="C133" s="82"/>
      <c r="D133" s="83">
        <f t="shared" si="20"/>
        <v>0</v>
      </c>
      <c r="E133" s="83">
        <f t="shared" si="21"/>
        <v>0</v>
      </c>
      <c r="F133" s="25">
        <f t="shared" si="22"/>
        <v>0</v>
      </c>
      <c r="G133" s="25">
        <f t="shared" si="23"/>
        <v>0</v>
      </c>
      <c r="H133" s="25">
        <f t="shared" si="24"/>
        <v>0</v>
      </c>
      <c r="I133" s="25">
        <f t="shared" si="25"/>
        <v>0</v>
      </c>
      <c r="J133" s="25">
        <f t="shared" si="26"/>
        <v>0</v>
      </c>
      <c r="K133" s="25">
        <f t="shared" si="27"/>
        <v>0</v>
      </c>
      <c r="L133" s="25">
        <f t="shared" si="28"/>
        <v>0</v>
      </c>
      <c r="M133" s="25">
        <f t="shared" ca="1" si="29"/>
        <v>-5.5731312827436803E-3</v>
      </c>
      <c r="N133" s="25">
        <f t="shared" ca="1" si="30"/>
        <v>0</v>
      </c>
      <c r="O133" s="24">
        <f t="shared" ca="1" si="31"/>
        <v>0</v>
      </c>
      <c r="P133" s="25">
        <f t="shared" ca="1" si="32"/>
        <v>0</v>
      </c>
      <c r="Q133" s="25">
        <f t="shared" ca="1" si="33"/>
        <v>0</v>
      </c>
      <c r="R133">
        <f t="shared" ca="1" si="34"/>
        <v>5.5731312827436803E-3</v>
      </c>
    </row>
    <row r="134" spans="1:18" x14ac:dyDescent="0.2">
      <c r="A134" s="82"/>
      <c r="B134" s="82"/>
      <c r="C134" s="82"/>
      <c r="D134" s="83">
        <f t="shared" si="20"/>
        <v>0</v>
      </c>
      <c r="E134" s="83">
        <f t="shared" si="21"/>
        <v>0</v>
      </c>
      <c r="F134" s="25">
        <f t="shared" si="22"/>
        <v>0</v>
      </c>
      <c r="G134" s="25">
        <f t="shared" si="23"/>
        <v>0</v>
      </c>
      <c r="H134" s="25">
        <f t="shared" si="24"/>
        <v>0</v>
      </c>
      <c r="I134" s="25">
        <f t="shared" si="25"/>
        <v>0</v>
      </c>
      <c r="J134" s="25">
        <f t="shared" si="26"/>
        <v>0</v>
      </c>
      <c r="K134" s="25">
        <f t="shared" si="27"/>
        <v>0</v>
      </c>
      <c r="L134" s="25">
        <f t="shared" si="28"/>
        <v>0</v>
      </c>
      <c r="M134" s="25">
        <f t="shared" ca="1" si="29"/>
        <v>-5.5731312827436803E-3</v>
      </c>
      <c r="N134" s="25">
        <f t="shared" ca="1" si="30"/>
        <v>0</v>
      </c>
      <c r="O134" s="24">
        <f t="shared" ca="1" si="31"/>
        <v>0</v>
      </c>
      <c r="P134" s="25">
        <f t="shared" ca="1" si="32"/>
        <v>0</v>
      </c>
      <c r="Q134" s="25">
        <f t="shared" ca="1" si="33"/>
        <v>0</v>
      </c>
      <c r="R134">
        <f t="shared" ca="1" si="34"/>
        <v>5.5731312827436803E-3</v>
      </c>
    </row>
    <row r="135" spans="1:18" x14ac:dyDescent="0.2">
      <c r="A135" s="82"/>
      <c r="B135" s="82"/>
      <c r="C135" s="82"/>
      <c r="D135" s="83">
        <f t="shared" si="20"/>
        <v>0</v>
      </c>
      <c r="E135" s="83">
        <f t="shared" si="21"/>
        <v>0</v>
      </c>
      <c r="F135" s="25">
        <f t="shared" si="22"/>
        <v>0</v>
      </c>
      <c r="G135" s="25">
        <f t="shared" si="23"/>
        <v>0</v>
      </c>
      <c r="H135" s="25">
        <f t="shared" si="24"/>
        <v>0</v>
      </c>
      <c r="I135" s="25">
        <f t="shared" si="25"/>
        <v>0</v>
      </c>
      <c r="J135" s="25">
        <f t="shared" si="26"/>
        <v>0</v>
      </c>
      <c r="K135" s="25">
        <f t="shared" si="27"/>
        <v>0</v>
      </c>
      <c r="L135" s="25">
        <f t="shared" si="28"/>
        <v>0</v>
      </c>
      <c r="M135" s="25">
        <f t="shared" ca="1" si="29"/>
        <v>-5.5731312827436803E-3</v>
      </c>
      <c r="N135" s="25">
        <f t="shared" ca="1" si="30"/>
        <v>0</v>
      </c>
      <c r="O135" s="24">
        <f t="shared" ca="1" si="31"/>
        <v>0</v>
      </c>
      <c r="P135" s="25">
        <f t="shared" ca="1" si="32"/>
        <v>0</v>
      </c>
      <c r="Q135" s="25">
        <f t="shared" ca="1" si="33"/>
        <v>0</v>
      </c>
      <c r="R135">
        <f t="shared" ca="1" si="34"/>
        <v>5.5731312827436803E-3</v>
      </c>
    </row>
    <row r="136" spans="1:18" x14ac:dyDescent="0.2">
      <c r="A136" s="82"/>
      <c r="B136" s="82"/>
      <c r="C136" s="82"/>
      <c r="D136" s="83">
        <f t="shared" si="20"/>
        <v>0</v>
      </c>
      <c r="E136" s="83">
        <f t="shared" si="21"/>
        <v>0</v>
      </c>
      <c r="F136" s="25">
        <f t="shared" si="22"/>
        <v>0</v>
      </c>
      <c r="G136" s="25">
        <f t="shared" si="23"/>
        <v>0</v>
      </c>
      <c r="H136" s="25">
        <f t="shared" si="24"/>
        <v>0</v>
      </c>
      <c r="I136" s="25">
        <f t="shared" si="25"/>
        <v>0</v>
      </c>
      <c r="J136" s="25">
        <f t="shared" si="26"/>
        <v>0</v>
      </c>
      <c r="K136" s="25">
        <f t="shared" si="27"/>
        <v>0</v>
      </c>
      <c r="L136" s="25">
        <f t="shared" si="28"/>
        <v>0</v>
      </c>
      <c r="M136" s="25">
        <f t="shared" ca="1" si="29"/>
        <v>-5.5731312827436803E-3</v>
      </c>
      <c r="N136" s="25">
        <f t="shared" ca="1" si="30"/>
        <v>0</v>
      </c>
      <c r="O136" s="24">
        <f t="shared" ca="1" si="31"/>
        <v>0</v>
      </c>
      <c r="P136" s="25">
        <f t="shared" ca="1" si="32"/>
        <v>0</v>
      </c>
      <c r="Q136" s="25">
        <f t="shared" ca="1" si="33"/>
        <v>0</v>
      </c>
      <c r="R136">
        <f t="shared" ca="1" si="34"/>
        <v>5.5731312827436803E-3</v>
      </c>
    </row>
    <row r="137" spans="1:18" x14ac:dyDescent="0.2">
      <c r="A137" s="82"/>
      <c r="B137" s="82"/>
      <c r="C137" s="82"/>
      <c r="D137" s="83">
        <f t="shared" si="20"/>
        <v>0</v>
      </c>
      <c r="E137" s="83">
        <f t="shared" si="21"/>
        <v>0</v>
      </c>
      <c r="F137" s="25">
        <f t="shared" si="22"/>
        <v>0</v>
      </c>
      <c r="G137" s="25">
        <f t="shared" si="23"/>
        <v>0</v>
      </c>
      <c r="H137" s="25">
        <f t="shared" si="24"/>
        <v>0</v>
      </c>
      <c r="I137" s="25">
        <f t="shared" si="25"/>
        <v>0</v>
      </c>
      <c r="J137" s="25">
        <f t="shared" si="26"/>
        <v>0</v>
      </c>
      <c r="K137" s="25">
        <f t="shared" si="27"/>
        <v>0</v>
      </c>
      <c r="L137" s="25">
        <f t="shared" si="28"/>
        <v>0</v>
      </c>
      <c r="M137" s="25">
        <f t="shared" ca="1" si="29"/>
        <v>-5.5731312827436803E-3</v>
      </c>
      <c r="N137" s="25">
        <f t="shared" ca="1" si="30"/>
        <v>0</v>
      </c>
      <c r="O137" s="24">
        <f t="shared" ca="1" si="31"/>
        <v>0</v>
      </c>
      <c r="P137" s="25">
        <f t="shared" ca="1" si="32"/>
        <v>0</v>
      </c>
      <c r="Q137" s="25">
        <f t="shared" ca="1" si="33"/>
        <v>0</v>
      </c>
      <c r="R137">
        <f t="shared" ca="1" si="34"/>
        <v>5.5731312827436803E-3</v>
      </c>
    </row>
    <row r="138" spans="1:18" x14ac:dyDescent="0.2">
      <c r="A138" s="82"/>
      <c r="B138" s="82"/>
      <c r="C138" s="82"/>
      <c r="D138" s="83">
        <f t="shared" si="20"/>
        <v>0</v>
      </c>
      <c r="E138" s="83">
        <f t="shared" si="21"/>
        <v>0</v>
      </c>
      <c r="F138" s="25">
        <f t="shared" si="22"/>
        <v>0</v>
      </c>
      <c r="G138" s="25">
        <f t="shared" si="23"/>
        <v>0</v>
      </c>
      <c r="H138" s="25">
        <f t="shared" si="24"/>
        <v>0</v>
      </c>
      <c r="I138" s="25">
        <f t="shared" si="25"/>
        <v>0</v>
      </c>
      <c r="J138" s="25">
        <f t="shared" si="26"/>
        <v>0</v>
      </c>
      <c r="K138" s="25">
        <f t="shared" si="27"/>
        <v>0</v>
      </c>
      <c r="L138" s="25">
        <f t="shared" si="28"/>
        <v>0</v>
      </c>
      <c r="M138" s="25">
        <f t="shared" ca="1" si="29"/>
        <v>-5.5731312827436803E-3</v>
      </c>
      <c r="N138" s="25">
        <f t="shared" ca="1" si="30"/>
        <v>0</v>
      </c>
      <c r="O138" s="24">
        <f t="shared" ca="1" si="31"/>
        <v>0</v>
      </c>
      <c r="P138" s="25">
        <f t="shared" ca="1" si="32"/>
        <v>0</v>
      </c>
      <c r="Q138" s="25">
        <f t="shared" ca="1" si="33"/>
        <v>0</v>
      </c>
      <c r="R138">
        <f t="shared" ca="1" si="34"/>
        <v>5.5731312827436803E-3</v>
      </c>
    </row>
    <row r="139" spans="1:18" x14ac:dyDescent="0.2">
      <c r="A139" s="82"/>
      <c r="B139" s="82"/>
      <c r="C139" s="82"/>
      <c r="D139" s="83">
        <f t="shared" si="20"/>
        <v>0</v>
      </c>
      <c r="E139" s="83">
        <f t="shared" si="21"/>
        <v>0</v>
      </c>
      <c r="F139" s="25">
        <f t="shared" si="22"/>
        <v>0</v>
      </c>
      <c r="G139" s="25">
        <f t="shared" si="23"/>
        <v>0</v>
      </c>
      <c r="H139" s="25">
        <f t="shared" si="24"/>
        <v>0</v>
      </c>
      <c r="I139" s="25">
        <f t="shared" si="25"/>
        <v>0</v>
      </c>
      <c r="J139" s="25">
        <f t="shared" si="26"/>
        <v>0</v>
      </c>
      <c r="K139" s="25">
        <f t="shared" si="27"/>
        <v>0</v>
      </c>
      <c r="L139" s="25">
        <f t="shared" si="28"/>
        <v>0</v>
      </c>
      <c r="M139" s="25">
        <f t="shared" ca="1" si="29"/>
        <v>-5.5731312827436803E-3</v>
      </c>
      <c r="N139" s="25">
        <f t="shared" ca="1" si="30"/>
        <v>0</v>
      </c>
      <c r="O139" s="24">
        <f t="shared" ca="1" si="31"/>
        <v>0</v>
      </c>
      <c r="P139" s="25">
        <f t="shared" ca="1" si="32"/>
        <v>0</v>
      </c>
      <c r="Q139" s="25">
        <f t="shared" ca="1" si="33"/>
        <v>0</v>
      </c>
      <c r="R139">
        <f t="shared" ca="1" si="34"/>
        <v>5.5731312827436803E-3</v>
      </c>
    </row>
    <row r="140" spans="1:18" x14ac:dyDescent="0.2">
      <c r="A140" s="82"/>
      <c r="B140" s="82"/>
      <c r="C140" s="82"/>
      <c r="D140" s="83">
        <f t="shared" si="20"/>
        <v>0</v>
      </c>
      <c r="E140" s="83">
        <f t="shared" si="21"/>
        <v>0</v>
      </c>
      <c r="F140" s="25">
        <f t="shared" si="22"/>
        <v>0</v>
      </c>
      <c r="G140" s="25">
        <f t="shared" si="23"/>
        <v>0</v>
      </c>
      <c r="H140" s="25">
        <f t="shared" si="24"/>
        <v>0</v>
      </c>
      <c r="I140" s="25">
        <f t="shared" si="25"/>
        <v>0</v>
      </c>
      <c r="J140" s="25">
        <f t="shared" si="26"/>
        <v>0</v>
      </c>
      <c r="K140" s="25">
        <f t="shared" si="27"/>
        <v>0</v>
      </c>
      <c r="L140" s="25">
        <f t="shared" si="28"/>
        <v>0</v>
      </c>
      <c r="M140" s="25">
        <f t="shared" ca="1" si="29"/>
        <v>-5.5731312827436803E-3</v>
      </c>
      <c r="N140" s="25">
        <f t="shared" ca="1" si="30"/>
        <v>0</v>
      </c>
      <c r="O140" s="24">
        <f t="shared" ca="1" si="31"/>
        <v>0</v>
      </c>
      <c r="P140" s="25">
        <f t="shared" ca="1" si="32"/>
        <v>0</v>
      </c>
      <c r="Q140" s="25">
        <f t="shared" ca="1" si="33"/>
        <v>0</v>
      </c>
      <c r="R140">
        <f t="shared" ca="1" si="34"/>
        <v>5.5731312827436803E-3</v>
      </c>
    </row>
    <row r="141" spans="1:18" x14ac:dyDescent="0.2">
      <c r="A141" s="82"/>
      <c r="B141" s="82"/>
      <c r="C141" s="82"/>
      <c r="D141" s="83">
        <f t="shared" si="20"/>
        <v>0</v>
      </c>
      <c r="E141" s="83">
        <f t="shared" si="21"/>
        <v>0</v>
      </c>
      <c r="F141" s="25">
        <f t="shared" si="22"/>
        <v>0</v>
      </c>
      <c r="G141" s="25">
        <f t="shared" si="23"/>
        <v>0</v>
      </c>
      <c r="H141" s="25">
        <f t="shared" si="24"/>
        <v>0</v>
      </c>
      <c r="I141" s="25">
        <f t="shared" si="25"/>
        <v>0</v>
      </c>
      <c r="J141" s="25">
        <f t="shared" si="26"/>
        <v>0</v>
      </c>
      <c r="K141" s="25">
        <f t="shared" si="27"/>
        <v>0</v>
      </c>
      <c r="L141" s="25">
        <f t="shared" si="28"/>
        <v>0</v>
      </c>
      <c r="M141" s="25">
        <f t="shared" ca="1" si="29"/>
        <v>-5.5731312827436803E-3</v>
      </c>
      <c r="N141" s="25">
        <f t="shared" ca="1" si="30"/>
        <v>0</v>
      </c>
      <c r="O141" s="24">
        <f t="shared" ca="1" si="31"/>
        <v>0</v>
      </c>
      <c r="P141" s="25">
        <f t="shared" ca="1" si="32"/>
        <v>0</v>
      </c>
      <c r="Q141" s="25">
        <f t="shared" ca="1" si="33"/>
        <v>0</v>
      </c>
      <c r="R141">
        <f t="shared" ca="1" si="34"/>
        <v>5.5731312827436803E-3</v>
      </c>
    </row>
    <row r="142" spans="1:18" x14ac:dyDescent="0.2">
      <c r="A142" s="82"/>
      <c r="B142" s="82"/>
      <c r="C142" s="82"/>
      <c r="D142" s="83">
        <f t="shared" si="20"/>
        <v>0</v>
      </c>
      <c r="E142" s="83">
        <f t="shared" si="21"/>
        <v>0</v>
      </c>
      <c r="F142" s="25">
        <f t="shared" si="22"/>
        <v>0</v>
      </c>
      <c r="G142" s="25">
        <f t="shared" si="23"/>
        <v>0</v>
      </c>
      <c r="H142" s="25">
        <f t="shared" si="24"/>
        <v>0</v>
      </c>
      <c r="I142" s="25">
        <f t="shared" si="25"/>
        <v>0</v>
      </c>
      <c r="J142" s="25">
        <f t="shared" si="26"/>
        <v>0</v>
      </c>
      <c r="K142" s="25">
        <f t="shared" si="27"/>
        <v>0</v>
      </c>
      <c r="L142" s="25">
        <f t="shared" si="28"/>
        <v>0</v>
      </c>
      <c r="M142" s="25">
        <f t="shared" ca="1" si="29"/>
        <v>-5.5731312827436803E-3</v>
      </c>
      <c r="N142" s="25">
        <f t="shared" ca="1" si="30"/>
        <v>0</v>
      </c>
      <c r="O142" s="24">
        <f t="shared" ca="1" si="31"/>
        <v>0</v>
      </c>
      <c r="P142" s="25">
        <f t="shared" ca="1" si="32"/>
        <v>0</v>
      </c>
      <c r="Q142" s="25">
        <f t="shared" ca="1" si="33"/>
        <v>0</v>
      </c>
      <c r="R142">
        <f t="shared" ca="1" si="34"/>
        <v>5.5731312827436803E-3</v>
      </c>
    </row>
    <row r="143" spans="1:18" x14ac:dyDescent="0.2">
      <c r="A143" s="82"/>
      <c r="B143" s="82"/>
      <c r="C143" s="82"/>
      <c r="D143" s="83">
        <f t="shared" si="20"/>
        <v>0</v>
      </c>
      <c r="E143" s="83">
        <f t="shared" si="21"/>
        <v>0</v>
      </c>
      <c r="F143" s="25">
        <f t="shared" si="22"/>
        <v>0</v>
      </c>
      <c r="G143" s="25">
        <f t="shared" si="23"/>
        <v>0</v>
      </c>
      <c r="H143" s="25">
        <f t="shared" si="24"/>
        <v>0</v>
      </c>
      <c r="I143" s="25">
        <f t="shared" si="25"/>
        <v>0</v>
      </c>
      <c r="J143" s="25">
        <f t="shared" si="26"/>
        <v>0</v>
      </c>
      <c r="K143" s="25">
        <f t="shared" si="27"/>
        <v>0</v>
      </c>
      <c r="L143" s="25">
        <f t="shared" si="28"/>
        <v>0</v>
      </c>
      <c r="M143" s="25">
        <f t="shared" ca="1" si="29"/>
        <v>-5.5731312827436803E-3</v>
      </c>
      <c r="N143" s="25">
        <f t="shared" ca="1" si="30"/>
        <v>0</v>
      </c>
      <c r="O143" s="24">
        <f t="shared" ca="1" si="31"/>
        <v>0</v>
      </c>
      <c r="P143" s="25">
        <f t="shared" ca="1" si="32"/>
        <v>0</v>
      </c>
      <c r="Q143" s="25">
        <f t="shared" ca="1" si="33"/>
        <v>0</v>
      </c>
      <c r="R143">
        <f t="shared" ca="1" si="34"/>
        <v>5.5731312827436803E-3</v>
      </c>
    </row>
    <row r="144" spans="1:18" x14ac:dyDescent="0.2">
      <c r="A144" s="82"/>
      <c r="B144" s="82"/>
      <c r="C144" s="82"/>
      <c r="D144" s="83">
        <f t="shared" si="20"/>
        <v>0</v>
      </c>
      <c r="E144" s="83">
        <f t="shared" si="21"/>
        <v>0</v>
      </c>
      <c r="F144" s="25">
        <f t="shared" si="22"/>
        <v>0</v>
      </c>
      <c r="G144" s="25">
        <f t="shared" si="23"/>
        <v>0</v>
      </c>
      <c r="H144" s="25">
        <f t="shared" si="24"/>
        <v>0</v>
      </c>
      <c r="I144" s="25">
        <f t="shared" si="25"/>
        <v>0</v>
      </c>
      <c r="J144" s="25">
        <f t="shared" si="26"/>
        <v>0</v>
      </c>
      <c r="K144" s="25">
        <f t="shared" si="27"/>
        <v>0</v>
      </c>
      <c r="L144" s="25">
        <f t="shared" si="28"/>
        <v>0</v>
      </c>
      <c r="M144" s="25">
        <f t="shared" ca="1" si="29"/>
        <v>-5.5731312827436803E-3</v>
      </c>
      <c r="N144" s="25">
        <f t="shared" ca="1" si="30"/>
        <v>0</v>
      </c>
      <c r="O144" s="24">
        <f t="shared" ca="1" si="31"/>
        <v>0</v>
      </c>
      <c r="P144" s="25">
        <f t="shared" ca="1" si="32"/>
        <v>0</v>
      </c>
      <c r="Q144" s="25">
        <f t="shared" ca="1" si="33"/>
        <v>0</v>
      </c>
      <c r="R144">
        <f t="shared" ca="1" si="34"/>
        <v>5.5731312827436803E-3</v>
      </c>
    </row>
    <row r="145" spans="1:18" x14ac:dyDescent="0.2">
      <c r="A145" s="82"/>
      <c r="B145" s="82"/>
      <c r="C145" s="82"/>
      <c r="D145" s="83">
        <f t="shared" si="20"/>
        <v>0</v>
      </c>
      <c r="E145" s="83">
        <f t="shared" si="21"/>
        <v>0</v>
      </c>
      <c r="F145" s="25">
        <f t="shared" si="22"/>
        <v>0</v>
      </c>
      <c r="G145" s="25">
        <f t="shared" si="23"/>
        <v>0</v>
      </c>
      <c r="H145" s="25">
        <f t="shared" si="24"/>
        <v>0</v>
      </c>
      <c r="I145" s="25">
        <f t="shared" si="25"/>
        <v>0</v>
      </c>
      <c r="J145" s="25">
        <f t="shared" si="26"/>
        <v>0</v>
      </c>
      <c r="K145" s="25">
        <f t="shared" si="27"/>
        <v>0</v>
      </c>
      <c r="L145" s="25">
        <f t="shared" si="28"/>
        <v>0</v>
      </c>
      <c r="M145" s="25">
        <f t="shared" ca="1" si="29"/>
        <v>-5.5731312827436803E-3</v>
      </c>
      <c r="N145" s="25">
        <f t="shared" ca="1" si="30"/>
        <v>0</v>
      </c>
      <c r="O145" s="24">
        <f t="shared" ca="1" si="31"/>
        <v>0</v>
      </c>
      <c r="P145" s="25">
        <f t="shared" ca="1" si="32"/>
        <v>0</v>
      </c>
      <c r="Q145" s="25">
        <f t="shared" ca="1" si="33"/>
        <v>0</v>
      </c>
      <c r="R145">
        <f t="shared" ca="1" si="34"/>
        <v>5.5731312827436803E-3</v>
      </c>
    </row>
    <row r="146" spans="1:18" x14ac:dyDescent="0.2">
      <c r="A146" s="82"/>
      <c r="B146" s="82"/>
      <c r="C146" s="82"/>
      <c r="D146" s="83">
        <f t="shared" si="20"/>
        <v>0</v>
      </c>
      <c r="E146" s="83">
        <f t="shared" si="21"/>
        <v>0</v>
      </c>
      <c r="F146" s="25">
        <f t="shared" si="22"/>
        <v>0</v>
      </c>
      <c r="G146" s="25">
        <f t="shared" si="23"/>
        <v>0</v>
      </c>
      <c r="H146" s="25">
        <f t="shared" si="24"/>
        <v>0</v>
      </c>
      <c r="I146" s="25">
        <f t="shared" si="25"/>
        <v>0</v>
      </c>
      <c r="J146" s="25">
        <f t="shared" si="26"/>
        <v>0</v>
      </c>
      <c r="K146" s="25">
        <f t="shared" si="27"/>
        <v>0</v>
      </c>
      <c r="L146" s="25">
        <f t="shared" si="28"/>
        <v>0</v>
      </c>
      <c r="M146" s="25">
        <f t="shared" ca="1" si="29"/>
        <v>-5.5731312827436803E-3</v>
      </c>
      <c r="N146" s="25">
        <f t="shared" ca="1" si="30"/>
        <v>0</v>
      </c>
      <c r="O146" s="24">
        <f t="shared" ca="1" si="31"/>
        <v>0</v>
      </c>
      <c r="P146" s="25">
        <f t="shared" ca="1" si="32"/>
        <v>0</v>
      </c>
      <c r="Q146" s="25">
        <f t="shared" ca="1" si="33"/>
        <v>0</v>
      </c>
      <c r="R146">
        <f t="shared" ca="1" si="34"/>
        <v>5.5731312827436803E-3</v>
      </c>
    </row>
    <row r="147" spans="1:18" x14ac:dyDescent="0.2">
      <c r="A147" s="82"/>
      <c r="B147" s="82"/>
      <c r="C147" s="82"/>
      <c r="D147" s="83">
        <f t="shared" ref="D147:D210" si="35">A147/A$18</f>
        <v>0</v>
      </c>
      <c r="E147" s="83">
        <f t="shared" ref="E147:E210" si="36">B147/B$18</f>
        <v>0</v>
      </c>
      <c r="F147" s="25">
        <f t="shared" ref="F147:F210" si="37">$C147*D147</f>
        <v>0</v>
      </c>
      <c r="G147" s="25">
        <f t="shared" ref="G147:G210" si="38">$C147*E147</f>
        <v>0</v>
      </c>
      <c r="H147" s="25">
        <f t="shared" ref="H147:H210" si="39">C147*D147*D147</f>
        <v>0</v>
      </c>
      <c r="I147" s="25">
        <f t="shared" ref="I147:I210" si="40">C147*D147*D147*D147</f>
        <v>0</v>
      </c>
      <c r="J147" s="25">
        <f t="shared" ref="J147:J210" si="41">C147*D147*D147*D147*D147</f>
        <v>0</v>
      </c>
      <c r="K147" s="25">
        <f t="shared" ref="K147:K210" si="42">C147*E147*D147</f>
        <v>0</v>
      </c>
      <c r="L147" s="25">
        <f t="shared" ref="L147:L210" si="43">C147*E147*D147*D147</f>
        <v>0</v>
      </c>
      <c r="M147" s="25">
        <f t="shared" ref="M147:M210" ca="1" si="44">+E$4+E$5*D147+E$6*D147^2</f>
        <v>-5.5731312827436803E-3</v>
      </c>
      <c r="N147" s="25">
        <f t="shared" ref="N147:N210" ca="1" si="45">C147*(M147-E147)^2</f>
        <v>0</v>
      </c>
      <c r="O147" s="24">
        <f t="shared" ref="O147:O210" ca="1" si="46">(C147*O$1-O$2*F147+O$3*H147)^2</f>
        <v>0</v>
      </c>
      <c r="P147" s="25">
        <f t="shared" ref="P147:P210" ca="1" si="47">(-C147*O$2+O$4*F147-O$5*H147)^2</f>
        <v>0</v>
      </c>
      <c r="Q147" s="25">
        <f t="shared" ref="Q147:Q210" ca="1" si="48">+(C147*O$3-F147*O$5+H147*O$6)^2</f>
        <v>0</v>
      </c>
      <c r="R147">
        <f t="shared" ref="R147:R210" ca="1" si="49">+E147-M147</f>
        <v>5.5731312827436803E-3</v>
      </c>
    </row>
    <row r="148" spans="1:18" x14ac:dyDescent="0.2">
      <c r="A148" s="82"/>
      <c r="B148" s="82"/>
      <c r="C148" s="82"/>
      <c r="D148" s="83">
        <f t="shared" si="35"/>
        <v>0</v>
      </c>
      <c r="E148" s="83">
        <f t="shared" si="36"/>
        <v>0</v>
      </c>
      <c r="F148" s="25">
        <f t="shared" si="37"/>
        <v>0</v>
      </c>
      <c r="G148" s="25">
        <f t="shared" si="38"/>
        <v>0</v>
      </c>
      <c r="H148" s="25">
        <f t="shared" si="39"/>
        <v>0</v>
      </c>
      <c r="I148" s="25">
        <f t="shared" si="40"/>
        <v>0</v>
      </c>
      <c r="J148" s="25">
        <f t="shared" si="41"/>
        <v>0</v>
      </c>
      <c r="K148" s="25">
        <f t="shared" si="42"/>
        <v>0</v>
      </c>
      <c r="L148" s="25">
        <f t="shared" si="43"/>
        <v>0</v>
      </c>
      <c r="M148" s="25">
        <f t="shared" ca="1" si="44"/>
        <v>-5.5731312827436803E-3</v>
      </c>
      <c r="N148" s="25">
        <f t="shared" ca="1" si="45"/>
        <v>0</v>
      </c>
      <c r="O148" s="24">
        <f t="shared" ca="1" si="46"/>
        <v>0</v>
      </c>
      <c r="P148" s="25">
        <f t="shared" ca="1" si="47"/>
        <v>0</v>
      </c>
      <c r="Q148" s="25">
        <f t="shared" ca="1" si="48"/>
        <v>0</v>
      </c>
      <c r="R148">
        <f t="shared" ca="1" si="49"/>
        <v>5.5731312827436803E-3</v>
      </c>
    </row>
    <row r="149" spans="1:18" x14ac:dyDescent="0.2">
      <c r="A149" s="82"/>
      <c r="B149" s="82"/>
      <c r="C149" s="82"/>
      <c r="D149" s="83">
        <f t="shared" si="35"/>
        <v>0</v>
      </c>
      <c r="E149" s="83">
        <f t="shared" si="36"/>
        <v>0</v>
      </c>
      <c r="F149" s="25">
        <f t="shared" si="37"/>
        <v>0</v>
      </c>
      <c r="G149" s="25">
        <f t="shared" si="38"/>
        <v>0</v>
      </c>
      <c r="H149" s="25">
        <f t="shared" si="39"/>
        <v>0</v>
      </c>
      <c r="I149" s="25">
        <f t="shared" si="40"/>
        <v>0</v>
      </c>
      <c r="J149" s="25">
        <f t="shared" si="41"/>
        <v>0</v>
      </c>
      <c r="K149" s="25">
        <f t="shared" si="42"/>
        <v>0</v>
      </c>
      <c r="L149" s="25">
        <f t="shared" si="43"/>
        <v>0</v>
      </c>
      <c r="M149" s="25">
        <f t="shared" ca="1" si="44"/>
        <v>-5.5731312827436803E-3</v>
      </c>
      <c r="N149" s="25">
        <f t="shared" ca="1" si="45"/>
        <v>0</v>
      </c>
      <c r="O149" s="24">
        <f t="shared" ca="1" si="46"/>
        <v>0</v>
      </c>
      <c r="P149" s="25">
        <f t="shared" ca="1" si="47"/>
        <v>0</v>
      </c>
      <c r="Q149" s="25">
        <f t="shared" ca="1" si="48"/>
        <v>0</v>
      </c>
      <c r="R149">
        <f t="shared" ca="1" si="49"/>
        <v>5.5731312827436803E-3</v>
      </c>
    </row>
    <row r="150" spans="1:18" x14ac:dyDescent="0.2">
      <c r="A150" s="82"/>
      <c r="B150" s="82"/>
      <c r="C150" s="82"/>
      <c r="D150" s="83">
        <f t="shared" si="35"/>
        <v>0</v>
      </c>
      <c r="E150" s="83">
        <f t="shared" si="36"/>
        <v>0</v>
      </c>
      <c r="F150" s="25">
        <f t="shared" si="37"/>
        <v>0</v>
      </c>
      <c r="G150" s="25">
        <f t="shared" si="38"/>
        <v>0</v>
      </c>
      <c r="H150" s="25">
        <f t="shared" si="39"/>
        <v>0</v>
      </c>
      <c r="I150" s="25">
        <f t="shared" si="40"/>
        <v>0</v>
      </c>
      <c r="J150" s="25">
        <f t="shared" si="41"/>
        <v>0</v>
      </c>
      <c r="K150" s="25">
        <f t="shared" si="42"/>
        <v>0</v>
      </c>
      <c r="L150" s="25">
        <f t="shared" si="43"/>
        <v>0</v>
      </c>
      <c r="M150" s="25">
        <f t="shared" ca="1" si="44"/>
        <v>-5.5731312827436803E-3</v>
      </c>
      <c r="N150" s="25">
        <f t="shared" ca="1" si="45"/>
        <v>0</v>
      </c>
      <c r="O150" s="24">
        <f t="shared" ca="1" si="46"/>
        <v>0</v>
      </c>
      <c r="P150" s="25">
        <f t="shared" ca="1" si="47"/>
        <v>0</v>
      </c>
      <c r="Q150" s="25">
        <f t="shared" ca="1" si="48"/>
        <v>0</v>
      </c>
      <c r="R150">
        <f t="shared" ca="1" si="49"/>
        <v>5.5731312827436803E-3</v>
      </c>
    </row>
    <row r="151" spans="1:18" x14ac:dyDescent="0.2">
      <c r="A151" s="82"/>
      <c r="B151" s="82"/>
      <c r="C151" s="82"/>
      <c r="D151" s="83">
        <f t="shared" si="35"/>
        <v>0</v>
      </c>
      <c r="E151" s="83">
        <f t="shared" si="36"/>
        <v>0</v>
      </c>
      <c r="F151" s="25">
        <f t="shared" si="37"/>
        <v>0</v>
      </c>
      <c r="G151" s="25">
        <f t="shared" si="38"/>
        <v>0</v>
      </c>
      <c r="H151" s="25">
        <f t="shared" si="39"/>
        <v>0</v>
      </c>
      <c r="I151" s="25">
        <f t="shared" si="40"/>
        <v>0</v>
      </c>
      <c r="J151" s="25">
        <f t="shared" si="41"/>
        <v>0</v>
      </c>
      <c r="K151" s="25">
        <f t="shared" si="42"/>
        <v>0</v>
      </c>
      <c r="L151" s="25">
        <f t="shared" si="43"/>
        <v>0</v>
      </c>
      <c r="M151" s="25">
        <f t="shared" ca="1" si="44"/>
        <v>-5.5731312827436803E-3</v>
      </c>
      <c r="N151" s="25">
        <f t="shared" ca="1" si="45"/>
        <v>0</v>
      </c>
      <c r="O151" s="24">
        <f t="shared" ca="1" si="46"/>
        <v>0</v>
      </c>
      <c r="P151" s="25">
        <f t="shared" ca="1" si="47"/>
        <v>0</v>
      </c>
      <c r="Q151" s="25">
        <f t="shared" ca="1" si="48"/>
        <v>0</v>
      </c>
      <c r="R151">
        <f t="shared" ca="1" si="49"/>
        <v>5.5731312827436803E-3</v>
      </c>
    </row>
    <row r="152" spans="1:18" x14ac:dyDescent="0.2">
      <c r="A152" s="82"/>
      <c r="B152" s="82"/>
      <c r="C152" s="82"/>
      <c r="D152" s="83">
        <f t="shared" si="35"/>
        <v>0</v>
      </c>
      <c r="E152" s="83">
        <f t="shared" si="36"/>
        <v>0</v>
      </c>
      <c r="F152" s="25">
        <f t="shared" si="37"/>
        <v>0</v>
      </c>
      <c r="G152" s="25">
        <f t="shared" si="38"/>
        <v>0</v>
      </c>
      <c r="H152" s="25">
        <f t="shared" si="39"/>
        <v>0</v>
      </c>
      <c r="I152" s="25">
        <f t="shared" si="40"/>
        <v>0</v>
      </c>
      <c r="J152" s="25">
        <f t="shared" si="41"/>
        <v>0</v>
      </c>
      <c r="K152" s="25">
        <f t="shared" si="42"/>
        <v>0</v>
      </c>
      <c r="L152" s="25">
        <f t="shared" si="43"/>
        <v>0</v>
      </c>
      <c r="M152" s="25">
        <f t="shared" ca="1" si="44"/>
        <v>-5.5731312827436803E-3</v>
      </c>
      <c r="N152" s="25">
        <f t="shared" ca="1" si="45"/>
        <v>0</v>
      </c>
      <c r="O152" s="24">
        <f t="shared" ca="1" si="46"/>
        <v>0</v>
      </c>
      <c r="P152" s="25">
        <f t="shared" ca="1" si="47"/>
        <v>0</v>
      </c>
      <c r="Q152" s="25">
        <f t="shared" ca="1" si="48"/>
        <v>0</v>
      </c>
      <c r="R152">
        <f t="shared" ca="1" si="49"/>
        <v>5.5731312827436803E-3</v>
      </c>
    </row>
    <row r="153" spans="1:18" x14ac:dyDescent="0.2">
      <c r="A153" s="82"/>
      <c r="B153" s="82"/>
      <c r="C153" s="82"/>
      <c r="D153" s="83">
        <f t="shared" si="35"/>
        <v>0</v>
      </c>
      <c r="E153" s="83">
        <f t="shared" si="36"/>
        <v>0</v>
      </c>
      <c r="F153" s="25">
        <f t="shared" si="37"/>
        <v>0</v>
      </c>
      <c r="G153" s="25">
        <f t="shared" si="38"/>
        <v>0</v>
      </c>
      <c r="H153" s="25">
        <f t="shared" si="39"/>
        <v>0</v>
      </c>
      <c r="I153" s="25">
        <f t="shared" si="40"/>
        <v>0</v>
      </c>
      <c r="J153" s="25">
        <f t="shared" si="41"/>
        <v>0</v>
      </c>
      <c r="K153" s="25">
        <f t="shared" si="42"/>
        <v>0</v>
      </c>
      <c r="L153" s="25">
        <f t="shared" si="43"/>
        <v>0</v>
      </c>
      <c r="M153" s="25">
        <f t="shared" ca="1" si="44"/>
        <v>-5.5731312827436803E-3</v>
      </c>
      <c r="N153" s="25">
        <f t="shared" ca="1" si="45"/>
        <v>0</v>
      </c>
      <c r="O153" s="24">
        <f t="shared" ca="1" si="46"/>
        <v>0</v>
      </c>
      <c r="P153" s="25">
        <f t="shared" ca="1" si="47"/>
        <v>0</v>
      </c>
      <c r="Q153" s="25">
        <f t="shared" ca="1" si="48"/>
        <v>0</v>
      </c>
      <c r="R153">
        <f t="shared" ca="1" si="49"/>
        <v>5.5731312827436803E-3</v>
      </c>
    </row>
    <row r="154" spans="1:18" x14ac:dyDescent="0.2">
      <c r="A154" s="82"/>
      <c r="B154" s="82"/>
      <c r="C154" s="82"/>
      <c r="D154" s="83">
        <f t="shared" si="35"/>
        <v>0</v>
      </c>
      <c r="E154" s="83">
        <f t="shared" si="36"/>
        <v>0</v>
      </c>
      <c r="F154" s="25">
        <f t="shared" si="37"/>
        <v>0</v>
      </c>
      <c r="G154" s="25">
        <f t="shared" si="38"/>
        <v>0</v>
      </c>
      <c r="H154" s="25">
        <f t="shared" si="39"/>
        <v>0</v>
      </c>
      <c r="I154" s="25">
        <f t="shared" si="40"/>
        <v>0</v>
      </c>
      <c r="J154" s="25">
        <f t="shared" si="41"/>
        <v>0</v>
      </c>
      <c r="K154" s="25">
        <f t="shared" si="42"/>
        <v>0</v>
      </c>
      <c r="L154" s="25">
        <f t="shared" si="43"/>
        <v>0</v>
      </c>
      <c r="M154" s="25">
        <f t="shared" ca="1" si="44"/>
        <v>-5.5731312827436803E-3</v>
      </c>
      <c r="N154" s="25">
        <f t="shared" ca="1" si="45"/>
        <v>0</v>
      </c>
      <c r="O154" s="24">
        <f t="shared" ca="1" si="46"/>
        <v>0</v>
      </c>
      <c r="P154" s="25">
        <f t="shared" ca="1" si="47"/>
        <v>0</v>
      </c>
      <c r="Q154" s="25">
        <f t="shared" ca="1" si="48"/>
        <v>0</v>
      </c>
      <c r="R154">
        <f t="shared" ca="1" si="49"/>
        <v>5.5731312827436803E-3</v>
      </c>
    </row>
    <row r="155" spans="1:18" x14ac:dyDescent="0.2">
      <c r="A155" s="82"/>
      <c r="B155" s="82"/>
      <c r="C155" s="82"/>
      <c r="D155" s="83">
        <f t="shared" si="35"/>
        <v>0</v>
      </c>
      <c r="E155" s="83">
        <f t="shared" si="36"/>
        <v>0</v>
      </c>
      <c r="F155" s="25">
        <f t="shared" si="37"/>
        <v>0</v>
      </c>
      <c r="G155" s="25">
        <f t="shared" si="38"/>
        <v>0</v>
      </c>
      <c r="H155" s="25">
        <f t="shared" si="39"/>
        <v>0</v>
      </c>
      <c r="I155" s="25">
        <f t="shared" si="40"/>
        <v>0</v>
      </c>
      <c r="J155" s="25">
        <f t="shared" si="41"/>
        <v>0</v>
      </c>
      <c r="K155" s="25">
        <f t="shared" si="42"/>
        <v>0</v>
      </c>
      <c r="L155" s="25">
        <f t="shared" si="43"/>
        <v>0</v>
      </c>
      <c r="M155" s="25">
        <f t="shared" ca="1" si="44"/>
        <v>-5.5731312827436803E-3</v>
      </c>
      <c r="N155" s="25">
        <f t="shared" ca="1" si="45"/>
        <v>0</v>
      </c>
      <c r="O155" s="24">
        <f t="shared" ca="1" si="46"/>
        <v>0</v>
      </c>
      <c r="P155" s="25">
        <f t="shared" ca="1" si="47"/>
        <v>0</v>
      </c>
      <c r="Q155" s="25">
        <f t="shared" ca="1" si="48"/>
        <v>0</v>
      </c>
      <c r="R155">
        <f t="shared" ca="1" si="49"/>
        <v>5.5731312827436803E-3</v>
      </c>
    </row>
    <row r="156" spans="1:18" x14ac:dyDescent="0.2">
      <c r="A156" s="82"/>
      <c r="B156" s="82"/>
      <c r="C156" s="82"/>
      <c r="D156" s="83">
        <f t="shared" si="35"/>
        <v>0</v>
      </c>
      <c r="E156" s="83">
        <f t="shared" si="36"/>
        <v>0</v>
      </c>
      <c r="F156" s="25">
        <f t="shared" si="37"/>
        <v>0</v>
      </c>
      <c r="G156" s="25">
        <f t="shared" si="38"/>
        <v>0</v>
      </c>
      <c r="H156" s="25">
        <f t="shared" si="39"/>
        <v>0</v>
      </c>
      <c r="I156" s="25">
        <f t="shared" si="40"/>
        <v>0</v>
      </c>
      <c r="J156" s="25">
        <f t="shared" si="41"/>
        <v>0</v>
      </c>
      <c r="K156" s="25">
        <f t="shared" si="42"/>
        <v>0</v>
      </c>
      <c r="L156" s="25">
        <f t="shared" si="43"/>
        <v>0</v>
      </c>
      <c r="M156" s="25">
        <f t="shared" ca="1" si="44"/>
        <v>-5.5731312827436803E-3</v>
      </c>
      <c r="N156" s="25">
        <f t="shared" ca="1" si="45"/>
        <v>0</v>
      </c>
      <c r="O156" s="24">
        <f t="shared" ca="1" si="46"/>
        <v>0</v>
      </c>
      <c r="P156" s="25">
        <f t="shared" ca="1" si="47"/>
        <v>0</v>
      </c>
      <c r="Q156" s="25">
        <f t="shared" ca="1" si="48"/>
        <v>0</v>
      </c>
      <c r="R156">
        <f t="shared" ca="1" si="49"/>
        <v>5.5731312827436803E-3</v>
      </c>
    </row>
    <row r="157" spans="1:18" x14ac:dyDescent="0.2">
      <c r="A157" s="82"/>
      <c r="B157" s="82"/>
      <c r="C157" s="82"/>
      <c r="D157" s="83">
        <f t="shared" si="35"/>
        <v>0</v>
      </c>
      <c r="E157" s="83">
        <f t="shared" si="36"/>
        <v>0</v>
      </c>
      <c r="F157" s="25">
        <f t="shared" si="37"/>
        <v>0</v>
      </c>
      <c r="G157" s="25">
        <f t="shared" si="38"/>
        <v>0</v>
      </c>
      <c r="H157" s="25">
        <f t="shared" si="39"/>
        <v>0</v>
      </c>
      <c r="I157" s="25">
        <f t="shared" si="40"/>
        <v>0</v>
      </c>
      <c r="J157" s="25">
        <f t="shared" si="41"/>
        <v>0</v>
      </c>
      <c r="K157" s="25">
        <f t="shared" si="42"/>
        <v>0</v>
      </c>
      <c r="L157" s="25">
        <f t="shared" si="43"/>
        <v>0</v>
      </c>
      <c r="M157" s="25">
        <f t="shared" ca="1" si="44"/>
        <v>-5.5731312827436803E-3</v>
      </c>
      <c r="N157" s="25">
        <f t="shared" ca="1" si="45"/>
        <v>0</v>
      </c>
      <c r="O157" s="24">
        <f t="shared" ca="1" si="46"/>
        <v>0</v>
      </c>
      <c r="P157" s="25">
        <f t="shared" ca="1" si="47"/>
        <v>0</v>
      </c>
      <c r="Q157" s="25">
        <f t="shared" ca="1" si="48"/>
        <v>0</v>
      </c>
      <c r="R157">
        <f t="shared" ca="1" si="49"/>
        <v>5.5731312827436803E-3</v>
      </c>
    </row>
    <row r="158" spans="1:18" x14ac:dyDescent="0.2">
      <c r="A158" s="82"/>
      <c r="B158" s="82"/>
      <c r="C158" s="82"/>
      <c r="D158" s="83">
        <f t="shared" si="35"/>
        <v>0</v>
      </c>
      <c r="E158" s="83">
        <f t="shared" si="36"/>
        <v>0</v>
      </c>
      <c r="F158" s="25">
        <f t="shared" si="37"/>
        <v>0</v>
      </c>
      <c r="G158" s="25">
        <f t="shared" si="38"/>
        <v>0</v>
      </c>
      <c r="H158" s="25">
        <f t="shared" si="39"/>
        <v>0</v>
      </c>
      <c r="I158" s="25">
        <f t="shared" si="40"/>
        <v>0</v>
      </c>
      <c r="J158" s="25">
        <f t="shared" si="41"/>
        <v>0</v>
      </c>
      <c r="K158" s="25">
        <f t="shared" si="42"/>
        <v>0</v>
      </c>
      <c r="L158" s="25">
        <f t="shared" si="43"/>
        <v>0</v>
      </c>
      <c r="M158" s="25">
        <f t="shared" ca="1" si="44"/>
        <v>-5.5731312827436803E-3</v>
      </c>
      <c r="N158" s="25">
        <f t="shared" ca="1" si="45"/>
        <v>0</v>
      </c>
      <c r="O158" s="24">
        <f t="shared" ca="1" si="46"/>
        <v>0</v>
      </c>
      <c r="P158" s="25">
        <f t="shared" ca="1" si="47"/>
        <v>0</v>
      </c>
      <c r="Q158" s="25">
        <f t="shared" ca="1" si="48"/>
        <v>0</v>
      </c>
      <c r="R158">
        <f t="shared" ca="1" si="49"/>
        <v>5.5731312827436803E-3</v>
      </c>
    </row>
    <row r="159" spans="1:18" x14ac:dyDescent="0.2">
      <c r="A159" s="82"/>
      <c r="B159" s="82"/>
      <c r="C159" s="82"/>
      <c r="D159" s="83">
        <f t="shared" si="35"/>
        <v>0</v>
      </c>
      <c r="E159" s="83">
        <f t="shared" si="36"/>
        <v>0</v>
      </c>
      <c r="F159" s="25">
        <f t="shared" si="37"/>
        <v>0</v>
      </c>
      <c r="G159" s="25">
        <f t="shared" si="38"/>
        <v>0</v>
      </c>
      <c r="H159" s="25">
        <f t="shared" si="39"/>
        <v>0</v>
      </c>
      <c r="I159" s="25">
        <f t="shared" si="40"/>
        <v>0</v>
      </c>
      <c r="J159" s="25">
        <f t="shared" si="41"/>
        <v>0</v>
      </c>
      <c r="K159" s="25">
        <f t="shared" si="42"/>
        <v>0</v>
      </c>
      <c r="L159" s="25">
        <f t="shared" si="43"/>
        <v>0</v>
      </c>
      <c r="M159" s="25">
        <f t="shared" ca="1" si="44"/>
        <v>-5.5731312827436803E-3</v>
      </c>
      <c r="N159" s="25">
        <f t="shared" ca="1" si="45"/>
        <v>0</v>
      </c>
      <c r="O159" s="24">
        <f t="shared" ca="1" si="46"/>
        <v>0</v>
      </c>
      <c r="P159" s="25">
        <f t="shared" ca="1" si="47"/>
        <v>0</v>
      </c>
      <c r="Q159" s="25">
        <f t="shared" ca="1" si="48"/>
        <v>0</v>
      </c>
      <c r="R159">
        <f t="shared" ca="1" si="49"/>
        <v>5.5731312827436803E-3</v>
      </c>
    </row>
    <row r="160" spans="1:18" x14ac:dyDescent="0.2">
      <c r="A160" s="82"/>
      <c r="B160" s="82"/>
      <c r="C160" s="82"/>
      <c r="D160" s="83">
        <f t="shared" si="35"/>
        <v>0</v>
      </c>
      <c r="E160" s="83">
        <f t="shared" si="36"/>
        <v>0</v>
      </c>
      <c r="F160" s="25">
        <f t="shared" si="37"/>
        <v>0</v>
      </c>
      <c r="G160" s="25">
        <f t="shared" si="38"/>
        <v>0</v>
      </c>
      <c r="H160" s="25">
        <f t="shared" si="39"/>
        <v>0</v>
      </c>
      <c r="I160" s="25">
        <f t="shared" si="40"/>
        <v>0</v>
      </c>
      <c r="J160" s="25">
        <f t="shared" si="41"/>
        <v>0</v>
      </c>
      <c r="K160" s="25">
        <f t="shared" si="42"/>
        <v>0</v>
      </c>
      <c r="L160" s="25">
        <f t="shared" si="43"/>
        <v>0</v>
      </c>
      <c r="M160" s="25">
        <f t="shared" ca="1" si="44"/>
        <v>-5.5731312827436803E-3</v>
      </c>
      <c r="N160" s="25">
        <f t="shared" ca="1" si="45"/>
        <v>0</v>
      </c>
      <c r="O160" s="24">
        <f t="shared" ca="1" si="46"/>
        <v>0</v>
      </c>
      <c r="P160" s="25">
        <f t="shared" ca="1" si="47"/>
        <v>0</v>
      </c>
      <c r="Q160" s="25">
        <f t="shared" ca="1" si="48"/>
        <v>0</v>
      </c>
      <c r="R160">
        <f t="shared" ca="1" si="49"/>
        <v>5.5731312827436803E-3</v>
      </c>
    </row>
    <row r="161" spans="1:18" x14ac:dyDescent="0.2">
      <c r="A161" s="82"/>
      <c r="B161" s="82"/>
      <c r="C161" s="82"/>
      <c r="D161" s="83">
        <f t="shared" si="35"/>
        <v>0</v>
      </c>
      <c r="E161" s="83">
        <f t="shared" si="36"/>
        <v>0</v>
      </c>
      <c r="F161" s="25">
        <f t="shared" si="37"/>
        <v>0</v>
      </c>
      <c r="G161" s="25">
        <f t="shared" si="38"/>
        <v>0</v>
      </c>
      <c r="H161" s="25">
        <f t="shared" si="39"/>
        <v>0</v>
      </c>
      <c r="I161" s="25">
        <f t="shared" si="40"/>
        <v>0</v>
      </c>
      <c r="J161" s="25">
        <f t="shared" si="41"/>
        <v>0</v>
      </c>
      <c r="K161" s="25">
        <f t="shared" si="42"/>
        <v>0</v>
      </c>
      <c r="L161" s="25">
        <f t="shared" si="43"/>
        <v>0</v>
      </c>
      <c r="M161" s="25">
        <f t="shared" ca="1" si="44"/>
        <v>-5.5731312827436803E-3</v>
      </c>
      <c r="N161" s="25">
        <f t="shared" ca="1" si="45"/>
        <v>0</v>
      </c>
      <c r="O161" s="24">
        <f t="shared" ca="1" si="46"/>
        <v>0</v>
      </c>
      <c r="P161" s="25">
        <f t="shared" ca="1" si="47"/>
        <v>0</v>
      </c>
      <c r="Q161" s="25">
        <f t="shared" ca="1" si="48"/>
        <v>0</v>
      </c>
      <c r="R161">
        <f t="shared" ca="1" si="49"/>
        <v>5.5731312827436803E-3</v>
      </c>
    </row>
    <row r="162" spans="1:18" x14ac:dyDescent="0.2">
      <c r="A162" s="82"/>
      <c r="B162" s="82"/>
      <c r="C162" s="82"/>
      <c r="D162" s="83">
        <f t="shared" si="35"/>
        <v>0</v>
      </c>
      <c r="E162" s="83">
        <f t="shared" si="36"/>
        <v>0</v>
      </c>
      <c r="F162" s="25">
        <f t="shared" si="37"/>
        <v>0</v>
      </c>
      <c r="G162" s="25">
        <f t="shared" si="38"/>
        <v>0</v>
      </c>
      <c r="H162" s="25">
        <f t="shared" si="39"/>
        <v>0</v>
      </c>
      <c r="I162" s="25">
        <f t="shared" si="40"/>
        <v>0</v>
      </c>
      <c r="J162" s="25">
        <f t="shared" si="41"/>
        <v>0</v>
      </c>
      <c r="K162" s="25">
        <f t="shared" si="42"/>
        <v>0</v>
      </c>
      <c r="L162" s="25">
        <f t="shared" si="43"/>
        <v>0</v>
      </c>
      <c r="M162" s="25">
        <f t="shared" ca="1" si="44"/>
        <v>-5.5731312827436803E-3</v>
      </c>
      <c r="N162" s="25">
        <f t="shared" ca="1" si="45"/>
        <v>0</v>
      </c>
      <c r="O162" s="24">
        <f t="shared" ca="1" si="46"/>
        <v>0</v>
      </c>
      <c r="P162" s="25">
        <f t="shared" ca="1" si="47"/>
        <v>0</v>
      </c>
      <c r="Q162" s="25">
        <f t="shared" ca="1" si="48"/>
        <v>0</v>
      </c>
      <c r="R162">
        <f t="shared" ca="1" si="49"/>
        <v>5.5731312827436803E-3</v>
      </c>
    </row>
    <row r="163" spans="1:18" x14ac:dyDescent="0.2">
      <c r="A163" s="82"/>
      <c r="B163" s="82"/>
      <c r="C163" s="82"/>
      <c r="D163" s="83">
        <f t="shared" si="35"/>
        <v>0</v>
      </c>
      <c r="E163" s="83">
        <f t="shared" si="36"/>
        <v>0</v>
      </c>
      <c r="F163" s="25">
        <f t="shared" si="37"/>
        <v>0</v>
      </c>
      <c r="G163" s="25">
        <f t="shared" si="38"/>
        <v>0</v>
      </c>
      <c r="H163" s="25">
        <f t="shared" si="39"/>
        <v>0</v>
      </c>
      <c r="I163" s="25">
        <f t="shared" si="40"/>
        <v>0</v>
      </c>
      <c r="J163" s="25">
        <f t="shared" si="41"/>
        <v>0</v>
      </c>
      <c r="K163" s="25">
        <f t="shared" si="42"/>
        <v>0</v>
      </c>
      <c r="L163" s="25">
        <f t="shared" si="43"/>
        <v>0</v>
      </c>
      <c r="M163" s="25">
        <f t="shared" ca="1" si="44"/>
        <v>-5.5731312827436803E-3</v>
      </c>
      <c r="N163" s="25">
        <f t="shared" ca="1" si="45"/>
        <v>0</v>
      </c>
      <c r="O163" s="24">
        <f t="shared" ca="1" si="46"/>
        <v>0</v>
      </c>
      <c r="P163" s="25">
        <f t="shared" ca="1" si="47"/>
        <v>0</v>
      </c>
      <c r="Q163" s="25">
        <f t="shared" ca="1" si="48"/>
        <v>0</v>
      </c>
      <c r="R163">
        <f t="shared" ca="1" si="49"/>
        <v>5.5731312827436803E-3</v>
      </c>
    </row>
    <row r="164" spans="1:18" x14ac:dyDescent="0.2">
      <c r="A164" s="82"/>
      <c r="B164" s="82"/>
      <c r="C164" s="82"/>
      <c r="D164" s="83">
        <f t="shared" si="35"/>
        <v>0</v>
      </c>
      <c r="E164" s="83">
        <f t="shared" si="36"/>
        <v>0</v>
      </c>
      <c r="F164" s="25">
        <f t="shared" si="37"/>
        <v>0</v>
      </c>
      <c r="G164" s="25">
        <f t="shared" si="38"/>
        <v>0</v>
      </c>
      <c r="H164" s="25">
        <f t="shared" si="39"/>
        <v>0</v>
      </c>
      <c r="I164" s="25">
        <f t="shared" si="40"/>
        <v>0</v>
      </c>
      <c r="J164" s="25">
        <f t="shared" si="41"/>
        <v>0</v>
      </c>
      <c r="K164" s="25">
        <f t="shared" si="42"/>
        <v>0</v>
      </c>
      <c r="L164" s="25">
        <f t="shared" si="43"/>
        <v>0</v>
      </c>
      <c r="M164" s="25">
        <f t="shared" ca="1" si="44"/>
        <v>-5.5731312827436803E-3</v>
      </c>
      <c r="N164" s="25">
        <f t="shared" ca="1" si="45"/>
        <v>0</v>
      </c>
      <c r="O164" s="24">
        <f t="shared" ca="1" si="46"/>
        <v>0</v>
      </c>
      <c r="P164" s="25">
        <f t="shared" ca="1" si="47"/>
        <v>0</v>
      </c>
      <c r="Q164" s="25">
        <f t="shared" ca="1" si="48"/>
        <v>0</v>
      </c>
      <c r="R164">
        <f t="shared" ca="1" si="49"/>
        <v>5.5731312827436803E-3</v>
      </c>
    </row>
    <row r="165" spans="1:18" x14ac:dyDescent="0.2">
      <c r="A165" s="82"/>
      <c r="B165" s="82"/>
      <c r="C165" s="82"/>
      <c r="D165" s="83">
        <f t="shared" si="35"/>
        <v>0</v>
      </c>
      <c r="E165" s="83">
        <f t="shared" si="36"/>
        <v>0</v>
      </c>
      <c r="F165" s="25">
        <f t="shared" si="37"/>
        <v>0</v>
      </c>
      <c r="G165" s="25">
        <f t="shared" si="38"/>
        <v>0</v>
      </c>
      <c r="H165" s="25">
        <f t="shared" si="39"/>
        <v>0</v>
      </c>
      <c r="I165" s="25">
        <f t="shared" si="40"/>
        <v>0</v>
      </c>
      <c r="J165" s="25">
        <f t="shared" si="41"/>
        <v>0</v>
      </c>
      <c r="K165" s="25">
        <f t="shared" si="42"/>
        <v>0</v>
      </c>
      <c r="L165" s="25">
        <f t="shared" si="43"/>
        <v>0</v>
      </c>
      <c r="M165" s="25">
        <f t="shared" ca="1" si="44"/>
        <v>-5.5731312827436803E-3</v>
      </c>
      <c r="N165" s="25">
        <f t="shared" ca="1" si="45"/>
        <v>0</v>
      </c>
      <c r="O165" s="24">
        <f t="shared" ca="1" si="46"/>
        <v>0</v>
      </c>
      <c r="P165" s="25">
        <f t="shared" ca="1" si="47"/>
        <v>0</v>
      </c>
      <c r="Q165" s="25">
        <f t="shared" ca="1" si="48"/>
        <v>0</v>
      </c>
      <c r="R165">
        <f t="shared" ca="1" si="49"/>
        <v>5.5731312827436803E-3</v>
      </c>
    </row>
    <row r="166" spans="1:18" x14ac:dyDescent="0.2">
      <c r="A166" s="82"/>
      <c r="B166" s="82"/>
      <c r="C166" s="82"/>
      <c r="D166" s="83">
        <f t="shared" si="35"/>
        <v>0</v>
      </c>
      <c r="E166" s="83">
        <f t="shared" si="36"/>
        <v>0</v>
      </c>
      <c r="F166" s="25">
        <f t="shared" si="37"/>
        <v>0</v>
      </c>
      <c r="G166" s="25">
        <f t="shared" si="38"/>
        <v>0</v>
      </c>
      <c r="H166" s="25">
        <f t="shared" si="39"/>
        <v>0</v>
      </c>
      <c r="I166" s="25">
        <f t="shared" si="40"/>
        <v>0</v>
      </c>
      <c r="J166" s="25">
        <f t="shared" si="41"/>
        <v>0</v>
      </c>
      <c r="K166" s="25">
        <f t="shared" si="42"/>
        <v>0</v>
      </c>
      <c r="L166" s="25">
        <f t="shared" si="43"/>
        <v>0</v>
      </c>
      <c r="M166" s="25">
        <f t="shared" ca="1" si="44"/>
        <v>-5.5731312827436803E-3</v>
      </c>
      <c r="N166" s="25">
        <f t="shared" ca="1" si="45"/>
        <v>0</v>
      </c>
      <c r="O166" s="24">
        <f t="shared" ca="1" si="46"/>
        <v>0</v>
      </c>
      <c r="P166" s="25">
        <f t="shared" ca="1" si="47"/>
        <v>0</v>
      </c>
      <c r="Q166" s="25">
        <f t="shared" ca="1" si="48"/>
        <v>0</v>
      </c>
      <c r="R166">
        <f t="shared" ca="1" si="49"/>
        <v>5.5731312827436803E-3</v>
      </c>
    </row>
    <row r="167" spans="1:18" x14ac:dyDescent="0.2">
      <c r="A167" s="82"/>
      <c r="B167" s="82"/>
      <c r="C167" s="82"/>
      <c r="D167" s="83">
        <f t="shared" si="35"/>
        <v>0</v>
      </c>
      <c r="E167" s="83">
        <f t="shared" si="36"/>
        <v>0</v>
      </c>
      <c r="F167" s="25">
        <f t="shared" si="37"/>
        <v>0</v>
      </c>
      <c r="G167" s="25">
        <f t="shared" si="38"/>
        <v>0</v>
      </c>
      <c r="H167" s="25">
        <f t="shared" si="39"/>
        <v>0</v>
      </c>
      <c r="I167" s="25">
        <f t="shared" si="40"/>
        <v>0</v>
      </c>
      <c r="J167" s="25">
        <f t="shared" si="41"/>
        <v>0</v>
      </c>
      <c r="K167" s="25">
        <f t="shared" si="42"/>
        <v>0</v>
      </c>
      <c r="L167" s="25">
        <f t="shared" si="43"/>
        <v>0</v>
      </c>
      <c r="M167" s="25">
        <f t="shared" ca="1" si="44"/>
        <v>-5.5731312827436803E-3</v>
      </c>
      <c r="N167" s="25">
        <f t="shared" ca="1" si="45"/>
        <v>0</v>
      </c>
      <c r="O167" s="24">
        <f t="shared" ca="1" si="46"/>
        <v>0</v>
      </c>
      <c r="P167" s="25">
        <f t="shared" ca="1" si="47"/>
        <v>0</v>
      </c>
      <c r="Q167" s="25">
        <f t="shared" ca="1" si="48"/>
        <v>0</v>
      </c>
      <c r="R167">
        <f t="shared" ca="1" si="49"/>
        <v>5.5731312827436803E-3</v>
      </c>
    </row>
    <row r="168" spans="1:18" x14ac:dyDescent="0.2">
      <c r="A168" s="82"/>
      <c r="B168" s="82"/>
      <c r="C168" s="82"/>
      <c r="D168" s="83">
        <f t="shared" si="35"/>
        <v>0</v>
      </c>
      <c r="E168" s="83">
        <f t="shared" si="36"/>
        <v>0</v>
      </c>
      <c r="F168" s="25">
        <f t="shared" si="37"/>
        <v>0</v>
      </c>
      <c r="G168" s="25">
        <f t="shared" si="38"/>
        <v>0</v>
      </c>
      <c r="H168" s="25">
        <f t="shared" si="39"/>
        <v>0</v>
      </c>
      <c r="I168" s="25">
        <f t="shared" si="40"/>
        <v>0</v>
      </c>
      <c r="J168" s="25">
        <f t="shared" si="41"/>
        <v>0</v>
      </c>
      <c r="K168" s="25">
        <f t="shared" si="42"/>
        <v>0</v>
      </c>
      <c r="L168" s="25">
        <f t="shared" si="43"/>
        <v>0</v>
      </c>
      <c r="M168" s="25">
        <f t="shared" ca="1" si="44"/>
        <v>-5.5731312827436803E-3</v>
      </c>
      <c r="N168" s="25">
        <f t="shared" ca="1" si="45"/>
        <v>0</v>
      </c>
      <c r="O168" s="24">
        <f t="shared" ca="1" si="46"/>
        <v>0</v>
      </c>
      <c r="P168" s="25">
        <f t="shared" ca="1" si="47"/>
        <v>0</v>
      </c>
      <c r="Q168" s="25">
        <f t="shared" ca="1" si="48"/>
        <v>0</v>
      </c>
      <c r="R168">
        <f t="shared" ca="1" si="49"/>
        <v>5.5731312827436803E-3</v>
      </c>
    </row>
    <row r="169" spans="1:18" x14ac:dyDescent="0.2">
      <c r="A169" s="82"/>
      <c r="B169" s="82"/>
      <c r="C169" s="82"/>
      <c r="D169" s="83">
        <f t="shared" si="35"/>
        <v>0</v>
      </c>
      <c r="E169" s="83">
        <f t="shared" si="36"/>
        <v>0</v>
      </c>
      <c r="F169" s="25">
        <f t="shared" si="37"/>
        <v>0</v>
      </c>
      <c r="G169" s="25">
        <f t="shared" si="38"/>
        <v>0</v>
      </c>
      <c r="H169" s="25">
        <f t="shared" si="39"/>
        <v>0</v>
      </c>
      <c r="I169" s="25">
        <f t="shared" si="40"/>
        <v>0</v>
      </c>
      <c r="J169" s="25">
        <f t="shared" si="41"/>
        <v>0</v>
      </c>
      <c r="K169" s="25">
        <f t="shared" si="42"/>
        <v>0</v>
      </c>
      <c r="L169" s="25">
        <f t="shared" si="43"/>
        <v>0</v>
      </c>
      <c r="M169" s="25">
        <f t="shared" ca="1" si="44"/>
        <v>-5.5731312827436803E-3</v>
      </c>
      <c r="N169" s="25">
        <f t="shared" ca="1" si="45"/>
        <v>0</v>
      </c>
      <c r="O169" s="24">
        <f t="shared" ca="1" si="46"/>
        <v>0</v>
      </c>
      <c r="P169" s="25">
        <f t="shared" ca="1" si="47"/>
        <v>0</v>
      </c>
      <c r="Q169" s="25">
        <f t="shared" ca="1" si="48"/>
        <v>0</v>
      </c>
      <c r="R169">
        <f t="shared" ca="1" si="49"/>
        <v>5.5731312827436803E-3</v>
      </c>
    </row>
    <row r="170" spans="1:18" x14ac:dyDescent="0.2">
      <c r="A170" s="82"/>
      <c r="B170" s="82"/>
      <c r="C170" s="82"/>
      <c r="D170" s="83">
        <f t="shared" si="35"/>
        <v>0</v>
      </c>
      <c r="E170" s="83">
        <f t="shared" si="36"/>
        <v>0</v>
      </c>
      <c r="F170" s="25">
        <f t="shared" si="37"/>
        <v>0</v>
      </c>
      <c r="G170" s="25">
        <f t="shared" si="38"/>
        <v>0</v>
      </c>
      <c r="H170" s="25">
        <f t="shared" si="39"/>
        <v>0</v>
      </c>
      <c r="I170" s="25">
        <f t="shared" si="40"/>
        <v>0</v>
      </c>
      <c r="J170" s="25">
        <f t="shared" si="41"/>
        <v>0</v>
      </c>
      <c r="K170" s="25">
        <f t="shared" si="42"/>
        <v>0</v>
      </c>
      <c r="L170" s="25">
        <f t="shared" si="43"/>
        <v>0</v>
      </c>
      <c r="M170" s="25">
        <f t="shared" ca="1" si="44"/>
        <v>-5.5731312827436803E-3</v>
      </c>
      <c r="N170" s="25">
        <f t="shared" ca="1" si="45"/>
        <v>0</v>
      </c>
      <c r="O170" s="24">
        <f t="shared" ca="1" si="46"/>
        <v>0</v>
      </c>
      <c r="P170" s="25">
        <f t="shared" ca="1" si="47"/>
        <v>0</v>
      </c>
      <c r="Q170" s="25">
        <f t="shared" ca="1" si="48"/>
        <v>0</v>
      </c>
      <c r="R170">
        <f t="shared" ca="1" si="49"/>
        <v>5.5731312827436803E-3</v>
      </c>
    </row>
    <row r="171" spans="1:18" x14ac:dyDescent="0.2">
      <c r="A171" s="82"/>
      <c r="B171" s="82"/>
      <c r="C171" s="82"/>
      <c r="D171" s="83">
        <f t="shared" si="35"/>
        <v>0</v>
      </c>
      <c r="E171" s="83">
        <f t="shared" si="36"/>
        <v>0</v>
      </c>
      <c r="F171" s="25">
        <f t="shared" si="37"/>
        <v>0</v>
      </c>
      <c r="G171" s="25">
        <f t="shared" si="38"/>
        <v>0</v>
      </c>
      <c r="H171" s="25">
        <f t="shared" si="39"/>
        <v>0</v>
      </c>
      <c r="I171" s="25">
        <f t="shared" si="40"/>
        <v>0</v>
      </c>
      <c r="J171" s="25">
        <f t="shared" si="41"/>
        <v>0</v>
      </c>
      <c r="K171" s="25">
        <f t="shared" si="42"/>
        <v>0</v>
      </c>
      <c r="L171" s="25">
        <f t="shared" si="43"/>
        <v>0</v>
      </c>
      <c r="M171" s="25">
        <f t="shared" ca="1" si="44"/>
        <v>-5.5731312827436803E-3</v>
      </c>
      <c r="N171" s="25">
        <f t="shared" ca="1" si="45"/>
        <v>0</v>
      </c>
      <c r="O171" s="24">
        <f t="shared" ca="1" si="46"/>
        <v>0</v>
      </c>
      <c r="P171" s="25">
        <f t="shared" ca="1" si="47"/>
        <v>0</v>
      </c>
      <c r="Q171" s="25">
        <f t="shared" ca="1" si="48"/>
        <v>0</v>
      </c>
      <c r="R171">
        <f t="shared" ca="1" si="49"/>
        <v>5.5731312827436803E-3</v>
      </c>
    </row>
    <row r="172" spans="1:18" x14ac:dyDescent="0.2">
      <c r="A172" s="82"/>
      <c r="B172" s="82"/>
      <c r="C172" s="82"/>
      <c r="D172" s="83">
        <f t="shared" si="35"/>
        <v>0</v>
      </c>
      <c r="E172" s="83">
        <f t="shared" si="36"/>
        <v>0</v>
      </c>
      <c r="F172" s="25">
        <f t="shared" si="37"/>
        <v>0</v>
      </c>
      <c r="G172" s="25">
        <f t="shared" si="38"/>
        <v>0</v>
      </c>
      <c r="H172" s="25">
        <f t="shared" si="39"/>
        <v>0</v>
      </c>
      <c r="I172" s="25">
        <f t="shared" si="40"/>
        <v>0</v>
      </c>
      <c r="J172" s="25">
        <f t="shared" si="41"/>
        <v>0</v>
      </c>
      <c r="K172" s="25">
        <f t="shared" si="42"/>
        <v>0</v>
      </c>
      <c r="L172" s="25">
        <f t="shared" si="43"/>
        <v>0</v>
      </c>
      <c r="M172" s="25">
        <f t="shared" ca="1" si="44"/>
        <v>-5.5731312827436803E-3</v>
      </c>
      <c r="N172" s="25">
        <f t="shared" ca="1" si="45"/>
        <v>0</v>
      </c>
      <c r="O172" s="24">
        <f t="shared" ca="1" si="46"/>
        <v>0</v>
      </c>
      <c r="P172" s="25">
        <f t="shared" ca="1" si="47"/>
        <v>0</v>
      </c>
      <c r="Q172" s="25">
        <f t="shared" ca="1" si="48"/>
        <v>0</v>
      </c>
      <c r="R172">
        <f t="shared" ca="1" si="49"/>
        <v>5.5731312827436803E-3</v>
      </c>
    </row>
    <row r="173" spans="1:18" x14ac:dyDescent="0.2">
      <c r="A173" s="82"/>
      <c r="B173" s="82"/>
      <c r="C173" s="82"/>
      <c r="D173" s="83">
        <f t="shared" si="35"/>
        <v>0</v>
      </c>
      <c r="E173" s="83">
        <f t="shared" si="36"/>
        <v>0</v>
      </c>
      <c r="F173" s="25">
        <f t="shared" si="37"/>
        <v>0</v>
      </c>
      <c r="G173" s="25">
        <f t="shared" si="38"/>
        <v>0</v>
      </c>
      <c r="H173" s="25">
        <f t="shared" si="39"/>
        <v>0</v>
      </c>
      <c r="I173" s="25">
        <f t="shared" si="40"/>
        <v>0</v>
      </c>
      <c r="J173" s="25">
        <f t="shared" si="41"/>
        <v>0</v>
      </c>
      <c r="K173" s="25">
        <f t="shared" si="42"/>
        <v>0</v>
      </c>
      <c r="L173" s="25">
        <f t="shared" si="43"/>
        <v>0</v>
      </c>
      <c r="M173" s="25">
        <f t="shared" ca="1" si="44"/>
        <v>-5.5731312827436803E-3</v>
      </c>
      <c r="N173" s="25">
        <f t="shared" ca="1" si="45"/>
        <v>0</v>
      </c>
      <c r="O173" s="24">
        <f t="shared" ca="1" si="46"/>
        <v>0</v>
      </c>
      <c r="P173" s="25">
        <f t="shared" ca="1" si="47"/>
        <v>0</v>
      </c>
      <c r="Q173" s="25">
        <f t="shared" ca="1" si="48"/>
        <v>0</v>
      </c>
      <c r="R173">
        <f t="shared" ca="1" si="49"/>
        <v>5.5731312827436803E-3</v>
      </c>
    </row>
    <row r="174" spans="1:18" x14ac:dyDescent="0.2">
      <c r="A174" s="82"/>
      <c r="B174" s="82"/>
      <c r="C174" s="82"/>
      <c r="D174" s="83">
        <f t="shared" si="35"/>
        <v>0</v>
      </c>
      <c r="E174" s="83">
        <f t="shared" si="36"/>
        <v>0</v>
      </c>
      <c r="F174" s="25">
        <f t="shared" si="37"/>
        <v>0</v>
      </c>
      <c r="G174" s="25">
        <f t="shared" si="38"/>
        <v>0</v>
      </c>
      <c r="H174" s="25">
        <f t="shared" si="39"/>
        <v>0</v>
      </c>
      <c r="I174" s="25">
        <f t="shared" si="40"/>
        <v>0</v>
      </c>
      <c r="J174" s="25">
        <f t="shared" si="41"/>
        <v>0</v>
      </c>
      <c r="K174" s="25">
        <f t="shared" si="42"/>
        <v>0</v>
      </c>
      <c r="L174" s="25">
        <f t="shared" si="43"/>
        <v>0</v>
      </c>
      <c r="M174" s="25">
        <f t="shared" ca="1" si="44"/>
        <v>-5.5731312827436803E-3</v>
      </c>
      <c r="N174" s="25">
        <f t="shared" ca="1" si="45"/>
        <v>0</v>
      </c>
      <c r="O174" s="24">
        <f t="shared" ca="1" si="46"/>
        <v>0</v>
      </c>
      <c r="P174" s="25">
        <f t="shared" ca="1" si="47"/>
        <v>0</v>
      </c>
      <c r="Q174" s="25">
        <f t="shared" ca="1" si="48"/>
        <v>0</v>
      </c>
      <c r="R174">
        <f t="shared" ca="1" si="49"/>
        <v>5.5731312827436803E-3</v>
      </c>
    </row>
    <row r="175" spans="1:18" x14ac:dyDescent="0.2">
      <c r="A175" s="82"/>
      <c r="B175" s="82"/>
      <c r="C175" s="82"/>
      <c r="D175" s="83">
        <f t="shared" si="35"/>
        <v>0</v>
      </c>
      <c r="E175" s="83">
        <f t="shared" si="36"/>
        <v>0</v>
      </c>
      <c r="F175" s="25">
        <f t="shared" si="37"/>
        <v>0</v>
      </c>
      <c r="G175" s="25">
        <f t="shared" si="38"/>
        <v>0</v>
      </c>
      <c r="H175" s="25">
        <f t="shared" si="39"/>
        <v>0</v>
      </c>
      <c r="I175" s="25">
        <f t="shared" si="40"/>
        <v>0</v>
      </c>
      <c r="J175" s="25">
        <f t="shared" si="41"/>
        <v>0</v>
      </c>
      <c r="K175" s="25">
        <f t="shared" si="42"/>
        <v>0</v>
      </c>
      <c r="L175" s="25">
        <f t="shared" si="43"/>
        <v>0</v>
      </c>
      <c r="M175" s="25">
        <f t="shared" ca="1" si="44"/>
        <v>-5.5731312827436803E-3</v>
      </c>
      <c r="N175" s="25">
        <f t="shared" ca="1" si="45"/>
        <v>0</v>
      </c>
      <c r="O175" s="24">
        <f t="shared" ca="1" si="46"/>
        <v>0</v>
      </c>
      <c r="P175" s="25">
        <f t="shared" ca="1" si="47"/>
        <v>0</v>
      </c>
      <c r="Q175" s="25">
        <f t="shared" ca="1" si="48"/>
        <v>0</v>
      </c>
      <c r="R175">
        <f t="shared" ca="1" si="49"/>
        <v>5.5731312827436803E-3</v>
      </c>
    </row>
    <row r="176" spans="1:18" x14ac:dyDescent="0.2">
      <c r="A176" s="82"/>
      <c r="B176" s="82"/>
      <c r="C176" s="82"/>
      <c r="D176" s="83">
        <f t="shared" si="35"/>
        <v>0</v>
      </c>
      <c r="E176" s="83">
        <f t="shared" si="36"/>
        <v>0</v>
      </c>
      <c r="F176" s="25">
        <f t="shared" si="37"/>
        <v>0</v>
      </c>
      <c r="G176" s="25">
        <f t="shared" si="38"/>
        <v>0</v>
      </c>
      <c r="H176" s="25">
        <f t="shared" si="39"/>
        <v>0</v>
      </c>
      <c r="I176" s="25">
        <f t="shared" si="40"/>
        <v>0</v>
      </c>
      <c r="J176" s="25">
        <f t="shared" si="41"/>
        <v>0</v>
      </c>
      <c r="K176" s="25">
        <f t="shared" si="42"/>
        <v>0</v>
      </c>
      <c r="L176" s="25">
        <f t="shared" si="43"/>
        <v>0</v>
      </c>
      <c r="M176" s="25">
        <f t="shared" ca="1" si="44"/>
        <v>-5.5731312827436803E-3</v>
      </c>
      <c r="N176" s="25">
        <f t="shared" ca="1" si="45"/>
        <v>0</v>
      </c>
      <c r="O176" s="24">
        <f t="shared" ca="1" si="46"/>
        <v>0</v>
      </c>
      <c r="P176" s="25">
        <f t="shared" ca="1" si="47"/>
        <v>0</v>
      </c>
      <c r="Q176" s="25">
        <f t="shared" ca="1" si="48"/>
        <v>0</v>
      </c>
      <c r="R176">
        <f t="shared" ca="1" si="49"/>
        <v>5.5731312827436803E-3</v>
      </c>
    </row>
    <row r="177" spans="1:18" x14ac:dyDescent="0.2">
      <c r="A177" s="82"/>
      <c r="B177" s="82"/>
      <c r="C177" s="82"/>
      <c r="D177" s="83">
        <f t="shared" si="35"/>
        <v>0</v>
      </c>
      <c r="E177" s="83">
        <f t="shared" si="36"/>
        <v>0</v>
      </c>
      <c r="F177" s="25">
        <f t="shared" si="37"/>
        <v>0</v>
      </c>
      <c r="G177" s="25">
        <f t="shared" si="38"/>
        <v>0</v>
      </c>
      <c r="H177" s="25">
        <f t="shared" si="39"/>
        <v>0</v>
      </c>
      <c r="I177" s="25">
        <f t="shared" si="40"/>
        <v>0</v>
      </c>
      <c r="J177" s="25">
        <f t="shared" si="41"/>
        <v>0</v>
      </c>
      <c r="K177" s="25">
        <f t="shared" si="42"/>
        <v>0</v>
      </c>
      <c r="L177" s="25">
        <f t="shared" si="43"/>
        <v>0</v>
      </c>
      <c r="M177" s="25">
        <f t="shared" ca="1" si="44"/>
        <v>-5.5731312827436803E-3</v>
      </c>
      <c r="N177" s="25">
        <f t="shared" ca="1" si="45"/>
        <v>0</v>
      </c>
      <c r="O177" s="24">
        <f t="shared" ca="1" si="46"/>
        <v>0</v>
      </c>
      <c r="P177" s="25">
        <f t="shared" ca="1" si="47"/>
        <v>0</v>
      </c>
      <c r="Q177" s="25">
        <f t="shared" ca="1" si="48"/>
        <v>0</v>
      </c>
      <c r="R177">
        <f t="shared" ca="1" si="49"/>
        <v>5.5731312827436803E-3</v>
      </c>
    </row>
    <row r="178" spans="1:18" x14ac:dyDescent="0.2">
      <c r="A178" s="82"/>
      <c r="B178" s="82"/>
      <c r="C178" s="82"/>
      <c r="D178" s="83">
        <f t="shared" si="35"/>
        <v>0</v>
      </c>
      <c r="E178" s="83">
        <f t="shared" si="36"/>
        <v>0</v>
      </c>
      <c r="F178" s="25">
        <f t="shared" si="37"/>
        <v>0</v>
      </c>
      <c r="G178" s="25">
        <f t="shared" si="38"/>
        <v>0</v>
      </c>
      <c r="H178" s="25">
        <f t="shared" si="39"/>
        <v>0</v>
      </c>
      <c r="I178" s="25">
        <f t="shared" si="40"/>
        <v>0</v>
      </c>
      <c r="J178" s="25">
        <f t="shared" si="41"/>
        <v>0</v>
      </c>
      <c r="K178" s="25">
        <f t="shared" si="42"/>
        <v>0</v>
      </c>
      <c r="L178" s="25">
        <f t="shared" si="43"/>
        <v>0</v>
      </c>
      <c r="M178" s="25">
        <f t="shared" ca="1" si="44"/>
        <v>-5.5731312827436803E-3</v>
      </c>
      <c r="N178" s="25">
        <f t="shared" ca="1" si="45"/>
        <v>0</v>
      </c>
      <c r="O178" s="24">
        <f t="shared" ca="1" si="46"/>
        <v>0</v>
      </c>
      <c r="P178" s="25">
        <f t="shared" ca="1" si="47"/>
        <v>0</v>
      </c>
      <c r="Q178" s="25">
        <f t="shared" ca="1" si="48"/>
        <v>0</v>
      </c>
      <c r="R178">
        <f t="shared" ca="1" si="49"/>
        <v>5.5731312827436803E-3</v>
      </c>
    </row>
    <row r="179" spans="1:18" x14ac:dyDescent="0.2">
      <c r="A179" s="82"/>
      <c r="B179" s="82"/>
      <c r="C179" s="82"/>
      <c r="D179" s="83">
        <f t="shared" si="35"/>
        <v>0</v>
      </c>
      <c r="E179" s="83">
        <f t="shared" si="36"/>
        <v>0</v>
      </c>
      <c r="F179" s="25">
        <f t="shared" si="37"/>
        <v>0</v>
      </c>
      <c r="G179" s="25">
        <f t="shared" si="38"/>
        <v>0</v>
      </c>
      <c r="H179" s="25">
        <f t="shared" si="39"/>
        <v>0</v>
      </c>
      <c r="I179" s="25">
        <f t="shared" si="40"/>
        <v>0</v>
      </c>
      <c r="J179" s="25">
        <f t="shared" si="41"/>
        <v>0</v>
      </c>
      <c r="K179" s="25">
        <f t="shared" si="42"/>
        <v>0</v>
      </c>
      <c r="L179" s="25">
        <f t="shared" si="43"/>
        <v>0</v>
      </c>
      <c r="M179" s="25">
        <f t="shared" ca="1" si="44"/>
        <v>-5.5731312827436803E-3</v>
      </c>
      <c r="N179" s="25">
        <f t="shared" ca="1" si="45"/>
        <v>0</v>
      </c>
      <c r="O179" s="24">
        <f t="shared" ca="1" si="46"/>
        <v>0</v>
      </c>
      <c r="P179" s="25">
        <f t="shared" ca="1" si="47"/>
        <v>0</v>
      </c>
      <c r="Q179" s="25">
        <f t="shared" ca="1" si="48"/>
        <v>0</v>
      </c>
      <c r="R179">
        <f t="shared" ca="1" si="49"/>
        <v>5.5731312827436803E-3</v>
      </c>
    </row>
    <row r="180" spans="1:18" x14ac:dyDescent="0.2">
      <c r="A180" s="82"/>
      <c r="B180" s="82"/>
      <c r="C180" s="82"/>
      <c r="D180" s="83">
        <f t="shared" si="35"/>
        <v>0</v>
      </c>
      <c r="E180" s="83">
        <f t="shared" si="36"/>
        <v>0</v>
      </c>
      <c r="F180" s="25">
        <f t="shared" si="37"/>
        <v>0</v>
      </c>
      <c r="G180" s="25">
        <f t="shared" si="38"/>
        <v>0</v>
      </c>
      <c r="H180" s="25">
        <f t="shared" si="39"/>
        <v>0</v>
      </c>
      <c r="I180" s="25">
        <f t="shared" si="40"/>
        <v>0</v>
      </c>
      <c r="J180" s="25">
        <f t="shared" si="41"/>
        <v>0</v>
      </c>
      <c r="K180" s="25">
        <f t="shared" si="42"/>
        <v>0</v>
      </c>
      <c r="L180" s="25">
        <f t="shared" si="43"/>
        <v>0</v>
      </c>
      <c r="M180" s="25">
        <f t="shared" ca="1" si="44"/>
        <v>-5.5731312827436803E-3</v>
      </c>
      <c r="N180" s="25">
        <f t="shared" ca="1" si="45"/>
        <v>0</v>
      </c>
      <c r="O180" s="24">
        <f t="shared" ca="1" si="46"/>
        <v>0</v>
      </c>
      <c r="P180" s="25">
        <f t="shared" ca="1" si="47"/>
        <v>0</v>
      </c>
      <c r="Q180" s="25">
        <f t="shared" ca="1" si="48"/>
        <v>0</v>
      </c>
      <c r="R180">
        <f t="shared" ca="1" si="49"/>
        <v>5.5731312827436803E-3</v>
      </c>
    </row>
    <row r="181" spans="1:18" x14ac:dyDescent="0.2">
      <c r="A181" s="82"/>
      <c r="B181" s="82"/>
      <c r="C181" s="82"/>
      <c r="D181" s="83">
        <f t="shared" si="35"/>
        <v>0</v>
      </c>
      <c r="E181" s="83">
        <f t="shared" si="36"/>
        <v>0</v>
      </c>
      <c r="F181" s="25">
        <f t="shared" si="37"/>
        <v>0</v>
      </c>
      <c r="G181" s="25">
        <f t="shared" si="38"/>
        <v>0</v>
      </c>
      <c r="H181" s="25">
        <f t="shared" si="39"/>
        <v>0</v>
      </c>
      <c r="I181" s="25">
        <f t="shared" si="40"/>
        <v>0</v>
      </c>
      <c r="J181" s="25">
        <f t="shared" si="41"/>
        <v>0</v>
      </c>
      <c r="K181" s="25">
        <f t="shared" si="42"/>
        <v>0</v>
      </c>
      <c r="L181" s="25">
        <f t="shared" si="43"/>
        <v>0</v>
      </c>
      <c r="M181" s="25">
        <f t="shared" ca="1" si="44"/>
        <v>-5.5731312827436803E-3</v>
      </c>
      <c r="N181" s="25">
        <f t="shared" ca="1" si="45"/>
        <v>0</v>
      </c>
      <c r="O181" s="24">
        <f t="shared" ca="1" si="46"/>
        <v>0</v>
      </c>
      <c r="P181" s="25">
        <f t="shared" ca="1" si="47"/>
        <v>0</v>
      </c>
      <c r="Q181" s="25">
        <f t="shared" ca="1" si="48"/>
        <v>0</v>
      </c>
      <c r="R181">
        <f t="shared" ca="1" si="49"/>
        <v>5.5731312827436803E-3</v>
      </c>
    </row>
    <row r="182" spans="1:18" x14ac:dyDescent="0.2">
      <c r="A182" s="82"/>
      <c r="B182" s="82"/>
      <c r="C182" s="82"/>
      <c r="D182" s="83">
        <f t="shared" si="35"/>
        <v>0</v>
      </c>
      <c r="E182" s="83">
        <f t="shared" si="36"/>
        <v>0</v>
      </c>
      <c r="F182" s="25">
        <f t="shared" si="37"/>
        <v>0</v>
      </c>
      <c r="G182" s="25">
        <f t="shared" si="38"/>
        <v>0</v>
      </c>
      <c r="H182" s="25">
        <f t="shared" si="39"/>
        <v>0</v>
      </c>
      <c r="I182" s="25">
        <f t="shared" si="40"/>
        <v>0</v>
      </c>
      <c r="J182" s="25">
        <f t="shared" si="41"/>
        <v>0</v>
      </c>
      <c r="K182" s="25">
        <f t="shared" si="42"/>
        <v>0</v>
      </c>
      <c r="L182" s="25">
        <f t="shared" si="43"/>
        <v>0</v>
      </c>
      <c r="M182" s="25">
        <f t="shared" ca="1" si="44"/>
        <v>-5.5731312827436803E-3</v>
      </c>
      <c r="N182" s="25">
        <f t="shared" ca="1" si="45"/>
        <v>0</v>
      </c>
      <c r="O182" s="24">
        <f t="shared" ca="1" si="46"/>
        <v>0</v>
      </c>
      <c r="P182" s="25">
        <f t="shared" ca="1" si="47"/>
        <v>0</v>
      </c>
      <c r="Q182" s="25">
        <f t="shared" ca="1" si="48"/>
        <v>0</v>
      </c>
      <c r="R182">
        <f t="shared" ca="1" si="49"/>
        <v>5.5731312827436803E-3</v>
      </c>
    </row>
    <row r="183" spans="1:18" x14ac:dyDescent="0.2">
      <c r="A183" s="82"/>
      <c r="B183" s="82"/>
      <c r="C183" s="82"/>
      <c r="D183" s="83">
        <f t="shared" si="35"/>
        <v>0</v>
      </c>
      <c r="E183" s="83">
        <f t="shared" si="36"/>
        <v>0</v>
      </c>
      <c r="F183" s="25">
        <f t="shared" si="37"/>
        <v>0</v>
      </c>
      <c r="G183" s="25">
        <f t="shared" si="38"/>
        <v>0</v>
      </c>
      <c r="H183" s="25">
        <f t="shared" si="39"/>
        <v>0</v>
      </c>
      <c r="I183" s="25">
        <f t="shared" si="40"/>
        <v>0</v>
      </c>
      <c r="J183" s="25">
        <f t="shared" si="41"/>
        <v>0</v>
      </c>
      <c r="K183" s="25">
        <f t="shared" si="42"/>
        <v>0</v>
      </c>
      <c r="L183" s="25">
        <f t="shared" si="43"/>
        <v>0</v>
      </c>
      <c r="M183" s="25">
        <f t="shared" ca="1" si="44"/>
        <v>-5.5731312827436803E-3</v>
      </c>
      <c r="N183" s="25">
        <f t="shared" ca="1" si="45"/>
        <v>0</v>
      </c>
      <c r="O183" s="24">
        <f t="shared" ca="1" si="46"/>
        <v>0</v>
      </c>
      <c r="P183" s="25">
        <f t="shared" ca="1" si="47"/>
        <v>0</v>
      </c>
      <c r="Q183" s="25">
        <f t="shared" ca="1" si="48"/>
        <v>0</v>
      </c>
      <c r="R183">
        <f t="shared" ca="1" si="49"/>
        <v>5.5731312827436803E-3</v>
      </c>
    </row>
    <row r="184" spans="1:18" x14ac:dyDescent="0.2">
      <c r="A184" s="82"/>
      <c r="B184" s="82"/>
      <c r="C184" s="82"/>
      <c r="D184" s="83">
        <f t="shared" si="35"/>
        <v>0</v>
      </c>
      <c r="E184" s="83">
        <f t="shared" si="36"/>
        <v>0</v>
      </c>
      <c r="F184" s="25">
        <f t="shared" si="37"/>
        <v>0</v>
      </c>
      <c r="G184" s="25">
        <f t="shared" si="38"/>
        <v>0</v>
      </c>
      <c r="H184" s="25">
        <f t="shared" si="39"/>
        <v>0</v>
      </c>
      <c r="I184" s="25">
        <f t="shared" si="40"/>
        <v>0</v>
      </c>
      <c r="J184" s="25">
        <f t="shared" si="41"/>
        <v>0</v>
      </c>
      <c r="K184" s="25">
        <f t="shared" si="42"/>
        <v>0</v>
      </c>
      <c r="L184" s="25">
        <f t="shared" si="43"/>
        <v>0</v>
      </c>
      <c r="M184" s="25">
        <f t="shared" ca="1" si="44"/>
        <v>-5.5731312827436803E-3</v>
      </c>
      <c r="N184" s="25">
        <f t="shared" ca="1" si="45"/>
        <v>0</v>
      </c>
      <c r="O184" s="24">
        <f t="shared" ca="1" si="46"/>
        <v>0</v>
      </c>
      <c r="P184" s="25">
        <f t="shared" ca="1" si="47"/>
        <v>0</v>
      </c>
      <c r="Q184" s="25">
        <f t="shared" ca="1" si="48"/>
        <v>0</v>
      </c>
      <c r="R184">
        <f t="shared" ca="1" si="49"/>
        <v>5.5731312827436803E-3</v>
      </c>
    </row>
    <row r="185" spans="1:18" x14ac:dyDescent="0.2">
      <c r="A185" s="82"/>
      <c r="B185" s="82"/>
      <c r="C185" s="82"/>
      <c r="D185" s="83">
        <f t="shared" si="35"/>
        <v>0</v>
      </c>
      <c r="E185" s="83">
        <f t="shared" si="36"/>
        <v>0</v>
      </c>
      <c r="F185" s="25">
        <f t="shared" si="37"/>
        <v>0</v>
      </c>
      <c r="G185" s="25">
        <f t="shared" si="38"/>
        <v>0</v>
      </c>
      <c r="H185" s="25">
        <f t="shared" si="39"/>
        <v>0</v>
      </c>
      <c r="I185" s="25">
        <f t="shared" si="40"/>
        <v>0</v>
      </c>
      <c r="J185" s="25">
        <f t="shared" si="41"/>
        <v>0</v>
      </c>
      <c r="K185" s="25">
        <f t="shared" si="42"/>
        <v>0</v>
      </c>
      <c r="L185" s="25">
        <f t="shared" si="43"/>
        <v>0</v>
      </c>
      <c r="M185" s="25">
        <f t="shared" ca="1" si="44"/>
        <v>-5.5731312827436803E-3</v>
      </c>
      <c r="N185" s="25">
        <f t="shared" ca="1" si="45"/>
        <v>0</v>
      </c>
      <c r="O185" s="24">
        <f t="shared" ca="1" si="46"/>
        <v>0</v>
      </c>
      <c r="P185" s="25">
        <f t="shared" ca="1" si="47"/>
        <v>0</v>
      </c>
      <c r="Q185" s="25">
        <f t="shared" ca="1" si="48"/>
        <v>0</v>
      </c>
      <c r="R185">
        <f t="shared" ca="1" si="49"/>
        <v>5.5731312827436803E-3</v>
      </c>
    </row>
    <row r="186" spans="1:18" x14ac:dyDescent="0.2">
      <c r="A186" s="82"/>
      <c r="B186" s="82"/>
      <c r="C186" s="82"/>
      <c r="D186" s="83">
        <f t="shared" si="35"/>
        <v>0</v>
      </c>
      <c r="E186" s="83">
        <f t="shared" si="36"/>
        <v>0</v>
      </c>
      <c r="F186" s="25">
        <f t="shared" si="37"/>
        <v>0</v>
      </c>
      <c r="G186" s="25">
        <f t="shared" si="38"/>
        <v>0</v>
      </c>
      <c r="H186" s="25">
        <f t="shared" si="39"/>
        <v>0</v>
      </c>
      <c r="I186" s="25">
        <f t="shared" si="40"/>
        <v>0</v>
      </c>
      <c r="J186" s="25">
        <f t="shared" si="41"/>
        <v>0</v>
      </c>
      <c r="K186" s="25">
        <f t="shared" si="42"/>
        <v>0</v>
      </c>
      <c r="L186" s="25">
        <f t="shared" si="43"/>
        <v>0</v>
      </c>
      <c r="M186" s="25">
        <f t="shared" ca="1" si="44"/>
        <v>-5.5731312827436803E-3</v>
      </c>
      <c r="N186" s="25">
        <f t="shared" ca="1" si="45"/>
        <v>0</v>
      </c>
      <c r="O186" s="24">
        <f t="shared" ca="1" si="46"/>
        <v>0</v>
      </c>
      <c r="P186" s="25">
        <f t="shared" ca="1" si="47"/>
        <v>0</v>
      </c>
      <c r="Q186" s="25">
        <f t="shared" ca="1" si="48"/>
        <v>0</v>
      </c>
      <c r="R186">
        <f t="shared" ca="1" si="49"/>
        <v>5.5731312827436803E-3</v>
      </c>
    </row>
    <row r="187" spans="1:18" x14ac:dyDescent="0.2">
      <c r="A187" s="82"/>
      <c r="B187" s="82"/>
      <c r="C187" s="82"/>
      <c r="D187" s="83">
        <f t="shared" si="35"/>
        <v>0</v>
      </c>
      <c r="E187" s="83">
        <f t="shared" si="36"/>
        <v>0</v>
      </c>
      <c r="F187" s="25">
        <f t="shared" si="37"/>
        <v>0</v>
      </c>
      <c r="G187" s="25">
        <f t="shared" si="38"/>
        <v>0</v>
      </c>
      <c r="H187" s="25">
        <f t="shared" si="39"/>
        <v>0</v>
      </c>
      <c r="I187" s="25">
        <f t="shared" si="40"/>
        <v>0</v>
      </c>
      <c r="J187" s="25">
        <f t="shared" si="41"/>
        <v>0</v>
      </c>
      <c r="K187" s="25">
        <f t="shared" si="42"/>
        <v>0</v>
      </c>
      <c r="L187" s="25">
        <f t="shared" si="43"/>
        <v>0</v>
      </c>
      <c r="M187" s="25">
        <f t="shared" ca="1" si="44"/>
        <v>-5.5731312827436803E-3</v>
      </c>
      <c r="N187" s="25">
        <f t="shared" ca="1" si="45"/>
        <v>0</v>
      </c>
      <c r="O187" s="24">
        <f t="shared" ca="1" si="46"/>
        <v>0</v>
      </c>
      <c r="P187" s="25">
        <f t="shared" ca="1" si="47"/>
        <v>0</v>
      </c>
      <c r="Q187" s="25">
        <f t="shared" ca="1" si="48"/>
        <v>0</v>
      </c>
      <c r="R187">
        <f t="shared" ca="1" si="49"/>
        <v>5.5731312827436803E-3</v>
      </c>
    </row>
    <row r="188" spans="1:18" x14ac:dyDescent="0.2">
      <c r="A188" s="82"/>
      <c r="B188" s="82"/>
      <c r="C188" s="82"/>
      <c r="D188" s="83">
        <f t="shared" si="35"/>
        <v>0</v>
      </c>
      <c r="E188" s="83">
        <f t="shared" si="36"/>
        <v>0</v>
      </c>
      <c r="F188" s="25">
        <f t="shared" si="37"/>
        <v>0</v>
      </c>
      <c r="G188" s="25">
        <f t="shared" si="38"/>
        <v>0</v>
      </c>
      <c r="H188" s="25">
        <f t="shared" si="39"/>
        <v>0</v>
      </c>
      <c r="I188" s="25">
        <f t="shared" si="40"/>
        <v>0</v>
      </c>
      <c r="J188" s="25">
        <f t="shared" si="41"/>
        <v>0</v>
      </c>
      <c r="K188" s="25">
        <f t="shared" si="42"/>
        <v>0</v>
      </c>
      <c r="L188" s="25">
        <f t="shared" si="43"/>
        <v>0</v>
      </c>
      <c r="M188" s="25">
        <f t="shared" ca="1" si="44"/>
        <v>-5.5731312827436803E-3</v>
      </c>
      <c r="N188" s="25">
        <f t="shared" ca="1" si="45"/>
        <v>0</v>
      </c>
      <c r="O188" s="24">
        <f t="shared" ca="1" si="46"/>
        <v>0</v>
      </c>
      <c r="P188" s="25">
        <f t="shared" ca="1" si="47"/>
        <v>0</v>
      </c>
      <c r="Q188" s="25">
        <f t="shared" ca="1" si="48"/>
        <v>0</v>
      </c>
      <c r="R188">
        <f t="shared" ca="1" si="49"/>
        <v>5.5731312827436803E-3</v>
      </c>
    </row>
    <row r="189" spans="1:18" x14ac:dyDescent="0.2">
      <c r="A189" s="82"/>
      <c r="B189" s="82"/>
      <c r="C189" s="82"/>
      <c r="D189" s="83">
        <f t="shared" si="35"/>
        <v>0</v>
      </c>
      <c r="E189" s="83">
        <f t="shared" si="36"/>
        <v>0</v>
      </c>
      <c r="F189" s="25">
        <f t="shared" si="37"/>
        <v>0</v>
      </c>
      <c r="G189" s="25">
        <f t="shared" si="38"/>
        <v>0</v>
      </c>
      <c r="H189" s="25">
        <f t="shared" si="39"/>
        <v>0</v>
      </c>
      <c r="I189" s="25">
        <f t="shared" si="40"/>
        <v>0</v>
      </c>
      <c r="J189" s="25">
        <f t="shared" si="41"/>
        <v>0</v>
      </c>
      <c r="K189" s="25">
        <f t="shared" si="42"/>
        <v>0</v>
      </c>
      <c r="L189" s="25">
        <f t="shared" si="43"/>
        <v>0</v>
      </c>
      <c r="M189" s="25">
        <f t="shared" ca="1" si="44"/>
        <v>-5.5731312827436803E-3</v>
      </c>
      <c r="N189" s="25">
        <f t="shared" ca="1" si="45"/>
        <v>0</v>
      </c>
      <c r="O189" s="24">
        <f t="shared" ca="1" si="46"/>
        <v>0</v>
      </c>
      <c r="P189" s="25">
        <f t="shared" ca="1" si="47"/>
        <v>0</v>
      </c>
      <c r="Q189" s="25">
        <f t="shared" ca="1" si="48"/>
        <v>0</v>
      </c>
      <c r="R189">
        <f t="shared" ca="1" si="49"/>
        <v>5.5731312827436803E-3</v>
      </c>
    </row>
    <row r="190" spans="1:18" x14ac:dyDescent="0.2">
      <c r="A190" s="82"/>
      <c r="B190" s="82"/>
      <c r="C190" s="82"/>
      <c r="D190" s="83">
        <f t="shared" si="35"/>
        <v>0</v>
      </c>
      <c r="E190" s="83">
        <f t="shared" si="36"/>
        <v>0</v>
      </c>
      <c r="F190" s="25">
        <f t="shared" si="37"/>
        <v>0</v>
      </c>
      <c r="G190" s="25">
        <f t="shared" si="38"/>
        <v>0</v>
      </c>
      <c r="H190" s="25">
        <f t="shared" si="39"/>
        <v>0</v>
      </c>
      <c r="I190" s="25">
        <f t="shared" si="40"/>
        <v>0</v>
      </c>
      <c r="J190" s="25">
        <f t="shared" si="41"/>
        <v>0</v>
      </c>
      <c r="K190" s="25">
        <f t="shared" si="42"/>
        <v>0</v>
      </c>
      <c r="L190" s="25">
        <f t="shared" si="43"/>
        <v>0</v>
      </c>
      <c r="M190" s="25">
        <f t="shared" ca="1" si="44"/>
        <v>-5.5731312827436803E-3</v>
      </c>
      <c r="N190" s="25">
        <f t="shared" ca="1" si="45"/>
        <v>0</v>
      </c>
      <c r="O190" s="24">
        <f t="shared" ca="1" si="46"/>
        <v>0</v>
      </c>
      <c r="P190" s="25">
        <f t="shared" ca="1" si="47"/>
        <v>0</v>
      </c>
      <c r="Q190" s="25">
        <f t="shared" ca="1" si="48"/>
        <v>0</v>
      </c>
      <c r="R190">
        <f t="shared" ca="1" si="49"/>
        <v>5.5731312827436803E-3</v>
      </c>
    </row>
    <row r="191" spans="1:18" x14ac:dyDescent="0.2">
      <c r="A191" s="82"/>
      <c r="B191" s="82"/>
      <c r="C191" s="82"/>
      <c r="D191" s="83">
        <f t="shared" si="35"/>
        <v>0</v>
      </c>
      <c r="E191" s="83">
        <f t="shared" si="36"/>
        <v>0</v>
      </c>
      <c r="F191" s="25">
        <f t="shared" si="37"/>
        <v>0</v>
      </c>
      <c r="G191" s="25">
        <f t="shared" si="38"/>
        <v>0</v>
      </c>
      <c r="H191" s="25">
        <f t="shared" si="39"/>
        <v>0</v>
      </c>
      <c r="I191" s="25">
        <f t="shared" si="40"/>
        <v>0</v>
      </c>
      <c r="J191" s="25">
        <f t="shared" si="41"/>
        <v>0</v>
      </c>
      <c r="K191" s="25">
        <f t="shared" si="42"/>
        <v>0</v>
      </c>
      <c r="L191" s="25">
        <f t="shared" si="43"/>
        <v>0</v>
      </c>
      <c r="M191" s="25">
        <f t="shared" ca="1" si="44"/>
        <v>-5.5731312827436803E-3</v>
      </c>
      <c r="N191" s="25">
        <f t="shared" ca="1" si="45"/>
        <v>0</v>
      </c>
      <c r="O191" s="24">
        <f t="shared" ca="1" si="46"/>
        <v>0</v>
      </c>
      <c r="P191" s="25">
        <f t="shared" ca="1" si="47"/>
        <v>0</v>
      </c>
      <c r="Q191" s="25">
        <f t="shared" ca="1" si="48"/>
        <v>0</v>
      </c>
      <c r="R191">
        <f t="shared" ca="1" si="49"/>
        <v>5.5731312827436803E-3</v>
      </c>
    </row>
    <row r="192" spans="1:18" x14ac:dyDescent="0.2">
      <c r="A192" s="82"/>
      <c r="B192" s="82"/>
      <c r="C192" s="82"/>
      <c r="D192" s="83">
        <f t="shared" si="35"/>
        <v>0</v>
      </c>
      <c r="E192" s="83">
        <f t="shared" si="36"/>
        <v>0</v>
      </c>
      <c r="F192" s="25">
        <f t="shared" si="37"/>
        <v>0</v>
      </c>
      <c r="G192" s="25">
        <f t="shared" si="38"/>
        <v>0</v>
      </c>
      <c r="H192" s="25">
        <f t="shared" si="39"/>
        <v>0</v>
      </c>
      <c r="I192" s="25">
        <f t="shared" si="40"/>
        <v>0</v>
      </c>
      <c r="J192" s="25">
        <f t="shared" si="41"/>
        <v>0</v>
      </c>
      <c r="K192" s="25">
        <f t="shared" si="42"/>
        <v>0</v>
      </c>
      <c r="L192" s="25">
        <f t="shared" si="43"/>
        <v>0</v>
      </c>
      <c r="M192" s="25">
        <f t="shared" ca="1" si="44"/>
        <v>-5.5731312827436803E-3</v>
      </c>
      <c r="N192" s="25">
        <f t="shared" ca="1" si="45"/>
        <v>0</v>
      </c>
      <c r="O192" s="24">
        <f t="shared" ca="1" si="46"/>
        <v>0</v>
      </c>
      <c r="P192" s="25">
        <f t="shared" ca="1" si="47"/>
        <v>0</v>
      </c>
      <c r="Q192" s="25">
        <f t="shared" ca="1" si="48"/>
        <v>0</v>
      </c>
      <c r="R192">
        <f t="shared" ca="1" si="49"/>
        <v>5.5731312827436803E-3</v>
      </c>
    </row>
    <row r="193" spans="1:18" x14ac:dyDescent="0.2">
      <c r="A193" s="82"/>
      <c r="B193" s="82"/>
      <c r="C193" s="82"/>
      <c r="D193" s="83">
        <f t="shared" si="35"/>
        <v>0</v>
      </c>
      <c r="E193" s="83">
        <f t="shared" si="36"/>
        <v>0</v>
      </c>
      <c r="F193" s="25">
        <f t="shared" si="37"/>
        <v>0</v>
      </c>
      <c r="G193" s="25">
        <f t="shared" si="38"/>
        <v>0</v>
      </c>
      <c r="H193" s="25">
        <f t="shared" si="39"/>
        <v>0</v>
      </c>
      <c r="I193" s="25">
        <f t="shared" si="40"/>
        <v>0</v>
      </c>
      <c r="J193" s="25">
        <f t="shared" si="41"/>
        <v>0</v>
      </c>
      <c r="K193" s="25">
        <f t="shared" si="42"/>
        <v>0</v>
      </c>
      <c r="L193" s="25">
        <f t="shared" si="43"/>
        <v>0</v>
      </c>
      <c r="M193" s="25">
        <f t="shared" ca="1" si="44"/>
        <v>-5.5731312827436803E-3</v>
      </c>
      <c r="N193" s="25">
        <f t="shared" ca="1" si="45"/>
        <v>0</v>
      </c>
      <c r="O193" s="24">
        <f t="shared" ca="1" si="46"/>
        <v>0</v>
      </c>
      <c r="P193" s="25">
        <f t="shared" ca="1" si="47"/>
        <v>0</v>
      </c>
      <c r="Q193" s="25">
        <f t="shared" ca="1" si="48"/>
        <v>0</v>
      </c>
      <c r="R193">
        <f t="shared" ca="1" si="49"/>
        <v>5.5731312827436803E-3</v>
      </c>
    </row>
    <row r="194" spans="1:18" x14ac:dyDescent="0.2">
      <c r="A194" s="82"/>
      <c r="B194" s="82"/>
      <c r="C194" s="82"/>
      <c r="D194" s="83">
        <f t="shared" si="35"/>
        <v>0</v>
      </c>
      <c r="E194" s="83">
        <f t="shared" si="36"/>
        <v>0</v>
      </c>
      <c r="F194" s="25">
        <f t="shared" si="37"/>
        <v>0</v>
      </c>
      <c r="G194" s="25">
        <f t="shared" si="38"/>
        <v>0</v>
      </c>
      <c r="H194" s="25">
        <f t="shared" si="39"/>
        <v>0</v>
      </c>
      <c r="I194" s="25">
        <f t="shared" si="40"/>
        <v>0</v>
      </c>
      <c r="J194" s="25">
        <f t="shared" si="41"/>
        <v>0</v>
      </c>
      <c r="K194" s="25">
        <f t="shared" si="42"/>
        <v>0</v>
      </c>
      <c r="L194" s="25">
        <f t="shared" si="43"/>
        <v>0</v>
      </c>
      <c r="M194" s="25">
        <f t="shared" ca="1" si="44"/>
        <v>-5.5731312827436803E-3</v>
      </c>
      <c r="N194" s="25">
        <f t="shared" ca="1" si="45"/>
        <v>0</v>
      </c>
      <c r="O194" s="24">
        <f t="shared" ca="1" si="46"/>
        <v>0</v>
      </c>
      <c r="P194" s="25">
        <f t="shared" ca="1" si="47"/>
        <v>0</v>
      </c>
      <c r="Q194" s="25">
        <f t="shared" ca="1" si="48"/>
        <v>0</v>
      </c>
      <c r="R194">
        <f t="shared" ca="1" si="49"/>
        <v>5.5731312827436803E-3</v>
      </c>
    </row>
    <row r="195" spans="1:18" x14ac:dyDescent="0.2">
      <c r="A195" s="82"/>
      <c r="B195" s="82"/>
      <c r="C195" s="82"/>
      <c r="D195" s="83">
        <f t="shared" si="35"/>
        <v>0</v>
      </c>
      <c r="E195" s="83">
        <f t="shared" si="36"/>
        <v>0</v>
      </c>
      <c r="F195" s="25">
        <f t="shared" si="37"/>
        <v>0</v>
      </c>
      <c r="G195" s="25">
        <f t="shared" si="38"/>
        <v>0</v>
      </c>
      <c r="H195" s="25">
        <f t="shared" si="39"/>
        <v>0</v>
      </c>
      <c r="I195" s="25">
        <f t="shared" si="40"/>
        <v>0</v>
      </c>
      <c r="J195" s="25">
        <f t="shared" si="41"/>
        <v>0</v>
      </c>
      <c r="K195" s="25">
        <f t="shared" si="42"/>
        <v>0</v>
      </c>
      <c r="L195" s="25">
        <f t="shared" si="43"/>
        <v>0</v>
      </c>
      <c r="M195" s="25">
        <f t="shared" ca="1" si="44"/>
        <v>-5.5731312827436803E-3</v>
      </c>
      <c r="N195" s="25">
        <f t="shared" ca="1" si="45"/>
        <v>0</v>
      </c>
      <c r="O195" s="24">
        <f t="shared" ca="1" si="46"/>
        <v>0</v>
      </c>
      <c r="P195" s="25">
        <f t="shared" ca="1" si="47"/>
        <v>0</v>
      </c>
      <c r="Q195" s="25">
        <f t="shared" ca="1" si="48"/>
        <v>0</v>
      </c>
      <c r="R195">
        <f t="shared" ca="1" si="49"/>
        <v>5.5731312827436803E-3</v>
      </c>
    </row>
    <row r="196" spans="1:18" x14ac:dyDescent="0.2">
      <c r="A196" s="82"/>
      <c r="B196" s="82"/>
      <c r="C196" s="82"/>
      <c r="D196" s="83">
        <f t="shared" si="35"/>
        <v>0</v>
      </c>
      <c r="E196" s="83">
        <f t="shared" si="36"/>
        <v>0</v>
      </c>
      <c r="F196" s="25">
        <f t="shared" si="37"/>
        <v>0</v>
      </c>
      <c r="G196" s="25">
        <f t="shared" si="38"/>
        <v>0</v>
      </c>
      <c r="H196" s="25">
        <f t="shared" si="39"/>
        <v>0</v>
      </c>
      <c r="I196" s="25">
        <f t="shared" si="40"/>
        <v>0</v>
      </c>
      <c r="J196" s="25">
        <f t="shared" si="41"/>
        <v>0</v>
      </c>
      <c r="K196" s="25">
        <f t="shared" si="42"/>
        <v>0</v>
      </c>
      <c r="L196" s="25">
        <f t="shared" si="43"/>
        <v>0</v>
      </c>
      <c r="M196" s="25">
        <f t="shared" ca="1" si="44"/>
        <v>-5.5731312827436803E-3</v>
      </c>
      <c r="N196" s="25">
        <f t="shared" ca="1" si="45"/>
        <v>0</v>
      </c>
      <c r="O196" s="24">
        <f t="shared" ca="1" si="46"/>
        <v>0</v>
      </c>
      <c r="P196" s="25">
        <f t="shared" ca="1" si="47"/>
        <v>0</v>
      </c>
      <c r="Q196" s="25">
        <f t="shared" ca="1" si="48"/>
        <v>0</v>
      </c>
      <c r="R196">
        <f t="shared" ca="1" si="49"/>
        <v>5.5731312827436803E-3</v>
      </c>
    </row>
    <row r="197" spans="1:18" x14ac:dyDescent="0.2">
      <c r="A197" s="82"/>
      <c r="B197" s="82"/>
      <c r="C197" s="82"/>
      <c r="D197" s="83">
        <f t="shared" si="35"/>
        <v>0</v>
      </c>
      <c r="E197" s="83">
        <f t="shared" si="36"/>
        <v>0</v>
      </c>
      <c r="F197" s="25">
        <f t="shared" si="37"/>
        <v>0</v>
      </c>
      <c r="G197" s="25">
        <f t="shared" si="38"/>
        <v>0</v>
      </c>
      <c r="H197" s="25">
        <f t="shared" si="39"/>
        <v>0</v>
      </c>
      <c r="I197" s="25">
        <f t="shared" si="40"/>
        <v>0</v>
      </c>
      <c r="J197" s="25">
        <f t="shared" si="41"/>
        <v>0</v>
      </c>
      <c r="K197" s="25">
        <f t="shared" si="42"/>
        <v>0</v>
      </c>
      <c r="L197" s="25">
        <f t="shared" si="43"/>
        <v>0</v>
      </c>
      <c r="M197" s="25">
        <f t="shared" ca="1" si="44"/>
        <v>-5.5731312827436803E-3</v>
      </c>
      <c r="N197" s="25">
        <f t="shared" ca="1" si="45"/>
        <v>0</v>
      </c>
      <c r="O197" s="24">
        <f t="shared" ca="1" si="46"/>
        <v>0</v>
      </c>
      <c r="P197" s="25">
        <f t="shared" ca="1" si="47"/>
        <v>0</v>
      </c>
      <c r="Q197" s="25">
        <f t="shared" ca="1" si="48"/>
        <v>0</v>
      </c>
      <c r="R197">
        <f t="shared" ca="1" si="49"/>
        <v>5.5731312827436803E-3</v>
      </c>
    </row>
    <row r="198" spans="1:18" x14ac:dyDescent="0.2">
      <c r="A198" s="82"/>
      <c r="B198" s="82"/>
      <c r="C198" s="82"/>
      <c r="D198" s="83">
        <f t="shared" si="35"/>
        <v>0</v>
      </c>
      <c r="E198" s="83">
        <f t="shared" si="36"/>
        <v>0</v>
      </c>
      <c r="F198" s="25">
        <f t="shared" si="37"/>
        <v>0</v>
      </c>
      <c r="G198" s="25">
        <f t="shared" si="38"/>
        <v>0</v>
      </c>
      <c r="H198" s="25">
        <f t="shared" si="39"/>
        <v>0</v>
      </c>
      <c r="I198" s="25">
        <f t="shared" si="40"/>
        <v>0</v>
      </c>
      <c r="J198" s="25">
        <f t="shared" si="41"/>
        <v>0</v>
      </c>
      <c r="K198" s="25">
        <f t="shared" si="42"/>
        <v>0</v>
      </c>
      <c r="L198" s="25">
        <f t="shared" si="43"/>
        <v>0</v>
      </c>
      <c r="M198" s="25">
        <f t="shared" ca="1" si="44"/>
        <v>-5.5731312827436803E-3</v>
      </c>
      <c r="N198" s="25">
        <f t="shared" ca="1" si="45"/>
        <v>0</v>
      </c>
      <c r="O198" s="24">
        <f t="shared" ca="1" si="46"/>
        <v>0</v>
      </c>
      <c r="P198" s="25">
        <f t="shared" ca="1" si="47"/>
        <v>0</v>
      </c>
      <c r="Q198" s="25">
        <f t="shared" ca="1" si="48"/>
        <v>0</v>
      </c>
      <c r="R198">
        <f t="shared" ca="1" si="49"/>
        <v>5.5731312827436803E-3</v>
      </c>
    </row>
    <row r="199" spans="1:18" x14ac:dyDescent="0.2">
      <c r="A199" s="82"/>
      <c r="B199" s="82"/>
      <c r="C199" s="82"/>
      <c r="D199" s="83">
        <f t="shared" si="35"/>
        <v>0</v>
      </c>
      <c r="E199" s="83">
        <f t="shared" si="36"/>
        <v>0</v>
      </c>
      <c r="F199" s="25">
        <f t="shared" si="37"/>
        <v>0</v>
      </c>
      <c r="G199" s="25">
        <f t="shared" si="38"/>
        <v>0</v>
      </c>
      <c r="H199" s="25">
        <f t="shared" si="39"/>
        <v>0</v>
      </c>
      <c r="I199" s="25">
        <f t="shared" si="40"/>
        <v>0</v>
      </c>
      <c r="J199" s="25">
        <f t="shared" si="41"/>
        <v>0</v>
      </c>
      <c r="K199" s="25">
        <f t="shared" si="42"/>
        <v>0</v>
      </c>
      <c r="L199" s="25">
        <f t="shared" si="43"/>
        <v>0</v>
      </c>
      <c r="M199" s="25">
        <f t="shared" ca="1" si="44"/>
        <v>-5.5731312827436803E-3</v>
      </c>
      <c r="N199" s="25">
        <f t="shared" ca="1" si="45"/>
        <v>0</v>
      </c>
      <c r="O199" s="24">
        <f t="shared" ca="1" si="46"/>
        <v>0</v>
      </c>
      <c r="P199" s="25">
        <f t="shared" ca="1" si="47"/>
        <v>0</v>
      </c>
      <c r="Q199" s="25">
        <f t="shared" ca="1" si="48"/>
        <v>0</v>
      </c>
      <c r="R199">
        <f t="shared" ca="1" si="49"/>
        <v>5.5731312827436803E-3</v>
      </c>
    </row>
    <row r="200" spans="1:18" x14ac:dyDescent="0.2">
      <c r="A200" s="82"/>
      <c r="B200" s="82"/>
      <c r="C200" s="82"/>
      <c r="D200" s="83">
        <f t="shared" si="35"/>
        <v>0</v>
      </c>
      <c r="E200" s="83">
        <f t="shared" si="36"/>
        <v>0</v>
      </c>
      <c r="F200" s="25">
        <f t="shared" si="37"/>
        <v>0</v>
      </c>
      <c r="G200" s="25">
        <f t="shared" si="38"/>
        <v>0</v>
      </c>
      <c r="H200" s="25">
        <f t="shared" si="39"/>
        <v>0</v>
      </c>
      <c r="I200" s="25">
        <f t="shared" si="40"/>
        <v>0</v>
      </c>
      <c r="J200" s="25">
        <f t="shared" si="41"/>
        <v>0</v>
      </c>
      <c r="K200" s="25">
        <f t="shared" si="42"/>
        <v>0</v>
      </c>
      <c r="L200" s="25">
        <f t="shared" si="43"/>
        <v>0</v>
      </c>
      <c r="M200" s="25">
        <f t="shared" ca="1" si="44"/>
        <v>-5.5731312827436803E-3</v>
      </c>
      <c r="N200" s="25">
        <f t="shared" ca="1" si="45"/>
        <v>0</v>
      </c>
      <c r="O200" s="24">
        <f t="shared" ca="1" si="46"/>
        <v>0</v>
      </c>
      <c r="P200" s="25">
        <f t="shared" ca="1" si="47"/>
        <v>0</v>
      </c>
      <c r="Q200" s="25">
        <f t="shared" ca="1" si="48"/>
        <v>0</v>
      </c>
      <c r="R200">
        <f t="shared" ca="1" si="49"/>
        <v>5.5731312827436803E-3</v>
      </c>
    </row>
    <row r="201" spans="1:18" x14ac:dyDescent="0.2">
      <c r="A201" s="82"/>
      <c r="B201" s="82"/>
      <c r="C201" s="82"/>
      <c r="D201" s="83">
        <f t="shared" si="35"/>
        <v>0</v>
      </c>
      <c r="E201" s="83">
        <f t="shared" si="36"/>
        <v>0</v>
      </c>
      <c r="F201" s="25">
        <f t="shared" si="37"/>
        <v>0</v>
      </c>
      <c r="G201" s="25">
        <f t="shared" si="38"/>
        <v>0</v>
      </c>
      <c r="H201" s="25">
        <f t="shared" si="39"/>
        <v>0</v>
      </c>
      <c r="I201" s="25">
        <f t="shared" si="40"/>
        <v>0</v>
      </c>
      <c r="J201" s="25">
        <f t="shared" si="41"/>
        <v>0</v>
      </c>
      <c r="K201" s="25">
        <f t="shared" si="42"/>
        <v>0</v>
      </c>
      <c r="L201" s="25">
        <f t="shared" si="43"/>
        <v>0</v>
      </c>
      <c r="M201" s="25">
        <f t="shared" ca="1" si="44"/>
        <v>-5.5731312827436803E-3</v>
      </c>
      <c r="N201" s="25">
        <f t="shared" ca="1" si="45"/>
        <v>0</v>
      </c>
      <c r="O201" s="24">
        <f t="shared" ca="1" si="46"/>
        <v>0</v>
      </c>
      <c r="P201" s="25">
        <f t="shared" ca="1" si="47"/>
        <v>0</v>
      </c>
      <c r="Q201" s="25">
        <f t="shared" ca="1" si="48"/>
        <v>0</v>
      </c>
      <c r="R201">
        <f t="shared" ca="1" si="49"/>
        <v>5.5731312827436803E-3</v>
      </c>
    </row>
    <row r="202" spans="1:18" x14ac:dyDescent="0.2">
      <c r="A202" s="82"/>
      <c r="B202" s="82"/>
      <c r="C202" s="82"/>
      <c r="D202" s="83">
        <f t="shared" si="35"/>
        <v>0</v>
      </c>
      <c r="E202" s="83">
        <f t="shared" si="36"/>
        <v>0</v>
      </c>
      <c r="F202" s="25">
        <f t="shared" si="37"/>
        <v>0</v>
      </c>
      <c r="G202" s="25">
        <f t="shared" si="38"/>
        <v>0</v>
      </c>
      <c r="H202" s="25">
        <f t="shared" si="39"/>
        <v>0</v>
      </c>
      <c r="I202" s="25">
        <f t="shared" si="40"/>
        <v>0</v>
      </c>
      <c r="J202" s="25">
        <f t="shared" si="41"/>
        <v>0</v>
      </c>
      <c r="K202" s="25">
        <f t="shared" si="42"/>
        <v>0</v>
      </c>
      <c r="L202" s="25">
        <f t="shared" si="43"/>
        <v>0</v>
      </c>
      <c r="M202" s="25">
        <f t="shared" ca="1" si="44"/>
        <v>-5.5731312827436803E-3</v>
      </c>
      <c r="N202" s="25">
        <f t="shared" ca="1" si="45"/>
        <v>0</v>
      </c>
      <c r="O202" s="24">
        <f t="shared" ca="1" si="46"/>
        <v>0</v>
      </c>
      <c r="P202" s="25">
        <f t="shared" ca="1" si="47"/>
        <v>0</v>
      </c>
      <c r="Q202" s="25">
        <f t="shared" ca="1" si="48"/>
        <v>0</v>
      </c>
      <c r="R202">
        <f t="shared" ca="1" si="49"/>
        <v>5.5731312827436803E-3</v>
      </c>
    </row>
    <row r="203" spans="1:18" x14ac:dyDescent="0.2">
      <c r="A203" s="82"/>
      <c r="B203" s="82"/>
      <c r="C203" s="82"/>
      <c r="D203" s="83">
        <f t="shared" si="35"/>
        <v>0</v>
      </c>
      <c r="E203" s="83">
        <f t="shared" si="36"/>
        <v>0</v>
      </c>
      <c r="F203" s="25">
        <f t="shared" si="37"/>
        <v>0</v>
      </c>
      <c r="G203" s="25">
        <f t="shared" si="38"/>
        <v>0</v>
      </c>
      <c r="H203" s="25">
        <f t="shared" si="39"/>
        <v>0</v>
      </c>
      <c r="I203" s="25">
        <f t="shared" si="40"/>
        <v>0</v>
      </c>
      <c r="J203" s="25">
        <f t="shared" si="41"/>
        <v>0</v>
      </c>
      <c r="K203" s="25">
        <f t="shared" si="42"/>
        <v>0</v>
      </c>
      <c r="L203" s="25">
        <f t="shared" si="43"/>
        <v>0</v>
      </c>
      <c r="M203" s="25">
        <f t="shared" ca="1" si="44"/>
        <v>-5.5731312827436803E-3</v>
      </c>
      <c r="N203" s="25">
        <f t="shared" ca="1" si="45"/>
        <v>0</v>
      </c>
      <c r="O203" s="24">
        <f t="shared" ca="1" si="46"/>
        <v>0</v>
      </c>
      <c r="P203" s="25">
        <f t="shared" ca="1" si="47"/>
        <v>0</v>
      </c>
      <c r="Q203" s="25">
        <f t="shared" ca="1" si="48"/>
        <v>0</v>
      </c>
      <c r="R203">
        <f t="shared" ca="1" si="49"/>
        <v>5.5731312827436803E-3</v>
      </c>
    </row>
    <row r="204" spans="1:18" x14ac:dyDescent="0.2">
      <c r="A204" s="82"/>
      <c r="B204" s="82"/>
      <c r="C204" s="82"/>
      <c r="D204" s="83">
        <f t="shared" si="35"/>
        <v>0</v>
      </c>
      <c r="E204" s="83">
        <f t="shared" si="36"/>
        <v>0</v>
      </c>
      <c r="F204" s="25">
        <f t="shared" si="37"/>
        <v>0</v>
      </c>
      <c r="G204" s="25">
        <f t="shared" si="38"/>
        <v>0</v>
      </c>
      <c r="H204" s="25">
        <f t="shared" si="39"/>
        <v>0</v>
      </c>
      <c r="I204" s="25">
        <f t="shared" si="40"/>
        <v>0</v>
      </c>
      <c r="J204" s="25">
        <f t="shared" si="41"/>
        <v>0</v>
      </c>
      <c r="K204" s="25">
        <f t="shared" si="42"/>
        <v>0</v>
      </c>
      <c r="L204" s="25">
        <f t="shared" si="43"/>
        <v>0</v>
      </c>
      <c r="M204" s="25">
        <f t="shared" ca="1" si="44"/>
        <v>-5.5731312827436803E-3</v>
      </c>
      <c r="N204" s="25">
        <f t="shared" ca="1" si="45"/>
        <v>0</v>
      </c>
      <c r="O204" s="24">
        <f t="shared" ca="1" si="46"/>
        <v>0</v>
      </c>
      <c r="P204" s="25">
        <f t="shared" ca="1" si="47"/>
        <v>0</v>
      </c>
      <c r="Q204" s="25">
        <f t="shared" ca="1" si="48"/>
        <v>0</v>
      </c>
      <c r="R204">
        <f t="shared" ca="1" si="49"/>
        <v>5.5731312827436803E-3</v>
      </c>
    </row>
    <row r="205" spans="1:18" x14ac:dyDescent="0.2">
      <c r="A205" s="82"/>
      <c r="B205" s="82"/>
      <c r="C205" s="82"/>
      <c r="D205" s="83">
        <f t="shared" si="35"/>
        <v>0</v>
      </c>
      <c r="E205" s="83">
        <f t="shared" si="36"/>
        <v>0</v>
      </c>
      <c r="F205" s="25">
        <f t="shared" si="37"/>
        <v>0</v>
      </c>
      <c r="G205" s="25">
        <f t="shared" si="38"/>
        <v>0</v>
      </c>
      <c r="H205" s="25">
        <f t="shared" si="39"/>
        <v>0</v>
      </c>
      <c r="I205" s="25">
        <f t="shared" si="40"/>
        <v>0</v>
      </c>
      <c r="J205" s="25">
        <f t="shared" si="41"/>
        <v>0</v>
      </c>
      <c r="K205" s="25">
        <f t="shared" si="42"/>
        <v>0</v>
      </c>
      <c r="L205" s="25">
        <f t="shared" si="43"/>
        <v>0</v>
      </c>
      <c r="M205" s="25">
        <f t="shared" ca="1" si="44"/>
        <v>-5.5731312827436803E-3</v>
      </c>
      <c r="N205" s="25">
        <f t="shared" ca="1" si="45"/>
        <v>0</v>
      </c>
      <c r="O205" s="24">
        <f t="shared" ca="1" si="46"/>
        <v>0</v>
      </c>
      <c r="P205" s="25">
        <f t="shared" ca="1" si="47"/>
        <v>0</v>
      </c>
      <c r="Q205" s="25">
        <f t="shared" ca="1" si="48"/>
        <v>0</v>
      </c>
      <c r="R205">
        <f t="shared" ca="1" si="49"/>
        <v>5.5731312827436803E-3</v>
      </c>
    </row>
    <row r="206" spans="1:18" x14ac:dyDescent="0.2">
      <c r="A206" s="82"/>
      <c r="B206" s="82"/>
      <c r="C206" s="82"/>
      <c r="D206" s="83">
        <f t="shared" si="35"/>
        <v>0</v>
      </c>
      <c r="E206" s="83">
        <f t="shared" si="36"/>
        <v>0</v>
      </c>
      <c r="F206" s="25">
        <f t="shared" si="37"/>
        <v>0</v>
      </c>
      <c r="G206" s="25">
        <f t="shared" si="38"/>
        <v>0</v>
      </c>
      <c r="H206" s="25">
        <f t="shared" si="39"/>
        <v>0</v>
      </c>
      <c r="I206" s="25">
        <f t="shared" si="40"/>
        <v>0</v>
      </c>
      <c r="J206" s="25">
        <f t="shared" si="41"/>
        <v>0</v>
      </c>
      <c r="K206" s="25">
        <f t="shared" si="42"/>
        <v>0</v>
      </c>
      <c r="L206" s="25">
        <f t="shared" si="43"/>
        <v>0</v>
      </c>
      <c r="M206" s="25">
        <f t="shared" ca="1" si="44"/>
        <v>-5.5731312827436803E-3</v>
      </c>
      <c r="N206" s="25">
        <f t="shared" ca="1" si="45"/>
        <v>0</v>
      </c>
      <c r="O206" s="24">
        <f t="shared" ca="1" si="46"/>
        <v>0</v>
      </c>
      <c r="P206" s="25">
        <f t="shared" ca="1" si="47"/>
        <v>0</v>
      </c>
      <c r="Q206" s="25">
        <f t="shared" ca="1" si="48"/>
        <v>0</v>
      </c>
      <c r="R206">
        <f t="shared" ca="1" si="49"/>
        <v>5.5731312827436803E-3</v>
      </c>
    </row>
    <row r="207" spans="1:18" x14ac:dyDescent="0.2">
      <c r="A207" s="82"/>
      <c r="B207" s="82"/>
      <c r="C207" s="82"/>
      <c r="D207" s="83">
        <f t="shared" si="35"/>
        <v>0</v>
      </c>
      <c r="E207" s="83">
        <f t="shared" si="36"/>
        <v>0</v>
      </c>
      <c r="F207" s="25">
        <f t="shared" si="37"/>
        <v>0</v>
      </c>
      <c r="G207" s="25">
        <f t="shared" si="38"/>
        <v>0</v>
      </c>
      <c r="H207" s="25">
        <f t="shared" si="39"/>
        <v>0</v>
      </c>
      <c r="I207" s="25">
        <f t="shared" si="40"/>
        <v>0</v>
      </c>
      <c r="J207" s="25">
        <f t="shared" si="41"/>
        <v>0</v>
      </c>
      <c r="K207" s="25">
        <f t="shared" si="42"/>
        <v>0</v>
      </c>
      <c r="L207" s="25">
        <f t="shared" si="43"/>
        <v>0</v>
      </c>
      <c r="M207" s="25">
        <f t="shared" ca="1" si="44"/>
        <v>-5.5731312827436803E-3</v>
      </c>
      <c r="N207" s="25">
        <f t="shared" ca="1" si="45"/>
        <v>0</v>
      </c>
      <c r="O207" s="24">
        <f t="shared" ca="1" si="46"/>
        <v>0</v>
      </c>
      <c r="P207" s="25">
        <f t="shared" ca="1" si="47"/>
        <v>0</v>
      </c>
      <c r="Q207" s="25">
        <f t="shared" ca="1" si="48"/>
        <v>0</v>
      </c>
      <c r="R207">
        <f t="shared" ca="1" si="49"/>
        <v>5.5731312827436803E-3</v>
      </c>
    </row>
    <row r="208" spans="1:18" x14ac:dyDescent="0.2">
      <c r="A208" s="82"/>
      <c r="B208" s="82"/>
      <c r="C208" s="82"/>
      <c r="D208" s="83">
        <f t="shared" si="35"/>
        <v>0</v>
      </c>
      <c r="E208" s="83">
        <f t="shared" si="36"/>
        <v>0</v>
      </c>
      <c r="F208" s="25">
        <f t="shared" si="37"/>
        <v>0</v>
      </c>
      <c r="G208" s="25">
        <f t="shared" si="38"/>
        <v>0</v>
      </c>
      <c r="H208" s="25">
        <f t="shared" si="39"/>
        <v>0</v>
      </c>
      <c r="I208" s="25">
        <f t="shared" si="40"/>
        <v>0</v>
      </c>
      <c r="J208" s="25">
        <f t="shared" si="41"/>
        <v>0</v>
      </c>
      <c r="K208" s="25">
        <f t="shared" si="42"/>
        <v>0</v>
      </c>
      <c r="L208" s="25">
        <f t="shared" si="43"/>
        <v>0</v>
      </c>
      <c r="M208" s="25">
        <f t="shared" ca="1" si="44"/>
        <v>-5.5731312827436803E-3</v>
      </c>
      <c r="N208" s="25">
        <f t="shared" ca="1" si="45"/>
        <v>0</v>
      </c>
      <c r="O208" s="24">
        <f t="shared" ca="1" si="46"/>
        <v>0</v>
      </c>
      <c r="P208" s="25">
        <f t="shared" ca="1" si="47"/>
        <v>0</v>
      </c>
      <c r="Q208" s="25">
        <f t="shared" ca="1" si="48"/>
        <v>0</v>
      </c>
      <c r="R208">
        <f t="shared" ca="1" si="49"/>
        <v>5.5731312827436803E-3</v>
      </c>
    </row>
    <row r="209" spans="1:18" x14ac:dyDescent="0.2">
      <c r="A209" s="82"/>
      <c r="B209" s="82"/>
      <c r="C209" s="82"/>
      <c r="D209" s="83">
        <f t="shared" si="35"/>
        <v>0</v>
      </c>
      <c r="E209" s="83">
        <f t="shared" si="36"/>
        <v>0</v>
      </c>
      <c r="F209" s="25">
        <f t="shared" si="37"/>
        <v>0</v>
      </c>
      <c r="G209" s="25">
        <f t="shared" si="38"/>
        <v>0</v>
      </c>
      <c r="H209" s="25">
        <f t="shared" si="39"/>
        <v>0</v>
      </c>
      <c r="I209" s="25">
        <f t="shared" si="40"/>
        <v>0</v>
      </c>
      <c r="J209" s="25">
        <f t="shared" si="41"/>
        <v>0</v>
      </c>
      <c r="K209" s="25">
        <f t="shared" si="42"/>
        <v>0</v>
      </c>
      <c r="L209" s="25">
        <f t="shared" si="43"/>
        <v>0</v>
      </c>
      <c r="M209" s="25">
        <f t="shared" ca="1" si="44"/>
        <v>-5.5731312827436803E-3</v>
      </c>
      <c r="N209" s="25">
        <f t="shared" ca="1" si="45"/>
        <v>0</v>
      </c>
      <c r="O209" s="24">
        <f t="shared" ca="1" si="46"/>
        <v>0</v>
      </c>
      <c r="P209" s="25">
        <f t="shared" ca="1" si="47"/>
        <v>0</v>
      </c>
      <c r="Q209" s="25">
        <f t="shared" ca="1" si="48"/>
        <v>0</v>
      </c>
      <c r="R209">
        <f t="shared" ca="1" si="49"/>
        <v>5.5731312827436803E-3</v>
      </c>
    </row>
    <row r="210" spans="1:18" x14ac:dyDescent="0.2">
      <c r="A210" s="82"/>
      <c r="B210" s="82"/>
      <c r="C210" s="82"/>
      <c r="D210" s="83">
        <f t="shared" si="35"/>
        <v>0</v>
      </c>
      <c r="E210" s="83">
        <f t="shared" si="36"/>
        <v>0</v>
      </c>
      <c r="F210" s="25">
        <f t="shared" si="37"/>
        <v>0</v>
      </c>
      <c r="G210" s="25">
        <f t="shared" si="38"/>
        <v>0</v>
      </c>
      <c r="H210" s="25">
        <f t="shared" si="39"/>
        <v>0</v>
      </c>
      <c r="I210" s="25">
        <f t="shared" si="40"/>
        <v>0</v>
      </c>
      <c r="J210" s="25">
        <f t="shared" si="41"/>
        <v>0</v>
      </c>
      <c r="K210" s="25">
        <f t="shared" si="42"/>
        <v>0</v>
      </c>
      <c r="L210" s="25">
        <f t="shared" si="43"/>
        <v>0</v>
      </c>
      <c r="M210" s="25">
        <f t="shared" ca="1" si="44"/>
        <v>-5.5731312827436803E-3</v>
      </c>
      <c r="N210" s="25">
        <f t="shared" ca="1" si="45"/>
        <v>0</v>
      </c>
      <c r="O210" s="24">
        <f t="shared" ca="1" si="46"/>
        <v>0</v>
      </c>
      <c r="P210" s="25">
        <f t="shared" ca="1" si="47"/>
        <v>0</v>
      </c>
      <c r="Q210" s="25">
        <f t="shared" ca="1" si="48"/>
        <v>0</v>
      </c>
      <c r="R210">
        <f t="shared" ca="1" si="49"/>
        <v>5.5731312827436803E-3</v>
      </c>
    </row>
    <row r="211" spans="1:18" x14ac:dyDescent="0.2">
      <c r="A211" s="82"/>
      <c r="B211" s="82"/>
      <c r="C211" s="82"/>
      <c r="D211" s="83">
        <f t="shared" ref="D211:D274" si="50">A211/A$18</f>
        <v>0</v>
      </c>
      <c r="E211" s="83">
        <f t="shared" ref="E211:E274" si="51">B211/B$18</f>
        <v>0</v>
      </c>
      <c r="F211" s="25">
        <f t="shared" ref="F211:F274" si="52">$C211*D211</f>
        <v>0</v>
      </c>
      <c r="G211" s="25">
        <f t="shared" ref="G211:G274" si="53">$C211*E211</f>
        <v>0</v>
      </c>
      <c r="H211" s="25">
        <f t="shared" ref="H211:H274" si="54">C211*D211*D211</f>
        <v>0</v>
      </c>
      <c r="I211" s="25">
        <f t="shared" ref="I211:I274" si="55">C211*D211*D211*D211</f>
        <v>0</v>
      </c>
      <c r="J211" s="25">
        <f t="shared" ref="J211:J274" si="56">C211*D211*D211*D211*D211</f>
        <v>0</v>
      </c>
      <c r="K211" s="25">
        <f t="shared" ref="K211:K274" si="57">C211*E211*D211</f>
        <v>0</v>
      </c>
      <c r="L211" s="25">
        <f t="shared" ref="L211:L274" si="58">C211*E211*D211*D211</f>
        <v>0</v>
      </c>
      <c r="M211" s="25">
        <f t="shared" ref="M211:M274" ca="1" si="59">+E$4+E$5*D211+E$6*D211^2</f>
        <v>-5.5731312827436803E-3</v>
      </c>
      <c r="N211" s="25">
        <f t="shared" ref="N211:N274" ca="1" si="60">C211*(M211-E211)^2</f>
        <v>0</v>
      </c>
      <c r="O211" s="24">
        <f t="shared" ref="O211:O274" ca="1" si="61">(C211*O$1-O$2*F211+O$3*H211)^2</f>
        <v>0</v>
      </c>
      <c r="P211" s="25">
        <f t="shared" ref="P211:P274" ca="1" si="62">(-C211*O$2+O$4*F211-O$5*H211)^2</f>
        <v>0</v>
      </c>
      <c r="Q211" s="25">
        <f t="shared" ref="Q211:Q274" ca="1" si="63">+(C211*O$3-F211*O$5+H211*O$6)^2</f>
        <v>0</v>
      </c>
      <c r="R211">
        <f t="shared" ref="R211:R274" ca="1" si="64">+E211-M211</f>
        <v>5.5731312827436803E-3</v>
      </c>
    </row>
    <row r="212" spans="1:18" x14ac:dyDescent="0.2">
      <c r="A212" s="82"/>
      <c r="B212" s="82"/>
      <c r="C212" s="82"/>
      <c r="D212" s="83">
        <f t="shared" si="50"/>
        <v>0</v>
      </c>
      <c r="E212" s="83">
        <f t="shared" si="51"/>
        <v>0</v>
      </c>
      <c r="F212" s="25">
        <f t="shared" si="52"/>
        <v>0</v>
      </c>
      <c r="G212" s="25">
        <f t="shared" si="53"/>
        <v>0</v>
      </c>
      <c r="H212" s="25">
        <f t="shared" si="54"/>
        <v>0</v>
      </c>
      <c r="I212" s="25">
        <f t="shared" si="55"/>
        <v>0</v>
      </c>
      <c r="J212" s="25">
        <f t="shared" si="56"/>
        <v>0</v>
      </c>
      <c r="K212" s="25">
        <f t="shared" si="57"/>
        <v>0</v>
      </c>
      <c r="L212" s="25">
        <f t="shared" si="58"/>
        <v>0</v>
      </c>
      <c r="M212" s="25">
        <f t="shared" ca="1" si="59"/>
        <v>-5.5731312827436803E-3</v>
      </c>
      <c r="N212" s="25">
        <f t="shared" ca="1" si="60"/>
        <v>0</v>
      </c>
      <c r="O212" s="24">
        <f t="shared" ca="1" si="61"/>
        <v>0</v>
      </c>
      <c r="P212" s="25">
        <f t="shared" ca="1" si="62"/>
        <v>0</v>
      </c>
      <c r="Q212" s="25">
        <f t="shared" ca="1" si="63"/>
        <v>0</v>
      </c>
      <c r="R212">
        <f t="shared" ca="1" si="64"/>
        <v>5.5731312827436803E-3</v>
      </c>
    </row>
    <row r="213" spans="1:18" x14ac:dyDescent="0.2">
      <c r="A213" s="82"/>
      <c r="B213" s="82"/>
      <c r="C213" s="82"/>
      <c r="D213" s="83">
        <f t="shared" si="50"/>
        <v>0</v>
      </c>
      <c r="E213" s="83">
        <f t="shared" si="51"/>
        <v>0</v>
      </c>
      <c r="F213" s="25">
        <f t="shared" si="52"/>
        <v>0</v>
      </c>
      <c r="G213" s="25">
        <f t="shared" si="53"/>
        <v>0</v>
      </c>
      <c r="H213" s="25">
        <f t="shared" si="54"/>
        <v>0</v>
      </c>
      <c r="I213" s="25">
        <f t="shared" si="55"/>
        <v>0</v>
      </c>
      <c r="J213" s="25">
        <f t="shared" si="56"/>
        <v>0</v>
      </c>
      <c r="K213" s="25">
        <f t="shared" si="57"/>
        <v>0</v>
      </c>
      <c r="L213" s="25">
        <f t="shared" si="58"/>
        <v>0</v>
      </c>
      <c r="M213" s="25">
        <f t="shared" ca="1" si="59"/>
        <v>-5.5731312827436803E-3</v>
      </c>
      <c r="N213" s="25">
        <f t="shared" ca="1" si="60"/>
        <v>0</v>
      </c>
      <c r="O213" s="24">
        <f t="shared" ca="1" si="61"/>
        <v>0</v>
      </c>
      <c r="P213" s="25">
        <f t="shared" ca="1" si="62"/>
        <v>0</v>
      </c>
      <c r="Q213" s="25">
        <f t="shared" ca="1" si="63"/>
        <v>0</v>
      </c>
      <c r="R213">
        <f t="shared" ca="1" si="64"/>
        <v>5.5731312827436803E-3</v>
      </c>
    </row>
    <row r="214" spans="1:18" x14ac:dyDescent="0.2">
      <c r="A214" s="82"/>
      <c r="B214" s="82"/>
      <c r="C214" s="82"/>
      <c r="D214" s="83">
        <f t="shared" si="50"/>
        <v>0</v>
      </c>
      <c r="E214" s="83">
        <f t="shared" si="51"/>
        <v>0</v>
      </c>
      <c r="F214" s="25">
        <f t="shared" si="52"/>
        <v>0</v>
      </c>
      <c r="G214" s="25">
        <f t="shared" si="53"/>
        <v>0</v>
      </c>
      <c r="H214" s="25">
        <f t="shared" si="54"/>
        <v>0</v>
      </c>
      <c r="I214" s="25">
        <f t="shared" si="55"/>
        <v>0</v>
      </c>
      <c r="J214" s="25">
        <f t="shared" si="56"/>
        <v>0</v>
      </c>
      <c r="K214" s="25">
        <f t="shared" si="57"/>
        <v>0</v>
      </c>
      <c r="L214" s="25">
        <f t="shared" si="58"/>
        <v>0</v>
      </c>
      <c r="M214" s="25">
        <f t="shared" ca="1" si="59"/>
        <v>-5.5731312827436803E-3</v>
      </c>
      <c r="N214" s="25">
        <f t="shared" ca="1" si="60"/>
        <v>0</v>
      </c>
      <c r="O214" s="24">
        <f t="shared" ca="1" si="61"/>
        <v>0</v>
      </c>
      <c r="P214" s="25">
        <f t="shared" ca="1" si="62"/>
        <v>0</v>
      </c>
      <c r="Q214" s="25">
        <f t="shared" ca="1" si="63"/>
        <v>0</v>
      </c>
      <c r="R214">
        <f t="shared" ca="1" si="64"/>
        <v>5.5731312827436803E-3</v>
      </c>
    </row>
    <row r="215" spans="1:18" x14ac:dyDescent="0.2">
      <c r="A215" s="82"/>
      <c r="B215" s="82"/>
      <c r="C215" s="82"/>
      <c r="D215" s="83">
        <f t="shared" si="50"/>
        <v>0</v>
      </c>
      <c r="E215" s="83">
        <f t="shared" si="51"/>
        <v>0</v>
      </c>
      <c r="F215" s="25">
        <f t="shared" si="52"/>
        <v>0</v>
      </c>
      <c r="G215" s="25">
        <f t="shared" si="53"/>
        <v>0</v>
      </c>
      <c r="H215" s="25">
        <f t="shared" si="54"/>
        <v>0</v>
      </c>
      <c r="I215" s="25">
        <f t="shared" si="55"/>
        <v>0</v>
      </c>
      <c r="J215" s="25">
        <f t="shared" si="56"/>
        <v>0</v>
      </c>
      <c r="K215" s="25">
        <f t="shared" si="57"/>
        <v>0</v>
      </c>
      <c r="L215" s="25">
        <f t="shared" si="58"/>
        <v>0</v>
      </c>
      <c r="M215" s="25">
        <f t="shared" ca="1" si="59"/>
        <v>-5.5731312827436803E-3</v>
      </c>
      <c r="N215" s="25">
        <f t="shared" ca="1" si="60"/>
        <v>0</v>
      </c>
      <c r="O215" s="24">
        <f t="shared" ca="1" si="61"/>
        <v>0</v>
      </c>
      <c r="P215" s="25">
        <f t="shared" ca="1" si="62"/>
        <v>0</v>
      </c>
      <c r="Q215" s="25">
        <f t="shared" ca="1" si="63"/>
        <v>0</v>
      </c>
      <c r="R215">
        <f t="shared" ca="1" si="64"/>
        <v>5.5731312827436803E-3</v>
      </c>
    </row>
    <row r="216" spans="1:18" x14ac:dyDescent="0.2">
      <c r="A216" s="82"/>
      <c r="B216" s="82"/>
      <c r="C216" s="82"/>
      <c r="D216" s="83">
        <f t="shared" si="50"/>
        <v>0</v>
      </c>
      <c r="E216" s="83">
        <f t="shared" si="51"/>
        <v>0</v>
      </c>
      <c r="F216" s="25">
        <f t="shared" si="52"/>
        <v>0</v>
      </c>
      <c r="G216" s="25">
        <f t="shared" si="53"/>
        <v>0</v>
      </c>
      <c r="H216" s="25">
        <f t="shared" si="54"/>
        <v>0</v>
      </c>
      <c r="I216" s="25">
        <f t="shared" si="55"/>
        <v>0</v>
      </c>
      <c r="J216" s="25">
        <f t="shared" si="56"/>
        <v>0</v>
      </c>
      <c r="K216" s="25">
        <f t="shared" si="57"/>
        <v>0</v>
      </c>
      <c r="L216" s="25">
        <f t="shared" si="58"/>
        <v>0</v>
      </c>
      <c r="M216" s="25">
        <f t="shared" ca="1" si="59"/>
        <v>-5.5731312827436803E-3</v>
      </c>
      <c r="N216" s="25">
        <f t="shared" ca="1" si="60"/>
        <v>0</v>
      </c>
      <c r="O216" s="24">
        <f t="shared" ca="1" si="61"/>
        <v>0</v>
      </c>
      <c r="P216" s="25">
        <f t="shared" ca="1" si="62"/>
        <v>0</v>
      </c>
      <c r="Q216" s="25">
        <f t="shared" ca="1" si="63"/>
        <v>0</v>
      </c>
      <c r="R216">
        <f t="shared" ca="1" si="64"/>
        <v>5.5731312827436803E-3</v>
      </c>
    </row>
    <row r="217" spans="1:18" x14ac:dyDescent="0.2">
      <c r="A217" s="82"/>
      <c r="B217" s="82"/>
      <c r="C217" s="82"/>
      <c r="D217" s="83">
        <f t="shared" si="50"/>
        <v>0</v>
      </c>
      <c r="E217" s="83">
        <f t="shared" si="51"/>
        <v>0</v>
      </c>
      <c r="F217" s="25">
        <f t="shared" si="52"/>
        <v>0</v>
      </c>
      <c r="G217" s="25">
        <f t="shared" si="53"/>
        <v>0</v>
      </c>
      <c r="H217" s="25">
        <f t="shared" si="54"/>
        <v>0</v>
      </c>
      <c r="I217" s="25">
        <f t="shared" si="55"/>
        <v>0</v>
      </c>
      <c r="J217" s="25">
        <f t="shared" si="56"/>
        <v>0</v>
      </c>
      <c r="K217" s="25">
        <f t="shared" si="57"/>
        <v>0</v>
      </c>
      <c r="L217" s="25">
        <f t="shared" si="58"/>
        <v>0</v>
      </c>
      <c r="M217" s="25">
        <f t="shared" ca="1" si="59"/>
        <v>-5.5731312827436803E-3</v>
      </c>
      <c r="N217" s="25">
        <f t="shared" ca="1" si="60"/>
        <v>0</v>
      </c>
      <c r="O217" s="24">
        <f t="shared" ca="1" si="61"/>
        <v>0</v>
      </c>
      <c r="P217" s="25">
        <f t="shared" ca="1" si="62"/>
        <v>0</v>
      </c>
      <c r="Q217" s="25">
        <f t="shared" ca="1" si="63"/>
        <v>0</v>
      </c>
      <c r="R217">
        <f t="shared" ca="1" si="64"/>
        <v>5.5731312827436803E-3</v>
      </c>
    </row>
    <row r="218" spans="1:18" x14ac:dyDescent="0.2">
      <c r="A218" s="82"/>
      <c r="B218" s="82"/>
      <c r="C218" s="82"/>
      <c r="D218" s="83">
        <f t="shared" si="50"/>
        <v>0</v>
      </c>
      <c r="E218" s="83">
        <f t="shared" si="51"/>
        <v>0</v>
      </c>
      <c r="F218" s="25">
        <f t="shared" si="52"/>
        <v>0</v>
      </c>
      <c r="G218" s="25">
        <f t="shared" si="53"/>
        <v>0</v>
      </c>
      <c r="H218" s="25">
        <f t="shared" si="54"/>
        <v>0</v>
      </c>
      <c r="I218" s="25">
        <f t="shared" si="55"/>
        <v>0</v>
      </c>
      <c r="J218" s="25">
        <f t="shared" si="56"/>
        <v>0</v>
      </c>
      <c r="K218" s="25">
        <f t="shared" si="57"/>
        <v>0</v>
      </c>
      <c r="L218" s="25">
        <f t="shared" si="58"/>
        <v>0</v>
      </c>
      <c r="M218" s="25">
        <f t="shared" ca="1" si="59"/>
        <v>-5.5731312827436803E-3</v>
      </c>
      <c r="N218" s="25">
        <f t="shared" ca="1" si="60"/>
        <v>0</v>
      </c>
      <c r="O218" s="24">
        <f t="shared" ca="1" si="61"/>
        <v>0</v>
      </c>
      <c r="P218" s="25">
        <f t="shared" ca="1" si="62"/>
        <v>0</v>
      </c>
      <c r="Q218" s="25">
        <f t="shared" ca="1" si="63"/>
        <v>0</v>
      </c>
      <c r="R218">
        <f t="shared" ca="1" si="64"/>
        <v>5.5731312827436803E-3</v>
      </c>
    </row>
    <row r="219" spans="1:18" x14ac:dyDescent="0.2">
      <c r="A219" s="82"/>
      <c r="B219" s="82"/>
      <c r="C219" s="82"/>
      <c r="D219" s="83">
        <f t="shared" si="50"/>
        <v>0</v>
      </c>
      <c r="E219" s="83">
        <f t="shared" si="51"/>
        <v>0</v>
      </c>
      <c r="F219" s="25">
        <f t="shared" si="52"/>
        <v>0</v>
      </c>
      <c r="G219" s="25">
        <f t="shared" si="53"/>
        <v>0</v>
      </c>
      <c r="H219" s="25">
        <f t="shared" si="54"/>
        <v>0</v>
      </c>
      <c r="I219" s="25">
        <f t="shared" si="55"/>
        <v>0</v>
      </c>
      <c r="J219" s="25">
        <f t="shared" si="56"/>
        <v>0</v>
      </c>
      <c r="K219" s="25">
        <f t="shared" si="57"/>
        <v>0</v>
      </c>
      <c r="L219" s="25">
        <f t="shared" si="58"/>
        <v>0</v>
      </c>
      <c r="M219" s="25">
        <f t="shared" ca="1" si="59"/>
        <v>-5.5731312827436803E-3</v>
      </c>
      <c r="N219" s="25">
        <f t="shared" ca="1" si="60"/>
        <v>0</v>
      </c>
      <c r="O219" s="24">
        <f t="shared" ca="1" si="61"/>
        <v>0</v>
      </c>
      <c r="P219" s="25">
        <f t="shared" ca="1" si="62"/>
        <v>0</v>
      </c>
      <c r="Q219" s="25">
        <f t="shared" ca="1" si="63"/>
        <v>0</v>
      </c>
      <c r="R219">
        <f t="shared" ca="1" si="64"/>
        <v>5.5731312827436803E-3</v>
      </c>
    </row>
    <row r="220" spans="1:18" x14ac:dyDescent="0.2">
      <c r="A220" s="82"/>
      <c r="B220" s="82"/>
      <c r="C220" s="82"/>
      <c r="D220" s="83">
        <f t="shared" si="50"/>
        <v>0</v>
      </c>
      <c r="E220" s="83">
        <f t="shared" si="51"/>
        <v>0</v>
      </c>
      <c r="F220" s="25">
        <f t="shared" si="52"/>
        <v>0</v>
      </c>
      <c r="G220" s="25">
        <f t="shared" si="53"/>
        <v>0</v>
      </c>
      <c r="H220" s="25">
        <f t="shared" si="54"/>
        <v>0</v>
      </c>
      <c r="I220" s="25">
        <f t="shared" si="55"/>
        <v>0</v>
      </c>
      <c r="J220" s="25">
        <f t="shared" si="56"/>
        <v>0</v>
      </c>
      <c r="K220" s="25">
        <f t="shared" si="57"/>
        <v>0</v>
      </c>
      <c r="L220" s="25">
        <f t="shared" si="58"/>
        <v>0</v>
      </c>
      <c r="M220" s="25">
        <f t="shared" ca="1" si="59"/>
        <v>-5.5731312827436803E-3</v>
      </c>
      <c r="N220" s="25">
        <f t="shared" ca="1" si="60"/>
        <v>0</v>
      </c>
      <c r="O220" s="24">
        <f t="shared" ca="1" si="61"/>
        <v>0</v>
      </c>
      <c r="P220" s="25">
        <f t="shared" ca="1" si="62"/>
        <v>0</v>
      </c>
      <c r="Q220" s="25">
        <f t="shared" ca="1" si="63"/>
        <v>0</v>
      </c>
      <c r="R220">
        <f t="shared" ca="1" si="64"/>
        <v>5.5731312827436803E-3</v>
      </c>
    </row>
    <row r="221" spans="1:18" x14ac:dyDescent="0.2">
      <c r="A221" s="82"/>
      <c r="B221" s="82"/>
      <c r="C221" s="82"/>
      <c r="D221" s="83">
        <f t="shared" si="50"/>
        <v>0</v>
      </c>
      <c r="E221" s="83">
        <f t="shared" si="51"/>
        <v>0</v>
      </c>
      <c r="F221" s="25">
        <f t="shared" si="52"/>
        <v>0</v>
      </c>
      <c r="G221" s="25">
        <f t="shared" si="53"/>
        <v>0</v>
      </c>
      <c r="H221" s="25">
        <f t="shared" si="54"/>
        <v>0</v>
      </c>
      <c r="I221" s="25">
        <f t="shared" si="55"/>
        <v>0</v>
      </c>
      <c r="J221" s="25">
        <f t="shared" si="56"/>
        <v>0</v>
      </c>
      <c r="K221" s="25">
        <f t="shared" si="57"/>
        <v>0</v>
      </c>
      <c r="L221" s="25">
        <f t="shared" si="58"/>
        <v>0</v>
      </c>
      <c r="M221" s="25">
        <f t="shared" ca="1" si="59"/>
        <v>-5.5731312827436803E-3</v>
      </c>
      <c r="N221" s="25">
        <f t="shared" ca="1" si="60"/>
        <v>0</v>
      </c>
      <c r="O221" s="24">
        <f t="shared" ca="1" si="61"/>
        <v>0</v>
      </c>
      <c r="P221" s="25">
        <f t="shared" ca="1" si="62"/>
        <v>0</v>
      </c>
      <c r="Q221" s="25">
        <f t="shared" ca="1" si="63"/>
        <v>0</v>
      </c>
      <c r="R221">
        <f t="shared" ca="1" si="64"/>
        <v>5.5731312827436803E-3</v>
      </c>
    </row>
    <row r="222" spans="1:18" x14ac:dyDescent="0.2">
      <c r="A222" s="82"/>
      <c r="B222" s="82"/>
      <c r="C222" s="82"/>
      <c r="D222" s="83">
        <f t="shared" si="50"/>
        <v>0</v>
      </c>
      <c r="E222" s="83">
        <f t="shared" si="51"/>
        <v>0</v>
      </c>
      <c r="F222" s="25">
        <f t="shared" si="52"/>
        <v>0</v>
      </c>
      <c r="G222" s="25">
        <f t="shared" si="53"/>
        <v>0</v>
      </c>
      <c r="H222" s="25">
        <f t="shared" si="54"/>
        <v>0</v>
      </c>
      <c r="I222" s="25">
        <f t="shared" si="55"/>
        <v>0</v>
      </c>
      <c r="J222" s="25">
        <f t="shared" si="56"/>
        <v>0</v>
      </c>
      <c r="K222" s="25">
        <f t="shared" si="57"/>
        <v>0</v>
      </c>
      <c r="L222" s="25">
        <f t="shared" si="58"/>
        <v>0</v>
      </c>
      <c r="M222" s="25">
        <f t="shared" ca="1" si="59"/>
        <v>-5.5731312827436803E-3</v>
      </c>
      <c r="N222" s="25">
        <f t="shared" ca="1" si="60"/>
        <v>0</v>
      </c>
      <c r="O222" s="24">
        <f t="shared" ca="1" si="61"/>
        <v>0</v>
      </c>
      <c r="P222" s="25">
        <f t="shared" ca="1" si="62"/>
        <v>0</v>
      </c>
      <c r="Q222" s="25">
        <f t="shared" ca="1" si="63"/>
        <v>0</v>
      </c>
      <c r="R222">
        <f t="shared" ca="1" si="64"/>
        <v>5.5731312827436803E-3</v>
      </c>
    </row>
    <row r="223" spans="1:18" x14ac:dyDescent="0.2">
      <c r="A223" s="82"/>
      <c r="B223" s="82"/>
      <c r="C223" s="82"/>
      <c r="D223" s="83">
        <f t="shared" si="50"/>
        <v>0</v>
      </c>
      <c r="E223" s="83">
        <f t="shared" si="51"/>
        <v>0</v>
      </c>
      <c r="F223" s="25">
        <f t="shared" si="52"/>
        <v>0</v>
      </c>
      <c r="G223" s="25">
        <f t="shared" si="53"/>
        <v>0</v>
      </c>
      <c r="H223" s="25">
        <f t="shared" si="54"/>
        <v>0</v>
      </c>
      <c r="I223" s="25">
        <f t="shared" si="55"/>
        <v>0</v>
      </c>
      <c r="J223" s="25">
        <f t="shared" si="56"/>
        <v>0</v>
      </c>
      <c r="K223" s="25">
        <f t="shared" si="57"/>
        <v>0</v>
      </c>
      <c r="L223" s="25">
        <f t="shared" si="58"/>
        <v>0</v>
      </c>
      <c r="M223" s="25">
        <f t="shared" ca="1" si="59"/>
        <v>-5.5731312827436803E-3</v>
      </c>
      <c r="N223" s="25">
        <f t="shared" ca="1" si="60"/>
        <v>0</v>
      </c>
      <c r="O223" s="24">
        <f t="shared" ca="1" si="61"/>
        <v>0</v>
      </c>
      <c r="P223" s="25">
        <f t="shared" ca="1" si="62"/>
        <v>0</v>
      </c>
      <c r="Q223" s="25">
        <f t="shared" ca="1" si="63"/>
        <v>0</v>
      </c>
      <c r="R223">
        <f t="shared" ca="1" si="64"/>
        <v>5.5731312827436803E-3</v>
      </c>
    </row>
    <row r="224" spans="1:18" x14ac:dyDescent="0.2">
      <c r="A224" s="82"/>
      <c r="B224" s="82"/>
      <c r="C224" s="82"/>
      <c r="D224" s="83">
        <f t="shared" si="50"/>
        <v>0</v>
      </c>
      <c r="E224" s="83">
        <f t="shared" si="51"/>
        <v>0</v>
      </c>
      <c r="F224" s="25">
        <f t="shared" si="52"/>
        <v>0</v>
      </c>
      <c r="G224" s="25">
        <f t="shared" si="53"/>
        <v>0</v>
      </c>
      <c r="H224" s="25">
        <f t="shared" si="54"/>
        <v>0</v>
      </c>
      <c r="I224" s="25">
        <f t="shared" si="55"/>
        <v>0</v>
      </c>
      <c r="J224" s="25">
        <f t="shared" si="56"/>
        <v>0</v>
      </c>
      <c r="K224" s="25">
        <f t="shared" si="57"/>
        <v>0</v>
      </c>
      <c r="L224" s="25">
        <f t="shared" si="58"/>
        <v>0</v>
      </c>
      <c r="M224" s="25">
        <f t="shared" ca="1" si="59"/>
        <v>-5.5731312827436803E-3</v>
      </c>
      <c r="N224" s="25">
        <f t="shared" ca="1" si="60"/>
        <v>0</v>
      </c>
      <c r="O224" s="24">
        <f t="shared" ca="1" si="61"/>
        <v>0</v>
      </c>
      <c r="P224" s="25">
        <f t="shared" ca="1" si="62"/>
        <v>0</v>
      </c>
      <c r="Q224" s="25">
        <f t="shared" ca="1" si="63"/>
        <v>0</v>
      </c>
      <c r="R224">
        <f t="shared" ca="1" si="64"/>
        <v>5.5731312827436803E-3</v>
      </c>
    </row>
    <row r="225" spans="1:18" x14ac:dyDescent="0.2">
      <c r="A225" s="82"/>
      <c r="B225" s="82"/>
      <c r="C225" s="82"/>
      <c r="D225" s="83">
        <f t="shared" si="50"/>
        <v>0</v>
      </c>
      <c r="E225" s="83">
        <f t="shared" si="51"/>
        <v>0</v>
      </c>
      <c r="F225" s="25">
        <f t="shared" si="52"/>
        <v>0</v>
      </c>
      <c r="G225" s="25">
        <f t="shared" si="53"/>
        <v>0</v>
      </c>
      <c r="H225" s="25">
        <f t="shared" si="54"/>
        <v>0</v>
      </c>
      <c r="I225" s="25">
        <f t="shared" si="55"/>
        <v>0</v>
      </c>
      <c r="J225" s="25">
        <f t="shared" si="56"/>
        <v>0</v>
      </c>
      <c r="K225" s="25">
        <f t="shared" si="57"/>
        <v>0</v>
      </c>
      <c r="L225" s="25">
        <f t="shared" si="58"/>
        <v>0</v>
      </c>
      <c r="M225" s="25">
        <f t="shared" ca="1" si="59"/>
        <v>-5.5731312827436803E-3</v>
      </c>
      <c r="N225" s="25">
        <f t="shared" ca="1" si="60"/>
        <v>0</v>
      </c>
      <c r="O225" s="24">
        <f t="shared" ca="1" si="61"/>
        <v>0</v>
      </c>
      <c r="P225" s="25">
        <f t="shared" ca="1" si="62"/>
        <v>0</v>
      </c>
      <c r="Q225" s="25">
        <f t="shared" ca="1" si="63"/>
        <v>0</v>
      </c>
      <c r="R225">
        <f t="shared" ca="1" si="64"/>
        <v>5.5731312827436803E-3</v>
      </c>
    </row>
    <row r="226" spans="1:18" x14ac:dyDescent="0.2">
      <c r="A226" s="82"/>
      <c r="B226" s="82"/>
      <c r="C226" s="82"/>
      <c r="D226" s="83">
        <f t="shared" si="50"/>
        <v>0</v>
      </c>
      <c r="E226" s="83">
        <f t="shared" si="51"/>
        <v>0</v>
      </c>
      <c r="F226" s="25">
        <f t="shared" si="52"/>
        <v>0</v>
      </c>
      <c r="G226" s="25">
        <f t="shared" si="53"/>
        <v>0</v>
      </c>
      <c r="H226" s="25">
        <f t="shared" si="54"/>
        <v>0</v>
      </c>
      <c r="I226" s="25">
        <f t="shared" si="55"/>
        <v>0</v>
      </c>
      <c r="J226" s="25">
        <f t="shared" si="56"/>
        <v>0</v>
      </c>
      <c r="K226" s="25">
        <f t="shared" si="57"/>
        <v>0</v>
      </c>
      <c r="L226" s="25">
        <f t="shared" si="58"/>
        <v>0</v>
      </c>
      <c r="M226" s="25">
        <f t="shared" ca="1" si="59"/>
        <v>-5.5731312827436803E-3</v>
      </c>
      <c r="N226" s="25">
        <f t="shared" ca="1" si="60"/>
        <v>0</v>
      </c>
      <c r="O226" s="24">
        <f t="shared" ca="1" si="61"/>
        <v>0</v>
      </c>
      <c r="P226" s="25">
        <f t="shared" ca="1" si="62"/>
        <v>0</v>
      </c>
      <c r="Q226" s="25">
        <f t="shared" ca="1" si="63"/>
        <v>0</v>
      </c>
      <c r="R226">
        <f t="shared" ca="1" si="64"/>
        <v>5.5731312827436803E-3</v>
      </c>
    </row>
    <row r="227" spans="1:18" x14ac:dyDescent="0.2">
      <c r="A227" s="82"/>
      <c r="B227" s="82"/>
      <c r="C227" s="82"/>
      <c r="D227" s="83">
        <f t="shared" si="50"/>
        <v>0</v>
      </c>
      <c r="E227" s="83">
        <f t="shared" si="51"/>
        <v>0</v>
      </c>
      <c r="F227" s="25">
        <f t="shared" si="52"/>
        <v>0</v>
      </c>
      <c r="G227" s="25">
        <f t="shared" si="53"/>
        <v>0</v>
      </c>
      <c r="H227" s="25">
        <f t="shared" si="54"/>
        <v>0</v>
      </c>
      <c r="I227" s="25">
        <f t="shared" si="55"/>
        <v>0</v>
      </c>
      <c r="J227" s="25">
        <f t="shared" si="56"/>
        <v>0</v>
      </c>
      <c r="K227" s="25">
        <f t="shared" si="57"/>
        <v>0</v>
      </c>
      <c r="L227" s="25">
        <f t="shared" si="58"/>
        <v>0</v>
      </c>
      <c r="M227" s="25">
        <f t="shared" ca="1" si="59"/>
        <v>-5.5731312827436803E-3</v>
      </c>
      <c r="N227" s="25">
        <f t="shared" ca="1" si="60"/>
        <v>0</v>
      </c>
      <c r="O227" s="24">
        <f t="shared" ca="1" si="61"/>
        <v>0</v>
      </c>
      <c r="P227" s="25">
        <f t="shared" ca="1" si="62"/>
        <v>0</v>
      </c>
      <c r="Q227" s="25">
        <f t="shared" ca="1" si="63"/>
        <v>0</v>
      </c>
      <c r="R227">
        <f t="shared" ca="1" si="64"/>
        <v>5.5731312827436803E-3</v>
      </c>
    </row>
    <row r="228" spans="1:18" x14ac:dyDescent="0.2">
      <c r="A228" s="82"/>
      <c r="B228" s="82"/>
      <c r="C228" s="82"/>
      <c r="D228" s="83">
        <f t="shared" si="50"/>
        <v>0</v>
      </c>
      <c r="E228" s="83">
        <f t="shared" si="51"/>
        <v>0</v>
      </c>
      <c r="F228" s="25">
        <f t="shared" si="52"/>
        <v>0</v>
      </c>
      <c r="G228" s="25">
        <f t="shared" si="53"/>
        <v>0</v>
      </c>
      <c r="H228" s="25">
        <f t="shared" si="54"/>
        <v>0</v>
      </c>
      <c r="I228" s="25">
        <f t="shared" si="55"/>
        <v>0</v>
      </c>
      <c r="J228" s="25">
        <f t="shared" si="56"/>
        <v>0</v>
      </c>
      <c r="K228" s="25">
        <f t="shared" si="57"/>
        <v>0</v>
      </c>
      <c r="L228" s="25">
        <f t="shared" si="58"/>
        <v>0</v>
      </c>
      <c r="M228" s="25">
        <f t="shared" ca="1" si="59"/>
        <v>-5.5731312827436803E-3</v>
      </c>
      <c r="N228" s="25">
        <f t="shared" ca="1" si="60"/>
        <v>0</v>
      </c>
      <c r="O228" s="24">
        <f t="shared" ca="1" si="61"/>
        <v>0</v>
      </c>
      <c r="P228" s="25">
        <f t="shared" ca="1" si="62"/>
        <v>0</v>
      </c>
      <c r="Q228" s="25">
        <f t="shared" ca="1" si="63"/>
        <v>0</v>
      </c>
      <c r="R228">
        <f t="shared" ca="1" si="64"/>
        <v>5.5731312827436803E-3</v>
      </c>
    </row>
    <row r="229" spans="1:18" x14ac:dyDescent="0.2">
      <c r="A229" s="82"/>
      <c r="B229" s="82"/>
      <c r="C229" s="82"/>
      <c r="D229" s="83">
        <f t="shared" si="50"/>
        <v>0</v>
      </c>
      <c r="E229" s="83">
        <f t="shared" si="51"/>
        <v>0</v>
      </c>
      <c r="F229" s="25">
        <f t="shared" si="52"/>
        <v>0</v>
      </c>
      <c r="G229" s="25">
        <f t="shared" si="53"/>
        <v>0</v>
      </c>
      <c r="H229" s="25">
        <f t="shared" si="54"/>
        <v>0</v>
      </c>
      <c r="I229" s="25">
        <f t="shared" si="55"/>
        <v>0</v>
      </c>
      <c r="J229" s="25">
        <f t="shared" si="56"/>
        <v>0</v>
      </c>
      <c r="K229" s="25">
        <f t="shared" si="57"/>
        <v>0</v>
      </c>
      <c r="L229" s="25">
        <f t="shared" si="58"/>
        <v>0</v>
      </c>
      <c r="M229" s="25">
        <f t="shared" ca="1" si="59"/>
        <v>-5.5731312827436803E-3</v>
      </c>
      <c r="N229" s="25">
        <f t="shared" ca="1" si="60"/>
        <v>0</v>
      </c>
      <c r="O229" s="24">
        <f t="shared" ca="1" si="61"/>
        <v>0</v>
      </c>
      <c r="P229" s="25">
        <f t="shared" ca="1" si="62"/>
        <v>0</v>
      </c>
      <c r="Q229" s="25">
        <f t="shared" ca="1" si="63"/>
        <v>0</v>
      </c>
      <c r="R229">
        <f t="shared" ca="1" si="64"/>
        <v>5.5731312827436803E-3</v>
      </c>
    </row>
    <row r="230" spans="1:18" x14ac:dyDescent="0.2">
      <c r="A230" s="82"/>
      <c r="B230" s="82"/>
      <c r="C230" s="82"/>
      <c r="D230" s="83">
        <f t="shared" si="50"/>
        <v>0</v>
      </c>
      <c r="E230" s="83">
        <f t="shared" si="51"/>
        <v>0</v>
      </c>
      <c r="F230" s="25">
        <f t="shared" si="52"/>
        <v>0</v>
      </c>
      <c r="G230" s="25">
        <f t="shared" si="53"/>
        <v>0</v>
      </c>
      <c r="H230" s="25">
        <f t="shared" si="54"/>
        <v>0</v>
      </c>
      <c r="I230" s="25">
        <f t="shared" si="55"/>
        <v>0</v>
      </c>
      <c r="J230" s="25">
        <f t="shared" si="56"/>
        <v>0</v>
      </c>
      <c r="K230" s="25">
        <f t="shared" si="57"/>
        <v>0</v>
      </c>
      <c r="L230" s="25">
        <f t="shared" si="58"/>
        <v>0</v>
      </c>
      <c r="M230" s="25">
        <f t="shared" ca="1" si="59"/>
        <v>-5.5731312827436803E-3</v>
      </c>
      <c r="N230" s="25">
        <f t="shared" ca="1" si="60"/>
        <v>0</v>
      </c>
      <c r="O230" s="24">
        <f t="shared" ca="1" si="61"/>
        <v>0</v>
      </c>
      <c r="P230" s="25">
        <f t="shared" ca="1" si="62"/>
        <v>0</v>
      </c>
      <c r="Q230" s="25">
        <f t="shared" ca="1" si="63"/>
        <v>0</v>
      </c>
      <c r="R230">
        <f t="shared" ca="1" si="64"/>
        <v>5.5731312827436803E-3</v>
      </c>
    </row>
    <row r="231" spans="1:18" x14ac:dyDescent="0.2">
      <c r="A231" s="82"/>
      <c r="B231" s="82"/>
      <c r="C231" s="82"/>
      <c r="D231" s="83">
        <f t="shared" si="50"/>
        <v>0</v>
      </c>
      <c r="E231" s="83">
        <f t="shared" si="51"/>
        <v>0</v>
      </c>
      <c r="F231" s="25">
        <f t="shared" si="52"/>
        <v>0</v>
      </c>
      <c r="G231" s="25">
        <f t="shared" si="53"/>
        <v>0</v>
      </c>
      <c r="H231" s="25">
        <f t="shared" si="54"/>
        <v>0</v>
      </c>
      <c r="I231" s="25">
        <f t="shared" si="55"/>
        <v>0</v>
      </c>
      <c r="J231" s="25">
        <f t="shared" si="56"/>
        <v>0</v>
      </c>
      <c r="K231" s="25">
        <f t="shared" si="57"/>
        <v>0</v>
      </c>
      <c r="L231" s="25">
        <f t="shared" si="58"/>
        <v>0</v>
      </c>
      <c r="M231" s="25">
        <f t="shared" ca="1" si="59"/>
        <v>-5.5731312827436803E-3</v>
      </c>
      <c r="N231" s="25">
        <f t="shared" ca="1" si="60"/>
        <v>0</v>
      </c>
      <c r="O231" s="24">
        <f t="shared" ca="1" si="61"/>
        <v>0</v>
      </c>
      <c r="P231" s="25">
        <f t="shared" ca="1" si="62"/>
        <v>0</v>
      </c>
      <c r="Q231" s="25">
        <f t="shared" ca="1" si="63"/>
        <v>0</v>
      </c>
      <c r="R231">
        <f t="shared" ca="1" si="64"/>
        <v>5.5731312827436803E-3</v>
      </c>
    </row>
    <row r="232" spans="1:18" x14ac:dyDescent="0.2">
      <c r="A232" s="82"/>
      <c r="B232" s="82"/>
      <c r="C232" s="82"/>
      <c r="D232" s="83">
        <f t="shared" si="50"/>
        <v>0</v>
      </c>
      <c r="E232" s="83">
        <f t="shared" si="51"/>
        <v>0</v>
      </c>
      <c r="F232" s="25">
        <f t="shared" si="52"/>
        <v>0</v>
      </c>
      <c r="G232" s="25">
        <f t="shared" si="53"/>
        <v>0</v>
      </c>
      <c r="H232" s="25">
        <f t="shared" si="54"/>
        <v>0</v>
      </c>
      <c r="I232" s="25">
        <f t="shared" si="55"/>
        <v>0</v>
      </c>
      <c r="J232" s="25">
        <f t="shared" si="56"/>
        <v>0</v>
      </c>
      <c r="K232" s="25">
        <f t="shared" si="57"/>
        <v>0</v>
      </c>
      <c r="L232" s="25">
        <f t="shared" si="58"/>
        <v>0</v>
      </c>
      <c r="M232" s="25">
        <f t="shared" ca="1" si="59"/>
        <v>-5.5731312827436803E-3</v>
      </c>
      <c r="N232" s="25">
        <f t="shared" ca="1" si="60"/>
        <v>0</v>
      </c>
      <c r="O232" s="24">
        <f t="shared" ca="1" si="61"/>
        <v>0</v>
      </c>
      <c r="P232" s="25">
        <f t="shared" ca="1" si="62"/>
        <v>0</v>
      </c>
      <c r="Q232" s="25">
        <f t="shared" ca="1" si="63"/>
        <v>0</v>
      </c>
      <c r="R232">
        <f t="shared" ca="1" si="64"/>
        <v>5.5731312827436803E-3</v>
      </c>
    </row>
    <row r="233" spans="1:18" x14ac:dyDescent="0.2">
      <c r="A233" s="82"/>
      <c r="B233" s="82"/>
      <c r="C233" s="82"/>
      <c r="D233" s="83">
        <f t="shared" si="50"/>
        <v>0</v>
      </c>
      <c r="E233" s="83">
        <f t="shared" si="51"/>
        <v>0</v>
      </c>
      <c r="F233" s="25">
        <f t="shared" si="52"/>
        <v>0</v>
      </c>
      <c r="G233" s="25">
        <f t="shared" si="53"/>
        <v>0</v>
      </c>
      <c r="H233" s="25">
        <f t="shared" si="54"/>
        <v>0</v>
      </c>
      <c r="I233" s="25">
        <f t="shared" si="55"/>
        <v>0</v>
      </c>
      <c r="J233" s="25">
        <f t="shared" si="56"/>
        <v>0</v>
      </c>
      <c r="K233" s="25">
        <f t="shared" si="57"/>
        <v>0</v>
      </c>
      <c r="L233" s="25">
        <f t="shared" si="58"/>
        <v>0</v>
      </c>
      <c r="M233" s="25">
        <f t="shared" ca="1" si="59"/>
        <v>-5.5731312827436803E-3</v>
      </c>
      <c r="N233" s="25">
        <f t="shared" ca="1" si="60"/>
        <v>0</v>
      </c>
      <c r="O233" s="24">
        <f t="shared" ca="1" si="61"/>
        <v>0</v>
      </c>
      <c r="P233" s="25">
        <f t="shared" ca="1" si="62"/>
        <v>0</v>
      </c>
      <c r="Q233" s="25">
        <f t="shared" ca="1" si="63"/>
        <v>0</v>
      </c>
      <c r="R233">
        <f t="shared" ca="1" si="64"/>
        <v>5.5731312827436803E-3</v>
      </c>
    </row>
    <row r="234" spans="1:18" x14ac:dyDescent="0.2">
      <c r="A234" s="82"/>
      <c r="B234" s="82"/>
      <c r="C234" s="82"/>
      <c r="D234" s="83">
        <f t="shared" si="50"/>
        <v>0</v>
      </c>
      <c r="E234" s="83">
        <f t="shared" si="51"/>
        <v>0</v>
      </c>
      <c r="F234" s="25">
        <f t="shared" si="52"/>
        <v>0</v>
      </c>
      <c r="G234" s="25">
        <f t="shared" si="53"/>
        <v>0</v>
      </c>
      <c r="H234" s="25">
        <f t="shared" si="54"/>
        <v>0</v>
      </c>
      <c r="I234" s="25">
        <f t="shared" si="55"/>
        <v>0</v>
      </c>
      <c r="J234" s="25">
        <f t="shared" si="56"/>
        <v>0</v>
      </c>
      <c r="K234" s="25">
        <f t="shared" si="57"/>
        <v>0</v>
      </c>
      <c r="L234" s="25">
        <f t="shared" si="58"/>
        <v>0</v>
      </c>
      <c r="M234" s="25">
        <f t="shared" ca="1" si="59"/>
        <v>-5.5731312827436803E-3</v>
      </c>
      <c r="N234" s="25">
        <f t="shared" ca="1" si="60"/>
        <v>0</v>
      </c>
      <c r="O234" s="24">
        <f t="shared" ca="1" si="61"/>
        <v>0</v>
      </c>
      <c r="P234" s="25">
        <f t="shared" ca="1" si="62"/>
        <v>0</v>
      </c>
      <c r="Q234" s="25">
        <f t="shared" ca="1" si="63"/>
        <v>0</v>
      </c>
      <c r="R234">
        <f t="shared" ca="1" si="64"/>
        <v>5.5731312827436803E-3</v>
      </c>
    </row>
    <row r="235" spans="1:18" x14ac:dyDescent="0.2">
      <c r="A235" s="82"/>
      <c r="B235" s="82"/>
      <c r="C235" s="82"/>
      <c r="D235" s="83">
        <f t="shared" si="50"/>
        <v>0</v>
      </c>
      <c r="E235" s="83">
        <f t="shared" si="51"/>
        <v>0</v>
      </c>
      <c r="F235" s="25">
        <f t="shared" si="52"/>
        <v>0</v>
      </c>
      <c r="G235" s="25">
        <f t="shared" si="53"/>
        <v>0</v>
      </c>
      <c r="H235" s="25">
        <f t="shared" si="54"/>
        <v>0</v>
      </c>
      <c r="I235" s="25">
        <f t="shared" si="55"/>
        <v>0</v>
      </c>
      <c r="J235" s="25">
        <f t="shared" si="56"/>
        <v>0</v>
      </c>
      <c r="K235" s="25">
        <f t="shared" si="57"/>
        <v>0</v>
      </c>
      <c r="L235" s="25">
        <f t="shared" si="58"/>
        <v>0</v>
      </c>
      <c r="M235" s="25">
        <f t="shared" ca="1" si="59"/>
        <v>-5.5731312827436803E-3</v>
      </c>
      <c r="N235" s="25">
        <f t="shared" ca="1" si="60"/>
        <v>0</v>
      </c>
      <c r="O235" s="24">
        <f t="shared" ca="1" si="61"/>
        <v>0</v>
      </c>
      <c r="P235" s="25">
        <f t="shared" ca="1" si="62"/>
        <v>0</v>
      </c>
      <c r="Q235" s="25">
        <f t="shared" ca="1" si="63"/>
        <v>0</v>
      </c>
      <c r="R235">
        <f t="shared" ca="1" si="64"/>
        <v>5.5731312827436803E-3</v>
      </c>
    </row>
    <row r="236" spans="1:18" x14ac:dyDescent="0.2">
      <c r="A236" s="82"/>
      <c r="B236" s="82"/>
      <c r="C236" s="82"/>
      <c r="D236" s="83">
        <f t="shared" si="50"/>
        <v>0</v>
      </c>
      <c r="E236" s="83">
        <f t="shared" si="51"/>
        <v>0</v>
      </c>
      <c r="F236" s="25">
        <f t="shared" si="52"/>
        <v>0</v>
      </c>
      <c r="G236" s="25">
        <f t="shared" si="53"/>
        <v>0</v>
      </c>
      <c r="H236" s="25">
        <f t="shared" si="54"/>
        <v>0</v>
      </c>
      <c r="I236" s="25">
        <f t="shared" si="55"/>
        <v>0</v>
      </c>
      <c r="J236" s="25">
        <f t="shared" si="56"/>
        <v>0</v>
      </c>
      <c r="K236" s="25">
        <f t="shared" si="57"/>
        <v>0</v>
      </c>
      <c r="L236" s="25">
        <f t="shared" si="58"/>
        <v>0</v>
      </c>
      <c r="M236" s="25">
        <f t="shared" ca="1" si="59"/>
        <v>-5.5731312827436803E-3</v>
      </c>
      <c r="N236" s="25">
        <f t="shared" ca="1" si="60"/>
        <v>0</v>
      </c>
      <c r="O236" s="24">
        <f t="shared" ca="1" si="61"/>
        <v>0</v>
      </c>
      <c r="P236" s="25">
        <f t="shared" ca="1" si="62"/>
        <v>0</v>
      </c>
      <c r="Q236" s="25">
        <f t="shared" ca="1" si="63"/>
        <v>0</v>
      </c>
      <c r="R236">
        <f t="shared" ca="1" si="64"/>
        <v>5.5731312827436803E-3</v>
      </c>
    </row>
    <row r="237" spans="1:18" x14ac:dyDescent="0.2">
      <c r="A237" s="82"/>
      <c r="B237" s="82"/>
      <c r="C237" s="82"/>
      <c r="D237" s="83">
        <f t="shared" si="50"/>
        <v>0</v>
      </c>
      <c r="E237" s="83">
        <f t="shared" si="51"/>
        <v>0</v>
      </c>
      <c r="F237" s="25">
        <f t="shared" si="52"/>
        <v>0</v>
      </c>
      <c r="G237" s="25">
        <f t="shared" si="53"/>
        <v>0</v>
      </c>
      <c r="H237" s="25">
        <f t="shared" si="54"/>
        <v>0</v>
      </c>
      <c r="I237" s="25">
        <f t="shared" si="55"/>
        <v>0</v>
      </c>
      <c r="J237" s="25">
        <f t="shared" si="56"/>
        <v>0</v>
      </c>
      <c r="K237" s="25">
        <f t="shared" si="57"/>
        <v>0</v>
      </c>
      <c r="L237" s="25">
        <f t="shared" si="58"/>
        <v>0</v>
      </c>
      <c r="M237" s="25">
        <f t="shared" ca="1" si="59"/>
        <v>-5.5731312827436803E-3</v>
      </c>
      <c r="N237" s="25">
        <f t="shared" ca="1" si="60"/>
        <v>0</v>
      </c>
      <c r="O237" s="24">
        <f t="shared" ca="1" si="61"/>
        <v>0</v>
      </c>
      <c r="P237" s="25">
        <f t="shared" ca="1" si="62"/>
        <v>0</v>
      </c>
      <c r="Q237" s="25">
        <f t="shared" ca="1" si="63"/>
        <v>0</v>
      </c>
      <c r="R237">
        <f t="shared" ca="1" si="64"/>
        <v>5.5731312827436803E-3</v>
      </c>
    </row>
    <row r="238" spans="1:18" x14ac:dyDescent="0.2">
      <c r="A238" s="82"/>
      <c r="B238" s="82"/>
      <c r="C238" s="82"/>
      <c r="D238" s="83">
        <f t="shared" si="50"/>
        <v>0</v>
      </c>
      <c r="E238" s="83">
        <f t="shared" si="51"/>
        <v>0</v>
      </c>
      <c r="F238" s="25">
        <f t="shared" si="52"/>
        <v>0</v>
      </c>
      <c r="G238" s="25">
        <f t="shared" si="53"/>
        <v>0</v>
      </c>
      <c r="H238" s="25">
        <f t="shared" si="54"/>
        <v>0</v>
      </c>
      <c r="I238" s="25">
        <f t="shared" si="55"/>
        <v>0</v>
      </c>
      <c r="J238" s="25">
        <f t="shared" si="56"/>
        <v>0</v>
      </c>
      <c r="K238" s="25">
        <f t="shared" si="57"/>
        <v>0</v>
      </c>
      <c r="L238" s="25">
        <f t="shared" si="58"/>
        <v>0</v>
      </c>
      <c r="M238" s="25">
        <f t="shared" ca="1" si="59"/>
        <v>-5.5731312827436803E-3</v>
      </c>
      <c r="N238" s="25">
        <f t="shared" ca="1" si="60"/>
        <v>0</v>
      </c>
      <c r="O238" s="24">
        <f t="shared" ca="1" si="61"/>
        <v>0</v>
      </c>
      <c r="P238" s="25">
        <f t="shared" ca="1" si="62"/>
        <v>0</v>
      </c>
      <c r="Q238" s="25">
        <f t="shared" ca="1" si="63"/>
        <v>0</v>
      </c>
      <c r="R238">
        <f t="shared" ca="1" si="64"/>
        <v>5.5731312827436803E-3</v>
      </c>
    </row>
    <row r="239" spans="1:18" x14ac:dyDescent="0.2">
      <c r="A239" s="82"/>
      <c r="B239" s="82"/>
      <c r="C239" s="82"/>
      <c r="D239" s="83">
        <f t="shared" si="50"/>
        <v>0</v>
      </c>
      <c r="E239" s="83">
        <f t="shared" si="51"/>
        <v>0</v>
      </c>
      <c r="F239" s="25">
        <f t="shared" si="52"/>
        <v>0</v>
      </c>
      <c r="G239" s="25">
        <f t="shared" si="53"/>
        <v>0</v>
      </c>
      <c r="H239" s="25">
        <f t="shared" si="54"/>
        <v>0</v>
      </c>
      <c r="I239" s="25">
        <f t="shared" si="55"/>
        <v>0</v>
      </c>
      <c r="J239" s="25">
        <f t="shared" si="56"/>
        <v>0</v>
      </c>
      <c r="K239" s="25">
        <f t="shared" si="57"/>
        <v>0</v>
      </c>
      <c r="L239" s="25">
        <f t="shared" si="58"/>
        <v>0</v>
      </c>
      <c r="M239" s="25">
        <f t="shared" ca="1" si="59"/>
        <v>-5.5731312827436803E-3</v>
      </c>
      <c r="N239" s="25">
        <f t="shared" ca="1" si="60"/>
        <v>0</v>
      </c>
      <c r="O239" s="24">
        <f t="shared" ca="1" si="61"/>
        <v>0</v>
      </c>
      <c r="P239" s="25">
        <f t="shared" ca="1" si="62"/>
        <v>0</v>
      </c>
      <c r="Q239" s="25">
        <f t="shared" ca="1" si="63"/>
        <v>0</v>
      </c>
      <c r="R239">
        <f t="shared" ca="1" si="64"/>
        <v>5.5731312827436803E-3</v>
      </c>
    </row>
    <row r="240" spans="1:18" x14ac:dyDescent="0.2">
      <c r="A240" s="82"/>
      <c r="B240" s="82"/>
      <c r="C240" s="82"/>
      <c r="D240" s="83">
        <f t="shared" si="50"/>
        <v>0</v>
      </c>
      <c r="E240" s="83">
        <f t="shared" si="51"/>
        <v>0</v>
      </c>
      <c r="F240" s="25">
        <f t="shared" si="52"/>
        <v>0</v>
      </c>
      <c r="G240" s="25">
        <f t="shared" si="53"/>
        <v>0</v>
      </c>
      <c r="H240" s="25">
        <f t="shared" si="54"/>
        <v>0</v>
      </c>
      <c r="I240" s="25">
        <f t="shared" si="55"/>
        <v>0</v>
      </c>
      <c r="J240" s="25">
        <f t="shared" si="56"/>
        <v>0</v>
      </c>
      <c r="K240" s="25">
        <f t="shared" si="57"/>
        <v>0</v>
      </c>
      <c r="L240" s="25">
        <f t="shared" si="58"/>
        <v>0</v>
      </c>
      <c r="M240" s="25">
        <f t="shared" ca="1" si="59"/>
        <v>-5.5731312827436803E-3</v>
      </c>
      <c r="N240" s="25">
        <f t="shared" ca="1" si="60"/>
        <v>0</v>
      </c>
      <c r="O240" s="24">
        <f t="shared" ca="1" si="61"/>
        <v>0</v>
      </c>
      <c r="P240" s="25">
        <f t="shared" ca="1" si="62"/>
        <v>0</v>
      </c>
      <c r="Q240" s="25">
        <f t="shared" ca="1" si="63"/>
        <v>0</v>
      </c>
      <c r="R240">
        <f t="shared" ca="1" si="64"/>
        <v>5.5731312827436803E-3</v>
      </c>
    </row>
    <row r="241" spans="1:18" x14ac:dyDescent="0.2">
      <c r="A241" s="82"/>
      <c r="B241" s="82"/>
      <c r="C241" s="82"/>
      <c r="D241" s="83">
        <f t="shared" si="50"/>
        <v>0</v>
      </c>
      <c r="E241" s="83">
        <f t="shared" si="51"/>
        <v>0</v>
      </c>
      <c r="F241" s="25">
        <f t="shared" si="52"/>
        <v>0</v>
      </c>
      <c r="G241" s="25">
        <f t="shared" si="53"/>
        <v>0</v>
      </c>
      <c r="H241" s="25">
        <f t="shared" si="54"/>
        <v>0</v>
      </c>
      <c r="I241" s="25">
        <f t="shared" si="55"/>
        <v>0</v>
      </c>
      <c r="J241" s="25">
        <f t="shared" si="56"/>
        <v>0</v>
      </c>
      <c r="K241" s="25">
        <f t="shared" si="57"/>
        <v>0</v>
      </c>
      <c r="L241" s="25">
        <f t="shared" si="58"/>
        <v>0</v>
      </c>
      <c r="M241" s="25">
        <f t="shared" ca="1" si="59"/>
        <v>-5.5731312827436803E-3</v>
      </c>
      <c r="N241" s="25">
        <f t="shared" ca="1" si="60"/>
        <v>0</v>
      </c>
      <c r="O241" s="24">
        <f t="shared" ca="1" si="61"/>
        <v>0</v>
      </c>
      <c r="P241" s="25">
        <f t="shared" ca="1" si="62"/>
        <v>0</v>
      </c>
      <c r="Q241" s="25">
        <f t="shared" ca="1" si="63"/>
        <v>0</v>
      </c>
      <c r="R241">
        <f t="shared" ca="1" si="64"/>
        <v>5.5731312827436803E-3</v>
      </c>
    </row>
    <row r="242" spans="1:18" x14ac:dyDescent="0.2">
      <c r="A242" s="82"/>
      <c r="B242" s="82"/>
      <c r="C242" s="82"/>
      <c r="D242" s="83">
        <f t="shared" si="50"/>
        <v>0</v>
      </c>
      <c r="E242" s="83">
        <f t="shared" si="51"/>
        <v>0</v>
      </c>
      <c r="F242" s="25">
        <f t="shared" si="52"/>
        <v>0</v>
      </c>
      <c r="G242" s="25">
        <f t="shared" si="53"/>
        <v>0</v>
      </c>
      <c r="H242" s="25">
        <f t="shared" si="54"/>
        <v>0</v>
      </c>
      <c r="I242" s="25">
        <f t="shared" si="55"/>
        <v>0</v>
      </c>
      <c r="J242" s="25">
        <f t="shared" si="56"/>
        <v>0</v>
      </c>
      <c r="K242" s="25">
        <f t="shared" si="57"/>
        <v>0</v>
      </c>
      <c r="L242" s="25">
        <f t="shared" si="58"/>
        <v>0</v>
      </c>
      <c r="M242" s="25">
        <f t="shared" ca="1" si="59"/>
        <v>-5.5731312827436803E-3</v>
      </c>
      <c r="N242" s="25">
        <f t="shared" ca="1" si="60"/>
        <v>0</v>
      </c>
      <c r="O242" s="24">
        <f t="shared" ca="1" si="61"/>
        <v>0</v>
      </c>
      <c r="P242" s="25">
        <f t="shared" ca="1" si="62"/>
        <v>0</v>
      </c>
      <c r="Q242" s="25">
        <f t="shared" ca="1" si="63"/>
        <v>0</v>
      </c>
      <c r="R242">
        <f t="shared" ca="1" si="64"/>
        <v>5.5731312827436803E-3</v>
      </c>
    </row>
    <row r="243" spans="1:18" x14ac:dyDescent="0.2">
      <c r="A243" s="82"/>
      <c r="B243" s="82"/>
      <c r="C243" s="82"/>
      <c r="D243" s="83">
        <f t="shared" si="50"/>
        <v>0</v>
      </c>
      <c r="E243" s="83">
        <f t="shared" si="51"/>
        <v>0</v>
      </c>
      <c r="F243" s="25">
        <f t="shared" si="52"/>
        <v>0</v>
      </c>
      <c r="G243" s="25">
        <f t="shared" si="53"/>
        <v>0</v>
      </c>
      <c r="H243" s="25">
        <f t="shared" si="54"/>
        <v>0</v>
      </c>
      <c r="I243" s="25">
        <f t="shared" si="55"/>
        <v>0</v>
      </c>
      <c r="J243" s="25">
        <f t="shared" si="56"/>
        <v>0</v>
      </c>
      <c r="K243" s="25">
        <f t="shared" si="57"/>
        <v>0</v>
      </c>
      <c r="L243" s="25">
        <f t="shared" si="58"/>
        <v>0</v>
      </c>
      <c r="M243" s="25">
        <f t="shared" ca="1" si="59"/>
        <v>-5.5731312827436803E-3</v>
      </c>
      <c r="N243" s="25">
        <f t="shared" ca="1" si="60"/>
        <v>0</v>
      </c>
      <c r="O243" s="24">
        <f t="shared" ca="1" si="61"/>
        <v>0</v>
      </c>
      <c r="P243" s="25">
        <f t="shared" ca="1" si="62"/>
        <v>0</v>
      </c>
      <c r="Q243" s="25">
        <f t="shared" ca="1" si="63"/>
        <v>0</v>
      </c>
      <c r="R243">
        <f t="shared" ca="1" si="64"/>
        <v>5.5731312827436803E-3</v>
      </c>
    </row>
    <row r="244" spans="1:18" x14ac:dyDescent="0.2">
      <c r="A244" s="82"/>
      <c r="B244" s="82"/>
      <c r="C244" s="82"/>
      <c r="D244" s="83">
        <f t="shared" si="50"/>
        <v>0</v>
      </c>
      <c r="E244" s="83">
        <f t="shared" si="51"/>
        <v>0</v>
      </c>
      <c r="F244" s="25">
        <f t="shared" si="52"/>
        <v>0</v>
      </c>
      <c r="G244" s="25">
        <f t="shared" si="53"/>
        <v>0</v>
      </c>
      <c r="H244" s="25">
        <f t="shared" si="54"/>
        <v>0</v>
      </c>
      <c r="I244" s="25">
        <f t="shared" si="55"/>
        <v>0</v>
      </c>
      <c r="J244" s="25">
        <f t="shared" si="56"/>
        <v>0</v>
      </c>
      <c r="K244" s="25">
        <f t="shared" si="57"/>
        <v>0</v>
      </c>
      <c r="L244" s="25">
        <f t="shared" si="58"/>
        <v>0</v>
      </c>
      <c r="M244" s="25">
        <f t="shared" ca="1" si="59"/>
        <v>-5.5731312827436803E-3</v>
      </c>
      <c r="N244" s="25">
        <f t="shared" ca="1" si="60"/>
        <v>0</v>
      </c>
      <c r="O244" s="24">
        <f t="shared" ca="1" si="61"/>
        <v>0</v>
      </c>
      <c r="P244" s="25">
        <f t="shared" ca="1" si="62"/>
        <v>0</v>
      </c>
      <c r="Q244" s="25">
        <f t="shared" ca="1" si="63"/>
        <v>0</v>
      </c>
      <c r="R244">
        <f t="shared" ca="1" si="64"/>
        <v>5.5731312827436803E-3</v>
      </c>
    </row>
    <row r="245" spans="1:18" x14ac:dyDescent="0.2">
      <c r="A245" s="82"/>
      <c r="B245" s="82"/>
      <c r="C245" s="82"/>
      <c r="D245" s="83">
        <f t="shared" si="50"/>
        <v>0</v>
      </c>
      <c r="E245" s="83">
        <f t="shared" si="51"/>
        <v>0</v>
      </c>
      <c r="F245" s="25">
        <f t="shared" si="52"/>
        <v>0</v>
      </c>
      <c r="G245" s="25">
        <f t="shared" si="53"/>
        <v>0</v>
      </c>
      <c r="H245" s="25">
        <f t="shared" si="54"/>
        <v>0</v>
      </c>
      <c r="I245" s="25">
        <f t="shared" si="55"/>
        <v>0</v>
      </c>
      <c r="J245" s="25">
        <f t="shared" si="56"/>
        <v>0</v>
      </c>
      <c r="K245" s="25">
        <f t="shared" si="57"/>
        <v>0</v>
      </c>
      <c r="L245" s="25">
        <f t="shared" si="58"/>
        <v>0</v>
      </c>
      <c r="M245" s="25">
        <f t="shared" ca="1" si="59"/>
        <v>-5.5731312827436803E-3</v>
      </c>
      <c r="N245" s="25">
        <f t="shared" ca="1" si="60"/>
        <v>0</v>
      </c>
      <c r="O245" s="24">
        <f t="shared" ca="1" si="61"/>
        <v>0</v>
      </c>
      <c r="P245" s="25">
        <f t="shared" ca="1" si="62"/>
        <v>0</v>
      </c>
      <c r="Q245" s="25">
        <f t="shared" ca="1" si="63"/>
        <v>0</v>
      </c>
      <c r="R245">
        <f t="shared" ca="1" si="64"/>
        <v>5.5731312827436803E-3</v>
      </c>
    </row>
    <row r="246" spans="1:18" x14ac:dyDescent="0.2">
      <c r="A246" s="82"/>
      <c r="B246" s="82"/>
      <c r="C246" s="82"/>
      <c r="D246" s="83">
        <f t="shared" si="50"/>
        <v>0</v>
      </c>
      <c r="E246" s="83">
        <f t="shared" si="51"/>
        <v>0</v>
      </c>
      <c r="F246" s="25">
        <f t="shared" si="52"/>
        <v>0</v>
      </c>
      <c r="G246" s="25">
        <f t="shared" si="53"/>
        <v>0</v>
      </c>
      <c r="H246" s="25">
        <f t="shared" si="54"/>
        <v>0</v>
      </c>
      <c r="I246" s="25">
        <f t="shared" si="55"/>
        <v>0</v>
      </c>
      <c r="J246" s="25">
        <f t="shared" si="56"/>
        <v>0</v>
      </c>
      <c r="K246" s="25">
        <f t="shared" si="57"/>
        <v>0</v>
      </c>
      <c r="L246" s="25">
        <f t="shared" si="58"/>
        <v>0</v>
      </c>
      <c r="M246" s="25">
        <f t="shared" ca="1" si="59"/>
        <v>-5.5731312827436803E-3</v>
      </c>
      <c r="N246" s="25">
        <f t="shared" ca="1" si="60"/>
        <v>0</v>
      </c>
      <c r="O246" s="24">
        <f t="shared" ca="1" si="61"/>
        <v>0</v>
      </c>
      <c r="P246" s="25">
        <f t="shared" ca="1" si="62"/>
        <v>0</v>
      </c>
      <c r="Q246" s="25">
        <f t="shared" ca="1" si="63"/>
        <v>0</v>
      </c>
      <c r="R246">
        <f t="shared" ca="1" si="64"/>
        <v>5.5731312827436803E-3</v>
      </c>
    </row>
    <row r="247" spans="1:18" x14ac:dyDescent="0.2">
      <c r="A247" s="82"/>
      <c r="B247" s="82"/>
      <c r="C247" s="82"/>
      <c r="D247" s="83">
        <f t="shared" si="50"/>
        <v>0</v>
      </c>
      <c r="E247" s="83">
        <f t="shared" si="51"/>
        <v>0</v>
      </c>
      <c r="F247" s="25">
        <f t="shared" si="52"/>
        <v>0</v>
      </c>
      <c r="G247" s="25">
        <f t="shared" si="53"/>
        <v>0</v>
      </c>
      <c r="H247" s="25">
        <f t="shared" si="54"/>
        <v>0</v>
      </c>
      <c r="I247" s="25">
        <f t="shared" si="55"/>
        <v>0</v>
      </c>
      <c r="J247" s="25">
        <f t="shared" si="56"/>
        <v>0</v>
      </c>
      <c r="K247" s="25">
        <f t="shared" si="57"/>
        <v>0</v>
      </c>
      <c r="L247" s="25">
        <f t="shared" si="58"/>
        <v>0</v>
      </c>
      <c r="M247" s="25">
        <f t="shared" ca="1" si="59"/>
        <v>-5.5731312827436803E-3</v>
      </c>
      <c r="N247" s="25">
        <f t="shared" ca="1" si="60"/>
        <v>0</v>
      </c>
      <c r="O247" s="24">
        <f t="shared" ca="1" si="61"/>
        <v>0</v>
      </c>
      <c r="P247" s="25">
        <f t="shared" ca="1" si="62"/>
        <v>0</v>
      </c>
      <c r="Q247" s="25">
        <f t="shared" ca="1" si="63"/>
        <v>0</v>
      </c>
      <c r="R247">
        <f t="shared" ca="1" si="64"/>
        <v>5.5731312827436803E-3</v>
      </c>
    </row>
    <row r="248" spans="1:18" x14ac:dyDescent="0.2">
      <c r="A248" s="82"/>
      <c r="B248" s="82"/>
      <c r="C248" s="82"/>
      <c r="D248" s="83">
        <f t="shared" si="50"/>
        <v>0</v>
      </c>
      <c r="E248" s="83">
        <f t="shared" si="51"/>
        <v>0</v>
      </c>
      <c r="F248" s="25">
        <f t="shared" si="52"/>
        <v>0</v>
      </c>
      <c r="G248" s="25">
        <f t="shared" si="53"/>
        <v>0</v>
      </c>
      <c r="H248" s="25">
        <f t="shared" si="54"/>
        <v>0</v>
      </c>
      <c r="I248" s="25">
        <f t="shared" si="55"/>
        <v>0</v>
      </c>
      <c r="J248" s="25">
        <f t="shared" si="56"/>
        <v>0</v>
      </c>
      <c r="K248" s="25">
        <f t="shared" si="57"/>
        <v>0</v>
      </c>
      <c r="L248" s="25">
        <f t="shared" si="58"/>
        <v>0</v>
      </c>
      <c r="M248" s="25">
        <f t="shared" ca="1" si="59"/>
        <v>-5.5731312827436803E-3</v>
      </c>
      <c r="N248" s="25">
        <f t="shared" ca="1" si="60"/>
        <v>0</v>
      </c>
      <c r="O248" s="24">
        <f t="shared" ca="1" si="61"/>
        <v>0</v>
      </c>
      <c r="P248" s="25">
        <f t="shared" ca="1" si="62"/>
        <v>0</v>
      </c>
      <c r="Q248" s="25">
        <f t="shared" ca="1" si="63"/>
        <v>0</v>
      </c>
      <c r="R248">
        <f t="shared" ca="1" si="64"/>
        <v>5.5731312827436803E-3</v>
      </c>
    </row>
    <row r="249" spans="1:18" x14ac:dyDescent="0.2">
      <c r="A249" s="82"/>
      <c r="B249" s="82"/>
      <c r="C249" s="82"/>
      <c r="D249" s="83">
        <f t="shared" si="50"/>
        <v>0</v>
      </c>
      <c r="E249" s="83">
        <f t="shared" si="51"/>
        <v>0</v>
      </c>
      <c r="F249" s="25">
        <f t="shared" si="52"/>
        <v>0</v>
      </c>
      <c r="G249" s="25">
        <f t="shared" si="53"/>
        <v>0</v>
      </c>
      <c r="H249" s="25">
        <f t="shared" si="54"/>
        <v>0</v>
      </c>
      <c r="I249" s="25">
        <f t="shared" si="55"/>
        <v>0</v>
      </c>
      <c r="J249" s="25">
        <f t="shared" si="56"/>
        <v>0</v>
      </c>
      <c r="K249" s="25">
        <f t="shared" si="57"/>
        <v>0</v>
      </c>
      <c r="L249" s="25">
        <f t="shared" si="58"/>
        <v>0</v>
      </c>
      <c r="M249" s="25">
        <f t="shared" ca="1" si="59"/>
        <v>-5.5731312827436803E-3</v>
      </c>
      <c r="N249" s="25">
        <f t="shared" ca="1" si="60"/>
        <v>0</v>
      </c>
      <c r="O249" s="24">
        <f t="shared" ca="1" si="61"/>
        <v>0</v>
      </c>
      <c r="P249" s="25">
        <f t="shared" ca="1" si="62"/>
        <v>0</v>
      </c>
      <c r="Q249" s="25">
        <f t="shared" ca="1" si="63"/>
        <v>0</v>
      </c>
      <c r="R249">
        <f t="shared" ca="1" si="64"/>
        <v>5.5731312827436803E-3</v>
      </c>
    </row>
    <row r="250" spans="1:18" x14ac:dyDescent="0.2">
      <c r="A250" s="82"/>
      <c r="B250" s="82"/>
      <c r="C250" s="82"/>
      <c r="D250" s="83">
        <f t="shared" si="50"/>
        <v>0</v>
      </c>
      <c r="E250" s="83">
        <f t="shared" si="51"/>
        <v>0</v>
      </c>
      <c r="F250" s="25">
        <f t="shared" si="52"/>
        <v>0</v>
      </c>
      <c r="G250" s="25">
        <f t="shared" si="53"/>
        <v>0</v>
      </c>
      <c r="H250" s="25">
        <f t="shared" si="54"/>
        <v>0</v>
      </c>
      <c r="I250" s="25">
        <f t="shared" si="55"/>
        <v>0</v>
      </c>
      <c r="J250" s="25">
        <f t="shared" si="56"/>
        <v>0</v>
      </c>
      <c r="K250" s="25">
        <f t="shared" si="57"/>
        <v>0</v>
      </c>
      <c r="L250" s="25">
        <f t="shared" si="58"/>
        <v>0</v>
      </c>
      <c r="M250" s="25">
        <f t="shared" ca="1" si="59"/>
        <v>-5.5731312827436803E-3</v>
      </c>
      <c r="N250" s="25">
        <f t="shared" ca="1" si="60"/>
        <v>0</v>
      </c>
      <c r="O250" s="24">
        <f t="shared" ca="1" si="61"/>
        <v>0</v>
      </c>
      <c r="P250" s="25">
        <f t="shared" ca="1" si="62"/>
        <v>0</v>
      </c>
      <c r="Q250" s="25">
        <f t="shared" ca="1" si="63"/>
        <v>0</v>
      </c>
      <c r="R250">
        <f t="shared" ca="1" si="64"/>
        <v>5.5731312827436803E-3</v>
      </c>
    </row>
    <row r="251" spans="1:18" x14ac:dyDescent="0.2">
      <c r="A251" s="82"/>
      <c r="B251" s="82"/>
      <c r="C251" s="82"/>
      <c r="D251" s="83">
        <f t="shared" si="50"/>
        <v>0</v>
      </c>
      <c r="E251" s="83">
        <f t="shared" si="51"/>
        <v>0</v>
      </c>
      <c r="F251" s="25">
        <f t="shared" si="52"/>
        <v>0</v>
      </c>
      <c r="G251" s="25">
        <f t="shared" si="53"/>
        <v>0</v>
      </c>
      <c r="H251" s="25">
        <f t="shared" si="54"/>
        <v>0</v>
      </c>
      <c r="I251" s="25">
        <f t="shared" si="55"/>
        <v>0</v>
      </c>
      <c r="J251" s="25">
        <f t="shared" si="56"/>
        <v>0</v>
      </c>
      <c r="K251" s="25">
        <f t="shared" si="57"/>
        <v>0</v>
      </c>
      <c r="L251" s="25">
        <f t="shared" si="58"/>
        <v>0</v>
      </c>
      <c r="M251" s="25">
        <f t="shared" ca="1" si="59"/>
        <v>-5.5731312827436803E-3</v>
      </c>
      <c r="N251" s="25">
        <f t="shared" ca="1" si="60"/>
        <v>0</v>
      </c>
      <c r="O251" s="24">
        <f t="shared" ca="1" si="61"/>
        <v>0</v>
      </c>
      <c r="P251" s="25">
        <f t="shared" ca="1" si="62"/>
        <v>0</v>
      </c>
      <c r="Q251" s="25">
        <f t="shared" ca="1" si="63"/>
        <v>0</v>
      </c>
      <c r="R251">
        <f t="shared" ca="1" si="64"/>
        <v>5.5731312827436803E-3</v>
      </c>
    </row>
    <row r="252" spans="1:18" x14ac:dyDescent="0.2">
      <c r="A252" s="82"/>
      <c r="B252" s="82"/>
      <c r="C252" s="82"/>
      <c r="D252" s="83">
        <f t="shared" si="50"/>
        <v>0</v>
      </c>
      <c r="E252" s="83">
        <f t="shared" si="51"/>
        <v>0</v>
      </c>
      <c r="F252" s="25">
        <f t="shared" si="52"/>
        <v>0</v>
      </c>
      <c r="G252" s="25">
        <f t="shared" si="53"/>
        <v>0</v>
      </c>
      <c r="H252" s="25">
        <f t="shared" si="54"/>
        <v>0</v>
      </c>
      <c r="I252" s="25">
        <f t="shared" si="55"/>
        <v>0</v>
      </c>
      <c r="J252" s="25">
        <f t="shared" si="56"/>
        <v>0</v>
      </c>
      <c r="K252" s="25">
        <f t="shared" si="57"/>
        <v>0</v>
      </c>
      <c r="L252" s="25">
        <f t="shared" si="58"/>
        <v>0</v>
      </c>
      <c r="M252" s="25">
        <f t="shared" ca="1" si="59"/>
        <v>-5.5731312827436803E-3</v>
      </c>
      <c r="N252" s="25">
        <f t="shared" ca="1" si="60"/>
        <v>0</v>
      </c>
      <c r="O252" s="24">
        <f t="shared" ca="1" si="61"/>
        <v>0</v>
      </c>
      <c r="P252" s="25">
        <f t="shared" ca="1" si="62"/>
        <v>0</v>
      </c>
      <c r="Q252" s="25">
        <f t="shared" ca="1" si="63"/>
        <v>0</v>
      </c>
      <c r="R252">
        <f t="shared" ca="1" si="64"/>
        <v>5.5731312827436803E-3</v>
      </c>
    </row>
    <row r="253" spans="1:18" x14ac:dyDescent="0.2">
      <c r="A253" s="82"/>
      <c r="B253" s="82"/>
      <c r="C253" s="82"/>
      <c r="D253" s="83">
        <f t="shared" si="50"/>
        <v>0</v>
      </c>
      <c r="E253" s="83">
        <f t="shared" si="51"/>
        <v>0</v>
      </c>
      <c r="F253" s="25">
        <f t="shared" si="52"/>
        <v>0</v>
      </c>
      <c r="G253" s="25">
        <f t="shared" si="53"/>
        <v>0</v>
      </c>
      <c r="H253" s="25">
        <f t="shared" si="54"/>
        <v>0</v>
      </c>
      <c r="I253" s="25">
        <f t="shared" si="55"/>
        <v>0</v>
      </c>
      <c r="J253" s="25">
        <f t="shared" si="56"/>
        <v>0</v>
      </c>
      <c r="K253" s="25">
        <f t="shared" si="57"/>
        <v>0</v>
      </c>
      <c r="L253" s="25">
        <f t="shared" si="58"/>
        <v>0</v>
      </c>
      <c r="M253" s="25">
        <f t="shared" ca="1" si="59"/>
        <v>-5.5731312827436803E-3</v>
      </c>
      <c r="N253" s="25">
        <f t="shared" ca="1" si="60"/>
        <v>0</v>
      </c>
      <c r="O253" s="24">
        <f t="shared" ca="1" si="61"/>
        <v>0</v>
      </c>
      <c r="P253" s="25">
        <f t="shared" ca="1" si="62"/>
        <v>0</v>
      </c>
      <c r="Q253" s="25">
        <f t="shared" ca="1" si="63"/>
        <v>0</v>
      </c>
      <c r="R253">
        <f t="shared" ca="1" si="64"/>
        <v>5.5731312827436803E-3</v>
      </c>
    </row>
    <row r="254" spans="1:18" x14ac:dyDescent="0.2">
      <c r="A254" s="82"/>
      <c r="B254" s="82"/>
      <c r="C254" s="82"/>
      <c r="D254" s="83">
        <f t="shared" si="50"/>
        <v>0</v>
      </c>
      <c r="E254" s="83">
        <f t="shared" si="51"/>
        <v>0</v>
      </c>
      <c r="F254" s="25">
        <f t="shared" si="52"/>
        <v>0</v>
      </c>
      <c r="G254" s="25">
        <f t="shared" si="53"/>
        <v>0</v>
      </c>
      <c r="H254" s="25">
        <f t="shared" si="54"/>
        <v>0</v>
      </c>
      <c r="I254" s="25">
        <f t="shared" si="55"/>
        <v>0</v>
      </c>
      <c r="J254" s="25">
        <f t="shared" si="56"/>
        <v>0</v>
      </c>
      <c r="K254" s="25">
        <f t="shared" si="57"/>
        <v>0</v>
      </c>
      <c r="L254" s="25">
        <f t="shared" si="58"/>
        <v>0</v>
      </c>
      <c r="M254" s="25">
        <f t="shared" ca="1" si="59"/>
        <v>-5.5731312827436803E-3</v>
      </c>
      <c r="N254" s="25">
        <f t="shared" ca="1" si="60"/>
        <v>0</v>
      </c>
      <c r="O254" s="24">
        <f t="shared" ca="1" si="61"/>
        <v>0</v>
      </c>
      <c r="P254" s="25">
        <f t="shared" ca="1" si="62"/>
        <v>0</v>
      </c>
      <c r="Q254" s="25">
        <f t="shared" ca="1" si="63"/>
        <v>0</v>
      </c>
      <c r="R254">
        <f t="shared" ca="1" si="64"/>
        <v>5.5731312827436803E-3</v>
      </c>
    </row>
    <row r="255" spans="1:18" x14ac:dyDescent="0.2">
      <c r="A255" s="82"/>
      <c r="B255" s="82"/>
      <c r="C255" s="82"/>
      <c r="D255" s="83">
        <f t="shared" si="50"/>
        <v>0</v>
      </c>
      <c r="E255" s="83">
        <f t="shared" si="51"/>
        <v>0</v>
      </c>
      <c r="F255" s="25">
        <f t="shared" si="52"/>
        <v>0</v>
      </c>
      <c r="G255" s="25">
        <f t="shared" si="53"/>
        <v>0</v>
      </c>
      <c r="H255" s="25">
        <f t="shared" si="54"/>
        <v>0</v>
      </c>
      <c r="I255" s="25">
        <f t="shared" si="55"/>
        <v>0</v>
      </c>
      <c r="J255" s="25">
        <f t="shared" si="56"/>
        <v>0</v>
      </c>
      <c r="K255" s="25">
        <f t="shared" si="57"/>
        <v>0</v>
      </c>
      <c r="L255" s="25">
        <f t="shared" si="58"/>
        <v>0</v>
      </c>
      <c r="M255" s="25">
        <f t="shared" ca="1" si="59"/>
        <v>-5.5731312827436803E-3</v>
      </c>
      <c r="N255" s="25">
        <f t="shared" ca="1" si="60"/>
        <v>0</v>
      </c>
      <c r="O255" s="24">
        <f t="shared" ca="1" si="61"/>
        <v>0</v>
      </c>
      <c r="P255" s="25">
        <f t="shared" ca="1" si="62"/>
        <v>0</v>
      </c>
      <c r="Q255" s="25">
        <f t="shared" ca="1" si="63"/>
        <v>0</v>
      </c>
      <c r="R255">
        <f t="shared" ca="1" si="64"/>
        <v>5.5731312827436803E-3</v>
      </c>
    </row>
    <row r="256" spans="1:18" x14ac:dyDescent="0.2">
      <c r="A256" s="82"/>
      <c r="B256" s="82"/>
      <c r="C256" s="82"/>
      <c r="D256" s="83">
        <f t="shared" si="50"/>
        <v>0</v>
      </c>
      <c r="E256" s="83">
        <f t="shared" si="51"/>
        <v>0</v>
      </c>
      <c r="F256" s="25">
        <f t="shared" si="52"/>
        <v>0</v>
      </c>
      <c r="G256" s="25">
        <f t="shared" si="53"/>
        <v>0</v>
      </c>
      <c r="H256" s="25">
        <f t="shared" si="54"/>
        <v>0</v>
      </c>
      <c r="I256" s="25">
        <f t="shared" si="55"/>
        <v>0</v>
      </c>
      <c r="J256" s="25">
        <f t="shared" si="56"/>
        <v>0</v>
      </c>
      <c r="K256" s="25">
        <f t="shared" si="57"/>
        <v>0</v>
      </c>
      <c r="L256" s="25">
        <f t="shared" si="58"/>
        <v>0</v>
      </c>
      <c r="M256" s="25">
        <f t="shared" ca="1" si="59"/>
        <v>-5.5731312827436803E-3</v>
      </c>
      <c r="N256" s="25">
        <f t="shared" ca="1" si="60"/>
        <v>0</v>
      </c>
      <c r="O256" s="24">
        <f t="shared" ca="1" si="61"/>
        <v>0</v>
      </c>
      <c r="P256" s="25">
        <f t="shared" ca="1" si="62"/>
        <v>0</v>
      </c>
      <c r="Q256" s="25">
        <f t="shared" ca="1" si="63"/>
        <v>0</v>
      </c>
      <c r="R256">
        <f t="shared" ca="1" si="64"/>
        <v>5.5731312827436803E-3</v>
      </c>
    </row>
    <row r="257" spans="1:18" x14ac:dyDescent="0.2">
      <c r="A257" s="82"/>
      <c r="B257" s="82"/>
      <c r="C257" s="82"/>
      <c r="D257" s="83">
        <f t="shared" si="50"/>
        <v>0</v>
      </c>
      <c r="E257" s="83">
        <f t="shared" si="51"/>
        <v>0</v>
      </c>
      <c r="F257" s="25">
        <f t="shared" si="52"/>
        <v>0</v>
      </c>
      <c r="G257" s="25">
        <f t="shared" si="53"/>
        <v>0</v>
      </c>
      <c r="H257" s="25">
        <f t="shared" si="54"/>
        <v>0</v>
      </c>
      <c r="I257" s="25">
        <f t="shared" si="55"/>
        <v>0</v>
      </c>
      <c r="J257" s="25">
        <f t="shared" si="56"/>
        <v>0</v>
      </c>
      <c r="K257" s="25">
        <f t="shared" si="57"/>
        <v>0</v>
      </c>
      <c r="L257" s="25">
        <f t="shared" si="58"/>
        <v>0</v>
      </c>
      <c r="M257" s="25">
        <f t="shared" ca="1" si="59"/>
        <v>-5.5731312827436803E-3</v>
      </c>
      <c r="N257" s="25">
        <f t="shared" ca="1" si="60"/>
        <v>0</v>
      </c>
      <c r="O257" s="24">
        <f t="shared" ca="1" si="61"/>
        <v>0</v>
      </c>
      <c r="P257" s="25">
        <f t="shared" ca="1" si="62"/>
        <v>0</v>
      </c>
      <c r="Q257" s="25">
        <f t="shared" ca="1" si="63"/>
        <v>0</v>
      </c>
      <c r="R257">
        <f t="shared" ca="1" si="64"/>
        <v>5.5731312827436803E-3</v>
      </c>
    </row>
    <row r="258" spans="1:18" x14ac:dyDescent="0.2">
      <c r="A258" s="82"/>
      <c r="B258" s="82"/>
      <c r="C258" s="82"/>
      <c r="D258" s="83">
        <f t="shared" si="50"/>
        <v>0</v>
      </c>
      <c r="E258" s="83">
        <f t="shared" si="51"/>
        <v>0</v>
      </c>
      <c r="F258" s="25">
        <f t="shared" si="52"/>
        <v>0</v>
      </c>
      <c r="G258" s="25">
        <f t="shared" si="53"/>
        <v>0</v>
      </c>
      <c r="H258" s="25">
        <f t="shared" si="54"/>
        <v>0</v>
      </c>
      <c r="I258" s="25">
        <f t="shared" si="55"/>
        <v>0</v>
      </c>
      <c r="J258" s="25">
        <f t="shared" si="56"/>
        <v>0</v>
      </c>
      <c r="K258" s="25">
        <f t="shared" si="57"/>
        <v>0</v>
      </c>
      <c r="L258" s="25">
        <f t="shared" si="58"/>
        <v>0</v>
      </c>
      <c r="M258" s="25">
        <f t="shared" ca="1" si="59"/>
        <v>-5.5731312827436803E-3</v>
      </c>
      <c r="N258" s="25">
        <f t="shared" ca="1" si="60"/>
        <v>0</v>
      </c>
      <c r="O258" s="24">
        <f t="shared" ca="1" si="61"/>
        <v>0</v>
      </c>
      <c r="P258" s="25">
        <f t="shared" ca="1" si="62"/>
        <v>0</v>
      </c>
      <c r="Q258" s="25">
        <f t="shared" ca="1" si="63"/>
        <v>0</v>
      </c>
      <c r="R258">
        <f t="shared" ca="1" si="64"/>
        <v>5.5731312827436803E-3</v>
      </c>
    </row>
    <row r="259" spans="1:18" x14ac:dyDescent="0.2">
      <c r="A259" s="82"/>
      <c r="B259" s="82"/>
      <c r="C259" s="82"/>
      <c r="D259" s="83">
        <f t="shared" si="50"/>
        <v>0</v>
      </c>
      <c r="E259" s="83">
        <f t="shared" si="51"/>
        <v>0</v>
      </c>
      <c r="F259" s="25">
        <f t="shared" si="52"/>
        <v>0</v>
      </c>
      <c r="G259" s="25">
        <f t="shared" si="53"/>
        <v>0</v>
      </c>
      <c r="H259" s="25">
        <f t="shared" si="54"/>
        <v>0</v>
      </c>
      <c r="I259" s="25">
        <f t="shared" si="55"/>
        <v>0</v>
      </c>
      <c r="J259" s="25">
        <f t="shared" si="56"/>
        <v>0</v>
      </c>
      <c r="K259" s="25">
        <f t="shared" si="57"/>
        <v>0</v>
      </c>
      <c r="L259" s="25">
        <f t="shared" si="58"/>
        <v>0</v>
      </c>
      <c r="M259" s="25">
        <f t="shared" ca="1" si="59"/>
        <v>-5.5731312827436803E-3</v>
      </c>
      <c r="N259" s="25">
        <f t="shared" ca="1" si="60"/>
        <v>0</v>
      </c>
      <c r="O259" s="24">
        <f t="shared" ca="1" si="61"/>
        <v>0</v>
      </c>
      <c r="P259" s="25">
        <f t="shared" ca="1" si="62"/>
        <v>0</v>
      </c>
      <c r="Q259" s="25">
        <f t="shared" ca="1" si="63"/>
        <v>0</v>
      </c>
      <c r="R259">
        <f t="shared" ca="1" si="64"/>
        <v>5.5731312827436803E-3</v>
      </c>
    </row>
    <row r="260" spans="1:18" x14ac:dyDescent="0.2">
      <c r="A260" s="82"/>
      <c r="B260" s="82"/>
      <c r="C260" s="82"/>
      <c r="D260" s="83">
        <f t="shared" si="50"/>
        <v>0</v>
      </c>
      <c r="E260" s="83">
        <f t="shared" si="51"/>
        <v>0</v>
      </c>
      <c r="F260" s="25">
        <f t="shared" si="52"/>
        <v>0</v>
      </c>
      <c r="G260" s="25">
        <f t="shared" si="53"/>
        <v>0</v>
      </c>
      <c r="H260" s="25">
        <f t="shared" si="54"/>
        <v>0</v>
      </c>
      <c r="I260" s="25">
        <f t="shared" si="55"/>
        <v>0</v>
      </c>
      <c r="J260" s="25">
        <f t="shared" si="56"/>
        <v>0</v>
      </c>
      <c r="K260" s="25">
        <f t="shared" si="57"/>
        <v>0</v>
      </c>
      <c r="L260" s="25">
        <f t="shared" si="58"/>
        <v>0</v>
      </c>
      <c r="M260" s="25">
        <f t="shared" ca="1" si="59"/>
        <v>-5.5731312827436803E-3</v>
      </c>
      <c r="N260" s="25">
        <f t="shared" ca="1" si="60"/>
        <v>0</v>
      </c>
      <c r="O260" s="24">
        <f t="shared" ca="1" si="61"/>
        <v>0</v>
      </c>
      <c r="P260" s="25">
        <f t="shared" ca="1" si="62"/>
        <v>0</v>
      </c>
      <c r="Q260" s="25">
        <f t="shared" ca="1" si="63"/>
        <v>0</v>
      </c>
      <c r="R260">
        <f t="shared" ca="1" si="64"/>
        <v>5.5731312827436803E-3</v>
      </c>
    </row>
    <row r="261" spans="1:18" x14ac:dyDescent="0.2">
      <c r="A261" s="82"/>
      <c r="B261" s="82"/>
      <c r="C261" s="82"/>
      <c r="D261" s="83">
        <f t="shared" si="50"/>
        <v>0</v>
      </c>
      <c r="E261" s="83">
        <f t="shared" si="51"/>
        <v>0</v>
      </c>
      <c r="F261" s="25">
        <f t="shared" si="52"/>
        <v>0</v>
      </c>
      <c r="G261" s="25">
        <f t="shared" si="53"/>
        <v>0</v>
      </c>
      <c r="H261" s="25">
        <f t="shared" si="54"/>
        <v>0</v>
      </c>
      <c r="I261" s="25">
        <f t="shared" si="55"/>
        <v>0</v>
      </c>
      <c r="J261" s="25">
        <f t="shared" si="56"/>
        <v>0</v>
      </c>
      <c r="K261" s="25">
        <f t="shared" si="57"/>
        <v>0</v>
      </c>
      <c r="L261" s="25">
        <f t="shared" si="58"/>
        <v>0</v>
      </c>
      <c r="M261" s="25">
        <f t="shared" ca="1" si="59"/>
        <v>-5.5731312827436803E-3</v>
      </c>
      <c r="N261" s="25">
        <f t="shared" ca="1" si="60"/>
        <v>0</v>
      </c>
      <c r="O261" s="24">
        <f t="shared" ca="1" si="61"/>
        <v>0</v>
      </c>
      <c r="P261" s="25">
        <f t="shared" ca="1" si="62"/>
        <v>0</v>
      </c>
      <c r="Q261" s="25">
        <f t="shared" ca="1" si="63"/>
        <v>0</v>
      </c>
      <c r="R261">
        <f t="shared" ca="1" si="64"/>
        <v>5.5731312827436803E-3</v>
      </c>
    </row>
    <row r="262" spans="1:18" x14ac:dyDescent="0.2">
      <c r="A262" s="82"/>
      <c r="B262" s="82"/>
      <c r="C262" s="82"/>
      <c r="D262" s="83">
        <f t="shared" si="50"/>
        <v>0</v>
      </c>
      <c r="E262" s="83">
        <f t="shared" si="51"/>
        <v>0</v>
      </c>
      <c r="F262" s="25">
        <f t="shared" si="52"/>
        <v>0</v>
      </c>
      <c r="G262" s="25">
        <f t="shared" si="53"/>
        <v>0</v>
      </c>
      <c r="H262" s="25">
        <f t="shared" si="54"/>
        <v>0</v>
      </c>
      <c r="I262" s="25">
        <f t="shared" si="55"/>
        <v>0</v>
      </c>
      <c r="J262" s="25">
        <f t="shared" si="56"/>
        <v>0</v>
      </c>
      <c r="K262" s="25">
        <f t="shared" si="57"/>
        <v>0</v>
      </c>
      <c r="L262" s="25">
        <f t="shared" si="58"/>
        <v>0</v>
      </c>
      <c r="M262" s="25">
        <f t="shared" ca="1" si="59"/>
        <v>-5.5731312827436803E-3</v>
      </c>
      <c r="N262" s="25">
        <f t="shared" ca="1" si="60"/>
        <v>0</v>
      </c>
      <c r="O262" s="24">
        <f t="shared" ca="1" si="61"/>
        <v>0</v>
      </c>
      <c r="P262" s="25">
        <f t="shared" ca="1" si="62"/>
        <v>0</v>
      </c>
      <c r="Q262" s="25">
        <f t="shared" ca="1" si="63"/>
        <v>0</v>
      </c>
      <c r="R262">
        <f t="shared" ca="1" si="64"/>
        <v>5.5731312827436803E-3</v>
      </c>
    </row>
    <row r="263" spans="1:18" x14ac:dyDescent="0.2">
      <c r="A263" s="82"/>
      <c r="B263" s="82"/>
      <c r="C263" s="82"/>
      <c r="D263" s="83">
        <f t="shared" si="50"/>
        <v>0</v>
      </c>
      <c r="E263" s="83">
        <f t="shared" si="51"/>
        <v>0</v>
      </c>
      <c r="F263" s="25">
        <f t="shared" si="52"/>
        <v>0</v>
      </c>
      <c r="G263" s="25">
        <f t="shared" si="53"/>
        <v>0</v>
      </c>
      <c r="H263" s="25">
        <f t="shared" si="54"/>
        <v>0</v>
      </c>
      <c r="I263" s="25">
        <f t="shared" si="55"/>
        <v>0</v>
      </c>
      <c r="J263" s="25">
        <f t="shared" si="56"/>
        <v>0</v>
      </c>
      <c r="K263" s="25">
        <f t="shared" si="57"/>
        <v>0</v>
      </c>
      <c r="L263" s="25">
        <f t="shared" si="58"/>
        <v>0</v>
      </c>
      <c r="M263" s="25">
        <f t="shared" ca="1" si="59"/>
        <v>-5.5731312827436803E-3</v>
      </c>
      <c r="N263" s="25">
        <f t="shared" ca="1" si="60"/>
        <v>0</v>
      </c>
      <c r="O263" s="24">
        <f t="shared" ca="1" si="61"/>
        <v>0</v>
      </c>
      <c r="P263" s="25">
        <f t="shared" ca="1" si="62"/>
        <v>0</v>
      </c>
      <c r="Q263" s="25">
        <f t="shared" ca="1" si="63"/>
        <v>0</v>
      </c>
      <c r="R263">
        <f t="shared" ca="1" si="64"/>
        <v>5.5731312827436803E-3</v>
      </c>
    </row>
    <row r="264" spans="1:18" x14ac:dyDescent="0.2">
      <c r="A264" s="82"/>
      <c r="B264" s="82"/>
      <c r="C264" s="82"/>
      <c r="D264" s="83">
        <f t="shared" si="50"/>
        <v>0</v>
      </c>
      <c r="E264" s="83">
        <f t="shared" si="51"/>
        <v>0</v>
      </c>
      <c r="F264" s="25">
        <f t="shared" si="52"/>
        <v>0</v>
      </c>
      <c r="G264" s="25">
        <f t="shared" si="53"/>
        <v>0</v>
      </c>
      <c r="H264" s="25">
        <f t="shared" si="54"/>
        <v>0</v>
      </c>
      <c r="I264" s="25">
        <f t="shared" si="55"/>
        <v>0</v>
      </c>
      <c r="J264" s="25">
        <f t="shared" si="56"/>
        <v>0</v>
      </c>
      <c r="K264" s="25">
        <f t="shared" si="57"/>
        <v>0</v>
      </c>
      <c r="L264" s="25">
        <f t="shared" si="58"/>
        <v>0</v>
      </c>
      <c r="M264" s="25">
        <f t="shared" ca="1" si="59"/>
        <v>-5.5731312827436803E-3</v>
      </c>
      <c r="N264" s="25">
        <f t="shared" ca="1" si="60"/>
        <v>0</v>
      </c>
      <c r="O264" s="24">
        <f t="shared" ca="1" si="61"/>
        <v>0</v>
      </c>
      <c r="P264" s="25">
        <f t="shared" ca="1" si="62"/>
        <v>0</v>
      </c>
      <c r="Q264" s="25">
        <f t="shared" ca="1" si="63"/>
        <v>0</v>
      </c>
      <c r="R264">
        <f t="shared" ca="1" si="64"/>
        <v>5.5731312827436803E-3</v>
      </c>
    </row>
    <row r="265" spans="1:18" x14ac:dyDescent="0.2">
      <c r="A265" s="82"/>
      <c r="B265" s="82"/>
      <c r="C265" s="82"/>
      <c r="D265" s="83">
        <f t="shared" si="50"/>
        <v>0</v>
      </c>
      <c r="E265" s="83">
        <f t="shared" si="51"/>
        <v>0</v>
      </c>
      <c r="F265" s="25">
        <f t="shared" si="52"/>
        <v>0</v>
      </c>
      <c r="G265" s="25">
        <f t="shared" si="53"/>
        <v>0</v>
      </c>
      <c r="H265" s="25">
        <f t="shared" si="54"/>
        <v>0</v>
      </c>
      <c r="I265" s="25">
        <f t="shared" si="55"/>
        <v>0</v>
      </c>
      <c r="J265" s="25">
        <f t="shared" si="56"/>
        <v>0</v>
      </c>
      <c r="K265" s="25">
        <f t="shared" si="57"/>
        <v>0</v>
      </c>
      <c r="L265" s="25">
        <f t="shared" si="58"/>
        <v>0</v>
      </c>
      <c r="M265" s="25">
        <f t="shared" ca="1" si="59"/>
        <v>-5.5731312827436803E-3</v>
      </c>
      <c r="N265" s="25">
        <f t="shared" ca="1" si="60"/>
        <v>0</v>
      </c>
      <c r="O265" s="24">
        <f t="shared" ca="1" si="61"/>
        <v>0</v>
      </c>
      <c r="P265" s="25">
        <f t="shared" ca="1" si="62"/>
        <v>0</v>
      </c>
      <c r="Q265" s="25">
        <f t="shared" ca="1" si="63"/>
        <v>0</v>
      </c>
      <c r="R265">
        <f t="shared" ca="1" si="64"/>
        <v>5.5731312827436803E-3</v>
      </c>
    </row>
    <row r="266" spans="1:18" x14ac:dyDescent="0.2">
      <c r="A266" s="82"/>
      <c r="B266" s="82"/>
      <c r="C266" s="82"/>
      <c r="D266" s="83">
        <f t="shared" si="50"/>
        <v>0</v>
      </c>
      <c r="E266" s="83">
        <f t="shared" si="51"/>
        <v>0</v>
      </c>
      <c r="F266" s="25">
        <f t="shared" si="52"/>
        <v>0</v>
      </c>
      <c r="G266" s="25">
        <f t="shared" si="53"/>
        <v>0</v>
      </c>
      <c r="H266" s="25">
        <f t="shared" si="54"/>
        <v>0</v>
      </c>
      <c r="I266" s="25">
        <f t="shared" si="55"/>
        <v>0</v>
      </c>
      <c r="J266" s="25">
        <f t="shared" si="56"/>
        <v>0</v>
      </c>
      <c r="K266" s="25">
        <f t="shared" si="57"/>
        <v>0</v>
      </c>
      <c r="L266" s="25">
        <f t="shared" si="58"/>
        <v>0</v>
      </c>
      <c r="M266" s="25">
        <f t="shared" ca="1" si="59"/>
        <v>-5.5731312827436803E-3</v>
      </c>
      <c r="N266" s="25">
        <f t="shared" ca="1" si="60"/>
        <v>0</v>
      </c>
      <c r="O266" s="24">
        <f t="shared" ca="1" si="61"/>
        <v>0</v>
      </c>
      <c r="P266" s="25">
        <f t="shared" ca="1" si="62"/>
        <v>0</v>
      </c>
      <c r="Q266" s="25">
        <f t="shared" ca="1" si="63"/>
        <v>0</v>
      </c>
      <c r="R266">
        <f t="shared" ca="1" si="64"/>
        <v>5.5731312827436803E-3</v>
      </c>
    </row>
    <row r="267" spans="1:18" x14ac:dyDescent="0.2">
      <c r="A267" s="82"/>
      <c r="B267" s="82"/>
      <c r="C267" s="82"/>
      <c r="D267" s="83">
        <f t="shared" si="50"/>
        <v>0</v>
      </c>
      <c r="E267" s="83">
        <f t="shared" si="51"/>
        <v>0</v>
      </c>
      <c r="F267" s="25">
        <f t="shared" si="52"/>
        <v>0</v>
      </c>
      <c r="G267" s="25">
        <f t="shared" si="53"/>
        <v>0</v>
      </c>
      <c r="H267" s="25">
        <f t="shared" si="54"/>
        <v>0</v>
      </c>
      <c r="I267" s="25">
        <f t="shared" si="55"/>
        <v>0</v>
      </c>
      <c r="J267" s="25">
        <f t="shared" si="56"/>
        <v>0</v>
      </c>
      <c r="K267" s="25">
        <f t="shared" si="57"/>
        <v>0</v>
      </c>
      <c r="L267" s="25">
        <f t="shared" si="58"/>
        <v>0</v>
      </c>
      <c r="M267" s="25">
        <f t="shared" ca="1" si="59"/>
        <v>-5.5731312827436803E-3</v>
      </c>
      <c r="N267" s="25">
        <f t="shared" ca="1" si="60"/>
        <v>0</v>
      </c>
      <c r="O267" s="24">
        <f t="shared" ca="1" si="61"/>
        <v>0</v>
      </c>
      <c r="P267" s="25">
        <f t="shared" ca="1" si="62"/>
        <v>0</v>
      </c>
      <c r="Q267" s="25">
        <f t="shared" ca="1" si="63"/>
        <v>0</v>
      </c>
      <c r="R267">
        <f t="shared" ca="1" si="64"/>
        <v>5.5731312827436803E-3</v>
      </c>
    </row>
    <row r="268" spans="1:18" x14ac:dyDescent="0.2">
      <c r="A268" s="82"/>
      <c r="B268" s="82"/>
      <c r="C268" s="82"/>
      <c r="D268" s="83">
        <f t="shared" si="50"/>
        <v>0</v>
      </c>
      <c r="E268" s="83">
        <f t="shared" si="51"/>
        <v>0</v>
      </c>
      <c r="F268" s="25">
        <f t="shared" si="52"/>
        <v>0</v>
      </c>
      <c r="G268" s="25">
        <f t="shared" si="53"/>
        <v>0</v>
      </c>
      <c r="H268" s="25">
        <f t="shared" si="54"/>
        <v>0</v>
      </c>
      <c r="I268" s="25">
        <f t="shared" si="55"/>
        <v>0</v>
      </c>
      <c r="J268" s="25">
        <f t="shared" si="56"/>
        <v>0</v>
      </c>
      <c r="K268" s="25">
        <f t="shared" si="57"/>
        <v>0</v>
      </c>
      <c r="L268" s="25">
        <f t="shared" si="58"/>
        <v>0</v>
      </c>
      <c r="M268" s="25">
        <f t="shared" ca="1" si="59"/>
        <v>-5.5731312827436803E-3</v>
      </c>
      <c r="N268" s="25">
        <f t="shared" ca="1" si="60"/>
        <v>0</v>
      </c>
      <c r="O268" s="24">
        <f t="shared" ca="1" si="61"/>
        <v>0</v>
      </c>
      <c r="P268" s="25">
        <f t="shared" ca="1" si="62"/>
        <v>0</v>
      </c>
      <c r="Q268" s="25">
        <f t="shared" ca="1" si="63"/>
        <v>0</v>
      </c>
      <c r="R268">
        <f t="shared" ca="1" si="64"/>
        <v>5.5731312827436803E-3</v>
      </c>
    </row>
    <row r="269" spans="1:18" x14ac:dyDescent="0.2">
      <c r="A269" s="82"/>
      <c r="B269" s="82"/>
      <c r="C269" s="82"/>
      <c r="D269" s="83">
        <f t="shared" si="50"/>
        <v>0</v>
      </c>
      <c r="E269" s="83">
        <f t="shared" si="51"/>
        <v>0</v>
      </c>
      <c r="F269" s="25">
        <f t="shared" si="52"/>
        <v>0</v>
      </c>
      <c r="G269" s="25">
        <f t="shared" si="53"/>
        <v>0</v>
      </c>
      <c r="H269" s="25">
        <f t="shared" si="54"/>
        <v>0</v>
      </c>
      <c r="I269" s="25">
        <f t="shared" si="55"/>
        <v>0</v>
      </c>
      <c r="J269" s="25">
        <f t="shared" si="56"/>
        <v>0</v>
      </c>
      <c r="K269" s="25">
        <f t="shared" si="57"/>
        <v>0</v>
      </c>
      <c r="L269" s="25">
        <f t="shared" si="58"/>
        <v>0</v>
      </c>
      <c r="M269" s="25">
        <f t="shared" ca="1" si="59"/>
        <v>-5.5731312827436803E-3</v>
      </c>
      <c r="N269" s="25">
        <f t="shared" ca="1" si="60"/>
        <v>0</v>
      </c>
      <c r="O269" s="24">
        <f t="shared" ca="1" si="61"/>
        <v>0</v>
      </c>
      <c r="P269" s="25">
        <f t="shared" ca="1" si="62"/>
        <v>0</v>
      </c>
      <c r="Q269" s="25">
        <f t="shared" ca="1" si="63"/>
        <v>0</v>
      </c>
      <c r="R269">
        <f t="shared" ca="1" si="64"/>
        <v>5.5731312827436803E-3</v>
      </c>
    </row>
    <row r="270" spans="1:18" x14ac:dyDescent="0.2">
      <c r="A270" s="82"/>
      <c r="B270" s="82"/>
      <c r="C270" s="82"/>
      <c r="D270" s="83">
        <f t="shared" si="50"/>
        <v>0</v>
      </c>
      <c r="E270" s="83">
        <f t="shared" si="51"/>
        <v>0</v>
      </c>
      <c r="F270" s="25">
        <f t="shared" si="52"/>
        <v>0</v>
      </c>
      <c r="G270" s="25">
        <f t="shared" si="53"/>
        <v>0</v>
      </c>
      <c r="H270" s="25">
        <f t="shared" si="54"/>
        <v>0</v>
      </c>
      <c r="I270" s="25">
        <f t="shared" si="55"/>
        <v>0</v>
      </c>
      <c r="J270" s="25">
        <f t="shared" si="56"/>
        <v>0</v>
      </c>
      <c r="K270" s="25">
        <f t="shared" si="57"/>
        <v>0</v>
      </c>
      <c r="L270" s="25">
        <f t="shared" si="58"/>
        <v>0</v>
      </c>
      <c r="M270" s="25">
        <f t="shared" ca="1" si="59"/>
        <v>-5.5731312827436803E-3</v>
      </c>
      <c r="N270" s="25">
        <f t="shared" ca="1" si="60"/>
        <v>0</v>
      </c>
      <c r="O270" s="24">
        <f t="shared" ca="1" si="61"/>
        <v>0</v>
      </c>
      <c r="P270" s="25">
        <f t="shared" ca="1" si="62"/>
        <v>0</v>
      </c>
      <c r="Q270" s="25">
        <f t="shared" ca="1" si="63"/>
        <v>0</v>
      </c>
      <c r="R270">
        <f t="shared" ca="1" si="64"/>
        <v>5.5731312827436803E-3</v>
      </c>
    </row>
    <row r="271" spans="1:18" x14ac:dyDescent="0.2">
      <c r="A271" s="82"/>
      <c r="B271" s="82"/>
      <c r="C271" s="82"/>
      <c r="D271" s="83">
        <f t="shared" si="50"/>
        <v>0</v>
      </c>
      <c r="E271" s="83">
        <f t="shared" si="51"/>
        <v>0</v>
      </c>
      <c r="F271" s="25">
        <f t="shared" si="52"/>
        <v>0</v>
      </c>
      <c r="G271" s="25">
        <f t="shared" si="53"/>
        <v>0</v>
      </c>
      <c r="H271" s="25">
        <f t="shared" si="54"/>
        <v>0</v>
      </c>
      <c r="I271" s="25">
        <f t="shared" si="55"/>
        <v>0</v>
      </c>
      <c r="J271" s="25">
        <f t="shared" si="56"/>
        <v>0</v>
      </c>
      <c r="K271" s="25">
        <f t="shared" si="57"/>
        <v>0</v>
      </c>
      <c r="L271" s="25">
        <f t="shared" si="58"/>
        <v>0</v>
      </c>
      <c r="M271" s="25">
        <f t="shared" ca="1" si="59"/>
        <v>-5.5731312827436803E-3</v>
      </c>
      <c r="N271" s="25">
        <f t="shared" ca="1" si="60"/>
        <v>0</v>
      </c>
      <c r="O271" s="24">
        <f t="shared" ca="1" si="61"/>
        <v>0</v>
      </c>
      <c r="P271" s="25">
        <f t="shared" ca="1" si="62"/>
        <v>0</v>
      </c>
      <c r="Q271" s="25">
        <f t="shared" ca="1" si="63"/>
        <v>0</v>
      </c>
      <c r="R271">
        <f t="shared" ca="1" si="64"/>
        <v>5.5731312827436803E-3</v>
      </c>
    </row>
    <row r="272" spans="1:18" x14ac:dyDescent="0.2">
      <c r="A272" s="82"/>
      <c r="B272" s="82"/>
      <c r="C272" s="82"/>
      <c r="D272" s="83">
        <f t="shared" si="50"/>
        <v>0</v>
      </c>
      <c r="E272" s="83">
        <f t="shared" si="51"/>
        <v>0</v>
      </c>
      <c r="F272" s="25">
        <f t="shared" si="52"/>
        <v>0</v>
      </c>
      <c r="G272" s="25">
        <f t="shared" si="53"/>
        <v>0</v>
      </c>
      <c r="H272" s="25">
        <f t="shared" si="54"/>
        <v>0</v>
      </c>
      <c r="I272" s="25">
        <f t="shared" si="55"/>
        <v>0</v>
      </c>
      <c r="J272" s="25">
        <f t="shared" si="56"/>
        <v>0</v>
      </c>
      <c r="K272" s="25">
        <f t="shared" si="57"/>
        <v>0</v>
      </c>
      <c r="L272" s="25">
        <f t="shared" si="58"/>
        <v>0</v>
      </c>
      <c r="M272" s="25">
        <f t="shared" ca="1" si="59"/>
        <v>-5.5731312827436803E-3</v>
      </c>
      <c r="N272" s="25">
        <f t="shared" ca="1" si="60"/>
        <v>0</v>
      </c>
      <c r="O272" s="24">
        <f t="shared" ca="1" si="61"/>
        <v>0</v>
      </c>
      <c r="P272" s="25">
        <f t="shared" ca="1" si="62"/>
        <v>0</v>
      </c>
      <c r="Q272" s="25">
        <f t="shared" ca="1" si="63"/>
        <v>0</v>
      </c>
      <c r="R272">
        <f t="shared" ca="1" si="64"/>
        <v>5.5731312827436803E-3</v>
      </c>
    </row>
    <row r="273" spans="1:18" x14ac:dyDescent="0.2">
      <c r="A273" s="82"/>
      <c r="B273" s="82"/>
      <c r="C273" s="82"/>
      <c r="D273" s="83">
        <f t="shared" si="50"/>
        <v>0</v>
      </c>
      <c r="E273" s="83">
        <f t="shared" si="51"/>
        <v>0</v>
      </c>
      <c r="F273" s="25">
        <f t="shared" si="52"/>
        <v>0</v>
      </c>
      <c r="G273" s="25">
        <f t="shared" si="53"/>
        <v>0</v>
      </c>
      <c r="H273" s="25">
        <f t="shared" si="54"/>
        <v>0</v>
      </c>
      <c r="I273" s="25">
        <f t="shared" si="55"/>
        <v>0</v>
      </c>
      <c r="J273" s="25">
        <f t="shared" si="56"/>
        <v>0</v>
      </c>
      <c r="K273" s="25">
        <f t="shared" si="57"/>
        <v>0</v>
      </c>
      <c r="L273" s="25">
        <f t="shared" si="58"/>
        <v>0</v>
      </c>
      <c r="M273" s="25">
        <f t="shared" ca="1" si="59"/>
        <v>-5.5731312827436803E-3</v>
      </c>
      <c r="N273" s="25">
        <f t="shared" ca="1" si="60"/>
        <v>0</v>
      </c>
      <c r="O273" s="24">
        <f t="shared" ca="1" si="61"/>
        <v>0</v>
      </c>
      <c r="P273" s="25">
        <f t="shared" ca="1" si="62"/>
        <v>0</v>
      </c>
      <c r="Q273" s="25">
        <f t="shared" ca="1" si="63"/>
        <v>0</v>
      </c>
      <c r="R273">
        <f t="shared" ca="1" si="64"/>
        <v>5.5731312827436803E-3</v>
      </c>
    </row>
    <row r="274" spans="1:18" x14ac:dyDescent="0.2">
      <c r="A274" s="82"/>
      <c r="B274" s="82"/>
      <c r="C274" s="82"/>
      <c r="D274" s="83">
        <f t="shared" si="50"/>
        <v>0</v>
      </c>
      <c r="E274" s="83">
        <f t="shared" si="51"/>
        <v>0</v>
      </c>
      <c r="F274" s="25">
        <f t="shared" si="52"/>
        <v>0</v>
      </c>
      <c r="G274" s="25">
        <f t="shared" si="53"/>
        <v>0</v>
      </c>
      <c r="H274" s="25">
        <f t="shared" si="54"/>
        <v>0</v>
      </c>
      <c r="I274" s="25">
        <f t="shared" si="55"/>
        <v>0</v>
      </c>
      <c r="J274" s="25">
        <f t="shared" si="56"/>
        <v>0</v>
      </c>
      <c r="K274" s="25">
        <f t="shared" si="57"/>
        <v>0</v>
      </c>
      <c r="L274" s="25">
        <f t="shared" si="58"/>
        <v>0</v>
      </c>
      <c r="M274" s="25">
        <f t="shared" ca="1" si="59"/>
        <v>-5.5731312827436803E-3</v>
      </c>
      <c r="N274" s="25">
        <f t="shared" ca="1" si="60"/>
        <v>0</v>
      </c>
      <c r="O274" s="24">
        <f t="shared" ca="1" si="61"/>
        <v>0</v>
      </c>
      <c r="P274" s="25">
        <f t="shared" ca="1" si="62"/>
        <v>0</v>
      </c>
      <c r="Q274" s="25">
        <f t="shared" ca="1" si="63"/>
        <v>0</v>
      </c>
      <c r="R274">
        <f t="shared" ca="1" si="64"/>
        <v>5.5731312827436803E-3</v>
      </c>
    </row>
    <row r="275" spans="1:18" x14ac:dyDescent="0.2">
      <c r="A275" s="82"/>
      <c r="B275" s="82"/>
      <c r="C275" s="82"/>
      <c r="D275" s="83">
        <f t="shared" ref="D275:D326" si="65">A275/A$18</f>
        <v>0</v>
      </c>
      <c r="E275" s="83">
        <f t="shared" ref="E275:E326" si="66">B275/B$18</f>
        <v>0</v>
      </c>
      <c r="F275" s="25">
        <f t="shared" ref="F275:F326" si="67">$C275*D275</f>
        <v>0</v>
      </c>
      <c r="G275" s="25">
        <f t="shared" ref="G275:G326" si="68">$C275*E275</f>
        <v>0</v>
      </c>
      <c r="H275" s="25">
        <f t="shared" ref="H275:H326" si="69">C275*D275*D275</f>
        <v>0</v>
      </c>
      <c r="I275" s="25">
        <f t="shared" ref="I275:I326" si="70">C275*D275*D275*D275</f>
        <v>0</v>
      </c>
      <c r="J275" s="25">
        <f t="shared" ref="J275:J326" si="71">C275*D275*D275*D275*D275</f>
        <v>0</v>
      </c>
      <c r="K275" s="25">
        <f t="shared" ref="K275:K326" si="72">C275*E275*D275</f>
        <v>0</v>
      </c>
      <c r="L275" s="25">
        <f t="shared" ref="L275:L326" si="73">C275*E275*D275*D275</f>
        <v>0</v>
      </c>
      <c r="M275" s="25">
        <f t="shared" ref="M275:M326" ca="1" si="74">+E$4+E$5*D275+E$6*D275^2</f>
        <v>-5.5731312827436803E-3</v>
      </c>
      <c r="N275" s="25">
        <f t="shared" ref="N275:N326" ca="1" si="75">C275*(M275-E275)^2</f>
        <v>0</v>
      </c>
      <c r="O275" s="24">
        <f t="shared" ref="O275:O326" ca="1" si="76">(C275*O$1-O$2*F275+O$3*H275)^2</f>
        <v>0</v>
      </c>
      <c r="P275" s="25">
        <f t="shared" ref="P275:P326" ca="1" si="77">(-C275*O$2+O$4*F275-O$5*H275)^2</f>
        <v>0</v>
      </c>
      <c r="Q275" s="25">
        <f t="shared" ref="Q275:Q326" ca="1" si="78">+(C275*O$3-F275*O$5+H275*O$6)^2</f>
        <v>0</v>
      </c>
      <c r="R275">
        <f t="shared" ref="R275:R326" ca="1" si="79">+E275-M275</f>
        <v>5.5731312827436803E-3</v>
      </c>
    </row>
    <row r="276" spans="1:18" x14ac:dyDescent="0.2">
      <c r="A276" s="82"/>
      <c r="B276" s="82"/>
      <c r="C276" s="82"/>
      <c r="D276" s="83">
        <f t="shared" si="65"/>
        <v>0</v>
      </c>
      <c r="E276" s="83">
        <f t="shared" si="66"/>
        <v>0</v>
      </c>
      <c r="F276" s="25">
        <f t="shared" si="67"/>
        <v>0</v>
      </c>
      <c r="G276" s="25">
        <f t="shared" si="68"/>
        <v>0</v>
      </c>
      <c r="H276" s="25">
        <f t="shared" si="69"/>
        <v>0</v>
      </c>
      <c r="I276" s="25">
        <f t="shared" si="70"/>
        <v>0</v>
      </c>
      <c r="J276" s="25">
        <f t="shared" si="71"/>
        <v>0</v>
      </c>
      <c r="K276" s="25">
        <f t="shared" si="72"/>
        <v>0</v>
      </c>
      <c r="L276" s="25">
        <f t="shared" si="73"/>
        <v>0</v>
      </c>
      <c r="M276" s="25">
        <f t="shared" ca="1" si="74"/>
        <v>-5.5731312827436803E-3</v>
      </c>
      <c r="N276" s="25">
        <f t="shared" ca="1" si="75"/>
        <v>0</v>
      </c>
      <c r="O276" s="24">
        <f t="shared" ca="1" si="76"/>
        <v>0</v>
      </c>
      <c r="P276" s="25">
        <f t="shared" ca="1" si="77"/>
        <v>0</v>
      </c>
      <c r="Q276" s="25">
        <f t="shared" ca="1" si="78"/>
        <v>0</v>
      </c>
      <c r="R276">
        <f t="shared" ca="1" si="79"/>
        <v>5.5731312827436803E-3</v>
      </c>
    </row>
    <row r="277" spans="1:18" x14ac:dyDescent="0.2">
      <c r="A277" s="82"/>
      <c r="B277" s="82"/>
      <c r="C277" s="82"/>
      <c r="D277" s="83">
        <f t="shared" si="65"/>
        <v>0</v>
      </c>
      <c r="E277" s="83">
        <f t="shared" si="66"/>
        <v>0</v>
      </c>
      <c r="F277" s="25">
        <f t="shared" si="67"/>
        <v>0</v>
      </c>
      <c r="G277" s="25">
        <f t="shared" si="68"/>
        <v>0</v>
      </c>
      <c r="H277" s="25">
        <f t="shared" si="69"/>
        <v>0</v>
      </c>
      <c r="I277" s="25">
        <f t="shared" si="70"/>
        <v>0</v>
      </c>
      <c r="J277" s="25">
        <f t="shared" si="71"/>
        <v>0</v>
      </c>
      <c r="K277" s="25">
        <f t="shared" si="72"/>
        <v>0</v>
      </c>
      <c r="L277" s="25">
        <f t="shared" si="73"/>
        <v>0</v>
      </c>
      <c r="M277" s="25">
        <f t="shared" ca="1" si="74"/>
        <v>-5.5731312827436803E-3</v>
      </c>
      <c r="N277" s="25">
        <f t="shared" ca="1" si="75"/>
        <v>0</v>
      </c>
      <c r="O277" s="24">
        <f t="shared" ca="1" si="76"/>
        <v>0</v>
      </c>
      <c r="P277" s="25">
        <f t="shared" ca="1" si="77"/>
        <v>0</v>
      </c>
      <c r="Q277" s="25">
        <f t="shared" ca="1" si="78"/>
        <v>0</v>
      </c>
      <c r="R277">
        <f t="shared" ca="1" si="79"/>
        <v>5.5731312827436803E-3</v>
      </c>
    </row>
    <row r="278" spans="1:18" x14ac:dyDescent="0.2">
      <c r="A278" s="82"/>
      <c r="B278" s="82"/>
      <c r="C278" s="82"/>
      <c r="D278" s="83">
        <f t="shared" si="65"/>
        <v>0</v>
      </c>
      <c r="E278" s="83">
        <f t="shared" si="66"/>
        <v>0</v>
      </c>
      <c r="F278" s="25">
        <f t="shared" si="67"/>
        <v>0</v>
      </c>
      <c r="G278" s="25">
        <f t="shared" si="68"/>
        <v>0</v>
      </c>
      <c r="H278" s="25">
        <f t="shared" si="69"/>
        <v>0</v>
      </c>
      <c r="I278" s="25">
        <f t="shared" si="70"/>
        <v>0</v>
      </c>
      <c r="J278" s="25">
        <f t="shared" si="71"/>
        <v>0</v>
      </c>
      <c r="K278" s="25">
        <f t="shared" si="72"/>
        <v>0</v>
      </c>
      <c r="L278" s="25">
        <f t="shared" si="73"/>
        <v>0</v>
      </c>
      <c r="M278" s="25">
        <f t="shared" ca="1" si="74"/>
        <v>-5.5731312827436803E-3</v>
      </c>
      <c r="N278" s="25">
        <f t="shared" ca="1" si="75"/>
        <v>0</v>
      </c>
      <c r="O278" s="24">
        <f t="shared" ca="1" si="76"/>
        <v>0</v>
      </c>
      <c r="P278" s="25">
        <f t="shared" ca="1" si="77"/>
        <v>0</v>
      </c>
      <c r="Q278" s="25">
        <f t="shared" ca="1" si="78"/>
        <v>0</v>
      </c>
      <c r="R278">
        <f t="shared" ca="1" si="79"/>
        <v>5.5731312827436803E-3</v>
      </c>
    </row>
    <row r="279" spans="1:18" x14ac:dyDescent="0.2">
      <c r="A279" s="82"/>
      <c r="B279" s="82"/>
      <c r="C279" s="82"/>
      <c r="D279" s="83">
        <f t="shared" si="65"/>
        <v>0</v>
      </c>
      <c r="E279" s="83">
        <f t="shared" si="66"/>
        <v>0</v>
      </c>
      <c r="F279" s="25">
        <f t="shared" si="67"/>
        <v>0</v>
      </c>
      <c r="G279" s="25">
        <f t="shared" si="68"/>
        <v>0</v>
      </c>
      <c r="H279" s="25">
        <f t="shared" si="69"/>
        <v>0</v>
      </c>
      <c r="I279" s="25">
        <f t="shared" si="70"/>
        <v>0</v>
      </c>
      <c r="J279" s="25">
        <f t="shared" si="71"/>
        <v>0</v>
      </c>
      <c r="K279" s="25">
        <f t="shared" si="72"/>
        <v>0</v>
      </c>
      <c r="L279" s="25">
        <f t="shared" si="73"/>
        <v>0</v>
      </c>
      <c r="M279" s="25">
        <f t="shared" ca="1" si="74"/>
        <v>-5.5731312827436803E-3</v>
      </c>
      <c r="N279" s="25">
        <f t="shared" ca="1" si="75"/>
        <v>0</v>
      </c>
      <c r="O279" s="24">
        <f t="shared" ca="1" si="76"/>
        <v>0</v>
      </c>
      <c r="P279" s="25">
        <f t="shared" ca="1" si="77"/>
        <v>0</v>
      </c>
      <c r="Q279" s="25">
        <f t="shared" ca="1" si="78"/>
        <v>0</v>
      </c>
      <c r="R279">
        <f t="shared" ca="1" si="79"/>
        <v>5.5731312827436803E-3</v>
      </c>
    </row>
    <row r="280" spans="1:18" x14ac:dyDescent="0.2">
      <c r="A280" s="82"/>
      <c r="B280" s="82"/>
      <c r="C280" s="82"/>
      <c r="D280" s="83">
        <f t="shared" si="65"/>
        <v>0</v>
      </c>
      <c r="E280" s="83">
        <f t="shared" si="66"/>
        <v>0</v>
      </c>
      <c r="F280" s="25">
        <f t="shared" si="67"/>
        <v>0</v>
      </c>
      <c r="G280" s="25">
        <f t="shared" si="68"/>
        <v>0</v>
      </c>
      <c r="H280" s="25">
        <f t="shared" si="69"/>
        <v>0</v>
      </c>
      <c r="I280" s="25">
        <f t="shared" si="70"/>
        <v>0</v>
      </c>
      <c r="J280" s="25">
        <f t="shared" si="71"/>
        <v>0</v>
      </c>
      <c r="K280" s="25">
        <f t="shared" si="72"/>
        <v>0</v>
      </c>
      <c r="L280" s="25">
        <f t="shared" si="73"/>
        <v>0</v>
      </c>
      <c r="M280" s="25">
        <f t="shared" ca="1" si="74"/>
        <v>-5.5731312827436803E-3</v>
      </c>
      <c r="N280" s="25">
        <f t="shared" ca="1" si="75"/>
        <v>0</v>
      </c>
      <c r="O280" s="24">
        <f t="shared" ca="1" si="76"/>
        <v>0</v>
      </c>
      <c r="P280" s="25">
        <f t="shared" ca="1" si="77"/>
        <v>0</v>
      </c>
      <c r="Q280" s="25">
        <f t="shared" ca="1" si="78"/>
        <v>0</v>
      </c>
      <c r="R280">
        <f t="shared" ca="1" si="79"/>
        <v>5.5731312827436803E-3</v>
      </c>
    </row>
    <row r="281" spans="1:18" x14ac:dyDescent="0.2">
      <c r="A281" s="82"/>
      <c r="B281" s="82"/>
      <c r="C281" s="82"/>
      <c r="D281" s="83">
        <f t="shared" si="65"/>
        <v>0</v>
      </c>
      <c r="E281" s="83">
        <f t="shared" si="66"/>
        <v>0</v>
      </c>
      <c r="F281" s="25">
        <f t="shared" si="67"/>
        <v>0</v>
      </c>
      <c r="G281" s="25">
        <f t="shared" si="68"/>
        <v>0</v>
      </c>
      <c r="H281" s="25">
        <f t="shared" si="69"/>
        <v>0</v>
      </c>
      <c r="I281" s="25">
        <f t="shared" si="70"/>
        <v>0</v>
      </c>
      <c r="J281" s="25">
        <f t="shared" si="71"/>
        <v>0</v>
      </c>
      <c r="K281" s="25">
        <f t="shared" si="72"/>
        <v>0</v>
      </c>
      <c r="L281" s="25">
        <f t="shared" si="73"/>
        <v>0</v>
      </c>
      <c r="M281" s="25">
        <f t="shared" ca="1" si="74"/>
        <v>-5.5731312827436803E-3</v>
      </c>
      <c r="N281" s="25">
        <f t="shared" ca="1" si="75"/>
        <v>0</v>
      </c>
      <c r="O281" s="24">
        <f t="shared" ca="1" si="76"/>
        <v>0</v>
      </c>
      <c r="P281" s="25">
        <f t="shared" ca="1" si="77"/>
        <v>0</v>
      </c>
      <c r="Q281" s="25">
        <f t="shared" ca="1" si="78"/>
        <v>0</v>
      </c>
      <c r="R281">
        <f t="shared" ca="1" si="79"/>
        <v>5.5731312827436803E-3</v>
      </c>
    </row>
    <row r="282" spans="1:18" x14ac:dyDescent="0.2">
      <c r="A282" s="82"/>
      <c r="B282" s="82"/>
      <c r="C282" s="82"/>
      <c r="D282" s="83">
        <f t="shared" si="65"/>
        <v>0</v>
      </c>
      <c r="E282" s="83">
        <f t="shared" si="66"/>
        <v>0</v>
      </c>
      <c r="F282" s="25">
        <f t="shared" si="67"/>
        <v>0</v>
      </c>
      <c r="G282" s="25">
        <f t="shared" si="68"/>
        <v>0</v>
      </c>
      <c r="H282" s="25">
        <f t="shared" si="69"/>
        <v>0</v>
      </c>
      <c r="I282" s="25">
        <f t="shared" si="70"/>
        <v>0</v>
      </c>
      <c r="J282" s="25">
        <f t="shared" si="71"/>
        <v>0</v>
      </c>
      <c r="K282" s="25">
        <f t="shared" si="72"/>
        <v>0</v>
      </c>
      <c r="L282" s="25">
        <f t="shared" si="73"/>
        <v>0</v>
      </c>
      <c r="M282" s="25">
        <f t="shared" ca="1" si="74"/>
        <v>-5.5731312827436803E-3</v>
      </c>
      <c r="N282" s="25">
        <f t="shared" ca="1" si="75"/>
        <v>0</v>
      </c>
      <c r="O282" s="24">
        <f t="shared" ca="1" si="76"/>
        <v>0</v>
      </c>
      <c r="P282" s="25">
        <f t="shared" ca="1" si="77"/>
        <v>0</v>
      </c>
      <c r="Q282" s="25">
        <f t="shared" ca="1" si="78"/>
        <v>0</v>
      </c>
      <c r="R282">
        <f t="shared" ca="1" si="79"/>
        <v>5.5731312827436803E-3</v>
      </c>
    </row>
    <row r="283" spans="1:18" x14ac:dyDescent="0.2">
      <c r="A283" s="82"/>
      <c r="B283" s="82"/>
      <c r="C283" s="82"/>
      <c r="D283" s="83">
        <f t="shared" si="65"/>
        <v>0</v>
      </c>
      <c r="E283" s="83">
        <f t="shared" si="66"/>
        <v>0</v>
      </c>
      <c r="F283" s="25">
        <f t="shared" si="67"/>
        <v>0</v>
      </c>
      <c r="G283" s="25">
        <f t="shared" si="68"/>
        <v>0</v>
      </c>
      <c r="H283" s="25">
        <f t="shared" si="69"/>
        <v>0</v>
      </c>
      <c r="I283" s="25">
        <f t="shared" si="70"/>
        <v>0</v>
      </c>
      <c r="J283" s="25">
        <f t="shared" si="71"/>
        <v>0</v>
      </c>
      <c r="K283" s="25">
        <f t="shared" si="72"/>
        <v>0</v>
      </c>
      <c r="L283" s="25">
        <f t="shared" si="73"/>
        <v>0</v>
      </c>
      <c r="M283" s="25">
        <f t="shared" ca="1" si="74"/>
        <v>-5.5731312827436803E-3</v>
      </c>
      <c r="N283" s="25">
        <f t="shared" ca="1" si="75"/>
        <v>0</v>
      </c>
      <c r="O283" s="24">
        <f t="shared" ca="1" si="76"/>
        <v>0</v>
      </c>
      <c r="P283" s="25">
        <f t="shared" ca="1" si="77"/>
        <v>0</v>
      </c>
      <c r="Q283" s="25">
        <f t="shared" ca="1" si="78"/>
        <v>0</v>
      </c>
      <c r="R283">
        <f t="shared" ca="1" si="79"/>
        <v>5.5731312827436803E-3</v>
      </c>
    </row>
    <row r="284" spans="1:18" x14ac:dyDescent="0.2">
      <c r="A284" s="82"/>
      <c r="B284" s="82"/>
      <c r="C284" s="82"/>
      <c r="D284" s="83">
        <f t="shared" si="65"/>
        <v>0</v>
      </c>
      <c r="E284" s="83">
        <f t="shared" si="66"/>
        <v>0</v>
      </c>
      <c r="F284" s="25">
        <f t="shared" si="67"/>
        <v>0</v>
      </c>
      <c r="G284" s="25">
        <f t="shared" si="68"/>
        <v>0</v>
      </c>
      <c r="H284" s="25">
        <f t="shared" si="69"/>
        <v>0</v>
      </c>
      <c r="I284" s="25">
        <f t="shared" si="70"/>
        <v>0</v>
      </c>
      <c r="J284" s="25">
        <f t="shared" si="71"/>
        <v>0</v>
      </c>
      <c r="K284" s="25">
        <f t="shared" si="72"/>
        <v>0</v>
      </c>
      <c r="L284" s="25">
        <f t="shared" si="73"/>
        <v>0</v>
      </c>
      <c r="M284" s="25">
        <f t="shared" ca="1" si="74"/>
        <v>-5.5731312827436803E-3</v>
      </c>
      <c r="N284" s="25">
        <f t="shared" ca="1" si="75"/>
        <v>0</v>
      </c>
      <c r="O284" s="24">
        <f t="shared" ca="1" si="76"/>
        <v>0</v>
      </c>
      <c r="P284" s="25">
        <f t="shared" ca="1" si="77"/>
        <v>0</v>
      </c>
      <c r="Q284" s="25">
        <f t="shared" ca="1" si="78"/>
        <v>0</v>
      </c>
      <c r="R284">
        <f t="shared" ca="1" si="79"/>
        <v>5.5731312827436803E-3</v>
      </c>
    </row>
    <row r="285" spans="1:18" x14ac:dyDescent="0.2">
      <c r="A285" s="82"/>
      <c r="B285" s="82"/>
      <c r="C285" s="82"/>
      <c r="D285" s="83">
        <f t="shared" si="65"/>
        <v>0</v>
      </c>
      <c r="E285" s="83">
        <f t="shared" si="66"/>
        <v>0</v>
      </c>
      <c r="F285" s="25">
        <f t="shared" si="67"/>
        <v>0</v>
      </c>
      <c r="G285" s="25">
        <f t="shared" si="68"/>
        <v>0</v>
      </c>
      <c r="H285" s="25">
        <f t="shared" si="69"/>
        <v>0</v>
      </c>
      <c r="I285" s="25">
        <f t="shared" si="70"/>
        <v>0</v>
      </c>
      <c r="J285" s="25">
        <f t="shared" si="71"/>
        <v>0</v>
      </c>
      <c r="K285" s="25">
        <f t="shared" si="72"/>
        <v>0</v>
      </c>
      <c r="L285" s="25">
        <f t="shared" si="73"/>
        <v>0</v>
      </c>
      <c r="M285" s="25">
        <f t="shared" ca="1" si="74"/>
        <v>-5.5731312827436803E-3</v>
      </c>
      <c r="N285" s="25">
        <f t="shared" ca="1" si="75"/>
        <v>0</v>
      </c>
      <c r="O285" s="24">
        <f t="shared" ca="1" si="76"/>
        <v>0</v>
      </c>
      <c r="P285" s="25">
        <f t="shared" ca="1" si="77"/>
        <v>0</v>
      </c>
      <c r="Q285" s="25">
        <f t="shared" ca="1" si="78"/>
        <v>0</v>
      </c>
      <c r="R285">
        <f t="shared" ca="1" si="79"/>
        <v>5.5731312827436803E-3</v>
      </c>
    </row>
    <row r="286" spans="1:18" x14ac:dyDescent="0.2">
      <c r="A286" s="82"/>
      <c r="B286" s="82"/>
      <c r="C286" s="82"/>
      <c r="D286" s="83">
        <f t="shared" si="65"/>
        <v>0</v>
      </c>
      <c r="E286" s="83">
        <f t="shared" si="66"/>
        <v>0</v>
      </c>
      <c r="F286" s="25">
        <f t="shared" si="67"/>
        <v>0</v>
      </c>
      <c r="G286" s="25">
        <f t="shared" si="68"/>
        <v>0</v>
      </c>
      <c r="H286" s="25">
        <f t="shared" si="69"/>
        <v>0</v>
      </c>
      <c r="I286" s="25">
        <f t="shared" si="70"/>
        <v>0</v>
      </c>
      <c r="J286" s="25">
        <f t="shared" si="71"/>
        <v>0</v>
      </c>
      <c r="K286" s="25">
        <f t="shared" si="72"/>
        <v>0</v>
      </c>
      <c r="L286" s="25">
        <f t="shared" si="73"/>
        <v>0</v>
      </c>
      <c r="M286" s="25">
        <f t="shared" ca="1" si="74"/>
        <v>-5.5731312827436803E-3</v>
      </c>
      <c r="N286" s="25">
        <f t="shared" ca="1" si="75"/>
        <v>0</v>
      </c>
      <c r="O286" s="24">
        <f t="shared" ca="1" si="76"/>
        <v>0</v>
      </c>
      <c r="P286" s="25">
        <f t="shared" ca="1" si="77"/>
        <v>0</v>
      </c>
      <c r="Q286" s="25">
        <f t="shared" ca="1" si="78"/>
        <v>0</v>
      </c>
      <c r="R286">
        <f t="shared" ca="1" si="79"/>
        <v>5.5731312827436803E-3</v>
      </c>
    </row>
    <row r="287" spans="1:18" x14ac:dyDescent="0.2">
      <c r="A287" s="82"/>
      <c r="B287" s="82"/>
      <c r="C287" s="82"/>
      <c r="D287" s="83">
        <f t="shared" si="65"/>
        <v>0</v>
      </c>
      <c r="E287" s="83">
        <f t="shared" si="66"/>
        <v>0</v>
      </c>
      <c r="F287" s="25">
        <f t="shared" si="67"/>
        <v>0</v>
      </c>
      <c r="G287" s="25">
        <f t="shared" si="68"/>
        <v>0</v>
      </c>
      <c r="H287" s="25">
        <f t="shared" si="69"/>
        <v>0</v>
      </c>
      <c r="I287" s="25">
        <f t="shared" si="70"/>
        <v>0</v>
      </c>
      <c r="J287" s="25">
        <f t="shared" si="71"/>
        <v>0</v>
      </c>
      <c r="K287" s="25">
        <f t="shared" si="72"/>
        <v>0</v>
      </c>
      <c r="L287" s="25">
        <f t="shared" si="73"/>
        <v>0</v>
      </c>
      <c r="M287" s="25">
        <f t="shared" ca="1" si="74"/>
        <v>-5.5731312827436803E-3</v>
      </c>
      <c r="N287" s="25">
        <f t="shared" ca="1" si="75"/>
        <v>0</v>
      </c>
      <c r="O287" s="24">
        <f t="shared" ca="1" si="76"/>
        <v>0</v>
      </c>
      <c r="P287" s="25">
        <f t="shared" ca="1" si="77"/>
        <v>0</v>
      </c>
      <c r="Q287" s="25">
        <f t="shared" ca="1" si="78"/>
        <v>0</v>
      </c>
      <c r="R287">
        <f t="shared" ca="1" si="79"/>
        <v>5.5731312827436803E-3</v>
      </c>
    </row>
    <row r="288" spans="1:18" x14ac:dyDescent="0.2">
      <c r="A288" s="82"/>
      <c r="B288" s="82"/>
      <c r="C288" s="82"/>
      <c r="D288" s="83">
        <f t="shared" si="65"/>
        <v>0</v>
      </c>
      <c r="E288" s="83">
        <f t="shared" si="66"/>
        <v>0</v>
      </c>
      <c r="F288" s="25">
        <f t="shared" si="67"/>
        <v>0</v>
      </c>
      <c r="G288" s="25">
        <f t="shared" si="68"/>
        <v>0</v>
      </c>
      <c r="H288" s="25">
        <f t="shared" si="69"/>
        <v>0</v>
      </c>
      <c r="I288" s="25">
        <f t="shared" si="70"/>
        <v>0</v>
      </c>
      <c r="J288" s="25">
        <f t="shared" si="71"/>
        <v>0</v>
      </c>
      <c r="K288" s="25">
        <f t="shared" si="72"/>
        <v>0</v>
      </c>
      <c r="L288" s="25">
        <f t="shared" si="73"/>
        <v>0</v>
      </c>
      <c r="M288" s="25">
        <f t="shared" ca="1" si="74"/>
        <v>-5.5731312827436803E-3</v>
      </c>
      <c r="N288" s="25">
        <f t="shared" ca="1" si="75"/>
        <v>0</v>
      </c>
      <c r="O288" s="24">
        <f t="shared" ca="1" si="76"/>
        <v>0</v>
      </c>
      <c r="P288" s="25">
        <f t="shared" ca="1" si="77"/>
        <v>0</v>
      </c>
      <c r="Q288" s="25">
        <f t="shared" ca="1" si="78"/>
        <v>0</v>
      </c>
      <c r="R288">
        <f t="shared" ca="1" si="79"/>
        <v>5.5731312827436803E-3</v>
      </c>
    </row>
    <row r="289" spans="1:18" x14ac:dyDescent="0.2">
      <c r="A289" s="82"/>
      <c r="B289" s="82"/>
      <c r="C289" s="82"/>
      <c r="D289" s="83">
        <f t="shared" si="65"/>
        <v>0</v>
      </c>
      <c r="E289" s="83">
        <f t="shared" si="66"/>
        <v>0</v>
      </c>
      <c r="F289" s="25">
        <f t="shared" si="67"/>
        <v>0</v>
      </c>
      <c r="G289" s="25">
        <f t="shared" si="68"/>
        <v>0</v>
      </c>
      <c r="H289" s="25">
        <f t="shared" si="69"/>
        <v>0</v>
      </c>
      <c r="I289" s="25">
        <f t="shared" si="70"/>
        <v>0</v>
      </c>
      <c r="J289" s="25">
        <f t="shared" si="71"/>
        <v>0</v>
      </c>
      <c r="K289" s="25">
        <f t="shared" si="72"/>
        <v>0</v>
      </c>
      <c r="L289" s="25">
        <f t="shared" si="73"/>
        <v>0</v>
      </c>
      <c r="M289" s="25">
        <f t="shared" ca="1" si="74"/>
        <v>-5.5731312827436803E-3</v>
      </c>
      <c r="N289" s="25">
        <f t="shared" ca="1" si="75"/>
        <v>0</v>
      </c>
      <c r="O289" s="24">
        <f t="shared" ca="1" si="76"/>
        <v>0</v>
      </c>
      <c r="P289" s="25">
        <f t="shared" ca="1" si="77"/>
        <v>0</v>
      </c>
      <c r="Q289" s="25">
        <f t="shared" ca="1" si="78"/>
        <v>0</v>
      </c>
      <c r="R289">
        <f t="shared" ca="1" si="79"/>
        <v>5.5731312827436803E-3</v>
      </c>
    </row>
    <row r="290" spans="1:18" x14ac:dyDescent="0.2">
      <c r="A290" s="82"/>
      <c r="B290" s="82"/>
      <c r="C290" s="82"/>
      <c r="D290" s="83">
        <f t="shared" si="65"/>
        <v>0</v>
      </c>
      <c r="E290" s="83">
        <f t="shared" si="66"/>
        <v>0</v>
      </c>
      <c r="F290" s="25">
        <f t="shared" si="67"/>
        <v>0</v>
      </c>
      <c r="G290" s="25">
        <f t="shared" si="68"/>
        <v>0</v>
      </c>
      <c r="H290" s="25">
        <f t="shared" si="69"/>
        <v>0</v>
      </c>
      <c r="I290" s="25">
        <f t="shared" si="70"/>
        <v>0</v>
      </c>
      <c r="J290" s="25">
        <f t="shared" si="71"/>
        <v>0</v>
      </c>
      <c r="K290" s="25">
        <f t="shared" si="72"/>
        <v>0</v>
      </c>
      <c r="L290" s="25">
        <f t="shared" si="73"/>
        <v>0</v>
      </c>
      <c r="M290" s="25">
        <f t="shared" ca="1" si="74"/>
        <v>-5.5731312827436803E-3</v>
      </c>
      <c r="N290" s="25">
        <f t="shared" ca="1" si="75"/>
        <v>0</v>
      </c>
      <c r="O290" s="24">
        <f t="shared" ca="1" si="76"/>
        <v>0</v>
      </c>
      <c r="P290" s="25">
        <f t="shared" ca="1" si="77"/>
        <v>0</v>
      </c>
      <c r="Q290" s="25">
        <f t="shared" ca="1" si="78"/>
        <v>0</v>
      </c>
      <c r="R290">
        <f t="shared" ca="1" si="79"/>
        <v>5.5731312827436803E-3</v>
      </c>
    </row>
    <row r="291" spans="1:18" x14ac:dyDescent="0.2">
      <c r="A291" s="82"/>
      <c r="B291" s="82"/>
      <c r="C291" s="82"/>
      <c r="D291" s="83">
        <f t="shared" si="65"/>
        <v>0</v>
      </c>
      <c r="E291" s="83">
        <f t="shared" si="66"/>
        <v>0</v>
      </c>
      <c r="F291" s="25">
        <f t="shared" si="67"/>
        <v>0</v>
      </c>
      <c r="G291" s="25">
        <f t="shared" si="68"/>
        <v>0</v>
      </c>
      <c r="H291" s="25">
        <f t="shared" si="69"/>
        <v>0</v>
      </c>
      <c r="I291" s="25">
        <f t="shared" si="70"/>
        <v>0</v>
      </c>
      <c r="J291" s="25">
        <f t="shared" si="71"/>
        <v>0</v>
      </c>
      <c r="K291" s="25">
        <f t="shared" si="72"/>
        <v>0</v>
      </c>
      <c r="L291" s="25">
        <f t="shared" si="73"/>
        <v>0</v>
      </c>
      <c r="M291" s="25">
        <f t="shared" ca="1" si="74"/>
        <v>-5.5731312827436803E-3</v>
      </c>
      <c r="N291" s="25">
        <f t="shared" ca="1" si="75"/>
        <v>0</v>
      </c>
      <c r="O291" s="24">
        <f t="shared" ca="1" si="76"/>
        <v>0</v>
      </c>
      <c r="P291" s="25">
        <f t="shared" ca="1" si="77"/>
        <v>0</v>
      </c>
      <c r="Q291" s="25">
        <f t="shared" ca="1" si="78"/>
        <v>0</v>
      </c>
      <c r="R291">
        <f t="shared" ca="1" si="79"/>
        <v>5.5731312827436803E-3</v>
      </c>
    </row>
    <row r="292" spans="1:18" x14ac:dyDescent="0.2">
      <c r="A292" s="82"/>
      <c r="B292" s="82"/>
      <c r="C292" s="82"/>
      <c r="D292" s="83">
        <f t="shared" si="65"/>
        <v>0</v>
      </c>
      <c r="E292" s="83">
        <f t="shared" si="66"/>
        <v>0</v>
      </c>
      <c r="F292" s="25">
        <f t="shared" si="67"/>
        <v>0</v>
      </c>
      <c r="G292" s="25">
        <f t="shared" si="68"/>
        <v>0</v>
      </c>
      <c r="H292" s="25">
        <f t="shared" si="69"/>
        <v>0</v>
      </c>
      <c r="I292" s="25">
        <f t="shared" si="70"/>
        <v>0</v>
      </c>
      <c r="J292" s="25">
        <f t="shared" si="71"/>
        <v>0</v>
      </c>
      <c r="K292" s="25">
        <f t="shared" si="72"/>
        <v>0</v>
      </c>
      <c r="L292" s="25">
        <f t="shared" si="73"/>
        <v>0</v>
      </c>
      <c r="M292" s="25">
        <f t="shared" ca="1" si="74"/>
        <v>-5.5731312827436803E-3</v>
      </c>
      <c r="N292" s="25">
        <f t="shared" ca="1" si="75"/>
        <v>0</v>
      </c>
      <c r="O292" s="24">
        <f t="shared" ca="1" si="76"/>
        <v>0</v>
      </c>
      <c r="P292" s="25">
        <f t="shared" ca="1" si="77"/>
        <v>0</v>
      </c>
      <c r="Q292" s="25">
        <f t="shared" ca="1" si="78"/>
        <v>0</v>
      </c>
      <c r="R292">
        <f t="shared" ca="1" si="79"/>
        <v>5.5731312827436803E-3</v>
      </c>
    </row>
    <row r="293" spans="1:18" x14ac:dyDescent="0.2">
      <c r="A293" s="82"/>
      <c r="B293" s="82"/>
      <c r="C293" s="82"/>
      <c r="D293" s="83">
        <f t="shared" si="65"/>
        <v>0</v>
      </c>
      <c r="E293" s="83">
        <f t="shared" si="66"/>
        <v>0</v>
      </c>
      <c r="F293" s="25">
        <f t="shared" si="67"/>
        <v>0</v>
      </c>
      <c r="G293" s="25">
        <f t="shared" si="68"/>
        <v>0</v>
      </c>
      <c r="H293" s="25">
        <f t="shared" si="69"/>
        <v>0</v>
      </c>
      <c r="I293" s="25">
        <f t="shared" si="70"/>
        <v>0</v>
      </c>
      <c r="J293" s="25">
        <f t="shared" si="71"/>
        <v>0</v>
      </c>
      <c r="K293" s="25">
        <f t="shared" si="72"/>
        <v>0</v>
      </c>
      <c r="L293" s="25">
        <f t="shared" si="73"/>
        <v>0</v>
      </c>
      <c r="M293" s="25">
        <f t="shared" ca="1" si="74"/>
        <v>-5.5731312827436803E-3</v>
      </c>
      <c r="N293" s="25">
        <f t="shared" ca="1" si="75"/>
        <v>0</v>
      </c>
      <c r="O293" s="24">
        <f t="shared" ca="1" si="76"/>
        <v>0</v>
      </c>
      <c r="P293" s="25">
        <f t="shared" ca="1" si="77"/>
        <v>0</v>
      </c>
      <c r="Q293" s="25">
        <f t="shared" ca="1" si="78"/>
        <v>0</v>
      </c>
      <c r="R293">
        <f t="shared" ca="1" si="79"/>
        <v>5.5731312827436803E-3</v>
      </c>
    </row>
    <row r="294" spans="1:18" x14ac:dyDescent="0.2">
      <c r="A294" s="82"/>
      <c r="B294" s="82"/>
      <c r="C294" s="82"/>
      <c r="D294" s="83">
        <f t="shared" si="65"/>
        <v>0</v>
      </c>
      <c r="E294" s="83">
        <f t="shared" si="66"/>
        <v>0</v>
      </c>
      <c r="F294" s="25">
        <f t="shared" si="67"/>
        <v>0</v>
      </c>
      <c r="G294" s="25">
        <f t="shared" si="68"/>
        <v>0</v>
      </c>
      <c r="H294" s="25">
        <f t="shared" si="69"/>
        <v>0</v>
      </c>
      <c r="I294" s="25">
        <f t="shared" si="70"/>
        <v>0</v>
      </c>
      <c r="J294" s="25">
        <f t="shared" si="71"/>
        <v>0</v>
      </c>
      <c r="K294" s="25">
        <f t="shared" si="72"/>
        <v>0</v>
      </c>
      <c r="L294" s="25">
        <f t="shared" si="73"/>
        <v>0</v>
      </c>
      <c r="M294" s="25">
        <f t="shared" ca="1" si="74"/>
        <v>-5.5731312827436803E-3</v>
      </c>
      <c r="N294" s="25">
        <f t="shared" ca="1" si="75"/>
        <v>0</v>
      </c>
      <c r="O294" s="24">
        <f t="shared" ca="1" si="76"/>
        <v>0</v>
      </c>
      <c r="P294" s="25">
        <f t="shared" ca="1" si="77"/>
        <v>0</v>
      </c>
      <c r="Q294" s="25">
        <f t="shared" ca="1" si="78"/>
        <v>0</v>
      </c>
      <c r="R294">
        <f t="shared" ca="1" si="79"/>
        <v>5.5731312827436803E-3</v>
      </c>
    </row>
    <row r="295" spans="1:18" x14ac:dyDescent="0.2">
      <c r="A295" s="82"/>
      <c r="B295" s="82"/>
      <c r="C295" s="82"/>
      <c r="D295" s="83">
        <f t="shared" si="65"/>
        <v>0</v>
      </c>
      <c r="E295" s="83">
        <f t="shared" si="66"/>
        <v>0</v>
      </c>
      <c r="F295" s="25">
        <f t="shared" si="67"/>
        <v>0</v>
      </c>
      <c r="G295" s="25">
        <f t="shared" si="68"/>
        <v>0</v>
      </c>
      <c r="H295" s="25">
        <f t="shared" si="69"/>
        <v>0</v>
      </c>
      <c r="I295" s="25">
        <f t="shared" si="70"/>
        <v>0</v>
      </c>
      <c r="J295" s="25">
        <f t="shared" si="71"/>
        <v>0</v>
      </c>
      <c r="K295" s="25">
        <f t="shared" si="72"/>
        <v>0</v>
      </c>
      <c r="L295" s="25">
        <f t="shared" si="73"/>
        <v>0</v>
      </c>
      <c r="M295" s="25">
        <f t="shared" ca="1" si="74"/>
        <v>-5.5731312827436803E-3</v>
      </c>
      <c r="N295" s="25">
        <f t="shared" ca="1" si="75"/>
        <v>0</v>
      </c>
      <c r="O295" s="24">
        <f t="shared" ca="1" si="76"/>
        <v>0</v>
      </c>
      <c r="P295" s="25">
        <f t="shared" ca="1" si="77"/>
        <v>0</v>
      </c>
      <c r="Q295" s="25">
        <f t="shared" ca="1" si="78"/>
        <v>0</v>
      </c>
      <c r="R295">
        <f t="shared" ca="1" si="79"/>
        <v>5.5731312827436803E-3</v>
      </c>
    </row>
    <row r="296" spans="1:18" x14ac:dyDescent="0.2">
      <c r="A296" s="82"/>
      <c r="B296" s="82"/>
      <c r="C296" s="82"/>
      <c r="D296" s="83">
        <f t="shared" si="65"/>
        <v>0</v>
      </c>
      <c r="E296" s="83">
        <f t="shared" si="66"/>
        <v>0</v>
      </c>
      <c r="F296" s="25">
        <f t="shared" si="67"/>
        <v>0</v>
      </c>
      <c r="G296" s="25">
        <f t="shared" si="68"/>
        <v>0</v>
      </c>
      <c r="H296" s="25">
        <f t="shared" si="69"/>
        <v>0</v>
      </c>
      <c r="I296" s="25">
        <f t="shared" si="70"/>
        <v>0</v>
      </c>
      <c r="J296" s="25">
        <f t="shared" si="71"/>
        <v>0</v>
      </c>
      <c r="K296" s="25">
        <f t="shared" si="72"/>
        <v>0</v>
      </c>
      <c r="L296" s="25">
        <f t="shared" si="73"/>
        <v>0</v>
      </c>
      <c r="M296" s="25">
        <f t="shared" ca="1" si="74"/>
        <v>-5.5731312827436803E-3</v>
      </c>
      <c r="N296" s="25">
        <f t="shared" ca="1" si="75"/>
        <v>0</v>
      </c>
      <c r="O296" s="24">
        <f t="shared" ca="1" si="76"/>
        <v>0</v>
      </c>
      <c r="P296" s="25">
        <f t="shared" ca="1" si="77"/>
        <v>0</v>
      </c>
      <c r="Q296" s="25">
        <f t="shared" ca="1" si="78"/>
        <v>0</v>
      </c>
      <c r="R296">
        <f t="shared" ca="1" si="79"/>
        <v>5.5731312827436803E-3</v>
      </c>
    </row>
    <row r="297" spans="1:18" x14ac:dyDescent="0.2">
      <c r="A297" s="84"/>
      <c r="B297" s="84"/>
      <c r="C297" s="84"/>
      <c r="D297" s="83">
        <f t="shared" si="65"/>
        <v>0</v>
      </c>
      <c r="E297" s="83">
        <f t="shared" si="66"/>
        <v>0</v>
      </c>
      <c r="F297" s="25">
        <f t="shared" si="67"/>
        <v>0</v>
      </c>
      <c r="G297" s="25">
        <f t="shared" si="68"/>
        <v>0</v>
      </c>
      <c r="H297" s="25">
        <f t="shared" si="69"/>
        <v>0</v>
      </c>
      <c r="I297" s="25">
        <f t="shared" si="70"/>
        <v>0</v>
      </c>
      <c r="J297" s="25">
        <f t="shared" si="71"/>
        <v>0</v>
      </c>
      <c r="K297" s="25">
        <f t="shared" si="72"/>
        <v>0</v>
      </c>
      <c r="L297" s="25">
        <f t="shared" si="73"/>
        <v>0</v>
      </c>
      <c r="M297" s="25">
        <f t="shared" ca="1" si="74"/>
        <v>-5.5731312827436803E-3</v>
      </c>
      <c r="N297" s="25">
        <f t="shared" ca="1" si="75"/>
        <v>0</v>
      </c>
      <c r="O297" s="24">
        <f t="shared" ca="1" si="76"/>
        <v>0</v>
      </c>
      <c r="P297" s="25">
        <f t="shared" ca="1" si="77"/>
        <v>0</v>
      </c>
      <c r="Q297" s="25">
        <f t="shared" ca="1" si="78"/>
        <v>0</v>
      </c>
      <c r="R297">
        <f t="shared" ca="1" si="79"/>
        <v>5.5731312827436803E-3</v>
      </c>
    </row>
    <row r="298" spans="1:18" x14ac:dyDescent="0.2">
      <c r="A298" s="84"/>
      <c r="B298" s="84"/>
      <c r="C298" s="84"/>
      <c r="D298" s="83">
        <f t="shared" si="65"/>
        <v>0</v>
      </c>
      <c r="E298" s="83">
        <f t="shared" si="66"/>
        <v>0</v>
      </c>
      <c r="F298" s="25">
        <f t="shared" si="67"/>
        <v>0</v>
      </c>
      <c r="G298" s="25">
        <f t="shared" si="68"/>
        <v>0</v>
      </c>
      <c r="H298" s="25">
        <f t="shared" si="69"/>
        <v>0</v>
      </c>
      <c r="I298" s="25">
        <f t="shared" si="70"/>
        <v>0</v>
      </c>
      <c r="J298" s="25">
        <f t="shared" si="71"/>
        <v>0</v>
      </c>
      <c r="K298" s="25">
        <f t="shared" si="72"/>
        <v>0</v>
      </c>
      <c r="L298" s="25">
        <f t="shared" si="73"/>
        <v>0</v>
      </c>
      <c r="M298" s="25">
        <f t="shared" ca="1" si="74"/>
        <v>-5.5731312827436803E-3</v>
      </c>
      <c r="N298" s="25">
        <f t="shared" ca="1" si="75"/>
        <v>0</v>
      </c>
      <c r="O298" s="24">
        <f t="shared" ca="1" si="76"/>
        <v>0</v>
      </c>
      <c r="P298" s="25">
        <f t="shared" ca="1" si="77"/>
        <v>0</v>
      </c>
      <c r="Q298" s="25">
        <f t="shared" ca="1" si="78"/>
        <v>0</v>
      </c>
      <c r="R298">
        <f t="shared" ca="1" si="79"/>
        <v>5.5731312827436803E-3</v>
      </c>
    </row>
    <row r="299" spans="1:18" x14ac:dyDescent="0.2">
      <c r="A299" s="84"/>
      <c r="B299" s="84"/>
      <c r="C299" s="84"/>
      <c r="D299" s="83">
        <f t="shared" si="65"/>
        <v>0</v>
      </c>
      <c r="E299" s="83">
        <f t="shared" si="66"/>
        <v>0</v>
      </c>
      <c r="F299" s="25">
        <f t="shared" si="67"/>
        <v>0</v>
      </c>
      <c r="G299" s="25">
        <f t="shared" si="68"/>
        <v>0</v>
      </c>
      <c r="H299" s="25">
        <f t="shared" si="69"/>
        <v>0</v>
      </c>
      <c r="I299" s="25">
        <f t="shared" si="70"/>
        <v>0</v>
      </c>
      <c r="J299" s="25">
        <f t="shared" si="71"/>
        <v>0</v>
      </c>
      <c r="K299" s="25">
        <f t="shared" si="72"/>
        <v>0</v>
      </c>
      <c r="L299" s="25">
        <f t="shared" si="73"/>
        <v>0</v>
      </c>
      <c r="M299" s="25">
        <f t="shared" ca="1" si="74"/>
        <v>-5.5731312827436803E-3</v>
      </c>
      <c r="N299" s="25">
        <f t="shared" ca="1" si="75"/>
        <v>0</v>
      </c>
      <c r="O299" s="24">
        <f t="shared" ca="1" si="76"/>
        <v>0</v>
      </c>
      <c r="P299" s="25">
        <f t="shared" ca="1" si="77"/>
        <v>0</v>
      </c>
      <c r="Q299" s="25">
        <f t="shared" ca="1" si="78"/>
        <v>0</v>
      </c>
      <c r="R299">
        <f t="shared" ca="1" si="79"/>
        <v>5.5731312827436803E-3</v>
      </c>
    </row>
    <row r="300" spans="1:18" x14ac:dyDescent="0.2">
      <c r="A300" s="84"/>
      <c r="B300" s="84"/>
      <c r="C300" s="84"/>
      <c r="D300" s="83">
        <f t="shared" si="65"/>
        <v>0</v>
      </c>
      <c r="E300" s="83">
        <f t="shared" si="66"/>
        <v>0</v>
      </c>
      <c r="F300" s="25">
        <f t="shared" si="67"/>
        <v>0</v>
      </c>
      <c r="G300" s="25">
        <f t="shared" si="68"/>
        <v>0</v>
      </c>
      <c r="H300" s="25">
        <f t="shared" si="69"/>
        <v>0</v>
      </c>
      <c r="I300" s="25">
        <f t="shared" si="70"/>
        <v>0</v>
      </c>
      <c r="J300" s="25">
        <f t="shared" si="71"/>
        <v>0</v>
      </c>
      <c r="K300" s="25">
        <f t="shared" si="72"/>
        <v>0</v>
      </c>
      <c r="L300" s="25">
        <f t="shared" si="73"/>
        <v>0</v>
      </c>
      <c r="M300" s="25">
        <f t="shared" ca="1" si="74"/>
        <v>-5.5731312827436803E-3</v>
      </c>
      <c r="N300" s="25">
        <f t="shared" ca="1" si="75"/>
        <v>0</v>
      </c>
      <c r="O300" s="24">
        <f t="shared" ca="1" si="76"/>
        <v>0</v>
      </c>
      <c r="P300" s="25">
        <f t="shared" ca="1" si="77"/>
        <v>0</v>
      </c>
      <c r="Q300" s="25">
        <f t="shared" ca="1" si="78"/>
        <v>0</v>
      </c>
      <c r="R300">
        <f t="shared" ca="1" si="79"/>
        <v>5.5731312827436803E-3</v>
      </c>
    </row>
    <row r="301" spans="1:18" x14ac:dyDescent="0.2">
      <c r="A301" s="84"/>
      <c r="B301" s="84"/>
      <c r="C301" s="84"/>
      <c r="D301" s="83">
        <f t="shared" si="65"/>
        <v>0</v>
      </c>
      <c r="E301" s="83">
        <f t="shared" si="66"/>
        <v>0</v>
      </c>
      <c r="F301" s="25">
        <f t="shared" si="67"/>
        <v>0</v>
      </c>
      <c r="G301" s="25">
        <f t="shared" si="68"/>
        <v>0</v>
      </c>
      <c r="H301" s="25">
        <f t="shared" si="69"/>
        <v>0</v>
      </c>
      <c r="I301" s="25">
        <f t="shared" si="70"/>
        <v>0</v>
      </c>
      <c r="J301" s="25">
        <f t="shared" si="71"/>
        <v>0</v>
      </c>
      <c r="K301" s="25">
        <f t="shared" si="72"/>
        <v>0</v>
      </c>
      <c r="L301" s="25">
        <f t="shared" si="73"/>
        <v>0</v>
      </c>
      <c r="M301" s="25">
        <f t="shared" ca="1" si="74"/>
        <v>-5.5731312827436803E-3</v>
      </c>
      <c r="N301" s="25">
        <f t="shared" ca="1" si="75"/>
        <v>0</v>
      </c>
      <c r="O301" s="24">
        <f t="shared" ca="1" si="76"/>
        <v>0</v>
      </c>
      <c r="P301" s="25">
        <f t="shared" ca="1" si="77"/>
        <v>0</v>
      </c>
      <c r="Q301" s="25">
        <f t="shared" ca="1" si="78"/>
        <v>0</v>
      </c>
      <c r="R301">
        <f t="shared" ca="1" si="79"/>
        <v>5.5731312827436803E-3</v>
      </c>
    </row>
    <row r="302" spans="1:18" x14ac:dyDescent="0.2">
      <c r="A302" s="84"/>
      <c r="B302" s="84"/>
      <c r="C302" s="84"/>
      <c r="D302" s="83">
        <f t="shared" si="65"/>
        <v>0</v>
      </c>
      <c r="E302" s="83">
        <f t="shared" si="66"/>
        <v>0</v>
      </c>
      <c r="F302" s="25">
        <f t="shared" si="67"/>
        <v>0</v>
      </c>
      <c r="G302" s="25">
        <f t="shared" si="68"/>
        <v>0</v>
      </c>
      <c r="H302" s="25">
        <f t="shared" si="69"/>
        <v>0</v>
      </c>
      <c r="I302" s="25">
        <f t="shared" si="70"/>
        <v>0</v>
      </c>
      <c r="J302" s="25">
        <f t="shared" si="71"/>
        <v>0</v>
      </c>
      <c r="K302" s="25">
        <f t="shared" si="72"/>
        <v>0</v>
      </c>
      <c r="L302" s="25">
        <f t="shared" si="73"/>
        <v>0</v>
      </c>
      <c r="M302" s="25">
        <f t="shared" ca="1" si="74"/>
        <v>-5.5731312827436803E-3</v>
      </c>
      <c r="N302" s="25">
        <f t="shared" ca="1" si="75"/>
        <v>0</v>
      </c>
      <c r="O302" s="24">
        <f t="shared" ca="1" si="76"/>
        <v>0</v>
      </c>
      <c r="P302" s="25">
        <f t="shared" ca="1" si="77"/>
        <v>0</v>
      </c>
      <c r="Q302" s="25">
        <f t="shared" ca="1" si="78"/>
        <v>0</v>
      </c>
      <c r="R302">
        <f t="shared" ca="1" si="79"/>
        <v>5.5731312827436803E-3</v>
      </c>
    </row>
    <row r="303" spans="1:18" x14ac:dyDescent="0.2">
      <c r="A303" s="84"/>
      <c r="B303" s="84"/>
      <c r="C303" s="84"/>
      <c r="D303" s="83">
        <f t="shared" si="65"/>
        <v>0</v>
      </c>
      <c r="E303" s="83">
        <f t="shared" si="66"/>
        <v>0</v>
      </c>
      <c r="F303" s="25">
        <f t="shared" si="67"/>
        <v>0</v>
      </c>
      <c r="G303" s="25">
        <f t="shared" si="68"/>
        <v>0</v>
      </c>
      <c r="H303" s="25">
        <f t="shared" si="69"/>
        <v>0</v>
      </c>
      <c r="I303" s="25">
        <f t="shared" si="70"/>
        <v>0</v>
      </c>
      <c r="J303" s="25">
        <f t="shared" si="71"/>
        <v>0</v>
      </c>
      <c r="K303" s="25">
        <f t="shared" si="72"/>
        <v>0</v>
      </c>
      <c r="L303" s="25">
        <f t="shared" si="73"/>
        <v>0</v>
      </c>
      <c r="M303" s="25">
        <f t="shared" ca="1" si="74"/>
        <v>-5.5731312827436803E-3</v>
      </c>
      <c r="N303" s="25">
        <f t="shared" ca="1" si="75"/>
        <v>0</v>
      </c>
      <c r="O303" s="24">
        <f t="shared" ca="1" si="76"/>
        <v>0</v>
      </c>
      <c r="P303" s="25">
        <f t="shared" ca="1" si="77"/>
        <v>0</v>
      </c>
      <c r="Q303" s="25">
        <f t="shared" ca="1" si="78"/>
        <v>0</v>
      </c>
      <c r="R303">
        <f t="shared" ca="1" si="79"/>
        <v>5.5731312827436803E-3</v>
      </c>
    </row>
    <row r="304" spans="1:18" x14ac:dyDescent="0.2">
      <c r="D304" s="83">
        <f t="shared" si="65"/>
        <v>0</v>
      </c>
      <c r="E304" s="83">
        <f t="shared" si="66"/>
        <v>0</v>
      </c>
      <c r="F304" s="25">
        <f t="shared" si="67"/>
        <v>0</v>
      </c>
      <c r="G304" s="25">
        <f t="shared" si="68"/>
        <v>0</v>
      </c>
      <c r="H304" s="25">
        <f t="shared" si="69"/>
        <v>0</v>
      </c>
      <c r="I304" s="25">
        <f t="shared" si="70"/>
        <v>0</v>
      </c>
      <c r="J304" s="25">
        <f t="shared" si="71"/>
        <v>0</v>
      </c>
      <c r="K304" s="25">
        <f t="shared" si="72"/>
        <v>0</v>
      </c>
      <c r="L304" s="25">
        <f t="shared" si="73"/>
        <v>0</v>
      </c>
      <c r="M304" s="25">
        <f t="shared" ca="1" si="74"/>
        <v>-5.5731312827436803E-3</v>
      </c>
      <c r="N304" s="25">
        <f t="shared" ca="1" si="75"/>
        <v>0</v>
      </c>
      <c r="O304" s="24">
        <f t="shared" ca="1" si="76"/>
        <v>0</v>
      </c>
      <c r="P304" s="25">
        <f t="shared" ca="1" si="77"/>
        <v>0</v>
      </c>
      <c r="Q304" s="25">
        <f t="shared" ca="1" si="78"/>
        <v>0</v>
      </c>
      <c r="R304">
        <f t="shared" ca="1" si="79"/>
        <v>5.5731312827436803E-3</v>
      </c>
    </row>
    <row r="305" spans="4:18" x14ac:dyDescent="0.2">
      <c r="D305" s="83">
        <f t="shared" si="65"/>
        <v>0</v>
      </c>
      <c r="E305" s="83">
        <f t="shared" si="66"/>
        <v>0</v>
      </c>
      <c r="F305" s="25">
        <f t="shared" si="67"/>
        <v>0</v>
      </c>
      <c r="G305" s="25">
        <f t="shared" si="68"/>
        <v>0</v>
      </c>
      <c r="H305" s="25">
        <f t="shared" si="69"/>
        <v>0</v>
      </c>
      <c r="I305" s="25">
        <f t="shared" si="70"/>
        <v>0</v>
      </c>
      <c r="J305" s="25">
        <f t="shared" si="71"/>
        <v>0</v>
      </c>
      <c r="K305" s="25">
        <f t="shared" si="72"/>
        <v>0</v>
      </c>
      <c r="L305" s="25">
        <f t="shared" si="73"/>
        <v>0</v>
      </c>
      <c r="M305" s="25">
        <f t="shared" ca="1" si="74"/>
        <v>-5.5731312827436803E-3</v>
      </c>
      <c r="N305" s="25">
        <f t="shared" ca="1" si="75"/>
        <v>0</v>
      </c>
      <c r="O305" s="24">
        <f t="shared" ca="1" si="76"/>
        <v>0</v>
      </c>
      <c r="P305" s="25">
        <f t="shared" ca="1" si="77"/>
        <v>0</v>
      </c>
      <c r="Q305" s="25">
        <f t="shared" ca="1" si="78"/>
        <v>0</v>
      </c>
      <c r="R305">
        <f t="shared" ca="1" si="79"/>
        <v>5.5731312827436803E-3</v>
      </c>
    </row>
    <row r="306" spans="4:18" x14ac:dyDescent="0.2">
      <c r="D306" s="83">
        <f t="shared" si="65"/>
        <v>0</v>
      </c>
      <c r="E306" s="83">
        <f t="shared" si="66"/>
        <v>0</v>
      </c>
      <c r="F306" s="25">
        <f t="shared" si="67"/>
        <v>0</v>
      </c>
      <c r="G306" s="25">
        <f t="shared" si="68"/>
        <v>0</v>
      </c>
      <c r="H306" s="25">
        <f t="shared" si="69"/>
        <v>0</v>
      </c>
      <c r="I306" s="25">
        <f t="shared" si="70"/>
        <v>0</v>
      </c>
      <c r="J306" s="25">
        <f t="shared" si="71"/>
        <v>0</v>
      </c>
      <c r="K306" s="25">
        <f t="shared" si="72"/>
        <v>0</v>
      </c>
      <c r="L306" s="25">
        <f t="shared" si="73"/>
        <v>0</v>
      </c>
      <c r="M306" s="25">
        <f t="shared" ca="1" si="74"/>
        <v>-5.5731312827436803E-3</v>
      </c>
      <c r="N306" s="25">
        <f t="shared" ca="1" si="75"/>
        <v>0</v>
      </c>
      <c r="O306" s="24">
        <f t="shared" ca="1" si="76"/>
        <v>0</v>
      </c>
      <c r="P306" s="25">
        <f t="shared" ca="1" si="77"/>
        <v>0</v>
      </c>
      <c r="Q306" s="25">
        <f t="shared" ca="1" si="78"/>
        <v>0</v>
      </c>
      <c r="R306">
        <f t="shared" ca="1" si="79"/>
        <v>5.5731312827436803E-3</v>
      </c>
    </row>
    <row r="307" spans="4:18" x14ac:dyDescent="0.2">
      <c r="D307" s="83">
        <f t="shared" si="65"/>
        <v>0</v>
      </c>
      <c r="E307" s="83">
        <f t="shared" si="66"/>
        <v>0</v>
      </c>
      <c r="F307" s="25">
        <f t="shared" si="67"/>
        <v>0</v>
      </c>
      <c r="G307" s="25">
        <f t="shared" si="68"/>
        <v>0</v>
      </c>
      <c r="H307" s="25">
        <f t="shared" si="69"/>
        <v>0</v>
      </c>
      <c r="I307" s="25">
        <f t="shared" si="70"/>
        <v>0</v>
      </c>
      <c r="J307" s="25">
        <f t="shared" si="71"/>
        <v>0</v>
      </c>
      <c r="K307" s="25">
        <f t="shared" si="72"/>
        <v>0</v>
      </c>
      <c r="L307" s="25">
        <f t="shared" si="73"/>
        <v>0</v>
      </c>
      <c r="M307" s="25">
        <f t="shared" ca="1" si="74"/>
        <v>-5.5731312827436803E-3</v>
      </c>
      <c r="N307" s="25">
        <f t="shared" ca="1" si="75"/>
        <v>0</v>
      </c>
      <c r="O307" s="24">
        <f t="shared" ca="1" si="76"/>
        <v>0</v>
      </c>
      <c r="P307" s="25">
        <f t="shared" ca="1" si="77"/>
        <v>0</v>
      </c>
      <c r="Q307" s="25">
        <f t="shared" ca="1" si="78"/>
        <v>0</v>
      </c>
      <c r="R307">
        <f t="shared" ca="1" si="79"/>
        <v>5.5731312827436803E-3</v>
      </c>
    </row>
    <row r="308" spans="4:18" x14ac:dyDescent="0.2">
      <c r="D308" s="83">
        <f t="shared" si="65"/>
        <v>0</v>
      </c>
      <c r="E308" s="83">
        <f t="shared" si="66"/>
        <v>0</v>
      </c>
      <c r="F308" s="25">
        <f t="shared" si="67"/>
        <v>0</v>
      </c>
      <c r="G308" s="25">
        <f t="shared" si="68"/>
        <v>0</v>
      </c>
      <c r="H308" s="25">
        <f t="shared" si="69"/>
        <v>0</v>
      </c>
      <c r="I308" s="25">
        <f t="shared" si="70"/>
        <v>0</v>
      </c>
      <c r="J308" s="25">
        <f t="shared" si="71"/>
        <v>0</v>
      </c>
      <c r="K308" s="25">
        <f t="shared" si="72"/>
        <v>0</v>
      </c>
      <c r="L308" s="25">
        <f t="shared" si="73"/>
        <v>0</v>
      </c>
      <c r="M308" s="25">
        <f t="shared" ca="1" si="74"/>
        <v>-5.5731312827436803E-3</v>
      </c>
      <c r="N308" s="25">
        <f t="shared" ca="1" si="75"/>
        <v>0</v>
      </c>
      <c r="O308" s="24">
        <f t="shared" ca="1" si="76"/>
        <v>0</v>
      </c>
      <c r="P308" s="25">
        <f t="shared" ca="1" si="77"/>
        <v>0</v>
      </c>
      <c r="Q308" s="25">
        <f t="shared" ca="1" si="78"/>
        <v>0</v>
      </c>
      <c r="R308">
        <f t="shared" ca="1" si="79"/>
        <v>5.5731312827436803E-3</v>
      </c>
    </row>
    <row r="309" spans="4:18" x14ac:dyDescent="0.2">
      <c r="D309" s="83">
        <f t="shared" si="65"/>
        <v>0</v>
      </c>
      <c r="E309" s="83">
        <f t="shared" si="66"/>
        <v>0</v>
      </c>
      <c r="F309" s="25">
        <f t="shared" si="67"/>
        <v>0</v>
      </c>
      <c r="G309" s="25">
        <f t="shared" si="68"/>
        <v>0</v>
      </c>
      <c r="H309" s="25">
        <f t="shared" si="69"/>
        <v>0</v>
      </c>
      <c r="I309" s="25">
        <f t="shared" si="70"/>
        <v>0</v>
      </c>
      <c r="J309" s="25">
        <f t="shared" si="71"/>
        <v>0</v>
      </c>
      <c r="K309" s="25">
        <f t="shared" si="72"/>
        <v>0</v>
      </c>
      <c r="L309" s="25">
        <f t="shared" si="73"/>
        <v>0</v>
      </c>
      <c r="M309" s="25">
        <f t="shared" ca="1" si="74"/>
        <v>-5.5731312827436803E-3</v>
      </c>
      <c r="N309" s="25">
        <f t="shared" ca="1" si="75"/>
        <v>0</v>
      </c>
      <c r="O309" s="24">
        <f t="shared" ca="1" si="76"/>
        <v>0</v>
      </c>
      <c r="P309" s="25">
        <f t="shared" ca="1" si="77"/>
        <v>0</v>
      </c>
      <c r="Q309" s="25">
        <f t="shared" ca="1" si="78"/>
        <v>0</v>
      </c>
      <c r="R309">
        <f t="shared" ca="1" si="79"/>
        <v>5.5731312827436803E-3</v>
      </c>
    </row>
    <row r="310" spans="4:18" x14ac:dyDescent="0.2">
      <c r="D310" s="83">
        <f t="shared" si="65"/>
        <v>0</v>
      </c>
      <c r="E310" s="83">
        <f t="shared" si="66"/>
        <v>0</v>
      </c>
      <c r="F310" s="25">
        <f t="shared" si="67"/>
        <v>0</v>
      </c>
      <c r="G310" s="25">
        <f t="shared" si="68"/>
        <v>0</v>
      </c>
      <c r="H310" s="25">
        <f t="shared" si="69"/>
        <v>0</v>
      </c>
      <c r="I310" s="25">
        <f t="shared" si="70"/>
        <v>0</v>
      </c>
      <c r="J310" s="25">
        <f t="shared" si="71"/>
        <v>0</v>
      </c>
      <c r="K310" s="25">
        <f t="shared" si="72"/>
        <v>0</v>
      </c>
      <c r="L310" s="25">
        <f t="shared" si="73"/>
        <v>0</v>
      </c>
      <c r="M310" s="25">
        <f t="shared" ca="1" si="74"/>
        <v>-5.5731312827436803E-3</v>
      </c>
      <c r="N310" s="25">
        <f t="shared" ca="1" si="75"/>
        <v>0</v>
      </c>
      <c r="O310" s="24">
        <f t="shared" ca="1" si="76"/>
        <v>0</v>
      </c>
      <c r="P310" s="25">
        <f t="shared" ca="1" si="77"/>
        <v>0</v>
      </c>
      <c r="Q310" s="25">
        <f t="shared" ca="1" si="78"/>
        <v>0</v>
      </c>
      <c r="R310">
        <f t="shared" ca="1" si="79"/>
        <v>5.5731312827436803E-3</v>
      </c>
    </row>
    <row r="311" spans="4:18" x14ac:dyDescent="0.2">
      <c r="D311" s="83">
        <f t="shared" si="65"/>
        <v>0</v>
      </c>
      <c r="E311" s="83">
        <f t="shared" si="66"/>
        <v>0</v>
      </c>
      <c r="F311" s="25">
        <f t="shared" si="67"/>
        <v>0</v>
      </c>
      <c r="G311" s="25">
        <f t="shared" si="68"/>
        <v>0</v>
      </c>
      <c r="H311" s="25">
        <f t="shared" si="69"/>
        <v>0</v>
      </c>
      <c r="I311" s="25">
        <f t="shared" si="70"/>
        <v>0</v>
      </c>
      <c r="J311" s="25">
        <f t="shared" si="71"/>
        <v>0</v>
      </c>
      <c r="K311" s="25">
        <f t="shared" si="72"/>
        <v>0</v>
      </c>
      <c r="L311" s="25">
        <f t="shared" si="73"/>
        <v>0</v>
      </c>
      <c r="M311" s="25">
        <f t="shared" ca="1" si="74"/>
        <v>-5.5731312827436803E-3</v>
      </c>
      <c r="N311" s="25">
        <f t="shared" ca="1" si="75"/>
        <v>0</v>
      </c>
      <c r="O311" s="24">
        <f t="shared" ca="1" si="76"/>
        <v>0</v>
      </c>
      <c r="P311" s="25">
        <f t="shared" ca="1" si="77"/>
        <v>0</v>
      </c>
      <c r="Q311" s="25">
        <f t="shared" ca="1" si="78"/>
        <v>0</v>
      </c>
      <c r="R311">
        <f t="shared" ca="1" si="79"/>
        <v>5.5731312827436803E-3</v>
      </c>
    </row>
    <row r="312" spans="4:18" x14ac:dyDescent="0.2">
      <c r="D312" s="83">
        <f t="shared" si="65"/>
        <v>0</v>
      </c>
      <c r="E312" s="83">
        <f t="shared" si="66"/>
        <v>0</v>
      </c>
      <c r="F312" s="25">
        <f t="shared" si="67"/>
        <v>0</v>
      </c>
      <c r="G312" s="25">
        <f t="shared" si="68"/>
        <v>0</v>
      </c>
      <c r="H312" s="25">
        <f t="shared" si="69"/>
        <v>0</v>
      </c>
      <c r="I312" s="25">
        <f t="shared" si="70"/>
        <v>0</v>
      </c>
      <c r="J312" s="25">
        <f t="shared" si="71"/>
        <v>0</v>
      </c>
      <c r="K312" s="25">
        <f t="shared" si="72"/>
        <v>0</v>
      </c>
      <c r="L312" s="25">
        <f t="shared" si="73"/>
        <v>0</v>
      </c>
      <c r="M312" s="25">
        <f t="shared" ca="1" si="74"/>
        <v>-5.5731312827436803E-3</v>
      </c>
      <c r="N312" s="25">
        <f t="shared" ca="1" si="75"/>
        <v>0</v>
      </c>
      <c r="O312" s="24">
        <f t="shared" ca="1" si="76"/>
        <v>0</v>
      </c>
      <c r="P312" s="25">
        <f t="shared" ca="1" si="77"/>
        <v>0</v>
      </c>
      <c r="Q312" s="25">
        <f t="shared" ca="1" si="78"/>
        <v>0</v>
      </c>
      <c r="R312">
        <f t="shared" ca="1" si="79"/>
        <v>5.5731312827436803E-3</v>
      </c>
    </row>
    <row r="313" spans="4:18" x14ac:dyDescent="0.2">
      <c r="D313" s="83">
        <f t="shared" si="65"/>
        <v>0</v>
      </c>
      <c r="E313" s="83">
        <f t="shared" si="66"/>
        <v>0</v>
      </c>
      <c r="F313" s="25">
        <f t="shared" si="67"/>
        <v>0</v>
      </c>
      <c r="G313" s="25">
        <f t="shared" si="68"/>
        <v>0</v>
      </c>
      <c r="H313" s="25">
        <f t="shared" si="69"/>
        <v>0</v>
      </c>
      <c r="I313" s="25">
        <f t="shared" si="70"/>
        <v>0</v>
      </c>
      <c r="J313" s="25">
        <f t="shared" si="71"/>
        <v>0</v>
      </c>
      <c r="K313" s="25">
        <f t="shared" si="72"/>
        <v>0</v>
      </c>
      <c r="L313" s="25">
        <f t="shared" si="73"/>
        <v>0</v>
      </c>
      <c r="M313" s="25">
        <f t="shared" ca="1" si="74"/>
        <v>-5.5731312827436803E-3</v>
      </c>
      <c r="N313" s="25">
        <f t="shared" ca="1" si="75"/>
        <v>0</v>
      </c>
      <c r="O313" s="24">
        <f t="shared" ca="1" si="76"/>
        <v>0</v>
      </c>
      <c r="P313" s="25">
        <f t="shared" ca="1" si="77"/>
        <v>0</v>
      </c>
      <c r="Q313" s="25">
        <f t="shared" ca="1" si="78"/>
        <v>0</v>
      </c>
      <c r="R313">
        <f t="shared" ca="1" si="79"/>
        <v>5.5731312827436803E-3</v>
      </c>
    </row>
    <row r="314" spans="4:18" x14ac:dyDescent="0.2">
      <c r="D314" s="83">
        <f t="shared" si="65"/>
        <v>0</v>
      </c>
      <c r="E314" s="83">
        <f t="shared" si="66"/>
        <v>0</v>
      </c>
      <c r="F314" s="25">
        <f t="shared" si="67"/>
        <v>0</v>
      </c>
      <c r="G314" s="25">
        <f t="shared" si="68"/>
        <v>0</v>
      </c>
      <c r="H314" s="25">
        <f t="shared" si="69"/>
        <v>0</v>
      </c>
      <c r="I314" s="25">
        <f t="shared" si="70"/>
        <v>0</v>
      </c>
      <c r="J314" s="25">
        <f t="shared" si="71"/>
        <v>0</v>
      </c>
      <c r="K314" s="25">
        <f t="shared" si="72"/>
        <v>0</v>
      </c>
      <c r="L314" s="25">
        <f t="shared" si="73"/>
        <v>0</v>
      </c>
      <c r="M314" s="25">
        <f t="shared" ca="1" si="74"/>
        <v>-5.5731312827436803E-3</v>
      </c>
      <c r="N314" s="25">
        <f t="shared" ca="1" si="75"/>
        <v>0</v>
      </c>
      <c r="O314" s="24">
        <f t="shared" ca="1" si="76"/>
        <v>0</v>
      </c>
      <c r="P314" s="25">
        <f t="shared" ca="1" si="77"/>
        <v>0</v>
      </c>
      <c r="Q314" s="25">
        <f t="shared" ca="1" si="78"/>
        <v>0</v>
      </c>
      <c r="R314">
        <f t="shared" ca="1" si="79"/>
        <v>5.5731312827436803E-3</v>
      </c>
    </row>
    <row r="315" spans="4:18" x14ac:dyDescent="0.2">
      <c r="D315" s="83">
        <f t="shared" si="65"/>
        <v>0</v>
      </c>
      <c r="E315" s="83">
        <f t="shared" si="66"/>
        <v>0</v>
      </c>
      <c r="F315" s="25">
        <f t="shared" si="67"/>
        <v>0</v>
      </c>
      <c r="G315" s="25">
        <f t="shared" si="68"/>
        <v>0</v>
      </c>
      <c r="H315" s="25">
        <f t="shared" si="69"/>
        <v>0</v>
      </c>
      <c r="I315" s="25">
        <f t="shared" si="70"/>
        <v>0</v>
      </c>
      <c r="J315" s="25">
        <f t="shared" si="71"/>
        <v>0</v>
      </c>
      <c r="K315" s="25">
        <f t="shared" si="72"/>
        <v>0</v>
      </c>
      <c r="L315" s="25">
        <f t="shared" si="73"/>
        <v>0</v>
      </c>
      <c r="M315" s="25">
        <f t="shared" ca="1" si="74"/>
        <v>-5.5731312827436803E-3</v>
      </c>
      <c r="N315" s="25">
        <f t="shared" ca="1" si="75"/>
        <v>0</v>
      </c>
      <c r="O315" s="24">
        <f t="shared" ca="1" si="76"/>
        <v>0</v>
      </c>
      <c r="P315" s="25">
        <f t="shared" ca="1" si="77"/>
        <v>0</v>
      </c>
      <c r="Q315" s="25">
        <f t="shared" ca="1" si="78"/>
        <v>0</v>
      </c>
      <c r="R315">
        <f t="shared" ca="1" si="79"/>
        <v>5.5731312827436803E-3</v>
      </c>
    </row>
    <row r="316" spans="4:18" x14ac:dyDescent="0.2">
      <c r="D316" s="83">
        <f t="shared" si="65"/>
        <v>0</v>
      </c>
      <c r="E316" s="83">
        <f t="shared" si="66"/>
        <v>0</v>
      </c>
      <c r="F316" s="25">
        <f t="shared" si="67"/>
        <v>0</v>
      </c>
      <c r="G316" s="25">
        <f t="shared" si="68"/>
        <v>0</v>
      </c>
      <c r="H316" s="25">
        <f t="shared" si="69"/>
        <v>0</v>
      </c>
      <c r="I316" s="25">
        <f t="shared" si="70"/>
        <v>0</v>
      </c>
      <c r="J316" s="25">
        <f t="shared" si="71"/>
        <v>0</v>
      </c>
      <c r="K316" s="25">
        <f t="shared" si="72"/>
        <v>0</v>
      </c>
      <c r="L316" s="25">
        <f t="shared" si="73"/>
        <v>0</v>
      </c>
      <c r="M316" s="25">
        <f t="shared" ca="1" si="74"/>
        <v>-5.5731312827436803E-3</v>
      </c>
      <c r="N316" s="25">
        <f t="shared" ca="1" si="75"/>
        <v>0</v>
      </c>
      <c r="O316" s="24">
        <f t="shared" ca="1" si="76"/>
        <v>0</v>
      </c>
      <c r="P316" s="25">
        <f t="shared" ca="1" si="77"/>
        <v>0</v>
      </c>
      <c r="Q316" s="25">
        <f t="shared" ca="1" si="78"/>
        <v>0</v>
      </c>
      <c r="R316">
        <f t="shared" ca="1" si="79"/>
        <v>5.5731312827436803E-3</v>
      </c>
    </row>
    <row r="317" spans="4:18" x14ac:dyDescent="0.2">
      <c r="D317" s="83">
        <f t="shared" si="65"/>
        <v>0</v>
      </c>
      <c r="E317" s="83">
        <f t="shared" si="66"/>
        <v>0</v>
      </c>
      <c r="F317" s="25">
        <f t="shared" si="67"/>
        <v>0</v>
      </c>
      <c r="G317" s="25">
        <f t="shared" si="68"/>
        <v>0</v>
      </c>
      <c r="H317" s="25">
        <f t="shared" si="69"/>
        <v>0</v>
      </c>
      <c r="I317" s="25">
        <f t="shared" si="70"/>
        <v>0</v>
      </c>
      <c r="J317" s="25">
        <f t="shared" si="71"/>
        <v>0</v>
      </c>
      <c r="K317" s="25">
        <f t="shared" si="72"/>
        <v>0</v>
      </c>
      <c r="L317" s="25">
        <f t="shared" si="73"/>
        <v>0</v>
      </c>
      <c r="M317" s="25">
        <f t="shared" ca="1" si="74"/>
        <v>-5.5731312827436803E-3</v>
      </c>
      <c r="N317" s="25">
        <f t="shared" ca="1" si="75"/>
        <v>0</v>
      </c>
      <c r="O317" s="24">
        <f t="shared" ca="1" si="76"/>
        <v>0</v>
      </c>
      <c r="P317" s="25">
        <f t="shared" ca="1" si="77"/>
        <v>0</v>
      </c>
      <c r="Q317" s="25">
        <f t="shared" ca="1" si="78"/>
        <v>0</v>
      </c>
      <c r="R317">
        <f t="shared" ca="1" si="79"/>
        <v>5.5731312827436803E-3</v>
      </c>
    </row>
    <row r="318" spans="4:18" x14ac:dyDescent="0.2">
      <c r="D318" s="83">
        <f t="shared" si="65"/>
        <v>0</v>
      </c>
      <c r="E318" s="83">
        <f t="shared" si="66"/>
        <v>0</v>
      </c>
      <c r="F318" s="25">
        <f t="shared" si="67"/>
        <v>0</v>
      </c>
      <c r="G318" s="25">
        <f t="shared" si="68"/>
        <v>0</v>
      </c>
      <c r="H318" s="25">
        <f t="shared" si="69"/>
        <v>0</v>
      </c>
      <c r="I318" s="25">
        <f t="shared" si="70"/>
        <v>0</v>
      </c>
      <c r="J318" s="25">
        <f t="shared" si="71"/>
        <v>0</v>
      </c>
      <c r="K318" s="25">
        <f t="shared" si="72"/>
        <v>0</v>
      </c>
      <c r="L318" s="25">
        <f t="shared" si="73"/>
        <v>0</v>
      </c>
      <c r="M318" s="25">
        <f t="shared" ca="1" si="74"/>
        <v>-5.5731312827436803E-3</v>
      </c>
      <c r="N318" s="25">
        <f t="shared" ca="1" si="75"/>
        <v>0</v>
      </c>
      <c r="O318" s="24">
        <f t="shared" ca="1" si="76"/>
        <v>0</v>
      </c>
      <c r="P318" s="25">
        <f t="shared" ca="1" si="77"/>
        <v>0</v>
      </c>
      <c r="Q318" s="25">
        <f t="shared" ca="1" si="78"/>
        <v>0</v>
      </c>
      <c r="R318">
        <f t="shared" ca="1" si="79"/>
        <v>5.5731312827436803E-3</v>
      </c>
    </row>
    <row r="319" spans="4:18" x14ac:dyDescent="0.2">
      <c r="D319" s="83">
        <f t="shared" si="65"/>
        <v>0</v>
      </c>
      <c r="E319" s="83">
        <f t="shared" si="66"/>
        <v>0</v>
      </c>
      <c r="F319" s="25">
        <f t="shared" si="67"/>
        <v>0</v>
      </c>
      <c r="G319" s="25">
        <f t="shared" si="68"/>
        <v>0</v>
      </c>
      <c r="H319" s="25">
        <f t="shared" si="69"/>
        <v>0</v>
      </c>
      <c r="I319" s="25">
        <f t="shared" si="70"/>
        <v>0</v>
      </c>
      <c r="J319" s="25">
        <f t="shared" si="71"/>
        <v>0</v>
      </c>
      <c r="K319" s="25">
        <f t="shared" si="72"/>
        <v>0</v>
      </c>
      <c r="L319" s="25">
        <f t="shared" si="73"/>
        <v>0</v>
      </c>
      <c r="M319" s="25">
        <f t="shared" ca="1" si="74"/>
        <v>-5.5731312827436803E-3</v>
      </c>
      <c r="N319" s="25">
        <f t="shared" ca="1" si="75"/>
        <v>0</v>
      </c>
      <c r="O319" s="24">
        <f t="shared" ca="1" si="76"/>
        <v>0</v>
      </c>
      <c r="P319" s="25">
        <f t="shared" ca="1" si="77"/>
        <v>0</v>
      </c>
      <c r="Q319" s="25">
        <f t="shared" ca="1" si="78"/>
        <v>0</v>
      </c>
      <c r="R319">
        <f t="shared" ca="1" si="79"/>
        <v>5.5731312827436803E-3</v>
      </c>
    </row>
    <row r="320" spans="4:18" x14ac:dyDescent="0.2">
      <c r="D320" s="83">
        <f t="shared" si="65"/>
        <v>0</v>
      </c>
      <c r="E320" s="83">
        <f t="shared" si="66"/>
        <v>0</v>
      </c>
      <c r="F320" s="25">
        <f t="shared" si="67"/>
        <v>0</v>
      </c>
      <c r="G320" s="25">
        <f t="shared" si="68"/>
        <v>0</v>
      </c>
      <c r="H320" s="25">
        <f t="shared" si="69"/>
        <v>0</v>
      </c>
      <c r="I320" s="25">
        <f t="shared" si="70"/>
        <v>0</v>
      </c>
      <c r="J320" s="25">
        <f t="shared" si="71"/>
        <v>0</v>
      </c>
      <c r="K320" s="25">
        <f t="shared" si="72"/>
        <v>0</v>
      </c>
      <c r="L320" s="25">
        <f t="shared" si="73"/>
        <v>0</v>
      </c>
      <c r="M320" s="25">
        <f t="shared" ca="1" si="74"/>
        <v>-5.5731312827436803E-3</v>
      </c>
      <c r="N320" s="25">
        <f t="shared" ca="1" si="75"/>
        <v>0</v>
      </c>
      <c r="O320" s="24">
        <f t="shared" ca="1" si="76"/>
        <v>0</v>
      </c>
      <c r="P320" s="25">
        <f t="shared" ca="1" si="77"/>
        <v>0</v>
      </c>
      <c r="Q320" s="25">
        <f t="shared" ca="1" si="78"/>
        <v>0</v>
      </c>
      <c r="R320">
        <f t="shared" ca="1" si="79"/>
        <v>5.5731312827436803E-3</v>
      </c>
    </row>
    <row r="321" spans="4:18" x14ac:dyDescent="0.2">
      <c r="D321" s="83">
        <f t="shared" si="65"/>
        <v>0</v>
      </c>
      <c r="E321" s="83">
        <f t="shared" si="66"/>
        <v>0</v>
      </c>
      <c r="F321" s="25">
        <f t="shared" si="67"/>
        <v>0</v>
      </c>
      <c r="G321" s="25">
        <f t="shared" si="68"/>
        <v>0</v>
      </c>
      <c r="H321" s="25">
        <f t="shared" si="69"/>
        <v>0</v>
      </c>
      <c r="I321" s="25">
        <f t="shared" si="70"/>
        <v>0</v>
      </c>
      <c r="J321" s="25">
        <f t="shared" si="71"/>
        <v>0</v>
      </c>
      <c r="K321" s="25">
        <f t="shared" si="72"/>
        <v>0</v>
      </c>
      <c r="L321" s="25">
        <f t="shared" si="73"/>
        <v>0</v>
      </c>
      <c r="M321" s="25">
        <f t="shared" ca="1" si="74"/>
        <v>-5.5731312827436803E-3</v>
      </c>
      <c r="N321" s="25">
        <f t="shared" ca="1" si="75"/>
        <v>0</v>
      </c>
      <c r="O321" s="24">
        <f t="shared" ca="1" si="76"/>
        <v>0</v>
      </c>
      <c r="P321" s="25">
        <f t="shared" ca="1" si="77"/>
        <v>0</v>
      </c>
      <c r="Q321" s="25">
        <f t="shared" ca="1" si="78"/>
        <v>0</v>
      </c>
      <c r="R321">
        <f t="shared" ca="1" si="79"/>
        <v>5.5731312827436803E-3</v>
      </c>
    </row>
    <row r="322" spans="4:18" x14ac:dyDescent="0.2">
      <c r="D322" s="83">
        <f t="shared" si="65"/>
        <v>0</v>
      </c>
      <c r="E322" s="83">
        <f t="shared" si="66"/>
        <v>0</v>
      </c>
      <c r="F322" s="25">
        <f t="shared" si="67"/>
        <v>0</v>
      </c>
      <c r="G322" s="25">
        <f t="shared" si="68"/>
        <v>0</v>
      </c>
      <c r="H322" s="25">
        <f t="shared" si="69"/>
        <v>0</v>
      </c>
      <c r="I322" s="25">
        <f t="shared" si="70"/>
        <v>0</v>
      </c>
      <c r="J322" s="25">
        <f t="shared" si="71"/>
        <v>0</v>
      </c>
      <c r="K322" s="25">
        <f t="shared" si="72"/>
        <v>0</v>
      </c>
      <c r="L322" s="25">
        <f t="shared" si="73"/>
        <v>0</v>
      </c>
      <c r="M322" s="25">
        <f t="shared" ca="1" si="74"/>
        <v>-5.5731312827436803E-3</v>
      </c>
      <c r="N322" s="25">
        <f t="shared" ca="1" si="75"/>
        <v>0</v>
      </c>
      <c r="O322" s="24">
        <f t="shared" ca="1" si="76"/>
        <v>0</v>
      </c>
      <c r="P322" s="25">
        <f t="shared" ca="1" si="77"/>
        <v>0</v>
      </c>
      <c r="Q322" s="25">
        <f t="shared" ca="1" si="78"/>
        <v>0</v>
      </c>
      <c r="R322">
        <f t="shared" ca="1" si="79"/>
        <v>5.5731312827436803E-3</v>
      </c>
    </row>
    <row r="323" spans="4:18" x14ac:dyDescent="0.2">
      <c r="D323" s="83">
        <f t="shared" si="65"/>
        <v>0</v>
      </c>
      <c r="E323" s="83">
        <f t="shared" si="66"/>
        <v>0</v>
      </c>
      <c r="F323" s="25">
        <f t="shared" si="67"/>
        <v>0</v>
      </c>
      <c r="G323" s="25">
        <f t="shared" si="68"/>
        <v>0</v>
      </c>
      <c r="H323" s="25">
        <f t="shared" si="69"/>
        <v>0</v>
      </c>
      <c r="I323" s="25">
        <f t="shared" si="70"/>
        <v>0</v>
      </c>
      <c r="J323" s="25">
        <f t="shared" si="71"/>
        <v>0</v>
      </c>
      <c r="K323" s="25">
        <f t="shared" si="72"/>
        <v>0</v>
      </c>
      <c r="L323" s="25">
        <f t="shared" si="73"/>
        <v>0</v>
      </c>
      <c r="M323" s="25">
        <f t="shared" ca="1" si="74"/>
        <v>-5.5731312827436803E-3</v>
      </c>
      <c r="N323" s="25">
        <f t="shared" ca="1" si="75"/>
        <v>0</v>
      </c>
      <c r="O323" s="24">
        <f t="shared" ca="1" si="76"/>
        <v>0</v>
      </c>
      <c r="P323" s="25">
        <f t="shared" ca="1" si="77"/>
        <v>0</v>
      </c>
      <c r="Q323" s="25">
        <f t="shared" ca="1" si="78"/>
        <v>0</v>
      </c>
      <c r="R323">
        <f t="shared" ca="1" si="79"/>
        <v>5.5731312827436803E-3</v>
      </c>
    </row>
    <row r="324" spans="4:18" x14ac:dyDescent="0.2">
      <c r="D324" s="83">
        <f t="shared" si="65"/>
        <v>0</v>
      </c>
      <c r="E324" s="83">
        <f t="shared" si="66"/>
        <v>0</v>
      </c>
      <c r="F324" s="25">
        <f t="shared" si="67"/>
        <v>0</v>
      </c>
      <c r="G324" s="25">
        <f t="shared" si="68"/>
        <v>0</v>
      </c>
      <c r="H324" s="25">
        <f t="shared" si="69"/>
        <v>0</v>
      </c>
      <c r="I324" s="25">
        <f t="shared" si="70"/>
        <v>0</v>
      </c>
      <c r="J324" s="25">
        <f t="shared" si="71"/>
        <v>0</v>
      </c>
      <c r="K324" s="25">
        <f t="shared" si="72"/>
        <v>0</v>
      </c>
      <c r="L324" s="25">
        <f t="shared" si="73"/>
        <v>0</v>
      </c>
      <c r="M324" s="25">
        <f t="shared" ca="1" si="74"/>
        <v>-5.5731312827436803E-3</v>
      </c>
      <c r="N324" s="25">
        <f t="shared" ca="1" si="75"/>
        <v>0</v>
      </c>
      <c r="O324" s="24">
        <f t="shared" ca="1" si="76"/>
        <v>0</v>
      </c>
      <c r="P324" s="25">
        <f t="shared" ca="1" si="77"/>
        <v>0</v>
      </c>
      <c r="Q324" s="25">
        <f t="shared" ca="1" si="78"/>
        <v>0</v>
      </c>
      <c r="R324">
        <f t="shared" ca="1" si="79"/>
        <v>5.5731312827436803E-3</v>
      </c>
    </row>
    <row r="325" spans="4:18" x14ac:dyDescent="0.2">
      <c r="D325" s="83">
        <f t="shared" si="65"/>
        <v>0</v>
      </c>
      <c r="E325" s="83">
        <f t="shared" si="66"/>
        <v>0</v>
      </c>
      <c r="F325" s="25">
        <f t="shared" si="67"/>
        <v>0</v>
      </c>
      <c r="G325" s="25">
        <f t="shared" si="68"/>
        <v>0</v>
      </c>
      <c r="H325" s="25">
        <f t="shared" si="69"/>
        <v>0</v>
      </c>
      <c r="I325" s="25">
        <f t="shared" si="70"/>
        <v>0</v>
      </c>
      <c r="J325" s="25">
        <f t="shared" si="71"/>
        <v>0</v>
      </c>
      <c r="K325" s="25">
        <f t="shared" si="72"/>
        <v>0</v>
      </c>
      <c r="L325" s="25">
        <f t="shared" si="73"/>
        <v>0</v>
      </c>
      <c r="M325" s="25">
        <f t="shared" ca="1" si="74"/>
        <v>-5.5731312827436803E-3</v>
      </c>
      <c r="N325" s="25">
        <f t="shared" ca="1" si="75"/>
        <v>0</v>
      </c>
      <c r="O325" s="24">
        <f t="shared" ca="1" si="76"/>
        <v>0</v>
      </c>
      <c r="P325" s="25">
        <f t="shared" ca="1" si="77"/>
        <v>0</v>
      </c>
      <c r="Q325" s="25">
        <f t="shared" ca="1" si="78"/>
        <v>0</v>
      </c>
      <c r="R325">
        <f t="shared" ca="1" si="79"/>
        <v>5.5731312827436803E-3</v>
      </c>
    </row>
    <row r="326" spans="4:18" x14ac:dyDescent="0.2">
      <c r="D326" s="83">
        <f t="shared" si="65"/>
        <v>0</v>
      </c>
      <c r="E326" s="83">
        <f t="shared" si="66"/>
        <v>0</v>
      </c>
      <c r="F326" s="25">
        <f t="shared" si="67"/>
        <v>0</v>
      </c>
      <c r="G326" s="25">
        <f t="shared" si="68"/>
        <v>0</v>
      </c>
      <c r="H326" s="25">
        <f t="shared" si="69"/>
        <v>0</v>
      </c>
      <c r="I326" s="25">
        <f t="shared" si="70"/>
        <v>0</v>
      </c>
      <c r="J326" s="25">
        <f t="shared" si="71"/>
        <v>0</v>
      </c>
      <c r="K326" s="25">
        <f t="shared" si="72"/>
        <v>0</v>
      </c>
      <c r="L326" s="25">
        <f t="shared" si="73"/>
        <v>0</v>
      </c>
      <c r="M326" s="25">
        <f t="shared" ca="1" si="74"/>
        <v>-5.5731312827436803E-3</v>
      </c>
      <c r="N326" s="25">
        <f t="shared" ca="1" si="75"/>
        <v>0</v>
      </c>
      <c r="O326" s="24">
        <f t="shared" ca="1" si="76"/>
        <v>0</v>
      </c>
      <c r="P326" s="25">
        <f t="shared" ca="1" si="77"/>
        <v>0</v>
      </c>
      <c r="Q326" s="25">
        <f t="shared" ca="1" si="78"/>
        <v>0</v>
      </c>
      <c r="R326">
        <f t="shared" ca="1" si="79"/>
        <v>5.5731312827436803E-3</v>
      </c>
    </row>
  </sheetData>
  <sheetProtection selectLockedCells="1" selectUnlockedCells="1"/>
  <pageMargins left="0.75" right="0.75" top="1" bottom="1" header="0.51180555555555551" footer="0.51180555555555551"/>
  <pageSetup firstPageNumber="0" orientation="portrait" horizontalDpi="300" verticalDpi="300"/>
  <headerFooter alignWithMargins="0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indexed="46"/>
  </sheetPr>
  <dimension ref="A1:BC70"/>
  <sheetViews>
    <sheetView workbookViewId="0">
      <selection activeCell="Q70" sqref="Q70"/>
    </sheetView>
  </sheetViews>
  <sheetFormatPr defaultColWidth="10.28515625" defaultRowHeight="12.75" x14ac:dyDescent="0.2"/>
  <cols>
    <col min="1" max="1" width="16.7109375" style="1" customWidth="1"/>
    <col min="2" max="2" width="5.140625" style="1" customWidth="1"/>
    <col min="3" max="3" width="11.85546875" style="1" customWidth="1"/>
    <col min="4" max="4" width="11.140625" style="1" customWidth="1"/>
    <col min="5" max="5" width="10.28515625" style="1"/>
    <col min="6" max="6" width="15" style="1" customWidth="1"/>
    <col min="7" max="7" width="8.140625" style="1" customWidth="1"/>
    <col min="8" max="14" width="8.5703125" style="1" customWidth="1"/>
    <col min="15" max="15" width="8" style="1" customWidth="1"/>
    <col min="16" max="16" width="7.7109375" style="1" customWidth="1"/>
    <col min="17" max="17" width="9.85546875" style="1" customWidth="1"/>
    <col min="18" max="20" width="10.28515625" style="1"/>
    <col min="21" max="21" width="12.42578125" style="1" customWidth="1"/>
    <col min="22" max="16384" width="10.28515625" style="1"/>
  </cols>
  <sheetData>
    <row r="1" spans="1:45" ht="20.25" x14ac:dyDescent="0.3">
      <c r="A1" s="3" t="s">
        <v>345</v>
      </c>
      <c r="AA1" s="4" t="s">
        <v>1</v>
      </c>
      <c r="AB1" s="4" t="s">
        <v>2</v>
      </c>
      <c r="AJ1" s="1">
        <v>-21664.5</v>
      </c>
      <c r="AK1" s="1">
        <v>2.7910139997402439E-2</v>
      </c>
    </row>
    <row r="2" spans="1:45" x14ac:dyDescent="0.2">
      <c r="A2" s="1" t="s">
        <v>3</v>
      </c>
      <c r="B2" s="5" t="s">
        <v>4</v>
      </c>
      <c r="AA2" s="1">
        <v>-22000</v>
      </c>
      <c r="AB2" s="1">
        <f t="shared" ref="AB2:AB25" si="0">+D$11+D$12*AA2+D$13*AA2^2</f>
        <v>4.574526258397324E-2</v>
      </c>
      <c r="AJ2" s="1">
        <v>-9992</v>
      </c>
      <c r="AK2" s="1">
        <v>3.7439996958710253E-5</v>
      </c>
      <c r="AR2" s="1">
        <v>-9992</v>
      </c>
      <c r="AS2" s="1">
        <v>3.7439996958710253E-5</v>
      </c>
    </row>
    <row r="3" spans="1:45" x14ac:dyDescent="0.2">
      <c r="A3" s="12" t="s">
        <v>362</v>
      </c>
      <c r="C3" s="6"/>
      <c r="AA3" s="1">
        <v>-20000</v>
      </c>
      <c r="AB3" s="1">
        <f t="shared" si="0"/>
        <v>3.4203054313424908E-2</v>
      </c>
      <c r="AJ3" s="1">
        <v>-9080</v>
      </c>
      <c r="AK3" s="1">
        <v>-6.9440000515896827E-4</v>
      </c>
      <c r="AR3" s="1">
        <v>-9080</v>
      </c>
      <c r="AS3" s="1">
        <v>-6.9440000515896827E-4</v>
      </c>
    </row>
    <row r="4" spans="1:45" x14ac:dyDescent="0.2">
      <c r="A4" s="7" t="s">
        <v>5</v>
      </c>
      <c r="C4" s="8">
        <v>40448.412900000003</v>
      </c>
      <c r="D4" s="9">
        <v>0.40899532</v>
      </c>
      <c r="AA4" s="1">
        <v>-18000</v>
      </c>
      <c r="AB4" s="1">
        <f t="shared" si="0"/>
        <v>2.3971087717655139E-2</v>
      </c>
      <c r="AJ4" s="1">
        <v>-9077.5</v>
      </c>
      <c r="AK4" s="1">
        <v>-4.8270000115735456E-4</v>
      </c>
      <c r="AR4" s="1">
        <v>-9077.5</v>
      </c>
      <c r="AS4" s="1">
        <v>-4.8270000115735456E-4</v>
      </c>
    </row>
    <row r="5" spans="1:45" x14ac:dyDescent="0.2">
      <c r="A5" s="10" t="s">
        <v>6</v>
      </c>
      <c r="B5"/>
      <c r="C5" s="11">
        <v>8</v>
      </c>
      <c r="D5" t="s">
        <v>7</v>
      </c>
      <c r="AA5" s="1">
        <v>-16000</v>
      </c>
      <c r="AB5" s="1">
        <f t="shared" si="0"/>
        <v>1.5049362796663898E-2</v>
      </c>
      <c r="AJ5" s="1">
        <v>-7392.5</v>
      </c>
      <c r="AK5" s="1">
        <v>-2.9690000519622117E-4</v>
      </c>
      <c r="AR5" s="1">
        <v>-7392.5</v>
      </c>
      <c r="AS5" s="1">
        <v>-2.9690000519622117E-4</v>
      </c>
    </row>
    <row r="6" spans="1:45" x14ac:dyDescent="0.2">
      <c r="A6" s="7" t="s">
        <v>8</v>
      </c>
      <c r="AA6" s="1">
        <v>-14000</v>
      </c>
      <c r="AB6" s="1">
        <f t="shared" si="0"/>
        <v>7.437879550451193E-3</v>
      </c>
      <c r="AJ6" s="1">
        <v>-2775</v>
      </c>
      <c r="AK6" s="1">
        <v>-1.4870000086375512E-3</v>
      </c>
      <c r="AR6" s="1">
        <v>-2775</v>
      </c>
      <c r="AS6" s="1">
        <v>-1.4870000086375512E-3</v>
      </c>
    </row>
    <row r="7" spans="1:45" x14ac:dyDescent="0.2">
      <c r="A7" s="1" t="s">
        <v>9</v>
      </c>
      <c r="C7" s="1">
        <v>40448.412900000003</v>
      </c>
      <c r="D7" s="14" t="s">
        <v>363</v>
      </c>
      <c r="AA7" s="1">
        <v>-12000</v>
      </c>
      <c r="AB7" s="1">
        <f t="shared" si="0"/>
        <v>1.1366379790170404E-3</v>
      </c>
      <c r="AJ7" s="1">
        <v>-254</v>
      </c>
      <c r="AK7" s="1">
        <v>-3.0887200045981444E-3</v>
      </c>
      <c r="AR7" s="1">
        <v>-254</v>
      </c>
      <c r="AS7" s="1">
        <v>-3.0887200045981444E-3</v>
      </c>
    </row>
    <row r="8" spans="1:45" x14ac:dyDescent="0.2">
      <c r="A8" s="1" t="s">
        <v>10</v>
      </c>
      <c r="C8" s="1">
        <v>0.40899532</v>
      </c>
      <c r="D8" s="14" t="s">
        <v>363</v>
      </c>
      <c r="F8" s="1">
        <v>0.40900418859999998</v>
      </c>
      <c r="AA8" s="1">
        <v>-10000</v>
      </c>
      <c r="AB8" s="1">
        <f t="shared" si="0"/>
        <v>-3.8543619176385838E-3</v>
      </c>
      <c r="AJ8" s="1">
        <v>-232</v>
      </c>
      <c r="AK8" s="1">
        <v>-5.9857600062969141E-3</v>
      </c>
      <c r="AR8" s="1">
        <v>-232</v>
      </c>
      <c r="AS8" s="1">
        <v>-5.9857600062969141E-3</v>
      </c>
    </row>
    <row r="9" spans="1:45" x14ac:dyDescent="0.2">
      <c r="A9" s="12" t="s">
        <v>11</v>
      </c>
      <c r="B9" s="12"/>
      <c r="C9" s="12">
        <v>303</v>
      </c>
      <c r="D9" s="12" t="str">
        <f>"F"&amp;C9</f>
        <v>F303</v>
      </c>
      <c r="E9" s="12" t="str">
        <f>"G"&amp;C9</f>
        <v>G303</v>
      </c>
      <c r="AA9" s="1">
        <v>-8000</v>
      </c>
      <c r="AB9" s="1">
        <f t="shared" si="0"/>
        <v>-7.5351201395156657E-3</v>
      </c>
      <c r="AJ9" s="1">
        <v>-229.5</v>
      </c>
      <c r="AK9" s="1">
        <v>1.5259400024660863E-3</v>
      </c>
      <c r="AR9" s="1">
        <v>-229.5</v>
      </c>
      <c r="AS9" s="1">
        <v>1.5259400024660863E-3</v>
      </c>
    </row>
    <row r="10" spans="1:45" x14ac:dyDescent="0.2">
      <c r="C10" s="13" t="s">
        <v>12</v>
      </c>
      <c r="D10" s="13" t="s">
        <v>13</v>
      </c>
      <c r="AA10" s="1">
        <v>-6000</v>
      </c>
      <c r="AB10" s="1">
        <f t="shared" si="0"/>
        <v>-9.9056366866142054E-3</v>
      </c>
      <c r="AJ10" s="1">
        <v>-66</v>
      </c>
      <c r="AK10" s="1">
        <v>2.7911199940717779E-3</v>
      </c>
      <c r="AR10" s="1">
        <v>-66</v>
      </c>
      <c r="AS10" s="1">
        <v>2.7911199940717779E-3</v>
      </c>
    </row>
    <row r="11" spans="1:45" x14ac:dyDescent="0.2">
      <c r="A11" s="1" t="s">
        <v>14</v>
      </c>
      <c r="C11" s="14" t="e">
        <f ca="1">INTERCEPT(INDIRECT(E9):G986,INDIRECT(D9):$F986)</f>
        <v>#DIV/0!</v>
      </c>
      <c r="D11" s="15">
        <f>+E11*F11</f>
        <v>-9.1557362792385969E-3</v>
      </c>
      <c r="E11" s="16">
        <v>-9.1557362792385969E-3</v>
      </c>
      <c r="F11" s="1">
        <v>1</v>
      </c>
      <c r="AA11" s="1">
        <v>-4000</v>
      </c>
      <c r="AB11" s="1">
        <f t="shared" si="0"/>
        <v>-1.096591155893421E-2</v>
      </c>
      <c r="AJ11" s="1">
        <v>0</v>
      </c>
      <c r="AK11" s="1">
        <v>0</v>
      </c>
      <c r="AR11" s="1">
        <v>0</v>
      </c>
      <c r="AS11" s="1">
        <v>0</v>
      </c>
    </row>
    <row r="12" spans="1:45" x14ac:dyDescent="0.2">
      <c r="A12" s="1" t="s">
        <v>15</v>
      </c>
      <c r="C12" s="14" t="e">
        <f ca="1">SLOPE(INDIRECT(E9):G986,INDIRECT(D9):$F986)</f>
        <v>#DIV/0!</v>
      </c>
      <c r="D12" s="15">
        <f>+E12*F12</f>
        <v>1.1076646573131727E-6</v>
      </c>
      <c r="E12" s="17">
        <v>1.1076646573131727E-2</v>
      </c>
      <c r="F12" s="18">
        <v>1E-4</v>
      </c>
      <c r="AA12" s="1">
        <v>-2000</v>
      </c>
      <c r="AB12" s="1">
        <f t="shared" si="0"/>
        <v>-1.0715944756475674E-2</v>
      </c>
      <c r="AJ12" s="1">
        <v>692</v>
      </c>
      <c r="AK12" s="1">
        <v>3.385599993634969E-4</v>
      </c>
      <c r="AR12" s="1">
        <v>692</v>
      </c>
      <c r="AS12" s="1">
        <v>3.385599993634969E-4</v>
      </c>
    </row>
    <row r="13" spans="1:45" x14ac:dyDescent="0.2">
      <c r="A13" s="1" t="s">
        <v>16</v>
      </c>
      <c r="C13" s="15" t="s">
        <v>17</v>
      </c>
      <c r="D13" s="19">
        <f>+E13*F13</f>
        <v>1.6378020934731741E-10</v>
      </c>
      <c r="E13" s="20">
        <v>1.637802093473174E-2</v>
      </c>
      <c r="F13" s="18">
        <v>1E-8</v>
      </c>
      <c r="AA13" s="1">
        <v>0</v>
      </c>
      <c r="AB13" s="1">
        <f t="shared" si="0"/>
        <v>-9.1557362792385969E-3</v>
      </c>
      <c r="AJ13" s="1">
        <v>746</v>
      </c>
      <c r="AK13" s="1">
        <v>-1.0408720001578331E-2</v>
      </c>
      <c r="AR13" s="1">
        <v>746</v>
      </c>
      <c r="AS13" s="1">
        <v>-1.0408720001578331E-2</v>
      </c>
    </row>
    <row r="14" spans="1:45" x14ac:dyDescent="0.2">
      <c r="A14" s="1" t="s">
        <v>18</v>
      </c>
      <c r="E14" s="1">
        <f>SUM(U21:U975)</f>
        <v>1.7315116130461215E-3</v>
      </c>
      <c r="AA14" s="1">
        <v>2000</v>
      </c>
      <c r="AB14" s="1">
        <f t="shared" si="0"/>
        <v>-6.2852861272229823E-3</v>
      </c>
      <c r="AJ14" s="1">
        <v>4384</v>
      </c>
      <c r="AK14" s="1">
        <v>-4.382879997137934E-3</v>
      </c>
      <c r="AR14" s="1">
        <v>4384</v>
      </c>
      <c r="AS14" s="1">
        <v>-4.382879997137934E-3</v>
      </c>
    </row>
    <row r="15" spans="1:45" x14ac:dyDescent="0.2">
      <c r="A15" s="7" t="s">
        <v>19</v>
      </c>
      <c r="C15" s="21" t="e">
        <f ca="1">(C7+C11)+(C8+C12)*INT(MAX(F21:F3511))</f>
        <v>#DIV/0!</v>
      </c>
      <c r="D15" s="22">
        <f>+C7+INT(MAX(F21:F1566))*C8+D11+D12*INT(MAX(F21:F4001))+D13*INT(MAX(F21:F4028)^2)</f>
        <v>49919.212846062313</v>
      </c>
      <c r="E15" s="23" t="s">
        <v>20</v>
      </c>
      <c r="F15" s="11">
        <v>1</v>
      </c>
      <c r="AA15" s="1">
        <v>4000</v>
      </c>
      <c r="AB15" s="1">
        <f t="shared" si="0"/>
        <v>-2.1045943004288281E-3</v>
      </c>
      <c r="AJ15" s="1">
        <v>4408.5</v>
      </c>
      <c r="AK15" s="1">
        <v>-5.7682199985720217E-3</v>
      </c>
      <c r="AR15" s="1">
        <v>4408.5</v>
      </c>
      <c r="AS15" s="1">
        <v>-5.7682199985720217E-3</v>
      </c>
    </row>
    <row r="16" spans="1:45" x14ac:dyDescent="0.2">
      <c r="A16" s="7" t="s">
        <v>21</v>
      </c>
      <c r="C16" s="21" t="e">
        <f ca="1">+C8+C12</f>
        <v>#DIV/0!</v>
      </c>
      <c r="D16" s="24">
        <f>+C8+D12+2*D13*MAX(F21:F108)</f>
        <v>0.40900401281749282</v>
      </c>
      <c r="E16" s="23" t="s">
        <v>22</v>
      </c>
      <c r="F16" s="135">
        <f ca="1">NOW()+15018.5+$C$5/24</f>
        <v>60582.424906712964</v>
      </c>
      <c r="AA16" s="1">
        <v>6000</v>
      </c>
      <c r="AB16" s="1">
        <f t="shared" si="0"/>
        <v>3.3863392011438658E-3</v>
      </c>
      <c r="AJ16" s="1">
        <v>4447.5</v>
      </c>
      <c r="AK16" s="1">
        <v>-1.3585699998657219E-2</v>
      </c>
      <c r="AR16" s="1">
        <v>4447.5</v>
      </c>
      <c r="AS16" s="1">
        <v>-1.3585699998657219E-2</v>
      </c>
    </row>
    <row r="17" spans="1:55" x14ac:dyDescent="0.2">
      <c r="A17" s="14" t="s">
        <v>23</v>
      </c>
      <c r="C17" s="1">
        <f>COUNT(C21:C2169)</f>
        <v>50</v>
      </c>
      <c r="E17" s="23" t="s">
        <v>24</v>
      </c>
      <c r="F17" s="25">
        <f ca="1">ROUND(2*(F16-$C$7)/$C$8,0)/2+F15</f>
        <v>49229</v>
      </c>
      <c r="AA17" s="1">
        <v>8000</v>
      </c>
      <c r="AB17" s="1">
        <f t="shared" si="0"/>
        <v>1.0187514377495098E-2</v>
      </c>
      <c r="AJ17" s="1">
        <v>4460</v>
      </c>
      <c r="AK17" s="1">
        <v>1.5972799999872223E-2</v>
      </c>
      <c r="AR17" s="1">
        <v>4460</v>
      </c>
      <c r="AS17" s="1">
        <v>1.5972799999872223E-2</v>
      </c>
    </row>
    <row r="18" spans="1:55" x14ac:dyDescent="0.2">
      <c r="A18" s="7" t="s">
        <v>25</v>
      </c>
      <c r="C18" s="26" t="e">
        <f ca="1">+C15</f>
        <v>#DIV/0!</v>
      </c>
      <c r="D18" s="27" t="e">
        <f ca="1">C16</f>
        <v>#DIV/0!</v>
      </c>
      <c r="E18" s="23" t="s">
        <v>26</v>
      </c>
      <c r="F18" s="22" t="e">
        <f ca="1">ROUND(2*(F16-$C$15)/$C$16,0)/2+F15</f>
        <v>#DIV/0!</v>
      </c>
      <c r="S18" s="1" t="s">
        <v>27</v>
      </c>
      <c r="T18" s="28">
        <v>0.5</v>
      </c>
      <c r="AA18" s="1">
        <v>10000</v>
      </c>
      <c r="AB18" s="1">
        <f t="shared" si="0"/>
        <v>1.829893122862487E-2</v>
      </c>
      <c r="AJ18" s="1">
        <v>4467</v>
      </c>
      <c r="AK18" s="1">
        <v>5.5599957704544067E-6</v>
      </c>
      <c r="AR18" s="1">
        <v>4467</v>
      </c>
      <c r="AS18" s="1">
        <v>5.5599957704544067E-6</v>
      </c>
    </row>
    <row r="19" spans="1:55" x14ac:dyDescent="0.2">
      <c r="A19" s="7" t="s">
        <v>28</v>
      </c>
      <c r="C19" s="29">
        <f>+D15</f>
        <v>49919.212846062313</v>
      </c>
      <c r="D19" s="30">
        <f>+D16</f>
        <v>0.40900401281749282</v>
      </c>
      <c r="E19" s="23" t="s">
        <v>29</v>
      </c>
      <c r="F19" s="31" t="e">
        <f ca="1">+$C$15+$C$16*F18-15018.5-$C$5/24</f>
        <v>#DIV/0!</v>
      </c>
      <c r="S19" s="1" t="s">
        <v>30</v>
      </c>
      <c r="T19" s="1">
        <v>0.1</v>
      </c>
      <c r="AA19" s="1">
        <v>12000</v>
      </c>
      <c r="AB19" s="1">
        <f t="shared" si="0"/>
        <v>2.7720589754533183E-2</v>
      </c>
      <c r="AJ19" s="1">
        <v>5310.5</v>
      </c>
      <c r="AK19" s="1">
        <v>4.5313999726204202E-4</v>
      </c>
      <c r="AR19" s="1">
        <v>5310.5</v>
      </c>
      <c r="AS19" s="1">
        <v>4.5313999726204202E-4</v>
      </c>
    </row>
    <row r="20" spans="1:55" ht="14.25" x14ac:dyDescent="0.2">
      <c r="A20" s="13" t="s">
        <v>31</v>
      </c>
      <c r="B20" s="13" t="s">
        <v>32</v>
      </c>
      <c r="C20" s="13" t="s">
        <v>33</v>
      </c>
      <c r="D20" s="13" t="s">
        <v>34</v>
      </c>
      <c r="E20" s="13" t="s">
        <v>35</v>
      </c>
      <c r="F20" s="13" t="s">
        <v>1</v>
      </c>
      <c r="G20" s="13" t="s">
        <v>36</v>
      </c>
      <c r="H20" s="4" t="s">
        <v>348</v>
      </c>
      <c r="I20" s="4" t="s">
        <v>349</v>
      </c>
      <c r="J20" s="4" t="s">
        <v>350</v>
      </c>
      <c r="K20" s="4" t="s">
        <v>30</v>
      </c>
      <c r="L20" s="4" t="s">
        <v>351</v>
      </c>
      <c r="M20" s="4" t="s">
        <v>27</v>
      </c>
      <c r="N20" s="4" t="s">
        <v>352</v>
      </c>
      <c r="O20" s="4" t="s">
        <v>44</v>
      </c>
      <c r="P20" s="4" t="s">
        <v>45</v>
      </c>
      <c r="Q20" s="13" t="s">
        <v>46</v>
      </c>
      <c r="R20" s="33" t="s">
        <v>47</v>
      </c>
      <c r="S20" s="4"/>
      <c r="T20" s="4" t="s">
        <v>48</v>
      </c>
      <c r="U20" s="4" t="s">
        <v>49</v>
      </c>
      <c r="W20" s="15"/>
      <c r="AA20" s="1">
        <v>14000</v>
      </c>
      <c r="AB20" s="1">
        <f t="shared" si="0"/>
        <v>3.8452489955220027E-2</v>
      </c>
      <c r="AJ20" s="1">
        <v>5313</v>
      </c>
      <c r="AK20" s="1">
        <v>-9.0351600010762922E-3</v>
      </c>
      <c r="AR20" s="1">
        <v>5313</v>
      </c>
      <c r="AS20" s="1">
        <v>-9.0351600010762922E-3</v>
      </c>
    </row>
    <row r="21" spans="1:55" x14ac:dyDescent="0.2">
      <c r="A21" s="168" t="s">
        <v>51</v>
      </c>
      <c r="B21" s="35" t="s">
        <v>52</v>
      </c>
      <c r="C21" s="36">
        <v>31587.761699999999</v>
      </c>
      <c r="D21" s="36" t="s">
        <v>53</v>
      </c>
      <c r="E21" s="1">
        <f t="shared" ref="E21:E52" si="1">+(C21-C$7)/C$8</f>
        <v>-21664.431759268064</v>
      </c>
      <c r="F21" s="1">
        <f t="shared" ref="F21:F61" si="2">ROUND(2*E21,0)/2</f>
        <v>-21664.5</v>
      </c>
      <c r="G21" s="1">
        <f t="shared" ref="G21:G52" si="3">+C21-(C$7+F21*C$8)</f>
        <v>2.7910139997402439E-2</v>
      </c>
      <c r="N21" s="1">
        <f>+G21</f>
        <v>2.7910139997402439E-2</v>
      </c>
      <c r="P21" s="1">
        <f t="shared" ref="P21:P52" si="4">+D$11+D$12*F21+D$13*F21^2</f>
        <v>4.3717595767425892E-2</v>
      </c>
      <c r="Q21" s="37">
        <f t="shared" ref="Q21:Q52" si="5">+C21-15018.5</f>
        <v>16569.261699999999</v>
      </c>
      <c r="R21" s="22"/>
      <c r="S21" s="1">
        <f t="shared" ref="S21:S68" si="6">+(P21-G21)^2</f>
        <v>2.4987565792124774E-4</v>
      </c>
      <c r="T21" s="175">
        <v>1</v>
      </c>
      <c r="U21" s="1">
        <f t="shared" ref="U21:U68" si="7">T21*S21</f>
        <v>2.4987565792124774E-4</v>
      </c>
      <c r="AA21" s="1">
        <v>16000</v>
      </c>
      <c r="AB21" s="1">
        <f t="shared" si="0"/>
        <v>5.0494631830685421E-2</v>
      </c>
      <c r="AJ21" s="1">
        <v>5342.5</v>
      </c>
      <c r="AK21" s="1">
        <v>6.0289999237284064E-4</v>
      </c>
      <c r="AR21" s="1">
        <v>5342.5</v>
      </c>
      <c r="AS21" s="1">
        <v>6.0289999237284064E-4</v>
      </c>
      <c r="BA21" s="1">
        <v>-21664.5</v>
      </c>
      <c r="BB21" s="1">
        <v>2.7910139997402439E-2</v>
      </c>
      <c r="BC21" s="1">
        <v>0</v>
      </c>
    </row>
    <row r="22" spans="1:55" x14ac:dyDescent="0.2">
      <c r="A22" s="168" t="s">
        <v>51</v>
      </c>
      <c r="B22" s="35" t="s">
        <v>54</v>
      </c>
      <c r="C22" s="36">
        <v>36361.731699999997</v>
      </c>
      <c r="D22" s="36" t="s">
        <v>55</v>
      </c>
      <c r="E22" s="1">
        <f t="shared" si="1"/>
        <v>-9991.9999084586252</v>
      </c>
      <c r="F22" s="1">
        <f t="shared" si="2"/>
        <v>-9992</v>
      </c>
      <c r="G22" s="1">
        <f t="shared" si="3"/>
        <v>3.7439996958710253E-5</v>
      </c>
      <c r="N22" s="1">
        <f>+G22</f>
        <v>3.7439996958710253E-5</v>
      </c>
      <c r="P22" s="1">
        <f t="shared" si="4"/>
        <v>-3.8716949519422492E-3</v>
      </c>
      <c r="Q22" s="37">
        <f t="shared" si="5"/>
        <v>21343.231699999997</v>
      </c>
      <c r="R22" s="22"/>
      <c r="S22" s="1">
        <f t="shared" si="6"/>
        <v>1.5281336048718907E-5</v>
      </c>
      <c r="T22" s="1">
        <v>1</v>
      </c>
      <c r="U22" s="1">
        <f t="shared" si="7"/>
        <v>1.5281336048718907E-5</v>
      </c>
      <c r="AA22" s="1">
        <v>18000</v>
      </c>
      <c r="AB22" s="1">
        <f t="shared" si="0"/>
        <v>6.3847015380929351E-2</v>
      </c>
      <c r="AJ22" s="1">
        <v>6215.5</v>
      </c>
      <c r="AK22" s="1">
        <v>-3.3114600082626566E-3</v>
      </c>
      <c r="AR22" s="1">
        <v>6215.5</v>
      </c>
      <c r="AS22" s="1">
        <v>-3.3114600082626566E-3</v>
      </c>
      <c r="BA22" s="1">
        <v>-9992</v>
      </c>
      <c r="BB22" s="1">
        <v>3.7439996958710253E-5</v>
      </c>
      <c r="BC22" s="1">
        <v>1</v>
      </c>
    </row>
    <row r="23" spans="1:55" x14ac:dyDescent="0.2">
      <c r="A23" s="168" t="s">
        <v>51</v>
      </c>
      <c r="B23" s="35" t="s">
        <v>54</v>
      </c>
      <c r="C23" s="36">
        <v>36734.734700000001</v>
      </c>
      <c r="D23" s="36" t="s">
        <v>55</v>
      </c>
      <c r="E23" s="1">
        <f t="shared" si="1"/>
        <v>-9080.0016978189433</v>
      </c>
      <c r="F23" s="1">
        <f t="shared" si="2"/>
        <v>-9080</v>
      </c>
      <c r="G23" s="1">
        <f t="shared" si="3"/>
        <v>-6.9440000515896827E-4</v>
      </c>
      <c r="N23" s="1">
        <f>+G23</f>
        <v>-6.9440000515896827E-4</v>
      </c>
      <c r="P23" s="1">
        <f t="shared" si="4"/>
        <v>-5.7102427157095341E-3</v>
      </c>
      <c r="Q23" s="37">
        <f t="shared" si="5"/>
        <v>21716.234700000001</v>
      </c>
      <c r="R23" s="22"/>
      <c r="S23" s="1">
        <f t="shared" si="6"/>
        <v>2.5158678096983246E-5</v>
      </c>
      <c r="T23" s="1">
        <v>1</v>
      </c>
      <c r="U23" s="1">
        <f t="shared" si="7"/>
        <v>2.5158678096983246E-5</v>
      </c>
      <c r="AA23" s="1">
        <v>20000</v>
      </c>
      <c r="AB23" s="1">
        <f t="shared" si="0"/>
        <v>7.8509640605951822E-2</v>
      </c>
      <c r="AJ23" s="1">
        <v>7142</v>
      </c>
      <c r="AK23" s="1">
        <v>8.5245599984773435E-3</v>
      </c>
      <c r="AR23" s="1">
        <v>7142</v>
      </c>
      <c r="AS23" s="1">
        <v>8.5245599984773435E-3</v>
      </c>
      <c r="BA23" s="1">
        <v>-9080</v>
      </c>
      <c r="BB23" s="1">
        <v>-6.9440000515896827E-4</v>
      </c>
      <c r="BC23" s="1">
        <v>1</v>
      </c>
    </row>
    <row r="24" spans="1:55" x14ac:dyDescent="0.2">
      <c r="A24" s="168" t="s">
        <v>51</v>
      </c>
      <c r="B24" s="35" t="s">
        <v>52</v>
      </c>
      <c r="C24" s="36">
        <v>36735.757400000002</v>
      </c>
      <c r="D24" s="36" t="s">
        <v>55</v>
      </c>
      <c r="E24" s="1">
        <f t="shared" si="1"/>
        <v>-9077.5011802091049</v>
      </c>
      <c r="F24" s="1">
        <f t="shared" si="2"/>
        <v>-9077.5</v>
      </c>
      <c r="G24" s="1">
        <f t="shared" si="3"/>
        <v>-4.8270000115735456E-4</v>
      </c>
      <c r="N24" s="1">
        <f>+G24</f>
        <v>-4.8270000115735456E-4</v>
      </c>
      <c r="P24" s="1">
        <f t="shared" si="4"/>
        <v>-5.714908151944309E-3</v>
      </c>
      <c r="Q24" s="37">
        <f t="shared" si="5"/>
        <v>21717.257400000002</v>
      </c>
      <c r="R24" s="22"/>
      <c r="S24" s="1">
        <f t="shared" si="6"/>
        <v>2.7376002133161442E-5</v>
      </c>
      <c r="T24" s="1">
        <v>1</v>
      </c>
      <c r="U24" s="1">
        <f t="shared" si="7"/>
        <v>2.7376002133161442E-5</v>
      </c>
      <c r="AA24" s="1">
        <v>22000</v>
      </c>
      <c r="AB24" s="1">
        <f t="shared" si="0"/>
        <v>9.4482507505752836E-2</v>
      </c>
      <c r="AJ24" s="1">
        <v>7144.5</v>
      </c>
      <c r="AK24" s="1">
        <v>1.0362600005464628E-3</v>
      </c>
      <c r="AR24" s="1">
        <v>7144.5</v>
      </c>
      <c r="AS24" s="1">
        <v>1.0362600005464628E-3</v>
      </c>
      <c r="BA24" s="1">
        <v>-9077.5</v>
      </c>
      <c r="BB24" s="1">
        <v>-4.8270000115735456E-4</v>
      </c>
      <c r="BC24" s="1">
        <v>1</v>
      </c>
    </row>
    <row r="25" spans="1:55" x14ac:dyDescent="0.2">
      <c r="A25" s="168" t="s">
        <v>51</v>
      </c>
      <c r="B25" s="35" t="s">
        <v>52</v>
      </c>
      <c r="C25" s="36">
        <v>37424.914700000001</v>
      </c>
      <c r="D25" s="36" t="s">
        <v>56</v>
      </c>
      <c r="E25" s="1">
        <f t="shared" si="1"/>
        <v>-7392.5007259251815</v>
      </c>
      <c r="F25" s="1">
        <f t="shared" si="2"/>
        <v>-7392.5</v>
      </c>
      <c r="G25" s="1">
        <f t="shared" si="3"/>
        <v>-2.9690000519622117E-4</v>
      </c>
      <c r="N25" s="1">
        <f>+G25</f>
        <v>-2.9690000519622117E-4</v>
      </c>
      <c r="P25" s="1">
        <f t="shared" si="4"/>
        <v>-8.3937133851678999E-3</v>
      </c>
      <c r="Q25" s="37">
        <f t="shared" si="5"/>
        <v>22406.414700000001</v>
      </c>
      <c r="R25" s="22"/>
      <c r="S25" s="1">
        <f t="shared" si="6"/>
        <v>6.5558386910088398E-5</v>
      </c>
      <c r="T25" s="1">
        <v>1</v>
      </c>
      <c r="U25" s="1">
        <f t="shared" si="7"/>
        <v>6.5558386910088398E-5</v>
      </c>
      <c r="AA25" s="1">
        <v>24000</v>
      </c>
      <c r="AB25" s="1">
        <f t="shared" si="0"/>
        <v>0.11176561608033238</v>
      </c>
      <c r="AJ25" s="1">
        <v>7993</v>
      </c>
      <c r="AK25" s="1">
        <v>-6.4927600033115596E-3</v>
      </c>
      <c r="AR25" s="1">
        <v>7993</v>
      </c>
      <c r="AS25" s="1">
        <v>-6.4927600033115596E-3</v>
      </c>
      <c r="BA25" s="1">
        <v>-7392.5</v>
      </c>
      <c r="BB25" s="1">
        <v>-2.9690000519622117E-4</v>
      </c>
      <c r="BC25" s="1">
        <v>1</v>
      </c>
    </row>
    <row r="26" spans="1:55" x14ac:dyDescent="0.2">
      <c r="A26" s="178" t="s">
        <v>58</v>
      </c>
      <c r="B26" s="157"/>
      <c r="C26" s="158">
        <v>39313.449399999998</v>
      </c>
      <c r="D26" s="36"/>
      <c r="E26" s="1">
        <f t="shared" si="1"/>
        <v>-2775.0036357384365</v>
      </c>
      <c r="F26" s="1">
        <f t="shared" si="2"/>
        <v>-2775</v>
      </c>
      <c r="G26" s="1">
        <f t="shared" si="3"/>
        <v>-1.4870000086375512E-3</v>
      </c>
      <c r="L26" s="1">
        <f>+G26</f>
        <v>-1.4870000086375512E-3</v>
      </c>
      <c r="P26" s="1">
        <f t="shared" si="4"/>
        <v>-1.0968295728677465E-2</v>
      </c>
      <c r="Q26" s="37">
        <f t="shared" si="5"/>
        <v>24294.949399999998</v>
      </c>
      <c r="R26" s="22"/>
      <c r="S26" s="1">
        <f t="shared" si="6"/>
        <v>8.9894968530847188E-5</v>
      </c>
      <c r="T26" s="1">
        <v>1</v>
      </c>
      <c r="U26" s="1">
        <f t="shared" si="7"/>
        <v>8.9894968530847188E-5</v>
      </c>
    </row>
    <row r="27" spans="1:55" x14ac:dyDescent="0.2">
      <c r="A27" s="168" t="s">
        <v>61</v>
      </c>
      <c r="B27" s="35" t="s">
        <v>52</v>
      </c>
      <c r="C27" s="36">
        <v>40353.519999999997</v>
      </c>
      <c r="D27" s="36" t="s">
        <v>38</v>
      </c>
      <c r="E27" s="1">
        <f t="shared" si="1"/>
        <v>-232.0146352775044</v>
      </c>
      <c r="F27" s="1">
        <f t="shared" si="2"/>
        <v>-232</v>
      </c>
      <c r="G27" s="1">
        <f t="shared" si="3"/>
        <v>-5.9857600062969141E-3</v>
      </c>
      <c r="K27" s="1">
        <f>+G27</f>
        <v>-5.9857600062969141E-3</v>
      </c>
      <c r="P27" s="1">
        <f t="shared" si="4"/>
        <v>-9.4038991737473432E-3</v>
      </c>
      <c r="Q27" s="37">
        <f t="shared" si="5"/>
        <v>25335.019999999997</v>
      </c>
      <c r="R27" s="22"/>
      <c r="S27" s="1">
        <f t="shared" si="6"/>
        <v>1.1683675368058712E-5</v>
      </c>
      <c r="T27" s="1">
        <v>1</v>
      </c>
      <c r="U27" s="1">
        <f t="shared" si="7"/>
        <v>1.1683675368058712E-5</v>
      </c>
    </row>
    <row r="28" spans="1:55" x14ac:dyDescent="0.2">
      <c r="A28" s="168" t="s">
        <v>61</v>
      </c>
      <c r="B28" s="35"/>
      <c r="C28" s="36">
        <v>40354.550000000003</v>
      </c>
      <c r="D28" s="36" t="s">
        <v>38</v>
      </c>
      <c r="E28" s="1">
        <f t="shared" si="1"/>
        <v>-229.49626905266319</v>
      </c>
      <c r="F28" s="1">
        <f t="shared" si="2"/>
        <v>-229.5</v>
      </c>
      <c r="G28" s="1">
        <f t="shared" si="3"/>
        <v>1.5259400024660863E-3</v>
      </c>
      <c r="K28" s="1">
        <f>+G28</f>
        <v>1.5259400024660863E-3</v>
      </c>
      <c r="P28" s="1">
        <f t="shared" si="4"/>
        <v>-9.4013189735205945E-3</v>
      </c>
      <c r="Q28" s="37">
        <f t="shared" si="5"/>
        <v>25336.050000000003</v>
      </c>
      <c r="R28" s="22"/>
      <c r="S28" s="1">
        <f t="shared" si="6"/>
        <v>1.1940498872828148E-4</v>
      </c>
      <c r="T28" s="1">
        <v>1</v>
      </c>
      <c r="U28" s="1">
        <f t="shared" si="7"/>
        <v>1.1940498872828148E-4</v>
      </c>
    </row>
    <row r="29" spans="1:55" x14ac:dyDescent="0.2">
      <c r="A29" s="42" t="s">
        <v>78</v>
      </c>
      <c r="B29" s="35" t="s">
        <v>52</v>
      </c>
      <c r="C29" s="43">
        <v>44815.48</v>
      </c>
      <c r="D29" s="43" t="s">
        <v>40</v>
      </c>
      <c r="E29" s="1">
        <f t="shared" si="1"/>
        <v>10677.547850669784</v>
      </c>
      <c r="F29" s="1">
        <f t="shared" si="2"/>
        <v>10677.5</v>
      </c>
      <c r="G29" s="1">
        <f t="shared" si="3"/>
        <v>1.9570700002077501E-2</v>
      </c>
      <c r="K29" s="1">
        <f>+G29</f>
        <v>1.9570700002077501E-2</v>
      </c>
      <c r="P29" s="1">
        <f t="shared" si="4"/>
        <v>2.1343772010327423E-2</v>
      </c>
      <c r="Q29" s="37">
        <f t="shared" si="5"/>
        <v>29796.980000000003</v>
      </c>
      <c r="R29" s="22"/>
      <c r="S29" s="1">
        <f t="shared" si="6"/>
        <v>3.1437843464394119E-6</v>
      </c>
      <c r="T29" s="14">
        <v>1</v>
      </c>
      <c r="U29" s="1">
        <f t="shared" si="7"/>
        <v>3.1437843464394119E-6</v>
      </c>
    </row>
    <row r="30" spans="1:55" x14ac:dyDescent="0.2">
      <c r="A30" s="34" t="s">
        <v>51</v>
      </c>
      <c r="B30" s="35" t="s">
        <v>54</v>
      </c>
      <c r="C30" s="36">
        <v>45579.2837</v>
      </c>
      <c r="D30" s="36" t="s">
        <v>82</v>
      </c>
      <c r="E30" s="1">
        <f t="shared" si="1"/>
        <v>12545.05992880309</v>
      </c>
      <c r="F30" s="1">
        <f t="shared" si="2"/>
        <v>12545</v>
      </c>
      <c r="G30" s="1">
        <f t="shared" si="3"/>
        <v>2.4510599992936477E-2</v>
      </c>
      <c r="N30" s="1">
        <f t="shared" ref="N30:N36" si="8">+G30</f>
        <v>2.4510599992936477E-2</v>
      </c>
      <c r="P30" s="1">
        <f t="shared" si="4"/>
        <v>3.0515158947713159E-2</v>
      </c>
      <c r="Q30" s="37">
        <f t="shared" si="5"/>
        <v>30560.7837</v>
      </c>
      <c r="R30" s="22"/>
      <c r="S30" s="1">
        <f t="shared" si="6"/>
        <v>3.6054728241388834E-5</v>
      </c>
      <c r="T30" s="1">
        <v>1</v>
      </c>
      <c r="U30" s="1">
        <f t="shared" si="7"/>
        <v>3.6054728241388834E-5</v>
      </c>
    </row>
    <row r="31" spans="1:55" x14ac:dyDescent="0.2">
      <c r="A31" s="34" t="s">
        <v>51</v>
      </c>
      <c r="B31" s="35" t="s">
        <v>52</v>
      </c>
      <c r="C31" s="36">
        <v>45580.307000000001</v>
      </c>
      <c r="D31" s="36" t="s">
        <v>82</v>
      </c>
      <c r="E31" s="1">
        <f t="shared" si="1"/>
        <v>12547.561913422378</v>
      </c>
      <c r="F31" s="1">
        <f t="shared" si="2"/>
        <v>12547.5</v>
      </c>
      <c r="G31" s="1">
        <f t="shared" si="3"/>
        <v>2.5322299996332731E-2</v>
      </c>
      <c r="N31" s="1">
        <f t="shared" si="8"/>
        <v>2.5322299996332731E-2</v>
      </c>
      <c r="P31" s="1">
        <f t="shared" si="4"/>
        <v>3.0528202246614063E-2</v>
      </c>
      <c r="Q31" s="37">
        <f t="shared" si="5"/>
        <v>30561.807000000001</v>
      </c>
      <c r="R31" s="22"/>
      <c r="S31" s="1">
        <f t="shared" si="6"/>
        <v>2.7101418239484238E-5</v>
      </c>
      <c r="T31" s="1">
        <v>1</v>
      </c>
      <c r="U31" s="1">
        <f t="shared" si="7"/>
        <v>2.7101418239484238E-5</v>
      </c>
    </row>
    <row r="32" spans="1:55" x14ac:dyDescent="0.2">
      <c r="A32" s="34" t="s">
        <v>51</v>
      </c>
      <c r="B32" s="35" t="s">
        <v>54</v>
      </c>
      <c r="C32" s="36">
        <v>45581.329599999997</v>
      </c>
      <c r="D32" s="36" t="s">
        <v>82</v>
      </c>
      <c r="E32" s="1">
        <f t="shared" si="1"/>
        <v>12550.062186530629</v>
      </c>
      <c r="F32" s="1">
        <f t="shared" si="2"/>
        <v>12550</v>
      </c>
      <c r="G32" s="1">
        <f t="shared" si="3"/>
        <v>2.54339999955846E-2</v>
      </c>
      <c r="N32" s="1">
        <f t="shared" si="8"/>
        <v>2.54339999955846E-2</v>
      </c>
      <c r="P32" s="1">
        <f t="shared" si="4"/>
        <v>3.0541247592767579E-2</v>
      </c>
      <c r="Q32" s="37">
        <f t="shared" si="5"/>
        <v>30562.829599999997</v>
      </c>
      <c r="R32" s="22"/>
      <c r="S32" s="1">
        <f t="shared" si="6"/>
        <v>2.6083978018931311E-5</v>
      </c>
      <c r="T32" s="1">
        <v>1</v>
      </c>
      <c r="U32" s="1">
        <f t="shared" si="7"/>
        <v>2.6083978018931311E-5</v>
      </c>
    </row>
    <row r="33" spans="1:23" x14ac:dyDescent="0.2">
      <c r="A33" s="42" t="s">
        <v>85</v>
      </c>
      <c r="B33" s="35"/>
      <c r="C33" s="43">
        <v>46216.51</v>
      </c>
      <c r="D33" s="43"/>
      <c r="E33" s="1">
        <f t="shared" si="1"/>
        <v>14103.088270056487</v>
      </c>
      <c r="F33" s="1">
        <f t="shared" si="2"/>
        <v>14103</v>
      </c>
      <c r="G33" s="1">
        <f t="shared" si="3"/>
        <v>3.6102040001424029E-2</v>
      </c>
      <c r="N33" s="1">
        <f t="shared" si="8"/>
        <v>3.6102040001424029E-2</v>
      </c>
      <c r="P33" s="1">
        <f t="shared" si="4"/>
        <v>3.9040659082921918E-2</v>
      </c>
      <c r="Q33" s="37">
        <f t="shared" si="5"/>
        <v>31198.010000000002</v>
      </c>
      <c r="R33" s="22"/>
      <c r="S33" s="1">
        <f t="shared" si="6"/>
        <v>8.6354821061434923E-6</v>
      </c>
      <c r="T33" s="14">
        <f>T$19</f>
        <v>0.1</v>
      </c>
      <c r="U33" s="1">
        <f t="shared" si="7"/>
        <v>8.6354821061434923E-7</v>
      </c>
    </row>
    <row r="34" spans="1:23" x14ac:dyDescent="0.2">
      <c r="A34" s="42" t="s">
        <v>85</v>
      </c>
      <c r="B34" s="35"/>
      <c r="C34" s="43">
        <v>46216.512000000002</v>
      </c>
      <c r="D34" s="43"/>
      <c r="E34" s="1">
        <f t="shared" si="1"/>
        <v>14103.093160087992</v>
      </c>
      <c r="F34" s="1">
        <f t="shared" si="2"/>
        <v>14103</v>
      </c>
      <c r="G34" s="1">
        <f t="shared" si="3"/>
        <v>3.8102040001831483E-2</v>
      </c>
      <c r="N34" s="1">
        <f t="shared" si="8"/>
        <v>3.8102040001831483E-2</v>
      </c>
      <c r="P34" s="1">
        <f t="shared" si="4"/>
        <v>3.9040659082921918E-2</v>
      </c>
      <c r="Q34" s="37">
        <f t="shared" si="5"/>
        <v>31198.012000000002</v>
      </c>
      <c r="R34" s="22"/>
      <c r="S34" s="1">
        <f t="shared" si="6"/>
        <v>8.8100577938705193E-7</v>
      </c>
      <c r="T34" s="14">
        <f>T$19</f>
        <v>0.1</v>
      </c>
      <c r="U34" s="1">
        <f t="shared" si="7"/>
        <v>8.8100577938705196E-8</v>
      </c>
      <c r="W34" s="14"/>
    </row>
    <row r="35" spans="1:23" x14ac:dyDescent="0.2">
      <c r="A35" s="42" t="s">
        <v>85</v>
      </c>
      <c r="B35" s="35" t="s">
        <v>52</v>
      </c>
      <c r="C35" s="43">
        <v>46217.536</v>
      </c>
      <c r="D35" s="43"/>
      <c r="E35" s="1">
        <f t="shared" si="1"/>
        <v>14105.596856218299</v>
      </c>
      <c r="F35" s="1">
        <f t="shared" si="2"/>
        <v>14105.5</v>
      </c>
      <c r="G35" s="1">
        <f t="shared" si="3"/>
        <v>3.9613739994820207E-2</v>
      </c>
      <c r="N35" s="1">
        <f t="shared" si="8"/>
        <v>3.9613739994820207E-2</v>
      </c>
      <c r="P35" s="1">
        <f t="shared" si="4"/>
        <v>3.9054978229653634E-2</v>
      </c>
      <c r="Q35" s="37">
        <f t="shared" si="5"/>
        <v>31199.036</v>
      </c>
      <c r="R35" s="22"/>
      <c r="S35" s="1">
        <f t="shared" si="6"/>
        <v>3.1221471021206539E-7</v>
      </c>
      <c r="T35" s="14">
        <f>T$19</f>
        <v>0.1</v>
      </c>
      <c r="U35" s="1">
        <f t="shared" si="7"/>
        <v>3.1221471021206542E-8</v>
      </c>
      <c r="W35" s="14"/>
    </row>
    <row r="36" spans="1:23" x14ac:dyDescent="0.2">
      <c r="A36" s="42" t="s">
        <v>85</v>
      </c>
      <c r="B36" s="35" t="s">
        <v>52</v>
      </c>
      <c r="C36" s="43">
        <v>46218.548999999999</v>
      </c>
      <c r="D36" s="43"/>
      <c r="E36" s="1">
        <f t="shared" si="1"/>
        <v>14108.073657175335</v>
      </c>
      <c r="F36" s="1">
        <f t="shared" si="2"/>
        <v>14108</v>
      </c>
      <c r="G36" s="1">
        <f t="shared" si="3"/>
        <v>3.0125439996481873E-2</v>
      </c>
      <c r="N36" s="1">
        <f t="shared" si="8"/>
        <v>3.0125439996481873E-2</v>
      </c>
      <c r="P36" s="1">
        <f t="shared" si="4"/>
        <v>3.9069299423637967E-2</v>
      </c>
      <c r="Q36" s="37">
        <f t="shared" si="5"/>
        <v>31200.048999999999</v>
      </c>
      <c r="R36" s="22"/>
      <c r="S36" s="1">
        <f t="shared" si="6"/>
        <v>7.9992621452728934E-5</v>
      </c>
      <c r="T36" s="14">
        <f>T$19</f>
        <v>0.1</v>
      </c>
      <c r="U36" s="1">
        <f t="shared" si="7"/>
        <v>7.9992621452728937E-6</v>
      </c>
      <c r="W36" s="14"/>
    </row>
    <row r="37" spans="1:23" x14ac:dyDescent="0.2">
      <c r="A37" s="42" t="s">
        <v>88</v>
      </c>
      <c r="B37" s="35"/>
      <c r="C37" s="43">
        <v>46228.574399999998</v>
      </c>
      <c r="D37" s="43"/>
      <c r="E37" s="1">
        <f t="shared" si="1"/>
        <v>14132.585918098022</v>
      </c>
      <c r="F37" s="1">
        <f t="shared" si="2"/>
        <v>14132.5</v>
      </c>
      <c r="G37" s="1">
        <f t="shared" si="3"/>
        <v>3.5140099993441254E-2</v>
      </c>
      <c r="L37" s="1">
        <f t="shared" ref="L37:L43" si="9">+G37</f>
        <v>3.5140099993441254E-2</v>
      </c>
      <c r="P37" s="1">
        <f t="shared" si="4"/>
        <v>3.9209755465292928E-2</v>
      </c>
      <c r="Q37" s="37">
        <f t="shared" si="5"/>
        <v>31210.074399999998</v>
      </c>
      <c r="R37" s="22"/>
      <c r="S37" s="1">
        <f t="shared" si="6"/>
        <v>1.6562095659572272E-5</v>
      </c>
      <c r="T37" s="1">
        <v>1</v>
      </c>
      <c r="U37" s="1">
        <f t="shared" si="7"/>
        <v>1.6562095659572272E-5</v>
      </c>
      <c r="W37" s="14"/>
    </row>
    <row r="38" spans="1:23" x14ac:dyDescent="0.2">
      <c r="A38" s="42" t="s">
        <v>88</v>
      </c>
      <c r="B38" s="35"/>
      <c r="C38" s="43">
        <v>46229.392800000001</v>
      </c>
      <c r="D38" s="43"/>
      <c r="E38" s="1">
        <f t="shared" si="1"/>
        <v>14134.58691898968</v>
      </c>
      <c r="F38" s="1">
        <f t="shared" si="2"/>
        <v>14134.5</v>
      </c>
      <c r="G38" s="1">
        <f t="shared" si="3"/>
        <v>3.5549460000765976E-2</v>
      </c>
      <c r="L38" s="1">
        <f t="shared" si="9"/>
        <v>3.5549460000765976E-2</v>
      </c>
      <c r="P38" s="1">
        <f t="shared" si="4"/>
        <v>3.9221229944962792E-2</v>
      </c>
      <c r="Q38" s="37">
        <f t="shared" si="5"/>
        <v>31210.892800000001</v>
      </c>
      <c r="R38" s="22"/>
      <c r="S38" s="1">
        <f t="shared" si="6"/>
        <v>1.3481894523107091E-5</v>
      </c>
      <c r="T38" s="1">
        <v>1</v>
      </c>
      <c r="U38" s="1">
        <f t="shared" si="7"/>
        <v>1.3481894523107091E-5</v>
      </c>
      <c r="W38" s="14"/>
    </row>
    <row r="39" spans="1:23" x14ac:dyDescent="0.2">
      <c r="A39" s="42" t="s">
        <v>88</v>
      </c>
      <c r="B39" s="35"/>
      <c r="C39" s="43">
        <v>46230.415200000003</v>
      </c>
      <c r="D39" s="43"/>
      <c r="E39" s="1">
        <f t="shared" si="1"/>
        <v>14137.086703094794</v>
      </c>
      <c r="F39" s="1">
        <f t="shared" si="2"/>
        <v>14137</v>
      </c>
      <c r="G39" s="1">
        <f t="shared" si="3"/>
        <v>3.5461159997794311E-2</v>
      </c>
      <c r="L39" s="1">
        <f t="shared" si="9"/>
        <v>3.5461159997794311E-2</v>
      </c>
      <c r="P39" s="1">
        <f t="shared" si="4"/>
        <v>3.923557488707749E-2</v>
      </c>
      <c r="Q39" s="37">
        <f t="shared" si="5"/>
        <v>31211.915200000003</v>
      </c>
      <c r="R39" s="22"/>
      <c r="S39" s="1">
        <f t="shared" si="6"/>
        <v>1.424620775644255E-5</v>
      </c>
      <c r="T39" s="1">
        <v>1</v>
      </c>
      <c r="U39" s="1">
        <f t="shared" si="7"/>
        <v>1.424620775644255E-5</v>
      </c>
      <c r="W39" s="14"/>
    </row>
    <row r="40" spans="1:23" x14ac:dyDescent="0.2">
      <c r="A40" s="42" t="s">
        <v>88</v>
      </c>
      <c r="B40" s="35"/>
      <c r="C40" s="43">
        <v>46231.437899999997</v>
      </c>
      <c r="D40" s="43"/>
      <c r="E40" s="1">
        <f t="shared" si="1"/>
        <v>14139.587220704614</v>
      </c>
      <c r="F40" s="1">
        <f t="shared" si="2"/>
        <v>14139.5</v>
      </c>
      <c r="G40" s="1">
        <f t="shared" si="3"/>
        <v>3.5672859994519968E-2</v>
      </c>
      <c r="L40" s="1">
        <f t="shared" si="9"/>
        <v>3.5672859994519968E-2</v>
      </c>
      <c r="P40" s="1">
        <f t="shared" si="4"/>
        <v>3.9249921876444792E-2</v>
      </c>
      <c r="Q40" s="37">
        <f t="shared" si="5"/>
        <v>31212.937899999997</v>
      </c>
      <c r="R40" s="22"/>
      <c r="S40" s="1">
        <f t="shared" si="6"/>
        <v>1.2795371707119566E-5</v>
      </c>
      <c r="T40" s="1">
        <v>1</v>
      </c>
      <c r="U40" s="1">
        <f t="shared" si="7"/>
        <v>1.2795371707119566E-5</v>
      </c>
      <c r="W40" s="14"/>
    </row>
    <row r="41" spans="1:23" x14ac:dyDescent="0.2">
      <c r="A41" s="42" t="s">
        <v>97</v>
      </c>
      <c r="B41" s="35"/>
      <c r="C41" s="43">
        <v>47006.49325</v>
      </c>
      <c r="D41" s="43"/>
      <c r="E41" s="1">
        <f t="shared" si="1"/>
        <v>16034.609760326834</v>
      </c>
      <c r="F41" s="1">
        <f t="shared" si="2"/>
        <v>16034.5</v>
      </c>
      <c r="G41" s="1">
        <f t="shared" si="3"/>
        <v>4.4891459998325445E-2</v>
      </c>
      <c r="L41" s="1">
        <f t="shared" si="9"/>
        <v>4.4891459998325445E-2</v>
      </c>
      <c r="P41" s="1">
        <f t="shared" si="4"/>
        <v>5.0713854551876339E-2</v>
      </c>
      <c r="Q41" s="37">
        <f t="shared" si="5"/>
        <v>31987.99325</v>
      </c>
      <c r="R41" s="22"/>
      <c r="S41" s="1">
        <f t="shared" si="6"/>
        <v>3.3900278337219115E-5</v>
      </c>
      <c r="T41" s="1">
        <v>1</v>
      </c>
      <c r="U41" s="1">
        <f t="shared" si="7"/>
        <v>3.3900278337219115E-5</v>
      </c>
      <c r="W41" s="14"/>
    </row>
    <row r="42" spans="1:23" x14ac:dyDescent="0.2">
      <c r="A42" s="42" t="s">
        <v>97</v>
      </c>
      <c r="B42" s="35"/>
      <c r="C42" s="43">
        <v>47062.319900000002</v>
      </c>
      <c r="D42" s="43"/>
      <c r="E42" s="1">
        <f t="shared" si="1"/>
        <v>16171.106798972662</v>
      </c>
      <c r="F42" s="1">
        <f t="shared" si="2"/>
        <v>16171</v>
      </c>
      <c r="G42" s="1">
        <f t="shared" si="3"/>
        <v>4.3680279995896854E-2</v>
      </c>
      <c r="L42" s="1">
        <f t="shared" si="9"/>
        <v>4.3680279995896854E-2</v>
      </c>
      <c r="P42" s="1">
        <f t="shared" si="4"/>
        <v>5.1585036889736022E-2</v>
      </c>
      <c r="Q42" s="37">
        <f t="shared" si="5"/>
        <v>32043.819900000002</v>
      </c>
      <c r="R42" s="22"/>
      <c r="S42" s="1">
        <f t="shared" si="6"/>
        <v>6.2485181550697851E-5</v>
      </c>
      <c r="T42" s="1">
        <v>1</v>
      </c>
      <c r="U42" s="1">
        <f t="shared" si="7"/>
        <v>6.2485181550697851E-5</v>
      </c>
    </row>
    <row r="43" spans="1:23" x14ac:dyDescent="0.2">
      <c r="A43" s="44" t="s">
        <v>105</v>
      </c>
      <c r="B43" s="40" t="s">
        <v>52</v>
      </c>
      <c r="C43" s="41">
        <v>48067.445550000004</v>
      </c>
      <c r="D43" s="41"/>
      <c r="E43" s="1">
        <f t="shared" si="1"/>
        <v>18628.654846221714</v>
      </c>
      <c r="F43" s="1">
        <f t="shared" si="2"/>
        <v>18628.5</v>
      </c>
      <c r="G43" s="1">
        <f t="shared" si="3"/>
        <v>6.3331379998999182E-2</v>
      </c>
      <c r="L43" s="1">
        <f t="shared" si="9"/>
        <v>6.3331379998999182E-2</v>
      </c>
      <c r="P43" s="1">
        <f t="shared" si="4"/>
        <v>6.8313568823742843E-2</v>
      </c>
      <c r="Q43" s="37">
        <f t="shared" si="5"/>
        <v>33048.945550000004</v>
      </c>
      <c r="R43" s="22"/>
      <c r="S43" s="1">
        <f t="shared" si="6"/>
        <v>2.4822205485400621E-5</v>
      </c>
      <c r="T43" s="1">
        <v>1</v>
      </c>
      <c r="U43" s="1">
        <f t="shared" si="7"/>
        <v>2.4822205485400621E-5</v>
      </c>
    </row>
    <row r="44" spans="1:23" x14ac:dyDescent="0.2">
      <c r="A44" s="42" t="s">
        <v>101</v>
      </c>
      <c r="B44" s="35" t="s">
        <v>52</v>
      </c>
      <c r="C44" s="43">
        <v>48072.352750000005</v>
      </c>
      <c r="D44" s="43"/>
      <c r="E44" s="1">
        <f t="shared" si="1"/>
        <v>18640.653027521203</v>
      </c>
      <c r="F44" s="1">
        <f t="shared" si="2"/>
        <v>18640.5</v>
      </c>
      <c r="G44" s="1">
        <f t="shared" si="3"/>
        <v>6.2587540000095032E-2</v>
      </c>
      <c r="I44" s="1">
        <f t="shared" ref="I44:I49" si="10">+G44</f>
        <v>6.2587540000095032E-2</v>
      </c>
      <c r="P44" s="1">
        <f t="shared" si="4"/>
        <v>6.8400107895096582E-2</v>
      </c>
      <c r="Q44" s="37">
        <f t="shared" si="5"/>
        <v>33053.852750000005</v>
      </c>
      <c r="R44" s="22"/>
      <c r="S44" s="1">
        <f t="shared" si="6"/>
        <v>3.3785945534002748E-5</v>
      </c>
      <c r="T44" s="1">
        <v>1</v>
      </c>
      <c r="U44" s="1">
        <f t="shared" si="7"/>
        <v>3.3785945534002748E-5</v>
      </c>
      <c r="W44" s="14"/>
    </row>
    <row r="45" spans="1:23" x14ac:dyDescent="0.2">
      <c r="A45" s="42" t="s">
        <v>101</v>
      </c>
      <c r="B45" s="35"/>
      <c r="C45" s="43">
        <v>48073.372650000005</v>
      </c>
      <c r="D45" s="43"/>
      <c r="E45" s="1">
        <f t="shared" si="1"/>
        <v>18643.146699086927</v>
      </c>
      <c r="F45" s="1">
        <f t="shared" si="2"/>
        <v>18643</v>
      </c>
      <c r="G45" s="1">
        <f t="shared" si="3"/>
        <v>5.9999240002071019E-2</v>
      </c>
      <c r="I45" s="1">
        <f t="shared" si="10"/>
        <v>5.9999240002071019E-2</v>
      </c>
      <c r="P45" s="1">
        <f t="shared" si="4"/>
        <v>6.8418142805327861E-2</v>
      </c>
      <c r="Q45" s="37">
        <f t="shared" si="5"/>
        <v>33054.872650000005</v>
      </c>
      <c r="R45" s="22"/>
      <c r="S45" s="1">
        <f t="shared" si="6"/>
        <v>7.0877924410685917E-5</v>
      </c>
      <c r="T45" s="1">
        <v>1</v>
      </c>
      <c r="U45" s="1">
        <f t="shared" si="7"/>
        <v>7.0877924410685917E-5</v>
      </c>
      <c r="W45" s="14"/>
    </row>
    <row r="46" spans="1:23" x14ac:dyDescent="0.2">
      <c r="A46" s="42" t="s">
        <v>101</v>
      </c>
      <c r="B46" s="35"/>
      <c r="C46" s="43">
        <v>48089.326150000001</v>
      </c>
      <c r="D46" s="43"/>
      <c r="E46" s="1">
        <f t="shared" si="1"/>
        <v>18682.153257890575</v>
      </c>
      <c r="F46" s="1">
        <f t="shared" si="2"/>
        <v>18682</v>
      </c>
      <c r="G46" s="1">
        <f t="shared" si="3"/>
        <v>6.2681759998667985E-2</v>
      </c>
      <c r="I46" s="1">
        <f t="shared" si="10"/>
        <v>6.2681759998667985E-2</v>
      </c>
      <c r="P46" s="1">
        <f t="shared" si="4"/>
        <v>6.8699752483204729E-2</v>
      </c>
      <c r="Q46" s="37">
        <f t="shared" si="5"/>
        <v>33070.826150000001</v>
      </c>
      <c r="R46" s="22"/>
      <c r="S46" s="1">
        <f t="shared" si="6"/>
        <v>3.6216233543940731E-5</v>
      </c>
      <c r="T46" s="1">
        <v>1</v>
      </c>
      <c r="U46" s="1">
        <f t="shared" si="7"/>
        <v>3.6216233543940731E-5</v>
      </c>
      <c r="W46" s="14"/>
    </row>
    <row r="47" spans="1:23" x14ac:dyDescent="0.2">
      <c r="A47" s="42" t="s">
        <v>101</v>
      </c>
      <c r="B47" s="35" t="s">
        <v>52</v>
      </c>
      <c r="C47" s="43">
        <v>48090.354800000001</v>
      </c>
      <c r="D47" s="43"/>
      <c r="E47" s="1">
        <f t="shared" si="1"/>
        <v>18684.668323344136</v>
      </c>
      <c r="F47" s="1">
        <f t="shared" si="2"/>
        <v>18684.5</v>
      </c>
      <c r="G47" s="1">
        <f t="shared" si="3"/>
        <v>6.8843460001517087E-2</v>
      </c>
      <c r="I47" s="1">
        <f t="shared" si="10"/>
        <v>6.8843460001517087E-2</v>
      </c>
      <c r="P47" s="1">
        <f t="shared" si="4"/>
        <v>6.8717821377829461E-2</v>
      </c>
      <c r="Q47" s="37">
        <f t="shared" si="5"/>
        <v>33071.854800000001</v>
      </c>
      <c r="R47" s="22"/>
      <c r="S47" s="1">
        <f t="shared" si="6"/>
        <v>1.578506376212107E-8</v>
      </c>
      <c r="T47" s="1">
        <v>1</v>
      </c>
      <c r="U47" s="1">
        <f t="shared" si="7"/>
        <v>1.578506376212107E-8</v>
      </c>
      <c r="W47" s="14"/>
    </row>
    <row r="48" spans="1:23" x14ac:dyDescent="0.2">
      <c r="A48" s="42" t="s">
        <v>101</v>
      </c>
      <c r="B48" s="35"/>
      <c r="C48" s="43">
        <v>48091.371950000001</v>
      </c>
      <c r="D48" s="43"/>
      <c r="E48" s="1">
        <f t="shared" si="1"/>
        <v>18687.155271116546</v>
      </c>
      <c r="F48" s="1">
        <f t="shared" si="2"/>
        <v>18687</v>
      </c>
      <c r="G48" s="1">
        <f t="shared" si="3"/>
        <v>6.3505159996566363E-2</v>
      </c>
      <c r="I48" s="1">
        <f t="shared" si="10"/>
        <v>6.3505159996566363E-2</v>
      </c>
      <c r="P48" s="1">
        <f t="shared" si="4"/>
        <v>6.8735892319706796E-2</v>
      </c>
      <c r="Q48" s="37">
        <f t="shared" si="5"/>
        <v>33072.871950000001</v>
      </c>
      <c r="R48" s="22"/>
      <c r="S48" s="1">
        <f t="shared" si="6"/>
        <v>2.736056063634611E-5</v>
      </c>
      <c r="T48" s="1">
        <v>1</v>
      </c>
      <c r="U48" s="1">
        <f t="shared" si="7"/>
        <v>2.736056063634611E-5</v>
      </c>
    </row>
    <row r="49" spans="1:23" x14ac:dyDescent="0.2">
      <c r="A49" s="42" t="s">
        <v>101</v>
      </c>
      <c r="B49" s="35" t="s">
        <v>52</v>
      </c>
      <c r="C49" s="43">
        <v>48092.395850000001</v>
      </c>
      <c r="D49" s="43"/>
      <c r="E49" s="1">
        <f t="shared" si="1"/>
        <v>18689.658722745284</v>
      </c>
      <c r="F49" s="1">
        <f t="shared" si="2"/>
        <v>18689.5</v>
      </c>
      <c r="G49" s="1">
        <f t="shared" si="3"/>
        <v>6.4916859999357257E-2</v>
      </c>
      <c r="I49" s="1">
        <f t="shared" si="10"/>
        <v>6.4916859999357257E-2</v>
      </c>
      <c r="P49" s="1">
        <f t="shared" si="4"/>
        <v>6.8753965308836762E-2</v>
      </c>
      <c r="Q49" s="37">
        <f t="shared" si="5"/>
        <v>33073.895850000001</v>
      </c>
      <c r="R49" s="22"/>
      <c r="S49" s="1">
        <f t="shared" si="6"/>
        <v>1.4723377156035808E-5</v>
      </c>
      <c r="T49" s="1">
        <v>1</v>
      </c>
      <c r="U49" s="1">
        <f t="shared" si="7"/>
        <v>1.4723377156035808E-5</v>
      </c>
    </row>
    <row r="50" spans="1:23" x14ac:dyDescent="0.2">
      <c r="A50" s="42" t="s">
        <v>111</v>
      </c>
      <c r="B50" s="35"/>
      <c r="C50" s="43">
        <v>48108.55</v>
      </c>
      <c r="D50" s="43" t="s">
        <v>40</v>
      </c>
      <c r="E50" s="1">
        <f t="shared" si="1"/>
        <v>18729.155873959633</v>
      </c>
      <c r="F50" s="1">
        <f t="shared" si="2"/>
        <v>18729</v>
      </c>
      <c r="G50" s="1">
        <f t="shared" si="3"/>
        <v>6.3751720001164358E-2</v>
      </c>
      <c r="K50" s="1">
        <f>+G50</f>
        <v>6.3751720001164358E-2</v>
      </c>
      <c r="P50" s="1">
        <f t="shared" si="4"/>
        <v>6.9039790248457397E-2</v>
      </c>
      <c r="Q50" s="37">
        <f t="shared" si="5"/>
        <v>33090.050000000003</v>
      </c>
      <c r="R50" s="22"/>
      <c r="S50" s="1">
        <f t="shared" si="6"/>
        <v>2.7963686940305864E-5</v>
      </c>
      <c r="T50" s="14">
        <v>1</v>
      </c>
      <c r="U50" s="1">
        <f t="shared" si="7"/>
        <v>2.7963686940305864E-5</v>
      </c>
    </row>
    <row r="51" spans="1:23" x14ac:dyDescent="0.2">
      <c r="A51" s="42" t="s">
        <v>109</v>
      </c>
      <c r="B51" s="35"/>
      <c r="C51" s="43">
        <v>48120.411380000005</v>
      </c>
      <c r="D51" s="43"/>
      <c r="E51" s="1">
        <f t="shared" si="1"/>
        <v>18758.157134903162</v>
      </c>
      <c r="F51" s="1">
        <f t="shared" si="2"/>
        <v>18758</v>
      </c>
      <c r="G51" s="1">
        <f t="shared" si="3"/>
        <v>6.4267440000548959E-2</v>
      </c>
      <c r="N51" s="1">
        <f>+G51</f>
        <v>6.4267440000548959E-2</v>
      </c>
      <c r="P51" s="1">
        <f t="shared" si="4"/>
        <v>6.9249961756045766E-2</v>
      </c>
      <c r="Q51" s="37">
        <f t="shared" si="5"/>
        <v>33101.911380000005</v>
      </c>
      <c r="R51" s="22"/>
      <c r="S51" s="1">
        <f t="shared" si="6"/>
        <v>2.4825523043998989E-5</v>
      </c>
      <c r="T51" s="14">
        <f>T$19</f>
        <v>0.1</v>
      </c>
      <c r="U51" s="1">
        <f t="shared" si="7"/>
        <v>2.482552304399899E-6</v>
      </c>
    </row>
    <row r="52" spans="1:23" x14ac:dyDescent="0.2">
      <c r="A52" s="42" t="s">
        <v>101</v>
      </c>
      <c r="B52" s="35"/>
      <c r="C52" s="43">
        <v>48439.435100000002</v>
      </c>
      <c r="D52" s="43"/>
      <c r="E52" s="1">
        <f t="shared" si="1"/>
        <v>19538.175155647255</v>
      </c>
      <c r="F52" s="1">
        <f t="shared" si="2"/>
        <v>19538</v>
      </c>
      <c r="G52" s="1">
        <f t="shared" si="3"/>
        <v>7.1637839995673858E-2</v>
      </c>
      <c r="I52" s="1">
        <f>+G52</f>
        <v>7.1637839995673858E-2</v>
      </c>
      <c r="P52" s="1">
        <f t="shared" si="4"/>
        <v>7.5006199168538637E-2</v>
      </c>
      <c r="Q52" s="37">
        <f t="shared" si="5"/>
        <v>33420.935100000002</v>
      </c>
      <c r="R52" s="22"/>
      <c r="S52" s="1">
        <f t="shared" si="6"/>
        <v>1.13458435174223E-5</v>
      </c>
      <c r="T52" s="1">
        <v>1</v>
      </c>
      <c r="U52" s="1">
        <f t="shared" si="7"/>
        <v>1.13458435174223E-5</v>
      </c>
      <c r="W52" s="14"/>
    </row>
    <row r="53" spans="1:23" x14ac:dyDescent="0.2">
      <c r="A53" s="42" t="s">
        <v>101</v>
      </c>
      <c r="B53" s="35" t="s">
        <v>52</v>
      </c>
      <c r="C53" s="43">
        <v>48456.407399999996</v>
      </c>
      <c r="D53" s="43"/>
      <c r="E53" s="1">
        <f t="shared" ref="E53:E70" si="11">+(C53-C$7)/C$8</f>
        <v>19579.672696499299</v>
      </c>
      <c r="F53" s="1">
        <f t="shared" si="2"/>
        <v>19579.5</v>
      </c>
      <c r="G53" s="1">
        <f t="shared" ref="G53:G70" si="12">+C53-(C$7+F53*C$8)</f>
        <v>7.0632059992931318E-2</v>
      </c>
      <c r="I53" s="1">
        <f>+G53</f>
        <v>7.0632059992931318E-2</v>
      </c>
      <c r="P53" s="1">
        <f t="shared" ref="P53:P70" si="13">+D$11+D$12*F53+D$13*F53^2</f>
        <v>7.5318044153891595E-2</v>
      </c>
      <c r="Q53" s="37">
        <f t="shared" ref="Q53:Q70" si="14">+C53-15018.5</f>
        <v>33437.907399999996</v>
      </c>
      <c r="R53" s="22"/>
      <c r="S53" s="1">
        <f t="shared" si="6"/>
        <v>2.1958447556770591E-5</v>
      </c>
      <c r="T53" s="1">
        <v>1</v>
      </c>
      <c r="U53" s="1">
        <f t="shared" si="7"/>
        <v>2.1958447556770591E-5</v>
      </c>
      <c r="W53" s="14"/>
    </row>
    <row r="54" spans="1:23" x14ac:dyDescent="0.2">
      <c r="A54" s="42" t="s">
        <v>113</v>
      </c>
      <c r="B54" s="35" t="s">
        <v>52</v>
      </c>
      <c r="C54" s="43">
        <v>48474.405500000001</v>
      </c>
      <c r="D54" s="43" t="s">
        <v>55</v>
      </c>
      <c r="E54" s="1">
        <f t="shared" si="11"/>
        <v>19623.678334510034</v>
      </c>
      <c r="F54" s="1">
        <f t="shared" si="2"/>
        <v>19623.5</v>
      </c>
      <c r="G54" s="1">
        <f t="shared" si="12"/>
        <v>7.2937979995913338E-2</v>
      </c>
      <c r="K54" s="1">
        <f>+G54</f>
        <v>7.2937979995913338E-2</v>
      </c>
      <c r="P54" s="1">
        <f t="shared" si="13"/>
        <v>7.5649291122883267E-2</v>
      </c>
      <c r="Q54" s="37">
        <f t="shared" si="14"/>
        <v>33455.905500000001</v>
      </c>
      <c r="R54" s="22"/>
      <c r="S54" s="1">
        <f t="shared" si="6"/>
        <v>7.351208027230944E-6</v>
      </c>
      <c r="T54" s="14">
        <v>1</v>
      </c>
      <c r="U54" s="1">
        <f t="shared" si="7"/>
        <v>7.351208027230944E-6</v>
      </c>
      <c r="W54" s="14"/>
    </row>
    <row r="55" spans="1:23" x14ac:dyDescent="0.2">
      <c r="A55" s="42" t="s">
        <v>114</v>
      </c>
      <c r="B55" s="35"/>
      <c r="C55" s="43">
        <v>48500.377350000002</v>
      </c>
      <c r="D55" s="41">
        <v>5.9999999999999995E-4</v>
      </c>
      <c r="E55" s="1">
        <f t="shared" si="11"/>
        <v>19687.179916875331</v>
      </c>
      <c r="F55" s="1">
        <f t="shared" si="2"/>
        <v>19687</v>
      </c>
      <c r="G55" s="1">
        <f t="shared" si="12"/>
        <v>7.3585159996582661E-2</v>
      </c>
      <c r="L55" s="1">
        <f>+G55</f>
        <v>7.3585159996582661E-2</v>
      </c>
      <c r="P55" s="1">
        <f t="shared" si="13"/>
        <v>7.6128458730513937E-2</v>
      </c>
      <c r="Q55" s="37">
        <f t="shared" si="14"/>
        <v>33481.877350000002</v>
      </c>
      <c r="R55" s="22"/>
      <c r="S55" s="1">
        <f t="shared" si="6"/>
        <v>6.4683684500164327E-6</v>
      </c>
      <c r="T55" s="1">
        <v>1</v>
      </c>
      <c r="U55" s="1">
        <f t="shared" si="7"/>
        <v>6.4683684500164327E-6</v>
      </c>
      <c r="W55" s="14"/>
    </row>
    <row r="56" spans="1:23" x14ac:dyDescent="0.2">
      <c r="A56" s="42" t="s">
        <v>114</v>
      </c>
      <c r="B56" s="35"/>
      <c r="C56" s="43">
        <v>48805.49725</v>
      </c>
      <c r="D56" s="41">
        <v>2.0000000000000001E-4</v>
      </c>
      <c r="E56" s="1">
        <f t="shared" si="11"/>
        <v>20433.202878702861</v>
      </c>
      <c r="F56" s="1">
        <f t="shared" si="2"/>
        <v>20433</v>
      </c>
      <c r="G56" s="1">
        <f t="shared" si="12"/>
        <v>8.2976439996855333E-2</v>
      </c>
      <c r="L56" s="1">
        <f>+G56</f>
        <v>8.2976439996855333E-2</v>
      </c>
      <c r="P56" s="1">
        <f t="shared" si="13"/>
        <v>8.1856639616134277E-2</v>
      </c>
      <c r="Q56" s="37">
        <f t="shared" si="14"/>
        <v>33786.99725</v>
      </c>
      <c r="R56" s="22"/>
      <c r="S56" s="1">
        <f t="shared" si="6"/>
        <v>1.253952892663022E-6</v>
      </c>
      <c r="T56" s="1">
        <v>1</v>
      </c>
      <c r="U56" s="1">
        <f t="shared" si="7"/>
        <v>1.253952892663022E-6</v>
      </c>
      <c r="W56" s="14"/>
    </row>
    <row r="57" spans="1:23" x14ac:dyDescent="0.2">
      <c r="A57" s="42" t="s">
        <v>101</v>
      </c>
      <c r="B57" s="35" t="s">
        <v>52</v>
      </c>
      <c r="C57" s="43">
        <v>48829.42603333333</v>
      </c>
      <c r="D57" s="43"/>
      <c r="E57" s="1">
        <f t="shared" si="11"/>
        <v>20491.709130885229</v>
      </c>
      <c r="F57" s="1">
        <f t="shared" si="2"/>
        <v>20491.5</v>
      </c>
      <c r="G57" s="1">
        <f t="shared" si="12"/>
        <v>8.5533553326968104E-2</v>
      </c>
      <c r="I57" s="1">
        <f t="shared" ref="I57:I63" si="15">+G57</f>
        <v>8.5533553326968104E-2</v>
      </c>
      <c r="P57" s="1">
        <f t="shared" si="13"/>
        <v>8.231354145446701E-2</v>
      </c>
      <c r="Q57" s="37">
        <f t="shared" si="14"/>
        <v>33810.92603333333</v>
      </c>
      <c r="R57" s="22"/>
      <c r="S57" s="1">
        <f t="shared" si="6"/>
        <v>1.0368476459048002E-5</v>
      </c>
      <c r="T57" s="1">
        <v>1</v>
      </c>
      <c r="U57" s="1">
        <f t="shared" si="7"/>
        <v>1.0368476459048002E-5</v>
      </c>
      <c r="W57" s="14"/>
    </row>
    <row r="58" spans="1:23" x14ac:dyDescent="0.2">
      <c r="A58" s="42" t="s">
        <v>101</v>
      </c>
      <c r="B58" s="35"/>
      <c r="C58" s="43">
        <v>48835.356166666665</v>
      </c>
      <c r="D58" s="43"/>
      <c r="E58" s="1">
        <f t="shared" si="11"/>
        <v>20506.208400298226</v>
      </c>
      <c r="F58" s="1">
        <f t="shared" si="2"/>
        <v>20506</v>
      </c>
      <c r="G58" s="1">
        <f t="shared" si="12"/>
        <v>8.5234746664355043E-2</v>
      </c>
      <c r="I58" s="1">
        <f t="shared" si="15"/>
        <v>8.5234746664355043E-2</v>
      </c>
      <c r="P58" s="1">
        <f t="shared" si="13"/>
        <v>8.2426963989422439E-2</v>
      </c>
      <c r="Q58" s="37">
        <f t="shared" si="14"/>
        <v>33816.856166666665</v>
      </c>
      <c r="R58" s="22"/>
      <c r="S58" s="1">
        <f t="shared" si="6"/>
        <v>7.8836435496516916E-6</v>
      </c>
      <c r="T58" s="1">
        <v>1</v>
      </c>
      <c r="U58" s="1">
        <f t="shared" si="7"/>
        <v>7.8836435496516916E-6</v>
      </c>
      <c r="W58" s="14"/>
    </row>
    <row r="59" spans="1:23" x14ac:dyDescent="0.2">
      <c r="A59" s="42" t="s">
        <v>101</v>
      </c>
      <c r="B59" s="35" t="s">
        <v>52</v>
      </c>
      <c r="C59" s="43">
        <v>49151.313699999999</v>
      </c>
      <c r="D59" s="43"/>
      <c r="E59" s="1">
        <f t="shared" si="11"/>
        <v>21278.729546342965</v>
      </c>
      <c r="F59" s="1">
        <f t="shared" si="2"/>
        <v>21278.5</v>
      </c>
      <c r="G59" s="1">
        <f t="shared" si="12"/>
        <v>9.3883379995531868E-2</v>
      </c>
      <c r="I59" s="1">
        <f t="shared" si="15"/>
        <v>9.3883379995531868E-2</v>
      </c>
      <c r="P59" s="1">
        <f t="shared" si="13"/>
        <v>8.8569218723844753E-2</v>
      </c>
      <c r="Q59" s="37">
        <f t="shared" si="14"/>
        <v>34132.813699999999</v>
      </c>
      <c r="R59" s="22"/>
      <c r="S59" s="1">
        <f t="shared" si="6"/>
        <v>2.8240310021499216E-5</v>
      </c>
      <c r="T59" s="1">
        <v>1</v>
      </c>
      <c r="U59" s="1">
        <f t="shared" si="7"/>
        <v>2.8240310021499216E-5</v>
      </c>
    </row>
    <row r="60" spans="1:23" x14ac:dyDescent="0.2">
      <c r="A60" s="42" t="s">
        <v>101</v>
      </c>
      <c r="B60" s="35"/>
      <c r="C60" s="43">
        <v>49151.518099999994</v>
      </c>
      <c r="D60" s="43"/>
      <c r="E60" s="1">
        <f t="shared" si="11"/>
        <v>21279.229307562713</v>
      </c>
      <c r="F60" s="1">
        <f t="shared" si="2"/>
        <v>21279</v>
      </c>
      <c r="G60" s="1">
        <f t="shared" si="12"/>
        <v>9.3785719989682548E-2</v>
      </c>
      <c r="I60" s="1">
        <f t="shared" si="15"/>
        <v>9.3785719989682548E-2</v>
      </c>
      <c r="P60" s="1">
        <f t="shared" si="13"/>
        <v>8.8573257594303054E-2</v>
      </c>
      <c r="Q60" s="37">
        <f t="shared" si="14"/>
        <v>34133.018099999994</v>
      </c>
      <c r="R60" s="22"/>
      <c r="S60" s="1">
        <f t="shared" si="6"/>
        <v>2.7169764223245332E-5</v>
      </c>
      <c r="T60" s="1">
        <v>1</v>
      </c>
      <c r="U60" s="1">
        <f t="shared" si="7"/>
        <v>2.7169764223245332E-5</v>
      </c>
    </row>
    <row r="61" spans="1:23" x14ac:dyDescent="0.2">
      <c r="A61" s="42" t="s">
        <v>101</v>
      </c>
      <c r="B61" s="35" t="s">
        <v>52</v>
      </c>
      <c r="C61" s="43">
        <v>49515.326733333328</v>
      </c>
      <c r="D61" s="43"/>
      <c r="E61" s="1">
        <f t="shared" si="11"/>
        <v>22168.747146870348</v>
      </c>
      <c r="F61" s="1">
        <f t="shared" si="2"/>
        <v>22168.5</v>
      </c>
      <c r="G61" s="1">
        <f t="shared" si="12"/>
        <v>0.10108191332255956</v>
      </c>
      <c r="I61" s="1">
        <f t="shared" si="15"/>
        <v>0.10108191332255956</v>
      </c>
      <c r="P61" s="1">
        <f t="shared" si="13"/>
        <v>9.588806556125995E-2</v>
      </c>
      <c r="Q61" s="37">
        <f t="shared" si="14"/>
        <v>34496.826733333328</v>
      </c>
      <c r="R61" s="22"/>
      <c r="S61" s="1">
        <f t="shared" si="6"/>
        <v>2.6976054567556952E-5</v>
      </c>
      <c r="T61" s="1">
        <v>1</v>
      </c>
      <c r="U61" s="1">
        <f t="shared" si="7"/>
        <v>2.6976054567556952E-5</v>
      </c>
    </row>
    <row r="62" spans="1:23" x14ac:dyDescent="0.2">
      <c r="A62" s="42" t="s">
        <v>118</v>
      </c>
      <c r="B62" s="35"/>
      <c r="C62" s="43">
        <v>49522.485799999995</v>
      </c>
      <c r="D62" s="43"/>
      <c r="E62" s="1">
        <f t="shared" si="11"/>
        <v>22186.251177641818</v>
      </c>
      <c r="F62" s="45">
        <f t="shared" ref="F62:F70" si="16">ROUND(2*E62,0)/2-0.5</f>
        <v>22186</v>
      </c>
      <c r="G62" s="1">
        <f t="shared" si="12"/>
        <v>0.10273047999362461</v>
      </c>
      <c r="I62" s="1">
        <f t="shared" si="15"/>
        <v>0.10273047999362461</v>
      </c>
      <c r="P62" s="1">
        <f t="shared" si="13"/>
        <v>9.6034576505434108E-2</v>
      </c>
      <c r="Q62" s="37">
        <f t="shared" si="14"/>
        <v>34503.985799999995</v>
      </c>
      <c r="R62" s="22"/>
      <c r="S62" s="1">
        <f t="shared" si="6"/>
        <v>4.4835123523161772E-5</v>
      </c>
      <c r="T62" s="1">
        <v>1</v>
      </c>
      <c r="U62" s="1">
        <f t="shared" si="7"/>
        <v>4.4835123523161772E-5</v>
      </c>
    </row>
    <row r="63" spans="1:23" x14ac:dyDescent="0.2">
      <c r="A63" s="42" t="s">
        <v>101</v>
      </c>
      <c r="B63" s="35"/>
      <c r="C63" s="43">
        <v>49536.391566666665</v>
      </c>
      <c r="D63" s="43"/>
      <c r="E63" s="1">
        <f t="shared" si="11"/>
        <v>22220.250996189057</v>
      </c>
      <c r="F63" s="45">
        <f t="shared" si="16"/>
        <v>22220</v>
      </c>
      <c r="G63" s="1">
        <f t="shared" si="12"/>
        <v>0.10265626665932359</v>
      </c>
      <c r="I63" s="1">
        <f t="shared" si="15"/>
        <v>0.10265626665932359</v>
      </c>
      <c r="P63" s="1">
        <f t="shared" si="13"/>
        <v>9.6319513118976172E-2</v>
      </c>
      <c r="Q63" s="37">
        <f t="shared" si="14"/>
        <v>34517.891566666665</v>
      </c>
      <c r="R63" s="22"/>
      <c r="S63" s="1">
        <f t="shared" si="6"/>
        <v>4.0154445431105563E-5</v>
      </c>
      <c r="T63" s="1">
        <v>1</v>
      </c>
      <c r="U63" s="1">
        <f t="shared" si="7"/>
        <v>4.0154445431105563E-5</v>
      </c>
    </row>
    <row r="64" spans="1:23" x14ac:dyDescent="0.2">
      <c r="A64" s="43" t="s">
        <v>120</v>
      </c>
      <c r="B64" s="46"/>
      <c r="C64" s="47">
        <v>49556.433499999999</v>
      </c>
      <c r="D64" s="47">
        <v>5.0000000000000001E-4</v>
      </c>
      <c r="E64" s="1">
        <f t="shared" si="11"/>
        <v>22269.253838894772</v>
      </c>
      <c r="F64" s="45">
        <f t="shared" si="16"/>
        <v>22269</v>
      </c>
      <c r="G64" s="1">
        <f t="shared" si="12"/>
        <v>0.10381891999713844</v>
      </c>
      <c r="L64" s="1">
        <f t="shared" ref="L64:L70" si="17">+G64</f>
        <v>0.10381891999713844</v>
      </c>
      <c r="P64" s="1">
        <f t="shared" si="13"/>
        <v>9.6730823156133502E-2</v>
      </c>
      <c r="Q64" s="37">
        <f t="shared" si="14"/>
        <v>34537.933499999999</v>
      </c>
      <c r="R64" s="22"/>
      <c r="S64" s="1">
        <f t="shared" si="6"/>
        <v>5.0241116827464128E-5</v>
      </c>
      <c r="T64" s="1">
        <v>1</v>
      </c>
      <c r="U64" s="1">
        <f t="shared" si="7"/>
        <v>5.0241116827464128E-5</v>
      </c>
      <c r="W64" s="14"/>
    </row>
    <row r="65" spans="1:23" x14ac:dyDescent="0.2">
      <c r="A65" s="44" t="s">
        <v>120</v>
      </c>
      <c r="B65" s="177" t="s">
        <v>52</v>
      </c>
      <c r="C65" s="44">
        <v>49556.434000000001</v>
      </c>
      <c r="D65" s="41"/>
      <c r="E65" s="1">
        <f t="shared" si="11"/>
        <v>22269.255061402655</v>
      </c>
      <c r="F65" s="45">
        <f t="shared" si="16"/>
        <v>22269</v>
      </c>
      <c r="G65" s="1">
        <f t="shared" si="12"/>
        <v>0.10431891999905929</v>
      </c>
      <c r="L65" s="1">
        <f t="shared" si="17"/>
        <v>0.10431891999905929</v>
      </c>
      <c r="P65" s="1">
        <f t="shared" si="13"/>
        <v>9.6730823156133502E-2</v>
      </c>
      <c r="Q65" s="37">
        <f t="shared" si="14"/>
        <v>34537.934000000001</v>
      </c>
      <c r="R65" s="22"/>
      <c r="S65" s="1">
        <f t="shared" si="6"/>
        <v>5.7579213697620301E-5</v>
      </c>
      <c r="T65" s="1">
        <v>1</v>
      </c>
      <c r="U65" s="1">
        <f t="shared" si="7"/>
        <v>5.7579213697620301E-5</v>
      </c>
      <c r="W65" s="14"/>
    </row>
    <row r="66" spans="1:23" x14ac:dyDescent="0.2">
      <c r="A66" s="44" t="s">
        <v>121</v>
      </c>
      <c r="B66" s="40" t="s">
        <v>54</v>
      </c>
      <c r="C66" s="41">
        <v>49590.378849999994</v>
      </c>
      <c r="D66" s="41">
        <v>8.9999999999999998E-4</v>
      </c>
      <c r="E66" s="1">
        <f t="shared" si="11"/>
        <v>22352.250754360688</v>
      </c>
      <c r="F66" s="45">
        <f t="shared" si="16"/>
        <v>22352</v>
      </c>
      <c r="G66" s="1">
        <f t="shared" si="12"/>
        <v>0.10255735999089666</v>
      </c>
      <c r="L66" s="1">
        <f t="shared" si="17"/>
        <v>0.10255735999089666</v>
      </c>
      <c r="P66" s="1">
        <f t="shared" si="13"/>
        <v>9.742932637055729E-2</v>
      </c>
      <c r="Q66" s="37">
        <f t="shared" si="14"/>
        <v>34571.878849999994</v>
      </c>
      <c r="R66" s="22"/>
      <c r="S66" s="1">
        <f t="shared" si="6"/>
        <v>2.629672881133088E-5</v>
      </c>
      <c r="T66" s="1">
        <v>1</v>
      </c>
      <c r="U66" s="1">
        <f t="shared" si="7"/>
        <v>2.629672881133088E-5</v>
      </c>
      <c r="W66" s="42"/>
    </row>
    <row r="67" spans="1:23" x14ac:dyDescent="0.2">
      <c r="A67" s="44" t="s">
        <v>121</v>
      </c>
      <c r="B67" s="40" t="s">
        <v>52</v>
      </c>
      <c r="C67" s="41">
        <v>49596.311700000006</v>
      </c>
      <c r="D67" s="41">
        <v>2.9999999999999997E-4</v>
      </c>
      <c r="E67" s="1">
        <f t="shared" si="11"/>
        <v>22366.756666066503</v>
      </c>
      <c r="F67" s="45">
        <f t="shared" si="16"/>
        <v>22366.5</v>
      </c>
      <c r="G67" s="1">
        <f t="shared" si="12"/>
        <v>0.10497522000514437</v>
      </c>
      <c r="L67" s="1">
        <f t="shared" si="17"/>
        <v>0.10497522000514437</v>
      </c>
      <c r="P67" s="1">
        <f t="shared" si="13"/>
        <v>9.755158558481794E-2</v>
      </c>
      <c r="Q67" s="37">
        <f t="shared" si="14"/>
        <v>34577.811700000006</v>
      </c>
      <c r="R67" s="22"/>
      <c r="S67" s="1">
        <f t="shared" si="6"/>
        <v>5.5110348006655251E-5</v>
      </c>
      <c r="T67" s="1">
        <v>1</v>
      </c>
      <c r="U67" s="1">
        <f t="shared" si="7"/>
        <v>5.5110348006655251E-5</v>
      </c>
      <c r="W67" s="14"/>
    </row>
    <row r="68" spans="1:23" x14ac:dyDescent="0.2">
      <c r="A68" s="44" t="s">
        <v>121</v>
      </c>
      <c r="B68" s="40" t="s">
        <v>52</v>
      </c>
      <c r="C68" s="41">
        <v>49598.357300000003</v>
      </c>
      <c r="D68" s="41">
        <v>2.9999999999999997E-4</v>
      </c>
      <c r="E68" s="1">
        <f t="shared" si="11"/>
        <v>22371.758190289318</v>
      </c>
      <c r="F68" s="45">
        <f t="shared" si="16"/>
        <v>22371.5</v>
      </c>
      <c r="G68" s="1">
        <f t="shared" si="12"/>
        <v>0.10559862000081921</v>
      </c>
      <c r="L68" s="1">
        <f t="shared" si="17"/>
        <v>0.10559862000081921</v>
      </c>
      <c r="P68" s="1">
        <f t="shared" si="13"/>
        <v>9.7593759903133404E-2</v>
      </c>
      <c r="Q68" s="37">
        <f t="shared" si="14"/>
        <v>34579.857300000003</v>
      </c>
      <c r="R68" s="22"/>
      <c r="S68" s="1">
        <f t="shared" si="6"/>
        <v>6.4077785183522425E-5</v>
      </c>
      <c r="T68" s="1">
        <v>1</v>
      </c>
      <c r="U68" s="1">
        <f t="shared" si="7"/>
        <v>6.4077785183522425E-5</v>
      </c>
    </row>
    <row r="69" spans="1:23" x14ac:dyDescent="0.2">
      <c r="A69" s="42" t="s">
        <v>124</v>
      </c>
      <c r="B69" s="35"/>
      <c r="C69" s="43">
        <v>49912.472099999999</v>
      </c>
      <c r="D69" s="43"/>
      <c r="E69" s="1">
        <f t="shared" si="11"/>
        <v>23139.773824306831</v>
      </c>
      <c r="F69" s="45">
        <f t="shared" si="16"/>
        <v>23139.5</v>
      </c>
      <c r="G69" s="1">
        <f t="shared" si="12"/>
        <v>0.11199285999464337</v>
      </c>
      <c r="L69" s="1">
        <f t="shared" si="17"/>
        <v>0.11199285999464337</v>
      </c>
      <c r="P69" s="1">
        <f t="shared" si="13"/>
        <v>0.10416896561059116</v>
      </c>
      <c r="Q69" s="37">
        <f t="shared" si="14"/>
        <v>34893.972099999999</v>
      </c>
      <c r="R69" s="22"/>
      <c r="S69" s="1">
        <f>+(P69-G69)^2</f>
        <v>6.1213323332803631E-5</v>
      </c>
      <c r="T69" s="1">
        <v>1</v>
      </c>
      <c r="U69" s="1">
        <f>T69*S69</f>
        <v>6.1213323332803631E-5</v>
      </c>
    </row>
    <row r="70" spans="1:23" x14ac:dyDescent="0.2">
      <c r="A70" s="43" t="s">
        <v>125</v>
      </c>
      <c r="B70" s="35"/>
      <c r="C70" s="43">
        <v>49919.426599999999</v>
      </c>
      <c r="D70" s="43">
        <v>4.0000000000000001E-3</v>
      </c>
      <c r="E70" s="1">
        <f t="shared" si="11"/>
        <v>23156.777686355912</v>
      </c>
      <c r="F70" s="45">
        <f t="shared" si="16"/>
        <v>23156.5</v>
      </c>
      <c r="G70" s="1">
        <f t="shared" si="12"/>
        <v>0.1135724199921242</v>
      </c>
      <c r="L70" s="1">
        <f t="shared" si="17"/>
        <v>0.1135724199921242</v>
      </c>
      <c r="P70" s="1">
        <f t="shared" si="13"/>
        <v>0.10431669617548853</v>
      </c>
      <c r="Q70" s="37">
        <f t="shared" si="14"/>
        <v>34900.926599999999</v>
      </c>
      <c r="R70" s="22"/>
      <c r="S70" s="1">
        <f>+(P70-G70)^2</f>
        <v>8.5668423369836754E-5</v>
      </c>
      <c r="T70" s="1">
        <v>1</v>
      </c>
      <c r="U70" s="1">
        <f>T70*S70</f>
        <v>8.5668423369836754E-5</v>
      </c>
    </row>
  </sheetData>
  <sheetProtection sheet="1" selectLockedCells="1" selectUnlockedCells="1"/>
  <pageMargins left="0.75" right="0.75" top="1" bottom="1" header="0.51180555555555551" footer="0.51180555555555551"/>
  <pageSetup firstPageNumber="0" orientation="portrait" horizontalDpi="300" verticalDpi="300"/>
  <headerFooter alignWithMargins="0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indexed="46"/>
  </sheetPr>
  <dimension ref="A1:AB326"/>
  <sheetViews>
    <sheetView workbookViewId="0">
      <selection activeCell="F10" sqref="F10"/>
    </sheetView>
  </sheetViews>
  <sheetFormatPr defaultRowHeight="12.75" x14ac:dyDescent="0.2"/>
  <cols>
    <col min="2" max="2" width="10.7109375" customWidth="1"/>
    <col min="5" max="5" width="10.28515625" customWidth="1"/>
    <col min="6" max="6" width="12.42578125" customWidth="1"/>
    <col min="7" max="7" width="10.7109375" customWidth="1"/>
    <col min="8" max="8" width="12.42578125" customWidth="1"/>
    <col min="14" max="14" width="12.140625" customWidth="1"/>
    <col min="15" max="15" width="11" customWidth="1"/>
  </cols>
  <sheetData>
    <row r="1" spans="1:28" ht="18" x14ac:dyDescent="0.2">
      <c r="A1" s="50" t="s">
        <v>168</v>
      </c>
      <c r="D1" s="51" t="s">
        <v>169</v>
      </c>
      <c r="M1" s="52" t="s">
        <v>170</v>
      </c>
      <c r="N1" t="s">
        <v>171</v>
      </c>
      <c r="O1">
        <f ca="1">H18*J18-I18*I18</f>
        <v>16279.13442383994</v>
      </c>
      <c r="P1" t="s">
        <v>172</v>
      </c>
      <c r="U1" s="4" t="s">
        <v>173</v>
      </c>
      <c r="V1" s="53" t="s">
        <v>174</v>
      </c>
      <c r="AA1">
        <v>1</v>
      </c>
      <c r="AB1" t="s">
        <v>175</v>
      </c>
    </row>
    <row r="2" spans="1:28" x14ac:dyDescent="0.2">
      <c r="A2" s="172" t="s">
        <v>358</v>
      </c>
      <c r="M2" s="52" t="s">
        <v>176</v>
      </c>
      <c r="N2" t="s">
        <v>177</v>
      </c>
      <c r="O2">
        <f ca="1">+F18*J18-H18*I18</f>
        <v>-209.59769935411896</v>
      </c>
      <c r="P2" t="s">
        <v>178</v>
      </c>
      <c r="U2">
        <v>-2.4</v>
      </c>
      <c r="V2">
        <f t="shared" ref="V2:V27" ca="1" si="0">+E$4+E$5*U2+E$6*U2^2</f>
        <v>6.0119660691889051E-2</v>
      </c>
      <c r="AA2">
        <v>2</v>
      </c>
      <c r="AB2" t="s">
        <v>60</v>
      </c>
    </row>
    <row r="3" spans="1:28" x14ac:dyDescent="0.2">
      <c r="A3" t="s">
        <v>179</v>
      </c>
      <c r="B3" t="s">
        <v>180</v>
      </c>
      <c r="E3" s="54" t="s">
        <v>181</v>
      </c>
      <c r="F3" s="54" t="s">
        <v>182</v>
      </c>
      <c r="G3" s="54" t="s">
        <v>183</v>
      </c>
      <c r="H3" s="54" t="s">
        <v>184</v>
      </c>
      <c r="M3" s="52" t="s">
        <v>185</v>
      </c>
      <c r="N3" t="s">
        <v>186</v>
      </c>
      <c r="O3">
        <f ca="1">+F18*I18-H18*H18</f>
        <v>-4190.2795402340271</v>
      </c>
      <c r="P3" t="s">
        <v>187</v>
      </c>
      <c r="U3">
        <v>-2.2000000000000002</v>
      </c>
      <c r="V3">
        <f t="shared" ca="1" si="0"/>
        <v>4.6934091254335654E-2</v>
      </c>
      <c r="AA3">
        <v>3</v>
      </c>
      <c r="AB3" t="s">
        <v>188</v>
      </c>
    </row>
    <row r="4" spans="1:28" x14ac:dyDescent="0.2">
      <c r="A4" t="s">
        <v>189</v>
      </c>
      <c r="B4" t="s">
        <v>190</v>
      </c>
      <c r="D4" s="55" t="s">
        <v>191</v>
      </c>
      <c r="E4" s="56">
        <f ca="1">(G18*O1-K18*O2+L18*O3)/O7</f>
        <v>-9.7911963704347838E-3</v>
      </c>
      <c r="F4" s="57">
        <f ca="1">+E7/O7*O18</f>
        <v>1.9598501208859674E-3</v>
      </c>
      <c r="G4" s="58">
        <f>+B18</f>
        <v>1</v>
      </c>
      <c r="H4" s="59">
        <f ca="1">ABS(F4/E4)</f>
        <v>0.20016451991544923</v>
      </c>
      <c r="M4" s="52" t="s">
        <v>192</v>
      </c>
      <c r="N4" t="s">
        <v>193</v>
      </c>
      <c r="O4">
        <f ca="1">+C18*J18-H18*H18</f>
        <v>5359.2081745918695</v>
      </c>
      <c r="P4" t="s">
        <v>194</v>
      </c>
      <c r="U4">
        <v>-2</v>
      </c>
      <c r="V4">
        <f t="shared" ca="1" si="0"/>
        <v>3.5086642668120373E-2</v>
      </c>
      <c r="AA4">
        <v>4</v>
      </c>
      <c r="AB4" t="s">
        <v>195</v>
      </c>
    </row>
    <row r="5" spans="1:28" x14ac:dyDescent="0.2">
      <c r="A5" t="s">
        <v>196</v>
      </c>
      <c r="B5" s="60">
        <v>40323</v>
      </c>
      <c r="D5" s="61" t="s">
        <v>197</v>
      </c>
      <c r="E5" s="62">
        <f ca="1">+(-G18*O2+K18*O4-L18*O5)/O7</f>
        <v>1.1014101764175848E-2</v>
      </c>
      <c r="F5" s="63">
        <f ca="1">P18*E7/O7</f>
        <v>1.1279128701489507E-3</v>
      </c>
      <c r="G5" s="64">
        <f>+B18/A18</f>
        <v>1E-4</v>
      </c>
      <c r="H5" s="59">
        <f ca="1">ABS(F5/E5)</f>
        <v>0.10240625103152469</v>
      </c>
      <c r="M5" s="52" t="s">
        <v>198</v>
      </c>
      <c r="N5" t="s">
        <v>199</v>
      </c>
      <c r="O5">
        <f ca="1">+C18*I18-F18*H18</f>
        <v>2458.7263139278348</v>
      </c>
      <c r="P5" t="s">
        <v>200</v>
      </c>
      <c r="U5">
        <v>-1.8</v>
      </c>
      <c r="V5">
        <f t="shared" ca="1" si="0"/>
        <v>2.4577314933243249E-2</v>
      </c>
      <c r="AA5">
        <v>5</v>
      </c>
      <c r="AB5" t="s">
        <v>201</v>
      </c>
    </row>
    <row r="6" spans="1:28" x14ac:dyDescent="0.2">
      <c r="D6" s="65" t="s">
        <v>202</v>
      </c>
      <c r="E6" s="66">
        <f ca="1">+(G18*O3-K18*O5+L18*O6)/O7</f>
        <v>1.6726510641726713E-2</v>
      </c>
      <c r="F6" s="67">
        <f ca="1">Q18*E7/O7</f>
        <v>7.5746174830930663E-4</v>
      </c>
      <c r="G6" s="68">
        <f>+B18/A18^2</f>
        <v>1E-8</v>
      </c>
      <c r="H6" s="59">
        <f ca="1">ABS(F6/E6)</f>
        <v>4.5285102466004361E-2</v>
      </c>
      <c r="M6" s="69" t="s">
        <v>203</v>
      </c>
      <c r="N6" s="70" t="s">
        <v>204</v>
      </c>
      <c r="O6" s="70">
        <f ca="1">+C18*H18-F18*F18</f>
        <v>2426.3992534250001</v>
      </c>
      <c r="P6" t="s">
        <v>205</v>
      </c>
      <c r="U6">
        <v>-1.6</v>
      </c>
      <c r="V6">
        <f t="shared" ca="1" si="0"/>
        <v>1.5406108049704249E-2</v>
      </c>
      <c r="AA6">
        <v>6</v>
      </c>
      <c r="AB6" t="s">
        <v>206</v>
      </c>
    </row>
    <row r="7" spans="1:28" x14ac:dyDescent="0.2">
      <c r="D7" s="51" t="s">
        <v>207</v>
      </c>
      <c r="E7" s="71">
        <f ca="1">SQRT(N18/(B15-3))</f>
        <v>6.0370181056867119E-3</v>
      </c>
      <c r="G7" s="72">
        <f>+B22</f>
        <v>3.7439996958710253E-5</v>
      </c>
      <c r="M7" s="52" t="s">
        <v>208</v>
      </c>
      <c r="N7" t="s">
        <v>209</v>
      </c>
      <c r="O7">
        <f ca="1">+C18*O1-F18*O2+H18*O3</f>
        <v>152928.43136214721</v>
      </c>
      <c r="U7">
        <v>-1.4</v>
      </c>
      <c r="V7">
        <f t="shared" ca="1" si="0"/>
        <v>7.5730220175033794E-3</v>
      </c>
      <c r="AA7">
        <v>7</v>
      </c>
      <c r="AB7" t="s">
        <v>210</v>
      </c>
    </row>
    <row r="8" spans="1:28" x14ac:dyDescent="0.2">
      <c r="A8" s="25">
        <v>21</v>
      </c>
      <c r="B8" t="s">
        <v>211</v>
      </c>
      <c r="C8" s="73">
        <v>21</v>
      </c>
      <c r="D8" s="51" t="s">
        <v>212</v>
      </c>
      <c r="F8" s="74">
        <f ca="1">CORREL(INDIRECT(E12):INDIRECT(E13),INDIRECT(M12):INDIRECT(M13))</f>
        <v>0.98545295221698492</v>
      </c>
      <c r="G8" s="71"/>
      <c r="K8" s="72"/>
      <c r="U8">
        <v>-1.2</v>
      </c>
      <c r="V8">
        <f t="shared" ca="1" si="0"/>
        <v>1.0780568366406673E-3</v>
      </c>
      <c r="AA8">
        <v>8</v>
      </c>
      <c r="AB8" t="s">
        <v>213</v>
      </c>
    </row>
    <row r="9" spans="1:28" x14ac:dyDescent="0.2">
      <c r="A9" s="25">
        <f>20+COUNT(A21:A1433)</f>
        <v>70</v>
      </c>
      <c r="B9" t="s">
        <v>214</v>
      </c>
      <c r="C9" s="73">
        <f>A9</f>
        <v>70</v>
      </c>
      <c r="E9" s="75">
        <f ca="1">E6*G6</f>
        <v>1.6726510641726714E-10</v>
      </c>
      <c r="F9" s="76">
        <f ca="1">H6</f>
        <v>4.5285102466004361E-2</v>
      </c>
      <c r="G9" s="77">
        <f ca="1">F8</f>
        <v>0.98545295221698492</v>
      </c>
      <c r="K9" s="72"/>
      <c r="U9">
        <v>-1</v>
      </c>
      <c r="V9">
        <f t="shared" ca="1" si="0"/>
        <v>-4.0787874928839181E-3</v>
      </c>
      <c r="AA9">
        <v>9</v>
      </c>
      <c r="AB9" t="s">
        <v>54</v>
      </c>
    </row>
    <row r="10" spans="1:28" x14ac:dyDescent="0.2">
      <c r="A10" s="168" t="s">
        <v>10</v>
      </c>
      <c r="B10" s="125">
        <f>'A (3)'!C8</f>
        <v>0.40899532</v>
      </c>
      <c r="D10" t="s">
        <v>215</v>
      </c>
      <c r="E10">
        <f ca="1">2*E9*365.2422/B10</f>
        <v>2.9874315163839416E-7</v>
      </c>
      <c r="F10">
        <f ca="1">+F9*E10</f>
        <v>1.3528614232961757E-8</v>
      </c>
      <c r="G10" t="s">
        <v>216</v>
      </c>
      <c r="H10">
        <f ca="1">F9*E10</f>
        <v>1.3528614232961757E-8</v>
      </c>
      <c r="U10">
        <v>-0.8</v>
      </c>
      <c r="V10">
        <f t="shared" ca="1" si="0"/>
        <v>-7.8975109710703647E-3</v>
      </c>
      <c r="AA10">
        <v>10</v>
      </c>
      <c r="AB10" t="s">
        <v>217</v>
      </c>
    </row>
    <row r="11" spans="1:28" x14ac:dyDescent="0.2">
      <c r="U11">
        <v>-0.6</v>
      </c>
      <c r="V11">
        <f t="shared" ca="1" si="0"/>
        <v>-1.0378113597918674E-2</v>
      </c>
      <c r="AA11">
        <v>11</v>
      </c>
      <c r="AB11" t="s">
        <v>69</v>
      </c>
    </row>
    <row r="12" spans="1:28" x14ac:dyDescent="0.2">
      <c r="C12" s="15" t="str">
        <f t="shared" ref="C12:F13" si="1">C$15&amp;$C8</f>
        <v>C21</v>
      </c>
      <c r="D12" s="15" t="str">
        <f t="shared" si="1"/>
        <v>D21</v>
      </c>
      <c r="E12" s="15" t="str">
        <f t="shared" si="1"/>
        <v>E21</v>
      </c>
      <c r="F12" s="15" t="str">
        <f t="shared" si="1"/>
        <v>F21</v>
      </c>
      <c r="G12" s="15" t="str">
        <f t="shared" ref="G12:Q12" si="2">G15&amp;$C8</f>
        <v>G21</v>
      </c>
      <c r="H12" s="15" t="str">
        <f t="shared" si="2"/>
        <v>H21</v>
      </c>
      <c r="I12" s="15" t="str">
        <f t="shared" si="2"/>
        <v>I21</v>
      </c>
      <c r="J12" s="15" t="str">
        <f t="shared" si="2"/>
        <v>J21</v>
      </c>
      <c r="K12" s="15" t="str">
        <f t="shared" si="2"/>
        <v>K21</v>
      </c>
      <c r="L12" s="15" t="str">
        <f t="shared" si="2"/>
        <v>L21</v>
      </c>
      <c r="M12" s="15" t="str">
        <f t="shared" si="2"/>
        <v>M21</v>
      </c>
      <c r="N12" s="15" t="str">
        <f t="shared" si="2"/>
        <v>N21</v>
      </c>
      <c r="O12" s="15" t="str">
        <f t="shared" si="2"/>
        <v>O21</v>
      </c>
      <c r="P12" s="15" t="str">
        <f t="shared" si="2"/>
        <v>P21</v>
      </c>
      <c r="Q12" s="15" t="str">
        <f t="shared" si="2"/>
        <v>Q21</v>
      </c>
      <c r="U12">
        <v>-0.4</v>
      </c>
      <c r="V12">
        <f t="shared" ca="1" si="0"/>
        <v>-1.1520595373428848E-2</v>
      </c>
      <c r="AA12">
        <v>12</v>
      </c>
      <c r="AB12" t="s">
        <v>218</v>
      </c>
    </row>
    <row r="13" spans="1:28" x14ac:dyDescent="0.2">
      <c r="C13" s="15" t="str">
        <f t="shared" si="1"/>
        <v>C70</v>
      </c>
      <c r="D13" s="15" t="str">
        <f t="shared" si="1"/>
        <v>D70</v>
      </c>
      <c r="E13" s="15" t="str">
        <f t="shared" si="1"/>
        <v>E70</v>
      </c>
      <c r="F13" s="15" t="str">
        <f t="shared" si="1"/>
        <v>F70</v>
      </c>
      <c r="G13" s="15" t="str">
        <f t="shared" ref="G13:Q13" si="3">G$15&amp;$C9</f>
        <v>G70</v>
      </c>
      <c r="H13" s="15" t="str">
        <f t="shared" si="3"/>
        <v>H70</v>
      </c>
      <c r="I13" s="15" t="str">
        <f t="shared" si="3"/>
        <v>I70</v>
      </c>
      <c r="J13" s="15" t="str">
        <f t="shared" si="3"/>
        <v>J70</v>
      </c>
      <c r="K13" s="15" t="str">
        <f t="shared" si="3"/>
        <v>K70</v>
      </c>
      <c r="L13" s="15" t="str">
        <f t="shared" si="3"/>
        <v>L70</v>
      </c>
      <c r="M13" s="15" t="str">
        <f t="shared" si="3"/>
        <v>M70</v>
      </c>
      <c r="N13" s="15" t="str">
        <f t="shared" si="3"/>
        <v>N70</v>
      </c>
      <c r="O13" s="15" t="str">
        <f t="shared" si="3"/>
        <v>O70</v>
      </c>
      <c r="P13" s="15" t="str">
        <f t="shared" si="3"/>
        <v>P70</v>
      </c>
      <c r="Q13" s="15" t="str">
        <f t="shared" si="3"/>
        <v>Q70</v>
      </c>
      <c r="U13">
        <v>-0.2</v>
      </c>
      <c r="V13">
        <f t="shared" ca="1" si="0"/>
        <v>-1.1324956297600886E-2</v>
      </c>
      <c r="AA13">
        <v>13</v>
      </c>
      <c r="AB13" t="s">
        <v>219</v>
      </c>
    </row>
    <row r="14" spans="1:28" x14ac:dyDescent="0.2">
      <c r="U14">
        <v>0</v>
      </c>
      <c r="V14">
        <f t="shared" ca="1" si="0"/>
        <v>-9.7911963704347838E-3</v>
      </c>
      <c r="AA14">
        <v>14</v>
      </c>
      <c r="AB14" t="s">
        <v>220</v>
      </c>
    </row>
    <row r="15" spans="1:28" x14ac:dyDescent="0.2">
      <c r="A15" s="51" t="s">
        <v>221</v>
      </c>
      <c r="B15" s="51">
        <f>C9-C8+1</f>
        <v>50</v>
      </c>
      <c r="C15" s="15" t="str">
        <f t="shared" ref="C15:Q15" si="4">VLOOKUP(C16,$AA1:$AB26,2,FALSE)</f>
        <v>C</v>
      </c>
      <c r="D15" s="15" t="str">
        <f t="shared" si="4"/>
        <v>D</v>
      </c>
      <c r="E15" s="15" t="str">
        <f t="shared" si="4"/>
        <v>E</v>
      </c>
      <c r="F15" s="15" t="str">
        <f t="shared" si="4"/>
        <v>F</v>
      </c>
      <c r="G15" s="15" t="str">
        <f t="shared" si="4"/>
        <v>G</v>
      </c>
      <c r="H15" s="15" t="str">
        <f t="shared" si="4"/>
        <v>H</v>
      </c>
      <c r="I15" s="15" t="str">
        <f t="shared" si="4"/>
        <v>I</v>
      </c>
      <c r="J15" s="15" t="str">
        <f t="shared" si="4"/>
        <v>J</v>
      </c>
      <c r="K15" s="15" t="str">
        <f t="shared" si="4"/>
        <v>K</v>
      </c>
      <c r="L15" s="15" t="str">
        <f t="shared" si="4"/>
        <v>L</v>
      </c>
      <c r="M15" s="15" t="str">
        <f t="shared" si="4"/>
        <v>M</v>
      </c>
      <c r="N15" s="15" t="str">
        <f t="shared" si="4"/>
        <v>N</v>
      </c>
      <c r="O15" s="15" t="str">
        <f t="shared" si="4"/>
        <v>O</v>
      </c>
      <c r="P15" s="15" t="str">
        <f t="shared" si="4"/>
        <v>P</v>
      </c>
      <c r="Q15" s="15" t="str">
        <f t="shared" si="4"/>
        <v>Q</v>
      </c>
      <c r="U15">
        <v>0.2</v>
      </c>
      <c r="V15">
        <f t="shared" ca="1" si="0"/>
        <v>-6.919315591930545E-3</v>
      </c>
      <c r="AA15">
        <v>15</v>
      </c>
      <c r="AB15" t="s">
        <v>222</v>
      </c>
    </row>
    <row r="16" spans="1:28" x14ac:dyDescent="0.2">
      <c r="A16" s="15"/>
      <c r="C16" s="15">
        <f>COLUMN()</f>
        <v>3</v>
      </c>
      <c r="D16" s="15">
        <f>COLUMN()</f>
        <v>4</v>
      </c>
      <c r="E16" s="15">
        <f>COLUMN()</f>
        <v>5</v>
      </c>
      <c r="F16" s="15">
        <f>COLUMN()</f>
        <v>6</v>
      </c>
      <c r="G16" s="15">
        <f>COLUMN()</f>
        <v>7</v>
      </c>
      <c r="H16" s="15">
        <f>COLUMN()</f>
        <v>8</v>
      </c>
      <c r="I16" s="15">
        <f>COLUMN()</f>
        <v>9</v>
      </c>
      <c r="J16" s="15">
        <f>COLUMN()</f>
        <v>10</v>
      </c>
      <c r="K16" s="15">
        <f>COLUMN()</f>
        <v>11</v>
      </c>
      <c r="L16" s="15">
        <f>COLUMN()</f>
        <v>12</v>
      </c>
      <c r="M16" s="15">
        <f>COLUMN()</f>
        <v>13</v>
      </c>
      <c r="N16" s="15">
        <f>COLUMN()</f>
        <v>14</v>
      </c>
      <c r="O16" s="15">
        <f>COLUMN()</f>
        <v>15</v>
      </c>
      <c r="P16" s="15">
        <f>COLUMN()</f>
        <v>16</v>
      </c>
      <c r="Q16" s="15">
        <f>COLUMN()</f>
        <v>17</v>
      </c>
      <c r="U16">
        <v>0.4</v>
      </c>
      <c r="V16">
        <f t="shared" ca="1" si="0"/>
        <v>-2.7093139620881696E-3</v>
      </c>
      <c r="AA16">
        <v>16</v>
      </c>
      <c r="AB16" t="s">
        <v>223</v>
      </c>
    </row>
    <row r="17" spans="1:28" x14ac:dyDescent="0.2">
      <c r="A17" s="51" t="s">
        <v>224</v>
      </c>
      <c r="U17">
        <v>0.6</v>
      </c>
      <c r="V17">
        <f t="shared" ca="1" si="0"/>
        <v>2.8388085190923411E-3</v>
      </c>
      <c r="AA17">
        <v>17</v>
      </c>
      <c r="AB17" t="s">
        <v>225</v>
      </c>
    </row>
    <row r="18" spans="1:28" x14ac:dyDescent="0.2">
      <c r="A18" s="78">
        <v>10000</v>
      </c>
      <c r="B18" s="78">
        <v>1</v>
      </c>
      <c r="C18">
        <f ca="1">SUM(INDIRECT(C12):INDIRECT(C13))</f>
        <v>45.5</v>
      </c>
      <c r="D18" s="79">
        <f ca="1">SUM(INDIRECT(D12):INDIRECT(D13))</f>
        <v>70.810200000000009</v>
      </c>
      <c r="E18" s="79">
        <f ca="1">SUM(INDIRECT(E12):INDIRECT(E13))</f>
        <v>2.8470973598414275</v>
      </c>
      <c r="F18" s="51">
        <f ca="1">SUM(INDIRECT(F12):INDIRECT(F13))</f>
        <v>64.044225000000012</v>
      </c>
      <c r="G18" s="51">
        <f ca="1">SUM(INDIRECT(G12):INDIRECT(G13))</f>
        <v>2.6597077298458318</v>
      </c>
      <c r="H18" s="51">
        <f ca="1">SUM(INDIRECT(H12):INDIRECT(H13))</f>
        <v>143.47389031375002</v>
      </c>
      <c r="I18" s="51">
        <f ca="1">SUM(INDIRECT(I12):INDIRECT(I13))</f>
        <v>255.98682256718604</v>
      </c>
      <c r="J18" s="51">
        <f ca="1">SUM(INDIRECT(J12):INDIRECT(J13))</f>
        <v>570.19704123854592</v>
      </c>
      <c r="K18" s="51">
        <f ca="1">SUM(INDIRECT(K12):INDIRECT(K13))</f>
        <v>5.2349327568623218</v>
      </c>
      <c r="L18" s="51">
        <f ca="1">SUM(INDIRECT(L12):INDIRECT(L13))</f>
        <v>10.952090758108367</v>
      </c>
      <c r="N18">
        <f ca="1">SUM(INDIRECT(N12):INDIRECT(N13))</f>
        <v>1.7129426175942911E-3</v>
      </c>
      <c r="O18">
        <f ca="1">SQRT(SUM(INDIRECT(O12):INDIRECT(O13)))</f>
        <v>49646.49756635321</v>
      </c>
      <c r="P18">
        <f ca="1">SQRT(SUM(INDIRECT(P12):INDIRECT(P13)))</f>
        <v>28572.043834451197</v>
      </c>
      <c r="Q18">
        <f ca="1">SQRT(SUM(INDIRECT(Q12):INDIRECT(Q13)))</f>
        <v>19187.856481108778</v>
      </c>
      <c r="U18">
        <v>0.8</v>
      </c>
      <c r="V18">
        <f t="shared" ca="1" si="0"/>
        <v>9.7250518516109937E-3</v>
      </c>
      <c r="AA18">
        <v>18</v>
      </c>
      <c r="AB18" t="s">
        <v>226</v>
      </c>
    </row>
    <row r="19" spans="1:28" x14ac:dyDescent="0.2">
      <c r="A19" s="80" t="s">
        <v>227</v>
      </c>
      <c r="F19" s="81" t="s">
        <v>228</v>
      </c>
      <c r="G19" s="81" t="s">
        <v>229</v>
      </c>
      <c r="H19" s="81" t="s">
        <v>230</v>
      </c>
      <c r="I19" s="81" t="s">
        <v>231</v>
      </c>
      <c r="J19" s="81" t="s">
        <v>232</v>
      </c>
      <c r="K19" s="81" t="s">
        <v>233</v>
      </c>
      <c r="L19" s="81" t="s">
        <v>234</v>
      </c>
      <c r="U19">
        <v>1</v>
      </c>
      <c r="V19">
        <f t="shared" ca="1" si="0"/>
        <v>1.7949416035467777E-2</v>
      </c>
      <c r="AA19">
        <v>19</v>
      </c>
      <c r="AB19" t="s">
        <v>235</v>
      </c>
    </row>
    <row r="20" spans="1:28" ht="14.25" x14ac:dyDescent="0.2">
      <c r="A20" s="4" t="s">
        <v>173</v>
      </c>
      <c r="B20" s="4" t="s">
        <v>236</v>
      </c>
      <c r="C20" s="4" t="s">
        <v>237</v>
      </c>
      <c r="D20" s="4" t="s">
        <v>173</v>
      </c>
      <c r="E20" s="4" t="s">
        <v>236</v>
      </c>
      <c r="F20" s="4" t="s">
        <v>238</v>
      </c>
      <c r="G20" s="4" t="s">
        <v>239</v>
      </c>
      <c r="H20" s="4" t="s">
        <v>240</v>
      </c>
      <c r="I20" s="4" t="s">
        <v>241</v>
      </c>
      <c r="J20" s="4" t="s">
        <v>242</v>
      </c>
      <c r="K20" s="4" t="s">
        <v>243</v>
      </c>
      <c r="L20" s="4" t="s">
        <v>244</v>
      </c>
      <c r="M20" s="53" t="s">
        <v>174</v>
      </c>
      <c r="N20" s="4" t="s">
        <v>245</v>
      </c>
      <c r="O20" s="4" t="s">
        <v>246</v>
      </c>
      <c r="P20" s="4" t="s">
        <v>247</v>
      </c>
      <c r="Q20" s="4" t="s">
        <v>248</v>
      </c>
      <c r="R20" s="54" t="s">
        <v>249</v>
      </c>
      <c r="U20">
        <v>1.2</v>
      </c>
      <c r="V20">
        <f t="shared" ca="1" si="0"/>
        <v>2.75119010706627E-2</v>
      </c>
      <c r="AA20">
        <v>20</v>
      </c>
      <c r="AB20" t="s">
        <v>250</v>
      </c>
    </row>
    <row r="21" spans="1:28" x14ac:dyDescent="0.2">
      <c r="A21" s="82">
        <v>-21664.5</v>
      </c>
      <c r="B21" s="82">
        <v>2.7910139997402439E-2</v>
      </c>
      <c r="C21" s="171">
        <v>1</v>
      </c>
      <c r="D21" s="83">
        <f t="shared" ref="D21:D84" si="5">A21/A$18</f>
        <v>-2.1664500000000002</v>
      </c>
      <c r="E21" s="83">
        <f t="shared" ref="E21:E84" si="6">B21/B$18</f>
        <v>2.7910139997402439E-2</v>
      </c>
      <c r="F21" s="25">
        <f t="shared" ref="F21:F84" si="7">$C21*D21</f>
        <v>-2.1664500000000002</v>
      </c>
      <c r="G21" s="25">
        <f t="shared" ref="G21:G84" si="8">$C21*E21</f>
        <v>2.7910139997402439E-2</v>
      </c>
      <c r="H21" s="25">
        <f t="shared" ref="H21:H84" si="9">C21*D21*D21</f>
        <v>4.693505602500001</v>
      </c>
      <c r="I21" s="25">
        <f t="shared" ref="I21:I84" si="10">C21*D21*D21*D21</f>
        <v>-10.168245212536128</v>
      </c>
      <c r="J21" s="25">
        <f t="shared" ref="J21:J84" si="11">C21*D21*D21*D21*D21</f>
        <v>22.028994840698896</v>
      </c>
      <c r="K21" s="25">
        <f t="shared" ref="K21:K84" si="12">C21*E21*D21</f>
        <v>-6.0465922797372521E-2</v>
      </c>
      <c r="L21" s="25">
        <f t="shared" ref="L21:L84" si="13">C21*E21*D21*D21</f>
        <v>0.13099639844436772</v>
      </c>
      <c r="M21" s="25">
        <f t="shared" ref="M21:M84" ca="1" si="14">+E$4+E$5*D21+E$6*D21^2</f>
        <v>4.4853274269786671E-2</v>
      </c>
      <c r="N21" s="25">
        <f t="shared" ref="N21:N84" ca="1" si="15">C21*(M21-E21)^2</f>
        <v>2.8706979897204113E-4</v>
      </c>
      <c r="O21" s="24">
        <f t="shared" ref="O21:O84" ca="1" si="16">(C21*O$1-O$2*F21+O$3*H21)^2</f>
        <v>14761340.595667105</v>
      </c>
      <c r="P21" s="25">
        <f t="shared" ref="P21:P84" ca="1" si="17">(-C21*O$2+O$4*F21-O$5*H21)^2</f>
        <v>526285102.94521958</v>
      </c>
      <c r="Q21" s="25">
        <f t="shared" ref="Q21:Q84" ca="1" si="18">+(C21*O$3-F21*O$5+H21*O$6)^2</f>
        <v>156869276.70352161</v>
      </c>
      <c r="R21">
        <f t="shared" ref="R21:R84" ca="1" si="19">+E21-M21</f>
        <v>-1.6943134272384232E-2</v>
      </c>
      <c r="U21">
        <v>1.3999999999999899</v>
      </c>
      <c r="V21">
        <f t="shared" ca="1" si="0"/>
        <v>3.8412506957195176E-2</v>
      </c>
      <c r="AA21">
        <v>21</v>
      </c>
      <c r="AB21" t="s">
        <v>104</v>
      </c>
    </row>
    <row r="22" spans="1:28" x14ac:dyDescent="0.2">
      <c r="A22" s="82">
        <v>-9992</v>
      </c>
      <c r="B22" s="82">
        <v>3.7439996958710253E-5</v>
      </c>
      <c r="C22" s="82">
        <v>1</v>
      </c>
      <c r="D22" s="83">
        <f t="shared" si="5"/>
        <v>-0.99919999999999998</v>
      </c>
      <c r="E22" s="83">
        <f t="shared" si="6"/>
        <v>3.7439996958710253E-5</v>
      </c>
      <c r="F22" s="25">
        <f t="shared" si="7"/>
        <v>-0.99919999999999998</v>
      </c>
      <c r="G22" s="25">
        <f t="shared" si="8"/>
        <v>3.7439996958710253E-5</v>
      </c>
      <c r="H22" s="25">
        <f t="shared" si="9"/>
        <v>0.99840063999999995</v>
      </c>
      <c r="I22" s="25">
        <f t="shared" si="10"/>
        <v>-0.99760191948799992</v>
      </c>
      <c r="J22" s="25">
        <f t="shared" si="11"/>
        <v>0.99680383795240945</v>
      </c>
      <c r="K22" s="25">
        <f t="shared" si="12"/>
        <v>-3.7410044961143284E-5</v>
      </c>
      <c r="L22" s="25">
        <f t="shared" si="13"/>
        <v>3.7380116925174368E-5</v>
      </c>
      <c r="M22" s="25">
        <f t="shared" ca="1" si="14"/>
        <v>-4.0967279235325296E-3</v>
      </c>
      <c r="N22" s="25">
        <f t="shared" ca="1" si="15"/>
        <v>1.7091344394818862E-5</v>
      </c>
      <c r="O22" s="24">
        <f t="shared" ca="1" si="16"/>
        <v>141280006.21439606</v>
      </c>
      <c r="P22" s="25">
        <f t="shared" ca="1" si="17"/>
        <v>57761778.9321457</v>
      </c>
      <c r="Q22" s="25">
        <f t="shared" ca="1" si="18"/>
        <v>474718.74030001042</v>
      </c>
      <c r="R22">
        <f t="shared" ca="1" si="19"/>
        <v>4.1341679204912399E-3</v>
      </c>
      <c r="U22">
        <v>1.5999999999999901</v>
      </c>
      <c r="V22">
        <f t="shared" ca="1" si="0"/>
        <v>5.0651233695066321E-2</v>
      </c>
      <c r="AA22">
        <v>22</v>
      </c>
      <c r="AB22" t="s">
        <v>53</v>
      </c>
    </row>
    <row r="23" spans="1:28" x14ac:dyDescent="0.2">
      <c r="A23" s="82">
        <v>-9080</v>
      </c>
      <c r="B23" s="82">
        <v>-6.9440000515896827E-4</v>
      </c>
      <c r="C23" s="82">
        <v>1</v>
      </c>
      <c r="D23" s="83">
        <f t="shared" si="5"/>
        <v>-0.90800000000000003</v>
      </c>
      <c r="E23" s="83">
        <f t="shared" si="6"/>
        <v>-6.9440000515896827E-4</v>
      </c>
      <c r="F23" s="25">
        <f t="shared" si="7"/>
        <v>-0.90800000000000003</v>
      </c>
      <c r="G23" s="25">
        <f t="shared" si="8"/>
        <v>-6.9440000515896827E-4</v>
      </c>
      <c r="H23" s="25">
        <f t="shared" si="9"/>
        <v>0.82446400000000009</v>
      </c>
      <c r="I23" s="25">
        <f t="shared" si="10"/>
        <v>-0.74861331200000014</v>
      </c>
      <c r="J23" s="25">
        <f t="shared" si="11"/>
        <v>0.67974088729600013</v>
      </c>
      <c r="K23" s="25">
        <f t="shared" si="12"/>
        <v>6.3051520468434326E-4</v>
      </c>
      <c r="L23" s="25">
        <f t="shared" si="13"/>
        <v>-5.7250780585338368E-4</v>
      </c>
      <c r="M23" s="25">
        <f t="shared" ca="1" si="14"/>
        <v>-6.0015949025858783E-3</v>
      </c>
      <c r="N23" s="25">
        <f t="shared" ca="1" si="15"/>
        <v>2.8166317679274231E-5</v>
      </c>
      <c r="O23" s="24">
        <f t="shared" ca="1" si="16"/>
        <v>159620105.85837838</v>
      </c>
      <c r="P23" s="25">
        <f t="shared" ca="1" si="17"/>
        <v>44671774.239424154</v>
      </c>
      <c r="Q23" s="25">
        <f t="shared" ca="1" si="18"/>
        <v>1825.2365194976676</v>
      </c>
      <c r="R23">
        <f t="shared" ca="1" si="19"/>
        <v>5.30719489742691E-3</v>
      </c>
      <c r="U23">
        <v>1.7999999999999901</v>
      </c>
      <c r="V23">
        <f t="shared" ca="1" si="0"/>
        <v>6.4228081284275582E-2</v>
      </c>
      <c r="AA23">
        <v>23</v>
      </c>
      <c r="AB23" t="s">
        <v>356</v>
      </c>
    </row>
    <row r="24" spans="1:28" x14ac:dyDescent="0.2">
      <c r="A24" s="82">
        <v>-9077.5</v>
      </c>
      <c r="B24" s="82">
        <v>-4.8270000115735456E-4</v>
      </c>
      <c r="C24" s="82">
        <v>1</v>
      </c>
      <c r="D24" s="83">
        <f t="shared" si="5"/>
        <v>-0.90774999999999995</v>
      </c>
      <c r="E24" s="83">
        <f t="shared" si="6"/>
        <v>-4.8270000115735456E-4</v>
      </c>
      <c r="F24" s="25">
        <f t="shared" si="7"/>
        <v>-0.90774999999999995</v>
      </c>
      <c r="G24" s="25">
        <f t="shared" si="8"/>
        <v>-4.8270000115735456E-4</v>
      </c>
      <c r="H24" s="25">
        <f t="shared" si="9"/>
        <v>0.82401006249999986</v>
      </c>
      <c r="I24" s="25">
        <f t="shared" si="10"/>
        <v>-0.7479951342343748</v>
      </c>
      <c r="J24" s="25">
        <f t="shared" si="11"/>
        <v>0.67899258310125366</v>
      </c>
      <c r="K24" s="25">
        <f t="shared" si="12"/>
        <v>4.3817092605058858E-4</v>
      </c>
      <c r="L24" s="25">
        <f t="shared" si="13"/>
        <v>-3.9774965812242177E-4</v>
      </c>
      <c r="M24" s="25">
        <f t="shared" ca="1" si="14"/>
        <v>-6.0064341675692672E-3</v>
      </c>
      <c r="N24" s="25">
        <f t="shared" ca="1" si="15"/>
        <v>3.0511639141186309E-5</v>
      </c>
      <c r="O24" s="24">
        <f t="shared" ca="1" si="16"/>
        <v>159669496.93477547</v>
      </c>
      <c r="P24" s="25">
        <f t="shared" ca="1" si="17"/>
        <v>44638951.164237909</v>
      </c>
      <c r="Q24" s="25">
        <f t="shared" ca="1" si="18"/>
        <v>1681.5471238010537</v>
      </c>
      <c r="R24">
        <f t="shared" ca="1" si="19"/>
        <v>5.5237341664119127E-3</v>
      </c>
      <c r="U24">
        <v>1.99999999999999</v>
      </c>
      <c r="V24">
        <f t="shared" ca="1" si="0"/>
        <v>7.9143049724822986E-2</v>
      </c>
      <c r="AA24">
        <v>24</v>
      </c>
      <c r="AB24" t="s">
        <v>173</v>
      </c>
    </row>
    <row r="25" spans="1:28" x14ac:dyDescent="0.2">
      <c r="A25" s="82">
        <v>-7392.5</v>
      </c>
      <c r="B25" s="82">
        <v>-2.9690000519622117E-4</v>
      </c>
      <c r="C25" s="82">
        <v>1</v>
      </c>
      <c r="D25" s="83">
        <f t="shared" si="5"/>
        <v>-0.73924999999999996</v>
      </c>
      <c r="E25" s="83">
        <f t="shared" si="6"/>
        <v>-2.9690000519622117E-4</v>
      </c>
      <c r="F25" s="25">
        <f t="shared" si="7"/>
        <v>-0.73924999999999996</v>
      </c>
      <c r="G25" s="25">
        <f t="shared" si="8"/>
        <v>-2.9690000519622117E-4</v>
      </c>
      <c r="H25" s="25">
        <f t="shared" si="9"/>
        <v>0.54649056249999994</v>
      </c>
      <c r="I25" s="25">
        <f t="shared" si="10"/>
        <v>-0.40399314832812494</v>
      </c>
      <c r="J25" s="25">
        <f t="shared" si="11"/>
        <v>0.29865193490156633</v>
      </c>
      <c r="K25" s="25">
        <f t="shared" si="12"/>
        <v>2.1948332884130648E-4</v>
      </c>
      <c r="L25" s="25">
        <f t="shared" si="13"/>
        <v>-1.6225305084593581E-4</v>
      </c>
      <c r="M25" s="25">
        <f t="shared" ca="1" si="14"/>
        <v>-8.7924908903423121E-3</v>
      </c>
      <c r="N25" s="25">
        <f t="shared" ca="1" si="15"/>
        <v>7.2175064487777334E-5</v>
      </c>
      <c r="O25" s="24">
        <f t="shared" ca="1" si="16"/>
        <v>191386226.8576878</v>
      </c>
      <c r="P25" s="25">
        <f t="shared" ca="1" si="17"/>
        <v>25967867.310608778</v>
      </c>
      <c r="Q25" s="25">
        <f t="shared" ca="1" si="18"/>
        <v>1095500.9650460274</v>
      </c>
      <c r="R25">
        <f t="shared" ca="1" si="19"/>
        <v>8.4955908851460909E-3</v>
      </c>
      <c r="U25">
        <v>2.19999999999999</v>
      </c>
      <c r="V25">
        <f t="shared" ca="1" si="0"/>
        <v>9.5396139016708514E-2</v>
      </c>
      <c r="AA25">
        <v>25</v>
      </c>
      <c r="AB25" t="s">
        <v>236</v>
      </c>
    </row>
    <row r="26" spans="1:28" x14ac:dyDescent="0.2">
      <c r="A26" s="82">
        <v>-2775</v>
      </c>
      <c r="B26" s="82">
        <v>-1.4870000086375512E-3</v>
      </c>
      <c r="C26" s="82">
        <v>1</v>
      </c>
      <c r="D26" s="83">
        <f t="shared" si="5"/>
        <v>-0.27750000000000002</v>
      </c>
      <c r="E26" s="83">
        <f t="shared" si="6"/>
        <v>-1.4870000086375512E-3</v>
      </c>
      <c r="F26" s="25">
        <f t="shared" si="7"/>
        <v>-0.27750000000000002</v>
      </c>
      <c r="G26" s="25">
        <f t="shared" si="8"/>
        <v>-1.4870000086375512E-3</v>
      </c>
      <c r="H26" s="25">
        <f t="shared" si="9"/>
        <v>7.7006250000000012E-2</v>
      </c>
      <c r="I26" s="25">
        <f t="shared" si="10"/>
        <v>-2.1369234375000004E-2</v>
      </c>
      <c r="J26" s="25">
        <f t="shared" si="11"/>
        <v>5.9299625390625017E-3</v>
      </c>
      <c r="K26" s="25">
        <f t="shared" si="12"/>
        <v>4.1264250239692052E-4</v>
      </c>
      <c r="L26" s="25">
        <f t="shared" si="13"/>
        <v>-1.1450829441514546E-4</v>
      </c>
      <c r="M26" s="25">
        <f t="shared" ca="1" si="14"/>
        <v>-1.1559563749889114E-2</v>
      </c>
      <c r="N26" s="25">
        <f t="shared" ca="1" si="15"/>
        <v>1.0145654032157569E-4</v>
      </c>
      <c r="O26" s="24">
        <f t="shared" ca="1" si="16"/>
        <v>252755731.39254355</v>
      </c>
      <c r="P26" s="25">
        <f t="shared" ca="1" si="17"/>
        <v>2151853.8824308761</v>
      </c>
      <c r="Q26" s="25">
        <f t="shared" ca="1" si="18"/>
        <v>11029938.223658349</v>
      </c>
      <c r="R26">
        <f t="shared" ca="1" si="19"/>
        <v>1.0072563741251563E-2</v>
      </c>
      <c r="U26">
        <v>2.3999999999999901</v>
      </c>
      <c r="V26">
        <f t="shared" ca="1" si="0"/>
        <v>0.11298734915993222</v>
      </c>
      <c r="AA26">
        <v>26</v>
      </c>
      <c r="AB26" t="s">
        <v>357</v>
      </c>
    </row>
    <row r="27" spans="1:28" x14ac:dyDescent="0.2">
      <c r="A27" s="82">
        <v>-232</v>
      </c>
      <c r="B27" s="82">
        <v>-5.9857600062969141E-3</v>
      </c>
      <c r="C27" s="82">
        <v>1</v>
      </c>
      <c r="D27" s="83">
        <f t="shared" si="5"/>
        <v>-2.3199999999999998E-2</v>
      </c>
      <c r="E27" s="83">
        <f t="shared" si="6"/>
        <v>-5.9857600062969141E-3</v>
      </c>
      <c r="F27" s="25">
        <f t="shared" si="7"/>
        <v>-2.3199999999999998E-2</v>
      </c>
      <c r="G27" s="25">
        <f t="shared" si="8"/>
        <v>-5.9857600062969141E-3</v>
      </c>
      <c r="H27" s="25">
        <f t="shared" si="9"/>
        <v>5.3823999999999994E-4</v>
      </c>
      <c r="I27" s="25">
        <f t="shared" si="10"/>
        <v>-1.2487167999999997E-5</v>
      </c>
      <c r="J27" s="25">
        <f t="shared" si="11"/>
        <v>2.8970229759999989E-7</v>
      </c>
      <c r="K27" s="25">
        <f t="shared" si="12"/>
        <v>1.3886963214608839E-4</v>
      </c>
      <c r="L27" s="25">
        <f t="shared" si="13"/>
        <v>-3.2217754657892505E-6</v>
      </c>
      <c r="M27" s="25">
        <f t="shared" ca="1" si="14"/>
        <v>-1.0037720654275861E-2</v>
      </c>
      <c r="N27" s="25">
        <f t="shared" ca="1" si="15"/>
        <v>1.6418385092769966E-5</v>
      </c>
      <c r="O27" s="24">
        <f t="shared" ca="1" si="16"/>
        <v>264778517.10858285</v>
      </c>
      <c r="P27" s="25">
        <f t="shared" ca="1" si="17"/>
        <v>7046.0385734864221</v>
      </c>
      <c r="Q27" s="25">
        <f t="shared" ca="1" si="18"/>
        <v>17072854.653299302</v>
      </c>
      <c r="R27">
        <f t="shared" ca="1" si="19"/>
        <v>4.0519606479789468E-3</v>
      </c>
      <c r="U27">
        <v>2.5999999999999899</v>
      </c>
      <c r="V27">
        <f t="shared" ca="1" si="0"/>
        <v>0.13191668015449401</v>
      </c>
    </row>
    <row r="28" spans="1:28" x14ac:dyDescent="0.2">
      <c r="A28" s="82">
        <v>-229.5</v>
      </c>
      <c r="B28" s="82">
        <v>1.5259400024660863E-3</v>
      </c>
      <c r="C28" s="82">
        <v>1</v>
      </c>
      <c r="D28" s="83">
        <f t="shared" si="5"/>
        <v>-2.2950000000000002E-2</v>
      </c>
      <c r="E28" s="83">
        <f t="shared" si="6"/>
        <v>1.5259400024660863E-3</v>
      </c>
      <c r="F28" s="25">
        <f t="shared" si="7"/>
        <v>-2.2950000000000002E-2</v>
      </c>
      <c r="G28" s="25">
        <f t="shared" si="8"/>
        <v>1.5259400024660863E-3</v>
      </c>
      <c r="H28" s="25">
        <f t="shared" si="9"/>
        <v>5.2670250000000005E-4</v>
      </c>
      <c r="I28" s="25">
        <f t="shared" si="10"/>
        <v>-1.2087822375000002E-5</v>
      </c>
      <c r="J28" s="25">
        <f t="shared" si="11"/>
        <v>2.7741552350625006E-7</v>
      </c>
      <c r="K28" s="25">
        <f t="shared" si="12"/>
        <v>-3.5020323056596685E-5</v>
      </c>
      <c r="L28" s="25">
        <f t="shared" si="13"/>
        <v>8.0371641414889395E-7</v>
      </c>
      <c r="M28" s="25">
        <f t="shared" ca="1" si="14"/>
        <v>-1.0035160110951345E-2</v>
      </c>
      <c r="N28" s="25">
        <f t="shared" ca="1" si="15"/>
        <v>1.3365903583246054E-4</v>
      </c>
      <c r="O28" s="24">
        <f t="shared" ca="1" si="16"/>
        <v>264781795.75999165</v>
      </c>
      <c r="P28" s="25">
        <f t="shared" ca="1" si="17"/>
        <v>7277.6006477203991</v>
      </c>
      <c r="Q28" s="25">
        <f t="shared" ca="1" si="18"/>
        <v>17078166.053562254</v>
      </c>
      <c r="R28">
        <f t="shared" ca="1" si="19"/>
        <v>1.1561100113417431E-2</v>
      </c>
    </row>
    <row r="29" spans="1:28" x14ac:dyDescent="0.2">
      <c r="A29" s="82">
        <v>10677.5</v>
      </c>
      <c r="B29" s="82">
        <v>1.9570700002077501E-2</v>
      </c>
      <c r="C29" s="82">
        <v>1</v>
      </c>
      <c r="D29" s="83">
        <f t="shared" si="5"/>
        <v>1.06775</v>
      </c>
      <c r="E29" s="83">
        <f t="shared" si="6"/>
        <v>1.9570700002077501E-2</v>
      </c>
      <c r="F29" s="25">
        <f t="shared" si="7"/>
        <v>1.06775</v>
      </c>
      <c r="G29" s="25">
        <f t="shared" si="8"/>
        <v>1.9570700002077501E-2</v>
      </c>
      <c r="H29" s="25">
        <f t="shared" si="9"/>
        <v>1.1400900624999999</v>
      </c>
      <c r="I29" s="25">
        <f t="shared" si="10"/>
        <v>1.2173311642343749</v>
      </c>
      <c r="J29" s="25">
        <f t="shared" si="11"/>
        <v>1.2998053506112539</v>
      </c>
      <c r="K29" s="25">
        <f t="shared" si="12"/>
        <v>2.0896614927218251E-2</v>
      </c>
      <c r="L29" s="25">
        <f t="shared" si="13"/>
        <v>2.2312360588537288E-2</v>
      </c>
      <c r="M29" s="25">
        <f t="shared" ca="1" si="14"/>
        <v>2.1038839351197099E-2</v>
      </c>
      <c r="N29" s="25">
        <f t="shared" ca="1" si="15"/>
        <v>2.1554331484333172E-6</v>
      </c>
      <c r="O29" s="24">
        <f t="shared" ca="1" si="16"/>
        <v>137490546.74323732</v>
      </c>
      <c r="P29" s="25">
        <f t="shared" ca="1" si="17"/>
        <v>9788906.3020355739</v>
      </c>
      <c r="Q29" s="25">
        <f t="shared" ca="1" si="18"/>
        <v>16396594.703698048</v>
      </c>
      <c r="R29">
        <f t="shared" ca="1" si="19"/>
        <v>-1.4681393491195981E-3</v>
      </c>
    </row>
    <row r="30" spans="1:28" x14ac:dyDescent="0.2">
      <c r="A30" s="82">
        <v>12545</v>
      </c>
      <c r="B30" s="82">
        <v>2.4510599992936477E-2</v>
      </c>
      <c r="C30" s="82">
        <v>1</v>
      </c>
      <c r="D30" s="83">
        <f t="shared" si="5"/>
        <v>1.2544999999999999</v>
      </c>
      <c r="E30" s="83">
        <f t="shared" si="6"/>
        <v>2.4510599992936477E-2</v>
      </c>
      <c r="F30" s="25">
        <f t="shared" si="7"/>
        <v>1.2544999999999999</v>
      </c>
      <c r="G30" s="25">
        <f t="shared" si="8"/>
        <v>2.4510599992936477E-2</v>
      </c>
      <c r="H30" s="25">
        <f t="shared" si="9"/>
        <v>1.5737702499999999</v>
      </c>
      <c r="I30" s="25">
        <f t="shared" si="10"/>
        <v>1.9742947786249998</v>
      </c>
      <c r="J30" s="25">
        <f t="shared" si="11"/>
        <v>2.476752799785062</v>
      </c>
      <c r="K30" s="25">
        <f t="shared" si="12"/>
        <v>3.074854769113881E-2</v>
      </c>
      <c r="L30" s="25">
        <f t="shared" si="13"/>
        <v>3.8574053078533635E-2</v>
      </c>
      <c r="M30" s="25">
        <f t="shared" ca="1" si="14"/>
        <v>3.0349679126981728E-2</v>
      </c>
      <c r="N30" s="25">
        <f t="shared" ca="1" si="15"/>
        <v>3.4094845133642636E-5</v>
      </c>
      <c r="O30" s="24">
        <f t="shared" ca="1" si="16"/>
        <v>98953501.479819044</v>
      </c>
      <c r="P30" s="25">
        <f t="shared" ca="1" si="17"/>
        <v>9383525.2439046409</v>
      </c>
      <c r="Q30" s="25">
        <f t="shared" ca="1" si="18"/>
        <v>11945019.421083329</v>
      </c>
      <c r="R30">
        <f t="shared" ca="1" si="19"/>
        <v>-5.8390791340452511E-3</v>
      </c>
    </row>
    <row r="31" spans="1:28" x14ac:dyDescent="0.2">
      <c r="A31" s="82">
        <v>12547.5</v>
      </c>
      <c r="B31" s="82">
        <v>2.5322299996332731E-2</v>
      </c>
      <c r="C31" s="82">
        <v>1</v>
      </c>
      <c r="D31" s="83">
        <f t="shared" si="5"/>
        <v>1.25475</v>
      </c>
      <c r="E31" s="83">
        <f t="shared" si="6"/>
        <v>2.5322299996332731E-2</v>
      </c>
      <c r="F31" s="25">
        <f t="shared" si="7"/>
        <v>1.25475</v>
      </c>
      <c r="G31" s="25">
        <f t="shared" si="8"/>
        <v>2.5322299996332731E-2</v>
      </c>
      <c r="H31" s="25">
        <f t="shared" si="9"/>
        <v>1.5743975625000002</v>
      </c>
      <c r="I31" s="25">
        <f t="shared" si="10"/>
        <v>1.9754753415468753</v>
      </c>
      <c r="J31" s="25">
        <f t="shared" si="11"/>
        <v>2.4787276848059419</v>
      </c>
      <c r="K31" s="25">
        <f t="shared" si="12"/>
        <v>3.1773155920398498E-2</v>
      </c>
      <c r="L31" s="25">
        <f t="shared" si="13"/>
        <v>3.9867367391120019E-2</v>
      </c>
      <c r="M31" s="25">
        <f t="shared" ca="1" si="14"/>
        <v>3.0362925401629715E-2</v>
      </c>
      <c r="N31" s="25">
        <f t="shared" ca="1" si="15"/>
        <v>2.540790447652538E-5</v>
      </c>
      <c r="O31" s="24">
        <f t="shared" ca="1" si="16"/>
        <v>98902254.120126784</v>
      </c>
      <c r="P31" s="25">
        <f t="shared" ca="1" si="17"/>
        <v>9382284.1297262162</v>
      </c>
      <c r="Q31" s="25">
        <f t="shared" ca="1" si="18"/>
        <v>11938747.810777359</v>
      </c>
      <c r="R31">
        <f t="shared" ca="1" si="19"/>
        <v>-5.0406254052969834E-3</v>
      </c>
    </row>
    <row r="32" spans="1:28" x14ac:dyDescent="0.2">
      <c r="A32" s="82">
        <v>12550</v>
      </c>
      <c r="B32" s="82">
        <v>2.54339999955846E-2</v>
      </c>
      <c r="C32" s="82">
        <v>1</v>
      </c>
      <c r="D32" s="83">
        <f t="shared" si="5"/>
        <v>1.2549999999999999</v>
      </c>
      <c r="E32" s="83">
        <f t="shared" si="6"/>
        <v>2.54339999955846E-2</v>
      </c>
      <c r="F32" s="25">
        <f t="shared" si="7"/>
        <v>1.2549999999999999</v>
      </c>
      <c r="G32" s="25">
        <f t="shared" si="8"/>
        <v>2.54339999955846E-2</v>
      </c>
      <c r="H32" s="25">
        <f t="shared" si="9"/>
        <v>1.5750249999999997</v>
      </c>
      <c r="I32" s="25">
        <f t="shared" si="10"/>
        <v>1.9766563749999995</v>
      </c>
      <c r="J32" s="25">
        <f t="shared" si="11"/>
        <v>2.4807037506249991</v>
      </c>
      <c r="K32" s="25">
        <f t="shared" si="12"/>
        <v>3.1919669994458673E-2</v>
      </c>
      <c r="L32" s="25">
        <f t="shared" si="13"/>
        <v>4.005918584304563E-2</v>
      </c>
      <c r="M32" s="25">
        <f t="shared" ca="1" si="14"/>
        <v>3.0376173767091515E-2</v>
      </c>
      <c r="N32" s="25">
        <f t="shared" ca="1" si="15"/>
        <v>2.4425081587770886E-5</v>
      </c>
      <c r="O32" s="24">
        <f t="shared" ca="1" si="16"/>
        <v>98851009.618862316</v>
      </c>
      <c r="P32" s="25">
        <f t="shared" ca="1" si="17"/>
        <v>9381041.2149546798</v>
      </c>
      <c r="Q32" s="25">
        <f t="shared" ca="1" si="18"/>
        <v>11932475.751923131</v>
      </c>
      <c r="R32">
        <f t="shared" ca="1" si="19"/>
        <v>-4.942173771506915E-3</v>
      </c>
    </row>
    <row r="33" spans="1:18" x14ac:dyDescent="0.2">
      <c r="A33" s="82">
        <v>14103</v>
      </c>
      <c r="B33" s="82">
        <v>3.6102040001424029E-2</v>
      </c>
      <c r="C33" s="82">
        <v>0.1</v>
      </c>
      <c r="D33" s="83">
        <f t="shared" si="5"/>
        <v>1.4103000000000001</v>
      </c>
      <c r="E33" s="83">
        <f t="shared" si="6"/>
        <v>3.6102040001424029E-2</v>
      </c>
      <c r="F33" s="25">
        <f t="shared" si="7"/>
        <v>0.14103000000000002</v>
      </c>
      <c r="G33" s="25">
        <f t="shared" si="8"/>
        <v>3.6102040001424031E-3</v>
      </c>
      <c r="H33" s="25">
        <f t="shared" si="9"/>
        <v>0.19889460900000003</v>
      </c>
      <c r="I33" s="25">
        <f t="shared" si="10"/>
        <v>0.28050106707270006</v>
      </c>
      <c r="J33" s="25">
        <f t="shared" si="11"/>
        <v>0.3955906548926289</v>
      </c>
      <c r="K33" s="25">
        <f t="shared" si="12"/>
        <v>5.0914707014008314E-3</v>
      </c>
      <c r="L33" s="25">
        <f t="shared" si="13"/>
        <v>7.1805011301855929E-3</v>
      </c>
      <c r="M33" s="25">
        <f t="shared" ca="1" si="14"/>
        <v>3.9010119287788157E-2</v>
      </c>
      <c r="N33" s="25">
        <f t="shared" ca="1" si="15"/>
        <v>8.4569251357800952E-7</v>
      </c>
      <c r="O33" s="24">
        <f t="shared" ca="1" si="16"/>
        <v>679056.74643798184</v>
      </c>
      <c r="P33" s="25">
        <f t="shared" ca="1" si="17"/>
        <v>82795.165039460437</v>
      </c>
      <c r="Q33" s="25">
        <f t="shared" ca="1" si="18"/>
        <v>80193.401735076521</v>
      </c>
      <c r="R33">
        <f t="shared" ca="1" si="19"/>
        <v>-2.9080792863641278E-3</v>
      </c>
    </row>
    <row r="34" spans="1:18" x14ac:dyDescent="0.2">
      <c r="A34" s="82">
        <v>14103</v>
      </c>
      <c r="B34" s="82">
        <v>3.8102040001831483E-2</v>
      </c>
      <c r="C34" s="82">
        <v>0.1</v>
      </c>
      <c r="D34" s="83">
        <f t="shared" si="5"/>
        <v>1.4103000000000001</v>
      </c>
      <c r="E34" s="83">
        <f t="shared" si="6"/>
        <v>3.8102040001831483E-2</v>
      </c>
      <c r="F34" s="25">
        <f t="shared" si="7"/>
        <v>0.14103000000000002</v>
      </c>
      <c r="G34" s="25">
        <f t="shared" si="8"/>
        <v>3.8102040001831484E-3</v>
      </c>
      <c r="H34" s="25">
        <f t="shared" si="9"/>
        <v>0.19889460900000003</v>
      </c>
      <c r="I34" s="25">
        <f t="shared" si="10"/>
        <v>0.28050106707270006</v>
      </c>
      <c r="J34" s="25">
        <f t="shared" si="11"/>
        <v>0.3955906548926289</v>
      </c>
      <c r="K34" s="25">
        <f t="shared" si="12"/>
        <v>5.3735307014582947E-3</v>
      </c>
      <c r="L34" s="25">
        <f t="shared" si="13"/>
        <v>7.578290348266634E-3</v>
      </c>
      <c r="M34" s="25">
        <f t="shared" ca="1" si="14"/>
        <v>3.9010119287788157E-2</v>
      </c>
      <c r="N34" s="25">
        <f t="shared" ca="1" si="15"/>
        <v>8.2460798958358324E-8</v>
      </c>
      <c r="O34" s="24">
        <f t="shared" ca="1" si="16"/>
        <v>679056.74643798184</v>
      </c>
      <c r="P34" s="25">
        <f t="shared" ca="1" si="17"/>
        <v>82795.165039460437</v>
      </c>
      <c r="Q34" s="25">
        <f t="shared" ca="1" si="18"/>
        <v>80193.401735076521</v>
      </c>
      <c r="R34">
        <f t="shared" ca="1" si="19"/>
        <v>-9.0807928595667414E-4</v>
      </c>
    </row>
    <row r="35" spans="1:18" x14ac:dyDescent="0.2">
      <c r="A35" s="82">
        <v>14105.5</v>
      </c>
      <c r="B35" s="82">
        <v>3.9613739994820207E-2</v>
      </c>
      <c r="C35" s="82">
        <v>0.1</v>
      </c>
      <c r="D35" s="83">
        <f t="shared" si="5"/>
        <v>1.41055</v>
      </c>
      <c r="E35" s="83">
        <f t="shared" si="6"/>
        <v>3.9613739994820207E-2</v>
      </c>
      <c r="F35" s="25">
        <f t="shared" si="7"/>
        <v>0.14105500000000001</v>
      </c>
      <c r="G35" s="25">
        <f t="shared" si="8"/>
        <v>3.9613739994820213E-3</v>
      </c>
      <c r="H35" s="25">
        <f t="shared" si="9"/>
        <v>0.19896513025000001</v>
      </c>
      <c r="I35" s="25">
        <f t="shared" si="10"/>
        <v>0.28065026447413749</v>
      </c>
      <c r="J35" s="25">
        <f t="shared" si="11"/>
        <v>0.39587123055399465</v>
      </c>
      <c r="K35" s="25">
        <f t="shared" si="12"/>
        <v>5.5877160949693652E-3</v>
      </c>
      <c r="L35" s="25">
        <f t="shared" si="13"/>
        <v>7.8817529377590376E-3</v>
      </c>
      <c r="M35" s="25">
        <f t="shared" ca="1" si="14"/>
        <v>3.9024668557615119E-2</v>
      </c>
      <c r="N35" s="25">
        <f t="shared" ca="1" si="15"/>
        <v>3.4700515813086813E-8</v>
      </c>
      <c r="O35" s="24">
        <f t="shared" ca="1" si="16"/>
        <v>678578.44749153371</v>
      </c>
      <c r="P35" s="25">
        <f t="shared" ca="1" si="17"/>
        <v>82772.485514458516</v>
      </c>
      <c r="Q35" s="25">
        <f t="shared" ca="1" si="18"/>
        <v>80131.31450554257</v>
      </c>
      <c r="R35">
        <f t="shared" ca="1" si="19"/>
        <v>5.8907143720508814E-4</v>
      </c>
    </row>
    <row r="36" spans="1:18" x14ac:dyDescent="0.2">
      <c r="A36" s="82">
        <v>14108</v>
      </c>
      <c r="B36" s="82">
        <v>3.0125439996481873E-2</v>
      </c>
      <c r="C36" s="82">
        <v>0.1</v>
      </c>
      <c r="D36" s="83">
        <f t="shared" si="5"/>
        <v>1.4108000000000001</v>
      </c>
      <c r="E36" s="83">
        <f t="shared" si="6"/>
        <v>3.0125439996481873E-2</v>
      </c>
      <c r="F36" s="25">
        <f t="shared" si="7"/>
        <v>0.14108000000000001</v>
      </c>
      <c r="G36" s="25">
        <f t="shared" si="8"/>
        <v>3.0125439996481875E-3</v>
      </c>
      <c r="H36" s="25">
        <f t="shared" si="9"/>
        <v>0.19903566400000003</v>
      </c>
      <c r="I36" s="25">
        <f t="shared" si="10"/>
        <v>0.28079951477120008</v>
      </c>
      <c r="J36" s="25">
        <f t="shared" si="11"/>
        <v>0.39615195543920906</v>
      </c>
      <c r="K36" s="25">
        <f t="shared" si="12"/>
        <v>4.2500970747036629E-3</v>
      </c>
      <c r="L36" s="25">
        <f t="shared" si="13"/>
        <v>5.9960369529919282E-3</v>
      </c>
      <c r="M36" s="25">
        <f t="shared" ca="1" si="14"/>
        <v>3.903921991825593E-2</v>
      </c>
      <c r="N36" s="25">
        <f t="shared" ca="1" si="15"/>
        <v>7.9455472493822314E-6</v>
      </c>
      <c r="O36" s="24">
        <f t="shared" ca="1" si="16"/>
        <v>678100.23078716802</v>
      </c>
      <c r="P36" s="25">
        <f t="shared" ca="1" si="17"/>
        <v>82749.791414014064</v>
      </c>
      <c r="Q36" s="25">
        <f t="shared" ca="1" si="18"/>
        <v>80069.234155206257</v>
      </c>
      <c r="R36">
        <f t="shared" ca="1" si="19"/>
        <v>-8.9137799217740565E-3</v>
      </c>
    </row>
    <row r="37" spans="1:18" x14ac:dyDescent="0.2">
      <c r="A37" s="82">
        <v>14132.5</v>
      </c>
      <c r="B37" s="82">
        <v>3.5140099993441254E-2</v>
      </c>
      <c r="C37" s="82">
        <v>1</v>
      </c>
      <c r="D37" s="83">
        <f t="shared" si="5"/>
        <v>1.4132499999999999</v>
      </c>
      <c r="E37" s="83">
        <f t="shared" si="6"/>
        <v>3.5140099993441254E-2</v>
      </c>
      <c r="F37" s="25">
        <f t="shared" si="7"/>
        <v>1.4132499999999999</v>
      </c>
      <c r="G37" s="25">
        <f t="shared" si="8"/>
        <v>3.5140099993441254E-2</v>
      </c>
      <c r="H37" s="25">
        <f t="shared" si="9"/>
        <v>1.9972755624999996</v>
      </c>
      <c r="I37" s="25">
        <f t="shared" si="10"/>
        <v>2.822649688703124</v>
      </c>
      <c r="J37" s="25">
        <f t="shared" si="11"/>
        <v>3.9891096725596897</v>
      </c>
      <c r="K37" s="25">
        <f t="shared" si="12"/>
        <v>4.9661746315730851E-2</v>
      </c>
      <c r="L37" s="25">
        <f t="shared" si="13"/>
        <v>7.0184462980706616E-2</v>
      </c>
      <c r="M37" s="25">
        <f t="shared" ca="1" si="14"/>
        <v>3.9181933898403687E-2</v>
      </c>
      <c r="N37" s="25">
        <f t="shared" ca="1" si="15"/>
        <v>1.633642131530387E-5</v>
      </c>
      <c r="O37" s="24">
        <f t="shared" ca="1" si="16"/>
        <v>67341807.833432168</v>
      </c>
      <c r="P37" s="25">
        <f t="shared" ca="1" si="17"/>
        <v>8252661.9413823392</v>
      </c>
      <c r="Q37" s="25">
        <f t="shared" ca="1" si="18"/>
        <v>7946121.4926013108</v>
      </c>
      <c r="R37">
        <f t="shared" ca="1" si="19"/>
        <v>-4.041833904962433E-3</v>
      </c>
    </row>
    <row r="38" spans="1:18" x14ac:dyDescent="0.2">
      <c r="A38" s="82">
        <v>14134.5</v>
      </c>
      <c r="B38" s="82">
        <v>3.5549460000765976E-2</v>
      </c>
      <c r="C38" s="82">
        <v>1</v>
      </c>
      <c r="D38" s="83">
        <f t="shared" si="5"/>
        <v>1.4134500000000001</v>
      </c>
      <c r="E38" s="83">
        <f t="shared" si="6"/>
        <v>3.5549460000765976E-2</v>
      </c>
      <c r="F38" s="25">
        <f t="shared" si="7"/>
        <v>1.4134500000000001</v>
      </c>
      <c r="G38" s="25">
        <f t="shared" si="8"/>
        <v>3.5549460000765976E-2</v>
      </c>
      <c r="H38" s="25">
        <f t="shared" si="9"/>
        <v>1.9978409025000003</v>
      </c>
      <c r="I38" s="25">
        <f t="shared" si="10"/>
        <v>2.8238482236386258</v>
      </c>
      <c r="J38" s="25">
        <f t="shared" si="11"/>
        <v>3.991368271702016</v>
      </c>
      <c r="K38" s="25">
        <f t="shared" si="12"/>
        <v>5.0247384238082671E-2</v>
      </c>
      <c r="L38" s="25">
        <f t="shared" si="13"/>
        <v>7.1022165251317951E-2</v>
      </c>
      <c r="M38" s="25">
        <f t="shared" ca="1" si="14"/>
        <v>3.919359288428273E-2</v>
      </c>
      <c r="N38" s="25">
        <f t="shared" ca="1" si="15"/>
        <v>1.3279704472728133E-5</v>
      </c>
      <c r="O38" s="24">
        <f t="shared" ca="1" si="16"/>
        <v>67303621.353345975</v>
      </c>
      <c r="P38" s="25">
        <f t="shared" ca="1" si="17"/>
        <v>8250833.9732735632</v>
      </c>
      <c r="Q38" s="25">
        <f t="shared" ca="1" si="18"/>
        <v>7941161.0531778708</v>
      </c>
      <c r="R38">
        <f t="shared" ca="1" si="19"/>
        <v>-3.6441328835167541E-3</v>
      </c>
    </row>
    <row r="39" spans="1:18" x14ac:dyDescent="0.2">
      <c r="A39" s="82">
        <v>14137</v>
      </c>
      <c r="B39" s="82">
        <v>3.5461159997794311E-2</v>
      </c>
      <c r="C39" s="82">
        <v>1</v>
      </c>
      <c r="D39" s="83">
        <f t="shared" si="5"/>
        <v>1.4137</v>
      </c>
      <c r="E39" s="83">
        <f t="shared" si="6"/>
        <v>3.5461159997794311E-2</v>
      </c>
      <c r="F39" s="25">
        <f t="shared" si="7"/>
        <v>1.4137</v>
      </c>
      <c r="G39" s="25">
        <f t="shared" si="8"/>
        <v>3.5461159997794311E-2</v>
      </c>
      <c r="H39" s="25">
        <f t="shared" si="9"/>
        <v>1.9985476899999999</v>
      </c>
      <c r="I39" s="25">
        <f t="shared" si="10"/>
        <v>2.8253468693529999</v>
      </c>
      <c r="J39" s="25">
        <f t="shared" si="11"/>
        <v>3.994192869204336</v>
      </c>
      <c r="K39" s="25">
        <f t="shared" si="12"/>
        <v>5.0131441888881814E-2</v>
      </c>
      <c r="L39" s="25">
        <f t="shared" si="13"/>
        <v>7.0870819398312218E-2</v>
      </c>
      <c r="M39" s="25">
        <f t="shared" ca="1" si="14"/>
        <v>3.9208168498363949E-2</v>
      </c>
      <c r="N39" s="25">
        <f t="shared" ca="1" si="15"/>
        <v>1.4040072703341122E-5</v>
      </c>
      <c r="O39" s="24">
        <f t="shared" ca="1" si="16"/>
        <v>67255895.750917807</v>
      </c>
      <c r="P39" s="25">
        <f t="shared" ca="1" si="17"/>
        <v>8248547.7090166481</v>
      </c>
      <c r="Q39" s="25">
        <f t="shared" ca="1" si="18"/>
        <v>7934961.1440138388</v>
      </c>
      <c r="R39">
        <f t="shared" ca="1" si="19"/>
        <v>-3.7470085005696374E-3</v>
      </c>
    </row>
    <row r="40" spans="1:18" x14ac:dyDescent="0.2">
      <c r="A40" s="82">
        <v>14139.5</v>
      </c>
      <c r="B40" s="82">
        <v>3.5672859994519968E-2</v>
      </c>
      <c r="C40" s="82">
        <v>1</v>
      </c>
      <c r="D40" s="83">
        <f t="shared" si="5"/>
        <v>1.41395</v>
      </c>
      <c r="E40" s="83">
        <f t="shared" si="6"/>
        <v>3.5672859994519968E-2</v>
      </c>
      <c r="F40" s="25">
        <f t="shared" si="7"/>
        <v>1.41395</v>
      </c>
      <c r="G40" s="25">
        <f t="shared" si="8"/>
        <v>3.5672859994519968E-2</v>
      </c>
      <c r="H40" s="25">
        <f t="shared" si="9"/>
        <v>1.9992546025000002</v>
      </c>
      <c r="I40" s="25">
        <f t="shared" si="10"/>
        <v>2.8268460452048751</v>
      </c>
      <c r="J40" s="25">
        <f t="shared" si="11"/>
        <v>3.9970189656174333</v>
      </c>
      <c r="K40" s="25">
        <f t="shared" si="12"/>
        <v>5.0439640389251507E-2</v>
      </c>
      <c r="L40" s="25">
        <f t="shared" si="13"/>
        <v>7.1319129528382166E-2</v>
      </c>
      <c r="M40" s="25">
        <f t="shared" ca="1" si="14"/>
        <v>3.9222746203259017E-2</v>
      </c>
      <c r="N40" s="25">
        <f t="shared" ca="1" si="15"/>
        <v>1.2601692094995699E-5</v>
      </c>
      <c r="O40" s="24">
        <f t="shared" ca="1" si="16"/>
        <v>67208178.487777993</v>
      </c>
      <c r="P40" s="25">
        <f t="shared" ca="1" si="17"/>
        <v>8246259.9964214573</v>
      </c>
      <c r="Q40" s="25">
        <f t="shared" ca="1" si="18"/>
        <v>7928761.9479577886</v>
      </c>
      <c r="R40">
        <f t="shared" ca="1" si="19"/>
        <v>-3.549886208739049E-3</v>
      </c>
    </row>
    <row r="41" spans="1:18" x14ac:dyDescent="0.2">
      <c r="A41" s="82">
        <v>16034.5</v>
      </c>
      <c r="B41" s="82">
        <v>4.4891459998325445E-2</v>
      </c>
      <c r="C41" s="82">
        <v>1</v>
      </c>
      <c r="D41" s="83">
        <f t="shared" si="5"/>
        <v>1.60345</v>
      </c>
      <c r="E41" s="83">
        <f t="shared" si="6"/>
        <v>4.4891459998325445E-2</v>
      </c>
      <c r="F41" s="25">
        <f t="shared" si="7"/>
        <v>1.60345</v>
      </c>
      <c r="G41" s="25">
        <f t="shared" si="8"/>
        <v>4.4891459998325445E-2</v>
      </c>
      <c r="H41" s="25">
        <f t="shared" si="9"/>
        <v>2.5710519025000003</v>
      </c>
      <c r="I41" s="25">
        <f t="shared" si="10"/>
        <v>4.1225531730636256</v>
      </c>
      <c r="J41" s="25">
        <f t="shared" si="11"/>
        <v>6.6103078853488704</v>
      </c>
      <c r="K41" s="25">
        <f t="shared" si="12"/>
        <v>7.1981211534314943E-2</v>
      </c>
      <c r="L41" s="25">
        <f t="shared" si="13"/>
        <v>0.1154182736346973</v>
      </c>
      <c r="M41" s="25">
        <f t="shared" ca="1" si="14"/>
        <v>5.0874092110930941E-2</v>
      </c>
      <c r="N41" s="25">
        <f t="shared" ca="1" si="15"/>
        <v>3.5791886994778499E-5</v>
      </c>
      <c r="O41" s="24">
        <f t="shared" ca="1" si="16"/>
        <v>34126483.19239074</v>
      </c>
      <c r="P41" s="25">
        <f t="shared" ca="1" si="17"/>
        <v>6156884.8240297828</v>
      </c>
      <c r="Q41" s="25">
        <f t="shared" ca="1" si="18"/>
        <v>3588470.3561105118</v>
      </c>
      <c r="R41">
        <f t="shared" ca="1" si="19"/>
        <v>-5.982632112605496E-3</v>
      </c>
    </row>
    <row r="42" spans="1:18" x14ac:dyDescent="0.2">
      <c r="A42" s="82">
        <v>16171</v>
      </c>
      <c r="B42" s="82">
        <v>4.3680279995896854E-2</v>
      </c>
      <c r="C42" s="82">
        <v>1</v>
      </c>
      <c r="D42" s="83">
        <f t="shared" si="5"/>
        <v>1.6171</v>
      </c>
      <c r="E42" s="83">
        <f t="shared" si="6"/>
        <v>4.3680279995896854E-2</v>
      </c>
      <c r="F42" s="25">
        <f t="shared" si="7"/>
        <v>1.6171</v>
      </c>
      <c r="G42" s="25">
        <f t="shared" si="8"/>
        <v>4.3680279995896854E-2</v>
      </c>
      <c r="H42" s="25">
        <f t="shared" si="9"/>
        <v>2.6150124099999998</v>
      </c>
      <c r="I42" s="25">
        <f t="shared" si="10"/>
        <v>4.2287365682109996</v>
      </c>
      <c r="J42" s="25">
        <f t="shared" si="11"/>
        <v>6.8382899044540073</v>
      </c>
      <c r="K42" s="25">
        <f t="shared" si="12"/>
        <v>7.0635380781364804E-2</v>
      </c>
      <c r="L42" s="25">
        <f t="shared" si="13"/>
        <v>0.11422447426154503</v>
      </c>
      <c r="M42" s="25">
        <f t="shared" ca="1" si="14"/>
        <v>5.1759740496526395E-2</v>
      </c>
      <c r="N42" s="25">
        <f t="shared" ca="1" si="15"/>
        <v>6.5277681981232966E-5</v>
      </c>
      <c r="O42" s="24">
        <f t="shared" ca="1" si="16"/>
        <v>32040602.100075666</v>
      </c>
      <c r="P42" s="25">
        <f t="shared" ca="1" si="17"/>
        <v>5984742.8845021781</v>
      </c>
      <c r="Q42" s="25">
        <f t="shared" ca="1" si="18"/>
        <v>3316848.4920814754</v>
      </c>
      <c r="R42">
        <f t="shared" ca="1" si="19"/>
        <v>-8.0794605006295414E-3</v>
      </c>
    </row>
    <row r="43" spans="1:18" x14ac:dyDescent="0.2">
      <c r="A43" s="82">
        <v>18628.5</v>
      </c>
      <c r="B43" s="82">
        <v>6.3331379998999182E-2</v>
      </c>
      <c r="C43" s="82">
        <v>1</v>
      </c>
      <c r="D43" s="83">
        <f t="shared" si="5"/>
        <v>1.8628499999999999</v>
      </c>
      <c r="E43" s="83">
        <f t="shared" si="6"/>
        <v>6.3331379998999182E-2</v>
      </c>
      <c r="F43" s="25">
        <f t="shared" si="7"/>
        <v>1.8628499999999999</v>
      </c>
      <c r="G43" s="25">
        <f t="shared" si="8"/>
        <v>6.3331379998999182E-2</v>
      </c>
      <c r="H43" s="25">
        <f t="shared" si="9"/>
        <v>3.4702101224999997</v>
      </c>
      <c r="I43" s="25">
        <f t="shared" si="10"/>
        <v>6.4644809266991237</v>
      </c>
      <c r="J43" s="25">
        <f t="shared" si="11"/>
        <v>12.042358294301462</v>
      </c>
      <c r="K43" s="25">
        <f t="shared" si="12"/>
        <v>0.11797686123113561</v>
      </c>
      <c r="L43" s="25">
        <f t="shared" si="13"/>
        <v>0.21977319594442096</v>
      </c>
      <c r="M43" s="25">
        <f t="shared" ca="1" si="14"/>
        <v>6.8770929643984208E-2</v>
      </c>
      <c r="N43" s="25">
        <f t="shared" ca="1" si="15"/>
        <v>2.9588700340256716E-5</v>
      </c>
      <c r="O43" s="24">
        <f t="shared" ca="1" si="16"/>
        <v>4530227.1268285513</v>
      </c>
      <c r="P43" s="25">
        <f t="shared" ca="1" si="17"/>
        <v>2757930.1508080671</v>
      </c>
      <c r="Q43" s="25">
        <f t="shared" ca="1" si="18"/>
        <v>122781.98466054929</v>
      </c>
      <c r="R43">
        <f t="shared" ca="1" si="19"/>
        <v>-5.4395496449850256E-3</v>
      </c>
    </row>
    <row r="44" spans="1:18" x14ac:dyDescent="0.2">
      <c r="A44" s="82">
        <v>18640.5</v>
      </c>
      <c r="B44" s="82">
        <v>6.2587540000095032E-2</v>
      </c>
      <c r="C44" s="82">
        <v>1</v>
      </c>
      <c r="D44" s="83">
        <f t="shared" si="5"/>
        <v>1.86405</v>
      </c>
      <c r="E44" s="83">
        <f t="shared" si="6"/>
        <v>6.2587540000095032E-2</v>
      </c>
      <c r="F44" s="25">
        <f t="shared" si="7"/>
        <v>1.86405</v>
      </c>
      <c r="G44" s="25">
        <f t="shared" si="8"/>
        <v>6.2587540000095032E-2</v>
      </c>
      <c r="H44" s="25">
        <f t="shared" si="9"/>
        <v>3.4746824025</v>
      </c>
      <c r="I44" s="25">
        <f t="shared" si="10"/>
        <v>6.4769817323801249</v>
      </c>
      <c r="J44" s="25">
        <f t="shared" si="11"/>
        <v>12.073417798243172</v>
      </c>
      <c r="K44" s="25">
        <f t="shared" si="12"/>
        <v>0.11666630393717714</v>
      </c>
      <c r="L44" s="25">
        <f t="shared" si="13"/>
        <v>0.21747182385409505</v>
      </c>
      <c r="M44" s="25">
        <f t="shared" ca="1" si="14"/>
        <v>6.8858952205113996E-2</v>
      </c>
      <c r="N44" s="25">
        <f t="shared" ca="1" si="15"/>
        <v>3.9330611045260829E-5</v>
      </c>
      <c r="O44" s="24">
        <f t="shared" ca="1" si="16"/>
        <v>4451865.5201126095</v>
      </c>
      <c r="P44" s="25">
        <f t="shared" ca="1" si="17"/>
        <v>2742788.5757606071</v>
      </c>
      <c r="Q44" s="25">
        <f t="shared" ca="1" si="18"/>
        <v>117307.3038037786</v>
      </c>
      <c r="R44">
        <f t="shared" ca="1" si="19"/>
        <v>-6.2714122050189641E-3</v>
      </c>
    </row>
    <row r="45" spans="1:18" x14ac:dyDescent="0.2">
      <c r="A45" s="82">
        <v>18643</v>
      </c>
      <c r="B45" s="82">
        <v>5.9999240002071019E-2</v>
      </c>
      <c r="C45" s="82">
        <v>1</v>
      </c>
      <c r="D45" s="83">
        <f t="shared" si="5"/>
        <v>1.8643000000000001</v>
      </c>
      <c r="E45" s="83">
        <f t="shared" si="6"/>
        <v>5.9999240002071019E-2</v>
      </c>
      <c r="F45" s="25">
        <f t="shared" si="7"/>
        <v>1.8643000000000001</v>
      </c>
      <c r="G45" s="25">
        <f t="shared" si="8"/>
        <v>5.9999240002071019E-2</v>
      </c>
      <c r="H45" s="25">
        <f t="shared" si="9"/>
        <v>3.4756144900000003</v>
      </c>
      <c r="I45" s="25">
        <f t="shared" si="10"/>
        <v>6.479588093707001</v>
      </c>
      <c r="J45" s="25">
        <f t="shared" si="11"/>
        <v>12.079896083097962</v>
      </c>
      <c r="K45" s="25">
        <f t="shared" si="12"/>
        <v>0.111856583135861</v>
      </c>
      <c r="L45" s="25">
        <f t="shared" si="13"/>
        <v>0.20853422794018567</v>
      </c>
      <c r="M45" s="25">
        <f t="shared" ca="1" si="14"/>
        <v>6.8877296302042826E-2</v>
      </c>
      <c r="N45" s="25">
        <f t="shared" ca="1" si="15"/>
        <v>7.8819883665469078E-5</v>
      </c>
      <c r="O45" s="24">
        <f t="shared" ca="1" si="16"/>
        <v>4435619.8375780992</v>
      </c>
      <c r="P45" s="25">
        <f t="shared" ca="1" si="17"/>
        <v>2739636.3765943758</v>
      </c>
      <c r="Q45" s="25">
        <f t="shared" ca="1" si="18"/>
        <v>116181.86076843737</v>
      </c>
      <c r="R45">
        <f t="shared" ca="1" si="19"/>
        <v>-8.8780562999718066E-3</v>
      </c>
    </row>
    <row r="46" spans="1:18" x14ac:dyDescent="0.2">
      <c r="A46" s="82">
        <v>18682</v>
      </c>
      <c r="B46" s="82">
        <v>6.2681759998667985E-2</v>
      </c>
      <c r="C46" s="82">
        <v>1</v>
      </c>
      <c r="D46" s="83">
        <f t="shared" si="5"/>
        <v>1.8682000000000001</v>
      </c>
      <c r="E46" s="83">
        <f t="shared" si="6"/>
        <v>6.2681759998667985E-2</v>
      </c>
      <c r="F46" s="25">
        <f t="shared" si="7"/>
        <v>1.8682000000000001</v>
      </c>
      <c r="G46" s="25">
        <f t="shared" si="8"/>
        <v>6.2681759998667985E-2</v>
      </c>
      <c r="H46" s="25">
        <f t="shared" si="9"/>
        <v>3.4901712400000005</v>
      </c>
      <c r="I46" s="25">
        <f t="shared" si="10"/>
        <v>6.520337910568001</v>
      </c>
      <c r="J46" s="25">
        <f t="shared" si="11"/>
        <v>12.18129528452314</v>
      </c>
      <c r="K46" s="25">
        <f t="shared" si="12"/>
        <v>0.11710206402951154</v>
      </c>
      <c r="L46" s="25">
        <f t="shared" si="13"/>
        <v>0.21877007601993345</v>
      </c>
      <c r="M46" s="25">
        <f t="shared" ca="1" si="14"/>
        <v>6.9163734932707069E-2</v>
      </c>
      <c r="N46" s="25">
        <f t="shared" ca="1" si="15"/>
        <v>4.2015999045510981E-5</v>
      </c>
      <c r="O46" s="24">
        <f t="shared" ca="1" si="16"/>
        <v>4185754.7123816842</v>
      </c>
      <c r="P46" s="25">
        <f t="shared" ca="1" si="17"/>
        <v>2690566.1885320996</v>
      </c>
      <c r="Q46" s="25">
        <f t="shared" ca="1" si="18"/>
        <v>99302.598942778481</v>
      </c>
      <c r="R46">
        <f t="shared" ca="1" si="19"/>
        <v>-6.4819749340390836E-3</v>
      </c>
    </row>
    <row r="47" spans="1:18" x14ac:dyDescent="0.2">
      <c r="A47" s="82">
        <v>18684.5</v>
      </c>
      <c r="B47" s="82">
        <v>6.8843460001517087E-2</v>
      </c>
      <c r="C47" s="82">
        <v>1</v>
      </c>
      <c r="D47" s="83">
        <f t="shared" si="5"/>
        <v>1.8684499999999999</v>
      </c>
      <c r="E47" s="83">
        <f t="shared" si="6"/>
        <v>6.8843460001517087E-2</v>
      </c>
      <c r="F47" s="25">
        <f t="shared" si="7"/>
        <v>1.8684499999999999</v>
      </c>
      <c r="G47" s="25">
        <f t="shared" si="8"/>
        <v>6.8843460001517087E-2</v>
      </c>
      <c r="H47" s="25">
        <f t="shared" si="9"/>
        <v>3.4911054024999997</v>
      </c>
      <c r="I47" s="25">
        <f t="shared" si="10"/>
        <v>6.5229558893011239</v>
      </c>
      <c r="J47" s="25">
        <f t="shared" si="11"/>
        <v>12.187816931364685</v>
      </c>
      <c r="K47" s="25">
        <f t="shared" si="12"/>
        <v>0.12863056283983459</v>
      </c>
      <c r="L47" s="25">
        <f t="shared" si="13"/>
        <v>0.24033977513808893</v>
      </c>
      <c r="M47" s="25">
        <f t="shared" ca="1" si="14"/>
        <v>6.9182113737145445E-2</v>
      </c>
      <c r="N47" s="25">
        <f t="shared" ca="1" si="15"/>
        <v>1.1468635265504186E-7</v>
      </c>
      <c r="O47" s="24">
        <f t="shared" ca="1" si="16"/>
        <v>4169966.9948395458</v>
      </c>
      <c r="P47" s="25">
        <f t="shared" ca="1" si="17"/>
        <v>2687427.4236536026</v>
      </c>
      <c r="Q47" s="25">
        <f t="shared" ca="1" si="18"/>
        <v>98264.180213179556</v>
      </c>
      <c r="R47">
        <f t="shared" ca="1" si="19"/>
        <v>-3.386537356283581E-4</v>
      </c>
    </row>
    <row r="48" spans="1:18" x14ac:dyDescent="0.2">
      <c r="A48" s="82">
        <v>18687</v>
      </c>
      <c r="B48" s="82">
        <v>6.3505159996566363E-2</v>
      </c>
      <c r="C48" s="82">
        <v>1</v>
      </c>
      <c r="D48" s="83">
        <f t="shared" si="5"/>
        <v>1.8687</v>
      </c>
      <c r="E48" s="83">
        <f t="shared" si="6"/>
        <v>6.3505159996566363E-2</v>
      </c>
      <c r="F48" s="25">
        <f t="shared" si="7"/>
        <v>1.8687</v>
      </c>
      <c r="G48" s="25">
        <f t="shared" si="8"/>
        <v>6.3505159996566363E-2</v>
      </c>
      <c r="H48" s="25">
        <f t="shared" si="9"/>
        <v>3.4920396899999999</v>
      </c>
      <c r="I48" s="25">
        <f t="shared" si="10"/>
        <v>6.525574568703</v>
      </c>
      <c r="J48" s="25">
        <f t="shared" si="11"/>
        <v>12.194341196535296</v>
      </c>
      <c r="K48" s="25">
        <f t="shared" si="12"/>
        <v>0.11867209248558357</v>
      </c>
      <c r="L48" s="25">
        <f t="shared" si="13"/>
        <v>0.22176253922781</v>
      </c>
      <c r="M48" s="25">
        <f t="shared" ca="1" si="14"/>
        <v>6.9200494632397677E-2</v>
      </c>
      <c r="N48" s="25">
        <f t="shared" ca="1" si="15"/>
        <v>3.2436836614099814E-5</v>
      </c>
      <c r="O48" s="24">
        <f t="shared" ca="1" si="16"/>
        <v>4154206.972281557</v>
      </c>
      <c r="P48" s="25">
        <f t="shared" ca="1" si="17"/>
        <v>2684289.4835741888</v>
      </c>
      <c r="Q48" s="25">
        <f t="shared" ca="1" si="18"/>
        <v>97231.030341410107</v>
      </c>
      <c r="R48">
        <f t="shared" ca="1" si="19"/>
        <v>-5.6953346358313145E-3</v>
      </c>
    </row>
    <row r="49" spans="1:18" x14ac:dyDescent="0.2">
      <c r="A49" s="82">
        <v>18689.5</v>
      </c>
      <c r="B49" s="82">
        <v>6.4916859999357257E-2</v>
      </c>
      <c r="C49" s="82">
        <v>1</v>
      </c>
      <c r="D49" s="83">
        <f t="shared" si="5"/>
        <v>1.8689499999999999</v>
      </c>
      <c r="E49" s="83">
        <f t="shared" si="6"/>
        <v>6.4916859999357257E-2</v>
      </c>
      <c r="F49" s="25">
        <f t="shared" si="7"/>
        <v>1.8689499999999999</v>
      </c>
      <c r="G49" s="25">
        <f t="shared" si="8"/>
        <v>6.4916859999357257E-2</v>
      </c>
      <c r="H49" s="25">
        <f t="shared" si="9"/>
        <v>3.4929741024999994</v>
      </c>
      <c r="I49" s="25">
        <f t="shared" si="10"/>
        <v>6.5281939488673739</v>
      </c>
      <c r="J49" s="25">
        <f t="shared" si="11"/>
        <v>12.200868080735678</v>
      </c>
      <c r="K49" s="25">
        <f t="shared" si="12"/>
        <v>0.12132636549579874</v>
      </c>
      <c r="L49" s="25">
        <f t="shared" si="13"/>
        <v>0.22675291079337304</v>
      </c>
      <c r="M49" s="25">
        <f t="shared" ca="1" si="14"/>
        <v>6.9218877618463723E-2</v>
      </c>
      <c r="N49" s="25">
        <f t="shared" ca="1" si="15"/>
        <v>1.8507355595102464E-5</v>
      </c>
      <c r="O49" s="24">
        <f t="shared" ca="1" si="16"/>
        <v>4138474.6568465317</v>
      </c>
      <c r="P49" s="25">
        <f t="shared" ca="1" si="17"/>
        <v>2681152.3700592821</v>
      </c>
      <c r="Q49" s="25">
        <f t="shared" ca="1" si="18"/>
        <v>96203.152334275452</v>
      </c>
      <c r="R49">
        <f t="shared" ca="1" si="19"/>
        <v>-4.3020176191064657E-3</v>
      </c>
    </row>
    <row r="50" spans="1:18" x14ac:dyDescent="0.2">
      <c r="A50" s="82">
        <v>18729</v>
      </c>
      <c r="B50" s="82">
        <v>6.3751720001164358E-2</v>
      </c>
      <c r="C50" s="82">
        <v>1</v>
      </c>
      <c r="D50" s="83">
        <f t="shared" si="5"/>
        <v>1.8729</v>
      </c>
      <c r="E50" s="83">
        <f t="shared" si="6"/>
        <v>6.3751720001164358E-2</v>
      </c>
      <c r="F50" s="25">
        <f t="shared" si="7"/>
        <v>1.8729</v>
      </c>
      <c r="G50" s="25">
        <f t="shared" si="8"/>
        <v>6.3751720001164358E-2</v>
      </c>
      <c r="H50" s="25">
        <f t="shared" si="9"/>
        <v>3.50775441</v>
      </c>
      <c r="I50" s="25">
        <f t="shared" si="10"/>
        <v>6.5696732344889996</v>
      </c>
      <c r="J50" s="25">
        <f t="shared" si="11"/>
        <v>12.304341000874448</v>
      </c>
      <c r="K50" s="25">
        <f t="shared" si="12"/>
        <v>0.11940059639018073</v>
      </c>
      <c r="L50" s="25">
        <f t="shared" si="13"/>
        <v>0.22362537697916948</v>
      </c>
      <c r="M50" s="25">
        <f t="shared" ca="1" si="14"/>
        <v>6.9509606291118978E-2</v>
      </c>
      <c r="N50" s="25">
        <f t="shared" ca="1" si="15"/>
        <v>3.3153254528047374E-5</v>
      </c>
      <c r="O50" s="24">
        <f t="shared" ca="1" si="16"/>
        <v>3893590.9273901545</v>
      </c>
      <c r="P50" s="25">
        <f t="shared" ca="1" si="17"/>
        <v>2631697.0704689478</v>
      </c>
      <c r="Q50" s="25">
        <f t="shared" ca="1" si="18"/>
        <v>80664.731513676175</v>
      </c>
      <c r="R50">
        <f t="shared" ca="1" si="19"/>
        <v>-5.7578862899546196E-3</v>
      </c>
    </row>
    <row r="51" spans="1:18" x14ac:dyDescent="0.2">
      <c r="A51" s="82">
        <v>18758</v>
      </c>
      <c r="B51" s="82">
        <v>6.4267440000548959E-2</v>
      </c>
      <c r="C51" s="82">
        <v>0.1</v>
      </c>
      <c r="D51" s="83">
        <f t="shared" si="5"/>
        <v>1.8757999999999999</v>
      </c>
      <c r="E51" s="83">
        <f t="shared" si="6"/>
        <v>6.4267440000548959E-2</v>
      </c>
      <c r="F51" s="25">
        <f t="shared" si="7"/>
        <v>0.18758</v>
      </c>
      <c r="G51" s="25">
        <f t="shared" si="8"/>
        <v>6.4267440000548961E-3</v>
      </c>
      <c r="H51" s="25">
        <f t="shared" si="9"/>
        <v>0.35186256399999999</v>
      </c>
      <c r="I51" s="25">
        <f t="shared" si="10"/>
        <v>0.6600237975512</v>
      </c>
      <c r="J51" s="25">
        <f t="shared" si="11"/>
        <v>1.2380726394465409</v>
      </c>
      <c r="K51" s="25">
        <f t="shared" si="12"/>
        <v>1.2055286395302973E-2</v>
      </c>
      <c r="L51" s="25">
        <f t="shared" si="13"/>
        <v>2.2613306220309316E-2</v>
      </c>
      <c r="M51" s="25">
        <f t="shared" ca="1" si="14"/>
        <v>6.9723384930518731E-2</v>
      </c>
      <c r="N51" s="25">
        <f t="shared" ca="1" si="15"/>
        <v>2.9767335078862865E-6</v>
      </c>
      <c r="O51" s="24">
        <f t="shared" ca="1" si="16"/>
        <v>37182.358340792562</v>
      </c>
      <c r="P51" s="25">
        <f t="shared" ca="1" si="17"/>
        <v>25955.238073530101</v>
      </c>
      <c r="Q51" s="25">
        <f t="shared" ca="1" si="18"/>
        <v>701.01952926083311</v>
      </c>
      <c r="R51">
        <f t="shared" ca="1" si="19"/>
        <v>-5.4559449299697721E-3</v>
      </c>
    </row>
    <row r="52" spans="1:18" x14ac:dyDescent="0.2">
      <c r="A52" s="82">
        <v>19538</v>
      </c>
      <c r="B52" s="82">
        <v>7.1637839995673858E-2</v>
      </c>
      <c r="C52" s="82">
        <v>1</v>
      </c>
      <c r="D52" s="83">
        <f t="shared" si="5"/>
        <v>1.9538</v>
      </c>
      <c r="E52" s="83">
        <f t="shared" si="6"/>
        <v>7.1637839995673858E-2</v>
      </c>
      <c r="F52" s="25">
        <f t="shared" si="7"/>
        <v>1.9538</v>
      </c>
      <c r="G52" s="25">
        <f t="shared" si="8"/>
        <v>7.1637839995673858E-2</v>
      </c>
      <c r="H52" s="25">
        <f t="shared" si="9"/>
        <v>3.8173344399999998</v>
      </c>
      <c r="I52" s="25">
        <f t="shared" si="10"/>
        <v>7.4583080288719996</v>
      </c>
      <c r="J52" s="25">
        <f t="shared" si="11"/>
        <v>14.572042226810114</v>
      </c>
      <c r="K52" s="25">
        <f t="shared" si="12"/>
        <v>0.13996601178354759</v>
      </c>
      <c r="L52" s="25">
        <f t="shared" si="13"/>
        <v>0.27346559382269525</v>
      </c>
      <c r="M52" s="25">
        <f t="shared" ca="1" si="14"/>
        <v>7.5578840790101867E-2</v>
      </c>
      <c r="N52" s="25">
        <f t="shared" ca="1" si="15"/>
        <v>1.5531487261682203E-5</v>
      </c>
      <c r="O52" s="24">
        <f t="shared" ca="1" si="16"/>
        <v>480176.93995527207</v>
      </c>
      <c r="P52" s="25">
        <f t="shared" ca="1" si="17"/>
        <v>1676087.5359763226</v>
      </c>
      <c r="Q52" s="25">
        <f t="shared" ca="1" si="18"/>
        <v>71951.851521655248</v>
      </c>
      <c r="R52">
        <f t="shared" ca="1" si="19"/>
        <v>-3.9410007944280095E-3</v>
      </c>
    </row>
    <row r="53" spans="1:18" x14ac:dyDescent="0.2">
      <c r="A53" s="82">
        <v>19579.5</v>
      </c>
      <c r="B53" s="82">
        <v>7.0632059992931318E-2</v>
      </c>
      <c r="C53" s="82">
        <v>1</v>
      </c>
      <c r="D53" s="83">
        <f t="shared" si="5"/>
        <v>1.9579500000000001</v>
      </c>
      <c r="E53" s="83">
        <f t="shared" si="6"/>
        <v>7.0632059992931318E-2</v>
      </c>
      <c r="F53" s="25">
        <f t="shared" si="7"/>
        <v>1.9579500000000001</v>
      </c>
      <c r="G53" s="25">
        <f t="shared" si="8"/>
        <v>7.0632059992931318E-2</v>
      </c>
      <c r="H53" s="25">
        <f t="shared" si="9"/>
        <v>3.8335682025000004</v>
      </c>
      <c r="I53" s="25">
        <f t="shared" si="10"/>
        <v>7.5059348620848763</v>
      </c>
      <c r="J53" s="25">
        <f t="shared" si="11"/>
        <v>14.696245163219084</v>
      </c>
      <c r="K53" s="25">
        <f t="shared" si="12"/>
        <v>0.13829404186315988</v>
      </c>
      <c r="L53" s="25">
        <f t="shared" si="13"/>
        <v>0.27077281926597391</v>
      </c>
      <c r="M53" s="25">
        <f t="shared" ca="1" si="14"/>
        <v>7.5896083513634721E-2</v>
      </c>
      <c r="N53" s="25">
        <f t="shared" ca="1" si="15"/>
        <v>2.7709943626518658E-5</v>
      </c>
      <c r="O53" s="24">
        <f t="shared" ca="1" si="16"/>
        <v>391617.92300139874</v>
      </c>
      <c r="P53" s="25">
        <f t="shared" ca="1" si="17"/>
        <v>1630637.8977235518</v>
      </c>
      <c r="Q53" s="25">
        <f t="shared" ca="1" si="18"/>
        <v>88461.212987726001</v>
      </c>
      <c r="R53">
        <f t="shared" ca="1" si="19"/>
        <v>-5.2640235207034036E-3</v>
      </c>
    </row>
    <row r="54" spans="1:18" x14ac:dyDescent="0.2">
      <c r="A54" s="82">
        <v>19623.5</v>
      </c>
      <c r="B54" s="82">
        <v>7.2937979995913338E-2</v>
      </c>
      <c r="C54" s="82">
        <v>1</v>
      </c>
      <c r="D54" s="83">
        <f t="shared" si="5"/>
        <v>1.96235</v>
      </c>
      <c r="E54" s="83">
        <f t="shared" si="6"/>
        <v>7.2937979995913338E-2</v>
      </c>
      <c r="F54" s="25">
        <f t="shared" si="7"/>
        <v>1.96235</v>
      </c>
      <c r="G54" s="25">
        <f t="shared" si="8"/>
        <v>7.2937979995913338E-2</v>
      </c>
      <c r="H54" s="25">
        <f t="shared" si="9"/>
        <v>3.8508175225000003</v>
      </c>
      <c r="I54" s="25">
        <f t="shared" si="10"/>
        <v>7.5566517652778762</v>
      </c>
      <c r="J54" s="25">
        <f t="shared" si="11"/>
        <v>14.828795591593041</v>
      </c>
      <c r="K54" s="25">
        <f t="shared" si="12"/>
        <v>0.14312984504498055</v>
      </c>
      <c r="L54" s="25">
        <f t="shared" si="13"/>
        <v>0.28087085142401758</v>
      </c>
      <c r="M54" s="25">
        <f t="shared" ca="1" si="14"/>
        <v>7.6233066495939639E-2</v>
      </c>
      <c r="N54" s="25">
        <f t="shared" ca="1" si="15"/>
        <v>1.0857595042655577E-5</v>
      </c>
      <c r="O54" s="24">
        <f t="shared" ca="1" si="16"/>
        <v>307399.93395095918</v>
      </c>
      <c r="P54" s="25">
        <f t="shared" ca="1" si="17"/>
        <v>1582899.8737763395</v>
      </c>
      <c r="Q54" s="25">
        <f t="shared" ca="1" si="18"/>
        <v>107885.73464881914</v>
      </c>
      <c r="R54">
        <f t="shared" ca="1" si="19"/>
        <v>-3.2950865000263008E-3</v>
      </c>
    </row>
    <row r="55" spans="1:18" x14ac:dyDescent="0.2">
      <c r="A55" s="82">
        <v>19687</v>
      </c>
      <c r="B55" s="82">
        <v>7.3585159996582661E-2</v>
      </c>
      <c r="C55" s="82">
        <v>1</v>
      </c>
      <c r="D55" s="83">
        <f t="shared" si="5"/>
        <v>1.9686999999999999</v>
      </c>
      <c r="E55" s="83">
        <f t="shared" si="6"/>
        <v>7.3585159996582661E-2</v>
      </c>
      <c r="F55" s="25">
        <f t="shared" si="7"/>
        <v>1.9686999999999999</v>
      </c>
      <c r="G55" s="25">
        <f t="shared" si="8"/>
        <v>7.3585159996582661E-2</v>
      </c>
      <c r="H55" s="25">
        <f t="shared" si="9"/>
        <v>3.8757796899999994</v>
      </c>
      <c r="I55" s="25">
        <f t="shared" si="10"/>
        <v>7.6302474757029985</v>
      </c>
      <c r="J55" s="25">
        <f t="shared" si="11"/>
        <v>15.021668205416493</v>
      </c>
      <c r="K55" s="25">
        <f t="shared" si="12"/>
        <v>0.14486710448527226</v>
      </c>
      <c r="L55" s="25">
        <f t="shared" si="13"/>
        <v>0.2851998686001555</v>
      </c>
      <c r="M55" s="25">
        <f t="shared" ca="1" si="14"/>
        <v>7.6720536002471459E-2</v>
      </c>
      <c r="N55" s="25">
        <f t="shared" ca="1" si="15"/>
        <v>9.8305826983031955E-6</v>
      </c>
      <c r="O55" s="24">
        <f t="shared" ca="1" si="16"/>
        <v>203553.53612839451</v>
      </c>
      <c r="P55" s="25">
        <f t="shared" ca="1" si="17"/>
        <v>1514842.3548613794</v>
      </c>
      <c r="Q55" s="25">
        <f t="shared" ca="1" si="18"/>
        <v>139438.69634864386</v>
      </c>
      <c r="R55">
        <f t="shared" ca="1" si="19"/>
        <v>-3.1353760058887986E-3</v>
      </c>
    </row>
    <row r="56" spans="1:18" x14ac:dyDescent="0.2">
      <c r="A56" s="82">
        <v>20433</v>
      </c>
      <c r="B56" s="82">
        <v>8.2976439996855333E-2</v>
      </c>
      <c r="C56" s="82">
        <v>1</v>
      </c>
      <c r="D56" s="83">
        <f t="shared" si="5"/>
        <v>2.0432999999999999</v>
      </c>
      <c r="E56" s="83">
        <f t="shared" si="6"/>
        <v>8.2976439996855333E-2</v>
      </c>
      <c r="F56" s="25">
        <f t="shared" si="7"/>
        <v>2.0432999999999999</v>
      </c>
      <c r="G56" s="25">
        <f t="shared" si="8"/>
        <v>8.2976439996855333E-2</v>
      </c>
      <c r="H56" s="25">
        <f t="shared" si="9"/>
        <v>4.1750748899999994</v>
      </c>
      <c r="I56" s="25">
        <f t="shared" si="10"/>
        <v>8.5309305227369983</v>
      </c>
      <c r="J56" s="25">
        <f t="shared" si="11"/>
        <v>17.431250337108509</v>
      </c>
      <c r="K56" s="25">
        <f t="shared" si="12"/>
        <v>0.16954575984557449</v>
      </c>
      <c r="L56" s="25">
        <f t="shared" si="13"/>
        <v>0.34643285109246236</v>
      </c>
      <c r="M56" s="25">
        <f t="shared" ca="1" si="14"/>
        <v>8.2548352341896697E-2</v>
      </c>
      <c r="N56" s="25">
        <f t="shared" ca="1" si="15"/>
        <v>1.8325904032798466E-7</v>
      </c>
      <c r="O56" s="24">
        <f t="shared" ca="1" si="16"/>
        <v>619881.42339563579</v>
      </c>
      <c r="P56" s="25">
        <f t="shared" ca="1" si="17"/>
        <v>800490.35866613931</v>
      </c>
      <c r="Q56" s="25">
        <f t="shared" ca="1" si="18"/>
        <v>839428.99745170504</v>
      </c>
      <c r="R56">
        <f t="shared" ca="1" si="19"/>
        <v>4.2808765495863654E-4</v>
      </c>
    </row>
    <row r="57" spans="1:18" x14ac:dyDescent="0.2">
      <c r="A57" s="82">
        <v>20491.5</v>
      </c>
      <c r="B57" s="82">
        <v>8.5533553326968104E-2</v>
      </c>
      <c r="C57" s="82">
        <v>1</v>
      </c>
      <c r="D57" s="83">
        <f t="shared" si="5"/>
        <v>2.04915</v>
      </c>
      <c r="E57" s="83">
        <f t="shared" si="6"/>
        <v>8.5533553326968104E-2</v>
      </c>
      <c r="F57" s="25">
        <f t="shared" si="7"/>
        <v>2.04915</v>
      </c>
      <c r="G57" s="25">
        <f t="shared" si="8"/>
        <v>8.5533553326968104E-2</v>
      </c>
      <c r="H57" s="25">
        <f t="shared" si="9"/>
        <v>4.1990157225000004</v>
      </c>
      <c r="I57" s="25">
        <f t="shared" si="10"/>
        <v>8.6044130677608752</v>
      </c>
      <c r="J57" s="25">
        <f t="shared" si="11"/>
        <v>17.631733037802199</v>
      </c>
      <c r="K57" s="25">
        <f t="shared" si="12"/>
        <v>0.17527108079995668</v>
      </c>
      <c r="L57" s="25">
        <f t="shared" si="13"/>
        <v>0.35915673522123126</v>
      </c>
      <c r="M57" s="25">
        <f t="shared" ca="1" si="14"/>
        <v>8.3013231426800199E-2</v>
      </c>
      <c r="N57" s="25">
        <f t="shared" ca="1" si="15"/>
        <v>6.3520224804659568E-6</v>
      </c>
      <c r="O57" s="24">
        <f t="shared" ca="1" si="16"/>
        <v>785737.08637412579</v>
      </c>
      <c r="P57" s="25">
        <f t="shared" ca="1" si="17"/>
        <v>752016.20812776242</v>
      </c>
      <c r="Q57" s="25">
        <f t="shared" ca="1" si="18"/>
        <v>921427.29981861322</v>
      </c>
      <c r="R57">
        <f t="shared" ca="1" si="19"/>
        <v>2.5203219001679045E-3</v>
      </c>
    </row>
    <row r="58" spans="1:18" x14ac:dyDescent="0.2">
      <c r="A58" s="82">
        <v>20506</v>
      </c>
      <c r="B58" s="82">
        <v>8.5234746664355043E-2</v>
      </c>
      <c r="C58" s="82">
        <v>1</v>
      </c>
      <c r="D58" s="83">
        <f t="shared" si="5"/>
        <v>2.0506000000000002</v>
      </c>
      <c r="E58" s="83">
        <f t="shared" si="6"/>
        <v>8.5234746664355043E-2</v>
      </c>
      <c r="F58" s="25">
        <f t="shared" si="7"/>
        <v>2.0506000000000002</v>
      </c>
      <c r="G58" s="25">
        <f t="shared" si="8"/>
        <v>8.5234746664355043E-2</v>
      </c>
      <c r="H58" s="25">
        <f t="shared" si="9"/>
        <v>4.2049603600000012</v>
      </c>
      <c r="I58" s="25">
        <f t="shared" si="10"/>
        <v>8.6226917142160033</v>
      </c>
      <c r="J58" s="25">
        <f t="shared" si="11"/>
        <v>17.68169162917134</v>
      </c>
      <c r="K58" s="25">
        <f t="shared" si="12"/>
        <v>0.17478237150992648</v>
      </c>
      <c r="L58" s="25">
        <f t="shared" si="13"/>
        <v>0.35840873101825527</v>
      </c>
      <c r="M58" s="25">
        <f t="shared" ca="1" si="14"/>
        <v>8.3128634916763228E-2</v>
      </c>
      <c r="N58" s="25">
        <f t="shared" ca="1" si="15"/>
        <v>4.4357066933442513E-6</v>
      </c>
      <c r="O58" s="24">
        <f t="shared" ca="1" si="16"/>
        <v>829964.54248590639</v>
      </c>
      <c r="P58" s="25">
        <f t="shared" ca="1" si="17"/>
        <v>740190.58700095292</v>
      </c>
      <c r="Q58" s="25">
        <f t="shared" ca="1" si="18"/>
        <v>942392.37100322405</v>
      </c>
      <c r="R58">
        <f t="shared" ca="1" si="19"/>
        <v>2.1061117475918156E-3</v>
      </c>
    </row>
    <row r="59" spans="1:18" x14ac:dyDescent="0.2">
      <c r="A59" s="82">
        <v>21278.5</v>
      </c>
      <c r="B59" s="82">
        <v>9.3883379995531868E-2</v>
      </c>
      <c r="C59" s="82">
        <v>1</v>
      </c>
      <c r="D59" s="83">
        <f t="shared" si="5"/>
        <v>2.12785</v>
      </c>
      <c r="E59" s="83">
        <f t="shared" si="6"/>
        <v>9.3883379995531868E-2</v>
      </c>
      <c r="F59" s="25">
        <f t="shared" si="7"/>
        <v>2.12785</v>
      </c>
      <c r="G59" s="25">
        <f t="shared" si="8"/>
        <v>9.3883379995531868E-2</v>
      </c>
      <c r="H59" s="25">
        <f t="shared" si="9"/>
        <v>4.5277456225000003</v>
      </c>
      <c r="I59" s="25">
        <f t="shared" si="10"/>
        <v>9.634363522836626</v>
      </c>
      <c r="J59" s="25">
        <f t="shared" si="11"/>
        <v>20.500480422067916</v>
      </c>
      <c r="K59" s="25">
        <f t="shared" si="12"/>
        <v>0.19976975012349249</v>
      </c>
      <c r="L59" s="25">
        <f t="shared" si="13"/>
        <v>0.42508006280027349</v>
      </c>
      <c r="M59" s="25">
        <f t="shared" ca="1" si="14"/>
        <v>8.9378545406244583E-2</v>
      </c>
      <c r="N59" s="25">
        <f t="shared" ca="1" si="15"/>
        <v>2.029353467683914E-5</v>
      </c>
      <c r="O59" s="24">
        <f t="shared" ca="1" si="16"/>
        <v>5050775.1028825156</v>
      </c>
      <c r="P59" s="25">
        <f t="shared" ca="1" si="17"/>
        <v>231073.94060789063</v>
      </c>
      <c r="Q59" s="25">
        <f t="shared" ca="1" si="18"/>
        <v>2446215.7125487719</v>
      </c>
      <c r="R59">
        <f t="shared" ca="1" si="19"/>
        <v>4.5048345892872849E-3</v>
      </c>
    </row>
    <row r="60" spans="1:18" x14ac:dyDescent="0.2">
      <c r="A60" s="82">
        <v>21279</v>
      </c>
      <c r="B60" s="82">
        <v>9.3785719989682548E-2</v>
      </c>
      <c r="C60" s="82">
        <v>1</v>
      </c>
      <c r="D60" s="83">
        <f t="shared" si="5"/>
        <v>2.1278999999999999</v>
      </c>
      <c r="E60" s="83">
        <f t="shared" si="6"/>
        <v>9.3785719989682548E-2</v>
      </c>
      <c r="F60" s="25">
        <f t="shared" si="7"/>
        <v>2.1278999999999999</v>
      </c>
      <c r="G60" s="25">
        <f t="shared" si="8"/>
        <v>9.3785719989682548E-2</v>
      </c>
      <c r="H60" s="25">
        <f t="shared" si="9"/>
        <v>4.5279584099999992</v>
      </c>
      <c r="I60" s="25">
        <f t="shared" si="10"/>
        <v>9.6350427006389978</v>
      </c>
      <c r="J60" s="25">
        <f t="shared" si="11"/>
        <v>20.502407362689723</v>
      </c>
      <c r="K60" s="25">
        <f t="shared" si="12"/>
        <v>0.19956663356604548</v>
      </c>
      <c r="L60" s="25">
        <f t="shared" si="13"/>
        <v>0.42465783956518816</v>
      </c>
      <c r="M60" s="25">
        <f t="shared" ca="1" si="14"/>
        <v>8.938265530371596E-2</v>
      </c>
      <c r="N60" s="25">
        <f t="shared" ca="1" si="15"/>
        <v>1.9386978628806041E-5</v>
      </c>
      <c r="O60" s="24">
        <f t="shared" ca="1" si="16"/>
        <v>5054736.5013861414</v>
      </c>
      <c r="P60" s="25">
        <f t="shared" ca="1" si="17"/>
        <v>230828.6308776504</v>
      </c>
      <c r="Q60" s="25">
        <f t="shared" ca="1" si="18"/>
        <v>2447446.3622479639</v>
      </c>
      <c r="R60">
        <f t="shared" ca="1" si="19"/>
        <v>4.4030646859665873E-3</v>
      </c>
    </row>
    <row r="61" spans="1:18" x14ac:dyDescent="0.2">
      <c r="A61" s="82">
        <v>22168.5</v>
      </c>
      <c r="B61" s="82">
        <v>0.10108191332255956</v>
      </c>
      <c r="C61" s="82">
        <v>1</v>
      </c>
      <c r="D61" s="83">
        <f t="shared" si="5"/>
        <v>2.21685</v>
      </c>
      <c r="E61" s="83">
        <f t="shared" si="6"/>
        <v>0.10108191332255956</v>
      </c>
      <c r="F61" s="25">
        <f t="shared" si="7"/>
        <v>2.21685</v>
      </c>
      <c r="G61" s="25">
        <f t="shared" si="8"/>
        <v>0.10108191332255956</v>
      </c>
      <c r="H61" s="25">
        <f t="shared" si="9"/>
        <v>4.9144239225000002</v>
      </c>
      <c r="I61" s="25">
        <f t="shared" si="10"/>
        <v>10.894540672594125</v>
      </c>
      <c r="J61" s="25">
        <f t="shared" si="11"/>
        <v>24.151562490040288</v>
      </c>
      <c r="K61" s="25">
        <f t="shared" si="12"/>
        <v>0.22408343954911616</v>
      </c>
      <c r="L61" s="25">
        <f t="shared" si="13"/>
        <v>0.49675937296445816</v>
      </c>
      <c r="M61" s="25">
        <f t="shared" ca="1" si="14"/>
        <v>9.6826579163131046E-2</v>
      </c>
      <c r="N61" s="25">
        <f t="shared" ca="1" si="15"/>
        <v>1.8107868808399157E-5</v>
      </c>
      <c r="O61" s="24">
        <f t="shared" ca="1" si="16"/>
        <v>14815023.710407037</v>
      </c>
      <c r="P61" s="25">
        <f t="shared" ca="1" si="17"/>
        <v>48.093186848701677</v>
      </c>
      <c r="Q61" s="25">
        <f t="shared" ca="1" si="18"/>
        <v>5214132.7926220512</v>
      </c>
      <c r="R61">
        <f t="shared" ca="1" si="19"/>
        <v>4.2553341594285116E-3</v>
      </c>
    </row>
    <row r="62" spans="1:18" x14ac:dyDescent="0.2">
      <c r="A62" s="82">
        <v>22186</v>
      </c>
      <c r="B62" s="82">
        <v>0.10273047999362461</v>
      </c>
      <c r="C62" s="82">
        <v>1</v>
      </c>
      <c r="D62" s="83">
        <f t="shared" si="5"/>
        <v>2.2185999999999999</v>
      </c>
      <c r="E62" s="83">
        <f t="shared" si="6"/>
        <v>0.10273047999362461</v>
      </c>
      <c r="F62" s="25">
        <f t="shared" si="7"/>
        <v>2.2185999999999999</v>
      </c>
      <c r="G62" s="25">
        <f t="shared" si="8"/>
        <v>0.10273047999362461</v>
      </c>
      <c r="H62" s="25">
        <f t="shared" si="9"/>
        <v>4.9221859599999993</v>
      </c>
      <c r="I62" s="25">
        <f t="shared" si="10"/>
        <v>10.920361770855997</v>
      </c>
      <c r="J62" s="25">
        <f t="shared" si="11"/>
        <v>24.227914624821114</v>
      </c>
      <c r="K62" s="25">
        <f t="shared" si="12"/>
        <v>0.22791784291385556</v>
      </c>
      <c r="L62" s="25">
        <f t="shared" si="13"/>
        <v>0.50565852628867991</v>
      </c>
      <c r="M62" s="25">
        <f t="shared" ca="1" si="14"/>
        <v>9.6975685644063558E-2</v>
      </c>
      <c r="N62" s="25">
        <f t="shared" ca="1" si="15"/>
        <v>3.3117658005739836E-5</v>
      </c>
      <c r="O62" s="24">
        <f t="shared" ca="1" si="16"/>
        <v>15063614.405819442</v>
      </c>
      <c r="P62" s="25">
        <f t="shared" ca="1" si="17"/>
        <v>7.6794740330548548</v>
      </c>
      <c r="Q62" s="25">
        <f t="shared" ca="1" si="18"/>
        <v>5280705.6380090397</v>
      </c>
      <c r="R62">
        <f t="shared" ca="1" si="19"/>
        <v>5.7547943495610543E-3</v>
      </c>
    </row>
    <row r="63" spans="1:18" x14ac:dyDescent="0.2">
      <c r="A63" s="82">
        <v>22220</v>
      </c>
      <c r="B63" s="82">
        <v>0.10265626665932359</v>
      </c>
      <c r="C63" s="82">
        <v>1</v>
      </c>
      <c r="D63" s="83">
        <f t="shared" si="5"/>
        <v>2.222</v>
      </c>
      <c r="E63" s="83">
        <f t="shared" si="6"/>
        <v>0.10265626665932359</v>
      </c>
      <c r="F63" s="25">
        <f t="shared" si="7"/>
        <v>2.222</v>
      </c>
      <c r="G63" s="25">
        <f t="shared" si="8"/>
        <v>0.10265626665932359</v>
      </c>
      <c r="H63" s="25">
        <f t="shared" si="9"/>
        <v>4.937284</v>
      </c>
      <c r="I63" s="25">
        <f t="shared" si="10"/>
        <v>10.970645048</v>
      </c>
      <c r="J63" s="25">
        <f t="shared" si="11"/>
        <v>24.376773296655998</v>
      </c>
      <c r="K63" s="25">
        <f t="shared" si="12"/>
        <v>0.228102224517017</v>
      </c>
      <c r="L63" s="25">
        <f t="shared" si="13"/>
        <v>0.50684314287681176</v>
      </c>
      <c r="M63" s="25">
        <f t="shared" ca="1" si="14"/>
        <v>9.7265671116790992E-2</v>
      </c>
      <c r="N63" s="25">
        <f t="shared" ca="1" si="15"/>
        <v>2.9058520303172338E-5</v>
      </c>
      <c r="O63" s="24">
        <f t="shared" ca="1" si="16"/>
        <v>15553082.172374485</v>
      </c>
      <c r="P63" s="25">
        <f t="shared" ca="1" si="17"/>
        <v>469.6680784798981</v>
      </c>
      <c r="Q63" s="25">
        <f t="shared" ca="1" si="18"/>
        <v>5411452.0977219418</v>
      </c>
      <c r="R63">
        <f t="shared" ca="1" si="19"/>
        <v>5.3905955425326002E-3</v>
      </c>
    </row>
    <row r="64" spans="1:18" x14ac:dyDescent="0.2">
      <c r="A64" s="82">
        <v>22269</v>
      </c>
      <c r="B64" s="82">
        <v>0.10381891999713844</v>
      </c>
      <c r="C64" s="82">
        <v>1</v>
      </c>
      <c r="D64" s="83">
        <f t="shared" si="5"/>
        <v>2.2269000000000001</v>
      </c>
      <c r="E64" s="83">
        <f t="shared" si="6"/>
        <v>0.10381891999713844</v>
      </c>
      <c r="F64" s="25">
        <f t="shared" si="7"/>
        <v>2.2269000000000001</v>
      </c>
      <c r="G64" s="25">
        <f t="shared" si="8"/>
        <v>0.10381891999713844</v>
      </c>
      <c r="H64" s="25">
        <f t="shared" si="9"/>
        <v>4.9590836100000004</v>
      </c>
      <c r="I64" s="25">
        <f t="shared" si="10"/>
        <v>11.043383291109002</v>
      </c>
      <c r="J64" s="25">
        <f t="shared" si="11"/>
        <v>24.592510250970637</v>
      </c>
      <c r="K64" s="25">
        <f t="shared" si="12"/>
        <v>0.2311943529416276</v>
      </c>
      <c r="L64" s="25">
        <f t="shared" si="13"/>
        <v>0.51484670456571058</v>
      </c>
      <c r="M64" s="25">
        <f t="shared" ca="1" si="14"/>
        <v>9.7684271624085953E-2</v>
      </c>
      <c r="N64" s="25">
        <f t="shared" ca="1" si="15"/>
        <v>3.7633910660995489E-5</v>
      </c>
      <c r="O64" s="24">
        <f t="shared" ca="1" si="16"/>
        <v>16273632.408892697</v>
      </c>
      <c r="P64" s="25">
        <f t="shared" ca="1" si="17"/>
        <v>2402.0763097976387</v>
      </c>
      <c r="Q64" s="25">
        <f t="shared" ca="1" si="18"/>
        <v>5603160.517533211</v>
      </c>
      <c r="R64">
        <f t="shared" ca="1" si="19"/>
        <v>6.1346483730524842E-3</v>
      </c>
    </row>
    <row r="65" spans="1:18" x14ac:dyDescent="0.2">
      <c r="A65" s="82">
        <v>22269</v>
      </c>
      <c r="B65" s="82">
        <v>0.10431891999905929</v>
      </c>
      <c r="C65" s="82">
        <v>1</v>
      </c>
      <c r="D65" s="83">
        <f t="shared" si="5"/>
        <v>2.2269000000000001</v>
      </c>
      <c r="E65" s="83">
        <f t="shared" si="6"/>
        <v>0.10431891999905929</v>
      </c>
      <c r="F65" s="25">
        <f t="shared" si="7"/>
        <v>2.2269000000000001</v>
      </c>
      <c r="G65" s="25">
        <f t="shared" si="8"/>
        <v>0.10431891999905929</v>
      </c>
      <c r="H65" s="25">
        <f t="shared" si="9"/>
        <v>4.9590836100000004</v>
      </c>
      <c r="I65" s="25">
        <f t="shared" si="10"/>
        <v>11.043383291109002</v>
      </c>
      <c r="J65" s="25">
        <f t="shared" si="11"/>
        <v>24.592510250970637</v>
      </c>
      <c r="K65" s="25">
        <f t="shared" si="12"/>
        <v>0.23230780294590514</v>
      </c>
      <c r="L65" s="25">
        <f t="shared" si="13"/>
        <v>0.51732624638023617</v>
      </c>
      <c r="M65" s="25">
        <f t="shared" ca="1" si="14"/>
        <v>9.7684271624085953E-2</v>
      </c>
      <c r="N65" s="25">
        <f t="shared" ca="1" si="15"/>
        <v>4.401855905953634E-5</v>
      </c>
      <c r="O65" s="24">
        <f t="shared" ca="1" si="16"/>
        <v>16273632.408892697</v>
      </c>
      <c r="P65" s="25">
        <f t="shared" ca="1" si="17"/>
        <v>2402.0763097976387</v>
      </c>
      <c r="Q65" s="25">
        <f t="shared" ca="1" si="18"/>
        <v>5603160.517533211</v>
      </c>
      <c r="R65">
        <f t="shared" ca="1" si="19"/>
        <v>6.634648374973337E-3</v>
      </c>
    </row>
    <row r="66" spans="1:18" x14ac:dyDescent="0.2">
      <c r="A66" s="82">
        <v>22352</v>
      </c>
      <c r="B66" s="82">
        <v>0.10255735999089666</v>
      </c>
      <c r="C66" s="82">
        <v>1</v>
      </c>
      <c r="D66" s="83">
        <f t="shared" si="5"/>
        <v>2.2351999999999999</v>
      </c>
      <c r="E66" s="83">
        <f t="shared" si="6"/>
        <v>0.10255735999089666</v>
      </c>
      <c r="F66" s="25">
        <f t="shared" si="7"/>
        <v>2.2351999999999999</v>
      </c>
      <c r="G66" s="25">
        <f t="shared" si="8"/>
        <v>0.10255735999089666</v>
      </c>
      <c r="H66" s="25">
        <f t="shared" si="9"/>
        <v>4.9961190399999991</v>
      </c>
      <c r="I66" s="25">
        <f t="shared" si="10"/>
        <v>11.167325278207997</v>
      </c>
      <c r="J66" s="25">
        <f t="shared" si="11"/>
        <v>24.961205461850515</v>
      </c>
      <c r="K66" s="25">
        <f t="shared" si="12"/>
        <v>0.22923621105165221</v>
      </c>
      <c r="L66" s="25">
        <f t="shared" si="13"/>
        <v>0.512388778942653</v>
      </c>
      <c r="M66" s="25">
        <f t="shared" ca="1" si="14"/>
        <v>9.8395162182744508E-2</v>
      </c>
      <c r="N66" s="25">
        <f t="shared" ca="1" si="15"/>
        <v>1.7323890594186553E-5</v>
      </c>
      <c r="O66" s="24">
        <f t="shared" ca="1" si="16"/>
        <v>17535224.861830845</v>
      </c>
      <c r="P66" s="25">
        <f t="shared" ca="1" si="17"/>
        <v>9137.3601501475569</v>
      </c>
      <c r="Q66" s="25">
        <f t="shared" ca="1" si="18"/>
        <v>5936799.837012575</v>
      </c>
      <c r="R66">
        <f t="shared" ca="1" si="19"/>
        <v>4.1621978081521488E-3</v>
      </c>
    </row>
    <row r="67" spans="1:18" x14ac:dyDescent="0.2">
      <c r="A67" s="82">
        <v>22366.5</v>
      </c>
      <c r="B67" s="82">
        <v>0.10497522000514437</v>
      </c>
      <c r="C67" s="82">
        <v>1</v>
      </c>
      <c r="D67" s="83">
        <f t="shared" si="5"/>
        <v>2.23665</v>
      </c>
      <c r="E67" s="83">
        <f t="shared" si="6"/>
        <v>0.10497522000514437</v>
      </c>
      <c r="F67" s="25">
        <f t="shared" si="7"/>
        <v>2.23665</v>
      </c>
      <c r="G67" s="25">
        <f t="shared" si="8"/>
        <v>0.10497522000514437</v>
      </c>
      <c r="H67" s="25">
        <f t="shared" si="9"/>
        <v>5.0026032225000003</v>
      </c>
      <c r="I67" s="25">
        <f t="shared" si="10"/>
        <v>11.189072497604625</v>
      </c>
      <c r="J67" s="25">
        <f t="shared" si="11"/>
        <v>25.026039001767387</v>
      </c>
      <c r="K67" s="25">
        <f t="shared" si="12"/>
        <v>0.23479282582450614</v>
      </c>
      <c r="L67" s="25">
        <f t="shared" si="13"/>
        <v>0.52514937388038163</v>
      </c>
      <c r="M67" s="25">
        <f t="shared" ca="1" si="14"/>
        <v>9.8519590377891736E-2</v>
      </c>
      <c r="N67" s="25">
        <f t="shared" ca="1" si="15"/>
        <v>4.1675153884261917E-5</v>
      </c>
      <c r="O67" s="24">
        <f t="shared" ca="1" si="16"/>
        <v>17760955.064872205</v>
      </c>
      <c r="P67" s="25">
        <f t="shared" ca="1" si="17"/>
        <v>10766.452668696384</v>
      </c>
      <c r="Q67" s="25">
        <f t="shared" ca="1" si="18"/>
        <v>5996244.2032718994</v>
      </c>
      <c r="R67">
        <f t="shared" ca="1" si="19"/>
        <v>6.4556296272526292E-3</v>
      </c>
    </row>
    <row r="68" spans="1:18" x14ac:dyDescent="0.2">
      <c r="A68" s="82">
        <v>22371.5</v>
      </c>
      <c r="B68" s="82">
        <v>0.10559862000081921</v>
      </c>
      <c r="C68" s="82">
        <v>1</v>
      </c>
      <c r="D68" s="83">
        <f t="shared" si="5"/>
        <v>2.2371500000000002</v>
      </c>
      <c r="E68" s="83">
        <f t="shared" si="6"/>
        <v>0.10559862000081921</v>
      </c>
      <c r="F68" s="25">
        <f t="shared" si="7"/>
        <v>2.2371500000000002</v>
      </c>
      <c r="G68" s="25">
        <f t="shared" si="8"/>
        <v>0.10559862000081921</v>
      </c>
      <c r="H68" s="25">
        <f t="shared" si="9"/>
        <v>5.004840122500001</v>
      </c>
      <c r="I68" s="25">
        <f t="shared" si="10"/>
        <v>11.196578080050879</v>
      </c>
      <c r="J68" s="25">
        <f t="shared" si="11"/>
        <v>25.048424651785826</v>
      </c>
      <c r="K68" s="25">
        <f t="shared" si="12"/>
        <v>0.23623995273483273</v>
      </c>
      <c r="L68" s="25">
        <f t="shared" si="13"/>
        <v>0.52850421026073113</v>
      </c>
      <c r="M68" s="25">
        <f t="shared" ca="1" si="14"/>
        <v>9.8562512960428311E-2</v>
      </c>
      <c r="N68" s="25">
        <f t="shared" ca="1" si="15"/>
        <v>4.9506802283838373E-5</v>
      </c>
      <c r="O68" s="24">
        <f t="shared" ca="1" si="16"/>
        <v>17839162.307528909</v>
      </c>
      <c r="P68" s="25">
        <f t="shared" ca="1" si="17"/>
        <v>11359.688415331066</v>
      </c>
      <c r="Q68" s="25">
        <f t="shared" ca="1" si="18"/>
        <v>6016822.5277538588</v>
      </c>
      <c r="R68">
        <f t="shared" ca="1" si="19"/>
        <v>7.0361070403908987E-3</v>
      </c>
    </row>
    <row r="69" spans="1:18" x14ac:dyDescent="0.2">
      <c r="A69" s="82">
        <v>23139.5</v>
      </c>
      <c r="B69" s="82">
        <v>0.11199285999464337</v>
      </c>
      <c r="C69" s="82">
        <v>1</v>
      </c>
      <c r="D69" s="83">
        <f t="shared" si="5"/>
        <v>2.3139500000000002</v>
      </c>
      <c r="E69" s="83">
        <f t="shared" si="6"/>
        <v>0.11199285999464337</v>
      </c>
      <c r="F69" s="25">
        <f t="shared" si="7"/>
        <v>2.3139500000000002</v>
      </c>
      <c r="G69" s="25">
        <f t="shared" si="8"/>
        <v>0.11199285999464337</v>
      </c>
      <c r="H69" s="25">
        <f t="shared" si="9"/>
        <v>5.3543646025000005</v>
      </c>
      <c r="I69" s="25">
        <f t="shared" si="10"/>
        <v>12.389731971954877</v>
      </c>
      <c r="J69" s="25">
        <f t="shared" si="11"/>
        <v>28.669220296504989</v>
      </c>
      <c r="K69" s="25">
        <f t="shared" si="12"/>
        <v>0.25914587838460507</v>
      </c>
      <c r="L69" s="25">
        <f t="shared" si="13"/>
        <v>0.59965060528805691</v>
      </c>
      <c r="M69" s="25">
        <f t="shared" ca="1" si="14"/>
        <v>0.105254720910181</v>
      </c>
      <c r="N69" s="25">
        <f t="shared" ca="1" si="15"/>
        <v>4.5402518321559409E-5</v>
      </c>
      <c r="O69" s="24">
        <f t="shared" ca="1" si="16"/>
        <v>32173301.783009246</v>
      </c>
      <c r="P69" s="25">
        <f t="shared" ca="1" si="17"/>
        <v>307336.83800077392</v>
      </c>
      <c r="Q69" s="25">
        <f t="shared" ca="1" si="18"/>
        <v>9685645.5531234294</v>
      </c>
      <c r="R69">
        <f t="shared" ca="1" si="19"/>
        <v>6.7381390844623718E-3</v>
      </c>
    </row>
    <row r="70" spans="1:18" x14ac:dyDescent="0.2">
      <c r="A70" s="82">
        <v>23156.5</v>
      </c>
      <c r="B70" s="82">
        <v>0.1135724199921242</v>
      </c>
      <c r="C70" s="82">
        <v>1</v>
      </c>
      <c r="D70" s="83">
        <f t="shared" si="5"/>
        <v>2.3156500000000002</v>
      </c>
      <c r="E70" s="83">
        <f t="shared" si="6"/>
        <v>0.1135724199921242</v>
      </c>
      <c r="F70" s="25">
        <f t="shared" si="7"/>
        <v>2.3156500000000002</v>
      </c>
      <c r="G70" s="25">
        <f t="shared" si="8"/>
        <v>0.1135724199921242</v>
      </c>
      <c r="H70" s="25">
        <f t="shared" si="9"/>
        <v>5.3622349225000008</v>
      </c>
      <c r="I70" s="25">
        <f t="shared" si="10"/>
        <v>12.417059298287128</v>
      </c>
      <c r="J70" s="25">
        <f t="shared" si="11"/>
        <v>28.753563364078591</v>
      </c>
      <c r="K70" s="25">
        <f t="shared" si="12"/>
        <v>0.26299397435476241</v>
      </c>
      <c r="L70" s="25">
        <f t="shared" si="13"/>
        <v>0.60900199671460564</v>
      </c>
      <c r="M70" s="25">
        <f t="shared" ca="1" si="14"/>
        <v>0.1054050878744139</v>
      </c>
      <c r="N70" s="25">
        <f t="shared" ca="1" si="15"/>
        <v>6.6705313920982205E-5</v>
      </c>
      <c r="O70" s="24">
        <f t="shared" ca="1" si="16"/>
        <v>32544445.812963787</v>
      </c>
      <c r="P70" s="25">
        <f t="shared" ca="1" si="17"/>
        <v>318795.74052191031</v>
      </c>
      <c r="Q70" s="25">
        <f t="shared" ca="1" si="18"/>
        <v>9778714.9057761431</v>
      </c>
      <c r="R70">
        <f t="shared" ca="1" si="19"/>
        <v>8.1673321177102992E-3</v>
      </c>
    </row>
    <row r="71" spans="1:18" x14ac:dyDescent="0.2">
      <c r="A71" s="82"/>
      <c r="B71" s="82"/>
      <c r="C71" s="82"/>
      <c r="D71" s="83">
        <f t="shared" si="5"/>
        <v>0</v>
      </c>
      <c r="E71" s="83">
        <f t="shared" si="6"/>
        <v>0</v>
      </c>
      <c r="F71" s="25">
        <f t="shared" si="7"/>
        <v>0</v>
      </c>
      <c r="G71" s="25">
        <f t="shared" si="8"/>
        <v>0</v>
      </c>
      <c r="H71" s="25">
        <f t="shared" si="9"/>
        <v>0</v>
      </c>
      <c r="I71" s="25">
        <f t="shared" si="10"/>
        <v>0</v>
      </c>
      <c r="J71" s="25">
        <f t="shared" si="11"/>
        <v>0</v>
      </c>
      <c r="K71" s="25">
        <f t="shared" si="12"/>
        <v>0</v>
      </c>
      <c r="L71" s="25">
        <f t="shared" si="13"/>
        <v>0</v>
      </c>
      <c r="M71" s="25">
        <f t="shared" ca="1" si="14"/>
        <v>-9.7911963704347838E-3</v>
      </c>
      <c r="N71" s="25">
        <f t="shared" ca="1" si="15"/>
        <v>0</v>
      </c>
      <c r="O71" s="24">
        <f t="shared" ca="1" si="16"/>
        <v>0</v>
      </c>
      <c r="P71" s="25">
        <f t="shared" ca="1" si="17"/>
        <v>0</v>
      </c>
      <c r="Q71" s="25">
        <f t="shared" ca="1" si="18"/>
        <v>0</v>
      </c>
      <c r="R71">
        <f t="shared" ca="1" si="19"/>
        <v>9.7911963704347838E-3</v>
      </c>
    </row>
    <row r="72" spans="1:18" x14ac:dyDescent="0.2">
      <c r="A72" s="82"/>
      <c r="B72" s="82"/>
      <c r="C72" s="82"/>
      <c r="D72" s="83">
        <f t="shared" si="5"/>
        <v>0</v>
      </c>
      <c r="E72" s="83">
        <f t="shared" si="6"/>
        <v>0</v>
      </c>
      <c r="F72" s="25">
        <f t="shared" si="7"/>
        <v>0</v>
      </c>
      <c r="G72" s="25">
        <f t="shared" si="8"/>
        <v>0</v>
      </c>
      <c r="H72" s="25">
        <f t="shared" si="9"/>
        <v>0</v>
      </c>
      <c r="I72" s="25">
        <f t="shared" si="10"/>
        <v>0</v>
      </c>
      <c r="J72" s="25">
        <f t="shared" si="11"/>
        <v>0</v>
      </c>
      <c r="K72" s="25">
        <f t="shared" si="12"/>
        <v>0</v>
      </c>
      <c r="L72" s="25">
        <f t="shared" si="13"/>
        <v>0</v>
      </c>
      <c r="M72" s="25">
        <f t="shared" ca="1" si="14"/>
        <v>-9.7911963704347838E-3</v>
      </c>
      <c r="N72" s="25">
        <f t="shared" ca="1" si="15"/>
        <v>0</v>
      </c>
      <c r="O72" s="24">
        <f t="shared" ca="1" si="16"/>
        <v>0</v>
      </c>
      <c r="P72" s="25">
        <f t="shared" ca="1" si="17"/>
        <v>0</v>
      </c>
      <c r="Q72" s="25">
        <f t="shared" ca="1" si="18"/>
        <v>0</v>
      </c>
      <c r="R72">
        <f t="shared" ca="1" si="19"/>
        <v>9.7911963704347838E-3</v>
      </c>
    </row>
    <row r="73" spans="1:18" x14ac:dyDescent="0.2">
      <c r="A73" s="82"/>
      <c r="B73" s="82"/>
      <c r="C73" s="82"/>
      <c r="D73" s="83">
        <f t="shared" si="5"/>
        <v>0</v>
      </c>
      <c r="E73" s="83">
        <f t="shared" si="6"/>
        <v>0</v>
      </c>
      <c r="F73" s="25">
        <f t="shared" si="7"/>
        <v>0</v>
      </c>
      <c r="G73" s="25">
        <f t="shared" si="8"/>
        <v>0</v>
      </c>
      <c r="H73" s="25">
        <f t="shared" si="9"/>
        <v>0</v>
      </c>
      <c r="I73" s="25">
        <f t="shared" si="10"/>
        <v>0</v>
      </c>
      <c r="J73" s="25">
        <f t="shared" si="11"/>
        <v>0</v>
      </c>
      <c r="K73" s="25">
        <f t="shared" si="12"/>
        <v>0</v>
      </c>
      <c r="L73" s="25">
        <f t="shared" si="13"/>
        <v>0</v>
      </c>
      <c r="M73" s="25">
        <f t="shared" ca="1" si="14"/>
        <v>-9.7911963704347838E-3</v>
      </c>
      <c r="N73" s="25">
        <f t="shared" ca="1" si="15"/>
        <v>0</v>
      </c>
      <c r="O73" s="24">
        <f t="shared" ca="1" si="16"/>
        <v>0</v>
      </c>
      <c r="P73" s="25">
        <f t="shared" ca="1" si="17"/>
        <v>0</v>
      </c>
      <c r="Q73" s="25">
        <f t="shared" ca="1" si="18"/>
        <v>0</v>
      </c>
      <c r="R73">
        <f t="shared" ca="1" si="19"/>
        <v>9.7911963704347838E-3</v>
      </c>
    </row>
    <row r="74" spans="1:18" x14ac:dyDescent="0.2">
      <c r="A74" s="82"/>
      <c r="B74" s="82"/>
      <c r="C74" s="82"/>
      <c r="D74" s="83">
        <f t="shared" si="5"/>
        <v>0</v>
      </c>
      <c r="E74" s="83">
        <f t="shared" si="6"/>
        <v>0</v>
      </c>
      <c r="F74" s="25">
        <f t="shared" si="7"/>
        <v>0</v>
      </c>
      <c r="G74" s="25">
        <f t="shared" si="8"/>
        <v>0</v>
      </c>
      <c r="H74" s="25">
        <f t="shared" si="9"/>
        <v>0</v>
      </c>
      <c r="I74" s="25">
        <f t="shared" si="10"/>
        <v>0</v>
      </c>
      <c r="J74" s="25">
        <f t="shared" si="11"/>
        <v>0</v>
      </c>
      <c r="K74" s="25">
        <f t="shared" si="12"/>
        <v>0</v>
      </c>
      <c r="L74" s="25">
        <f t="shared" si="13"/>
        <v>0</v>
      </c>
      <c r="M74" s="25">
        <f t="shared" ca="1" si="14"/>
        <v>-9.7911963704347838E-3</v>
      </c>
      <c r="N74" s="25">
        <f t="shared" ca="1" si="15"/>
        <v>0</v>
      </c>
      <c r="O74" s="24">
        <f t="shared" ca="1" si="16"/>
        <v>0</v>
      </c>
      <c r="P74" s="25">
        <f t="shared" ca="1" si="17"/>
        <v>0</v>
      </c>
      <c r="Q74" s="25">
        <f t="shared" ca="1" si="18"/>
        <v>0</v>
      </c>
      <c r="R74">
        <f t="shared" ca="1" si="19"/>
        <v>9.7911963704347838E-3</v>
      </c>
    </row>
    <row r="75" spans="1:18" x14ac:dyDescent="0.2">
      <c r="A75" s="82"/>
      <c r="B75" s="82"/>
      <c r="C75" s="82"/>
      <c r="D75" s="83">
        <f t="shared" si="5"/>
        <v>0</v>
      </c>
      <c r="E75" s="83">
        <f t="shared" si="6"/>
        <v>0</v>
      </c>
      <c r="F75" s="25">
        <f t="shared" si="7"/>
        <v>0</v>
      </c>
      <c r="G75" s="25">
        <f t="shared" si="8"/>
        <v>0</v>
      </c>
      <c r="H75" s="25">
        <f t="shared" si="9"/>
        <v>0</v>
      </c>
      <c r="I75" s="25">
        <f t="shared" si="10"/>
        <v>0</v>
      </c>
      <c r="J75" s="25">
        <f t="shared" si="11"/>
        <v>0</v>
      </c>
      <c r="K75" s="25">
        <f t="shared" si="12"/>
        <v>0</v>
      </c>
      <c r="L75" s="25">
        <f t="shared" si="13"/>
        <v>0</v>
      </c>
      <c r="M75" s="25">
        <f t="shared" ca="1" si="14"/>
        <v>-9.7911963704347838E-3</v>
      </c>
      <c r="N75" s="25">
        <f t="shared" ca="1" si="15"/>
        <v>0</v>
      </c>
      <c r="O75" s="24">
        <f t="shared" ca="1" si="16"/>
        <v>0</v>
      </c>
      <c r="P75" s="25">
        <f t="shared" ca="1" si="17"/>
        <v>0</v>
      </c>
      <c r="Q75" s="25">
        <f t="shared" ca="1" si="18"/>
        <v>0</v>
      </c>
      <c r="R75">
        <f t="shared" ca="1" si="19"/>
        <v>9.7911963704347838E-3</v>
      </c>
    </row>
    <row r="76" spans="1:18" x14ac:dyDescent="0.2">
      <c r="A76" s="82"/>
      <c r="B76" s="82"/>
      <c r="C76" s="82"/>
      <c r="D76" s="83">
        <f t="shared" si="5"/>
        <v>0</v>
      </c>
      <c r="E76" s="83">
        <f t="shared" si="6"/>
        <v>0</v>
      </c>
      <c r="F76" s="25">
        <f t="shared" si="7"/>
        <v>0</v>
      </c>
      <c r="G76" s="25">
        <f t="shared" si="8"/>
        <v>0</v>
      </c>
      <c r="H76" s="25">
        <f t="shared" si="9"/>
        <v>0</v>
      </c>
      <c r="I76" s="25">
        <f t="shared" si="10"/>
        <v>0</v>
      </c>
      <c r="J76" s="25">
        <f t="shared" si="11"/>
        <v>0</v>
      </c>
      <c r="K76" s="25">
        <f t="shared" si="12"/>
        <v>0</v>
      </c>
      <c r="L76" s="25">
        <f t="shared" si="13"/>
        <v>0</v>
      </c>
      <c r="M76" s="25">
        <f t="shared" ca="1" si="14"/>
        <v>-9.7911963704347838E-3</v>
      </c>
      <c r="N76" s="25">
        <f t="shared" ca="1" si="15"/>
        <v>0</v>
      </c>
      <c r="O76" s="24">
        <f t="shared" ca="1" si="16"/>
        <v>0</v>
      </c>
      <c r="P76" s="25">
        <f t="shared" ca="1" si="17"/>
        <v>0</v>
      </c>
      <c r="Q76" s="25">
        <f t="shared" ca="1" si="18"/>
        <v>0</v>
      </c>
      <c r="R76">
        <f t="shared" ca="1" si="19"/>
        <v>9.7911963704347838E-3</v>
      </c>
    </row>
    <row r="77" spans="1:18" x14ac:dyDescent="0.2">
      <c r="A77" s="82"/>
      <c r="B77" s="82"/>
      <c r="C77" s="82"/>
      <c r="D77" s="83">
        <f t="shared" si="5"/>
        <v>0</v>
      </c>
      <c r="E77" s="83">
        <f t="shared" si="6"/>
        <v>0</v>
      </c>
      <c r="F77" s="25">
        <f t="shared" si="7"/>
        <v>0</v>
      </c>
      <c r="G77" s="25">
        <f t="shared" si="8"/>
        <v>0</v>
      </c>
      <c r="H77" s="25">
        <f t="shared" si="9"/>
        <v>0</v>
      </c>
      <c r="I77" s="25">
        <f t="shared" si="10"/>
        <v>0</v>
      </c>
      <c r="J77" s="25">
        <f t="shared" si="11"/>
        <v>0</v>
      </c>
      <c r="K77" s="25">
        <f t="shared" si="12"/>
        <v>0</v>
      </c>
      <c r="L77" s="25">
        <f t="shared" si="13"/>
        <v>0</v>
      </c>
      <c r="M77" s="25">
        <f t="shared" ca="1" si="14"/>
        <v>-9.7911963704347838E-3</v>
      </c>
      <c r="N77" s="25">
        <f t="shared" ca="1" si="15"/>
        <v>0</v>
      </c>
      <c r="O77" s="24">
        <f t="shared" ca="1" si="16"/>
        <v>0</v>
      </c>
      <c r="P77" s="25">
        <f t="shared" ca="1" si="17"/>
        <v>0</v>
      </c>
      <c r="Q77" s="25">
        <f t="shared" ca="1" si="18"/>
        <v>0</v>
      </c>
      <c r="R77">
        <f t="shared" ca="1" si="19"/>
        <v>9.7911963704347838E-3</v>
      </c>
    </row>
    <row r="78" spans="1:18" x14ac:dyDescent="0.2">
      <c r="A78" s="82"/>
      <c r="B78" s="82"/>
      <c r="C78" s="82"/>
      <c r="D78" s="83">
        <f t="shared" si="5"/>
        <v>0</v>
      </c>
      <c r="E78" s="83">
        <f t="shared" si="6"/>
        <v>0</v>
      </c>
      <c r="F78" s="25">
        <f t="shared" si="7"/>
        <v>0</v>
      </c>
      <c r="G78" s="25">
        <f t="shared" si="8"/>
        <v>0</v>
      </c>
      <c r="H78" s="25">
        <f t="shared" si="9"/>
        <v>0</v>
      </c>
      <c r="I78" s="25">
        <f t="shared" si="10"/>
        <v>0</v>
      </c>
      <c r="J78" s="25">
        <f t="shared" si="11"/>
        <v>0</v>
      </c>
      <c r="K78" s="25">
        <f t="shared" si="12"/>
        <v>0</v>
      </c>
      <c r="L78" s="25">
        <f t="shared" si="13"/>
        <v>0</v>
      </c>
      <c r="M78" s="25">
        <f t="shared" ca="1" si="14"/>
        <v>-9.7911963704347838E-3</v>
      </c>
      <c r="N78" s="25">
        <f t="shared" ca="1" si="15"/>
        <v>0</v>
      </c>
      <c r="O78" s="24">
        <f t="shared" ca="1" si="16"/>
        <v>0</v>
      </c>
      <c r="P78" s="25">
        <f t="shared" ca="1" si="17"/>
        <v>0</v>
      </c>
      <c r="Q78" s="25">
        <f t="shared" ca="1" si="18"/>
        <v>0</v>
      </c>
      <c r="R78">
        <f t="shared" ca="1" si="19"/>
        <v>9.7911963704347838E-3</v>
      </c>
    </row>
    <row r="79" spans="1:18" x14ac:dyDescent="0.2">
      <c r="A79" s="82"/>
      <c r="B79" s="82"/>
      <c r="C79" s="82"/>
      <c r="D79" s="83">
        <f t="shared" si="5"/>
        <v>0</v>
      </c>
      <c r="E79" s="83">
        <f t="shared" si="6"/>
        <v>0</v>
      </c>
      <c r="F79" s="25">
        <f t="shared" si="7"/>
        <v>0</v>
      </c>
      <c r="G79" s="25">
        <f t="shared" si="8"/>
        <v>0</v>
      </c>
      <c r="H79" s="25">
        <f t="shared" si="9"/>
        <v>0</v>
      </c>
      <c r="I79" s="25">
        <f t="shared" si="10"/>
        <v>0</v>
      </c>
      <c r="J79" s="25">
        <f t="shared" si="11"/>
        <v>0</v>
      </c>
      <c r="K79" s="25">
        <f t="shared" si="12"/>
        <v>0</v>
      </c>
      <c r="L79" s="25">
        <f t="shared" si="13"/>
        <v>0</v>
      </c>
      <c r="M79" s="25">
        <f t="shared" ca="1" si="14"/>
        <v>-9.7911963704347838E-3</v>
      </c>
      <c r="N79" s="25">
        <f t="shared" ca="1" si="15"/>
        <v>0</v>
      </c>
      <c r="O79" s="24">
        <f t="shared" ca="1" si="16"/>
        <v>0</v>
      </c>
      <c r="P79" s="25">
        <f t="shared" ca="1" si="17"/>
        <v>0</v>
      </c>
      <c r="Q79" s="25">
        <f t="shared" ca="1" si="18"/>
        <v>0</v>
      </c>
      <c r="R79">
        <f t="shared" ca="1" si="19"/>
        <v>9.7911963704347838E-3</v>
      </c>
    </row>
    <row r="80" spans="1:18" x14ac:dyDescent="0.2">
      <c r="A80" s="82"/>
      <c r="B80" s="82"/>
      <c r="C80" s="82"/>
      <c r="D80" s="83">
        <f t="shared" si="5"/>
        <v>0</v>
      </c>
      <c r="E80" s="83">
        <f t="shared" si="6"/>
        <v>0</v>
      </c>
      <c r="F80" s="25">
        <f t="shared" si="7"/>
        <v>0</v>
      </c>
      <c r="G80" s="25">
        <f t="shared" si="8"/>
        <v>0</v>
      </c>
      <c r="H80" s="25">
        <f t="shared" si="9"/>
        <v>0</v>
      </c>
      <c r="I80" s="25">
        <f t="shared" si="10"/>
        <v>0</v>
      </c>
      <c r="J80" s="25">
        <f t="shared" si="11"/>
        <v>0</v>
      </c>
      <c r="K80" s="25">
        <f t="shared" si="12"/>
        <v>0</v>
      </c>
      <c r="L80" s="25">
        <f t="shared" si="13"/>
        <v>0</v>
      </c>
      <c r="M80" s="25">
        <f t="shared" ca="1" si="14"/>
        <v>-9.7911963704347838E-3</v>
      </c>
      <c r="N80" s="25">
        <f t="shared" ca="1" si="15"/>
        <v>0</v>
      </c>
      <c r="O80" s="24">
        <f t="shared" ca="1" si="16"/>
        <v>0</v>
      </c>
      <c r="P80" s="25">
        <f t="shared" ca="1" si="17"/>
        <v>0</v>
      </c>
      <c r="Q80" s="25">
        <f t="shared" ca="1" si="18"/>
        <v>0</v>
      </c>
      <c r="R80">
        <f t="shared" ca="1" si="19"/>
        <v>9.7911963704347838E-3</v>
      </c>
    </row>
    <row r="81" spans="1:18" x14ac:dyDescent="0.2">
      <c r="A81" s="82"/>
      <c r="B81" s="82"/>
      <c r="C81" s="82"/>
      <c r="D81" s="83">
        <f t="shared" si="5"/>
        <v>0</v>
      </c>
      <c r="E81" s="83">
        <f t="shared" si="6"/>
        <v>0</v>
      </c>
      <c r="F81" s="25">
        <f t="shared" si="7"/>
        <v>0</v>
      </c>
      <c r="G81" s="25">
        <f t="shared" si="8"/>
        <v>0</v>
      </c>
      <c r="H81" s="25">
        <f t="shared" si="9"/>
        <v>0</v>
      </c>
      <c r="I81" s="25">
        <f t="shared" si="10"/>
        <v>0</v>
      </c>
      <c r="J81" s="25">
        <f t="shared" si="11"/>
        <v>0</v>
      </c>
      <c r="K81" s="25">
        <f t="shared" si="12"/>
        <v>0</v>
      </c>
      <c r="L81" s="25">
        <f t="shared" si="13"/>
        <v>0</v>
      </c>
      <c r="M81" s="25">
        <f t="shared" ca="1" si="14"/>
        <v>-9.7911963704347838E-3</v>
      </c>
      <c r="N81" s="25">
        <f t="shared" ca="1" si="15"/>
        <v>0</v>
      </c>
      <c r="O81" s="24">
        <f t="shared" ca="1" si="16"/>
        <v>0</v>
      </c>
      <c r="P81" s="25">
        <f t="shared" ca="1" si="17"/>
        <v>0</v>
      </c>
      <c r="Q81" s="25">
        <f t="shared" ca="1" si="18"/>
        <v>0</v>
      </c>
      <c r="R81">
        <f t="shared" ca="1" si="19"/>
        <v>9.7911963704347838E-3</v>
      </c>
    </row>
    <row r="82" spans="1:18" x14ac:dyDescent="0.2">
      <c r="A82" s="82"/>
      <c r="B82" s="82"/>
      <c r="C82" s="82"/>
      <c r="D82" s="83">
        <f t="shared" si="5"/>
        <v>0</v>
      </c>
      <c r="E82" s="83">
        <f t="shared" si="6"/>
        <v>0</v>
      </c>
      <c r="F82" s="25">
        <f t="shared" si="7"/>
        <v>0</v>
      </c>
      <c r="G82" s="25">
        <f t="shared" si="8"/>
        <v>0</v>
      </c>
      <c r="H82" s="25">
        <f t="shared" si="9"/>
        <v>0</v>
      </c>
      <c r="I82" s="25">
        <f t="shared" si="10"/>
        <v>0</v>
      </c>
      <c r="J82" s="25">
        <f t="shared" si="11"/>
        <v>0</v>
      </c>
      <c r="K82" s="25">
        <f t="shared" si="12"/>
        <v>0</v>
      </c>
      <c r="L82" s="25">
        <f t="shared" si="13"/>
        <v>0</v>
      </c>
      <c r="M82" s="25">
        <f t="shared" ca="1" si="14"/>
        <v>-9.7911963704347838E-3</v>
      </c>
      <c r="N82" s="25">
        <f t="shared" ca="1" si="15"/>
        <v>0</v>
      </c>
      <c r="O82" s="24">
        <f t="shared" ca="1" si="16"/>
        <v>0</v>
      </c>
      <c r="P82" s="25">
        <f t="shared" ca="1" si="17"/>
        <v>0</v>
      </c>
      <c r="Q82" s="25">
        <f t="shared" ca="1" si="18"/>
        <v>0</v>
      </c>
      <c r="R82">
        <f t="shared" ca="1" si="19"/>
        <v>9.7911963704347838E-3</v>
      </c>
    </row>
    <row r="83" spans="1:18" x14ac:dyDescent="0.2">
      <c r="A83" s="82"/>
      <c r="B83" s="82"/>
      <c r="C83" s="82"/>
      <c r="D83" s="83">
        <f t="shared" si="5"/>
        <v>0</v>
      </c>
      <c r="E83" s="83">
        <f t="shared" si="6"/>
        <v>0</v>
      </c>
      <c r="F83" s="25">
        <f t="shared" si="7"/>
        <v>0</v>
      </c>
      <c r="G83" s="25">
        <f t="shared" si="8"/>
        <v>0</v>
      </c>
      <c r="H83" s="25">
        <f t="shared" si="9"/>
        <v>0</v>
      </c>
      <c r="I83" s="25">
        <f t="shared" si="10"/>
        <v>0</v>
      </c>
      <c r="J83" s="25">
        <f t="shared" si="11"/>
        <v>0</v>
      </c>
      <c r="K83" s="25">
        <f t="shared" si="12"/>
        <v>0</v>
      </c>
      <c r="L83" s="25">
        <f t="shared" si="13"/>
        <v>0</v>
      </c>
      <c r="M83" s="25">
        <f t="shared" ca="1" si="14"/>
        <v>-9.7911963704347838E-3</v>
      </c>
      <c r="N83" s="25">
        <f t="shared" ca="1" si="15"/>
        <v>0</v>
      </c>
      <c r="O83" s="24">
        <f t="shared" ca="1" si="16"/>
        <v>0</v>
      </c>
      <c r="P83" s="25">
        <f t="shared" ca="1" si="17"/>
        <v>0</v>
      </c>
      <c r="Q83" s="25">
        <f t="shared" ca="1" si="18"/>
        <v>0</v>
      </c>
      <c r="R83">
        <f t="shared" ca="1" si="19"/>
        <v>9.7911963704347838E-3</v>
      </c>
    </row>
    <row r="84" spans="1:18" x14ac:dyDescent="0.2">
      <c r="A84" s="82"/>
      <c r="B84" s="82"/>
      <c r="C84" s="82"/>
      <c r="D84" s="83">
        <f t="shared" si="5"/>
        <v>0</v>
      </c>
      <c r="E84" s="83">
        <f t="shared" si="6"/>
        <v>0</v>
      </c>
      <c r="F84" s="25">
        <f t="shared" si="7"/>
        <v>0</v>
      </c>
      <c r="G84" s="25">
        <f t="shared" si="8"/>
        <v>0</v>
      </c>
      <c r="H84" s="25">
        <f t="shared" si="9"/>
        <v>0</v>
      </c>
      <c r="I84" s="25">
        <f t="shared" si="10"/>
        <v>0</v>
      </c>
      <c r="J84" s="25">
        <f t="shared" si="11"/>
        <v>0</v>
      </c>
      <c r="K84" s="25">
        <f t="shared" si="12"/>
        <v>0</v>
      </c>
      <c r="L84" s="25">
        <f t="shared" si="13"/>
        <v>0</v>
      </c>
      <c r="M84" s="25">
        <f t="shared" ca="1" si="14"/>
        <v>-9.7911963704347838E-3</v>
      </c>
      <c r="N84" s="25">
        <f t="shared" ca="1" si="15"/>
        <v>0</v>
      </c>
      <c r="O84" s="24">
        <f t="shared" ca="1" si="16"/>
        <v>0</v>
      </c>
      <c r="P84" s="25">
        <f t="shared" ca="1" si="17"/>
        <v>0</v>
      </c>
      <c r="Q84" s="25">
        <f t="shared" ca="1" si="18"/>
        <v>0</v>
      </c>
      <c r="R84">
        <f t="shared" ca="1" si="19"/>
        <v>9.7911963704347838E-3</v>
      </c>
    </row>
    <row r="85" spans="1:18" x14ac:dyDescent="0.2">
      <c r="A85" s="82"/>
      <c r="B85" s="82"/>
      <c r="C85" s="82"/>
      <c r="D85" s="83">
        <f t="shared" ref="D85:D148" si="20">A85/A$18</f>
        <v>0</v>
      </c>
      <c r="E85" s="83">
        <f t="shared" ref="E85:E148" si="21">B85/B$18</f>
        <v>0</v>
      </c>
      <c r="F85" s="25">
        <f t="shared" ref="F85:F148" si="22">$C85*D85</f>
        <v>0</v>
      </c>
      <c r="G85" s="25">
        <f t="shared" ref="G85:G148" si="23">$C85*E85</f>
        <v>0</v>
      </c>
      <c r="H85" s="25">
        <f t="shared" ref="H85:H148" si="24">C85*D85*D85</f>
        <v>0</v>
      </c>
      <c r="I85" s="25">
        <f t="shared" ref="I85:I148" si="25">C85*D85*D85*D85</f>
        <v>0</v>
      </c>
      <c r="J85" s="25">
        <f t="shared" ref="J85:J148" si="26">C85*D85*D85*D85*D85</f>
        <v>0</v>
      </c>
      <c r="K85" s="25">
        <f t="shared" ref="K85:K148" si="27">C85*E85*D85</f>
        <v>0</v>
      </c>
      <c r="L85" s="25">
        <f t="shared" ref="L85:L148" si="28">C85*E85*D85*D85</f>
        <v>0</v>
      </c>
      <c r="M85" s="25">
        <f t="shared" ref="M85:M148" ca="1" si="29">+E$4+E$5*D85+E$6*D85^2</f>
        <v>-9.7911963704347838E-3</v>
      </c>
      <c r="N85" s="25">
        <f t="shared" ref="N85:N148" ca="1" si="30">C85*(M85-E85)^2</f>
        <v>0</v>
      </c>
      <c r="O85" s="24">
        <f t="shared" ref="O85:O148" ca="1" si="31">(C85*O$1-O$2*F85+O$3*H85)^2</f>
        <v>0</v>
      </c>
      <c r="P85" s="25">
        <f t="shared" ref="P85:P148" ca="1" si="32">(-C85*O$2+O$4*F85-O$5*H85)^2</f>
        <v>0</v>
      </c>
      <c r="Q85" s="25">
        <f t="shared" ref="Q85:Q148" ca="1" si="33">+(C85*O$3-F85*O$5+H85*O$6)^2</f>
        <v>0</v>
      </c>
      <c r="R85">
        <f t="shared" ref="R85:R148" ca="1" si="34">+E85-M85</f>
        <v>9.7911963704347838E-3</v>
      </c>
    </row>
    <row r="86" spans="1:18" x14ac:dyDescent="0.2">
      <c r="A86" s="82"/>
      <c r="B86" s="82"/>
      <c r="C86" s="82"/>
      <c r="D86" s="83">
        <f t="shared" si="20"/>
        <v>0</v>
      </c>
      <c r="E86" s="83">
        <f t="shared" si="21"/>
        <v>0</v>
      </c>
      <c r="F86" s="25">
        <f t="shared" si="22"/>
        <v>0</v>
      </c>
      <c r="G86" s="25">
        <f t="shared" si="23"/>
        <v>0</v>
      </c>
      <c r="H86" s="25">
        <f t="shared" si="24"/>
        <v>0</v>
      </c>
      <c r="I86" s="25">
        <f t="shared" si="25"/>
        <v>0</v>
      </c>
      <c r="J86" s="25">
        <f t="shared" si="26"/>
        <v>0</v>
      </c>
      <c r="K86" s="25">
        <f t="shared" si="27"/>
        <v>0</v>
      </c>
      <c r="L86" s="25">
        <f t="shared" si="28"/>
        <v>0</v>
      </c>
      <c r="M86" s="25">
        <f t="shared" ca="1" si="29"/>
        <v>-9.7911963704347838E-3</v>
      </c>
      <c r="N86" s="25">
        <f t="shared" ca="1" si="30"/>
        <v>0</v>
      </c>
      <c r="O86" s="24">
        <f t="shared" ca="1" si="31"/>
        <v>0</v>
      </c>
      <c r="P86" s="25">
        <f t="shared" ca="1" si="32"/>
        <v>0</v>
      </c>
      <c r="Q86" s="25">
        <f t="shared" ca="1" si="33"/>
        <v>0</v>
      </c>
      <c r="R86">
        <f t="shared" ca="1" si="34"/>
        <v>9.7911963704347838E-3</v>
      </c>
    </row>
    <row r="87" spans="1:18" x14ac:dyDescent="0.2">
      <c r="A87" s="82"/>
      <c r="B87" s="82"/>
      <c r="C87" s="82"/>
      <c r="D87" s="83">
        <f t="shared" si="20"/>
        <v>0</v>
      </c>
      <c r="E87" s="83">
        <f t="shared" si="21"/>
        <v>0</v>
      </c>
      <c r="F87" s="25">
        <f t="shared" si="22"/>
        <v>0</v>
      </c>
      <c r="G87" s="25">
        <f t="shared" si="23"/>
        <v>0</v>
      </c>
      <c r="H87" s="25">
        <f t="shared" si="24"/>
        <v>0</v>
      </c>
      <c r="I87" s="25">
        <f t="shared" si="25"/>
        <v>0</v>
      </c>
      <c r="J87" s="25">
        <f t="shared" si="26"/>
        <v>0</v>
      </c>
      <c r="K87" s="25">
        <f t="shared" si="27"/>
        <v>0</v>
      </c>
      <c r="L87" s="25">
        <f t="shared" si="28"/>
        <v>0</v>
      </c>
      <c r="M87" s="25">
        <f t="shared" ca="1" si="29"/>
        <v>-9.7911963704347838E-3</v>
      </c>
      <c r="N87" s="25">
        <f t="shared" ca="1" si="30"/>
        <v>0</v>
      </c>
      <c r="O87" s="24">
        <f t="shared" ca="1" si="31"/>
        <v>0</v>
      </c>
      <c r="P87" s="25">
        <f t="shared" ca="1" si="32"/>
        <v>0</v>
      </c>
      <c r="Q87" s="25">
        <f t="shared" ca="1" si="33"/>
        <v>0</v>
      </c>
      <c r="R87">
        <f t="shared" ca="1" si="34"/>
        <v>9.7911963704347838E-3</v>
      </c>
    </row>
    <row r="88" spans="1:18" x14ac:dyDescent="0.2">
      <c r="A88" s="82"/>
      <c r="B88" s="82"/>
      <c r="C88" s="82"/>
      <c r="D88" s="83">
        <f t="shared" si="20"/>
        <v>0</v>
      </c>
      <c r="E88" s="83">
        <f t="shared" si="21"/>
        <v>0</v>
      </c>
      <c r="F88" s="25">
        <f t="shared" si="22"/>
        <v>0</v>
      </c>
      <c r="G88" s="25">
        <f t="shared" si="23"/>
        <v>0</v>
      </c>
      <c r="H88" s="25">
        <f t="shared" si="24"/>
        <v>0</v>
      </c>
      <c r="I88" s="25">
        <f t="shared" si="25"/>
        <v>0</v>
      </c>
      <c r="J88" s="25">
        <f t="shared" si="26"/>
        <v>0</v>
      </c>
      <c r="K88" s="25">
        <f t="shared" si="27"/>
        <v>0</v>
      </c>
      <c r="L88" s="25">
        <f t="shared" si="28"/>
        <v>0</v>
      </c>
      <c r="M88" s="25">
        <f t="shared" ca="1" si="29"/>
        <v>-9.7911963704347838E-3</v>
      </c>
      <c r="N88" s="25">
        <f t="shared" ca="1" si="30"/>
        <v>0</v>
      </c>
      <c r="O88" s="24">
        <f t="shared" ca="1" si="31"/>
        <v>0</v>
      </c>
      <c r="P88" s="25">
        <f t="shared" ca="1" si="32"/>
        <v>0</v>
      </c>
      <c r="Q88" s="25">
        <f t="shared" ca="1" si="33"/>
        <v>0</v>
      </c>
      <c r="R88">
        <f t="shared" ca="1" si="34"/>
        <v>9.7911963704347838E-3</v>
      </c>
    </row>
    <row r="89" spans="1:18" x14ac:dyDescent="0.2">
      <c r="A89" s="82"/>
      <c r="B89" s="82"/>
      <c r="C89" s="82"/>
      <c r="D89" s="83">
        <f t="shared" si="20"/>
        <v>0</v>
      </c>
      <c r="E89" s="83">
        <f t="shared" si="21"/>
        <v>0</v>
      </c>
      <c r="F89" s="25">
        <f t="shared" si="22"/>
        <v>0</v>
      </c>
      <c r="G89" s="25">
        <f t="shared" si="23"/>
        <v>0</v>
      </c>
      <c r="H89" s="25">
        <f t="shared" si="24"/>
        <v>0</v>
      </c>
      <c r="I89" s="25">
        <f t="shared" si="25"/>
        <v>0</v>
      </c>
      <c r="J89" s="25">
        <f t="shared" si="26"/>
        <v>0</v>
      </c>
      <c r="K89" s="25">
        <f t="shared" si="27"/>
        <v>0</v>
      </c>
      <c r="L89" s="25">
        <f t="shared" si="28"/>
        <v>0</v>
      </c>
      <c r="M89" s="25">
        <f t="shared" ca="1" si="29"/>
        <v>-9.7911963704347838E-3</v>
      </c>
      <c r="N89" s="25">
        <f t="shared" ca="1" si="30"/>
        <v>0</v>
      </c>
      <c r="O89" s="24">
        <f t="shared" ca="1" si="31"/>
        <v>0</v>
      </c>
      <c r="P89" s="25">
        <f t="shared" ca="1" si="32"/>
        <v>0</v>
      </c>
      <c r="Q89" s="25">
        <f t="shared" ca="1" si="33"/>
        <v>0</v>
      </c>
      <c r="R89">
        <f t="shared" ca="1" si="34"/>
        <v>9.7911963704347838E-3</v>
      </c>
    </row>
    <row r="90" spans="1:18" x14ac:dyDescent="0.2">
      <c r="A90" s="82"/>
      <c r="B90" s="82"/>
      <c r="C90" s="82"/>
      <c r="D90" s="83">
        <f t="shared" si="20"/>
        <v>0</v>
      </c>
      <c r="E90" s="83">
        <f t="shared" si="21"/>
        <v>0</v>
      </c>
      <c r="F90" s="25">
        <f t="shared" si="22"/>
        <v>0</v>
      </c>
      <c r="G90" s="25">
        <f t="shared" si="23"/>
        <v>0</v>
      </c>
      <c r="H90" s="25">
        <f t="shared" si="24"/>
        <v>0</v>
      </c>
      <c r="I90" s="25">
        <f t="shared" si="25"/>
        <v>0</v>
      </c>
      <c r="J90" s="25">
        <f t="shared" si="26"/>
        <v>0</v>
      </c>
      <c r="K90" s="25">
        <f t="shared" si="27"/>
        <v>0</v>
      </c>
      <c r="L90" s="25">
        <f t="shared" si="28"/>
        <v>0</v>
      </c>
      <c r="M90" s="25">
        <f t="shared" ca="1" si="29"/>
        <v>-9.7911963704347838E-3</v>
      </c>
      <c r="N90" s="25">
        <f t="shared" ca="1" si="30"/>
        <v>0</v>
      </c>
      <c r="O90" s="24">
        <f t="shared" ca="1" si="31"/>
        <v>0</v>
      </c>
      <c r="P90" s="25">
        <f t="shared" ca="1" si="32"/>
        <v>0</v>
      </c>
      <c r="Q90" s="25">
        <f t="shared" ca="1" si="33"/>
        <v>0</v>
      </c>
      <c r="R90">
        <f t="shared" ca="1" si="34"/>
        <v>9.7911963704347838E-3</v>
      </c>
    </row>
    <row r="91" spans="1:18" x14ac:dyDescent="0.2">
      <c r="A91" s="82"/>
      <c r="B91" s="82"/>
      <c r="C91" s="82"/>
      <c r="D91" s="83">
        <f t="shared" si="20"/>
        <v>0</v>
      </c>
      <c r="E91" s="83">
        <f t="shared" si="21"/>
        <v>0</v>
      </c>
      <c r="F91" s="25">
        <f t="shared" si="22"/>
        <v>0</v>
      </c>
      <c r="G91" s="25">
        <f t="shared" si="23"/>
        <v>0</v>
      </c>
      <c r="H91" s="25">
        <f t="shared" si="24"/>
        <v>0</v>
      </c>
      <c r="I91" s="25">
        <f t="shared" si="25"/>
        <v>0</v>
      </c>
      <c r="J91" s="25">
        <f t="shared" si="26"/>
        <v>0</v>
      </c>
      <c r="K91" s="25">
        <f t="shared" si="27"/>
        <v>0</v>
      </c>
      <c r="L91" s="25">
        <f t="shared" si="28"/>
        <v>0</v>
      </c>
      <c r="M91" s="25">
        <f t="shared" ca="1" si="29"/>
        <v>-9.7911963704347838E-3</v>
      </c>
      <c r="N91" s="25">
        <f t="shared" ca="1" si="30"/>
        <v>0</v>
      </c>
      <c r="O91" s="24">
        <f t="shared" ca="1" si="31"/>
        <v>0</v>
      </c>
      <c r="P91" s="25">
        <f t="shared" ca="1" si="32"/>
        <v>0</v>
      </c>
      <c r="Q91" s="25">
        <f t="shared" ca="1" si="33"/>
        <v>0</v>
      </c>
      <c r="R91">
        <f t="shared" ca="1" si="34"/>
        <v>9.7911963704347838E-3</v>
      </c>
    </row>
    <row r="92" spans="1:18" x14ac:dyDescent="0.2">
      <c r="A92" s="82"/>
      <c r="B92" s="82"/>
      <c r="C92" s="82"/>
      <c r="D92" s="83">
        <f t="shared" si="20"/>
        <v>0</v>
      </c>
      <c r="E92" s="83">
        <f t="shared" si="21"/>
        <v>0</v>
      </c>
      <c r="F92" s="25">
        <f t="shared" si="22"/>
        <v>0</v>
      </c>
      <c r="G92" s="25">
        <f t="shared" si="23"/>
        <v>0</v>
      </c>
      <c r="H92" s="25">
        <f t="shared" si="24"/>
        <v>0</v>
      </c>
      <c r="I92" s="25">
        <f t="shared" si="25"/>
        <v>0</v>
      </c>
      <c r="J92" s="25">
        <f t="shared" si="26"/>
        <v>0</v>
      </c>
      <c r="K92" s="25">
        <f t="shared" si="27"/>
        <v>0</v>
      </c>
      <c r="L92" s="25">
        <f t="shared" si="28"/>
        <v>0</v>
      </c>
      <c r="M92" s="25">
        <f t="shared" ca="1" si="29"/>
        <v>-9.7911963704347838E-3</v>
      </c>
      <c r="N92" s="25">
        <f t="shared" ca="1" si="30"/>
        <v>0</v>
      </c>
      <c r="O92" s="24">
        <f t="shared" ca="1" si="31"/>
        <v>0</v>
      </c>
      <c r="P92" s="25">
        <f t="shared" ca="1" si="32"/>
        <v>0</v>
      </c>
      <c r="Q92" s="25">
        <f t="shared" ca="1" si="33"/>
        <v>0</v>
      </c>
      <c r="R92">
        <f t="shared" ca="1" si="34"/>
        <v>9.7911963704347838E-3</v>
      </c>
    </row>
    <row r="93" spans="1:18" x14ac:dyDescent="0.2">
      <c r="A93" s="82"/>
      <c r="B93" s="82"/>
      <c r="C93" s="82"/>
      <c r="D93" s="83">
        <f t="shared" si="20"/>
        <v>0</v>
      </c>
      <c r="E93" s="83">
        <f t="shared" si="21"/>
        <v>0</v>
      </c>
      <c r="F93" s="25">
        <f t="shared" si="22"/>
        <v>0</v>
      </c>
      <c r="G93" s="25">
        <f t="shared" si="23"/>
        <v>0</v>
      </c>
      <c r="H93" s="25">
        <f t="shared" si="24"/>
        <v>0</v>
      </c>
      <c r="I93" s="25">
        <f t="shared" si="25"/>
        <v>0</v>
      </c>
      <c r="J93" s="25">
        <f t="shared" si="26"/>
        <v>0</v>
      </c>
      <c r="K93" s="25">
        <f t="shared" si="27"/>
        <v>0</v>
      </c>
      <c r="L93" s="25">
        <f t="shared" si="28"/>
        <v>0</v>
      </c>
      <c r="M93" s="25">
        <f t="shared" ca="1" si="29"/>
        <v>-9.7911963704347838E-3</v>
      </c>
      <c r="N93" s="25">
        <f t="shared" ca="1" si="30"/>
        <v>0</v>
      </c>
      <c r="O93" s="24">
        <f t="shared" ca="1" si="31"/>
        <v>0</v>
      </c>
      <c r="P93" s="25">
        <f t="shared" ca="1" si="32"/>
        <v>0</v>
      </c>
      <c r="Q93" s="25">
        <f t="shared" ca="1" si="33"/>
        <v>0</v>
      </c>
      <c r="R93">
        <f t="shared" ca="1" si="34"/>
        <v>9.7911963704347838E-3</v>
      </c>
    </row>
    <row r="94" spans="1:18" x14ac:dyDescent="0.2">
      <c r="A94" s="82"/>
      <c r="B94" s="82"/>
      <c r="C94" s="82"/>
      <c r="D94" s="83">
        <f t="shared" si="20"/>
        <v>0</v>
      </c>
      <c r="E94" s="83">
        <f t="shared" si="21"/>
        <v>0</v>
      </c>
      <c r="F94" s="25">
        <f t="shared" si="22"/>
        <v>0</v>
      </c>
      <c r="G94" s="25">
        <f t="shared" si="23"/>
        <v>0</v>
      </c>
      <c r="H94" s="25">
        <f t="shared" si="24"/>
        <v>0</v>
      </c>
      <c r="I94" s="25">
        <f t="shared" si="25"/>
        <v>0</v>
      </c>
      <c r="J94" s="25">
        <f t="shared" si="26"/>
        <v>0</v>
      </c>
      <c r="K94" s="25">
        <f t="shared" si="27"/>
        <v>0</v>
      </c>
      <c r="L94" s="25">
        <f t="shared" si="28"/>
        <v>0</v>
      </c>
      <c r="M94" s="25">
        <f t="shared" ca="1" si="29"/>
        <v>-9.7911963704347838E-3</v>
      </c>
      <c r="N94" s="25">
        <f t="shared" ca="1" si="30"/>
        <v>0</v>
      </c>
      <c r="O94" s="24">
        <f t="shared" ca="1" si="31"/>
        <v>0</v>
      </c>
      <c r="P94" s="25">
        <f t="shared" ca="1" si="32"/>
        <v>0</v>
      </c>
      <c r="Q94" s="25">
        <f t="shared" ca="1" si="33"/>
        <v>0</v>
      </c>
      <c r="R94">
        <f t="shared" ca="1" si="34"/>
        <v>9.7911963704347838E-3</v>
      </c>
    </row>
    <row r="95" spans="1:18" x14ac:dyDescent="0.2">
      <c r="A95" s="82"/>
      <c r="B95" s="82"/>
      <c r="C95" s="82"/>
      <c r="D95" s="83">
        <f t="shared" si="20"/>
        <v>0</v>
      </c>
      <c r="E95" s="83">
        <f t="shared" si="21"/>
        <v>0</v>
      </c>
      <c r="F95" s="25">
        <f t="shared" si="22"/>
        <v>0</v>
      </c>
      <c r="G95" s="25">
        <f t="shared" si="23"/>
        <v>0</v>
      </c>
      <c r="H95" s="25">
        <f t="shared" si="24"/>
        <v>0</v>
      </c>
      <c r="I95" s="25">
        <f t="shared" si="25"/>
        <v>0</v>
      </c>
      <c r="J95" s="25">
        <f t="shared" si="26"/>
        <v>0</v>
      </c>
      <c r="K95" s="25">
        <f t="shared" si="27"/>
        <v>0</v>
      </c>
      <c r="L95" s="25">
        <f t="shared" si="28"/>
        <v>0</v>
      </c>
      <c r="M95" s="25">
        <f t="shared" ca="1" si="29"/>
        <v>-9.7911963704347838E-3</v>
      </c>
      <c r="N95" s="25">
        <f t="shared" ca="1" si="30"/>
        <v>0</v>
      </c>
      <c r="O95" s="24">
        <f t="shared" ca="1" si="31"/>
        <v>0</v>
      </c>
      <c r="P95" s="25">
        <f t="shared" ca="1" si="32"/>
        <v>0</v>
      </c>
      <c r="Q95" s="25">
        <f t="shared" ca="1" si="33"/>
        <v>0</v>
      </c>
      <c r="R95">
        <f t="shared" ca="1" si="34"/>
        <v>9.7911963704347838E-3</v>
      </c>
    </row>
    <row r="96" spans="1:18" x14ac:dyDescent="0.2">
      <c r="A96" s="82"/>
      <c r="B96" s="82"/>
      <c r="C96" s="82"/>
      <c r="D96" s="83">
        <f t="shared" si="20"/>
        <v>0</v>
      </c>
      <c r="E96" s="83">
        <f t="shared" si="21"/>
        <v>0</v>
      </c>
      <c r="F96" s="25">
        <f t="shared" si="22"/>
        <v>0</v>
      </c>
      <c r="G96" s="25">
        <f t="shared" si="23"/>
        <v>0</v>
      </c>
      <c r="H96" s="25">
        <f t="shared" si="24"/>
        <v>0</v>
      </c>
      <c r="I96" s="25">
        <f t="shared" si="25"/>
        <v>0</v>
      </c>
      <c r="J96" s="25">
        <f t="shared" si="26"/>
        <v>0</v>
      </c>
      <c r="K96" s="25">
        <f t="shared" si="27"/>
        <v>0</v>
      </c>
      <c r="L96" s="25">
        <f t="shared" si="28"/>
        <v>0</v>
      </c>
      <c r="M96" s="25">
        <f t="shared" ca="1" si="29"/>
        <v>-9.7911963704347838E-3</v>
      </c>
      <c r="N96" s="25">
        <f t="shared" ca="1" si="30"/>
        <v>0</v>
      </c>
      <c r="O96" s="24">
        <f t="shared" ca="1" si="31"/>
        <v>0</v>
      </c>
      <c r="P96" s="25">
        <f t="shared" ca="1" si="32"/>
        <v>0</v>
      </c>
      <c r="Q96" s="25">
        <f t="shared" ca="1" si="33"/>
        <v>0</v>
      </c>
      <c r="R96">
        <f t="shared" ca="1" si="34"/>
        <v>9.7911963704347838E-3</v>
      </c>
    </row>
    <row r="97" spans="1:18" x14ac:dyDescent="0.2">
      <c r="A97" s="82"/>
      <c r="B97" s="82"/>
      <c r="C97" s="82"/>
      <c r="D97" s="83">
        <f t="shared" si="20"/>
        <v>0</v>
      </c>
      <c r="E97" s="83">
        <f t="shared" si="21"/>
        <v>0</v>
      </c>
      <c r="F97" s="25">
        <f t="shared" si="22"/>
        <v>0</v>
      </c>
      <c r="G97" s="25">
        <f t="shared" si="23"/>
        <v>0</v>
      </c>
      <c r="H97" s="25">
        <f t="shared" si="24"/>
        <v>0</v>
      </c>
      <c r="I97" s="25">
        <f t="shared" si="25"/>
        <v>0</v>
      </c>
      <c r="J97" s="25">
        <f t="shared" si="26"/>
        <v>0</v>
      </c>
      <c r="K97" s="25">
        <f t="shared" si="27"/>
        <v>0</v>
      </c>
      <c r="L97" s="25">
        <f t="shared" si="28"/>
        <v>0</v>
      </c>
      <c r="M97" s="25">
        <f t="shared" ca="1" si="29"/>
        <v>-9.7911963704347838E-3</v>
      </c>
      <c r="N97" s="25">
        <f t="shared" ca="1" si="30"/>
        <v>0</v>
      </c>
      <c r="O97" s="24">
        <f t="shared" ca="1" si="31"/>
        <v>0</v>
      </c>
      <c r="P97" s="25">
        <f t="shared" ca="1" si="32"/>
        <v>0</v>
      </c>
      <c r="Q97" s="25">
        <f t="shared" ca="1" si="33"/>
        <v>0</v>
      </c>
      <c r="R97">
        <f t="shared" ca="1" si="34"/>
        <v>9.7911963704347838E-3</v>
      </c>
    </row>
    <row r="98" spans="1:18" x14ac:dyDescent="0.2">
      <c r="A98" s="82"/>
      <c r="B98" s="82"/>
      <c r="C98" s="82"/>
      <c r="D98" s="83">
        <f t="shared" si="20"/>
        <v>0</v>
      </c>
      <c r="E98" s="83">
        <f t="shared" si="21"/>
        <v>0</v>
      </c>
      <c r="F98" s="25">
        <f t="shared" si="22"/>
        <v>0</v>
      </c>
      <c r="G98" s="25">
        <f t="shared" si="23"/>
        <v>0</v>
      </c>
      <c r="H98" s="25">
        <f t="shared" si="24"/>
        <v>0</v>
      </c>
      <c r="I98" s="25">
        <f t="shared" si="25"/>
        <v>0</v>
      </c>
      <c r="J98" s="25">
        <f t="shared" si="26"/>
        <v>0</v>
      </c>
      <c r="K98" s="25">
        <f t="shared" si="27"/>
        <v>0</v>
      </c>
      <c r="L98" s="25">
        <f t="shared" si="28"/>
        <v>0</v>
      </c>
      <c r="M98" s="25">
        <f t="shared" ca="1" si="29"/>
        <v>-9.7911963704347838E-3</v>
      </c>
      <c r="N98" s="25">
        <f t="shared" ca="1" si="30"/>
        <v>0</v>
      </c>
      <c r="O98" s="24">
        <f t="shared" ca="1" si="31"/>
        <v>0</v>
      </c>
      <c r="P98" s="25">
        <f t="shared" ca="1" si="32"/>
        <v>0</v>
      </c>
      <c r="Q98" s="25">
        <f t="shared" ca="1" si="33"/>
        <v>0</v>
      </c>
      <c r="R98">
        <f t="shared" ca="1" si="34"/>
        <v>9.7911963704347838E-3</v>
      </c>
    </row>
    <row r="99" spans="1:18" x14ac:dyDescent="0.2">
      <c r="A99" s="82"/>
      <c r="B99" s="82"/>
      <c r="C99" s="82"/>
      <c r="D99" s="83">
        <f t="shared" si="20"/>
        <v>0</v>
      </c>
      <c r="E99" s="83">
        <f t="shared" si="21"/>
        <v>0</v>
      </c>
      <c r="F99" s="25">
        <f t="shared" si="22"/>
        <v>0</v>
      </c>
      <c r="G99" s="25">
        <f t="shared" si="23"/>
        <v>0</v>
      </c>
      <c r="H99" s="25">
        <f t="shared" si="24"/>
        <v>0</v>
      </c>
      <c r="I99" s="25">
        <f t="shared" si="25"/>
        <v>0</v>
      </c>
      <c r="J99" s="25">
        <f t="shared" si="26"/>
        <v>0</v>
      </c>
      <c r="K99" s="25">
        <f t="shared" si="27"/>
        <v>0</v>
      </c>
      <c r="L99" s="25">
        <f t="shared" si="28"/>
        <v>0</v>
      </c>
      <c r="M99" s="25">
        <f t="shared" ca="1" si="29"/>
        <v>-9.7911963704347838E-3</v>
      </c>
      <c r="N99" s="25">
        <f t="shared" ca="1" si="30"/>
        <v>0</v>
      </c>
      <c r="O99" s="24">
        <f t="shared" ca="1" si="31"/>
        <v>0</v>
      </c>
      <c r="P99" s="25">
        <f t="shared" ca="1" si="32"/>
        <v>0</v>
      </c>
      <c r="Q99" s="25">
        <f t="shared" ca="1" si="33"/>
        <v>0</v>
      </c>
      <c r="R99">
        <f t="shared" ca="1" si="34"/>
        <v>9.7911963704347838E-3</v>
      </c>
    </row>
    <row r="100" spans="1:18" x14ac:dyDescent="0.2">
      <c r="A100" s="82"/>
      <c r="B100" s="82"/>
      <c r="C100" s="82"/>
      <c r="D100" s="83">
        <f t="shared" si="20"/>
        <v>0</v>
      </c>
      <c r="E100" s="83">
        <f t="shared" si="21"/>
        <v>0</v>
      </c>
      <c r="F100" s="25">
        <f t="shared" si="22"/>
        <v>0</v>
      </c>
      <c r="G100" s="25">
        <f t="shared" si="23"/>
        <v>0</v>
      </c>
      <c r="H100" s="25">
        <f t="shared" si="24"/>
        <v>0</v>
      </c>
      <c r="I100" s="25">
        <f t="shared" si="25"/>
        <v>0</v>
      </c>
      <c r="J100" s="25">
        <f t="shared" si="26"/>
        <v>0</v>
      </c>
      <c r="K100" s="25">
        <f t="shared" si="27"/>
        <v>0</v>
      </c>
      <c r="L100" s="25">
        <f t="shared" si="28"/>
        <v>0</v>
      </c>
      <c r="M100" s="25">
        <f t="shared" ca="1" si="29"/>
        <v>-9.7911963704347838E-3</v>
      </c>
      <c r="N100" s="25">
        <f t="shared" ca="1" si="30"/>
        <v>0</v>
      </c>
      <c r="O100" s="24">
        <f t="shared" ca="1" si="31"/>
        <v>0</v>
      </c>
      <c r="P100" s="25">
        <f t="shared" ca="1" si="32"/>
        <v>0</v>
      </c>
      <c r="Q100" s="25">
        <f t="shared" ca="1" si="33"/>
        <v>0</v>
      </c>
      <c r="R100">
        <f t="shared" ca="1" si="34"/>
        <v>9.7911963704347838E-3</v>
      </c>
    </row>
    <row r="101" spans="1:18" x14ac:dyDescent="0.2">
      <c r="A101" s="82"/>
      <c r="B101" s="82"/>
      <c r="C101" s="82"/>
      <c r="D101" s="83">
        <f t="shared" si="20"/>
        <v>0</v>
      </c>
      <c r="E101" s="83">
        <f t="shared" si="21"/>
        <v>0</v>
      </c>
      <c r="F101" s="25">
        <f t="shared" si="22"/>
        <v>0</v>
      </c>
      <c r="G101" s="25">
        <f t="shared" si="23"/>
        <v>0</v>
      </c>
      <c r="H101" s="25">
        <f t="shared" si="24"/>
        <v>0</v>
      </c>
      <c r="I101" s="25">
        <f t="shared" si="25"/>
        <v>0</v>
      </c>
      <c r="J101" s="25">
        <f t="shared" si="26"/>
        <v>0</v>
      </c>
      <c r="K101" s="25">
        <f t="shared" si="27"/>
        <v>0</v>
      </c>
      <c r="L101" s="25">
        <f t="shared" si="28"/>
        <v>0</v>
      </c>
      <c r="M101" s="25">
        <f t="shared" ca="1" si="29"/>
        <v>-9.7911963704347838E-3</v>
      </c>
      <c r="N101" s="25">
        <f t="shared" ca="1" si="30"/>
        <v>0</v>
      </c>
      <c r="O101" s="24">
        <f t="shared" ca="1" si="31"/>
        <v>0</v>
      </c>
      <c r="P101" s="25">
        <f t="shared" ca="1" si="32"/>
        <v>0</v>
      </c>
      <c r="Q101" s="25">
        <f t="shared" ca="1" si="33"/>
        <v>0</v>
      </c>
      <c r="R101">
        <f t="shared" ca="1" si="34"/>
        <v>9.7911963704347838E-3</v>
      </c>
    </row>
    <row r="102" spans="1:18" x14ac:dyDescent="0.2">
      <c r="A102" s="82"/>
      <c r="B102" s="82"/>
      <c r="C102" s="82"/>
      <c r="D102" s="83">
        <f t="shared" si="20"/>
        <v>0</v>
      </c>
      <c r="E102" s="83">
        <f t="shared" si="21"/>
        <v>0</v>
      </c>
      <c r="F102" s="25">
        <f t="shared" si="22"/>
        <v>0</v>
      </c>
      <c r="G102" s="25">
        <f t="shared" si="23"/>
        <v>0</v>
      </c>
      <c r="H102" s="25">
        <f t="shared" si="24"/>
        <v>0</v>
      </c>
      <c r="I102" s="25">
        <f t="shared" si="25"/>
        <v>0</v>
      </c>
      <c r="J102" s="25">
        <f t="shared" si="26"/>
        <v>0</v>
      </c>
      <c r="K102" s="25">
        <f t="shared" si="27"/>
        <v>0</v>
      </c>
      <c r="L102" s="25">
        <f t="shared" si="28"/>
        <v>0</v>
      </c>
      <c r="M102" s="25">
        <f t="shared" ca="1" si="29"/>
        <v>-9.7911963704347838E-3</v>
      </c>
      <c r="N102" s="25">
        <f t="shared" ca="1" si="30"/>
        <v>0</v>
      </c>
      <c r="O102" s="24">
        <f t="shared" ca="1" si="31"/>
        <v>0</v>
      </c>
      <c r="P102" s="25">
        <f t="shared" ca="1" si="32"/>
        <v>0</v>
      </c>
      <c r="Q102" s="25">
        <f t="shared" ca="1" si="33"/>
        <v>0</v>
      </c>
      <c r="R102">
        <f t="shared" ca="1" si="34"/>
        <v>9.7911963704347838E-3</v>
      </c>
    </row>
    <row r="103" spans="1:18" x14ac:dyDescent="0.2">
      <c r="A103" s="82"/>
      <c r="B103" s="82"/>
      <c r="C103" s="82"/>
      <c r="D103" s="83">
        <f t="shared" si="20"/>
        <v>0</v>
      </c>
      <c r="E103" s="83">
        <f t="shared" si="21"/>
        <v>0</v>
      </c>
      <c r="F103" s="25">
        <f t="shared" si="22"/>
        <v>0</v>
      </c>
      <c r="G103" s="25">
        <f t="shared" si="23"/>
        <v>0</v>
      </c>
      <c r="H103" s="25">
        <f t="shared" si="24"/>
        <v>0</v>
      </c>
      <c r="I103" s="25">
        <f t="shared" si="25"/>
        <v>0</v>
      </c>
      <c r="J103" s="25">
        <f t="shared" si="26"/>
        <v>0</v>
      </c>
      <c r="K103" s="25">
        <f t="shared" si="27"/>
        <v>0</v>
      </c>
      <c r="L103" s="25">
        <f t="shared" si="28"/>
        <v>0</v>
      </c>
      <c r="M103" s="25">
        <f t="shared" ca="1" si="29"/>
        <v>-9.7911963704347838E-3</v>
      </c>
      <c r="N103" s="25">
        <f t="shared" ca="1" si="30"/>
        <v>0</v>
      </c>
      <c r="O103" s="24">
        <f t="shared" ca="1" si="31"/>
        <v>0</v>
      </c>
      <c r="P103" s="25">
        <f t="shared" ca="1" si="32"/>
        <v>0</v>
      </c>
      <c r="Q103" s="25">
        <f t="shared" ca="1" si="33"/>
        <v>0</v>
      </c>
      <c r="R103">
        <f t="shared" ca="1" si="34"/>
        <v>9.7911963704347838E-3</v>
      </c>
    </row>
    <row r="104" spans="1:18" x14ac:dyDescent="0.2">
      <c r="A104" s="82"/>
      <c r="B104" s="82"/>
      <c r="C104" s="82"/>
      <c r="D104" s="83">
        <f t="shared" si="20"/>
        <v>0</v>
      </c>
      <c r="E104" s="83">
        <f t="shared" si="21"/>
        <v>0</v>
      </c>
      <c r="F104" s="25">
        <f t="shared" si="22"/>
        <v>0</v>
      </c>
      <c r="G104" s="25">
        <f t="shared" si="23"/>
        <v>0</v>
      </c>
      <c r="H104" s="25">
        <f t="shared" si="24"/>
        <v>0</v>
      </c>
      <c r="I104" s="25">
        <f t="shared" si="25"/>
        <v>0</v>
      </c>
      <c r="J104" s="25">
        <f t="shared" si="26"/>
        <v>0</v>
      </c>
      <c r="K104" s="25">
        <f t="shared" si="27"/>
        <v>0</v>
      </c>
      <c r="L104" s="25">
        <f t="shared" si="28"/>
        <v>0</v>
      </c>
      <c r="M104" s="25">
        <f t="shared" ca="1" si="29"/>
        <v>-9.7911963704347838E-3</v>
      </c>
      <c r="N104" s="25">
        <f t="shared" ca="1" si="30"/>
        <v>0</v>
      </c>
      <c r="O104" s="24">
        <f t="shared" ca="1" si="31"/>
        <v>0</v>
      </c>
      <c r="P104" s="25">
        <f t="shared" ca="1" si="32"/>
        <v>0</v>
      </c>
      <c r="Q104" s="25">
        <f t="shared" ca="1" si="33"/>
        <v>0</v>
      </c>
      <c r="R104">
        <f t="shared" ca="1" si="34"/>
        <v>9.7911963704347838E-3</v>
      </c>
    </row>
    <row r="105" spans="1:18" x14ac:dyDescent="0.2">
      <c r="A105" s="82"/>
      <c r="B105" s="82"/>
      <c r="C105" s="82"/>
      <c r="D105" s="83">
        <f t="shared" si="20"/>
        <v>0</v>
      </c>
      <c r="E105" s="83">
        <f t="shared" si="21"/>
        <v>0</v>
      </c>
      <c r="F105" s="25">
        <f t="shared" si="22"/>
        <v>0</v>
      </c>
      <c r="G105" s="25">
        <f t="shared" si="23"/>
        <v>0</v>
      </c>
      <c r="H105" s="25">
        <f t="shared" si="24"/>
        <v>0</v>
      </c>
      <c r="I105" s="25">
        <f t="shared" si="25"/>
        <v>0</v>
      </c>
      <c r="J105" s="25">
        <f t="shared" si="26"/>
        <v>0</v>
      </c>
      <c r="K105" s="25">
        <f t="shared" si="27"/>
        <v>0</v>
      </c>
      <c r="L105" s="25">
        <f t="shared" si="28"/>
        <v>0</v>
      </c>
      <c r="M105" s="25">
        <f t="shared" ca="1" si="29"/>
        <v>-9.7911963704347838E-3</v>
      </c>
      <c r="N105" s="25">
        <f t="shared" ca="1" si="30"/>
        <v>0</v>
      </c>
      <c r="O105" s="24">
        <f t="shared" ca="1" si="31"/>
        <v>0</v>
      </c>
      <c r="P105" s="25">
        <f t="shared" ca="1" si="32"/>
        <v>0</v>
      </c>
      <c r="Q105" s="25">
        <f t="shared" ca="1" si="33"/>
        <v>0</v>
      </c>
      <c r="R105">
        <f t="shared" ca="1" si="34"/>
        <v>9.7911963704347838E-3</v>
      </c>
    </row>
    <row r="106" spans="1:18" x14ac:dyDescent="0.2">
      <c r="A106" s="82"/>
      <c r="B106" s="82"/>
      <c r="C106" s="82"/>
      <c r="D106" s="83">
        <f t="shared" si="20"/>
        <v>0</v>
      </c>
      <c r="E106" s="83">
        <f t="shared" si="21"/>
        <v>0</v>
      </c>
      <c r="F106" s="25">
        <f t="shared" si="22"/>
        <v>0</v>
      </c>
      <c r="G106" s="25">
        <f t="shared" si="23"/>
        <v>0</v>
      </c>
      <c r="H106" s="25">
        <f t="shared" si="24"/>
        <v>0</v>
      </c>
      <c r="I106" s="25">
        <f t="shared" si="25"/>
        <v>0</v>
      </c>
      <c r="J106" s="25">
        <f t="shared" si="26"/>
        <v>0</v>
      </c>
      <c r="K106" s="25">
        <f t="shared" si="27"/>
        <v>0</v>
      </c>
      <c r="L106" s="25">
        <f t="shared" si="28"/>
        <v>0</v>
      </c>
      <c r="M106" s="25">
        <f t="shared" ca="1" si="29"/>
        <v>-9.7911963704347838E-3</v>
      </c>
      <c r="N106" s="25">
        <f t="shared" ca="1" si="30"/>
        <v>0</v>
      </c>
      <c r="O106" s="24">
        <f t="shared" ca="1" si="31"/>
        <v>0</v>
      </c>
      <c r="P106" s="25">
        <f t="shared" ca="1" si="32"/>
        <v>0</v>
      </c>
      <c r="Q106" s="25">
        <f t="shared" ca="1" si="33"/>
        <v>0</v>
      </c>
      <c r="R106">
        <f t="shared" ca="1" si="34"/>
        <v>9.7911963704347838E-3</v>
      </c>
    </row>
    <row r="107" spans="1:18" x14ac:dyDescent="0.2">
      <c r="A107" s="82"/>
      <c r="B107" s="82"/>
      <c r="C107" s="82"/>
      <c r="D107" s="83">
        <f t="shared" si="20"/>
        <v>0</v>
      </c>
      <c r="E107" s="83">
        <f t="shared" si="21"/>
        <v>0</v>
      </c>
      <c r="F107" s="25">
        <f t="shared" si="22"/>
        <v>0</v>
      </c>
      <c r="G107" s="25">
        <f t="shared" si="23"/>
        <v>0</v>
      </c>
      <c r="H107" s="25">
        <f t="shared" si="24"/>
        <v>0</v>
      </c>
      <c r="I107" s="25">
        <f t="shared" si="25"/>
        <v>0</v>
      </c>
      <c r="J107" s="25">
        <f t="shared" si="26"/>
        <v>0</v>
      </c>
      <c r="K107" s="25">
        <f t="shared" si="27"/>
        <v>0</v>
      </c>
      <c r="L107" s="25">
        <f t="shared" si="28"/>
        <v>0</v>
      </c>
      <c r="M107" s="25">
        <f t="shared" ca="1" si="29"/>
        <v>-9.7911963704347838E-3</v>
      </c>
      <c r="N107" s="25">
        <f t="shared" ca="1" si="30"/>
        <v>0</v>
      </c>
      <c r="O107" s="24">
        <f t="shared" ca="1" si="31"/>
        <v>0</v>
      </c>
      <c r="P107" s="25">
        <f t="shared" ca="1" si="32"/>
        <v>0</v>
      </c>
      <c r="Q107" s="25">
        <f t="shared" ca="1" si="33"/>
        <v>0</v>
      </c>
      <c r="R107">
        <f t="shared" ca="1" si="34"/>
        <v>9.7911963704347838E-3</v>
      </c>
    </row>
    <row r="108" spans="1:18" x14ac:dyDescent="0.2">
      <c r="A108" s="82"/>
      <c r="B108" s="82"/>
      <c r="C108" s="82"/>
      <c r="D108" s="83">
        <f t="shared" si="20"/>
        <v>0</v>
      </c>
      <c r="E108" s="83">
        <f t="shared" si="21"/>
        <v>0</v>
      </c>
      <c r="F108" s="25">
        <f t="shared" si="22"/>
        <v>0</v>
      </c>
      <c r="G108" s="25">
        <f t="shared" si="23"/>
        <v>0</v>
      </c>
      <c r="H108" s="25">
        <f t="shared" si="24"/>
        <v>0</v>
      </c>
      <c r="I108" s="25">
        <f t="shared" si="25"/>
        <v>0</v>
      </c>
      <c r="J108" s="25">
        <f t="shared" si="26"/>
        <v>0</v>
      </c>
      <c r="K108" s="25">
        <f t="shared" si="27"/>
        <v>0</v>
      </c>
      <c r="L108" s="25">
        <f t="shared" si="28"/>
        <v>0</v>
      </c>
      <c r="M108" s="25">
        <f t="shared" ca="1" si="29"/>
        <v>-9.7911963704347838E-3</v>
      </c>
      <c r="N108" s="25">
        <f t="shared" ca="1" si="30"/>
        <v>0</v>
      </c>
      <c r="O108" s="24">
        <f t="shared" ca="1" si="31"/>
        <v>0</v>
      </c>
      <c r="P108" s="25">
        <f t="shared" ca="1" si="32"/>
        <v>0</v>
      </c>
      <c r="Q108" s="25">
        <f t="shared" ca="1" si="33"/>
        <v>0</v>
      </c>
      <c r="R108">
        <f t="shared" ca="1" si="34"/>
        <v>9.7911963704347838E-3</v>
      </c>
    </row>
    <row r="109" spans="1:18" x14ac:dyDescent="0.2">
      <c r="A109" s="82"/>
      <c r="B109" s="82"/>
      <c r="C109" s="82"/>
      <c r="D109" s="83">
        <f t="shared" si="20"/>
        <v>0</v>
      </c>
      <c r="E109" s="83">
        <f t="shared" si="21"/>
        <v>0</v>
      </c>
      <c r="F109" s="25">
        <f t="shared" si="22"/>
        <v>0</v>
      </c>
      <c r="G109" s="25">
        <f t="shared" si="23"/>
        <v>0</v>
      </c>
      <c r="H109" s="25">
        <f t="shared" si="24"/>
        <v>0</v>
      </c>
      <c r="I109" s="25">
        <f t="shared" si="25"/>
        <v>0</v>
      </c>
      <c r="J109" s="25">
        <f t="shared" si="26"/>
        <v>0</v>
      </c>
      <c r="K109" s="25">
        <f t="shared" si="27"/>
        <v>0</v>
      </c>
      <c r="L109" s="25">
        <f t="shared" si="28"/>
        <v>0</v>
      </c>
      <c r="M109" s="25">
        <f t="shared" ca="1" si="29"/>
        <v>-9.7911963704347838E-3</v>
      </c>
      <c r="N109" s="25">
        <f t="shared" ca="1" si="30"/>
        <v>0</v>
      </c>
      <c r="O109" s="24">
        <f t="shared" ca="1" si="31"/>
        <v>0</v>
      </c>
      <c r="P109" s="25">
        <f t="shared" ca="1" si="32"/>
        <v>0</v>
      </c>
      <c r="Q109" s="25">
        <f t="shared" ca="1" si="33"/>
        <v>0</v>
      </c>
      <c r="R109">
        <f t="shared" ca="1" si="34"/>
        <v>9.7911963704347838E-3</v>
      </c>
    </row>
    <row r="110" spans="1:18" x14ac:dyDescent="0.2">
      <c r="A110" s="82"/>
      <c r="B110" s="82"/>
      <c r="C110" s="82"/>
      <c r="D110" s="83">
        <f t="shared" si="20"/>
        <v>0</v>
      </c>
      <c r="E110" s="83">
        <f t="shared" si="21"/>
        <v>0</v>
      </c>
      <c r="F110" s="25">
        <f t="shared" si="22"/>
        <v>0</v>
      </c>
      <c r="G110" s="25">
        <f t="shared" si="23"/>
        <v>0</v>
      </c>
      <c r="H110" s="25">
        <f t="shared" si="24"/>
        <v>0</v>
      </c>
      <c r="I110" s="25">
        <f t="shared" si="25"/>
        <v>0</v>
      </c>
      <c r="J110" s="25">
        <f t="shared" si="26"/>
        <v>0</v>
      </c>
      <c r="K110" s="25">
        <f t="shared" si="27"/>
        <v>0</v>
      </c>
      <c r="L110" s="25">
        <f t="shared" si="28"/>
        <v>0</v>
      </c>
      <c r="M110" s="25">
        <f t="shared" ca="1" si="29"/>
        <v>-9.7911963704347838E-3</v>
      </c>
      <c r="N110" s="25">
        <f t="shared" ca="1" si="30"/>
        <v>0</v>
      </c>
      <c r="O110" s="24">
        <f t="shared" ca="1" si="31"/>
        <v>0</v>
      </c>
      <c r="P110" s="25">
        <f t="shared" ca="1" si="32"/>
        <v>0</v>
      </c>
      <c r="Q110" s="25">
        <f t="shared" ca="1" si="33"/>
        <v>0</v>
      </c>
      <c r="R110">
        <f t="shared" ca="1" si="34"/>
        <v>9.7911963704347838E-3</v>
      </c>
    </row>
    <row r="111" spans="1:18" x14ac:dyDescent="0.2">
      <c r="A111" s="82"/>
      <c r="B111" s="82"/>
      <c r="C111" s="82"/>
      <c r="D111" s="83">
        <f t="shared" si="20"/>
        <v>0</v>
      </c>
      <c r="E111" s="83">
        <f t="shared" si="21"/>
        <v>0</v>
      </c>
      <c r="F111" s="25">
        <f t="shared" si="22"/>
        <v>0</v>
      </c>
      <c r="G111" s="25">
        <f t="shared" si="23"/>
        <v>0</v>
      </c>
      <c r="H111" s="25">
        <f t="shared" si="24"/>
        <v>0</v>
      </c>
      <c r="I111" s="25">
        <f t="shared" si="25"/>
        <v>0</v>
      </c>
      <c r="J111" s="25">
        <f t="shared" si="26"/>
        <v>0</v>
      </c>
      <c r="K111" s="25">
        <f t="shared" si="27"/>
        <v>0</v>
      </c>
      <c r="L111" s="25">
        <f t="shared" si="28"/>
        <v>0</v>
      </c>
      <c r="M111" s="25">
        <f t="shared" ca="1" si="29"/>
        <v>-9.7911963704347838E-3</v>
      </c>
      <c r="N111" s="25">
        <f t="shared" ca="1" si="30"/>
        <v>0</v>
      </c>
      <c r="O111" s="24">
        <f t="shared" ca="1" si="31"/>
        <v>0</v>
      </c>
      <c r="P111" s="25">
        <f t="shared" ca="1" si="32"/>
        <v>0</v>
      </c>
      <c r="Q111" s="25">
        <f t="shared" ca="1" si="33"/>
        <v>0</v>
      </c>
      <c r="R111">
        <f t="shared" ca="1" si="34"/>
        <v>9.7911963704347838E-3</v>
      </c>
    </row>
    <row r="112" spans="1:18" x14ac:dyDescent="0.2">
      <c r="A112" s="82"/>
      <c r="B112" s="82"/>
      <c r="C112" s="82"/>
      <c r="D112" s="83">
        <f t="shared" si="20"/>
        <v>0</v>
      </c>
      <c r="E112" s="83">
        <f t="shared" si="21"/>
        <v>0</v>
      </c>
      <c r="F112" s="25">
        <f t="shared" si="22"/>
        <v>0</v>
      </c>
      <c r="G112" s="25">
        <f t="shared" si="23"/>
        <v>0</v>
      </c>
      <c r="H112" s="25">
        <f t="shared" si="24"/>
        <v>0</v>
      </c>
      <c r="I112" s="25">
        <f t="shared" si="25"/>
        <v>0</v>
      </c>
      <c r="J112" s="25">
        <f t="shared" si="26"/>
        <v>0</v>
      </c>
      <c r="K112" s="25">
        <f t="shared" si="27"/>
        <v>0</v>
      </c>
      <c r="L112" s="25">
        <f t="shared" si="28"/>
        <v>0</v>
      </c>
      <c r="M112" s="25">
        <f t="shared" ca="1" si="29"/>
        <v>-9.7911963704347838E-3</v>
      </c>
      <c r="N112" s="25">
        <f t="shared" ca="1" si="30"/>
        <v>0</v>
      </c>
      <c r="O112" s="24">
        <f t="shared" ca="1" si="31"/>
        <v>0</v>
      </c>
      <c r="P112" s="25">
        <f t="shared" ca="1" si="32"/>
        <v>0</v>
      </c>
      <c r="Q112" s="25">
        <f t="shared" ca="1" si="33"/>
        <v>0</v>
      </c>
      <c r="R112">
        <f t="shared" ca="1" si="34"/>
        <v>9.7911963704347838E-3</v>
      </c>
    </row>
    <row r="113" spans="1:18" x14ac:dyDescent="0.2">
      <c r="A113" s="82"/>
      <c r="B113" s="82"/>
      <c r="C113" s="82"/>
      <c r="D113" s="83">
        <f t="shared" si="20"/>
        <v>0</v>
      </c>
      <c r="E113" s="83">
        <f t="shared" si="21"/>
        <v>0</v>
      </c>
      <c r="F113" s="25">
        <f t="shared" si="22"/>
        <v>0</v>
      </c>
      <c r="G113" s="25">
        <f t="shared" si="23"/>
        <v>0</v>
      </c>
      <c r="H113" s="25">
        <f t="shared" si="24"/>
        <v>0</v>
      </c>
      <c r="I113" s="25">
        <f t="shared" si="25"/>
        <v>0</v>
      </c>
      <c r="J113" s="25">
        <f t="shared" si="26"/>
        <v>0</v>
      </c>
      <c r="K113" s="25">
        <f t="shared" si="27"/>
        <v>0</v>
      </c>
      <c r="L113" s="25">
        <f t="shared" si="28"/>
        <v>0</v>
      </c>
      <c r="M113" s="25">
        <f t="shared" ca="1" si="29"/>
        <v>-9.7911963704347838E-3</v>
      </c>
      <c r="N113" s="25">
        <f t="shared" ca="1" si="30"/>
        <v>0</v>
      </c>
      <c r="O113" s="24">
        <f t="shared" ca="1" si="31"/>
        <v>0</v>
      </c>
      <c r="P113" s="25">
        <f t="shared" ca="1" si="32"/>
        <v>0</v>
      </c>
      <c r="Q113" s="25">
        <f t="shared" ca="1" si="33"/>
        <v>0</v>
      </c>
      <c r="R113">
        <f t="shared" ca="1" si="34"/>
        <v>9.7911963704347838E-3</v>
      </c>
    </row>
    <row r="114" spans="1:18" x14ac:dyDescent="0.2">
      <c r="A114" s="82"/>
      <c r="B114" s="82"/>
      <c r="C114" s="82"/>
      <c r="D114" s="83">
        <f t="shared" si="20"/>
        <v>0</v>
      </c>
      <c r="E114" s="83">
        <f t="shared" si="21"/>
        <v>0</v>
      </c>
      <c r="F114" s="25">
        <f t="shared" si="22"/>
        <v>0</v>
      </c>
      <c r="G114" s="25">
        <f t="shared" si="23"/>
        <v>0</v>
      </c>
      <c r="H114" s="25">
        <f t="shared" si="24"/>
        <v>0</v>
      </c>
      <c r="I114" s="25">
        <f t="shared" si="25"/>
        <v>0</v>
      </c>
      <c r="J114" s="25">
        <f t="shared" si="26"/>
        <v>0</v>
      </c>
      <c r="K114" s="25">
        <f t="shared" si="27"/>
        <v>0</v>
      </c>
      <c r="L114" s="25">
        <f t="shared" si="28"/>
        <v>0</v>
      </c>
      <c r="M114" s="25">
        <f t="shared" ca="1" si="29"/>
        <v>-9.7911963704347838E-3</v>
      </c>
      <c r="N114" s="25">
        <f t="shared" ca="1" si="30"/>
        <v>0</v>
      </c>
      <c r="O114" s="24">
        <f t="shared" ca="1" si="31"/>
        <v>0</v>
      </c>
      <c r="P114" s="25">
        <f t="shared" ca="1" si="32"/>
        <v>0</v>
      </c>
      <c r="Q114" s="25">
        <f t="shared" ca="1" si="33"/>
        <v>0</v>
      </c>
      <c r="R114">
        <f t="shared" ca="1" si="34"/>
        <v>9.7911963704347838E-3</v>
      </c>
    </row>
    <row r="115" spans="1:18" x14ac:dyDescent="0.2">
      <c r="A115" s="82"/>
      <c r="B115" s="82"/>
      <c r="C115" s="82"/>
      <c r="D115" s="83">
        <f t="shared" si="20"/>
        <v>0</v>
      </c>
      <c r="E115" s="83">
        <f t="shared" si="21"/>
        <v>0</v>
      </c>
      <c r="F115" s="25">
        <f t="shared" si="22"/>
        <v>0</v>
      </c>
      <c r="G115" s="25">
        <f t="shared" si="23"/>
        <v>0</v>
      </c>
      <c r="H115" s="25">
        <f t="shared" si="24"/>
        <v>0</v>
      </c>
      <c r="I115" s="25">
        <f t="shared" si="25"/>
        <v>0</v>
      </c>
      <c r="J115" s="25">
        <f t="shared" si="26"/>
        <v>0</v>
      </c>
      <c r="K115" s="25">
        <f t="shared" si="27"/>
        <v>0</v>
      </c>
      <c r="L115" s="25">
        <f t="shared" si="28"/>
        <v>0</v>
      </c>
      <c r="M115" s="25">
        <f t="shared" ca="1" si="29"/>
        <v>-9.7911963704347838E-3</v>
      </c>
      <c r="N115" s="25">
        <f t="shared" ca="1" si="30"/>
        <v>0</v>
      </c>
      <c r="O115" s="24">
        <f t="shared" ca="1" si="31"/>
        <v>0</v>
      </c>
      <c r="P115" s="25">
        <f t="shared" ca="1" si="32"/>
        <v>0</v>
      </c>
      <c r="Q115" s="25">
        <f t="shared" ca="1" si="33"/>
        <v>0</v>
      </c>
      <c r="R115">
        <f t="shared" ca="1" si="34"/>
        <v>9.7911963704347838E-3</v>
      </c>
    </row>
    <row r="116" spans="1:18" x14ac:dyDescent="0.2">
      <c r="A116" s="82"/>
      <c r="B116" s="82"/>
      <c r="C116" s="82"/>
      <c r="D116" s="83">
        <f t="shared" si="20"/>
        <v>0</v>
      </c>
      <c r="E116" s="83">
        <f t="shared" si="21"/>
        <v>0</v>
      </c>
      <c r="F116" s="25">
        <f t="shared" si="22"/>
        <v>0</v>
      </c>
      <c r="G116" s="25">
        <f t="shared" si="23"/>
        <v>0</v>
      </c>
      <c r="H116" s="25">
        <f t="shared" si="24"/>
        <v>0</v>
      </c>
      <c r="I116" s="25">
        <f t="shared" si="25"/>
        <v>0</v>
      </c>
      <c r="J116" s="25">
        <f t="shared" si="26"/>
        <v>0</v>
      </c>
      <c r="K116" s="25">
        <f t="shared" si="27"/>
        <v>0</v>
      </c>
      <c r="L116" s="25">
        <f t="shared" si="28"/>
        <v>0</v>
      </c>
      <c r="M116" s="25">
        <f t="shared" ca="1" si="29"/>
        <v>-9.7911963704347838E-3</v>
      </c>
      <c r="N116" s="25">
        <f t="shared" ca="1" si="30"/>
        <v>0</v>
      </c>
      <c r="O116" s="24">
        <f t="shared" ca="1" si="31"/>
        <v>0</v>
      </c>
      <c r="P116" s="25">
        <f t="shared" ca="1" si="32"/>
        <v>0</v>
      </c>
      <c r="Q116" s="25">
        <f t="shared" ca="1" si="33"/>
        <v>0</v>
      </c>
      <c r="R116">
        <f t="shared" ca="1" si="34"/>
        <v>9.7911963704347838E-3</v>
      </c>
    </row>
    <row r="117" spans="1:18" x14ac:dyDescent="0.2">
      <c r="A117" s="82"/>
      <c r="B117" s="82"/>
      <c r="C117" s="82"/>
      <c r="D117" s="83">
        <f t="shared" si="20"/>
        <v>0</v>
      </c>
      <c r="E117" s="83">
        <f t="shared" si="21"/>
        <v>0</v>
      </c>
      <c r="F117" s="25">
        <f t="shared" si="22"/>
        <v>0</v>
      </c>
      <c r="G117" s="25">
        <f t="shared" si="23"/>
        <v>0</v>
      </c>
      <c r="H117" s="25">
        <f t="shared" si="24"/>
        <v>0</v>
      </c>
      <c r="I117" s="25">
        <f t="shared" si="25"/>
        <v>0</v>
      </c>
      <c r="J117" s="25">
        <f t="shared" si="26"/>
        <v>0</v>
      </c>
      <c r="K117" s="25">
        <f t="shared" si="27"/>
        <v>0</v>
      </c>
      <c r="L117" s="25">
        <f t="shared" si="28"/>
        <v>0</v>
      </c>
      <c r="M117" s="25">
        <f t="shared" ca="1" si="29"/>
        <v>-9.7911963704347838E-3</v>
      </c>
      <c r="N117" s="25">
        <f t="shared" ca="1" si="30"/>
        <v>0</v>
      </c>
      <c r="O117" s="24">
        <f t="shared" ca="1" si="31"/>
        <v>0</v>
      </c>
      <c r="P117" s="25">
        <f t="shared" ca="1" si="32"/>
        <v>0</v>
      </c>
      <c r="Q117" s="25">
        <f t="shared" ca="1" si="33"/>
        <v>0</v>
      </c>
      <c r="R117">
        <f t="shared" ca="1" si="34"/>
        <v>9.7911963704347838E-3</v>
      </c>
    </row>
    <row r="118" spans="1:18" x14ac:dyDescent="0.2">
      <c r="A118" s="82"/>
      <c r="B118" s="82"/>
      <c r="C118" s="82"/>
      <c r="D118" s="83">
        <f t="shared" si="20"/>
        <v>0</v>
      </c>
      <c r="E118" s="83">
        <f t="shared" si="21"/>
        <v>0</v>
      </c>
      <c r="F118" s="25">
        <f t="shared" si="22"/>
        <v>0</v>
      </c>
      <c r="G118" s="25">
        <f t="shared" si="23"/>
        <v>0</v>
      </c>
      <c r="H118" s="25">
        <f t="shared" si="24"/>
        <v>0</v>
      </c>
      <c r="I118" s="25">
        <f t="shared" si="25"/>
        <v>0</v>
      </c>
      <c r="J118" s="25">
        <f t="shared" si="26"/>
        <v>0</v>
      </c>
      <c r="K118" s="25">
        <f t="shared" si="27"/>
        <v>0</v>
      </c>
      <c r="L118" s="25">
        <f t="shared" si="28"/>
        <v>0</v>
      </c>
      <c r="M118" s="25">
        <f t="shared" ca="1" si="29"/>
        <v>-9.7911963704347838E-3</v>
      </c>
      <c r="N118" s="25">
        <f t="shared" ca="1" si="30"/>
        <v>0</v>
      </c>
      <c r="O118" s="24">
        <f t="shared" ca="1" si="31"/>
        <v>0</v>
      </c>
      <c r="P118" s="25">
        <f t="shared" ca="1" si="32"/>
        <v>0</v>
      </c>
      <c r="Q118" s="25">
        <f t="shared" ca="1" si="33"/>
        <v>0</v>
      </c>
      <c r="R118">
        <f t="shared" ca="1" si="34"/>
        <v>9.7911963704347838E-3</v>
      </c>
    </row>
    <row r="119" spans="1:18" x14ac:dyDescent="0.2">
      <c r="A119" s="82"/>
      <c r="B119" s="82"/>
      <c r="C119" s="82"/>
      <c r="D119" s="83">
        <f t="shared" si="20"/>
        <v>0</v>
      </c>
      <c r="E119" s="83">
        <f t="shared" si="21"/>
        <v>0</v>
      </c>
      <c r="F119" s="25">
        <f t="shared" si="22"/>
        <v>0</v>
      </c>
      <c r="G119" s="25">
        <f t="shared" si="23"/>
        <v>0</v>
      </c>
      <c r="H119" s="25">
        <f t="shared" si="24"/>
        <v>0</v>
      </c>
      <c r="I119" s="25">
        <f t="shared" si="25"/>
        <v>0</v>
      </c>
      <c r="J119" s="25">
        <f t="shared" si="26"/>
        <v>0</v>
      </c>
      <c r="K119" s="25">
        <f t="shared" si="27"/>
        <v>0</v>
      </c>
      <c r="L119" s="25">
        <f t="shared" si="28"/>
        <v>0</v>
      </c>
      <c r="M119" s="25">
        <f t="shared" ca="1" si="29"/>
        <v>-9.7911963704347838E-3</v>
      </c>
      <c r="N119" s="25">
        <f t="shared" ca="1" si="30"/>
        <v>0</v>
      </c>
      <c r="O119" s="24">
        <f t="shared" ca="1" si="31"/>
        <v>0</v>
      </c>
      <c r="P119" s="25">
        <f t="shared" ca="1" si="32"/>
        <v>0</v>
      </c>
      <c r="Q119" s="25">
        <f t="shared" ca="1" si="33"/>
        <v>0</v>
      </c>
      <c r="R119">
        <f t="shared" ca="1" si="34"/>
        <v>9.7911963704347838E-3</v>
      </c>
    </row>
    <row r="120" spans="1:18" x14ac:dyDescent="0.2">
      <c r="A120" s="82"/>
      <c r="B120" s="82"/>
      <c r="C120" s="82"/>
      <c r="D120" s="83">
        <f t="shared" si="20"/>
        <v>0</v>
      </c>
      <c r="E120" s="83">
        <f t="shared" si="21"/>
        <v>0</v>
      </c>
      <c r="F120" s="25">
        <f t="shared" si="22"/>
        <v>0</v>
      </c>
      <c r="G120" s="25">
        <f t="shared" si="23"/>
        <v>0</v>
      </c>
      <c r="H120" s="25">
        <f t="shared" si="24"/>
        <v>0</v>
      </c>
      <c r="I120" s="25">
        <f t="shared" si="25"/>
        <v>0</v>
      </c>
      <c r="J120" s="25">
        <f t="shared" si="26"/>
        <v>0</v>
      </c>
      <c r="K120" s="25">
        <f t="shared" si="27"/>
        <v>0</v>
      </c>
      <c r="L120" s="25">
        <f t="shared" si="28"/>
        <v>0</v>
      </c>
      <c r="M120" s="25">
        <f t="shared" ca="1" si="29"/>
        <v>-9.7911963704347838E-3</v>
      </c>
      <c r="N120" s="25">
        <f t="shared" ca="1" si="30"/>
        <v>0</v>
      </c>
      <c r="O120" s="24">
        <f t="shared" ca="1" si="31"/>
        <v>0</v>
      </c>
      <c r="P120" s="25">
        <f t="shared" ca="1" si="32"/>
        <v>0</v>
      </c>
      <c r="Q120" s="25">
        <f t="shared" ca="1" si="33"/>
        <v>0</v>
      </c>
      <c r="R120">
        <f t="shared" ca="1" si="34"/>
        <v>9.7911963704347838E-3</v>
      </c>
    </row>
    <row r="121" spans="1:18" x14ac:dyDescent="0.2">
      <c r="A121" s="82"/>
      <c r="B121" s="82"/>
      <c r="C121" s="82"/>
      <c r="D121" s="83">
        <f t="shared" si="20"/>
        <v>0</v>
      </c>
      <c r="E121" s="83">
        <f t="shared" si="21"/>
        <v>0</v>
      </c>
      <c r="F121" s="25">
        <f t="shared" si="22"/>
        <v>0</v>
      </c>
      <c r="G121" s="25">
        <f t="shared" si="23"/>
        <v>0</v>
      </c>
      <c r="H121" s="25">
        <f t="shared" si="24"/>
        <v>0</v>
      </c>
      <c r="I121" s="25">
        <f t="shared" si="25"/>
        <v>0</v>
      </c>
      <c r="J121" s="25">
        <f t="shared" si="26"/>
        <v>0</v>
      </c>
      <c r="K121" s="25">
        <f t="shared" si="27"/>
        <v>0</v>
      </c>
      <c r="L121" s="25">
        <f t="shared" si="28"/>
        <v>0</v>
      </c>
      <c r="M121" s="25">
        <f t="shared" ca="1" si="29"/>
        <v>-9.7911963704347838E-3</v>
      </c>
      <c r="N121" s="25">
        <f t="shared" ca="1" si="30"/>
        <v>0</v>
      </c>
      <c r="O121" s="24">
        <f t="shared" ca="1" si="31"/>
        <v>0</v>
      </c>
      <c r="P121" s="25">
        <f t="shared" ca="1" si="32"/>
        <v>0</v>
      </c>
      <c r="Q121" s="25">
        <f t="shared" ca="1" si="33"/>
        <v>0</v>
      </c>
      <c r="R121">
        <f t="shared" ca="1" si="34"/>
        <v>9.7911963704347838E-3</v>
      </c>
    </row>
    <row r="122" spans="1:18" x14ac:dyDescent="0.2">
      <c r="A122" s="82"/>
      <c r="B122" s="82"/>
      <c r="C122" s="82"/>
      <c r="D122" s="83">
        <f t="shared" si="20"/>
        <v>0</v>
      </c>
      <c r="E122" s="83">
        <f t="shared" si="21"/>
        <v>0</v>
      </c>
      <c r="F122" s="25">
        <f t="shared" si="22"/>
        <v>0</v>
      </c>
      <c r="G122" s="25">
        <f t="shared" si="23"/>
        <v>0</v>
      </c>
      <c r="H122" s="25">
        <f t="shared" si="24"/>
        <v>0</v>
      </c>
      <c r="I122" s="25">
        <f t="shared" si="25"/>
        <v>0</v>
      </c>
      <c r="J122" s="25">
        <f t="shared" si="26"/>
        <v>0</v>
      </c>
      <c r="K122" s="25">
        <f t="shared" si="27"/>
        <v>0</v>
      </c>
      <c r="L122" s="25">
        <f t="shared" si="28"/>
        <v>0</v>
      </c>
      <c r="M122" s="25">
        <f t="shared" ca="1" si="29"/>
        <v>-9.7911963704347838E-3</v>
      </c>
      <c r="N122" s="25">
        <f t="shared" ca="1" si="30"/>
        <v>0</v>
      </c>
      <c r="O122" s="24">
        <f t="shared" ca="1" si="31"/>
        <v>0</v>
      </c>
      <c r="P122" s="25">
        <f t="shared" ca="1" si="32"/>
        <v>0</v>
      </c>
      <c r="Q122" s="25">
        <f t="shared" ca="1" si="33"/>
        <v>0</v>
      </c>
      <c r="R122">
        <f t="shared" ca="1" si="34"/>
        <v>9.7911963704347838E-3</v>
      </c>
    </row>
    <row r="123" spans="1:18" x14ac:dyDescent="0.2">
      <c r="A123" s="82"/>
      <c r="B123" s="82"/>
      <c r="C123" s="82"/>
      <c r="D123" s="83">
        <f t="shared" si="20"/>
        <v>0</v>
      </c>
      <c r="E123" s="83">
        <f t="shared" si="21"/>
        <v>0</v>
      </c>
      <c r="F123" s="25">
        <f t="shared" si="22"/>
        <v>0</v>
      </c>
      <c r="G123" s="25">
        <f t="shared" si="23"/>
        <v>0</v>
      </c>
      <c r="H123" s="25">
        <f t="shared" si="24"/>
        <v>0</v>
      </c>
      <c r="I123" s="25">
        <f t="shared" si="25"/>
        <v>0</v>
      </c>
      <c r="J123" s="25">
        <f t="shared" si="26"/>
        <v>0</v>
      </c>
      <c r="K123" s="25">
        <f t="shared" si="27"/>
        <v>0</v>
      </c>
      <c r="L123" s="25">
        <f t="shared" si="28"/>
        <v>0</v>
      </c>
      <c r="M123" s="25">
        <f t="shared" ca="1" si="29"/>
        <v>-9.7911963704347838E-3</v>
      </c>
      <c r="N123" s="25">
        <f t="shared" ca="1" si="30"/>
        <v>0</v>
      </c>
      <c r="O123" s="24">
        <f t="shared" ca="1" si="31"/>
        <v>0</v>
      </c>
      <c r="P123" s="25">
        <f t="shared" ca="1" si="32"/>
        <v>0</v>
      </c>
      <c r="Q123" s="25">
        <f t="shared" ca="1" si="33"/>
        <v>0</v>
      </c>
      <c r="R123">
        <f t="shared" ca="1" si="34"/>
        <v>9.7911963704347838E-3</v>
      </c>
    </row>
    <row r="124" spans="1:18" x14ac:dyDescent="0.2">
      <c r="A124" s="82"/>
      <c r="B124" s="82"/>
      <c r="C124" s="82"/>
      <c r="D124" s="83">
        <f t="shared" si="20"/>
        <v>0</v>
      </c>
      <c r="E124" s="83">
        <f t="shared" si="21"/>
        <v>0</v>
      </c>
      <c r="F124" s="25">
        <f t="shared" si="22"/>
        <v>0</v>
      </c>
      <c r="G124" s="25">
        <f t="shared" si="23"/>
        <v>0</v>
      </c>
      <c r="H124" s="25">
        <f t="shared" si="24"/>
        <v>0</v>
      </c>
      <c r="I124" s="25">
        <f t="shared" si="25"/>
        <v>0</v>
      </c>
      <c r="J124" s="25">
        <f t="shared" si="26"/>
        <v>0</v>
      </c>
      <c r="K124" s="25">
        <f t="shared" si="27"/>
        <v>0</v>
      </c>
      <c r="L124" s="25">
        <f t="shared" si="28"/>
        <v>0</v>
      </c>
      <c r="M124" s="25">
        <f t="shared" ca="1" si="29"/>
        <v>-9.7911963704347838E-3</v>
      </c>
      <c r="N124" s="25">
        <f t="shared" ca="1" si="30"/>
        <v>0</v>
      </c>
      <c r="O124" s="24">
        <f t="shared" ca="1" si="31"/>
        <v>0</v>
      </c>
      <c r="P124" s="25">
        <f t="shared" ca="1" si="32"/>
        <v>0</v>
      </c>
      <c r="Q124" s="25">
        <f t="shared" ca="1" si="33"/>
        <v>0</v>
      </c>
      <c r="R124">
        <f t="shared" ca="1" si="34"/>
        <v>9.7911963704347838E-3</v>
      </c>
    </row>
    <row r="125" spans="1:18" x14ac:dyDescent="0.2">
      <c r="A125" s="82"/>
      <c r="B125" s="82"/>
      <c r="C125" s="82"/>
      <c r="D125" s="83">
        <f t="shared" si="20"/>
        <v>0</v>
      </c>
      <c r="E125" s="83">
        <f t="shared" si="21"/>
        <v>0</v>
      </c>
      <c r="F125" s="25">
        <f t="shared" si="22"/>
        <v>0</v>
      </c>
      <c r="G125" s="25">
        <f t="shared" si="23"/>
        <v>0</v>
      </c>
      <c r="H125" s="25">
        <f t="shared" si="24"/>
        <v>0</v>
      </c>
      <c r="I125" s="25">
        <f t="shared" si="25"/>
        <v>0</v>
      </c>
      <c r="J125" s="25">
        <f t="shared" si="26"/>
        <v>0</v>
      </c>
      <c r="K125" s="25">
        <f t="shared" si="27"/>
        <v>0</v>
      </c>
      <c r="L125" s="25">
        <f t="shared" si="28"/>
        <v>0</v>
      </c>
      <c r="M125" s="25">
        <f t="shared" ca="1" si="29"/>
        <v>-9.7911963704347838E-3</v>
      </c>
      <c r="N125" s="25">
        <f t="shared" ca="1" si="30"/>
        <v>0</v>
      </c>
      <c r="O125" s="24">
        <f t="shared" ca="1" si="31"/>
        <v>0</v>
      </c>
      <c r="P125" s="25">
        <f t="shared" ca="1" si="32"/>
        <v>0</v>
      </c>
      <c r="Q125" s="25">
        <f t="shared" ca="1" si="33"/>
        <v>0</v>
      </c>
      <c r="R125">
        <f t="shared" ca="1" si="34"/>
        <v>9.7911963704347838E-3</v>
      </c>
    </row>
    <row r="126" spans="1:18" x14ac:dyDescent="0.2">
      <c r="A126" s="82"/>
      <c r="B126" s="82"/>
      <c r="C126" s="82"/>
      <c r="D126" s="83">
        <f t="shared" si="20"/>
        <v>0</v>
      </c>
      <c r="E126" s="83">
        <f t="shared" si="21"/>
        <v>0</v>
      </c>
      <c r="F126" s="25">
        <f t="shared" si="22"/>
        <v>0</v>
      </c>
      <c r="G126" s="25">
        <f t="shared" si="23"/>
        <v>0</v>
      </c>
      <c r="H126" s="25">
        <f t="shared" si="24"/>
        <v>0</v>
      </c>
      <c r="I126" s="25">
        <f t="shared" si="25"/>
        <v>0</v>
      </c>
      <c r="J126" s="25">
        <f t="shared" si="26"/>
        <v>0</v>
      </c>
      <c r="K126" s="25">
        <f t="shared" si="27"/>
        <v>0</v>
      </c>
      <c r="L126" s="25">
        <f t="shared" si="28"/>
        <v>0</v>
      </c>
      <c r="M126" s="25">
        <f t="shared" ca="1" si="29"/>
        <v>-9.7911963704347838E-3</v>
      </c>
      <c r="N126" s="25">
        <f t="shared" ca="1" si="30"/>
        <v>0</v>
      </c>
      <c r="O126" s="24">
        <f t="shared" ca="1" si="31"/>
        <v>0</v>
      </c>
      <c r="P126" s="25">
        <f t="shared" ca="1" si="32"/>
        <v>0</v>
      </c>
      <c r="Q126" s="25">
        <f t="shared" ca="1" si="33"/>
        <v>0</v>
      </c>
      <c r="R126">
        <f t="shared" ca="1" si="34"/>
        <v>9.7911963704347838E-3</v>
      </c>
    </row>
    <row r="127" spans="1:18" x14ac:dyDescent="0.2">
      <c r="A127" s="82"/>
      <c r="B127" s="82"/>
      <c r="C127" s="82"/>
      <c r="D127" s="83">
        <f t="shared" si="20"/>
        <v>0</v>
      </c>
      <c r="E127" s="83">
        <f t="shared" si="21"/>
        <v>0</v>
      </c>
      <c r="F127" s="25">
        <f t="shared" si="22"/>
        <v>0</v>
      </c>
      <c r="G127" s="25">
        <f t="shared" si="23"/>
        <v>0</v>
      </c>
      <c r="H127" s="25">
        <f t="shared" si="24"/>
        <v>0</v>
      </c>
      <c r="I127" s="25">
        <f t="shared" si="25"/>
        <v>0</v>
      </c>
      <c r="J127" s="25">
        <f t="shared" si="26"/>
        <v>0</v>
      </c>
      <c r="K127" s="25">
        <f t="shared" si="27"/>
        <v>0</v>
      </c>
      <c r="L127" s="25">
        <f t="shared" si="28"/>
        <v>0</v>
      </c>
      <c r="M127" s="25">
        <f t="shared" ca="1" si="29"/>
        <v>-9.7911963704347838E-3</v>
      </c>
      <c r="N127" s="25">
        <f t="shared" ca="1" si="30"/>
        <v>0</v>
      </c>
      <c r="O127" s="24">
        <f t="shared" ca="1" si="31"/>
        <v>0</v>
      </c>
      <c r="P127" s="25">
        <f t="shared" ca="1" si="32"/>
        <v>0</v>
      </c>
      <c r="Q127" s="25">
        <f t="shared" ca="1" si="33"/>
        <v>0</v>
      </c>
      <c r="R127">
        <f t="shared" ca="1" si="34"/>
        <v>9.7911963704347838E-3</v>
      </c>
    </row>
    <row r="128" spans="1:18" x14ac:dyDescent="0.2">
      <c r="A128" s="82"/>
      <c r="B128" s="82"/>
      <c r="C128" s="82"/>
      <c r="D128" s="83">
        <f t="shared" si="20"/>
        <v>0</v>
      </c>
      <c r="E128" s="83">
        <f t="shared" si="21"/>
        <v>0</v>
      </c>
      <c r="F128" s="25">
        <f t="shared" si="22"/>
        <v>0</v>
      </c>
      <c r="G128" s="25">
        <f t="shared" si="23"/>
        <v>0</v>
      </c>
      <c r="H128" s="25">
        <f t="shared" si="24"/>
        <v>0</v>
      </c>
      <c r="I128" s="25">
        <f t="shared" si="25"/>
        <v>0</v>
      </c>
      <c r="J128" s="25">
        <f t="shared" si="26"/>
        <v>0</v>
      </c>
      <c r="K128" s="25">
        <f t="shared" si="27"/>
        <v>0</v>
      </c>
      <c r="L128" s="25">
        <f t="shared" si="28"/>
        <v>0</v>
      </c>
      <c r="M128" s="25">
        <f t="shared" ca="1" si="29"/>
        <v>-9.7911963704347838E-3</v>
      </c>
      <c r="N128" s="25">
        <f t="shared" ca="1" si="30"/>
        <v>0</v>
      </c>
      <c r="O128" s="24">
        <f t="shared" ca="1" si="31"/>
        <v>0</v>
      </c>
      <c r="P128" s="25">
        <f t="shared" ca="1" si="32"/>
        <v>0</v>
      </c>
      <c r="Q128" s="25">
        <f t="shared" ca="1" si="33"/>
        <v>0</v>
      </c>
      <c r="R128">
        <f t="shared" ca="1" si="34"/>
        <v>9.7911963704347838E-3</v>
      </c>
    </row>
    <row r="129" spans="1:18" x14ac:dyDescent="0.2">
      <c r="A129" s="82"/>
      <c r="B129" s="82"/>
      <c r="C129" s="82"/>
      <c r="D129" s="83">
        <f t="shared" si="20"/>
        <v>0</v>
      </c>
      <c r="E129" s="83">
        <f t="shared" si="21"/>
        <v>0</v>
      </c>
      <c r="F129" s="25">
        <f t="shared" si="22"/>
        <v>0</v>
      </c>
      <c r="G129" s="25">
        <f t="shared" si="23"/>
        <v>0</v>
      </c>
      <c r="H129" s="25">
        <f t="shared" si="24"/>
        <v>0</v>
      </c>
      <c r="I129" s="25">
        <f t="shared" si="25"/>
        <v>0</v>
      </c>
      <c r="J129" s="25">
        <f t="shared" si="26"/>
        <v>0</v>
      </c>
      <c r="K129" s="25">
        <f t="shared" si="27"/>
        <v>0</v>
      </c>
      <c r="L129" s="25">
        <f t="shared" si="28"/>
        <v>0</v>
      </c>
      <c r="M129" s="25">
        <f t="shared" ca="1" si="29"/>
        <v>-9.7911963704347838E-3</v>
      </c>
      <c r="N129" s="25">
        <f t="shared" ca="1" si="30"/>
        <v>0</v>
      </c>
      <c r="O129" s="24">
        <f t="shared" ca="1" si="31"/>
        <v>0</v>
      </c>
      <c r="P129" s="25">
        <f t="shared" ca="1" si="32"/>
        <v>0</v>
      </c>
      <c r="Q129" s="25">
        <f t="shared" ca="1" si="33"/>
        <v>0</v>
      </c>
      <c r="R129">
        <f t="shared" ca="1" si="34"/>
        <v>9.7911963704347838E-3</v>
      </c>
    </row>
    <row r="130" spans="1:18" x14ac:dyDescent="0.2">
      <c r="A130" s="82"/>
      <c r="B130" s="82"/>
      <c r="C130" s="82"/>
      <c r="D130" s="83">
        <f t="shared" si="20"/>
        <v>0</v>
      </c>
      <c r="E130" s="83">
        <f t="shared" si="21"/>
        <v>0</v>
      </c>
      <c r="F130" s="25">
        <f t="shared" si="22"/>
        <v>0</v>
      </c>
      <c r="G130" s="25">
        <f t="shared" si="23"/>
        <v>0</v>
      </c>
      <c r="H130" s="25">
        <f t="shared" si="24"/>
        <v>0</v>
      </c>
      <c r="I130" s="25">
        <f t="shared" si="25"/>
        <v>0</v>
      </c>
      <c r="J130" s="25">
        <f t="shared" si="26"/>
        <v>0</v>
      </c>
      <c r="K130" s="25">
        <f t="shared" si="27"/>
        <v>0</v>
      </c>
      <c r="L130" s="25">
        <f t="shared" si="28"/>
        <v>0</v>
      </c>
      <c r="M130" s="25">
        <f t="shared" ca="1" si="29"/>
        <v>-9.7911963704347838E-3</v>
      </c>
      <c r="N130" s="25">
        <f t="shared" ca="1" si="30"/>
        <v>0</v>
      </c>
      <c r="O130" s="24">
        <f t="shared" ca="1" si="31"/>
        <v>0</v>
      </c>
      <c r="P130" s="25">
        <f t="shared" ca="1" si="32"/>
        <v>0</v>
      </c>
      <c r="Q130" s="25">
        <f t="shared" ca="1" si="33"/>
        <v>0</v>
      </c>
      <c r="R130">
        <f t="shared" ca="1" si="34"/>
        <v>9.7911963704347838E-3</v>
      </c>
    </row>
    <row r="131" spans="1:18" x14ac:dyDescent="0.2">
      <c r="A131" s="82"/>
      <c r="B131" s="82"/>
      <c r="C131" s="82"/>
      <c r="D131" s="83">
        <f t="shared" si="20"/>
        <v>0</v>
      </c>
      <c r="E131" s="83">
        <f t="shared" si="21"/>
        <v>0</v>
      </c>
      <c r="F131" s="25">
        <f t="shared" si="22"/>
        <v>0</v>
      </c>
      <c r="G131" s="25">
        <f t="shared" si="23"/>
        <v>0</v>
      </c>
      <c r="H131" s="25">
        <f t="shared" si="24"/>
        <v>0</v>
      </c>
      <c r="I131" s="25">
        <f t="shared" si="25"/>
        <v>0</v>
      </c>
      <c r="J131" s="25">
        <f t="shared" si="26"/>
        <v>0</v>
      </c>
      <c r="K131" s="25">
        <f t="shared" si="27"/>
        <v>0</v>
      </c>
      <c r="L131" s="25">
        <f t="shared" si="28"/>
        <v>0</v>
      </c>
      <c r="M131" s="25">
        <f t="shared" ca="1" si="29"/>
        <v>-9.7911963704347838E-3</v>
      </c>
      <c r="N131" s="25">
        <f t="shared" ca="1" si="30"/>
        <v>0</v>
      </c>
      <c r="O131" s="24">
        <f t="shared" ca="1" si="31"/>
        <v>0</v>
      </c>
      <c r="P131" s="25">
        <f t="shared" ca="1" si="32"/>
        <v>0</v>
      </c>
      <c r="Q131" s="25">
        <f t="shared" ca="1" si="33"/>
        <v>0</v>
      </c>
      <c r="R131">
        <f t="shared" ca="1" si="34"/>
        <v>9.7911963704347838E-3</v>
      </c>
    </row>
    <row r="132" spans="1:18" x14ac:dyDescent="0.2">
      <c r="A132" s="82"/>
      <c r="B132" s="82"/>
      <c r="C132" s="82"/>
      <c r="D132" s="83">
        <f t="shared" si="20"/>
        <v>0</v>
      </c>
      <c r="E132" s="83">
        <f t="shared" si="21"/>
        <v>0</v>
      </c>
      <c r="F132" s="25">
        <f t="shared" si="22"/>
        <v>0</v>
      </c>
      <c r="G132" s="25">
        <f t="shared" si="23"/>
        <v>0</v>
      </c>
      <c r="H132" s="25">
        <f t="shared" si="24"/>
        <v>0</v>
      </c>
      <c r="I132" s="25">
        <f t="shared" si="25"/>
        <v>0</v>
      </c>
      <c r="J132" s="25">
        <f t="shared" si="26"/>
        <v>0</v>
      </c>
      <c r="K132" s="25">
        <f t="shared" si="27"/>
        <v>0</v>
      </c>
      <c r="L132" s="25">
        <f t="shared" si="28"/>
        <v>0</v>
      </c>
      <c r="M132" s="25">
        <f t="shared" ca="1" si="29"/>
        <v>-9.7911963704347838E-3</v>
      </c>
      <c r="N132" s="25">
        <f t="shared" ca="1" si="30"/>
        <v>0</v>
      </c>
      <c r="O132" s="24">
        <f t="shared" ca="1" si="31"/>
        <v>0</v>
      </c>
      <c r="P132" s="25">
        <f t="shared" ca="1" si="32"/>
        <v>0</v>
      </c>
      <c r="Q132" s="25">
        <f t="shared" ca="1" si="33"/>
        <v>0</v>
      </c>
      <c r="R132">
        <f t="shared" ca="1" si="34"/>
        <v>9.7911963704347838E-3</v>
      </c>
    </row>
    <row r="133" spans="1:18" x14ac:dyDescent="0.2">
      <c r="A133" s="82"/>
      <c r="B133" s="82"/>
      <c r="C133" s="82"/>
      <c r="D133" s="83">
        <f t="shared" si="20"/>
        <v>0</v>
      </c>
      <c r="E133" s="83">
        <f t="shared" si="21"/>
        <v>0</v>
      </c>
      <c r="F133" s="25">
        <f t="shared" si="22"/>
        <v>0</v>
      </c>
      <c r="G133" s="25">
        <f t="shared" si="23"/>
        <v>0</v>
      </c>
      <c r="H133" s="25">
        <f t="shared" si="24"/>
        <v>0</v>
      </c>
      <c r="I133" s="25">
        <f t="shared" si="25"/>
        <v>0</v>
      </c>
      <c r="J133" s="25">
        <f t="shared" si="26"/>
        <v>0</v>
      </c>
      <c r="K133" s="25">
        <f t="shared" si="27"/>
        <v>0</v>
      </c>
      <c r="L133" s="25">
        <f t="shared" si="28"/>
        <v>0</v>
      </c>
      <c r="M133" s="25">
        <f t="shared" ca="1" si="29"/>
        <v>-9.7911963704347838E-3</v>
      </c>
      <c r="N133" s="25">
        <f t="shared" ca="1" si="30"/>
        <v>0</v>
      </c>
      <c r="O133" s="24">
        <f t="shared" ca="1" si="31"/>
        <v>0</v>
      </c>
      <c r="P133" s="25">
        <f t="shared" ca="1" si="32"/>
        <v>0</v>
      </c>
      <c r="Q133" s="25">
        <f t="shared" ca="1" si="33"/>
        <v>0</v>
      </c>
      <c r="R133">
        <f t="shared" ca="1" si="34"/>
        <v>9.7911963704347838E-3</v>
      </c>
    </row>
    <row r="134" spans="1:18" x14ac:dyDescent="0.2">
      <c r="A134" s="82"/>
      <c r="B134" s="82"/>
      <c r="C134" s="82"/>
      <c r="D134" s="83">
        <f t="shared" si="20"/>
        <v>0</v>
      </c>
      <c r="E134" s="83">
        <f t="shared" si="21"/>
        <v>0</v>
      </c>
      <c r="F134" s="25">
        <f t="shared" si="22"/>
        <v>0</v>
      </c>
      <c r="G134" s="25">
        <f t="shared" si="23"/>
        <v>0</v>
      </c>
      <c r="H134" s="25">
        <f t="shared" si="24"/>
        <v>0</v>
      </c>
      <c r="I134" s="25">
        <f t="shared" si="25"/>
        <v>0</v>
      </c>
      <c r="J134" s="25">
        <f t="shared" si="26"/>
        <v>0</v>
      </c>
      <c r="K134" s="25">
        <f t="shared" si="27"/>
        <v>0</v>
      </c>
      <c r="L134" s="25">
        <f t="shared" si="28"/>
        <v>0</v>
      </c>
      <c r="M134" s="25">
        <f t="shared" ca="1" si="29"/>
        <v>-9.7911963704347838E-3</v>
      </c>
      <c r="N134" s="25">
        <f t="shared" ca="1" si="30"/>
        <v>0</v>
      </c>
      <c r="O134" s="24">
        <f t="shared" ca="1" si="31"/>
        <v>0</v>
      </c>
      <c r="P134" s="25">
        <f t="shared" ca="1" si="32"/>
        <v>0</v>
      </c>
      <c r="Q134" s="25">
        <f t="shared" ca="1" si="33"/>
        <v>0</v>
      </c>
      <c r="R134">
        <f t="shared" ca="1" si="34"/>
        <v>9.7911963704347838E-3</v>
      </c>
    </row>
    <row r="135" spans="1:18" x14ac:dyDescent="0.2">
      <c r="A135" s="82"/>
      <c r="B135" s="82"/>
      <c r="C135" s="82"/>
      <c r="D135" s="83">
        <f t="shared" si="20"/>
        <v>0</v>
      </c>
      <c r="E135" s="83">
        <f t="shared" si="21"/>
        <v>0</v>
      </c>
      <c r="F135" s="25">
        <f t="shared" si="22"/>
        <v>0</v>
      </c>
      <c r="G135" s="25">
        <f t="shared" si="23"/>
        <v>0</v>
      </c>
      <c r="H135" s="25">
        <f t="shared" si="24"/>
        <v>0</v>
      </c>
      <c r="I135" s="25">
        <f t="shared" si="25"/>
        <v>0</v>
      </c>
      <c r="J135" s="25">
        <f t="shared" si="26"/>
        <v>0</v>
      </c>
      <c r="K135" s="25">
        <f t="shared" si="27"/>
        <v>0</v>
      </c>
      <c r="L135" s="25">
        <f t="shared" si="28"/>
        <v>0</v>
      </c>
      <c r="M135" s="25">
        <f t="shared" ca="1" si="29"/>
        <v>-9.7911963704347838E-3</v>
      </c>
      <c r="N135" s="25">
        <f t="shared" ca="1" si="30"/>
        <v>0</v>
      </c>
      <c r="O135" s="24">
        <f t="shared" ca="1" si="31"/>
        <v>0</v>
      </c>
      <c r="P135" s="25">
        <f t="shared" ca="1" si="32"/>
        <v>0</v>
      </c>
      <c r="Q135" s="25">
        <f t="shared" ca="1" si="33"/>
        <v>0</v>
      </c>
      <c r="R135">
        <f t="shared" ca="1" si="34"/>
        <v>9.7911963704347838E-3</v>
      </c>
    </row>
    <row r="136" spans="1:18" x14ac:dyDescent="0.2">
      <c r="A136" s="82"/>
      <c r="B136" s="82"/>
      <c r="C136" s="82"/>
      <c r="D136" s="83">
        <f t="shared" si="20"/>
        <v>0</v>
      </c>
      <c r="E136" s="83">
        <f t="shared" si="21"/>
        <v>0</v>
      </c>
      <c r="F136" s="25">
        <f t="shared" si="22"/>
        <v>0</v>
      </c>
      <c r="G136" s="25">
        <f t="shared" si="23"/>
        <v>0</v>
      </c>
      <c r="H136" s="25">
        <f t="shared" si="24"/>
        <v>0</v>
      </c>
      <c r="I136" s="25">
        <f t="shared" si="25"/>
        <v>0</v>
      </c>
      <c r="J136" s="25">
        <f t="shared" si="26"/>
        <v>0</v>
      </c>
      <c r="K136" s="25">
        <f t="shared" si="27"/>
        <v>0</v>
      </c>
      <c r="L136" s="25">
        <f t="shared" si="28"/>
        <v>0</v>
      </c>
      <c r="M136" s="25">
        <f t="shared" ca="1" si="29"/>
        <v>-9.7911963704347838E-3</v>
      </c>
      <c r="N136" s="25">
        <f t="shared" ca="1" si="30"/>
        <v>0</v>
      </c>
      <c r="O136" s="24">
        <f t="shared" ca="1" si="31"/>
        <v>0</v>
      </c>
      <c r="P136" s="25">
        <f t="shared" ca="1" si="32"/>
        <v>0</v>
      </c>
      <c r="Q136" s="25">
        <f t="shared" ca="1" si="33"/>
        <v>0</v>
      </c>
      <c r="R136">
        <f t="shared" ca="1" si="34"/>
        <v>9.7911963704347838E-3</v>
      </c>
    </row>
    <row r="137" spans="1:18" x14ac:dyDescent="0.2">
      <c r="A137" s="82"/>
      <c r="B137" s="82"/>
      <c r="C137" s="82"/>
      <c r="D137" s="83">
        <f t="shared" si="20"/>
        <v>0</v>
      </c>
      <c r="E137" s="83">
        <f t="shared" si="21"/>
        <v>0</v>
      </c>
      <c r="F137" s="25">
        <f t="shared" si="22"/>
        <v>0</v>
      </c>
      <c r="G137" s="25">
        <f t="shared" si="23"/>
        <v>0</v>
      </c>
      <c r="H137" s="25">
        <f t="shared" si="24"/>
        <v>0</v>
      </c>
      <c r="I137" s="25">
        <f t="shared" si="25"/>
        <v>0</v>
      </c>
      <c r="J137" s="25">
        <f t="shared" si="26"/>
        <v>0</v>
      </c>
      <c r="K137" s="25">
        <f t="shared" si="27"/>
        <v>0</v>
      </c>
      <c r="L137" s="25">
        <f t="shared" si="28"/>
        <v>0</v>
      </c>
      <c r="M137" s="25">
        <f t="shared" ca="1" si="29"/>
        <v>-9.7911963704347838E-3</v>
      </c>
      <c r="N137" s="25">
        <f t="shared" ca="1" si="30"/>
        <v>0</v>
      </c>
      <c r="O137" s="24">
        <f t="shared" ca="1" si="31"/>
        <v>0</v>
      </c>
      <c r="P137" s="25">
        <f t="shared" ca="1" si="32"/>
        <v>0</v>
      </c>
      <c r="Q137" s="25">
        <f t="shared" ca="1" si="33"/>
        <v>0</v>
      </c>
      <c r="R137">
        <f t="shared" ca="1" si="34"/>
        <v>9.7911963704347838E-3</v>
      </c>
    </row>
    <row r="138" spans="1:18" x14ac:dyDescent="0.2">
      <c r="A138" s="82"/>
      <c r="B138" s="82"/>
      <c r="C138" s="82"/>
      <c r="D138" s="83">
        <f t="shared" si="20"/>
        <v>0</v>
      </c>
      <c r="E138" s="83">
        <f t="shared" si="21"/>
        <v>0</v>
      </c>
      <c r="F138" s="25">
        <f t="shared" si="22"/>
        <v>0</v>
      </c>
      <c r="G138" s="25">
        <f t="shared" si="23"/>
        <v>0</v>
      </c>
      <c r="H138" s="25">
        <f t="shared" si="24"/>
        <v>0</v>
      </c>
      <c r="I138" s="25">
        <f t="shared" si="25"/>
        <v>0</v>
      </c>
      <c r="J138" s="25">
        <f t="shared" si="26"/>
        <v>0</v>
      </c>
      <c r="K138" s="25">
        <f t="shared" si="27"/>
        <v>0</v>
      </c>
      <c r="L138" s="25">
        <f t="shared" si="28"/>
        <v>0</v>
      </c>
      <c r="M138" s="25">
        <f t="shared" ca="1" si="29"/>
        <v>-9.7911963704347838E-3</v>
      </c>
      <c r="N138" s="25">
        <f t="shared" ca="1" si="30"/>
        <v>0</v>
      </c>
      <c r="O138" s="24">
        <f t="shared" ca="1" si="31"/>
        <v>0</v>
      </c>
      <c r="P138" s="25">
        <f t="shared" ca="1" si="32"/>
        <v>0</v>
      </c>
      <c r="Q138" s="25">
        <f t="shared" ca="1" si="33"/>
        <v>0</v>
      </c>
      <c r="R138">
        <f t="shared" ca="1" si="34"/>
        <v>9.7911963704347838E-3</v>
      </c>
    </row>
    <row r="139" spans="1:18" x14ac:dyDescent="0.2">
      <c r="A139" s="82"/>
      <c r="B139" s="82"/>
      <c r="C139" s="82"/>
      <c r="D139" s="83">
        <f t="shared" si="20"/>
        <v>0</v>
      </c>
      <c r="E139" s="83">
        <f t="shared" si="21"/>
        <v>0</v>
      </c>
      <c r="F139" s="25">
        <f t="shared" si="22"/>
        <v>0</v>
      </c>
      <c r="G139" s="25">
        <f t="shared" si="23"/>
        <v>0</v>
      </c>
      <c r="H139" s="25">
        <f t="shared" si="24"/>
        <v>0</v>
      </c>
      <c r="I139" s="25">
        <f t="shared" si="25"/>
        <v>0</v>
      </c>
      <c r="J139" s="25">
        <f t="shared" si="26"/>
        <v>0</v>
      </c>
      <c r="K139" s="25">
        <f t="shared" si="27"/>
        <v>0</v>
      </c>
      <c r="L139" s="25">
        <f t="shared" si="28"/>
        <v>0</v>
      </c>
      <c r="M139" s="25">
        <f t="shared" ca="1" si="29"/>
        <v>-9.7911963704347838E-3</v>
      </c>
      <c r="N139" s="25">
        <f t="shared" ca="1" si="30"/>
        <v>0</v>
      </c>
      <c r="O139" s="24">
        <f t="shared" ca="1" si="31"/>
        <v>0</v>
      </c>
      <c r="P139" s="25">
        <f t="shared" ca="1" si="32"/>
        <v>0</v>
      </c>
      <c r="Q139" s="25">
        <f t="shared" ca="1" si="33"/>
        <v>0</v>
      </c>
      <c r="R139">
        <f t="shared" ca="1" si="34"/>
        <v>9.7911963704347838E-3</v>
      </c>
    </row>
    <row r="140" spans="1:18" x14ac:dyDescent="0.2">
      <c r="A140" s="82"/>
      <c r="B140" s="82"/>
      <c r="C140" s="82"/>
      <c r="D140" s="83">
        <f t="shared" si="20"/>
        <v>0</v>
      </c>
      <c r="E140" s="83">
        <f t="shared" si="21"/>
        <v>0</v>
      </c>
      <c r="F140" s="25">
        <f t="shared" si="22"/>
        <v>0</v>
      </c>
      <c r="G140" s="25">
        <f t="shared" si="23"/>
        <v>0</v>
      </c>
      <c r="H140" s="25">
        <f t="shared" si="24"/>
        <v>0</v>
      </c>
      <c r="I140" s="25">
        <f t="shared" si="25"/>
        <v>0</v>
      </c>
      <c r="J140" s="25">
        <f t="shared" si="26"/>
        <v>0</v>
      </c>
      <c r="K140" s="25">
        <f t="shared" si="27"/>
        <v>0</v>
      </c>
      <c r="L140" s="25">
        <f t="shared" si="28"/>
        <v>0</v>
      </c>
      <c r="M140" s="25">
        <f t="shared" ca="1" si="29"/>
        <v>-9.7911963704347838E-3</v>
      </c>
      <c r="N140" s="25">
        <f t="shared" ca="1" si="30"/>
        <v>0</v>
      </c>
      <c r="O140" s="24">
        <f t="shared" ca="1" si="31"/>
        <v>0</v>
      </c>
      <c r="P140" s="25">
        <f t="shared" ca="1" si="32"/>
        <v>0</v>
      </c>
      <c r="Q140" s="25">
        <f t="shared" ca="1" si="33"/>
        <v>0</v>
      </c>
      <c r="R140">
        <f t="shared" ca="1" si="34"/>
        <v>9.7911963704347838E-3</v>
      </c>
    </row>
    <row r="141" spans="1:18" x14ac:dyDescent="0.2">
      <c r="A141" s="82"/>
      <c r="B141" s="82"/>
      <c r="C141" s="82"/>
      <c r="D141" s="83">
        <f t="shared" si="20"/>
        <v>0</v>
      </c>
      <c r="E141" s="83">
        <f t="shared" si="21"/>
        <v>0</v>
      </c>
      <c r="F141" s="25">
        <f t="shared" si="22"/>
        <v>0</v>
      </c>
      <c r="G141" s="25">
        <f t="shared" si="23"/>
        <v>0</v>
      </c>
      <c r="H141" s="25">
        <f t="shared" si="24"/>
        <v>0</v>
      </c>
      <c r="I141" s="25">
        <f t="shared" si="25"/>
        <v>0</v>
      </c>
      <c r="J141" s="25">
        <f t="shared" si="26"/>
        <v>0</v>
      </c>
      <c r="K141" s="25">
        <f t="shared" si="27"/>
        <v>0</v>
      </c>
      <c r="L141" s="25">
        <f t="shared" si="28"/>
        <v>0</v>
      </c>
      <c r="M141" s="25">
        <f t="shared" ca="1" si="29"/>
        <v>-9.7911963704347838E-3</v>
      </c>
      <c r="N141" s="25">
        <f t="shared" ca="1" si="30"/>
        <v>0</v>
      </c>
      <c r="O141" s="24">
        <f t="shared" ca="1" si="31"/>
        <v>0</v>
      </c>
      <c r="P141" s="25">
        <f t="shared" ca="1" si="32"/>
        <v>0</v>
      </c>
      <c r="Q141" s="25">
        <f t="shared" ca="1" si="33"/>
        <v>0</v>
      </c>
      <c r="R141">
        <f t="shared" ca="1" si="34"/>
        <v>9.7911963704347838E-3</v>
      </c>
    </row>
    <row r="142" spans="1:18" x14ac:dyDescent="0.2">
      <c r="A142" s="82"/>
      <c r="B142" s="82"/>
      <c r="C142" s="82"/>
      <c r="D142" s="83">
        <f t="shared" si="20"/>
        <v>0</v>
      </c>
      <c r="E142" s="83">
        <f t="shared" si="21"/>
        <v>0</v>
      </c>
      <c r="F142" s="25">
        <f t="shared" si="22"/>
        <v>0</v>
      </c>
      <c r="G142" s="25">
        <f t="shared" si="23"/>
        <v>0</v>
      </c>
      <c r="H142" s="25">
        <f t="shared" si="24"/>
        <v>0</v>
      </c>
      <c r="I142" s="25">
        <f t="shared" si="25"/>
        <v>0</v>
      </c>
      <c r="J142" s="25">
        <f t="shared" si="26"/>
        <v>0</v>
      </c>
      <c r="K142" s="25">
        <f t="shared" si="27"/>
        <v>0</v>
      </c>
      <c r="L142" s="25">
        <f t="shared" si="28"/>
        <v>0</v>
      </c>
      <c r="M142" s="25">
        <f t="shared" ca="1" si="29"/>
        <v>-9.7911963704347838E-3</v>
      </c>
      <c r="N142" s="25">
        <f t="shared" ca="1" si="30"/>
        <v>0</v>
      </c>
      <c r="O142" s="24">
        <f t="shared" ca="1" si="31"/>
        <v>0</v>
      </c>
      <c r="P142" s="25">
        <f t="shared" ca="1" si="32"/>
        <v>0</v>
      </c>
      <c r="Q142" s="25">
        <f t="shared" ca="1" si="33"/>
        <v>0</v>
      </c>
      <c r="R142">
        <f t="shared" ca="1" si="34"/>
        <v>9.7911963704347838E-3</v>
      </c>
    </row>
    <row r="143" spans="1:18" x14ac:dyDescent="0.2">
      <c r="A143" s="82"/>
      <c r="B143" s="82"/>
      <c r="C143" s="82"/>
      <c r="D143" s="83">
        <f t="shared" si="20"/>
        <v>0</v>
      </c>
      <c r="E143" s="83">
        <f t="shared" si="21"/>
        <v>0</v>
      </c>
      <c r="F143" s="25">
        <f t="shared" si="22"/>
        <v>0</v>
      </c>
      <c r="G143" s="25">
        <f t="shared" si="23"/>
        <v>0</v>
      </c>
      <c r="H143" s="25">
        <f t="shared" si="24"/>
        <v>0</v>
      </c>
      <c r="I143" s="25">
        <f t="shared" si="25"/>
        <v>0</v>
      </c>
      <c r="J143" s="25">
        <f t="shared" si="26"/>
        <v>0</v>
      </c>
      <c r="K143" s="25">
        <f t="shared" si="27"/>
        <v>0</v>
      </c>
      <c r="L143" s="25">
        <f t="shared" si="28"/>
        <v>0</v>
      </c>
      <c r="M143" s="25">
        <f t="shared" ca="1" si="29"/>
        <v>-9.7911963704347838E-3</v>
      </c>
      <c r="N143" s="25">
        <f t="shared" ca="1" si="30"/>
        <v>0</v>
      </c>
      <c r="O143" s="24">
        <f t="shared" ca="1" si="31"/>
        <v>0</v>
      </c>
      <c r="P143" s="25">
        <f t="shared" ca="1" si="32"/>
        <v>0</v>
      </c>
      <c r="Q143" s="25">
        <f t="shared" ca="1" si="33"/>
        <v>0</v>
      </c>
      <c r="R143">
        <f t="shared" ca="1" si="34"/>
        <v>9.7911963704347838E-3</v>
      </c>
    </row>
    <row r="144" spans="1:18" x14ac:dyDescent="0.2">
      <c r="A144" s="82"/>
      <c r="B144" s="82"/>
      <c r="C144" s="82"/>
      <c r="D144" s="83">
        <f t="shared" si="20"/>
        <v>0</v>
      </c>
      <c r="E144" s="83">
        <f t="shared" si="21"/>
        <v>0</v>
      </c>
      <c r="F144" s="25">
        <f t="shared" si="22"/>
        <v>0</v>
      </c>
      <c r="G144" s="25">
        <f t="shared" si="23"/>
        <v>0</v>
      </c>
      <c r="H144" s="25">
        <f t="shared" si="24"/>
        <v>0</v>
      </c>
      <c r="I144" s="25">
        <f t="shared" si="25"/>
        <v>0</v>
      </c>
      <c r="J144" s="25">
        <f t="shared" si="26"/>
        <v>0</v>
      </c>
      <c r="K144" s="25">
        <f t="shared" si="27"/>
        <v>0</v>
      </c>
      <c r="L144" s="25">
        <f t="shared" si="28"/>
        <v>0</v>
      </c>
      <c r="M144" s="25">
        <f t="shared" ca="1" si="29"/>
        <v>-9.7911963704347838E-3</v>
      </c>
      <c r="N144" s="25">
        <f t="shared" ca="1" si="30"/>
        <v>0</v>
      </c>
      <c r="O144" s="24">
        <f t="shared" ca="1" si="31"/>
        <v>0</v>
      </c>
      <c r="P144" s="25">
        <f t="shared" ca="1" si="32"/>
        <v>0</v>
      </c>
      <c r="Q144" s="25">
        <f t="shared" ca="1" si="33"/>
        <v>0</v>
      </c>
      <c r="R144">
        <f t="shared" ca="1" si="34"/>
        <v>9.7911963704347838E-3</v>
      </c>
    </row>
    <row r="145" spans="1:18" x14ac:dyDescent="0.2">
      <c r="A145" s="82"/>
      <c r="B145" s="82"/>
      <c r="C145" s="82"/>
      <c r="D145" s="83">
        <f t="shared" si="20"/>
        <v>0</v>
      </c>
      <c r="E145" s="83">
        <f t="shared" si="21"/>
        <v>0</v>
      </c>
      <c r="F145" s="25">
        <f t="shared" si="22"/>
        <v>0</v>
      </c>
      <c r="G145" s="25">
        <f t="shared" si="23"/>
        <v>0</v>
      </c>
      <c r="H145" s="25">
        <f t="shared" si="24"/>
        <v>0</v>
      </c>
      <c r="I145" s="25">
        <f t="shared" si="25"/>
        <v>0</v>
      </c>
      <c r="J145" s="25">
        <f t="shared" si="26"/>
        <v>0</v>
      </c>
      <c r="K145" s="25">
        <f t="shared" si="27"/>
        <v>0</v>
      </c>
      <c r="L145" s="25">
        <f t="shared" si="28"/>
        <v>0</v>
      </c>
      <c r="M145" s="25">
        <f t="shared" ca="1" si="29"/>
        <v>-9.7911963704347838E-3</v>
      </c>
      <c r="N145" s="25">
        <f t="shared" ca="1" si="30"/>
        <v>0</v>
      </c>
      <c r="O145" s="24">
        <f t="shared" ca="1" si="31"/>
        <v>0</v>
      </c>
      <c r="P145" s="25">
        <f t="shared" ca="1" si="32"/>
        <v>0</v>
      </c>
      <c r="Q145" s="25">
        <f t="shared" ca="1" si="33"/>
        <v>0</v>
      </c>
      <c r="R145">
        <f t="shared" ca="1" si="34"/>
        <v>9.7911963704347838E-3</v>
      </c>
    </row>
    <row r="146" spans="1:18" x14ac:dyDescent="0.2">
      <c r="A146" s="82"/>
      <c r="B146" s="82"/>
      <c r="C146" s="82"/>
      <c r="D146" s="83">
        <f t="shared" si="20"/>
        <v>0</v>
      </c>
      <c r="E146" s="83">
        <f t="shared" si="21"/>
        <v>0</v>
      </c>
      <c r="F146" s="25">
        <f t="shared" si="22"/>
        <v>0</v>
      </c>
      <c r="G146" s="25">
        <f t="shared" si="23"/>
        <v>0</v>
      </c>
      <c r="H146" s="25">
        <f t="shared" si="24"/>
        <v>0</v>
      </c>
      <c r="I146" s="25">
        <f t="shared" si="25"/>
        <v>0</v>
      </c>
      <c r="J146" s="25">
        <f t="shared" si="26"/>
        <v>0</v>
      </c>
      <c r="K146" s="25">
        <f t="shared" si="27"/>
        <v>0</v>
      </c>
      <c r="L146" s="25">
        <f t="shared" si="28"/>
        <v>0</v>
      </c>
      <c r="M146" s="25">
        <f t="shared" ca="1" si="29"/>
        <v>-9.7911963704347838E-3</v>
      </c>
      <c r="N146" s="25">
        <f t="shared" ca="1" si="30"/>
        <v>0</v>
      </c>
      <c r="O146" s="24">
        <f t="shared" ca="1" si="31"/>
        <v>0</v>
      </c>
      <c r="P146" s="25">
        <f t="shared" ca="1" si="32"/>
        <v>0</v>
      </c>
      <c r="Q146" s="25">
        <f t="shared" ca="1" si="33"/>
        <v>0</v>
      </c>
      <c r="R146">
        <f t="shared" ca="1" si="34"/>
        <v>9.7911963704347838E-3</v>
      </c>
    </row>
    <row r="147" spans="1:18" x14ac:dyDescent="0.2">
      <c r="A147" s="82"/>
      <c r="B147" s="82"/>
      <c r="C147" s="82"/>
      <c r="D147" s="83">
        <f t="shared" si="20"/>
        <v>0</v>
      </c>
      <c r="E147" s="83">
        <f t="shared" si="21"/>
        <v>0</v>
      </c>
      <c r="F147" s="25">
        <f t="shared" si="22"/>
        <v>0</v>
      </c>
      <c r="G147" s="25">
        <f t="shared" si="23"/>
        <v>0</v>
      </c>
      <c r="H147" s="25">
        <f t="shared" si="24"/>
        <v>0</v>
      </c>
      <c r="I147" s="25">
        <f t="shared" si="25"/>
        <v>0</v>
      </c>
      <c r="J147" s="25">
        <f t="shared" si="26"/>
        <v>0</v>
      </c>
      <c r="K147" s="25">
        <f t="shared" si="27"/>
        <v>0</v>
      </c>
      <c r="L147" s="25">
        <f t="shared" si="28"/>
        <v>0</v>
      </c>
      <c r="M147" s="25">
        <f t="shared" ca="1" si="29"/>
        <v>-9.7911963704347838E-3</v>
      </c>
      <c r="N147" s="25">
        <f t="shared" ca="1" si="30"/>
        <v>0</v>
      </c>
      <c r="O147" s="24">
        <f t="shared" ca="1" si="31"/>
        <v>0</v>
      </c>
      <c r="P147" s="25">
        <f t="shared" ca="1" si="32"/>
        <v>0</v>
      </c>
      <c r="Q147" s="25">
        <f t="shared" ca="1" si="33"/>
        <v>0</v>
      </c>
      <c r="R147">
        <f t="shared" ca="1" si="34"/>
        <v>9.7911963704347838E-3</v>
      </c>
    </row>
    <row r="148" spans="1:18" x14ac:dyDescent="0.2">
      <c r="A148" s="82"/>
      <c r="B148" s="82"/>
      <c r="C148" s="82"/>
      <c r="D148" s="83">
        <f t="shared" si="20"/>
        <v>0</v>
      </c>
      <c r="E148" s="83">
        <f t="shared" si="21"/>
        <v>0</v>
      </c>
      <c r="F148" s="25">
        <f t="shared" si="22"/>
        <v>0</v>
      </c>
      <c r="G148" s="25">
        <f t="shared" si="23"/>
        <v>0</v>
      </c>
      <c r="H148" s="25">
        <f t="shared" si="24"/>
        <v>0</v>
      </c>
      <c r="I148" s="25">
        <f t="shared" si="25"/>
        <v>0</v>
      </c>
      <c r="J148" s="25">
        <f t="shared" si="26"/>
        <v>0</v>
      </c>
      <c r="K148" s="25">
        <f t="shared" si="27"/>
        <v>0</v>
      </c>
      <c r="L148" s="25">
        <f t="shared" si="28"/>
        <v>0</v>
      </c>
      <c r="M148" s="25">
        <f t="shared" ca="1" si="29"/>
        <v>-9.7911963704347838E-3</v>
      </c>
      <c r="N148" s="25">
        <f t="shared" ca="1" si="30"/>
        <v>0</v>
      </c>
      <c r="O148" s="24">
        <f t="shared" ca="1" si="31"/>
        <v>0</v>
      </c>
      <c r="P148" s="25">
        <f t="shared" ca="1" si="32"/>
        <v>0</v>
      </c>
      <c r="Q148" s="25">
        <f t="shared" ca="1" si="33"/>
        <v>0</v>
      </c>
      <c r="R148">
        <f t="shared" ca="1" si="34"/>
        <v>9.7911963704347838E-3</v>
      </c>
    </row>
    <row r="149" spans="1:18" x14ac:dyDescent="0.2">
      <c r="A149" s="82"/>
      <c r="B149" s="82"/>
      <c r="C149" s="82"/>
      <c r="D149" s="83">
        <f t="shared" ref="D149:D212" si="35">A149/A$18</f>
        <v>0</v>
      </c>
      <c r="E149" s="83">
        <f t="shared" ref="E149:E212" si="36">B149/B$18</f>
        <v>0</v>
      </c>
      <c r="F149" s="25">
        <f t="shared" ref="F149:F212" si="37">$C149*D149</f>
        <v>0</v>
      </c>
      <c r="G149" s="25">
        <f t="shared" ref="G149:G212" si="38">$C149*E149</f>
        <v>0</v>
      </c>
      <c r="H149" s="25">
        <f t="shared" ref="H149:H212" si="39">C149*D149*D149</f>
        <v>0</v>
      </c>
      <c r="I149" s="25">
        <f t="shared" ref="I149:I212" si="40">C149*D149*D149*D149</f>
        <v>0</v>
      </c>
      <c r="J149" s="25">
        <f t="shared" ref="J149:J212" si="41">C149*D149*D149*D149*D149</f>
        <v>0</v>
      </c>
      <c r="K149" s="25">
        <f t="shared" ref="K149:K212" si="42">C149*E149*D149</f>
        <v>0</v>
      </c>
      <c r="L149" s="25">
        <f t="shared" ref="L149:L212" si="43">C149*E149*D149*D149</f>
        <v>0</v>
      </c>
      <c r="M149" s="25">
        <f t="shared" ref="M149:M212" ca="1" si="44">+E$4+E$5*D149+E$6*D149^2</f>
        <v>-9.7911963704347838E-3</v>
      </c>
      <c r="N149" s="25">
        <f t="shared" ref="N149:N212" ca="1" si="45">C149*(M149-E149)^2</f>
        <v>0</v>
      </c>
      <c r="O149" s="24">
        <f t="shared" ref="O149:O212" ca="1" si="46">(C149*O$1-O$2*F149+O$3*H149)^2</f>
        <v>0</v>
      </c>
      <c r="P149" s="25">
        <f t="shared" ref="P149:P212" ca="1" si="47">(-C149*O$2+O$4*F149-O$5*H149)^2</f>
        <v>0</v>
      </c>
      <c r="Q149" s="25">
        <f t="shared" ref="Q149:Q212" ca="1" si="48">+(C149*O$3-F149*O$5+H149*O$6)^2</f>
        <v>0</v>
      </c>
      <c r="R149">
        <f t="shared" ref="R149:R212" ca="1" si="49">+E149-M149</f>
        <v>9.7911963704347838E-3</v>
      </c>
    </row>
    <row r="150" spans="1:18" x14ac:dyDescent="0.2">
      <c r="A150" s="82"/>
      <c r="B150" s="82"/>
      <c r="C150" s="82"/>
      <c r="D150" s="83">
        <f t="shared" si="35"/>
        <v>0</v>
      </c>
      <c r="E150" s="83">
        <f t="shared" si="36"/>
        <v>0</v>
      </c>
      <c r="F150" s="25">
        <f t="shared" si="37"/>
        <v>0</v>
      </c>
      <c r="G150" s="25">
        <f t="shared" si="38"/>
        <v>0</v>
      </c>
      <c r="H150" s="25">
        <f t="shared" si="39"/>
        <v>0</v>
      </c>
      <c r="I150" s="25">
        <f t="shared" si="40"/>
        <v>0</v>
      </c>
      <c r="J150" s="25">
        <f t="shared" si="41"/>
        <v>0</v>
      </c>
      <c r="K150" s="25">
        <f t="shared" si="42"/>
        <v>0</v>
      </c>
      <c r="L150" s="25">
        <f t="shared" si="43"/>
        <v>0</v>
      </c>
      <c r="M150" s="25">
        <f t="shared" ca="1" si="44"/>
        <v>-9.7911963704347838E-3</v>
      </c>
      <c r="N150" s="25">
        <f t="shared" ca="1" si="45"/>
        <v>0</v>
      </c>
      <c r="O150" s="24">
        <f t="shared" ca="1" si="46"/>
        <v>0</v>
      </c>
      <c r="P150" s="25">
        <f t="shared" ca="1" si="47"/>
        <v>0</v>
      </c>
      <c r="Q150" s="25">
        <f t="shared" ca="1" si="48"/>
        <v>0</v>
      </c>
      <c r="R150">
        <f t="shared" ca="1" si="49"/>
        <v>9.7911963704347838E-3</v>
      </c>
    </row>
    <row r="151" spans="1:18" x14ac:dyDescent="0.2">
      <c r="A151" s="82"/>
      <c r="B151" s="82"/>
      <c r="C151" s="82"/>
      <c r="D151" s="83">
        <f t="shared" si="35"/>
        <v>0</v>
      </c>
      <c r="E151" s="83">
        <f t="shared" si="36"/>
        <v>0</v>
      </c>
      <c r="F151" s="25">
        <f t="shared" si="37"/>
        <v>0</v>
      </c>
      <c r="G151" s="25">
        <f t="shared" si="38"/>
        <v>0</v>
      </c>
      <c r="H151" s="25">
        <f t="shared" si="39"/>
        <v>0</v>
      </c>
      <c r="I151" s="25">
        <f t="shared" si="40"/>
        <v>0</v>
      </c>
      <c r="J151" s="25">
        <f t="shared" si="41"/>
        <v>0</v>
      </c>
      <c r="K151" s="25">
        <f t="shared" si="42"/>
        <v>0</v>
      </c>
      <c r="L151" s="25">
        <f t="shared" si="43"/>
        <v>0</v>
      </c>
      <c r="M151" s="25">
        <f t="shared" ca="1" si="44"/>
        <v>-9.7911963704347838E-3</v>
      </c>
      <c r="N151" s="25">
        <f t="shared" ca="1" si="45"/>
        <v>0</v>
      </c>
      <c r="O151" s="24">
        <f t="shared" ca="1" si="46"/>
        <v>0</v>
      </c>
      <c r="P151" s="25">
        <f t="shared" ca="1" si="47"/>
        <v>0</v>
      </c>
      <c r="Q151" s="25">
        <f t="shared" ca="1" si="48"/>
        <v>0</v>
      </c>
      <c r="R151">
        <f t="shared" ca="1" si="49"/>
        <v>9.7911963704347838E-3</v>
      </c>
    </row>
    <row r="152" spans="1:18" x14ac:dyDescent="0.2">
      <c r="A152" s="82"/>
      <c r="B152" s="82"/>
      <c r="C152" s="82"/>
      <c r="D152" s="83">
        <f t="shared" si="35"/>
        <v>0</v>
      </c>
      <c r="E152" s="83">
        <f t="shared" si="36"/>
        <v>0</v>
      </c>
      <c r="F152" s="25">
        <f t="shared" si="37"/>
        <v>0</v>
      </c>
      <c r="G152" s="25">
        <f t="shared" si="38"/>
        <v>0</v>
      </c>
      <c r="H152" s="25">
        <f t="shared" si="39"/>
        <v>0</v>
      </c>
      <c r="I152" s="25">
        <f t="shared" si="40"/>
        <v>0</v>
      </c>
      <c r="J152" s="25">
        <f t="shared" si="41"/>
        <v>0</v>
      </c>
      <c r="K152" s="25">
        <f t="shared" si="42"/>
        <v>0</v>
      </c>
      <c r="L152" s="25">
        <f t="shared" si="43"/>
        <v>0</v>
      </c>
      <c r="M152" s="25">
        <f t="shared" ca="1" si="44"/>
        <v>-9.7911963704347838E-3</v>
      </c>
      <c r="N152" s="25">
        <f t="shared" ca="1" si="45"/>
        <v>0</v>
      </c>
      <c r="O152" s="24">
        <f t="shared" ca="1" si="46"/>
        <v>0</v>
      </c>
      <c r="P152" s="25">
        <f t="shared" ca="1" si="47"/>
        <v>0</v>
      </c>
      <c r="Q152" s="25">
        <f t="shared" ca="1" si="48"/>
        <v>0</v>
      </c>
      <c r="R152">
        <f t="shared" ca="1" si="49"/>
        <v>9.7911963704347838E-3</v>
      </c>
    </row>
    <row r="153" spans="1:18" x14ac:dyDescent="0.2">
      <c r="A153" s="82"/>
      <c r="B153" s="82"/>
      <c r="C153" s="82"/>
      <c r="D153" s="83">
        <f t="shared" si="35"/>
        <v>0</v>
      </c>
      <c r="E153" s="83">
        <f t="shared" si="36"/>
        <v>0</v>
      </c>
      <c r="F153" s="25">
        <f t="shared" si="37"/>
        <v>0</v>
      </c>
      <c r="G153" s="25">
        <f t="shared" si="38"/>
        <v>0</v>
      </c>
      <c r="H153" s="25">
        <f t="shared" si="39"/>
        <v>0</v>
      </c>
      <c r="I153" s="25">
        <f t="shared" si="40"/>
        <v>0</v>
      </c>
      <c r="J153" s="25">
        <f t="shared" si="41"/>
        <v>0</v>
      </c>
      <c r="K153" s="25">
        <f t="shared" si="42"/>
        <v>0</v>
      </c>
      <c r="L153" s="25">
        <f t="shared" si="43"/>
        <v>0</v>
      </c>
      <c r="M153" s="25">
        <f t="shared" ca="1" si="44"/>
        <v>-9.7911963704347838E-3</v>
      </c>
      <c r="N153" s="25">
        <f t="shared" ca="1" si="45"/>
        <v>0</v>
      </c>
      <c r="O153" s="24">
        <f t="shared" ca="1" si="46"/>
        <v>0</v>
      </c>
      <c r="P153" s="25">
        <f t="shared" ca="1" si="47"/>
        <v>0</v>
      </c>
      <c r="Q153" s="25">
        <f t="shared" ca="1" si="48"/>
        <v>0</v>
      </c>
      <c r="R153">
        <f t="shared" ca="1" si="49"/>
        <v>9.7911963704347838E-3</v>
      </c>
    </row>
    <row r="154" spans="1:18" x14ac:dyDescent="0.2">
      <c r="A154" s="82"/>
      <c r="B154" s="82"/>
      <c r="C154" s="82"/>
      <c r="D154" s="83">
        <f t="shared" si="35"/>
        <v>0</v>
      </c>
      <c r="E154" s="83">
        <f t="shared" si="36"/>
        <v>0</v>
      </c>
      <c r="F154" s="25">
        <f t="shared" si="37"/>
        <v>0</v>
      </c>
      <c r="G154" s="25">
        <f t="shared" si="38"/>
        <v>0</v>
      </c>
      <c r="H154" s="25">
        <f t="shared" si="39"/>
        <v>0</v>
      </c>
      <c r="I154" s="25">
        <f t="shared" si="40"/>
        <v>0</v>
      </c>
      <c r="J154" s="25">
        <f t="shared" si="41"/>
        <v>0</v>
      </c>
      <c r="K154" s="25">
        <f t="shared" si="42"/>
        <v>0</v>
      </c>
      <c r="L154" s="25">
        <f t="shared" si="43"/>
        <v>0</v>
      </c>
      <c r="M154" s="25">
        <f t="shared" ca="1" si="44"/>
        <v>-9.7911963704347838E-3</v>
      </c>
      <c r="N154" s="25">
        <f t="shared" ca="1" si="45"/>
        <v>0</v>
      </c>
      <c r="O154" s="24">
        <f t="shared" ca="1" si="46"/>
        <v>0</v>
      </c>
      <c r="P154" s="25">
        <f t="shared" ca="1" si="47"/>
        <v>0</v>
      </c>
      <c r="Q154" s="25">
        <f t="shared" ca="1" si="48"/>
        <v>0</v>
      </c>
      <c r="R154">
        <f t="shared" ca="1" si="49"/>
        <v>9.7911963704347838E-3</v>
      </c>
    </row>
    <row r="155" spans="1:18" x14ac:dyDescent="0.2">
      <c r="A155" s="82"/>
      <c r="B155" s="82"/>
      <c r="C155" s="82"/>
      <c r="D155" s="83">
        <f t="shared" si="35"/>
        <v>0</v>
      </c>
      <c r="E155" s="83">
        <f t="shared" si="36"/>
        <v>0</v>
      </c>
      <c r="F155" s="25">
        <f t="shared" si="37"/>
        <v>0</v>
      </c>
      <c r="G155" s="25">
        <f t="shared" si="38"/>
        <v>0</v>
      </c>
      <c r="H155" s="25">
        <f t="shared" si="39"/>
        <v>0</v>
      </c>
      <c r="I155" s="25">
        <f t="shared" si="40"/>
        <v>0</v>
      </c>
      <c r="J155" s="25">
        <f t="shared" si="41"/>
        <v>0</v>
      </c>
      <c r="K155" s="25">
        <f t="shared" si="42"/>
        <v>0</v>
      </c>
      <c r="L155" s="25">
        <f t="shared" si="43"/>
        <v>0</v>
      </c>
      <c r="M155" s="25">
        <f t="shared" ca="1" si="44"/>
        <v>-9.7911963704347838E-3</v>
      </c>
      <c r="N155" s="25">
        <f t="shared" ca="1" si="45"/>
        <v>0</v>
      </c>
      <c r="O155" s="24">
        <f t="shared" ca="1" si="46"/>
        <v>0</v>
      </c>
      <c r="P155" s="25">
        <f t="shared" ca="1" si="47"/>
        <v>0</v>
      </c>
      <c r="Q155" s="25">
        <f t="shared" ca="1" si="48"/>
        <v>0</v>
      </c>
      <c r="R155">
        <f t="shared" ca="1" si="49"/>
        <v>9.7911963704347838E-3</v>
      </c>
    </row>
    <row r="156" spans="1:18" x14ac:dyDescent="0.2">
      <c r="A156" s="82"/>
      <c r="B156" s="82"/>
      <c r="C156" s="82"/>
      <c r="D156" s="83">
        <f t="shared" si="35"/>
        <v>0</v>
      </c>
      <c r="E156" s="83">
        <f t="shared" si="36"/>
        <v>0</v>
      </c>
      <c r="F156" s="25">
        <f t="shared" si="37"/>
        <v>0</v>
      </c>
      <c r="G156" s="25">
        <f t="shared" si="38"/>
        <v>0</v>
      </c>
      <c r="H156" s="25">
        <f t="shared" si="39"/>
        <v>0</v>
      </c>
      <c r="I156" s="25">
        <f t="shared" si="40"/>
        <v>0</v>
      </c>
      <c r="J156" s="25">
        <f t="shared" si="41"/>
        <v>0</v>
      </c>
      <c r="K156" s="25">
        <f t="shared" si="42"/>
        <v>0</v>
      </c>
      <c r="L156" s="25">
        <f t="shared" si="43"/>
        <v>0</v>
      </c>
      <c r="M156" s="25">
        <f t="shared" ca="1" si="44"/>
        <v>-9.7911963704347838E-3</v>
      </c>
      <c r="N156" s="25">
        <f t="shared" ca="1" si="45"/>
        <v>0</v>
      </c>
      <c r="O156" s="24">
        <f t="shared" ca="1" si="46"/>
        <v>0</v>
      </c>
      <c r="P156" s="25">
        <f t="shared" ca="1" si="47"/>
        <v>0</v>
      </c>
      <c r="Q156" s="25">
        <f t="shared" ca="1" si="48"/>
        <v>0</v>
      </c>
      <c r="R156">
        <f t="shared" ca="1" si="49"/>
        <v>9.7911963704347838E-3</v>
      </c>
    </row>
    <row r="157" spans="1:18" x14ac:dyDescent="0.2">
      <c r="A157" s="82"/>
      <c r="B157" s="82"/>
      <c r="C157" s="82"/>
      <c r="D157" s="83">
        <f t="shared" si="35"/>
        <v>0</v>
      </c>
      <c r="E157" s="83">
        <f t="shared" si="36"/>
        <v>0</v>
      </c>
      <c r="F157" s="25">
        <f t="shared" si="37"/>
        <v>0</v>
      </c>
      <c r="G157" s="25">
        <f t="shared" si="38"/>
        <v>0</v>
      </c>
      <c r="H157" s="25">
        <f t="shared" si="39"/>
        <v>0</v>
      </c>
      <c r="I157" s="25">
        <f t="shared" si="40"/>
        <v>0</v>
      </c>
      <c r="J157" s="25">
        <f t="shared" si="41"/>
        <v>0</v>
      </c>
      <c r="K157" s="25">
        <f t="shared" si="42"/>
        <v>0</v>
      </c>
      <c r="L157" s="25">
        <f t="shared" si="43"/>
        <v>0</v>
      </c>
      <c r="M157" s="25">
        <f t="shared" ca="1" si="44"/>
        <v>-9.7911963704347838E-3</v>
      </c>
      <c r="N157" s="25">
        <f t="shared" ca="1" si="45"/>
        <v>0</v>
      </c>
      <c r="O157" s="24">
        <f t="shared" ca="1" si="46"/>
        <v>0</v>
      </c>
      <c r="P157" s="25">
        <f t="shared" ca="1" si="47"/>
        <v>0</v>
      </c>
      <c r="Q157" s="25">
        <f t="shared" ca="1" si="48"/>
        <v>0</v>
      </c>
      <c r="R157">
        <f t="shared" ca="1" si="49"/>
        <v>9.7911963704347838E-3</v>
      </c>
    </row>
    <row r="158" spans="1:18" x14ac:dyDescent="0.2">
      <c r="A158" s="82"/>
      <c r="B158" s="82"/>
      <c r="C158" s="82"/>
      <c r="D158" s="83">
        <f t="shared" si="35"/>
        <v>0</v>
      </c>
      <c r="E158" s="83">
        <f t="shared" si="36"/>
        <v>0</v>
      </c>
      <c r="F158" s="25">
        <f t="shared" si="37"/>
        <v>0</v>
      </c>
      <c r="G158" s="25">
        <f t="shared" si="38"/>
        <v>0</v>
      </c>
      <c r="H158" s="25">
        <f t="shared" si="39"/>
        <v>0</v>
      </c>
      <c r="I158" s="25">
        <f t="shared" si="40"/>
        <v>0</v>
      </c>
      <c r="J158" s="25">
        <f t="shared" si="41"/>
        <v>0</v>
      </c>
      <c r="K158" s="25">
        <f t="shared" si="42"/>
        <v>0</v>
      </c>
      <c r="L158" s="25">
        <f t="shared" si="43"/>
        <v>0</v>
      </c>
      <c r="M158" s="25">
        <f t="shared" ca="1" si="44"/>
        <v>-9.7911963704347838E-3</v>
      </c>
      <c r="N158" s="25">
        <f t="shared" ca="1" si="45"/>
        <v>0</v>
      </c>
      <c r="O158" s="24">
        <f t="shared" ca="1" si="46"/>
        <v>0</v>
      </c>
      <c r="P158" s="25">
        <f t="shared" ca="1" si="47"/>
        <v>0</v>
      </c>
      <c r="Q158" s="25">
        <f t="shared" ca="1" si="48"/>
        <v>0</v>
      </c>
      <c r="R158">
        <f t="shared" ca="1" si="49"/>
        <v>9.7911963704347838E-3</v>
      </c>
    </row>
    <row r="159" spans="1:18" x14ac:dyDescent="0.2">
      <c r="A159" s="82"/>
      <c r="B159" s="82"/>
      <c r="C159" s="82"/>
      <c r="D159" s="83">
        <f t="shared" si="35"/>
        <v>0</v>
      </c>
      <c r="E159" s="83">
        <f t="shared" si="36"/>
        <v>0</v>
      </c>
      <c r="F159" s="25">
        <f t="shared" si="37"/>
        <v>0</v>
      </c>
      <c r="G159" s="25">
        <f t="shared" si="38"/>
        <v>0</v>
      </c>
      <c r="H159" s="25">
        <f t="shared" si="39"/>
        <v>0</v>
      </c>
      <c r="I159" s="25">
        <f t="shared" si="40"/>
        <v>0</v>
      </c>
      <c r="J159" s="25">
        <f t="shared" si="41"/>
        <v>0</v>
      </c>
      <c r="K159" s="25">
        <f t="shared" si="42"/>
        <v>0</v>
      </c>
      <c r="L159" s="25">
        <f t="shared" si="43"/>
        <v>0</v>
      </c>
      <c r="M159" s="25">
        <f t="shared" ca="1" si="44"/>
        <v>-9.7911963704347838E-3</v>
      </c>
      <c r="N159" s="25">
        <f t="shared" ca="1" si="45"/>
        <v>0</v>
      </c>
      <c r="O159" s="24">
        <f t="shared" ca="1" si="46"/>
        <v>0</v>
      </c>
      <c r="P159" s="25">
        <f t="shared" ca="1" si="47"/>
        <v>0</v>
      </c>
      <c r="Q159" s="25">
        <f t="shared" ca="1" si="48"/>
        <v>0</v>
      </c>
      <c r="R159">
        <f t="shared" ca="1" si="49"/>
        <v>9.7911963704347838E-3</v>
      </c>
    </row>
    <row r="160" spans="1:18" x14ac:dyDescent="0.2">
      <c r="A160" s="82"/>
      <c r="B160" s="82"/>
      <c r="C160" s="82"/>
      <c r="D160" s="83">
        <f t="shared" si="35"/>
        <v>0</v>
      </c>
      <c r="E160" s="83">
        <f t="shared" si="36"/>
        <v>0</v>
      </c>
      <c r="F160" s="25">
        <f t="shared" si="37"/>
        <v>0</v>
      </c>
      <c r="G160" s="25">
        <f t="shared" si="38"/>
        <v>0</v>
      </c>
      <c r="H160" s="25">
        <f t="shared" si="39"/>
        <v>0</v>
      </c>
      <c r="I160" s="25">
        <f t="shared" si="40"/>
        <v>0</v>
      </c>
      <c r="J160" s="25">
        <f t="shared" si="41"/>
        <v>0</v>
      </c>
      <c r="K160" s="25">
        <f t="shared" si="42"/>
        <v>0</v>
      </c>
      <c r="L160" s="25">
        <f t="shared" si="43"/>
        <v>0</v>
      </c>
      <c r="M160" s="25">
        <f t="shared" ca="1" si="44"/>
        <v>-9.7911963704347838E-3</v>
      </c>
      <c r="N160" s="25">
        <f t="shared" ca="1" si="45"/>
        <v>0</v>
      </c>
      <c r="O160" s="24">
        <f t="shared" ca="1" si="46"/>
        <v>0</v>
      </c>
      <c r="P160" s="25">
        <f t="shared" ca="1" si="47"/>
        <v>0</v>
      </c>
      <c r="Q160" s="25">
        <f t="shared" ca="1" si="48"/>
        <v>0</v>
      </c>
      <c r="R160">
        <f t="shared" ca="1" si="49"/>
        <v>9.7911963704347838E-3</v>
      </c>
    </row>
    <row r="161" spans="1:18" x14ac:dyDescent="0.2">
      <c r="A161" s="82"/>
      <c r="B161" s="82"/>
      <c r="C161" s="82"/>
      <c r="D161" s="83">
        <f t="shared" si="35"/>
        <v>0</v>
      </c>
      <c r="E161" s="83">
        <f t="shared" si="36"/>
        <v>0</v>
      </c>
      <c r="F161" s="25">
        <f t="shared" si="37"/>
        <v>0</v>
      </c>
      <c r="G161" s="25">
        <f t="shared" si="38"/>
        <v>0</v>
      </c>
      <c r="H161" s="25">
        <f t="shared" si="39"/>
        <v>0</v>
      </c>
      <c r="I161" s="25">
        <f t="shared" si="40"/>
        <v>0</v>
      </c>
      <c r="J161" s="25">
        <f t="shared" si="41"/>
        <v>0</v>
      </c>
      <c r="K161" s="25">
        <f t="shared" si="42"/>
        <v>0</v>
      </c>
      <c r="L161" s="25">
        <f t="shared" si="43"/>
        <v>0</v>
      </c>
      <c r="M161" s="25">
        <f t="shared" ca="1" si="44"/>
        <v>-9.7911963704347838E-3</v>
      </c>
      <c r="N161" s="25">
        <f t="shared" ca="1" si="45"/>
        <v>0</v>
      </c>
      <c r="O161" s="24">
        <f t="shared" ca="1" si="46"/>
        <v>0</v>
      </c>
      <c r="P161" s="25">
        <f t="shared" ca="1" si="47"/>
        <v>0</v>
      </c>
      <c r="Q161" s="25">
        <f t="shared" ca="1" si="48"/>
        <v>0</v>
      </c>
      <c r="R161">
        <f t="shared" ca="1" si="49"/>
        <v>9.7911963704347838E-3</v>
      </c>
    </row>
    <row r="162" spans="1:18" x14ac:dyDescent="0.2">
      <c r="A162" s="82"/>
      <c r="B162" s="82"/>
      <c r="C162" s="82"/>
      <c r="D162" s="83">
        <f t="shared" si="35"/>
        <v>0</v>
      </c>
      <c r="E162" s="83">
        <f t="shared" si="36"/>
        <v>0</v>
      </c>
      <c r="F162" s="25">
        <f t="shared" si="37"/>
        <v>0</v>
      </c>
      <c r="G162" s="25">
        <f t="shared" si="38"/>
        <v>0</v>
      </c>
      <c r="H162" s="25">
        <f t="shared" si="39"/>
        <v>0</v>
      </c>
      <c r="I162" s="25">
        <f t="shared" si="40"/>
        <v>0</v>
      </c>
      <c r="J162" s="25">
        <f t="shared" si="41"/>
        <v>0</v>
      </c>
      <c r="K162" s="25">
        <f t="shared" si="42"/>
        <v>0</v>
      </c>
      <c r="L162" s="25">
        <f t="shared" si="43"/>
        <v>0</v>
      </c>
      <c r="M162" s="25">
        <f t="shared" ca="1" si="44"/>
        <v>-9.7911963704347838E-3</v>
      </c>
      <c r="N162" s="25">
        <f t="shared" ca="1" si="45"/>
        <v>0</v>
      </c>
      <c r="O162" s="24">
        <f t="shared" ca="1" si="46"/>
        <v>0</v>
      </c>
      <c r="P162" s="25">
        <f t="shared" ca="1" si="47"/>
        <v>0</v>
      </c>
      <c r="Q162" s="25">
        <f t="shared" ca="1" si="48"/>
        <v>0</v>
      </c>
      <c r="R162">
        <f t="shared" ca="1" si="49"/>
        <v>9.7911963704347838E-3</v>
      </c>
    </row>
    <row r="163" spans="1:18" x14ac:dyDescent="0.2">
      <c r="A163" s="82"/>
      <c r="B163" s="82"/>
      <c r="C163" s="82"/>
      <c r="D163" s="83">
        <f t="shared" si="35"/>
        <v>0</v>
      </c>
      <c r="E163" s="83">
        <f t="shared" si="36"/>
        <v>0</v>
      </c>
      <c r="F163" s="25">
        <f t="shared" si="37"/>
        <v>0</v>
      </c>
      <c r="G163" s="25">
        <f t="shared" si="38"/>
        <v>0</v>
      </c>
      <c r="H163" s="25">
        <f t="shared" si="39"/>
        <v>0</v>
      </c>
      <c r="I163" s="25">
        <f t="shared" si="40"/>
        <v>0</v>
      </c>
      <c r="J163" s="25">
        <f t="shared" si="41"/>
        <v>0</v>
      </c>
      <c r="K163" s="25">
        <f t="shared" si="42"/>
        <v>0</v>
      </c>
      <c r="L163" s="25">
        <f t="shared" si="43"/>
        <v>0</v>
      </c>
      <c r="M163" s="25">
        <f t="shared" ca="1" si="44"/>
        <v>-9.7911963704347838E-3</v>
      </c>
      <c r="N163" s="25">
        <f t="shared" ca="1" si="45"/>
        <v>0</v>
      </c>
      <c r="O163" s="24">
        <f t="shared" ca="1" si="46"/>
        <v>0</v>
      </c>
      <c r="P163" s="25">
        <f t="shared" ca="1" si="47"/>
        <v>0</v>
      </c>
      <c r="Q163" s="25">
        <f t="shared" ca="1" si="48"/>
        <v>0</v>
      </c>
      <c r="R163">
        <f t="shared" ca="1" si="49"/>
        <v>9.7911963704347838E-3</v>
      </c>
    </row>
    <row r="164" spans="1:18" x14ac:dyDescent="0.2">
      <c r="A164" s="82"/>
      <c r="B164" s="82"/>
      <c r="C164" s="82"/>
      <c r="D164" s="83">
        <f t="shared" si="35"/>
        <v>0</v>
      </c>
      <c r="E164" s="83">
        <f t="shared" si="36"/>
        <v>0</v>
      </c>
      <c r="F164" s="25">
        <f t="shared" si="37"/>
        <v>0</v>
      </c>
      <c r="G164" s="25">
        <f t="shared" si="38"/>
        <v>0</v>
      </c>
      <c r="H164" s="25">
        <f t="shared" si="39"/>
        <v>0</v>
      </c>
      <c r="I164" s="25">
        <f t="shared" si="40"/>
        <v>0</v>
      </c>
      <c r="J164" s="25">
        <f t="shared" si="41"/>
        <v>0</v>
      </c>
      <c r="K164" s="25">
        <f t="shared" si="42"/>
        <v>0</v>
      </c>
      <c r="L164" s="25">
        <f t="shared" si="43"/>
        <v>0</v>
      </c>
      <c r="M164" s="25">
        <f t="shared" ca="1" si="44"/>
        <v>-9.7911963704347838E-3</v>
      </c>
      <c r="N164" s="25">
        <f t="shared" ca="1" si="45"/>
        <v>0</v>
      </c>
      <c r="O164" s="24">
        <f t="shared" ca="1" si="46"/>
        <v>0</v>
      </c>
      <c r="P164" s="25">
        <f t="shared" ca="1" si="47"/>
        <v>0</v>
      </c>
      <c r="Q164" s="25">
        <f t="shared" ca="1" si="48"/>
        <v>0</v>
      </c>
      <c r="R164">
        <f t="shared" ca="1" si="49"/>
        <v>9.7911963704347838E-3</v>
      </c>
    </row>
    <row r="165" spans="1:18" x14ac:dyDescent="0.2">
      <c r="A165" s="82"/>
      <c r="B165" s="82"/>
      <c r="C165" s="82"/>
      <c r="D165" s="83">
        <f t="shared" si="35"/>
        <v>0</v>
      </c>
      <c r="E165" s="83">
        <f t="shared" si="36"/>
        <v>0</v>
      </c>
      <c r="F165" s="25">
        <f t="shared" si="37"/>
        <v>0</v>
      </c>
      <c r="G165" s="25">
        <f t="shared" si="38"/>
        <v>0</v>
      </c>
      <c r="H165" s="25">
        <f t="shared" si="39"/>
        <v>0</v>
      </c>
      <c r="I165" s="25">
        <f t="shared" si="40"/>
        <v>0</v>
      </c>
      <c r="J165" s="25">
        <f t="shared" si="41"/>
        <v>0</v>
      </c>
      <c r="K165" s="25">
        <f t="shared" si="42"/>
        <v>0</v>
      </c>
      <c r="L165" s="25">
        <f t="shared" si="43"/>
        <v>0</v>
      </c>
      <c r="M165" s="25">
        <f t="shared" ca="1" si="44"/>
        <v>-9.7911963704347838E-3</v>
      </c>
      <c r="N165" s="25">
        <f t="shared" ca="1" si="45"/>
        <v>0</v>
      </c>
      <c r="O165" s="24">
        <f t="shared" ca="1" si="46"/>
        <v>0</v>
      </c>
      <c r="P165" s="25">
        <f t="shared" ca="1" si="47"/>
        <v>0</v>
      </c>
      <c r="Q165" s="25">
        <f t="shared" ca="1" si="48"/>
        <v>0</v>
      </c>
      <c r="R165">
        <f t="shared" ca="1" si="49"/>
        <v>9.7911963704347838E-3</v>
      </c>
    </row>
    <row r="166" spans="1:18" x14ac:dyDescent="0.2">
      <c r="A166" s="82"/>
      <c r="B166" s="82"/>
      <c r="C166" s="82"/>
      <c r="D166" s="83">
        <f t="shared" si="35"/>
        <v>0</v>
      </c>
      <c r="E166" s="83">
        <f t="shared" si="36"/>
        <v>0</v>
      </c>
      <c r="F166" s="25">
        <f t="shared" si="37"/>
        <v>0</v>
      </c>
      <c r="G166" s="25">
        <f t="shared" si="38"/>
        <v>0</v>
      </c>
      <c r="H166" s="25">
        <f t="shared" si="39"/>
        <v>0</v>
      </c>
      <c r="I166" s="25">
        <f t="shared" si="40"/>
        <v>0</v>
      </c>
      <c r="J166" s="25">
        <f t="shared" si="41"/>
        <v>0</v>
      </c>
      <c r="K166" s="25">
        <f t="shared" si="42"/>
        <v>0</v>
      </c>
      <c r="L166" s="25">
        <f t="shared" si="43"/>
        <v>0</v>
      </c>
      <c r="M166" s="25">
        <f t="shared" ca="1" si="44"/>
        <v>-9.7911963704347838E-3</v>
      </c>
      <c r="N166" s="25">
        <f t="shared" ca="1" si="45"/>
        <v>0</v>
      </c>
      <c r="O166" s="24">
        <f t="shared" ca="1" si="46"/>
        <v>0</v>
      </c>
      <c r="P166" s="25">
        <f t="shared" ca="1" si="47"/>
        <v>0</v>
      </c>
      <c r="Q166" s="25">
        <f t="shared" ca="1" si="48"/>
        <v>0</v>
      </c>
      <c r="R166">
        <f t="shared" ca="1" si="49"/>
        <v>9.7911963704347838E-3</v>
      </c>
    </row>
    <row r="167" spans="1:18" x14ac:dyDescent="0.2">
      <c r="A167" s="82"/>
      <c r="B167" s="82"/>
      <c r="C167" s="82"/>
      <c r="D167" s="83">
        <f t="shared" si="35"/>
        <v>0</v>
      </c>
      <c r="E167" s="83">
        <f t="shared" si="36"/>
        <v>0</v>
      </c>
      <c r="F167" s="25">
        <f t="shared" si="37"/>
        <v>0</v>
      </c>
      <c r="G167" s="25">
        <f t="shared" si="38"/>
        <v>0</v>
      </c>
      <c r="H167" s="25">
        <f t="shared" si="39"/>
        <v>0</v>
      </c>
      <c r="I167" s="25">
        <f t="shared" si="40"/>
        <v>0</v>
      </c>
      <c r="J167" s="25">
        <f t="shared" si="41"/>
        <v>0</v>
      </c>
      <c r="K167" s="25">
        <f t="shared" si="42"/>
        <v>0</v>
      </c>
      <c r="L167" s="25">
        <f t="shared" si="43"/>
        <v>0</v>
      </c>
      <c r="M167" s="25">
        <f t="shared" ca="1" si="44"/>
        <v>-9.7911963704347838E-3</v>
      </c>
      <c r="N167" s="25">
        <f t="shared" ca="1" si="45"/>
        <v>0</v>
      </c>
      <c r="O167" s="24">
        <f t="shared" ca="1" si="46"/>
        <v>0</v>
      </c>
      <c r="P167" s="25">
        <f t="shared" ca="1" si="47"/>
        <v>0</v>
      </c>
      <c r="Q167" s="25">
        <f t="shared" ca="1" si="48"/>
        <v>0</v>
      </c>
      <c r="R167">
        <f t="shared" ca="1" si="49"/>
        <v>9.7911963704347838E-3</v>
      </c>
    </row>
    <row r="168" spans="1:18" x14ac:dyDescent="0.2">
      <c r="A168" s="82"/>
      <c r="B168" s="82"/>
      <c r="C168" s="82"/>
      <c r="D168" s="83">
        <f t="shared" si="35"/>
        <v>0</v>
      </c>
      <c r="E168" s="83">
        <f t="shared" si="36"/>
        <v>0</v>
      </c>
      <c r="F168" s="25">
        <f t="shared" si="37"/>
        <v>0</v>
      </c>
      <c r="G168" s="25">
        <f t="shared" si="38"/>
        <v>0</v>
      </c>
      <c r="H168" s="25">
        <f t="shared" si="39"/>
        <v>0</v>
      </c>
      <c r="I168" s="25">
        <f t="shared" si="40"/>
        <v>0</v>
      </c>
      <c r="J168" s="25">
        <f t="shared" si="41"/>
        <v>0</v>
      </c>
      <c r="K168" s="25">
        <f t="shared" si="42"/>
        <v>0</v>
      </c>
      <c r="L168" s="25">
        <f t="shared" si="43"/>
        <v>0</v>
      </c>
      <c r="M168" s="25">
        <f t="shared" ca="1" si="44"/>
        <v>-9.7911963704347838E-3</v>
      </c>
      <c r="N168" s="25">
        <f t="shared" ca="1" si="45"/>
        <v>0</v>
      </c>
      <c r="O168" s="24">
        <f t="shared" ca="1" si="46"/>
        <v>0</v>
      </c>
      <c r="P168" s="25">
        <f t="shared" ca="1" si="47"/>
        <v>0</v>
      </c>
      <c r="Q168" s="25">
        <f t="shared" ca="1" si="48"/>
        <v>0</v>
      </c>
      <c r="R168">
        <f t="shared" ca="1" si="49"/>
        <v>9.7911963704347838E-3</v>
      </c>
    </row>
    <row r="169" spans="1:18" x14ac:dyDescent="0.2">
      <c r="A169" s="82"/>
      <c r="B169" s="82"/>
      <c r="C169" s="82"/>
      <c r="D169" s="83">
        <f t="shared" si="35"/>
        <v>0</v>
      </c>
      <c r="E169" s="83">
        <f t="shared" si="36"/>
        <v>0</v>
      </c>
      <c r="F169" s="25">
        <f t="shared" si="37"/>
        <v>0</v>
      </c>
      <c r="G169" s="25">
        <f t="shared" si="38"/>
        <v>0</v>
      </c>
      <c r="H169" s="25">
        <f t="shared" si="39"/>
        <v>0</v>
      </c>
      <c r="I169" s="25">
        <f t="shared" si="40"/>
        <v>0</v>
      </c>
      <c r="J169" s="25">
        <f t="shared" si="41"/>
        <v>0</v>
      </c>
      <c r="K169" s="25">
        <f t="shared" si="42"/>
        <v>0</v>
      </c>
      <c r="L169" s="25">
        <f t="shared" si="43"/>
        <v>0</v>
      </c>
      <c r="M169" s="25">
        <f t="shared" ca="1" si="44"/>
        <v>-9.7911963704347838E-3</v>
      </c>
      <c r="N169" s="25">
        <f t="shared" ca="1" si="45"/>
        <v>0</v>
      </c>
      <c r="O169" s="24">
        <f t="shared" ca="1" si="46"/>
        <v>0</v>
      </c>
      <c r="P169" s="25">
        <f t="shared" ca="1" si="47"/>
        <v>0</v>
      </c>
      <c r="Q169" s="25">
        <f t="shared" ca="1" si="48"/>
        <v>0</v>
      </c>
      <c r="R169">
        <f t="shared" ca="1" si="49"/>
        <v>9.7911963704347838E-3</v>
      </c>
    </row>
    <row r="170" spans="1:18" x14ac:dyDescent="0.2">
      <c r="A170" s="82"/>
      <c r="B170" s="82"/>
      <c r="C170" s="82"/>
      <c r="D170" s="83">
        <f t="shared" si="35"/>
        <v>0</v>
      </c>
      <c r="E170" s="83">
        <f t="shared" si="36"/>
        <v>0</v>
      </c>
      <c r="F170" s="25">
        <f t="shared" si="37"/>
        <v>0</v>
      </c>
      <c r="G170" s="25">
        <f t="shared" si="38"/>
        <v>0</v>
      </c>
      <c r="H170" s="25">
        <f t="shared" si="39"/>
        <v>0</v>
      </c>
      <c r="I170" s="25">
        <f t="shared" si="40"/>
        <v>0</v>
      </c>
      <c r="J170" s="25">
        <f t="shared" si="41"/>
        <v>0</v>
      </c>
      <c r="K170" s="25">
        <f t="shared" si="42"/>
        <v>0</v>
      </c>
      <c r="L170" s="25">
        <f t="shared" si="43"/>
        <v>0</v>
      </c>
      <c r="M170" s="25">
        <f t="shared" ca="1" si="44"/>
        <v>-9.7911963704347838E-3</v>
      </c>
      <c r="N170" s="25">
        <f t="shared" ca="1" si="45"/>
        <v>0</v>
      </c>
      <c r="O170" s="24">
        <f t="shared" ca="1" si="46"/>
        <v>0</v>
      </c>
      <c r="P170" s="25">
        <f t="shared" ca="1" si="47"/>
        <v>0</v>
      </c>
      <c r="Q170" s="25">
        <f t="shared" ca="1" si="48"/>
        <v>0</v>
      </c>
      <c r="R170">
        <f t="shared" ca="1" si="49"/>
        <v>9.7911963704347838E-3</v>
      </c>
    </row>
    <row r="171" spans="1:18" x14ac:dyDescent="0.2">
      <c r="A171" s="82"/>
      <c r="B171" s="82"/>
      <c r="C171" s="82"/>
      <c r="D171" s="83">
        <f t="shared" si="35"/>
        <v>0</v>
      </c>
      <c r="E171" s="83">
        <f t="shared" si="36"/>
        <v>0</v>
      </c>
      <c r="F171" s="25">
        <f t="shared" si="37"/>
        <v>0</v>
      </c>
      <c r="G171" s="25">
        <f t="shared" si="38"/>
        <v>0</v>
      </c>
      <c r="H171" s="25">
        <f t="shared" si="39"/>
        <v>0</v>
      </c>
      <c r="I171" s="25">
        <f t="shared" si="40"/>
        <v>0</v>
      </c>
      <c r="J171" s="25">
        <f t="shared" si="41"/>
        <v>0</v>
      </c>
      <c r="K171" s="25">
        <f t="shared" si="42"/>
        <v>0</v>
      </c>
      <c r="L171" s="25">
        <f t="shared" si="43"/>
        <v>0</v>
      </c>
      <c r="M171" s="25">
        <f t="shared" ca="1" si="44"/>
        <v>-9.7911963704347838E-3</v>
      </c>
      <c r="N171" s="25">
        <f t="shared" ca="1" si="45"/>
        <v>0</v>
      </c>
      <c r="O171" s="24">
        <f t="shared" ca="1" si="46"/>
        <v>0</v>
      </c>
      <c r="P171" s="25">
        <f t="shared" ca="1" si="47"/>
        <v>0</v>
      </c>
      <c r="Q171" s="25">
        <f t="shared" ca="1" si="48"/>
        <v>0</v>
      </c>
      <c r="R171">
        <f t="shared" ca="1" si="49"/>
        <v>9.7911963704347838E-3</v>
      </c>
    </row>
    <row r="172" spans="1:18" x14ac:dyDescent="0.2">
      <c r="A172" s="82"/>
      <c r="B172" s="82"/>
      <c r="C172" s="82"/>
      <c r="D172" s="83">
        <f t="shared" si="35"/>
        <v>0</v>
      </c>
      <c r="E172" s="83">
        <f t="shared" si="36"/>
        <v>0</v>
      </c>
      <c r="F172" s="25">
        <f t="shared" si="37"/>
        <v>0</v>
      </c>
      <c r="G172" s="25">
        <f t="shared" si="38"/>
        <v>0</v>
      </c>
      <c r="H172" s="25">
        <f t="shared" si="39"/>
        <v>0</v>
      </c>
      <c r="I172" s="25">
        <f t="shared" si="40"/>
        <v>0</v>
      </c>
      <c r="J172" s="25">
        <f t="shared" si="41"/>
        <v>0</v>
      </c>
      <c r="K172" s="25">
        <f t="shared" si="42"/>
        <v>0</v>
      </c>
      <c r="L172" s="25">
        <f t="shared" si="43"/>
        <v>0</v>
      </c>
      <c r="M172" s="25">
        <f t="shared" ca="1" si="44"/>
        <v>-9.7911963704347838E-3</v>
      </c>
      <c r="N172" s="25">
        <f t="shared" ca="1" si="45"/>
        <v>0</v>
      </c>
      <c r="O172" s="24">
        <f t="shared" ca="1" si="46"/>
        <v>0</v>
      </c>
      <c r="P172" s="25">
        <f t="shared" ca="1" si="47"/>
        <v>0</v>
      </c>
      <c r="Q172" s="25">
        <f t="shared" ca="1" si="48"/>
        <v>0</v>
      </c>
      <c r="R172">
        <f t="shared" ca="1" si="49"/>
        <v>9.7911963704347838E-3</v>
      </c>
    </row>
    <row r="173" spans="1:18" x14ac:dyDescent="0.2">
      <c r="A173" s="82"/>
      <c r="B173" s="82"/>
      <c r="C173" s="82"/>
      <c r="D173" s="83">
        <f t="shared" si="35"/>
        <v>0</v>
      </c>
      <c r="E173" s="83">
        <f t="shared" si="36"/>
        <v>0</v>
      </c>
      <c r="F173" s="25">
        <f t="shared" si="37"/>
        <v>0</v>
      </c>
      <c r="G173" s="25">
        <f t="shared" si="38"/>
        <v>0</v>
      </c>
      <c r="H173" s="25">
        <f t="shared" si="39"/>
        <v>0</v>
      </c>
      <c r="I173" s="25">
        <f t="shared" si="40"/>
        <v>0</v>
      </c>
      <c r="J173" s="25">
        <f t="shared" si="41"/>
        <v>0</v>
      </c>
      <c r="K173" s="25">
        <f t="shared" si="42"/>
        <v>0</v>
      </c>
      <c r="L173" s="25">
        <f t="shared" si="43"/>
        <v>0</v>
      </c>
      <c r="M173" s="25">
        <f t="shared" ca="1" si="44"/>
        <v>-9.7911963704347838E-3</v>
      </c>
      <c r="N173" s="25">
        <f t="shared" ca="1" si="45"/>
        <v>0</v>
      </c>
      <c r="O173" s="24">
        <f t="shared" ca="1" si="46"/>
        <v>0</v>
      </c>
      <c r="P173" s="25">
        <f t="shared" ca="1" si="47"/>
        <v>0</v>
      </c>
      <c r="Q173" s="25">
        <f t="shared" ca="1" si="48"/>
        <v>0</v>
      </c>
      <c r="R173">
        <f t="shared" ca="1" si="49"/>
        <v>9.7911963704347838E-3</v>
      </c>
    </row>
    <row r="174" spans="1:18" x14ac:dyDescent="0.2">
      <c r="A174" s="82"/>
      <c r="B174" s="82"/>
      <c r="C174" s="82"/>
      <c r="D174" s="83">
        <f t="shared" si="35"/>
        <v>0</v>
      </c>
      <c r="E174" s="83">
        <f t="shared" si="36"/>
        <v>0</v>
      </c>
      <c r="F174" s="25">
        <f t="shared" si="37"/>
        <v>0</v>
      </c>
      <c r="G174" s="25">
        <f t="shared" si="38"/>
        <v>0</v>
      </c>
      <c r="H174" s="25">
        <f t="shared" si="39"/>
        <v>0</v>
      </c>
      <c r="I174" s="25">
        <f t="shared" si="40"/>
        <v>0</v>
      </c>
      <c r="J174" s="25">
        <f t="shared" si="41"/>
        <v>0</v>
      </c>
      <c r="K174" s="25">
        <f t="shared" si="42"/>
        <v>0</v>
      </c>
      <c r="L174" s="25">
        <f t="shared" si="43"/>
        <v>0</v>
      </c>
      <c r="M174" s="25">
        <f t="shared" ca="1" si="44"/>
        <v>-9.7911963704347838E-3</v>
      </c>
      <c r="N174" s="25">
        <f t="shared" ca="1" si="45"/>
        <v>0</v>
      </c>
      <c r="O174" s="24">
        <f t="shared" ca="1" si="46"/>
        <v>0</v>
      </c>
      <c r="P174" s="25">
        <f t="shared" ca="1" si="47"/>
        <v>0</v>
      </c>
      <c r="Q174" s="25">
        <f t="shared" ca="1" si="48"/>
        <v>0</v>
      </c>
      <c r="R174">
        <f t="shared" ca="1" si="49"/>
        <v>9.7911963704347838E-3</v>
      </c>
    </row>
    <row r="175" spans="1:18" x14ac:dyDescent="0.2">
      <c r="A175" s="82"/>
      <c r="B175" s="82"/>
      <c r="C175" s="82"/>
      <c r="D175" s="83">
        <f t="shared" si="35"/>
        <v>0</v>
      </c>
      <c r="E175" s="83">
        <f t="shared" si="36"/>
        <v>0</v>
      </c>
      <c r="F175" s="25">
        <f t="shared" si="37"/>
        <v>0</v>
      </c>
      <c r="G175" s="25">
        <f t="shared" si="38"/>
        <v>0</v>
      </c>
      <c r="H175" s="25">
        <f t="shared" si="39"/>
        <v>0</v>
      </c>
      <c r="I175" s="25">
        <f t="shared" si="40"/>
        <v>0</v>
      </c>
      <c r="J175" s="25">
        <f t="shared" si="41"/>
        <v>0</v>
      </c>
      <c r="K175" s="25">
        <f t="shared" si="42"/>
        <v>0</v>
      </c>
      <c r="L175" s="25">
        <f t="shared" si="43"/>
        <v>0</v>
      </c>
      <c r="M175" s="25">
        <f t="shared" ca="1" si="44"/>
        <v>-9.7911963704347838E-3</v>
      </c>
      <c r="N175" s="25">
        <f t="shared" ca="1" si="45"/>
        <v>0</v>
      </c>
      <c r="O175" s="24">
        <f t="shared" ca="1" si="46"/>
        <v>0</v>
      </c>
      <c r="P175" s="25">
        <f t="shared" ca="1" si="47"/>
        <v>0</v>
      </c>
      <c r="Q175" s="25">
        <f t="shared" ca="1" si="48"/>
        <v>0</v>
      </c>
      <c r="R175">
        <f t="shared" ca="1" si="49"/>
        <v>9.7911963704347838E-3</v>
      </c>
    </row>
    <row r="176" spans="1:18" x14ac:dyDescent="0.2">
      <c r="A176" s="82"/>
      <c r="B176" s="82"/>
      <c r="C176" s="82"/>
      <c r="D176" s="83">
        <f t="shared" si="35"/>
        <v>0</v>
      </c>
      <c r="E176" s="83">
        <f t="shared" si="36"/>
        <v>0</v>
      </c>
      <c r="F176" s="25">
        <f t="shared" si="37"/>
        <v>0</v>
      </c>
      <c r="G176" s="25">
        <f t="shared" si="38"/>
        <v>0</v>
      </c>
      <c r="H176" s="25">
        <f t="shared" si="39"/>
        <v>0</v>
      </c>
      <c r="I176" s="25">
        <f t="shared" si="40"/>
        <v>0</v>
      </c>
      <c r="J176" s="25">
        <f t="shared" si="41"/>
        <v>0</v>
      </c>
      <c r="K176" s="25">
        <f t="shared" si="42"/>
        <v>0</v>
      </c>
      <c r="L176" s="25">
        <f t="shared" si="43"/>
        <v>0</v>
      </c>
      <c r="M176" s="25">
        <f t="shared" ca="1" si="44"/>
        <v>-9.7911963704347838E-3</v>
      </c>
      <c r="N176" s="25">
        <f t="shared" ca="1" si="45"/>
        <v>0</v>
      </c>
      <c r="O176" s="24">
        <f t="shared" ca="1" si="46"/>
        <v>0</v>
      </c>
      <c r="P176" s="25">
        <f t="shared" ca="1" si="47"/>
        <v>0</v>
      </c>
      <c r="Q176" s="25">
        <f t="shared" ca="1" si="48"/>
        <v>0</v>
      </c>
      <c r="R176">
        <f t="shared" ca="1" si="49"/>
        <v>9.7911963704347838E-3</v>
      </c>
    </row>
    <row r="177" spans="1:18" x14ac:dyDescent="0.2">
      <c r="A177" s="82"/>
      <c r="B177" s="82"/>
      <c r="C177" s="82"/>
      <c r="D177" s="83">
        <f t="shared" si="35"/>
        <v>0</v>
      </c>
      <c r="E177" s="83">
        <f t="shared" si="36"/>
        <v>0</v>
      </c>
      <c r="F177" s="25">
        <f t="shared" si="37"/>
        <v>0</v>
      </c>
      <c r="G177" s="25">
        <f t="shared" si="38"/>
        <v>0</v>
      </c>
      <c r="H177" s="25">
        <f t="shared" si="39"/>
        <v>0</v>
      </c>
      <c r="I177" s="25">
        <f t="shared" si="40"/>
        <v>0</v>
      </c>
      <c r="J177" s="25">
        <f t="shared" si="41"/>
        <v>0</v>
      </c>
      <c r="K177" s="25">
        <f t="shared" si="42"/>
        <v>0</v>
      </c>
      <c r="L177" s="25">
        <f t="shared" si="43"/>
        <v>0</v>
      </c>
      <c r="M177" s="25">
        <f t="shared" ca="1" si="44"/>
        <v>-9.7911963704347838E-3</v>
      </c>
      <c r="N177" s="25">
        <f t="shared" ca="1" si="45"/>
        <v>0</v>
      </c>
      <c r="O177" s="24">
        <f t="shared" ca="1" si="46"/>
        <v>0</v>
      </c>
      <c r="P177" s="25">
        <f t="shared" ca="1" si="47"/>
        <v>0</v>
      </c>
      <c r="Q177" s="25">
        <f t="shared" ca="1" si="48"/>
        <v>0</v>
      </c>
      <c r="R177">
        <f t="shared" ca="1" si="49"/>
        <v>9.7911963704347838E-3</v>
      </c>
    </row>
    <row r="178" spans="1:18" x14ac:dyDescent="0.2">
      <c r="A178" s="82"/>
      <c r="B178" s="82"/>
      <c r="C178" s="82"/>
      <c r="D178" s="83">
        <f t="shared" si="35"/>
        <v>0</v>
      </c>
      <c r="E178" s="83">
        <f t="shared" si="36"/>
        <v>0</v>
      </c>
      <c r="F178" s="25">
        <f t="shared" si="37"/>
        <v>0</v>
      </c>
      <c r="G178" s="25">
        <f t="shared" si="38"/>
        <v>0</v>
      </c>
      <c r="H178" s="25">
        <f t="shared" si="39"/>
        <v>0</v>
      </c>
      <c r="I178" s="25">
        <f t="shared" si="40"/>
        <v>0</v>
      </c>
      <c r="J178" s="25">
        <f t="shared" si="41"/>
        <v>0</v>
      </c>
      <c r="K178" s="25">
        <f t="shared" si="42"/>
        <v>0</v>
      </c>
      <c r="L178" s="25">
        <f t="shared" si="43"/>
        <v>0</v>
      </c>
      <c r="M178" s="25">
        <f t="shared" ca="1" si="44"/>
        <v>-9.7911963704347838E-3</v>
      </c>
      <c r="N178" s="25">
        <f t="shared" ca="1" si="45"/>
        <v>0</v>
      </c>
      <c r="O178" s="24">
        <f t="shared" ca="1" si="46"/>
        <v>0</v>
      </c>
      <c r="P178" s="25">
        <f t="shared" ca="1" si="47"/>
        <v>0</v>
      </c>
      <c r="Q178" s="25">
        <f t="shared" ca="1" si="48"/>
        <v>0</v>
      </c>
      <c r="R178">
        <f t="shared" ca="1" si="49"/>
        <v>9.7911963704347838E-3</v>
      </c>
    </row>
    <row r="179" spans="1:18" x14ac:dyDescent="0.2">
      <c r="A179" s="82"/>
      <c r="B179" s="82"/>
      <c r="C179" s="82"/>
      <c r="D179" s="83">
        <f t="shared" si="35"/>
        <v>0</v>
      </c>
      <c r="E179" s="83">
        <f t="shared" si="36"/>
        <v>0</v>
      </c>
      <c r="F179" s="25">
        <f t="shared" si="37"/>
        <v>0</v>
      </c>
      <c r="G179" s="25">
        <f t="shared" si="38"/>
        <v>0</v>
      </c>
      <c r="H179" s="25">
        <f t="shared" si="39"/>
        <v>0</v>
      </c>
      <c r="I179" s="25">
        <f t="shared" si="40"/>
        <v>0</v>
      </c>
      <c r="J179" s="25">
        <f t="shared" si="41"/>
        <v>0</v>
      </c>
      <c r="K179" s="25">
        <f t="shared" si="42"/>
        <v>0</v>
      </c>
      <c r="L179" s="25">
        <f t="shared" si="43"/>
        <v>0</v>
      </c>
      <c r="M179" s="25">
        <f t="shared" ca="1" si="44"/>
        <v>-9.7911963704347838E-3</v>
      </c>
      <c r="N179" s="25">
        <f t="shared" ca="1" si="45"/>
        <v>0</v>
      </c>
      <c r="O179" s="24">
        <f t="shared" ca="1" si="46"/>
        <v>0</v>
      </c>
      <c r="P179" s="25">
        <f t="shared" ca="1" si="47"/>
        <v>0</v>
      </c>
      <c r="Q179" s="25">
        <f t="shared" ca="1" si="48"/>
        <v>0</v>
      </c>
      <c r="R179">
        <f t="shared" ca="1" si="49"/>
        <v>9.7911963704347838E-3</v>
      </c>
    </row>
    <row r="180" spans="1:18" x14ac:dyDescent="0.2">
      <c r="A180" s="82"/>
      <c r="B180" s="82"/>
      <c r="C180" s="82"/>
      <c r="D180" s="83">
        <f t="shared" si="35"/>
        <v>0</v>
      </c>
      <c r="E180" s="83">
        <f t="shared" si="36"/>
        <v>0</v>
      </c>
      <c r="F180" s="25">
        <f t="shared" si="37"/>
        <v>0</v>
      </c>
      <c r="G180" s="25">
        <f t="shared" si="38"/>
        <v>0</v>
      </c>
      <c r="H180" s="25">
        <f t="shared" si="39"/>
        <v>0</v>
      </c>
      <c r="I180" s="25">
        <f t="shared" si="40"/>
        <v>0</v>
      </c>
      <c r="J180" s="25">
        <f t="shared" si="41"/>
        <v>0</v>
      </c>
      <c r="K180" s="25">
        <f t="shared" si="42"/>
        <v>0</v>
      </c>
      <c r="L180" s="25">
        <f t="shared" si="43"/>
        <v>0</v>
      </c>
      <c r="M180" s="25">
        <f t="shared" ca="1" si="44"/>
        <v>-9.7911963704347838E-3</v>
      </c>
      <c r="N180" s="25">
        <f t="shared" ca="1" si="45"/>
        <v>0</v>
      </c>
      <c r="O180" s="24">
        <f t="shared" ca="1" si="46"/>
        <v>0</v>
      </c>
      <c r="P180" s="25">
        <f t="shared" ca="1" si="47"/>
        <v>0</v>
      </c>
      <c r="Q180" s="25">
        <f t="shared" ca="1" si="48"/>
        <v>0</v>
      </c>
      <c r="R180">
        <f t="shared" ca="1" si="49"/>
        <v>9.7911963704347838E-3</v>
      </c>
    </row>
    <row r="181" spans="1:18" x14ac:dyDescent="0.2">
      <c r="A181" s="82"/>
      <c r="B181" s="82"/>
      <c r="C181" s="82"/>
      <c r="D181" s="83">
        <f t="shared" si="35"/>
        <v>0</v>
      </c>
      <c r="E181" s="83">
        <f t="shared" si="36"/>
        <v>0</v>
      </c>
      <c r="F181" s="25">
        <f t="shared" si="37"/>
        <v>0</v>
      </c>
      <c r="G181" s="25">
        <f t="shared" si="38"/>
        <v>0</v>
      </c>
      <c r="H181" s="25">
        <f t="shared" si="39"/>
        <v>0</v>
      </c>
      <c r="I181" s="25">
        <f t="shared" si="40"/>
        <v>0</v>
      </c>
      <c r="J181" s="25">
        <f t="shared" si="41"/>
        <v>0</v>
      </c>
      <c r="K181" s="25">
        <f t="shared" si="42"/>
        <v>0</v>
      </c>
      <c r="L181" s="25">
        <f t="shared" si="43"/>
        <v>0</v>
      </c>
      <c r="M181" s="25">
        <f t="shared" ca="1" si="44"/>
        <v>-9.7911963704347838E-3</v>
      </c>
      <c r="N181" s="25">
        <f t="shared" ca="1" si="45"/>
        <v>0</v>
      </c>
      <c r="O181" s="24">
        <f t="shared" ca="1" si="46"/>
        <v>0</v>
      </c>
      <c r="P181" s="25">
        <f t="shared" ca="1" si="47"/>
        <v>0</v>
      </c>
      <c r="Q181" s="25">
        <f t="shared" ca="1" si="48"/>
        <v>0</v>
      </c>
      <c r="R181">
        <f t="shared" ca="1" si="49"/>
        <v>9.7911963704347838E-3</v>
      </c>
    </row>
    <row r="182" spans="1:18" x14ac:dyDescent="0.2">
      <c r="A182" s="82"/>
      <c r="B182" s="82"/>
      <c r="C182" s="82"/>
      <c r="D182" s="83">
        <f t="shared" si="35"/>
        <v>0</v>
      </c>
      <c r="E182" s="83">
        <f t="shared" si="36"/>
        <v>0</v>
      </c>
      <c r="F182" s="25">
        <f t="shared" si="37"/>
        <v>0</v>
      </c>
      <c r="G182" s="25">
        <f t="shared" si="38"/>
        <v>0</v>
      </c>
      <c r="H182" s="25">
        <f t="shared" si="39"/>
        <v>0</v>
      </c>
      <c r="I182" s="25">
        <f t="shared" si="40"/>
        <v>0</v>
      </c>
      <c r="J182" s="25">
        <f t="shared" si="41"/>
        <v>0</v>
      </c>
      <c r="K182" s="25">
        <f t="shared" si="42"/>
        <v>0</v>
      </c>
      <c r="L182" s="25">
        <f t="shared" si="43"/>
        <v>0</v>
      </c>
      <c r="M182" s="25">
        <f t="shared" ca="1" si="44"/>
        <v>-9.7911963704347838E-3</v>
      </c>
      <c r="N182" s="25">
        <f t="shared" ca="1" si="45"/>
        <v>0</v>
      </c>
      <c r="O182" s="24">
        <f t="shared" ca="1" si="46"/>
        <v>0</v>
      </c>
      <c r="P182" s="25">
        <f t="shared" ca="1" si="47"/>
        <v>0</v>
      </c>
      <c r="Q182" s="25">
        <f t="shared" ca="1" si="48"/>
        <v>0</v>
      </c>
      <c r="R182">
        <f t="shared" ca="1" si="49"/>
        <v>9.7911963704347838E-3</v>
      </c>
    </row>
    <row r="183" spans="1:18" x14ac:dyDescent="0.2">
      <c r="A183" s="82"/>
      <c r="B183" s="82"/>
      <c r="C183" s="82"/>
      <c r="D183" s="83">
        <f t="shared" si="35"/>
        <v>0</v>
      </c>
      <c r="E183" s="83">
        <f t="shared" si="36"/>
        <v>0</v>
      </c>
      <c r="F183" s="25">
        <f t="shared" si="37"/>
        <v>0</v>
      </c>
      <c r="G183" s="25">
        <f t="shared" si="38"/>
        <v>0</v>
      </c>
      <c r="H183" s="25">
        <f t="shared" si="39"/>
        <v>0</v>
      </c>
      <c r="I183" s="25">
        <f t="shared" si="40"/>
        <v>0</v>
      </c>
      <c r="J183" s="25">
        <f t="shared" si="41"/>
        <v>0</v>
      </c>
      <c r="K183" s="25">
        <f t="shared" si="42"/>
        <v>0</v>
      </c>
      <c r="L183" s="25">
        <f t="shared" si="43"/>
        <v>0</v>
      </c>
      <c r="M183" s="25">
        <f t="shared" ca="1" si="44"/>
        <v>-9.7911963704347838E-3</v>
      </c>
      <c r="N183" s="25">
        <f t="shared" ca="1" si="45"/>
        <v>0</v>
      </c>
      <c r="O183" s="24">
        <f t="shared" ca="1" si="46"/>
        <v>0</v>
      </c>
      <c r="P183" s="25">
        <f t="shared" ca="1" si="47"/>
        <v>0</v>
      </c>
      <c r="Q183" s="25">
        <f t="shared" ca="1" si="48"/>
        <v>0</v>
      </c>
      <c r="R183">
        <f t="shared" ca="1" si="49"/>
        <v>9.7911963704347838E-3</v>
      </c>
    </row>
    <row r="184" spans="1:18" x14ac:dyDescent="0.2">
      <c r="A184" s="82"/>
      <c r="B184" s="82"/>
      <c r="C184" s="82"/>
      <c r="D184" s="83">
        <f t="shared" si="35"/>
        <v>0</v>
      </c>
      <c r="E184" s="83">
        <f t="shared" si="36"/>
        <v>0</v>
      </c>
      <c r="F184" s="25">
        <f t="shared" si="37"/>
        <v>0</v>
      </c>
      <c r="G184" s="25">
        <f t="shared" si="38"/>
        <v>0</v>
      </c>
      <c r="H184" s="25">
        <f t="shared" si="39"/>
        <v>0</v>
      </c>
      <c r="I184" s="25">
        <f t="shared" si="40"/>
        <v>0</v>
      </c>
      <c r="J184" s="25">
        <f t="shared" si="41"/>
        <v>0</v>
      </c>
      <c r="K184" s="25">
        <f t="shared" si="42"/>
        <v>0</v>
      </c>
      <c r="L184" s="25">
        <f t="shared" si="43"/>
        <v>0</v>
      </c>
      <c r="M184" s="25">
        <f t="shared" ca="1" si="44"/>
        <v>-9.7911963704347838E-3</v>
      </c>
      <c r="N184" s="25">
        <f t="shared" ca="1" si="45"/>
        <v>0</v>
      </c>
      <c r="O184" s="24">
        <f t="shared" ca="1" si="46"/>
        <v>0</v>
      </c>
      <c r="P184" s="25">
        <f t="shared" ca="1" si="47"/>
        <v>0</v>
      </c>
      <c r="Q184" s="25">
        <f t="shared" ca="1" si="48"/>
        <v>0</v>
      </c>
      <c r="R184">
        <f t="shared" ca="1" si="49"/>
        <v>9.7911963704347838E-3</v>
      </c>
    </row>
    <row r="185" spans="1:18" x14ac:dyDescent="0.2">
      <c r="A185" s="82"/>
      <c r="B185" s="82"/>
      <c r="C185" s="82"/>
      <c r="D185" s="83">
        <f t="shared" si="35"/>
        <v>0</v>
      </c>
      <c r="E185" s="83">
        <f t="shared" si="36"/>
        <v>0</v>
      </c>
      <c r="F185" s="25">
        <f t="shared" si="37"/>
        <v>0</v>
      </c>
      <c r="G185" s="25">
        <f t="shared" si="38"/>
        <v>0</v>
      </c>
      <c r="H185" s="25">
        <f t="shared" si="39"/>
        <v>0</v>
      </c>
      <c r="I185" s="25">
        <f t="shared" si="40"/>
        <v>0</v>
      </c>
      <c r="J185" s="25">
        <f t="shared" si="41"/>
        <v>0</v>
      </c>
      <c r="K185" s="25">
        <f t="shared" si="42"/>
        <v>0</v>
      </c>
      <c r="L185" s="25">
        <f t="shared" si="43"/>
        <v>0</v>
      </c>
      <c r="M185" s="25">
        <f t="shared" ca="1" si="44"/>
        <v>-9.7911963704347838E-3</v>
      </c>
      <c r="N185" s="25">
        <f t="shared" ca="1" si="45"/>
        <v>0</v>
      </c>
      <c r="O185" s="24">
        <f t="shared" ca="1" si="46"/>
        <v>0</v>
      </c>
      <c r="P185" s="25">
        <f t="shared" ca="1" si="47"/>
        <v>0</v>
      </c>
      <c r="Q185" s="25">
        <f t="shared" ca="1" si="48"/>
        <v>0</v>
      </c>
      <c r="R185">
        <f t="shared" ca="1" si="49"/>
        <v>9.7911963704347838E-3</v>
      </c>
    </row>
    <row r="186" spans="1:18" x14ac:dyDescent="0.2">
      <c r="A186" s="82"/>
      <c r="B186" s="82"/>
      <c r="C186" s="82"/>
      <c r="D186" s="83">
        <f t="shared" si="35"/>
        <v>0</v>
      </c>
      <c r="E186" s="83">
        <f t="shared" si="36"/>
        <v>0</v>
      </c>
      <c r="F186" s="25">
        <f t="shared" si="37"/>
        <v>0</v>
      </c>
      <c r="G186" s="25">
        <f t="shared" si="38"/>
        <v>0</v>
      </c>
      <c r="H186" s="25">
        <f t="shared" si="39"/>
        <v>0</v>
      </c>
      <c r="I186" s="25">
        <f t="shared" si="40"/>
        <v>0</v>
      </c>
      <c r="J186" s="25">
        <f t="shared" si="41"/>
        <v>0</v>
      </c>
      <c r="K186" s="25">
        <f t="shared" si="42"/>
        <v>0</v>
      </c>
      <c r="L186" s="25">
        <f t="shared" si="43"/>
        <v>0</v>
      </c>
      <c r="M186" s="25">
        <f t="shared" ca="1" si="44"/>
        <v>-9.7911963704347838E-3</v>
      </c>
      <c r="N186" s="25">
        <f t="shared" ca="1" si="45"/>
        <v>0</v>
      </c>
      <c r="O186" s="24">
        <f t="shared" ca="1" si="46"/>
        <v>0</v>
      </c>
      <c r="P186" s="25">
        <f t="shared" ca="1" si="47"/>
        <v>0</v>
      </c>
      <c r="Q186" s="25">
        <f t="shared" ca="1" si="48"/>
        <v>0</v>
      </c>
      <c r="R186">
        <f t="shared" ca="1" si="49"/>
        <v>9.7911963704347838E-3</v>
      </c>
    </row>
    <row r="187" spans="1:18" x14ac:dyDescent="0.2">
      <c r="A187" s="82"/>
      <c r="B187" s="82"/>
      <c r="C187" s="82"/>
      <c r="D187" s="83">
        <f t="shared" si="35"/>
        <v>0</v>
      </c>
      <c r="E187" s="83">
        <f t="shared" si="36"/>
        <v>0</v>
      </c>
      <c r="F187" s="25">
        <f t="shared" si="37"/>
        <v>0</v>
      </c>
      <c r="G187" s="25">
        <f t="shared" si="38"/>
        <v>0</v>
      </c>
      <c r="H187" s="25">
        <f t="shared" si="39"/>
        <v>0</v>
      </c>
      <c r="I187" s="25">
        <f t="shared" si="40"/>
        <v>0</v>
      </c>
      <c r="J187" s="25">
        <f t="shared" si="41"/>
        <v>0</v>
      </c>
      <c r="K187" s="25">
        <f t="shared" si="42"/>
        <v>0</v>
      </c>
      <c r="L187" s="25">
        <f t="shared" si="43"/>
        <v>0</v>
      </c>
      <c r="M187" s="25">
        <f t="shared" ca="1" si="44"/>
        <v>-9.7911963704347838E-3</v>
      </c>
      <c r="N187" s="25">
        <f t="shared" ca="1" si="45"/>
        <v>0</v>
      </c>
      <c r="O187" s="24">
        <f t="shared" ca="1" si="46"/>
        <v>0</v>
      </c>
      <c r="P187" s="25">
        <f t="shared" ca="1" si="47"/>
        <v>0</v>
      </c>
      <c r="Q187" s="25">
        <f t="shared" ca="1" si="48"/>
        <v>0</v>
      </c>
      <c r="R187">
        <f t="shared" ca="1" si="49"/>
        <v>9.7911963704347838E-3</v>
      </c>
    </row>
    <row r="188" spans="1:18" x14ac:dyDescent="0.2">
      <c r="A188" s="82"/>
      <c r="B188" s="82"/>
      <c r="C188" s="82"/>
      <c r="D188" s="83">
        <f t="shared" si="35"/>
        <v>0</v>
      </c>
      <c r="E188" s="83">
        <f t="shared" si="36"/>
        <v>0</v>
      </c>
      <c r="F188" s="25">
        <f t="shared" si="37"/>
        <v>0</v>
      </c>
      <c r="G188" s="25">
        <f t="shared" si="38"/>
        <v>0</v>
      </c>
      <c r="H188" s="25">
        <f t="shared" si="39"/>
        <v>0</v>
      </c>
      <c r="I188" s="25">
        <f t="shared" si="40"/>
        <v>0</v>
      </c>
      <c r="J188" s="25">
        <f t="shared" si="41"/>
        <v>0</v>
      </c>
      <c r="K188" s="25">
        <f t="shared" si="42"/>
        <v>0</v>
      </c>
      <c r="L188" s="25">
        <f t="shared" si="43"/>
        <v>0</v>
      </c>
      <c r="M188" s="25">
        <f t="shared" ca="1" si="44"/>
        <v>-9.7911963704347838E-3</v>
      </c>
      <c r="N188" s="25">
        <f t="shared" ca="1" si="45"/>
        <v>0</v>
      </c>
      <c r="O188" s="24">
        <f t="shared" ca="1" si="46"/>
        <v>0</v>
      </c>
      <c r="P188" s="25">
        <f t="shared" ca="1" si="47"/>
        <v>0</v>
      </c>
      <c r="Q188" s="25">
        <f t="shared" ca="1" si="48"/>
        <v>0</v>
      </c>
      <c r="R188">
        <f t="shared" ca="1" si="49"/>
        <v>9.7911963704347838E-3</v>
      </c>
    </row>
    <row r="189" spans="1:18" x14ac:dyDescent="0.2">
      <c r="A189" s="82"/>
      <c r="B189" s="82"/>
      <c r="C189" s="82"/>
      <c r="D189" s="83">
        <f t="shared" si="35"/>
        <v>0</v>
      </c>
      <c r="E189" s="83">
        <f t="shared" si="36"/>
        <v>0</v>
      </c>
      <c r="F189" s="25">
        <f t="shared" si="37"/>
        <v>0</v>
      </c>
      <c r="G189" s="25">
        <f t="shared" si="38"/>
        <v>0</v>
      </c>
      <c r="H189" s="25">
        <f t="shared" si="39"/>
        <v>0</v>
      </c>
      <c r="I189" s="25">
        <f t="shared" si="40"/>
        <v>0</v>
      </c>
      <c r="J189" s="25">
        <f t="shared" si="41"/>
        <v>0</v>
      </c>
      <c r="K189" s="25">
        <f t="shared" si="42"/>
        <v>0</v>
      </c>
      <c r="L189" s="25">
        <f t="shared" si="43"/>
        <v>0</v>
      </c>
      <c r="M189" s="25">
        <f t="shared" ca="1" si="44"/>
        <v>-9.7911963704347838E-3</v>
      </c>
      <c r="N189" s="25">
        <f t="shared" ca="1" si="45"/>
        <v>0</v>
      </c>
      <c r="O189" s="24">
        <f t="shared" ca="1" si="46"/>
        <v>0</v>
      </c>
      <c r="P189" s="25">
        <f t="shared" ca="1" si="47"/>
        <v>0</v>
      </c>
      <c r="Q189" s="25">
        <f t="shared" ca="1" si="48"/>
        <v>0</v>
      </c>
      <c r="R189">
        <f t="shared" ca="1" si="49"/>
        <v>9.7911963704347838E-3</v>
      </c>
    </row>
    <row r="190" spans="1:18" x14ac:dyDescent="0.2">
      <c r="A190" s="82"/>
      <c r="B190" s="82"/>
      <c r="C190" s="82"/>
      <c r="D190" s="83">
        <f t="shared" si="35"/>
        <v>0</v>
      </c>
      <c r="E190" s="83">
        <f t="shared" si="36"/>
        <v>0</v>
      </c>
      <c r="F190" s="25">
        <f t="shared" si="37"/>
        <v>0</v>
      </c>
      <c r="G190" s="25">
        <f t="shared" si="38"/>
        <v>0</v>
      </c>
      <c r="H190" s="25">
        <f t="shared" si="39"/>
        <v>0</v>
      </c>
      <c r="I190" s="25">
        <f t="shared" si="40"/>
        <v>0</v>
      </c>
      <c r="J190" s="25">
        <f t="shared" si="41"/>
        <v>0</v>
      </c>
      <c r="K190" s="25">
        <f t="shared" si="42"/>
        <v>0</v>
      </c>
      <c r="L190" s="25">
        <f t="shared" si="43"/>
        <v>0</v>
      </c>
      <c r="M190" s="25">
        <f t="shared" ca="1" si="44"/>
        <v>-9.7911963704347838E-3</v>
      </c>
      <c r="N190" s="25">
        <f t="shared" ca="1" si="45"/>
        <v>0</v>
      </c>
      <c r="O190" s="24">
        <f t="shared" ca="1" si="46"/>
        <v>0</v>
      </c>
      <c r="P190" s="25">
        <f t="shared" ca="1" si="47"/>
        <v>0</v>
      </c>
      <c r="Q190" s="25">
        <f t="shared" ca="1" si="48"/>
        <v>0</v>
      </c>
      <c r="R190">
        <f t="shared" ca="1" si="49"/>
        <v>9.7911963704347838E-3</v>
      </c>
    </row>
    <row r="191" spans="1:18" x14ac:dyDescent="0.2">
      <c r="A191" s="82"/>
      <c r="B191" s="82"/>
      <c r="C191" s="82"/>
      <c r="D191" s="83">
        <f t="shared" si="35"/>
        <v>0</v>
      </c>
      <c r="E191" s="83">
        <f t="shared" si="36"/>
        <v>0</v>
      </c>
      <c r="F191" s="25">
        <f t="shared" si="37"/>
        <v>0</v>
      </c>
      <c r="G191" s="25">
        <f t="shared" si="38"/>
        <v>0</v>
      </c>
      <c r="H191" s="25">
        <f t="shared" si="39"/>
        <v>0</v>
      </c>
      <c r="I191" s="25">
        <f t="shared" si="40"/>
        <v>0</v>
      </c>
      <c r="J191" s="25">
        <f t="shared" si="41"/>
        <v>0</v>
      </c>
      <c r="K191" s="25">
        <f t="shared" si="42"/>
        <v>0</v>
      </c>
      <c r="L191" s="25">
        <f t="shared" si="43"/>
        <v>0</v>
      </c>
      <c r="M191" s="25">
        <f t="shared" ca="1" si="44"/>
        <v>-9.7911963704347838E-3</v>
      </c>
      <c r="N191" s="25">
        <f t="shared" ca="1" si="45"/>
        <v>0</v>
      </c>
      <c r="O191" s="24">
        <f t="shared" ca="1" si="46"/>
        <v>0</v>
      </c>
      <c r="P191" s="25">
        <f t="shared" ca="1" si="47"/>
        <v>0</v>
      </c>
      <c r="Q191" s="25">
        <f t="shared" ca="1" si="48"/>
        <v>0</v>
      </c>
      <c r="R191">
        <f t="shared" ca="1" si="49"/>
        <v>9.7911963704347838E-3</v>
      </c>
    </row>
    <row r="192" spans="1:18" x14ac:dyDescent="0.2">
      <c r="A192" s="82"/>
      <c r="B192" s="82"/>
      <c r="C192" s="82"/>
      <c r="D192" s="83">
        <f t="shared" si="35"/>
        <v>0</v>
      </c>
      <c r="E192" s="83">
        <f t="shared" si="36"/>
        <v>0</v>
      </c>
      <c r="F192" s="25">
        <f t="shared" si="37"/>
        <v>0</v>
      </c>
      <c r="G192" s="25">
        <f t="shared" si="38"/>
        <v>0</v>
      </c>
      <c r="H192" s="25">
        <f t="shared" si="39"/>
        <v>0</v>
      </c>
      <c r="I192" s="25">
        <f t="shared" si="40"/>
        <v>0</v>
      </c>
      <c r="J192" s="25">
        <f t="shared" si="41"/>
        <v>0</v>
      </c>
      <c r="K192" s="25">
        <f t="shared" si="42"/>
        <v>0</v>
      </c>
      <c r="L192" s="25">
        <f t="shared" si="43"/>
        <v>0</v>
      </c>
      <c r="M192" s="25">
        <f t="shared" ca="1" si="44"/>
        <v>-9.7911963704347838E-3</v>
      </c>
      <c r="N192" s="25">
        <f t="shared" ca="1" si="45"/>
        <v>0</v>
      </c>
      <c r="O192" s="24">
        <f t="shared" ca="1" si="46"/>
        <v>0</v>
      </c>
      <c r="P192" s="25">
        <f t="shared" ca="1" si="47"/>
        <v>0</v>
      </c>
      <c r="Q192" s="25">
        <f t="shared" ca="1" si="48"/>
        <v>0</v>
      </c>
      <c r="R192">
        <f t="shared" ca="1" si="49"/>
        <v>9.7911963704347838E-3</v>
      </c>
    </row>
    <row r="193" spans="1:18" x14ac:dyDescent="0.2">
      <c r="A193" s="82"/>
      <c r="B193" s="82"/>
      <c r="C193" s="82"/>
      <c r="D193" s="83">
        <f t="shared" si="35"/>
        <v>0</v>
      </c>
      <c r="E193" s="83">
        <f t="shared" si="36"/>
        <v>0</v>
      </c>
      <c r="F193" s="25">
        <f t="shared" si="37"/>
        <v>0</v>
      </c>
      <c r="G193" s="25">
        <f t="shared" si="38"/>
        <v>0</v>
      </c>
      <c r="H193" s="25">
        <f t="shared" si="39"/>
        <v>0</v>
      </c>
      <c r="I193" s="25">
        <f t="shared" si="40"/>
        <v>0</v>
      </c>
      <c r="J193" s="25">
        <f t="shared" si="41"/>
        <v>0</v>
      </c>
      <c r="K193" s="25">
        <f t="shared" si="42"/>
        <v>0</v>
      </c>
      <c r="L193" s="25">
        <f t="shared" si="43"/>
        <v>0</v>
      </c>
      <c r="M193" s="25">
        <f t="shared" ca="1" si="44"/>
        <v>-9.7911963704347838E-3</v>
      </c>
      <c r="N193" s="25">
        <f t="shared" ca="1" si="45"/>
        <v>0</v>
      </c>
      <c r="O193" s="24">
        <f t="shared" ca="1" si="46"/>
        <v>0</v>
      </c>
      <c r="P193" s="25">
        <f t="shared" ca="1" si="47"/>
        <v>0</v>
      </c>
      <c r="Q193" s="25">
        <f t="shared" ca="1" si="48"/>
        <v>0</v>
      </c>
      <c r="R193">
        <f t="shared" ca="1" si="49"/>
        <v>9.7911963704347838E-3</v>
      </c>
    </row>
    <row r="194" spans="1:18" x14ac:dyDescent="0.2">
      <c r="A194" s="82"/>
      <c r="B194" s="82"/>
      <c r="C194" s="82"/>
      <c r="D194" s="83">
        <f t="shared" si="35"/>
        <v>0</v>
      </c>
      <c r="E194" s="83">
        <f t="shared" si="36"/>
        <v>0</v>
      </c>
      <c r="F194" s="25">
        <f t="shared" si="37"/>
        <v>0</v>
      </c>
      <c r="G194" s="25">
        <f t="shared" si="38"/>
        <v>0</v>
      </c>
      <c r="H194" s="25">
        <f t="shared" si="39"/>
        <v>0</v>
      </c>
      <c r="I194" s="25">
        <f t="shared" si="40"/>
        <v>0</v>
      </c>
      <c r="J194" s="25">
        <f t="shared" si="41"/>
        <v>0</v>
      </c>
      <c r="K194" s="25">
        <f t="shared" si="42"/>
        <v>0</v>
      </c>
      <c r="L194" s="25">
        <f t="shared" si="43"/>
        <v>0</v>
      </c>
      <c r="M194" s="25">
        <f t="shared" ca="1" si="44"/>
        <v>-9.7911963704347838E-3</v>
      </c>
      <c r="N194" s="25">
        <f t="shared" ca="1" si="45"/>
        <v>0</v>
      </c>
      <c r="O194" s="24">
        <f t="shared" ca="1" si="46"/>
        <v>0</v>
      </c>
      <c r="P194" s="25">
        <f t="shared" ca="1" si="47"/>
        <v>0</v>
      </c>
      <c r="Q194" s="25">
        <f t="shared" ca="1" si="48"/>
        <v>0</v>
      </c>
      <c r="R194">
        <f t="shared" ca="1" si="49"/>
        <v>9.7911963704347838E-3</v>
      </c>
    </row>
    <row r="195" spans="1:18" x14ac:dyDescent="0.2">
      <c r="A195" s="82"/>
      <c r="B195" s="82"/>
      <c r="C195" s="82"/>
      <c r="D195" s="83">
        <f t="shared" si="35"/>
        <v>0</v>
      </c>
      <c r="E195" s="83">
        <f t="shared" si="36"/>
        <v>0</v>
      </c>
      <c r="F195" s="25">
        <f t="shared" si="37"/>
        <v>0</v>
      </c>
      <c r="G195" s="25">
        <f t="shared" si="38"/>
        <v>0</v>
      </c>
      <c r="H195" s="25">
        <f t="shared" si="39"/>
        <v>0</v>
      </c>
      <c r="I195" s="25">
        <f t="shared" si="40"/>
        <v>0</v>
      </c>
      <c r="J195" s="25">
        <f t="shared" si="41"/>
        <v>0</v>
      </c>
      <c r="K195" s="25">
        <f t="shared" si="42"/>
        <v>0</v>
      </c>
      <c r="L195" s="25">
        <f t="shared" si="43"/>
        <v>0</v>
      </c>
      <c r="M195" s="25">
        <f t="shared" ca="1" si="44"/>
        <v>-9.7911963704347838E-3</v>
      </c>
      <c r="N195" s="25">
        <f t="shared" ca="1" si="45"/>
        <v>0</v>
      </c>
      <c r="O195" s="24">
        <f t="shared" ca="1" si="46"/>
        <v>0</v>
      </c>
      <c r="P195" s="25">
        <f t="shared" ca="1" si="47"/>
        <v>0</v>
      </c>
      <c r="Q195" s="25">
        <f t="shared" ca="1" si="48"/>
        <v>0</v>
      </c>
      <c r="R195">
        <f t="shared" ca="1" si="49"/>
        <v>9.7911963704347838E-3</v>
      </c>
    </row>
    <row r="196" spans="1:18" x14ac:dyDescent="0.2">
      <c r="A196" s="82"/>
      <c r="B196" s="82"/>
      <c r="C196" s="82"/>
      <c r="D196" s="83">
        <f t="shared" si="35"/>
        <v>0</v>
      </c>
      <c r="E196" s="83">
        <f t="shared" si="36"/>
        <v>0</v>
      </c>
      <c r="F196" s="25">
        <f t="shared" si="37"/>
        <v>0</v>
      </c>
      <c r="G196" s="25">
        <f t="shared" si="38"/>
        <v>0</v>
      </c>
      <c r="H196" s="25">
        <f t="shared" si="39"/>
        <v>0</v>
      </c>
      <c r="I196" s="25">
        <f t="shared" si="40"/>
        <v>0</v>
      </c>
      <c r="J196" s="25">
        <f t="shared" si="41"/>
        <v>0</v>
      </c>
      <c r="K196" s="25">
        <f t="shared" si="42"/>
        <v>0</v>
      </c>
      <c r="L196" s="25">
        <f t="shared" si="43"/>
        <v>0</v>
      </c>
      <c r="M196" s="25">
        <f t="shared" ca="1" si="44"/>
        <v>-9.7911963704347838E-3</v>
      </c>
      <c r="N196" s="25">
        <f t="shared" ca="1" si="45"/>
        <v>0</v>
      </c>
      <c r="O196" s="24">
        <f t="shared" ca="1" si="46"/>
        <v>0</v>
      </c>
      <c r="P196" s="25">
        <f t="shared" ca="1" si="47"/>
        <v>0</v>
      </c>
      <c r="Q196" s="25">
        <f t="shared" ca="1" si="48"/>
        <v>0</v>
      </c>
      <c r="R196">
        <f t="shared" ca="1" si="49"/>
        <v>9.7911963704347838E-3</v>
      </c>
    </row>
    <row r="197" spans="1:18" x14ac:dyDescent="0.2">
      <c r="A197" s="82"/>
      <c r="B197" s="82"/>
      <c r="C197" s="82"/>
      <c r="D197" s="83">
        <f t="shared" si="35"/>
        <v>0</v>
      </c>
      <c r="E197" s="83">
        <f t="shared" si="36"/>
        <v>0</v>
      </c>
      <c r="F197" s="25">
        <f t="shared" si="37"/>
        <v>0</v>
      </c>
      <c r="G197" s="25">
        <f t="shared" si="38"/>
        <v>0</v>
      </c>
      <c r="H197" s="25">
        <f t="shared" si="39"/>
        <v>0</v>
      </c>
      <c r="I197" s="25">
        <f t="shared" si="40"/>
        <v>0</v>
      </c>
      <c r="J197" s="25">
        <f t="shared" si="41"/>
        <v>0</v>
      </c>
      <c r="K197" s="25">
        <f t="shared" si="42"/>
        <v>0</v>
      </c>
      <c r="L197" s="25">
        <f t="shared" si="43"/>
        <v>0</v>
      </c>
      <c r="M197" s="25">
        <f t="shared" ca="1" si="44"/>
        <v>-9.7911963704347838E-3</v>
      </c>
      <c r="N197" s="25">
        <f t="shared" ca="1" si="45"/>
        <v>0</v>
      </c>
      <c r="O197" s="24">
        <f t="shared" ca="1" si="46"/>
        <v>0</v>
      </c>
      <c r="P197" s="25">
        <f t="shared" ca="1" si="47"/>
        <v>0</v>
      </c>
      <c r="Q197" s="25">
        <f t="shared" ca="1" si="48"/>
        <v>0</v>
      </c>
      <c r="R197">
        <f t="shared" ca="1" si="49"/>
        <v>9.7911963704347838E-3</v>
      </c>
    </row>
    <row r="198" spans="1:18" x14ac:dyDescent="0.2">
      <c r="A198" s="82"/>
      <c r="B198" s="82"/>
      <c r="C198" s="82"/>
      <c r="D198" s="83">
        <f t="shared" si="35"/>
        <v>0</v>
      </c>
      <c r="E198" s="83">
        <f t="shared" si="36"/>
        <v>0</v>
      </c>
      <c r="F198" s="25">
        <f t="shared" si="37"/>
        <v>0</v>
      </c>
      <c r="G198" s="25">
        <f t="shared" si="38"/>
        <v>0</v>
      </c>
      <c r="H198" s="25">
        <f t="shared" si="39"/>
        <v>0</v>
      </c>
      <c r="I198" s="25">
        <f t="shared" si="40"/>
        <v>0</v>
      </c>
      <c r="J198" s="25">
        <f t="shared" si="41"/>
        <v>0</v>
      </c>
      <c r="K198" s="25">
        <f t="shared" si="42"/>
        <v>0</v>
      </c>
      <c r="L198" s="25">
        <f t="shared" si="43"/>
        <v>0</v>
      </c>
      <c r="M198" s="25">
        <f t="shared" ca="1" si="44"/>
        <v>-9.7911963704347838E-3</v>
      </c>
      <c r="N198" s="25">
        <f t="shared" ca="1" si="45"/>
        <v>0</v>
      </c>
      <c r="O198" s="24">
        <f t="shared" ca="1" si="46"/>
        <v>0</v>
      </c>
      <c r="P198" s="25">
        <f t="shared" ca="1" si="47"/>
        <v>0</v>
      </c>
      <c r="Q198" s="25">
        <f t="shared" ca="1" si="48"/>
        <v>0</v>
      </c>
      <c r="R198">
        <f t="shared" ca="1" si="49"/>
        <v>9.7911963704347838E-3</v>
      </c>
    </row>
    <row r="199" spans="1:18" x14ac:dyDescent="0.2">
      <c r="A199" s="82"/>
      <c r="B199" s="82"/>
      <c r="C199" s="82"/>
      <c r="D199" s="83">
        <f t="shared" si="35"/>
        <v>0</v>
      </c>
      <c r="E199" s="83">
        <f t="shared" si="36"/>
        <v>0</v>
      </c>
      <c r="F199" s="25">
        <f t="shared" si="37"/>
        <v>0</v>
      </c>
      <c r="G199" s="25">
        <f t="shared" si="38"/>
        <v>0</v>
      </c>
      <c r="H199" s="25">
        <f t="shared" si="39"/>
        <v>0</v>
      </c>
      <c r="I199" s="25">
        <f t="shared" si="40"/>
        <v>0</v>
      </c>
      <c r="J199" s="25">
        <f t="shared" si="41"/>
        <v>0</v>
      </c>
      <c r="K199" s="25">
        <f t="shared" si="42"/>
        <v>0</v>
      </c>
      <c r="L199" s="25">
        <f t="shared" si="43"/>
        <v>0</v>
      </c>
      <c r="M199" s="25">
        <f t="shared" ca="1" si="44"/>
        <v>-9.7911963704347838E-3</v>
      </c>
      <c r="N199" s="25">
        <f t="shared" ca="1" si="45"/>
        <v>0</v>
      </c>
      <c r="O199" s="24">
        <f t="shared" ca="1" si="46"/>
        <v>0</v>
      </c>
      <c r="P199" s="25">
        <f t="shared" ca="1" si="47"/>
        <v>0</v>
      </c>
      <c r="Q199" s="25">
        <f t="shared" ca="1" si="48"/>
        <v>0</v>
      </c>
      <c r="R199">
        <f t="shared" ca="1" si="49"/>
        <v>9.7911963704347838E-3</v>
      </c>
    </row>
    <row r="200" spans="1:18" x14ac:dyDescent="0.2">
      <c r="A200" s="82"/>
      <c r="B200" s="82"/>
      <c r="C200" s="82"/>
      <c r="D200" s="83">
        <f t="shared" si="35"/>
        <v>0</v>
      </c>
      <c r="E200" s="83">
        <f t="shared" si="36"/>
        <v>0</v>
      </c>
      <c r="F200" s="25">
        <f t="shared" si="37"/>
        <v>0</v>
      </c>
      <c r="G200" s="25">
        <f t="shared" si="38"/>
        <v>0</v>
      </c>
      <c r="H200" s="25">
        <f t="shared" si="39"/>
        <v>0</v>
      </c>
      <c r="I200" s="25">
        <f t="shared" si="40"/>
        <v>0</v>
      </c>
      <c r="J200" s="25">
        <f t="shared" si="41"/>
        <v>0</v>
      </c>
      <c r="K200" s="25">
        <f t="shared" si="42"/>
        <v>0</v>
      </c>
      <c r="L200" s="25">
        <f t="shared" si="43"/>
        <v>0</v>
      </c>
      <c r="M200" s="25">
        <f t="shared" ca="1" si="44"/>
        <v>-9.7911963704347838E-3</v>
      </c>
      <c r="N200" s="25">
        <f t="shared" ca="1" si="45"/>
        <v>0</v>
      </c>
      <c r="O200" s="24">
        <f t="shared" ca="1" si="46"/>
        <v>0</v>
      </c>
      <c r="P200" s="25">
        <f t="shared" ca="1" si="47"/>
        <v>0</v>
      </c>
      <c r="Q200" s="25">
        <f t="shared" ca="1" si="48"/>
        <v>0</v>
      </c>
      <c r="R200">
        <f t="shared" ca="1" si="49"/>
        <v>9.7911963704347838E-3</v>
      </c>
    </row>
    <row r="201" spans="1:18" x14ac:dyDescent="0.2">
      <c r="A201" s="82"/>
      <c r="B201" s="82"/>
      <c r="C201" s="82"/>
      <c r="D201" s="83">
        <f t="shared" si="35"/>
        <v>0</v>
      </c>
      <c r="E201" s="83">
        <f t="shared" si="36"/>
        <v>0</v>
      </c>
      <c r="F201" s="25">
        <f t="shared" si="37"/>
        <v>0</v>
      </c>
      <c r="G201" s="25">
        <f t="shared" si="38"/>
        <v>0</v>
      </c>
      <c r="H201" s="25">
        <f t="shared" si="39"/>
        <v>0</v>
      </c>
      <c r="I201" s="25">
        <f t="shared" si="40"/>
        <v>0</v>
      </c>
      <c r="J201" s="25">
        <f t="shared" si="41"/>
        <v>0</v>
      </c>
      <c r="K201" s="25">
        <f t="shared" si="42"/>
        <v>0</v>
      </c>
      <c r="L201" s="25">
        <f t="shared" si="43"/>
        <v>0</v>
      </c>
      <c r="M201" s="25">
        <f t="shared" ca="1" si="44"/>
        <v>-9.7911963704347838E-3</v>
      </c>
      <c r="N201" s="25">
        <f t="shared" ca="1" si="45"/>
        <v>0</v>
      </c>
      <c r="O201" s="24">
        <f t="shared" ca="1" si="46"/>
        <v>0</v>
      </c>
      <c r="P201" s="25">
        <f t="shared" ca="1" si="47"/>
        <v>0</v>
      </c>
      <c r="Q201" s="25">
        <f t="shared" ca="1" si="48"/>
        <v>0</v>
      </c>
      <c r="R201">
        <f t="shared" ca="1" si="49"/>
        <v>9.7911963704347838E-3</v>
      </c>
    </row>
    <row r="202" spans="1:18" x14ac:dyDescent="0.2">
      <c r="A202" s="82"/>
      <c r="B202" s="82"/>
      <c r="C202" s="82"/>
      <c r="D202" s="83">
        <f t="shared" si="35"/>
        <v>0</v>
      </c>
      <c r="E202" s="83">
        <f t="shared" si="36"/>
        <v>0</v>
      </c>
      <c r="F202" s="25">
        <f t="shared" si="37"/>
        <v>0</v>
      </c>
      <c r="G202" s="25">
        <f t="shared" si="38"/>
        <v>0</v>
      </c>
      <c r="H202" s="25">
        <f t="shared" si="39"/>
        <v>0</v>
      </c>
      <c r="I202" s="25">
        <f t="shared" si="40"/>
        <v>0</v>
      </c>
      <c r="J202" s="25">
        <f t="shared" si="41"/>
        <v>0</v>
      </c>
      <c r="K202" s="25">
        <f t="shared" si="42"/>
        <v>0</v>
      </c>
      <c r="L202" s="25">
        <f t="shared" si="43"/>
        <v>0</v>
      </c>
      <c r="M202" s="25">
        <f t="shared" ca="1" si="44"/>
        <v>-9.7911963704347838E-3</v>
      </c>
      <c r="N202" s="25">
        <f t="shared" ca="1" si="45"/>
        <v>0</v>
      </c>
      <c r="O202" s="24">
        <f t="shared" ca="1" si="46"/>
        <v>0</v>
      </c>
      <c r="P202" s="25">
        <f t="shared" ca="1" si="47"/>
        <v>0</v>
      </c>
      <c r="Q202" s="25">
        <f t="shared" ca="1" si="48"/>
        <v>0</v>
      </c>
      <c r="R202">
        <f t="shared" ca="1" si="49"/>
        <v>9.7911963704347838E-3</v>
      </c>
    </row>
    <row r="203" spans="1:18" x14ac:dyDescent="0.2">
      <c r="A203" s="82"/>
      <c r="B203" s="82"/>
      <c r="C203" s="82"/>
      <c r="D203" s="83">
        <f t="shared" si="35"/>
        <v>0</v>
      </c>
      <c r="E203" s="83">
        <f t="shared" si="36"/>
        <v>0</v>
      </c>
      <c r="F203" s="25">
        <f t="shared" si="37"/>
        <v>0</v>
      </c>
      <c r="G203" s="25">
        <f t="shared" si="38"/>
        <v>0</v>
      </c>
      <c r="H203" s="25">
        <f t="shared" si="39"/>
        <v>0</v>
      </c>
      <c r="I203" s="25">
        <f t="shared" si="40"/>
        <v>0</v>
      </c>
      <c r="J203" s="25">
        <f t="shared" si="41"/>
        <v>0</v>
      </c>
      <c r="K203" s="25">
        <f t="shared" si="42"/>
        <v>0</v>
      </c>
      <c r="L203" s="25">
        <f t="shared" si="43"/>
        <v>0</v>
      </c>
      <c r="M203" s="25">
        <f t="shared" ca="1" si="44"/>
        <v>-9.7911963704347838E-3</v>
      </c>
      <c r="N203" s="25">
        <f t="shared" ca="1" si="45"/>
        <v>0</v>
      </c>
      <c r="O203" s="24">
        <f t="shared" ca="1" si="46"/>
        <v>0</v>
      </c>
      <c r="P203" s="25">
        <f t="shared" ca="1" si="47"/>
        <v>0</v>
      </c>
      <c r="Q203" s="25">
        <f t="shared" ca="1" si="48"/>
        <v>0</v>
      </c>
      <c r="R203">
        <f t="shared" ca="1" si="49"/>
        <v>9.7911963704347838E-3</v>
      </c>
    </row>
    <row r="204" spans="1:18" x14ac:dyDescent="0.2">
      <c r="A204" s="82"/>
      <c r="B204" s="82"/>
      <c r="C204" s="82"/>
      <c r="D204" s="83">
        <f t="shared" si="35"/>
        <v>0</v>
      </c>
      <c r="E204" s="83">
        <f t="shared" si="36"/>
        <v>0</v>
      </c>
      <c r="F204" s="25">
        <f t="shared" si="37"/>
        <v>0</v>
      </c>
      <c r="G204" s="25">
        <f t="shared" si="38"/>
        <v>0</v>
      </c>
      <c r="H204" s="25">
        <f t="shared" si="39"/>
        <v>0</v>
      </c>
      <c r="I204" s="25">
        <f t="shared" si="40"/>
        <v>0</v>
      </c>
      <c r="J204" s="25">
        <f t="shared" si="41"/>
        <v>0</v>
      </c>
      <c r="K204" s="25">
        <f t="shared" si="42"/>
        <v>0</v>
      </c>
      <c r="L204" s="25">
        <f t="shared" si="43"/>
        <v>0</v>
      </c>
      <c r="M204" s="25">
        <f t="shared" ca="1" si="44"/>
        <v>-9.7911963704347838E-3</v>
      </c>
      <c r="N204" s="25">
        <f t="shared" ca="1" si="45"/>
        <v>0</v>
      </c>
      <c r="O204" s="24">
        <f t="shared" ca="1" si="46"/>
        <v>0</v>
      </c>
      <c r="P204" s="25">
        <f t="shared" ca="1" si="47"/>
        <v>0</v>
      </c>
      <c r="Q204" s="25">
        <f t="shared" ca="1" si="48"/>
        <v>0</v>
      </c>
      <c r="R204">
        <f t="shared" ca="1" si="49"/>
        <v>9.7911963704347838E-3</v>
      </c>
    </row>
    <row r="205" spans="1:18" x14ac:dyDescent="0.2">
      <c r="A205" s="82"/>
      <c r="B205" s="82"/>
      <c r="C205" s="82"/>
      <c r="D205" s="83">
        <f t="shared" si="35"/>
        <v>0</v>
      </c>
      <c r="E205" s="83">
        <f t="shared" si="36"/>
        <v>0</v>
      </c>
      <c r="F205" s="25">
        <f t="shared" si="37"/>
        <v>0</v>
      </c>
      <c r="G205" s="25">
        <f t="shared" si="38"/>
        <v>0</v>
      </c>
      <c r="H205" s="25">
        <f t="shared" si="39"/>
        <v>0</v>
      </c>
      <c r="I205" s="25">
        <f t="shared" si="40"/>
        <v>0</v>
      </c>
      <c r="J205" s="25">
        <f t="shared" si="41"/>
        <v>0</v>
      </c>
      <c r="K205" s="25">
        <f t="shared" si="42"/>
        <v>0</v>
      </c>
      <c r="L205" s="25">
        <f t="shared" si="43"/>
        <v>0</v>
      </c>
      <c r="M205" s="25">
        <f t="shared" ca="1" si="44"/>
        <v>-9.7911963704347838E-3</v>
      </c>
      <c r="N205" s="25">
        <f t="shared" ca="1" si="45"/>
        <v>0</v>
      </c>
      <c r="O205" s="24">
        <f t="shared" ca="1" si="46"/>
        <v>0</v>
      </c>
      <c r="P205" s="25">
        <f t="shared" ca="1" si="47"/>
        <v>0</v>
      </c>
      <c r="Q205" s="25">
        <f t="shared" ca="1" si="48"/>
        <v>0</v>
      </c>
      <c r="R205">
        <f t="shared" ca="1" si="49"/>
        <v>9.7911963704347838E-3</v>
      </c>
    </row>
    <row r="206" spans="1:18" x14ac:dyDescent="0.2">
      <c r="A206" s="82"/>
      <c r="B206" s="82"/>
      <c r="C206" s="82"/>
      <c r="D206" s="83">
        <f t="shared" si="35"/>
        <v>0</v>
      </c>
      <c r="E206" s="83">
        <f t="shared" si="36"/>
        <v>0</v>
      </c>
      <c r="F206" s="25">
        <f t="shared" si="37"/>
        <v>0</v>
      </c>
      <c r="G206" s="25">
        <f t="shared" si="38"/>
        <v>0</v>
      </c>
      <c r="H206" s="25">
        <f t="shared" si="39"/>
        <v>0</v>
      </c>
      <c r="I206" s="25">
        <f t="shared" si="40"/>
        <v>0</v>
      </c>
      <c r="J206" s="25">
        <f t="shared" si="41"/>
        <v>0</v>
      </c>
      <c r="K206" s="25">
        <f t="shared" si="42"/>
        <v>0</v>
      </c>
      <c r="L206" s="25">
        <f t="shared" si="43"/>
        <v>0</v>
      </c>
      <c r="M206" s="25">
        <f t="shared" ca="1" si="44"/>
        <v>-9.7911963704347838E-3</v>
      </c>
      <c r="N206" s="25">
        <f t="shared" ca="1" si="45"/>
        <v>0</v>
      </c>
      <c r="O206" s="24">
        <f t="shared" ca="1" si="46"/>
        <v>0</v>
      </c>
      <c r="P206" s="25">
        <f t="shared" ca="1" si="47"/>
        <v>0</v>
      </c>
      <c r="Q206" s="25">
        <f t="shared" ca="1" si="48"/>
        <v>0</v>
      </c>
      <c r="R206">
        <f t="shared" ca="1" si="49"/>
        <v>9.7911963704347838E-3</v>
      </c>
    </row>
    <row r="207" spans="1:18" x14ac:dyDescent="0.2">
      <c r="A207" s="82"/>
      <c r="B207" s="82"/>
      <c r="C207" s="82"/>
      <c r="D207" s="83">
        <f t="shared" si="35"/>
        <v>0</v>
      </c>
      <c r="E207" s="83">
        <f t="shared" si="36"/>
        <v>0</v>
      </c>
      <c r="F207" s="25">
        <f t="shared" si="37"/>
        <v>0</v>
      </c>
      <c r="G207" s="25">
        <f t="shared" si="38"/>
        <v>0</v>
      </c>
      <c r="H207" s="25">
        <f t="shared" si="39"/>
        <v>0</v>
      </c>
      <c r="I207" s="25">
        <f t="shared" si="40"/>
        <v>0</v>
      </c>
      <c r="J207" s="25">
        <f t="shared" si="41"/>
        <v>0</v>
      </c>
      <c r="K207" s="25">
        <f t="shared" si="42"/>
        <v>0</v>
      </c>
      <c r="L207" s="25">
        <f t="shared" si="43"/>
        <v>0</v>
      </c>
      <c r="M207" s="25">
        <f t="shared" ca="1" si="44"/>
        <v>-9.7911963704347838E-3</v>
      </c>
      <c r="N207" s="25">
        <f t="shared" ca="1" si="45"/>
        <v>0</v>
      </c>
      <c r="O207" s="24">
        <f t="shared" ca="1" si="46"/>
        <v>0</v>
      </c>
      <c r="P207" s="25">
        <f t="shared" ca="1" si="47"/>
        <v>0</v>
      </c>
      <c r="Q207" s="25">
        <f t="shared" ca="1" si="48"/>
        <v>0</v>
      </c>
      <c r="R207">
        <f t="shared" ca="1" si="49"/>
        <v>9.7911963704347838E-3</v>
      </c>
    </row>
    <row r="208" spans="1:18" x14ac:dyDescent="0.2">
      <c r="A208" s="82"/>
      <c r="B208" s="82"/>
      <c r="C208" s="82"/>
      <c r="D208" s="83">
        <f t="shared" si="35"/>
        <v>0</v>
      </c>
      <c r="E208" s="83">
        <f t="shared" si="36"/>
        <v>0</v>
      </c>
      <c r="F208" s="25">
        <f t="shared" si="37"/>
        <v>0</v>
      </c>
      <c r="G208" s="25">
        <f t="shared" si="38"/>
        <v>0</v>
      </c>
      <c r="H208" s="25">
        <f t="shared" si="39"/>
        <v>0</v>
      </c>
      <c r="I208" s="25">
        <f t="shared" si="40"/>
        <v>0</v>
      </c>
      <c r="J208" s="25">
        <f t="shared" si="41"/>
        <v>0</v>
      </c>
      <c r="K208" s="25">
        <f t="shared" si="42"/>
        <v>0</v>
      </c>
      <c r="L208" s="25">
        <f t="shared" si="43"/>
        <v>0</v>
      </c>
      <c r="M208" s="25">
        <f t="shared" ca="1" si="44"/>
        <v>-9.7911963704347838E-3</v>
      </c>
      <c r="N208" s="25">
        <f t="shared" ca="1" si="45"/>
        <v>0</v>
      </c>
      <c r="O208" s="24">
        <f t="shared" ca="1" si="46"/>
        <v>0</v>
      </c>
      <c r="P208" s="25">
        <f t="shared" ca="1" si="47"/>
        <v>0</v>
      </c>
      <c r="Q208" s="25">
        <f t="shared" ca="1" si="48"/>
        <v>0</v>
      </c>
      <c r="R208">
        <f t="shared" ca="1" si="49"/>
        <v>9.7911963704347838E-3</v>
      </c>
    </row>
    <row r="209" spans="1:18" x14ac:dyDescent="0.2">
      <c r="A209" s="82"/>
      <c r="B209" s="82"/>
      <c r="C209" s="82"/>
      <c r="D209" s="83">
        <f t="shared" si="35"/>
        <v>0</v>
      </c>
      <c r="E209" s="83">
        <f t="shared" si="36"/>
        <v>0</v>
      </c>
      <c r="F209" s="25">
        <f t="shared" si="37"/>
        <v>0</v>
      </c>
      <c r="G209" s="25">
        <f t="shared" si="38"/>
        <v>0</v>
      </c>
      <c r="H209" s="25">
        <f t="shared" si="39"/>
        <v>0</v>
      </c>
      <c r="I209" s="25">
        <f t="shared" si="40"/>
        <v>0</v>
      </c>
      <c r="J209" s="25">
        <f t="shared" si="41"/>
        <v>0</v>
      </c>
      <c r="K209" s="25">
        <f t="shared" si="42"/>
        <v>0</v>
      </c>
      <c r="L209" s="25">
        <f t="shared" si="43"/>
        <v>0</v>
      </c>
      <c r="M209" s="25">
        <f t="shared" ca="1" si="44"/>
        <v>-9.7911963704347838E-3</v>
      </c>
      <c r="N209" s="25">
        <f t="shared" ca="1" si="45"/>
        <v>0</v>
      </c>
      <c r="O209" s="24">
        <f t="shared" ca="1" si="46"/>
        <v>0</v>
      </c>
      <c r="P209" s="25">
        <f t="shared" ca="1" si="47"/>
        <v>0</v>
      </c>
      <c r="Q209" s="25">
        <f t="shared" ca="1" si="48"/>
        <v>0</v>
      </c>
      <c r="R209">
        <f t="shared" ca="1" si="49"/>
        <v>9.7911963704347838E-3</v>
      </c>
    </row>
    <row r="210" spans="1:18" x14ac:dyDescent="0.2">
      <c r="A210" s="82"/>
      <c r="B210" s="82"/>
      <c r="C210" s="82"/>
      <c r="D210" s="83">
        <f t="shared" si="35"/>
        <v>0</v>
      </c>
      <c r="E210" s="83">
        <f t="shared" si="36"/>
        <v>0</v>
      </c>
      <c r="F210" s="25">
        <f t="shared" si="37"/>
        <v>0</v>
      </c>
      <c r="G210" s="25">
        <f t="shared" si="38"/>
        <v>0</v>
      </c>
      <c r="H210" s="25">
        <f t="shared" si="39"/>
        <v>0</v>
      </c>
      <c r="I210" s="25">
        <f t="shared" si="40"/>
        <v>0</v>
      </c>
      <c r="J210" s="25">
        <f t="shared" si="41"/>
        <v>0</v>
      </c>
      <c r="K210" s="25">
        <f t="shared" si="42"/>
        <v>0</v>
      </c>
      <c r="L210" s="25">
        <f t="shared" si="43"/>
        <v>0</v>
      </c>
      <c r="M210" s="25">
        <f t="shared" ca="1" si="44"/>
        <v>-9.7911963704347838E-3</v>
      </c>
      <c r="N210" s="25">
        <f t="shared" ca="1" si="45"/>
        <v>0</v>
      </c>
      <c r="O210" s="24">
        <f t="shared" ca="1" si="46"/>
        <v>0</v>
      </c>
      <c r="P210" s="25">
        <f t="shared" ca="1" si="47"/>
        <v>0</v>
      </c>
      <c r="Q210" s="25">
        <f t="shared" ca="1" si="48"/>
        <v>0</v>
      </c>
      <c r="R210">
        <f t="shared" ca="1" si="49"/>
        <v>9.7911963704347838E-3</v>
      </c>
    </row>
    <row r="211" spans="1:18" x14ac:dyDescent="0.2">
      <c r="A211" s="82"/>
      <c r="B211" s="82"/>
      <c r="C211" s="82"/>
      <c r="D211" s="83">
        <f t="shared" si="35"/>
        <v>0</v>
      </c>
      <c r="E211" s="83">
        <f t="shared" si="36"/>
        <v>0</v>
      </c>
      <c r="F211" s="25">
        <f t="shared" si="37"/>
        <v>0</v>
      </c>
      <c r="G211" s="25">
        <f t="shared" si="38"/>
        <v>0</v>
      </c>
      <c r="H211" s="25">
        <f t="shared" si="39"/>
        <v>0</v>
      </c>
      <c r="I211" s="25">
        <f t="shared" si="40"/>
        <v>0</v>
      </c>
      <c r="J211" s="25">
        <f t="shared" si="41"/>
        <v>0</v>
      </c>
      <c r="K211" s="25">
        <f t="shared" si="42"/>
        <v>0</v>
      </c>
      <c r="L211" s="25">
        <f t="shared" si="43"/>
        <v>0</v>
      </c>
      <c r="M211" s="25">
        <f t="shared" ca="1" si="44"/>
        <v>-9.7911963704347838E-3</v>
      </c>
      <c r="N211" s="25">
        <f t="shared" ca="1" si="45"/>
        <v>0</v>
      </c>
      <c r="O211" s="24">
        <f t="shared" ca="1" si="46"/>
        <v>0</v>
      </c>
      <c r="P211" s="25">
        <f t="shared" ca="1" si="47"/>
        <v>0</v>
      </c>
      <c r="Q211" s="25">
        <f t="shared" ca="1" si="48"/>
        <v>0</v>
      </c>
      <c r="R211">
        <f t="shared" ca="1" si="49"/>
        <v>9.7911963704347838E-3</v>
      </c>
    </row>
    <row r="212" spans="1:18" x14ac:dyDescent="0.2">
      <c r="A212" s="82"/>
      <c r="B212" s="82"/>
      <c r="C212" s="82"/>
      <c r="D212" s="83">
        <f t="shared" si="35"/>
        <v>0</v>
      </c>
      <c r="E212" s="83">
        <f t="shared" si="36"/>
        <v>0</v>
      </c>
      <c r="F212" s="25">
        <f t="shared" si="37"/>
        <v>0</v>
      </c>
      <c r="G212" s="25">
        <f t="shared" si="38"/>
        <v>0</v>
      </c>
      <c r="H212" s="25">
        <f t="shared" si="39"/>
        <v>0</v>
      </c>
      <c r="I212" s="25">
        <f t="shared" si="40"/>
        <v>0</v>
      </c>
      <c r="J212" s="25">
        <f t="shared" si="41"/>
        <v>0</v>
      </c>
      <c r="K212" s="25">
        <f t="shared" si="42"/>
        <v>0</v>
      </c>
      <c r="L212" s="25">
        <f t="shared" si="43"/>
        <v>0</v>
      </c>
      <c r="M212" s="25">
        <f t="shared" ca="1" si="44"/>
        <v>-9.7911963704347838E-3</v>
      </c>
      <c r="N212" s="25">
        <f t="shared" ca="1" si="45"/>
        <v>0</v>
      </c>
      <c r="O212" s="24">
        <f t="shared" ca="1" si="46"/>
        <v>0</v>
      </c>
      <c r="P212" s="25">
        <f t="shared" ca="1" si="47"/>
        <v>0</v>
      </c>
      <c r="Q212" s="25">
        <f t="shared" ca="1" si="48"/>
        <v>0</v>
      </c>
      <c r="R212">
        <f t="shared" ca="1" si="49"/>
        <v>9.7911963704347838E-3</v>
      </c>
    </row>
    <row r="213" spans="1:18" x14ac:dyDescent="0.2">
      <c r="A213" s="82"/>
      <c r="B213" s="82"/>
      <c r="C213" s="82"/>
      <c r="D213" s="83">
        <f t="shared" ref="D213:D276" si="50">A213/A$18</f>
        <v>0</v>
      </c>
      <c r="E213" s="83">
        <f t="shared" ref="E213:E276" si="51">B213/B$18</f>
        <v>0</v>
      </c>
      <c r="F213" s="25">
        <f t="shared" ref="F213:F276" si="52">$C213*D213</f>
        <v>0</v>
      </c>
      <c r="G213" s="25">
        <f t="shared" ref="G213:G276" si="53">$C213*E213</f>
        <v>0</v>
      </c>
      <c r="H213" s="25">
        <f t="shared" ref="H213:H276" si="54">C213*D213*D213</f>
        <v>0</v>
      </c>
      <c r="I213" s="25">
        <f t="shared" ref="I213:I276" si="55">C213*D213*D213*D213</f>
        <v>0</v>
      </c>
      <c r="J213" s="25">
        <f t="shared" ref="J213:J276" si="56">C213*D213*D213*D213*D213</f>
        <v>0</v>
      </c>
      <c r="K213" s="25">
        <f t="shared" ref="K213:K276" si="57">C213*E213*D213</f>
        <v>0</v>
      </c>
      <c r="L213" s="25">
        <f t="shared" ref="L213:L276" si="58">C213*E213*D213*D213</f>
        <v>0</v>
      </c>
      <c r="M213" s="25">
        <f t="shared" ref="M213:M276" ca="1" si="59">+E$4+E$5*D213+E$6*D213^2</f>
        <v>-9.7911963704347838E-3</v>
      </c>
      <c r="N213" s="25">
        <f t="shared" ref="N213:N276" ca="1" si="60">C213*(M213-E213)^2</f>
        <v>0</v>
      </c>
      <c r="O213" s="24">
        <f t="shared" ref="O213:O276" ca="1" si="61">(C213*O$1-O$2*F213+O$3*H213)^2</f>
        <v>0</v>
      </c>
      <c r="P213" s="25">
        <f t="shared" ref="P213:P276" ca="1" si="62">(-C213*O$2+O$4*F213-O$5*H213)^2</f>
        <v>0</v>
      </c>
      <c r="Q213" s="25">
        <f t="shared" ref="Q213:Q276" ca="1" si="63">+(C213*O$3-F213*O$5+H213*O$6)^2</f>
        <v>0</v>
      </c>
      <c r="R213">
        <f t="shared" ref="R213:R276" ca="1" si="64">+E213-M213</f>
        <v>9.7911963704347838E-3</v>
      </c>
    </row>
    <row r="214" spans="1:18" x14ac:dyDescent="0.2">
      <c r="A214" s="82"/>
      <c r="B214" s="82"/>
      <c r="C214" s="82"/>
      <c r="D214" s="83">
        <f t="shared" si="50"/>
        <v>0</v>
      </c>
      <c r="E214" s="83">
        <f t="shared" si="51"/>
        <v>0</v>
      </c>
      <c r="F214" s="25">
        <f t="shared" si="52"/>
        <v>0</v>
      </c>
      <c r="G214" s="25">
        <f t="shared" si="53"/>
        <v>0</v>
      </c>
      <c r="H214" s="25">
        <f t="shared" si="54"/>
        <v>0</v>
      </c>
      <c r="I214" s="25">
        <f t="shared" si="55"/>
        <v>0</v>
      </c>
      <c r="J214" s="25">
        <f t="shared" si="56"/>
        <v>0</v>
      </c>
      <c r="K214" s="25">
        <f t="shared" si="57"/>
        <v>0</v>
      </c>
      <c r="L214" s="25">
        <f t="shared" si="58"/>
        <v>0</v>
      </c>
      <c r="M214" s="25">
        <f t="shared" ca="1" si="59"/>
        <v>-9.7911963704347838E-3</v>
      </c>
      <c r="N214" s="25">
        <f t="shared" ca="1" si="60"/>
        <v>0</v>
      </c>
      <c r="O214" s="24">
        <f t="shared" ca="1" si="61"/>
        <v>0</v>
      </c>
      <c r="P214" s="25">
        <f t="shared" ca="1" si="62"/>
        <v>0</v>
      </c>
      <c r="Q214" s="25">
        <f t="shared" ca="1" si="63"/>
        <v>0</v>
      </c>
      <c r="R214">
        <f t="shared" ca="1" si="64"/>
        <v>9.7911963704347838E-3</v>
      </c>
    </row>
    <row r="215" spans="1:18" x14ac:dyDescent="0.2">
      <c r="A215" s="82"/>
      <c r="B215" s="82"/>
      <c r="C215" s="82"/>
      <c r="D215" s="83">
        <f t="shared" si="50"/>
        <v>0</v>
      </c>
      <c r="E215" s="83">
        <f t="shared" si="51"/>
        <v>0</v>
      </c>
      <c r="F215" s="25">
        <f t="shared" si="52"/>
        <v>0</v>
      </c>
      <c r="G215" s="25">
        <f t="shared" si="53"/>
        <v>0</v>
      </c>
      <c r="H215" s="25">
        <f t="shared" si="54"/>
        <v>0</v>
      </c>
      <c r="I215" s="25">
        <f t="shared" si="55"/>
        <v>0</v>
      </c>
      <c r="J215" s="25">
        <f t="shared" si="56"/>
        <v>0</v>
      </c>
      <c r="K215" s="25">
        <f t="shared" si="57"/>
        <v>0</v>
      </c>
      <c r="L215" s="25">
        <f t="shared" si="58"/>
        <v>0</v>
      </c>
      <c r="M215" s="25">
        <f t="shared" ca="1" si="59"/>
        <v>-9.7911963704347838E-3</v>
      </c>
      <c r="N215" s="25">
        <f t="shared" ca="1" si="60"/>
        <v>0</v>
      </c>
      <c r="O215" s="24">
        <f t="shared" ca="1" si="61"/>
        <v>0</v>
      </c>
      <c r="P215" s="25">
        <f t="shared" ca="1" si="62"/>
        <v>0</v>
      </c>
      <c r="Q215" s="25">
        <f t="shared" ca="1" si="63"/>
        <v>0</v>
      </c>
      <c r="R215">
        <f t="shared" ca="1" si="64"/>
        <v>9.7911963704347838E-3</v>
      </c>
    </row>
    <row r="216" spans="1:18" x14ac:dyDescent="0.2">
      <c r="A216" s="82"/>
      <c r="B216" s="82"/>
      <c r="C216" s="82"/>
      <c r="D216" s="83">
        <f t="shared" si="50"/>
        <v>0</v>
      </c>
      <c r="E216" s="83">
        <f t="shared" si="51"/>
        <v>0</v>
      </c>
      <c r="F216" s="25">
        <f t="shared" si="52"/>
        <v>0</v>
      </c>
      <c r="G216" s="25">
        <f t="shared" si="53"/>
        <v>0</v>
      </c>
      <c r="H216" s="25">
        <f t="shared" si="54"/>
        <v>0</v>
      </c>
      <c r="I216" s="25">
        <f t="shared" si="55"/>
        <v>0</v>
      </c>
      <c r="J216" s="25">
        <f t="shared" si="56"/>
        <v>0</v>
      </c>
      <c r="K216" s="25">
        <f t="shared" si="57"/>
        <v>0</v>
      </c>
      <c r="L216" s="25">
        <f t="shared" si="58"/>
        <v>0</v>
      </c>
      <c r="M216" s="25">
        <f t="shared" ca="1" si="59"/>
        <v>-9.7911963704347838E-3</v>
      </c>
      <c r="N216" s="25">
        <f t="shared" ca="1" si="60"/>
        <v>0</v>
      </c>
      <c r="O216" s="24">
        <f t="shared" ca="1" si="61"/>
        <v>0</v>
      </c>
      <c r="P216" s="25">
        <f t="shared" ca="1" si="62"/>
        <v>0</v>
      </c>
      <c r="Q216" s="25">
        <f t="shared" ca="1" si="63"/>
        <v>0</v>
      </c>
      <c r="R216">
        <f t="shared" ca="1" si="64"/>
        <v>9.7911963704347838E-3</v>
      </c>
    </row>
    <row r="217" spans="1:18" x14ac:dyDescent="0.2">
      <c r="A217" s="82"/>
      <c r="B217" s="82"/>
      <c r="C217" s="82"/>
      <c r="D217" s="83">
        <f t="shared" si="50"/>
        <v>0</v>
      </c>
      <c r="E217" s="83">
        <f t="shared" si="51"/>
        <v>0</v>
      </c>
      <c r="F217" s="25">
        <f t="shared" si="52"/>
        <v>0</v>
      </c>
      <c r="G217" s="25">
        <f t="shared" si="53"/>
        <v>0</v>
      </c>
      <c r="H217" s="25">
        <f t="shared" si="54"/>
        <v>0</v>
      </c>
      <c r="I217" s="25">
        <f t="shared" si="55"/>
        <v>0</v>
      </c>
      <c r="J217" s="25">
        <f t="shared" si="56"/>
        <v>0</v>
      </c>
      <c r="K217" s="25">
        <f t="shared" si="57"/>
        <v>0</v>
      </c>
      <c r="L217" s="25">
        <f t="shared" si="58"/>
        <v>0</v>
      </c>
      <c r="M217" s="25">
        <f t="shared" ca="1" si="59"/>
        <v>-9.7911963704347838E-3</v>
      </c>
      <c r="N217" s="25">
        <f t="shared" ca="1" si="60"/>
        <v>0</v>
      </c>
      <c r="O217" s="24">
        <f t="shared" ca="1" si="61"/>
        <v>0</v>
      </c>
      <c r="P217" s="25">
        <f t="shared" ca="1" si="62"/>
        <v>0</v>
      </c>
      <c r="Q217" s="25">
        <f t="shared" ca="1" si="63"/>
        <v>0</v>
      </c>
      <c r="R217">
        <f t="shared" ca="1" si="64"/>
        <v>9.7911963704347838E-3</v>
      </c>
    </row>
    <row r="218" spans="1:18" x14ac:dyDescent="0.2">
      <c r="A218" s="82"/>
      <c r="B218" s="82"/>
      <c r="C218" s="82"/>
      <c r="D218" s="83">
        <f t="shared" si="50"/>
        <v>0</v>
      </c>
      <c r="E218" s="83">
        <f t="shared" si="51"/>
        <v>0</v>
      </c>
      <c r="F218" s="25">
        <f t="shared" si="52"/>
        <v>0</v>
      </c>
      <c r="G218" s="25">
        <f t="shared" si="53"/>
        <v>0</v>
      </c>
      <c r="H218" s="25">
        <f t="shared" si="54"/>
        <v>0</v>
      </c>
      <c r="I218" s="25">
        <f t="shared" si="55"/>
        <v>0</v>
      </c>
      <c r="J218" s="25">
        <f t="shared" si="56"/>
        <v>0</v>
      </c>
      <c r="K218" s="25">
        <f t="shared" si="57"/>
        <v>0</v>
      </c>
      <c r="L218" s="25">
        <f t="shared" si="58"/>
        <v>0</v>
      </c>
      <c r="M218" s="25">
        <f t="shared" ca="1" si="59"/>
        <v>-9.7911963704347838E-3</v>
      </c>
      <c r="N218" s="25">
        <f t="shared" ca="1" si="60"/>
        <v>0</v>
      </c>
      <c r="O218" s="24">
        <f t="shared" ca="1" si="61"/>
        <v>0</v>
      </c>
      <c r="P218" s="25">
        <f t="shared" ca="1" si="62"/>
        <v>0</v>
      </c>
      <c r="Q218" s="25">
        <f t="shared" ca="1" si="63"/>
        <v>0</v>
      </c>
      <c r="R218">
        <f t="shared" ca="1" si="64"/>
        <v>9.7911963704347838E-3</v>
      </c>
    </row>
    <row r="219" spans="1:18" x14ac:dyDescent="0.2">
      <c r="A219" s="82"/>
      <c r="B219" s="82"/>
      <c r="C219" s="82"/>
      <c r="D219" s="83">
        <f t="shared" si="50"/>
        <v>0</v>
      </c>
      <c r="E219" s="83">
        <f t="shared" si="51"/>
        <v>0</v>
      </c>
      <c r="F219" s="25">
        <f t="shared" si="52"/>
        <v>0</v>
      </c>
      <c r="G219" s="25">
        <f t="shared" si="53"/>
        <v>0</v>
      </c>
      <c r="H219" s="25">
        <f t="shared" si="54"/>
        <v>0</v>
      </c>
      <c r="I219" s="25">
        <f t="shared" si="55"/>
        <v>0</v>
      </c>
      <c r="J219" s="25">
        <f t="shared" si="56"/>
        <v>0</v>
      </c>
      <c r="K219" s="25">
        <f t="shared" si="57"/>
        <v>0</v>
      </c>
      <c r="L219" s="25">
        <f t="shared" si="58"/>
        <v>0</v>
      </c>
      <c r="M219" s="25">
        <f t="shared" ca="1" si="59"/>
        <v>-9.7911963704347838E-3</v>
      </c>
      <c r="N219" s="25">
        <f t="shared" ca="1" si="60"/>
        <v>0</v>
      </c>
      <c r="O219" s="24">
        <f t="shared" ca="1" si="61"/>
        <v>0</v>
      </c>
      <c r="P219" s="25">
        <f t="shared" ca="1" si="62"/>
        <v>0</v>
      </c>
      <c r="Q219" s="25">
        <f t="shared" ca="1" si="63"/>
        <v>0</v>
      </c>
      <c r="R219">
        <f t="shared" ca="1" si="64"/>
        <v>9.7911963704347838E-3</v>
      </c>
    </row>
    <row r="220" spans="1:18" x14ac:dyDescent="0.2">
      <c r="A220" s="82"/>
      <c r="B220" s="82"/>
      <c r="C220" s="82"/>
      <c r="D220" s="83">
        <f t="shared" si="50"/>
        <v>0</v>
      </c>
      <c r="E220" s="83">
        <f t="shared" si="51"/>
        <v>0</v>
      </c>
      <c r="F220" s="25">
        <f t="shared" si="52"/>
        <v>0</v>
      </c>
      <c r="G220" s="25">
        <f t="shared" si="53"/>
        <v>0</v>
      </c>
      <c r="H220" s="25">
        <f t="shared" si="54"/>
        <v>0</v>
      </c>
      <c r="I220" s="25">
        <f t="shared" si="55"/>
        <v>0</v>
      </c>
      <c r="J220" s="25">
        <f t="shared" si="56"/>
        <v>0</v>
      </c>
      <c r="K220" s="25">
        <f t="shared" si="57"/>
        <v>0</v>
      </c>
      <c r="L220" s="25">
        <f t="shared" si="58"/>
        <v>0</v>
      </c>
      <c r="M220" s="25">
        <f t="shared" ca="1" si="59"/>
        <v>-9.7911963704347838E-3</v>
      </c>
      <c r="N220" s="25">
        <f t="shared" ca="1" si="60"/>
        <v>0</v>
      </c>
      <c r="O220" s="24">
        <f t="shared" ca="1" si="61"/>
        <v>0</v>
      </c>
      <c r="P220" s="25">
        <f t="shared" ca="1" si="62"/>
        <v>0</v>
      </c>
      <c r="Q220" s="25">
        <f t="shared" ca="1" si="63"/>
        <v>0</v>
      </c>
      <c r="R220">
        <f t="shared" ca="1" si="64"/>
        <v>9.7911963704347838E-3</v>
      </c>
    </row>
    <row r="221" spans="1:18" x14ac:dyDescent="0.2">
      <c r="A221" s="82"/>
      <c r="B221" s="82"/>
      <c r="C221" s="82"/>
      <c r="D221" s="83">
        <f t="shared" si="50"/>
        <v>0</v>
      </c>
      <c r="E221" s="83">
        <f t="shared" si="51"/>
        <v>0</v>
      </c>
      <c r="F221" s="25">
        <f t="shared" si="52"/>
        <v>0</v>
      </c>
      <c r="G221" s="25">
        <f t="shared" si="53"/>
        <v>0</v>
      </c>
      <c r="H221" s="25">
        <f t="shared" si="54"/>
        <v>0</v>
      </c>
      <c r="I221" s="25">
        <f t="shared" si="55"/>
        <v>0</v>
      </c>
      <c r="J221" s="25">
        <f t="shared" si="56"/>
        <v>0</v>
      </c>
      <c r="K221" s="25">
        <f t="shared" si="57"/>
        <v>0</v>
      </c>
      <c r="L221" s="25">
        <f t="shared" si="58"/>
        <v>0</v>
      </c>
      <c r="M221" s="25">
        <f t="shared" ca="1" si="59"/>
        <v>-9.7911963704347838E-3</v>
      </c>
      <c r="N221" s="25">
        <f t="shared" ca="1" si="60"/>
        <v>0</v>
      </c>
      <c r="O221" s="24">
        <f t="shared" ca="1" si="61"/>
        <v>0</v>
      </c>
      <c r="P221" s="25">
        <f t="shared" ca="1" si="62"/>
        <v>0</v>
      </c>
      <c r="Q221" s="25">
        <f t="shared" ca="1" si="63"/>
        <v>0</v>
      </c>
      <c r="R221">
        <f t="shared" ca="1" si="64"/>
        <v>9.7911963704347838E-3</v>
      </c>
    </row>
    <row r="222" spans="1:18" x14ac:dyDescent="0.2">
      <c r="A222" s="82"/>
      <c r="B222" s="82"/>
      <c r="C222" s="82"/>
      <c r="D222" s="83">
        <f t="shared" si="50"/>
        <v>0</v>
      </c>
      <c r="E222" s="83">
        <f t="shared" si="51"/>
        <v>0</v>
      </c>
      <c r="F222" s="25">
        <f t="shared" si="52"/>
        <v>0</v>
      </c>
      <c r="G222" s="25">
        <f t="shared" si="53"/>
        <v>0</v>
      </c>
      <c r="H222" s="25">
        <f t="shared" si="54"/>
        <v>0</v>
      </c>
      <c r="I222" s="25">
        <f t="shared" si="55"/>
        <v>0</v>
      </c>
      <c r="J222" s="25">
        <f t="shared" si="56"/>
        <v>0</v>
      </c>
      <c r="K222" s="25">
        <f t="shared" si="57"/>
        <v>0</v>
      </c>
      <c r="L222" s="25">
        <f t="shared" si="58"/>
        <v>0</v>
      </c>
      <c r="M222" s="25">
        <f t="shared" ca="1" si="59"/>
        <v>-9.7911963704347838E-3</v>
      </c>
      <c r="N222" s="25">
        <f t="shared" ca="1" si="60"/>
        <v>0</v>
      </c>
      <c r="O222" s="24">
        <f t="shared" ca="1" si="61"/>
        <v>0</v>
      </c>
      <c r="P222" s="25">
        <f t="shared" ca="1" si="62"/>
        <v>0</v>
      </c>
      <c r="Q222" s="25">
        <f t="shared" ca="1" si="63"/>
        <v>0</v>
      </c>
      <c r="R222">
        <f t="shared" ca="1" si="64"/>
        <v>9.7911963704347838E-3</v>
      </c>
    </row>
    <row r="223" spans="1:18" x14ac:dyDescent="0.2">
      <c r="A223" s="82"/>
      <c r="B223" s="82"/>
      <c r="C223" s="82"/>
      <c r="D223" s="83">
        <f t="shared" si="50"/>
        <v>0</v>
      </c>
      <c r="E223" s="83">
        <f t="shared" si="51"/>
        <v>0</v>
      </c>
      <c r="F223" s="25">
        <f t="shared" si="52"/>
        <v>0</v>
      </c>
      <c r="G223" s="25">
        <f t="shared" si="53"/>
        <v>0</v>
      </c>
      <c r="H223" s="25">
        <f t="shared" si="54"/>
        <v>0</v>
      </c>
      <c r="I223" s="25">
        <f t="shared" si="55"/>
        <v>0</v>
      </c>
      <c r="J223" s="25">
        <f t="shared" si="56"/>
        <v>0</v>
      </c>
      <c r="K223" s="25">
        <f t="shared" si="57"/>
        <v>0</v>
      </c>
      <c r="L223" s="25">
        <f t="shared" si="58"/>
        <v>0</v>
      </c>
      <c r="M223" s="25">
        <f t="shared" ca="1" si="59"/>
        <v>-9.7911963704347838E-3</v>
      </c>
      <c r="N223" s="25">
        <f t="shared" ca="1" si="60"/>
        <v>0</v>
      </c>
      <c r="O223" s="24">
        <f t="shared" ca="1" si="61"/>
        <v>0</v>
      </c>
      <c r="P223" s="25">
        <f t="shared" ca="1" si="62"/>
        <v>0</v>
      </c>
      <c r="Q223" s="25">
        <f t="shared" ca="1" si="63"/>
        <v>0</v>
      </c>
      <c r="R223">
        <f t="shared" ca="1" si="64"/>
        <v>9.7911963704347838E-3</v>
      </c>
    </row>
    <row r="224" spans="1:18" x14ac:dyDescent="0.2">
      <c r="A224" s="82"/>
      <c r="B224" s="82"/>
      <c r="C224" s="82"/>
      <c r="D224" s="83">
        <f t="shared" si="50"/>
        <v>0</v>
      </c>
      <c r="E224" s="83">
        <f t="shared" si="51"/>
        <v>0</v>
      </c>
      <c r="F224" s="25">
        <f t="shared" si="52"/>
        <v>0</v>
      </c>
      <c r="G224" s="25">
        <f t="shared" si="53"/>
        <v>0</v>
      </c>
      <c r="H224" s="25">
        <f t="shared" si="54"/>
        <v>0</v>
      </c>
      <c r="I224" s="25">
        <f t="shared" si="55"/>
        <v>0</v>
      </c>
      <c r="J224" s="25">
        <f t="shared" si="56"/>
        <v>0</v>
      </c>
      <c r="K224" s="25">
        <f t="shared" si="57"/>
        <v>0</v>
      </c>
      <c r="L224" s="25">
        <f t="shared" si="58"/>
        <v>0</v>
      </c>
      <c r="M224" s="25">
        <f t="shared" ca="1" si="59"/>
        <v>-9.7911963704347838E-3</v>
      </c>
      <c r="N224" s="25">
        <f t="shared" ca="1" si="60"/>
        <v>0</v>
      </c>
      <c r="O224" s="24">
        <f t="shared" ca="1" si="61"/>
        <v>0</v>
      </c>
      <c r="P224" s="25">
        <f t="shared" ca="1" si="62"/>
        <v>0</v>
      </c>
      <c r="Q224" s="25">
        <f t="shared" ca="1" si="63"/>
        <v>0</v>
      </c>
      <c r="R224">
        <f t="shared" ca="1" si="64"/>
        <v>9.7911963704347838E-3</v>
      </c>
    </row>
    <row r="225" spans="1:18" x14ac:dyDescent="0.2">
      <c r="A225" s="82"/>
      <c r="B225" s="82"/>
      <c r="C225" s="82"/>
      <c r="D225" s="83">
        <f t="shared" si="50"/>
        <v>0</v>
      </c>
      <c r="E225" s="83">
        <f t="shared" si="51"/>
        <v>0</v>
      </c>
      <c r="F225" s="25">
        <f t="shared" si="52"/>
        <v>0</v>
      </c>
      <c r="G225" s="25">
        <f t="shared" si="53"/>
        <v>0</v>
      </c>
      <c r="H225" s="25">
        <f t="shared" si="54"/>
        <v>0</v>
      </c>
      <c r="I225" s="25">
        <f t="shared" si="55"/>
        <v>0</v>
      </c>
      <c r="J225" s="25">
        <f t="shared" si="56"/>
        <v>0</v>
      </c>
      <c r="K225" s="25">
        <f t="shared" si="57"/>
        <v>0</v>
      </c>
      <c r="L225" s="25">
        <f t="shared" si="58"/>
        <v>0</v>
      </c>
      <c r="M225" s="25">
        <f t="shared" ca="1" si="59"/>
        <v>-9.7911963704347838E-3</v>
      </c>
      <c r="N225" s="25">
        <f t="shared" ca="1" si="60"/>
        <v>0</v>
      </c>
      <c r="O225" s="24">
        <f t="shared" ca="1" si="61"/>
        <v>0</v>
      </c>
      <c r="P225" s="25">
        <f t="shared" ca="1" si="62"/>
        <v>0</v>
      </c>
      <c r="Q225" s="25">
        <f t="shared" ca="1" si="63"/>
        <v>0</v>
      </c>
      <c r="R225">
        <f t="shared" ca="1" si="64"/>
        <v>9.7911963704347838E-3</v>
      </c>
    </row>
    <row r="226" spans="1:18" x14ac:dyDescent="0.2">
      <c r="A226" s="82"/>
      <c r="B226" s="82"/>
      <c r="C226" s="82"/>
      <c r="D226" s="83">
        <f t="shared" si="50"/>
        <v>0</v>
      </c>
      <c r="E226" s="83">
        <f t="shared" si="51"/>
        <v>0</v>
      </c>
      <c r="F226" s="25">
        <f t="shared" si="52"/>
        <v>0</v>
      </c>
      <c r="G226" s="25">
        <f t="shared" si="53"/>
        <v>0</v>
      </c>
      <c r="H226" s="25">
        <f t="shared" si="54"/>
        <v>0</v>
      </c>
      <c r="I226" s="25">
        <f t="shared" si="55"/>
        <v>0</v>
      </c>
      <c r="J226" s="25">
        <f t="shared" si="56"/>
        <v>0</v>
      </c>
      <c r="K226" s="25">
        <f t="shared" si="57"/>
        <v>0</v>
      </c>
      <c r="L226" s="25">
        <f t="shared" si="58"/>
        <v>0</v>
      </c>
      <c r="M226" s="25">
        <f t="shared" ca="1" si="59"/>
        <v>-9.7911963704347838E-3</v>
      </c>
      <c r="N226" s="25">
        <f t="shared" ca="1" si="60"/>
        <v>0</v>
      </c>
      <c r="O226" s="24">
        <f t="shared" ca="1" si="61"/>
        <v>0</v>
      </c>
      <c r="P226" s="25">
        <f t="shared" ca="1" si="62"/>
        <v>0</v>
      </c>
      <c r="Q226" s="25">
        <f t="shared" ca="1" si="63"/>
        <v>0</v>
      </c>
      <c r="R226">
        <f t="shared" ca="1" si="64"/>
        <v>9.7911963704347838E-3</v>
      </c>
    </row>
    <row r="227" spans="1:18" x14ac:dyDescent="0.2">
      <c r="A227" s="82"/>
      <c r="B227" s="82"/>
      <c r="C227" s="82"/>
      <c r="D227" s="83">
        <f t="shared" si="50"/>
        <v>0</v>
      </c>
      <c r="E227" s="83">
        <f t="shared" si="51"/>
        <v>0</v>
      </c>
      <c r="F227" s="25">
        <f t="shared" si="52"/>
        <v>0</v>
      </c>
      <c r="G227" s="25">
        <f t="shared" si="53"/>
        <v>0</v>
      </c>
      <c r="H227" s="25">
        <f t="shared" si="54"/>
        <v>0</v>
      </c>
      <c r="I227" s="25">
        <f t="shared" si="55"/>
        <v>0</v>
      </c>
      <c r="J227" s="25">
        <f t="shared" si="56"/>
        <v>0</v>
      </c>
      <c r="K227" s="25">
        <f t="shared" si="57"/>
        <v>0</v>
      </c>
      <c r="L227" s="25">
        <f t="shared" si="58"/>
        <v>0</v>
      </c>
      <c r="M227" s="25">
        <f t="shared" ca="1" si="59"/>
        <v>-9.7911963704347838E-3</v>
      </c>
      <c r="N227" s="25">
        <f t="shared" ca="1" si="60"/>
        <v>0</v>
      </c>
      <c r="O227" s="24">
        <f t="shared" ca="1" si="61"/>
        <v>0</v>
      </c>
      <c r="P227" s="25">
        <f t="shared" ca="1" si="62"/>
        <v>0</v>
      </c>
      <c r="Q227" s="25">
        <f t="shared" ca="1" si="63"/>
        <v>0</v>
      </c>
      <c r="R227">
        <f t="shared" ca="1" si="64"/>
        <v>9.7911963704347838E-3</v>
      </c>
    </row>
    <row r="228" spans="1:18" x14ac:dyDescent="0.2">
      <c r="A228" s="82"/>
      <c r="B228" s="82"/>
      <c r="C228" s="82"/>
      <c r="D228" s="83">
        <f t="shared" si="50"/>
        <v>0</v>
      </c>
      <c r="E228" s="83">
        <f t="shared" si="51"/>
        <v>0</v>
      </c>
      <c r="F228" s="25">
        <f t="shared" si="52"/>
        <v>0</v>
      </c>
      <c r="G228" s="25">
        <f t="shared" si="53"/>
        <v>0</v>
      </c>
      <c r="H228" s="25">
        <f t="shared" si="54"/>
        <v>0</v>
      </c>
      <c r="I228" s="25">
        <f t="shared" si="55"/>
        <v>0</v>
      </c>
      <c r="J228" s="25">
        <f t="shared" si="56"/>
        <v>0</v>
      </c>
      <c r="K228" s="25">
        <f t="shared" si="57"/>
        <v>0</v>
      </c>
      <c r="L228" s="25">
        <f t="shared" si="58"/>
        <v>0</v>
      </c>
      <c r="M228" s="25">
        <f t="shared" ca="1" si="59"/>
        <v>-9.7911963704347838E-3</v>
      </c>
      <c r="N228" s="25">
        <f t="shared" ca="1" si="60"/>
        <v>0</v>
      </c>
      <c r="O228" s="24">
        <f t="shared" ca="1" si="61"/>
        <v>0</v>
      </c>
      <c r="P228" s="25">
        <f t="shared" ca="1" si="62"/>
        <v>0</v>
      </c>
      <c r="Q228" s="25">
        <f t="shared" ca="1" si="63"/>
        <v>0</v>
      </c>
      <c r="R228">
        <f t="shared" ca="1" si="64"/>
        <v>9.7911963704347838E-3</v>
      </c>
    </row>
    <row r="229" spans="1:18" x14ac:dyDescent="0.2">
      <c r="A229" s="82"/>
      <c r="B229" s="82"/>
      <c r="C229" s="82"/>
      <c r="D229" s="83">
        <f t="shared" si="50"/>
        <v>0</v>
      </c>
      <c r="E229" s="83">
        <f t="shared" si="51"/>
        <v>0</v>
      </c>
      <c r="F229" s="25">
        <f t="shared" si="52"/>
        <v>0</v>
      </c>
      <c r="G229" s="25">
        <f t="shared" si="53"/>
        <v>0</v>
      </c>
      <c r="H229" s="25">
        <f t="shared" si="54"/>
        <v>0</v>
      </c>
      <c r="I229" s="25">
        <f t="shared" si="55"/>
        <v>0</v>
      </c>
      <c r="J229" s="25">
        <f t="shared" si="56"/>
        <v>0</v>
      </c>
      <c r="K229" s="25">
        <f t="shared" si="57"/>
        <v>0</v>
      </c>
      <c r="L229" s="25">
        <f t="shared" si="58"/>
        <v>0</v>
      </c>
      <c r="M229" s="25">
        <f t="shared" ca="1" si="59"/>
        <v>-9.7911963704347838E-3</v>
      </c>
      <c r="N229" s="25">
        <f t="shared" ca="1" si="60"/>
        <v>0</v>
      </c>
      <c r="O229" s="24">
        <f t="shared" ca="1" si="61"/>
        <v>0</v>
      </c>
      <c r="P229" s="25">
        <f t="shared" ca="1" si="62"/>
        <v>0</v>
      </c>
      <c r="Q229" s="25">
        <f t="shared" ca="1" si="63"/>
        <v>0</v>
      </c>
      <c r="R229">
        <f t="shared" ca="1" si="64"/>
        <v>9.7911963704347838E-3</v>
      </c>
    </row>
    <row r="230" spans="1:18" x14ac:dyDescent="0.2">
      <c r="A230" s="82"/>
      <c r="B230" s="82"/>
      <c r="C230" s="82"/>
      <c r="D230" s="83">
        <f t="shared" si="50"/>
        <v>0</v>
      </c>
      <c r="E230" s="83">
        <f t="shared" si="51"/>
        <v>0</v>
      </c>
      <c r="F230" s="25">
        <f t="shared" si="52"/>
        <v>0</v>
      </c>
      <c r="G230" s="25">
        <f t="shared" si="53"/>
        <v>0</v>
      </c>
      <c r="H230" s="25">
        <f t="shared" si="54"/>
        <v>0</v>
      </c>
      <c r="I230" s="25">
        <f t="shared" si="55"/>
        <v>0</v>
      </c>
      <c r="J230" s="25">
        <f t="shared" si="56"/>
        <v>0</v>
      </c>
      <c r="K230" s="25">
        <f t="shared" si="57"/>
        <v>0</v>
      </c>
      <c r="L230" s="25">
        <f t="shared" si="58"/>
        <v>0</v>
      </c>
      <c r="M230" s="25">
        <f t="shared" ca="1" si="59"/>
        <v>-9.7911963704347838E-3</v>
      </c>
      <c r="N230" s="25">
        <f t="shared" ca="1" si="60"/>
        <v>0</v>
      </c>
      <c r="O230" s="24">
        <f t="shared" ca="1" si="61"/>
        <v>0</v>
      </c>
      <c r="P230" s="25">
        <f t="shared" ca="1" si="62"/>
        <v>0</v>
      </c>
      <c r="Q230" s="25">
        <f t="shared" ca="1" si="63"/>
        <v>0</v>
      </c>
      <c r="R230">
        <f t="shared" ca="1" si="64"/>
        <v>9.7911963704347838E-3</v>
      </c>
    </row>
    <row r="231" spans="1:18" x14ac:dyDescent="0.2">
      <c r="A231" s="82"/>
      <c r="B231" s="82"/>
      <c r="C231" s="82"/>
      <c r="D231" s="83">
        <f t="shared" si="50"/>
        <v>0</v>
      </c>
      <c r="E231" s="83">
        <f t="shared" si="51"/>
        <v>0</v>
      </c>
      <c r="F231" s="25">
        <f t="shared" si="52"/>
        <v>0</v>
      </c>
      <c r="G231" s="25">
        <f t="shared" si="53"/>
        <v>0</v>
      </c>
      <c r="H231" s="25">
        <f t="shared" si="54"/>
        <v>0</v>
      </c>
      <c r="I231" s="25">
        <f t="shared" si="55"/>
        <v>0</v>
      </c>
      <c r="J231" s="25">
        <f t="shared" si="56"/>
        <v>0</v>
      </c>
      <c r="K231" s="25">
        <f t="shared" si="57"/>
        <v>0</v>
      </c>
      <c r="L231" s="25">
        <f t="shared" si="58"/>
        <v>0</v>
      </c>
      <c r="M231" s="25">
        <f t="shared" ca="1" si="59"/>
        <v>-9.7911963704347838E-3</v>
      </c>
      <c r="N231" s="25">
        <f t="shared" ca="1" si="60"/>
        <v>0</v>
      </c>
      <c r="O231" s="24">
        <f t="shared" ca="1" si="61"/>
        <v>0</v>
      </c>
      <c r="P231" s="25">
        <f t="shared" ca="1" si="62"/>
        <v>0</v>
      </c>
      <c r="Q231" s="25">
        <f t="shared" ca="1" si="63"/>
        <v>0</v>
      </c>
      <c r="R231">
        <f t="shared" ca="1" si="64"/>
        <v>9.7911963704347838E-3</v>
      </c>
    </row>
    <row r="232" spans="1:18" x14ac:dyDescent="0.2">
      <c r="A232" s="82"/>
      <c r="B232" s="82"/>
      <c r="C232" s="82"/>
      <c r="D232" s="83">
        <f t="shared" si="50"/>
        <v>0</v>
      </c>
      <c r="E232" s="83">
        <f t="shared" si="51"/>
        <v>0</v>
      </c>
      <c r="F232" s="25">
        <f t="shared" si="52"/>
        <v>0</v>
      </c>
      <c r="G232" s="25">
        <f t="shared" si="53"/>
        <v>0</v>
      </c>
      <c r="H232" s="25">
        <f t="shared" si="54"/>
        <v>0</v>
      </c>
      <c r="I232" s="25">
        <f t="shared" si="55"/>
        <v>0</v>
      </c>
      <c r="J232" s="25">
        <f t="shared" si="56"/>
        <v>0</v>
      </c>
      <c r="K232" s="25">
        <f t="shared" si="57"/>
        <v>0</v>
      </c>
      <c r="L232" s="25">
        <f t="shared" si="58"/>
        <v>0</v>
      </c>
      <c r="M232" s="25">
        <f t="shared" ca="1" si="59"/>
        <v>-9.7911963704347838E-3</v>
      </c>
      <c r="N232" s="25">
        <f t="shared" ca="1" si="60"/>
        <v>0</v>
      </c>
      <c r="O232" s="24">
        <f t="shared" ca="1" si="61"/>
        <v>0</v>
      </c>
      <c r="P232" s="25">
        <f t="shared" ca="1" si="62"/>
        <v>0</v>
      </c>
      <c r="Q232" s="25">
        <f t="shared" ca="1" si="63"/>
        <v>0</v>
      </c>
      <c r="R232">
        <f t="shared" ca="1" si="64"/>
        <v>9.7911963704347838E-3</v>
      </c>
    </row>
    <row r="233" spans="1:18" x14ac:dyDescent="0.2">
      <c r="A233" s="82"/>
      <c r="B233" s="82"/>
      <c r="C233" s="82"/>
      <c r="D233" s="83">
        <f t="shared" si="50"/>
        <v>0</v>
      </c>
      <c r="E233" s="83">
        <f t="shared" si="51"/>
        <v>0</v>
      </c>
      <c r="F233" s="25">
        <f t="shared" si="52"/>
        <v>0</v>
      </c>
      <c r="G233" s="25">
        <f t="shared" si="53"/>
        <v>0</v>
      </c>
      <c r="H233" s="25">
        <f t="shared" si="54"/>
        <v>0</v>
      </c>
      <c r="I233" s="25">
        <f t="shared" si="55"/>
        <v>0</v>
      </c>
      <c r="J233" s="25">
        <f t="shared" si="56"/>
        <v>0</v>
      </c>
      <c r="K233" s="25">
        <f t="shared" si="57"/>
        <v>0</v>
      </c>
      <c r="L233" s="25">
        <f t="shared" si="58"/>
        <v>0</v>
      </c>
      <c r="M233" s="25">
        <f t="shared" ca="1" si="59"/>
        <v>-9.7911963704347838E-3</v>
      </c>
      <c r="N233" s="25">
        <f t="shared" ca="1" si="60"/>
        <v>0</v>
      </c>
      <c r="O233" s="24">
        <f t="shared" ca="1" si="61"/>
        <v>0</v>
      </c>
      <c r="P233" s="25">
        <f t="shared" ca="1" si="62"/>
        <v>0</v>
      </c>
      <c r="Q233" s="25">
        <f t="shared" ca="1" si="63"/>
        <v>0</v>
      </c>
      <c r="R233">
        <f t="shared" ca="1" si="64"/>
        <v>9.7911963704347838E-3</v>
      </c>
    </row>
    <row r="234" spans="1:18" x14ac:dyDescent="0.2">
      <c r="A234" s="82"/>
      <c r="B234" s="82"/>
      <c r="C234" s="82"/>
      <c r="D234" s="83">
        <f t="shared" si="50"/>
        <v>0</v>
      </c>
      <c r="E234" s="83">
        <f t="shared" si="51"/>
        <v>0</v>
      </c>
      <c r="F234" s="25">
        <f t="shared" si="52"/>
        <v>0</v>
      </c>
      <c r="G234" s="25">
        <f t="shared" si="53"/>
        <v>0</v>
      </c>
      <c r="H234" s="25">
        <f t="shared" si="54"/>
        <v>0</v>
      </c>
      <c r="I234" s="25">
        <f t="shared" si="55"/>
        <v>0</v>
      </c>
      <c r="J234" s="25">
        <f t="shared" si="56"/>
        <v>0</v>
      </c>
      <c r="K234" s="25">
        <f t="shared" si="57"/>
        <v>0</v>
      </c>
      <c r="L234" s="25">
        <f t="shared" si="58"/>
        <v>0</v>
      </c>
      <c r="M234" s="25">
        <f t="shared" ca="1" si="59"/>
        <v>-9.7911963704347838E-3</v>
      </c>
      <c r="N234" s="25">
        <f t="shared" ca="1" si="60"/>
        <v>0</v>
      </c>
      <c r="O234" s="24">
        <f t="shared" ca="1" si="61"/>
        <v>0</v>
      </c>
      <c r="P234" s="25">
        <f t="shared" ca="1" si="62"/>
        <v>0</v>
      </c>
      <c r="Q234" s="25">
        <f t="shared" ca="1" si="63"/>
        <v>0</v>
      </c>
      <c r="R234">
        <f t="shared" ca="1" si="64"/>
        <v>9.7911963704347838E-3</v>
      </c>
    </row>
    <row r="235" spans="1:18" x14ac:dyDescent="0.2">
      <c r="A235" s="82"/>
      <c r="B235" s="82"/>
      <c r="C235" s="82"/>
      <c r="D235" s="83">
        <f t="shared" si="50"/>
        <v>0</v>
      </c>
      <c r="E235" s="83">
        <f t="shared" si="51"/>
        <v>0</v>
      </c>
      <c r="F235" s="25">
        <f t="shared" si="52"/>
        <v>0</v>
      </c>
      <c r="G235" s="25">
        <f t="shared" si="53"/>
        <v>0</v>
      </c>
      <c r="H235" s="25">
        <f t="shared" si="54"/>
        <v>0</v>
      </c>
      <c r="I235" s="25">
        <f t="shared" si="55"/>
        <v>0</v>
      </c>
      <c r="J235" s="25">
        <f t="shared" si="56"/>
        <v>0</v>
      </c>
      <c r="K235" s="25">
        <f t="shared" si="57"/>
        <v>0</v>
      </c>
      <c r="L235" s="25">
        <f t="shared" si="58"/>
        <v>0</v>
      </c>
      <c r="M235" s="25">
        <f t="shared" ca="1" si="59"/>
        <v>-9.7911963704347838E-3</v>
      </c>
      <c r="N235" s="25">
        <f t="shared" ca="1" si="60"/>
        <v>0</v>
      </c>
      <c r="O235" s="24">
        <f t="shared" ca="1" si="61"/>
        <v>0</v>
      </c>
      <c r="P235" s="25">
        <f t="shared" ca="1" si="62"/>
        <v>0</v>
      </c>
      <c r="Q235" s="25">
        <f t="shared" ca="1" si="63"/>
        <v>0</v>
      </c>
      <c r="R235">
        <f t="shared" ca="1" si="64"/>
        <v>9.7911963704347838E-3</v>
      </c>
    </row>
    <row r="236" spans="1:18" x14ac:dyDescent="0.2">
      <c r="A236" s="82"/>
      <c r="B236" s="82"/>
      <c r="C236" s="82"/>
      <c r="D236" s="83">
        <f t="shared" si="50"/>
        <v>0</v>
      </c>
      <c r="E236" s="83">
        <f t="shared" si="51"/>
        <v>0</v>
      </c>
      <c r="F236" s="25">
        <f t="shared" si="52"/>
        <v>0</v>
      </c>
      <c r="G236" s="25">
        <f t="shared" si="53"/>
        <v>0</v>
      </c>
      <c r="H236" s="25">
        <f t="shared" si="54"/>
        <v>0</v>
      </c>
      <c r="I236" s="25">
        <f t="shared" si="55"/>
        <v>0</v>
      </c>
      <c r="J236" s="25">
        <f t="shared" si="56"/>
        <v>0</v>
      </c>
      <c r="K236" s="25">
        <f t="shared" si="57"/>
        <v>0</v>
      </c>
      <c r="L236" s="25">
        <f t="shared" si="58"/>
        <v>0</v>
      </c>
      <c r="M236" s="25">
        <f t="shared" ca="1" si="59"/>
        <v>-9.7911963704347838E-3</v>
      </c>
      <c r="N236" s="25">
        <f t="shared" ca="1" si="60"/>
        <v>0</v>
      </c>
      <c r="O236" s="24">
        <f t="shared" ca="1" si="61"/>
        <v>0</v>
      </c>
      <c r="P236" s="25">
        <f t="shared" ca="1" si="62"/>
        <v>0</v>
      </c>
      <c r="Q236" s="25">
        <f t="shared" ca="1" si="63"/>
        <v>0</v>
      </c>
      <c r="R236">
        <f t="shared" ca="1" si="64"/>
        <v>9.7911963704347838E-3</v>
      </c>
    </row>
    <row r="237" spans="1:18" x14ac:dyDescent="0.2">
      <c r="A237" s="82"/>
      <c r="B237" s="82"/>
      <c r="C237" s="82"/>
      <c r="D237" s="83">
        <f t="shared" si="50"/>
        <v>0</v>
      </c>
      <c r="E237" s="83">
        <f t="shared" si="51"/>
        <v>0</v>
      </c>
      <c r="F237" s="25">
        <f t="shared" si="52"/>
        <v>0</v>
      </c>
      <c r="G237" s="25">
        <f t="shared" si="53"/>
        <v>0</v>
      </c>
      <c r="H237" s="25">
        <f t="shared" si="54"/>
        <v>0</v>
      </c>
      <c r="I237" s="25">
        <f t="shared" si="55"/>
        <v>0</v>
      </c>
      <c r="J237" s="25">
        <f t="shared" si="56"/>
        <v>0</v>
      </c>
      <c r="K237" s="25">
        <f t="shared" si="57"/>
        <v>0</v>
      </c>
      <c r="L237" s="25">
        <f t="shared" si="58"/>
        <v>0</v>
      </c>
      <c r="M237" s="25">
        <f t="shared" ca="1" si="59"/>
        <v>-9.7911963704347838E-3</v>
      </c>
      <c r="N237" s="25">
        <f t="shared" ca="1" si="60"/>
        <v>0</v>
      </c>
      <c r="O237" s="24">
        <f t="shared" ca="1" si="61"/>
        <v>0</v>
      </c>
      <c r="P237" s="25">
        <f t="shared" ca="1" si="62"/>
        <v>0</v>
      </c>
      <c r="Q237" s="25">
        <f t="shared" ca="1" si="63"/>
        <v>0</v>
      </c>
      <c r="R237">
        <f t="shared" ca="1" si="64"/>
        <v>9.7911963704347838E-3</v>
      </c>
    </row>
    <row r="238" spans="1:18" x14ac:dyDescent="0.2">
      <c r="A238" s="82"/>
      <c r="B238" s="82"/>
      <c r="C238" s="82"/>
      <c r="D238" s="83">
        <f t="shared" si="50"/>
        <v>0</v>
      </c>
      <c r="E238" s="83">
        <f t="shared" si="51"/>
        <v>0</v>
      </c>
      <c r="F238" s="25">
        <f t="shared" si="52"/>
        <v>0</v>
      </c>
      <c r="G238" s="25">
        <f t="shared" si="53"/>
        <v>0</v>
      </c>
      <c r="H238" s="25">
        <f t="shared" si="54"/>
        <v>0</v>
      </c>
      <c r="I238" s="25">
        <f t="shared" si="55"/>
        <v>0</v>
      </c>
      <c r="J238" s="25">
        <f t="shared" si="56"/>
        <v>0</v>
      </c>
      <c r="K238" s="25">
        <f t="shared" si="57"/>
        <v>0</v>
      </c>
      <c r="L238" s="25">
        <f t="shared" si="58"/>
        <v>0</v>
      </c>
      <c r="M238" s="25">
        <f t="shared" ca="1" si="59"/>
        <v>-9.7911963704347838E-3</v>
      </c>
      <c r="N238" s="25">
        <f t="shared" ca="1" si="60"/>
        <v>0</v>
      </c>
      <c r="O238" s="24">
        <f t="shared" ca="1" si="61"/>
        <v>0</v>
      </c>
      <c r="P238" s="25">
        <f t="shared" ca="1" si="62"/>
        <v>0</v>
      </c>
      <c r="Q238" s="25">
        <f t="shared" ca="1" si="63"/>
        <v>0</v>
      </c>
      <c r="R238">
        <f t="shared" ca="1" si="64"/>
        <v>9.7911963704347838E-3</v>
      </c>
    </row>
    <row r="239" spans="1:18" x14ac:dyDescent="0.2">
      <c r="A239" s="82"/>
      <c r="B239" s="82"/>
      <c r="C239" s="82"/>
      <c r="D239" s="83">
        <f t="shared" si="50"/>
        <v>0</v>
      </c>
      <c r="E239" s="83">
        <f t="shared" si="51"/>
        <v>0</v>
      </c>
      <c r="F239" s="25">
        <f t="shared" si="52"/>
        <v>0</v>
      </c>
      <c r="G239" s="25">
        <f t="shared" si="53"/>
        <v>0</v>
      </c>
      <c r="H239" s="25">
        <f t="shared" si="54"/>
        <v>0</v>
      </c>
      <c r="I239" s="25">
        <f t="shared" si="55"/>
        <v>0</v>
      </c>
      <c r="J239" s="25">
        <f t="shared" si="56"/>
        <v>0</v>
      </c>
      <c r="K239" s="25">
        <f t="shared" si="57"/>
        <v>0</v>
      </c>
      <c r="L239" s="25">
        <f t="shared" si="58"/>
        <v>0</v>
      </c>
      <c r="M239" s="25">
        <f t="shared" ca="1" si="59"/>
        <v>-9.7911963704347838E-3</v>
      </c>
      <c r="N239" s="25">
        <f t="shared" ca="1" si="60"/>
        <v>0</v>
      </c>
      <c r="O239" s="24">
        <f t="shared" ca="1" si="61"/>
        <v>0</v>
      </c>
      <c r="P239" s="25">
        <f t="shared" ca="1" si="62"/>
        <v>0</v>
      </c>
      <c r="Q239" s="25">
        <f t="shared" ca="1" si="63"/>
        <v>0</v>
      </c>
      <c r="R239">
        <f t="shared" ca="1" si="64"/>
        <v>9.7911963704347838E-3</v>
      </c>
    </row>
    <row r="240" spans="1:18" x14ac:dyDescent="0.2">
      <c r="A240" s="82"/>
      <c r="B240" s="82"/>
      <c r="C240" s="82"/>
      <c r="D240" s="83">
        <f t="shared" si="50"/>
        <v>0</v>
      </c>
      <c r="E240" s="83">
        <f t="shared" si="51"/>
        <v>0</v>
      </c>
      <c r="F240" s="25">
        <f t="shared" si="52"/>
        <v>0</v>
      </c>
      <c r="G240" s="25">
        <f t="shared" si="53"/>
        <v>0</v>
      </c>
      <c r="H240" s="25">
        <f t="shared" si="54"/>
        <v>0</v>
      </c>
      <c r="I240" s="25">
        <f t="shared" si="55"/>
        <v>0</v>
      </c>
      <c r="J240" s="25">
        <f t="shared" si="56"/>
        <v>0</v>
      </c>
      <c r="K240" s="25">
        <f t="shared" si="57"/>
        <v>0</v>
      </c>
      <c r="L240" s="25">
        <f t="shared" si="58"/>
        <v>0</v>
      </c>
      <c r="M240" s="25">
        <f t="shared" ca="1" si="59"/>
        <v>-9.7911963704347838E-3</v>
      </c>
      <c r="N240" s="25">
        <f t="shared" ca="1" si="60"/>
        <v>0</v>
      </c>
      <c r="O240" s="24">
        <f t="shared" ca="1" si="61"/>
        <v>0</v>
      </c>
      <c r="P240" s="25">
        <f t="shared" ca="1" si="62"/>
        <v>0</v>
      </c>
      <c r="Q240" s="25">
        <f t="shared" ca="1" si="63"/>
        <v>0</v>
      </c>
      <c r="R240">
        <f t="shared" ca="1" si="64"/>
        <v>9.7911963704347838E-3</v>
      </c>
    </row>
    <row r="241" spans="1:18" x14ac:dyDescent="0.2">
      <c r="A241" s="82"/>
      <c r="B241" s="82"/>
      <c r="C241" s="82"/>
      <c r="D241" s="83">
        <f t="shared" si="50"/>
        <v>0</v>
      </c>
      <c r="E241" s="83">
        <f t="shared" si="51"/>
        <v>0</v>
      </c>
      <c r="F241" s="25">
        <f t="shared" si="52"/>
        <v>0</v>
      </c>
      <c r="G241" s="25">
        <f t="shared" si="53"/>
        <v>0</v>
      </c>
      <c r="H241" s="25">
        <f t="shared" si="54"/>
        <v>0</v>
      </c>
      <c r="I241" s="25">
        <f t="shared" si="55"/>
        <v>0</v>
      </c>
      <c r="J241" s="25">
        <f t="shared" si="56"/>
        <v>0</v>
      </c>
      <c r="K241" s="25">
        <f t="shared" si="57"/>
        <v>0</v>
      </c>
      <c r="L241" s="25">
        <f t="shared" si="58"/>
        <v>0</v>
      </c>
      <c r="M241" s="25">
        <f t="shared" ca="1" si="59"/>
        <v>-9.7911963704347838E-3</v>
      </c>
      <c r="N241" s="25">
        <f t="shared" ca="1" si="60"/>
        <v>0</v>
      </c>
      <c r="O241" s="24">
        <f t="shared" ca="1" si="61"/>
        <v>0</v>
      </c>
      <c r="P241" s="25">
        <f t="shared" ca="1" si="62"/>
        <v>0</v>
      </c>
      <c r="Q241" s="25">
        <f t="shared" ca="1" si="63"/>
        <v>0</v>
      </c>
      <c r="R241">
        <f t="shared" ca="1" si="64"/>
        <v>9.7911963704347838E-3</v>
      </c>
    </row>
    <row r="242" spans="1:18" x14ac:dyDescent="0.2">
      <c r="A242" s="82"/>
      <c r="B242" s="82"/>
      <c r="C242" s="82"/>
      <c r="D242" s="83">
        <f t="shared" si="50"/>
        <v>0</v>
      </c>
      <c r="E242" s="83">
        <f t="shared" si="51"/>
        <v>0</v>
      </c>
      <c r="F242" s="25">
        <f t="shared" si="52"/>
        <v>0</v>
      </c>
      <c r="G242" s="25">
        <f t="shared" si="53"/>
        <v>0</v>
      </c>
      <c r="H242" s="25">
        <f t="shared" si="54"/>
        <v>0</v>
      </c>
      <c r="I242" s="25">
        <f t="shared" si="55"/>
        <v>0</v>
      </c>
      <c r="J242" s="25">
        <f t="shared" si="56"/>
        <v>0</v>
      </c>
      <c r="K242" s="25">
        <f t="shared" si="57"/>
        <v>0</v>
      </c>
      <c r="L242" s="25">
        <f t="shared" si="58"/>
        <v>0</v>
      </c>
      <c r="M242" s="25">
        <f t="shared" ca="1" si="59"/>
        <v>-9.7911963704347838E-3</v>
      </c>
      <c r="N242" s="25">
        <f t="shared" ca="1" si="60"/>
        <v>0</v>
      </c>
      <c r="O242" s="24">
        <f t="shared" ca="1" si="61"/>
        <v>0</v>
      </c>
      <c r="P242" s="25">
        <f t="shared" ca="1" si="62"/>
        <v>0</v>
      </c>
      <c r="Q242" s="25">
        <f t="shared" ca="1" si="63"/>
        <v>0</v>
      </c>
      <c r="R242">
        <f t="shared" ca="1" si="64"/>
        <v>9.7911963704347838E-3</v>
      </c>
    </row>
    <row r="243" spans="1:18" x14ac:dyDescent="0.2">
      <c r="A243" s="82"/>
      <c r="B243" s="82"/>
      <c r="C243" s="82"/>
      <c r="D243" s="83">
        <f t="shared" si="50"/>
        <v>0</v>
      </c>
      <c r="E243" s="83">
        <f t="shared" si="51"/>
        <v>0</v>
      </c>
      <c r="F243" s="25">
        <f t="shared" si="52"/>
        <v>0</v>
      </c>
      <c r="G243" s="25">
        <f t="shared" si="53"/>
        <v>0</v>
      </c>
      <c r="H243" s="25">
        <f t="shared" si="54"/>
        <v>0</v>
      </c>
      <c r="I243" s="25">
        <f t="shared" si="55"/>
        <v>0</v>
      </c>
      <c r="J243" s="25">
        <f t="shared" si="56"/>
        <v>0</v>
      </c>
      <c r="K243" s="25">
        <f t="shared" si="57"/>
        <v>0</v>
      </c>
      <c r="L243" s="25">
        <f t="shared" si="58"/>
        <v>0</v>
      </c>
      <c r="M243" s="25">
        <f t="shared" ca="1" si="59"/>
        <v>-9.7911963704347838E-3</v>
      </c>
      <c r="N243" s="25">
        <f t="shared" ca="1" si="60"/>
        <v>0</v>
      </c>
      <c r="O243" s="24">
        <f t="shared" ca="1" si="61"/>
        <v>0</v>
      </c>
      <c r="P243" s="25">
        <f t="shared" ca="1" si="62"/>
        <v>0</v>
      </c>
      <c r="Q243" s="25">
        <f t="shared" ca="1" si="63"/>
        <v>0</v>
      </c>
      <c r="R243">
        <f t="shared" ca="1" si="64"/>
        <v>9.7911963704347838E-3</v>
      </c>
    </row>
    <row r="244" spans="1:18" x14ac:dyDescent="0.2">
      <c r="A244" s="82"/>
      <c r="B244" s="82"/>
      <c r="C244" s="82"/>
      <c r="D244" s="83">
        <f t="shared" si="50"/>
        <v>0</v>
      </c>
      <c r="E244" s="83">
        <f t="shared" si="51"/>
        <v>0</v>
      </c>
      <c r="F244" s="25">
        <f t="shared" si="52"/>
        <v>0</v>
      </c>
      <c r="G244" s="25">
        <f t="shared" si="53"/>
        <v>0</v>
      </c>
      <c r="H244" s="25">
        <f t="shared" si="54"/>
        <v>0</v>
      </c>
      <c r="I244" s="25">
        <f t="shared" si="55"/>
        <v>0</v>
      </c>
      <c r="J244" s="25">
        <f t="shared" si="56"/>
        <v>0</v>
      </c>
      <c r="K244" s="25">
        <f t="shared" si="57"/>
        <v>0</v>
      </c>
      <c r="L244" s="25">
        <f t="shared" si="58"/>
        <v>0</v>
      </c>
      <c r="M244" s="25">
        <f t="shared" ca="1" si="59"/>
        <v>-9.7911963704347838E-3</v>
      </c>
      <c r="N244" s="25">
        <f t="shared" ca="1" si="60"/>
        <v>0</v>
      </c>
      <c r="O244" s="24">
        <f t="shared" ca="1" si="61"/>
        <v>0</v>
      </c>
      <c r="P244" s="25">
        <f t="shared" ca="1" si="62"/>
        <v>0</v>
      </c>
      <c r="Q244" s="25">
        <f t="shared" ca="1" si="63"/>
        <v>0</v>
      </c>
      <c r="R244">
        <f t="shared" ca="1" si="64"/>
        <v>9.7911963704347838E-3</v>
      </c>
    </row>
    <row r="245" spans="1:18" x14ac:dyDescent="0.2">
      <c r="A245" s="82"/>
      <c r="B245" s="82"/>
      <c r="C245" s="82"/>
      <c r="D245" s="83">
        <f t="shared" si="50"/>
        <v>0</v>
      </c>
      <c r="E245" s="83">
        <f t="shared" si="51"/>
        <v>0</v>
      </c>
      <c r="F245" s="25">
        <f t="shared" si="52"/>
        <v>0</v>
      </c>
      <c r="G245" s="25">
        <f t="shared" si="53"/>
        <v>0</v>
      </c>
      <c r="H245" s="25">
        <f t="shared" si="54"/>
        <v>0</v>
      </c>
      <c r="I245" s="25">
        <f t="shared" si="55"/>
        <v>0</v>
      </c>
      <c r="J245" s="25">
        <f t="shared" si="56"/>
        <v>0</v>
      </c>
      <c r="K245" s="25">
        <f t="shared" si="57"/>
        <v>0</v>
      </c>
      <c r="L245" s="25">
        <f t="shared" si="58"/>
        <v>0</v>
      </c>
      <c r="M245" s="25">
        <f t="shared" ca="1" si="59"/>
        <v>-9.7911963704347838E-3</v>
      </c>
      <c r="N245" s="25">
        <f t="shared" ca="1" si="60"/>
        <v>0</v>
      </c>
      <c r="O245" s="24">
        <f t="shared" ca="1" si="61"/>
        <v>0</v>
      </c>
      <c r="P245" s="25">
        <f t="shared" ca="1" si="62"/>
        <v>0</v>
      </c>
      <c r="Q245" s="25">
        <f t="shared" ca="1" si="63"/>
        <v>0</v>
      </c>
      <c r="R245">
        <f t="shared" ca="1" si="64"/>
        <v>9.7911963704347838E-3</v>
      </c>
    </row>
    <row r="246" spans="1:18" x14ac:dyDescent="0.2">
      <c r="A246" s="82"/>
      <c r="B246" s="82"/>
      <c r="C246" s="82"/>
      <c r="D246" s="83">
        <f t="shared" si="50"/>
        <v>0</v>
      </c>
      <c r="E246" s="83">
        <f t="shared" si="51"/>
        <v>0</v>
      </c>
      <c r="F246" s="25">
        <f t="shared" si="52"/>
        <v>0</v>
      </c>
      <c r="G246" s="25">
        <f t="shared" si="53"/>
        <v>0</v>
      </c>
      <c r="H246" s="25">
        <f t="shared" si="54"/>
        <v>0</v>
      </c>
      <c r="I246" s="25">
        <f t="shared" si="55"/>
        <v>0</v>
      </c>
      <c r="J246" s="25">
        <f t="shared" si="56"/>
        <v>0</v>
      </c>
      <c r="K246" s="25">
        <f t="shared" si="57"/>
        <v>0</v>
      </c>
      <c r="L246" s="25">
        <f t="shared" si="58"/>
        <v>0</v>
      </c>
      <c r="M246" s="25">
        <f t="shared" ca="1" si="59"/>
        <v>-9.7911963704347838E-3</v>
      </c>
      <c r="N246" s="25">
        <f t="shared" ca="1" si="60"/>
        <v>0</v>
      </c>
      <c r="O246" s="24">
        <f t="shared" ca="1" si="61"/>
        <v>0</v>
      </c>
      <c r="P246" s="25">
        <f t="shared" ca="1" si="62"/>
        <v>0</v>
      </c>
      <c r="Q246" s="25">
        <f t="shared" ca="1" si="63"/>
        <v>0</v>
      </c>
      <c r="R246">
        <f t="shared" ca="1" si="64"/>
        <v>9.7911963704347838E-3</v>
      </c>
    </row>
    <row r="247" spans="1:18" x14ac:dyDescent="0.2">
      <c r="A247" s="82"/>
      <c r="B247" s="82"/>
      <c r="C247" s="82"/>
      <c r="D247" s="83">
        <f t="shared" si="50"/>
        <v>0</v>
      </c>
      <c r="E247" s="83">
        <f t="shared" si="51"/>
        <v>0</v>
      </c>
      <c r="F247" s="25">
        <f t="shared" si="52"/>
        <v>0</v>
      </c>
      <c r="G247" s="25">
        <f t="shared" si="53"/>
        <v>0</v>
      </c>
      <c r="H247" s="25">
        <f t="shared" si="54"/>
        <v>0</v>
      </c>
      <c r="I247" s="25">
        <f t="shared" si="55"/>
        <v>0</v>
      </c>
      <c r="J247" s="25">
        <f t="shared" si="56"/>
        <v>0</v>
      </c>
      <c r="K247" s="25">
        <f t="shared" si="57"/>
        <v>0</v>
      </c>
      <c r="L247" s="25">
        <f t="shared" si="58"/>
        <v>0</v>
      </c>
      <c r="M247" s="25">
        <f t="shared" ca="1" si="59"/>
        <v>-9.7911963704347838E-3</v>
      </c>
      <c r="N247" s="25">
        <f t="shared" ca="1" si="60"/>
        <v>0</v>
      </c>
      <c r="O247" s="24">
        <f t="shared" ca="1" si="61"/>
        <v>0</v>
      </c>
      <c r="P247" s="25">
        <f t="shared" ca="1" si="62"/>
        <v>0</v>
      </c>
      <c r="Q247" s="25">
        <f t="shared" ca="1" si="63"/>
        <v>0</v>
      </c>
      <c r="R247">
        <f t="shared" ca="1" si="64"/>
        <v>9.7911963704347838E-3</v>
      </c>
    </row>
    <row r="248" spans="1:18" x14ac:dyDescent="0.2">
      <c r="A248" s="82"/>
      <c r="B248" s="82"/>
      <c r="C248" s="82"/>
      <c r="D248" s="83">
        <f t="shared" si="50"/>
        <v>0</v>
      </c>
      <c r="E248" s="83">
        <f t="shared" si="51"/>
        <v>0</v>
      </c>
      <c r="F248" s="25">
        <f t="shared" si="52"/>
        <v>0</v>
      </c>
      <c r="G248" s="25">
        <f t="shared" si="53"/>
        <v>0</v>
      </c>
      <c r="H248" s="25">
        <f t="shared" si="54"/>
        <v>0</v>
      </c>
      <c r="I248" s="25">
        <f t="shared" si="55"/>
        <v>0</v>
      </c>
      <c r="J248" s="25">
        <f t="shared" si="56"/>
        <v>0</v>
      </c>
      <c r="K248" s="25">
        <f t="shared" si="57"/>
        <v>0</v>
      </c>
      <c r="L248" s="25">
        <f t="shared" si="58"/>
        <v>0</v>
      </c>
      <c r="M248" s="25">
        <f t="shared" ca="1" si="59"/>
        <v>-9.7911963704347838E-3</v>
      </c>
      <c r="N248" s="25">
        <f t="shared" ca="1" si="60"/>
        <v>0</v>
      </c>
      <c r="O248" s="24">
        <f t="shared" ca="1" si="61"/>
        <v>0</v>
      </c>
      <c r="P248" s="25">
        <f t="shared" ca="1" si="62"/>
        <v>0</v>
      </c>
      <c r="Q248" s="25">
        <f t="shared" ca="1" si="63"/>
        <v>0</v>
      </c>
      <c r="R248">
        <f t="shared" ca="1" si="64"/>
        <v>9.7911963704347838E-3</v>
      </c>
    </row>
    <row r="249" spans="1:18" x14ac:dyDescent="0.2">
      <c r="A249" s="82"/>
      <c r="B249" s="82"/>
      <c r="C249" s="82"/>
      <c r="D249" s="83">
        <f t="shared" si="50"/>
        <v>0</v>
      </c>
      <c r="E249" s="83">
        <f t="shared" si="51"/>
        <v>0</v>
      </c>
      <c r="F249" s="25">
        <f t="shared" si="52"/>
        <v>0</v>
      </c>
      <c r="G249" s="25">
        <f t="shared" si="53"/>
        <v>0</v>
      </c>
      <c r="H249" s="25">
        <f t="shared" si="54"/>
        <v>0</v>
      </c>
      <c r="I249" s="25">
        <f t="shared" si="55"/>
        <v>0</v>
      </c>
      <c r="J249" s="25">
        <f t="shared" si="56"/>
        <v>0</v>
      </c>
      <c r="K249" s="25">
        <f t="shared" si="57"/>
        <v>0</v>
      </c>
      <c r="L249" s="25">
        <f t="shared" si="58"/>
        <v>0</v>
      </c>
      <c r="M249" s="25">
        <f t="shared" ca="1" si="59"/>
        <v>-9.7911963704347838E-3</v>
      </c>
      <c r="N249" s="25">
        <f t="shared" ca="1" si="60"/>
        <v>0</v>
      </c>
      <c r="O249" s="24">
        <f t="shared" ca="1" si="61"/>
        <v>0</v>
      </c>
      <c r="P249" s="25">
        <f t="shared" ca="1" si="62"/>
        <v>0</v>
      </c>
      <c r="Q249" s="25">
        <f t="shared" ca="1" si="63"/>
        <v>0</v>
      </c>
      <c r="R249">
        <f t="shared" ca="1" si="64"/>
        <v>9.7911963704347838E-3</v>
      </c>
    </row>
    <row r="250" spans="1:18" x14ac:dyDescent="0.2">
      <c r="A250" s="82"/>
      <c r="B250" s="82"/>
      <c r="C250" s="82"/>
      <c r="D250" s="83">
        <f t="shared" si="50"/>
        <v>0</v>
      </c>
      <c r="E250" s="83">
        <f t="shared" si="51"/>
        <v>0</v>
      </c>
      <c r="F250" s="25">
        <f t="shared" si="52"/>
        <v>0</v>
      </c>
      <c r="G250" s="25">
        <f t="shared" si="53"/>
        <v>0</v>
      </c>
      <c r="H250" s="25">
        <f t="shared" si="54"/>
        <v>0</v>
      </c>
      <c r="I250" s="25">
        <f t="shared" si="55"/>
        <v>0</v>
      </c>
      <c r="J250" s="25">
        <f t="shared" si="56"/>
        <v>0</v>
      </c>
      <c r="K250" s="25">
        <f t="shared" si="57"/>
        <v>0</v>
      </c>
      <c r="L250" s="25">
        <f t="shared" si="58"/>
        <v>0</v>
      </c>
      <c r="M250" s="25">
        <f t="shared" ca="1" si="59"/>
        <v>-9.7911963704347838E-3</v>
      </c>
      <c r="N250" s="25">
        <f t="shared" ca="1" si="60"/>
        <v>0</v>
      </c>
      <c r="O250" s="24">
        <f t="shared" ca="1" si="61"/>
        <v>0</v>
      </c>
      <c r="P250" s="25">
        <f t="shared" ca="1" si="62"/>
        <v>0</v>
      </c>
      <c r="Q250" s="25">
        <f t="shared" ca="1" si="63"/>
        <v>0</v>
      </c>
      <c r="R250">
        <f t="shared" ca="1" si="64"/>
        <v>9.7911963704347838E-3</v>
      </c>
    </row>
    <row r="251" spans="1:18" x14ac:dyDescent="0.2">
      <c r="A251" s="82"/>
      <c r="B251" s="82"/>
      <c r="C251" s="82"/>
      <c r="D251" s="83">
        <f t="shared" si="50"/>
        <v>0</v>
      </c>
      <c r="E251" s="83">
        <f t="shared" si="51"/>
        <v>0</v>
      </c>
      <c r="F251" s="25">
        <f t="shared" si="52"/>
        <v>0</v>
      </c>
      <c r="G251" s="25">
        <f t="shared" si="53"/>
        <v>0</v>
      </c>
      <c r="H251" s="25">
        <f t="shared" si="54"/>
        <v>0</v>
      </c>
      <c r="I251" s="25">
        <f t="shared" si="55"/>
        <v>0</v>
      </c>
      <c r="J251" s="25">
        <f t="shared" si="56"/>
        <v>0</v>
      </c>
      <c r="K251" s="25">
        <f t="shared" si="57"/>
        <v>0</v>
      </c>
      <c r="L251" s="25">
        <f t="shared" si="58"/>
        <v>0</v>
      </c>
      <c r="M251" s="25">
        <f t="shared" ca="1" si="59"/>
        <v>-9.7911963704347838E-3</v>
      </c>
      <c r="N251" s="25">
        <f t="shared" ca="1" si="60"/>
        <v>0</v>
      </c>
      <c r="O251" s="24">
        <f t="shared" ca="1" si="61"/>
        <v>0</v>
      </c>
      <c r="P251" s="25">
        <f t="shared" ca="1" si="62"/>
        <v>0</v>
      </c>
      <c r="Q251" s="25">
        <f t="shared" ca="1" si="63"/>
        <v>0</v>
      </c>
      <c r="R251">
        <f t="shared" ca="1" si="64"/>
        <v>9.7911963704347838E-3</v>
      </c>
    </row>
    <row r="252" spans="1:18" x14ac:dyDescent="0.2">
      <c r="A252" s="82"/>
      <c r="B252" s="82"/>
      <c r="C252" s="82"/>
      <c r="D252" s="83">
        <f t="shared" si="50"/>
        <v>0</v>
      </c>
      <c r="E252" s="83">
        <f t="shared" si="51"/>
        <v>0</v>
      </c>
      <c r="F252" s="25">
        <f t="shared" si="52"/>
        <v>0</v>
      </c>
      <c r="G252" s="25">
        <f t="shared" si="53"/>
        <v>0</v>
      </c>
      <c r="H252" s="25">
        <f t="shared" si="54"/>
        <v>0</v>
      </c>
      <c r="I252" s="25">
        <f t="shared" si="55"/>
        <v>0</v>
      </c>
      <c r="J252" s="25">
        <f t="shared" si="56"/>
        <v>0</v>
      </c>
      <c r="K252" s="25">
        <f t="shared" si="57"/>
        <v>0</v>
      </c>
      <c r="L252" s="25">
        <f t="shared" si="58"/>
        <v>0</v>
      </c>
      <c r="M252" s="25">
        <f t="shared" ca="1" si="59"/>
        <v>-9.7911963704347838E-3</v>
      </c>
      <c r="N252" s="25">
        <f t="shared" ca="1" si="60"/>
        <v>0</v>
      </c>
      <c r="O252" s="24">
        <f t="shared" ca="1" si="61"/>
        <v>0</v>
      </c>
      <c r="P252" s="25">
        <f t="shared" ca="1" si="62"/>
        <v>0</v>
      </c>
      <c r="Q252" s="25">
        <f t="shared" ca="1" si="63"/>
        <v>0</v>
      </c>
      <c r="R252">
        <f t="shared" ca="1" si="64"/>
        <v>9.7911963704347838E-3</v>
      </c>
    </row>
    <row r="253" spans="1:18" x14ac:dyDescent="0.2">
      <c r="A253" s="82"/>
      <c r="B253" s="82"/>
      <c r="C253" s="82"/>
      <c r="D253" s="83">
        <f t="shared" si="50"/>
        <v>0</v>
      </c>
      <c r="E253" s="83">
        <f t="shared" si="51"/>
        <v>0</v>
      </c>
      <c r="F253" s="25">
        <f t="shared" si="52"/>
        <v>0</v>
      </c>
      <c r="G253" s="25">
        <f t="shared" si="53"/>
        <v>0</v>
      </c>
      <c r="H253" s="25">
        <f t="shared" si="54"/>
        <v>0</v>
      </c>
      <c r="I253" s="25">
        <f t="shared" si="55"/>
        <v>0</v>
      </c>
      <c r="J253" s="25">
        <f t="shared" si="56"/>
        <v>0</v>
      </c>
      <c r="K253" s="25">
        <f t="shared" si="57"/>
        <v>0</v>
      </c>
      <c r="L253" s="25">
        <f t="shared" si="58"/>
        <v>0</v>
      </c>
      <c r="M253" s="25">
        <f t="shared" ca="1" si="59"/>
        <v>-9.7911963704347838E-3</v>
      </c>
      <c r="N253" s="25">
        <f t="shared" ca="1" si="60"/>
        <v>0</v>
      </c>
      <c r="O253" s="24">
        <f t="shared" ca="1" si="61"/>
        <v>0</v>
      </c>
      <c r="P253" s="25">
        <f t="shared" ca="1" si="62"/>
        <v>0</v>
      </c>
      <c r="Q253" s="25">
        <f t="shared" ca="1" si="63"/>
        <v>0</v>
      </c>
      <c r="R253">
        <f t="shared" ca="1" si="64"/>
        <v>9.7911963704347838E-3</v>
      </c>
    </row>
    <row r="254" spans="1:18" x14ac:dyDescent="0.2">
      <c r="A254" s="82"/>
      <c r="B254" s="82"/>
      <c r="C254" s="82"/>
      <c r="D254" s="83">
        <f t="shared" si="50"/>
        <v>0</v>
      </c>
      <c r="E254" s="83">
        <f t="shared" si="51"/>
        <v>0</v>
      </c>
      <c r="F254" s="25">
        <f t="shared" si="52"/>
        <v>0</v>
      </c>
      <c r="G254" s="25">
        <f t="shared" si="53"/>
        <v>0</v>
      </c>
      <c r="H254" s="25">
        <f t="shared" si="54"/>
        <v>0</v>
      </c>
      <c r="I254" s="25">
        <f t="shared" si="55"/>
        <v>0</v>
      </c>
      <c r="J254" s="25">
        <f t="shared" si="56"/>
        <v>0</v>
      </c>
      <c r="K254" s="25">
        <f t="shared" si="57"/>
        <v>0</v>
      </c>
      <c r="L254" s="25">
        <f t="shared" si="58"/>
        <v>0</v>
      </c>
      <c r="M254" s="25">
        <f t="shared" ca="1" si="59"/>
        <v>-9.7911963704347838E-3</v>
      </c>
      <c r="N254" s="25">
        <f t="shared" ca="1" si="60"/>
        <v>0</v>
      </c>
      <c r="O254" s="24">
        <f t="shared" ca="1" si="61"/>
        <v>0</v>
      </c>
      <c r="P254" s="25">
        <f t="shared" ca="1" si="62"/>
        <v>0</v>
      </c>
      <c r="Q254" s="25">
        <f t="shared" ca="1" si="63"/>
        <v>0</v>
      </c>
      <c r="R254">
        <f t="shared" ca="1" si="64"/>
        <v>9.7911963704347838E-3</v>
      </c>
    </row>
    <row r="255" spans="1:18" x14ac:dyDescent="0.2">
      <c r="A255" s="82"/>
      <c r="B255" s="82"/>
      <c r="C255" s="82"/>
      <c r="D255" s="83">
        <f t="shared" si="50"/>
        <v>0</v>
      </c>
      <c r="E255" s="83">
        <f t="shared" si="51"/>
        <v>0</v>
      </c>
      <c r="F255" s="25">
        <f t="shared" si="52"/>
        <v>0</v>
      </c>
      <c r="G255" s="25">
        <f t="shared" si="53"/>
        <v>0</v>
      </c>
      <c r="H255" s="25">
        <f t="shared" si="54"/>
        <v>0</v>
      </c>
      <c r="I255" s="25">
        <f t="shared" si="55"/>
        <v>0</v>
      </c>
      <c r="J255" s="25">
        <f t="shared" si="56"/>
        <v>0</v>
      </c>
      <c r="K255" s="25">
        <f t="shared" si="57"/>
        <v>0</v>
      </c>
      <c r="L255" s="25">
        <f t="shared" si="58"/>
        <v>0</v>
      </c>
      <c r="M255" s="25">
        <f t="shared" ca="1" si="59"/>
        <v>-9.7911963704347838E-3</v>
      </c>
      <c r="N255" s="25">
        <f t="shared" ca="1" si="60"/>
        <v>0</v>
      </c>
      <c r="O255" s="24">
        <f t="shared" ca="1" si="61"/>
        <v>0</v>
      </c>
      <c r="P255" s="25">
        <f t="shared" ca="1" si="62"/>
        <v>0</v>
      </c>
      <c r="Q255" s="25">
        <f t="shared" ca="1" si="63"/>
        <v>0</v>
      </c>
      <c r="R255">
        <f t="shared" ca="1" si="64"/>
        <v>9.7911963704347838E-3</v>
      </c>
    </row>
    <row r="256" spans="1:18" x14ac:dyDescent="0.2">
      <c r="A256" s="82"/>
      <c r="B256" s="82"/>
      <c r="C256" s="82"/>
      <c r="D256" s="83">
        <f t="shared" si="50"/>
        <v>0</v>
      </c>
      <c r="E256" s="83">
        <f t="shared" si="51"/>
        <v>0</v>
      </c>
      <c r="F256" s="25">
        <f t="shared" si="52"/>
        <v>0</v>
      </c>
      <c r="G256" s="25">
        <f t="shared" si="53"/>
        <v>0</v>
      </c>
      <c r="H256" s="25">
        <f t="shared" si="54"/>
        <v>0</v>
      </c>
      <c r="I256" s="25">
        <f t="shared" si="55"/>
        <v>0</v>
      </c>
      <c r="J256" s="25">
        <f t="shared" si="56"/>
        <v>0</v>
      </c>
      <c r="K256" s="25">
        <f t="shared" si="57"/>
        <v>0</v>
      </c>
      <c r="L256" s="25">
        <f t="shared" si="58"/>
        <v>0</v>
      </c>
      <c r="M256" s="25">
        <f t="shared" ca="1" si="59"/>
        <v>-9.7911963704347838E-3</v>
      </c>
      <c r="N256" s="25">
        <f t="shared" ca="1" si="60"/>
        <v>0</v>
      </c>
      <c r="O256" s="24">
        <f t="shared" ca="1" si="61"/>
        <v>0</v>
      </c>
      <c r="P256" s="25">
        <f t="shared" ca="1" si="62"/>
        <v>0</v>
      </c>
      <c r="Q256" s="25">
        <f t="shared" ca="1" si="63"/>
        <v>0</v>
      </c>
      <c r="R256">
        <f t="shared" ca="1" si="64"/>
        <v>9.7911963704347838E-3</v>
      </c>
    </row>
    <row r="257" spans="1:18" x14ac:dyDescent="0.2">
      <c r="A257" s="82"/>
      <c r="B257" s="82"/>
      <c r="C257" s="82"/>
      <c r="D257" s="83">
        <f t="shared" si="50"/>
        <v>0</v>
      </c>
      <c r="E257" s="83">
        <f t="shared" si="51"/>
        <v>0</v>
      </c>
      <c r="F257" s="25">
        <f t="shared" si="52"/>
        <v>0</v>
      </c>
      <c r="G257" s="25">
        <f t="shared" si="53"/>
        <v>0</v>
      </c>
      <c r="H257" s="25">
        <f t="shared" si="54"/>
        <v>0</v>
      </c>
      <c r="I257" s="25">
        <f t="shared" si="55"/>
        <v>0</v>
      </c>
      <c r="J257" s="25">
        <f t="shared" si="56"/>
        <v>0</v>
      </c>
      <c r="K257" s="25">
        <f t="shared" si="57"/>
        <v>0</v>
      </c>
      <c r="L257" s="25">
        <f t="shared" si="58"/>
        <v>0</v>
      </c>
      <c r="M257" s="25">
        <f t="shared" ca="1" si="59"/>
        <v>-9.7911963704347838E-3</v>
      </c>
      <c r="N257" s="25">
        <f t="shared" ca="1" si="60"/>
        <v>0</v>
      </c>
      <c r="O257" s="24">
        <f t="shared" ca="1" si="61"/>
        <v>0</v>
      </c>
      <c r="P257" s="25">
        <f t="shared" ca="1" si="62"/>
        <v>0</v>
      </c>
      <c r="Q257" s="25">
        <f t="shared" ca="1" si="63"/>
        <v>0</v>
      </c>
      <c r="R257">
        <f t="shared" ca="1" si="64"/>
        <v>9.7911963704347838E-3</v>
      </c>
    </row>
    <row r="258" spans="1:18" x14ac:dyDescent="0.2">
      <c r="A258" s="82"/>
      <c r="B258" s="82"/>
      <c r="C258" s="82"/>
      <c r="D258" s="83">
        <f t="shared" si="50"/>
        <v>0</v>
      </c>
      <c r="E258" s="83">
        <f t="shared" si="51"/>
        <v>0</v>
      </c>
      <c r="F258" s="25">
        <f t="shared" si="52"/>
        <v>0</v>
      </c>
      <c r="G258" s="25">
        <f t="shared" si="53"/>
        <v>0</v>
      </c>
      <c r="H258" s="25">
        <f t="shared" si="54"/>
        <v>0</v>
      </c>
      <c r="I258" s="25">
        <f t="shared" si="55"/>
        <v>0</v>
      </c>
      <c r="J258" s="25">
        <f t="shared" si="56"/>
        <v>0</v>
      </c>
      <c r="K258" s="25">
        <f t="shared" si="57"/>
        <v>0</v>
      </c>
      <c r="L258" s="25">
        <f t="shared" si="58"/>
        <v>0</v>
      </c>
      <c r="M258" s="25">
        <f t="shared" ca="1" si="59"/>
        <v>-9.7911963704347838E-3</v>
      </c>
      <c r="N258" s="25">
        <f t="shared" ca="1" si="60"/>
        <v>0</v>
      </c>
      <c r="O258" s="24">
        <f t="shared" ca="1" si="61"/>
        <v>0</v>
      </c>
      <c r="P258" s="25">
        <f t="shared" ca="1" si="62"/>
        <v>0</v>
      </c>
      <c r="Q258" s="25">
        <f t="shared" ca="1" si="63"/>
        <v>0</v>
      </c>
      <c r="R258">
        <f t="shared" ca="1" si="64"/>
        <v>9.7911963704347838E-3</v>
      </c>
    </row>
    <row r="259" spans="1:18" x14ac:dyDescent="0.2">
      <c r="A259" s="82"/>
      <c r="B259" s="82"/>
      <c r="C259" s="82"/>
      <c r="D259" s="83">
        <f t="shared" si="50"/>
        <v>0</v>
      </c>
      <c r="E259" s="83">
        <f t="shared" si="51"/>
        <v>0</v>
      </c>
      <c r="F259" s="25">
        <f t="shared" si="52"/>
        <v>0</v>
      </c>
      <c r="G259" s="25">
        <f t="shared" si="53"/>
        <v>0</v>
      </c>
      <c r="H259" s="25">
        <f t="shared" si="54"/>
        <v>0</v>
      </c>
      <c r="I259" s="25">
        <f t="shared" si="55"/>
        <v>0</v>
      </c>
      <c r="J259" s="25">
        <f t="shared" si="56"/>
        <v>0</v>
      </c>
      <c r="K259" s="25">
        <f t="shared" si="57"/>
        <v>0</v>
      </c>
      <c r="L259" s="25">
        <f t="shared" si="58"/>
        <v>0</v>
      </c>
      <c r="M259" s="25">
        <f t="shared" ca="1" si="59"/>
        <v>-9.7911963704347838E-3</v>
      </c>
      <c r="N259" s="25">
        <f t="shared" ca="1" si="60"/>
        <v>0</v>
      </c>
      <c r="O259" s="24">
        <f t="shared" ca="1" si="61"/>
        <v>0</v>
      </c>
      <c r="P259" s="25">
        <f t="shared" ca="1" si="62"/>
        <v>0</v>
      </c>
      <c r="Q259" s="25">
        <f t="shared" ca="1" si="63"/>
        <v>0</v>
      </c>
      <c r="R259">
        <f t="shared" ca="1" si="64"/>
        <v>9.7911963704347838E-3</v>
      </c>
    </row>
    <row r="260" spans="1:18" x14ac:dyDescent="0.2">
      <c r="A260" s="82"/>
      <c r="B260" s="82"/>
      <c r="C260" s="82"/>
      <c r="D260" s="83">
        <f t="shared" si="50"/>
        <v>0</v>
      </c>
      <c r="E260" s="83">
        <f t="shared" si="51"/>
        <v>0</v>
      </c>
      <c r="F260" s="25">
        <f t="shared" si="52"/>
        <v>0</v>
      </c>
      <c r="G260" s="25">
        <f t="shared" si="53"/>
        <v>0</v>
      </c>
      <c r="H260" s="25">
        <f t="shared" si="54"/>
        <v>0</v>
      </c>
      <c r="I260" s="25">
        <f t="shared" si="55"/>
        <v>0</v>
      </c>
      <c r="J260" s="25">
        <f t="shared" si="56"/>
        <v>0</v>
      </c>
      <c r="K260" s="25">
        <f t="shared" si="57"/>
        <v>0</v>
      </c>
      <c r="L260" s="25">
        <f t="shared" si="58"/>
        <v>0</v>
      </c>
      <c r="M260" s="25">
        <f t="shared" ca="1" si="59"/>
        <v>-9.7911963704347838E-3</v>
      </c>
      <c r="N260" s="25">
        <f t="shared" ca="1" si="60"/>
        <v>0</v>
      </c>
      <c r="O260" s="24">
        <f t="shared" ca="1" si="61"/>
        <v>0</v>
      </c>
      <c r="P260" s="25">
        <f t="shared" ca="1" si="62"/>
        <v>0</v>
      </c>
      <c r="Q260" s="25">
        <f t="shared" ca="1" si="63"/>
        <v>0</v>
      </c>
      <c r="R260">
        <f t="shared" ca="1" si="64"/>
        <v>9.7911963704347838E-3</v>
      </c>
    </row>
    <row r="261" spans="1:18" x14ac:dyDescent="0.2">
      <c r="A261" s="82"/>
      <c r="B261" s="82"/>
      <c r="C261" s="82"/>
      <c r="D261" s="83">
        <f t="shared" si="50"/>
        <v>0</v>
      </c>
      <c r="E261" s="83">
        <f t="shared" si="51"/>
        <v>0</v>
      </c>
      <c r="F261" s="25">
        <f t="shared" si="52"/>
        <v>0</v>
      </c>
      <c r="G261" s="25">
        <f t="shared" si="53"/>
        <v>0</v>
      </c>
      <c r="H261" s="25">
        <f t="shared" si="54"/>
        <v>0</v>
      </c>
      <c r="I261" s="25">
        <f t="shared" si="55"/>
        <v>0</v>
      </c>
      <c r="J261" s="25">
        <f t="shared" si="56"/>
        <v>0</v>
      </c>
      <c r="K261" s="25">
        <f t="shared" si="57"/>
        <v>0</v>
      </c>
      <c r="L261" s="25">
        <f t="shared" si="58"/>
        <v>0</v>
      </c>
      <c r="M261" s="25">
        <f t="shared" ca="1" si="59"/>
        <v>-9.7911963704347838E-3</v>
      </c>
      <c r="N261" s="25">
        <f t="shared" ca="1" si="60"/>
        <v>0</v>
      </c>
      <c r="O261" s="24">
        <f t="shared" ca="1" si="61"/>
        <v>0</v>
      </c>
      <c r="P261" s="25">
        <f t="shared" ca="1" si="62"/>
        <v>0</v>
      </c>
      <c r="Q261" s="25">
        <f t="shared" ca="1" si="63"/>
        <v>0</v>
      </c>
      <c r="R261">
        <f t="shared" ca="1" si="64"/>
        <v>9.7911963704347838E-3</v>
      </c>
    </row>
    <row r="262" spans="1:18" x14ac:dyDescent="0.2">
      <c r="A262" s="82"/>
      <c r="B262" s="82"/>
      <c r="C262" s="82"/>
      <c r="D262" s="83">
        <f t="shared" si="50"/>
        <v>0</v>
      </c>
      <c r="E262" s="83">
        <f t="shared" si="51"/>
        <v>0</v>
      </c>
      <c r="F262" s="25">
        <f t="shared" si="52"/>
        <v>0</v>
      </c>
      <c r="G262" s="25">
        <f t="shared" si="53"/>
        <v>0</v>
      </c>
      <c r="H262" s="25">
        <f t="shared" si="54"/>
        <v>0</v>
      </c>
      <c r="I262" s="25">
        <f t="shared" si="55"/>
        <v>0</v>
      </c>
      <c r="J262" s="25">
        <f t="shared" si="56"/>
        <v>0</v>
      </c>
      <c r="K262" s="25">
        <f t="shared" si="57"/>
        <v>0</v>
      </c>
      <c r="L262" s="25">
        <f t="shared" si="58"/>
        <v>0</v>
      </c>
      <c r="M262" s="25">
        <f t="shared" ca="1" si="59"/>
        <v>-9.7911963704347838E-3</v>
      </c>
      <c r="N262" s="25">
        <f t="shared" ca="1" si="60"/>
        <v>0</v>
      </c>
      <c r="O262" s="24">
        <f t="shared" ca="1" si="61"/>
        <v>0</v>
      </c>
      <c r="P262" s="25">
        <f t="shared" ca="1" si="62"/>
        <v>0</v>
      </c>
      <c r="Q262" s="25">
        <f t="shared" ca="1" si="63"/>
        <v>0</v>
      </c>
      <c r="R262">
        <f t="shared" ca="1" si="64"/>
        <v>9.7911963704347838E-3</v>
      </c>
    </row>
    <row r="263" spans="1:18" x14ac:dyDescent="0.2">
      <c r="A263" s="82"/>
      <c r="B263" s="82"/>
      <c r="C263" s="82"/>
      <c r="D263" s="83">
        <f t="shared" si="50"/>
        <v>0</v>
      </c>
      <c r="E263" s="83">
        <f t="shared" si="51"/>
        <v>0</v>
      </c>
      <c r="F263" s="25">
        <f t="shared" si="52"/>
        <v>0</v>
      </c>
      <c r="G263" s="25">
        <f t="shared" si="53"/>
        <v>0</v>
      </c>
      <c r="H263" s="25">
        <f t="shared" si="54"/>
        <v>0</v>
      </c>
      <c r="I263" s="25">
        <f t="shared" si="55"/>
        <v>0</v>
      </c>
      <c r="J263" s="25">
        <f t="shared" si="56"/>
        <v>0</v>
      </c>
      <c r="K263" s="25">
        <f t="shared" si="57"/>
        <v>0</v>
      </c>
      <c r="L263" s="25">
        <f t="shared" si="58"/>
        <v>0</v>
      </c>
      <c r="M263" s="25">
        <f t="shared" ca="1" si="59"/>
        <v>-9.7911963704347838E-3</v>
      </c>
      <c r="N263" s="25">
        <f t="shared" ca="1" si="60"/>
        <v>0</v>
      </c>
      <c r="O263" s="24">
        <f t="shared" ca="1" si="61"/>
        <v>0</v>
      </c>
      <c r="P263" s="25">
        <f t="shared" ca="1" si="62"/>
        <v>0</v>
      </c>
      <c r="Q263" s="25">
        <f t="shared" ca="1" si="63"/>
        <v>0</v>
      </c>
      <c r="R263">
        <f t="shared" ca="1" si="64"/>
        <v>9.7911963704347838E-3</v>
      </c>
    </row>
    <row r="264" spans="1:18" x14ac:dyDescent="0.2">
      <c r="A264" s="82"/>
      <c r="B264" s="82"/>
      <c r="C264" s="82"/>
      <c r="D264" s="83">
        <f t="shared" si="50"/>
        <v>0</v>
      </c>
      <c r="E264" s="83">
        <f t="shared" si="51"/>
        <v>0</v>
      </c>
      <c r="F264" s="25">
        <f t="shared" si="52"/>
        <v>0</v>
      </c>
      <c r="G264" s="25">
        <f t="shared" si="53"/>
        <v>0</v>
      </c>
      <c r="H264" s="25">
        <f t="shared" si="54"/>
        <v>0</v>
      </c>
      <c r="I264" s="25">
        <f t="shared" si="55"/>
        <v>0</v>
      </c>
      <c r="J264" s="25">
        <f t="shared" si="56"/>
        <v>0</v>
      </c>
      <c r="K264" s="25">
        <f t="shared" si="57"/>
        <v>0</v>
      </c>
      <c r="L264" s="25">
        <f t="shared" si="58"/>
        <v>0</v>
      </c>
      <c r="M264" s="25">
        <f t="shared" ca="1" si="59"/>
        <v>-9.7911963704347838E-3</v>
      </c>
      <c r="N264" s="25">
        <f t="shared" ca="1" si="60"/>
        <v>0</v>
      </c>
      <c r="O264" s="24">
        <f t="shared" ca="1" si="61"/>
        <v>0</v>
      </c>
      <c r="P264" s="25">
        <f t="shared" ca="1" si="62"/>
        <v>0</v>
      </c>
      <c r="Q264" s="25">
        <f t="shared" ca="1" si="63"/>
        <v>0</v>
      </c>
      <c r="R264">
        <f t="shared" ca="1" si="64"/>
        <v>9.7911963704347838E-3</v>
      </c>
    </row>
    <row r="265" spans="1:18" x14ac:dyDescent="0.2">
      <c r="A265" s="82"/>
      <c r="B265" s="82"/>
      <c r="C265" s="82"/>
      <c r="D265" s="83">
        <f t="shared" si="50"/>
        <v>0</v>
      </c>
      <c r="E265" s="83">
        <f t="shared" si="51"/>
        <v>0</v>
      </c>
      <c r="F265" s="25">
        <f t="shared" si="52"/>
        <v>0</v>
      </c>
      <c r="G265" s="25">
        <f t="shared" si="53"/>
        <v>0</v>
      </c>
      <c r="H265" s="25">
        <f t="shared" si="54"/>
        <v>0</v>
      </c>
      <c r="I265" s="25">
        <f t="shared" si="55"/>
        <v>0</v>
      </c>
      <c r="J265" s="25">
        <f t="shared" si="56"/>
        <v>0</v>
      </c>
      <c r="K265" s="25">
        <f t="shared" si="57"/>
        <v>0</v>
      </c>
      <c r="L265" s="25">
        <f t="shared" si="58"/>
        <v>0</v>
      </c>
      <c r="M265" s="25">
        <f t="shared" ca="1" si="59"/>
        <v>-9.7911963704347838E-3</v>
      </c>
      <c r="N265" s="25">
        <f t="shared" ca="1" si="60"/>
        <v>0</v>
      </c>
      <c r="O265" s="24">
        <f t="shared" ca="1" si="61"/>
        <v>0</v>
      </c>
      <c r="P265" s="25">
        <f t="shared" ca="1" si="62"/>
        <v>0</v>
      </c>
      <c r="Q265" s="25">
        <f t="shared" ca="1" si="63"/>
        <v>0</v>
      </c>
      <c r="R265">
        <f t="shared" ca="1" si="64"/>
        <v>9.7911963704347838E-3</v>
      </c>
    </row>
    <row r="266" spans="1:18" x14ac:dyDescent="0.2">
      <c r="A266" s="82"/>
      <c r="B266" s="82"/>
      <c r="C266" s="82"/>
      <c r="D266" s="83">
        <f t="shared" si="50"/>
        <v>0</v>
      </c>
      <c r="E266" s="83">
        <f t="shared" si="51"/>
        <v>0</v>
      </c>
      <c r="F266" s="25">
        <f t="shared" si="52"/>
        <v>0</v>
      </c>
      <c r="G266" s="25">
        <f t="shared" si="53"/>
        <v>0</v>
      </c>
      <c r="H266" s="25">
        <f t="shared" si="54"/>
        <v>0</v>
      </c>
      <c r="I266" s="25">
        <f t="shared" si="55"/>
        <v>0</v>
      </c>
      <c r="J266" s="25">
        <f t="shared" si="56"/>
        <v>0</v>
      </c>
      <c r="K266" s="25">
        <f t="shared" si="57"/>
        <v>0</v>
      </c>
      <c r="L266" s="25">
        <f t="shared" si="58"/>
        <v>0</v>
      </c>
      <c r="M266" s="25">
        <f t="shared" ca="1" si="59"/>
        <v>-9.7911963704347838E-3</v>
      </c>
      <c r="N266" s="25">
        <f t="shared" ca="1" si="60"/>
        <v>0</v>
      </c>
      <c r="O266" s="24">
        <f t="shared" ca="1" si="61"/>
        <v>0</v>
      </c>
      <c r="P266" s="25">
        <f t="shared" ca="1" si="62"/>
        <v>0</v>
      </c>
      <c r="Q266" s="25">
        <f t="shared" ca="1" si="63"/>
        <v>0</v>
      </c>
      <c r="R266">
        <f t="shared" ca="1" si="64"/>
        <v>9.7911963704347838E-3</v>
      </c>
    </row>
    <row r="267" spans="1:18" x14ac:dyDescent="0.2">
      <c r="A267" s="82"/>
      <c r="B267" s="82"/>
      <c r="C267" s="82"/>
      <c r="D267" s="83">
        <f t="shared" si="50"/>
        <v>0</v>
      </c>
      <c r="E267" s="83">
        <f t="shared" si="51"/>
        <v>0</v>
      </c>
      <c r="F267" s="25">
        <f t="shared" si="52"/>
        <v>0</v>
      </c>
      <c r="G267" s="25">
        <f t="shared" si="53"/>
        <v>0</v>
      </c>
      <c r="H267" s="25">
        <f t="shared" si="54"/>
        <v>0</v>
      </c>
      <c r="I267" s="25">
        <f t="shared" si="55"/>
        <v>0</v>
      </c>
      <c r="J267" s="25">
        <f t="shared" si="56"/>
        <v>0</v>
      </c>
      <c r="K267" s="25">
        <f t="shared" si="57"/>
        <v>0</v>
      </c>
      <c r="L267" s="25">
        <f t="shared" si="58"/>
        <v>0</v>
      </c>
      <c r="M267" s="25">
        <f t="shared" ca="1" si="59"/>
        <v>-9.7911963704347838E-3</v>
      </c>
      <c r="N267" s="25">
        <f t="shared" ca="1" si="60"/>
        <v>0</v>
      </c>
      <c r="O267" s="24">
        <f t="shared" ca="1" si="61"/>
        <v>0</v>
      </c>
      <c r="P267" s="25">
        <f t="shared" ca="1" si="62"/>
        <v>0</v>
      </c>
      <c r="Q267" s="25">
        <f t="shared" ca="1" si="63"/>
        <v>0</v>
      </c>
      <c r="R267">
        <f t="shared" ca="1" si="64"/>
        <v>9.7911963704347838E-3</v>
      </c>
    </row>
    <row r="268" spans="1:18" x14ac:dyDescent="0.2">
      <c r="A268" s="82"/>
      <c r="B268" s="82"/>
      <c r="C268" s="82"/>
      <c r="D268" s="83">
        <f t="shared" si="50"/>
        <v>0</v>
      </c>
      <c r="E268" s="83">
        <f t="shared" si="51"/>
        <v>0</v>
      </c>
      <c r="F268" s="25">
        <f t="shared" si="52"/>
        <v>0</v>
      </c>
      <c r="G268" s="25">
        <f t="shared" si="53"/>
        <v>0</v>
      </c>
      <c r="H268" s="25">
        <f t="shared" si="54"/>
        <v>0</v>
      </c>
      <c r="I268" s="25">
        <f t="shared" si="55"/>
        <v>0</v>
      </c>
      <c r="J268" s="25">
        <f t="shared" si="56"/>
        <v>0</v>
      </c>
      <c r="K268" s="25">
        <f t="shared" si="57"/>
        <v>0</v>
      </c>
      <c r="L268" s="25">
        <f t="shared" si="58"/>
        <v>0</v>
      </c>
      <c r="M268" s="25">
        <f t="shared" ca="1" si="59"/>
        <v>-9.7911963704347838E-3</v>
      </c>
      <c r="N268" s="25">
        <f t="shared" ca="1" si="60"/>
        <v>0</v>
      </c>
      <c r="O268" s="24">
        <f t="shared" ca="1" si="61"/>
        <v>0</v>
      </c>
      <c r="P268" s="25">
        <f t="shared" ca="1" si="62"/>
        <v>0</v>
      </c>
      <c r="Q268" s="25">
        <f t="shared" ca="1" si="63"/>
        <v>0</v>
      </c>
      <c r="R268">
        <f t="shared" ca="1" si="64"/>
        <v>9.7911963704347838E-3</v>
      </c>
    </row>
    <row r="269" spans="1:18" x14ac:dyDescent="0.2">
      <c r="A269" s="82"/>
      <c r="B269" s="82"/>
      <c r="C269" s="82"/>
      <c r="D269" s="83">
        <f t="shared" si="50"/>
        <v>0</v>
      </c>
      <c r="E269" s="83">
        <f t="shared" si="51"/>
        <v>0</v>
      </c>
      <c r="F269" s="25">
        <f t="shared" si="52"/>
        <v>0</v>
      </c>
      <c r="G269" s="25">
        <f t="shared" si="53"/>
        <v>0</v>
      </c>
      <c r="H269" s="25">
        <f t="shared" si="54"/>
        <v>0</v>
      </c>
      <c r="I269" s="25">
        <f t="shared" si="55"/>
        <v>0</v>
      </c>
      <c r="J269" s="25">
        <f t="shared" si="56"/>
        <v>0</v>
      </c>
      <c r="K269" s="25">
        <f t="shared" si="57"/>
        <v>0</v>
      </c>
      <c r="L269" s="25">
        <f t="shared" si="58"/>
        <v>0</v>
      </c>
      <c r="M269" s="25">
        <f t="shared" ca="1" si="59"/>
        <v>-9.7911963704347838E-3</v>
      </c>
      <c r="N269" s="25">
        <f t="shared" ca="1" si="60"/>
        <v>0</v>
      </c>
      <c r="O269" s="24">
        <f t="shared" ca="1" si="61"/>
        <v>0</v>
      </c>
      <c r="P269" s="25">
        <f t="shared" ca="1" si="62"/>
        <v>0</v>
      </c>
      <c r="Q269" s="25">
        <f t="shared" ca="1" si="63"/>
        <v>0</v>
      </c>
      <c r="R269">
        <f t="shared" ca="1" si="64"/>
        <v>9.7911963704347838E-3</v>
      </c>
    </row>
    <row r="270" spans="1:18" x14ac:dyDescent="0.2">
      <c r="A270" s="82"/>
      <c r="B270" s="82"/>
      <c r="C270" s="82"/>
      <c r="D270" s="83">
        <f t="shared" si="50"/>
        <v>0</v>
      </c>
      <c r="E270" s="83">
        <f t="shared" si="51"/>
        <v>0</v>
      </c>
      <c r="F270" s="25">
        <f t="shared" si="52"/>
        <v>0</v>
      </c>
      <c r="G270" s="25">
        <f t="shared" si="53"/>
        <v>0</v>
      </c>
      <c r="H270" s="25">
        <f t="shared" si="54"/>
        <v>0</v>
      </c>
      <c r="I270" s="25">
        <f t="shared" si="55"/>
        <v>0</v>
      </c>
      <c r="J270" s="25">
        <f t="shared" si="56"/>
        <v>0</v>
      </c>
      <c r="K270" s="25">
        <f t="shared" si="57"/>
        <v>0</v>
      </c>
      <c r="L270" s="25">
        <f t="shared" si="58"/>
        <v>0</v>
      </c>
      <c r="M270" s="25">
        <f t="shared" ca="1" si="59"/>
        <v>-9.7911963704347838E-3</v>
      </c>
      <c r="N270" s="25">
        <f t="shared" ca="1" si="60"/>
        <v>0</v>
      </c>
      <c r="O270" s="24">
        <f t="shared" ca="1" si="61"/>
        <v>0</v>
      </c>
      <c r="P270" s="25">
        <f t="shared" ca="1" si="62"/>
        <v>0</v>
      </c>
      <c r="Q270" s="25">
        <f t="shared" ca="1" si="63"/>
        <v>0</v>
      </c>
      <c r="R270">
        <f t="shared" ca="1" si="64"/>
        <v>9.7911963704347838E-3</v>
      </c>
    </row>
    <row r="271" spans="1:18" x14ac:dyDescent="0.2">
      <c r="A271" s="82"/>
      <c r="B271" s="82"/>
      <c r="C271" s="82"/>
      <c r="D271" s="83">
        <f t="shared" si="50"/>
        <v>0</v>
      </c>
      <c r="E271" s="83">
        <f t="shared" si="51"/>
        <v>0</v>
      </c>
      <c r="F271" s="25">
        <f t="shared" si="52"/>
        <v>0</v>
      </c>
      <c r="G271" s="25">
        <f t="shared" si="53"/>
        <v>0</v>
      </c>
      <c r="H271" s="25">
        <f t="shared" si="54"/>
        <v>0</v>
      </c>
      <c r="I271" s="25">
        <f t="shared" si="55"/>
        <v>0</v>
      </c>
      <c r="J271" s="25">
        <f t="shared" si="56"/>
        <v>0</v>
      </c>
      <c r="K271" s="25">
        <f t="shared" si="57"/>
        <v>0</v>
      </c>
      <c r="L271" s="25">
        <f t="shared" si="58"/>
        <v>0</v>
      </c>
      <c r="M271" s="25">
        <f t="shared" ca="1" si="59"/>
        <v>-9.7911963704347838E-3</v>
      </c>
      <c r="N271" s="25">
        <f t="shared" ca="1" si="60"/>
        <v>0</v>
      </c>
      <c r="O271" s="24">
        <f t="shared" ca="1" si="61"/>
        <v>0</v>
      </c>
      <c r="P271" s="25">
        <f t="shared" ca="1" si="62"/>
        <v>0</v>
      </c>
      <c r="Q271" s="25">
        <f t="shared" ca="1" si="63"/>
        <v>0</v>
      </c>
      <c r="R271">
        <f t="shared" ca="1" si="64"/>
        <v>9.7911963704347838E-3</v>
      </c>
    </row>
    <row r="272" spans="1:18" x14ac:dyDescent="0.2">
      <c r="A272" s="82"/>
      <c r="B272" s="82"/>
      <c r="C272" s="82"/>
      <c r="D272" s="83">
        <f t="shared" si="50"/>
        <v>0</v>
      </c>
      <c r="E272" s="83">
        <f t="shared" si="51"/>
        <v>0</v>
      </c>
      <c r="F272" s="25">
        <f t="shared" si="52"/>
        <v>0</v>
      </c>
      <c r="G272" s="25">
        <f t="shared" si="53"/>
        <v>0</v>
      </c>
      <c r="H272" s="25">
        <f t="shared" si="54"/>
        <v>0</v>
      </c>
      <c r="I272" s="25">
        <f t="shared" si="55"/>
        <v>0</v>
      </c>
      <c r="J272" s="25">
        <f t="shared" si="56"/>
        <v>0</v>
      </c>
      <c r="K272" s="25">
        <f t="shared" si="57"/>
        <v>0</v>
      </c>
      <c r="L272" s="25">
        <f t="shared" si="58"/>
        <v>0</v>
      </c>
      <c r="M272" s="25">
        <f t="shared" ca="1" si="59"/>
        <v>-9.7911963704347838E-3</v>
      </c>
      <c r="N272" s="25">
        <f t="shared" ca="1" si="60"/>
        <v>0</v>
      </c>
      <c r="O272" s="24">
        <f t="shared" ca="1" si="61"/>
        <v>0</v>
      </c>
      <c r="P272" s="25">
        <f t="shared" ca="1" si="62"/>
        <v>0</v>
      </c>
      <c r="Q272" s="25">
        <f t="shared" ca="1" si="63"/>
        <v>0</v>
      </c>
      <c r="R272">
        <f t="shared" ca="1" si="64"/>
        <v>9.7911963704347838E-3</v>
      </c>
    </row>
    <row r="273" spans="1:18" x14ac:dyDescent="0.2">
      <c r="A273" s="82"/>
      <c r="B273" s="82"/>
      <c r="C273" s="82"/>
      <c r="D273" s="83">
        <f t="shared" si="50"/>
        <v>0</v>
      </c>
      <c r="E273" s="83">
        <f t="shared" si="51"/>
        <v>0</v>
      </c>
      <c r="F273" s="25">
        <f t="shared" si="52"/>
        <v>0</v>
      </c>
      <c r="G273" s="25">
        <f t="shared" si="53"/>
        <v>0</v>
      </c>
      <c r="H273" s="25">
        <f t="shared" si="54"/>
        <v>0</v>
      </c>
      <c r="I273" s="25">
        <f t="shared" si="55"/>
        <v>0</v>
      </c>
      <c r="J273" s="25">
        <f t="shared" si="56"/>
        <v>0</v>
      </c>
      <c r="K273" s="25">
        <f t="shared" si="57"/>
        <v>0</v>
      </c>
      <c r="L273" s="25">
        <f t="shared" si="58"/>
        <v>0</v>
      </c>
      <c r="M273" s="25">
        <f t="shared" ca="1" si="59"/>
        <v>-9.7911963704347838E-3</v>
      </c>
      <c r="N273" s="25">
        <f t="shared" ca="1" si="60"/>
        <v>0</v>
      </c>
      <c r="O273" s="24">
        <f t="shared" ca="1" si="61"/>
        <v>0</v>
      </c>
      <c r="P273" s="25">
        <f t="shared" ca="1" si="62"/>
        <v>0</v>
      </c>
      <c r="Q273" s="25">
        <f t="shared" ca="1" si="63"/>
        <v>0</v>
      </c>
      <c r="R273">
        <f t="shared" ca="1" si="64"/>
        <v>9.7911963704347838E-3</v>
      </c>
    </row>
    <row r="274" spans="1:18" x14ac:dyDescent="0.2">
      <c r="A274" s="82"/>
      <c r="B274" s="82"/>
      <c r="C274" s="82"/>
      <c r="D274" s="83">
        <f t="shared" si="50"/>
        <v>0</v>
      </c>
      <c r="E274" s="83">
        <f t="shared" si="51"/>
        <v>0</v>
      </c>
      <c r="F274" s="25">
        <f t="shared" si="52"/>
        <v>0</v>
      </c>
      <c r="G274" s="25">
        <f t="shared" si="53"/>
        <v>0</v>
      </c>
      <c r="H274" s="25">
        <f t="shared" si="54"/>
        <v>0</v>
      </c>
      <c r="I274" s="25">
        <f t="shared" si="55"/>
        <v>0</v>
      </c>
      <c r="J274" s="25">
        <f t="shared" si="56"/>
        <v>0</v>
      </c>
      <c r="K274" s="25">
        <f t="shared" si="57"/>
        <v>0</v>
      </c>
      <c r="L274" s="25">
        <f t="shared" si="58"/>
        <v>0</v>
      </c>
      <c r="M274" s="25">
        <f t="shared" ca="1" si="59"/>
        <v>-9.7911963704347838E-3</v>
      </c>
      <c r="N274" s="25">
        <f t="shared" ca="1" si="60"/>
        <v>0</v>
      </c>
      <c r="O274" s="24">
        <f t="shared" ca="1" si="61"/>
        <v>0</v>
      </c>
      <c r="P274" s="25">
        <f t="shared" ca="1" si="62"/>
        <v>0</v>
      </c>
      <c r="Q274" s="25">
        <f t="shared" ca="1" si="63"/>
        <v>0</v>
      </c>
      <c r="R274">
        <f t="shared" ca="1" si="64"/>
        <v>9.7911963704347838E-3</v>
      </c>
    </row>
    <row r="275" spans="1:18" x14ac:dyDescent="0.2">
      <c r="A275" s="82"/>
      <c r="B275" s="82"/>
      <c r="C275" s="82"/>
      <c r="D275" s="83">
        <f t="shared" si="50"/>
        <v>0</v>
      </c>
      <c r="E275" s="83">
        <f t="shared" si="51"/>
        <v>0</v>
      </c>
      <c r="F275" s="25">
        <f t="shared" si="52"/>
        <v>0</v>
      </c>
      <c r="G275" s="25">
        <f t="shared" si="53"/>
        <v>0</v>
      </c>
      <c r="H275" s="25">
        <f t="shared" si="54"/>
        <v>0</v>
      </c>
      <c r="I275" s="25">
        <f t="shared" si="55"/>
        <v>0</v>
      </c>
      <c r="J275" s="25">
        <f t="shared" si="56"/>
        <v>0</v>
      </c>
      <c r="K275" s="25">
        <f t="shared" si="57"/>
        <v>0</v>
      </c>
      <c r="L275" s="25">
        <f t="shared" si="58"/>
        <v>0</v>
      </c>
      <c r="M275" s="25">
        <f t="shared" ca="1" si="59"/>
        <v>-9.7911963704347838E-3</v>
      </c>
      <c r="N275" s="25">
        <f t="shared" ca="1" si="60"/>
        <v>0</v>
      </c>
      <c r="O275" s="24">
        <f t="shared" ca="1" si="61"/>
        <v>0</v>
      </c>
      <c r="P275" s="25">
        <f t="shared" ca="1" si="62"/>
        <v>0</v>
      </c>
      <c r="Q275" s="25">
        <f t="shared" ca="1" si="63"/>
        <v>0</v>
      </c>
      <c r="R275">
        <f t="shared" ca="1" si="64"/>
        <v>9.7911963704347838E-3</v>
      </c>
    </row>
    <row r="276" spans="1:18" x14ac:dyDescent="0.2">
      <c r="A276" s="82"/>
      <c r="B276" s="82"/>
      <c r="C276" s="82"/>
      <c r="D276" s="83">
        <f t="shared" si="50"/>
        <v>0</v>
      </c>
      <c r="E276" s="83">
        <f t="shared" si="51"/>
        <v>0</v>
      </c>
      <c r="F276" s="25">
        <f t="shared" si="52"/>
        <v>0</v>
      </c>
      <c r="G276" s="25">
        <f t="shared" si="53"/>
        <v>0</v>
      </c>
      <c r="H276" s="25">
        <f t="shared" si="54"/>
        <v>0</v>
      </c>
      <c r="I276" s="25">
        <f t="shared" si="55"/>
        <v>0</v>
      </c>
      <c r="J276" s="25">
        <f t="shared" si="56"/>
        <v>0</v>
      </c>
      <c r="K276" s="25">
        <f t="shared" si="57"/>
        <v>0</v>
      </c>
      <c r="L276" s="25">
        <f t="shared" si="58"/>
        <v>0</v>
      </c>
      <c r="M276" s="25">
        <f t="shared" ca="1" si="59"/>
        <v>-9.7911963704347838E-3</v>
      </c>
      <c r="N276" s="25">
        <f t="shared" ca="1" si="60"/>
        <v>0</v>
      </c>
      <c r="O276" s="24">
        <f t="shared" ca="1" si="61"/>
        <v>0</v>
      </c>
      <c r="P276" s="25">
        <f t="shared" ca="1" si="62"/>
        <v>0</v>
      </c>
      <c r="Q276" s="25">
        <f t="shared" ca="1" si="63"/>
        <v>0</v>
      </c>
      <c r="R276">
        <f t="shared" ca="1" si="64"/>
        <v>9.7911963704347838E-3</v>
      </c>
    </row>
    <row r="277" spans="1:18" x14ac:dyDescent="0.2">
      <c r="A277" s="82"/>
      <c r="B277" s="82"/>
      <c r="C277" s="82"/>
      <c r="D277" s="83">
        <f t="shared" ref="D277:D326" si="65">A277/A$18</f>
        <v>0</v>
      </c>
      <c r="E277" s="83">
        <f t="shared" ref="E277:E326" si="66">B277/B$18</f>
        <v>0</v>
      </c>
      <c r="F277" s="25">
        <f t="shared" ref="F277:F326" si="67">$C277*D277</f>
        <v>0</v>
      </c>
      <c r="G277" s="25">
        <f t="shared" ref="G277:G326" si="68">$C277*E277</f>
        <v>0</v>
      </c>
      <c r="H277" s="25">
        <f t="shared" ref="H277:H326" si="69">C277*D277*D277</f>
        <v>0</v>
      </c>
      <c r="I277" s="25">
        <f t="shared" ref="I277:I326" si="70">C277*D277*D277*D277</f>
        <v>0</v>
      </c>
      <c r="J277" s="25">
        <f t="shared" ref="J277:J326" si="71">C277*D277*D277*D277*D277</f>
        <v>0</v>
      </c>
      <c r="K277" s="25">
        <f t="shared" ref="K277:K326" si="72">C277*E277*D277</f>
        <v>0</v>
      </c>
      <c r="L277" s="25">
        <f t="shared" ref="L277:L326" si="73">C277*E277*D277*D277</f>
        <v>0</v>
      </c>
      <c r="M277" s="25">
        <f t="shared" ref="M277:M326" ca="1" si="74">+E$4+E$5*D277+E$6*D277^2</f>
        <v>-9.7911963704347838E-3</v>
      </c>
      <c r="N277" s="25">
        <f t="shared" ref="N277:N326" ca="1" si="75">C277*(M277-E277)^2</f>
        <v>0</v>
      </c>
      <c r="O277" s="24">
        <f t="shared" ref="O277:O326" ca="1" si="76">(C277*O$1-O$2*F277+O$3*H277)^2</f>
        <v>0</v>
      </c>
      <c r="P277" s="25">
        <f t="shared" ref="P277:P326" ca="1" si="77">(-C277*O$2+O$4*F277-O$5*H277)^2</f>
        <v>0</v>
      </c>
      <c r="Q277" s="25">
        <f t="shared" ref="Q277:Q326" ca="1" si="78">+(C277*O$3-F277*O$5+H277*O$6)^2</f>
        <v>0</v>
      </c>
      <c r="R277">
        <f t="shared" ref="R277:R326" ca="1" si="79">+E277-M277</f>
        <v>9.7911963704347838E-3</v>
      </c>
    </row>
    <row r="278" spans="1:18" x14ac:dyDescent="0.2">
      <c r="A278" s="82"/>
      <c r="B278" s="82"/>
      <c r="C278" s="82"/>
      <c r="D278" s="83">
        <f t="shared" si="65"/>
        <v>0</v>
      </c>
      <c r="E278" s="83">
        <f t="shared" si="66"/>
        <v>0</v>
      </c>
      <c r="F278" s="25">
        <f t="shared" si="67"/>
        <v>0</v>
      </c>
      <c r="G278" s="25">
        <f t="shared" si="68"/>
        <v>0</v>
      </c>
      <c r="H278" s="25">
        <f t="shared" si="69"/>
        <v>0</v>
      </c>
      <c r="I278" s="25">
        <f t="shared" si="70"/>
        <v>0</v>
      </c>
      <c r="J278" s="25">
        <f t="shared" si="71"/>
        <v>0</v>
      </c>
      <c r="K278" s="25">
        <f t="shared" si="72"/>
        <v>0</v>
      </c>
      <c r="L278" s="25">
        <f t="shared" si="73"/>
        <v>0</v>
      </c>
      <c r="M278" s="25">
        <f t="shared" ca="1" si="74"/>
        <v>-9.7911963704347838E-3</v>
      </c>
      <c r="N278" s="25">
        <f t="shared" ca="1" si="75"/>
        <v>0</v>
      </c>
      <c r="O278" s="24">
        <f t="shared" ca="1" si="76"/>
        <v>0</v>
      </c>
      <c r="P278" s="25">
        <f t="shared" ca="1" si="77"/>
        <v>0</v>
      </c>
      <c r="Q278" s="25">
        <f t="shared" ca="1" si="78"/>
        <v>0</v>
      </c>
      <c r="R278">
        <f t="shared" ca="1" si="79"/>
        <v>9.7911963704347838E-3</v>
      </c>
    </row>
    <row r="279" spans="1:18" x14ac:dyDescent="0.2">
      <c r="A279" s="82"/>
      <c r="B279" s="82"/>
      <c r="C279" s="82"/>
      <c r="D279" s="83">
        <f t="shared" si="65"/>
        <v>0</v>
      </c>
      <c r="E279" s="83">
        <f t="shared" si="66"/>
        <v>0</v>
      </c>
      <c r="F279" s="25">
        <f t="shared" si="67"/>
        <v>0</v>
      </c>
      <c r="G279" s="25">
        <f t="shared" si="68"/>
        <v>0</v>
      </c>
      <c r="H279" s="25">
        <f t="shared" si="69"/>
        <v>0</v>
      </c>
      <c r="I279" s="25">
        <f t="shared" si="70"/>
        <v>0</v>
      </c>
      <c r="J279" s="25">
        <f t="shared" si="71"/>
        <v>0</v>
      </c>
      <c r="K279" s="25">
        <f t="shared" si="72"/>
        <v>0</v>
      </c>
      <c r="L279" s="25">
        <f t="shared" si="73"/>
        <v>0</v>
      </c>
      <c r="M279" s="25">
        <f t="shared" ca="1" si="74"/>
        <v>-9.7911963704347838E-3</v>
      </c>
      <c r="N279" s="25">
        <f t="shared" ca="1" si="75"/>
        <v>0</v>
      </c>
      <c r="O279" s="24">
        <f t="shared" ca="1" si="76"/>
        <v>0</v>
      </c>
      <c r="P279" s="25">
        <f t="shared" ca="1" si="77"/>
        <v>0</v>
      </c>
      <c r="Q279" s="25">
        <f t="shared" ca="1" si="78"/>
        <v>0</v>
      </c>
      <c r="R279">
        <f t="shared" ca="1" si="79"/>
        <v>9.7911963704347838E-3</v>
      </c>
    </row>
    <row r="280" spans="1:18" x14ac:dyDescent="0.2">
      <c r="A280" s="82"/>
      <c r="B280" s="82"/>
      <c r="C280" s="82"/>
      <c r="D280" s="83">
        <f t="shared" si="65"/>
        <v>0</v>
      </c>
      <c r="E280" s="83">
        <f t="shared" si="66"/>
        <v>0</v>
      </c>
      <c r="F280" s="25">
        <f t="shared" si="67"/>
        <v>0</v>
      </c>
      <c r="G280" s="25">
        <f t="shared" si="68"/>
        <v>0</v>
      </c>
      <c r="H280" s="25">
        <f t="shared" si="69"/>
        <v>0</v>
      </c>
      <c r="I280" s="25">
        <f t="shared" si="70"/>
        <v>0</v>
      </c>
      <c r="J280" s="25">
        <f t="shared" si="71"/>
        <v>0</v>
      </c>
      <c r="K280" s="25">
        <f t="shared" si="72"/>
        <v>0</v>
      </c>
      <c r="L280" s="25">
        <f t="shared" si="73"/>
        <v>0</v>
      </c>
      <c r="M280" s="25">
        <f t="shared" ca="1" si="74"/>
        <v>-9.7911963704347838E-3</v>
      </c>
      <c r="N280" s="25">
        <f t="shared" ca="1" si="75"/>
        <v>0</v>
      </c>
      <c r="O280" s="24">
        <f t="shared" ca="1" si="76"/>
        <v>0</v>
      </c>
      <c r="P280" s="25">
        <f t="shared" ca="1" si="77"/>
        <v>0</v>
      </c>
      <c r="Q280" s="25">
        <f t="shared" ca="1" si="78"/>
        <v>0</v>
      </c>
      <c r="R280">
        <f t="shared" ca="1" si="79"/>
        <v>9.7911963704347838E-3</v>
      </c>
    </row>
    <row r="281" spans="1:18" x14ac:dyDescent="0.2">
      <c r="A281" s="82"/>
      <c r="B281" s="82"/>
      <c r="C281" s="82"/>
      <c r="D281" s="83">
        <f t="shared" si="65"/>
        <v>0</v>
      </c>
      <c r="E281" s="83">
        <f t="shared" si="66"/>
        <v>0</v>
      </c>
      <c r="F281" s="25">
        <f t="shared" si="67"/>
        <v>0</v>
      </c>
      <c r="G281" s="25">
        <f t="shared" si="68"/>
        <v>0</v>
      </c>
      <c r="H281" s="25">
        <f t="shared" si="69"/>
        <v>0</v>
      </c>
      <c r="I281" s="25">
        <f t="shared" si="70"/>
        <v>0</v>
      </c>
      <c r="J281" s="25">
        <f t="shared" si="71"/>
        <v>0</v>
      </c>
      <c r="K281" s="25">
        <f t="shared" si="72"/>
        <v>0</v>
      </c>
      <c r="L281" s="25">
        <f t="shared" si="73"/>
        <v>0</v>
      </c>
      <c r="M281" s="25">
        <f t="shared" ca="1" si="74"/>
        <v>-9.7911963704347838E-3</v>
      </c>
      <c r="N281" s="25">
        <f t="shared" ca="1" si="75"/>
        <v>0</v>
      </c>
      <c r="O281" s="24">
        <f t="shared" ca="1" si="76"/>
        <v>0</v>
      </c>
      <c r="P281" s="25">
        <f t="shared" ca="1" si="77"/>
        <v>0</v>
      </c>
      <c r="Q281" s="25">
        <f t="shared" ca="1" si="78"/>
        <v>0</v>
      </c>
      <c r="R281">
        <f t="shared" ca="1" si="79"/>
        <v>9.7911963704347838E-3</v>
      </c>
    </row>
    <row r="282" spans="1:18" x14ac:dyDescent="0.2">
      <c r="A282" s="82"/>
      <c r="B282" s="82"/>
      <c r="C282" s="82"/>
      <c r="D282" s="83">
        <f t="shared" si="65"/>
        <v>0</v>
      </c>
      <c r="E282" s="83">
        <f t="shared" si="66"/>
        <v>0</v>
      </c>
      <c r="F282" s="25">
        <f t="shared" si="67"/>
        <v>0</v>
      </c>
      <c r="G282" s="25">
        <f t="shared" si="68"/>
        <v>0</v>
      </c>
      <c r="H282" s="25">
        <f t="shared" si="69"/>
        <v>0</v>
      </c>
      <c r="I282" s="25">
        <f t="shared" si="70"/>
        <v>0</v>
      </c>
      <c r="J282" s="25">
        <f t="shared" si="71"/>
        <v>0</v>
      </c>
      <c r="K282" s="25">
        <f t="shared" si="72"/>
        <v>0</v>
      </c>
      <c r="L282" s="25">
        <f t="shared" si="73"/>
        <v>0</v>
      </c>
      <c r="M282" s="25">
        <f t="shared" ca="1" si="74"/>
        <v>-9.7911963704347838E-3</v>
      </c>
      <c r="N282" s="25">
        <f t="shared" ca="1" si="75"/>
        <v>0</v>
      </c>
      <c r="O282" s="24">
        <f t="shared" ca="1" si="76"/>
        <v>0</v>
      </c>
      <c r="P282" s="25">
        <f t="shared" ca="1" si="77"/>
        <v>0</v>
      </c>
      <c r="Q282" s="25">
        <f t="shared" ca="1" si="78"/>
        <v>0</v>
      </c>
      <c r="R282">
        <f t="shared" ca="1" si="79"/>
        <v>9.7911963704347838E-3</v>
      </c>
    </row>
    <row r="283" spans="1:18" x14ac:dyDescent="0.2">
      <c r="A283" s="82"/>
      <c r="B283" s="82"/>
      <c r="C283" s="82"/>
      <c r="D283" s="83">
        <f t="shared" si="65"/>
        <v>0</v>
      </c>
      <c r="E283" s="83">
        <f t="shared" si="66"/>
        <v>0</v>
      </c>
      <c r="F283" s="25">
        <f t="shared" si="67"/>
        <v>0</v>
      </c>
      <c r="G283" s="25">
        <f t="shared" si="68"/>
        <v>0</v>
      </c>
      <c r="H283" s="25">
        <f t="shared" si="69"/>
        <v>0</v>
      </c>
      <c r="I283" s="25">
        <f t="shared" si="70"/>
        <v>0</v>
      </c>
      <c r="J283" s="25">
        <f t="shared" si="71"/>
        <v>0</v>
      </c>
      <c r="K283" s="25">
        <f t="shared" si="72"/>
        <v>0</v>
      </c>
      <c r="L283" s="25">
        <f t="shared" si="73"/>
        <v>0</v>
      </c>
      <c r="M283" s="25">
        <f t="shared" ca="1" si="74"/>
        <v>-9.7911963704347838E-3</v>
      </c>
      <c r="N283" s="25">
        <f t="shared" ca="1" si="75"/>
        <v>0</v>
      </c>
      <c r="O283" s="24">
        <f t="shared" ca="1" si="76"/>
        <v>0</v>
      </c>
      <c r="P283" s="25">
        <f t="shared" ca="1" si="77"/>
        <v>0</v>
      </c>
      <c r="Q283" s="25">
        <f t="shared" ca="1" si="78"/>
        <v>0</v>
      </c>
      <c r="R283">
        <f t="shared" ca="1" si="79"/>
        <v>9.7911963704347838E-3</v>
      </c>
    </row>
    <row r="284" spans="1:18" x14ac:dyDescent="0.2">
      <c r="A284" s="82"/>
      <c r="B284" s="82"/>
      <c r="C284" s="82"/>
      <c r="D284" s="83">
        <f t="shared" si="65"/>
        <v>0</v>
      </c>
      <c r="E284" s="83">
        <f t="shared" si="66"/>
        <v>0</v>
      </c>
      <c r="F284" s="25">
        <f t="shared" si="67"/>
        <v>0</v>
      </c>
      <c r="G284" s="25">
        <f t="shared" si="68"/>
        <v>0</v>
      </c>
      <c r="H284" s="25">
        <f t="shared" si="69"/>
        <v>0</v>
      </c>
      <c r="I284" s="25">
        <f t="shared" si="70"/>
        <v>0</v>
      </c>
      <c r="J284" s="25">
        <f t="shared" si="71"/>
        <v>0</v>
      </c>
      <c r="K284" s="25">
        <f t="shared" si="72"/>
        <v>0</v>
      </c>
      <c r="L284" s="25">
        <f t="shared" si="73"/>
        <v>0</v>
      </c>
      <c r="M284" s="25">
        <f t="shared" ca="1" si="74"/>
        <v>-9.7911963704347838E-3</v>
      </c>
      <c r="N284" s="25">
        <f t="shared" ca="1" si="75"/>
        <v>0</v>
      </c>
      <c r="O284" s="24">
        <f t="shared" ca="1" si="76"/>
        <v>0</v>
      </c>
      <c r="P284" s="25">
        <f t="shared" ca="1" si="77"/>
        <v>0</v>
      </c>
      <c r="Q284" s="25">
        <f t="shared" ca="1" si="78"/>
        <v>0</v>
      </c>
      <c r="R284">
        <f t="shared" ca="1" si="79"/>
        <v>9.7911963704347838E-3</v>
      </c>
    </row>
    <row r="285" spans="1:18" x14ac:dyDescent="0.2">
      <c r="A285" s="82"/>
      <c r="B285" s="82"/>
      <c r="C285" s="82"/>
      <c r="D285" s="83">
        <f t="shared" si="65"/>
        <v>0</v>
      </c>
      <c r="E285" s="83">
        <f t="shared" si="66"/>
        <v>0</v>
      </c>
      <c r="F285" s="25">
        <f t="shared" si="67"/>
        <v>0</v>
      </c>
      <c r="G285" s="25">
        <f t="shared" si="68"/>
        <v>0</v>
      </c>
      <c r="H285" s="25">
        <f t="shared" si="69"/>
        <v>0</v>
      </c>
      <c r="I285" s="25">
        <f t="shared" si="70"/>
        <v>0</v>
      </c>
      <c r="J285" s="25">
        <f t="shared" si="71"/>
        <v>0</v>
      </c>
      <c r="K285" s="25">
        <f t="shared" si="72"/>
        <v>0</v>
      </c>
      <c r="L285" s="25">
        <f t="shared" si="73"/>
        <v>0</v>
      </c>
      <c r="M285" s="25">
        <f t="shared" ca="1" si="74"/>
        <v>-9.7911963704347838E-3</v>
      </c>
      <c r="N285" s="25">
        <f t="shared" ca="1" si="75"/>
        <v>0</v>
      </c>
      <c r="O285" s="24">
        <f t="shared" ca="1" si="76"/>
        <v>0</v>
      </c>
      <c r="P285" s="25">
        <f t="shared" ca="1" si="77"/>
        <v>0</v>
      </c>
      <c r="Q285" s="25">
        <f t="shared" ca="1" si="78"/>
        <v>0</v>
      </c>
      <c r="R285">
        <f t="shared" ca="1" si="79"/>
        <v>9.7911963704347838E-3</v>
      </c>
    </row>
    <row r="286" spans="1:18" x14ac:dyDescent="0.2">
      <c r="A286" s="82"/>
      <c r="B286" s="82"/>
      <c r="C286" s="82"/>
      <c r="D286" s="83">
        <f t="shared" si="65"/>
        <v>0</v>
      </c>
      <c r="E286" s="83">
        <f t="shared" si="66"/>
        <v>0</v>
      </c>
      <c r="F286" s="25">
        <f t="shared" si="67"/>
        <v>0</v>
      </c>
      <c r="G286" s="25">
        <f t="shared" si="68"/>
        <v>0</v>
      </c>
      <c r="H286" s="25">
        <f t="shared" si="69"/>
        <v>0</v>
      </c>
      <c r="I286" s="25">
        <f t="shared" si="70"/>
        <v>0</v>
      </c>
      <c r="J286" s="25">
        <f t="shared" si="71"/>
        <v>0</v>
      </c>
      <c r="K286" s="25">
        <f t="shared" si="72"/>
        <v>0</v>
      </c>
      <c r="L286" s="25">
        <f t="shared" si="73"/>
        <v>0</v>
      </c>
      <c r="M286" s="25">
        <f t="shared" ca="1" si="74"/>
        <v>-9.7911963704347838E-3</v>
      </c>
      <c r="N286" s="25">
        <f t="shared" ca="1" si="75"/>
        <v>0</v>
      </c>
      <c r="O286" s="24">
        <f t="shared" ca="1" si="76"/>
        <v>0</v>
      </c>
      <c r="P286" s="25">
        <f t="shared" ca="1" si="77"/>
        <v>0</v>
      </c>
      <c r="Q286" s="25">
        <f t="shared" ca="1" si="78"/>
        <v>0</v>
      </c>
      <c r="R286">
        <f t="shared" ca="1" si="79"/>
        <v>9.7911963704347838E-3</v>
      </c>
    </row>
    <row r="287" spans="1:18" x14ac:dyDescent="0.2">
      <c r="A287" s="82"/>
      <c r="B287" s="82"/>
      <c r="C287" s="82"/>
      <c r="D287" s="83">
        <f t="shared" si="65"/>
        <v>0</v>
      </c>
      <c r="E287" s="83">
        <f t="shared" si="66"/>
        <v>0</v>
      </c>
      <c r="F287" s="25">
        <f t="shared" si="67"/>
        <v>0</v>
      </c>
      <c r="G287" s="25">
        <f t="shared" si="68"/>
        <v>0</v>
      </c>
      <c r="H287" s="25">
        <f t="shared" si="69"/>
        <v>0</v>
      </c>
      <c r="I287" s="25">
        <f t="shared" si="70"/>
        <v>0</v>
      </c>
      <c r="J287" s="25">
        <f t="shared" si="71"/>
        <v>0</v>
      </c>
      <c r="K287" s="25">
        <f t="shared" si="72"/>
        <v>0</v>
      </c>
      <c r="L287" s="25">
        <f t="shared" si="73"/>
        <v>0</v>
      </c>
      <c r="M287" s="25">
        <f t="shared" ca="1" si="74"/>
        <v>-9.7911963704347838E-3</v>
      </c>
      <c r="N287" s="25">
        <f t="shared" ca="1" si="75"/>
        <v>0</v>
      </c>
      <c r="O287" s="24">
        <f t="shared" ca="1" si="76"/>
        <v>0</v>
      </c>
      <c r="P287" s="25">
        <f t="shared" ca="1" si="77"/>
        <v>0</v>
      </c>
      <c r="Q287" s="25">
        <f t="shared" ca="1" si="78"/>
        <v>0</v>
      </c>
      <c r="R287">
        <f t="shared" ca="1" si="79"/>
        <v>9.7911963704347838E-3</v>
      </c>
    </row>
    <row r="288" spans="1:18" x14ac:dyDescent="0.2">
      <c r="A288" s="82"/>
      <c r="B288" s="82"/>
      <c r="C288" s="82"/>
      <c r="D288" s="83">
        <f t="shared" si="65"/>
        <v>0</v>
      </c>
      <c r="E288" s="83">
        <f t="shared" si="66"/>
        <v>0</v>
      </c>
      <c r="F288" s="25">
        <f t="shared" si="67"/>
        <v>0</v>
      </c>
      <c r="G288" s="25">
        <f t="shared" si="68"/>
        <v>0</v>
      </c>
      <c r="H288" s="25">
        <f t="shared" si="69"/>
        <v>0</v>
      </c>
      <c r="I288" s="25">
        <f t="shared" si="70"/>
        <v>0</v>
      </c>
      <c r="J288" s="25">
        <f t="shared" si="71"/>
        <v>0</v>
      </c>
      <c r="K288" s="25">
        <f t="shared" si="72"/>
        <v>0</v>
      </c>
      <c r="L288" s="25">
        <f t="shared" si="73"/>
        <v>0</v>
      </c>
      <c r="M288" s="25">
        <f t="shared" ca="1" si="74"/>
        <v>-9.7911963704347838E-3</v>
      </c>
      <c r="N288" s="25">
        <f t="shared" ca="1" si="75"/>
        <v>0</v>
      </c>
      <c r="O288" s="24">
        <f t="shared" ca="1" si="76"/>
        <v>0</v>
      </c>
      <c r="P288" s="25">
        <f t="shared" ca="1" si="77"/>
        <v>0</v>
      </c>
      <c r="Q288" s="25">
        <f t="shared" ca="1" si="78"/>
        <v>0</v>
      </c>
      <c r="R288">
        <f t="shared" ca="1" si="79"/>
        <v>9.7911963704347838E-3</v>
      </c>
    </row>
    <row r="289" spans="1:18" x14ac:dyDescent="0.2">
      <c r="A289" s="82"/>
      <c r="B289" s="82"/>
      <c r="C289" s="82"/>
      <c r="D289" s="83">
        <f t="shared" si="65"/>
        <v>0</v>
      </c>
      <c r="E289" s="83">
        <f t="shared" si="66"/>
        <v>0</v>
      </c>
      <c r="F289" s="25">
        <f t="shared" si="67"/>
        <v>0</v>
      </c>
      <c r="G289" s="25">
        <f t="shared" si="68"/>
        <v>0</v>
      </c>
      <c r="H289" s="25">
        <f t="shared" si="69"/>
        <v>0</v>
      </c>
      <c r="I289" s="25">
        <f t="shared" si="70"/>
        <v>0</v>
      </c>
      <c r="J289" s="25">
        <f t="shared" si="71"/>
        <v>0</v>
      </c>
      <c r="K289" s="25">
        <f t="shared" si="72"/>
        <v>0</v>
      </c>
      <c r="L289" s="25">
        <f t="shared" si="73"/>
        <v>0</v>
      </c>
      <c r="M289" s="25">
        <f t="shared" ca="1" si="74"/>
        <v>-9.7911963704347838E-3</v>
      </c>
      <c r="N289" s="25">
        <f t="shared" ca="1" si="75"/>
        <v>0</v>
      </c>
      <c r="O289" s="24">
        <f t="shared" ca="1" si="76"/>
        <v>0</v>
      </c>
      <c r="P289" s="25">
        <f t="shared" ca="1" si="77"/>
        <v>0</v>
      </c>
      <c r="Q289" s="25">
        <f t="shared" ca="1" si="78"/>
        <v>0</v>
      </c>
      <c r="R289">
        <f t="shared" ca="1" si="79"/>
        <v>9.7911963704347838E-3</v>
      </c>
    </row>
    <row r="290" spans="1:18" x14ac:dyDescent="0.2">
      <c r="A290" s="82"/>
      <c r="B290" s="82"/>
      <c r="C290" s="82"/>
      <c r="D290" s="83">
        <f t="shared" si="65"/>
        <v>0</v>
      </c>
      <c r="E290" s="83">
        <f t="shared" si="66"/>
        <v>0</v>
      </c>
      <c r="F290" s="25">
        <f t="shared" si="67"/>
        <v>0</v>
      </c>
      <c r="G290" s="25">
        <f t="shared" si="68"/>
        <v>0</v>
      </c>
      <c r="H290" s="25">
        <f t="shared" si="69"/>
        <v>0</v>
      </c>
      <c r="I290" s="25">
        <f t="shared" si="70"/>
        <v>0</v>
      </c>
      <c r="J290" s="25">
        <f t="shared" si="71"/>
        <v>0</v>
      </c>
      <c r="K290" s="25">
        <f t="shared" si="72"/>
        <v>0</v>
      </c>
      <c r="L290" s="25">
        <f t="shared" si="73"/>
        <v>0</v>
      </c>
      <c r="M290" s="25">
        <f t="shared" ca="1" si="74"/>
        <v>-9.7911963704347838E-3</v>
      </c>
      <c r="N290" s="25">
        <f t="shared" ca="1" si="75"/>
        <v>0</v>
      </c>
      <c r="O290" s="24">
        <f t="shared" ca="1" si="76"/>
        <v>0</v>
      </c>
      <c r="P290" s="25">
        <f t="shared" ca="1" si="77"/>
        <v>0</v>
      </c>
      <c r="Q290" s="25">
        <f t="shared" ca="1" si="78"/>
        <v>0</v>
      </c>
      <c r="R290">
        <f t="shared" ca="1" si="79"/>
        <v>9.7911963704347838E-3</v>
      </c>
    </row>
    <row r="291" spans="1:18" x14ac:dyDescent="0.2">
      <c r="A291" s="82"/>
      <c r="B291" s="82"/>
      <c r="C291" s="82"/>
      <c r="D291" s="83">
        <f t="shared" si="65"/>
        <v>0</v>
      </c>
      <c r="E291" s="83">
        <f t="shared" si="66"/>
        <v>0</v>
      </c>
      <c r="F291" s="25">
        <f t="shared" si="67"/>
        <v>0</v>
      </c>
      <c r="G291" s="25">
        <f t="shared" si="68"/>
        <v>0</v>
      </c>
      <c r="H291" s="25">
        <f t="shared" si="69"/>
        <v>0</v>
      </c>
      <c r="I291" s="25">
        <f t="shared" si="70"/>
        <v>0</v>
      </c>
      <c r="J291" s="25">
        <f t="shared" si="71"/>
        <v>0</v>
      </c>
      <c r="K291" s="25">
        <f t="shared" si="72"/>
        <v>0</v>
      </c>
      <c r="L291" s="25">
        <f t="shared" si="73"/>
        <v>0</v>
      </c>
      <c r="M291" s="25">
        <f t="shared" ca="1" si="74"/>
        <v>-9.7911963704347838E-3</v>
      </c>
      <c r="N291" s="25">
        <f t="shared" ca="1" si="75"/>
        <v>0</v>
      </c>
      <c r="O291" s="24">
        <f t="shared" ca="1" si="76"/>
        <v>0</v>
      </c>
      <c r="P291" s="25">
        <f t="shared" ca="1" si="77"/>
        <v>0</v>
      </c>
      <c r="Q291" s="25">
        <f t="shared" ca="1" si="78"/>
        <v>0</v>
      </c>
      <c r="R291">
        <f t="shared" ca="1" si="79"/>
        <v>9.7911963704347838E-3</v>
      </c>
    </row>
    <row r="292" spans="1:18" x14ac:dyDescent="0.2">
      <c r="A292" s="82"/>
      <c r="B292" s="82"/>
      <c r="C292" s="82"/>
      <c r="D292" s="83">
        <f t="shared" si="65"/>
        <v>0</v>
      </c>
      <c r="E292" s="83">
        <f t="shared" si="66"/>
        <v>0</v>
      </c>
      <c r="F292" s="25">
        <f t="shared" si="67"/>
        <v>0</v>
      </c>
      <c r="G292" s="25">
        <f t="shared" si="68"/>
        <v>0</v>
      </c>
      <c r="H292" s="25">
        <f t="shared" si="69"/>
        <v>0</v>
      </c>
      <c r="I292" s="25">
        <f t="shared" si="70"/>
        <v>0</v>
      </c>
      <c r="J292" s="25">
        <f t="shared" si="71"/>
        <v>0</v>
      </c>
      <c r="K292" s="25">
        <f t="shared" si="72"/>
        <v>0</v>
      </c>
      <c r="L292" s="25">
        <f t="shared" si="73"/>
        <v>0</v>
      </c>
      <c r="M292" s="25">
        <f t="shared" ca="1" si="74"/>
        <v>-9.7911963704347838E-3</v>
      </c>
      <c r="N292" s="25">
        <f t="shared" ca="1" si="75"/>
        <v>0</v>
      </c>
      <c r="O292" s="24">
        <f t="shared" ca="1" si="76"/>
        <v>0</v>
      </c>
      <c r="P292" s="25">
        <f t="shared" ca="1" si="77"/>
        <v>0</v>
      </c>
      <c r="Q292" s="25">
        <f t="shared" ca="1" si="78"/>
        <v>0</v>
      </c>
      <c r="R292">
        <f t="shared" ca="1" si="79"/>
        <v>9.7911963704347838E-3</v>
      </c>
    </row>
    <row r="293" spans="1:18" x14ac:dyDescent="0.2">
      <c r="A293" s="82"/>
      <c r="B293" s="82"/>
      <c r="C293" s="82"/>
      <c r="D293" s="83">
        <f t="shared" si="65"/>
        <v>0</v>
      </c>
      <c r="E293" s="83">
        <f t="shared" si="66"/>
        <v>0</v>
      </c>
      <c r="F293" s="25">
        <f t="shared" si="67"/>
        <v>0</v>
      </c>
      <c r="G293" s="25">
        <f t="shared" si="68"/>
        <v>0</v>
      </c>
      <c r="H293" s="25">
        <f t="shared" si="69"/>
        <v>0</v>
      </c>
      <c r="I293" s="25">
        <f t="shared" si="70"/>
        <v>0</v>
      </c>
      <c r="J293" s="25">
        <f t="shared" si="71"/>
        <v>0</v>
      </c>
      <c r="K293" s="25">
        <f t="shared" si="72"/>
        <v>0</v>
      </c>
      <c r="L293" s="25">
        <f t="shared" si="73"/>
        <v>0</v>
      </c>
      <c r="M293" s="25">
        <f t="shared" ca="1" si="74"/>
        <v>-9.7911963704347838E-3</v>
      </c>
      <c r="N293" s="25">
        <f t="shared" ca="1" si="75"/>
        <v>0</v>
      </c>
      <c r="O293" s="24">
        <f t="shared" ca="1" si="76"/>
        <v>0</v>
      </c>
      <c r="P293" s="25">
        <f t="shared" ca="1" si="77"/>
        <v>0</v>
      </c>
      <c r="Q293" s="25">
        <f t="shared" ca="1" si="78"/>
        <v>0</v>
      </c>
      <c r="R293">
        <f t="shared" ca="1" si="79"/>
        <v>9.7911963704347838E-3</v>
      </c>
    </row>
    <row r="294" spans="1:18" x14ac:dyDescent="0.2">
      <c r="A294" s="82"/>
      <c r="B294" s="82"/>
      <c r="C294" s="82"/>
      <c r="D294" s="83">
        <f t="shared" si="65"/>
        <v>0</v>
      </c>
      <c r="E294" s="83">
        <f t="shared" si="66"/>
        <v>0</v>
      </c>
      <c r="F294" s="25">
        <f t="shared" si="67"/>
        <v>0</v>
      </c>
      <c r="G294" s="25">
        <f t="shared" si="68"/>
        <v>0</v>
      </c>
      <c r="H294" s="25">
        <f t="shared" si="69"/>
        <v>0</v>
      </c>
      <c r="I294" s="25">
        <f t="shared" si="70"/>
        <v>0</v>
      </c>
      <c r="J294" s="25">
        <f t="shared" si="71"/>
        <v>0</v>
      </c>
      <c r="K294" s="25">
        <f t="shared" si="72"/>
        <v>0</v>
      </c>
      <c r="L294" s="25">
        <f t="shared" si="73"/>
        <v>0</v>
      </c>
      <c r="M294" s="25">
        <f t="shared" ca="1" si="74"/>
        <v>-9.7911963704347838E-3</v>
      </c>
      <c r="N294" s="25">
        <f t="shared" ca="1" si="75"/>
        <v>0</v>
      </c>
      <c r="O294" s="24">
        <f t="shared" ca="1" si="76"/>
        <v>0</v>
      </c>
      <c r="P294" s="25">
        <f t="shared" ca="1" si="77"/>
        <v>0</v>
      </c>
      <c r="Q294" s="25">
        <f t="shared" ca="1" si="78"/>
        <v>0</v>
      </c>
      <c r="R294">
        <f t="shared" ca="1" si="79"/>
        <v>9.7911963704347838E-3</v>
      </c>
    </row>
    <row r="295" spans="1:18" x14ac:dyDescent="0.2">
      <c r="A295" s="82"/>
      <c r="B295" s="82"/>
      <c r="C295" s="82"/>
      <c r="D295" s="83">
        <f t="shared" si="65"/>
        <v>0</v>
      </c>
      <c r="E295" s="83">
        <f t="shared" si="66"/>
        <v>0</v>
      </c>
      <c r="F295" s="25">
        <f t="shared" si="67"/>
        <v>0</v>
      </c>
      <c r="G295" s="25">
        <f t="shared" si="68"/>
        <v>0</v>
      </c>
      <c r="H295" s="25">
        <f t="shared" si="69"/>
        <v>0</v>
      </c>
      <c r="I295" s="25">
        <f t="shared" si="70"/>
        <v>0</v>
      </c>
      <c r="J295" s="25">
        <f t="shared" si="71"/>
        <v>0</v>
      </c>
      <c r="K295" s="25">
        <f t="shared" si="72"/>
        <v>0</v>
      </c>
      <c r="L295" s="25">
        <f t="shared" si="73"/>
        <v>0</v>
      </c>
      <c r="M295" s="25">
        <f t="shared" ca="1" si="74"/>
        <v>-9.7911963704347838E-3</v>
      </c>
      <c r="N295" s="25">
        <f t="shared" ca="1" si="75"/>
        <v>0</v>
      </c>
      <c r="O295" s="24">
        <f t="shared" ca="1" si="76"/>
        <v>0</v>
      </c>
      <c r="P295" s="25">
        <f t="shared" ca="1" si="77"/>
        <v>0</v>
      </c>
      <c r="Q295" s="25">
        <f t="shared" ca="1" si="78"/>
        <v>0</v>
      </c>
      <c r="R295">
        <f t="shared" ca="1" si="79"/>
        <v>9.7911963704347838E-3</v>
      </c>
    </row>
    <row r="296" spans="1:18" x14ac:dyDescent="0.2">
      <c r="A296" s="82"/>
      <c r="B296" s="82"/>
      <c r="C296" s="82"/>
      <c r="D296" s="83">
        <f t="shared" si="65"/>
        <v>0</v>
      </c>
      <c r="E296" s="83">
        <f t="shared" si="66"/>
        <v>0</v>
      </c>
      <c r="F296" s="25">
        <f t="shared" si="67"/>
        <v>0</v>
      </c>
      <c r="G296" s="25">
        <f t="shared" si="68"/>
        <v>0</v>
      </c>
      <c r="H296" s="25">
        <f t="shared" si="69"/>
        <v>0</v>
      </c>
      <c r="I296" s="25">
        <f t="shared" si="70"/>
        <v>0</v>
      </c>
      <c r="J296" s="25">
        <f t="shared" si="71"/>
        <v>0</v>
      </c>
      <c r="K296" s="25">
        <f t="shared" si="72"/>
        <v>0</v>
      </c>
      <c r="L296" s="25">
        <f t="shared" si="73"/>
        <v>0</v>
      </c>
      <c r="M296" s="25">
        <f t="shared" ca="1" si="74"/>
        <v>-9.7911963704347838E-3</v>
      </c>
      <c r="N296" s="25">
        <f t="shared" ca="1" si="75"/>
        <v>0</v>
      </c>
      <c r="O296" s="24">
        <f t="shared" ca="1" si="76"/>
        <v>0</v>
      </c>
      <c r="P296" s="25">
        <f t="shared" ca="1" si="77"/>
        <v>0</v>
      </c>
      <c r="Q296" s="25">
        <f t="shared" ca="1" si="78"/>
        <v>0</v>
      </c>
      <c r="R296">
        <f t="shared" ca="1" si="79"/>
        <v>9.7911963704347838E-3</v>
      </c>
    </row>
    <row r="297" spans="1:18" x14ac:dyDescent="0.2">
      <c r="A297" s="84"/>
      <c r="B297" s="84"/>
      <c r="C297" s="84"/>
      <c r="D297" s="83">
        <f t="shared" si="65"/>
        <v>0</v>
      </c>
      <c r="E297" s="83">
        <f t="shared" si="66"/>
        <v>0</v>
      </c>
      <c r="F297" s="25">
        <f t="shared" si="67"/>
        <v>0</v>
      </c>
      <c r="G297" s="25">
        <f t="shared" si="68"/>
        <v>0</v>
      </c>
      <c r="H297" s="25">
        <f t="shared" si="69"/>
        <v>0</v>
      </c>
      <c r="I297" s="25">
        <f t="shared" si="70"/>
        <v>0</v>
      </c>
      <c r="J297" s="25">
        <f t="shared" si="71"/>
        <v>0</v>
      </c>
      <c r="K297" s="25">
        <f t="shared" si="72"/>
        <v>0</v>
      </c>
      <c r="L297" s="25">
        <f t="shared" si="73"/>
        <v>0</v>
      </c>
      <c r="M297" s="25">
        <f t="shared" ca="1" si="74"/>
        <v>-9.7911963704347838E-3</v>
      </c>
      <c r="N297" s="25">
        <f t="shared" ca="1" si="75"/>
        <v>0</v>
      </c>
      <c r="O297" s="24">
        <f t="shared" ca="1" si="76"/>
        <v>0</v>
      </c>
      <c r="P297" s="25">
        <f t="shared" ca="1" si="77"/>
        <v>0</v>
      </c>
      <c r="Q297" s="25">
        <f t="shared" ca="1" si="78"/>
        <v>0</v>
      </c>
      <c r="R297">
        <f t="shared" ca="1" si="79"/>
        <v>9.7911963704347838E-3</v>
      </c>
    </row>
    <row r="298" spans="1:18" x14ac:dyDescent="0.2">
      <c r="A298" s="84"/>
      <c r="B298" s="84"/>
      <c r="C298" s="84"/>
      <c r="D298" s="83">
        <f t="shared" si="65"/>
        <v>0</v>
      </c>
      <c r="E298" s="83">
        <f t="shared" si="66"/>
        <v>0</v>
      </c>
      <c r="F298" s="25">
        <f t="shared" si="67"/>
        <v>0</v>
      </c>
      <c r="G298" s="25">
        <f t="shared" si="68"/>
        <v>0</v>
      </c>
      <c r="H298" s="25">
        <f t="shared" si="69"/>
        <v>0</v>
      </c>
      <c r="I298" s="25">
        <f t="shared" si="70"/>
        <v>0</v>
      </c>
      <c r="J298" s="25">
        <f t="shared" si="71"/>
        <v>0</v>
      </c>
      <c r="K298" s="25">
        <f t="shared" si="72"/>
        <v>0</v>
      </c>
      <c r="L298" s="25">
        <f t="shared" si="73"/>
        <v>0</v>
      </c>
      <c r="M298" s="25">
        <f t="shared" ca="1" si="74"/>
        <v>-9.7911963704347838E-3</v>
      </c>
      <c r="N298" s="25">
        <f t="shared" ca="1" si="75"/>
        <v>0</v>
      </c>
      <c r="O298" s="24">
        <f t="shared" ca="1" si="76"/>
        <v>0</v>
      </c>
      <c r="P298" s="25">
        <f t="shared" ca="1" si="77"/>
        <v>0</v>
      </c>
      <c r="Q298" s="25">
        <f t="shared" ca="1" si="78"/>
        <v>0</v>
      </c>
      <c r="R298">
        <f t="shared" ca="1" si="79"/>
        <v>9.7911963704347838E-3</v>
      </c>
    </row>
    <row r="299" spans="1:18" x14ac:dyDescent="0.2">
      <c r="A299" s="84"/>
      <c r="B299" s="84"/>
      <c r="C299" s="84"/>
      <c r="D299" s="83">
        <f t="shared" si="65"/>
        <v>0</v>
      </c>
      <c r="E299" s="83">
        <f t="shared" si="66"/>
        <v>0</v>
      </c>
      <c r="F299" s="25">
        <f t="shared" si="67"/>
        <v>0</v>
      </c>
      <c r="G299" s="25">
        <f t="shared" si="68"/>
        <v>0</v>
      </c>
      <c r="H299" s="25">
        <f t="shared" si="69"/>
        <v>0</v>
      </c>
      <c r="I299" s="25">
        <f t="shared" si="70"/>
        <v>0</v>
      </c>
      <c r="J299" s="25">
        <f t="shared" si="71"/>
        <v>0</v>
      </c>
      <c r="K299" s="25">
        <f t="shared" si="72"/>
        <v>0</v>
      </c>
      <c r="L299" s="25">
        <f t="shared" si="73"/>
        <v>0</v>
      </c>
      <c r="M299" s="25">
        <f t="shared" ca="1" si="74"/>
        <v>-9.7911963704347838E-3</v>
      </c>
      <c r="N299" s="25">
        <f t="shared" ca="1" si="75"/>
        <v>0</v>
      </c>
      <c r="O299" s="24">
        <f t="shared" ca="1" si="76"/>
        <v>0</v>
      </c>
      <c r="P299" s="25">
        <f t="shared" ca="1" si="77"/>
        <v>0</v>
      </c>
      <c r="Q299" s="25">
        <f t="shared" ca="1" si="78"/>
        <v>0</v>
      </c>
      <c r="R299">
        <f t="shared" ca="1" si="79"/>
        <v>9.7911963704347838E-3</v>
      </c>
    </row>
    <row r="300" spans="1:18" x14ac:dyDescent="0.2">
      <c r="A300" s="84"/>
      <c r="B300" s="84"/>
      <c r="C300" s="84"/>
      <c r="D300" s="83">
        <f t="shared" si="65"/>
        <v>0</v>
      </c>
      <c r="E300" s="83">
        <f t="shared" si="66"/>
        <v>0</v>
      </c>
      <c r="F300" s="25">
        <f t="shared" si="67"/>
        <v>0</v>
      </c>
      <c r="G300" s="25">
        <f t="shared" si="68"/>
        <v>0</v>
      </c>
      <c r="H300" s="25">
        <f t="shared" si="69"/>
        <v>0</v>
      </c>
      <c r="I300" s="25">
        <f t="shared" si="70"/>
        <v>0</v>
      </c>
      <c r="J300" s="25">
        <f t="shared" si="71"/>
        <v>0</v>
      </c>
      <c r="K300" s="25">
        <f t="shared" si="72"/>
        <v>0</v>
      </c>
      <c r="L300" s="25">
        <f t="shared" si="73"/>
        <v>0</v>
      </c>
      <c r="M300" s="25">
        <f t="shared" ca="1" si="74"/>
        <v>-9.7911963704347838E-3</v>
      </c>
      <c r="N300" s="25">
        <f t="shared" ca="1" si="75"/>
        <v>0</v>
      </c>
      <c r="O300" s="24">
        <f t="shared" ca="1" si="76"/>
        <v>0</v>
      </c>
      <c r="P300" s="25">
        <f t="shared" ca="1" si="77"/>
        <v>0</v>
      </c>
      <c r="Q300" s="25">
        <f t="shared" ca="1" si="78"/>
        <v>0</v>
      </c>
      <c r="R300">
        <f t="shared" ca="1" si="79"/>
        <v>9.7911963704347838E-3</v>
      </c>
    </row>
    <row r="301" spans="1:18" x14ac:dyDescent="0.2">
      <c r="A301" s="84"/>
      <c r="B301" s="84"/>
      <c r="C301" s="84"/>
      <c r="D301" s="83">
        <f t="shared" si="65"/>
        <v>0</v>
      </c>
      <c r="E301" s="83">
        <f t="shared" si="66"/>
        <v>0</v>
      </c>
      <c r="F301" s="25">
        <f t="shared" si="67"/>
        <v>0</v>
      </c>
      <c r="G301" s="25">
        <f t="shared" si="68"/>
        <v>0</v>
      </c>
      <c r="H301" s="25">
        <f t="shared" si="69"/>
        <v>0</v>
      </c>
      <c r="I301" s="25">
        <f t="shared" si="70"/>
        <v>0</v>
      </c>
      <c r="J301" s="25">
        <f t="shared" si="71"/>
        <v>0</v>
      </c>
      <c r="K301" s="25">
        <f t="shared" si="72"/>
        <v>0</v>
      </c>
      <c r="L301" s="25">
        <f t="shared" si="73"/>
        <v>0</v>
      </c>
      <c r="M301" s="25">
        <f t="shared" ca="1" si="74"/>
        <v>-9.7911963704347838E-3</v>
      </c>
      <c r="N301" s="25">
        <f t="shared" ca="1" si="75"/>
        <v>0</v>
      </c>
      <c r="O301" s="24">
        <f t="shared" ca="1" si="76"/>
        <v>0</v>
      </c>
      <c r="P301" s="25">
        <f t="shared" ca="1" si="77"/>
        <v>0</v>
      </c>
      <c r="Q301" s="25">
        <f t="shared" ca="1" si="78"/>
        <v>0</v>
      </c>
      <c r="R301">
        <f t="shared" ca="1" si="79"/>
        <v>9.7911963704347838E-3</v>
      </c>
    </row>
    <row r="302" spans="1:18" x14ac:dyDescent="0.2">
      <c r="A302" s="84"/>
      <c r="B302" s="84"/>
      <c r="C302" s="84"/>
      <c r="D302" s="83">
        <f t="shared" si="65"/>
        <v>0</v>
      </c>
      <c r="E302" s="83">
        <f t="shared" si="66"/>
        <v>0</v>
      </c>
      <c r="F302" s="25">
        <f t="shared" si="67"/>
        <v>0</v>
      </c>
      <c r="G302" s="25">
        <f t="shared" si="68"/>
        <v>0</v>
      </c>
      <c r="H302" s="25">
        <f t="shared" si="69"/>
        <v>0</v>
      </c>
      <c r="I302" s="25">
        <f t="shared" si="70"/>
        <v>0</v>
      </c>
      <c r="J302" s="25">
        <f t="shared" si="71"/>
        <v>0</v>
      </c>
      <c r="K302" s="25">
        <f t="shared" si="72"/>
        <v>0</v>
      </c>
      <c r="L302" s="25">
        <f t="shared" si="73"/>
        <v>0</v>
      </c>
      <c r="M302" s="25">
        <f t="shared" ca="1" si="74"/>
        <v>-9.7911963704347838E-3</v>
      </c>
      <c r="N302" s="25">
        <f t="shared" ca="1" si="75"/>
        <v>0</v>
      </c>
      <c r="O302" s="24">
        <f t="shared" ca="1" si="76"/>
        <v>0</v>
      </c>
      <c r="P302" s="25">
        <f t="shared" ca="1" si="77"/>
        <v>0</v>
      </c>
      <c r="Q302" s="25">
        <f t="shared" ca="1" si="78"/>
        <v>0</v>
      </c>
      <c r="R302">
        <f t="shared" ca="1" si="79"/>
        <v>9.7911963704347838E-3</v>
      </c>
    </row>
    <row r="303" spans="1:18" x14ac:dyDescent="0.2">
      <c r="A303" s="84"/>
      <c r="B303" s="84"/>
      <c r="C303" s="84"/>
      <c r="D303" s="83">
        <f t="shared" si="65"/>
        <v>0</v>
      </c>
      <c r="E303" s="83">
        <f t="shared" si="66"/>
        <v>0</v>
      </c>
      <c r="F303" s="25">
        <f t="shared" si="67"/>
        <v>0</v>
      </c>
      <c r="G303" s="25">
        <f t="shared" si="68"/>
        <v>0</v>
      </c>
      <c r="H303" s="25">
        <f t="shared" si="69"/>
        <v>0</v>
      </c>
      <c r="I303" s="25">
        <f t="shared" si="70"/>
        <v>0</v>
      </c>
      <c r="J303" s="25">
        <f t="shared" si="71"/>
        <v>0</v>
      </c>
      <c r="K303" s="25">
        <f t="shared" si="72"/>
        <v>0</v>
      </c>
      <c r="L303" s="25">
        <f t="shared" si="73"/>
        <v>0</v>
      </c>
      <c r="M303" s="25">
        <f t="shared" ca="1" si="74"/>
        <v>-9.7911963704347838E-3</v>
      </c>
      <c r="N303" s="25">
        <f t="shared" ca="1" si="75"/>
        <v>0</v>
      </c>
      <c r="O303" s="24">
        <f t="shared" ca="1" si="76"/>
        <v>0</v>
      </c>
      <c r="P303" s="25">
        <f t="shared" ca="1" si="77"/>
        <v>0</v>
      </c>
      <c r="Q303" s="25">
        <f t="shared" ca="1" si="78"/>
        <v>0</v>
      </c>
      <c r="R303">
        <f t="shared" ca="1" si="79"/>
        <v>9.7911963704347838E-3</v>
      </c>
    </row>
    <row r="304" spans="1:18" x14ac:dyDescent="0.2">
      <c r="D304" s="83">
        <f t="shared" si="65"/>
        <v>0</v>
      </c>
      <c r="E304" s="83">
        <f t="shared" si="66"/>
        <v>0</v>
      </c>
      <c r="F304" s="25">
        <f t="shared" si="67"/>
        <v>0</v>
      </c>
      <c r="G304" s="25">
        <f t="shared" si="68"/>
        <v>0</v>
      </c>
      <c r="H304" s="25">
        <f t="shared" si="69"/>
        <v>0</v>
      </c>
      <c r="I304" s="25">
        <f t="shared" si="70"/>
        <v>0</v>
      </c>
      <c r="J304" s="25">
        <f t="shared" si="71"/>
        <v>0</v>
      </c>
      <c r="K304" s="25">
        <f t="shared" si="72"/>
        <v>0</v>
      </c>
      <c r="L304" s="25">
        <f t="shared" si="73"/>
        <v>0</v>
      </c>
      <c r="M304" s="25">
        <f t="shared" ca="1" si="74"/>
        <v>-9.7911963704347838E-3</v>
      </c>
      <c r="N304" s="25">
        <f t="shared" ca="1" si="75"/>
        <v>0</v>
      </c>
      <c r="O304" s="24">
        <f t="shared" ca="1" si="76"/>
        <v>0</v>
      </c>
      <c r="P304" s="25">
        <f t="shared" ca="1" si="77"/>
        <v>0</v>
      </c>
      <c r="Q304" s="25">
        <f t="shared" ca="1" si="78"/>
        <v>0</v>
      </c>
      <c r="R304">
        <f t="shared" ca="1" si="79"/>
        <v>9.7911963704347838E-3</v>
      </c>
    </row>
    <row r="305" spans="4:18" x14ac:dyDescent="0.2">
      <c r="D305" s="83">
        <f t="shared" si="65"/>
        <v>0</v>
      </c>
      <c r="E305" s="83">
        <f t="shared" si="66"/>
        <v>0</v>
      </c>
      <c r="F305" s="25">
        <f t="shared" si="67"/>
        <v>0</v>
      </c>
      <c r="G305" s="25">
        <f t="shared" si="68"/>
        <v>0</v>
      </c>
      <c r="H305" s="25">
        <f t="shared" si="69"/>
        <v>0</v>
      </c>
      <c r="I305" s="25">
        <f t="shared" si="70"/>
        <v>0</v>
      </c>
      <c r="J305" s="25">
        <f t="shared" si="71"/>
        <v>0</v>
      </c>
      <c r="K305" s="25">
        <f t="shared" si="72"/>
        <v>0</v>
      </c>
      <c r="L305" s="25">
        <f t="shared" si="73"/>
        <v>0</v>
      </c>
      <c r="M305" s="25">
        <f t="shared" ca="1" si="74"/>
        <v>-9.7911963704347838E-3</v>
      </c>
      <c r="N305" s="25">
        <f t="shared" ca="1" si="75"/>
        <v>0</v>
      </c>
      <c r="O305" s="24">
        <f t="shared" ca="1" si="76"/>
        <v>0</v>
      </c>
      <c r="P305" s="25">
        <f t="shared" ca="1" si="77"/>
        <v>0</v>
      </c>
      <c r="Q305" s="25">
        <f t="shared" ca="1" si="78"/>
        <v>0</v>
      </c>
      <c r="R305">
        <f t="shared" ca="1" si="79"/>
        <v>9.7911963704347838E-3</v>
      </c>
    </row>
    <row r="306" spans="4:18" x14ac:dyDescent="0.2">
      <c r="D306" s="83">
        <f t="shared" si="65"/>
        <v>0</v>
      </c>
      <c r="E306" s="83">
        <f t="shared" si="66"/>
        <v>0</v>
      </c>
      <c r="F306" s="25">
        <f t="shared" si="67"/>
        <v>0</v>
      </c>
      <c r="G306" s="25">
        <f t="shared" si="68"/>
        <v>0</v>
      </c>
      <c r="H306" s="25">
        <f t="shared" si="69"/>
        <v>0</v>
      </c>
      <c r="I306" s="25">
        <f t="shared" si="70"/>
        <v>0</v>
      </c>
      <c r="J306" s="25">
        <f t="shared" si="71"/>
        <v>0</v>
      </c>
      <c r="K306" s="25">
        <f t="shared" si="72"/>
        <v>0</v>
      </c>
      <c r="L306" s="25">
        <f t="shared" si="73"/>
        <v>0</v>
      </c>
      <c r="M306" s="25">
        <f t="shared" ca="1" si="74"/>
        <v>-9.7911963704347838E-3</v>
      </c>
      <c r="N306" s="25">
        <f t="shared" ca="1" si="75"/>
        <v>0</v>
      </c>
      <c r="O306" s="24">
        <f t="shared" ca="1" si="76"/>
        <v>0</v>
      </c>
      <c r="P306" s="25">
        <f t="shared" ca="1" si="77"/>
        <v>0</v>
      </c>
      <c r="Q306" s="25">
        <f t="shared" ca="1" si="78"/>
        <v>0</v>
      </c>
      <c r="R306">
        <f t="shared" ca="1" si="79"/>
        <v>9.7911963704347838E-3</v>
      </c>
    </row>
    <row r="307" spans="4:18" x14ac:dyDescent="0.2">
      <c r="D307" s="83">
        <f t="shared" si="65"/>
        <v>0</v>
      </c>
      <c r="E307" s="83">
        <f t="shared" si="66"/>
        <v>0</v>
      </c>
      <c r="F307" s="25">
        <f t="shared" si="67"/>
        <v>0</v>
      </c>
      <c r="G307" s="25">
        <f t="shared" si="68"/>
        <v>0</v>
      </c>
      <c r="H307" s="25">
        <f t="shared" si="69"/>
        <v>0</v>
      </c>
      <c r="I307" s="25">
        <f t="shared" si="70"/>
        <v>0</v>
      </c>
      <c r="J307" s="25">
        <f t="shared" si="71"/>
        <v>0</v>
      </c>
      <c r="K307" s="25">
        <f t="shared" si="72"/>
        <v>0</v>
      </c>
      <c r="L307" s="25">
        <f t="shared" si="73"/>
        <v>0</v>
      </c>
      <c r="M307" s="25">
        <f t="shared" ca="1" si="74"/>
        <v>-9.7911963704347838E-3</v>
      </c>
      <c r="N307" s="25">
        <f t="shared" ca="1" si="75"/>
        <v>0</v>
      </c>
      <c r="O307" s="24">
        <f t="shared" ca="1" si="76"/>
        <v>0</v>
      </c>
      <c r="P307" s="25">
        <f t="shared" ca="1" si="77"/>
        <v>0</v>
      </c>
      <c r="Q307" s="25">
        <f t="shared" ca="1" si="78"/>
        <v>0</v>
      </c>
      <c r="R307">
        <f t="shared" ca="1" si="79"/>
        <v>9.7911963704347838E-3</v>
      </c>
    </row>
    <row r="308" spans="4:18" x14ac:dyDescent="0.2">
      <c r="D308" s="83">
        <f t="shared" si="65"/>
        <v>0</v>
      </c>
      <c r="E308" s="83">
        <f t="shared" si="66"/>
        <v>0</v>
      </c>
      <c r="F308" s="25">
        <f t="shared" si="67"/>
        <v>0</v>
      </c>
      <c r="G308" s="25">
        <f t="shared" si="68"/>
        <v>0</v>
      </c>
      <c r="H308" s="25">
        <f t="shared" si="69"/>
        <v>0</v>
      </c>
      <c r="I308" s="25">
        <f t="shared" si="70"/>
        <v>0</v>
      </c>
      <c r="J308" s="25">
        <f t="shared" si="71"/>
        <v>0</v>
      </c>
      <c r="K308" s="25">
        <f t="shared" si="72"/>
        <v>0</v>
      </c>
      <c r="L308" s="25">
        <f t="shared" si="73"/>
        <v>0</v>
      </c>
      <c r="M308" s="25">
        <f t="shared" ca="1" si="74"/>
        <v>-9.7911963704347838E-3</v>
      </c>
      <c r="N308" s="25">
        <f t="shared" ca="1" si="75"/>
        <v>0</v>
      </c>
      <c r="O308" s="24">
        <f t="shared" ca="1" si="76"/>
        <v>0</v>
      </c>
      <c r="P308" s="25">
        <f t="shared" ca="1" si="77"/>
        <v>0</v>
      </c>
      <c r="Q308" s="25">
        <f t="shared" ca="1" si="78"/>
        <v>0</v>
      </c>
      <c r="R308">
        <f t="shared" ca="1" si="79"/>
        <v>9.7911963704347838E-3</v>
      </c>
    </row>
    <row r="309" spans="4:18" x14ac:dyDescent="0.2">
      <c r="D309" s="83">
        <f t="shared" si="65"/>
        <v>0</v>
      </c>
      <c r="E309" s="83">
        <f t="shared" si="66"/>
        <v>0</v>
      </c>
      <c r="F309" s="25">
        <f t="shared" si="67"/>
        <v>0</v>
      </c>
      <c r="G309" s="25">
        <f t="shared" si="68"/>
        <v>0</v>
      </c>
      <c r="H309" s="25">
        <f t="shared" si="69"/>
        <v>0</v>
      </c>
      <c r="I309" s="25">
        <f t="shared" si="70"/>
        <v>0</v>
      </c>
      <c r="J309" s="25">
        <f t="shared" si="71"/>
        <v>0</v>
      </c>
      <c r="K309" s="25">
        <f t="shared" si="72"/>
        <v>0</v>
      </c>
      <c r="L309" s="25">
        <f t="shared" si="73"/>
        <v>0</v>
      </c>
      <c r="M309" s="25">
        <f t="shared" ca="1" si="74"/>
        <v>-9.7911963704347838E-3</v>
      </c>
      <c r="N309" s="25">
        <f t="shared" ca="1" si="75"/>
        <v>0</v>
      </c>
      <c r="O309" s="24">
        <f t="shared" ca="1" si="76"/>
        <v>0</v>
      </c>
      <c r="P309" s="25">
        <f t="shared" ca="1" si="77"/>
        <v>0</v>
      </c>
      <c r="Q309" s="25">
        <f t="shared" ca="1" si="78"/>
        <v>0</v>
      </c>
      <c r="R309">
        <f t="shared" ca="1" si="79"/>
        <v>9.7911963704347838E-3</v>
      </c>
    </row>
    <row r="310" spans="4:18" x14ac:dyDescent="0.2">
      <c r="D310" s="83">
        <f t="shared" si="65"/>
        <v>0</v>
      </c>
      <c r="E310" s="83">
        <f t="shared" si="66"/>
        <v>0</v>
      </c>
      <c r="F310" s="25">
        <f t="shared" si="67"/>
        <v>0</v>
      </c>
      <c r="G310" s="25">
        <f t="shared" si="68"/>
        <v>0</v>
      </c>
      <c r="H310" s="25">
        <f t="shared" si="69"/>
        <v>0</v>
      </c>
      <c r="I310" s="25">
        <f t="shared" si="70"/>
        <v>0</v>
      </c>
      <c r="J310" s="25">
        <f t="shared" si="71"/>
        <v>0</v>
      </c>
      <c r="K310" s="25">
        <f t="shared" si="72"/>
        <v>0</v>
      </c>
      <c r="L310" s="25">
        <f t="shared" si="73"/>
        <v>0</v>
      </c>
      <c r="M310" s="25">
        <f t="shared" ca="1" si="74"/>
        <v>-9.7911963704347838E-3</v>
      </c>
      <c r="N310" s="25">
        <f t="shared" ca="1" si="75"/>
        <v>0</v>
      </c>
      <c r="O310" s="24">
        <f t="shared" ca="1" si="76"/>
        <v>0</v>
      </c>
      <c r="P310" s="25">
        <f t="shared" ca="1" si="77"/>
        <v>0</v>
      </c>
      <c r="Q310" s="25">
        <f t="shared" ca="1" si="78"/>
        <v>0</v>
      </c>
      <c r="R310">
        <f t="shared" ca="1" si="79"/>
        <v>9.7911963704347838E-3</v>
      </c>
    </row>
    <row r="311" spans="4:18" x14ac:dyDescent="0.2">
      <c r="D311" s="83">
        <f t="shared" si="65"/>
        <v>0</v>
      </c>
      <c r="E311" s="83">
        <f t="shared" si="66"/>
        <v>0</v>
      </c>
      <c r="F311" s="25">
        <f t="shared" si="67"/>
        <v>0</v>
      </c>
      <c r="G311" s="25">
        <f t="shared" si="68"/>
        <v>0</v>
      </c>
      <c r="H311" s="25">
        <f t="shared" si="69"/>
        <v>0</v>
      </c>
      <c r="I311" s="25">
        <f t="shared" si="70"/>
        <v>0</v>
      </c>
      <c r="J311" s="25">
        <f t="shared" si="71"/>
        <v>0</v>
      </c>
      <c r="K311" s="25">
        <f t="shared" si="72"/>
        <v>0</v>
      </c>
      <c r="L311" s="25">
        <f t="shared" si="73"/>
        <v>0</v>
      </c>
      <c r="M311" s="25">
        <f t="shared" ca="1" si="74"/>
        <v>-9.7911963704347838E-3</v>
      </c>
      <c r="N311" s="25">
        <f t="shared" ca="1" si="75"/>
        <v>0</v>
      </c>
      <c r="O311" s="24">
        <f t="shared" ca="1" si="76"/>
        <v>0</v>
      </c>
      <c r="P311" s="25">
        <f t="shared" ca="1" si="77"/>
        <v>0</v>
      </c>
      <c r="Q311" s="25">
        <f t="shared" ca="1" si="78"/>
        <v>0</v>
      </c>
      <c r="R311">
        <f t="shared" ca="1" si="79"/>
        <v>9.7911963704347838E-3</v>
      </c>
    </row>
    <row r="312" spans="4:18" x14ac:dyDescent="0.2">
      <c r="D312" s="83">
        <f t="shared" si="65"/>
        <v>0</v>
      </c>
      <c r="E312" s="83">
        <f t="shared" si="66"/>
        <v>0</v>
      </c>
      <c r="F312" s="25">
        <f t="shared" si="67"/>
        <v>0</v>
      </c>
      <c r="G312" s="25">
        <f t="shared" si="68"/>
        <v>0</v>
      </c>
      <c r="H312" s="25">
        <f t="shared" si="69"/>
        <v>0</v>
      </c>
      <c r="I312" s="25">
        <f t="shared" si="70"/>
        <v>0</v>
      </c>
      <c r="J312" s="25">
        <f t="shared" si="71"/>
        <v>0</v>
      </c>
      <c r="K312" s="25">
        <f t="shared" si="72"/>
        <v>0</v>
      </c>
      <c r="L312" s="25">
        <f t="shared" si="73"/>
        <v>0</v>
      </c>
      <c r="M312" s="25">
        <f t="shared" ca="1" si="74"/>
        <v>-9.7911963704347838E-3</v>
      </c>
      <c r="N312" s="25">
        <f t="shared" ca="1" si="75"/>
        <v>0</v>
      </c>
      <c r="O312" s="24">
        <f t="shared" ca="1" si="76"/>
        <v>0</v>
      </c>
      <c r="P312" s="25">
        <f t="shared" ca="1" si="77"/>
        <v>0</v>
      </c>
      <c r="Q312" s="25">
        <f t="shared" ca="1" si="78"/>
        <v>0</v>
      </c>
      <c r="R312">
        <f t="shared" ca="1" si="79"/>
        <v>9.7911963704347838E-3</v>
      </c>
    </row>
    <row r="313" spans="4:18" x14ac:dyDescent="0.2">
      <c r="D313" s="83">
        <f t="shared" si="65"/>
        <v>0</v>
      </c>
      <c r="E313" s="83">
        <f t="shared" si="66"/>
        <v>0</v>
      </c>
      <c r="F313" s="25">
        <f t="shared" si="67"/>
        <v>0</v>
      </c>
      <c r="G313" s="25">
        <f t="shared" si="68"/>
        <v>0</v>
      </c>
      <c r="H313" s="25">
        <f t="shared" si="69"/>
        <v>0</v>
      </c>
      <c r="I313" s="25">
        <f t="shared" si="70"/>
        <v>0</v>
      </c>
      <c r="J313" s="25">
        <f t="shared" si="71"/>
        <v>0</v>
      </c>
      <c r="K313" s="25">
        <f t="shared" si="72"/>
        <v>0</v>
      </c>
      <c r="L313" s="25">
        <f t="shared" si="73"/>
        <v>0</v>
      </c>
      <c r="M313" s="25">
        <f t="shared" ca="1" si="74"/>
        <v>-9.7911963704347838E-3</v>
      </c>
      <c r="N313" s="25">
        <f t="shared" ca="1" si="75"/>
        <v>0</v>
      </c>
      <c r="O313" s="24">
        <f t="shared" ca="1" si="76"/>
        <v>0</v>
      </c>
      <c r="P313" s="25">
        <f t="shared" ca="1" si="77"/>
        <v>0</v>
      </c>
      <c r="Q313" s="25">
        <f t="shared" ca="1" si="78"/>
        <v>0</v>
      </c>
      <c r="R313">
        <f t="shared" ca="1" si="79"/>
        <v>9.7911963704347838E-3</v>
      </c>
    </row>
    <row r="314" spans="4:18" x14ac:dyDescent="0.2">
      <c r="D314" s="83">
        <f t="shared" si="65"/>
        <v>0</v>
      </c>
      <c r="E314" s="83">
        <f t="shared" si="66"/>
        <v>0</v>
      </c>
      <c r="F314" s="25">
        <f t="shared" si="67"/>
        <v>0</v>
      </c>
      <c r="G314" s="25">
        <f t="shared" si="68"/>
        <v>0</v>
      </c>
      <c r="H314" s="25">
        <f t="shared" si="69"/>
        <v>0</v>
      </c>
      <c r="I314" s="25">
        <f t="shared" si="70"/>
        <v>0</v>
      </c>
      <c r="J314" s="25">
        <f t="shared" si="71"/>
        <v>0</v>
      </c>
      <c r="K314" s="25">
        <f t="shared" si="72"/>
        <v>0</v>
      </c>
      <c r="L314" s="25">
        <f t="shared" si="73"/>
        <v>0</v>
      </c>
      <c r="M314" s="25">
        <f t="shared" ca="1" si="74"/>
        <v>-9.7911963704347838E-3</v>
      </c>
      <c r="N314" s="25">
        <f t="shared" ca="1" si="75"/>
        <v>0</v>
      </c>
      <c r="O314" s="24">
        <f t="shared" ca="1" si="76"/>
        <v>0</v>
      </c>
      <c r="P314" s="25">
        <f t="shared" ca="1" si="77"/>
        <v>0</v>
      </c>
      <c r="Q314" s="25">
        <f t="shared" ca="1" si="78"/>
        <v>0</v>
      </c>
      <c r="R314">
        <f t="shared" ca="1" si="79"/>
        <v>9.7911963704347838E-3</v>
      </c>
    </row>
    <row r="315" spans="4:18" x14ac:dyDescent="0.2">
      <c r="D315" s="83">
        <f t="shared" si="65"/>
        <v>0</v>
      </c>
      <c r="E315" s="83">
        <f t="shared" si="66"/>
        <v>0</v>
      </c>
      <c r="F315" s="25">
        <f t="shared" si="67"/>
        <v>0</v>
      </c>
      <c r="G315" s="25">
        <f t="shared" si="68"/>
        <v>0</v>
      </c>
      <c r="H315" s="25">
        <f t="shared" si="69"/>
        <v>0</v>
      </c>
      <c r="I315" s="25">
        <f t="shared" si="70"/>
        <v>0</v>
      </c>
      <c r="J315" s="25">
        <f t="shared" si="71"/>
        <v>0</v>
      </c>
      <c r="K315" s="25">
        <f t="shared" si="72"/>
        <v>0</v>
      </c>
      <c r="L315" s="25">
        <f t="shared" si="73"/>
        <v>0</v>
      </c>
      <c r="M315" s="25">
        <f t="shared" ca="1" si="74"/>
        <v>-9.7911963704347838E-3</v>
      </c>
      <c r="N315" s="25">
        <f t="shared" ca="1" si="75"/>
        <v>0</v>
      </c>
      <c r="O315" s="24">
        <f t="shared" ca="1" si="76"/>
        <v>0</v>
      </c>
      <c r="P315" s="25">
        <f t="shared" ca="1" si="77"/>
        <v>0</v>
      </c>
      <c r="Q315" s="25">
        <f t="shared" ca="1" si="78"/>
        <v>0</v>
      </c>
      <c r="R315">
        <f t="shared" ca="1" si="79"/>
        <v>9.7911963704347838E-3</v>
      </c>
    </row>
    <row r="316" spans="4:18" x14ac:dyDescent="0.2">
      <c r="D316" s="83">
        <f t="shared" si="65"/>
        <v>0</v>
      </c>
      <c r="E316" s="83">
        <f t="shared" si="66"/>
        <v>0</v>
      </c>
      <c r="F316" s="25">
        <f t="shared" si="67"/>
        <v>0</v>
      </c>
      <c r="G316" s="25">
        <f t="shared" si="68"/>
        <v>0</v>
      </c>
      <c r="H316" s="25">
        <f t="shared" si="69"/>
        <v>0</v>
      </c>
      <c r="I316" s="25">
        <f t="shared" si="70"/>
        <v>0</v>
      </c>
      <c r="J316" s="25">
        <f t="shared" si="71"/>
        <v>0</v>
      </c>
      <c r="K316" s="25">
        <f t="shared" si="72"/>
        <v>0</v>
      </c>
      <c r="L316" s="25">
        <f t="shared" si="73"/>
        <v>0</v>
      </c>
      <c r="M316" s="25">
        <f t="shared" ca="1" si="74"/>
        <v>-9.7911963704347838E-3</v>
      </c>
      <c r="N316" s="25">
        <f t="shared" ca="1" si="75"/>
        <v>0</v>
      </c>
      <c r="O316" s="24">
        <f t="shared" ca="1" si="76"/>
        <v>0</v>
      </c>
      <c r="P316" s="25">
        <f t="shared" ca="1" si="77"/>
        <v>0</v>
      </c>
      <c r="Q316" s="25">
        <f t="shared" ca="1" si="78"/>
        <v>0</v>
      </c>
      <c r="R316">
        <f t="shared" ca="1" si="79"/>
        <v>9.7911963704347838E-3</v>
      </c>
    </row>
    <row r="317" spans="4:18" x14ac:dyDescent="0.2">
      <c r="D317" s="83">
        <f t="shared" si="65"/>
        <v>0</v>
      </c>
      <c r="E317" s="83">
        <f t="shared" si="66"/>
        <v>0</v>
      </c>
      <c r="F317" s="25">
        <f t="shared" si="67"/>
        <v>0</v>
      </c>
      <c r="G317" s="25">
        <f t="shared" si="68"/>
        <v>0</v>
      </c>
      <c r="H317" s="25">
        <f t="shared" si="69"/>
        <v>0</v>
      </c>
      <c r="I317" s="25">
        <f t="shared" si="70"/>
        <v>0</v>
      </c>
      <c r="J317" s="25">
        <f t="shared" si="71"/>
        <v>0</v>
      </c>
      <c r="K317" s="25">
        <f t="shared" si="72"/>
        <v>0</v>
      </c>
      <c r="L317" s="25">
        <f t="shared" si="73"/>
        <v>0</v>
      </c>
      <c r="M317" s="25">
        <f t="shared" ca="1" si="74"/>
        <v>-9.7911963704347838E-3</v>
      </c>
      <c r="N317" s="25">
        <f t="shared" ca="1" si="75"/>
        <v>0</v>
      </c>
      <c r="O317" s="24">
        <f t="shared" ca="1" si="76"/>
        <v>0</v>
      </c>
      <c r="P317" s="25">
        <f t="shared" ca="1" si="77"/>
        <v>0</v>
      </c>
      <c r="Q317" s="25">
        <f t="shared" ca="1" si="78"/>
        <v>0</v>
      </c>
      <c r="R317">
        <f t="shared" ca="1" si="79"/>
        <v>9.7911963704347838E-3</v>
      </c>
    </row>
    <row r="318" spans="4:18" x14ac:dyDescent="0.2">
      <c r="D318" s="83">
        <f t="shared" si="65"/>
        <v>0</v>
      </c>
      <c r="E318" s="83">
        <f t="shared" si="66"/>
        <v>0</v>
      </c>
      <c r="F318" s="25">
        <f t="shared" si="67"/>
        <v>0</v>
      </c>
      <c r="G318" s="25">
        <f t="shared" si="68"/>
        <v>0</v>
      </c>
      <c r="H318" s="25">
        <f t="shared" si="69"/>
        <v>0</v>
      </c>
      <c r="I318" s="25">
        <f t="shared" si="70"/>
        <v>0</v>
      </c>
      <c r="J318" s="25">
        <f t="shared" si="71"/>
        <v>0</v>
      </c>
      <c r="K318" s="25">
        <f t="shared" si="72"/>
        <v>0</v>
      </c>
      <c r="L318" s="25">
        <f t="shared" si="73"/>
        <v>0</v>
      </c>
      <c r="M318" s="25">
        <f t="shared" ca="1" si="74"/>
        <v>-9.7911963704347838E-3</v>
      </c>
      <c r="N318" s="25">
        <f t="shared" ca="1" si="75"/>
        <v>0</v>
      </c>
      <c r="O318" s="24">
        <f t="shared" ca="1" si="76"/>
        <v>0</v>
      </c>
      <c r="P318" s="25">
        <f t="shared" ca="1" si="77"/>
        <v>0</v>
      </c>
      <c r="Q318" s="25">
        <f t="shared" ca="1" si="78"/>
        <v>0</v>
      </c>
      <c r="R318">
        <f t="shared" ca="1" si="79"/>
        <v>9.7911963704347838E-3</v>
      </c>
    </row>
    <row r="319" spans="4:18" x14ac:dyDescent="0.2">
      <c r="D319" s="83">
        <f t="shared" si="65"/>
        <v>0</v>
      </c>
      <c r="E319" s="83">
        <f t="shared" si="66"/>
        <v>0</v>
      </c>
      <c r="F319" s="25">
        <f t="shared" si="67"/>
        <v>0</v>
      </c>
      <c r="G319" s="25">
        <f t="shared" si="68"/>
        <v>0</v>
      </c>
      <c r="H319" s="25">
        <f t="shared" si="69"/>
        <v>0</v>
      </c>
      <c r="I319" s="25">
        <f t="shared" si="70"/>
        <v>0</v>
      </c>
      <c r="J319" s="25">
        <f t="shared" si="71"/>
        <v>0</v>
      </c>
      <c r="K319" s="25">
        <f t="shared" si="72"/>
        <v>0</v>
      </c>
      <c r="L319" s="25">
        <f t="shared" si="73"/>
        <v>0</v>
      </c>
      <c r="M319" s="25">
        <f t="shared" ca="1" si="74"/>
        <v>-9.7911963704347838E-3</v>
      </c>
      <c r="N319" s="25">
        <f t="shared" ca="1" si="75"/>
        <v>0</v>
      </c>
      <c r="O319" s="24">
        <f t="shared" ca="1" si="76"/>
        <v>0</v>
      </c>
      <c r="P319" s="25">
        <f t="shared" ca="1" si="77"/>
        <v>0</v>
      </c>
      <c r="Q319" s="25">
        <f t="shared" ca="1" si="78"/>
        <v>0</v>
      </c>
      <c r="R319">
        <f t="shared" ca="1" si="79"/>
        <v>9.7911963704347838E-3</v>
      </c>
    </row>
    <row r="320" spans="4:18" x14ac:dyDescent="0.2">
      <c r="D320" s="83">
        <f t="shared" si="65"/>
        <v>0</v>
      </c>
      <c r="E320" s="83">
        <f t="shared" si="66"/>
        <v>0</v>
      </c>
      <c r="F320" s="25">
        <f t="shared" si="67"/>
        <v>0</v>
      </c>
      <c r="G320" s="25">
        <f t="shared" si="68"/>
        <v>0</v>
      </c>
      <c r="H320" s="25">
        <f t="shared" si="69"/>
        <v>0</v>
      </c>
      <c r="I320" s="25">
        <f t="shared" si="70"/>
        <v>0</v>
      </c>
      <c r="J320" s="25">
        <f t="shared" si="71"/>
        <v>0</v>
      </c>
      <c r="K320" s="25">
        <f t="shared" si="72"/>
        <v>0</v>
      </c>
      <c r="L320" s="25">
        <f t="shared" si="73"/>
        <v>0</v>
      </c>
      <c r="M320" s="25">
        <f t="shared" ca="1" si="74"/>
        <v>-9.7911963704347838E-3</v>
      </c>
      <c r="N320" s="25">
        <f t="shared" ca="1" si="75"/>
        <v>0</v>
      </c>
      <c r="O320" s="24">
        <f t="shared" ca="1" si="76"/>
        <v>0</v>
      </c>
      <c r="P320" s="25">
        <f t="shared" ca="1" si="77"/>
        <v>0</v>
      </c>
      <c r="Q320" s="25">
        <f t="shared" ca="1" si="78"/>
        <v>0</v>
      </c>
      <c r="R320">
        <f t="shared" ca="1" si="79"/>
        <v>9.7911963704347838E-3</v>
      </c>
    </row>
    <row r="321" spans="4:18" x14ac:dyDescent="0.2">
      <c r="D321" s="83">
        <f t="shared" si="65"/>
        <v>0</v>
      </c>
      <c r="E321" s="83">
        <f t="shared" si="66"/>
        <v>0</v>
      </c>
      <c r="F321" s="25">
        <f t="shared" si="67"/>
        <v>0</v>
      </c>
      <c r="G321" s="25">
        <f t="shared" si="68"/>
        <v>0</v>
      </c>
      <c r="H321" s="25">
        <f t="shared" si="69"/>
        <v>0</v>
      </c>
      <c r="I321" s="25">
        <f t="shared" si="70"/>
        <v>0</v>
      </c>
      <c r="J321" s="25">
        <f t="shared" si="71"/>
        <v>0</v>
      </c>
      <c r="K321" s="25">
        <f t="shared" si="72"/>
        <v>0</v>
      </c>
      <c r="L321" s="25">
        <f t="shared" si="73"/>
        <v>0</v>
      </c>
      <c r="M321" s="25">
        <f t="shared" ca="1" si="74"/>
        <v>-9.7911963704347838E-3</v>
      </c>
      <c r="N321" s="25">
        <f t="shared" ca="1" si="75"/>
        <v>0</v>
      </c>
      <c r="O321" s="24">
        <f t="shared" ca="1" si="76"/>
        <v>0</v>
      </c>
      <c r="P321" s="25">
        <f t="shared" ca="1" si="77"/>
        <v>0</v>
      </c>
      <c r="Q321" s="25">
        <f t="shared" ca="1" si="78"/>
        <v>0</v>
      </c>
      <c r="R321">
        <f t="shared" ca="1" si="79"/>
        <v>9.7911963704347838E-3</v>
      </c>
    </row>
    <row r="322" spans="4:18" x14ac:dyDescent="0.2">
      <c r="D322" s="83">
        <f t="shared" si="65"/>
        <v>0</v>
      </c>
      <c r="E322" s="83">
        <f t="shared" si="66"/>
        <v>0</v>
      </c>
      <c r="F322" s="25">
        <f t="shared" si="67"/>
        <v>0</v>
      </c>
      <c r="G322" s="25">
        <f t="shared" si="68"/>
        <v>0</v>
      </c>
      <c r="H322" s="25">
        <f t="shared" si="69"/>
        <v>0</v>
      </c>
      <c r="I322" s="25">
        <f t="shared" si="70"/>
        <v>0</v>
      </c>
      <c r="J322" s="25">
        <f t="shared" si="71"/>
        <v>0</v>
      </c>
      <c r="K322" s="25">
        <f t="shared" si="72"/>
        <v>0</v>
      </c>
      <c r="L322" s="25">
        <f t="shared" si="73"/>
        <v>0</v>
      </c>
      <c r="M322" s="25">
        <f t="shared" ca="1" si="74"/>
        <v>-9.7911963704347838E-3</v>
      </c>
      <c r="N322" s="25">
        <f t="shared" ca="1" si="75"/>
        <v>0</v>
      </c>
      <c r="O322" s="24">
        <f t="shared" ca="1" si="76"/>
        <v>0</v>
      </c>
      <c r="P322" s="25">
        <f t="shared" ca="1" si="77"/>
        <v>0</v>
      </c>
      <c r="Q322" s="25">
        <f t="shared" ca="1" si="78"/>
        <v>0</v>
      </c>
      <c r="R322">
        <f t="shared" ca="1" si="79"/>
        <v>9.7911963704347838E-3</v>
      </c>
    </row>
    <row r="323" spans="4:18" x14ac:dyDescent="0.2">
      <c r="D323" s="83">
        <f t="shared" si="65"/>
        <v>0</v>
      </c>
      <c r="E323" s="83">
        <f t="shared" si="66"/>
        <v>0</v>
      </c>
      <c r="F323" s="25">
        <f t="shared" si="67"/>
        <v>0</v>
      </c>
      <c r="G323" s="25">
        <f t="shared" si="68"/>
        <v>0</v>
      </c>
      <c r="H323" s="25">
        <f t="shared" si="69"/>
        <v>0</v>
      </c>
      <c r="I323" s="25">
        <f t="shared" si="70"/>
        <v>0</v>
      </c>
      <c r="J323" s="25">
        <f t="shared" si="71"/>
        <v>0</v>
      </c>
      <c r="K323" s="25">
        <f t="shared" si="72"/>
        <v>0</v>
      </c>
      <c r="L323" s="25">
        <f t="shared" si="73"/>
        <v>0</v>
      </c>
      <c r="M323" s="25">
        <f t="shared" ca="1" si="74"/>
        <v>-9.7911963704347838E-3</v>
      </c>
      <c r="N323" s="25">
        <f t="shared" ca="1" si="75"/>
        <v>0</v>
      </c>
      <c r="O323" s="24">
        <f t="shared" ca="1" si="76"/>
        <v>0</v>
      </c>
      <c r="P323" s="25">
        <f t="shared" ca="1" si="77"/>
        <v>0</v>
      </c>
      <c r="Q323" s="25">
        <f t="shared" ca="1" si="78"/>
        <v>0</v>
      </c>
      <c r="R323">
        <f t="shared" ca="1" si="79"/>
        <v>9.7911963704347838E-3</v>
      </c>
    </row>
    <row r="324" spans="4:18" x14ac:dyDescent="0.2">
      <c r="D324" s="83">
        <f t="shared" si="65"/>
        <v>0</v>
      </c>
      <c r="E324" s="83">
        <f t="shared" si="66"/>
        <v>0</v>
      </c>
      <c r="F324" s="25">
        <f t="shared" si="67"/>
        <v>0</v>
      </c>
      <c r="G324" s="25">
        <f t="shared" si="68"/>
        <v>0</v>
      </c>
      <c r="H324" s="25">
        <f t="shared" si="69"/>
        <v>0</v>
      </c>
      <c r="I324" s="25">
        <f t="shared" si="70"/>
        <v>0</v>
      </c>
      <c r="J324" s="25">
        <f t="shared" si="71"/>
        <v>0</v>
      </c>
      <c r="K324" s="25">
        <f t="shared" si="72"/>
        <v>0</v>
      </c>
      <c r="L324" s="25">
        <f t="shared" si="73"/>
        <v>0</v>
      </c>
      <c r="M324" s="25">
        <f t="shared" ca="1" si="74"/>
        <v>-9.7911963704347838E-3</v>
      </c>
      <c r="N324" s="25">
        <f t="shared" ca="1" si="75"/>
        <v>0</v>
      </c>
      <c r="O324" s="24">
        <f t="shared" ca="1" si="76"/>
        <v>0</v>
      </c>
      <c r="P324" s="25">
        <f t="shared" ca="1" si="77"/>
        <v>0</v>
      </c>
      <c r="Q324" s="25">
        <f t="shared" ca="1" si="78"/>
        <v>0</v>
      </c>
      <c r="R324">
        <f t="shared" ca="1" si="79"/>
        <v>9.7911963704347838E-3</v>
      </c>
    </row>
    <row r="325" spans="4:18" x14ac:dyDescent="0.2">
      <c r="D325" s="83">
        <f t="shared" si="65"/>
        <v>0</v>
      </c>
      <c r="E325" s="83">
        <f t="shared" si="66"/>
        <v>0</v>
      </c>
      <c r="F325" s="25">
        <f t="shared" si="67"/>
        <v>0</v>
      </c>
      <c r="G325" s="25">
        <f t="shared" si="68"/>
        <v>0</v>
      </c>
      <c r="H325" s="25">
        <f t="shared" si="69"/>
        <v>0</v>
      </c>
      <c r="I325" s="25">
        <f t="shared" si="70"/>
        <v>0</v>
      </c>
      <c r="J325" s="25">
        <f t="shared" si="71"/>
        <v>0</v>
      </c>
      <c r="K325" s="25">
        <f t="shared" si="72"/>
        <v>0</v>
      </c>
      <c r="L325" s="25">
        <f t="shared" si="73"/>
        <v>0</v>
      </c>
      <c r="M325" s="25">
        <f t="shared" ca="1" si="74"/>
        <v>-9.7911963704347838E-3</v>
      </c>
      <c r="N325" s="25">
        <f t="shared" ca="1" si="75"/>
        <v>0</v>
      </c>
      <c r="O325" s="24">
        <f t="shared" ca="1" si="76"/>
        <v>0</v>
      </c>
      <c r="P325" s="25">
        <f t="shared" ca="1" si="77"/>
        <v>0</v>
      </c>
      <c r="Q325" s="25">
        <f t="shared" ca="1" si="78"/>
        <v>0</v>
      </c>
      <c r="R325">
        <f t="shared" ca="1" si="79"/>
        <v>9.7911963704347838E-3</v>
      </c>
    </row>
    <row r="326" spans="4:18" x14ac:dyDescent="0.2">
      <c r="D326" s="83">
        <f t="shared" si="65"/>
        <v>0</v>
      </c>
      <c r="E326" s="83">
        <f t="shared" si="66"/>
        <v>0</v>
      </c>
      <c r="F326" s="25">
        <f t="shared" si="67"/>
        <v>0</v>
      </c>
      <c r="G326" s="25">
        <f t="shared" si="68"/>
        <v>0</v>
      </c>
      <c r="H326" s="25">
        <f t="shared" si="69"/>
        <v>0</v>
      </c>
      <c r="I326" s="25">
        <f t="shared" si="70"/>
        <v>0</v>
      </c>
      <c r="J326" s="25">
        <f t="shared" si="71"/>
        <v>0</v>
      </c>
      <c r="K326" s="25">
        <f t="shared" si="72"/>
        <v>0</v>
      </c>
      <c r="L326" s="25">
        <f t="shared" si="73"/>
        <v>0</v>
      </c>
      <c r="M326" s="25">
        <f t="shared" ca="1" si="74"/>
        <v>-9.7911963704347838E-3</v>
      </c>
      <c r="N326" s="25">
        <f t="shared" ca="1" si="75"/>
        <v>0</v>
      </c>
      <c r="O326" s="24">
        <f t="shared" ca="1" si="76"/>
        <v>0</v>
      </c>
      <c r="P326" s="25">
        <f t="shared" ca="1" si="77"/>
        <v>0</v>
      </c>
      <c r="Q326" s="25">
        <f t="shared" ca="1" si="78"/>
        <v>0</v>
      </c>
      <c r="R326">
        <f t="shared" ca="1" si="79"/>
        <v>9.7911963704347838E-3</v>
      </c>
    </row>
  </sheetData>
  <sheetProtection selectLockedCells="1" selectUnlockedCells="1"/>
  <pageMargins left="0.75" right="0.75" top="1" bottom="1" header="0.51180555555555551" footer="0.51180555555555551"/>
  <pageSetup firstPageNumber="0" orientation="portrait" horizontalDpi="300" verticalDpi="300"/>
  <headerFooter alignWithMargins="0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C306"/>
  <sheetViews>
    <sheetView topLeftCell="A252" workbookViewId="0">
      <selection sqref="A1:C306"/>
    </sheetView>
  </sheetViews>
  <sheetFormatPr defaultRowHeight="12.75" x14ac:dyDescent="0.2"/>
  <sheetData>
    <row r="1" spans="1:3" x14ac:dyDescent="0.2">
      <c r="A1" s="1">
        <v>-9992</v>
      </c>
      <c r="B1" s="1">
        <v>3.7439996958710253E-5</v>
      </c>
      <c r="C1" s="1">
        <v>1</v>
      </c>
    </row>
    <row r="2" spans="1:3" x14ac:dyDescent="0.2">
      <c r="A2" s="1">
        <v>-9080</v>
      </c>
      <c r="B2" s="1">
        <v>-6.9440000515896827E-4</v>
      </c>
      <c r="C2" s="1">
        <v>1</v>
      </c>
    </row>
    <row r="3" spans="1:3" x14ac:dyDescent="0.2">
      <c r="A3" s="1">
        <v>-9077.5</v>
      </c>
      <c r="B3" s="1">
        <v>-4.8270000115735456E-4</v>
      </c>
      <c r="C3" s="1">
        <v>1</v>
      </c>
    </row>
    <row r="4" spans="1:3" x14ac:dyDescent="0.2">
      <c r="A4" s="1">
        <v>-7392.5</v>
      </c>
      <c r="B4" s="1">
        <v>-2.9690000519622117E-4</v>
      </c>
      <c r="C4" s="1">
        <v>1</v>
      </c>
    </row>
    <row r="5" spans="1:3" x14ac:dyDescent="0.2">
      <c r="A5" s="1">
        <v>-2775</v>
      </c>
      <c r="B5" s="1">
        <v>-1.4870000086375512E-3</v>
      </c>
      <c r="C5" s="1">
        <v>1</v>
      </c>
    </row>
    <row r="6" spans="1:3" x14ac:dyDescent="0.2">
      <c r="A6" s="1">
        <v>-254</v>
      </c>
      <c r="B6" s="1">
        <v>-3.0887200045981444E-3</v>
      </c>
      <c r="C6" s="1">
        <v>0.1</v>
      </c>
    </row>
    <row r="7" spans="1:3" x14ac:dyDescent="0.2">
      <c r="A7" s="1">
        <v>-232</v>
      </c>
      <c r="B7" s="1">
        <v>-5.9857600062969141E-3</v>
      </c>
      <c r="C7" s="1">
        <v>0.1</v>
      </c>
    </row>
    <row r="8" spans="1:3" x14ac:dyDescent="0.2">
      <c r="A8" s="1">
        <v>-229.5</v>
      </c>
      <c r="B8" s="1">
        <v>1.5259400024660863E-3</v>
      </c>
      <c r="C8" s="1">
        <v>0.1</v>
      </c>
    </row>
    <row r="9" spans="1:3" x14ac:dyDescent="0.2">
      <c r="A9" s="1">
        <v>-66</v>
      </c>
      <c r="B9" s="1">
        <v>2.7911199940717779E-3</v>
      </c>
      <c r="C9" s="1">
        <v>1</v>
      </c>
    </row>
    <row r="10" spans="1:3" x14ac:dyDescent="0.2">
      <c r="A10" s="1">
        <v>0</v>
      </c>
      <c r="B10" s="1">
        <v>0</v>
      </c>
      <c r="C10" s="1">
        <v>0.1</v>
      </c>
    </row>
    <row r="11" spans="1:3" x14ac:dyDescent="0.2">
      <c r="A11" s="1">
        <v>692</v>
      </c>
      <c r="B11" s="1">
        <v>3.385599993634969E-4</v>
      </c>
      <c r="C11" s="1">
        <v>0.1</v>
      </c>
    </row>
    <row r="12" spans="1:3" x14ac:dyDescent="0.2">
      <c r="A12" s="1">
        <v>746</v>
      </c>
      <c r="B12" s="1">
        <v>-1.0408720001578331E-2</v>
      </c>
      <c r="C12" s="1">
        <v>0.1</v>
      </c>
    </row>
    <row r="13" spans="1:3" x14ac:dyDescent="0.2">
      <c r="A13" s="1">
        <v>4384</v>
      </c>
      <c r="B13" s="1">
        <v>-4.382879997137934E-3</v>
      </c>
      <c r="C13" s="1">
        <v>0.1</v>
      </c>
    </row>
    <row r="14" spans="1:3" x14ac:dyDescent="0.2">
      <c r="A14" s="1">
        <v>4408.5</v>
      </c>
      <c r="B14" s="1">
        <v>-5.7682199985720217E-3</v>
      </c>
      <c r="C14" s="1">
        <v>0.1</v>
      </c>
    </row>
    <row r="15" spans="1:3" x14ac:dyDescent="0.2">
      <c r="A15" s="1">
        <v>4447.5</v>
      </c>
      <c r="B15" s="1">
        <v>-1.3585699998657219E-2</v>
      </c>
      <c r="C15" s="1">
        <v>0.1</v>
      </c>
    </row>
    <row r="16" spans="1:3" x14ac:dyDescent="0.2">
      <c r="A16" s="1">
        <v>4460</v>
      </c>
      <c r="B16" s="1">
        <v>1.5972799999872223E-2</v>
      </c>
      <c r="C16" s="1">
        <v>0.1</v>
      </c>
    </row>
    <row r="17" spans="1:3" x14ac:dyDescent="0.2">
      <c r="A17" s="1">
        <v>4467</v>
      </c>
      <c r="B17" s="1">
        <v>5.5599957704544067E-6</v>
      </c>
      <c r="C17" s="1">
        <v>0.1</v>
      </c>
    </row>
    <row r="18" spans="1:3" x14ac:dyDescent="0.2">
      <c r="A18" s="1">
        <v>5310.5</v>
      </c>
      <c r="B18" s="1">
        <v>4.5313999726204202E-4</v>
      </c>
      <c r="C18" s="1">
        <v>0.1</v>
      </c>
    </row>
    <row r="19" spans="1:3" x14ac:dyDescent="0.2">
      <c r="A19" s="1">
        <v>5313</v>
      </c>
      <c r="B19" s="1">
        <v>-9.0351600010762922E-3</v>
      </c>
      <c r="C19" s="1">
        <v>0.1</v>
      </c>
    </row>
    <row r="20" spans="1:3" x14ac:dyDescent="0.2">
      <c r="A20" s="1">
        <v>5342.5</v>
      </c>
      <c r="B20" s="1">
        <v>6.0289999237284064E-4</v>
      </c>
      <c r="C20" s="1">
        <v>0.1</v>
      </c>
    </row>
    <row r="21" spans="1:3" x14ac:dyDescent="0.2">
      <c r="A21" s="1">
        <v>6215.5</v>
      </c>
      <c r="B21" s="1">
        <v>-3.3114600082626566E-3</v>
      </c>
      <c r="C21" s="1">
        <v>0.1</v>
      </c>
    </row>
    <row r="22" spans="1:3" x14ac:dyDescent="0.2">
      <c r="A22" s="1">
        <v>7142</v>
      </c>
      <c r="B22" s="1">
        <v>8.5245599984773435E-3</v>
      </c>
      <c r="C22" s="1">
        <v>1</v>
      </c>
    </row>
    <row r="23" spans="1:3" x14ac:dyDescent="0.2">
      <c r="A23" s="1">
        <v>7144.5</v>
      </c>
      <c r="B23" s="1">
        <v>1.0362600005464628E-3</v>
      </c>
      <c r="C23" s="1">
        <v>1</v>
      </c>
    </row>
    <row r="24" spans="1:3" x14ac:dyDescent="0.2">
      <c r="A24" s="1">
        <v>7993</v>
      </c>
      <c r="B24" s="1">
        <v>-6.4927600033115596E-3</v>
      </c>
      <c r="C24" s="1">
        <v>1</v>
      </c>
    </row>
    <row r="25" spans="1:3" x14ac:dyDescent="0.2">
      <c r="A25" s="1">
        <v>8071</v>
      </c>
      <c r="B25" s="1">
        <v>3.8722799945389852E-3</v>
      </c>
      <c r="C25" s="1">
        <v>1</v>
      </c>
    </row>
    <row r="26" spans="1:3" x14ac:dyDescent="0.2">
      <c r="A26" s="1">
        <v>8088</v>
      </c>
      <c r="B26" s="1">
        <v>-4.0481600080966018E-3</v>
      </c>
      <c r="C26" s="1">
        <v>0.1</v>
      </c>
    </row>
    <row r="27" spans="1:3" x14ac:dyDescent="0.2">
      <c r="A27" s="1">
        <v>8110</v>
      </c>
      <c r="B27" s="1">
        <v>1.0054799997305963E-2</v>
      </c>
      <c r="C27" s="1">
        <v>0.1</v>
      </c>
    </row>
    <row r="28" spans="1:3" x14ac:dyDescent="0.2">
      <c r="A28" s="1">
        <v>8829</v>
      </c>
      <c r="B28" s="1">
        <v>-3.5802800048259087E-3</v>
      </c>
      <c r="C28" s="1">
        <v>1</v>
      </c>
    </row>
    <row r="29" spans="1:3" x14ac:dyDescent="0.2">
      <c r="A29" s="1">
        <v>9873</v>
      </c>
      <c r="B29" s="1">
        <v>4.3056399954366498E-3</v>
      </c>
      <c r="C29" s="1">
        <v>0.1</v>
      </c>
    </row>
    <row r="30" spans="1:3" x14ac:dyDescent="0.2">
      <c r="A30" s="1">
        <v>10677.5</v>
      </c>
      <c r="B30" s="1">
        <v>1.9570700002077501E-2</v>
      </c>
      <c r="C30" s="1">
        <v>1</v>
      </c>
    </row>
    <row r="31" spans="1:3" x14ac:dyDescent="0.2">
      <c r="A31" s="1">
        <v>11391.5</v>
      </c>
      <c r="B31" s="1">
        <v>1.9912219991965685E-2</v>
      </c>
      <c r="C31" s="1">
        <v>0.1</v>
      </c>
    </row>
    <row r="32" spans="1:3" x14ac:dyDescent="0.2">
      <c r="A32" s="1">
        <v>11411</v>
      </c>
      <c r="B32" s="1">
        <v>1.6503479993843939E-2</v>
      </c>
      <c r="C32" s="1">
        <v>0.1</v>
      </c>
    </row>
    <row r="33" spans="1:3" x14ac:dyDescent="0.2">
      <c r="A33" s="1">
        <v>11628.5</v>
      </c>
      <c r="B33" s="1">
        <v>6.0213800024939701E-3</v>
      </c>
      <c r="C33" s="1">
        <v>0.1</v>
      </c>
    </row>
    <row r="34" spans="1:3" x14ac:dyDescent="0.2">
      <c r="A34" s="1">
        <v>12494</v>
      </c>
      <c r="B34" s="1">
        <v>2.3571919999085367E-2</v>
      </c>
      <c r="C34" s="1">
        <v>0.1</v>
      </c>
    </row>
    <row r="35" spans="1:3" x14ac:dyDescent="0.2">
      <c r="A35" s="1">
        <v>12545</v>
      </c>
      <c r="B35" s="1">
        <v>2.4510599992936477E-2</v>
      </c>
      <c r="C35" s="1">
        <v>1</v>
      </c>
    </row>
    <row r="36" spans="1:3" x14ac:dyDescent="0.2">
      <c r="A36" s="1">
        <v>12547.5</v>
      </c>
      <c r="B36" s="1">
        <v>2.5322299996332731E-2</v>
      </c>
      <c r="C36" s="1">
        <v>1</v>
      </c>
    </row>
    <row r="37" spans="1:3" x14ac:dyDescent="0.2">
      <c r="A37" s="1">
        <v>12550</v>
      </c>
      <c r="B37" s="1">
        <v>2.54339999955846E-2</v>
      </c>
      <c r="C37" s="1">
        <v>1</v>
      </c>
    </row>
    <row r="38" spans="1:3" x14ac:dyDescent="0.2">
      <c r="A38" s="1">
        <v>13408.5</v>
      </c>
      <c r="B38" s="1">
        <v>7.3517799974069931E-3</v>
      </c>
      <c r="C38" s="1">
        <v>0.1</v>
      </c>
    </row>
    <row r="39" spans="1:3" x14ac:dyDescent="0.2">
      <c r="A39" s="1">
        <v>13411</v>
      </c>
      <c r="B39" s="1">
        <v>9.8634800015133806E-3</v>
      </c>
      <c r="C39" s="1">
        <v>0.1</v>
      </c>
    </row>
    <row r="40" spans="1:3" x14ac:dyDescent="0.2">
      <c r="A40" s="1">
        <v>13924.5</v>
      </c>
      <c r="B40" s="1">
        <v>2.8766659997927491E-2</v>
      </c>
      <c r="C40" s="1">
        <v>0.1</v>
      </c>
    </row>
    <row r="41" spans="1:3" x14ac:dyDescent="0.2">
      <c r="A41" s="1">
        <v>14103</v>
      </c>
      <c r="B41" s="1">
        <v>3.6102040001424029E-2</v>
      </c>
      <c r="C41" s="1">
        <v>0.1</v>
      </c>
    </row>
    <row r="42" spans="1:3" x14ac:dyDescent="0.2">
      <c r="A42" s="1">
        <v>14103</v>
      </c>
      <c r="B42" s="1">
        <v>3.8102040001831483E-2</v>
      </c>
      <c r="C42" s="1">
        <v>0.1</v>
      </c>
    </row>
    <row r="43" spans="1:3" x14ac:dyDescent="0.2">
      <c r="A43" s="1">
        <v>14105.5</v>
      </c>
      <c r="B43" s="1">
        <v>3.9613739994820207E-2</v>
      </c>
      <c r="C43" s="1">
        <v>0.1</v>
      </c>
    </row>
    <row r="44" spans="1:3" x14ac:dyDescent="0.2">
      <c r="A44" s="1">
        <v>14108</v>
      </c>
      <c r="B44" s="1">
        <v>3.0125439996481873E-2</v>
      </c>
      <c r="C44" s="1">
        <v>0.1</v>
      </c>
    </row>
    <row r="45" spans="1:3" x14ac:dyDescent="0.2">
      <c r="A45" s="1">
        <v>14132.5</v>
      </c>
      <c r="B45" s="1">
        <v>3.5140099993441254E-2</v>
      </c>
      <c r="C45" s="1">
        <v>1</v>
      </c>
    </row>
    <row r="46" spans="1:3" x14ac:dyDescent="0.2">
      <c r="A46" s="1">
        <v>14134.5</v>
      </c>
      <c r="B46" s="1">
        <v>3.5549460000765976E-2</v>
      </c>
      <c r="C46" s="1">
        <v>1</v>
      </c>
    </row>
    <row r="47" spans="1:3" x14ac:dyDescent="0.2">
      <c r="A47" s="1">
        <v>14137</v>
      </c>
      <c r="B47" s="1">
        <v>3.5461159997794311E-2</v>
      </c>
      <c r="C47" s="1">
        <v>1</v>
      </c>
    </row>
    <row r="48" spans="1:3" x14ac:dyDescent="0.2">
      <c r="A48" s="1">
        <v>14139.5</v>
      </c>
      <c r="B48" s="1">
        <v>3.5672859994519968E-2</v>
      </c>
      <c r="C48" s="1">
        <v>1</v>
      </c>
    </row>
    <row r="49" spans="1:3" x14ac:dyDescent="0.2">
      <c r="A49" s="1">
        <v>14144.5</v>
      </c>
      <c r="B49" s="1">
        <v>3.4496259992010891E-2</v>
      </c>
      <c r="C49" s="1">
        <v>1</v>
      </c>
    </row>
    <row r="50" spans="1:3" x14ac:dyDescent="0.2">
      <c r="A50" s="1">
        <v>14193.5</v>
      </c>
      <c r="B50" s="1">
        <v>2.5025579998327885E-2</v>
      </c>
      <c r="C50" s="1">
        <v>0.1</v>
      </c>
    </row>
    <row r="51" spans="1:3" x14ac:dyDescent="0.2">
      <c r="A51" s="1">
        <v>14208</v>
      </c>
      <c r="B51" s="1">
        <v>3.3593439991818741E-2</v>
      </c>
      <c r="C51" s="1">
        <v>0.1</v>
      </c>
    </row>
    <row r="52" spans="1:3" x14ac:dyDescent="0.2">
      <c r="A52" s="1">
        <v>14235</v>
      </c>
      <c r="B52" s="1">
        <v>2.9119799997715745E-2</v>
      </c>
      <c r="C52" s="1">
        <v>0.1</v>
      </c>
    </row>
    <row r="53" spans="1:3" x14ac:dyDescent="0.2">
      <c r="A53" s="1">
        <v>14235</v>
      </c>
      <c r="B53" s="1">
        <v>2.9119799997715745E-2</v>
      </c>
      <c r="C53" s="1">
        <v>1</v>
      </c>
    </row>
    <row r="54" spans="1:3" x14ac:dyDescent="0.2">
      <c r="A54" s="1">
        <v>14274</v>
      </c>
      <c r="B54" s="1">
        <v>4.390231999423122E-2</v>
      </c>
      <c r="C54" s="1">
        <v>0.1</v>
      </c>
    </row>
    <row r="55" spans="1:3" x14ac:dyDescent="0.2">
      <c r="A55" s="1">
        <v>15073.5</v>
      </c>
      <c r="B55" s="1">
        <v>5.7143979996908456E-2</v>
      </c>
      <c r="C55" s="1">
        <v>0.1</v>
      </c>
    </row>
    <row r="56" spans="1:3" x14ac:dyDescent="0.2">
      <c r="A56" s="1">
        <v>15078.5</v>
      </c>
      <c r="B56" s="1">
        <v>5.0167380002676509E-2</v>
      </c>
      <c r="C56" s="1">
        <v>0.1</v>
      </c>
    </row>
    <row r="57" spans="1:3" x14ac:dyDescent="0.2">
      <c r="A57" s="1">
        <v>15098</v>
      </c>
      <c r="B57" s="1">
        <v>4.5758640000713058E-2</v>
      </c>
      <c r="C57" s="1">
        <v>0.1</v>
      </c>
    </row>
    <row r="58" spans="1:3" x14ac:dyDescent="0.2">
      <c r="A58" s="1">
        <v>15098</v>
      </c>
      <c r="B58" s="1">
        <v>4.7758640001120511E-2</v>
      </c>
      <c r="C58" s="1">
        <v>0.1</v>
      </c>
    </row>
    <row r="59" spans="1:3" x14ac:dyDescent="0.2">
      <c r="A59" s="1">
        <v>15147</v>
      </c>
      <c r="B59" s="1">
        <v>2.7987959998426959E-2</v>
      </c>
      <c r="C59" s="1">
        <v>0.1</v>
      </c>
    </row>
    <row r="60" spans="1:3" x14ac:dyDescent="0.2">
      <c r="A60" s="1">
        <v>15186</v>
      </c>
      <c r="B60" s="1">
        <v>2.6170479999564122E-2</v>
      </c>
      <c r="C60" s="1">
        <v>0.1</v>
      </c>
    </row>
    <row r="61" spans="1:3" x14ac:dyDescent="0.2">
      <c r="A61" s="1">
        <v>15205.5</v>
      </c>
      <c r="B61" s="1">
        <v>3.2761739996203687E-2</v>
      </c>
      <c r="C61" s="1">
        <v>0.1</v>
      </c>
    </row>
    <row r="62" spans="1:3" x14ac:dyDescent="0.2">
      <c r="A62" s="1">
        <v>15230</v>
      </c>
      <c r="B62" s="1">
        <v>3.9376399996399414E-2</v>
      </c>
      <c r="C62" s="1">
        <v>0.1</v>
      </c>
    </row>
    <row r="63" spans="1:3" x14ac:dyDescent="0.2">
      <c r="A63" s="1">
        <v>15247</v>
      </c>
      <c r="B63" s="1">
        <v>3.9455960002669599E-2</v>
      </c>
      <c r="C63" s="1">
        <v>0.1</v>
      </c>
    </row>
    <row r="64" spans="1:3" x14ac:dyDescent="0.2">
      <c r="A64" s="1">
        <v>15914.5</v>
      </c>
      <c r="B64" s="1">
        <v>4.1079859998717438E-2</v>
      </c>
      <c r="C64" s="1">
        <v>0.1</v>
      </c>
    </row>
    <row r="65" spans="1:3" x14ac:dyDescent="0.2">
      <c r="A65" s="1">
        <v>15917</v>
      </c>
      <c r="B65" s="1">
        <v>4.6591559999797028E-2</v>
      </c>
      <c r="C65" s="1">
        <v>0.1</v>
      </c>
    </row>
    <row r="66" spans="1:3" x14ac:dyDescent="0.2">
      <c r="A66" s="1">
        <v>15921.5</v>
      </c>
      <c r="B66" s="1">
        <v>5.9112619994266424E-2</v>
      </c>
      <c r="C66" s="1">
        <v>0.1</v>
      </c>
    </row>
    <row r="67" spans="1:3" x14ac:dyDescent="0.2">
      <c r="A67" s="1">
        <v>15922</v>
      </c>
      <c r="B67" s="1">
        <v>3.461495999363251E-2</v>
      </c>
      <c r="C67" s="1">
        <v>0.1</v>
      </c>
    </row>
    <row r="68" spans="1:3" x14ac:dyDescent="0.2">
      <c r="A68" s="1">
        <v>16012.5</v>
      </c>
      <c r="B68" s="1">
        <v>4.4538499998452608E-2</v>
      </c>
      <c r="C68" s="1">
        <v>0.1</v>
      </c>
    </row>
    <row r="69" spans="1:3" x14ac:dyDescent="0.2">
      <c r="A69" s="1">
        <v>16012.5</v>
      </c>
      <c r="B69" s="1">
        <v>5.0538499992399011E-2</v>
      </c>
      <c r="C69" s="1">
        <v>0.1</v>
      </c>
    </row>
    <row r="70" spans="1:3" x14ac:dyDescent="0.2">
      <c r="A70" s="1">
        <v>16012.5</v>
      </c>
      <c r="B70" s="1">
        <v>5.1538499996240716E-2</v>
      </c>
      <c r="C70" s="1">
        <v>0.1</v>
      </c>
    </row>
    <row r="71" spans="1:3" x14ac:dyDescent="0.2">
      <c r="A71" s="1">
        <v>16025</v>
      </c>
      <c r="B71" s="1">
        <v>5.2096999992500059E-2</v>
      </c>
      <c r="C71" s="1">
        <v>0.1</v>
      </c>
    </row>
    <row r="72" spans="1:3" x14ac:dyDescent="0.2">
      <c r="A72" s="1">
        <v>16027.5</v>
      </c>
      <c r="B72" s="1">
        <v>3.760869999678107E-2</v>
      </c>
      <c r="C72" s="1">
        <v>0.1</v>
      </c>
    </row>
    <row r="73" spans="1:3" x14ac:dyDescent="0.2">
      <c r="A73" s="1">
        <v>16034.5</v>
      </c>
      <c r="B73" s="1">
        <v>3.4641459998965729E-2</v>
      </c>
      <c r="C73" s="1">
        <v>0.1</v>
      </c>
    </row>
    <row r="74" spans="1:3" x14ac:dyDescent="0.2">
      <c r="A74" s="1">
        <v>16034.5</v>
      </c>
      <c r="B74" s="1">
        <v>3.5641459995531477E-2</v>
      </c>
      <c r="C74" s="1">
        <v>0.1</v>
      </c>
    </row>
    <row r="75" spans="1:3" x14ac:dyDescent="0.2">
      <c r="A75" s="1">
        <v>16034.5</v>
      </c>
      <c r="B75" s="1">
        <v>4.4541459996253252E-2</v>
      </c>
      <c r="C75" s="1">
        <v>1</v>
      </c>
    </row>
    <row r="76" spans="1:3" x14ac:dyDescent="0.2">
      <c r="A76" s="1">
        <v>16034.5</v>
      </c>
      <c r="B76" s="1">
        <v>4.5241460000397637E-2</v>
      </c>
      <c r="C76" s="1">
        <v>1</v>
      </c>
    </row>
    <row r="77" spans="1:3" x14ac:dyDescent="0.2">
      <c r="A77" s="1">
        <v>16171</v>
      </c>
      <c r="B77" s="1">
        <v>4.3680279995896854E-2</v>
      </c>
      <c r="C77" s="1">
        <v>1</v>
      </c>
    </row>
    <row r="78" spans="1:3" x14ac:dyDescent="0.2">
      <c r="A78" s="1">
        <v>16729</v>
      </c>
      <c r="B78" s="1">
        <v>5.1391719993262086E-2</v>
      </c>
      <c r="C78" s="1">
        <v>0.1</v>
      </c>
    </row>
    <row r="79" spans="1:3" x14ac:dyDescent="0.2">
      <c r="A79" s="1">
        <v>17638.5</v>
      </c>
      <c r="B79" s="1">
        <v>5.7148179999785498E-2</v>
      </c>
      <c r="C79" s="1">
        <v>0.1</v>
      </c>
    </row>
    <row r="80" spans="1:3" x14ac:dyDescent="0.2">
      <c r="A80" s="1">
        <v>17658</v>
      </c>
      <c r="B80" s="1">
        <v>3.9739439991535619E-2</v>
      </c>
      <c r="C80" s="1">
        <v>0.1</v>
      </c>
    </row>
    <row r="81" spans="1:3" x14ac:dyDescent="0.2">
      <c r="A81" s="1">
        <v>17738.5</v>
      </c>
      <c r="B81" s="1">
        <v>5.5816179999965243E-2</v>
      </c>
      <c r="C81" s="1">
        <v>1</v>
      </c>
    </row>
    <row r="82" spans="1:3" x14ac:dyDescent="0.2">
      <c r="A82" s="1">
        <v>17738.5</v>
      </c>
      <c r="B82" s="1">
        <v>5.6216179997136351E-2</v>
      </c>
      <c r="C82" s="1">
        <v>1</v>
      </c>
    </row>
    <row r="83" spans="1:3" x14ac:dyDescent="0.2">
      <c r="A83" s="1">
        <v>17772.5</v>
      </c>
      <c r="B83" s="1">
        <v>5.527530000108527E-2</v>
      </c>
      <c r="C83" s="1">
        <v>1</v>
      </c>
    </row>
    <row r="84" spans="1:3" x14ac:dyDescent="0.2">
      <c r="A84" s="1">
        <v>17772.5</v>
      </c>
      <c r="B84" s="1">
        <v>5.7975299998361152E-2</v>
      </c>
      <c r="C84" s="1">
        <v>1</v>
      </c>
    </row>
    <row r="85" spans="1:3" x14ac:dyDescent="0.2">
      <c r="A85" s="1">
        <v>17790</v>
      </c>
      <c r="B85" s="1">
        <v>5.5357199998979922E-2</v>
      </c>
      <c r="C85" s="1">
        <v>0.1</v>
      </c>
    </row>
    <row r="86" spans="1:3" x14ac:dyDescent="0.2">
      <c r="A86" s="1">
        <v>17814</v>
      </c>
      <c r="B86" s="1">
        <v>5.5769519996829331E-2</v>
      </c>
      <c r="C86" s="1">
        <v>1</v>
      </c>
    </row>
    <row r="87" spans="1:3" x14ac:dyDescent="0.2">
      <c r="A87" s="1">
        <v>17814</v>
      </c>
      <c r="B87" s="1">
        <v>5.6169519994000439E-2</v>
      </c>
      <c r="C87" s="1">
        <v>1</v>
      </c>
    </row>
    <row r="88" spans="1:3" x14ac:dyDescent="0.2">
      <c r="A88" s="1">
        <v>17819</v>
      </c>
      <c r="B88" s="1">
        <v>5.0092919998860452E-2</v>
      </c>
      <c r="C88" s="1">
        <v>1</v>
      </c>
    </row>
    <row r="89" spans="1:3" x14ac:dyDescent="0.2">
      <c r="A89" s="1">
        <v>18628.5</v>
      </c>
      <c r="B89" s="1">
        <v>6.2981379996926989E-2</v>
      </c>
      <c r="C89" s="1">
        <v>1</v>
      </c>
    </row>
    <row r="90" spans="1:3" x14ac:dyDescent="0.2">
      <c r="A90" s="1">
        <v>18628.5</v>
      </c>
      <c r="B90" s="1">
        <v>6.3681379993795417E-2</v>
      </c>
      <c r="C90" s="1">
        <v>1</v>
      </c>
    </row>
    <row r="91" spans="1:3" x14ac:dyDescent="0.2">
      <c r="A91" s="1">
        <v>18633.5</v>
      </c>
      <c r="B91" s="1">
        <v>6.3404779990378302E-2</v>
      </c>
      <c r="C91" s="1">
        <v>0.1</v>
      </c>
    </row>
    <row r="92" spans="1:3" x14ac:dyDescent="0.2">
      <c r="A92" s="1">
        <v>18633.5</v>
      </c>
      <c r="B92" s="1">
        <v>6.3704779990075622E-2</v>
      </c>
      <c r="C92" s="1">
        <v>0.1</v>
      </c>
    </row>
    <row r="93" spans="1:3" x14ac:dyDescent="0.2">
      <c r="A93" s="1">
        <v>18640.5</v>
      </c>
      <c r="B93" s="1">
        <v>6.2237539998022839E-2</v>
      </c>
      <c r="C93" s="1">
        <v>1</v>
      </c>
    </row>
    <row r="94" spans="1:3" x14ac:dyDescent="0.2">
      <c r="A94" s="1">
        <v>18640.5</v>
      </c>
      <c r="B94" s="1">
        <v>6.2937539994891267E-2</v>
      </c>
      <c r="C94" s="1">
        <v>1</v>
      </c>
    </row>
    <row r="95" spans="1:3" x14ac:dyDescent="0.2">
      <c r="A95" s="1">
        <v>18643</v>
      </c>
      <c r="B95" s="1">
        <v>5.9349240000301506E-2</v>
      </c>
      <c r="C95" s="1">
        <v>1</v>
      </c>
    </row>
    <row r="96" spans="1:3" x14ac:dyDescent="0.2">
      <c r="A96" s="1">
        <v>18643</v>
      </c>
      <c r="B96" s="1">
        <v>6.0649239996564575E-2</v>
      </c>
      <c r="C96" s="1">
        <v>1</v>
      </c>
    </row>
    <row r="97" spans="1:3" x14ac:dyDescent="0.2">
      <c r="A97" s="1">
        <v>18680</v>
      </c>
      <c r="B97" s="1">
        <v>5.8522399995126761E-2</v>
      </c>
      <c r="C97" s="1">
        <v>0.1</v>
      </c>
    </row>
    <row r="98" spans="1:3" x14ac:dyDescent="0.2">
      <c r="A98" s="1">
        <v>18682</v>
      </c>
      <c r="B98" s="1">
        <v>6.2331759996595792E-2</v>
      </c>
      <c r="C98" s="1">
        <v>1</v>
      </c>
    </row>
    <row r="99" spans="1:3" x14ac:dyDescent="0.2">
      <c r="A99" s="1">
        <v>18682</v>
      </c>
      <c r="B99" s="1">
        <v>6.3031760000740178E-2</v>
      </c>
      <c r="C99" s="1">
        <v>1</v>
      </c>
    </row>
    <row r="100" spans="1:3" x14ac:dyDescent="0.2">
      <c r="A100" s="1">
        <v>18684.5</v>
      </c>
      <c r="B100" s="1">
        <v>6.8443459997070022E-2</v>
      </c>
      <c r="C100" s="1">
        <v>1</v>
      </c>
    </row>
    <row r="101" spans="1:3" x14ac:dyDescent="0.2">
      <c r="A101" s="1">
        <v>18684.5</v>
      </c>
      <c r="B101" s="1">
        <v>6.9243459998688195E-2</v>
      </c>
      <c r="C101" s="1">
        <v>1</v>
      </c>
    </row>
    <row r="102" spans="1:3" x14ac:dyDescent="0.2">
      <c r="A102" s="1">
        <v>18687</v>
      </c>
      <c r="B102" s="1">
        <v>6.255515999509953E-2</v>
      </c>
      <c r="C102" s="1">
        <v>1</v>
      </c>
    </row>
    <row r="103" spans="1:3" x14ac:dyDescent="0.2">
      <c r="A103" s="1">
        <v>18687</v>
      </c>
      <c r="B103" s="1">
        <v>6.4455159998033196E-2</v>
      </c>
      <c r="C103" s="1">
        <v>1</v>
      </c>
    </row>
    <row r="104" spans="1:3" x14ac:dyDescent="0.2">
      <c r="A104" s="1">
        <v>18689.5</v>
      </c>
      <c r="B104" s="1">
        <v>6.3966859997890424E-2</v>
      </c>
      <c r="C104" s="1">
        <v>1</v>
      </c>
    </row>
    <row r="105" spans="1:3" x14ac:dyDescent="0.2">
      <c r="A105" s="1">
        <v>18689.5</v>
      </c>
      <c r="B105" s="1">
        <v>6.586686000082409E-2</v>
      </c>
      <c r="C105" s="1">
        <v>1</v>
      </c>
    </row>
    <row r="106" spans="1:3" x14ac:dyDescent="0.2">
      <c r="A106" s="1">
        <v>18697</v>
      </c>
      <c r="B106" s="1">
        <v>6.6601959995750804E-2</v>
      </c>
      <c r="C106" s="1">
        <v>0.1</v>
      </c>
    </row>
    <row r="107" spans="1:3" x14ac:dyDescent="0.2">
      <c r="A107" s="1">
        <v>18729</v>
      </c>
      <c r="B107" s="1">
        <v>6.3751720001164358E-2</v>
      </c>
      <c r="C107" s="1">
        <v>1</v>
      </c>
    </row>
    <row r="108" spans="1:3" x14ac:dyDescent="0.2">
      <c r="A108" s="1">
        <v>18758</v>
      </c>
      <c r="B108" s="1">
        <v>6.3887439995596651E-2</v>
      </c>
      <c r="C108" s="1">
        <v>0.1</v>
      </c>
    </row>
    <row r="109" spans="1:3" x14ac:dyDescent="0.2">
      <c r="A109" s="1">
        <v>18758</v>
      </c>
      <c r="B109" s="1">
        <v>6.4187439995293971E-2</v>
      </c>
      <c r="C109" s="1">
        <v>1</v>
      </c>
    </row>
    <row r="110" spans="1:3" x14ac:dyDescent="0.2">
      <c r="A110" s="1">
        <v>18758</v>
      </c>
      <c r="B110" s="1">
        <v>6.4187439995293971E-2</v>
      </c>
      <c r="C110" s="1">
        <v>1</v>
      </c>
    </row>
    <row r="111" spans="1:3" x14ac:dyDescent="0.2">
      <c r="A111" s="1">
        <v>18758</v>
      </c>
      <c r="B111" s="1">
        <v>6.4187439995293971E-2</v>
      </c>
      <c r="C111" s="1">
        <v>1</v>
      </c>
    </row>
    <row r="112" spans="1:3" x14ac:dyDescent="0.2">
      <c r="A112" s="1">
        <v>18758</v>
      </c>
      <c r="B112" s="1">
        <v>6.4887439992162399E-2</v>
      </c>
      <c r="C112" s="1">
        <v>1</v>
      </c>
    </row>
    <row r="113" spans="1:3" x14ac:dyDescent="0.2">
      <c r="A113" s="1">
        <v>18763</v>
      </c>
      <c r="B113" s="1">
        <v>5.6910840001364704E-2</v>
      </c>
      <c r="C113" s="1">
        <v>0.1</v>
      </c>
    </row>
    <row r="114" spans="1:3" x14ac:dyDescent="0.2">
      <c r="A114" s="1">
        <v>18763</v>
      </c>
      <c r="B114" s="1">
        <v>6.1910839998745359E-2</v>
      </c>
      <c r="C114" s="1">
        <v>0.1</v>
      </c>
    </row>
    <row r="115" spans="1:3" x14ac:dyDescent="0.2">
      <c r="A115" s="1">
        <v>18780</v>
      </c>
      <c r="B115" s="1">
        <v>6.6990399995120242E-2</v>
      </c>
      <c r="C115" s="1">
        <v>1</v>
      </c>
    </row>
    <row r="116" spans="1:3" x14ac:dyDescent="0.2">
      <c r="A116" s="1">
        <v>19350</v>
      </c>
      <c r="B116" s="1">
        <v>6.9958000000042375E-2</v>
      </c>
      <c r="C116" s="1">
        <v>0.1</v>
      </c>
    </row>
    <row r="117" spans="1:3" x14ac:dyDescent="0.2">
      <c r="A117" s="1">
        <v>19350</v>
      </c>
      <c r="B117" s="1">
        <v>7.2057999997923616E-2</v>
      </c>
      <c r="C117" s="1">
        <v>0.1</v>
      </c>
    </row>
    <row r="118" spans="1:3" x14ac:dyDescent="0.2">
      <c r="A118" s="1">
        <v>19538</v>
      </c>
      <c r="B118" s="1">
        <v>7.1337839995976537E-2</v>
      </c>
      <c r="C118" s="1">
        <v>1</v>
      </c>
    </row>
    <row r="119" spans="1:3" x14ac:dyDescent="0.2">
      <c r="A119" s="1">
        <v>19538</v>
      </c>
      <c r="B119" s="1">
        <v>7.1937839995371178E-2</v>
      </c>
      <c r="C119" s="1">
        <v>1</v>
      </c>
    </row>
    <row r="120" spans="1:3" x14ac:dyDescent="0.2">
      <c r="A120" s="1">
        <v>19540.5</v>
      </c>
      <c r="B120" s="1">
        <v>7.2749539998767432E-2</v>
      </c>
      <c r="C120" s="1">
        <v>1</v>
      </c>
    </row>
    <row r="121" spans="1:3" x14ac:dyDescent="0.2">
      <c r="A121" s="1">
        <v>19540.5</v>
      </c>
      <c r="B121" s="1">
        <v>7.2849539996241219E-2</v>
      </c>
      <c r="C121" s="1">
        <v>1</v>
      </c>
    </row>
    <row r="122" spans="1:3" x14ac:dyDescent="0.2">
      <c r="A122" s="1">
        <v>19577</v>
      </c>
      <c r="B122" s="1">
        <v>7.3420359993178863E-2</v>
      </c>
      <c r="C122" s="1">
        <v>0.1</v>
      </c>
    </row>
    <row r="123" spans="1:3" x14ac:dyDescent="0.2">
      <c r="A123" s="1">
        <v>19577</v>
      </c>
      <c r="B123" s="1">
        <v>7.5220359991362784E-2</v>
      </c>
      <c r="C123" s="1">
        <v>0.1</v>
      </c>
    </row>
    <row r="124" spans="1:3" x14ac:dyDescent="0.2">
      <c r="A124" s="1">
        <v>19579.5</v>
      </c>
      <c r="B124" s="1">
        <v>6.9132059994444717E-2</v>
      </c>
      <c r="C124" s="1">
        <v>1</v>
      </c>
    </row>
    <row r="125" spans="1:3" x14ac:dyDescent="0.2">
      <c r="A125" s="1">
        <v>19579.5</v>
      </c>
      <c r="B125" s="1">
        <v>7.2132059998693876E-2</v>
      </c>
      <c r="C125" s="1">
        <v>1</v>
      </c>
    </row>
    <row r="126" spans="1:3" x14ac:dyDescent="0.2">
      <c r="A126" s="1">
        <v>19606.5</v>
      </c>
      <c r="B126" s="1">
        <v>7.6358419995813165E-2</v>
      </c>
      <c r="C126" s="1">
        <v>0.1</v>
      </c>
    </row>
    <row r="127" spans="1:3" x14ac:dyDescent="0.2">
      <c r="A127" s="1">
        <v>19623.5</v>
      </c>
      <c r="B127" s="1">
        <v>7.2937979995913338E-2</v>
      </c>
      <c r="C127" s="1">
        <v>1</v>
      </c>
    </row>
    <row r="128" spans="1:3" x14ac:dyDescent="0.2">
      <c r="A128" s="1">
        <v>19628.5</v>
      </c>
      <c r="B128" s="1">
        <v>8.6461380000400823E-2</v>
      </c>
      <c r="C128" s="1">
        <v>0.1</v>
      </c>
    </row>
    <row r="129" spans="1:3" x14ac:dyDescent="0.2">
      <c r="A129" s="1">
        <v>19628.5</v>
      </c>
      <c r="B129" s="1">
        <v>8.9461379997374024E-2</v>
      </c>
      <c r="C129" s="1">
        <v>0.1</v>
      </c>
    </row>
    <row r="130" spans="1:3" x14ac:dyDescent="0.2">
      <c r="A130" s="1">
        <v>19631</v>
      </c>
      <c r="B130" s="1">
        <v>7.3973079997813329E-2</v>
      </c>
      <c r="C130" s="1">
        <v>0.1</v>
      </c>
    </row>
    <row r="131" spans="1:3" x14ac:dyDescent="0.2">
      <c r="A131" s="1">
        <v>19638</v>
      </c>
      <c r="B131" s="1">
        <v>7.3505839995050337E-2</v>
      </c>
      <c r="C131" s="1">
        <v>0.1</v>
      </c>
    </row>
    <row r="132" spans="1:3" x14ac:dyDescent="0.2">
      <c r="A132" s="1">
        <v>19638</v>
      </c>
      <c r="B132" s="1">
        <v>7.400583999697119E-2</v>
      </c>
      <c r="C132" s="1">
        <v>0.1</v>
      </c>
    </row>
    <row r="133" spans="1:3" x14ac:dyDescent="0.2">
      <c r="A133" s="1">
        <v>19687</v>
      </c>
      <c r="B133" s="1">
        <v>7.3435159996734001E-2</v>
      </c>
      <c r="C133" s="1">
        <v>1</v>
      </c>
    </row>
    <row r="134" spans="1:3" x14ac:dyDescent="0.2">
      <c r="A134" s="1">
        <v>19687</v>
      </c>
      <c r="B134" s="1">
        <v>7.3735159996431321E-2</v>
      </c>
      <c r="C134" s="1">
        <v>1</v>
      </c>
    </row>
    <row r="135" spans="1:3" x14ac:dyDescent="0.2">
      <c r="A135" s="1">
        <v>20367</v>
      </c>
      <c r="B135" s="1">
        <v>8.1717559995013289E-2</v>
      </c>
      <c r="C135" s="1">
        <v>0.1</v>
      </c>
    </row>
    <row r="136" spans="1:3" x14ac:dyDescent="0.2">
      <c r="A136" s="1">
        <v>20367</v>
      </c>
      <c r="B136" s="1">
        <v>8.1817559992487077E-2</v>
      </c>
      <c r="C136" s="1">
        <v>0.1</v>
      </c>
    </row>
    <row r="137" spans="1:3" x14ac:dyDescent="0.2">
      <c r="A137" s="1">
        <v>20433</v>
      </c>
      <c r="B137" s="1">
        <v>8.2226439997612033E-2</v>
      </c>
      <c r="C137" s="1">
        <v>1</v>
      </c>
    </row>
    <row r="138" spans="1:3" x14ac:dyDescent="0.2">
      <c r="A138" s="1">
        <v>20433</v>
      </c>
      <c r="B138" s="1">
        <v>8.3726439996098634E-2</v>
      </c>
      <c r="C138" s="1">
        <v>1</v>
      </c>
    </row>
    <row r="139" spans="1:3" x14ac:dyDescent="0.2">
      <c r="A139" s="1">
        <v>20491.5</v>
      </c>
      <c r="B139" s="1">
        <v>8.4400219995586667E-2</v>
      </c>
      <c r="C139" s="1">
        <v>1</v>
      </c>
    </row>
    <row r="140" spans="1:3" x14ac:dyDescent="0.2">
      <c r="A140" s="1">
        <v>20491.5</v>
      </c>
      <c r="B140" s="1">
        <v>8.5600219994375948E-2</v>
      </c>
      <c r="C140" s="1">
        <v>1</v>
      </c>
    </row>
    <row r="141" spans="1:3" x14ac:dyDescent="0.2">
      <c r="A141" s="1">
        <v>20491.5</v>
      </c>
      <c r="B141" s="1">
        <v>8.6600219998217653E-2</v>
      </c>
      <c r="C141" s="1">
        <v>1</v>
      </c>
    </row>
    <row r="142" spans="1:3" x14ac:dyDescent="0.2">
      <c r="A142" s="1">
        <v>20499</v>
      </c>
      <c r="B142" s="1">
        <v>8.9035320001130458E-2</v>
      </c>
      <c r="C142" s="1">
        <v>0.1</v>
      </c>
    </row>
    <row r="143" spans="1:3" x14ac:dyDescent="0.2">
      <c r="A143" s="1">
        <v>20506</v>
      </c>
      <c r="B143" s="1">
        <v>8.4668080002302304E-2</v>
      </c>
      <c r="C143" s="1">
        <v>1</v>
      </c>
    </row>
    <row r="144" spans="1:3" x14ac:dyDescent="0.2">
      <c r="A144" s="1">
        <v>20506</v>
      </c>
      <c r="B144" s="1">
        <v>8.5368079999170732E-2</v>
      </c>
      <c r="C144" s="1">
        <v>1</v>
      </c>
    </row>
    <row r="145" spans="1:3" x14ac:dyDescent="0.2">
      <c r="A145" s="1">
        <v>20506</v>
      </c>
      <c r="B145" s="1">
        <v>8.5668079998868052E-2</v>
      </c>
      <c r="C145" s="1">
        <v>1</v>
      </c>
    </row>
    <row r="146" spans="1:3" x14ac:dyDescent="0.2">
      <c r="A146" s="1">
        <v>21278.5</v>
      </c>
      <c r="B146" s="1">
        <v>9.2983379996439908E-2</v>
      </c>
      <c r="C146" s="1">
        <v>1</v>
      </c>
    </row>
    <row r="147" spans="1:3" x14ac:dyDescent="0.2">
      <c r="A147" s="1">
        <v>21278.5</v>
      </c>
      <c r="B147" s="1">
        <v>9.3283379996137228E-2</v>
      </c>
      <c r="C147" s="1">
        <v>1</v>
      </c>
    </row>
    <row r="148" spans="1:3" x14ac:dyDescent="0.2">
      <c r="A148" s="1">
        <v>21278.5</v>
      </c>
      <c r="B148" s="1">
        <v>9.5383379994018469E-2</v>
      </c>
      <c r="C148" s="1">
        <v>1</v>
      </c>
    </row>
    <row r="149" spans="1:3" x14ac:dyDescent="0.2">
      <c r="A149" s="1">
        <v>21279</v>
      </c>
      <c r="B149" s="1">
        <v>9.3185719997563865E-2</v>
      </c>
      <c r="C149" s="1">
        <v>1</v>
      </c>
    </row>
    <row r="150" spans="1:3" x14ac:dyDescent="0.2">
      <c r="A150" s="1">
        <v>21279</v>
      </c>
      <c r="B150" s="1">
        <v>9.338571999251144E-2</v>
      </c>
      <c r="C150" s="1">
        <v>1</v>
      </c>
    </row>
    <row r="151" spans="1:3" x14ac:dyDescent="0.2">
      <c r="A151" s="1">
        <v>21279</v>
      </c>
      <c r="B151" s="1">
        <v>9.4785719993524253E-2</v>
      </c>
      <c r="C151" s="1">
        <v>1</v>
      </c>
    </row>
    <row r="152" spans="1:3" x14ac:dyDescent="0.2">
      <c r="A152" s="1">
        <v>21323</v>
      </c>
      <c r="B152" s="1">
        <v>9.3791639992559794E-2</v>
      </c>
      <c r="C152" s="1">
        <v>0.1</v>
      </c>
    </row>
    <row r="153" spans="1:3" x14ac:dyDescent="0.2">
      <c r="A153" s="1">
        <v>21323</v>
      </c>
      <c r="B153" s="1">
        <v>9.3791639992559794E-2</v>
      </c>
      <c r="C153" s="1">
        <v>0.1</v>
      </c>
    </row>
    <row r="154" spans="1:3" x14ac:dyDescent="0.2">
      <c r="A154" s="1">
        <v>21381.5</v>
      </c>
      <c r="B154" s="1">
        <v>8.4665419992234092E-2</v>
      </c>
      <c r="C154" s="1">
        <v>0.1</v>
      </c>
    </row>
    <row r="155" spans="1:3" x14ac:dyDescent="0.2">
      <c r="A155" s="1">
        <v>21425.5</v>
      </c>
      <c r="B155" s="1">
        <v>9.0871339991281275E-2</v>
      </c>
      <c r="C155" s="1">
        <v>0.1</v>
      </c>
    </row>
    <row r="156" spans="1:3" x14ac:dyDescent="0.2">
      <c r="A156" s="1">
        <v>21428</v>
      </c>
      <c r="B156" s="1">
        <v>8.6383039997599553E-2</v>
      </c>
      <c r="C156" s="1">
        <v>0.1</v>
      </c>
    </row>
    <row r="157" spans="1:3" x14ac:dyDescent="0.2">
      <c r="A157" s="1">
        <v>22098</v>
      </c>
      <c r="B157" s="1">
        <v>0.12651863999781199</v>
      </c>
      <c r="C157" s="1">
        <v>0.5</v>
      </c>
    </row>
    <row r="158" spans="1:3" x14ac:dyDescent="0.2">
      <c r="A158" s="1">
        <v>22168.5</v>
      </c>
      <c r="B158" s="1">
        <v>9.8948579994612373E-2</v>
      </c>
      <c r="C158" s="1">
        <v>1</v>
      </c>
    </row>
    <row r="159" spans="1:3" x14ac:dyDescent="0.2">
      <c r="A159" s="1">
        <v>22168.5</v>
      </c>
      <c r="B159" s="1">
        <v>0.10134857999219093</v>
      </c>
      <c r="C159" s="1">
        <v>1</v>
      </c>
    </row>
    <row r="160" spans="1:3" x14ac:dyDescent="0.2">
      <c r="A160" s="1">
        <v>22168.5</v>
      </c>
      <c r="B160" s="1">
        <v>0.10294857999542728</v>
      </c>
      <c r="C160" s="1">
        <v>1</v>
      </c>
    </row>
    <row r="161" spans="1:3" x14ac:dyDescent="0.2">
      <c r="A161" s="1">
        <v>22186</v>
      </c>
      <c r="B161" s="1">
        <v>0.10233047999645351</v>
      </c>
      <c r="C161" s="1">
        <v>1</v>
      </c>
    </row>
    <row r="162" spans="1:3" x14ac:dyDescent="0.2">
      <c r="A162" s="1">
        <v>22186</v>
      </c>
      <c r="B162" s="1">
        <v>0.10253047999867704</v>
      </c>
      <c r="C162" s="1">
        <v>1</v>
      </c>
    </row>
    <row r="163" spans="1:3" x14ac:dyDescent="0.2">
      <c r="A163" s="1">
        <v>22186</v>
      </c>
      <c r="B163" s="1">
        <v>0.10333048000029521</v>
      </c>
      <c r="C163" s="1">
        <v>1</v>
      </c>
    </row>
    <row r="164" spans="1:3" x14ac:dyDescent="0.2">
      <c r="A164" s="1">
        <v>22220</v>
      </c>
      <c r="B164" s="1">
        <v>0.10408959999040235</v>
      </c>
      <c r="C164" s="1">
        <v>0.5</v>
      </c>
    </row>
    <row r="165" spans="1:3" x14ac:dyDescent="0.2">
      <c r="A165" s="1">
        <v>22220</v>
      </c>
      <c r="B165" s="1">
        <v>0.10168959999282379</v>
      </c>
      <c r="C165" s="1">
        <v>1</v>
      </c>
    </row>
    <row r="166" spans="1:3" x14ac:dyDescent="0.2">
      <c r="A166" s="1">
        <v>22220</v>
      </c>
      <c r="B166" s="1">
        <v>0.1030895999938366</v>
      </c>
      <c r="C166" s="1">
        <v>1</v>
      </c>
    </row>
    <row r="167" spans="1:3" x14ac:dyDescent="0.2">
      <c r="A167" s="1">
        <v>22220</v>
      </c>
      <c r="B167" s="1">
        <v>0.10318959999131039</v>
      </c>
      <c r="C167" s="1">
        <v>1</v>
      </c>
    </row>
    <row r="168" spans="1:3" x14ac:dyDescent="0.2">
      <c r="A168" s="1">
        <v>22222.5</v>
      </c>
      <c r="B168" s="1">
        <v>0.10460129999410128</v>
      </c>
      <c r="C168" s="1">
        <v>0.5</v>
      </c>
    </row>
    <row r="169" spans="1:3" x14ac:dyDescent="0.2">
      <c r="A169" s="1">
        <v>22227.5</v>
      </c>
      <c r="B169" s="1">
        <v>0.10762469999463065</v>
      </c>
      <c r="C169" s="1">
        <v>0.5</v>
      </c>
    </row>
    <row r="170" spans="1:3" x14ac:dyDescent="0.2">
      <c r="A170" s="1">
        <v>22237.5</v>
      </c>
      <c r="B170" s="1">
        <v>0.11667149999993853</v>
      </c>
      <c r="C170" s="1">
        <v>0.5</v>
      </c>
    </row>
    <row r="171" spans="1:3" x14ac:dyDescent="0.2">
      <c r="A171" s="1">
        <v>22242</v>
      </c>
      <c r="B171" s="1">
        <v>0.10619255999336019</v>
      </c>
      <c r="C171" s="1">
        <v>0.5</v>
      </c>
    </row>
    <row r="172" spans="1:3" x14ac:dyDescent="0.2">
      <c r="A172" s="1">
        <v>22247</v>
      </c>
      <c r="B172" s="1">
        <v>0.10521595999307465</v>
      </c>
      <c r="C172" s="1">
        <v>0.5</v>
      </c>
    </row>
    <row r="173" spans="1:3" x14ac:dyDescent="0.2">
      <c r="A173" s="1">
        <v>22249.5</v>
      </c>
      <c r="B173" s="1">
        <v>0.11472765999496914</v>
      </c>
      <c r="C173" s="1">
        <v>0.5</v>
      </c>
    </row>
    <row r="174" spans="1:3" x14ac:dyDescent="0.2">
      <c r="A174" s="1">
        <v>22252</v>
      </c>
      <c r="B174" s="1">
        <v>0.1012393599958159</v>
      </c>
      <c r="C174" s="1">
        <v>0.1</v>
      </c>
    </row>
    <row r="175" spans="1:3" x14ac:dyDescent="0.2">
      <c r="A175" s="1">
        <v>22269</v>
      </c>
      <c r="B175" s="1">
        <v>0.10381891999713844</v>
      </c>
      <c r="C175" s="1">
        <v>1</v>
      </c>
    </row>
    <row r="176" spans="1:3" x14ac:dyDescent="0.2">
      <c r="A176" s="1">
        <v>22269</v>
      </c>
      <c r="B176" s="1">
        <v>0.10431891999905929</v>
      </c>
      <c r="C176" s="1">
        <v>1</v>
      </c>
    </row>
    <row r="177" spans="1:3" x14ac:dyDescent="0.2">
      <c r="A177" s="1">
        <v>22274</v>
      </c>
      <c r="B177" s="1">
        <v>0.11034231999656186</v>
      </c>
      <c r="C177" s="1">
        <v>0.5</v>
      </c>
    </row>
    <row r="178" spans="1:3" x14ac:dyDescent="0.2">
      <c r="A178" s="1">
        <v>22276.5</v>
      </c>
      <c r="B178" s="1">
        <v>0.10485401999903843</v>
      </c>
      <c r="C178" s="1">
        <v>0.5</v>
      </c>
    </row>
    <row r="179" spans="1:3" x14ac:dyDescent="0.2">
      <c r="A179" s="1">
        <v>22283.5</v>
      </c>
      <c r="B179" s="1">
        <v>0.11088677999214269</v>
      </c>
      <c r="C179" s="1">
        <v>0.5</v>
      </c>
    </row>
    <row r="180" spans="1:3" x14ac:dyDescent="0.2">
      <c r="A180" s="1">
        <v>22286</v>
      </c>
      <c r="B180" s="1">
        <v>0.11339847999624908</v>
      </c>
      <c r="C180" s="1">
        <v>0.5</v>
      </c>
    </row>
    <row r="181" spans="1:3" x14ac:dyDescent="0.2">
      <c r="A181" s="1">
        <v>22288.5</v>
      </c>
      <c r="B181" s="1">
        <v>0.11291017999610631</v>
      </c>
      <c r="C181" s="1">
        <v>0.5</v>
      </c>
    </row>
    <row r="182" spans="1:3" x14ac:dyDescent="0.2">
      <c r="A182" s="1">
        <v>22291</v>
      </c>
      <c r="B182" s="1">
        <v>0.10842187999514863</v>
      </c>
      <c r="C182" s="1">
        <v>0.5</v>
      </c>
    </row>
    <row r="183" spans="1:3" x14ac:dyDescent="0.2">
      <c r="A183" s="1">
        <v>22296</v>
      </c>
      <c r="B183" s="1">
        <v>0.10344528000132414</v>
      </c>
      <c r="C183" s="1">
        <v>0.5</v>
      </c>
    </row>
    <row r="184" spans="1:3" x14ac:dyDescent="0.2">
      <c r="A184" s="1">
        <v>22313</v>
      </c>
      <c r="B184" s="1">
        <v>0.10452483999688411</v>
      </c>
      <c r="C184" s="1">
        <v>0.5</v>
      </c>
    </row>
    <row r="185" spans="1:3" x14ac:dyDescent="0.2">
      <c r="A185" s="1">
        <v>22318</v>
      </c>
      <c r="B185" s="1">
        <v>0.10954823999782093</v>
      </c>
      <c r="C185" s="1">
        <v>0.5</v>
      </c>
    </row>
    <row r="186" spans="1:3" x14ac:dyDescent="0.2">
      <c r="A186" s="1">
        <v>22327.5</v>
      </c>
      <c r="B186" s="1">
        <v>0.11209270000108518</v>
      </c>
      <c r="C186" s="1">
        <v>0.5</v>
      </c>
    </row>
    <row r="187" spans="1:3" x14ac:dyDescent="0.2">
      <c r="A187" s="1">
        <v>22330</v>
      </c>
      <c r="B187" s="1">
        <v>0.10760439999285154</v>
      </c>
      <c r="C187" s="1">
        <v>0.5</v>
      </c>
    </row>
    <row r="188" spans="1:3" x14ac:dyDescent="0.2">
      <c r="A188" s="1">
        <v>22344.5</v>
      </c>
      <c r="B188" s="1">
        <v>0.10917225999583025</v>
      </c>
      <c r="C188" s="1">
        <v>0.5</v>
      </c>
    </row>
    <row r="189" spans="1:3" x14ac:dyDescent="0.2">
      <c r="A189" s="1">
        <v>22352</v>
      </c>
      <c r="B189" s="1">
        <v>0.10170735999417957</v>
      </c>
      <c r="C189" s="1">
        <v>1</v>
      </c>
    </row>
    <row r="190" spans="1:3" x14ac:dyDescent="0.2">
      <c r="A190" s="1">
        <v>22352</v>
      </c>
      <c r="B190" s="1">
        <v>0.1034073599948897</v>
      </c>
      <c r="C190" s="1">
        <v>1</v>
      </c>
    </row>
    <row r="191" spans="1:3" x14ac:dyDescent="0.2">
      <c r="A191" s="1">
        <v>22354.5</v>
      </c>
      <c r="B191" s="1">
        <v>0.10421905999101</v>
      </c>
      <c r="C191" s="1">
        <v>0.5</v>
      </c>
    </row>
    <row r="192" spans="1:3" x14ac:dyDescent="0.2">
      <c r="A192" s="1">
        <v>22357</v>
      </c>
      <c r="B192" s="1">
        <v>0.1137307599929045</v>
      </c>
      <c r="C192" s="1">
        <v>0.5</v>
      </c>
    </row>
    <row r="193" spans="1:3" x14ac:dyDescent="0.2">
      <c r="A193" s="1">
        <v>22362</v>
      </c>
      <c r="B193" s="1">
        <v>0.11375415999646066</v>
      </c>
      <c r="C193" s="1">
        <v>0.5</v>
      </c>
    </row>
    <row r="194" spans="1:3" x14ac:dyDescent="0.2">
      <c r="A194" s="1">
        <v>22366.5</v>
      </c>
      <c r="B194" s="1">
        <v>0.10487522000039462</v>
      </c>
      <c r="C194" s="1">
        <v>1</v>
      </c>
    </row>
    <row r="195" spans="1:3" x14ac:dyDescent="0.2">
      <c r="A195" s="1">
        <v>22366.5</v>
      </c>
      <c r="B195" s="1">
        <v>0.10507522000261815</v>
      </c>
      <c r="C195" s="1">
        <v>1</v>
      </c>
    </row>
    <row r="196" spans="1:3" x14ac:dyDescent="0.2">
      <c r="A196" s="1">
        <v>22371.5</v>
      </c>
      <c r="B196" s="1">
        <v>0.10559862000081921</v>
      </c>
      <c r="C196" s="1">
        <v>1</v>
      </c>
    </row>
    <row r="197" spans="1:3" x14ac:dyDescent="0.2">
      <c r="A197" s="1">
        <v>22374</v>
      </c>
      <c r="B197" s="1">
        <v>0.10281032000057166</v>
      </c>
      <c r="C197" s="1">
        <v>0.5</v>
      </c>
    </row>
    <row r="198" spans="1:3" x14ac:dyDescent="0.2">
      <c r="A198" s="1">
        <v>22376.5</v>
      </c>
      <c r="B198" s="1">
        <v>0.10232201999315294</v>
      </c>
      <c r="C198" s="1">
        <v>0.5</v>
      </c>
    </row>
    <row r="199" spans="1:3" x14ac:dyDescent="0.2">
      <c r="A199" s="1">
        <v>22388.5</v>
      </c>
      <c r="B199" s="1">
        <v>0.10437817999627441</v>
      </c>
      <c r="C199" s="1">
        <v>0.5</v>
      </c>
    </row>
    <row r="200" spans="1:3" x14ac:dyDescent="0.2">
      <c r="A200" s="1">
        <v>22405.5</v>
      </c>
      <c r="B200" s="1">
        <v>0.1084577400033595</v>
      </c>
      <c r="C200" s="1">
        <v>0.5</v>
      </c>
    </row>
    <row r="201" spans="1:3" x14ac:dyDescent="0.2">
      <c r="A201" s="1">
        <v>22432.5</v>
      </c>
      <c r="B201" s="1">
        <v>0.10858409999491414</v>
      </c>
      <c r="C201" s="1">
        <v>0.5</v>
      </c>
    </row>
    <row r="202" spans="1:3" x14ac:dyDescent="0.2">
      <c r="A202" s="1">
        <v>22437.5</v>
      </c>
      <c r="B202" s="1">
        <v>0.10660749999806285</v>
      </c>
      <c r="C202" s="1">
        <v>0.5</v>
      </c>
    </row>
    <row r="203" spans="1:3" x14ac:dyDescent="0.2">
      <c r="A203" s="1">
        <v>22824.5</v>
      </c>
      <c r="B203" s="1">
        <v>0.10541865999402944</v>
      </c>
      <c r="C203" s="1">
        <v>0.5</v>
      </c>
    </row>
    <row r="204" spans="1:3" x14ac:dyDescent="0.2">
      <c r="A204" s="1">
        <v>22939</v>
      </c>
      <c r="B204" s="1">
        <v>0.11245451999275247</v>
      </c>
      <c r="C204" s="1">
        <v>0.5</v>
      </c>
    </row>
    <row r="205" spans="1:3" x14ac:dyDescent="0.2">
      <c r="A205" s="1">
        <v>22963.5</v>
      </c>
      <c r="B205" s="1">
        <v>0.10906917999818688</v>
      </c>
      <c r="C205" s="1">
        <v>0.5</v>
      </c>
    </row>
    <row r="206" spans="1:3" x14ac:dyDescent="0.2">
      <c r="A206" s="1">
        <v>22968.5</v>
      </c>
      <c r="B206" s="1">
        <v>0.10909258000174304</v>
      </c>
      <c r="C206" s="1">
        <v>0.5</v>
      </c>
    </row>
    <row r="207" spans="1:3" x14ac:dyDescent="0.2">
      <c r="A207" s="1">
        <v>22971</v>
      </c>
      <c r="B207" s="1">
        <v>0.10460427999350941</v>
      </c>
      <c r="C207" s="1">
        <v>0.5</v>
      </c>
    </row>
    <row r="208" spans="1:3" x14ac:dyDescent="0.2">
      <c r="A208" s="1">
        <v>22995.5</v>
      </c>
      <c r="B208" s="1">
        <v>0.10721894000016619</v>
      </c>
      <c r="C208" s="1">
        <v>0.5</v>
      </c>
    </row>
    <row r="209" spans="1:3" x14ac:dyDescent="0.2">
      <c r="A209" s="1">
        <v>23027</v>
      </c>
      <c r="B209" s="1">
        <v>0.10886636000213912</v>
      </c>
      <c r="C209" s="1">
        <v>0.5</v>
      </c>
    </row>
    <row r="210" spans="1:3" x14ac:dyDescent="0.2">
      <c r="A210" s="1">
        <v>23041.5</v>
      </c>
      <c r="B210" s="1">
        <v>0.1034342199927778</v>
      </c>
      <c r="C210" s="1">
        <v>0.5</v>
      </c>
    </row>
    <row r="211" spans="1:3" x14ac:dyDescent="0.2">
      <c r="A211" s="1">
        <v>23083.5</v>
      </c>
      <c r="B211" s="1">
        <v>0.10663077999925008</v>
      </c>
      <c r="C211" s="1">
        <v>0.5</v>
      </c>
    </row>
    <row r="212" spans="1:3" x14ac:dyDescent="0.2">
      <c r="A212" s="1">
        <v>23098</v>
      </c>
      <c r="B212" s="1">
        <v>0.1191986400008318</v>
      </c>
      <c r="C212" s="1">
        <v>0.1</v>
      </c>
    </row>
    <row r="213" spans="1:3" x14ac:dyDescent="0.2">
      <c r="A213" s="1">
        <v>23100.5</v>
      </c>
      <c r="B213" s="1">
        <v>0.11071033999178326</v>
      </c>
      <c r="C213" s="1">
        <v>0.5</v>
      </c>
    </row>
    <row r="214" spans="1:3" x14ac:dyDescent="0.2">
      <c r="A214" s="1">
        <v>23103</v>
      </c>
      <c r="B214" s="1">
        <v>0.1122220399993239</v>
      </c>
      <c r="C214" s="1">
        <v>0.5</v>
      </c>
    </row>
    <row r="215" spans="1:3" x14ac:dyDescent="0.2">
      <c r="A215" s="1">
        <v>23105</v>
      </c>
      <c r="B215" s="1">
        <v>0.11923139999998966</v>
      </c>
      <c r="C215" s="1">
        <v>0.5</v>
      </c>
    </row>
    <row r="216" spans="1:3" x14ac:dyDescent="0.2">
      <c r="A216" s="1">
        <v>23105.5</v>
      </c>
      <c r="B216" s="1">
        <v>0.10673374000180047</v>
      </c>
      <c r="C216" s="1">
        <v>0.5</v>
      </c>
    </row>
    <row r="217" spans="1:3" x14ac:dyDescent="0.2">
      <c r="A217" s="1">
        <v>23107.5</v>
      </c>
      <c r="B217" s="1">
        <v>0.11674309999943944</v>
      </c>
      <c r="C217" s="1">
        <v>0.5</v>
      </c>
    </row>
    <row r="218" spans="1:3" x14ac:dyDescent="0.2">
      <c r="A218" s="1">
        <v>23110</v>
      </c>
      <c r="B218" s="1">
        <v>0.10925480000150856</v>
      </c>
      <c r="C218" s="1">
        <v>0.5</v>
      </c>
    </row>
    <row r="219" spans="1:3" x14ac:dyDescent="0.2">
      <c r="A219" s="1">
        <v>23125</v>
      </c>
      <c r="B219" s="1">
        <v>0.11032499999419088</v>
      </c>
      <c r="C219" s="1">
        <v>0.5</v>
      </c>
    </row>
    <row r="220" spans="1:3" x14ac:dyDescent="0.2">
      <c r="A220" s="1">
        <v>23127.5</v>
      </c>
      <c r="B220" s="1">
        <v>0.10783669999364065</v>
      </c>
      <c r="C220" s="1">
        <v>0.5</v>
      </c>
    </row>
    <row r="221" spans="1:3" x14ac:dyDescent="0.2">
      <c r="A221" s="1">
        <v>23132</v>
      </c>
      <c r="B221" s="1">
        <v>0.1163577599945711</v>
      </c>
      <c r="C221" s="1">
        <v>0.5</v>
      </c>
    </row>
    <row r="222" spans="1:3" x14ac:dyDescent="0.2">
      <c r="A222" s="1">
        <v>23139.5</v>
      </c>
      <c r="B222" s="1">
        <v>0.11199285999464337</v>
      </c>
      <c r="C222" s="1">
        <v>1</v>
      </c>
    </row>
    <row r="223" spans="1:3" x14ac:dyDescent="0.2">
      <c r="A223" s="1">
        <v>23147</v>
      </c>
      <c r="B223" s="1">
        <v>0.11442795999755617</v>
      </c>
      <c r="C223" s="1">
        <v>0.5</v>
      </c>
    </row>
    <row r="224" spans="1:3" x14ac:dyDescent="0.2">
      <c r="A224" s="1">
        <v>23154</v>
      </c>
      <c r="B224" s="1">
        <v>0.12046071999793639</v>
      </c>
      <c r="C224" s="1">
        <v>0.5</v>
      </c>
    </row>
    <row r="225" spans="1:3" x14ac:dyDescent="0.2">
      <c r="A225" s="1">
        <v>23156.5</v>
      </c>
      <c r="B225" s="1">
        <v>0.1135724199921242</v>
      </c>
      <c r="C225" s="1">
        <v>1</v>
      </c>
    </row>
    <row r="226" spans="1:3" x14ac:dyDescent="0.2">
      <c r="A226" s="1">
        <v>23159</v>
      </c>
      <c r="B226" s="1">
        <v>0.11548411999683594</v>
      </c>
      <c r="C226" s="1">
        <v>0.5</v>
      </c>
    </row>
    <row r="227" spans="1:3" x14ac:dyDescent="0.2">
      <c r="A227" s="1">
        <v>23166.5</v>
      </c>
      <c r="B227" s="1">
        <v>0.11201921999600017</v>
      </c>
      <c r="C227" s="1">
        <v>0.5</v>
      </c>
    </row>
    <row r="228" spans="1:3" x14ac:dyDescent="0.2">
      <c r="A228" s="1">
        <v>23169</v>
      </c>
      <c r="B228" s="1">
        <v>0.11253091999969911</v>
      </c>
      <c r="C228" s="1">
        <v>0.5</v>
      </c>
    </row>
    <row r="229" spans="1:3" x14ac:dyDescent="0.2">
      <c r="A229" s="1">
        <v>23171</v>
      </c>
      <c r="B229" s="1">
        <v>0.11554027999227401</v>
      </c>
      <c r="C229" s="1">
        <v>0.5</v>
      </c>
    </row>
    <row r="230" spans="1:3" x14ac:dyDescent="0.2">
      <c r="A230" s="1">
        <v>23171.5</v>
      </c>
      <c r="B230" s="1">
        <v>0.1210426199977519</v>
      </c>
      <c r="C230" s="1">
        <v>0.5</v>
      </c>
    </row>
    <row r="231" spans="1:3" x14ac:dyDescent="0.2">
      <c r="A231" s="1">
        <v>23188.5</v>
      </c>
      <c r="B231" s="1">
        <v>0.12112217999674613</v>
      </c>
      <c r="C231" s="1">
        <v>0.5</v>
      </c>
    </row>
    <row r="232" spans="1:3" x14ac:dyDescent="0.2">
      <c r="A232" s="1">
        <v>23193</v>
      </c>
      <c r="B232" s="1">
        <v>0.11464323999825865</v>
      </c>
      <c r="C232" s="1">
        <v>0.5</v>
      </c>
    </row>
    <row r="233" spans="1:3" x14ac:dyDescent="0.2">
      <c r="A233" s="1">
        <v>23195.5</v>
      </c>
      <c r="B233" s="1">
        <v>0.11115493999386672</v>
      </c>
      <c r="C233" s="1">
        <v>0.5</v>
      </c>
    </row>
    <row r="234" spans="1:3" x14ac:dyDescent="0.2">
      <c r="A234" s="1">
        <v>23198</v>
      </c>
      <c r="B234" s="1">
        <v>0.11366663999797311</v>
      </c>
      <c r="C234" s="1">
        <v>0.5</v>
      </c>
    </row>
    <row r="235" spans="1:3" x14ac:dyDescent="0.2">
      <c r="A235" s="1">
        <v>23205.5</v>
      </c>
      <c r="B235" s="1">
        <v>0.10920174000057159</v>
      </c>
      <c r="C235" s="1">
        <v>0.5</v>
      </c>
    </row>
    <row r="236" spans="1:3" x14ac:dyDescent="0.2">
      <c r="A236" s="1">
        <v>23210.5</v>
      </c>
      <c r="B236" s="1">
        <v>0.10622513999260264</v>
      </c>
      <c r="C236" s="1">
        <v>0.5</v>
      </c>
    </row>
    <row r="237" spans="1:3" x14ac:dyDescent="0.2">
      <c r="A237" s="1">
        <v>23213</v>
      </c>
      <c r="B237" s="1">
        <v>0.10673683999630157</v>
      </c>
      <c r="C237" s="1">
        <v>0.5</v>
      </c>
    </row>
    <row r="238" spans="1:3" x14ac:dyDescent="0.2">
      <c r="A238" s="1">
        <v>23227.5</v>
      </c>
      <c r="B238" s="1">
        <v>0.10330469999462366</v>
      </c>
      <c r="C238" s="1">
        <v>0.5</v>
      </c>
    </row>
    <row r="239" spans="1:3" x14ac:dyDescent="0.2">
      <c r="A239" s="1">
        <v>23242</v>
      </c>
      <c r="B239" s="1">
        <v>0.11177255999791669</v>
      </c>
      <c r="C239" s="1">
        <v>1</v>
      </c>
    </row>
    <row r="240" spans="1:3" x14ac:dyDescent="0.2">
      <c r="A240" s="1">
        <v>23261.5</v>
      </c>
      <c r="B240" s="1">
        <v>9.3463819997850806E-2</v>
      </c>
      <c r="C240" s="1">
        <v>0.1</v>
      </c>
    </row>
    <row r="241" spans="1:3" x14ac:dyDescent="0.2">
      <c r="A241" s="1">
        <v>23298</v>
      </c>
      <c r="B241" s="1">
        <v>0.11113463999208761</v>
      </c>
      <c r="C241" s="1">
        <v>0.5</v>
      </c>
    </row>
    <row r="242" spans="1:3" x14ac:dyDescent="0.2">
      <c r="A242" s="1">
        <v>23300.5</v>
      </c>
      <c r="B242" s="1">
        <v>0.113646339996194</v>
      </c>
      <c r="C242" s="1">
        <v>0.5</v>
      </c>
    </row>
    <row r="243" spans="1:3" x14ac:dyDescent="0.2">
      <c r="A243" s="1">
        <v>23327.5</v>
      </c>
      <c r="B243" s="1">
        <v>0.10277269999642158</v>
      </c>
      <c r="C243" s="1">
        <v>0.1</v>
      </c>
    </row>
    <row r="244" spans="1:3" x14ac:dyDescent="0.2">
      <c r="A244" s="1">
        <v>23330</v>
      </c>
      <c r="B244" s="1">
        <v>0.10028440000314731</v>
      </c>
      <c r="C244" s="1">
        <v>0.1</v>
      </c>
    </row>
    <row r="245" spans="1:3" x14ac:dyDescent="0.2">
      <c r="A245" s="1">
        <v>23342</v>
      </c>
      <c r="B245" s="1">
        <v>0.11434056000143755</v>
      </c>
      <c r="C245" s="1">
        <v>0.5</v>
      </c>
    </row>
    <row r="246" spans="1:3" x14ac:dyDescent="0.2">
      <c r="A246" s="1">
        <v>23342</v>
      </c>
      <c r="B246" s="1">
        <v>0.11254055999597767</v>
      </c>
      <c r="C246" s="1">
        <v>1</v>
      </c>
    </row>
    <row r="247" spans="1:3" x14ac:dyDescent="0.2">
      <c r="A247" s="1">
        <v>23359</v>
      </c>
      <c r="B247" s="1">
        <v>0.11242012000002433</v>
      </c>
      <c r="C247" s="1">
        <v>0.5</v>
      </c>
    </row>
    <row r="248" spans="1:3" x14ac:dyDescent="0.2">
      <c r="A248" s="1">
        <v>23386</v>
      </c>
      <c r="B248" s="1">
        <v>0.11254647999885492</v>
      </c>
      <c r="C248" s="1">
        <v>0.5</v>
      </c>
    </row>
    <row r="249" spans="1:3" x14ac:dyDescent="0.2">
      <c r="A249" s="1">
        <v>23386</v>
      </c>
      <c r="B249" s="1">
        <v>0.11324647999572335</v>
      </c>
      <c r="C249" s="1">
        <v>1</v>
      </c>
    </row>
    <row r="250" spans="1:3" x14ac:dyDescent="0.2">
      <c r="A250" s="1">
        <v>23795</v>
      </c>
      <c r="B250" s="1">
        <v>0.11246060000121361</v>
      </c>
      <c r="C250" s="1">
        <v>0.5</v>
      </c>
    </row>
    <row r="251" spans="1:3" x14ac:dyDescent="0.2">
      <c r="A251" s="1">
        <v>23797.5</v>
      </c>
      <c r="B251" s="1">
        <v>0.11197230000107083</v>
      </c>
      <c r="C251" s="1">
        <v>0.5</v>
      </c>
    </row>
    <row r="252" spans="1:3" x14ac:dyDescent="0.2">
      <c r="A252" s="1">
        <v>23817</v>
      </c>
      <c r="B252" s="1">
        <v>0.10956355999223888</v>
      </c>
      <c r="C252" s="1">
        <v>0.5</v>
      </c>
    </row>
    <row r="253" spans="1:3" x14ac:dyDescent="0.2">
      <c r="A253" s="1">
        <v>23822</v>
      </c>
      <c r="B253" s="1">
        <v>0.11358695999660995</v>
      </c>
      <c r="C253" s="1">
        <v>0.5</v>
      </c>
    </row>
    <row r="254" spans="1:3" x14ac:dyDescent="0.2">
      <c r="A254" s="1">
        <v>23831.5</v>
      </c>
      <c r="B254" s="1">
        <v>0.11613141999259824</v>
      </c>
      <c r="C254" s="1">
        <v>0.5</v>
      </c>
    </row>
    <row r="255" spans="1:3" x14ac:dyDescent="0.2">
      <c r="A255" s="1">
        <v>23836.5</v>
      </c>
      <c r="B255" s="1">
        <v>0.11115481999877375</v>
      </c>
      <c r="C255" s="1">
        <v>0.5</v>
      </c>
    </row>
    <row r="256" spans="1:3" x14ac:dyDescent="0.2">
      <c r="A256" s="1">
        <v>23946.5</v>
      </c>
      <c r="B256" s="1">
        <v>0.11666962000163039</v>
      </c>
      <c r="C256" s="1">
        <v>0.5</v>
      </c>
    </row>
    <row r="257" spans="1:3" x14ac:dyDescent="0.2">
      <c r="A257" s="1">
        <v>23949</v>
      </c>
      <c r="B257" s="1">
        <v>0.11318131999723846</v>
      </c>
      <c r="C257" s="1">
        <v>0.5</v>
      </c>
    </row>
    <row r="258" spans="1:3" x14ac:dyDescent="0.2">
      <c r="A258" s="1">
        <v>23951</v>
      </c>
      <c r="B258" s="1">
        <v>0.11719067999365507</v>
      </c>
      <c r="C258" s="1">
        <v>0.5</v>
      </c>
    </row>
    <row r="259" spans="1:3" x14ac:dyDescent="0.2">
      <c r="A259" s="1">
        <v>23953.5</v>
      </c>
      <c r="B259" s="1">
        <v>0.117702379997354</v>
      </c>
      <c r="C259" s="1">
        <v>0.5</v>
      </c>
    </row>
    <row r="260" spans="1:3" x14ac:dyDescent="0.2">
      <c r="A260" s="1">
        <v>23956</v>
      </c>
      <c r="B260" s="1">
        <v>0.11621408000064548</v>
      </c>
      <c r="C260" s="1">
        <v>0.5</v>
      </c>
    </row>
    <row r="261" spans="1:3" x14ac:dyDescent="0.2">
      <c r="A261" s="1">
        <v>23961</v>
      </c>
      <c r="B261" s="1">
        <v>0.11923747999389889</v>
      </c>
      <c r="C261" s="1">
        <v>0.5</v>
      </c>
    </row>
    <row r="262" spans="1:3" x14ac:dyDescent="0.2">
      <c r="A262" s="1">
        <v>23963.5</v>
      </c>
      <c r="B262" s="1">
        <v>0.11574917999678291</v>
      </c>
      <c r="C262" s="1">
        <v>0.5</v>
      </c>
    </row>
    <row r="263" spans="1:3" x14ac:dyDescent="0.2">
      <c r="A263" s="1">
        <v>24049</v>
      </c>
      <c r="B263" s="1">
        <v>0.11984931999904802</v>
      </c>
      <c r="C263" s="1">
        <v>1</v>
      </c>
    </row>
    <row r="264" spans="1:3" x14ac:dyDescent="0.2">
      <c r="A264" s="1">
        <v>24912</v>
      </c>
      <c r="B264" s="1">
        <v>0.12638815999525832</v>
      </c>
      <c r="C264" s="1">
        <v>0.1</v>
      </c>
    </row>
    <row r="265" spans="1:3" x14ac:dyDescent="0.2">
      <c r="A265" s="1">
        <v>25763</v>
      </c>
      <c r="B265" s="1">
        <v>0.13337083999795141</v>
      </c>
      <c r="C265" s="1">
        <v>1</v>
      </c>
    </row>
    <row r="266" spans="1:3" x14ac:dyDescent="0.2">
      <c r="A266" s="1">
        <v>26753</v>
      </c>
      <c r="B266" s="1">
        <v>0.1413040400002501</v>
      </c>
      <c r="C266" s="1">
        <v>1</v>
      </c>
    </row>
    <row r="267" spans="1:3" x14ac:dyDescent="0.2">
      <c r="A267" s="1">
        <v>27621</v>
      </c>
      <c r="B267" s="1">
        <v>0.14816627999971388</v>
      </c>
      <c r="C267" s="1">
        <v>1</v>
      </c>
    </row>
    <row r="268" spans="1:3" x14ac:dyDescent="0.2">
      <c r="A268" s="1">
        <v>27713.5</v>
      </c>
      <c r="B268" s="1">
        <v>0.1485991799927433</v>
      </c>
      <c r="C268" s="1">
        <v>1</v>
      </c>
    </row>
    <row r="269" spans="1:3" x14ac:dyDescent="0.2">
      <c r="A269" s="1">
        <v>27723.5</v>
      </c>
      <c r="B269" s="1">
        <v>0.15154597999935504</v>
      </c>
      <c r="C269" s="1">
        <v>1</v>
      </c>
    </row>
    <row r="270" spans="1:3" x14ac:dyDescent="0.2">
      <c r="A270" s="1">
        <v>28376.5</v>
      </c>
      <c r="B270" s="1">
        <v>0.15996201999951154</v>
      </c>
      <c r="C270" s="1">
        <v>0.5</v>
      </c>
    </row>
    <row r="271" spans="1:3" x14ac:dyDescent="0.2">
      <c r="A271" s="1">
        <v>28467</v>
      </c>
      <c r="B271" s="1">
        <v>0.14700556000025244</v>
      </c>
      <c r="C271" s="1">
        <v>1</v>
      </c>
    </row>
    <row r="272" spans="1:3" x14ac:dyDescent="0.2">
      <c r="A272" s="1">
        <v>28467</v>
      </c>
      <c r="B272" s="1">
        <v>0.14845555999636417</v>
      </c>
      <c r="C272" s="1">
        <v>1</v>
      </c>
    </row>
    <row r="273" spans="1:3" x14ac:dyDescent="0.2">
      <c r="A273" s="1">
        <v>28467</v>
      </c>
      <c r="B273" s="1">
        <v>0.14867555999808246</v>
      </c>
      <c r="C273" s="1">
        <v>1</v>
      </c>
    </row>
    <row r="274" spans="1:3" x14ac:dyDescent="0.2">
      <c r="A274" s="1">
        <v>28594</v>
      </c>
      <c r="B274" s="1">
        <v>0.1614199199975701</v>
      </c>
      <c r="C274" s="1">
        <v>1</v>
      </c>
    </row>
    <row r="275" spans="1:3" x14ac:dyDescent="0.2">
      <c r="A275" s="1">
        <v>28611</v>
      </c>
      <c r="B275" s="1">
        <v>0.15649947999190772</v>
      </c>
      <c r="C275" s="1">
        <v>1</v>
      </c>
    </row>
    <row r="276" spans="1:3" x14ac:dyDescent="0.2">
      <c r="A276" s="1">
        <v>29313</v>
      </c>
      <c r="B276" s="1">
        <v>0.17798483999649761</v>
      </c>
      <c r="C276" s="1">
        <v>0.5</v>
      </c>
    </row>
    <row r="277" spans="1:3" x14ac:dyDescent="0.2">
      <c r="A277" s="1">
        <v>29330</v>
      </c>
      <c r="B277" s="1">
        <v>0.16476439999678405</v>
      </c>
      <c r="C277" s="1">
        <v>0.5</v>
      </c>
    </row>
    <row r="278" spans="1:3" x14ac:dyDescent="0.2">
      <c r="A278" s="1">
        <v>29354.5</v>
      </c>
      <c r="B278" s="1">
        <v>0.16463905999262352</v>
      </c>
      <c r="C278" s="1">
        <v>0.5</v>
      </c>
    </row>
    <row r="279" spans="1:3" x14ac:dyDescent="0.2">
      <c r="A279" s="1">
        <v>29442.5</v>
      </c>
      <c r="B279" s="1">
        <v>0.18167089999769814</v>
      </c>
      <c r="C279" s="1">
        <v>0.5</v>
      </c>
    </row>
    <row r="280" spans="1:3" x14ac:dyDescent="0.2">
      <c r="A280" s="1">
        <v>29442.5</v>
      </c>
      <c r="B280" s="1">
        <v>0.18236089999845717</v>
      </c>
      <c r="C280" s="1">
        <v>0.5</v>
      </c>
    </row>
    <row r="281" spans="1:3" x14ac:dyDescent="0.2">
      <c r="A281" s="1">
        <v>29447.5</v>
      </c>
      <c r="B281" s="1">
        <v>0.18103429999609943</v>
      </c>
      <c r="C281" s="1">
        <v>0.5</v>
      </c>
    </row>
    <row r="282" spans="1:3" x14ac:dyDescent="0.2">
      <c r="A282" s="1">
        <v>30129.5</v>
      </c>
      <c r="B282" s="1">
        <v>0.17140605999884428</v>
      </c>
      <c r="C282" s="1">
        <v>1</v>
      </c>
    </row>
    <row r="283" spans="1:3" x14ac:dyDescent="0.2">
      <c r="A283" s="1">
        <v>30232</v>
      </c>
      <c r="B283" s="1">
        <v>0.16728575999877648</v>
      </c>
      <c r="C283" s="1">
        <v>1</v>
      </c>
    </row>
    <row r="284" spans="1:3" x14ac:dyDescent="0.2">
      <c r="A284" s="1">
        <v>30237</v>
      </c>
      <c r="B284" s="1">
        <v>0.17339915999764344</v>
      </c>
      <c r="C284" s="1">
        <v>0.5</v>
      </c>
    </row>
    <row r="285" spans="1:3" x14ac:dyDescent="0.2">
      <c r="A285" s="1">
        <v>31195.5</v>
      </c>
      <c r="B285" s="1">
        <v>0.18389493999711704</v>
      </c>
      <c r="C285" s="1">
        <v>1</v>
      </c>
    </row>
    <row r="286" spans="1:3" x14ac:dyDescent="0.2">
      <c r="A286" s="1">
        <v>31234.5</v>
      </c>
      <c r="B286" s="1">
        <v>0.18417745999613544</v>
      </c>
      <c r="C286" s="1">
        <v>0.5</v>
      </c>
    </row>
    <row r="287" spans="1:3" x14ac:dyDescent="0.2">
      <c r="A287" s="1">
        <v>31941.5</v>
      </c>
      <c r="B287" s="1">
        <v>0.19608621999941533</v>
      </c>
      <c r="C287" s="1">
        <v>1</v>
      </c>
    </row>
    <row r="288" spans="1:3" x14ac:dyDescent="0.2">
      <c r="A288" s="1">
        <v>31961</v>
      </c>
      <c r="B288" s="1">
        <v>0.19117747999553103</v>
      </c>
      <c r="C288" s="1">
        <v>1</v>
      </c>
    </row>
    <row r="289" spans="1:3" x14ac:dyDescent="0.2">
      <c r="A289" s="1">
        <v>32005</v>
      </c>
      <c r="B289" s="1">
        <v>0.19248339999467134</v>
      </c>
      <c r="C289" s="1">
        <v>1</v>
      </c>
    </row>
    <row r="290" spans="1:3" x14ac:dyDescent="0.2">
      <c r="A290" s="1">
        <v>32080.5</v>
      </c>
      <c r="B290" s="1">
        <v>0.19781674000114435</v>
      </c>
      <c r="C290" s="1">
        <v>0.5</v>
      </c>
    </row>
    <row r="291" spans="1:3" x14ac:dyDescent="0.2">
      <c r="A291" s="1">
        <v>33034</v>
      </c>
      <c r="B291" s="1">
        <v>0.20582912000099896</v>
      </c>
      <c r="C291" s="1">
        <v>0.5</v>
      </c>
    </row>
    <row r="292" spans="1:3" x14ac:dyDescent="0.2">
      <c r="A292" s="1">
        <v>33092.5</v>
      </c>
      <c r="B292" s="1">
        <v>0.20887290000246139</v>
      </c>
      <c r="C292" s="1">
        <v>1</v>
      </c>
    </row>
    <row r="293" spans="1:3" x14ac:dyDescent="0.2">
      <c r="A293" s="1">
        <v>33865.5</v>
      </c>
      <c r="B293" s="1">
        <v>0.20230053999694064</v>
      </c>
      <c r="C293" s="1">
        <v>0.5</v>
      </c>
    </row>
    <row r="294" spans="1:3" x14ac:dyDescent="0.2">
      <c r="A294" s="1">
        <v>33865.5</v>
      </c>
      <c r="B294" s="1">
        <v>0.21960053999646334</v>
      </c>
      <c r="C294" s="1">
        <v>0.5</v>
      </c>
    </row>
    <row r="295" spans="1:3" x14ac:dyDescent="0.2">
      <c r="A295" s="1">
        <v>33868</v>
      </c>
      <c r="B295" s="1">
        <v>0.21748223999748006</v>
      </c>
      <c r="C295" s="1">
        <v>0.5</v>
      </c>
    </row>
    <row r="296" spans="1:3" x14ac:dyDescent="0.2">
      <c r="A296" s="1">
        <v>33868</v>
      </c>
      <c r="B296" s="1">
        <v>0.21748223999748006</v>
      </c>
      <c r="C296" s="1">
        <v>0.5</v>
      </c>
    </row>
    <row r="297" spans="1:3" x14ac:dyDescent="0.2">
      <c r="A297" s="1">
        <v>33868</v>
      </c>
      <c r="B297" s="1">
        <v>0.21758223999495385</v>
      </c>
      <c r="C297" s="1">
        <v>0.5</v>
      </c>
    </row>
    <row r="298" spans="1:3" x14ac:dyDescent="0.2">
      <c r="A298" s="1">
        <v>34543</v>
      </c>
      <c r="B298" s="1">
        <v>0.22786123999685515</v>
      </c>
      <c r="C298" s="1">
        <v>1</v>
      </c>
    </row>
    <row r="299" spans="1:3" x14ac:dyDescent="0.2">
      <c r="A299" s="1">
        <v>34601.5</v>
      </c>
      <c r="B299" s="1">
        <v>0.22567501999583328</v>
      </c>
      <c r="C299" s="1">
        <v>0.5</v>
      </c>
    </row>
    <row r="300" spans="1:3" x14ac:dyDescent="0.2">
      <c r="A300" s="1">
        <v>34601.5</v>
      </c>
      <c r="B300" s="1">
        <v>0.22567501999583328</v>
      </c>
      <c r="C300" s="1">
        <v>0.5</v>
      </c>
    </row>
    <row r="301" spans="1:3" x14ac:dyDescent="0.2">
      <c r="A301" s="1">
        <v>34601.5</v>
      </c>
      <c r="B301" s="1">
        <v>0.2259750199955306</v>
      </c>
      <c r="C301" s="1">
        <v>0.5</v>
      </c>
    </row>
    <row r="302" spans="1:3" x14ac:dyDescent="0.2">
      <c r="A302" s="1">
        <v>34662.5</v>
      </c>
      <c r="B302" s="1">
        <v>0.2266204999978072</v>
      </c>
      <c r="C302" s="1">
        <v>1</v>
      </c>
    </row>
    <row r="303" spans="1:3" x14ac:dyDescent="0.2">
      <c r="A303" s="1">
        <v>34670</v>
      </c>
      <c r="B303" s="1">
        <v>0.22285559999727411</v>
      </c>
      <c r="C303" s="1">
        <v>1</v>
      </c>
    </row>
    <row r="304" spans="1:3" x14ac:dyDescent="0.2">
      <c r="A304" s="1">
        <v>34736</v>
      </c>
      <c r="B304" s="1">
        <v>0.22816447999502998</v>
      </c>
      <c r="C304" s="1">
        <v>1</v>
      </c>
    </row>
    <row r="305" spans="1:3" x14ac:dyDescent="0.2">
      <c r="A305" s="1">
        <v>35428</v>
      </c>
      <c r="B305" s="1">
        <v>0.2369030399931944</v>
      </c>
      <c r="C305" s="1">
        <v>1</v>
      </c>
    </row>
    <row r="306" spans="1:3" x14ac:dyDescent="0.2">
      <c r="A306" s="1">
        <v>35562</v>
      </c>
      <c r="B306" s="1">
        <v>0.23883015999308554</v>
      </c>
      <c r="C306" s="1">
        <v>1</v>
      </c>
    </row>
  </sheetData>
  <sheetProtection selectLockedCells="1" selectUnlockedCells="1"/>
  <pageMargins left="0.75" right="0.75" top="1" bottom="1" header="0.51180555555555551" footer="0.51180555555555551"/>
  <pageSetup firstPageNumber="0" orientation="portrait" horizontalDpi="300" verticalDpi="300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P355"/>
  <sheetViews>
    <sheetView topLeftCell="A302" workbookViewId="0">
      <selection activeCell="C355" sqref="C355"/>
    </sheetView>
  </sheetViews>
  <sheetFormatPr defaultRowHeight="12.75" x14ac:dyDescent="0.2"/>
  <cols>
    <col min="1" max="1" width="19.7109375" style="2" customWidth="1"/>
    <col min="2" max="2" width="4.42578125" customWidth="1"/>
    <col min="3" max="3" width="12.7109375" style="2" customWidth="1"/>
    <col min="4" max="4" width="5.42578125" customWidth="1"/>
    <col min="5" max="5" width="14.85546875" customWidth="1"/>
    <col min="7" max="7" width="12" customWidth="1"/>
    <col min="8" max="8" width="14.140625" style="2" customWidth="1"/>
    <col min="9" max="9" width="22.5703125" customWidth="1"/>
    <col min="10" max="10" width="25.140625" customWidth="1"/>
    <col min="11" max="11" width="15.7109375" customWidth="1"/>
    <col min="12" max="12" width="14.140625" customWidth="1"/>
    <col min="13" max="13" width="9.5703125" customWidth="1"/>
    <col min="14" max="14" width="14.140625" customWidth="1"/>
    <col min="15" max="15" width="23.42578125" customWidth="1"/>
    <col min="16" max="16" width="16.5703125" customWidth="1"/>
    <col min="17" max="17" width="41" customWidth="1"/>
  </cols>
  <sheetData>
    <row r="1" spans="1:16" ht="15.75" x14ac:dyDescent="0.25">
      <c r="A1" s="179" t="s">
        <v>365</v>
      </c>
      <c r="I1" s="180" t="s">
        <v>188</v>
      </c>
      <c r="J1" s="181" t="s">
        <v>40</v>
      </c>
    </row>
    <row r="2" spans="1:16" x14ac:dyDescent="0.2">
      <c r="I2" s="182" t="s">
        <v>201</v>
      </c>
      <c r="J2" s="183" t="s">
        <v>39</v>
      </c>
    </row>
    <row r="3" spans="1:16" x14ac:dyDescent="0.2">
      <c r="A3" s="184" t="s">
        <v>366</v>
      </c>
      <c r="I3" s="182" t="s">
        <v>206</v>
      </c>
      <c r="J3" s="183" t="s">
        <v>37</v>
      </c>
    </row>
    <row r="4" spans="1:16" x14ac:dyDescent="0.2">
      <c r="I4" s="182" t="s">
        <v>223</v>
      </c>
      <c r="J4" s="183" t="s">
        <v>37</v>
      </c>
    </row>
    <row r="5" spans="1:16" x14ac:dyDescent="0.2">
      <c r="I5" s="185" t="s">
        <v>53</v>
      </c>
      <c r="J5" s="186" t="s">
        <v>38</v>
      </c>
    </row>
    <row r="11" spans="1:16" ht="12.75" customHeight="1" x14ac:dyDescent="0.2">
      <c r="A11" s="2" t="str">
        <f t="shared" ref="A11:A74" si="0">P11</f>
        <v>BAVM 32 </v>
      </c>
      <c r="B11" s="15" t="str">
        <f t="shared" ref="B11:B74" si="1">IF(H11=INT(H11),"I","II")</f>
        <v>I</v>
      </c>
      <c r="C11" s="2">
        <f t="shared" ref="C11:C74" si="2">1*G11</f>
        <v>44486.428</v>
      </c>
      <c r="D11" t="str">
        <f t="shared" ref="D11:D74" si="3">VLOOKUP(F11,I$1:J$5,2,FALSE)</f>
        <v>vis</v>
      </c>
      <c r="E11">
        <f>VLOOKUP(C11,A!C$21:E$973,3,FALSE)</f>
        <v>9873.0105273576155</v>
      </c>
      <c r="F11" s="15" t="s">
        <v>53</v>
      </c>
      <c r="G11" t="str">
        <f t="shared" ref="G11:G74" si="4">MID(I11,3,LEN(I11)-3)</f>
        <v>44486.428</v>
      </c>
      <c r="H11" s="2">
        <f t="shared" ref="H11:H74" si="5">1*K11</f>
        <v>9873</v>
      </c>
      <c r="I11" s="187" t="s">
        <v>367</v>
      </c>
      <c r="J11" s="188" t="s">
        <v>368</v>
      </c>
      <c r="K11" s="187">
        <v>9873</v>
      </c>
      <c r="L11" s="187" t="s">
        <v>369</v>
      </c>
      <c r="M11" s="188" t="s">
        <v>370</v>
      </c>
      <c r="N11" s="188"/>
      <c r="O11" s="189" t="s">
        <v>371</v>
      </c>
      <c r="P11" s="190" t="s">
        <v>372</v>
      </c>
    </row>
    <row r="12" spans="1:16" ht="12.75" customHeight="1" x14ac:dyDescent="0.2">
      <c r="A12" s="2" t="str">
        <f t="shared" si="0"/>
        <v> BBS 56 </v>
      </c>
      <c r="B12" s="15" t="str">
        <f t="shared" si="1"/>
        <v>II</v>
      </c>
      <c r="C12" s="2">
        <f t="shared" si="2"/>
        <v>44815.48</v>
      </c>
      <c r="D12" t="str">
        <f t="shared" si="3"/>
        <v>vis</v>
      </c>
      <c r="E12">
        <f>VLOOKUP(C12,A!C$21:E$973,3,FALSE)</f>
        <v>10677.547850669784</v>
      </c>
      <c r="F12" s="15" t="s">
        <v>53</v>
      </c>
      <c r="G12" t="str">
        <f t="shared" si="4"/>
        <v>44815.480</v>
      </c>
      <c r="H12" s="2">
        <f t="shared" si="5"/>
        <v>10677.5</v>
      </c>
      <c r="I12" s="187" t="s">
        <v>373</v>
      </c>
      <c r="J12" s="188" t="s">
        <v>374</v>
      </c>
      <c r="K12" s="187">
        <v>10677.5</v>
      </c>
      <c r="L12" s="187" t="s">
        <v>375</v>
      </c>
      <c r="M12" s="188" t="s">
        <v>376</v>
      </c>
      <c r="N12" s="188" t="s">
        <v>377</v>
      </c>
      <c r="O12" s="189" t="s">
        <v>378</v>
      </c>
      <c r="P12" s="189" t="s">
        <v>379</v>
      </c>
    </row>
    <row r="13" spans="1:16" ht="12.75" customHeight="1" x14ac:dyDescent="0.2">
      <c r="A13" s="2" t="str">
        <f t="shared" si="0"/>
        <v> BRNO 26 </v>
      </c>
      <c r="B13" s="15" t="str">
        <f t="shared" si="1"/>
        <v>II</v>
      </c>
      <c r="C13" s="2">
        <f t="shared" si="2"/>
        <v>45107.502999999997</v>
      </c>
      <c r="D13" t="str">
        <f t="shared" si="3"/>
        <v>vis</v>
      </c>
      <c r="E13">
        <f>VLOOKUP(C13,A!C$21:E$973,3,FALSE)</f>
        <v>11391.548685691549</v>
      </c>
      <c r="F13" s="15" t="s">
        <v>53</v>
      </c>
      <c r="G13" t="str">
        <f t="shared" si="4"/>
        <v>45107.503</v>
      </c>
      <c r="H13" s="2">
        <f t="shared" si="5"/>
        <v>11391.5</v>
      </c>
      <c r="I13" s="187" t="s">
        <v>380</v>
      </c>
      <c r="J13" s="188" t="s">
        <v>381</v>
      </c>
      <c r="K13" s="187">
        <v>11391.5</v>
      </c>
      <c r="L13" s="187" t="s">
        <v>375</v>
      </c>
      <c r="M13" s="188" t="s">
        <v>382</v>
      </c>
      <c r="N13" s="188"/>
      <c r="O13" s="189" t="s">
        <v>383</v>
      </c>
      <c r="P13" s="189" t="s">
        <v>384</v>
      </c>
    </row>
    <row r="14" spans="1:16" ht="12.75" customHeight="1" x14ac:dyDescent="0.2">
      <c r="A14" s="2" t="str">
        <f t="shared" si="0"/>
        <v> BRNO 26 </v>
      </c>
      <c r="B14" s="15" t="str">
        <f t="shared" si="1"/>
        <v>I</v>
      </c>
      <c r="C14" s="2">
        <f t="shared" si="2"/>
        <v>45115.474999999999</v>
      </c>
      <c r="D14" t="str">
        <f t="shared" si="3"/>
        <v>vis</v>
      </c>
      <c r="E14">
        <f>VLOOKUP(C14,A!C$21:E$973,3,FALSE)</f>
        <v>11411.040351268557</v>
      </c>
      <c r="F14" s="15" t="s">
        <v>53</v>
      </c>
      <c r="G14" t="str">
        <f t="shared" si="4"/>
        <v>45115.475</v>
      </c>
      <c r="H14" s="2">
        <f t="shared" si="5"/>
        <v>11411</v>
      </c>
      <c r="I14" s="187" t="s">
        <v>385</v>
      </c>
      <c r="J14" s="188" t="s">
        <v>386</v>
      </c>
      <c r="K14" s="187">
        <v>11411</v>
      </c>
      <c r="L14" s="187" t="s">
        <v>387</v>
      </c>
      <c r="M14" s="188" t="s">
        <v>382</v>
      </c>
      <c r="N14" s="188"/>
      <c r="O14" s="189" t="s">
        <v>383</v>
      </c>
      <c r="P14" s="189" t="s">
        <v>384</v>
      </c>
    </row>
    <row r="15" spans="1:16" ht="12.75" customHeight="1" x14ac:dyDescent="0.2">
      <c r="A15" s="2" t="str">
        <f t="shared" si="0"/>
        <v> BRNO 26 </v>
      </c>
      <c r="B15" s="15" t="str">
        <f t="shared" si="1"/>
        <v>II</v>
      </c>
      <c r="C15" s="2">
        <f t="shared" si="2"/>
        <v>45204.421000000002</v>
      </c>
      <c r="D15" t="str">
        <f t="shared" si="3"/>
        <v>vis</v>
      </c>
      <c r="E15">
        <f>VLOOKUP(C15,A!C$21:E$973,3,FALSE)</f>
        <v>11628.514722368949</v>
      </c>
      <c r="F15" s="15" t="s">
        <v>53</v>
      </c>
      <c r="G15" t="str">
        <f t="shared" si="4"/>
        <v>45204.421</v>
      </c>
      <c r="H15" s="2">
        <f t="shared" si="5"/>
        <v>11628.5</v>
      </c>
      <c r="I15" s="187" t="s">
        <v>388</v>
      </c>
      <c r="J15" s="188" t="s">
        <v>389</v>
      </c>
      <c r="K15" s="187">
        <v>11628.5</v>
      </c>
      <c r="L15" s="187" t="s">
        <v>390</v>
      </c>
      <c r="M15" s="188" t="s">
        <v>382</v>
      </c>
      <c r="N15" s="188"/>
      <c r="O15" s="189" t="s">
        <v>383</v>
      </c>
      <c r="P15" s="189" t="s">
        <v>384</v>
      </c>
    </row>
    <row r="16" spans="1:16" ht="12.75" customHeight="1" x14ac:dyDescent="0.2">
      <c r="A16" s="2" t="str">
        <f t="shared" si="0"/>
        <v>BAVM 38 </v>
      </c>
      <c r="B16" s="15" t="str">
        <f t="shared" si="1"/>
        <v>I</v>
      </c>
      <c r="C16" s="2">
        <f t="shared" si="2"/>
        <v>45558.423999999999</v>
      </c>
      <c r="D16" t="str">
        <f t="shared" si="3"/>
        <v>vis</v>
      </c>
      <c r="E16">
        <f>VLOOKUP(C16,A!C$21:E$973,3,FALSE)</f>
        <v>12494.057633715702</v>
      </c>
      <c r="F16" s="15" t="s">
        <v>53</v>
      </c>
      <c r="G16" t="str">
        <f t="shared" si="4"/>
        <v>45558.424</v>
      </c>
      <c r="H16" s="2">
        <f t="shared" si="5"/>
        <v>12494</v>
      </c>
      <c r="I16" s="187" t="s">
        <v>391</v>
      </c>
      <c r="J16" s="188" t="s">
        <v>392</v>
      </c>
      <c r="K16" s="187">
        <v>12494</v>
      </c>
      <c r="L16" s="187" t="s">
        <v>393</v>
      </c>
      <c r="M16" s="188" t="s">
        <v>370</v>
      </c>
      <c r="N16" s="188"/>
      <c r="O16" s="189" t="s">
        <v>394</v>
      </c>
      <c r="P16" s="190" t="s">
        <v>395</v>
      </c>
    </row>
    <row r="17" spans="1:16" ht="12.75" customHeight="1" x14ac:dyDescent="0.2">
      <c r="A17" s="2" t="str">
        <f t="shared" si="0"/>
        <v> VSSC 61.18 </v>
      </c>
      <c r="B17" s="15" t="str">
        <f t="shared" si="1"/>
        <v>II</v>
      </c>
      <c r="C17" s="2">
        <f t="shared" si="2"/>
        <v>45925.434999999998</v>
      </c>
      <c r="D17" t="str">
        <f t="shared" si="3"/>
        <v>vis</v>
      </c>
      <c r="E17">
        <f>VLOOKUP(C17,A!C$21:E$973,3,FALSE)</f>
        <v>13391.405309967837</v>
      </c>
      <c r="F17" s="15" t="s">
        <v>53</v>
      </c>
      <c r="G17" t="str">
        <f t="shared" si="4"/>
        <v>45925.435</v>
      </c>
      <c r="H17" s="2">
        <f t="shared" si="5"/>
        <v>13391.5</v>
      </c>
      <c r="I17" s="187" t="s">
        <v>396</v>
      </c>
      <c r="J17" s="188" t="s">
        <v>397</v>
      </c>
      <c r="K17" s="187">
        <v>13391.5</v>
      </c>
      <c r="L17" s="187" t="s">
        <v>398</v>
      </c>
      <c r="M17" s="188" t="s">
        <v>370</v>
      </c>
      <c r="N17" s="188"/>
      <c r="O17" s="189" t="s">
        <v>399</v>
      </c>
      <c r="P17" s="189" t="s">
        <v>400</v>
      </c>
    </row>
    <row r="18" spans="1:16" ht="12.75" customHeight="1" x14ac:dyDescent="0.2">
      <c r="A18" s="2" t="str">
        <f t="shared" si="0"/>
        <v> VSSC 61.18 </v>
      </c>
      <c r="B18" s="15" t="str">
        <f t="shared" si="1"/>
        <v>II</v>
      </c>
      <c r="C18" s="2">
        <f t="shared" si="2"/>
        <v>45932.434000000001</v>
      </c>
      <c r="D18" t="str">
        <f t="shared" si="3"/>
        <v>vis</v>
      </c>
      <c r="E18">
        <f>VLOOKUP(C18,A!C$21:E$973,3,FALSE)</f>
        <v>13408.517975217903</v>
      </c>
      <c r="F18" s="15" t="s">
        <v>53</v>
      </c>
      <c r="G18" t="str">
        <f t="shared" si="4"/>
        <v>45932.434</v>
      </c>
      <c r="H18" s="2">
        <f t="shared" si="5"/>
        <v>13408.5</v>
      </c>
      <c r="I18" s="187" t="s">
        <v>401</v>
      </c>
      <c r="J18" s="188" t="s">
        <v>402</v>
      </c>
      <c r="K18" s="187">
        <v>13408.5</v>
      </c>
      <c r="L18" s="187" t="s">
        <v>403</v>
      </c>
      <c r="M18" s="188" t="s">
        <v>370</v>
      </c>
      <c r="N18" s="188"/>
      <c r="O18" s="189" t="s">
        <v>399</v>
      </c>
      <c r="P18" s="189" t="s">
        <v>400</v>
      </c>
    </row>
    <row r="19" spans="1:16" ht="12.75" customHeight="1" x14ac:dyDescent="0.2">
      <c r="A19" s="2" t="str">
        <f t="shared" si="0"/>
        <v> VSSC 61.18 </v>
      </c>
      <c r="B19" s="15" t="str">
        <f t="shared" si="1"/>
        <v>I</v>
      </c>
      <c r="C19" s="2">
        <f t="shared" si="2"/>
        <v>45933.459000000003</v>
      </c>
      <c r="D19" t="str">
        <f t="shared" si="3"/>
        <v>vis</v>
      </c>
      <c r="E19">
        <f>VLOOKUP(C19,A!C$21:E$973,3,FALSE)</f>
        <v>13411.024116363971</v>
      </c>
      <c r="F19" s="15" t="s">
        <v>53</v>
      </c>
      <c r="G19" t="str">
        <f t="shared" si="4"/>
        <v>45933.459</v>
      </c>
      <c r="H19" s="2">
        <f t="shared" si="5"/>
        <v>13411</v>
      </c>
      <c r="I19" s="187" t="s">
        <v>404</v>
      </c>
      <c r="J19" s="188" t="s">
        <v>405</v>
      </c>
      <c r="K19" s="187">
        <v>13411</v>
      </c>
      <c r="L19" s="187" t="s">
        <v>406</v>
      </c>
      <c r="M19" s="188" t="s">
        <v>370</v>
      </c>
      <c r="N19" s="188"/>
      <c r="O19" s="189" t="s">
        <v>399</v>
      </c>
      <c r="P19" s="189" t="s">
        <v>400</v>
      </c>
    </row>
    <row r="20" spans="1:16" ht="12.75" customHeight="1" x14ac:dyDescent="0.2">
      <c r="A20" s="2" t="str">
        <f t="shared" si="0"/>
        <v> BBS 77 </v>
      </c>
      <c r="B20" s="15" t="str">
        <f t="shared" si="1"/>
        <v>II</v>
      </c>
      <c r="C20" s="2">
        <f t="shared" si="2"/>
        <v>46143.497000000003</v>
      </c>
      <c r="D20" t="str">
        <f t="shared" si="3"/>
        <v>vis</v>
      </c>
      <c r="E20">
        <f>VLOOKUP(C20,A!C$21:E$973,3,FALSE)</f>
        <v>13924.57033493684</v>
      </c>
      <c r="F20" s="15" t="s">
        <v>53</v>
      </c>
      <c r="G20" t="str">
        <f t="shared" si="4"/>
        <v>46143.497</v>
      </c>
      <c r="H20" s="2">
        <f t="shared" si="5"/>
        <v>13924.5</v>
      </c>
      <c r="I20" s="187" t="s">
        <v>407</v>
      </c>
      <c r="J20" s="188" t="s">
        <v>408</v>
      </c>
      <c r="K20" s="187">
        <v>13924.5</v>
      </c>
      <c r="L20" s="187" t="s">
        <v>409</v>
      </c>
      <c r="M20" s="188" t="s">
        <v>370</v>
      </c>
      <c r="N20" s="188"/>
      <c r="O20" s="189" t="s">
        <v>410</v>
      </c>
      <c r="P20" s="189" t="s">
        <v>411</v>
      </c>
    </row>
    <row r="21" spans="1:16" ht="12.75" customHeight="1" x14ac:dyDescent="0.2">
      <c r="A21" s="2" t="str">
        <f t="shared" si="0"/>
        <v> VSSC 64.24 </v>
      </c>
      <c r="B21" s="15" t="str">
        <f t="shared" si="1"/>
        <v>I</v>
      </c>
      <c r="C21" s="2">
        <f t="shared" si="2"/>
        <v>46216.51</v>
      </c>
      <c r="D21" t="str">
        <f t="shared" si="3"/>
        <v>vis</v>
      </c>
      <c r="E21">
        <f>VLOOKUP(C21,A!C$21:E$973,3,FALSE)</f>
        <v>14103.088270056487</v>
      </c>
      <c r="F21" s="15" t="s">
        <v>53</v>
      </c>
      <c r="G21" t="str">
        <f t="shared" si="4"/>
        <v>46216.510</v>
      </c>
      <c r="H21" s="2">
        <f t="shared" si="5"/>
        <v>14103</v>
      </c>
      <c r="I21" s="187" t="s">
        <v>412</v>
      </c>
      <c r="J21" s="188" t="s">
        <v>413</v>
      </c>
      <c r="K21" s="187">
        <v>14103</v>
      </c>
      <c r="L21" s="187" t="s">
        <v>414</v>
      </c>
      <c r="M21" s="188" t="s">
        <v>370</v>
      </c>
      <c r="N21" s="188"/>
      <c r="O21" s="189" t="s">
        <v>399</v>
      </c>
      <c r="P21" s="189" t="s">
        <v>415</v>
      </c>
    </row>
    <row r="22" spans="1:16" ht="12.75" customHeight="1" x14ac:dyDescent="0.2">
      <c r="A22" s="2" t="str">
        <f t="shared" si="0"/>
        <v> VSSC 64.24 </v>
      </c>
      <c r="B22" s="15" t="str">
        <f t="shared" si="1"/>
        <v>I</v>
      </c>
      <c r="C22" s="2">
        <f t="shared" si="2"/>
        <v>46216.512000000002</v>
      </c>
      <c r="D22" t="str">
        <f t="shared" si="3"/>
        <v>vis</v>
      </c>
      <c r="E22">
        <f>VLOOKUP(C22,A!C$21:E$973,3,FALSE)</f>
        <v>14103.093160087992</v>
      </c>
      <c r="F22" s="15" t="s">
        <v>53</v>
      </c>
      <c r="G22" t="str">
        <f t="shared" si="4"/>
        <v>46216.512</v>
      </c>
      <c r="H22" s="2">
        <f t="shared" si="5"/>
        <v>14103</v>
      </c>
      <c r="I22" s="187" t="s">
        <v>416</v>
      </c>
      <c r="J22" s="188" t="s">
        <v>417</v>
      </c>
      <c r="K22" s="187">
        <v>14103</v>
      </c>
      <c r="L22" s="187" t="s">
        <v>418</v>
      </c>
      <c r="M22" s="188" t="s">
        <v>370</v>
      </c>
      <c r="N22" s="188"/>
      <c r="O22" s="189" t="s">
        <v>419</v>
      </c>
      <c r="P22" s="189" t="s">
        <v>415</v>
      </c>
    </row>
    <row r="23" spans="1:16" ht="12.75" customHeight="1" x14ac:dyDescent="0.2">
      <c r="A23" s="2" t="str">
        <f t="shared" si="0"/>
        <v> VSSC 64.24 </v>
      </c>
      <c r="B23" s="15" t="str">
        <f t="shared" si="1"/>
        <v>II</v>
      </c>
      <c r="C23" s="2">
        <f t="shared" si="2"/>
        <v>46217.536</v>
      </c>
      <c r="D23" t="str">
        <f t="shared" si="3"/>
        <v>vis</v>
      </c>
      <c r="E23">
        <f>VLOOKUP(C23,A!C$21:E$973,3,FALSE)</f>
        <v>14105.596856218299</v>
      </c>
      <c r="F23" s="15" t="s">
        <v>53</v>
      </c>
      <c r="G23" t="str">
        <f t="shared" si="4"/>
        <v>46217.536</v>
      </c>
      <c r="H23" s="2">
        <f t="shared" si="5"/>
        <v>14105.5</v>
      </c>
      <c r="I23" s="187" t="s">
        <v>420</v>
      </c>
      <c r="J23" s="188" t="s">
        <v>421</v>
      </c>
      <c r="K23" s="187">
        <v>14105.5</v>
      </c>
      <c r="L23" s="187" t="s">
        <v>422</v>
      </c>
      <c r="M23" s="188" t="s">
        <v>370</v>
      </c>
      <c r="N23" s="188"/>
      <c r="O23" s="189" t="s">
        <v>399</v>
      </c>
      <c r="P23" s="189" t="s">
        <v>415</v>
      </c>
    </row>
    <row r="24" spans="1:16" ht="12.75" customHeight="1" x14ac:dyDescent="0.2">
      <c r="A24" s="2" t="str">
        <f t="shared" si="0"/>
        <v> VSSC 64.24 </v>
      </c>
      <c r="B24" s="15" t="str">
        <f t="shared" si="1"/>
        <v>I</v>
      </c>
      <c r="C24" s="2">
        <f t="shared" si="2"/>
        <v>46218.548999999999</v>
      </c>
      <c r="D24" t="str">
        <f t="shared" si="3"/>
        <v>vis</v>
      </c>
      <c r="E24">
        <f>VLOOKUP(C24,A!C$21:E$973,3,FALSE)</f>
        <v>14108.073657175335</v>
      </c>
      <c r="F24" s="15" t="s">
        <v>53</v>
      </c>
      <c r="G24" t="str">
        <f t="shared" si="4"/>
        <v>46218.549</v>
      </c>
      <c r="H24" s="2">
        <f t="shared" si="5"/>
        <v>14108</v>
      </c>
      <c r="I24" s="187" t="s">
        <v>423</v>
      </c>
      <c r="J24" s="188" t="s">
        <v>424</v>
      </c>
      <c r="K24" s="187">
        <v>14108</v>
      </c>
      <c r="L24" s="187" t="s">
        <v>425</v>
      </c>
      <c r="M24" s="188" t="s">
        <v>370</v>
      </c>
      <c r="N24" s="188"/>
      <c r="O24" s="189" t="s">
        <v>399</v>
      </c>
      <c r="P24" s="189" t="s">
        <v>415</v>
      </c>
    </row>
    <row r="25" spans="1:16" ht="12.75" customHeight="1" x14ac:dyDescent="0.2">
      <c r="A25" s="2" t="str">
        <f t="shared" si="0"/>
        <v>IBVS 3156 </v>
      </c>
      <c r="B25" s="15" t="str">
        <f t="shared" si="1"/>
        <v>II</v>
      </c>
      <c r="C25" s="2">
        <f t="shared" si="2"/>
        <v>46228.574399999998</v>
      </c>
      <c r="D25" t="str">
        <f t="shared" si="3"/>
        <v>vis</v>
      </c>
      <c r="E25">
        <f>VLOOKUP(C25,A!C$21:E$973,3,FALSE)</f>
        <v>14132.585918098022</v>
      </c>
      <c r="F25" s="15" t="s">
        <v>53</v>
      </c>
      <c r="G25" t="str">
        <f t="shared" si="4"/>
        <v>46228.5744</v>
      </c>
      <c r="H25" s="2">
        <f t="shared" si="5"/>
        <v>14132.5</v>
      </c>
      <c r="I25" s="187" t="s">
        <v>426</v>
      </c>
      <c r="J25" s="188" t="s">
        <v>427</v>
      </c>
      <c r="K25" s="187">
        <v>14132.5</v>
      </c>
      <c r="L25" s="187" t="s">
        <v>428</v>
      </c>
      <c r="M25" s="188" t="s">
        <v>376</v>
      </c>
      <c r="N25" s="188" t="s">
        <v>377</v>
      </c>
      <c r="O25" s="189" t="s">
        <v>429</v>
      </c>
      <c r="P25" s="190" t="s">
        <v>430</v>
      </c>
    </row>
    <row r="26" spans="1:16" ht="12.75" customHeight="1" x14ac:dyDescent="0.2">
      <c r="A26" s="2" t="str">
        <f t="shared" si="0"/>
        <v>IBVS 3156 </v>
      </c>
      <c r="B26" s="15" t="str">
        <f t="shared" si="1"/>
        <v>II</v>
      </c>
      <c r="C26" s="2">
        <f t="shared" si="2"/>
        <v>46229.392800000001</v>
      </c>
      <c r="D26" t="str">
        <f t="shared" si="3"/>
        <v>vis</v>
      </c>
      <c r="E26">
        <f>VLOOKUP(C26,A!C$21:E$973,3,FALSE)</f>
        <v>14134.58691898968</v>
      </c>
      <c r="F26" s="15" t="s">
        <v>53</v>
      </c>
      <c r="G26" t="str">
        <f t="shared" si="4"/>
        <v>46229.3928</v>
      </c>
      <c r="H26" s="2">
        <f t="shared" si="5"/>
        <v>14134.5</v>
      </c>
      <c r="I26" s="187" t="s">
        <v>431</v>
      </c>
      <c r="J26" s="188" t="s">
        <v>432</v>
      </c>
      <c r="K26" s="187">
        <v>14134.5</v>
      </c>
      <c r="L26" s="187" t="s">
        <v>433</v>
      </c>
      <c r="M26" s="188" t="s">
        <v>376</v>
      </c>
      <c r="N26" s="188" t="s">
        <v>377</v>
      </c>
      <c r="O26" s="189" t="s">
        <v>429</v>
      </c>
      <c r="P26" s="190" t="s">
        <v>430</v>
      </c>
    </row>
    <row r="27" spans="1:16" ht="12.75" customHeight="1" x14ac:dyDescent="0.2">
      <c r="A27" s="2" t="str">
        <f t="shared" si="0"/>
        <v>IBVS 3156 </v>
      </c>
      <c r="B27" s="15" t="str">
        <f t="shared" si="1"/>
        <v>I</v>
      </c>
      <c r="C27" s="2">
        <f t="shared" si="2"/>
        <v>46230.415200000003</v>
      </c>
      <c r="D27" t="str">
        <f t="shared" si="3"/>
        <v>vis</v>
      </c>
      <c r="E27">
        <f>VLOOKUP(C27,A!C$21:E$973,3,FALSE)</f>
        <v>14137.086703094794</v>
      </c>
      <c r="F27" s="15" t="s">
        <v>53</v>
      </c>
      <c r="G27" t="str">
        <f t="shared" si="4"/>
        <v>46230.4152</v>
      </c>
      <c r="H27" s="2">
        <f t="shared" si="5"/>
        <v>14137</v>
      </c>
      <c r="I27" s="187" t="s">
        <v>434</v>
      </c>
      <c r="J27" s="188" t="s">
        <v>435</v>
      </c>
      <c r="K27" s="187">
        <v>14137</v>
      </c>
      <c r="L27" s="187" t="s">
        <v>433</v>
      </c>
      <c r="M27" s="188" t="s">
        <v>376</v>
      </c>
      <c r="N27" s="188" t="s">
        <v>377</v>
      </c>
      <c r="O27" s="189" t="s">
        <v>429</v>
      </c>
      <c r="P27" s="190" t="s">
        <v>430</v>
      </c>
    </row>
    <row r="28" spans="1:16" ht="12.75" customHeight="1" x14ac:dyDescent="0.2">
      <c r="A28" s="2" t="str">
        <f t="shared" si="0"/>
        <v>IBVS 3156 </v>
      </c>
      <c r="B28" s="15" t="str">
        <f t="shared" si="1"/>
        <v>II</v>
      </c>
      <c r="C28" s="2">
        <f t="shared" si="2"/>
        <v>46231.437899999997</v>
      </c>
      <c r="D28" t="str">
        <f t="shared" si="3"/>
        <v>vis</v>
      </c>
      <c r="E28">
        <f>VLOOKUP(C28,A!C$21:E$973,3,FALSE)</f>
        <v>14139.587220704614</v>
      </c>
      <c r="F28" s="15" t="s">
        <v>53</v>
      </c>
      <c r="G28" t="str">
        <f t="shared" si="4"/>
        <v>46231.4379</v>
      </c>
      <c r="H28" s="2">
        <f t="shared" si="5"/>
        <v>14139.5</v>
      </c>
      <c r="I28" s="187" t="s">
        <v>436</v>
      </c>
      <c r="J28" s="188" t="s">
        <v>437</v>
      </c>
      <c r="K28" s="187">
        <v>14139.5</v>
      </c>
      <c r="L28" s="187" t="s">
        <v>438</v>
      </c>
      <c r="M28" s="188" t="s">
        <v>376</v>
      </c>
      <c r="N28" s="188" t="s">
        <v>377</v>
      </c>
      <c r="O28" s="189" t="s">
        <v>429</v>
      </c>
      <c r="P28" s="190" t="s">
        <v>430</v>
      </c>
    </row>
    <row r="29" spans="1:16" ht="12.75" customHeight="1" x14ac:dyDescent="0.2">
      <c r="A29" s="2" t="str">
        <f t="shared" si="0"/>
        <v>IBVS 3156 </v>
      </c>
      <c r="B29" s="15" t="str">
        <f t="shared" si="1"/>
        <v>II</v>
      </c>
      <c r="C29" s="2">
        <f t="shared" si="2"/>
        <v>46233.481699999997</v>
      </c>
      <c r="D29" t="str">
        <f t="shared" si="3"/>
        <v>vis</v>
      </c>
      <c r="E29">
        <f>VLOOKUP(C29,A!C$21:E$973,3,FALSE)</f>
        <v>14144.584343899078</v>
      </c>
      <c r="F29" s="15" t="s">
        <v>53</v>
      </c>
      <c r="G29" t="str">
        <f t="shared" si="4"/>
        <v>46233.4817</v>
      </c>
      <c r="H29" s="2">
        <f t="shared" si="5"/>
        <v>14144.5</v>
      </c>
      <c r="I29" s="187" t="s">
        <v>439</v>
      </c>
      <c r="J29" s="188" t="s">
        <v>440</v>
      </c>
      <c r="K29" s="187">
        <v>14144.5</v>
      </c>
      <c r="L29" s="187" t="s">
        <v>441</v>
      </c>
      <c r="M29" s="188" t="s">
        <v>376</v>
      </c>
      <c r="N29" s="188" t="s">
        <v>377</v>
      </c>
      <c r="O29" s="189" t="s">
        <v>429</v>
      </c>
      <c r="P29" s="190" t="s">
        <v>430</v>
      </c>
    </row>
    <row r="30" spans="1:16" ht="12.75" customHeight="1" x14ac:dyDescent="0.2">
      <c r="A30" s="2" t="str">
        <f t="shared" si="0"/>
        <v> VSSC 64.24 </v>
      </c>
      <c r="B30" s="15" t="str">
        <f t="shared" si="1"/>
        <v>II</v>
      </c>
      <c r="C30" s="2">
        <f t="shared" si="2"/>
        <v>46253.512999999999</v>
      </c>
      <c r="D30" t="str">
        <f t="shared" si="3"/>
        <v>vis</v>
      </c>
      <c r="E30">
        <f>VLOOKUP(C30,A!C$21:E$973,3,FALSE)</f>
        <v>14193.561187937299</v>
      </c>
      <c r="F30" s="15" t="s">
        <v>53</v>
      </c>
      <c r="G30" t="str">
        <f t="shared" si="4"/>
        <v>46253.513</v>
      </c>
      <c r="H30" s="2">
        <f t="shared" si="5"/>
        <v>14193.5</v>
      </c>
      <c r="I30" s="187" t="s">
        <v>442</v>
      </c>
      <c r="J30" s="188" t="s">
        <v>443</v>
      </c>
      <c r="K30" s="187">
        <v>14193.5</v>
      </c>
      <c r="L30" s="187" t="s">
        <v>444</v>
      </c>
      <c r="M30" s="188" t="s">
        <v>370</v>
      </c>
      <c r="N30" s="188"/>
      <c r="O30" s="189" t="s">
        <v>419</v>
      </c>
      <c r="P30" s="189" t="s">
        <v>415</v>
      </c>
    </row>
    <row r="31" spans="1:16" ht="12.75" customHeight="1" x14ac:dyDescent="0.2">
      <c r="A31" s="2" t="str">
        <f t="shared" si="0"/>
        <v> BBS 77 </v>
      </c>
      <c r="B31" s="15" t="str">
        <f t="shared" si="1"/>
        <v>I</v>
      </c>
      <c r="C31" s="2">
        <f t="shared" si="2"/>
        <v>46259.451999999997</v>
      </c>
      <c r="D31" t="str">
        <f t="shared" si="3"/>
        <v>vis</v>
      </c>
      <c r="E31">
        <f>VLOOKUP(C31,A!C$21:E$973,3,FALSE)</f>
        <v>14208.082136489958</v>
      </c>
      <c r="F31" s="15" t="s">
        <v>53</v>
      </c>
      <c r="G31" t="str">
        <f t="shared" si="4"/>
        <v>46259.452</v>
      </c>
      <c r="H31" s="2">
        <f t="shared" si="5"/>
        <v>14208</v>
      </c>
      <c r="I31" s="187" t="s">
        <v>445</v>
      </c>
      <c r="J31" s="188" t="s">
        <v>446</v>
      </c>
      <c r="K31" s="187">
        <v>14208</v>
      </c>
      <c r="L31" s="187" t="s">
        <v>447</v>
      </c>
      <c r="M31" s="188" t="s">
        <v>370</v>
      </c>
      <c r="N31" s="188"/>
      <c r="O31" s="189" t="s">
        <v>448</v>
      </c>
      <c r="P31" s="189" t="s">
        <v>411</v>
      </c>
    </row>
    <row r="32" spans="1:16" ht="12.75" customHeight="1" x14ac:dyDescent="0.2">
      <c r="A32" s="2" t="str">
        <f t="shared" si="0"/>
        <v> BBS 77 </v>
      </c>
      <c r="B32" s="15" t="str">
        <f t="shared" si="1"/>
        <v>I</v>
      </c>
      <c r="C32" s="2">
        <f t="shared" si="2"/>
        <v>46270.490400000002</v>
      </c>
      <c r="D32" t="str">
        <f t="shared" si="3"/>
        <v>vis</v>
      </c>
      <c r="E32">
        <f>VLOOKUP(C32,A!C$21:E$973,3,FALSE)</f>
        <v>14235.071198369702</v>
      </c>
      <c r="F32" s="15" t="s">
        <v>53</v>
      </c>
      <c r="G32" t="str">
        <f t="shared" si="4"/>
        <v>46270.4904</v>
      </c>
      <c r="H32" s="2">
        <f t="shared" si="5"/>
        <v>14235</v>
      </c>
      <c r="I32" s="187" t="s">
        <v>449</v>
      </c>
      <c r="J32" s="188" t="s">
        <v>450</v>
      </c>
      <c r="K32" s="187">
        <v>14235</v>
      </c>
      <c r="L32" s="187" t="s">
        <v>451</v>
      </c>
      <c r="M32" s="188" t="s">
        <v>376</v>
      </c>
      <c r="N32" s="188" t="s">
        <v>377</v>
      </c>
      <c r="O32" s="189" t="s">
        <v>378</v>
      </c>
      <c r="P32" s="189" t="s">
        <v>411</v>
      </c>
    </row>
    <row r="33" spans="1:16" ht="12.75" customHeight="1" x14ac:dyDescent="0.2">
      <c r="A33" s="2" t="str">
        <f t="shared" si="0"/>
        <v> VSSC 64.24 </v>
      </c>
      <c r="B33" s="15" t="str">
        <f t="shared" si="1"/>
        <v>I</v>
      </c>
      <c r="C33" s="2">
        <f t="shared" si="2"/>
        <v>46286.455999999998</v>
      </c>
      <c r="D33" t="str">
        <f t="shared" si="3"/>
        <v>vis</v>
      </c>
      <c r="E33">
        <f>VLOOKUP(C33,A!C$21:E$973,3,FALSE)</f>
        <v>14274.10734186395</v>
      </c>
      <c r="F33" s="15" t="s">
        <v>53</v>
      </c>
      <c r="G33" t="str">
        <f t="shared" si="4"/>
        <v>46286.456</v>
      </c>
      <c r="H33" s="2">
        <f t="shared" si="5"/>
        <v>14274</v>
      </c>
      <c r="I33" s="187" t="s">
        <v>452</v>
      </c>
      <c r="J33" s="188" t="s">
        <v>453</v>
      </c>
      <c r="K33" s="187">
        <v>14274</v>
      </c>
      <c r="L33" s="187" t="s">
        <v>454</v>
      </c>
      <c r="M33" s="188" t="s">
        <v>370</v>
      </c>
      <c r="N33" s="188"/>
      <c r="O33" s="189" t="s">
        <v>419</v>
      </c>
      <c r="P33" s="189" t="s">
        <v>415</v>
      </c>
    </row>
    <row r="34" spans="1:16" ht="12.75" customHeight="1" x14ac:dyDescent="0.2">
      <c r="A34" s="2" t="str">
        <f t="shared" si="0"/>
        <v> VSSC 67.10 </v>
      </c>
      <c r="B34" s="15" t="str">
        <f t="shared" si="1"/>
        <v>II</v>
      </c>
      <c r="C34" s="2">
        <f t="shared" si="2"/>
        <v>46613.461000000003</v>
      </c>
      <c r="D34" t="str">
        <f t="shared" si="3"/>
        <v>vis</v>
      </c>
      <c r="E34">
        <f>VLOOKUP(C34,A!C$21:E$973,3,FALSE)</f>
        <v>15073.639717931246</v>
      </c>
      <c r="F34" s="15" t="s">
        <v>53</v>
      </c>
      <c r="G34" t="str">
        <f t="shared" si="4"/>
        <v>46613.461</v>
      </c>
      <c r="H34" s="2">
        <f t="shared" si="5"/>
        <v>15073.5</v>
      </c>
      <c r="I34" s="187" t="s">
        <v>455</v>
      </c>
      <c r="J34" s="188" t="s">
        <v>456</v>
      </c>
      <c r="K34" s="187">
        <v>15073.5</v>
      </c>
      <c r="L34" s="187" t="s">
        <v>457</v>
      </c>
      <c r="M34" s="188" t="s">
        <v>370</v>
      </c>
      <c r="N34" s="188"/>
      <c r="O34" s="189" t="s">
        <v>458</v>
      </c>
      <c r="P34" s="189" t="s">
        <v>459</v>
      </c>
    </row>
    <row r="35" spans="1:16" ht="12.75" customHeight="1" x14ac:dyDescent="0.2">
      <c r="A35" s="2" t="str">
        <f t="shared" si="0"/>
        <v> VSSC 67.10 </v>
      </c>
      <c r="B35" s="15" t="str">
        <f t="shared" si="1"/>
        <v>II</v>
      </c>
      <c r="C35" s="2">
        <f t="shared" si="2"/>
        <v>46615.499000000003</v>
      </c>
      <c r="D35" t="str">
        <f t="shared" si="3"/>
        <v>vis</v>
      </c>
      <c r="E35">
        <f>VLOOKUP(C35,A!C$21:E$973,3,FALSE)</f>
        <v>15078.622660034351</v>
      </c>
      <c r="F35" s="15" t="s">
        <v>53</v>
      </c>
      <c r="G35" t="str">
        <f t="shared" si="4"/>
        <v>46615.499</v>
      </c>
      <c r="H35" s="2">
        <f t="shared" si="5"/>
        <v>15078.5</v>
      </c>
      <c r="I35" s="187" t="s">
        <v>460</v>
      </c>
      <c r="J35" s="188" t="s">
        <v>461</v>
      </c>
      <c r="K35" s="187">
        <v>15078.5</v>
      </c>
      <c r="L35" s="187" t="s">
        <v>462</v>
      </c>
      <c r="M35" s="188" t="s">
        <v>370</v>
      </c>
      <c r="N35" s="188"/>
      <c r="O35" s="189" t="s">
        <v>458</v>
      </c>
      <c r="P35" s="189" t="s">
        <v>459</v>
      </c>
    </row>
    <row r="36" spans="1:16" ht="12.75" customHeight="1" x14ac:dyDescent="0.2">
      <c r="A36" s="2" t="str">
        <f t="shared" si="0"/>
        <v> BRNO 28 </v>
      </c>
      <c r="B36" s="15" t="str">
        <f t="shared" si="1"/>
        <v>I</v>
      </c>
      <c r="C36" s="2">
        <f t="shared" si="2"/>
        <v>46623.47</v>
      </c>
      <c r="D36" t="str">
        <f t="shared" si="3"/>
        <v>vis</v>
      </c>
      <c r="E36">
        <f>VLOOKUP(C36,A!C$21:E$973,3,FALSE)</f>
        <v>15098.111880595598</v>
      </c>
      <c r="F36" s="15" t="s">
        <v>53</v>
      </c>
      <c r="G36" t="str">
        <f t="shared" si="4"/>
        <v>46623.470</v>
      </c>
      <c r="H36" s="2">
        <f t="shared" si="5"/>
        <v>15098</v>
      </c>
      <c r="I36" s="187" t="s">
        <v>463</v>
      </c>
      <c r="J36" s="188" t="s">
        <v>464</v>
      </c>
      <c r="K36" s="187">
        <v>15098</v>
      </c>
      <c r="L36" s="187" t="s">
        <v>465</v>
      </c>
      <c r="M36" s="188" t="s">
        <v>370</v>
      </c>
      <c r="N36" s="188"/>
      <c r="O36" s="189" t="s">
        <v>466</v>
      </c>
      <c r="P36" s="189" t="s">
        <v>467</v>
      </c>
    </row>
    <row r="37" spans="1:16" ht="12.75" customHeight="1" x14ac:dyDescent="0.2">
      <c r="A37" s="2" t="str">
        <f t="shared" si="0"/>
        <v> BRNO 28 </v>
      </c>
      <c r="B37" s="15" t="str">
        <f t="shared" si="1"/>
        <v>I</v>
      </c>
      <c r="C37" s="2">
        <f t="shared" si="2"/>
        <v>46623.472000000002</v>
      </c>
      <c r="D37" t="str">
        <f t="shared" si="3"/>
        <v>vis</v>
      </c>
      <c r="E37">
        <f>VLOOKUP(C37,A!C$21:E$973,3,FALSE)</f>
        <v>15098.116770627103</v>
      </c>
      <c r="F37" s="15" t="s">
        <v>53</v>
      </c>
      <c r="G37" t="str">
        <f t="shared" si="4"/>
        <v>46623.472</v>
      </c>
      <c r="H37" s="2">
        <f t="shared" si="5"/>
        <v>15098</v>
      </c>
      <c r="I37" s="187" t="s">
        <v>468</v>
      </c>
      <c r="J37" s="188" t="s">
        <v>469</v>
      </c>
      <c r="K37" s="187">
        <v>15098</v>
      </c>
      <c r="L37" s="187" t="s">
        <v>470</v>
      </c>
      <c r="M37" s="188" t="s">
        <v>370</v>
      </c>
      <c r="N37" s="188"/>
      <c r="O37" s="189" t="s">
        <v>471</v>
      </c>
      <c r="P37" s="189" t="s">
        <v>467</v>
      </c>
    </row>
    <row r="38" spans="1:16" ht="12.75" customHeight="1" x14ac:dyDescent="0.2">
      <c r="A38" s="2" t="str">
        <f t="shared" si="0"/>
        <v> VSSC 67.10 </v>
      </c>
      <c r="B38" s="15" t="str">
        <f t="shared" si="1"/>
        <v>I</v>
      </c>
      <c r="C38" s="2">
        <f t="shared" si="2"/>
        <v>46643.493000000002</v>
      </c>
      <c r="D38" t="str">
        <f t="shared" si="3"/>
        <v>vis</v>
      </c>
      <c r="E38">
        <f>VLOOKUP(C38,A!C$21:E$973,3,FALSE)</f>
        <v>15147.068431003072</v>
      </c>
      <c r="F38" s="15" t="s">
        <v>53</v>
      </c>
      <c r="G38" t="str">
        <f t="shared" si="4"/>
        <v>46643.493</v>
      </c>
      <c r="H38" s="2">
        <f t="shared" si="5"/>
        <v>15147</v>
      </c>
      <c r="I38" s="187" t="s">
        <v>472</v>
      </c>
      <c r="J38" s="188" t="s">
        <v>473</v>
      </c>
      <c r="K38" s="187">
        <v>15147</v>
      </c>
      <c r="L38" s="187" t="s">
        <v>474</v>
      </c>
      <c r="M38" s="188" t="s">
        <v>370</v>
      </c>
      <c r="N38" s="188"/>
      <c r="O38" s="189" t="s">
        <v>458</v>
      </c>
      <c r="P38" s="189" t="s">
        <v>459</v>
      </c>
    </row>
    <row r="39" spans="1:16" ht="12.75" customHeight="1" x14ac:dyDescent="0.2">
      <c r="A39" s="2" t="str">
        <f t="shared" si="0"/>
        <v> VSSC 67.10 </v>
      </c>
      <c r="B39" s="15" t="str">
        <f t="shared" si="1"/>
        <v>I</v>
      </c>
      <c r="C39" s="2">
        <f t="shared" si="2"/>
        <v>46659.442000000003</v>
      </c>
      <c r="D39" t="str">
        <f t="shared" si="3"/>
        <v>vis</v>
      </c>
      <c r="E39">
        <f>VLOOKUP(C39,A!C$21:E$973,3,FALSE)</f>
        <v>15186.063987235844</v>
      </c>
      <c r="F39" s="15" t="s">
        <v>53</v>
      </c>
      <c r="G39" t="str">
        <f t="shared" si="4"/>
        <v>46659.442</v>
      </c>
      <c r="H39" s="2">
        <f t="shared" si="5"/>
        <v>15186</v>
      </c>
      <c r="I39" s="187" t="s">
        <v>475</v>
      </c>
      <c r="J39" s="188" t="s">
        <v>476</v>
      </c>
      <c r="K39" s="187">
        <v>15186</v>
      </c>
      <c r="L39" s="187" t="s">
        <v>477</v>
      </c>
      <c r="M39" s="188" t="s">
        <v>370</v>
      </c>
      <c r="N39" s="188"/>
      <c r="O39" s="189" t="s">
        <v>399</v>
      </c>
      <c r="P39" s="189" t="s">
        <v>459</v>
      </c>
    </row>
    <row r="40" spans="1:16" ht="12.75" customHeight="1" x14ac:dyDescent="0.2">
      <c r="A40" s="2" t="str">
        <f t="shared" si="0"/>
        <v> VSSC 67.10 </v>
      </c>
      <c r="B40" s="15" t="str">
        <f t="shared" si="1"/>
        <v>II</v>
      </c>
      <c r="C40" s="2">
        <f t="shared" si="2"/>
        <v>46667.423999999999</v>
      </c>
      <c r="D40" t="str">
        <f t="shared" si="3"/>
        <v>vis</v>
      </c>
      <c r="E40">
        <f>VLOOKUP(C40,A!C$21:E$973,3,FALSE)</f>
        <v>15205.580102970362</v>
      </c>
      <c r="F40" s="15" t="s">
        <v>53</v>
      </c>
      <c r="G40" t="str">
        <f t="shared" si="4"/>
        <v>46667.424</v>
      </c>
      <c r="H40" s="2">
        <f t="shared" si="5"/>
        <v>15205.5</v>
      </c>
      <c r="I40" s="187" t="s">
        <v>478</v>
      </c>
      <c r="J40" s="188" t="s">
        <v>479</v>
      </c>
      <c r="K40" s="187">
        <v>15205.5</v>
      </c>
      <c r="L40" s="187" t="s">
        <v>480</v>
      </c>
      <c r="M40" s="188" t="s">
        <v>370</v>
      </c>
      <c r="N40" s="188"/>
      <c r="O40" s="189" t="s">
        <v>399</v>
      </c>
      <c r="P40" s="189" t="s">
        <v>459</v>
      </c>
    </row>
    <row r="41" spans="1:16" ht="12.75" customHeight="1" x14ac:dyDescent="0.2">
      <c r="A41" s="2" t="str">
        <f t="shared" si="0"/>
        <v> VSSC 67.10 </v>
      </c>
      <c r="B41" s="15" t="str">
        <f t="shared" si="1"/>
        <v>I</v>
      </c>
      <c r="C41" s="2">
        <f t="shared" si="2"/>
        <v>46677.451000000001</v>
      </c>
      <c r="D41" t="str">
        <f t="shared" si="3"/>
        <v>vis</v>
      </c>
      <c r="E41">
        <f>VLOOKUP(C41,A!C$21:E$973,3,FALSE)</f>
        <v>15230.096275918262</v>
      </c>
      <c r="F41" s="15" t="s">
        <v>53</v>
      </c>
      <c r="G41" t="str">
        <f t="shared" si="4"/>
        <v>46677.451</v>
      </c>
      <c r="H41" s="2">
        <f t="shared" si="5"/>
        <v>15230</v>
      </c>
      <c r="I41" s="187" t="s">
        <v>481</v>
      </c>
      <c r="J41" s="188" t="s">
        <v>482</v>
      </c>
      <c r="K41" s="187">
        <v>15230</v>
      </c>
      <c r="L41" s="187" t="s">
        <v>483</v>
      </c>
      <c r="M41" s="188" t="s">
        <v>370</v>
      </c>
      <c r="N41" s="188"/>
      <c r="O41" s="189" t="s">
        <v>399</v>
      </c>
      <c r="P41" s="189" t="s">
        <v>459</v>
      </c>
    </row>
    <row r="42" spans="1:16" ht="12.75" customHeight="1" x14ac:dyDescent="0.2">
      <c r="A42" s="2" t="str">
        <f t="shared" si="0"/>
        <v> VSSC 67.10 </v>
      </c>
      <c r="B42" s="15" t="str">
        <f t="shared" si="1"/>
        <v>I</v>
      </c>
      <c r="C42" s="2">
        <f t="shared" si="2"/>
        <v>46684.404000000002</v>
      </c>
      <c r="D42" t="str">
        <f t="shared" si="3"/>
        <v>vis</v>
      </c>
      <c r="E42">
        <f>VLOOKUP(C42,A!C$21:E$973,3,FALSE)</f>
        <v>15247.096470443719</v>
      </c>
      <c r="F42" s="15" t="s">
        <v>53</v>
      </c>
      <c r="G42" t="str">
        <f t="shared" si="4"/>
        <v>46684.404</v>
      </c>
      <c r="H42" s="2">
        <f t="shared" si="5"/>
        <v>15247</v>
      </c>
      <c r="I42" s="187" t="s">
        <v>484</v>
      </c>
      <c r="J42" s="188" t="s">
        <v>485</v>
      </c>
      <c r="K42" s="187">
        <v>15247</v>
      </c>
      <c r="L42" s="187" t="s">
        <v>483</v>
      </c>
      <c r="M42" s="188" t="s">
        <v>370</v>
      </c>
      <c r="N42" s="188"/>
      <c r="O42" s="189" t="s">
        <v>399</v>
      </c>
      <c r="P42" s="189" t="s">
        <v>459</v>
      </c>
    </row>
    <row r="43" spans="1:16" ht="12.75" customHeight="1" x14ac:dyDescent="0.2">
      <c r="A43" s="2" t="str">
        <f t="shared" si="0"/>
        <v> VSSC 70.21 </v>
      </c>
      <c r="B43" s="15" t="str">
        <f t="shared" si="1"/>
        <v>II</v>
      </c>
      <c r="C43" s="2">
        <f t="shared" si="2"/>
        <v>46957.41</v>
      </c>
      <c r="D43" t="str">
        <f t="shared" si="3"/>
        <v>vis</v>
      </c>
      <c r="E43">
        <f>VLOOKUP(C43,A!C$21:E$973,3,FALSE)</f>
        <v>15914.600440904802</v>
      </c>
      <c r="F43" s="15" t="s">
        <v>53</v>
      </c>
      <c r="G43" t="str">
        <f t="shared" si="4"/>
        <v>46957.410</v>
      </c>
      <c r="H43" s="2">
        <f t="shared" si="5"/>
        <v>15914.5</v>
      </c>
      <c r="I43" s="187" t="s">
        <v>486</v>
      </c>
      <c r="J43" s="188" t="s">
        <v>487</v>
      </c>
      <c r="K43" s="187">
        <v>15914.5</v>
      </c>
      <c r="L43" s="187" t="s">
        <v>488</v>
      </c>
      <c r="M43" s="188" t="s">
        <v>370</v>
      </c>
      <c r="N43" s="188"/>
      <c r="O43" s="189" t="s">
        <v>458</v>
      </c>
      <c r="P43" s="189" t="s">
        <v>95</v>
      </c>
    </row>
    <row r="44" spans="1:16" ht="12.75" customHeight="1" x14ac:dyDescent="0.2">
      <c r="A44" s="2" t="str">
        <f t="shared" si="0"/>
        <v> VSSC 70.21 </v>
      </c>
      <c r="B44" s="15" t="str">
        <f t="shared" si="1"/>
        <v>I</v>
      </c>
      <c r="C44" s="2">
        <f t="shared" si="2"/>
        <v>46958.438000000002</v>
      </c>
      <c r="D44" t="str">
        <f t="shared" si="3"/>
        <v>vis</v>
      </c>
      <c r="E44">
        <f>VLOOKUP(C44,A!C$21:E$973,3,FALSE)</f>
        <v>15917.113917098121</v>
      </c>
      <c r="F44" s="15" t="s">
        <v>53</v>
      </c>
      <c r="G44" t="str">
        <f t="shared" si="4"/>
        <v>46958.438</v>
      </c>
      <c r="H44" s="2">
        <f t="shared" si="5"/>
        <v>15917</v>
      </c>
      <c r="I44" s="187" t="s">
        <v>489</v>
      </c>
      <c r="J44" s="188" t="s">
        <v>490</v>
      </c>
      <c r="K44" s="187">
        <v>15917</v>
      </c>
      <c r="L44" s="187" t="s">
        <v>491</v>
      </c>
      <c r="M44" s="188" t="s">
        <v>370</v>
      </c>
      <c r="N44" s="188"/>
      <c r="O44" s="189" t="s">
        <v>458</v>
      </c>
      <c r="P44" s="189" t="s">
        <v>95</v>
      </c>
    </row>
    <row r="45" spans="1:16" ht="12.75" customHeight="1" x14ac:dyDescent="0.2">
      <c r="A45" s="2" t="str">
        <f t="shared" si="0"/>
        <v> VSSC 70.21 </v>
      </c>
      <c r="B45" s="15" t="str">
        <f t="shared" si="1"/>
        <v>II</v>
      </c>
      <c r="C45" s="2">
        <f t="shared" si="2"/>
        <v>46960.290999999997</v>
      </c>
      <c r="D45" t="str">
        <f t="shared" si="3"/>
        <v>vis</v>
      </c>
      <c r="E45">
        <f>VLOOKUP(C45,A!C$21:E$973,3,FALSE)</f>
        <v>15921.644531287044</v>
      </c>
      <c r="F45" s="15" t="s">
        <v>53</v>
      </c>
      <c r="G45" t="str">
        <f t="shared" si="4"/>
        <v>46960.291</v>
      </c>
      <c r="H45" s="2">
        <f t="shared" si="5"/>
        <v>15921.5</v>
      </c>
      <c r="I45" s="187" t="s">
        <v>492</v>
      </c>
      <c r="J45" s="188" t="s">
        <v>493</v>
      </c>
      <c r="K45" s="187">
        <v>15921.5</v>
      </c>
      <c r="L45" s="187" t="s">
        <v>494</v>
      </c>
      <c r="M45" s="188" t="s">
        <v>370</v>
      </c>
      <c r="N45" s="188"/>
      <c r="O45" s="189" t="s">
        <v>458</v>
      </c>
      <c r="P45" s="189" t="s">
        <v>95</v>
      </c>
    </row>
    <row r="46" spans="1:16" ht="12.75" customHeight="1" x14ac:dyDescent="0.2">
      <c r="A46" s="2" t="str">
        <f t="shared" si="0"/>
        <v> VSSC 70.21 </v>
      </c>
      <c r="B46" s="15" t="str">
        <f t="shared" si="1"/>
        <v>I</v>
      </c>
      <c r="C46" s="2">
        <f t="shared" si="2"/>
        <v>46960.470999999998</v>
      </c>
      <c r="D46" t="str">
        <f t="shared" si="3"/>
        <v>vis</v>
      </c>
      <c r="E46">
        <f>VLOOKUP(C46,A!C$21:E$973,3,FALSE)</f>
        <v>15922.084634122451</v>
      </c>
      <c r="F46" s="15" t="s">
        <v>53</v>
      </c>
      <c r="G46" t="str">
        <f t="shared" si="4"/>
        <v>46960.471</v>
      </c>
      <c r="H46" s="2">
        <f t="shared" si="5"/>
        <v>15922</v>
      </c>
      <c r="I46" s="187" t="s">
        <v>495</v>
      </c>
      <c r="J46" s="188" t="s">
        <v>496</v>
      </c>
      <c r="K46" s="187">
        <v>15922</v>
      </c>
      <c r="L46" s="187" t="s">
        <v>497</v>
      </c>
      <c r="M46" s="188" t="s">
        <v>370</v>
      </c>
      <c r="N46" s="188"/>
      <c r="O46" s="189" t="s">
        <v>458</v>
      </c>
      <c r="P46" s="189" t="s">
        <v>95</v>
      </c>
    </row>
    <row r="47" spans="1:16" ht="12.75" customHeight="1" x14ac:dyDescent="0.2">
      <c r="A47" s="2" t="str">
        <f t="shared" si="0"/>
        <v> BRNO 30 </v>
      </c>
      <c r="B47" s="15" t="str">
        <f t="shared" si="1"/>
        <v>II</v>
      </c>
      <c r="C47" s="2">
        <f t="shared" si="2"/>
        <v>46997.495000000003</v>
      </c>
      <c r="D47" t="str">
        <f t="shared" si="3"/>
        <v>vis</v>
      </c>
      <c r="E47">
        <f>VLOOKUP(C47,A!C$21:E$973,3,FALSE)</f>
        <v>16012.608897334081</v>
      </c>
      <c r="F47" s="15" t="s">
        <v>53</v>
      </c>
      <c r="G47" t="str">
        <f t="shared" si="4"/>
        <v>46997.495</v>
      </c>
      <c r="H47" s="2">
        <f t="shared" si="5"/>
        <v>16012.5</v>
      </c>
      <c r="I47" s="187" t="s">
        <v>498</v>
      </c>
      <c r="J47" s="188" t="s">
        <v>499</v>
      </c>
      <c r="K47" s="187">
        <v>16012.5</v>
      </c>
      <c r="L47" s="187" t="s">
        <v>500</v>
      </c>
      <c r="M47" s="188" t="s">
        <v>370</v>
      </c>
      <c r="N47" s="188"/>
      <c r="O47" s="189" t="s">
        <v>501</v>
      </c>
      <c r="P47" s="189" t="s">
        <v>502</v>
      </c>
    </row>
    <row r="48" spans="1:16" ht="12.75" customHeight="1" x14ac:dyDescent="0.2">
      <c r="A48" s="2" t="str">
        <f t="shared" si="0"/>
        <v> BRNO 30 </v>
      </c>
      <c r="B48" s="15" t="str">
        <f t="shared" si="1"/>
        <v>II</v>
      </c>
      <c r="C48" s="2">
        <f t="shared" si="2"/>
        <v>46997.500999999997</v>
      </c>
      <c r="D48" t="str">
        <f t="shared" si="3"/>
        <v>vis</v>
      </c>
      <c r="E48">
        <f>VLOOKUP(C48,A!C$21:E$973,3,FALSE)</f>
        <v>16012.62356742858</v>
      </c>
      <c r="F48" s="15" t="s">
        <v>53</v>
      </c>
      <c r="G48" t="str">
        <f t="shared" si="4"/>
        <v>46997.501</v>
      </c>
      <c r="H48" s="2">
        <f t="shared" si="5"/>
        <v>16012.5</v>
      </c>
      <c r="I48" s="187" t="s">
        <v>503</v>
      </c>
      <c r="J48" s="188" t="s">
        <v>504</v>
      </c>
      <c r="K48" s="187">
        <v>16012.5</v>
      </c>
      <c r="L48" s="187" t="s">
        <v>505</v>
      </c>
      <c r="M48" s="188" t="s">
        <v>370</v>
      </c>
      <c r="N48" s="188"/>
      <c r="O48" s="189" t="s">
        <v>466</v>
      </c>
      <c r="P48" s="189" t="s">
        <v>502</v>
      </c>
    </row>
    <row r="49" spans="1:16" ht="12.75" customHeight="1" x14ac:dyDescent="0.2">
      <c r="A49" s="2" t="str">
        <f t="shared" si="0"/>
        <v> BRNO 30 </v>
      </c>
      <c r="B49" s="15" t="str">
        <f t="shared" si="1"/>
        <v>II</v>
      </c>
      <c r="C49" s="2">
        <f t="shared" si="2"/>
        <v>46997.502</v>
      </c>
      <c r="D49" t="str">
        <f t="shared" si="3"/>
        <v>vis</v>
      </c>
      <c r="E49">
        <f>VLOOKUP(C49,A!C$21:E$973,3,FALSE)</f>
        <v>16012.626012444342</v>
      </c>
      <c r="F49" s="15" t="s">
        <v>53</v>
      </c>
      <c r="G49" t="str">
        <f t="shared" si="4"/>
        <v>46997.502</v>
      </c>
      <c r="H49" s="2">
        <f t="shared" si="5"/>
        <v>16012.5</v>
      </c>
      <c r="I49" s="187" t="s">
        <v>506</v>
      </c>
      <c r="J49" s="188" t="s">
        <v>507</v>
      </c>
      <c r="K49" s="187">
        <v>16012.5</v>
      </c>
      <c r="L49" s="187" t="s">
        <v>508</v>
      </c>
      <c r="M49" s="188" t="s">
        <v>370</v>
      </c>
      <c r="N49" s="188"/>
      <c r="O49" s="189" t="s">
        <v>509</v>
      </c>
      <c r="P49" s="189" t="s">
        <v>502</v>
      </c>
    </row>
    <row r="50" spans="1:16" ht="12.75" customHeight="1" x14ac:dyDescent="0.2">
      <c r="A50" s="2" t="str">
        <f t="shared" si="0"/>
        <v> BRNO 30 </v>
      </c>
      <c r="B50" s="15" t="str">
        <f t="shared" si="1"/>
        <v>I</v>
      </c>
      <c r="C50" s="2">
        <f t="shared" si="2"/>
        <v>47002.614999999998</v>
      </c>
      <c r="D50" t="str">
        <f t="shared" si="3"/>
        <v>vis</v>
      </c>
      <c r="E50">
        <f>VLOOKUP(C50,A!C$21:E$973,3,FALSE)</f>
        <v>16025.127377985633</v>
      </c>
      <c r="F50" s="15" t="s">
        <v>53</v>
      </c>
      <c r="G50" t="str">
        <f t="shared" si="4"/>
        <v>47002.615</v>
      </c>
      <c r="H50" s="2">
        <f t="shared" si="5"/>
        <v>16025</v>
      </c>
      <c r="I50" s="187" t="s">
        <v>510</v>
      </c>
      <c r="J50" s="188" t="s">
        <v>511</v>
      </c>
      <c r="K50" s="187">
        <v>16025</v>
      </c>
      <c r="L50" s="187" t="s">
        <v>508</v>
      </c>
      <c r="M50" s="188" t="s">
        <v>370</v>
      </c>
      <c r="N50" s="188"/>
      <c r="O50" s="189" t="s">
        <v>512</v>
      </c>
      <c r="P50" s="189" t="s">
        <v>502</v>
      </c>
    </row>
    <row r="51" spans="1:16" ht="12.75" customHeight="1" x14ac:dyDescent="0.2">
      <c r="A51" s="2" t="str">
        <f t="shared" si="0"/>
        <v> BRNO 30 </v>
      </c>
      <c r="B51" s="15" t="str">
        <f t="shared" si="1"/>
        <v>II</v>
      </c>
      <c r="C51" s="2">
        <f t="shared" si="2"/>
        <v>47003.623</v>
      </c>
      <c r="D51" t="str">
        <f t="shared" si="3"/>
        <v>vis</v>
      </c>
      <c r="E51">
        <f>VLOOKUP(C51,A!C$21:E$973,3,FALSE)</f>
        <v>16027.591953863914</v>
      </c>
      <c r="F51" s="15" t="s">
        <v>53</v>
      </c>
      <c r="G51" t="str">
        <f t="shared" si="4"/>
        <v>47003.623</v>
      </c>
      <c r="H51" s="2">
        <f t="shared" si="5"/>
        <v>16027.5</v>
      </c>
      <c r="I51" s="187" t="s">
        <v>513</v>
      </c>
      <c r="J51" s="188" t="s">
        <v>514</v>
      </c>
      <c r="K51" s="187">
        <v>16027.5</v>
      </c>
      <c r="L51" s="187" t="s">
        <v>418</v>
      </c>
      <c r="M51" s="188" t="s">
        <v>370</v>
      </c>
      <c r="N51" s="188"/>
      <c r="O51" s="189" t="s">
        <v>512</v>
      </c>
      <c r="P51" s="189" t="s">
        <v>502</v>
      </c>
    </row>
    <row r="52" spans="1:16" ht="12.75" customHeight="1" x14ac:dyDescent="0.2">
      <c r="A52" s="2" t="str">
        <f t="shared" si="0"/>
        <v> BRNO 30 </v>
      </c>
      <c r="B52" s="15" t="str">
        <f t="shared" si="1"/>
        <v>II</v>
      </c>
      <c r="C52" s="2">
        <f t="shared" si="2"/>
        <v>47006.483</v>
      </c>
      <c r="D52" t="str">
        <f t="shared" si="3"/>
        <v>vis</v>
      </c>
      <c r="E52">
        <f>VLOOKUP(C52,A!C$21:E$973,3,FALSE)</f>
        <v>16034.584698915374</v>
      </c>
      <c r="F52" s="15" t="s">
        <v>53</v>
      </c>
      <c r="G52" t="str">
        <f t="shared" si="4"/>
        <v>47006.483</v>
      </c>
      <c r="H52" s="2">
        <f t="shared" si="5"/>
        <v>16034.5</v>
      </c>
      <c r="I52" s="187" t="s">
        <v>515</v>
      </c>
      <c r="J52" s="188" t="s">
        <v>516</v>
      </c>
      <c r="K52" s="187">
        <v>16034.5</v>
      </c>
      <c r="L52" s="187" t="s">
        <v>497</v>
      </c>
      <c r="M52" s="188" t="s">
        <v>370</v>
      </c>
      <c r="N52" s="188"/>
      <c r="O52" s="189" t="s">
        <v>517</v>
      </c>
      <c r="P52" s="189" t="s">
        <v>502</v>
      </c>
    </row>
    <row r="53" spans="1:16" ht="12.75" customHeight="1" x14ac:dyDescent="0.2">
      <c r="A53" s="2" t="str">
        <f t="shared" si="0"/>
        <v> BRNO 30 </v>
      </c>
      <c r="B53" s="15" t="str">
        <f t="shared" si="1"/>
        <v>II</v>
      </c>
      <c r="C53" s="2">
        <f t="shared" si="2"/>
        <v>47006.483999999997</v>
      </c>
      <c r="D53" t="str">
        <f t="shared" si="3"/>
        <v>vis</v>
      </c>
      <c r="E53">
        <f>VLOOKUP(C53,A!C$21:E$973,3,FALSE)</f>
        <v>16034.587143931118</v>
      </c>
      <c r="F53" s="15" t="s">
        <v>53</v>
      </c>
      <c r="G53" t="str">
        <f t="shared" si="4"/>
        <v>47006.484</v>
      </c>
      <c r="H53" s="2">
        <f t="shared" si="5"/>
        <v>16034.5</v>
      </c>
      <c r="I53" s="187" t="s">
        <v>518</v>
      </c>
      <c r="J53" s="188" t="s">
        <v>519</v>
      </c>
      <c r="K53" s="187">
        <v>16034.5</v>
      </c>
      <c r="L53" s="187" t="s">
        <v>414</v>
      </c>
      <c r="M53" s="188" t="s">
        <v>370</v>
      </c>
      <c r="N53" s="188"/>
      <c r="O53" s="189" t="s">
        <v>520</v>
      </c>
      <c r="P53" s="189" t="s">
        <v>502</v>
      </c>
    </row>
    <row r="54" spans="1:16" ht="12.75" customHeight="1" x14ac:dyDescent="0.2">
      <c r="A54" s="2" t="str">
        <f t="shared" si="0"/>
        <v>IBVS 3423 </v>
      </c>
      <c r="B54" s="15" t="str">
        <f t="shared" si="1"/>
        <v>I</v>
      </c>
      <c r="C54" s="2">
        <f t="shared" si="2"/>
        <v>47062.319900000002</v>
      </c>
      <c r="D54" t="str">
        <f t="shared" si="3"/>
        <v>vis</v>
      </c>
      <c r="E54">
        <f>VLOOKUP(C54,A!C$21:E$973,3,FALSE)</f>
        <v>16171.106798972662</v>
      </c>
      <c r="F54" s="15" t="s">
        <v>53</v>
      </c>
      <c r="G54" t="str">
        <f t="shared" si="4"/>
        <v>47062.3199</v>
      </c>
      <c r="H54" s="2">
        <f t="shared" si="5"/>
        <v>16171</v>
      </c>
      <c r="I54" s="187" t="s">
        <v>521</v>
      </c>
      <c r="J54" s="188" t="s">
        <v>522</v>
      </c>
      <c r="K54" s="187">
        <v>16171</v>
      </c>
      <c r="L54" s="187" t="s">
        <v>523</v>
      </c>
      <c r="M54" s="188" t="s">
        <v>376</v>
      </c>
      <c r="N54" s="188" t="s">
        <v>377</v>
      </c>
      <c r="O54" s="189" t="s">
        <v>524</v>
      </c>
      <c r="P54" s="190" t="s">
        <v>98</v>
      </c>
    </row>
    <row r="55" spans="1:16" ht="12.75" customHeight="1" x14ac:dyDescent="0.2">
      <c r="A55" s="2" t="str">
        <f t="shared" si="0"/>
        <v> BRNO 30 </v>
      </c>
      <c r="B55" s="15" t="str">
        <f t="shared" si="1"/>
        <v>I</v>
      </c>
      <c r="C55" s="2">
        <f t="shared" si="2"/>
        <v>47290.546999999999</v>
      </c>
      <c r="D55" t="str">
        <f t="shared" si="3"/>
        <v>vis</v>
      </c>
      <c r="E55">
        <f>VLOOKUP(C55,A!C$21:E$973,3,FALSE)</f>
        <v>16729.125653564926</v>
      </c>
      <c r="F55" s="15" t="s">
        <v>53</v>
      </c>
      <c r="G55" t="str">
        <f t="shared" si="4"/>
        <v>47290.547</v>
      </c>
      <c r="H55" s="2">
        <f t="shared" si="5"/>
        <v>16729</v>
      </c>
      <c r="I55" s="187" t="s">
        <v>525</v>
      </c>
      <c r="J55" s="188" t="s">
        <v>526</v>
      </c>
      <c r="K55" s="187">
        <v>16729</v>
      </c>
      <c r="L55" s="187" t="s">
        <v>505</v>
      </c>
      <c r="M55" s="188" t="s">
        <v>370</v>
      </c>
      <c r="N55" s="188"/>
      <c r="O55" s="189" t="s">
        <v>527</v>
      </c>
      <c r="P55" s="189" t="s">
        <v>502</v>
      </c>
    </row>
    <row r="56" spans="1:16" ht="12.75" customHeight="1" x14ac:dyDescent="0.2">
      <c r="A56" s="2" t="str">
        <f t="shared" si="0"/>
        <v>BAVM 56 </v>
      </c>
      <c r="B56" s="15" t="str">
        <f t="shared" si="1"/>
        <v>II</v>
      </c>
      <c r="C56" s="2">
        <f t="shared" si="2"/>
        <v>47662.534</v>
      </c>
      <c r="D56" t="str">
        <f t="shared" si="3"/>
        <v>vis</v>
      </c>
      <c r="E56">
        <f>VLOOKUP(C56,A!C$21:E$973,3,FALSE)</f>
        <v>17638.639728200305</v>
      </c>
      <c r="F56" s="15" t="s">
        <v>53</v>
      </c>
      <c r="G56" t="str">
        <f t="shared" si="4"/>
        <v>47662.534</v>
      </c>
      <c r="H56" s="2">
        <f t="shared" si="5"/>
        <v>17638.5</v>
      </c>
      <c r="I56" s="187" t="s">
        <v>528</v>
      </c>
      <c r="J56" s="188" t="s">
        <v>529</v>
      </c>
      <c r="K56" s="187">
        <v>17638.5</v>
      </c>
      <c r="L56" s="187" t="s">
        <v>457</v>
      </c>
      <c r="M56" s="188" t="s">
        <v>370</v>
      </c>
      <c r="N56" s="188"/>
      <c r="O56" s="189" t="s">
        <v>530</v>
      </c>
      <c r="P56" s="190" t="s">
        <v>531</v>
      </c>
    </row>
    <row r="57" spans="1:16" ht="12.75" customHeight="1" x14ac:dyDescent="0.2">
      <c r="A57" s="2" t="str">
        <f t="shared" si="0"/>
        <v>BAVM 56 </v>
      </c>
      <c r="B57" s="15" t="str">
        <f t="shared" si="1"/>
        <v>I</v>
      </c>
      <c r="C57" s="2">
        <f t="shared" si="2"/>
        <v>47670.491999999998</v>
      </c>
      <c r="D57" t="str">
        <f t="shared" si="3"/>
        <v>vis</v>
      </c>
      <c r="E57">
        <f>VLOOKUP(C57,A!C$21:E$973,3,FALSE)</f>
        <v>17658.097163556773</v>
      </c>
      <c r="F57" s="15" t="s">
        <v>53</v>
      </c>
      <c r="G57" t="str">
        <f t="shared" si="4"/>
        <v>47670.492</v>
      </c>
      <c r="H57" s="2">
        <f t="shared" si="5"/>
        <v>17658</v>
      </c>
      <c r="I57" s="187" t="s">
        <v>532</v>
      </c>
      <c r="J57" s="188" t="s">
        <v>533</v>
      </c>
      <c r="K57" s="187">
        <v>17658</v>
      </c>
      <c r="L57" s="187" t="s">
        <v>422</v>
      </c>
      <c r="M57" s="188" t="s">
        <v>370</v>
      </c>
      <c r="N57" s="188"/>
      <c r="O57" s="189" t="s">
        <v>530</v>
      </c>
      <c r="P57" s="190" t="s">
        <v>531</v>
      </c>
    </row>
    <row r="58" spans="1:16" ht="12.75" customHeight="1" x14ac:dyDescent="0.2">
      <c r="A58" s="2" t="str">
        <f t="shared" si="0"/>
        <v>BAVM 56 </v>
      </c>
      <c r="B58" s="15" t="str">
        <f t="shared" si="1"/>
        <v>I</v>
      </c>
      <c r="C58" s="2">
        <f t="shared" si="2"/>
        <v>47724.495000000003</v>
      </c>
      <c r="D58" t="str">
        <f t="shared" si="3"/>
        <v>vis</v>
      </c>
      <c r="E58">
        <f>VLOOKUP(C58,A!C$21:E$973,3,FALSE)</f>
        <v>17790.135349225999</v>
      </c>
      <c r="F58" s="15" t="s">
        <v>53</v>
      </c>
      <c r="G58" t="str">
        <f t="shared" si="4"/>
        <v>47724.495</v>
      </c>
      <c r="H58" s="2">
        <f t="shared" si="5"/>
        <v>17790</v>
      </c>
      <c r="I58" s="187" t="s">
        <v>534</v>
      </c>
      <c r="J58" s="188" t="s">
        <v>535</v>
      </c>
      <c r="K58" s="187">
        <v>17790</v>
      </c>
      <c r="L58" s="187" t="s">
        <v>536</v>
      </c>
      <c r="M58" s="188" t="s">
        <v>370</v>
      </c>
      <c r="N58" s="188"/>
      <c r="O58" s="189" t="s">
        <v>530</v>
      </c>
      <c r="P58" s="190" t="s">
        <v>531</v>
      </c>
    </row>
    <row r="59" spans="1:16" ht="12.75" customHeight="1" x14ac:dyDescent="0.2">
      <c r="A59" s="2" t="str">
        <f t="shared" si="0"/>
        <v> BRNO 31 </v>
      </c>
      <c r="B59" s="15" t="str">
        <f t="shared" si="1"/>
        <v>I</v>
      </c>
      <c r="C59" s="2">
        <f t="shared" si="2"/>
        <v>48088.504000000001</v>
      </c>
      <c r="D59" t="str">
        <f t="shared" si="3"/>
        <v>vis</v>
      </c>
      <c r="E59">
        <f>VLOOKUP(C59,A!C$21:E$973,3,FALSE)</f>
        <v>18680.143088189856</v>
      </c>
      <c r="F59" s="15" t="s">
        <v>53</v>
      </c>
      <c r="G59" t="str">
        <f t="shared" si="4"/>
        <v>48088.504</v>
      </c>
      <c r="H59" s="2">
        <f t="shared" si="5"/>
        <v>18680</v>
      </c>
      <c r="I59" s="187" t="s">
        <v>537</v>
      </c>
      <c r="J59" s="188" t="s">
        <v>538</v>
      </c>
      <c r="K59" s="187">
        <v>18680</v>
      </c>
      <c r="L59" s="187" t="s">
        <v>494</v>
      </c>
      <c r="M59" s="188" t="s">
        <v>370</v>
      </c>
      <c r="N59" s="188"/>
      <c r="O59" s="189" t="s">
        <v>539</v>
      </c>
      <c r="P59" s="189" t="s">
        <v>540</v>
      </c>
    </row>
    <row r="60" spans="1:16" ht="12.75" customHeight="1" x14ac:dyDescent="0.2">
      <c r="A60" s="2" t="str">
        <f t="shared" si="0"/>
        <v> BRNO 31 </v>
      </c>
      <c r="B60" s="15" t="str">
        <f t="shared" si="1"/>
        <v>I</v>
      </c>
      <c r="C60" s="2">
        <f t="shared" si="2"/>
        <v>48095.464999999997</v>
      </c>
      <c r="D60" t="str">
        <f t="shared" si="3"/>
        <v>vis</v>
      </c>
      <c r="E60">
        <f>VLOOKUP(C60,A!C$21:E$973,3,FALSE)</f>
        <v>18697.162842841317</v>
      </c>
      <c r="F60" s="15" t="s">
        <v>53</v>
      </c>
      <c r="G60" t="str">
        <f t="shared" si="4"/>
        <v>48095.465</v>
      </c>
      <c r="H60" s="2">
        <f t="shared" si="5"/>
        <v>18697</v>
      </c>
      <c r="I60" s="187" t="s">
        <v>541</v>
      </c>
      <c r="J60" s="188" t="s">
        <v>542</v>
      </c>
      <c r="K60" s="187">
        <v>18697</v>
      </c>
      <c r="L60" s="187" t="s">
        <v>543</v>
      </c>
      <c r="M60" s="188" t="s">
        <v>370</v>
      </c>
      <c r="N60" s="188"/>
      <c r="O60" s="189" t="s">
        <v>544</v>
      </c>
      <c r="P60" s="189" t="s">
        <v>540</v>
      </c>
    </row>
    <row r="61" spans="1:16" ht="12.75" customHeight="1" x14ac:dyDescent="0.2">
      <c r="A61" s="2" t="str">
        <f t="shared" si="0"/>
        <v> BBS 96 </v>
      </c>
      <c r="B61" s="15" t="str">
        <f t="shared" si="1"/>
        <v>I</v>
      </c>
      <c r="C61" s="2">
        <f t="shared" si="2"/>
        <v>48108.55</v>
      </c>
      <c r="D61" t="str">
        <f t="shared" si="3"/>
        <v>vis</v>
      </c>
      <c r="E61">
        <f>VLOOKUP(C61,A!C$21:E$973,3,FALSE)</f>
        <v>18729.155873959633</v>
      </c>
      <c r="F61" s="15" t="s">
        <v>53</v>
      </c>
      <c r="G61" t="str">
        <f t="shared" si="4"/>
        <v>48108.55</v>
      </c>
      <c r="H61" s="2">
        <f t="shared" si="5"/>
        <v>18729</v>
      </c>
      <c r="I61" s="187" t="s">
        <v>545</v>
      </c>
      <c r="J61" s="188" t="s">
        <v>546</v>
      </c>
      <c r="K61" s="187">
        <v>18729</v>
      </c>
      <c r="L61" s="187" t="s">
        <v>547</v>
      </c>
      <c r="M61" s="188" t="s">
        <v>376</v>
      </c>
      <c r="N61" s="188" t="s">
        <v>377</v>
      </c>
      <c r="O61" s="189" t="s">
        <v>548</v>
      </c>
      <c r="P61" s="189" t="s">
        <v>549</v>
      </c>
    </row>
    <row r="62" spans="1:16" ht="12.75" customHeight="1" x14ac:dyDescent="0.2">
      <c r="A62" s="2" t="str">
        <f t="shared" si="0"/>
        <v> BRNO 31 </v>
      </c>
      <c r="B62" s="15" t="str">
        <f t="shared" si="1"/>
        <v>I</v>
      </c>
      <c r="C62" s="2">
        <f t="shared" si="2"/>
        <v>48120.411</v>
      </c>
      <c r="D62" t="str">
        <f t="shared" si="3"/>
        <v>vis</v>
      </c>
      <c r="E62">
        <f>VLOOKUP(C62,A!C$21:E$973,3,FALSE)</f>
        <v>18758.156205797164</v>
      </c>
      <c r="F62" s="15" t="s">
        <v>53</v>
      </c>
      <c r="G62" t="str">
        <f t="shared" si="4"/>
        <v>48120.411</v>
      </c>
      <c r="H62" s="2">
        <f t="shared" si="5"/>
        <v>18758</v>
      </c>
      <c r="I62" s="187" t="s">
        <v>550</v>
      </c>
      <c r="J62" s="188" t="s">
        <v>551</v>
      </c>
      <c r="K62" s="187">
        <v>18758</v>
      </c>
      <c r="L62" s="187" t="s">
        <v>552</v>
      </c>
      <c r="M62" s="188" t="s">
        <v>370</v>
      </c>
      <c r="N62" s="188"/>
      <c r="O62" s="189" t="s">
        <v>527</v>
      </c>
      <c r="P62" s="189" t="s">
        <v>540</v>
      </c>
    </row>
    <row r="63" spans="1:16" ht="12.75" customHeight="1" x14ac:dyDescent="0.2">
      <c r="A63" s="2" t="str">
        <f t="shared" si="0"/>
        <v> BRNO 31 </v>
      </c>
      <c r="B63" s="15" t="str">
        <f t="shared" si="1"/>
        <v>I</v>
      </c>
      <c r="C63" s="2">
        <f t="shared" si="2"/>
        <v>48122.449000000001</v>
      </c>
      <c r="D63" t="str">
        <f t="shared" si="3"/>
        <v>vis</v>
      </c>
      <c r="E63">
        <f>VLOOKUP(C63,A!C$21:E$973,3,FALSE)</f>
        <v>18763.139147900267</v>
      </c>
      <c r="F63" s="15" t="s">
        <v>53</v>
      </c>
      <c r="G63" t="str">
        <f t="shared" si="4"/>
        <v>48122.449</v>
      </c>
      <c r="H63" s="2">
        <f t="shared" si="5"/>
        <v>18763</v>
      </c>
      <c r="I63" s="187" t="s">
        <v>553</v>
      </c>
      <c r="J63" s="188" t="s">
        <v>554</v>
      </c>
      <c r="K63" s="187">
        <v>18763</v>
      </c>
      <c r="L63" s="187" t="s">
        <v>457</v>
      </c>
      <c r="M63" s="188" t="s">
        <v>370</v>
      </c>
      <c r="N63" s="188"/>
      <c r="O63" s="189" t="s">
        <v>555</v>
      </c>
      <c r="P63" s="189" t="s">
        <v>540</v>
      </c>
    </row>
    <row r="64" spans="1:16" ht="12.75" customHeight="1" x14ac:dyDescent="0.2">
      <c r="A64" s="2" t="str">
        <f t="shared" si="0"/>
        <v> BRNO 31 </v>
      </c>
      <c r="B64" s="15" t="str">
        <f t="shared" si="1"/>
        <v>I</v>
      </c>
      <c r="C64" s="2">
        <f t="shared" si="2"/>
        <v>48122.453999999998</v>
      </c>
      <c r="D64" t="str">
        <f t="shared" si="3"/>
        <v>vis</v>
      </c>
      <c r="E64">
        <f>VLOOKUP(C64,A!C$21:E$973,3,FALSE)</f>
        <v>18763.151372979024</v>
      </c>
      <c r="F64" s="15" t="s">
        <v>53</v>
      </c>
      <c r="G64" t="str">
        <f t="shared" si="4"/>
        <v>48122.454</v>
      </c>
      <c r="H64" s="2">
        <f t="shared" si="5"/>
        <v>18763</v>
      </c>
      <c r="I64" s="187" t="s">
        <v>556</v>
      </c>
      <c r="J64" s="188" t="s">
        <v>557</v>
      </c>
      <c r="K64" s="187">
        <v>18763</v>
      </c>
      <c r="L64" s="187" t="s">
        <v>558</v>
      </c>
      <c r="M64" s="188" t="s">
        <v>370</v>
      </c>
      <c r="N64" s="188"/>
      <c r="O64" s="189" t="s">
        <v>559</v>
      </c>
      <c r="P64" s="189" t="s">
        <v>540</v>
      </c>
    </row>
    <row r="65" spans="1:16" ht="12.75" customHeight="1" x14ac:dyDescent="0.2">
      <c r="A65" s="2" t="str">
        <f t="shared" si="0"/>
        <v> BRNO 31 </v>
      </c>
      <c r="B65" s="15" t="str">
        <f t="shared" si="1"/>
        <v>II</v>
      </c>
      <c r="C65" s="2">
        <f t="shared" si="2"/>
        <v>48467.455999999998</v>
      </c>
      <c r="D65" t="str">
        <f t="shared" si="3"/>
        <v>vis</v>
      </c>
      <c r="E65">
        <f>VLOOKUP(C65,A!C$21:E$973,3,FALSE)</f>
        <v>19606.686697539706</v>
      </c>
      <c r="F65" s="15" t="s">
        <v>53</v>
      </c>
      <c r="G65" t="str">
        <f t="shared" si="4"/>
        <v>48467.456</v>
      </c>
      <c r="H65" s="2">
        <f t="shared" si="5"/>
        <v>19606.5</v>
      </c>
      <c r="I65" s="187" t="s">
        <v>560</v>
      </c>
      <c r="J65" s="188" t="s">
        <v>561</v>
      </c>
      <c r="K65" s="187">
        <v>19606.5</v>
      </c>
      <c r="L65" s="187" t="s">
        <v>562</v>
      </c>
      <c r="M65" s="188" t="s">
        <v>370</v>
      </c>
      <c r="N65" s="188"/>
      <c r="O65" s="189" t="s">
        <v>563</v>
      </c>
      <c r="P65" s="189" t="s">
        <v>540</v>
      </c>
    </row>
    <row r="66" spans="1:16" ht="12.75" customHeight="1" x14ac:dyDescent="0.2">
      <c r="A66" s="2" t="str">
        <f t="shared" si="0"/>
        <v> BBS 98 </v>
      </c>
      <c r="B66" s="15" t="str">
        <f t="shared" si="1"/>
        <v>II</v>
      </c>
      <c r="C66" s="2">
        <f t="shared" si="2"/>
        <v>48474.405500000001</v>
      </c>
      <c r="D66" t="str">
        <f t="shared" si="3"/>
        <v>vis</v>
      </c>
      <c r="E66">
        <f>VLOOKUP(C66,A!C$21:E$973,3,FALSE)</f>
        <v>19623.678334510034</v>
      </c>
      <c r="F66" s="15" t="s">
        <v>53</v>
      </c>
      <c r="G66" t="str">
        <f t="shared" si="4"/>
        <v>48474.4055</v>
      </c>
      <c r="H66" s="2">
        <f t="shared" si="5"/>
        <v>19623.5</v>
      </c>
      <c r="I66" s="187" t="s">
        <v>564</v>
      </c>
      <c r="J66" s="188" t="s">
        <v>565</v>
      </c>
      <c r="K66" s="187">
        <v>19623.5</v>
      </c>
      <c r="L66" s="187" t="s">
        <v>566</v>
      </c>
      <c r="M66" s="188" t="s">
        <v>376</v>
      </c>
      <c r="N66" s="188" t="s">
        <v>377</v>
      </c>
      <c r="O66" s="189" t="s">
        <v>567</v>
      </c>
      <c r="P66" s="189" t="s">
        <v>568</v>
      </c>
    </row>
    <row r="67" spans="1:16" ht="12.75" customHeight="1" x14ac:dyDescent="0.2">
      <c r="A67" s="2" t="str">
        <f t="shared" si="0"/>
        <v> BRNO 31 </v>
      </c>
      <c r="B67" s="15" t="str">
        <f t="shared" si="1"/>
        <v>II</v>
      </c>
      <c r="C67" s="2">
        <f t="shared" si="2"/>
        <v>48476.464</v>
      </c>
      <c r="D67" t="str">
        <f t="shared" si="3"/>
        <v>vis</v>
      </c>
      <c r="E67">
        <f>VLOOKUP(C67,A!C$21:E$973,3,FALSE)</f>
        <v>19628.711399436055</v>
      </c>
      <c r="F67" s="15" t="s">
        <v>53</v>
      </c>
      <c r="G67" t="str">
        <f t="shared" si="4"/>
        <v>48476.464</v>
      </c>
      <c r="H67" s="2">
        <f t="shared" si="5"/>
        <v>19628.5</v>
      </c>
      <c r="I67" s="187" t="s">
        <v>569</v>
      </c>
      <c r="J67" s="188" t="s">
        <v>570</v>
      </c>
      <c r="K67" s="187">
        <v>19628.5</v>
      </c>
      <c r="L67" s="187" t="s">
        <v>571</v>
      </c>
      <c r="M67" s="188" t="s">
        <v>370</v>
      </c>
      <c r="N67" s="188"/>
      <c r="O67" s="189" t="s">
        <v>563</v>
      </c>
      <c r="P67" s="189" t="s">
        <v>540</v>
      </c>
    </row>
    <row r="68" spans="1:16" ht="12.75" customHeight="1" x14ac:dyDescent="0.2">
      <c r="A68" s="2" t="str">
        <f t="shared" si="0"/>
        <v> BRNO 31 </v>
      </c>
      <c r="B68" s="15" t="str">
        <f t="shared" si="1"/>
        <v>II</v>
      </c>
      <c r="C68" s="2">
        <f t="shared" si="2"/>
        <v>48476.466999999997</v>
      </c>
      <c r="D68" t="str">
        <f t="shared" si="3"/>
        <v>vis</v>
      </c>
      <c r="E68">
        <f>VLOOKUP(C68,A!C$21:E$973,3,FALSE)</f>
        <v>19628.718734483304</v>
      </c>
      <c r="F68" s="15" t="s">
        <v>53</v>
      </c>
      <c r="G68" t="str">
        <f t="shared" si="4"/>
        <v>48476.467</v>
      </c>
      <c r="H68" s="2">
        <f t="shared" si="5"/>
        <v>19628.5</v>
      </c>
      <c r="I68" s="187" t="s">
        <v>572</v>
      </c>
      <c r="J68" s="188" t="s">
        <v>573</v>
      </c>
      <c r="K68" s="187">
        <v>19628.5</v>
      </c>
      <c r="L68" s="187" t="s">
        <v>574</v>
      </c>
      <c r="M68" s="188" t="s">
        <v>370</v>
      </c>
      <c r="N68" s="188"/>
      <c r="O68" s="189" t="s">
        <v>512</v>
      </c>
      <c r="P68" s="189" t="s">
        <v>540</v>
      </c>
    </row>
    <row r="69" spans="1:16" ht="12.75" customHeight="1" x14ac:dyDescent="0.2">
      <c r="A69" s="2" t="str">
        <f t="shared" si="0"/>
        <v> BRNO 31 </v>
      </c>
      <c r="B69" s="15" t="str">
        <f t="shared" si="1"/>
        <v>I</v>
      </c>
      <c r="C69" s="2">
        <f t="shared" si="2"/>
        <v>48477.474000000002</v>
      </c>
      <c r="D69" t="str">
        <f t="shared" si="3"/>
        <v>vis</v>
      </c>
      <c r="E69">
        <f>VLOOKUP(C69,A!C$21:E$973,3,FALSE)</f>
        <v>19631.180865345839</v>
      </c>
      <c r="F69" s="15" t="s">
        <v>53</v>
      </c>
      <c r="G69" t="str">
        <f t="shared" si="4"/>
        <v>48477.474</v>
      </c>
      <c r="H69" s="2">
        <f t="shared" si="5"/>
        <v>19631</v>
      </c>
      <c r="I69" s="187" t="s">
        <v>575</v>
      </c>
      <c r="J69" s="188" t="s">
        <v>576</v>
      </c>
      <c r="K69" s="187">
        <v>19631</v>
      </c>
      <c r="L69" s="187" t="s">
        <v>577</v>
      </c>
      <c r="M69" s="188" t="s">
        <v>370</v>
      </c>
      <c r="N69" s="188"/>
      <c r="O69" s="189" t="s">
        <v>544</v>
      </c>
      <c r="P69" s="189" t="s">
        <v>540</v>
      </c>
    </row>
    <row r="70" spans="1:16" ht="12.75" customHeight="1" x14ac:dyDescent="0.2">
      <c r="A70" s="2" t="str">
        <f t="shared" si="0"/>
        <v>IBVS 4097 </v>
      </c>
      <c r="B70" s="15" t="str">
        <f t="shared" si="1"/>
        <v>I</v>
      </c>
      <c r="C70" s="2">
        <f t="shared" si="2"/>
        <v>48500.377200000003</v>
      </c>
      <c r="D70" t="str">
        <f t="shared" si="3"/>
        <v>vis</v>
      </c>
      <c r="E70">
        <f>VLOOKUP(C70,A!C$21:E$973,3,FALSE)</f>
        <v>19687.179550122968</v>
      </c>
      <c r="F70" s="15" t="s">
        <v>53</v>
      </c>
      <c r="G70" t="str">
        <f t="shared" si="4"/>
        <v>48500.3772</v>
      </c>
      <c r="H70" s="2">
        <f t="shared" si="5"/>
        <v>19687</v>
      </c>
      <c r="I70" s="187" t="s">
        <v>578</v>
      </c>
      <c r="J70" s="188" t="s">
        <v>579</v>
      </c>
      <c r="K70" s="187">
        <v>19687</v>
      </c>
      <c r="L70" s="187" t="s">
        <v>580</v>
      </c>
      <c r="M70" s="188" t="s">
        <v>376</v>
      </c>
      <c r="N70" s="188" t="s">
        <v>60</v>
      </c>
      <c r="O70" s="189" t="s">
        <v>581</v>
      </c>
      <c r="P70" s="190" t="s">
        <v>582</v>
      </c>
    </row>
    <row r="71" spans="1:16" ht="12.75" customHeight="1" x14ac:dyDescent="0.2">
      <c r="A71" s="2" t="str">
        <f t="shared" si="0"/>
        <v>IBVS 4097 </v>
      </c>
      <c r="B71" s="15" t="str">
        <f t="shared" si="1"/>
        <v>I</v>
      </c>
      <c r="C71" s="2">
        <f t="shared" si="2"/>
        <v>48500.377500000002</v>
      </c>
      <c r="D71" t="str">
        <f t="shared" si="3"/>
        <v>vis</v>
      </c>
      <c r="E71">
        <f>VLOOKUP(C71,A!C$21:E$973,3,FALSE)</f>
        <v>19687.180283627695</v>
      </c>
      <c r="F71" s="15" t="s">
        <v>53</v>
      </c>
      <c r="G71" t="str">
        <f t="shared" si="4"/>
        <v>48500.3775</v>
      </c>
      <c r="H71" s="2">
        <f t="shared" si="5"/>
        <v>19687</v>
      </c>
      <c r="I71" s="187" t="s">
        <v>583</v>
      </c>
      <c r="J71" s="188" t="s">
        <v>579</v>
      </c>
      <c r="K71" s="187">
        <v>19687</v>
      </c>
      <c r="L71" s="187" t="s">
        <v>584</v>
      </c>
      <c r="M71" s="188" t="s">
        <v>376</v>
      </c>
      <c r="N71" s="188" t="s">
        <v>210</v>
      </c>
      <c r="O71" s="189" t="s">
        <v>581</v>
      </c>
      <c r="P71" s="190" t="s">
        <v>582</v>
      </c>
    </row>
    <row r="72" spans="1:16" ht="12.75" customHeight="1" x14ac:dyDescent="0.2">
      <c r="A72" s="2" t="str">
        <f t="shared" si="0"/>
        <v>BAVM 62 </v>
      </c>
      <c r="B72" s="15" t="str">
        <f t="shared" si="1"/>
        <v>I</v>
      </c>
      <c r="C72" s="2">
        <f t="shared" si="2"/>
        <v>48778.502399999998</v>
      </c>
      <c r="D72" t="str">
        <f t="shared" si="3"/>
        <v>vis</v>
      </c>
      <c r="E72">
        <f>VLOOKUP(C72,A!C$21:E$973,3,FALSE)</f>
        <v>20367.200045222999</v>
      </c>
      <c r="F72" s="15" t="s">
        <v>53</v>
      </c>
      <c r="G72" t="str">
        <f t="shared" si="4"/>
        <v>48778.5024</v>
      </c>
      <c r="H72" s="2">
        <f t="shared" si="5"/>
        <v>20367</v>
      </c>
      <c r="I72" s="187" t="s">
        <v>585</v>
      </c>
      <c r="J72" s="188" t="s">
        <v>586</v>
      </c>
      <c r="K72" s="187">
        <v>20367</v>
      </c>
      <c r="L72" s="187" t="s">
        <v>587</v>
      </c>
      <c r="M72" s="188" t="s">
        <v>376</v>
      </c>
      <c r="N72" s="188" t="s">
        <v>210</v>
      </c>
      <c r="O72" s="189" t="s">
        <v>588</v>
      </c>
      <c r="P72" s="190" t="s">
        <v>589</v>
      </c>
    </row>
    <row r="73" spans="1:16" ht="12.75" customHeight="1" x14ac:dyDescent="0.2">
      <c r="A73" s="2" t="str">
        <f t="shared" si="0"/>
        <v>IBVS 4097 </v>
      </c>
      <c r="B73" s="15" t="str">
        <f t="shared" si="1"/>
        <v>I</v>
      </c>
      <c r="C73" s="2">
        <f t="shared" si="2"/>
        <v>48805.496500000001</v>
      </c>
      <c r="D73" t="str">
        <f t="shared" si="3"/>
        <v>vis</v>
      </c>
      <c r="E73">
        <f>VLOOKUP(C73,A!C$21:E$973,3,FALSE)</f>
        <v>20433.201044941048</v>
      </c>
      <c r="F73" s="15" t="s">
        <v>53</v>
      </c>
      <c r="G73" t="str">
        <f t="shared" si="4"/>
        <v>48805.4965</v>
      </c>
      <c r="H73" s="2">
        <f t="shared" si="5"/>
        <v>20433</v>
      </c>
      <c r="I73" s="187" t="s">
        <v>590</v>
      </c>
      <c r="J73" s="188" t="s">
        <v>591</v>
      </c>
      <c r="K73" s="187">
        <v>20433</v>
      </c>
      <c r="L73" s="187" t="s">
        <v>592</v>
      </c>
      <c r="M73" s="188" t="s">
        <v>376</v>
      </c>
      <c r="N73" s="188" t="s">
        <v>210</v>
      </c>
      <c r="O73" s="189" t="s">
        <v>581</v>
      </c>
      <c r="P73" s="190" t="s">
        <v>582</v>
      </c>
    </row>
    <row r="74" spans="1:16" ht="12.75" customHeight="1" x14ac:dyDescent="0.2">
      <c r="A74" s="2" t="str">
        <f t="shared" si="0"/>
        <v>IBVS 4097 </v>
      </c>
      <c r="B74" s="15" t="str">
        <f t="shared" si="1"/>
        <v>I</v>
      </c>
      <c r="C74" s="2">
        <f t="shared" si="2"/>
        <v>48805.498</v>
      </c>
      <c r="D74" t="str">
        <f t="shared" si="3"/>
        <v>vis</v>
      </c>
      <c r="E74">
        <f>VLOOKUP(C74,A!C$21:E$973,3,FALSE)</f>
        <v>20433.204712464674</v>
      </c>
      <c r="F74" s="15" t="s">
        <v>53</v>
      </c>
      <c r="G74" t="str">
        <f t="shared" si="4"/>
        <v>48805.4980</v>
      </c>
      <c r="H74" s="2">
        <f t="shared" si="5"/>
        <v>20433</v>
      </c>
      <c r="I74" s="187" t="s">
        <v>593</v>
      </c>
      <c r="J74" s="188" t="s">
        <v>594</v>
      </c>
      <c r="K74" s="187">
        <v>20433</v>
      </c>
      <c r="L74" s="187" t="s">
        <v>595</v>
      </c>
      <c r="M74" s="188" t="s">
        <v>376</v>
      </c>
      <c r="N74" s="188" t="s">
        <v>60</v>
      </c>
      <c r="O74" s="189" t="s">
        <v>581</v>
      </c>
      <c r="P74" s="190" t="s">
        <v>582</v>
      </c>
    </row>
    <row r="75" spans="1:16" ht="12.75" customHeight="1" x14ac:dyDescent="0.2">
      <c r="A75" s="2" t="str">
        <f t="shared" ref="A75:A138" si="6">P75</f>
        <v> BRNO 31 </v>
      </c>
      <c r="B75" s="15" t="str">
        <f t="shared" ref="B75:B138" si="7">IF(H75=INT(H75),"I","II")</f>
        <v>I</v>
      </c>
      <c r="C75" s="2">
        <f t="shared" ref="C75:C138" si="8">1*G75</f>
        <v>48832.497000000003</v>
      </c>
      <c r="D75" t="str">
        <f t="shared" ref="D75:D138" si="9">VLOOKUP(F75,I$1:J$5,2,FALSE)</f>
        <v>vis</v>
      </c>
      <c r="E75">
        <f>VLOOKUP(C75,A!C$21:E$973,3,FALSE)</f>
        <v>20499.217692759907</v>
      </c>
      <c r="F75" s="15" t="s">
        <v>53</v>
      </c>
      <c r="G75" t="str">
        <f t="shared" ref="G75:G138" si="10">MID(I75,3,LEN(I75)-3)</f>
        <v>48832.497</v>
      </c>
      <c r="H75" s="2">
        <f t="shared" ref="H75:H138" si="11">1*K75</f>
        <v>20499</v>
      </c>
      <c r="I75" s="187" t="s">
        <v>596</v>
      </c>
      <c r="J75" s="188" t="s">
        <v>597</v>
      </c>
      <c r="K75" s="187">
        <v>20499</v>
      </c>
      <c r="L75" s="187" t="s">
        <v>574</v>
      </c>
      <c r="M75" s="188" t="s">
        <v>370</v>
      </c>
      <c r="N75" s="188"/>
      <c r="O75" s="189" t="s">
        <v>563</v>
      </c>
      <c r="P75" s="189" t="s">
        <v>540</v>
      </c>
    </row>
    <row r="76" spans="1:16" ht="12.75" customHeight="1" x14ac:dyDescent="0.2">
      <c r="A76" s="2" t="str">
        <f t="shared" si="6"/>
        <v>BAVM 68 </v>
      </c>
      <c r="B76" s="15" t="str">
        <f t="shared" si="7"/>
        <v>I</v>
      </c>
      <c r="C76" s="2">
        <f t="shared" si="8"/>
        <v>49169.513899999998</v>
      </c>
      <c r="D76" t="str">
        <f t="shared" si="9"/>
        <v>vis</v>
      </c>
      <c r="E76">
        <f>VLOOKUP(C76,A!C$21:E$973,3,FALSE)</f>
        <v>21323.229322037219</v>
      </c>
      <c r="F76" s="15" t="s">
        <v>53</v>
      </c>
      <c r="G76" t="str">
        <f t="shared" si="10"/>
        <v>49169.5139</v>
      </c>
      <c r="H76" s="2">
        <f t="shared" si="11"/>
        <v>21323</v>
      </c>
      <c r="I76" s="187" t="s">
        <v>598</v>
      </c>
      <c r="J76" s="188" t="s">
        <v>599</v>
      </c>
      <c r="K76" s="187">
        <v>21323</v>
      </c>
      <c r="L76" s="187" t="s">
        <v>600</v>
      </c>
      <c r="M76" s="188" t="s">
        <v>376</v>
      </c>
      <c r="N76" s="188" t="s">
        <v>601</v>
      </c>
      <c r="O76" s="189" t="s">
        <v>588</v>
      </c>
      <c r="P76" s="190" t="s">
        <v>602</v>
      </c>
    </row>
    <row r="77" spans="1:16" ht="12.75" customHeight="1" x14ac:dyDescent="0.2">
      <c r="A77" s="2" t="str">
        <f t="shared" si="6"/>
        <v>BAVM 68 </v>
      </c>
      <c r="B77" s="15" t="str">
        <f t="shared" si="7"/>
        <v>I</v>
      </c>
      <c r="C77" s="2">
        <f t="shared" si="8"/>
        <v>49169.513899999998</v>
      </c>
      <c r="D77" t="str">
        <f t="shared" si="9"/>
        <v>vis</v>
      </c>
      <c r="E77">
        <f>VLOOKUP(C77,A!C$21:E$973,3,FALSE)</f>
        <v>21323.229322037219</v>
      </c>
      <c r="F77" s="15" t="s">
        <v>53</v>
      </c>
      <c r="G77" t="str">
        <f t="shared" si="10"/>
        <v>49169.5139</v>
      </c>
      <c r="H77" s="2">
        <f t="shared" si="11"/>
        <v>21323</v>
      </c>
      <c r="I77" s="187" t="s">
        <v>598</v>
      </c>
      <c r="J77" s="188" t="s">
        <v>599</v>
      </c>
      <c r="K77" s="187">
        <v>21323</v>
      </c>
      <c r="L77" s="187" t="s">
        <v>600</v>
      </c>
      <c r="M77" s="188" t="s">
        <v>376</v>
      </c>
      <c r="N77" s="188" t="s">
        <v>60</v>
      </c>
      <c r="O77" s="189" t="s">
        <v>588</v>
      </c>
      <c r="P77" s="190" t="s">
        <v>602</v>
      </c>
    </row>
    <row r="78" spans="1:16" ht="12.75" customHeight="1" x14ac:dyDescent="0.2">
      <c r="A78" s="2" t="str">
        <f t="shared" si="6"/>
        <v> BRNO 31 </v>
      </c>
      <c r="B78" s="15" t="str">
        <f t="shared" si="7"/>
        <v>II</v>
      </c>
      <c r="C78" s="2">
        <f t="shared" si="8"/>
        <v>49193.430999999997</v>
      </c>
      <c r="D78" t="str">
        <f t="shared" si="9"/>
        <v>vis</v>
      </c>
      <c r="E78">
        <f>VLOOKUP(C78,A!C$21:E$973,3,FALSE)</f>
        <v>21381.707008285557</v>
      </c>
      <c r="F78" s="15" t="s">
        <v>53</v>
      </c>
      <c r="G78" t="str">
        <f t="shared" si="10"/>
        <v>49193.431</v>
      </c>
      <c r="H78" s="2">
        <f t="shared" si="11"/>
        <v>21381.5</v>
      </c>
      <c r="I78" s="187" t="s">
        <v>603</v>
      </c>
      <c r="J78" s="188" t="s">
        <v>604</v>
      </c>
      <c r="K78" s="187">
        <v>21381.5</v>
      </c>
      <c r="L78" s="187" t="s">
        <v>605</v>
      </c>
      <c r="M78" s="188" t="s">
        <v>370</v>
      </c>
      <c r="N78" s="188"/>
      <c r="O78" s="189" t="s">
        <v>606</v>
      </c>
      <c r="P78" s="189" t="s">
        <v>540</v>
      </c>
    </row>
    <row r="79" spans="1:16" ht="12.75" customHeight="1" x14ac:dyDescent="0.2">
      <c r="A79" s="2" t="str">
        <f t="shared" si="6"/>
        <v> BRNO 31 </v>
      </c>
      <c r="B79" s="15" t="str">
        <f t="shared" si="7"/>
        <v>II</v>
      </c>
      <c r="C79" s="2">
        <f t="shared" si="8"/>
        <v>49211.432999999997</v>
      </c>
      <c r="D79" t="str">
        <f t="shared" si="9"/>
        <v>vis</v>
      </c>
      <c r="E79">
        <f>VLOOKUP(C79,A!C$21:E$973,3,FALSE)</f>
        <v>21425.722181857716</v>
      </c>
      <c r="F79" s="15" t="s">
        <v>53</v>
      </c>
      <c r="G79" t="str">
        <f t="shared" si="10"/>
        <v>49211.433</v>
      </c>
      <c r="H79" s="2">
        <f t="shared" si="11"/>
        <v>21425.5</v>
      </c>
      <c r="I79" s="187" t="s">
        <v>607</v>
      </c>
      <c r="J79" s="188" t="s">
        <v>608</v>
      </c>
      <c r="K79" s="187">
        <v>21425.5</v>
      </c>
      <c r="L79" s="187" t="s">
        <v>609</v>
      </c>
      <c r="M79" s="188" t="s">
        <v>370</v>
      </c>
      <c r="N79" s="188"/>
      <c r="O79" s="189" t="s">
        <v>606</v>
      </c>
      <c r="P79" s="189" t="s">
        <v>540</v>
      </c>
    </row>
    <row r="80" spans="1:16" ht="12.75" customHeight="1" x14ac:dyDescent="0.2">
      <c r="A80" s="2" t="str">
        <f t="shared" si="6"/>
        <v> BRNO 31 </v>
      </c>
      <c r="B80" s="15" t="str">
        <f t="shared" si="7"/>
        <v>I</v>
      </c>
      <c r="C80" s="2">
        <f t="shared" si="8"/>
        <v>49212.451000000001</v>
      </c>
      <c r="D80" t="str">
        <f t="shared" si="9"/>
        <v>vis</v>
      </c>
      <c r="E80">
        <f>VLOOKUP(C80,A!C$21:E$973,3,FALSE)</f>
        <v>21428.211207893524</v>
      </c>
      <c r="F80" s="15" t="s">
        <v>53</v>
      </c>
      <c r="G80" t="str">
        <f t="shared" si="10"/>
        <v>49212.451</v>
      </c>
      <c r="H80" s="2">
        <f t="shared" si="11"/>
        <v>21428</v>
      </c>
      <c r="I80" s="187" t="s">
        <v>610</v>
      </c>
      <c r="J80" s="188" t="s">
        <v>611</v>
      </c>
      <c r="K80" s="187">
        <v>21428</v>
      </c>
      <c r="L80" s="187" t="s">
        <v>571</v>
      </c>
      <c r="M80" s="188" t="s">
        <v>370</v>
      </c>
      <c r="N80" s="188"/>
      <c r="O80" s="189" t="s">
        <v>612</v>
      </c>
      <c r="P80" s="189" t="s">
        <v>540</v>
      </c>
    </row>
    <row r="81" spans="1:16" ht="12.75" customHeight="1" x14ac:dyDescent="0.2">
      <c r="A81" s="2" t="str">
        <f t="shared" si="6"/>
        <v>OEJV 0060 </v>
      </c>
      <c r="B81" s="15" t="str">
        <f t="shared" si="7"/>
        <v>I</v>
      </c>
      <c r="C81" s="2">
        <f t="shared" si="8"/>
        <v>49486.517999999996</v>
      </c>
      <c r="D81" t="str">
        <f t="shared" si="9"/>
        <v>vis</v>
      </c>
      <c r="E81">
        <f>VLOOKUP(C81,A!C$21:E$973,3,FALSE)</f>
        <v>22098.309340067739</v>
      </c>
      <c r="F81" s="15" t="s">
        <v>53</v>
      </c>
      <c r="G81" t="str">
        <f t="shared" si="10"/>
        <v>49486.518</v>
      </c>
      <c r="H81" s="2">
        <f t="shared" si="11"/>
        <v>22098</v>
      </c>
      <c r="I81" s="187" t="s">
        <v>613</v>
      </c>
      <c r="J81" s="188" t="s">
        <v>614</v>
      </c>
      <c r="K81" s="187">
        <v>22098</v>
      </c>
      <c r="L81" s="187" t="s">
        <v>615</v>
      </c>
      <c r="M81" s="188" t="s">
        <v>370</v>
      </c>
      <c r="N81" s="188"/>
      <c r="O81" s="189" t="s">
        <v>616</v>
      </c>
      <c r="P81" s="190" t="s">
        <v>617</v>
      </c>
    </row>
    <row r="82" spans="1:16" ht="12.75" customHeight="1" x14ac:dyDescent="0.2">
      <c r="A82" s="2" t="str">
        <f t="shared" si="6"/>
        <v>OEJV 0060 </v>
      </c>
      <c r="B82" s="15" t="str">
        <f t="shared" si="7"/>
        <v>I</v>
      </c>
      <c r="C82" s="2">
        <f t="shared" si="8"/>
        <v>49536.392999999996</v>
      </c>
      <c r="D82" t="str">
        <f t="shared" si="9"/>
        <v>vis</v>
      </c>
      <c r="E82">
        <f>VLOOKUP(C82,A!C$21:E$973,3,FALSE)</f>
        <v>22220.254500711631</v>
      </c>
      <c r="F82" s="15" t="s">
        <v>53</v>
      </c>
      <c r="G82" t="str">
        <f t="shared" si="10"/>
        <v>49536.393</v>
      </c>
      <c r="H82" s="2">
        <f t="shared" si="11"/>
        <v>22220</v>
      </c>
      <c r="I82" s="187" t="s">
        <v>618</v>
      </c>
      <c r="J82" s="188" t="s">
        <v>619</v>
      </c>
      <c r="K82" s="187">
        <v>22220</v>
      </c>
      <c r="L82" s="187" t="s">
        <v>620</v>
      </c>
      <c r="M82" s="188" t="s">
        <v>370</v>
      </c>
      <c r="N82" s="188"/>
      <c r="O82" s="189" t="s">
        <v>616</v>
      </c>
      <c r="P82" s="190" t="s">
        <v>617</v>
      </c>
    </row>
    <row r="83" spans="1:16" ht="12.75" customHeight="1" x14ac:dyDescent="0.2">
      <c r="A83" s="2" t="str">
        <f t="shared" si="6"/>
        <v>OEJV 0060 </v>
      </c>
      <c r="B83" s="15" t="str">
        <f t="shared" si="7"/>
        <v>II</v>
      </c>
      <c r="C83" s="2">
        <f t="shared" si="8"/>
        <v>49539.464</v>
      </c>
      <c r="D83" t="str">
        <f t="shared" si="9"/>
        <v>vis</v>
      </c>
      <c r="E83">
        <f>VLOOKUP(C83,A!C$21:E$973,3,FALSE)</f>
        <v>22227.763144086824</v>
      </c>
      <c r="F83" s="15" t="s">
        <v>53</v>
      </c>
      <c r="G83" t="str">
        <f t="shared" si="10"/>
        <v>49539.464</v>
      </c>
      <c r="H83" s="2">
        <f t="shared" si="11"/>
        <v>22227.5</v>
      </c>
      <c r="I83" s="187" t="s">
        <v>621</v>
      </c>
      <c r="J83" s="188" t="s">
        <v>622</v>
      </c>
      <c r="K83" s="187">
        <v>22227.5</v>
      </c>
      <c r="L83" s="187" t="s">
        <v>623</v>
      </c>
      <c r="M83" s="188" t="s">
        <v>370</v>
      </c>
      <c r="N83" s="188"/>
      <c r="O83" s="189" t="s">
        <v>616</v>
      </c>
      <c r="P83" s="190" t="s">
        <v>617</v>
      </c>
    </row>
    <row r="84" spans="1:16" ht="12.75" customHeight="1" x14ac:dyDescent="0.2">
      <c r="A84" s="2" t="str">
        <f t="shared" si="6"/>
        <v> BRNO 32 </v>
      </c>
      <c r="B84" s="15" t="str">
        <f t="shared" si="7"/>
        <v>II</v>
      </c>
      <c r="C84" s="2">
        <f t="shared" si="8"/>
        <v>49543.563000000002</v>
      </c>
      <c r="D84" t="str">
        <f t="shared" si="9"/>
        <v>vis</v>
      </c>
      <c r="E84">
        <f>VLOOKUP(C84,A!C$21:E$973,3,FALSE)</f>
        <v>22237.785263655336</v>
      </c>
      <c r="F84" s="15" t="s">
        <v>53</v>
      </c>
      <c r="G84" t="str">
        <f t="shared" si="10"/>
        <v>49543.5630</v>
      </c>
      <c r="H84" s="2">
        <f t="shared" si="11"/>
        <v>22237.5</v>
      </c>
      <c r="I84" s="187" t="s">
        <v>624</v>
      </c>
      <c r="J84" s="188" t="s">
        <v>625</v>
      </c>
      <c r="K84" s="187">
        <v>22237.5</v>
      </c>
      <c r="L84" s="187" t="s">
        <v>626</v>
      </c>
      <c r="M84" s="188" t="s">
        <v>370</v>
      </c>
      <c r="N84" s="188"/>
      <c r="O84" s="189" t="s">
        <v>616</v>
      </c>
      <c r="P84" s="189" t="s">
        <v>119</v>
      </c>
    </row>
    <row r="85" spans="1:16" ht="12.75" customHeight="1" x14ac:dyDescent="0.2">
      <c r="A85" s="2" t="str">
        <f t="shared" si="6"/>
        <v> BRNO 31 </v>
      </c>
      <c r="B85" s="15" t="str">
        <f t="shared" si="7"/>
        <v>I</v>
      </c>
      <c r="C85" s="2">
        <f t="shared" si="8"/>
        <v>49549.478000000003</v>
      </c>
      <c r="D85" t="str">
        <f t="shared" si="9"/>
        <v>vis</v>
      </c>
      <c r="E85">
        <f>VLOOKUP(C85,A!C$21:E$973,3,FALSE)</f>
        <v>22252.247531829948</v>
      </c>
      <c r="F85" s="15" t="s">
        <v>53</v>
      </c>
      <c r="G85" t="str">
        <f t="shared" si="10"/>
        <v>49549.478</v>
      </c>
      <c r="H85" s="2">
        <f t="shared" si="11"/>
        <v>22252</v>
      </c>
      <c r="I85" s="187" t="s">
        <v>627</v>
      </c>
      <c r="J85" s="188" t="s">
        <v>628</v>
      </c>
      <c r="K85" s="187">
        <v>22252</v>
      </c>
      <c r="L85" s="187" t="s">
        <v>629</v>
      </c>
      <c r="M85" s="188" t="s">
        <v>370</v>
      </c>
      <c r="N85" s="188"/>
      <c r="O85" s="189" t="s">
        <v>630</v>
      </c>
      <c r="P85" s="189" t="s">
        <v>540</v>
      </c>
    </row>
    <row r="86" spans="1:16" ht="12.75" customHeight="1" x14ac:dyDescent="0.2">
      <c r="A86" s="2" t="str">
        <f t="shared" si="6"/>
        <v>BAVM 80 </v>
      </c>
      <c r="B86" s="15" t="str">
        <f t="shared" si="7"/>
        <v>I</v>
      </c>
      <c r="C86" s="2">
        <f t="shared" si="8"/>
        <v>49556.433499999999</v>
      </c>
      <c r="D86" t="str">
        <f t="shared" si="9"/>
        <v>vis</v>
      </c>
      <c r="E86">
        <f>VLOOKUP(C86,A!C$21:E$973,3,FALSE)</f>
        <v>22269.253838894772</v>
      </c>
      <c r="F86" s="15" t="s">
        <v>53</v>
      </c>
      <c r="G86" t="str">
        <f t="shared" si="10"/>
        <v>49556.4335</v>
      </c>
      <c r="H86" s="2">
        <f t="shared" si="11"/>
        <v>22269</v>
      </c>
      <c r="I86" s="187" t="s">
        <v>631</v>
      </c>
      <c r="J86" s="188" t="s">
        <v>632</v>
      </c>
      <c r="K86" s="187">
        <v>22269</v>
      </c>
      <c r="L86" s="187" t="s">
        <v>633</v>
      </c>
      <c r="M86" s="188" t="s">
        <v>376</v>
      </c>
      <c r="N86" s="188" t="s">
        <v>210</v>
      </c>
      <c r="O86" s="189" t="s">
        <v>588</v>
      </c>
      <c r="P86" s="190" t="s">
        <v>634</v>
      </c>
    </row>
    <row r="87" spans="1:16" ht="12.75" customHeight="1" x14ac:dyDescent="0.2">
      <c r="A87" s="2" t="str">
        <f t="shared" si="6"/>
        <v>BAVM 80 </v>
      </c>
      <c r="B87" s="15" t="str">
        <f t="shared" si="7"/>
        <v>I</v>
      </c>
      <c r="C87" s="2">
        <f t="shared" si="8"/>
        <v>49556.434000000001</v>
      </c>
      <c r="D87" t="str">
        <f t="shared" si="9"/>
        <v>vis</v>
      </c>
      <c r="E87">
        <f>VLOOKUP(C87,A!C$21:E$973,3,FALSE)</f>
        <v>22269.255061402655</v>
      </c>
      <c r="F87" s="15" t="s">
        <v>53</v>
      </c>
      <c r="G87" t="str">
        <f t="shared" si="10"/>
        <v>49556.4340</v>
      </c>
      <c r="H87" s="2">
        <f t="shared" si="11"/>
        <v>22269</v>
      </c>
      <c r="I87" s="187" t="s">
        <v>635</v>
      </c>
      <c r="J87" s="188" t="s">
        <v>632</v>
      </c>
      <c r="K87" s="187">
        <v>22269</v>
      </c>
      <c r="L87" s="187" t="s">
        <v>636</v>
      </c>
      <c r="M87" s="188" t="s">
        <v>376</v>
      </c>
      <c r="N87" s="188" t="s">
        <v>601</v>
      </c>
      <c r="O87" s="189" t="s">
        <v>588</v>
      </c>
      <c r="P87" s="190" t="s">
        <v>634</v>
      </c>
    </row>
    <row r="88" spans="1:16" ht="12.75" customHeight="1" x14ac:dyDescent="0.2">
      <c r="A88" s="2" t="str">
        <f t="shared" si="6"/>
        <v>OEJV 0060 </v>
      </c>
      <c r="B88" s="15" t="str">
        <f t="shared" si="7"/>
        <v>I</v>
      </c>
      <c r="C88" s="2">
        <f t="shared" si="8"/>
        <v>49576.480000000003</v>
      </c>
      <c r="D88" t="str">
        <f t="shared" si="9"/>
        <v>vis</v>
      </c>
      <c r="E88">
        <f>VLOOKUP(C88,A!C$21:E$973,3,FALSE)</f>
        <v>22318.267847172432</v>
      </c>
      <c r="F88" s="15" t="s">
        <v>53</v>
      </c>
      <c r="G88" t="str">
        <f t="shared" si="10"/>
        <v>49576.480</v>
      </c>
      <c r="H88" s="2">
        <f t="shared" si="11"/>
        <v>22318</v>
      </c>
      <c r="I88" s="187" t="s">
        <v>637</v>
      </c>
      <c r="J88" s="188" t="s">
        <v>638</v>
      </c>
      <c r="K88" s="187">
        <v>22318</v>
      </c>
      <c r="L88" s="187" t="s">
        <v>639</v>
      </c>
      <c r="M88" s="188" t="s">
        <v>370</v>
      </c>
      <c r="N88" s="188"/>
      <c r="O88" s="189" t="s">
        <v>616</v>
      </c>
      <c r="P88" s="190" t="s">
        <v>617</v>
      </c>
    </row>
    <row r="89" spans="1:16" ht="12.75" customHeight="1" x14ac:dyDescent="0.2">
      <c r="A89" s="2" t="str">
        <f t="shared" si="6"/>
        <v>IBVS 4126 </v>
      </c>
      <c r="B89" s="15" t="str">
        <f t="shared" si="7"/>
        <v>I</v>
      </c>
      <c r="C89" s="2">
        <f t="shared" si="8"/>
        <v>49590.377999999997</v>
      </c>
      <c r="D89" t="str">
        <f t="shared" si="9"/>
        <v>vis</v>
      </c>
      <c r="E89">
        <f>VLOOKUP(C89,A!C$21:E$973,3,FALSE)</f>
        <v>22352.248676097308</v>
      </c>
      <c r="F89" s="15" t="s">
        <v>53</v>
      </c>
      <c r="G89" t="str">
        <f t="shared" si="10"/>
        <v>49590.3780</v>
      </c>
      <c r="H89" s="2">
        <f t="shared" si="11"/>
        <v>22352</v>
      </c>
      <c r="I89" s="187" t="s">
        <v>640</v>
      </c>
      <c r="J89" s="188" t="s">
        <v>641</v>
      </c>
      <c r="K89" s="187">
        <v>22352</v>
      </c>
      <c r="L89" s="187" t="s">
        <v>642</v>
      </c>
      <c r="M89" s="188" t="s">
        <v>376</v>
      </c>
      <c r="N89" s="188" t="s">
        <v>60</v>
      </c>
      <c r="O89" s="189" t="s">
        <v>643</v>
      </c>
      <c r="P89" s="190" t="s">
        <v>644</v>
      </c>
    </row>
    <row r="90" spans="1:16" ht="12.75" customHeight="1" x14ac:dyDescent="0.2">
      <c r="A90" s="2" t="str">
        <f t="shared" si="6"/>
        <v>IBVS 4126 </v>
      </c>
      <c r="B90" s="15" t="str">
        <f t="shared" si="7"/>
        <v>I</v>
      </c>
      <c r="C90" s="2">
        <f t="shared" si="8"/>
        <v>49590.379699999998</v>
      </c>
      <c r="D90" t="str">
        <f t="shared" si="9"/>
        <v>vis</v>
      </c>
      <c r="E90">
        <f>VLOOKUP(C90,A!C$21:E$973,3,FALSE)</f>
        <v>22352.252832624086</v>
      </c>
      <c r="F90" s="15" t="s">
        <v>53</v>
      </c>
      <c r="G90" t="str">
        <f t="shared" si="10"/>
        <v>49590.3797</v>
      </c>
      <c r="H90" s="2">
        <f t="shared" si="11"/>
        <v>22352</v>
      </c>
      <c r="I90" s="187" t="s">
        <v>645</v>
      </c>
      <c r="J90" s="188" t="s">
        <v>646</v>
      </c>
      <c r="K90" s="187">
        <v>22352</v>
      </c>
      <c r="L90" s="187" t="s">
        <v>647</v>
      </c>
      <c r="M90" s="188" t="s">
        <v>376</v>
      </c>
      <c r="N90" s="188" t="s">
        <v>210</v>
      </c>
      <c r="O90" s="189" t="s">
        <v>643</v>
      </c>
      <c r="P90" s="190" t="s">
        <v>644</v>
      </c>
    </row>
    <row r="91" spans="1:16" ht="12.75" customHeight="1" x14ac:dyDescent="0.2">
      <c r="A91" s="2" t="str">
        <f t="shared" si="6"/>
        <v> BRNO 32 </v>
      </c>
      <c r="B91" s="15" t="str">
        <f t="shared" si="7"/>
        <v>I</v>
      </c>
      <c r="C91" s="2">
        <f t="shared" si="8"/>
        <v>49594.48</v>
      </c>
      <c r="D91" t="str">
        <f t="shared" si="9"/>
        <v>vis</v>
      </c>
      <c r="E91">
        <f>VLOOKUP(C91,A!C$21:E$973,3,FALSE)</f>
        <v>22362.278130713086</v>
      </c>
      <c r="F91" s="15" t="s">
        <v>53</v>
      </c>
      <c r="G91" t="str">
        <f t="shared" si="10"/>
        <v>49594.4800</v>
      </c>
      <c r="H91" s="2">
        <f t="shared" si="11"/>
        <v>22362</v>
      </c>
      <c r="I91" s="187" t="s">
        <v>648</v>
      </c>
      <c r="J91" s="188" t="s">
        <v>649</v>
      </c>
      <c r="K91" s="187">
        <v>22362</v>
      </c>
      <c r="L91" s="187" t="s">
        <v>650</v>
      </c>
      <c r="M91" s="188" t="s">
        <v>370</v>
      </c>
      <c r="N91" s="188"/>
      <c r="O91" s="189" t="s">
        <v>616</v>
      </c>
      <c r="P91" s="189" t="s">
        <v>119</v>
      </c>
    </row>
    <row r="92" spans="1:16" ht="12.75" customHeight="1" x14ac:dyDescent="0.2">
      <c r="A92" s="2" t="str">
        <f t="shared" si="6"/>
        <v>IBVS 4126 </v>
      </c>
      <c r="B92" s="15" t="str">
        <f t="shared" si="7"/>
        <v>II</v>
      </c>
      <c r="C92" s="2">
        <f t="shared" si="8"/>
        <v>49596.311600000001</v>
      </c>
      <c r="D92" t="str">
        <f t="shared" si="9"/>
        <v>vis</v>
      </c>
      <c r="E92">
        <f>VLOOKUP(C92,A!C$21:E$973,3,FALSE)</f>
        <v>22366.756421564918</v>
      </c>
      <c r="F92" s="15" t="s">
        <v>53</v>
      </c>
      <c r="G92" t="str">
        <f t="shared" si="10"/>
        <v>49596.3116</v>
      </c>
      <c r="H92" s="2">
        <f t="shared" si="11"/>
        <v>22366.5</v>
      </c>
      <c r="I92" s="187" t="s">
        <v>651</v>
      </c>
      <c r="J92" s="188" t="s">
        <v>652</v>
      </c>
      <c r="K92" s="187">
        <v>22366.5</v>
      </c>
      <c r="L92" s="187" t="s">
        <v>653</v>
      </c>
      <c r="M92" s="188" t="s">
        <v>376</v>
      </c>
      <c r="N92" s="188" t="s">
        <v>210</v>
      </c>
      <c r="O92" s="189" t="s">
        <v>643</v>
      </c>
      <c r="P92" s="190" t="s">
        <v>644</v>
      </c>
    </row>
    <row r="93" spans="1:16" ht="12.75" customHeight="1" x14ac:dyDescent="0.2">
      <c r="A93" s="2" t="str">
        <f t="shared" si="6"/>
        <v>IBVS 4126 </v>
      </c>
      <c r="B93" s="15" t="str">
        <f t="shared" si="7"/>
        <v>II</v>
      </c>
      <c r="C93" s="2">
        <f t="shared" si="8"/>
        <v>49596.311800000003</v>
      </c>
      <c r="D93" t="str">
        <f t="shared" si="9"/>
        <v>vis</v>
      </c>
      <c r="E93">
        <f>VLOOKUP(C93,A!C$21:E$973,3,FALSE)</f>
        <v>22366.756910568074</v>
      </c>
      <c r="F93" s="15" t="s">
        <v>53</v>
      </c>
      <c r="G93" t="str">
        <f t="shared" si="10"/>
        <v>49596.3118</v>
      </c>
      <c r="H93" s="2">
        <f t="shared" si="11"/>
        <v>22366.5</v>
      </c>
      <c r="I93" s="187" t="s">
        <v>654</v>
      </c>
      <c r="J93" s="188" t="s">
        <v>652</v>
      </c>
      <c r="K93" s="187">
        <v>22366.5</v>
      </c>
      <c r="L93" s="187" t="s">
        <v>655</v>
      </c>
      <c r="M93" s="188" t="s">
        <v>376</v>
      </c>
      <c r="N93" s="188" t="s">
        <v>60</v>
      </c>
      <c r="O93" s="189" t="s">
        <v>643</v>
      </c>
      <c r="P93" s="190" t="s">
        <v>644</v>
      </c>
    </row>
    <row r="94" spans="1:16" ht="12.75" customHeight="1" x14ac:dyDescent="0.2">
      <c r="A94" s="2" t="str">
        <f t="shared" si="6"/>
        <v>IBVS 4126 </v>
      </c>
      <c r="B94" s="15" t="str">
        <f t="shared" si="7"/>
        <v>II</v>
      </c>
      <c r="C94" s="2">
        <f t="shared" si="8"/>
        <v>49598.357300000003</v>
      </c>
      <c r="D94" t="str">
        <f t="shared" si="9"/>
        <v>vis</v>
      </c>
      <c r="E94">
        <f>VLOOKUP(C94,A!C$21:E$973,3,FALSE)</f>
        <v>22371.758190289318</v>
      </c>
      <c r="F94" s="15" t="s">
        <v>53</v>
      </c>
      <c r="G94" t="str">
        <f t="shared" si="10"/>
        <v>49598.3573</v>
      </c>
      <c r="H94" s="2">
        <f t="shared" si="11"/>
        <v>22371.5</v>
      </c>
      <c r="I94" s="187" t="s">
        <v>656</v>
      </c>
      <c r="J94" s="188" t="s">
        <v>657</v>
      </c>
      <c r="K94" s="187">
        <v>22371.5</v>
      </c>
      <c r="L94" s="187" t="s">
        <v>658</v>
      </c>
      <c r="M94" s="188" t="s">
        <v>376</v>
      </c>
      <c r="N94" s="188" t="s">
        <v>60</v>
      </c>
      <c r="O94" s="189" t="s">
        <v>643</v>
      </c>
      <c r="P94" s="190" t="s">
        <v>644</v>
      </c>
    </row>
    <row r="95" spans="1:16" ht="12.75" customHeight="1" x14ac:dyDescent="0.2">
      <c r="A95" s="2" t="str">
        <f t="shared" si="6"/>
        <v>IBVS 4126 </v>
      </c>
      <c r="B95" s="15" t="str">
        <f t="shared" si="7"/>
        <v>II</v>
      </c>
      <c r="C95" s="2">
        <f t="shared" si="8"/>
        <v>49598.357300000003</v>
      </c>
      <c r="D95" t="str">
        <f t="shared" si="9"/>
        <v>vis</v>
      </c>
      <c r="E95">
        <f>VLOOKUP(C95,A!C$21:E$973,3,FALSE)</f>
        <v>22371.758190289318</v>
      </c>
      <c r="F95" s="15" t="s">
        <v>53</v>
      </c>
      <c r="G95" t="str">
        <f t="shared" si="10"/>
        <v>49598.3573</v>
      </c>
      <c r="H95" s="2">
        <f t="shared" si="11"/>
        <v>22371.5</v>
      </c>
      <c r="I95" s="187" t="s">
        <v>656</v>
      </c>
      <c r="J95" s="188" t="s">
        <v>657</v>
      </c>
      <c r="K95" s="187">
        <v>22371.5</v>
      </c>
      <c r="L95" s="187" t="s">
        <v>658</v>
      </c>
      <c r="M95" s="188" t="s">
        <v>376</v>
      </c>
      <c r="N95" s="188" t="s">
        <v>210</v>
      </c>
      <c r="O95" s="189" t="s">
        <v>643</v>
      </c>
      <c r="P95" s="190" t="s">
        <v>644</v>
      </c>
    </row>
    <row r="96" spans="1:16" ht="12.75" customHeight="1" x14ac:dyDescent="0.2">
      <c r="A96" s="2" t="str">
        <f t="shared" si="6"/>
        <v>OEJV 0060 </v>
      </c>
      <c r="B96" s="15" t="str">
        <f t="shared" si="7"/>
        <v>II</v>
      </c>
      <c r="C96" s="2">
        <f t="shared" si="8"/>
        <v>49600.398999999998</v>
      </c>
      <c r="D96" t="str">
        <f t="shared" si="9"/>
        <v>vis</v>
      </c>
      <c r="E96">
        <f>VLOOKUP(C96,A!C$21:E$973,3,FALSE)</f>
        <v>22376.75017895069</v>
      </c>
      <c r="F96" s="15" t="s">
        <v>53</v>
      </c>
      <c r="G96" t="str">
        <f t="shared" si="10"/>
        <v>49600.399</v>
      </c>
      <c r="H96" s="2">
        <f t="shared" si="11"/>
        <v>22376.5</v>
      </c>
      <c r="I96" s="187" t="s">
        <v>659</v>
      </c>
      <c r="J96" s="188" t="s">
        <v>660</v>
      </c>
      <c r="K96" s="187">
        <v>22376.5</v>
      </c>
      <c r="L96" s="187" t="s">
        <v>661</v>
      </c>
      <c r="M96" s="188" t="s">
        <v>370</v>
      </c>
      <c r="N96" s="188"/>
      <c r="O96" s="189" t="s">
        <v>616</v>
      </c>
      <c r="P96" s="190" t="s">
        <v>617</v>
      </c>
    </row>
    <row r="97" spans="1:16" ht="12.75" customHeight="1" x14ac:dyDescent="0.2">
      <c r="A97" s="2" t="str">
        <f t="shared" si="6"/>
        <v>OEJV 0060 </v>
      </c>
      <c r="B97" s="15" t="str">
        <f t="shared" si="7"/>
        <v>II</v>
      </c>
      <c r="C97" s="2">
        <f t="shared" si="8"/>
        <v>49612.266000000003</v>
      </c>
      <c r="D97" t="str">
        <f t="shared" si="9"/>
        <v>vis</v>
      </c>
      <c r="E97">
        <f>VLOOKUP(C97,A!C$21:E$973,3,FALSE)</f>
        <v>22405.765180882754</v>
      </c>
      <c r="F97" s="15" t="s">
        <v>53</v>
      </c>
      <c r="G97" t="str">
        <f t="shared" si="10"/>
        <v>49612.266</v>
      </c>
      <c r="H97" s="2">
        <f t="shared" si="11"/>
        <v>22405.5</v>
      </c>
      <c r="I97" s="187" t="s">
        <v>662</v>
      </c>
      <c r="J97" s="188" t="s">
        <v>663</v>
      </c>
      <c r="K97" s="187">
        <v>22405.5</v>
      </c>
      <c r="L97" s="187" t="s">
        <v>623</v>
      </c>
      <c r="M97" s="188" t="s">
        <v>370</v>
      </c>
      <c r="N97" s="188"/>
      <c r="O97" s="189" t="s">
        <v>616</v>
      </c>
      <c r="P97" s="190" t="s">
        <v>617</v>
      </c>
    </row>
    <row r="98" spans="1:16" ht="12.75" customHeight="1" x14ac:dyDescent="0.2">
      <c r="A98" s="2" t="str">
        <f t="shared" si="6"/>
        <v> BRNO 32 </v>
      </c>
      <c r="B98" s="15" t="str">
        <f t="shared" si="7"/>
        <v>II</v>
      </c>
      <c r="C98" s="2">
        <f t="shared" si="8"/>
        <v>49618.39</v>
      </c>
      <c r="D98" t="str">
        <f t="shared" si="9"/>
        <v>vis</v>
      </c>
      <c r="E98">
        <f>VLOOKUP(C98,A!C$21:E$973,3,FALSE)</f>
        <v>22420.738457349576</v>
      </c>
      <c r="F98" s="15" t="s">
        <v>53</v>
      </c>
      <c r="G98" t="str">
        <f t="shared" si="10"/>
        <v>49618.3900</v>
      </c>
      <c r="H98" s="2">
        <f t="shared" si="11"/>
        <v>22420.5</v>
      </c>
      <c r="I98" s="187" t="s">
        <v>664</v>
      </c>
      <c r="J98" s="188" t="s">
        <v>665</v>
      </c>
      <c r="K98" s="187">
        <v>22420.5</v>
      </c>
      <c r="L98" s="187" t="s">
        <v>666</v>
      </c>
      <c r="M98" s="188" t="s">
        <v>370</v>
      </c>
      <c r="N98" s="188"/>
      <c r="O98" s="189" t="s">
        <v>616</v>
      </c>
      <c r="P98" s="189" t="s">
        <v>119</v>
      </c>
    </row>
    <row r="99" spans="1:16" ht="12.75" customHeight="1" x14ac:dyDescent="0.2">
      <c r="A99" s="2" t="str">
        <f t="shared" si="6"/>
        <v> BRNO 32 </v>
      </c>
      <c r="B99" s="15" t="str">
        <f t="shared" si="7"/>
        <v>I</v>
      </c>
      <c r="C99" s="2">
        <f t="shared" si="8"/>
        <v>49619.417000000001</v>
      </c>
      <c r="D99" t="str">
        <f t="shared" si="9"/>
        <v>vis</v>
      </c>
      <c r="E99">
        <f>VLOOKUP(C99,A!C$21:E$973,3,FALSE)</f>
        <v>22423.249488527152</v>
      </c>
      <c r="F99" s="15" t="s">
        <v>53</v>
      </c>
      <c r="G99" t="str">
        <f t="shared" si="10"/>
        <v>49619.4170</v>
      </c>
      <c r="H99" s="2">
        <f t="shared" si="11"/>
        <v>22423</v>
      </c>
      <c r="I99" s="187" t="s">
        <v>667</v>
      </c>
      <c r="J99" s="188" t="s">
        <v>668</v>
      </c>
      <c r="K99" s="187">
        <v>22423</v>
      </c>
      <c r="L99" s="187" t="s">
        <v>669</v>
      </c>
      <c r="M99" s="188" t="s">
        <v>370</v>
      </c>
      <c r="N99" s="188"/>
      <c r="O99" s="189" t="s">
        <v>616</v>
      </c>
      <c r="P99" s="189" t="s">
        <v>119</v>
      </c>
    </row>
    <row r="100" spans="1:16" ht="12.75" customHeight="1" x14ac:dyDescent="0.2">
      <c r="A100" s="2" t="str">
        <f t="shared" si="6"/>
        <v>OEJV 0060 </v>
      </c>
      <c r="B100" s="15" t="str">
        <f t="shared" si="7"/>
        <v>I</v>
      </c>
      <c r="C100" s="2">
        <f t="shared" si="8"/>
        <v>49624.324999999997</v>
      </c>
      <c r="D100" t="str">
        <f t="shared" si="9"/>
        <v>vis</v>
      </c>
      <c r="E100">
        <f>VLOOKUP(C100,A!C$21:E$973,3,FALSE)</f>
        <v>22435.249625839224</v>
      </c>
      <c r="F100" s="15" t="s">
        <v>53</v>
      </c>
      <c r="G100" t="str">
        <f t="shared" si="10"/>
        <v>49624.325</v>
      </c>
      <c r="H100" s="2">
        <f t="shared" si="11"/>
        <v>22435</v>
      </c>
      <c r="I100" s="187" t="s">
        <v>670</v>
      </c>
      <c r="J100" s="188" t="s">
        <v>671</v>
      </c>
      <c r="K100" s="187">
        <v>22435</v>
      </c>
      <c r="L100" s="187" t="s">
        <v>661</v>
      </c>
      <c r="M100" s="188" t="s">
        <v>370</v>
      </c>
      <c r="N100" s="188"/>
      <c r="O100" s="189" t="s">
        <v>616</v>
      </c>
      <c r="P100" s="190" t="s">
        <v>617</v>
      </c>
    </row>
    <row r="101" spans="1:16" ht="12.75" customHeight="1" x14ac:dyDescent="0.2">
      <c r="A101" s="2" t="str">
        <f t="shared" si="6"/>
        <v>OEJV 0060 </v>
      </c>
      <c r="B101" s="15" t="str">
        <f t="shared" si="7"/>
        <v>II</v>
      </c>
      <c r="C101" s="2">
        <f t="shared" si="8"/>
        <v>49783.631999999998</v>
      </c>
      <c r="D101" t="str">
        <f t="shared" si="9"/>
        <v>vis</v>
      </c>
      <c r="E101">
        <f>VLOOKUP(C101,A!C$21:E$973,3,FALSE)</f>
        <v>22824.757750284269</v>
      </c>
      <c r="F101" s="15" t="s">
        <v>53</v>
      </c>
      <c r="G101" t="str">
        <f t="shared" si="10"/>
        <v>49783.632</v>
      </c>
      <c r="H101" s="2">
        <f t="shared" si="11"/>
        <v>22824.5</v>
      </c>
      <c r="I101" s="187" t="s">
        <v>672</v>
      </c>
      <c r="J101" s="188" t="s">
        <v>673</v>
      </c>
      <c r="K101" s="187">
        <v>22824.5</v>
      </c>
      <c r="L101" s="187" t="s">
        <v>674</v>
      </c>
      <c r="M101" s="188" t="s">
        <v>370</v>
      </c>
      <c r="N101" s="188"/>
      <c r="O101" s="189" t="s">
        <v>616</v>
      </c>
      <c r="P101" s="190" t="s">
        <v>617</v>
      </c>
    </row>
    <row r="102" spans="1:16" ht="12.75" customHeight="1" x14ac:dyDescent="0.2">
      <c r="A102" s="2" t="str">
        <f t="shared" si="6"/>
        <v>OEJV 0060 </v>
      </c>
      <c r="B102" s="15" t="str">
        <f t="shared" si="7"/>
        <v>I</v>
      </c>
      <c r="C102" s="2">
        <f t="shared" si="8"/>
        <v>49830.468999999997</v>
      </c>
      <c r="D102" t="str">
        <f t="shared" si="9"/>
        <v>vis</v>
      </c>
      <c r="E102">
        <f>VLOOKUP(C102,A!C$21:E$973,3,FALSE)</f>
        <v>22939.2749530728</v>
      </c>
      <c r="F102" s="15" t="s">
        <v>53</v>
      </c>
      <c r="G102" t="str">
        <f t="shared" si="10"/>
        <v>49830.469</v>
      </c>
      <c r="H102" s="2">
        <f t="shared" si="11"/>
        <v>22939</v>
      </c>
      <c r="I102" s="187" t="s">
        <v>675</v>
      </c>
      <c r="J102" s="188" t="s">
        <v>676</v>
      </c>
      <c r="K102" s="187">
        <v>22939</v>
      </c>
      <c r="L102" s="187" t="s">
        <v>677</v>
      </c>
      <c r="M102" s="188" t="s">
        <v>370</v>
      </c>
      <c r="N102" s="188"/>
      <c r="O102" s="189" t="s">
        <v>616</v>
      </c>
      <c r="P102" s="190" t="s">
        <v>617</v>
      </c>
    </row>
    <row r="103" spans="1:16" ht="12.75" customHeight="1" x14ac:dyDescent="0.2">
      <c r="A103" s="2" t="str">
        <f t="shared" si="6"/>
        <v>OEJV 0060 </v>
      </c>
      <c r="B103" s="15" t="str">
        <f t="shared" si="7"/>
        <v>II</v>
      </c>
      <c r="C103" s="2">
        <f t="shared" si="8"/>
        <v>49840.485999999997</v>
      </c>
      <c r="D103" t="str">
        <f t="shared" si="9"/>
        <v>vis</v>
      </c>
      <c r="E103">
        <f>VLOOKUP(C103,A!C$21:E$973,3,FALSE)</f>
        <v>22963.766675863171</v>
      </c>
      <c r="F103" s="15" t="s">
        <v>53</v>
      </c>
      <c r="G103" t="str">
        <f t="shared" si="10"/>
        <v>49840.486</v>
      </c>
      <c r="H103" s="2">
        <f t="shared" si="11"/>
        <v>22963.5</v>
      </c>
      <c r="I103" s="187" t="s">
        <v>678</v>
      </c>
      <c r="J103" s="188" t="s">
        <v>679</v>
      </c>
      <c r="K103" s="187">
        <v>22963.5</v>
      </c>
      <c r="L103" s="187" t="s">
        <v>680</v>
      </c>
      <c r="M103" s="188" t="s">
        <v>370</v>
      </c>
      <c r="N103" s="188"/>
      <c r="O103" s="189" t="s">
        <v>616</v>
      </c>
      <c r="P103" s="190" t="s">
        <v>617</v>
      </c>
    </row>
    <row r="104" spans="1:16" ht="12.75" customHeight="1" x14ac:dyDescent="0.2">
      <c r="A104" s="2" t="str">
        <f t="shared" si="6"/>
        <v>OEJV 0060 </v>
      </c>
      <c r="B104" s="15" t="str">
        <f t="shared" si="7"/>
        <v>II</v>
      </c>
      <c r="C104" s="2">
        <f t="shared" si="8"/>
        <v>49842.531000000003</v>
      </c>
      <c r="D104" t="str">
        <f t="shared" si="9"/>
        <v>vis</v>
      </c>
      <c r="E104">
        <f>VLOOKUP(C104,A!C$21:E$973,3,FALSE)</f>
        <v>22968.766733076554</v>
      </c>
      <c r="F104" s="15" t="s">
        <v>53</v>
      </c>
      <c r="G104" t="str">
        <f t="shared" si="10"/>
        <v>49842.531</v>
      </c>
      <c r="H104" s="2">
        <f t="shared" si="11"/>
        <v>22968.5</v>
      </c>
      <c r="I104" s="187" t="s">
        <v>681</v>
      </c>
      <c r="J104" s="188" t="s">
        <v>682</v>
      </c>
      <c r="K104" s="187">
        <v>22968.5</v>
      </c>
      <c r="L104" s="187" t="s">
        <v>680</v>
      </c>
      <c r="M104" s="188" t="s">
        <v>370</v>
      </c>
      <c r="N104" s="188"/>
      <c r="O104" s="189" t="s">
        <v>616</v>
      </c>
      <c r="P104" s="190" t="s">
        <v>617</v>
      </c>
    </row>
    <row r="105" spans="1:16" ht="12.75" customHeight="1" x14ac:dyDescent="0.2">
      <c r="A105" s="2" t="str">
        <f t="shared" si="6"/>
        <v>OEJV 0060 </v>
      </c>
      <c r="B105" s="15" t="str">
        <f t="shared" si="7"/>
        <v>I</v>
      </c>
      <c r="C105" s="2">
        <f t="shared" si="8"/>
        <v>49843.548999999999</v>
      </c>
      <c r="D105" t="str">
        <f t="shared" si="9"/>
        <v>vis</v>
      </c>
      <c r="E105">
        <f>VLOOKUP(C105,A!C$21:E$973,3,FALSE)</f>
        <v>22971.255759112344</v>
      </c>
      <c r="F105" s="15" t="s">
        <v>53</v>
      </c>
      <c r="G105" t="str">
        <f t="shared" si="10"/>
        <v>49843.549</v>
      </c>
      <c r="H105" s="2">
        <f t="shared" si="11"/>
        <v>22971</v>
      </c>
      <c r="I105" s="187" t="s">
        <v>683</v>
      </c>
      <c r="J105" s="188" t="s">
        <v>684</v>
      </c>
      <c r="K105" s="187">
        <v>22971</v>
      </c>
      <c r="L105" s="187" t="s">
        <v>674</v>
      </c>
      <c r="M105" s="188" t="s">
        <v>370</v>
      </c>
      <c r="N105" s="188"/>
      <c r="O105" s="189" t="s">
        <v>616</v>
      </c>
      <c r="P105" s="190" t="s">
        <v>617</v>
      </c>
    </row>
    <row r="106" spans="1:16" ht="12.75" customHeight="1" x14ac:dyDescent="0.2">
      <c r="A106" s="2" t="str">
        <f t="shared" si="6"/>
        <v>OEJV 0060 </v>
      </c>
      <c r="B106" s="15" t="str">
        <f t="shared" si="7"/>
        <v>II</v>
      </c>
      <c r="C106" s="2">
        <f t="shared" si="8"/>
        <v>49853.572</v>
      </c>
      <c r="D106" t="str">
        <f t="shared" si="9"/>
        <v>vis</v>
      </c>
      <c r="E106">
        <f>VLOOKUP(C106,A!C$21:E$973,3,FALSE)</f>
        <v>22995.762151997234</v>
      </c>
      <c r="F106" s="15" t="s">
        <v>53</v>
      </c>
      <c r="G106" t="str">
        <f t="shared" si="10"/>
        <v>49853.572</v>
      </c>
      <c r="H106" s="2">
        <f t="shared" si="11"/>
        <v>22995.5</v>
      </c>
      <c r="I106" s="187" t="s">
        <v>685</v>
      </c>
      <c r="J106" s="188" t="s">
        <v>686</v>
      </c>
      <c r="K106" s="187">
        <v>22995.5</v>
      </c>
      <c r="L106" s="187" t="s">
        <v>687</v>
      </c>
      <c r="M106" s="188" t="s">
        <v>370</v>
      </c>
      <c r="N106" s="188"/>
      <c r="O106" s="189" t="s">
        <v>616</v>
      </c>
      <c r="P106" s="190" t="s">
        <v>617</v>
      </c>
    </row>
    <row r="107" spans="1:16" ht="12.75" customHeight="1" x14ac:dyDescent="0.2">
      <c r="A107" s="2" t="str">
        <f t="shared" si="6"/>
        <v>OEJV 0060 </v>
      </c>
      <c r="B107" s="15" t="str">
        <f t="shared" si="7"/>
        <v>I</v>
      </c>
      <c r="C107" s="2">
        <f t="shared" si="8"/>
        <v>49866.457000000002</v>
      </c>
      <c r="D107" t="str">
        <f t="shared" si="9"/>
        <v>vis</v>
      </c>
      <c r="E107">
        <f>VLOOKUP(C107,A!C$21:E$973,3,FALSE)</f>
        <v>23027.266179965089</v>
      </c>
      <c r="F107" s="15" t="s">
        <v>53</v>
      </c>
      <c r="G107" t="str">
        <f t="shared" si="10"/>
        <v>49866.457</v>
      </c>
      <c r="H107" s="2">
        <f t="shared" si="11"/>
        <v>23027</v>
      </c>
      <c r="I107" s="187" t="s">
        <v>688</v>
      </c>
      <c r="J107" s="188" t="s">
        <v>689</v>
      </c>
      <c r="K107" s="187">
        <v>23027</v>
      </c>
      <c r="L107" s="187" t="s">
        <v>680</v>
      </c>
      <c r="M107" s="188" t="s">
        <v>370</v>
      </c>
      <c r="N107" s="188"/>
      <c r="O107" s="189" t="s">
        <v>616</v>
      </c>
      <c r="P107" s="190" t="s">
        <v>617</v>
      </c>
    </row>
    <row r="108" spans="1:16" ht="12.75" customHeight="1" x14ac:dyDescent="0.2">
      <c r="A108" s="2" t="str">
        <f t="shared" si="6"/>
        <v>OEJV 0060 </v>
      </c>
      <c r="B108" s="15" t="str">
        <f t="shared" si="7"/>
        <v>II</v>
      </c>
      <c r="C108" s="2">
        <f t="shared" si="8"/>
        <v>49872.381999999998</v>
      </c>
      <c r="D108" t="str">
        <f t="shared" si="9"/>
        <v>vis</v>
      </c>
      <c r="E108">
        <f>VLOOKUP(C108,A!C$21:E$973,3,FALSE)</f>
        <v>23041.752898297211</v>
      </c>
      <c r="F108" s="15" t="s">
        <v>53</v>
      </c>
      <c r="G108" t="str">
        <f t="shared" si="10"/>
        <v>49872.382</v>
      </c>
      <c r="H108" s="2">
        <f t="shared" si="11"/>
        <v>23041.5</v>
      </c>
      <c r="I108" s="187" t="s">
        <v>690</v>
      </c>
      <c r="J108" s="188" t="s">
        <v>691</v>
      </c>
      <c r="K108" s="187">
        <v>23041.5</v>
      </c>
      <c r="L108" s="187" t="s">
        <v>692</v>
      </c>
      <c r="M108" s="188" t="s">
        <v>370</v>
      </c>
      <c r="N108" s="188"/>
      <c r="O108" s="189" t="s">
        <v>616</v>
      </c>
      <c r="P108" s="190" t="s">
        <v>617</v>
      </c>
    </row>
    <row r="109" spans="1:16" ht="12.75" customHeight="1" x14ac:dyDescent="0.2">
      <c r="A109" s="2" t="str">
        <f t="shared" si="6"/>
        <v>OEJV 0060 </v>
      </c>
      <c r="B109" s="15" t="str">
        <f t="shared" si="7"/>
        <v>II</v>
      </c>
      <c r="C109" s="2">
        <f t="shared" si="8"/>
        <v>49889.563000000002</v>
      </c>
      <c r="D109" t="str">
        <f t="shared" si="9"/>
        <v>vis</v>
      </c>
      <c r="E109">
        <f>VLOOKUP(C109,A!C$21:E$973,3,FALSE)</f>
        <v>23083.760713936772</v>
      </c>
      <c r="F109" s="15" t="s">
        <v>53</v>
      </c>
      <c r="G109" t="str">
        <f t="shared" si="10"/>
        <v>49889.563</v>
      </c>
      <c r="H109" s="2">
        <f t="shared" si="11"/>
        <v>23083.5</v>
      </c>
      <c r="I109" s="187" t="s">
        <v>693</v>
      </c>
      <c r="J109" s="188" t="s">
        <v>694</v>
      </c>
      <c r="K109" s="187">
        <v>23083.5</v>
      </c>
      <c r="L109" s="187" t="s">
        <v>687</v>
      </c>
      <c r="M109" s="188" t="s">
        <v>370</v>
      </c>
      <c r="N109" s="188"/>
      <c r="O109" s="189" t="s">
        <v>616</v>
      </c>
      <c r="P109" s="190" t="s">
        <v>617</v>
      </c>
    </row>
    <row r="110" spans="1:16" ht="12.75" customHeight="1" x14ac:dyDescent="0.2">
      <c r="A110" s="2" t="str">
        <f t="shared" si="6"/>
        <v>BAVM 113 </v>
      </c>
      <c r="B110" s="15" t="str">
        <f t="shared" si="7"/>
        <v>I</v>
      </c>
      <c r="C110" s="2">
        <f t="shared" si="8"/>
        <v>49895.506000000001</v>
      </c>
      <c r="D110" t="str">
        <f t="shared" si="9"/>
        <v>vis</v>
      </c>
      <c r="E110">
        <f>VLOOKUP(C110,A!C$21:E$973,3,FALSE)</f>
        <v>23098.291442552443</v>
      </c>
      <c r="F110" s="15" t="s">
        <v>53</v>
      </c>
      <c r="G110" t="str">
        <f t="shared" si="10"/>
        <v>49895.506</v>
      </c>
      <c r="H110" s="2">
        <f t="shared" si="11"/>
        <v>23098</v>
      </c>
      <c r="I110" s="187" t="s">
        <v>695</v>
      </c>
      <c r="J110" s="188" t="s">
        <v>696</v>
      </c>
      <c r="K110" s="187">
        <v>23098</v>
      </c>
      <c r="L110" s="187" t="s">
        <v>697</v>
      </c>
      <c r="M110" s="188" t="s">
        <v>370</v>
      </c>
      <c r="N110" s="188"/>
      <c r="O110" s="189" t="s">
        <v>698</v>
      </c>
      <c r="P110" s="190" t="s">
        <v>699</v>
      </c>
    </row>
    <row r="111" spans="1:16" ht="12.75" customHeight="1" x14ac:dyDescent="0.2">
      <c r="A111" s="2" t="str">
        <f t="shared" si="6"/>
        <v>OEJV 0060 </v>
      </c>
      <c r="B111" s="15" t="str">
        <f t="shared" si="7"/>
        <v>II</v>
      </c>
      <c r="C111" s="2">
        <f t="shared" si="8"/>
        <v>49896.52</v>
      </c>
      <c r="D111" t="str">
        <f t="shared" si="9"/>
        <v>vis</v>
      </c>
      <c r="E111">
        <f>VLOOKUP(C111,A!C$21:E$973,3,FALSE)</f>
        <v>23100.770688525223</v>
      </c>
      <c r="F111" s="15" t="s">
        <v>53</v>
      </c>
      <c r="G111" t="str">
        <f t="shared" si="10"/>
        <v>49896.520</v>
      </c>
      <c r="H111" s="2">
        <f t="shared" si="11"/>
        <v>23100.5</v>
      </c>
      <c r="I111" s="187" t="s">
        <v>700</v>
      </c>
      <c r="J111" s="188" t="s">
        <v>701</v>
      </c>
      <c r="K111" s="187">
        <v>23100.5</v>
      </c>
      <c r="L111" s="187" t="s">
        <v>702</v>
      </c>
      <c r="M111" s="188" t="s">
        <v>370</v>
      </c>
      <c r="N111" s="188"/>
      <c r="O111" s="189" t="s">
        <v>616</v>
      </c>
      <c r="P111" s="190" t="s">
        <v>617</v>
      </c>
    </row>
    <row r="112" spans="1:16" ht="12.75" customHeight="1" x14ac:dyDescent="0.2">
      <c r="A112" s="2" t="str">
        <f t="shared" si="6"/>
        <v>OEJV 0060 </v>
      </c>
      <c r="B112" s="15" t="str">
        <f t="shared" si="7"/>
        <v>I</v>
      </c>
      <c r="C112" s="2">
        <f t="shared" si="8"/>
        <v>49897.544000000002</v>
      </c>
      <c r="D112" t="str">
        <f t="shared" si="9"/>
        <v>vis</v>
      </c>
      <c r="E112">
        <f>VLOOKUP(C112,A!C$21:E$973,3,FALSE)</f>
        <v>23103.274384655546</v>
      </c>
      <c r="F112" s="15" t="s">
        <v>53</v>
      </c>
      <c r="G112" t="str">
        <f t="shared" si="10"/>
        <v>49897.544</v>
      </c>
      <c r="H112" s="2">
        <f t="shared" si="11"/>
        <v>23103</v>
      </c>
      <c r="I112" s="187" t="s">
        <v>703</v>
      </c>
      <c r="J112" s="188" t="s">
        <v>704</v>
      </c>
      <c r="K112" s="187">
        <v>23103</v>
      </c>
      <c r="L112" s="187" t="s">
        <v>677</v>
      </c>
      <c r="M112" s="188" t="s">
        <v>370</v>
      </c>
      <c r="N112" s="188"/>
      <c r="O112" s="189" t="s">
        <v>616</v>
      </c>
      <c r="P112" s="190" t="s">
        <v>617</v>
      </c>
    </row>
    <row r="113" spans="1:16" ht="12.75" customHeight="1" x14ac:dyDescent="0.2">
      <c r="A113" s="2" t="str">
        <f t="shared" si="6"/>
        <v>OEJV 0060 </v>
      </c>
      <c r="B113" s="15" t="str">
        <f t="shared" si="7"/>
        <v>I</v>
      </c>
      <c r="C113" s="2">
        <f t="shared" si="8"/>
        <v>49898.368999999999</v>
      </c>
      <c r="D113" t="str">
        <f t="shared" si="9"/>
        <v>vis</v>
      </c>
      <c r="E113">
        <f>VLOOKUP(C113,A!C$21:E$973,3,FALSE)</f>
        <v>23105.291522651154</v>
      </c>
      <c r="F113" s="15" t="s">
        <v>53</v>
      </c>
      <c r="G113" t="str">
        <f t="shared" si="10"/>
        <v>49898.369</v>
      </c>
      <c r="H113" s="2">
        <f t="shared" si="11"/>
        <v>23105</v>
      </c>
      <c r="I113" s="187" t="s">
        <v>705</v>
      </c>
      <c r="J113" s="188" t="s">
        <v>706</v>
      </c>
      <c r="K113" s="187">
        <v>23105</v>
      </c>
      <c r="L113" s="187" t="s">
        <v>697</v>
      </c>
      <c r="M113" s="188" t="s">
        <v>370</v>
      </c>
      <c r="N113" s="188"/>
      <c r="O113" s="189" t="s">
        <v>616</v>
      </c>
      <c r="P113" s="190" t="s">
        <v>617</v>
      </c>
    </row>
    <row r="114" spans="1:16" ht="12.75" customHeight="1" x14ac:dyDescent="0.2">
      <c r="A114" s="2" t="str">
        <f t="shared" si="6"/>
        <v>OEJV 0060 </v>
      </c>
      <c r="B114" s="15" t="str">
        <f t="shared" si="7"/>
        <v>II</v>
      </c>
      <c r="C114" s="2">
        <f t="shared" si="8"/>
        <v>49898.561000000002</v>
      </c>
      <c r="D114" t="str">
        <f t="shared" si="9"/>
        <v>vis</v>
      </c>
      <c r="E114">
        <f>VLOOKUP(C114,A!C$21:E$973,3,FALSE)</f>
        <v>23105.760965675596</v>
      </c>
      <c r="F114" s="15" t="s">
        <v>53</v>
      </c>
      <c r="G114" t="str">
        <f t="shared" si="10"/>
        <v>49898.561</v>
      </c>
      <c r="H114" s="2">
        <f t="shared" si="11"/>
        <v>23105.5</v>
      </c>
      <c r="I114" s="187" t="s">
        <v>707</v>
      </c>
      <c r="J114" s="188" t="s">
        <v>708</v>
      </c>
      <c r="K114" s="187">
        <v>23105.5</v>
      </c>
      <c r="L114" s="187" t="s">
        <v>687</v>
      </c>
      <c r="M114" s="188" t="s">
        <v>370</v>
      </c>
      <c r="N114" s="188"/>
      <c r="O114" s="189" t="s">
        <v>616</v>
      </c>
      <c r="P114" s="190" t="s">
        <v>617</v>
      </c>
    </row>
    <row r="115" spans="1:16" ht="12.75" customHeight="1" x14ac:dyDescent="0.2">
      <c r="A115" s="2" t="str">
        <f t="shared" si="6"/>
        <v>OEJV 0060 </v>
      </c>
      <c r="B115" s="15" t="str">
        <f t="shared" si="7"/>
        <v>II</v>
      </c>
      <c r="C115" s="2">
        <f t="shared" si="8"/>
        <v>49899.389000000003</v>
      </c>
      <c r="D115" t="str">
        <f t="shared" si="9"/>
        <v>vis</v>
      </c>
      <c r="E115">
        <f>VLOOKUP(C115,A!C$21:E$973,3,FALSE)</f>
        <v>23107.785438718467</v>
      </c>
      <c r="F115" s="15" t="s">
        <v>53</v>
      </c>
      <c r="G115" t="str">
        <f t="shared" si="10"/>
        <v>49899.389</v>
      </c>
      <c r="H115" s="2">
        <f t="shared" si="11"/>
        <v>23107.5</v>
      </c>
      <c r="I115" s="187" t="s">
        <v>709</v>
      </c>
      <c r="J115" s="188" t="s">
        <v>710</v>
      </c>
      <c r="K115" s="187">
        <v>23107.5</v>
      </c>
      <c r="L115" s="187" t="s">
        <v>711</v>
      </c>
      <c r="M115" s="188" t="s">
        <v>370</v>
      </c>
      <c r="N115" s="188"/>
      <c r="O115" s="189" t="s">
        <v>616</v>
      </c>
      <c r="P115" s="190" t="s">
        <v>617</v>
      </c>
    </row>
    <row r="116" spans="1:16" ht="12.75" customHeight="1" x14ac:dyDescent="0.2">
      <c r="A116" s="2" t="str">
        <f t="shared" si="6"/>
        <v>OEJV 0060 </v>
      </c>
      <c r="B116" s="15" t="str">
        <f t="shared" si="7"/>
        <v>I</v>
      </c>
      <c r="C116" s="2">
        <f t="shared" si="8"/>
        <v>49900.404000000002</v>
      </c>
      <c r="D116" t="str">
        <f t="shared" si="9"/>
        <v>vis</v>
      </c>
      <c r="E116">
        <f>VLOOKUP(C116,A!C$21:E$973,3,FALSE)</f>
        <v>23110.267129707008</v>
      </c>
      <c r="F116" s="15" t="s">
        <v>53</v>
      </c>
      <c r="G116" t="str">
        <f t="shared" si="10"/>
        <v>49900.404</v>
      </c>
      <c r="H116" s="2">
        <f t="shared" si="11"/>
        <v>23110</v>
      </c>
      <c r="I116" s="187" t="s">
        <v>712</v>
      </c>
      <c r="J116" s="188" t="s">
        <v>713</v>
      </c>
      <c r="K116" s="187">
        <v>23110</v>
      </c>
      <c r="L116" s="187" t="s">
        <v>680</v>
      </c>
      <c r="M116" s="188" t="s">
        <v>370</v>
      </c>
      <c r="N116" s="188"/>
      <c r="O116" s="189" t="s">
        <v>616</v>
      </c>
      <c r="P116" s="190" t="s">
        <v>617</v>
      </c>
    </row>
    <row r="117" spans="1:16" ht="12.75" customHeight="1" x14ac:dyDescent="0.2">
      <c r="A117" s="2" t="str">
        <f t="shared" si="6"/>
        <v>OEJV 0060 </v>
      </c>
      <c r="B117" s="15" t="str">
        <f t="shared" si="7"/>
        <v>I</v>
      </c>
      <c r="C117" s="2">
        <f t="shared" si="8"/>
        <v>49906.54</v>
      </c>
      <c r="D117" t="str">
        <f t="shared" si="9"/>
        <v>vis</v>
      </c>
      <c r="E117">
        <f>VLOOKUP(C117,A!C$21:E$973,3,FALSE)</f>
        <v>23125.269746362865</v>
      </c>
      <c r="F117" s="15" t="s">
        <v>53</v>
      </c>
      <c r="G117" t="str">
        <f t="shared" si="10"/>
        <v>49906.540</v>
      </c>
      <c r="H117" s="2">
        <f t="shared" si="11"/>
        <v>23125</v>
      </c>
      <c r="I117" s="187" t="s">
        <v>714</v>
      </c>
      <c r="J117" s="188" t="s">
        <v>715</v>
      </c>
      <c r="K117" s="187">
        <v>23125</v>
      </c>
      <c r="L117" s="187" t="s">
        <v>639</v>
      </c>
      <c r="M117" s="188" t="s">
        <v>370</v>
      </c>
      <c r="N117" s="188"/>
      <c r="O117" s="189" t="s">
        <v>616</v>
      </c>
      <c r="P117" s="190" t="s">
        <v>617</v>
      </c>
    </row>
    <row r="118" spans="1:16" ht="12.75" customHeight="1" x14ac:dyDescent="0.2">
      <c r="A118" s="2" t="str">
        <f t="shared" si="6"/>
        <v>OEJV 0060 </v>
      </c>
      <c r="B118" s="15" t="str">
        <f t="shared" si="7"/>
        <v>II</v>
      </c>
      <c r="C118" s="2">
        <f t="shared" si="8"/>
        <v>49907.56</v>
      </c>
      <c r="D118" t="str">
        <f t="shared" si="9"/>
        <v>vis</v>
      </c>
      <c r="E118">
        <f>VLOOKUP(C118,A!C$21:E$973,3,FALSE)</f>
        <v>23127.763662430159</v>
      </c>
      <c r="F118" s="15" t="s">
        <v>53</v>
      </c>
      <c r="G118" t="str">
        <f t="shared" si="10"/>
        <v>49907.560</v>
      </c>
      <c r="H118" s="2">
        <f t="shared" si="11"/>
        <v>23127.5</v>
      </c>
      <c r="I118" s="187" t="s">
        <v>716</v>
      </c>
      <c r="J118" s="188" t="s">
        <v>717</v>
      </c>
      <c r="K118" s="187">
        <v>23127.5</v>
      </c>
      <c r="L118" s="187" t="s">
        <v>623</v>
      </c>
      <c r="M118" s="188" t="s">
        <v>370</v>
      </c>
      <c r="N118" s="188"/>
      <c r="O118" s="189" t="s">
        <v>616</v>
      </c>
      <c r="P118" s="190" t="s">
        <v>617</v>
      </c>
    </row>
    <row r="119" spans="1:16" ht="12.75" customHeight="1" x14ac:dyDescent="0.2">
      <c r="A119" s="2" t="str">
        <f t="shared" si="6"/>
        <v>OEJV 0060 </v>
      </c>
      <c r="B119" s="15" t="str">
        <f t="shared" si="7"/>
        <v>I</v>
      </c>
      <c r="C119" s="2">
        <f t="shared" si="8"/>
        <v>49909.409</v>
      </c>
      <c r="D119" t="str">
        <f t="shared" si="9"/>
        <v>vis</v>
      </c>
      <c r="E119">
        <f>VLOOKUP(C119,A!C$21:E$973,3,FALSE)</f>
        <v>23132.284496556091</v>
      </c>
      <c r="F119" s="15" t="s">
        <v>53</v>
      </c>
      <c r="G119" t="str">
        <f t="shared" si="10"/>
        <v>49909.409</v>
      </c>
      <c r="H119" s="2">
        <f t="shared" si="11"/>
        <v>23132</v>
      </c>
      <c r="I119" s="187" t="s">
        <v>718</v>
      </c>
      <c r="J119" s="188" t="s">
        <v>719</v>
      </c>
      <c r="K119" s="187">
        <v>23132</v>
      </c>
      <c r="L119" s="187" t="s">
        <v>720</v>
      </c>
      <c r="M119" s="188" t="s">
        <v>370</v>
      </c>
      <c r="N119" s="188"/>
      <c r="O119" s="189" t="s">
        <v>616</v>
      </c>
      <c r="P119" s="190" t="s">
        <v>617</v>
      </c>
    </row>
    <row r="120" spans="1:16" ht="12.75" customHeight="1" x14ac:dyDescent="0.2">
      <c r="A120" s="2" t="str">
        <f t="shared" si="6"/>
        <v>BAVM 90 </v>
      </c>
      <c r="B120" s="15" t="str">
        <f t="shared" si="7"/>
        <v>II</v>
      </c>
      <c r="C120" s="2">
        <f t="shared" si="8"/>
        <v>49912.472099999999</v>
      </c>
      <c r="D120" t="str">
        <f t="shared" si="9"/>
        <v>vis</v>
      </c>
      <c r="E120">
        <f>VLOOKUP(C120,A!C$21:E$973,3,FALSE)</f>
        <v>23139.773824306831</v>
      </c>
      <c r="F120" s="15" t="s">
        <v>53</v>
      </c>
      <c r="G120" t="str">
        <f t="shared" si="10"/>
        <v>49912.4721</v>
      </c>
      <c r="H120" s="2">
        <f t="shared" si="11"/>
        <v>23139.5</v>
      </c>
      <c r="I120" s="187" t="s">
        <v>721</v>
      </c>
      <c r="J120" s="188" t="s">
        <v>722</v>
      </c>
      <c r="K120" s="187">
        <v>23139.5</v>
      </c>
      <c r="L120" s="187" t="s">
        <v>723</v>
      </c>
      <c r="M120" s="188" t="s">
        <v>376</v>
      </c>
      <c r="N120" s="188" t="s">
        <v>724</v>
      </c>
      <c r="O120" s="189" t="s">
        <v>725</v>
      </c>
      <c r="P120" s="190" t="s">
        <v>726</v>
      </c>
    </row>
    <row r="121" spans="1:16" ht="12.75" customHeight="1" x14ac:dyDescent="0.2">
      <c r="A121" s="2" t="str">
        <f t="shared" si="6"/>
        <v>OEJV 0060 </v>
      </c>
      <c r="B121" s="15" t="str">
        <f t="shared" si="7"/>
        <v>I</v>
      </c>
      <c r="C121" s="2">
        <f t="shared" si="8"/>
        <v>49915.542000000001</v>
      </c>
      <c r="D121" t="str">
        <f t="shared" si="9"/>
        <v>vis</v>
      </c>
      <c r="E121">
        <f>VLOOKUP(C121,A!C$21:E$973,3,FALSE)</f>
        <v>23147.279778164695</v>
      </c>
      <c r="F121" s="15" t="s">
        <v>53</v>
      </c>
      <c r="G121" t="str">
        <f t="shared" si="10"/>
        <v>49915.542</v>
      </c>
      <c r="H121" s="2">
        <f t="shared" si="11"/>
        <v>23147</v>
      </c>
      <c r="I121" s="187" t="s">
        <v>727</v>
      </c>
      <c r="J121" s="188" t="s">
        <v>728</v>
      </c>
      <c r="K121" s="187">
        <v>23147</v>
      </c>
      <c r="L121" s="187" t="s">
        <v>729</v>
      </c>
      <c r="M121" s="188" t="s">
        <v>370</v>
      </c>
      <c r="N121" s="188"/>
      <c r="O121" s="189" t="s">
        <v>616</v>
      </c>
      <c r="P121" s="190" t="s">
        <v>617</v>
      </c>
    </row>
    <row r="122" spans="1:16" ht="12.75" customHeight="1" x14ac:dyDescent="0.2">
      <c r="A122" s="2" t="str">
        <f t="shared" si="6"/>
        <v>OEJV 0060 </v>
      </c>
      <c r="B122" s="15" t="str">
        <f t="shared" si="7"/>
        <v>I</v>
      </c>
      <c r="C122" s="2">
        <f t="shared" si="8"/>
        <v>49918.411</v>
      </c>
      <c r="D122" t="str">
        <f t="shared" si="9"/>
        <v>vis</v>
      </c>
      <c r="E122">
        <f>VLOOKUP(C122,A!C$21:E$973,3,FALSE)</f>
        <v>23154.294528357921</v>
      </c>
      <c r="F122" s="15" t="s">
        <v>53</v>
      </c>
      <c r="G122" t="str">
        <f t="shared" si="10"/>
        <v>49918.411</v>
      </c>
      <c r="H122" s="2">
        <f t="shared" si="11"/>
        <v>23154</v>
      </c>
      <c r="I122" s="187" t="s">
        <v>730</v>
      </c>
      <c r="J122" s="188" t="s">
        <v>731</v>
      </c>
      <c r="K122" s="187">
        <v>23154</v>
      </c>
      <c r="L122" s="187" t="s">
        <v>732</v>
      </c>
      <c r="M122" s="188" t="s">
        <v>370</v>
      </c>
      <c r="N122" s="188"/>
      <c r="O122" s="189" t="s">
        <v>616</v>
      </c>
      <c r="P122" s="190" t="s">
        <v>617</v>
      </c>
    </row>
    <row r="123" spans="1:16" ht="12.75" customHeight="1" x14ac:dyDescent="0.2">
      <c r="A123" s="2" t="str">
        <f t="shared" si="6"/>
        <v>IBVS 4887 </v>
      </c>
      <c r="B123" s="15" t="str">
        <f t="shared" si="7"/>
        <v>II</v>
      </c>
      <c r="C123" s="2">
        <f t="shared" si="8"/>
        <v>49919.426599999999</v>
      </c>
      <c r="D123" t="str">
        <f t="shared" si="9"/>
        <v>vis</v>
      </c>
      <c r="E123">
        <f>VLOOKUP(C123,A!C$21:E$973,3,FALSE)</f>
        <v>23156.777686355912</v>
      </c>
      <c r="F123" s="15" t="s">
        <v>53</v>
      </c>
      <c r="G123" t="str">
        <f t="shared" si="10"/>
        <v>49919.4266</v>
      </c>
      <c r="H123" s="2">
        <f t="shared" si="11"/>
        <v>23156.5</v>
      </c>
      <c r="I123" s="187" t="s">
        <v>733</v>
      </c>
      <c r="J123" s="188" t="s">
        <v>734</v>
      </c>
      <c r="K123" s="187">
        <v>23156.5</v>
      </c>
      <c r="L123" s="187" t="s">
        <v>735</v>
      </c>
      <c r="M123" s="188" t="s">
        <v>376</v>
      </c>
      <c r="N123" s="188" t="s">
        <v>377</v>
      </c>
      <c r="O123" s="189" t="s">
        <v>736</v>
      </c>
      <c r="P123" s="190" t="s">
        <v>737</v>
      </c>
    </row>
    <row r="124" spans="1:16" ht="12.75" customHeight="1" x14ac:dyDescent="0.2">
      <c r="A124" s="2" t="str">
        <f t="shared" si="6"/>
        <v>OEJV 0060 </v>
      </c>
      <c r="B124" s="15" t="str">
        <f t="shared" si="7"/>
        <v>I</v>
      </c>
      <c r="C124" s="2">
        <f t="shared" si="8"/>
        <v>49920.451000000001</v>
      </c>
      <c r="D124" t="str">
        <f t="shared" si="9"/>
        <v>vis</v>
      </c>
      <c r="E124">
        <f>VLOOKUP(C124,A!C$21:E$973,3,FALSE)</f>
        <v>23159.282360492532</v>
      </c>
      <c r="F124" s="15" t="s">
        <v>53</v>
      </c>
      <c r="G124" t="str">
        <f t="shared" si="10"/>
        <v>49920.451</v>
      </c>
      <c r="H124" s="2">
        <f t="shared" si="11"/>
        <v>23159</v>
      </c>
      <c r="I124" s="187" t="s">
        <v>738</v>
      </c>
      <c r="J124" s="188" t="s">
        <v>739</v>
      </c>
      <c r="K124" s="187">
        <v>23159</v>
      </c>
      <c r="L124" s="187" t="s">
        <v>740</v>
      </c>
      <c r="M124" s="188" t="s">
        <v>370</v>
      </c>
      <c r="N124" s="188"/>
      <c r="O124" s="189" t="s">
        <v>616</v>
      </c>
      <c r="P124" s="190" t="s">
        <v>617</v>
      </c>
    </row>
    <row r="125" spans="1:16" ht="12.75" customHeight="1" x14ac:dyDescent="0.2">
      <c r="A125" s="2" t="str">
        <f t="shared" si="6"/>
        <v>OEJV 0060 </v>
      </c>
      <c r="B125" s="15" t="str">
        <f t="shared" si="7"/>
        <v>II</v>
      </c>
      <c r="C125" s="2">
        <f t="shared" si="8"/>
        <v>49923.514999999999</v>
      </c>
      <c r="D125" t="str">
        <f t="shared" si="9"/>
        <v>vis</v>
      </c>
      <c r="E125">
        <f>VLOOKUP(C125,A!C$21:E$973,3,FALSE)</f>
        <v>23166.773888757449</v>
      </c>
      <c r="F125" s="15" t="s">
        <v>53</v>
      </c>
      <c r="G125" t="str">
        <f t="shared" si="10"/>
        <v>49923.515</v>
      </c>
      <c r="H125" s="2">
        <f t="shared" si="11"/>
        <v>23166.5</v>
      </c>
      <c r="I125" s="187" t="s">
        <v>741</v>
      </c>
      <c r="J125" s="188" t="s">
        <v>742</v>
      </c>
      <c r="K125" s="187">
        <v>23166.5</v>
      </c>
      <c r="L125" s="187" t="s">
        <v>677</v>
      </c>
      <c r="M125" s="188" t="s">
        <v>370</v>
      </c>
      <c r="N125" s="188"/>
      <c r="O125" s="189" t="s">
        <v>616</v>
      </c>
      <c r="P125" s="190" t="s">
        <v>617</v>
      </c>
    </row>
    <row r="126" spans="1:16" ht="12.75" customHeight="1" x14ac:dyDescent="0.2">
      <c r="A126" s="2" t="str">
        <f t="shared" si="6"/>
        <v>OEJV 0060 </v>
      </c>
      <c r="B126" s="15" t="str">
        <f t="shared" si="7"/>
        <v>I</v>
      </c>
      <c r="C126" s="2">
        <f t="shared" si="8"/>
        <v>49924.538</v>
      </c>
      <c r="D126" t="str">
        <f t="shared" si="9"/>
        <v>vis</v>
      </c>
      <c r="E126">
        <f>VLOOKUP(C126,A!C$21:E$973,3,FALSE)</f>
        <v>23169.27513987201</v>
      </c>
      <c r="F126" s="15" t="s">
        <v>53</v>
      </c>
      <c r="G126" t="str">
        <f t="shared" si="10"/>
        <v>49924.538</v>
      </c>
      <c r="H126" s="2">
        <f t="shared" si="11"/>
        <v>23169</v>
      </c>
      <c r="I126" s="187" t="s">
        <v>743</v>
      </c>
      <c r="J126" s="188" t="s">
        <v>744</v>
      </c>
      <c r="K126" s="187">
        <v>23169</v>
      </c>
      <c r="L126" s="187" t="s">
        <v>745</v>
      </c>
      <c r="M126" s="188" t="s">
        <v>370</v>
      </c>
      <c r="N126" s="188"/>
      <c r="O126" s="189" t="s">
        <v>616</v>
      </c>
      <c r="P126" s="190" t="s">
        <v>617</v>
      </c>
    </row>
    <row r="127" spans="1:16" ht="12.75" customHeight="1" x14ac:dyDescent="0.2">
      <c r="A127" s="2" t="str">
        <f t="shared" si="6"/>
        <v>OEJV 0060 </v>
      </c>
      <c r="B127" s="15" t="str">
        <f t="shared" si="7"/>
        <v>I</v>
      </c>
      <c r="C127" s="2">
        <f t="shared" si="8"/>
        <v>49925.358999999997</v>
      </c>
      <c r="D127" t="str">
        <f t="shared" si="9"/>
        <v>vis</v>
      </c>
      <c r="E127">
        <f>VLOOKUP(C127,A!C$21:E$973,3,FALSE)</f>
        <v>23171.282497804605</v>
      </c>
      <c r="F127" s="15" t="s">
        <v>53</v>
      </c>
      <c r="G127" t="str">
        <f t="shared" si="10"/>
        <v>49925.359</v>
      </c>
      <c r="H127" s="2">
        <f t="shared" si="11"/>
        <v>23171</v>
      </c>
      <c r="I127" s="187" t="s">
        <v>746</v>
      </c>
      <c r="J127" s="188" t="s">
        <v>747</v>
      </c>
      <c r="K127" s="187">
        <v>23171</v>
      </c>
      <c r="L127" s="187" t="s">
        <v>720</v>
      </c>
      <c r="M127" s="188" t="s">
        <v>370</v>
      </c>
      <c r="N127" s="188"/>
      <c r="O127" s="189" t="s">
        <v>616</v>
      </c>
      <c r="P127" s="190" t="s">
        <v>617</v>
      </c>
    </row>
    <row r="128" spans="1:16" ht="12.75" customHeight="1" x14ac:dyDescent="0.2">
      <c r="A128" s="2" t="str">
        <f t="shared" si="6"/>
        <v>OEJV 0060 </v>
      </c>
      <c r="B128" s="15" t="str">
        <f t="shared" si="7"/>
        <v>II</v>
      </c>
      <c r="C128" s="2">
        <f t="shared" si="8"/>
        <v>49925.569000000003</v>
      </c>
      <c r="D128" t="str">
        <f t="shared" si="9"/>
        <v>vis</v>
      </c>
      <c r="E128">
        <f>VLOOKUP(C128,A!C$21:E$973,3,FALSE)</f>
        <v>23171.795951112596</v>
      </c>
      <c r="F128" s="15" t="s">
        <v>53</v>
      </c>
      <c r="G128" t="str">
        <f t="shared" si="10"/>
        <v>49925.569</v>
      </c>
      <c r="H128" s="2">
        <f t="shared" si="11"/>
        <v>23171.5</v>
      </c>
      <c r="I128" s="187" t="s">
        <v>748</v>
      </c>
      <c r="J128" s="188" t="s">
        <v>749</v>
      </c>
      <c r="K128" s="187">
        <v>23171.5</v>
      </c>
      <c r="L128" s="187" t="s">
        <v>750</v>
      </c>
      <c r="M128" s="188" t="s">
        <v>370</v>
      </c>
      <c r="N128" s="188"/>
      <c r="O128" s="189" t="s">
        <v>616</v>
      </c>
      <c r="P128" s="190" t="s">
        <v>617</v>
      </c>
    </row>
    <row r="129" spans="1:16" ht="12.75" customHeight="1" x14ac:dyDescent="0.2">
      <c r="A129" s="2" t="str">
        <f t="shared" si="6"/>
        <v>OEJV 0060 </v>
      </c>
      <c r="B129" s="15" t="str">
        <f t="shared" si="7"/>
        <v>II</v>
      </c>
      <c r="C129" s="2">
        <f t="shared" si="8"/>
        <v>49932.521999999997</v>
      </c>
      <c r="D129" t="str">
        <f t="shared" si="9"/>
        <v>vis</v>
      </c>
      <c r="E129">
        <f>VLOOKUP(C129,A!C$21:E$973,3,FALSE)</f>
        <v>23188.796145638033</v>
      </c>
      <c r="F129" s="15" t="s">
        <v>53</v>
      </c>
      <c r="G129" t="str">
        <f t="shared" si="10"/>
        <v>49932.522</v>
      </c>
      <c r="H129" s="2">
        <f t="shared" si="11"/>
        <v>23188.5</v>
      </c>
      <c r="I129" s="187" t="s">
        <v>751</v>
      </c>
      <c r="J129" s="188" t="s">
        <v>752</v>
      </c>
      <c r="K129" s="187">
        <v>23188.5</v>
      </c>
      <c r="L129" s="187" t="s">
        <v>750</v>
      </c>
      <c r="M129" s="188" t="s">
        <v>370</v>
      </c>
      <c r="N129" s="188"/>
      <c r="O129" s="189" t="s">
        <v>616</v>
      </c>
      <c r="P129" s="190" t="s">
        <v>617</v>
      </c>
    </row>
    <row r="130" spans="1:16" ht="12.75" customHeight="1" x14ac:dyDescent="0.2">
      <c r="A130" s="2" t="str">
        <f t="shared" si="6"/>
        <v>OEJV 0060 </v>
      </c>
      <c r="B130" s="15" t="str">
        <f t="shared" si="7"/>
        <v>I</v>
      </c>
      <c r="C130" s="2">
        <f t="shared" si="8"/>
        <v>49934.356</v>
      </c>
      <c r="D130" t="str">
        <f t="shared" si="9"/>
        <v>vis</v>
      </c>
      <c r="E130">
        <f>VLOOKUP(C130,A!C$21:E$973,3,FALSE)</f>
        <v>23193.280304527681</v>
      </c>
      <c r="F130" s="15" t="s">
        <v>53</v>
      </c>
      <c r="G130" t="str">
        <f t="shared" si="10"/>
        <v>49934.356</v>
      </c>
      <c r="H130" s="2">
        <f t="shared" si="11"/>
        <v>23193</v>
      </c>
      <c r="I130" s="187" t="s">
        <v>753</v>
      </c>
      <c r="J130" s="188" t="s">
        <v>754</v>
      </c>
      <c r="K130" s="187">
        <v>23193</v>
      </c>
      <c r="L130" s="187" t="s">
        <v>740</v>
      </c>
      <c r="M130" s="188" t="s">
        <v>370</v>
      </c>
      <c r="N130" s="188"/>
      <c r="O130" s="189" t="s">
        <v>616</v>
      </c>
      <c r="P130" s="190" t="s">
        <v>617</v>
      </c>
    </row>
    <row r="131" spans="1:16" ht="12.75" customHeight="1" x14ac:dyDescent="0.2">
      <c r="A131" s="2" t="str">
        <f t="shared" si="6"/>
        <v>OEJV 0060 </v>
      </c>
      <c r="B131" s="15" t="str">
        <f t="shared" si="7"/>
        <v>II</v>
      </c>
      <c r="C131" s="2">
        <f t="shared" si="8"/>
        <v>49935.375</v>
      </c>
      <c r="D131" t="str">
        <f t="shared" si="9"/>
        <v>vis</v>
      </c>
      <c r="E131">
        <f>VLOOKUP(C131,A!C$21:E$973,3,FALSE)</f>
        <v>23195.771775579233</v>
      </c>
      <c r="F131" s="15" t="s">
        <v>53</v>
      </c>
      <c r="G131" t="str">
        <f t="shared" si="10"/>
        <v>49935.375</v>
      </c>
      <c r="H131" s="2">
        <f t="shared" si="11"/>
        <v>23195.5</v>
      </c>
      <c r="I131" s="187" t="s">
        <v>755</v>
      </c>
      <c r="J131" s="188" t="s">
        <v>756</v>
      </c>
      <c r="K131" s="187">
        <v>23195.5</v>
      </c>
      <c r="L131" s="187" t="s">
        <v>702</v>
      </c>
      <c r="M131" s="188" t="s">
        <v>370</v>
      </c>
      <c r="N131" s="188"/>
      <c r="O131" s="189" t="s">
        <v>616</v>
      </c>
      <c r="P131" s="190" t="s">
        <v>617</v>
      </c>
    </row>
    <row r="132" spans="1:16" ht="12.75" customHeight="1" x14ac:dyDescent="0.2">
      <c r="A132" s="2" t="str">
        <f t="shared" si="6"/>
        <v>OEJV 0060 </v>
      </c>
      <c r="B132" s="15" t="str">
        <f t="shared" si="7"/>
        <v>I</v>
      </c>
      <c r="C132" s="2">
        <f t="shared" si="8"/>
        <v>49936.4</v>
      </c>
      <c r="D132" t="str">
        <f t="shared" si="9"/>
        <v>vis</v>
      </c>
      <c r="E132">
        <f>VLOOKUP(C132,A!C$21:E$973,3,FALSE)</f>
        <v>23198.277916725303</v>
      </c>
      <c r="F132" s="15" t="s">
        <v>53</v>
      </c>
      <c r="G132" t="str">
        <f t="shared" si="10"/>
        <v>49936.400</v>
      </c>
      <c r="H132" s="2">
        <f t="shared" si="11"/>
        <v>23198</v>
      </c>
      <c r="I132" s="187" t="s">
        <v>757</v>
      </c>
      <c r="J132" s="188" t="s">
        <v>758</v>
      </c>
      <c r="K132" s="187">
        <v>23198</v>
      </c>
      <c r="L132" s="187" t="s">
        <v>729</v>
      </c>
      <c r="M132" s="188" t="s">
        <v>370</v>
      </c>
      <c r="N132" s="188"/>
      <c r="O132" s="189" t="s">
        <v>616</v>
      </c>
      <c r="P132" s="190" t="s">
        <v>617</v>
      </c>
    </row>
    <row r="133" spans="1:16" ht="12.75" customHeight="1" x14ac:dyDescent="0.2">
      <c r="A133" s="2" t="str">
        <f t="shared" si="6"/>
        <v>OEJV 0060 </v>
      </c>
      <c r="B133" s="15" t="str">
        <f t="shared" si="7"/>
        <v>II</v>
      </c>
      <c r="C133" s="2">
        <f t="shared" si="8"/>
        <v>49939.463000000003</v>
      </c>
      <c r="D133" t="str">
        <f t="shared" si="9"/>
        <v>vis</v>
      </c>
      <c r="E133">
        <f>VLOOKUP(C133,A!C$21:E$973,3,FALSE)</f>
        <v>23205.766999974476</v>
      </c>
      <c r="F133" s="15" t="s">
        <v>53</v>
      </c>
      <c r="G133" t="str">
        <f t="shared" si="10"/>
        <v>49939.463</v>
      </c>
      <c r="H133" s="2">
        <f t="shared" si="11"/>
        <v>23205.5</v>
      </c>
      <c r="I133" s="187" t="s">
        <v>759</v>
      </c>
      <c r="J133" s="188" t="s">
        <v>760</v>
      </c>
      <c r="K133" s="187">
        <v>23205.5</v>
      </c>
      <c r="L133" s="187" t="s">
        <v>680</v>
      </c>
      <c r="M133" s="188" t="s">
        <v>370</v>
      </c>
      <c r="N133" s="188"/>
      <c r="O133" s="189" t="s">
        <v>616</v>
      </c>
      <c r="P133" s="190" t="s">
        <v>617</v>
      </c>
    </row>
    <row r="134" spans="1:16" ht="12.75" customHeight="1" x14ac:dyDescent="0.2">
      <c r="A134" s="2" t="str">
        <f t="shared" si="6"/>
        <v>OEJV 0060 </v>
      </c>
      <c r="B134" s="15" t="str">
        <f t="shared" si="7"/>
        <v>II</v>
      </c>
      <c r="C134" s="2">
        <f t="shared" si="8"/>
        <v>49941.504999999997</v>
      </c>
      <c r="D134" t="str">
        <f t="shared" si="9"/>
        <v>vis</v>
      </c>
      <c r="E134">
        <f>VLOOKUP(C134,A!C$21:E$973,3,FALSE)</f>
        <v>23210.759722140574</v>
      </c>
      <c r="F134" s="15" t="s">
        <v>53</v>
      </c>
      <c r="G134" t="str">
        <f t="shared" si="10"/>
        <v>49941.505</v>
      </c>
      <c r="H134" s="2">
        <f t="shared" si="11"/>
        <v>23210.5</v>
      </c>
      <c r="I134" s="187" t="s">
        <v>761</v>
      </c>
      <c r="J134" s="188" t="s">
        <v>762</v>
      </c>
      <c r="K134" s="187">
        <v>23210.5</v>
      </c>
      <c r="L134" s="187" t="s">
        <v>763</v>
      </c>
      <c r="M134" s="188" t="s">
        <v>370</v>
      </c>
      <c r="N134" s="188"/>
      <c r="O134" s="189" t="s">
        <v>616</v>
      </c>
      <c r="P134" s="190" t="s">
        <v>617</v>
      </c>
    </row>
    <row r="135" spans="1:16" ht="12.75" customHeight="1" x14ac:dyDescent="0.2">
      <c r="A135" s="2" t="str">
        <f t="shared" si="6"/>
        <v>OEJV 0060 </v>
      </c>
      <c r="B135" s="15" t="str">
        <f t="shared" si="7"/>
        <v>I</v>
      </c>
      <c r="C135" s="2">
        <f t="shared" si="8"/>
        <v>49942.527999999998</v>
      </c>
      <c r="D135" t="str">
        <f t="shared" si="9"/>
        <v>vis</v>
      </c>
      <c r="E135">
        <f>VLOOKUP(C135,A!C$21:E$973,3,FALSE)</f>
        <v>23213.260973255135</v>
      </c>
      <c r="F135" s="15" t="s">
        <v>53</v>
      </c>
      <c r="G135" t="str">
        <f t="shared" si="10"/>
        <v>49942.528</v>
      </c>
      <c r="H135" s="2">
        <f t="shared" si="11"/>
        <v>23213</v>
      </c>
      <c r="I135" s="187" t="s">
        <v>764</v>
      </c>
      <c r="J135" s="188" t="s">
        <v>765</v>
      </c>
      <c r="K135" s="187">
        <v>23213</v>
      </c>
      <c r="L135" s="187" t="s">
        <v>687</v>
      </c>
      <c r="M135" s="188" t="s">
        <v>370</v>
      </c>
      <c r="N135" s="188"/>
      <c r="O135" s="189" t="s">
        <v>616</v>
      </c>
      <c r="P135" s="190" t="s">
        <v>617</v>
      </c>
    </row>
    <row r="136" spans="1:16" ht="12.75" customHeight="1" x14ac:dyDescent="0.2">
      <c r="A136" s="2" t="str">
        <f t="shared" si="6"/>
        <v>OEJV 0060 </v>
      </c>
      <c r="B136" s="15" t="str">
        <f t="shared" si="7"/>
        <v>II</v>
      </c>
      <c r="C136" s="2">
        <f t="shared" si="8"/>
        <v>49948.455000000002</v>
      </c>
      <c r="D136" t="str">
        <f t="shared" si="9"/>
        <v>vis</v>
      </c>
      <c r="E136">
        <f>VLOOKUP(C136,A!C$21:E$973,3,FALSE)</f>
        <v>23227.752581618781</v>
      </c>
      <c r="F136" s="15" t="s">
        <v>53</v>
      </c>
      <c r="G136" t="str">
        <f t="shared" si="10"/>
        <v>49948.455</v>
      </c>
      <c r="H136" s="2">
        <f t="shared" si="11"/>
        <v>23227.5</v>
      </c>
      <c r="I136" s="187" t="s">
        <v>766</v>
      </c>
      <c r="J136" s="188" t="s">
        <v>767</v>
      </c>
      <c r="K136" s="187">
        <v>23227.5</v>
      </c>
      <c r="L136" s="187" t="s">
        <v>692</v>
      </c>
      <c r="M136" s="188" t="s">
        <v>370</v>
      </c>
      <c r="N136" s="188"/>
      <c r="O136" s="189" t="s">
        <v>616</v>
      </c>
      <c r="P136" s="190" t="s">
        <v>617</v>
      </c>
    </row>
    <row r="137" spans="1:16" ht="12.75" customHeight="1" x14ac:dyDescent="0.2">
      <c r="A137" s="2" t="str">
        <f t="shared" si="6"/>
        <v>OEJV 0060 </v>
      </c>
      <c r="B137" s="15" t="str">
        <f t="shared" si="7"/>
        <v>II</v>
      </c>
      <c r="C137" s="2">
        <f t="shared" si="8"/>
        <v>49953.360999999997</v>
      </c>
      <c r="D137" t="str">
        <f t="shared" si="9"/>
        <v>vis</v>
      </c>
      <c r="E137">
        <f>VLOOKUP(C137,A!C$21:E$973,3,FALSE)</f>
        <v>23239.747828899348</v>
      </c>
      <c r="F137" s="15" t="s">
        <v>53</v>
      </c>
      <c r="G137" t="str">
        <f t="shared" si="10"/>
        <v>49953.361</v>
      </c>
      <c r="H137" s="2">
        <f t="shared" si="11"/>
        <v>23239.5</v>
      </c>
      <c r="I137" s="187" t="s">
        <v>768</v>
      </c>
      <c r="J137" s="188" t="s">
        <v>769</v>
      </c>
      <c r="K137" s="187">
        <v>23239.5</v>
      </c>
      <c r="L137" s="187" t="s">
        <v>629</v>
      </c>
      <c r="M137" s="188" t="s">
        <v>370</v>
      </c>
      <c r="N137" s="188"/>
      <c r="O137" s="189" t="s">
        <v>616</v>
      </c>
      <c r="P137" s="190" t="s">
        <v>617</v>
      </c>
    </row>
    <row r="138" spans="1:16" ht="12.75" customHeight="1" x14ac:dyDescent="0.2">
      <c r="A138" s="2" t="str">
        <f t="shared" si="6"/>
        <v>IBVS 4304 </v>
      </c>
      <c r="B138" s="15" t="str">
        <f t="shared" si="7"/>
        <v>I</v>
      </c>
      <c r="C138" s="2">
        <f t="shared" si="8"/>
        <v>49954.393900000003</v>
      </c>
      <c r="D138" t="str">
        <f t="shared" si="9"/>
        <v>vis</v>
      </c>
      <c r="E138">
        <f>VLOOKUP(C138,A!C$21:E$973,3,FALSE)</f>
        <v>23242.273285669871</v>
      </c>
      <c r="F138" s="15" t="s">
        <v>53</v>
      </c>
      <c r="G138" t="str">
        <f t="shared" si="10"/>
        <v>49954.3939</v>
      </c>
      <c r="H138" s="2">
        <f t="shared" si="11"/>
        <v>23242</v>
      </c>
      <c r="I138" s="187" t="s">
        <v>770</v>
      </c>
      <c r="J138" s="188" t="s">
        <v>771</v>
      </c>
      <c r="K138" s="187">
        <v>23242</v>
      </c>
      <c r="L138" s="187" t="s">
        <v>772</v>
      </c>
      <c r="M138" s="188" t="s">
        <v>376</v>
      </c>
      <c r="N138" s="188" t="s">
        <v>377</v>
      </c>
      <c r="O138" s="189" t="s">
        <v>773</v>
      </c>
      <c r="P138" s="190" t="s">
        <v>774</v>
      </c>
    </row>
    <row r="139" spans="1:16" ht="12.75" customHeight="1" x14ac:dyDescent="0.2">
      <c r="A139" s="2" t="str">
        <f t="shared" ref="A139:A202" si="12">P139</f>
        <v> BBS 113 </v>
      </c>
      <c r="B139" s="15" t="str">
        <f t="shared" ref="B139:B202" si="13">IF(H139=INT(H139),"I","II")</f>
        <v>II</v>
      </c>
      <c r="C139" s="2">
        <f t="shared" ref="C139:C202" si="14">1*G139</f>
        <v>49962.351000000002</v>
      </c>
      <c r="D139" t="str">
        <f t="shared" ref="D139:D202" si="15">VLOOKUP(F139,I$1:J$5,2,FALSE)</f>
        <v>vis</v>
      </c>
      <c r="E139">
        <f>VLOOKUP(C139,A!C$21:E$973,3,FALSE)</f>
        <v>23261.728520512166</v>
      </c>
      <c r="F139" s="15" t="s">
        <v>53</v>
      </c>
      <c r="G139" t="str">
        <f t="shared" ref="G139:G202" si="16">MID(I139,3,LEN(I139)-3)</f>
        <v>49962.351</v>
      </c>
      <c r="H139" s="2">
        <f t="shared" ref="H139:H202" si="17">1*K139</f>
        <v>23261.5</v>
      </c>
      <c r="I139" s="187" t="s">
        <v>775</v>
      </c>
      <c r="J139" s="188" t="s">
        <v>776</v>
      </c>
      <c r="K139" s="187">
        <v>23261.5</v>
      </c>
      <c r="L139" s="187" t="s">
        <v>777</v>
      </c>
      <c r="M139" s="188" t="s">
        <v>370</v>
      </c>
      <c r="N139" s="188"/>
      <c r="O139" s="189" t="s">
        <v>778</v>
      </c>
      <c r="P139" s="189" t="s">
        <v>779</v>
      </c>
    </row>
    <row r="140" spans="1:16" ht="12.75" customHeight="1" x14ac:dyDescent="0.2">
      <c r="A140" s="2" t="str">
        <f t="shared" si="12"/>
        <v>OEJV 0060 </v>
      </c>
      <c r="B140" s="15" t="str">
        <f t="shared" si="13"/>
        <v>I</v>
      </c>
      <c r="C140" s="2">
        <f t="shared" si="14"/>
        <v>49977.296999999999</v>
      </c>
      <c r="D140" t="str">
        <f t="shared" si="15"/>
        <v>vis</v>
      </c>
      <c r="E140">
        <f>VLOOKUP(C140,A!C$21:E$973,3,FALSE)</f>
        <v>23298.271725945411</v>
      </c>
      <c r="F140" s="15" t="s">
        <v>53</v>
      </c>
      <c r="G140" t="str">
        <f t="shared" si="16"/>
        <v>49977.297</v>
      </c>
      <c r="H140" s="2">
        <f t="shared" si="17"/>
        <v>23298</v>
      </c>
      <c r="I140" s="187" t="s">
        <v>780</v>
      </c>
      <c r="J140" s="188" t="s">
        <v>781</v>
      </c>
      <c r="K140" s="187">
        <v>23298</v>
      </c>
      <c r="L140" s="187" t="s">
        <v>702</v>
      </c>
      <c r="M140" s="188" t="s">
        <v>370</v>
      </c>
      <c r="N140" s="188"/>
      <c r="O140" s="189" t="s">
        <v>616</v>
      </c>
      <c r="P140" s="190" t="s">
        <v>617</v>
      </c>
    </row>
    <row r="141" spans="1:16" ht="12.75" customHeight="1" x14ac:dyDescent="0.2">
      <c r="A141" s="2" t="str">
        <f t="shared" si="12"/>
        <v>OEJV 0060 </v>
      </c>
      <c r="B141" s="15" t="str">
        <f t="shared" si="13"/>
        <v>II</v>
      </c>
      <c r="C141" s="2">
        <f t="shared" si="14"/>
        <v>49978.322</v>
      </c>
      <c r="D141" t="str">
        <f t="shared" si="15"/>
        <v>vis</v>
      </c>
      <c r="E141">
        <f>VLOOKUP(C141,A!C$21:E$973,3,FALSE)</f>
        <v>23300.777867091481</v>
      </c>
      <c r="F141" s="15" t="s">
        <v>53</v>
      </c>
      <c r="G141" t="str">
        <f t="shared" si="16"/>
        <v>49978.322</v>
      </c>
      <c r="H141" s="2">
        <f t="shared" si="17"/>
        <v>23300.5</v>
      </c>
      <c r="I141" s="187" t="s">
        <v>782</v>
      </c>
      <c r="J141" s="188" t="s">
        <v>783</v>
      </c>
      <c r="K141" s="187">
        <v>23300.5</v>
      </c>
      <c r="L141" s="187" t="s">
        <v>729</v>
      </c>
      <c r="M141" s="188" t="s">
        <v>370</v>
      </c>
      <c r="N141" s="188"/>
      <c r="O141" s="189" t="s">
        <v>616</v>
      </c>
      <c r="P141" s="190" t="s">
        <v>617</v>
      </c>
    </row>
    <row r="142" spans="1:16" ht="12.75" customHeight="1" x14ac:dyDescent="0.2">
      <c r="A142" s="2" t="str">
        <f t="shared" si="12"/>
        <v> BBS 113 </v>
      </c>
      <c r="B142" s="15" t="str">
        <f t="shared" si="13"/>
        <v>II</v>
      </c>
      <c r="C142" s="2">
        <f t="shared" si="14"/>
        <v>49989.353999999999</v>
      </c>
      <c r="D142" t="str">
        <f t="shared" si="15"/>
        <v>vis</v>
      </c>
      <c r="E142">
        <f>VLOOKUP(C142,A!C$21:E$973,3,FALSE)</f>
        <v>23327.751280870394</v>
      </c>
      <c r="F142" s="15" t="s">
        <v>53</v>
      </c>
      <c r="G142" t="str">
        <f t="shared" si="16"/>
        <v>49989.354</v>
      </c>
      <c r="H142" s="2">
        <f t="shared" si="17"/>
        <v>23327.5</v>
      </c>
      <c r="I142" s="187" t="s">
        <v>784</v>
      </c>
      <c r="J142" s="188" t="s">
        <v>785</v>
      </c>
      <c r="K142" s="187">
        <v>23327.5</v>
      </c>
      <c r="L142" s="187" t="s">
        <v>692</v>
      </c>
      <c r="M142" s="188" t="s">
        <v>370</v>
      </c>
      <c r="N142" s="188"/>
      <c r="O142" s="189" t="s">
        <v>778</v>
      </c>
      <c r="P142" s="189" t="s">
        <v>779</v>
      </c>
    </row>
    <row r="143" spans="1:16" ht="12.75" customHeight="1" x14ac:dyDescent="0.2">
      <c r="A143" s="2" t="str">
        <f t="shared" si="12"/>
        <v> BBS 113 </v>
      </c>
      <c r="B143" s="15" t="str">
        <f t="shared" si="13"/>
        <v>I</v>
      </c>
      <c r="C143" s="2">
        <f t="shared" si="14"/>
        <v>49990.374000000003</v>
      </c>
      <c r="D143" t="str">
        <f t="shared" si="15"/>
        <v>vis</v>
      </c>
      <c r="E143">
        <f>VLOOKUP(C143,A!C$21:E$973,3,FALSE)</f>
        <v>23330.245196937707</v>
      </c>
      <c r="F143" s="15" t="s">
        <v>53</v>
      </c>
      <c r="G143" t="str">
        <f t="shared" si="16"/>
        <v>49990.374</v>
      </c>
      <c r="H143" s="2">
        <f t="shared" si="17"/>
        <v>23330</v>
      </c>
      <c r="I143" s="187" t="s">
        <v>786</v>
      </c>
      <c r="J143" s="188" t="s">
        <v>787</v>
      </c>
      <c r="K143" s="187">
        <v>23330</v>
      </c>
      <c r="L143" s="187" t="s">
        <v>788</v>
      </c>
      <c r="M143" s="188" t="s">
        <v>370</v>
      </c>
      <c r="N143" s="188"/>
      <c r="O143" s="189" t="s">
        <v>778</v>
      </c>
      <c r="P143" s="189" t="s">
        <v>779</v>
      </c>
    </row>
    <row r="144" spans="1:16" ht="12.75" customHeight="1" x14ac:dyDescent="0.2">
      <c r="A144" s="2" t="str">
        <f t="shared" si="12"/>
        <v>IBVS 4304 </v>
      </c>
      <c r="B144" s="15" t="str">
        <f t="shared" si="13"/>
        <v>I</v>
      </c>
      <c r="C144" s="2">
        <f t="shared" si="14"/>
        <v>49995.294199999997</v>
      </c>
      <c r="D144" t="str">
        <f t="shared" si="15"/>
        <v>vis</v>
      </c>
      <c r="E144">
        <f>VLOOKUP(C144,A!C$21:E$973,3,FALSE)</f>
        <v>23342.275163441951</v>
      </c>
      <c r="F144" s="15" t="s">
        <v>53</v>
      </c>
      <c r="G144" t="str">
        <f t="shared" si="16"/>
        <v>49995.2942</v>
      </c>
      <c r="H144" s="2">
        <f t="shared" si="17"/>
        <v>23342</v>
      </c>
      <c r="I144" s="187" t="s">
        <v>789</v>
      </c>
      <c r="J144" s="188" t="s">
        <v>790</v>
      </c>
      <c r="K144" s="187">
        <v>23342</v>
      </c>
      <c r="L144" s="187" t="s">
        <v>791</v>
      </c>
      <c r="M144" s="188" t="s">
        <v>376</v>
      </c>
      <c r="N144" s="188" t="s">
        <v>377</v>
      </c>
      <c r="O144" s="189" t="s">
        <v>773</v>
      </c>
      <c r="P144" s="190" t="s">
        <v>774</v>
      </c>
    </row>
    <row r="145" spans="1:16" ht="12.75" customHeight="1" x14ac:dyDescent="0.2">
      <c r="A145" s="2" t="str">
        <f t="shared" si="12"/>
        <v>OEJV 0060 </v>
      </c>
      <c r="B145" s="15" t="str">
        <f t="shared" si="13"/>
        <v>I</v>
      </c>
      <c r="C145" s="2">
        <f t="shared" si="14"/>
        <v>49995.296000000002</v>
      </c>
      <c r="D145" t="str">
        <f t="shared" si="15"/>
        <v>vis</v>
      </c>
      <c r="E145">
        <f>VLOOKUP(C145,A!C$21:E$973,3,FALSE)</f>
        <v>23342.279564470322</v>
      </c>
      <c r="F145" s="15" t="s">
        <v>53</v>
      </c>
      <c r="G145" t="str">
        <f t="shared" si="16"/>
        <v>49995.296</v>
      </c>
      <c r="H145" s="2">
        <f t="shared" si="17"/>
        <v>23342</v>
      </c>
      <c r="I145" s="187" t="s">
        <v>792</v>
      </c>
      <c r="J145" s="188" t="s">
        <v>793</v>
      </c>
      <c r="K145" s="187">
        <v>23342</v>
      </c>
      <c r="L145" s="187" t="s">
        <v>729</v>
      </c>
      <c r="M145" s="188" t="s">
        <v>370</v>
      </c>
      <c r="N145" s="188"/>
      <c r="O145" s="189" t="s">
        <v>616</v>
      </c>
      <c r="P145" s="190" t="s">
        <v>617</v>
      </c>
    </row>
    <row r="146" spans="1:16" ht="12.75" customHeight="1" x14ac:dyDescent="0.2">
      <c r="A146" s="2" t="str">
        <f t="shared" si="12"/>
        <v>OEJV 0060 </v>
      </c>
      <c r="B146" s="15" t="str">
        <f t="shared" si="13"/>
        <v>I</v>
      </c>
      <c r="C146" s="2">
        <f t="shared" si="14"/>
        <v>50002.247000000003</v>
      </c>
      <c r="D146" t="str">
        <f t="shared" si="15"/>
        <v>vis</v>
      </c>
      <c r="E146">
        <f>VLOOKUP(C146,A!C$21:E$973,3,FALSE)</f>
        <v>23359.274868964272</v>
      </c>
      <c r="F146" s="15" t="s">
        <v>53</v>
      </c>
      <c r="G146" t="str">
        <f t="shared" si="16"/>
        <v>50002.247</v>
      </c>
      <c r="H146" s="2">
        <f t="shared" si="17"/>
        <v>23359</v>
      </c>
      <c r="I146" s="187" t="s">
        <v>794</v>
      </c>
      <c r="J146" s="188" t="s">
        <v>795</v>
      </c>
      <c r="K146" s="187">
        <v>23359</v>
      </c>
      <c r="L146" s="187" t="s">
        <v>677</v>
      </c>
      <c r="M146" s="188" t="s">
        <v>370</v>
      </c>
      <c r="N146" s="188"/>
      <c r="O146" s="189" t="s">
        <v>616</v>
      </c>
      <c r="P146" s="190" t="s">
        <v>617</v>
      </c>
    </row>
    <row r="147" spans="1:16" ht="12.75" customHeight="1" x14ac:dyDescent="0.2">
      <c r="A147" s="2" t="str">
        <f t="shared" si="12"/>
        <v>OEJV 0060 </v>
      </c>
      <c r="B147" s="15" t="str">
        <f t="shared" si="13"/>
        <v>I</v>
      </c>
      <c r="C147" s="2">
        <f t="shared" si="14"/>
        <v>50013.29</v>
      </c>
      <c r="D147" t="str">
        <f t="shared" si="15"/>
        <v>vis</v>
      </c>
      <c r="E147">
        <f>VLOOKUP(C147,A!C$21:E$973,3,FALSE)</f>
        <v>23386.275177916457</v>
      </c>
      <c r="F147" s="15" t="s">
        <v>53</v>
      </c>
      <c r="G147" t="str">
        <f t="shared" si="16"/>
        <v>50013.290</v>
      </c>
      <c r="H147" s="2">
        <f t="shared" si="17"/>
        <v>23386</v>
      </c>
      <c r="I147" s="187" t="s">
        <v>796</v>
      </c>
      <c r="J147" s="188" t="s">
        <v>797</v>
      </c>
      <c r="K147" s="187">
        <v>23386</v>
      </c>
      <c r="L147" s="187" t="s">
        <v>745</v>
      </c>
      <c r="M147" s="188" t="s">
        <v>370</v>
      </c>
      <c r="N147" s="188"/>
      <c r="O147" s="189" t="s">
        <v>616</v>
      </c>
      <c r="P147" s="190" t="s">
        <v>617</v>
      </c>
    </row>
    <row r="148" spans="1:16" ht="12.75" customHeight="1" x14ac:dyDescent="0.2">
      <c r="A148" s="2" t="str">
        <f t="shared" si="12"/>
        <v>IBVS 4304 </v>
      </c>
      <c r="B148" s="15" t="str">
        <f t="shared" si="13"/>
        <v>I</v>
      </c>
      <c r="C148" s="2">
        <f t="shared" si="14"/>
        <v>50013.290699999998</v>
      </c>
      <c r="D148" t="str">
        <f t="shared" si="15"/>
        <v>vis</v>
      </c>
      <c r="E148">
        <f>VLOOKUP(C148,A!C$21:E$973,3,FALSE)</f>
        <v>23386.276889427474</v>
      </c>
      <c r="F148" s="15" t="s">
        <v>53</v>
      </c>
      <c r="G148" t="str">
        <f t="shared" si="16"/>
        <v>50013.2907</v>
      </c>
      <c r="H148" s="2">
        <f t="shared" si="17"/>
        <v>23386</v>
      </c>
      <c r="I148" s="187" t="s">
        <v>798</v>
      </c>
      <c r="J148" s="188" t="s">
        <v>799</v>
      </c>
      <c r="K148" s="187">
        <v>23386</v>
      </c>
      <c r="L148" s="187" t="s">
        <v>800</v>
      </c>
      <c r="M148" s="188" t="s">
        <v>376</v>
      </c>
      <c r="N148" s="188" t="s">
        <v>377</v>
      </c>
      <c r="O148" s="189" t="s">
        <v>773</v>
      </c>
      <c r="P148" s="190" t="s">
        <v>774</v>
      </c>
    </row>
    <row r="149" spans="1:16" ht="12.75" customHeight="1" x14ac:dyDescent="0.2">
      <c r="A149" s="2" t="str">
        <f t="shared" si="12"/>
        <v>OEJV 0060 </v>
      </c>
      <c r="B149" s="15" t="str">
        <f t="shared" si="13"/>
        <v>I</v>
      </c>
      <c r="C149" s="2">
        <f t="shared" si="14"/>
        <v>50180.569000000003</v>
      </c>
      <c r="D149" t="str">
        <f t="shared" si="15"/>
        <v>vis</v>
      </c>
      <c r="E149">
        <f>VLOOKUP(C149,A!C$21:E$973,3,FALSE)</f>
        <v>23795.274967938509</v>
      </c>
      <c r="F149" s="15" t="s">
        <v>53</v>
      </c>
      <c r="G149" t="str">
        <f t="shared" si="16"/>
        <v>50180.569</v>
      </c>
      <c r="H149" s="2">
        <f t="shared" si="17"/>
        <v>23795</v>
      </c>
      <c r="I149" s="187" t="s">
        <v>801</v>
      </c>
      <c r="J149" s="188" t="s">
        <v>802</v>
      </c>
      <c r="K149" s="187">
        <v>23795</v>
      </c>
      <c r="L149" s="187" t="s">
        <v>677</v>
      </c>
      <c r="M149" s="188" t="s">
        <v>370</v>
      </c>
      <c r="N149" s="188"/>
      <c r="O149" s="189" t="s">
        <v>616</v>
      </c>
      <c r="P149" s="190" t="s">
        <v>617</v>
      </c>
    </row>
    <row r="150" spans="1:16" ht="12.75" customHeight="1" x14ac:dyDescent="0.2">
      <c r="A150" s="2" t="str">
        <f t="shared" si="12"/>
        <v>OEJV 0060 </v>
      </c>
      <c r="B150" s="15" t="str">
        <f t="shared" si="13"/>
        <v>II</v>
      </c>
      <c r="C150" s="2">
        <f t="shared" si="14"/>
        <v>50181.591</v>
      </c>
      <c r="D150" t="str">
        <f t="shared" si="15"/>
        <v>vis</v>
      </c>
      <c r="E150">
        <f>VLOOKUP(C150,A!C$21:E$973,3,FALSE)</f>
        <v>23797.773774037309</v>
      </c>
      <c r="F150" s="15" t="s">
        <v>53</v>
      </c>
      <c r="G150" t="str">
        <f t="shared" si="16"/>
        <v>50181.591</v>
      </c>
      <c r="H150" s="2">
        <f t="shared" si="17"/>
        <v>23797.5</v>
      </c>
      <c r="I150" s="187" t="s">
        <v>803</v>
      </c>
      <c r="J150" s="188" t="s">
        <v>804</v>
      </c>
      <c r="K150" s="187">
        <v>23797.5</v>
      </c>
      <c r="L150" s="187" t="s">
        <v>677</v>
      </c>
      <c r="M150" s="188" t="s">
        <v>370</v>
      </c>
      <c r="N150" s="188"/>
      <c r="O150" s="189" t="s">
        <v>616</v>
      </c>
      <c r="P150" s="190" t="s">
        <v>617</v>
      </c>
    </row>
    <row r="151" spans="1:16" ht="12.75" customHeight="1" x14ac:dyDescent="0.2">
      <c r="A151" s="2" t="str">
        <f t="shared" si="12"/>
        <v>OEJV 0060 </v>
      </c>
      <c r="B151" s="15" t="str">
        <f t="shared" si="13"/>
        <v>I</v>
      </c>
      <c r="C151" s="2">
        <f t="shared" si="14"/>
        <v>50189.563999999998</v>
      </c>
      <c r="D151" t="str">
        <f t="shared" si="15"/>
        <v>vis</v>
      </c>
      <c r="E151">
        <f>VLOOKUP(C151,A!C$21:E$973,3,FALSE)</f>
        <v>23817.267884630062</v>
      </c>
      <c r="F151" s="15" t="s">
        <v>53</v>
      </c>
      <c r="G151" t="str">
        <f t="shared" si="16"/>
        <v>50189.564</v>
      </c>
      <c r="H151" s="2">
        <f t="shared" si="17"/>
        <v>23817</v>
      </c>
      <c r="I151" s="187" t="s">
        <v>805</v>
      </c>
      <c r="J151" s="188" t="s">
        <v>806</v>
      </c>
      <c r="K151" s="187">
        <v>23817</v>
      </c>
      <c r="L151" s="187" t="s">
        <v>639</v>
      </c>
      <c r="M151" s="188" t="s">
        <v>370</v>
      </c>
      <c r="N151" s="188"/>
      <c r="O151" s="189" t="s">
        <v>616</v>
      </c>
      <c r="P151" s="190" t="s">
        <v>617</v>
      </c>
    </row>
    <row r="152" spans="1:16" ht="12.75" customHeight="1" x14ac:dyDescent="0.2">
      <c r="A152" s="2" t="str">
        <f t="shared" si="12"/>
        <v>OEJV 0060 </v>
      </c>
      <c r="B152" s="15" t="str">
        <f t="shared" si="13"/>
        <v>I</v>
      </c>
      <c r="C152" s="2">
        <f t="shared" si="14"/>
        <v>50191.612999999998</v>
      </c>
      <c r="D152" t="str">
        <f t="shared" si="15"/>
        <v>vis</v>
      </c>
      <c r="E152">
        <f>VLOOKUP(C152,A!C$21:E$973,3,FALSE)</f>
        <v>23822.277721906437</v>
      </c>
      <c r="F152" s="15" t="s">
        <v>53</v>
      </c>
      <c r="G152" t="str">
        <f t="shared" si="16"/>
        <v>50191.613</v>
      </c>
      <c r="H152" s="2">
        <f t="shared" si="17"/>
        <v>23822</v>
      </c>
      <c r="I152" s="187" t="s">
        <v>807</v>
      </c>
      <c r="J152" s="188" t="s">
        <v>808</v>
      </c>
      <c r="K152" s="187">
        <v>23822</v>
      </c>
      <c r="L152" s="187" t="s">
        <v>729</v>
      </c>
      <c r="M152" s="188" t="s">
        <v>370</v>
      </c>
      <c r="N152" s="188"/>
      <c r="O152" s="189" t="s">
        <v>616</v>
      </c>
      <c r="P152" s="190" t="s">
        <v>617</v>
      </c>
    </row>
    <row r="153" spans="1:16" ht="12.75" customHeight="1" x14ac:dyDescent="0.2">
      <c r="A153" s="2" t="str">
        <f t="shared" si="12"/>
        <v>OEJV 0060 </v>
      </c>
      <c r="B153" s="15" t="str">
        <f t="shared" si="13"/>
        <v>II</v>
      </c>
      <c r="C153" s="2">
        <f t="shared" si="14"/>
        <v>50195.500999999997</v>
      </c>
      <c r="D153" t="str">
        <f t="shared" si="15"/>
        <v>vis</v>
      </c>
      <c r="E153">
        <f>VLOOKUP(C153,A!C$21:E$973,3,FALSE)</f>
        <v>23831.783943151218</v>
      </c>
      <c r="F153" s="15" t="s">
        <v>53</v>
      </c>
      <c r="G153" t="str">
        <f t="shared" si="16"/>
        <v>50195.501</v>
      </c>
      <c r="H153" s="2">
        <f t="shared" si="17"/>
        <v>23831.5</v>
      </c>
      <c r="I153" s="187" t="s">
        <v>809</v>
      </c>
      <c r="J153" s="188" t="s">
        <v>810</v>
      </c>
      <c r="K153" s="187">
        <v>23831.5</v>
      </c>
      <c r="L153" s="187" t="s">
        <v>720</v>
      </c>
      <c r="M153" s="188" t="s">
        <v>370</v>
      </c>
      <c r="N153" s="188"/>
      <c r="O153" s="189" t="s">
        <v>616</v>
      </c>
      <c r="P153" s="190" t="s">
        <v>617</v>
      </c>
    </row>
    <row r="154" spans="1:16" ht="12.75" customHeight="1" x14ac:dyDescent="0.2">
      <c r="A154" s="2" t="str">
        <f t="shared" si="12"/>
        <v>OEJV 0060 </v>
      </c>
      <c r="B154" s="15" t="str">
        <f t="shared" si="13"/>
        <v>II</v>
      </c>
      <c r="C154" s="2">
        <f t="shared" si="14"/>
        <v>50197.540999999997</v>
      </c>
      <c r="D154" t="str">
        <f t="shared" si="15"/>
        <v>vis</v>
      </c>
      <c r="E154">
        <f>VLOOKUP(C154,A!C$21:E$973,3,FALSE)</f>
        <v>23836.771775285826</v>
      </c>
      <c r="F154" s="15" t="s">
        <v>53</v>
      </c>
      <c r="G154" t="str">
        <f t="shared" si="16"/>
        <v>50197.541</v>
      </c>
      <c r="H154" s="2">
        <f t="shared" si="17"/>
        <v>23836.5</v>
      </c>
      <c r="I154" s="187" t="s">
        <v>811</v>
      </c>
      <c r="J154" s="188" t="s">
        <v>812</v>
      </c>
      <c r="K154" s="187">
        <v>23836.5</v>
      </c>
      <c r="L154" s="187" t="s">
        <v>702</v>
      </c>
      <c r="M154" s="188" t="s">
        <v>370</v>
      </c>
      <c r="N154" s="188"/>
      <c r="O154" s="189" t="s">
        <v>616</v>
      </c>
      <c r="P154" s="190" t="s">
        <v>617</v>
      </c>
    </row>
    <row r="155" spans="1:16" ht="12.75" customHeight="1" x14ac:dyDescent="0.2">
      <c r="A155" s="2" t="str">
        <f t="shared" si="12"/>
        <v>OEJV 0060 </v>
      </c>
      <c r="B155" s="15" t="str">
        <f t="shared" si="13"/>
        <v>II</v>
      </c>
      <c r="C155" s="2">
        <f t="shared" si="14"/>
        <v>50242.536</v>
      </c>
      <c r="D155" t="str">
        <f t="shared" si="15"/>
        <v>vis</v>
      </c>
      <c r="E155">
        <f>VLOOKUP(C155,A!C$21:E$973,3,FALSE)</f>
        <v>23946.785259058703</v>
      </c>
      <c r="F155" s="15" t="s">
        <v>53</v>
      </c>
      <c r="G155" t="str">
        <f t="shared" si="16"/>
        <v>50242.536</v>
      </c>
      <c r="H155" s="2">
        <f t="shared" si="17"/>
        <v>23946.5</v>
      </c>
      <c r="I155" s="187" t="s">
        <v>813</v>
      </c>
      <c r="J155" s="188" t="s">
        <v>814</v>
      </c>
      <c r="K155" s="187">
        <v>23946.5</v>
      </c>
      <c r="L155" s="187" t="s">
        <v>711</v>
      </c>
      <c r="M155" s="188" t="s">
        <v>370</v>
      </c>
      <c r="N155" s="188"/>
      <c r="O155" s="189" t="s">
        <v>616</v>
      </c>
      <c r="P155" s="190" t="s">
        <v>617</v>
      </c>
    </row>
    <row r="156" spans="1:16" ht="12.75" customHeight="1" x14ac:dyDescent="0.2">
      <c r="A156" s="2" t="str">
        <f t="shared" si="12"/>
        <v>OEJV 0060 </v>
      </c>
      <c r="B156" s="15" t="str">
        <f t="shared" si="13"/>
        <v>I</v>
      </c>
      <c r="C156" s="2">
        <f t="shared" si="14"/>
        <v>50243.555</v>
      </c>
      <c r="D156" t="str">
        <f t="shared" si="15"/>
        <v>vis</v>
      </c>
      <c r="E156">
        <f>VLOOKUP(C156,A!C$21:E$973,3,FALSE)</f>
        <v>23949.276730110254</v>
      </c>
      <c r="F156" s="15" t="s">
        <v>53</v>
      </c>
      <c r="G156" t="str">
        <f t="shared" si="16"/>
        <v>50243.555</v>
      </c>
      <c r="H156" s="2">
        <f t="shared" si="17"/>
        <v>23949</v>
      </c>
      <c r="I156" s="187" t="s">
        <v>815</v>
      </c>
      <c r="J156" s="188" t="s">
        <v>816</v>
      </c>
      <c r="K156" s="187">
        <v>23949</v>
      </c>
      <c r="L156" s="187" t="s">
        <v>745</v>
      </c>
      <c r="M156" s="188" t="s">
        <v>370</v>
      </c>
      <c r="N156" s="188"/>
      <c r="O156" s="189" t="s">
        <v>616</v>
      </c>
      <c r="P156" s="190" t="s">
        <v>617</v>
      </c>
    </row>
    <row r="157" spans="1:16" ht="12.75" customHeight="1" x14ac:dyDescent="0.2">
      <c r="A157" s="2" t="str">
        <f t="shared" si="12"/>
        <v>OEJV 0060 </v>
      </c>
      <c r="B157" s="15" t="str">
        <f t="shared" si="13"/>
        <v>I</v>
      </c>
      <c r="C157" s="2">
        <f t="shared" si="14"/>
        <v>50244.377</v>
      </c>
      <c r="D157" t="str">
        <f t="shared" si="15"/>
        <v>vis</v>
      </c>
      <c r="E157">
        <f>VLOOKUP(C157,A!C$21:E$973,3,FALSE)</f>
        <v>23951.28653305861</v>
      </c>
      <c r="F157" s="15" t="s">
        <v>53</v>
      </c>
      <c r="G157" t="str">
        <f t="shared" si="16"/>
        <v>50244.377</v>
      </c>
      <c r="H157" s="2">
        <f t="shared" si="17"/>
        <v>23951</v>
      </c>
      <c r="I157" s="187" t="s">
        <v>817</v>
      </c>
      <c r="J157" s="188" t="s">
        <v>818</v>
      </c>
      <c r="K157" s="187">
        <v>23951</v>
      </c>
      <c r="L157" s="187" t="s">
        <v>711</v>
      </c>
      <c r="M157" s="188" t="s">
        <v>370</v>
      </c>
      <c r="N157" s="188"/>
      <c r="O157" s="189" t="s">
        <v>616</v>
      </c>
      <c r="P157" s="190" t="s">
        <v>617</v>
      </c>
    </row>
    <row r="158" spans="1:16" ht="12.75" customHeight="1" x14ac:dyDescent="0.2">
      <c r="A158" s="2" t="str">
        <f t="shared" si="12"/>
        <v>OEJV 0060 </v>
      </c>
      <c r="B158" s="15" t="str">
        <f t="shared" si="13"/>
        <v>II</v>
      </c>
      <c r="C158" s="2">
        <f t="shared" si="14"/>
        <v>50245.4</v>
      </c>
      <c r="D158" t="str">
        <f t="shared" si="15"/>
        <v>vis</v>
      </c>
      <c r="E158">
        <f>VLOOKUP(C158,A!C$21:E$973,3,FALSE)</f>
        <v>23953.787784173175</v>
      </c>
      <c r="F158" s="15" t="s">
        <v>53</v>
      </c>
      <c r="G158" t="str">
        <f t="shared" si="16"/>
        <v>50245.400</v>
      </c>
      <c r="H158" s="2">
        <f t="shared" si="17"/>
        <v>23953.5</v>
      </c>
      <c r="I158" s="187" t="s">
        <v>819</v>
      </c>
      <c r="J158" s="188" t="s">
        <v>820</v>
      </c>
      <c r="K158" s="187">
        <v>23953.5</v>
      </c>
      <c r="L158" s="187" t="s">
        <v>821</v>
      </c>
      <c r="M158" s="188" t="s">
        <v>370</v>
      </c>
      <c r="N158" s="188"/>
      <c r="O158" s="189" t="s">
        <v>616</v>
      </c>
      <c r="P158" s="190" t="s">
        <v>617</v>
      </c>
    </row>
    <row r="159" spans="1:16" ht="12.75" customHeight="1" x14ac:dyDescent="0.2">
      <c r="A159" s="2" t="str">
        <f t="shared" si="12"/>
        <v>OEJV 0060 </v>
      </c>
      <c r="B159" s="15" t="str">
        <f t="shared" si="13"/>
        <v>I</v>
      </c>
      <c r="C159" s="2">
        <f t="shared" si="14"/>
        <v>50246.421000000002</v>
      </c>
      <c r="D159" t="str">
        <f t="shared" si="15"/>
        <v>vis</v>
      </c>
      <c r="E159">
        <f>VLOOKUP(C159,A!C$21:E$973,3,FALSE)</f>
        <v>23956.284145256232</v>
      </c>
      <c r="F159" s="15" t="s">
        <v>53</v>
      </c>
      <c r="G159" t="str">
        <f t="shared" si="16"/>
        <v>50246.421</v>
      </c>
      <c r="H159" s="2">
        <f t="shared" si="17"/>
        <v>23956</v>
      </c>
      <c r="I159" s="187" t="s">
        <v>822</v>
      </c>
      <c r="J159" s="188" t="s">
        <v>823</v>
      </c>
      <c r="K159" s="187">
        <v>23956</v>
      </c>
      <c r="L159" s="187" t="s">
        <v>720</v>
      </c>
      <c r="M159" s="188" t="s">
        <v>370</v>
      </c>
      <c r="N159" s="188"/>
      <c r="O159" s="189" t="s">
        <v>616</v>
      </c>
      <c r="P159" s="190" t="s">
        <v>617</v>
      </c>
    </row>
    <row r="160" spans="1:16" ht="12.75" customHeight="1" x14ac:dyDescent="0.2">
      <c r="A160" s="2" t="str">
        <f t="shared" si="12"/>
        <v>OEJV 0060 </v>
      </c>
      <c r="B160" s="15" t="str">
        <f t="shared" si="13"/>
        <v>I</v>
      </c>
      <c r="C160" s="2">
        <f t="shared" si="14"/>
        <v>50248.468999999997</v>
      </c>
      <c r="D160" t="str">
        <f t="shared" si="15"/>
        <v>vis</v>
      </c>
      <c r="E160">
        <f>VLOOKUP(C160,A!C$21:E$973,3,FALSE)</f>
        <v>23961.291537516845</v>
      </c>
      <c r="F160" s="15" t="s">
        <v>53</v>
      </c>
      <c r="G160" t="str">
        <f t="shared" si="16"/>
        <v>50248.469</v>
      </c>
      <c r="H160" s="2">
        <f t="shared" si="17"/>
        <v>23961</v>
      </c>
      <c r="I160" s="187" t="s">
        <v>824</v>
      </c>
      <c r="J160" s="188" t="s">
        <v>825</v>
      </c>
      <c r="K160" s="187">
        <v>23961</v>
      </c>
      <c r="L160" s="187" t="s">
        <v>697</v>
      </c>
      <c r="M160" s="188" t="s">
        <v>370</v>
      </c>
      <c r="N160" s="188"/>
      <c r="O160" s="189" t="s">
        <v>616</v>
      </c>
      <c r="P160" s="190" t="s">
        <v>617</v>
      </c>
    </row>
    <row r="161" spans="1:16" ht="12.75" customHeight="1" x14ac:dyDescent="0.2">
      <c r="A161" s="2" t="str">
        <f t="shared" si="12"/>
        <v>OEJV 0060 </v>
      </c>
      <c r="B161" s="15" t="str">
        <f t="shared" si="13"/>
        <v>II</v>
      </c>
      <c r="C161" s="2">
        <f t="shared" si="14"/>
        <v>50249.487999999998</v>
      </c>
      <c r="D161" t="str">
        <f t="shared" si="15"/>
        <v>vis</v>
      </c>
      <c r="E161">
        <f>VLOOKUP(C161,A!C$21:E$973,3,FALSE)</f>
        <v>23963.783008568396</v>
      </c>
      <c r="F161" s="15" t="s">
        <v>53</v>
      </c>
      <c r="G161" t="str">
        <f t="shared" si="16"/>
        <v>50249.488</v>
      </c>
      <c r="H161" s="2">
        <f t="shared" si="17"/>
        <v>23963.5</v>
      </c>
      <c r="I161" s="187" t="s">
        <v>826</v>
      </c>
      <c r="J161" s="188" t="s">
        <v>827</v>
      </c>
      <c r="K161" s="187">
        <v>23963.5</v>
      </c>
      <c r="L161" s="187" t="s">
        <v>720</v>
      </c>
      <c r="M161" s="188" t="s">
        <v>370</v>
      </c>
      <c r="N161" s="188"/>
      <c r="O161" s="189" t="s">
        <v>616</v>
      </c>
      <c r="P161" s="190" t="s">
        <v>617</v>
      </c>
    </row>
    <row r="162" spans="1:16" ht="12.75" customHeight="1" x14ac:dyDescent="0.2">
      <c r="A162" s="2" t="str">
        <f t="shared" si="12"/>
        <v>BAVM 99 </v>
      </c>
      <c r="B162" s="15" t="str">
        <f t="shared" si="13"/>
        <v>I</v>
      </c>
      <c r="C162" s="2">
        <f t="shared" si="14"/>
        <v>50284.461199999998</v>
      </c>
      <c r="D162" t="str">
        <f t="shared" si="15"/>
        <v>vis</v>
      </c>
      <c r="E162">
        <f>VLOOKUP(C162,A!C$21:E$973,3,FALSE)</f>
        <v>24049.293033475285</v>
      </c>
      <c r="F162" s="15" t="s">
        <v>53</v>
      </c>
      <c r="G162" t="str">
        <f t="shared" si="16"/>
        <v>50284.4612</v>
      </c>
      <c r="H162" s="2">
        <f t="shared" si="17"/>
        <v>24049</v>
      </c>
      <c r="I162" s="187" t="s">
        <v>828</v>
      </c>
      <c r="J162" s="188" t="s">
        <v>829</v>
      </c>
      <c r="K162" s="187">
        <v>24049</v>
      </c>
      <c r="L162" s="187" t="s">
        <v>830</v>
      </c>
      <c r="M162" s="188" t="s">
        <v>376</v>
      </c>
      <c r="N162" s="188" t="s">
        <v>724</v>
      </c>
      <c r="O162" s="189" t="s">
        <v>725</v>
      </c>
      <c r="P162" s="190" t="s">
        <v>831</v>
      </c>
    </row>
    <row r="163" spans="1:16" ht="12.75" customHeight="1" x14ac:dyDescent="0.2">
      <c r="A163" s="2" t="str">
        <f t="shared" si="12"/>
        <v>BAVM 111 </v>
      </c>
      <c r="B163" s="15" t="str">
        <f t="shared" si="13"/>
        <v>I</v>
      </c>
      <c r="C163" s="2">
        <f t="shared" si="14"/>
        <v>50637.430699999997</v>
      </c>
      <c r="D163" t="str">
        <f t="shared" si="15"/>
        <v>vis</v>
      </c>
      <c r="E163">
        <f>VLOOKUP(C163,A!C$21:E$973,3,FALSE)</f>
        <v>24912.309021042085</v>
      </c>
      <c r="F163" s="15" t="s">
        <v>53</v>
      </c>
      <c r="G163" t="str">
        <f t="shared" si="16"/>
        <v>50637.4307</v>
      </c>
      <c r="H163" s="2">
        <f t="shared" si="17"/>
        <v>24912</v>
      </c>
      <c r="I163" s="187" t="s">
        <v>832</v>
      </c>
      <c r="J163" s="188" t="s">
        <v>833</v>
      </c>
      <c r="K163" s="187">
        <v>24912</v>
      </c>
      <c r="L163" s="187" t="s">
        <v>834</v>
      </c>
      <c r="M163" s="188" t="s">
        <v>376</v>
      </c>
      <c r="N163" s="188" t="s">
        <v>724</v>
      </c>
      <c r="O163" s="189" t="s">
        <v>725</v>
      </c>
      <c r="P163" s="190" t="s">
        <v>835</v>
      </c>
    </row>
    <row r="164" spans="1:16" ht="12.75" customHeight="1" x14ac:dyDescent="0.2">
      <c r="A164" s="2" t="str">
        <f t="shared" si="12"/>
        <v>BAVM 118 </v>
      </c>
      <c r="B164" s="15" t="str">
        <f t="shared" si="13"/>
        <v>I</v>
      </c>
      <c r="C164" s="2">
        <f t="shared" si="14"/>
        <v>50985.492700000003</v>
      </c>
      <c r="D164" t="str">
        <f t="shared" si="15"/>
        <v>vis</v>
      </c>
      <c r="E164">
        <f>VLOOKUP(C164,A!C$21:E$973,3,FALSE)</f>
        <v>25763.326093804691</v>
      </c>
      <c r="F164" s="15" t="s">
        <v>53</v>
      </c>
      <c r="G164" t="str">
        <f t="shared" si="16"/>
        <v>50985.4927</v>
      </c>
      <c r="H164" s="2">
        <f t="shared" si="17"/>
        <v>25763</v>
      </c>
      <c r="I164" s="187" t="s">
        <v>836</v>
      </c>
      <c r="J164" s="188" t="s">
        <v>837</v>
      </c>
      <c r="K164" s="187">
        <v>25763</v>
      </c>
      <c r="L164" s="187" t="s">
        <v>838</v>
      </c>
      <c r="M164" s="188" t="s">
        <v>376</v>
      </c>
      <c r="N164" s="188" t="s">
        <v>724</v>
      </c>
      <c r="O164" s="189" t="s">
        <v>725</v>
      </c>
      <c r="P164" s="190" t="s">
        <v>839</v>
      </c>
    </row>
    <row r="165" spans="1:16" ht="12.75" customHeight="1" x14ac:dyDescent="0.2">
      <c r="A165" s="2" t="str">
        <f t="shared" si="12"/>
        <v>IBVS 5190 </v>
      </c>
      <c r="B165" s="15" t="str">
        <f t="shared" si="13"/>
        <v>I</v>
      </c>
      <c r="C165" s="2">
        <f t="shared" si="14"/>
        <v>51745.4208</v>
      </c>
      <c r="D165" t="str">
        <f t="shared" si="15"/>
        <v>vis</v>
      </c>
      <c r="E165">
        <f>VLOOKUP(C165,A!C$21:E$973,3,FALSE)</f>
        <v>27621.362268888548</v>
      </c>
      <c r="F165" s="15" t="s">
        <v>53</v>
      </c>
      <c r="G165" t="str">
        <f t="shared" si="16"/>
        <v>51745.4208</v>
      </c>
      <c r="H165" s="2">
        <f t="shared" si="17"/>
        <v>27621</v>
      </c>
      <c r="I165" s="187" t="s">
        <v>840</v>
      </c>
      <c r="J165" s="188" t="s">
        <v>841</v>
      </c>
      <c r="K165" s="187">
        <v>27621</v>
      </c>
      <c r="L165" s="187" t="s">
        <v>842</v>
      </c>
      <c r="M165" s="188" t="s">
        <v>376</v>
      </c>
      <c r="N165" s="188" t="s">
        <v>377</v>
      </c>
      <c r="O165" s="189" t="s">
        <v>843</v>
      </c>
      <c r="P165" s="190" t="s">
        <v>844</v>
      </c>
    </row>
    <row r="166" spans="1:16" ht="12.75" customHeight="1" x14ac:dyDescent="0.2">
      <c r="A166" s="2" t="str">
        <f t="shared" si="12"/>
        <v>IBVS 5190 </v>
      </c>
      <c r="B166" s="15" t="str">
        <f t="shared" si="13"/>
        <v>II</v>
      </c>
      <c r="C166" s="2">
        <f t="shared" si="14"/>
        <v>51783.253299999997</v>
      </c>
      <c r="D166" t="str">
        <f t="shared" si="15"/>
        <v>vis</v>
      </c>
      <c r="E166">
        <f>VLOOKUP(C166,A!C$21:E$973,3,FALSE)</f>
        <v>27713.863327335857</v>
      </c>
      <c r="F166" s="15" t="s">
        <v>53</v>
      </c>
      <c r="G166" t="str">
        <f t="shared" si="16"/>
        <v>51783.2533</v>
      </c>
      <c r="H166" s="2">
        <f t="shared" si="17"/>
        <v>27713.5</v>
      </c>
      <c r="I166" s="187" t="s">
        <v>845</v>
      </c>
      <c r="J166" s="188" t="s">
        <v>846</v>
      </c>
      <c r="K166" s="187">
        <v>27713.5</v>
      </c>
      <c r="L166" s="187" t="s">
        <v>847</v>
      </c>
      <c r="M166" s="188" t="s">
        <v>376</v>
      </c>
      <c r="N166" s="188" t="s">
        <v>377</v>
      </c>
      <c r="O166" s="189" t="s">
        <v>843</v>
      </c>
      <c r="P166" s="190" t="s">
        <v>844</v>
      </c>
    </row>
    <row r="167" spans="1:16" ht="12.75" customHeight="1" x14ac:dyDescent="0.2">
      <c r="A167" s="2" t="str">
        <f t="shared" si="12"/>
        <v>BAVM 152 </v>
      </c>
      <c r="B167" s="15" t="str">
        <f t="shared" si="13"/>
        <v>II</v>
      </c>
      <c r="C167" s="2">
        <f t="shared" si="14"/>
        <v>51787.3462</v>
      </c>
      <c r="D167" t="str">
        <f t="shared" si="15"/>
        <v>vis</v>
      </c>
      <c r="E167">
        <f>VLOOKUP(C167,A!C$21:E$973,3,FALSE)</f>
        <v>27723.870532308283</v>
      </c>
      <c r="F167" s="15" t="s">
        <v>53</v>
      </c>
      <c r="G167" t="str">
        <f t="shared" si="16"/>
        <v>51787.3462</v>
      </c>
      <c r="H167" s="2">
        <f t="shared" si="17"/>
        <v>27723.5</v>
      </c>
      <c r="I167" s="187" t="s">
        <v>848</v>
      </c>
      <c r="J167" s="188" t="s">
        <v>849</v>
      </c>
      <c r="K167" s="187">
        <v>27723.5</v>
      </c>
      <c r="L167" s="187" t="s">
        <v>850</v>
      </c>
      <c r="M167" s="188" t="s">
        <v>376</v>
      </c>
      <c r="N167" s="188" t="s">
        <v>851</v>
      </c>
      <c r="O167" s="189" t="s">
        <v>725</v>
      </c>
      <c r="P167" s="190" t="s">
        <v>852</v>
      </c>
    </row>
    <row r="168" spans="1:16" ht="12.75" customHeight="1" x14ac:dyDescent="0.2">
      <c r="A168" s="2" t="str">
        <f t="shared" si="12"/>
        <v>IBVS 5220 </v>
      </c>
      <c r="B168" s="15" t="str">
        <f t="shared" si="13"/>
        <v>I</v>
      </c>
      <c r="C168" s="2">
        <f t="shared" si="14"/>
        <v>52143.386500000001</v>
      </c>
      <c r="D168" t="str">
        <f t="shared" si="15"/>
        <v>vis</v>
      </c>
      <c r="E168">
        <f>VLOOKUP(C168,A!C$21:E$973,3,FALSE)</f>
        <v>28594.394674247123</v>
      </c>
      <c r="F168" s="15" t="s">
        <v>53</v>
      </c>
      <c r="G168" t="str">
        <f t="shared" si="16"/>
        <v>52143.3865</v>
      </c>
      <c r="H168" s="2">
        <f t="shared" si="17"/>
        <v>28594</v>
      </c>
      <c r="I168" s="187" t="s">
        <v>853</v>
      </c>
      <c r="J168" s="188" t="s">
        <v>854</v>
      </c>
      <c r="K168" s="187" t="s">
        <v>855</v>
      </c>
      <c r="L168" s="187" t="s">
        <v>856</v>
      </c>
      <c r="M168" s="188" t="s">
        <v>376</v>
      </c>
      <c r="N168" s="188" t="s">
        <v>377</v>
      </c>
      <c r="O168" s="189" t="s">
        <v>857</v>
      </c>
      <c r="P168" s="190" t="s">
        <v>858</v>
      </c>
    </row>
    <row r="169" spans="1:16" ht="12.75" customHeight="1" x14ac:dyDescent="0.2">
      <c r="A169" s="2" t="str">
        <f t="shared" si="12"/>
        <v>IBVS 5220 </v>
      </c>
      <c r="B169" s="15" t="str">
        <f t="shared" si="13"/>
        <v>I</v>
      </c>
      <c r="C169" s="2">
        <f t="shared" si="14"/>
        <v>52150.334499999997</v>
      </c>
      <c r="D169" t="str">
        <f t="shared" si="15"/>
        <v>vis</v>
      </c>
      <c r="E169">
        <f>VLOOKUP(C169,A!C$21:E$973,3,FALSE)</f>
        <v>28611.382643693807</v>
      </c>
      <c r="F169" s="15" t="s">
        <v>53</v>
      </c>
      <c r="G169" t="str">
        <f t="shared" si="16"/>
        <v>52150.3345</v>
      </c>
      <c r="H169" s="2">
        <f t="shared" si="17"/>
        <v>28611</v>
      </c>
      <c r="I169" s="187" t="s">
        <v>859</v>
      </c>
      <c r="J169" s="188" t="s">
        <v>860</v>
      </c>
      <c r="K169" s="187" t="s">
        <v>861</v>
      </c>
      <c r="L169" s="187" t="s">
        <v>862</v>
      </c>
      <c r="M169" s="188" t="s">
        <v>376</v>
      </c>
      <c r="N169" s="188" t="s">
        <v>377</v>
      </c>
      <c r="O169" s="189" t="s">
        <v>857</v>
      </c>
      <c r="P169" s="190" t="s">
        <v>858</v>
      </c>
    </row>
    <row r="170" spans="1:16" ht="12.75" customHeight="1" x14ac:dyDescent="0.2">
      <c r="A170" s="2" t="str">
        <f t="shared" si="12"/>
        <v>OEJV 0074 </v>
      </c>
      <c r="B170" s="15" t="str">
        <f t="shared" si="13"/>
        <v>I</v>
      </c>
      <c r="C170" s="2">
        <f t="shared" si="14"/>
        <v>52444.410400000001</v>
      </c>
      <c r="D170" t="str">
        <f t="shared" si="15"/>
        <v>vis</v>
      </c>
      <c r="E170">
        <f>VLOOKUP(C170,A!C$21:E$973,3,FALSE)</f>
        <v>29330.402851553405</v>
      </c>
      <c r="F170" s="15" t="s">
        <v>53</v>
      </c>
      <c r="G170" t="str">
        <f t="shared" si="16"/>
        <v>52444.41040</v>
      </c>
      <c r="H170" s="2">
        <f t="shared" si="17"/>
        <v>29330</v>
      </c>
      <c r="I170" s="187" t="s">
        <v>863</v>
      </c>
      <c r="J170" s="188" t="s">
        <v>864</v>
      </c>
      <c r="K170" s="187" t="s">
        <v>865</v>
      </c>
      <c r="L170" s="187" t="s">
        <v>866</v>
      </c>
      <c r="M170" s="188" t="s">
        <v>867</v>
      </c>
      <c r="N170" s="188" t="s">
        <v>724</v>
      </c>
      <c r="O170" s="189" t="s">
        <v>868</v>
      </c>
      <c r="P170" s="190" t="s">
        <v>144</v>
      </c>
    </row>
    <row r="171" spans="1:16" ht="12.75" customHeight="1" x14ac:dyDescent="0.2">
      <c r="A171" s="2" t="str">
        <f t="shared" si="12"/>
        <v>OEJV 0074 </v>
      </c>
      <c r="B171" s="15" t="str">
        <f t="shared" si="13"/>
        <v>II</v>
      </c>
      <c r="C171" s="2">
        <f t="shared" si="14"/>
        <v>52454.430659999998</v>
      </c>
      <c r="D171" t="str">
        <f t="shared" si="15"/>
        <v>vis</v>
      </c>
      <c r="E171">
        <f>VLOOKUP(C171,A!C$21:E$973,3,FALSE)</f>
        <v>29354.902545095127</v>
      </c>
      <c r="F171" s="15" t="s">
        <v>53</v>
      </c>
      <c r="G171" t="str">
        <f t="shared" si="16"/>
        <v>52454.43066</v>
      </c>
      <c r="H171" s="2">
        <f t="shared" si="17"/>
        <v>29354.5</v>
      </c>
      <c r="I171" s="187" t="s">
        <v>869</v>
      </c>
      <c r="J171" s="188" t="s">
        <v>870</v>
      </c>
      <c r="K171" s="187" t="s">
        <v>871</v>
      </c>
      <c r="L171" s="187" t="s">
        <v>872</v>
      </c>
      <c r="M171" s="188" t="s">
        <v>867</v>
      </c>
      <c r="N171" s="188" t="s">
        <v>724</v>
      </c>
      <c r="O171" s="189" t="s">
        <v>868</v>
      </c>
      <c r="P171" s="190" t="s">
        <v>144</v>
      </c>
    </row>
    <row r="172" spans="1:16" ht="12.75" customHeight="1" x14ac:dyDescent="0.2">
      <c r="A172" s="2" t="str">
        <f t="shared" si="12"/>
        <v>IBVS 5662 </v>
      </c>
      <c r="B172" s="15" t="str">
        <f t="shared" si="13"/>
        <v>II</v>
      </c>
      <c r="C172" s="2">
        <f t="shared" si="14"/>
        <v>52771.408799999997</v>
      </c>
      <c r="D172" t="str">
        <f t="shared" si="15"/>
        <v>vis</v>
      </c>
      <c r="E172">
        <f>VLOOKUP(C172,A!C$21:E$973,3,FALSE)</f>
        <v>30129.91909051672</v>
      </c>
      <c r="F172" s="15" t="s">
        <v>53</v>
      </c>
      <c r="G172" t="str">
        <f t="shared" si="16"/>
        <v>52771.4088</v>
      </c>
      <c r="H172" s="2">
        <f t="shared" si="17"/>
        <v>30129.5</v>
      </c>
      <c r="I172" s="187" t="s">
        <v>873</v>
      </c>
      <c r="J172" s="188" t="s">
        <v>874</v>
      </c>
      <c r="K172" s="187" t="s">
        <v>875</v>
      </c>
      <c r="L172" s="187" t="s">
        <v>876</v>
      </c>
      <c r="M172" s="188" t="s">
        <v>376</v>
      </c>
      <c r="N172" s="188" t="s">
        <v>377</v>
      </c>
      <c r="O172" s="189" t="s">
        <v>877</v>
      </c>
      <c r="P172" s="190" t="s">
        <v>878</v>
      </c>
    </row>
    <row r="173" spans="1:16" ht="12.75" customHeight="1" x14ac:dyDescent="0.2">
      <c r="A173" s="2" t="str">
        <f t="shared" si="12"/>
        <v>IBVS 5662 </v>
      </c>
      <c r="B173" s="15" t="str">
        <f t="shared" si="13"/>
        <v>I</v>
      </c>
      <c r="C173" s="2">
        <f t="shared" si="14"/>
        <v>52813.326699999998</v>
      </c>
      <c r="D173" t="str">
        <f t="shared" si="15"/>
        <v>vis</v>
      </c>
      <c r="E173">
        <f>VLOOKUP(C173,A!C$21:E$973,3,FALSE)</f>
        <v>30232.409016318317</v>
      </c>
      <c r="F173" s="15" t="s">
        <v>53</v>
      </c>
      <c r="G173" t="str">
        <f t="shared" si="16"/>
        <v>52813.3267</v>
      </c>
      <c r="H173" s="2">
        <f t="shared" si="17"/>
        <v>30232</v>
      </c>
      <c r="I173" s="187" t="s">
        <v>879</v>
      </c>
      <c r="J173" s="188" t="s">
        <v>880</v>
      </c>
      <c r="K173" s="187" t="s">
        <v>881</v>
      </c>
      <c r="L173" s="187" t="s">
        <v>882</v>
      </c>
      <c r="M173" s="188" t="s">
        <v>376</v>
      </c>
      <c r="N173" s="188" t="s">
        <v>377</v>
      </c>
      <c r="O173" s="189" t="s">
        <v>877</v>
      </c>
      <c r="P173" s="190" t="s">
        <v>878</v>
      </c>
    </row>
    <row r="174" spans="1:16" ht="12.75" customHeight="1" x14ac:dyDescent="0.2">
      <c r="A174" s="2" t="str">
        <f t="shared" si="12"/>
        <v>OEJV 0074 </v>
      </c>
      <c r="B174" s="15" t="str">
        <f t="shared" si="13"/>
        <v>I</v>
      </c>
      <c r="C174" s="2">
        <f t="shared" si="14"/>
        <v>52815.377789999999</v>
      </c>
      <c r="D174" t="str">
        <f t="shared" si="15"/>
        <v>vis</v>
      </c>
      <c r="E174">
        <f>VLOOKUP(C174,A!C$21:E$973,3,FALSE)</f>
        <v>30237.423963677618</v>
      </c>
      <c r="F174" s="15" t="s">
        <v>53</v>
      </c>
      <c r="G174" t="str">
        <f t="shared" si="16"/>
        <v>52815.37779</v>
      </c>
      <c r="H174" s="2">
        <f t="shared" si="17"/>
        <v>30237</v>
      </c>
      <c r="I174" s="187" t="s">
        <v>883</v>
      </c>
      <c r="J174" s="188" t="s">
        <v>884</v>
      </c>
      <c r="K174" s="187" t="s">
        <v>885</v>
      </c>
      <c r="L174" s="187" t="s">
        <v>886</v>
      </c>
      <c r="M174" s="188" t="s">
        <v>867</v>
      </c>
      <c r="N174" s="188" t="s">
        <v>188</v>
      </c>
      <c r="O174" s="189" t="s">
        <v>868</v>
      </c>
      <c r="P174" s="190" t="s">
        <v>144</v>
      </c>
    </row>
    <row r="175" spans="1:16" ht="12.75" customHeight="1" x14ac:dyDescent="0.2">
      <c r="A175" s="2" t="str">
        <f t="shared" si="12"/>
        <v>IBVS 5588 </v>
      </c>
      <c r="B175" s="15" t="str">
        <f t="shared" si="13"/>
        <v>II</v>
      </c>
      <c r="C175" s="2">
        <f t="shared" si="14"/>
        <v>53207.410300000003</v>
      </c>
      <c r="D175" t="str">
        <f t="shared" si="15"/>
        <v>vis</v>
      </c>
      <c r="E175">
        <f>VLOOKUP(C175,A!C$21:E$973,3,FALSE)</f>
        <v>31195.94962602506</v>
      </c>
      <c r="F175" s="15" t="s">
        <v>53</v>
      </c>
      <c r="G175" t="str">
        <f t="shared" si="16"/>
        <v>53207.4103</v>
      </c>
      <c r="H175" s="2">
        <f t="shared" si="17"/>
        <v>31195.5</v>
      </c>
      <c r="I175" s="187" t="s">
        <v>887</v>
      </c>
      <c r="J175" s="188" t="s">
        <v>888</v>
      </c>
      <c r="K175" s="187" t="s">
        <v>889</v>
      </c>
      <c r="L175" s="187" t="s">
        <v>890</v>
      </c>
      <c r="M175" s="188" t="s">
        <v>376</v>
      </c>
      <c r="N175" s="188" t="s">
        <v>377</v>
      </c>
      <c r="O175" s="189" t="s">
        <v>891</v>
      </c>
      <c r="P175" s="190" t="s">
        <v>892</v>
      </c>
    </row>
    <row r="176" spans="1:16" ht="12.75" customHeight="1" x14ac:dyDescent="0.2">
      <c r="A176" s="2" t="str">
        <f t="shared" si="12"/>
        <v>OEJV 0074 </v>
      </c>
      <c r="B176" s="15" t="str">
        <f t="shared" si="13"/>
        <v>II</v>
      </c>
      <c r="C176" s="2">
        <f t="shared" si="14"/>
        <v>53223.361400000002</v>
      </c>
      <c r="D176" t="str">
        <f t="shared" si="15"/>
        <v>vis</v>
      </c>
      <c r="E176">
        <f>VLOOKUP(C176,A!C$21:E$973,3,FALSE)</f>
        <v>31234.950316790906</v>
      </c>
      <c r="F176" s="15" t="s">
        <v>53</v>
      </c>
      <c r="G176" t="str">
        <f t="shared" si="16"/>
        <v>53223.36140</v>
      </c>
      <c r="H176" s="2">
        <f t="shared" si="17"/>
        <v>31234.5</v>
      </c>
      <c r="I176" s="187" t="s">
        <v>893</v>
      </c>
      <c r="J176" s="188" t="s">
        <v>894</v>
      </c>
      <c r="K176" s="187" t="s">
        <v>895</v>
      </c>
      <c r="L176" s="187" t="s">
        <v>896</v>
      </c>
      <c r="M176" s="188" t="s">
        <v>867</v>
      </c>
      <c r="N176" s="188" t="s">
        <v>226</v>
      </c>
      <c r="O176" s="189" t="s">
        <v>868</v>
      </c>
      <c r="P176" s="190" t="s">
        <v>144</v>
      </c>
    </row>
    <row r="177" spans="1:16" ht="12.75" customHeight="1" x14ac:dyDescent="0.2">
      <c r="A177" s="2" t="str">
        <f t="shared" si="12"/>
        <v>IBVS 5649 </v>
      </c>
      <c r="B177" s="15" t="str">
        <f t="shared" si="13"/>
        <v>II</v>
      </c>
      <c r="C177" s="2">
        <f t="shared" si="14"/>
        <v>53512.533000000003</v>
      </c>
      <c r="D177" t="str">
        <f t="shared" si="15"/>
        <v>vis</v>
      </c>
      <c r="E177">
        <f>VLOOKUP(C177,A!C$21:E$973,3,FALSE)</f>
        <v>31941.9794338967</v>
      </c>
      <c r="F177" s="15" t="s">
        <v>53</v>
      </c>
      <c r="G177" t="str">
        <f t="shared" si="16"/>
        <v>53512.5330</v>
      </c>
      <c r="H177" s="2">
        <f t="shared" si="17"/>
        <v>31941.5</v>
      </c>
      <c r="I177" s="187" t="s">
        <v>897</v>
      </c>
      <c r="J177" s="188" t="s">
        <v>898</v>
      </c>
      <c r="K177" s="187" t="s">
        <v>899</v>
      </c>
      <c r="L177" s="187" t="s">
        <v>900</v>
      </c>
      <c r="M177" s="188" t="s">
        <v>376</v>
      </c>
      <c r="N177" s="188" t="s">
        <v>377</v>
      </c>
      <c r="O177" s="189" t="s">
        <v>901</v>
      </c>
      <c r="P177" s="190" t="s">
        <v>902</v>
      </c>
    </row>
    <row r="178" spans="1:16" ht="12.75" customHeight="1" x14ac:dyDescent="0.2">
      <c r="A178" s="2" t="str">
        <f t="shared" si="12"/>
        <v>BAVM 178 </v>
      </c>
      <c r="B178" s="15" t="str">
        <f t="shared" si="13"/>
        <v>I</v>
      </c>
      <c r="C178" s="2">
        <f t="shared" si="14"/>
        <v>53520.503499999999</v>
      </c>
      <c r="D178" t="str">
        <f t="shared" si="15"/>
        <v>vis</v>
      </c>
      <c r="E178">
        <f>VLOOKUP(C178,A!C$21:E$973,3,FALSE)</f>
        <v>31961.467431950066</v>
      </c>
      <c r="F178" s="15" t="s">
        <v>53</v>
      </c>
      <c r="G178" t="str">
        <f t="shared" si="16"/>
        <v>53520.5035</v>
      </c>
      <c r="H178" s="2">
        <f t="shared" si="17"/>
        <v>31961</v>
      </c>
      <c r="I178" s="187" t="s">
        <v>903</v>
      </c>
      <c r="J178" s="188" t="s">
        <v>904</v>
      </c>
      <c r="K178" s="187" t="s">
        <v>905</v>
      </c>
      <c r="L178" s="187" t="s">
        <v>906</v>
      </c>
      <c r="M178" s="188" t="s">
        <v>867</v>
      </c>
      <c r="N178" s="188" t="s">
        <v>851</v>
      </c>
      <c r="O178" s="189" t="s">
        <v>588</v>
      </c>
      <c r="P178" s="190" t="s">
        <v>907</v>
      </c>
    </row>
    <row r="179" spans="1:16" ht="12.75" customHeight="1" x14ac:dyDescent="0.2">
      <c r="A179" s="2" t="str">
        <f t="shared" si="12"/>
        <v>IBVS 5649 </v>
      </c>
      <c r="B179" s="15" t="str">
        <f t="shared" si="13"/>
        <v>I</v>
      </c>
      <c r="C179" s="2">
        <f t="shared" si="14"/>
        <v>53538.500599999999</v>
      </c>
      <c r="D179" t="str">
        <f t="shared" si="15"/>
        <v>vis</v>
      </c>
      <c r="E179">
        <f>VLOOKUP(C179,A!C$21:E$973,3,FALSE)</f>
        <v>32005.470624945039</v>
      </c>
      <c r="F179" s="15" t="s">
        <v>53</v>
      </c>
      <c r="G179" t="str">
        <f t="shared" si="16"/>
        <v>53538.5006</v>
      </c>
      <c r="H179" s="2">
        <f t="shared" si="17"/>
        <v>32005</v>
      </c>
      <c r="I179" s="187" t="s">
        <v>908</v>
      </c>
      <c r="J179" s="188" t="s">
        <v>909</v>
      </c>
      <c r="K179" s="187" t="s">
        <v>910</v>
      </c>
      <c r="L179" s="187" t="s">
        <v>911</v>
      </c>
      <c r="M179" s="188" t="s">
        <v>376</v>
      </c>
      <c r="N179" s="188" t="s">
        <v>377</v>
      </c>
      <c r="O179" s="189" t="s">
        <v>901</v>
      </c>
      <c r="P179" s="190" t="s">
        <v>902</v>
      </c>
    </row>
    <row r="180" spans="1:16" ht="12.75" customHeight="1" x14ac:dyDescent="0.2">
      <c r="A180" s="2" t="str">
        <f t="shared" si="12"/>
        <v>OEJV 0074 </v>
      </c>
      <c r="B180" s="15" t="str">
        <f t="shared" si="13"/>
        <v>II</v>
      </c>
      <c r="C180" s="2">
        <f t="shared" si="14"/>
        <v>53569.38508</v>
      </c>
      <c r="D180" t="str">
        <f t="shared" si="15"/>
        <v>vis</v>
      </c>
      <c r="E180">
        <f>VLOOKUP(C180,A!C$21:E$973,3,FALSE)</f>
        <v>32080.983665045354</v>
      </c>
      <c r="F180" s="15" t="s">
        <v>53</v>
      </c>
      <c r="G180" t="str">
        <f t="shared" si="16"/>
        <v>53569.38508</v>
      </c>
      <c r="H180" s="2">
        <f t="shared" si="17"/>
        <v>32080.5</v>
      </c>
      <c r="I180" s="187" t="s">
        <v>912</v>
      </c>
      <c r="J180" s="188" t="s">
        <v>913</v>
      </c>
      <c r="K180" s="187" t="s">
        <v>914</v>
      </c>
      <c r="L180" s="187" t="s">
        <v>915</v>
      </c>
      <c r="M180" s="188" t="s">
        <v>867</v>
      </c>
      <c r="N180" s="188" t="s">
        <v>226</v>
      </c>
      <c r="O180" s="189" t="s">
        <v>868</v>
      </c>
      <c r="P180" s="190" t="s">
        <v>144</v>
      </c>
    </row>
    <row r="181" spans="1:16" ht="12.75" customHeight="1" x14ac:dyDescent="0.2">
      <c r="A181" s="2" t="str">
        <f t="shared" si="12"/>
        <v>OEJV 0074 </v>
      </c>
      <c r="B181" s="15" t="str">
        <f t="shared" si="13"/>
        <v>I</v>
      </c>
      <c r="C181" s="2">
        <f t="shared" si="14"/>
        <v>53959.370130000003</v>
      </c>
      <c r="D181" t="str">
        <f t="shared" si="15"/>
        <v>vis</v>
      </c>
      <c r="E181">
        <f>VLOOKUP(C181,A!C$21:E$973,3,FALSE)</f>
        <v>33034.503255440672</v>
      </c>
      <c r="F181" s="15" t="s">
        <v>53</v>
      </c>
      <c r="G181" t="str">
        <f t="shared" si="16"/>
        <v>53959.37013</v>
      </c>
      <c r="H181" s="2">
        <f t="shared" si="17"/>
        <v>33034</v>
      </c>
      <c r="I181" s="187" t="s">
        <v>916</v>
      </c>
      <c r="J181" s="188" t="s">
        <v>917</v>
      </c>
      <c r="K181" s="187" t="s">
        <v>918</v>
      </c>
      <c r="L181" s="187" t="s">
        <v>919</v>
      </c>
      <c r="M181" s="188" t="s">
        <v>867</v>
      </c>
      <c r="N181" s="188" t="s">
        <v>226</v>
      </c>
      <c r="O181" s="189" t="s">
        <v>868</v>
      </c>
      <c r="P181" s="190" t="s">
        <v>144</v>
      </c>
    </row>
    <row r="182" spans="1:16" ht="12.75" customHeight="1" x14ac:dyDescent="0.2">
      <c r="A182" s="2" t="str">
        <f t="shared" si="12"/>
        <v>IBVS 5746 </v>
      </c>
      <c r="B182" s="15" t="str">
        <f t="shared" si="13"/>
        <v>II</v>
      </c>
      <c r="C182" s="2">
        <f t="shared" si="14"/>
        <v>53983.299400000004</v>
      </c>
      <c r="D182" t="str">
        <f t="shared" si="15"/>
        <v>vis</v>
      </c>
      <c r="E182">
        <f>VLOOKUP(C182,A!C$21:E$973,3,FALSE)</f>
        <v>33093.010697530721</v>
      </c>
      <c r="F182" s="15" t="s">
        <v>53</v>
      </c>
      <c r="G182" t="str">
        <f t="shared" si="16"/>
        <v>53983.2994</v>
      </c>
      <c r="H182" s="2">
        <f t="shared" si="17"/>
        <v>33092.5</v>
      </c>
      <c r="I182" s="187" t="s">
        <v>920</v>
      </c>
      <c r="J182" s="188" t="s">
        <v>921</v>
      </c>
      <c r="K182" s="187" t="s">
        <v>922</v>
      </c>
      <c r="L182" s="187" t="s">
        <v>923</v>
      </c>
      <c r="M182" s="188" t="s">
        <v>376</v>
      </c>
      <c r="N182" s="188" t="s">
        <v>377</v>
      </c>
      <c r="O182" s="189" t="s">
        <v>924</v>
      </c>
      <c r="P182" s="190" t="s">
        <v>925</v>
      </c>
    </row>
    <row r="183" spans="1:16" ht="12.75" customHeight="1" x14ac:dyDescent="0.2">
      <c r="A183" s="2" t="str">
        <f t="shared" si="12"/>
        <v>OEJV 0074 </v>
      </c>
      <c r="B183" s="15" t="str">
        <f t="shared" si="13"/>
        <v>I</v>
      </c>
      <c r="C183" s="2">
        <f t="shared" si="14"/>
        <v>54300.48388</v>
      </c>
      <c r="D183" t="str">
        <f t="shared" si="15"/>
        <v>vis</v>
      </c>
      <c r="E183">
        <f>VLOOKUP(C183,A!C$21:E$973,3,FALSE)</f>
        <v>33868.531747502631</v>
      </c>
      <c r="F183" s="15" t="s">
        <v>53</v>
      </c>
      <c r="G183" t="str">
        <f t="shared" si="16"/>
        <v>54300.48388</v>
      </c>
      <c r="H183" s="2">
        <f t="shared" si="17"/>
        <v>33868</v>
      </c>
      <c r="I183" s="187" t="s">
        <v>926</v>
      </c>
      <c r="J183" s="188" t="s">
        <v>927</v>
      </c>
      <c r="K183" s="187" t="s">
        <v>928</v>
      </c>
      <c r="L183" s="187" t="s">
        <v>929</v>
      </c>
      <c r="M183" s="188" t="s">
        <v>867</v>
      </c>
      <c r="N183" s="188" t="s">
        <v>54</v>
      </c>
      <c r="O183" s="189" t="s">
        <v>930</v>
      </c>
      <c r="P183" s="190" t="s">
        <v>144</v>
      </c>
    </row>
    <row r="184" spans="1:16" ht="12.75" customHeight="1" x14ac:dyDescent="0.2">
      <c r="A184" s="2" t="str">
        <f t="shared" si="12"/>
        <v>OEJV 0074 </v>
      </c>
      <c r="B184" s="15" t="str">
        <f t="shared" si="13"/>
        <v>I</v>
      </c>
      <c r="C184" s="2">
        <f t="shared" si="14"/>
        <v>54300.48388</v>
      </c>
      <c r="D184" t="str">
        <f t="shared" si="15"/>
        <v>vis</v>
      </c>
      <c r="E184">
        <f>VLOOKUP(C184,A!C$21:E$973,3,FALSE)</f>
        <v>33868.531747502631</v>
      </c>
      <c r="F184" s="15" t="s">
        <v>53</v>
      </c>
      <c r="G184" t="str">
        <f t="shared" si="16"/>
        <v>54300.48388</v>
      </c>
      <c r="H184" s="2">
        <f t="shared" si="17"/>
        <v>33868</v>
      </c>
      <c r="I184" s="187" t="s">
        <v>926</v>
      </c>
      <c r="J184" s="188" t="s">
        <v>927</v>
      </c>
      <c r="K184" s="187" t="s">
        <v>928</v>
      </c>
      <c r="L184" s="187" t="s">
        <v>929</v>
      </c>
      <c r="M184" s="188" t="s">
        <v>867</v>
      </c>
      <c r="N184" s="188" t="s">
        <v>226</v>
      </c>
      <c r="O184" s="189" t="s">
        <v>930</v>
      </c>
      <c r="P184" s="190" t="s">
        <v>144</v>
      </c>
    </row>
    <row r="185" spans="1:16" ht="12.75" customHeight="1" x14ac:dyDescent="0.2">
      <c r="A185" s="2" t="str">
        <f t="shared" si="12"/>
        <v>OEJV 0074 </v>
      </c>
      <c r="B185" s="15" t="str">
        <f t="shared" si="13"/>
        <v>I</v>
      </c>
      <c r="C185" s="2">
        <f t="shared" si="14"/>
        <v>54300.483979999997</v>
      </c>
      <c r="D185" t="str">
        <f t="shared" si="15"/>
        <v>vis</v>
      </c>
      <c r="E185">
        <f>VLOOKUP(C185,A!C$21:E$973,3,FALSE)</f>
        <v>33868.531992004195</v>
      </c>
      <c r="F185" s="15" t="s">
        <v>53</v>
      </c>
      <c r="G185" t="str">
        <f t="shared" si="16"/>
        <v>54300.48398</v>
      </c>
      <c r="H185" s="2">
        <f t="shared" si="17"/>
        <v>33868</v>
      </c>
      <c r="I185" s="187" t="s">
        <v>931</v>
      </c>
      <c r="J185" s="188" t="s">
        <v>927</v>
      </c>
      <c r="K185" s="187" t="s">
        <v>928</v>
      </c>
      <c r="L185" s="187" t="s">
        <v>932</v>
      </c>
      <c r="M185" s="188" t="s">
        <v>867</v>
      </c>
      <c r="N185" s="188" t="s">
        <v>53</v>
      </c>
      <c r="O185" s="189" t="s">
        <v>930</v>
      </c>
      <c r="P185" s="190" t="s">
        <v>144</v>
      </c>
    </row>
    <row r="186" spans="1:16" ht="12.75" customHeight="1" x14ac:dyDescent="0.2">
      <c r="A186" s="2" t="str">
        <f t="shared" si="12"/>
        <v>IBVS 5887 </v>
      </c>
      <c r="B186" s="15" t="str">
        <f t="shared" si="13"/>
        <v>I</v>
      </c>
      <c r="C186" s="2">
        <f t="shared" si="14"/>
        <v>54576.566099999996</v>
      </c>
      <c r="D186" t="str">
        <f t="shared" si="15"/>
        <v>vis</v>
      </c>
      <c r="E186">
        <f>VLOOKUP(C186,A!C$21:E$973,3,FALSE)</f>
        <v>34543.557124321116</v>
      </c>
      <c r="F186" s="15" t="s">
        <v>53</v>
      </c>
      <c r="G186" t="str">
        <f t="shared" si="16"/>
        <v>54576.5661</v>
      </c>
      <c r="H186" s="2">
        <f t="shared" si="17"/>
        <v>34543</v>
      </c>
      <c r="I186" s="187" t="s">
        <v>933</v>
      </c>
      <c r="J186" s="188" t="s">
        <v>934</v>
      </c>
      <c r="K186" s="187" t="s">
        <v>935</v>
      </c>
      <c r="L186" s="187" t="s">
        <v>936</v>
      </c>
      <c r="M186" s="188" t="s">
        <v>376</v>
      </c>
      <c r="N186" s="188" t="s">
        <v>601</v>
      </c>
      <c r="O186" s="189" t="s">
        <v>937</v>
      </c>
      <c r="P186" s="190" t="s">
        <v>938</v>
      </c>
    </row>
    <row r="187" spans="1:16" ht="12.75" customHeight="1" x14ac:dyDescent="0.2">
      <c r="A187" s="2" t="str">
        <f t="shared" si="12"/>
        <v>IBVS 5887 </v>
      </c>
      <c r="B187" s="15" t="str">
        <f t="shared" si="13"/>
        <v>II</v>
      </c>
      <c r="C187" s="2">
        <f t="shared" si="14"/>
        <v>54625.4398</v>
      </c>
      <c r="D187" t="str">
        <f t="shared" si="15"/>
        <v>vis</v>
      </c>
      <c r="E187">
        <f>VLOOKUP(C187,A!C$21:E$973,3,FALSE)</f>
        <v>34663.054090692276</v>
      </c>
      <c r="F187" s="15" t="s">
        <v>53</v>
      </c>
      <c r="G187" t="str">
        <f t="shared" si="16"/>
        <v>54625.4398</v>
      </c>
      <c r="H187" s="2">
        <f t="shared" si="17"/>
        <v>34662.5</v>
      </c>
      <c r="I187" s="187" t="s">
        <v>939</v>
      </c>
      <c r="J187" s="188" t="s">
        <v>940</v>
      </c>
      <c r="K187" s="187" t="s">
        <v>941</v>
      </c>
      <c r="L187" s="187" t="s">
        <v>942</v>
      </c>
      <c r="M187" s="188" t="s">
        <v>376</v>
      </c>
      <c r="N187" s="188" t="s">
        <v>601</v>
      </c>
      <c r="O187" s="189" t="s">
        <v>943</v>
      </c>
      <c r="P187" s="190" t="s">
        <v>938</v>
      </c>
    </row>
    <row r="188" spans="1:16" ht="12.75" customHeight="1" x14ac:dyDescent="0.2">
      <c r="A188" s="2" t="str">
        <f t="shared" si="12"/>
        <v>IBVS 5887 </v>
      </c>
      <c r="B188" s="15" t="str">
        <f t="shared" si="13"/>
        <v>I</v>
      </c>
      <c r="C188" s="2">
        <f t="shared" si="14"/>
        <v>54628.503499999999</v>
      </c>
      <c r="D188" t="str">
        <f t="shared" si="15"/>
        <v>vis</v>
      </c>
      <c r="E188">
        <f>VLOOKUP(C188,A!C$21:E$973,3,FALSE)</f>
        <v>34670.544885452473</v>
      </c>
      <c r="F188" s="15" t="s">
        <v>53</v>
      </c>
      <c r="G188" t="str">
        <f t="shared" si="16"/>
        <v>54628.5035</v>
      </c>
      <c r="H188" s="2">
        <f t="shared" si="17"/>
        <v>34670</v>
      </c>
      <c r="I188" s="187" t="s">
        <v>944</v>
      </c>
      <c r="J188" s="188" t="s">
        <v>945</v>
      </c>
      <c r="K188" s="187" t="s">
        <v>946</v>
      </c>
      <c r="L188" s="187" t="s">
        <v>947</v>
      </c>
      <c r="M188" s="188" t="s">
        <v>376</v>
      </c>
      <c r="N188" s="188" t="s">
        <v>601</v>
      </c>
      <c r="O188" s="189" t="s">
        <v>948</v>
      </c>
      <c r="P188" s="190" t="s">
        <v>938</v>
      </c>
    </row>
    <row r="189" spans="1:16" ht="12.75" customHeight="1" x14ac:dyDescent="0.2">
      <c r="A189" s="2" t="str">
        <f t="shared" si="12"/>
        <v>IBVS 5887 </v>
      </c>
      <c r="B189" s="15" t="str">
        <f t="shared" si="13"/>
        <v>I</v>
      </c>
      <c r="C189" s="2">
        <f t="shared" si="14"/>
        <v>54655.502500000002</v>
      </c>
      <c r="D189" t="str">
        <f t="shared" si="15"/>
        <v>vis</v>
      </c>
      <c r="E189">
        <f>VLOOKUP(C189,A!C$21:E$973,3,FALSE)</f>
        <v>34736.557865747702</v>
      </c>
      <c r="F189" s="15" t="s">
        <v>53</v>
      </c>
      <c r="G189" t="str">
        <f t="shared" si="16"/>
        <v>54655.5025</v>
      </c>
      <c r="H189" s="2">
        <f t="shared" si="17"/>
        <v>34736</v>
      </c>
      <c r="I189" s="187" t="s">
        <v>949</v>
      </c>
      <c r="J189" s="188" t="s">
        <v>950</v>
      </c>
      <c r="K189" s="187" t="s">
        <v>951</v>
      </c>
      <c r="L189" s="187" t="s">
        <v>952</v>
      </c>
      <c r="M189" s="188" t="s">
        <v>376</v>
      </c>
      <c r="N189" s="188" t="s">
        <v>601</v>
      </c>
      <c r="O189" s="189" t="s">
        <v>953</v>
      </c>
      <c r="P189" s="190" t="s">
        <v>938</v>
      </c>
    </row>
    <row r="190" spans="1:16" ht="12.75" customHeight="1" x14ac:dyDescent="0.2">
      <c r="A190" s="2" t="str">
        <f t="shared" si="12"/>
        <v>IBVS 5917 </v>
      </c>
      <c r="B190" s="15" t="str">
        <f t="shared" si="13"/>
        <v>I</v>
      </c>
      <c r="C190" s="2">
        <f t="shared" si="14"/>
        <v>54938.536</v>
      </c>
      <c r="D190" t="str">
        <f t="shared" si="15"/>
        <v>vis</v>
      </c>
      <c r="E190">
        <f>VLOOKUP(C190,A!C$21:E$973,3,FALSE)</f>
        <v>35428.579231664553</v>
      </c>
      <c r="F190" s="15" t="s">
        <v>53</v>
      </c>
      <c r="G190" t="str">
        <f t="shared" si="16"/>
        <v>54938.536</v>
      </c>
      <c r="H190" s="2">
        <f t="shared" si="17"/>
        <v>35428</v>
      </c>
      <c r="I190" s="187" t="s">
        <v>954</v>
      </c>
      <c r="J190" s="188" t="s">
        <v>955</v>
      </c>
      <c r="K190" s="187" t="s">
        <v>956</v>
      </c>
      <c r="L190" s="187" t="s">
        <v>957</v>
      </c>
      <c r="M190" s="188" t="s">
        <v>867</v>
      </c>
      <c r="N190" s="188" t="s">
        <v>226</v>
      </c>
      <c r="O190" s="189" t="s">
        <v>958</v>
      </c>
      <c r="P190" s="190" t="s">
        <v>959</v>
      </c>
    </row>
    <row r="191" spans="1:16" ht="12.75" customHeight="1" x14ac:dyDescent="0.2">
      <c r="A191" s="2" t="str">
        <f t="shared" si="12"/>
        <v>IBVS 5893 </v>
      </c>
      <c r="B191" s="15" t="str">
        <f t="shared" si="13"/>
        <v>I</v>
      </c>
      <c r="C191" s="2">
        <f t="shared" si="14"/>
        <v>54993.3433</v>
      </c>
      <c r="D191" t="str">
        <f t="shared" si="15"/>
        <v>vis</v>
      </c>
      <c r="E191">
        <f>VLOOKUP(C191,A!C$21:E$973,3,FALSE)</f>
        <v>35562.583943503312</v>
      </c>
      <c r="F191" s="15" t="s">
        <v>53</v>
      </c>
      <c r="G191" t="str">
        <f t="shared" si="16"/>
        <v>54993.3433</v>
      </c>
      <c r="H191" s="2">
        <f t="shared" si="17"/>
        <v>35562</v>
      </c>
      <c r="I191" s="187" t="s">
        <v>960</v>
      </c>
      <c r="J191" s="188" t="s">
        <v>961</v>
      </c>
      <c r="K191" s="187" t="s">
        <v>962</v>
      </c>
      <c r="L191" s="187" t="s">
        <v>963</v>
      </c>
      <c r="M191" s="188" t="s">
        <v>867</v>
      </c>
      <c r="N191" s="188" t="s">
        <v>53</v>
      </c>
      <c r="O191" s="189" t="s">
        <v>924</v>
      </c>
      <c r="P191" s="190" t="s">
        <v>964</v>
      </c>
    </row>
    <row r="192" spans="1:16" ht="12.75" customHeight="1" x14ac:dyDescent="0.2">
      <c r="A192" s="2" t="str">
        <f t="shared" si="12"/>
        <v>OEJV 0137 </v>
      </c>
      <c r="B192" s="15" t="str">
        <f t="shared" si="13"/>
        <v>II</v>
      </c>
      <c r="C192" s="2">
        <f t="shared" si="14"/>
        <v>55430.3655</v>
      </c>
      <c r="D192" t="str">
        <f t="shared" si="15"/>
        <v>vis</v>
      </c>
      <c r="E192">
        <f>VLOOKUP(C192,A!C$21:E$973,3,FALSE)</f>
        <v>36631.110106589964</v>
      </c>
      <c r="F192" s="15" t="s">
        <v>53</v>
      </c>
      <c r="G192" t="str">
        <f t="shared" si="16"/>
        <v>55430.3655</v>
      </c>
      <c r="H192" s="2">
        <f t="shared" si="17"/>
        <v>36630.5</v>
      </c>
      <c r="I192" s="187" t="s">
        <v>965</v>
      </c>
      <c r="J192" s="188" t="s">
        <v>966</v>
      </c>
      <c r="K192" s="187" t="s">
        <v>967</v>
      </c>
      <c r="L192" s="187" t="s">
        <v>968</v>
      </c>
      <c r="M192" s="188" t="s">
        <v>867</v>
      </c>
      <c r="N192" s="188" t="s">
        <v>54</v>
      </c>
      <c r="O192" s="189" t="s">
        <v>930</v>
      </c>
      <c r="P192" s="190" t="s">
        <v>969</v>
      </c>
    </row>
    <row r="193" spans="1:16" ht="12.75" customHeight="1" x14ac:dyDescent="0.2">
      <c r="A193" s="2" t="str">
        <f t="shared" si="12"/>
        <v>OEJV 0137 </v>
      </c>
      <c r="B193" s="15" t="str">
        <f t="shared" si="13"/>
        <v>II</v>
      </c>
      <c r="C193" s="2">
        <f t="shared" si="14"/>
        <v>55430.365700000002</v>
      </c>
      <c r="D193" t="str">
        <f t="shared" si="15"/>
        <v>vis</v>
      </c>
      <c r="E193">
        <f>VLOOKUP(C193,A!C$21:E$973,3,FALSE)</f>
        <v>36631.11059559312</v>
      </c>
      <c r="F193" s="15" t="s">
        <v>53</v>
      </c>
      <c r="G193" t="str">
        <f t="shared" si="16"/>
        <v>55430.3657</v>
      </c>
      <c r="H193" s="2">
        <f t="shared" si="17"/>
        <v>36630.5</v>
      </c>
      <c r="I193" s="187" t="s">
        <v>970</v>
      </c>
      <c r="J193" s="188" t="s">
        <v>966</v>
      </c>
      <c r="K193" s="187" t="s">
        <v>967</v>
      </c>
      <c r="L193" s="187" t="s">
        <v>971</v>
      </c>
      <c r="M193" s="188" t="s">
        <v>867</v>
      </c>
      <c r="N193" s="188" t="s">
        <v>53</v>
      </c>
      <c r="O193" s="189" t="s">
        <v>930</v>
      </c>
      <c r="P193" s="190" t="s">
        <v>969</v>
      </c>
    </row>
    <row r="194" spans="1:16" ht="12.75" customHeight="1" x14ac:dyDescent="0.2">
      <c r="A194" s="2" t="str">
        <f t="shared" si="12"/>
        <v>OEJV 0137 </v>
      </c>
      <c r="B194" s="15" t="str">
        <f t="shared" si="13"/>
        <v>II</v>
      </c>
      <c r="C194" s="2">
        <f t="shared" si="14"/>
        <v>55430.3658</v>
      </c>
      <c r="D194" t="str">
        <f t="shared" si="15"/>
        <v>vis</v>
      </c>
      <c r="E194">
        <f>VLOOKUP(C194,A!C$21:E$973,3,FALSE)</f>
        <v>36631.110840094691</v>
      </c>
      <c r="F194" s="15" t="s">
        <v>53</v>
      </c>
      <c r="G194" t="str">
        <f t="shared" si="16"/>
        <v>55430.3658</v>
      </c>
      <c r="H194" s="2">
        <f t="shared" si="17"/>
        <v>36630.5</v>
      </c>
      <c r="I194" s="187" t="s">
        <v>972</v>
      </c>
      <c r="J194" s="188" t="s">
        <v>966</v>
      </c>
      <c r="K194" s="187" t="s">
        <v>967</v>
      </c>
      <c r="L194" s="187" t="s">
        <v>973</v>
      </c>
      <c r="M194" s="188" t="s">
        <v>867</v>
      </c>
      <c r="N194" s="188" t="s">
        <v>226</v>
      </c>
      <c r="O194" s="189" t="s">
        <v>930</v>
      </c>
      <c r="P194" s="190" t="s">
        <v>969</v>
      </c>
    </row>
    <row r="195" spans="1:16" ht="12.75" customHeight="1" x14ac:dyDescent="0.2">
      <c r="A195" s="2" t="str">
        <f t="shared" si="12"/>
        <v>IBVS 6029 </v>
      </c>
      <c r="B195" s="15" t="str">
        <f t="shared" si="13"/>
        <v>I</v>
      </c>
      <c r="C195" s="2">
        <f t="shared" si="14"/>
        <v>56078.842600000004</v>
      </c>
      <c r="D195" t="str">
        <f t="shared" si="15"/>
        <v>vis</v>
      </c>
      <c r="E195">
        <f>VLOOKUP(C195,A!C$21:E$973,3,FALSE)</f>
        <v>38216.646831068872</v>
      </c>
      <c r="F195" s="15" t="s">
        <v>53</v>
      </c>
      <c r="G195" t="str">
        <f t="shared" si="16"/>
        <v>56078.8426</v>
      </c>
      <c r="H195" s="2">
        <f t="shared" si="17"/>
        <v>38216</v>
      </c>
      <c r="I195" s="187" t="s">
        <v>974</v>
      </c>
      <c r="J195" s="188" t="s">
        <v>975</v>
      </c>
      <c r="K195" s="187" t="s">
        <v>976</v>
      </c>
      <c r="L195" s="187" t="s">
        <v>977</v>
      </c>
      <c r="M195" s="188" t="s">
        <v>867</v>
      </c>
      <c r="N195" s="188" t="s">
        <v>53</v>
      </c>
      <c r="O195" s="189" t="s">
        <v>378</v>
      </c>
      <c r="P195" s="190" t="s">
        <v>978</v>
      </c>
    </row>
    <row r="196" spans="1:16" ht="12.75" customHeight="1" x14ac:dyDescent="0.2">
      <c r="A196" s="2" t="str">
        <f t="shared" si="12"/>
        <v> JAAVSO 41;328 </v>
      </c>
      <c r="B196" s="15" t="str">
        <f t="shared" si="13"/>
        <v>I</v>
      </c>
      <c r="C196" s="2">
        <f t="shared" si="14"/>
        <v>56451.857499999998</v>
      </c>
      <c r="D196" t="str">
        <f t="shared" si="15"/>
        <v>vis</v>
      </c>
      <c r="E196">
        <f>VLOOKUP(C196,A!C$21:E$973,3,FALSE)</f>
        <v>39128.674137395989</v>
      </c>
      <c r="F196" s="15" t="s">
        <v>53</v>
      </c>
      <c r="G196" t="str">
        <f t="shared" si="16"/>
        <v>56451.8575</v>
      </c>
      <c r="H196" s="2">
        <f t="shared" si="17"/>
        <v>39128</v>
      </c>
      <c r="I196" s="187" t="s">
        <v>979</v>
      </c>
      <c r="J196" s="188" t="s">
        <v>980</v>
      </c>
      <c r="K196" s="187" t="s">
        <v>981</v>
      </c>
      <c r="L196" s="187" t="s">
        <v>982</v>
      </c>
      <c r="M196" s="188" t="s">
        <v>867</v>
      </c>
      <c r="N196" s="188" t="s">
        <v>53</v>
      </c>
      <c r="O196" s="189" t="s">
        <v>983</v>
      </c>
      <c r="P196" s="189" t="s">
        <v>984</v>
      </c>
    </row>
    <row r="197" spans="1:16" ht="12.75" customHeight="1" x14ac:dyDescent="0.2">
      <c r="A197" s="2" t="str">
        <f t="shared" si="12"/>
        <v> BAOP 2.13.187 </v>
      </c>
      <c r="B197" s="15" t="str">
        <f t="shared" si="13"/>
        <v>II</v>
      </c>
      <c r="C197" s="2">
        <f t="shared" si="14"/>
        <v>31587.761999999999</v>
      </c>
      <c r="D197" t="str">
        <f t="shared" si="15"/>
        <v>vis</v>
      </c>
      <c r="E197" t="e">
        <f>VLOOKUP(C197,A!C$21:E$973,3,FALSE)</f>
        <v>#N/A</v>
      </c>
      <c r="F197" s="15" t="s">
        <v>53</v>
      </c>
      <c r="G197" t="str">
        <f t="shared" si="16"/>
        <v>31587.762</v>
      </c>
      <c r="H197" s="2">
        <f t="shared" si="17"/>
        <v>-21664.5</v>
      </c>
      <c r="I197" s="187" t="s">
        <v>985</v>
      </c>
      <c r="J197" s="188" t="s">
        <v>986</v>
      </c>
      <c r="K197" s="187">
        <v>-21664.5</v>
      </c>
      <c r="L197" s="187" t="s">
        <v>474</v>
      </c>
      <c r="M197" s="188" t="s">
        <v>370</v>
      </c>
      <c r="N197" s="188"/>
      <c r="O197" s="189" t="s">
        <v>987</v>
      </c>
      <c r="P197" s="189" t="s">
        <v>988</v>
      </c>
    </row>
    <row r="198" spans="1:16" ht="12.75" customHeight="1" x14ac:dyDescent="0.2">
      <c r="A198" s="2" t="str">
        <f t="shared" si="12"/>
        <v> AJ 65.79 </v>
      </c>
      <c r="B198" s="15" t="str">
        <f t="shared" si="13"/>
        <v>I</v>
      </c>
      <c r="C198" s="2">
        <f t="shared" si="14"/>
        <v>36361.731699999997</v>
      </c>
      <c r="D198" t="str">
        <f t="shared" si="15"/>
        <v>vis</v>
      </c>
      <c r="E198" t="e">
        <f>VLOOKUP(C198,A!C$21:E$973,3,FALSE)</f>
        <v>#N/A</v>
      </c>
      <c r="F198" s="15" t="s">
        <v>53</v>
      </c>
      <c r="G198" t="str">
        <f t="shared" si="16"/>
        <v>36361.7317</v>
      </c>
      <c r="H198" s="2">
        <f t="shared" si="17"/>
        <v>-9992</v>
      </c>
      <c r="I198" s="187" t="s">
        <v>989</v>
      </c>
      <c r="J198" s="188" t="s">
        <v>990</v>
      </c>
      <c r="K198" s="187">
        <v>-9992</v>
      </c>
      <c r="L198" s="187" t="s">
        <v>991</v>
      </c>
      <c r="M198" s="188" t="s">
        <v>376</v>
      </c>
      <c r="N198" s="188" t="s">
        <v>377</v>
      </c>
      <c r="O198" s="189" t="s">
        <v>992</v>
      </c>
      <c r="P198" s="189" t="s">
        <v>993</v>
      </c>
    </row>
    <row r="199" spans="1:16" ht="12.75" customHeight="1" x14ac:dyDescent="0.2">
      <c r="A199" s="2" t="str">
        <f t="shared" si="12"/>
        <v> AJ 65.79 </v>
      </c>
      <c r="B199" s="15" t="str">
        <f t="shared" si="13"/>
        <v>I</v>
      </c>
      <c r="C199" s="2">
        <f t="shared" si="14"/>
        <v>36734.734700000001</v>
      </c>
      <c r="D199" t="str">
        <f t="shared" si="15"/>
        <v>vis</v>
      </c>
      <c r="E199" t="e">
        <f>VLOOKUP(C199,A!C$21:E$973,3,FALSE)</f>
        <v>#N/A</v>
      </c>
      <c r="F199" s="15" t="s">
        <v>53</v>
      </c>
      <c r="G199" t="str">
        <f t="shared" si="16"/>
        <v>36734.7347</v>
      </c>
      <c r="H199" s="2">
        <f t="shared" si="17"/>
        <v>-9080</v>
      </c>
      <c r="I199" s="187" t="s">
        <v>994</v>
      </c>
      <c r="J199" s="188" t="s">
        <v>995</v>
      </c>
      <c r="K199" s="187">
        <v>-9080</v>
      </c>
      <c r="L199" s="187" t="s">
        <v>996</v>
      </c>
      <c r="M199" s="188" t="s">
        <v>376</v>
      </c>
      <c r="N199" s="188" t="s">
        <v>377</v>
      </c>
      <c r="O199" s="189" t="s">
        <v>992</v>
      </c>
      <c r="P199" s="189" t="s">
        <v>993</v>
      </c>
    </row>
    <row r="200" spans="1:16" ht="12.75" customHeight="1" x14ac:dyDescent="0.2">
      <c r="A200" s="2" t="str">
        <f t="shared" si="12"/>
        <v> AJ 65.79 </v>
      </c>
      <c r="B200" s="15" t="str">
        <f t="shared" si="13"/>
        <v>II</v>
      </c>
      <c r="C200" s="2">
        <f t="shared" si="14"/>
        <v>36735.757400000002</v>
      </c>
      <c r="D200" t="str">
        <f t="shared" si="15"/>
        <v>vis</v>
      </c>
      <c r="E200" t="e">
        <f>VLOOKUP(C200,A!C$21:E$973,3,FALSE)</f>
        <v>#N/A</v>
      </c>
      <c r="F200" s="15" t="s">
        <v>53</v>
      </c>
      <c r="G200" t="str">
        <f t="shared" si="16"/>
        <v>36735.7574</v>
      </c>
      <c r="H200" s="2">
        <f t="shared" si="17"/>
        <v>-9077.5</v>
      </c>
      <c r="I200" s="187" t="s">
        <v>997</v>
      </c>
      <c r="J200" s="188" t="s">
        <v>998</v>
      </c>
      <c r="K200" s="187">
        <v>-9077.5</v>
      </c>
      <c r="L200" s="187" t="s">
        <v>999</v>
      </c>
      <c r="M200" s="188" t="s">
        <v>376</v>
      </c>
      <c r="N200" s="188" t="s">
        <v>377</v>
      </c>
      <c r="O200" s="189" t="s">
        <v>992</v>
      </c>
      <c r="P200" s="189" t="s">
        <v>993</v>
      </c>
    </row>
    <row r="201" spans="1:16" ht="12.75" customHeight="1" x14ac:dyDescent="0.2">
      <c r="A201" s="2" t="str">
        <f t="shared" si="12"/>
        <v> PASP 77.58 </v>
      </c>
      <c r="B201" s="15" t="str">
        <f t="shared" si="13"/>
        <v>II</v>
      </c>
      <c r="C201" s="2">
        <f t="shared" si="14"/>
        <v>37424.915300000001</v>
      </c>
      <c r="D201" t="str">
        <f t="shared" si="15"/>
        <v>vis</v>
      </c>
      <c r="E201" t="e">
        <f>VLOOKUP(C201,A!C$21:E$973,3,FALSE)</f>
        <v>#N/A</v>
      </c>
      <c r="F201" s="15" t="s">
        <v>53</v>
      </c>
      <c r="G201" t="str">
        <f t="shared" si="16"/>
        <v>37424.9153</v>
      </c>
      <c r="H201" s="2">
        <f t="shared" si="17"/>
        <v>-7392.5</v>
      </c>
      <c r="I201" s="187" t="s">
        <v>1000</v>
      </c>
      <c r="J201" s="188" t="s">
        <v>1001</v>
      </c>
      <c r="K201" s="187">
        <v>-7392.5</v>
      </c>
      <c r="L201" s="187" t="s">
        <v>1002</v>
      </c>
      <c r="M201" s="188" t="s">
        <v>376</v>
      </c>
      <c r="N201" s="188" t="s">
        <v>377</v>
      </c>
      <c r="O201" s="189" t="s">
        <v>1003</v>
      </c>
      <c r="P201" s="189" t="s">
        <v>1004</v>
      </c>
    </row>
    <row r="202" spans="1:16" ht="12.75" customHeight="1" x14ac:dyDescent="0.2">
      <c r="A202" s="2" t="str">
        <f t="shared" si="12"/>
        <v> BRNO 6 </v>
      </c>
      <c r="B202" s="15" t="str">
        <f t="shared" si="13"/>
        <v>I</v>
      </c>
      <c r="C202" s="2">
        <f t="shared" si="14"/>
        <v>38585.432999999997</v>
      </c>
      <c r="D202" t="str">
        <f t="shared" si="15"/>
        <v>vis</v>
      </c>
      <c r="E202" t="e">
        <f>VLOOKUP(C202,A!C$21:E$973,3,FALSE)</f>
        <v>#N/A</v>
      </c>
      <c r="F202" s="15" t="s">
        <v>53</v>
      </c>
      <c r="G202" t="str">
        <f t="shared" si="16"/>
        <v>38585.433</v>
      </c>
      <c r="H202" s="2">
        <f t="shared" si="17"/>
        <v>-4555</v>
      </c>
      <c r="I202" s="187" t="s">
        <v>1005</v>
      </c>
      <c r="J202" s="188" t="s">
        <v>1006</v>
      </c>
      <c r="K202" s="187">
        <v>-4555</v>
      </c>
      <c r="L202" s="187" t="s">
        <v>1007</v>
      </c>
      <c r="M202" s="188" t="s">
        <v>382</v>
      </c>
      <c r="N202" s="188"/>
      <c r="O202" s="189" t="s">
        <v>383</v>
      </c>
      <c r="P202" s="189" t="s">
        <v>57</v>
      </c>
    </row>
    <row r="203" spans="1:16" ht="12.75" customHeight="1" x14ac:dyDescent="0.2">
      <c r="A203" s="2" t="str">
        <f t="shared" ref="A203:A266" si="18">P203</f>
        <v>IBVS 148 </v>
      </c>
      <c r="B203" s="15" t="str">
        <f t="shared" ref="B203:B266" si="19">IF(H203=INT(H203),"I","II")</f>
        <v>I</v>
      </c>
      <c r="C203" s="2">
        <f t="shared" ref="C203:C266" si="20">1*G203</f>
        <v>39313.449399999998</v>
      </c>
      <c r="D203" t="str">
        <f t="shared" ref="D203:D266" si="21">VLOOKUP(F203,I$1:J$5,2,FALSE)</f>
        <v>vis</v>
      </c>
      <c r="E203" t="e">
        <f>VLOOKUP(C203,A!C$21:E$973,3,FALSE)</f>
        <v>#N/A</v>
      </c>
      <c r="F203" s="15" t="s">
        <v>53</v>
      </c>
      <c r="G203" t="str">
        <f t="shared" ref="G203:G266" si="22">MID(I203,3,LEN(I203)-3)</f>
        <v>39313.4494</v>
      </c>
      <c r="H203" s="2">
        <f t="shared" ref="H203:H266" si="23">1*K203</f>
        <v>-2775</v>
      </c>
      <c r="I203" s="187" t="s">
        <v>1008</v>
      </c>
      <c r="J203" s="188" t="s">
        <v>1009</v>
      </c>
      <c r="K203" s="187">
        <v>-2775</v>
      </c>
      <c r="L203" s="187" t="s">
        <v>1010</v>
      </c>
      <c r="M203" s="188" t="s">
        <v>376</v>
      </c>
      <c r="N203" s="188" t="s">
        <v>377</v>
      </c>
      <c r="O203" s="189" t="s">
        <v>1011</v>
      </c>
      <c r="P203" s="190" t="s">
        <v>1012</v>
      </c>
    </row>
    <row r="204" spans="1:16" ht="12.75" customHeight="1" x14ac:dyDescent="0.2">
      <c r="A204" s="2" t="str">
        <f t="shared" si="18"/>
        <v> ORI 113 </v>
      </c>
      <c r="B204" s="15" t="str">
        <f t="shared" si="19"/>
        <v>I</v>
      </c>
      <c r="C204" s="2">
        <f t="shared" si="20"/>
        <v>40344.525000000001</v>
      </c>
      <c r="D204" t="str">
        <f t="shared" si="21"/>
        <v>vis</v>
      </c>
      <c r="E204" t="e">
        <f>VLOOKUP(C204,A!C$21:E$973,3,FALSE)</f>
        <v>#N/A</v>
      </c>
      <c r="F204" s="15" t="s">
        <v>53</v>
      </c>
      <c r="G204" t="str">
        <f t="shared" si="22"/>
        <v>40344.525</v>
      </c>
      <c r="H204" s="2">
        <f t="shared" si="23"/>
        <v>-254</v>
      </c>
      <c r="I204" s="187" t="s">
        <v>1013</v>
      </c>
      <c r="J204" s="188" t="s">
        <v>1014</v>
      </c>
      <c r="K204" s="187">
        <v>-254</v>
      </c>
      <c r="L204" s="187" t="s">
        <v>1015</v>
      </c>
      <c r="M204" s="188" t="s">
        <v>370</v>
      </c>
      <c r="N204" s="188"/>
      <c r="O204" s="189" t="s">
        <v>378</v>
      </c>
      <c r="P204" s="189" t="s">
        <v>1016</v>
      </c>
    </row>
    <row r="205" spans="1:16" ht="12.75" customHeight="1" x14ac:dyDescent="0.2">
      <c r="A205" s="2" t="str">
        <f t="shared" si="18"/>
        <v> ORI 113 </v>
      </c>
      <c r="B205" s="15" t="str">
        <f t="shared" si="19"/>
        <v>I</v>
      </c>
      <c r="C205" s="2">
        <f t="shared" si="20"/>
        <v>40353.519999999997</v>
      </c>
      <c r="D205" t="str">
        <f t="shared" si="21"/>
        <v>vis</v>
      </c>
      <c r="E205" t="e">
        <f>VLOOKUP(C205,A!C$21:E$973,3,FALSE)</f>
        <v>#N/A</v>
      </c>
      <c r="F205" s="15" t="s">
        <v>53</v>
      </c>
      <c r="G205" t="str">
        <f t="shared" si="22"/>
        <v>40353.520</v>
      </c>
      <c r="H205" s="2">
        <f t="shared" si="23"/>
        <v>-232</v>
      </c>
      <c r="I205" s="187" t="s">
        <v>1017</v>
      </c>
      <c r="J205" s="188" t="s">
        <v>1018</v>
      </c>
      <c r="K205" s="187">
        <v>-232</v>
      </c>
      <c r="L205" s="187" t="s">
        <v>1007</v>
      </c>
      <c r="M205" s="188" t="s">
        <v>370</v>
      </c>
      <c r="N205" s="188"/>
      <c r="O205" s="189" t="s">
        <v>1019</v>
      </c>
      <c r="P205" s="189" t="s">
        <v>1016</v>
      </c>
    </row>
    <row r="206" spans="1:16" ht="12.75" customHeight="1" x14ac:dyDescent="0.2">
      <c r="A206" s="2" t="str">
        <f t="shared" si="18"/>
        <v> ORI 113 </v>
      </c>
      <c r="B206" s="15" t="str">
        <f t="shared" si="19"/>
        <v>II</v>
      </c>
      <c r="C206" s="2">
        <f t="shared" si="20"/>
        <v>40354.550000000003</v>
      </c>
      <c r="D206" t="str">
        <f t="shared" si="21"/>
        <v>vis</v>
      </c>
      <c r="E206" t="e">
        <f>VLOOKUP(C206,A!C$21:E$973,3,FALSE)</f>
        <v>#N/A</v>
      </c>
      <c r="F206" s="15" t="s">
        <v>53</v>
      </c>
      <c r="G206" t="str">
        <f t="shared" si="22"/>
        <v>40354.550</v>
      </c>
      <c r="H206" s="2">
        <f t="shared" si="23"/>
        <v>-229.5</v>
      </c>
      <c r="I206" s="187" t="s">
        <v>1020</v>
      </c>
      <c r="J206" s="188" t="s">
        <v>1021</v>
      </c>
      <c r="K206" s="187">
        <v>-229.5</v>
      </c>
      <c r="L206" s="187" t="s">
        <v>1022</v>
      </c>
      <c r="M206" s="188" t="s">
        <v>370</v>
      </c>
      <c r="N206" s="188"/>
      <c r="O206" s="189" t="s">
        <v>378</v>
      </c>
      <c r="P206" s="189" t="s">
        <v>1016</v>
      </c>
    </row>
    <row r="207" spans="1:16" ht="12.75" customHeight="1" x14ac:dyDescent="0.2">
      <c r="A207" s="2" t="str">
        <f t="shared" si="18"/>
        <v>IBVS 419 </v>
      </c>
      <c r="B207" s="15" t="str">
        <f t="shared" si="19"/>
        <v>I</v>
      </c>
      <c r="C207" s="2">
        <f t="shared" si="20"/>
        <v>40421.421999999999</v>
      </c>
      <c r="D207" t="str">
        <f t="shared" si="21"/>
        <v>vis</v>
      </c>
      <c r="E207" t="e">
        <f>VLOOKUP(C207,A!C$21:E$973,3,FALSE)</f>
        <v>#N/A</v>
      </c>
      <c r="F207" s="15" t="s">
        <v>53</v>
      </c>
      <c r="G207" t="str">
        <f t="shared" si="22"/>
        <v>40421.4220</v>
      </c>
      <c r="H207" s="2">
        <f t="shared" si="23"/>
        <v>-66</v>
      </c>
      <c r="I207" s="187" t="s">
        <v>1023</v>
      </c>
      <c r="J207" s="188" t="s">
        <v>1024</v>
      </c>
      <c r="K207" s="187">
        <v>-66</v>
      </c>
      <c r="L207" s="187" t="s">
        <v>1025</v>
      </c>
      <c r="M207" s="188" t="s">
        <v>376</v>
      </c>
      <c r="N207" s="188" t="s">
        <v>377</v>
      </c>
      <c r="O207" s="189" t="s">
        <v>1026</v>
      </c>
      <c r="P207" s="190" t="s">
        <v>1027</v>
      </c>
    </row>
    <row r="208" spans="1:16" ht="12.75" customHeight="1" x14ac:dyDescent="0.2">
      <c r="A208" s="2" t="str">
        <f t="shared" si="18"/>
        <v>IBVS 419 </v>
      </c>
      <c r="B208" s="15" t="str">
        <f t="shared" si="19"/>
        <v>I</v>
      </c>
      <c r="C208" s="2">
        <f t="shared" si="20"/>
        <v>40448.412900000003</v>
      </c>
      <c r="D208" t="str">
        <f t="shared" si="21"/>
        <v>vis</v>
      </c>
      <c r="E208" t="e">
        <f>VLOOKUP(C208,A!C$21:E$973,3,FALSE)</f>
        <v>#N/A</v>
      </c>
      <c r="F208" s="15" t="s">
        <v>53</v>
      </c>
      <c r="G208" t="str">
        <f t="shared" si="22"/>
        <v>40448.4129</v>
      </c>
      <c r="H208" s="2">
        <f t="shared" si="23"/>
        <v>0</v>
      </c>
      <c r="I208" s="187" t="s">
        <v>1028</v>
      </c>
      <c r="J208" s="188" t="s">
        <v>1029</v>
      </c>
      <c r="K208" s="187">
        <v>0</v>
      </c>
      <c r="L208" s="187" t="s">
        <v>991</v>
      </c>
      <c r="M208" s="188" t="s">
        <v>376</v>
      </c>
      <c r="N208" s="188" t="s">
        <v>377</v>
      </c>
      <c r="O208" s="189" t="s">
        <v>1026</v>
      </c>
      <c r="P208" s="190" t="s">
        <v>1027</v>
      </c>
    </row>
    <row r="209" spans="1:16" ht="12.75" customHeight="1" x14ac:dyDescent="0.2">
      <c r="A209" s="2" t="str">
        <f t="shared" si="18"/>
        <v> ORI 119 </v>
      </c>
      <c r="B209" s="15" t="str">
        <f t="shared" si="19"/>
        <v>I</v>
      </c>
      <c r="C209" s="2">
        <f t="shared" si="20"/>
        <v>40731.438000000002</v>
      </c>
      <c r="D209" t="str">
        <f t="shared" si="21"/>
        <v>vis</v>
      </c>
      <c r="E209" t="e">
        <f>VLOOKUP(C209,A!C$21:E$973,3,FALSE)</f>
        <v>#N/A</v>
      </c>
      <c r="F209" s="15" t="s">
        <v>53</v>
      </c>
      <c r="G209" t="str">
        <f t="shared" si="22"/>
        <v>40731.438</v>
      </c>
      <c r="H209" s="2">
        <f t="shared" si="23"/>
        <v>692</v>
      </c>
      <c r="I209" s="187" t="s">
        <v>1030</v>
      </c>
      <c r="J209" s="188" t="s">
        <v>1031</v>
      </c>
      <c r="K209" s="187">
        <v>692</v>
      </c>
      <c r="L209" s="187" t="s">
        <v>1032</v>
      </c>
      <c r="M209" s="188" t="s">
        <v>370</v>
      </c>
      <c r="N209" s="188"/>
      <c r="O209" s="189" t="s">
        <v>378</v>
      </c>
      <c r="P209" s="189" t="s">
        <v>1033</v>
      </c>
    </row>
    <row r="210" spans="1:16" ht="12.75" customHeight="1" x14ac:dyDescent="0.2">
      <c r="A210" s="2" t="str">
        <f t="shared" si="18"/>
        <v> ORI 120 </v>
      </c>
      <c r="B210" s="15" t="str">
        <f t="shared" si="19"/>
        <v>I</v>
      </c>
      <c r="C210" s="2">
        <f t="shared" si="20"/>
        <v>40753.512999999999</v>
      </c>
      <c r="D210" t="str">
        <f t="shared" si="21"/>
        <v>vis</v>
      </c>
      <c r="E210" t="e">
        <f>VLOOKUP(C210,A!C$21:E$973,3,FALSE)</f>
        <v>#N/A</v>
      </c>
      <c r="F210" s="15" t="s">
        <v>53</v>
      </c>
      <c r="G210" t="str">
        <f t="shared" si="22"/>
        <v>40753.513</v>
      </c>
      <c r="H210" s="2">
        <f t="shared" si="23"/>
        <v>746</v>
      </c>
      <c r="I210" s="187" t="s">
        <v>1034</v>
      </c>
      <c r="J210" s="188" t="s">
        <v>1035</v>
      </c>
      <c r="K210" s="187">
        <v>746</v>
      </c>
      <c r="L210" s="187" t="s">
        <v>1036</v>
      </c>
      <c r="M210" s="188" t="s">
        <v>370</v>
      </c>
      <c r="N210" s="188"/>
      <c r="O210" s="189" t="s">
        <v>378</v>
      </c>
      <c r="P210" s="189" t="s">
        <v>1037</v>
      </c>
    </row>
    <row r="211" spans="1:16" ht="12.75" customHeight="1" x14ac:dyDescent="0.2">
      <c r="A211" s="2" t="str">
        <f t="shared" si="18"/>
        <v> BBS 16 </v>
      </c>
      <c r="B211" s="15" t="str">
        <f t="shared" si="19"/>
        <v>I</v>
      </c>
      <c r="C211" s="2">
        <f t="shared" si="20"/>
        <v>42241.444000000003</v>
      </c>
      <c r="D211" t="str">
        <f t="shared" si="21"/>
        <v>vis</v>
      </c>
      <c r="E211" t="e">
        <f>VLOOKUP(C211,A!C$21:E$973,3,FALSE)</f>
        <v>#N/A</v>
      </c>
      <c r="F211" s="15" t="s">
        <v>53</v>
      </c>
      <c r="G211" t="str">
        <f t="shared" si="22"/>
        <v>42241.444</v>
      </c>
      <c r="H211" s="2">
        <f t="shared" si="23"/>
        <v>4384</v>
      </c>
      <c r="I211" s="187" t="s">
        <v>1038</v>
      </c>
      <c r="J211" s="188" t="s">
        <v>1039</v>
      </c>
      <c r="K211" s="187">
        <v>4384</v>
      </c>
      <c r="L211" s="187" t="s">
        <v>1040</v>
      </c>
      <c r="M211" s="188" t="s">
        <v>370</v>
      </c>
      <c r="N211" s="188"/>
      <c r="O211" s="189" t="s">
        <v>378</v>
      </c>
      <c r="P211" s="189" t="s">
        <v>1041</v>
      </c>
    </row>
    <row r="212" spans="1:16" ht="12.75" customHeight="1" x14ac:dyDescent="0.2">
      <c r="A212" s="2" t="str">
        <f t="shared" si="18"/>
        <v> BBS 16 </v>
      </c>
      <c r="B212" s="15" t="str">
        <f t="shared" si="19"/>
        <v>II</v>
      </c>
      <c r="C212" s="2">
        <f t="shared" si="20"/>
        <v>42251.463000000003</v>
      </c>
      <c r="D212" t="str">
        <f t="shared" si="21"/>
        <v>vis</v>
      </c>
      <c r="E212" t="e">
        <f>VLOOKUP(C212,A!C$21:E$973,3,FALSE)</f>
        <v>#N/A</v>
      </c>
      <c r="F212" s="15" t="s">
        <v>53</v>
      </c>
      <c r="G212" t="str">
        <f t="shared" si="22"/>
        <v>42251.463</v>
      </c>
      <c r="H212" s="2">
        <f t="shared" si="23"/>
        <v>4408.5</v>
      </c>
      <c r="I212" s="187" t="s">
        <v>1042</v>
      </c>
      <c r="J212" s="188" t="s">
        <v>1043</v>
      </c>
      <c r="K212" s="187">
        <v>4408.5</v>
      </c>
      <c r="L212" s="187" t="s">
        <v>1007</v>
      </c>
      <c r="M212" s="188" t="s">
        <v>370</v>
      </c>
      <c r="N212" s="188"/>
      <c r="O212" s="189" t="s">
        <v>378</v>
      </c>
      <c r="P212" s="189" t="s">
        <v>1041</v>
      </c>
    </row>
    <row r="213" spans="1:16" ht="12.75" customHeight="1" x14ac:dyDescent="0.2">
      <c r="A213" s="2" t="str">
        <f t="shared" si="18"/>
        <v> BBS 17 </v>
      </c>
      <c r="B213" s="15" t="str">
        <f t="shared" si="19"/>
        <v>II</v>
      </c>
      <c r="C213" s="2">
        <f t="shared" si="20"/>
        <v>42267.406000000003</v>
      </c>
      <c r="D213" t="str">
        <f t="shared" si="21"/>
        <v>vis</v>
      </c>
      <c r="E213" t="e">
        <f>VLOOKUP(C213,A!C$21:E$973,3,FALSE)</f>
        <v>#N/A</v>
      </c>
      <c r="F213" s="15" t="s">
        <v>53</v>
      </c>
      <c r="G213" t="str">
        <f t="shared" si="22"/>
        <v>42267.406</v>
      </c>
      <c r="H213" s="2">
        <f t="shared" si="23"/>
        <v>4447.5</v>
      </c>
      <c r="I213" s="187" t="s">
        <v>1044</v>
      </c>
      <c r="J213" s="188" t="s">
        <v>1045</v>
      </c>
      <c r="K213" s="187">
        <v>4447.5</v>
      </c>
      <c r="L213" s="187" t="s">
        <v>1046</v>
      </c>
      <c r="M213" s="188" t="s">
        <v>370</v>
      </c>
      <c r="N213" s="188"/>
      <c r="O213" s="189" t="s">
        <v>378</v>
      </c>
      <c r="P213" s="189" t="s">
        <v>1047</v>
      </c>
    </row>
    <row r="214" spans="1:16" ht="12.75" customHeight="1" x14ac:dyDescent="0.2">
      <c r="A214" s="2" t="str">
        <f t="shared" si="18"/>
        <v> BBS 17 </v>
      </c>
      <c r="B214" s="15" t="str">
        <f t="shared" si="19"/>
        <v>I</v>
      </c>
      <c r="C214" s="2">
        <f t="shared" si="20"/>
        <v>42272.548000000003</v>
      </c>
      <c r="D214" t="str">
        <f t="shared" si="21"/>
        <v>vis</v>
      </c>
      <c r="E214" t="e">
        <f>VLOOKUP(C214,A!C$21:E$973,3,FALSE)</f>
        <v>#N/A</v>
      </c>
      <c r="F214" s="15" t="s">
        <v>53</v>
      </c>
      <c r="G214" t="str">
        <f t="shared" si="22"/>
        <v>42272.548</v>
      </c>
      <c r="H214" s="2">
        <f t="shared" si="23"/>
        <v>4460</v>
      </c>
      <c r="I214" s="187" t="s">
        <v>1048</v>
      </c>
      <c r="J214" s="188" t="s">
        <v>1049</v>
      </c>
      <c r="K214" s="187">
        <v>4460</v>
      </c>
      <c r="L214" s="187" t="s">
        <v>1050</v>
      </c>
      <c r="M214" s="188" t="s">
        <v>370</v>
      </c>
      <c r="N214" s="188"/>
      <c r="O214" s="189" t="s">
        <v>378</v>
      </c>
      <c r="P214" s="189" t="s">
        <v>1047</v>
      </c>
    </row>
    <row r="215" spans="1:16" ht="12.75" customHeight="1" x14ac:dyDescent="0.2">
      <c r="A215" s="2" t="str">
        <f t="shared" si="18"/>
        <v> BBS 17 </v>
      </c>
      <c r="B215" s="15" t="str">
        <f t="shared" si="19"/>
        <v>I</v>
      </c>
      <c r="C215" s="2">
        <f t="shared" si="20"/>
        <v>42275.394999999997</v>
      </c>
      <c r="D215" t="str">
        <f t="shared" si="21"/>
        <v>vis</v>
      </c>
      <c r="E215" t="e">
        <f>VLOOKUP(C215,A!C$21:E$973,3,FALSE)</f>
        <v>#N/A</v>
      </c>
      <c r="F215" s="15" t="s">
        <v>53</v>
      </c>
      <c r="G215" t="str">
        <f t="shared" si="22"/>
        <v>42275.395</v>
      </c>
      <c r="H215" s="2">
        <f t="shared" si="23"/>
        <v>4467</v>
      </c>
      <c r="I215" s="187" t="s">
        <v>1051</v>
      </c>
      <c r="J215" s="188" t="s">
        <v>1052</v>
      </c>
      <c r="K215" s="187">
        <v>4467</v>
      </c>
      <c r="L215" s="187" t="s">
        <v>1032</v>
      </c>
      <c r="M215" s="188" t="s">
        <v>370</v>
      </c>
      <c r="N215" s="188"/>
      <c r="O215" s="189" t="s">
        <v>378</v>
      </c>
      <c r="P215" s="189" t="s">
        <v>1047</v>
      </c>
    </row>
    <row r="216" spans="1:16" ht="12.75" customHeight="1" x14ac:dyDescent="0.2">
      <c r="A216" s="2" t="str">
        <f t="shared" si="18"/>
        <v> BBS 23 </v>
      </c>
      <c r="B216" s="15" t="str">
        <f t="shared" si="19"/>
        <v>II</v>
      </c>
      <c r="C216" s="2">
        <f t="shared" si="20"/>
        <v>42620.383000000002</v>
      </c>
      <c r="D216" t="str">
        <f t="shared" si="21"/>
        <v>vis</v>
      </c>
      <c r="E216" t="e">
        <f>VLOOKUP(C216,A!C$21:E$973,3,FALSE)</f>
        <v>#N/A</v>
      </c>
      <c r="F216" s="15" t="s">
        <v>53</v>
      </c>
      <c r="G216" t="str">
        <f t="shared" si="22"/>
        <v>42620.383</v>
      </c>
      <c r="H216" s="2">
        <f t="shared" si="23"/>
        <v>5310.5</v>
      </c>
      <c r="I216" s="187" t="s">
        <v>1053</v>
      </c>
      <c r="J216" s="188" t="s">
        <v>1054</v>
      </c>
      <c r="K216" s="187">
        <v>5310.5</v>
      </c>
      <c r="L216" s="187" t="s">
        <v>1032</v>
      </c>
      <c r="M216" s="188" t="s">
        <v>370</v>
      </c>
      <c r="N216" s="188"/>
      <c r="O216" s="189" t="s">
        <v>378</v>
      </c>
      <c r="P216" s="189" t="s">
        <v>1055</v>
      </c>
    </row>
    <row r="217" spans="1:16" ht="12.75" customHeight="1" x14ac:dyDescent="0.2">
      <c r="A217" s="2" t="str">
        <f t="shared" si="18"/>
        <v> BBS 23 </v>
      </c>
      <c r="B217" s="15" t="str">
        <f t="shared" si="19"/>
        <v>I</v>
      </c>
      <c r="C217" s="2">
        <f t="shared" si="20"/>
        <v>42621.396000000001</v>
      </c>
      <c r="D217" t="str">
        <f t="shared" si="21"/>
        <v>vis</v>
      </c>
      <c r="E217" t="e">
        <f>VLOOKUP(C217,A!C$21:E$973,3,FALSE)</f>
        <v>#N/A</v>
      </c>
      <c r="F217" s="15" t="s">
        <v>53</v>
      </c>
      <c r="G217" t="str">
        <f t="shared" si="22"/>
        <v>42621.396</v>
      </c>
      <c r="H217" s="2">
        <f t="shared" si="23"/>
        <v>5313</v>
      </c>
      <c r="I217" s="187" t="s">
        <v>1056</v>
      </c>
      <c r="J217" s="188" t="s">
        <v>1057</v>
      </c>
      <c r="K217" s="187">
        <v>5313</v>
      </c>
      <c r="L217" s="187" t="s">
        <v>1058</v>
      </c>
      <c r="M217" s="188" t="s">
        <v>370</v>
      </c>
      <c r="N217" s="188"/>
      <c r="O217" s="189" t="s">
        <v>378</v>
      </c>
      <c r="P217" s="189" t="s">
        <v>1055</v>
      </c>
    </row>
    <row r="218" spans="1:16" ht="12.75" customHeight="1" x14ac:dyDescent="0.2">
      <c r="A218" s="2" t="str">
        <f t="shared" si="18"/>
        <v> BBS 23 </v>
      </c>
      <c r="B218" s="15" t="str">
        <f t="shared" si="19"/>
        <v>II</v>
      </c>
      <c r="C218" s="2">
        <f t="shared" si="20"/>
        <v>42633.470999999998</v>
      </c>
      <c r="D218" t="str">
        <f t="shared" si="21"/>
        <v>vis</v>
      </c>
      <c r="E218" t="e">
        <f>VLOOKUP(C218,A!C$21:E$973,3,FALSE)</f>
        <v>#N/A</v>
      </c>
      <c r="F218" s="15" t="s">
        <v>53</v>
      </c>
      <c r="G218" t="str">
        <f t="shared" si="22"/>
        <v>42633.471</v>
      </c>
      <c r="H218" s="2">
        <f t="shared" si="23"/>
        <v>5342.5</v>
      </c>
      <c r="I218" s="187" t="s">
        <v>1059</v>
      </c>
      <c r="J218" s="188" t="s">
        <v>1060</v>
      </c>
      <c r="K218" s="187">
        <v>5342.5</v>
      </c>
      <c r="L218" s="187" t="s">
        <v>1061</v>
      </c>
      <c r="M218" s="188" t="s">
        <v>370</v>
      </c>
      <c r="N218" s="188"/>
      <c r="O218" s="189" t="s">
        <v>378</v>
      </c>
      <c r="P218" s="189" t="s">
        <v>1055</v>
      </c>
    </row>
    <row r="219" spans="1:16" ht="12.75" customHeight="1" x14ac:dyDescent="0.2">
      <c r="A219" s="2" t="str">
        <f t="shared" si="18"/>
        <v> BBS 29 </v>
      </c>
      <c r="B219" s="15" t="str">
        <f t="shared" si="19"/>
        <v>II</v>
      </c>
      <c r="C219" s="2">
        <f t="shared" si="20"/>
        <v>42990.52</v>
      </c>
      <c r="D219" t="str">
        <f t="shared" si="21"/>
        <v>vis</v>
      </c>
      <c r="E219" t="e">
        <f>VLOOKUP(C219,A!C$21:E$973,3,FALSE)</f>
        <v>#N/A</v>
      </c>
      <c r="F219" s="15" t="s">
        <v>53</v>
      </c>
      <c r="G219" t="str">
        <f t="shared" si="22"/>
        <v>42990.520</v>
      </c>
      <c r="H219" s="2">
        <f t="shared" si="23"/>
        <v>6215.5</v>
      </c>
      <c r="I219" s="187" t="s">
        <v>1062</v>
      </c>
      <c r="J219" s="188" t="s">
        <v>1063</v>
      </c>
      <c r="K219" s="187">
        <v>6215.5</v>
      </c>
      <c r="L219" s="187" t="s">
        <v>1015</v>
      </c>
      <c r="M219" s="188" t="s">
        <v>370</v>
      </c>
      <c r="N219" s="188"/>
      <c r="O219" s="189" t="s">
        <v>378</v>
      </c>
      <c r="P219" s="189" t="s">
        <v>1064</v>
      </c>
    </row>
    <row r="220" spans="1:16" ht="12.75" customHeight="1" x14ac:dyDescent="0.2">
      <c r="A220" s="2" t="str">
        <f t="shared" si="18"/>
        <v> GEOS 13 </v>
      </c>
      <c r="B220" s="15" t="str">
        <f t="shared" si="19"/>
        <v>I</v>
      </c>
      <c r="C220" s="2">
        <f t="shared" si="20"/>
        <v>43369.466</v>
      </c>
      <c r="D220" t="str">
        <f t="shared" si="21"/>
        <v>vis</v>
      </c>
      <c r="E220" t="e">
        <f>VLOOKUP(C220,A!C$21:E$973,3,FALSE)</f>
        <v>#N/A</v>
      </c>
      <c r="F220" s="15" t="s">
        <v>53</v>
      </c>
      <c r="G220" t="str">
        <f t="shared" si="22"/>
        <v>43369.466</v>
      </c>
      <c r="H220" s="2">
        <f t="shared" si="23"/>
        <v>7142</v>
      </c>
      <c r="I220" s="187" t="s">
        <v>1065</v>
      </c>
      <c r="J220" s="188" t="s">
        <v>1066</v>
      </c>
      <c r="K220" s="187">
        <v>7142</v>
      </c>
      <c r="L220" s="187" t="s">
        <v>1067</v>
      </c>
      <c r="M220" s="188" t="s">
        <v>370</v>
      </c>
      <c r="N220" s="188"/>
      <c r="O220" s="189" t="s">
        <v>1068</v>
      </c>
      <c r="P220" s="189" t="s">
        <v>1069</v>
      </c>
    </row>
    <row r="221" spans="1:16" ht="12.75" customHeight="1" x14ac:dyDescent="0.2">
      <c r="A221" s="2" t="str">
        <f t="shared" si="18"/>
        <v> GEOS 13 </v>
      </c>
      <c r="B221" s="15" t="str">
        <f t="shared" si="19"/>
        <v>II</v>
      </c>
      <c r="C221" s="2">
        <f t="shared" si="20"/>
        <v>43370.481</v>
      </c>
      <c r="D221" t="str">
        <f t="shared" si="21"/>
        <v>vis</v>
      </c>
      <c r="E221" t="e">
        <f>VLOOKUP(C221,A!C$21:E$973,3,FALSE)</f>
        <v>#N/A</v>
      </c>
      <c r="F221" s="15" t="s">
        <v>53</v>
      </c>
      <c r="G221" t="str">
        <f t="shared" si="22"/>
        <v>43370.481</v>
      </c>
      <c r="H221" s="2">
        <f t="shared" si="23"/>
        <v>7144.5</v>
      </c>
      <c r="I221" s="187" t="s">
        <v>1070</v>
      </c>
      <c r="J221" s="188" t="s">
        <v>1071</v>
      </c>
      <c r="K221" s="187">
        <v>7144.5</v>
      </c>
      <c r="L221" s="187" t="s">
        <v>1061</v>
      </c>
      <c r="M221" s="188" t="s">
        <v>370</v>
      </c>
      <c r="N221" s="188"/>
      <c r="O221" s="189" t="s">
        <v>1068</v>
      </c>
      <c r="P221" s="189" t="s">
        <v>1069</v>
      </c>
    </row>
    <row r="222" spans="1:16" ht="12.75" customHeight="1" x14ac:dyDescent="0.2">
      <c r="A222" s="2" t="str">
        <f t="shared" si="18"/>
        <v>BAVM 31 </v>
      </c>
      <c r="B222" s="15" t="str">
        <f t="shared" si="19"/>
        <v>I</v>
      </c>
      <c r="C222" s="2">
        <f t="shared" si="20"/>
        <v>43717.506000000001</v>
      </c>
      <c r="D222" t="str">
        <f t="shared" si="21"/>
        <v>vis</v>
      </c>
      <c r="E222" t="e">
        <f>VLOOKUP(C222,A!C$21:E$973,3,FALSE)</f>
        <v>#N/A</v>
      </c>
      <c r="F222" s="15" t="s">
        <v>53</v>
      </c>
      <c r="G222" t="str">
        <f t="shared" si="22"/>
        <v>43717.506</v>
      </c>
      <c r="H222" s="2">
        <f t="shared" si="23"/>
        <v>7993</v>
      </c>
      <c r="I222" s="187" t="s">
        <v>1072</v>
      </c>
      <c r="J222" s="188" t="s">
        <v>1073</v>
      </c>
      <c r="K222" s="187">
        <v>7993</v>
      </c>
      <c r="L222" s="187" t="s">
        <v>1007</v>
      </c>
      <c r="M222" s="188" t="s">
        <v>370</v>
      </c>
      <c r="N222" s="188"/>
      <c r="O222" s="189" t="s">
        <v>371</v>
      </c>
      <c r="P222" s="190" t="s">
        <v>1074</v>
      </c>
    </row>
    <row r="223" spans="1:16" ht="12.75" customHeight="1" x14ac:dyDescent="0.2">
      <c r="A223" s="2" t="str">
        <f t="shared" si="18"/>
        <v>BAVM 31 </v>
      </c>
      <c r="B223" s="15" t="str">
        <f t="shared" si="19"/>
        <v>I</v>
      </c>
      <c r="C223" s="2">
        <f t="shared" si="20"/>
        <v>43749.417999999998</v>
      </c>
      <c r="D223" t="str">
        <f t="shared" si="21"/>
        <v>vis</v>
      </c>
      <c r="E223" t="e">
        <f>VLOOKUP(C223,A!C$21:E$973,3,FALSE)</f>
        <v>#N/A</v>
      </c>
      <c r="F223" s="15" t="s">
        <v>53</v>
      </c>
      <c r="G223" t="str">
        <f t="shared" si="22"/>
        <v>43749.418</v>
      </c>
      <c r="H223" s="2">
        <f t="shared" si="23"/>
        <v>8071</v>
      </c>
      <c r="I223" s="187" t="s">
        <v>1075</v>
      </c>
      <c r="J223" s="188" t="s">
        <v>1076</v>
      </c>
      <c r="K223" s="187">
        <v>8071</v>
      </c>
      <c r="L223" s="187" t="s">
        <v>369</v>
      </c>
      <c r="M223" s="188" t="s">
        <v>370</v>
      </c>
      <c r="N223" s="188"/>
      <c r="O223" s="189" t="s">
        <v>371</v>
      </c>
      <c r="P223" s="190" t="s">
        <v>1074</v>
      </c>
    </row>
    <row r="224" spans="1:16" ht="12.75" customHeight="1" x14ac:dyDescent="0.2">
      <c r="A224" s="2" t="str">
        <f t="shared" si="18"/>
        <v> BBS 39 </v>
      </c>
      <c r="B224" s="15" t="str">
        <f t="shared" si="19"/>
        <v>I</v>
      </c>
      <c r="C224" s="2">
        <f t="shared" si="20"/>
        <v>43756.362999999998</v>
      </c>
      <c r="D224" t="str">
        <f t="shared" si="21"/>
        <v>vis</v>
      </c>
      <c r="E224" t="e">
        <f>VLOOKUP(C224,A!C$21:E$973,3,FALSE)</f>
        <v>#N/A</v>
      </c>
      <c r="F224" s="15" t="s">
        <v>53</v>
      </c>
      <c r="G224" t="str">
        <f t="shared" si="22"/>
        <v>43756.363</v>
      </c>
      <c r="H224" s="2">
        <f t="shared" si="23"/>
        <v>8088</v>
      </c>
      <c r="I224" s="187" t="s">
        <v>1077</v>
      </c>
      <c r="J224" s="188" t="s">
        <v>1078</v>
      </c>
      <c r="K224" s="187">
        <v>8088</v>
      </c>
      <c r="L224" s="187" t="s">
        <v>1040</v>
      </c>
      <c r="M224" s="188" t="s">
        <v>370</v>
      </c>
      <c r="N224" s="188"/>
      <c r="O224" s="189" t="s">
        <v>378</v>
      </c>
      <c r="P224" s="189" t="s">
        <v>1079</v>
      </c>
    </row>
    <row r="225" spans="1:16" ht="12.75" customHeight="1" x14ac:dyDescent="0.2">
      <c r="A225" s="2" t="str">
        <f t="shared" si="18"/>
        <v> BBS 39 </v>
      </c>
      <c r="B225" s="15" t="str">
        <f t="shared" si="19"/>
        <v>I</v>
      </c>
      <c r="C225" s="2">
        <f t="shared" si="20"/>
        <v>43765.375</v>
      </c>
      <c r="D225" t="str">
        <f t="shared" si="21"/>
        <v>vis</v>
      </c>
      <c r="E225" t="e">
        <f>VLOOKUP(C225,A!C$21:E$973,3,FALSE)</f>
        <v>#N/A</v>
      </c>
      <c r="F225" s="15" t="s">
        <v>53</v>
      </c>
      <c r="G225" t="str">
        <f t="shared" si="22"/>
        <v>43765.375</v>
      </c>
      <c r="H225" s="2">
        <f t="shared" si="23"/>
        <v>8110</v>
      </c>
      <c r="I225" s="187" t="s">
        <v>1080</v>
      </c>
      <c r="J225" s="188" t="s">
        <v>1081</v>
      </c>
      <c r="K225" s="187">
        <v>8110</v>
      </c>
      <c r="L225" s="187" t="s">
        <v>406</v>
      </c>
      <c r="M225" s="188" t="s">
        <v>370</v>
      </c>
      <c r="N225" s="188"/>
      <c r="O225" s="189" t="s">
        <v>378</v>
      </c>
      <c r="P225" s="189" t="s">
        <v>1079</v>
      </c>
    </row>
    <row r="226" spans="1:16" ht="12.75" customHeight="1" x14ac:dyDescent="0.2">
      <c r="A226" s="2" t="str">
        <f t="shared" si="18"/>
        <v> BBS 44 </v>
      </c>
      <c r="B226" s="15" t="str">
        <f t="shared" si="19"/>
        <v>I</v>
      </c>
      <c r="C226" s="2">
        <f t="shared" si="20"/>
        <v>44059.428999999996</v>
      </c>
      <c r="D226" t="str">
        <f t="shared" si="21"/>
        <v>vis</v>
      </c>
      <c r="E226" t="e">
        <f>VLOOKUP(C226,A!C$21:E$973,3,FALSE)</f>
        <v>#N/A</v>
      </c>
      <c r="F226" s="15" t="s">
        <v>53</v>
      </c>
      <c r="G226" t="str">
        <f t="shared" si="22"/>
        <v>44059.429</v>
      </c>
      <c r="H226" s="2">
        <f t="shared" si="23"/>
        <v>8829</v>
      </c>
      <c r="I226" s="187" t="s">
        <v>1082</v>
      </c>
      <c r="J226" s="188" t="s">
        <v>1083</v>
      </c>
      <c r="K226" s="187">
        <v>8829</v>
      </c>
      <c r="L226" s="187" t="s">
        <v>1040</v>
      </c>
      <c r="M226" s="188" t="s">
        <v>370</v>
      </c>
      <c r="N226" s="188"/>
      <c r="O226" s="189" t="s">
        <v>378</v>
      </c>
      <c r="P226" s="189" t="s">
        <v>1084</v>
      </c>
    </row>
    <row r="227" spans="1:16" ht="12.75" customHeight="1" x14ac:dyDescent="0.2">
      <c r="A227" s="2" t="str">
        <f t="shared" si="18"/>
        <v> AOEB 10 </v>
      </c>
      <c r="B227" s="15" t="str">
        <f t="shared" si="19"/>
        <v>I</v>
      </c>
      <c r="C227" s="2">
        <f t="shared" si="20"/>
        <v>46217.731</v>
      </c>
      <c r="D227" t="str">
        <f t="shared" si="21"/>
        <v>vis</v>
      </c>
      <c r="E227" t="e">
        <f>VLOOKUP(C227,A!C$21:E$973,3,FALSE)</f>
        <v>#N/A</v>
      </c>
      <c r="F227" s="15" t="s">
        <v>53</v>
      </c>
      <c r="G227" t="str">
        <f t="shared" si="22"/>
        <v>46217.731</v>
      </c>
      <c r="H227" s="2">
        <f t="shared" si="23"/>
        <v>14106</v>
      </c>
      <c r="I227" s="187" t="s">
        <v>1085</v>
      </c>
      <c r="J227" s="188" t="s">
        <v>1086</v>
      </c>
      <c r="K227" s="187">
        <v>14106</v>
      </c>
      <c r="L227" s="187" t="s">
        <v>425</v>
      </c>
      <c r="M227" s="188" t="s">
        <v>370</v>
      </c>
      <c r="N227" s="188"/>
      <c r="O227" s="189" t="s">
        <v>1087</v>
      </c>
      <c r="P227" s="189" t="s">
        <v>87</v>
      </c>
    </row>
    <row r="228" spans="1:16" ht="12.75" customHeight="1" x14ac:dyDescent="0.2">
      <c r="A228" s="2" t="str">
        <f t="shared" si="18"/>
        <v> AOEB 10 </v>
      </c>
      <c r="B228" s="15" t="str">
        <f t="shared" si="19"/>
        <v>II</v>
      </c>
      <c r="C228" s="2">
        <f t="shared" si="20"/>
        <v>46225.701999999997</v>
      </c>
      <c r="D228" t="str">
        <f t="shared" si="21"/>
        <v>vis</v>
      </c>
      <c r="E228" t="e">
        <f>VLOOKUP(C228,A!C$21:E$973,3,FALSE)</f>
        <v>#N/A</v>
      </c>
      <c r="F228" s="15" t="s">
        <v>53</v>
      </c>
      <c r="G228" t="str">
        <f t="shared" si="22"/>
        <v>46225.702</v>
      </c>
      <c r="H228" s="2">
        <f t="shared" si="23"/>
        <v>14125.5</v>
      </c>
      <c r="I228" s="187" t="s">
        <v>1088</v>
      </c>
      <c r="J228" s="188" t="s">
        <v>1089</v>
      </c>
      <c r="K228" s="187">
        <v>14125.5</v>
      </c>
      <c r="L228" s="187" t="s">
        <v>477</v>
      </c>
      <c r="M228" s="188" t="s">
        <v>370</v>
      </c>
      <c r="N228" s="188"/>
      <c r="O228" s="189" t="s">
        <v>1087</v>
      </c>
      <c r="P228" s="189" t="s">
        <v>87</v>
      </c>
    </row>
    <row r="229" spans="1:16" ht="12.75" customHeight="1" x14ac:dyDescent="0.2">
      <c r="A229" s="2" t="str">
        <f t="shared" si="18"/>
        <v> AOEB 10 </v>
      </c>
      <c r="B229" s="15" t="str">
        <f t="shared" si="19"/>
        <v>I</v>
      </c>
      <c r="C229" s="2">
        <f t="shared" si="20"/>
        <v>46233.682000000001</v>
      </c>
      <c r="D229" t="str">
        <f t="shared" si="21"/>
        <v>vis</v>
      </c>
      <c r="E229" t="e">
        <f>VLOOKUP(C229,A!C$21:E$973,3,FALSE)</f>
        <v>#N/A</v>
      </c>
      <c r="F229" s="15" t="s">
        <v>53</v>
      </c>
      <c r="G229" t="str">
        <f t="shared" si="22"/>
        <v>46233.682</v>
      </c>
      <c r="H229" s="2">
        <f t="shared" si="23"/>
        <v>14145</v>
      </c>
      <c r="I229" s="187" t="s">
        <v>1090</v>
      </c>
      <c r="J229" s="188" t="s">
        <v>1091</v>
      </c>
      <c r="K229" s="187">
        <v>14145</v>
      </c>
      <c r="L229" s="187" t="s">
        <v>425</v>
      </c>
      <c r="M229" s="188" t="s">
        <v>370</v>
      </c>
      <c r="N229" s="188"/>
      <c r="O229" s="189" t="s">
        <v>1087</v>
      </c>
      <c r="P229" s="189" t="s">
        <v>87</v>
      </c>
    </row>
    <row r="230" spans="1:16" ht="12.75" customHeight="1" x14ac:dyDescent="0.2">
      <c r="A230" s="2" t="str">
        <f t="shared" si="18"/>
        <v> AOEB 10 </v>
      </c>
      <c r="B230" s="15" t="str">
        <f t="shared" si="19"/>
        <v>I</v>
      </c>
      <c r="C230" s="2">
        <f t="shared" si="20"/>
        <v>46237.758999999998</v>
      </c>
      <c r="D230" t="str">
        <f t="shared" si="21"/>
        <v>vis</v>
      </c>
      <c r="E230" t="e">
        <f>VLOOKUP(C230,A!C$21:E$973,3,FALSE)</f>
        <v>#N/A</v>
      </c>
      <c r="F230" s="15" t="s">
        <v>53</v>
      </c>
      <c r="G230" t="str">
        <f t="shared" si="22"/>
        <v>46237.759</v>
      </c>
      <c r="H230" s="2">
        <f t="shared" si="23"/>
        <v>14155</v>
      </c>
      <c r="I230" s="187" t="s">
        <v>1092</v>
      </c>
      <c r="J230" s="188" t="s">
        <v>1093</v>
      </c>
      <c r="K230" s="187">
        <v>14155</v>
      </c>
      <c r="L230" s="187" t="s">
        <v>387</v>
      </c>
      <c r="M230" s="188" t="s">
        <v>370</v>
      </c>
      <c r="N230" s="188"/>
      <c r="O230" s="189" t="s">
        <v>1087</v>
      </c>
      <c r="P230" s="189" t="s">
        <v>87</v>
      </c>
    </row>
    <row r="231" spans="1:16" ht="12.75" customHeight="1" x14ac:dyDescent="0.2">
      <c r="A231" s="2" t="str">
        <f t="shared" si="18"/>
        <v> AOEB 10 </v>
      </c>
      <c r="B231" s="15" t="str">
        <f t="shared" si="19"/>
        <v>I</v>
      </c>
      <c r="C231" s="2">
        <f t="shared" si="20"/>
        <v>46246.769</v>
      </c>
      <c r="D231" t="str">
        <f t="shared" si="21"/>
        <v>vis</v>
      </c>
      <c r="E231" t="e">
        <f>VLOOKUP(C231,A!C$21:E$973,3,FALSE)</f>
        <v>#N/A</v>
      </c>
      <c r="F231" s="15" t="s">
        <v>53</v>
      </c>
      <c r="G231" t="str">
        <f t="shared" si="22"/>
        <v>46246.769</v>
      </c>
      <c r="H231" s="2">
        <f t="shared" si="23"/>
        <v>14177</v>
      </c>
      <c r="I231" s="187" t="s">
        <v>1094</v>
      </c>
      <c r="J231" s="188" t="s">
        <v>1095</v>
      </c>
      <c r="K231" s="187">
        <v>14177</v>
      </c>
      <c r="L231" s="187" t="s">
        <v>409</v>
      </c>
      <c r="M231" s="188" t="s">
        <v>370</v>
      </c>
      <c r="N231" s="188"/>
      <c r="O231" s="189" t="s">
        <v>1087</v>
      </c>
      <c r="P231" s="189" t="s">
        <v>87</v>
      </c>
    </row>
    <row r="232" spans="1:16" ht="12.75" customHeight="1" x14ac:dyDescent="0.2">
      <c r="A232" s="2" t="str">
        <f t="shared" si="18"/>
        <v> BRNO 27 </v>
      </c>
      <c r="B232" s="15" t="str">
        <f t="shared" si="19"/>
        <v>I</v>
      </c>
      <c r="C232" s="2">
        <f t="shared" si="20"/>
        <v>46261.500999999997</v>
      </c>
      <c r="D232" t="str">
        <f t="shared" si="21"/>
        <v>vis</v>
      </c>
      <c r="E232" t="e">
        <f>VLOOKUP(C232,A!C$21:E$973,3,FALSE)</f>
        <v>#N/A</v>
      </c>
      <c r="F232" s="15" t="s">
        <v>53</v>
      </c>
      <c r="G232" t="str">
        <f t="shared" si="22"/>
        <v>46261.501</v>
      </c>
      <c r="H232" s="2">
        <f t="shared" si="23"/>
        <v>14213</v>
      </c>
      <c r="I232" s="187" t="s">
        <v>1096</v>
      </c>
      <c r="J232" s="188" t="s">
        <v>1097</v>
      </c>
      <c r="K232" s="187">
        <v>14213</v>
      </c>
      <c r="L232" s="187" t="s">
        <v>418</v>
      </c>
      <c r="M232" s="188" t="s">
        <v>370</v>
      </c>
      <c r="N232" s="188"/>
      <c r="O232" s="189" t="s">
        <v>512</v>
      </c>
      <c r="P232" s="189" t="s">
        <v>90</v>
      </c>
    </row>
    <row r="233" spans="1:16" ht="12.75" customHeight="1" x14ac:dyDescent="0.2">
      <c r="A233" s="2" t="str">
        <f t="shared" si="18"/>
        <v> BRNO 27 </v>
      </c>
      <c r="B233" s="15" t="str">
        <f t="shared" si="19"/>
        <v>I</v>
      </c>
      <c r="C233" s="2">
        <f t="shared" si="20"/>
        <v>46268.442999999999</v>
      </c>
      <c r="D233" t="str">
        <f t="shared" si="21"/>
        <v>vis</v>
      </c>
      <c r="E233" t="e">
        <f>VLOOKUP(C233,A!C$21:E$973,3,FALSE)</f>
        <v>#N/A</v>
      </c>
      <c r="F233" s="15" t="s">
        <v>53</v>
      </c>
      <c r="G233" t="str">
        <f t="shared" si="22"/>
        <v>46268.443</v>
      </c>
      <c r="H233" s="2">
        <f t="shared" si="23"/>
        <v>14230</v>
      </c>
      <c r="I233" s="187" t="s">
        <v>1098</v>
      </c>
      <c r="J233" s="188" t="s">
        <v>1099</v>
      </c>
      <c r="K233" s="187">
        <v>14230</v>
      </c>
      <c r="L233" s="187" t="s">
        <v>1100</v>
      </c>
      <c r="M233" s="188" t="s">
        <v>370</v>
      </c>
      <c r="N233" s="188"/>
      <c r="O233" s="189" t="s">
        <v>1101</v>
      </c>
      <c r="P233" s="189" t="s">
        <v>90</v>
      </c>
    </row>
    <row r="234" spans="1:16" ht="12.75" customHeight="1" x14ac:dyDescent="0.2">
      <c r="A234" s="2" t="str">
        <f t="shared" si="18"/>
        <v> BRNO 27 </v>
      </c>
      <c r="B234" s="15" t="str">
        <f t="shared" si="19"/>
        <v>I</v>
      </c>
      <c r="C234" s="2">
        <f t="shared" si="20"/>
        <v>46268.453000000001</v>
      </c>
      <c r="D234" t="str">
        <f t="shared" si="21"/>
        <v>vis</v>
      </c>
      <c r="E234" t="e">
        <f>VLOOKUP(C234,A!C$21:E$973,3,FALSE)</f>
        <v>#N/A</v>
      </c>
      <c r="F234" s="15" t="s">
        <v>53</v>
      </c>
      <c r="G234" t="str">
        <f t="shared" si="22"/>
        <v>46268.453</v>
      </c>
      <c r="H234" s="2">
        <f t="shared" si="23"/>
        <v>14230</v>
      </c>
      <c r="I234" s="187" t="s">
        <v>1102</v>
      </c>
      <c r="J234" s="188" t="s">
        <v>1103</v>
      </c>
      <c r="K234" s="187">
        <v>14230</v>
      </c>
      <c r="L234" s="187" t="s">
        <v>1104</v>
      </c>
      <c r="M234" s="188" t="s">
        <v>370</v>
      </c>
      <c r="N234" s="188"/>
      <c r="O234" s="189" t="s">
        <v>512</v>
      </c>
      <c r="P234" s="189" t="s">
        <v>90</v>
      </c>
    </row>
    <row r="235" spans="1:16" ht="12.75" customHeight="1" x14ac:dyDescent="0.2">
      <c r="A235" s="2" t="str">
        <f t="shared" si="18"/>
        <v> AOEB 10 </v>
      </c>
      <c r="B235" s="15" t="str">
        <f t="shared" si="19"/>
        <v>I</v>
      </c>
      <c r="C235" s="2">
        <f t="shared" si="20"/>
        <v>46269.678999999996</v>
      </c>
      <c r="D235" t="str">
        <f t="shared" si="21"/>
        <v>vis</v>
      </c>
      <c r="E235" t="e">
        <f>VLOOKUP(C235,A!C$21:E$973,3,FALSE)</f>
        <v>#N/A</v>
      </c>
      <c r="F235" s="15" t="s">
        <v>53</v>
      </c>
      <c r="G235" t="str">
        <f t="shared" si="22"/>
        <v>46269.679</v>
      </c>
      <c r="H235" s="2">
        <f t="shared" si="23"/>
        <v>14233</v>
      </c>
      <c r="I235" s="187" t="s">
        <v>1105</v>
      </c>
      <c r="J235" s="188" t="s">
        <v>1106</v>
      </c>
      <c r="K235" s="187">
        <v>14233</v>
      </c>
      <c r="L235" s="187" t="s">
        <v>414</v>
      </c>
      <c r="M235" s="188" t="s">
        <v>370</v>
      </c>
      <c r="N235" s="188"/>
      <c r="O235" s="189" t="s">
        <v>1087</v>
      </c>
      <c r="P235" s="189" t="s">
        <v>87</v>
      </c>
    </row>
    <row r="236" spans="1:16" ht="12.75" customHeight="1" x14ac:dyDescent="0.2">
      <c r="A236" s="2" t="str">
        <f t="shared" si="18"/>
        <v> BRNO 27 </v>
      </c>
      <c r="B236" s="15" t="str">
        <f t="shared" si="19"/>
        <v>I</v>
      </c>
      <c r="C236" s="2">
        <f t="shared" si="20"/>
        <v>46270.485000000001</v>
      </c>
      <c r="D236" t="str">
        <f t="shared" si="21"/>
        <v>vis</v>
      </c>
      <c r="E236" t="e">
        <f>VLOOKUP(C236,A!C$21:E$973,3,FALSE)</f>
        <v>#N/A</v>
      </c>
      <c r="F236" s="15" t="s">
        <v>53</v>
      </c>
      <c r="G236" t="str">
        <f t="shared" si="22"/>
        <v>46270.485</v>
      </c>
      <c r="H236" s="2">
        <f t="shared" si="23"/>
        <v>14235</v>
      </c>
      <c r="I236" s="187" t="s">
        <v>1107</v>
      </c>
      <c r="J236" s="188" t="s">
        <v>1108</v>
      </c>
      <c r="K236" s="187">
        <v>14235</v>
      </c>
      <c r="L236" s="187" t="s">
        <v>393</v>
      </c>
      <c r="M236" s="188" t="s">
        <v>370</v>
      </c>
      <c r="N236" s="188"/>
      <c r="O236" s="189" t="s">
        <v>1101</v>
      </c>
      <c r="P236" s="189" t="s">
        <v>90</v>
      </c>
    </row>
    <row r="237" spans="1:16" ht="12.75" customHeight="1" x14ac:dyDescent="0.2">
      <c r="A237" s="2" t="str">
        <f t="shared" si="18"/>
        <v> BRNO 27 </v>
      </c>
      <c r="B237" s="15" t="str">
        <f t="shared" si="19"/>
        <v>I</v>
      </c>
      <c r="C237" s="2">
        <f t="shared" si="20"/>
        <v>46272.536999999997</v>
      </c>
      <c r="D237" t="str">
        <f t="shared" si="21"/>
        <v>vis</v>
      </c>
      <c r="E237" t="e">
        <f>VLOOKUP(C237,A!C$21:E$973,3,FALSE)</f>
        <v>#N/A</v>
      </c>
      <c r="F237" s="15" t="s">
        <v>53</v>
      </c>
      <c r="G237" t="str">
        <f t="shared" si="22"/>
        <v>46272.537</v>
      </c>
      <c r="H237" s="2">
        <f t="shared" si="23"/>
        <v>14240</v>
      </c>
      <c r="I237" s="187" t="s">
        <v>1109</v>
      </c>
      <c r="J237" s="188" t="s">
        <v>1110</v>
      </c>
      <c r="K237" s="187">
        <v>14240</v>
      </c>
      <c r="L237" s="187" t="s">
        <v>1111</v>
      </c>
      <c r="M237" s="188" t="s">
        <v>370</v>
      </c>
      <c r="N237" s="188"/>
      <c r="O237" s="189" t="s">
        <v>1101</v>
      </c>
      <c r="P237" s="189" t="s">
        <v>90</v>
      </c>
    </row>
    <row r="238" spans="1:16" ht="12.75" customHeight="1" x14ac:dyDescent="0.2">
      <c r="A238" s="2" t="str">
        <f t="shared" si="18"/>
        <v> BRNO 27 </v>
      </c>
      <c r="B238" s="15" t="str">
        <f t="shared" si="19"/>
        <v>I</v>
      </c>
      <c r="C238" s="2">
        <f t="shared" si="20"/>
        <v>46293.377999999997</v>
      </c>
      <c r="D238" t="str">
        <f t="shared" si="21"/>
        <v>vis</v>
      </c>
      <c r="E238" t="e">
        <f>VLOOKUP(C238,A!C$21:E$973,3,FALSE)</f>
        <v>#N/A</v>
      </c>
      <c r="F238" s="15" t="s">
        <v>53</v>
      </c>
      <c r="G238" t="str">
        <f t="shared" si="22"/>
        <v>46293.378</v>
      </c>
      <c r="H238" s="2">
        <f t="shared" si="23"/>
        <v>14291</v>
      </c>
      <c r="I238" s="187" t="s">
        <v>1112</v>
      </c>
      <c r="J238" s="188" t="s">
        <v>1113</v>
      </c>
      <c r="K238" s="187">
        <v>14291</v>
      </c>
      <c r="L238" s="187" t="s">
        <v>1114</v>
      </c>
      <c r="M238" s="188" t="s">
        <v>370</v>
      </c>
      <c r="N238" s="188"/>
      <c r="O238" s="189" t="s">
        <v>1115</v>
      </c>
      <c r="P238" s="189" t="s">
        <v>90</v>
      </c>
    </row>
    <row r="239" spans="1:16" ht="12.75" customHeight="1" x14ac:dyDescent="0.2">
      <c r="A239" s="2" t="str">
        <f t="shared" si="18"/>
        <v> BRNO 27 </v>
      </c>
      <c r="B239" s="15" t="str">
        <f t="shared" si="19"/>
        <v>I</v>
      </c>
      <c r="C239" s="2">
        <f t="shared" si="20"/>
        <v>46293.379000000001</v>
      </c>
      <c r="D239" t="str">
        <f t="shared" si="21"/>
        <v>vis</v>
      </c>
      <c r="E239" t="e">
        <f>VLOOKUP(C239,A!C$21:E$973,3,FALSE)</f>
        <v>#N/A</v>
      </c>
      <c r="F239" s="15" t="s">
        <v>53</v>
      </c>
      <c r="G239" t="str">
        <f t="shared" si="22"/>
        <v>46293.379</v>
      </c>
      <c r="H239" s="2">
        <f t="shared" si="23"/>
        <v>14291</v>
      </c>
      <c r="I239" s="187" t="s">
        <v>1116</v>
      </c>
      <c r="J239" s="188" t="s">
        <v>1117</v>
      </c>
      <c r="K239" s="187">
        <v>14291</v>
      </c>
      <c r="L239" s="187" t="s">
        <v>1118</v>
      </c>
      <c r="M239" s="188" t="s">
        <v>370</v>
      </c>
      <c r="N239" s="188"/>
      <c r="O239" s="189" t="s">
        <v>1119</v>
      </c>
      <c r="P239" s="189" t="s">
        <v>90</v>
      </c>
    </row>
    <row r="240" spans="1:16" ht="12.75" customHeight="1" x14ac:dyDescent="0.2">
      <c r="A240" s="2" t="str">
        <f t="shared" si="18"/>
        <v> BRNO 27 </v>
      </c>
      <c r="B240" s="15" t="str">
        <f t="shared" si="19"/>
        <v>I</v>
      </c>
      <c r="C240" s="2">
        <f t="shared" si="20"/>
        <v>46293.381000000001</v>
      </c>
      <c r="D240" t="str">
        <f t="shared" si="21"/>
        <v>vis</v>
      </c>
      <c r="E240" t="e">
        <f>VLOOKUP(C240,A!C$21:E$973,3,FALSE)</f>
        <v>#N/A</v>
      </c>
      <c r="F240" s="15" t="s">
        <v>53</v>
      </c>
      <c r="G240" t="str">
        <f t="shared" si="22"/>
        <v>46293.381</v>
      </c>
      <c r="H240" s="2">
        <f t="shared" si="23"/>
        <v>14291</v>
      </c>
      <c r="I240" s="187" t="s">
        <v>1120</v>
      </c>
      <c r="J240" s="188" t="s">
        <v>1121</v>
      </c>
      <c r="K240" s="187">
        <v>14291</v>
      </c>
      <c r="L240" s="187" t="s">
        <v>1050</v>
      </c>
      <c r="M240" s="188" t="s">
        <v>370</v>
      </c>
      <c r="N240" s="188"/>
      <c r="O240" s="189" t="s">
        <v>1122</v>
      </c>
      <c r="P240" s="189" t="s">
        <v>90</v>
      </c>
    </row>
    <row r="241" spans="1:16" ht="12.75" customHeight="1" x14ac:dyDescent="0.2">
      <c r="A241" s="2" t="str">
        <f t="shared" si="18"/>
        <v> BRNO 27 </v>
      </c>
      <c r="B241" s="15" t="str">
        <f t="shared" si="19"/>
        <v>I</v>
      </c>
      <c r="C241" s="2">
        <f t="shared" si="20"/>
        <v>46293.381000000001</v>
      </c>
      <c r="D241" t="str">
        <f t="shared" si="21"/>
        <v>vis</v>
      </c>
      <c r="E241" t="e">
        <f>VLOOKUP(C241,A!C$21:E$973,3,FALSE)</f>
        <v>#N/A</v>
      </c>
      <c r="F241" s="15" t="str">
        <f>LEFT(M241,1)</f>
        <v>V</v>
      </c>
      <c r="G241" t="str">
        <f t="shared" si="22"/>
        <v>46293.381</v>
      </c>
      <c r="H241" s="2">
        <f t="shared" si="23"/>
        <v>14291</v>
      </c>
      <c r="I241" s="187" t="s">
        <v>1120</v>
      </c>
      <c r="J241" s="188" t="s">
        <v>1121</v>
      </c>
      <c r="K241" s="187">
        <v>14291</v>
      </c>
      <c r="L241" s="187" t="s">
        <v>1050</v>
      </c>
      <c r="M241" s="188" t="s">
        <v>370</v>
      </c>
      <c r="N241" s="188"/>
      <c r="O241" s="189" t="s">
        <v>1123</v>
      </c>
      <c r="P241" s="189" t="s">
        <v>90</v>
      </c>
    </row>
    <row r="242" spans="1:16" ht="12.75" customHeight="1" x14ac:dyDescent="0.2">
      <c r="A242" s="2" t="str">
        <f t="shared" si="18"/>
        <v> BRNO 27 </v>
      </c>
      <c r="B242" s="15" t="str">
        <f t="shared" si="19"/>
        <v>I</v>
      </c>
      <c r="C242" s="2">
        <f t="shared" si="20"/>
        <v>46293.383000000002</v>
      </c>
      <c r="D242" t="str">
        <f t="shared" si="21"/>
        <v>vis</v>
      </c>
      <c r="E242" t="e">
        <f>VLOOKUP(C242,A!C$21:E$973,3,FALSE)</f>
        <v>#N/A</v>
      </c>
      <c r="F242" s="15" t="str">
        <f>LEFT(M242,1)</f>
        <v>V</v>
      </c>
      <c r="G242" t="str">
        <f t="shared" si="22"/>
        <v>46293.383</v>
      </c>
      <c r="H242" s="2">
        <f t="shared" si="23"/>
        <v>14291</v>
      </c>
      <c r="I242" s="187" t="s">
        <v>1124</v>
      </c>
      <c r="J242" s="188" t="s">
        <v>1125</v>
      </c>
      <c r="K242" s="187">
        <v>14291</v>
      </c>
      <c r="L242" s="187" t="s">
        <v>1126</v>
      </c>
      <c r="M242" s="188" t="s">
        <v>370</v>
      </c>
      <c r="N242" s="188"/>
      <c r="O242" s="189" t="s">
        <v>581</v>
      </c>
      <c r="P242" s="189" t="s">
        <v>90</v>
      </c>
    </row>
    <row r="243" spans="1:16" ht="12.75" customHeight="1" x14ac:dyDescent="0.2">
      <c r="A243" s="2" t="str">
        <f t="shared" si="18"/>
        <v> BRNO 27 </v>
      </c>
      <c r="B243" s="15" t="str">
        <f t="shared" si="19"/>
        <v>I</v>
      </c>
      <c r="C243" s="2">
        <f t="shared" si="20"/>
        <v>46293.383000000002</v>
      </c>
      <c r="D243" t="str">
        <f t="shared" si="21"/>
        <v>vis</v>
      </c>
      <c r="E243" t="e">
        <f>VLOOKUP(C243,A!C$21:E$973,3,FALSE)</f>
        <v>#N/A</v>
      </c>
      <c r="F243" s="15" t="str">
        <f>LEFT(M243,1)</f>
        <v>V</v>
      </c>
      <c r="G243" t="str">
        <f t="shared" si="22"/>
        <v>46293.383</v>
      </c>
      <c r="H243" s="2">
        <f t="shared" si="23"/>
        <v>14291</v>
      </c>
      <c r="I243" s="187" t="s">
        <v>1124</v>
      </c>
      <c r="J243" s="188" t="s">
        <v>1125</v>
      </c>
      <c r="K243" s="187">
        <v>14291</v>
      </c>
      <c r="L243" s="187" t="s">
        <v>1126</v>
      </c>
      <c r="M243" s="188" t="s">
        <v>370</v>
      </c>
      <c r="N243" s="188"/>
      <c r="O243" s="189" t="s">
        <v>736</v>
      </c>
      <c r="P243" s="189" t="s">
        <v>90</v>
      </c>
    </row>
    <row r="244" spans="1:16" ht="12.75" customHeight="1" x14ac:dyDescent="0.2">
      <c r="A244" s="2" t="str">
        <f t="shared" si="18"/>
        <v> BRNO 27 </v>
      </c>
      <c r="B244" s="15" t="str">
        <f t="shared" si="19"/>
        <v>I</v>
      </c>
      <c r="C244" s="2">
        <f t="shared" si="20"/>
        <v>46293.385000000002</v>
      </c>
      <c r="D244" t="str">
        <f t="shared" si="21"/>
        <v>vis</v>
      </c>
      <c r="E244" t="e">
        <f>VLOOKUP(C244,A!C$21:E$973,3,FALSE)</f>
        <v>#N/A</v>
      </c>
      <c r="F244" s="15" t="str">
        <f>LEFT(M244,1)</f>
        <v>V</v>
      </c>
      <c r="G244" t="str">
        <f t="shared" si="22"/>
        <v>46293.385</v>
      </c>
      <c r="H244" s="2">
        <f t="shared" si="23"/>
        <v>14291</v>
      </c>
      <c r="I244" s="187" t="s">
        <v>1127</v>
      </c>
      <c r="J244" s="188" t="s">
        <v>1128</v>
      </c>
      <c r="K244" s="187">
        <v>14291</v>
      </c>
      <c r="L244" s="187" t="s">
        <v>375</v>
      </c>
      <c r="M244" s="188" t="s">
        <v>370</v>
      </c>
      <c r="N244" s="188"/>
      <c r="O244" s="189" t="s">
        <v>1101</v>
      </c>
      <c r="P244" s="189" t="s">
        <v>90</v>
      </c>
    </row>
    <row r="245" spans="1:16" ht="12.75" customHeight="1" x14ac:dyDescent="0.2">
      <c r="A245" s="2" t="str">
        <f t="shared" si="18"/>
        <v> BRNO 27 </v>
      </c>
      <c r="B245" s="15" t="str">
        <f t="shared" si="19"/>
        <v>I</v>
      </c>
      <c r="C245" s="2">
        <f t="shared" si="20"/>
        <v>46293.385000000002</v>
      </c>
      <c r="D245" t="str">
        <f t="shared" si="21"/>
        <v>vis</v>
      </c>
      <c r="E245" t="e">
        <f>VLOOKUP(C245,A!C$21:E$973,3,FALSE)</f>
        <v>#N/A</v>
      </c>
      <c r="F245" s="15" t="str">
        <f>LEFT(M245,1)</f>
        <v>V</v>
      </c>
      <c r="G245" t="str">
        <f t="shared" si="22"/>
        <v>46293.385</v>
      </c>
      <c r="H245" s="2">
        <f t="shared" si="23"/>
        <v>14291</v>
      </c>
      <c r="I245" s="187" t="s">
        <v>1127</v>
      </c>
      <c r="J245" s="188" t="s">
        <v>1128</v>
      </c>
      <c r="K245" s="187">
        <v>14291</v>
      </c>
      <c r="L245" s="187" t="s">
        <v>375</v>
      </c>
      <c r="M245" s="188" t="s">
        <v>370</v>
      </c>
      <c r="N245" s="188"/>
      <c r="O245" s="189" t="s">
        <v>1129</v>
      </c>
      <c r="P245" s="189" t="s">
        <v>90</v>
      </c>
    </row>
    <row r="246" spans="1:16" ht="12.75" customHeight="1" x14ac:dyDescent="0.2">
      <c r="A246" s="2" t="str">
        <f t="shared" si="18"/>
        <v> VSSC 70.21 </v>
      </c>
      <c r="B246" s="15" t="str">
        <f t="shared" si="19"/>
        <v>I</v>
      </c>
      <c r="C246" s="2">
        <f t="shared" si="20"/>
        <v>46964.534</v>
      </c>
      <c r="D246" t="str">
        <f t="shared" si="21"/>
        <v>vis</v>
      </c>
      <c r="E246" t="e">
        <f>VLOOKUP(C246,A!C$21:E$973,3,FALSE)</f>
        <v>#N/A</v>
      </c>
      <c r="F246" s="15" t="s">
        <v>53</v>
      </c>
      <c r="G246" t="str">
        <f t="shared" si="22"/>
        <v>46964.534</v>
      </c>
      <c r="H246" s="2">
        <f t="shared" si="23"/>
        <v>15932</v>
      </c>
      <c r="I246" s="187" t="s">
        <v>1130</v>
      </c>
      <c r="J246" s="188" t="s">
        <v>1131</v>
      </c>
      <c r="K246" s="187">
        <v>15932</v>
      </c>
      <c r="L246" s="187" t="s">
        <v>1132</v>
      </c>
      <c r="M246" s="188" t="s">
        <v>370</v>
      </c>
      <c r="N246" s="188"/>
      <c r="O246" s="189" t="s">
        <v>419</v>
      </c>
      <c r="P246" s="189" t="s">
        <v>95</v>
      </c>
    </row>
    <row r="247" spans="1:16" ht="12.75" customHeight="1" x14ac:dyDescent="0.2">
      <c r="A247" s="2" t="str">
        <f t="shared" si="18"/>
        <v>IBVS 3423 </v>
      </c>
      <c r="B247" s="15" t="str">
        <f t="shared" si="19"/>
        <v>II</v>
      </c>
      <c r="C247" s="2">
        <f t="shared" si="20"/>
        <v>47006.493300000002</v>
      </c>
      <c r="D247" t="str">
        <f t="shared" si="21"/>
        <v>vis</v>
      </c>
      <c r="E247" t="e">
        <f>VLOOKUP(C247,A!C$21:E$973,3,FALSE)</f>
        <v>#N/A</v>
      </c>
      <c r="F247" s="15" t="s">
        <v>53</v>
      </c>
      <c r="G247" t="str">
        <f t="shared" si="22"/>
        <v>47006.4933</v>
      </c>
      <c r="H247" s="2">
        <f t="shared" si="23"/>
        <v>16034.5</v>
      </c>
      <c r="I247" s="187" t="s">
        <v>1133</v>
      </c>
      <c r="J247" s="188" t="s">
        <v>1134</v>
      </c>
      <c r="K247" s="187">
        <v>16034.5</v>
      </c>
      <c r="L247" s="187" t="s">
        <v>1135</v>
      </c>
      <c r="M247" s="188" t="s">
        <v>376</v>
      </c>
      <c r="N247" s="188" t="s">
        <v>377</v>
      </c>
      <c r="O247" s="189" t="s">
        <v>1101</v>
      </c>
      <c r="P247" s="190" t="s">
        <v>98</v>
      </c>
    </row>
    <row r="248" spans="1:16" ht="12.75" customHeight="1" x14ac:dyDescent="0.2">
      <c r="A248" s="2" t="str">
        <f t="shared" si="18"/>
        <v> VSSC 73 </v>
      </c>
      <c r="B248" s="15" t="str">
        <f t="shared" si="19"/>
        <v>I</v>
      </c>
      <c r="C248" s="2">
        <f t="shared" si="20"/>
        <v>47758.440999999999</v>
      </c>
      <c r="D248" t="str">
        <f t="shared" si="21"/>
        <v>vis</v>
      </c>
      <c r="E248" t="e">
        <f>VLOOKUP(C248,A!C$21:E$973,3,FALSE)</f>
        <v>#N/A</v>
      </c>
      <c r="F248" s="15" t="s">
        <v>53</v>
      </c>
      <c r="G248" t="str">
        <f t="shared" si="22"/>
        <v>47758.441</v>
      </c>
      <c r="H248" s="2">
        <f t="shared" si="23"/>
        <v>17873</v>
      </c>
      <c r="I248" s="187" t="s">
        <v>1136</v>
      </c>
      <c r="J248" s="188" t="s">
        <v>1137</v>
      </c>
      <c r="K248" s="187">
        <v>17873</v>
      </c>
      <c r="L248" s="187" t="s">
        <v>536</v>
      </c>
      <c r="M248" s="188" t="s">
        <v>370</v>
      </c>
      <c r="N248" s="188"/>
      <c r="O248" s="189" t="s">
        <v>399</v>
      </c>
      <c r="P248" s="189" t="s">
        <v>103</v>
      </c>
    </row>
    <row r="249" spans="1:16" ht="12.75" customHeight="1" x14ac:dyDescent="0.2">
      <c r="A249" s="2" t="str">
        <f t="shared" si="18"/>
        <v> VSSC 73 </v>
      </c>
      <c r="B249" s="15" t="str">
        <f t="shared" si="19"/>
        <v>II</v>
      </c>
      <c r="C249" s="2">
        <f t="shared" si="20"/>
        <v>47761.525000000001</v>
      </c>
      <c r="D249" t="str">
        <f t="shared" si="21"/>
        <v>vis</v>
      </c>
      <c r="E249" t="e">
        <f>VLOOKUP(C249,A!C$21:E$973,3,FALSE)</f>
        <v>#N/A</v>
      </c>
      <c r="F249" s="15" t="s">
        <v>53</v>
      </c>
      <c r="G249" t="str">
        <f t="shared" si="22"/>
        <v>47761.525</v>
      </c>
      <c r="H249" s="2">
        <f t="shared" si="23"/>
        <v>17880.5</v>
      </c>
      <c r="I249" s="187" t="s">
        <v>1138</v>
      </c>
      <c r="J249" s="188" t="s">
        <v>1139</v>
      </c>
      <c r="K249" s="187">
        <v>17880.5</v>
      </c>
      <c r="L249" s="187" t="s">
        <v>1140</v>
      </c>
      <c r="M249" s="188" t="s">
        <v>370</v>
      </c>
      <c r="N249" s="188"/>
      <c r="O249" s="189" t="s">
        <v>399</v>
      </c>
      <c r="P249" s="189" t="s">
        <v>103</v>
      </c>
    </row>
    <row r="250" spans="1:16" ht="12.75" customHeight="1" x14ac:dyDescent="0.2">
      <c r="A250" s="2" t="str">
        <f t="shared" si="18"/>
        <v> VSSC 73 </v>
      </c>
      <c r="B250" s="15" t="str">
        <f t="shared" si="19"/>
        <v>I</v>
      </c>
      <c r="C250" s="2">
        <f t="shared" si="20"/>
        <v>47767.438999999998</v>
      </c>
      <c r="D250" t="str">
        <f t="shared" si="21"/>
        <v>vis</v>
      </c>
      <c r="E250" t="e">
        <f>VLOOKUP(C250,A!C$21:E$973,3,FALSE)</f>
        <v>#N/A</v>
      </c>
      <c r="F250" s="15" t="s">
        <v>53</v>
      </c>
      <c r="G250" t="str">
        <f t="shared" si="22"/>
        <v>47767.439</v>
      </c>
      <c r="H250" s="2">
        <f t="shared" si="23"/>
        <v>17895</v>
      </c>
      <c r="I250" s="187" t="s">
        <v>1141</v>
      </c>
      <c r="J250" s="188" t="s">
        <v>1142</v>
      </c>
      <c r="K250" s="187">
        <v>17895</v>
      </c>
      <c r="L250" s="187" t="s">
        <v>536</v>
      </c>
      <c r="M250" s="188" t="s">
        <v>370</v>
      </c>
      <c r="N250" s="188"/>
      <c r="O250" s="189" t="s">
        <v>399</v>
      </c>
      <c r="P250" s="189" t="s">
        <v>103</v>
      </c>
    </row>
    <row r="251" spans="1:16" ht="12.75" customHeight="1" x14ac:dyDescent="0.2">
      <c r="A251" s="2" t="str">
        <f t="shared" si="18"/>
        <v> VSSC 73 </v>
      </c>
      <c r="B251" s="15" t="str">
        <f t="shared" si="19"/>
        <v>II</v>
      </c>
      <c r="C251" s="2">
        <f t="shared" si="20"/>
        <v>47775.404000000002</v>
      </c>
      <c r="D251" t="str">
        <f t="shared" si="21"/>
        <v>vis</v>
      </c>
      <c r="E251" t="e">
        <f>VLOOKUP(C251,A!C$21:E$973,3,FALSE)</f>
        <v>#N/A</v>
      </c>
      <c r="F251" s="15" t="s">
        <v>53</v>
      </c>
      <c r="G251" t="str">
        <f t="shared" si="22"/>
        <v>47775.404</v>
      </c>
      <c r="H251" s="2">
        <f t="shared" si="23"/>
        <v>17914.5</v>
      </c>
      <c r="I251" s="187" t="s">
        <v>1143</v>
      </c>
      <c r="J251" s="188" t="s">
        <v>1144</v>
      </c>
      <c r="K251" s="187">
        <v>17914.5</v>
      </c>
      <c r="L251" s="187" t="s">
        <v>454</v>
      </c>
      <c r="M251" s="188" t="s">
        <v>370</v>
      </c>
      <c r="N251" s="188"/>
      <c r="O251" s="189" t="s">
        <v>399</v>
      </c>
      <c r="P251" s="189" t="s">
        <v>103</v>
      </c>
    </row>
    <row r="252" spans="1:16" ht="12.75" customHeight="1" x14ac:dyDescent="0.2">
      <c r="A252" s="2" t="str">
        <f t="shared" si="18"/>
        <v> VSSC 73 </v>
      </c>
      <c r="B252" s="15" t="str">
        <f t="shared" si="19"/>
        <v>II</v>
      </c>
      <c r="C252" s="2">
        <f t="shared" si="20"/>
        <v>47814.27</v>
      </c>
      <c r="D252" t="str">
        <f t="shared" si="21"/>
        <v>vis</v>
      </c>
      <c r="E252" t="e">
        <f>VLOOKUP(C252,A!C$21:E$973,3,FALSE)</f>
        <v>#N/A</v>
      </c>
      <c r="F252" s="15" t="s">
        <v>53</v>
      </c>
      <c r="G252" t="str">
        <f t="shared" si="22"/>
        <v>47814.270</v>
      </c>
      <c r="H252" s="2">
        <f t="shared" si="23"/>
        <v>18009.5</v>
      </c>
      <c r="I252" s="187" t="s">
        <v>1145</v>
      </c>
      <c r="J252" s="188" t="s">
        <v>1146</v>
      </c>
      <c r="K252" s="187">
        <v>18009.5</v>
      </c>
      <c r="L252" s="187" t="s">
        <v>1147</v>
      </c>
      <c r="M252" s="188" t="s">
        <v>370</v>
      </c>
      <c r="N252" s="188"/>
      <c r="O252" s="189" t="s">
        <v>399</v>
      </c>
      <c r="P252" s="189" t="s">
        <v>103</v>
      </c>
    </row>
    <row r="253" spans="1:16" ht="12.75" customHeight="1" x14ac:dyDescent="0.2">
      <c r="A253" s="2" t="str">
        <f t="shared" si="18"/>
        <v>IBVS 3615 </v>
      </c>
      <c r="B253" s="15" t="str">
        <f t="shared" si="19"/>
        <v>II</v>
      </c>
      <c r="C253" s="2">
        <f t="shared" si="20"/>
        <v>48067.445399999997</v>
      </c>
      <c r="D253" t="str">
        <f t="shared" si="21"/>
        <v>vis</v>
      </c>
      <c r="E253" t="e">
        <f>VLOOKUP(C253,A!C$21:E$973,3,FALSE)</f>
        <v>#N/A</v>
      </c>
      <c r="F253" s="15" t="s">
        <v>53</v>
      </c>
      <c r="G253" t="str">
        <f t="shared" si="22"/>
        <v>48067.4454</v>
      </c>
      <c r="H253" s="2">
        <f t="shared" si="23"/>
        <v>18628.5</v>
      </c>
      <c r="I253" s="187" t="s">
        <v>1148</v>
      </c>
      <c r="J253" s="188" t="s">
        <v>1149</v>
      </c>
      <c r="K253" s="187">
        <v>18628.5</v>
      </c>
      <c r="L253" s="187" t="s">
        <v>1150</v>
      </c>
      <c r="M253" s="188" t="s">
        <v>376</v>
      </c>
      <c r="N253" s="188" t="s">
        <v>377</v>
      </c>
      <c r="O253" s="189" t="s">
        <v>581</v>
      </c>
      <c r="P253" s="190" t="s">
        <v>106</v>
      </c>
    </row>
    <row r="254" spans="1:16" ht="12.75" customHeight="1" x14ac:dyDescent="0.2">
      <c r="A254" s="2" t="str">
        <f t="shared" si="18"/>
        <v>BAVM 59 </v>
      </c>
      <c r="B254" s="15" t="str">
        <f t="shared" si="19"/>
        <v>II</v>
      </c>
      <c r="C254" s="2">
        <f t="shared" si="20"/>
        <v>48069.490700000002</v>
      </c>
      <c r="D254" t="str">
        <f t="shared" si="21"/>
        <v>vis</v>
      </c>
      <c r="E254" t="e">
        <f>VLOOKUP(C254,A!C$21:E$973,3,FALSE)</f>
        <v>#N/A</v>
      </c>
      <c r="F254" s="15" t="s">
        <v>53</v>
      </c>
      <c r="G254" t="str">
        <f t="shared" si="22"/>
        <v>48069.4907</v>
      </c>
      <c r="H254" s="2">
        <f t="shared" si="23"/>
        <v>18633.5</v>
      </c>
      <c r="I254" s="187" t="s">
        <v>1151</v>
      </c>
      <c r="J254" s="188" t="s">
        <v>1152</v>
      </c>
      <c r="K254" s="187">
        <v>18633.5</v>
      </c>
      <c r="L254" s="187" t="s">
        <v>1153</v>
      </c>
      <c r="M254" s="188" t="s">
        <v>376</v>
      </c>
      <c r="N254" s="188" t="s">
        <v>601</v>
      </c>
      <c r="O254" s="189" t="s">
        <v>588</v>
      </c>
      <c r="P254" s="190" t="s">
        <v>108</v>
      </c>
    </row>
    <row r="255" spans="1:16" ht="12.75" customHeight="1" x14ac:dyDescent="0.2">
      <c r="A255" s="2" t="str">
        <f t="shared" si="18"/>
        <v>IBVS 3615 </v>
      </c>
      <c r="B255" s="15" t="str">
        <f t="shared" si="19"/>
        <v>I</v>
      </c>
      <c r="C255" s="2">
        <f t="shared" si="20"/>
        <v>48120.411500000002</v>
      </c>
      <c r="D255" t="str">
        <f t="shared" si="21"/>
        <v>vis</v>
      </c>
      <c r="E255" t="e">
        <f>VLOOKUP(C255,A!C$21:E$973,3,FALSE)</f>
        <v>#N/A</v>
      </c>
      <c r="F255" s="15" t="s">
        <v>53</v>
      </c>
      <c r="G255" t="str">
        <f t="shared" si="22"/>
        <v>48120.4115</v>
      </c>
      <c r="H255" s="2">
        <f t="shared" si="23"/>
        <v>18758</v>
      </c>
      <c r="I255" s="187" t="s">
        <v>1154</v>
      </c>
      <c r="J255" s="188" t="s">
        <v>1155</v>
      </c>
      <c r="K255" s="187">
        <v>18758</v>
      </c>
      <c r="L255" s="187" t="s">
        <v>1156</v>
      </c>
      <c r="M255" s="188" t="s">
        <v>376</v>
      </c>
      <c r="N255" s="188" t="s">
        <v>377</v>
      </c>
      <c r="O255" s="189" t="s">
        <v>581</v>
      </c>
      <c r="P255" s="190" t="s">
        <v>106</v>
      </c>
    </row>
    <row r="256" spans="1:16" ht="12.75" customHeight="1" x14ac:dyDescent="0.2">
      <c r="A256" s="2" t="str">
        <f t="shared" si="18"/>
        <v>BAVM 59 </v>
      </c>
      <c r="B256" s="15" t="str">
        <f t="shared" si="19"/>
        <v>I</v>
      </c>
      <c r="C256" s="2">
        <f t="shared" si="20"/>
        <v>48362.543299999998</v>
      </c>
      <c r="D256" t="str">
        <f t="shared" si="21"/>
        <v>vis</v>
      </c>
      <c r="E256" t="e">
        <f>VLOOKUP(C256,A!C$21:E$973,3,FALSE)</f>
        <v>#N/A</v>
      </c>
      <c r="F256" s="15" t="s">
        <v>53</v>
      </c>
      <c r="G256" t="str">
        <f t="shared" si="22"/>
        <v>48362.5433</v>
      </c>
      <c r="H256" s="2">
        <f t="shared" si="23"/>
        <v>19350</v>
      </c>
      <c r="I256" s="187" t="s">
        <v>1157</v>
      </c>
      <c r="J256" s="188" t="s">
        <v>1158</v>
      </c>
      <c r="K256" s="187">
        <v>19350</v>
      </c>
      <c r="L256" s="187" t="s">
        <v>1159</v>
      </c>
      <c r="M256" s="188" t="s">
        <v>376</v>
      </c>
      <c r="N256" s="188" t="s">
        <v>601</v>
      </c>
      <c r="O256" s="189" t="s">
        <v>588</v>
      </c>
      <c r="P256" s="190" t="s">
        <v>108</v>
      </c>
    </row>
    <row r="257" spans="1:16" ht="12.75" customHeight="1" x14ac:dyDescent="0.2">
      <c r="A257" s="2" t="str">
        <f t="shared" si="18"/>
        <v>BAVM 62 </v>
      </c>
      <c r="B257" s="15" t="str">
        <f t="shared" si="19"/>
        <v>I</v>
      </c>
      <c r="C257" s="2">
        <f t="shared" si="20"/>
        <v>48778.504300000001</v>
      </c>
      <c r="D257" t="str">
        <f t="shared" si="21"/>
        <v>vis</v>
      </c>
      <c r="E257" t="e">
        <f>VLOOKUP(C257,A!C$21:E$973,3,FALSE)</f>
        <v>#N/A</v>
      </c>
      <c r="F257" s="15" t="s">
        <v>53</v>
      </c>
      <c r="G257" t="str">
        <f t="shared" si="22"/>
        <v>48778.5043</v>
      </c>
      <c r="H257" s="2">
        <f t="shared" si="23"/>
        <v>20367</v>
      </c>
      <c r="I257" s="187" t="s">
        <v>1160</v>
      </c>
      <c r="J257" s="188" t="s">
        <v>1161</v>
      </c>
      <c r="K257" s="187">
        <v>20367</v>
      </c>
      <c r="L257" s="187" t="s">
        <v>595</v>
      </c>
      <c r="M257" s="188" t="s">
        <v>376</v>
      </c>
      <c r="N257" s="188" t="s">
        <v>601</v>
      </c>
      <c r="O257" s="189" t="s">
        <v>588</v>
      </c>
      <c r="P257" s="190" t="s">
        <v>589</v>
      </c>
    </row>
    <row r="258" spans="1:16" ht="12.75" customHeight="1" x14ac:dyDescent="0.2">
      <c r="A258" s="2" t="str">
        <f t="shared" si="18"/>
        <v> AOEB 10 </v>
      </c>
      <c r="B258" s="15" t="str">
        <f t="shared" si="19"/>
        <v>I</v>
      </c>
      <c r="C258" s="2">
        <f t="shared" si="20"/>
        <v>49213.680999999997</v>
      </c>
      <c r="D258" t="str">
        <f t="shared" si="21"/>
        <v>vis</v>
      </c>
      <c r="E258" t="e">
        <f>VLOOKUP(C258,A!C$21:E$973,3,FALSE)</f>
        <v>#N/A</v>
      </c>
      <c r="F258" s="15" t="s">
        <v>53</v>
      </c>
      <c r="G258" t="str">
        <f t="shared" si="22"/>
        <v>49213.681</v>
      </c>
      <c r="H258" s="2">
        <f t="shared" si="23"/>
        <v>21431</v>
      </c>
      <c r="I258" s="187" t="s">
        <v>1162</v>
      </c>
      <c r="J258" s="188" t="s">
        <v>1163</v>
      </c>
      <c r="K258" s="187">
        <v>21431</v>
      </c>
      <c r="L258" s="187" t="s">
        <v>574</v>
      </c>
      <c r="M258" s="188" t="s">
        <v>370</v>
      </c>
      <c r="N258" s="188"/>
      <c r="O258" s="189" t="s">
        <v>1087</v>
      </c>
      <c r="P258" s="189" t="s">
        <v>87</v>
      </c>
    </row>
    <row r="259" spans="1:16" ht="12.75" customHeight="1" x14ac:dyDescent="0.2">
      <c r="A259" s="2" t="str">
        <f t="shared" si="18"/>
        <v> BRNO 32 </v>
      </c>
      <c r="B259" s="15" t="str">
        <f t="shared" si="19"/>
        <v>II</v>
      </c>
      <c r="C259" s="2">
        <f t="shared" si="20"/>
        <v>49537.4159</v>
      </c>
      <c r="D259" t="str">
        <f t="shared" si="21"/>
        <v>vis</v>
      </c>
      <c r="E259" t="e">
        <f>VLOOKUP(C259,A!C$21:E$973,3,FALSE)</f>
        <v>#N/A</v>
      </c>
      <c r="F259" s="15" t="s">
        <v>53</v>
      </c>
      <c r="G259" t="str">
        <f t="shared" si="22"/>
        <v>49537.4159</v>
      </c>
      <c r="H259" s="2">
        <f t="shared" si="23"/>
        <v>22222.5</v>
      </c>
      <c r="I259" s="187" t="s">
        <v>1164</v>
      </c>
      <c r="J259" s="188" t="s">
        <v>1165</v>
      </c>
      <c r="K259" s="187">
        <v>22222.5</v>
      </c>
      <c r="L259" s="187" t="s">
        <v>1166</v>
      </c>
      <c r="M259" s="188" t="s">
        <v>370</v>
      </c>
      <c r="N259" s="188"/>
      <c r="O259" s="189" t="s">
        <v>616</v>
      </c>
      <c r="P259" s="189" t="s">
        <v>119</v>
      </c>
    </row>
    <row r="260" spans="1:16" ht="12.75" customHeight="1" x14ac:dyDescent="0.2">
      <c r="A260" s="2" t="str">
        <f t="shared" si="18"/>
        <v> BRNO 32 </v>
      </c>
      <c r="B260" s="15" t="str">
        <f t="shared" si="19"/>
        <v>I</v>
      </c>
      <c r="C260" s="2">
        <f t="shared" si="20"/>
        <v>49545.392200000002</v>
      </c>
      <c r="D260" t="str">
        <f t="shared" si="21"/>
        <v>vis</v>
      </c>
      <c r="E260" t="e">
        <f>VLOOKUP(C260,A!C$21:E$973,3,FALSE)</f>
        <v>#N/A</v>
      </c>
      <c r="F260" s="15" t="s">
        <v>53</v>
      </c>
      <c r="G260" t="str">
        <f t="shared" si="22"/>
        <v>49545.3922</v>
      </c>
      <c r="H260" s="2">
        <f t="shared" si="23"/>
        <v>22242</v>
      </c>
      <c r="I260" s="187" t="s">
        <v>1167</v>
      </c>
      <c r="J260" s="188" t="s">
        <v>1168</v>
      </c>
      <c r="K260" s="187">
        <v>22242</v>
      </c>
      <c r="L260" s="187" t="s">
        <v>1169</v>
      </c>
      <c r="M260" s="188" t="s">
        <v>370</v>
      </c>
      <c r="N260" s="188"/>
      <c r="O260" s="189" t="s">
        <v>616</v>
      </c>
      <c r="P260" s="189" t="s">
        <v>119</v>
      </c>
    </row>
    <row r="261" spans="1:16" ht="12.75" customHeight="1" x14ac:dyDescent="0.2">
      <c r="A261" s="2" t="str">
        <f t="shared" si="18"/>
        <v> BRNO 32 </v>
      </c>
      <c r="B261" s="15" t="str">
        <f t="shared" si="19"/>
        <v>I</v>
      </c>
      <c r="C261" s="2">
        <f t="shared" si="20"/>
        <v>49547.437299999998</v>
      </c>
      <c r="D261" t="str">
        <f t="shared" si="21"/>
        <v>vis</v>
      </c>
      <c r="E261" t="e">
        <f>VLOOKUP(C261,A!C$21:E$973,3,FALSE)</f>
        <v>#N/A</v>
      </c>
      <c r="F261" s="15" t="s">
        <v>53</v>
      </c>
      <c r="G261" t="str">
        <f t="shared" si="22"/>
        <v>49547.4373</v>
      </c>
      <c r="H261" s="2">
        <f t="shared" si="23"/>
        <v>22247</v>
      </c>
      <c r="I261" s="187" t="s">
        <v>1170</v>
      </c>
      <c r="J261" s="188" t="s">
        <v>1171</v>
      </c>
      <c r="K261" s="187">
        <v>22247</v>
      </c>
      <c r="L261" s="187" t="s">
        <v>1172</v>
      </c>
      <c r="M261" s="188" t="s">
        <v>370</v>
      </c>
      <c r="N261" s="188"/>
      <c r="O261" s="189" t="s">
        <v>616</v>
      </c>
      <c r="P261" s="189" t="s">
        <v>119</v>
      </c>
    </row>
    <row r="262" spans="1:16" ht="12.75" customHeight="1" x14ac:dyDescent="0.2">
      <c r="A262" s="2" t="str">
        <f t="shared" si="18"/>
        <v> BRNO 32 </v>
      </c>
      <c r="B262" s="15" t="str">
        <f t="shared" si="19"/>
        <v>II</v>
      </c>
      <c r="C262" s="2">
        <f t="shared" si="20"/>
        <v>49548.468500000003</v>
      </c>
      <c r="D262" t="str">
        <f t="shared" si="21"/>
        <v>vis</v>
      </c>
      <c r="E262" t="e">
        <f>VLOOKUP(C262,A!C$21:E$973,3,FALSE)</f>
        <v>#N/A</v>
      </c>
      <c r="F262" s="15" t="s">
        <v>53</v>
      </c>
      <c r="G262" t="str">
        <f t="shared" si="22"/>
        <v>49548.4685</v>
      </c>
      <c r="H262" s="2">
        <f t="shared" si="23"/>
        <v>22249.5</v>
      </c>
      <c r="I262" s="187" t="s">
        <v>1173</v>
      </c>
      <c r="J262" s="188" t="s">
        <v>1174</v>
      </c>
      <c r="K262" s="187">
        <v>22249.5</v>
      </c>
      <c r="L262" s="187" t="s">
        <v>1175</v>
      </c>
      <c r="M262" s="188" t="s">
        <v>370</v>
      </c>
      <c r="N262" s="188"/>
      <c r="O262" s="189" t="s">
        <v>616</v>
      </c>
      <c r="P262" s="189" t="s">
        <v>119</v>
      </c>
    </row>
    <row r="263" spans="1:16" ht="12.75" customHeight="1" x14ac:dyDescent="0.2">
      <c r="A263" s="2" t="str">
        <f t="shared" si="18"/>
        <v> BRNO 32 </v>
      </c>
      <c r="B263" s="15" t="str">
        <f t="shared" si="19"/>
        <v>II</v>
      </c>
      <c r="C263" s="2">
        <f t="shared" si="20"/>
        <v>49550.4997</v>
      </c>
      <c r="D263" t="str">
        <f t="shared" si="21"/>
        <v>vis</v>
      </c>
      <c r="E263" t="e">
        <f>VLOOKUP(C263,A!C$21:E$973,3,FALSE)</f>
        <v>#N/A</v>
      </c>
      <c r="F263" s="15" t="s">
        <v>53</v>
      </c>
      <c r="G263" t="str">
        <f t="shared" si="22"/>
        <v>49550.4997</v>
      </c>
      <c r="H263" s="2">
        <f t="shared" si="23"/>
        <v>22254.5</v>
      </c>
      <c r="I263" s="187" t="s">
        <v>1176</v>
      </c>
      <c r="J263" s="188" t="s">
        <v>1177</v>
      </c>
      <c r="K263" s="187">
        <v>22254.5</v>
      </c>
      <c r="L263" s="187" t="s">
        <v>1178</v>
      </c>
      <c r="M263" s="188" t="s">
        <v>370</v>
      </c>
      <c r="N263" s="188"/>
      <c r="O263" s="189" t="s">
        <v>616</v>
      </c>
      <c r="P263" s="189" t="s">
        <v>119</v>
      </c>
    </row>
    <row r="264" spans="1:16" ht="12.75" customHeight="1" x14ac:dyDescent="0.2">
      <c r="A264" s="2" t="str">
        <f t="shared" si="18"/>
        <v> BRNO 32 </v>
      </c>
      <c r="B264" s="15" t="str">
        <f t="shared" si="19"/>
        <v>I</v>
      </c>
      <c r="C264" s="2">
        <f t="shared" si="20"/>
        <v>49558.484799999998</v>
      </c>
      <c r="D264" t="str">
        <f t="shared" si="21"/>
        <v>vis</v>
      </c>
      <c r="E264" t="e">
        <f>VLOOKUP(C264,A!C$21:E$973,3,FALSE)</f>
        <v>#N/A</v>
      </c>
      <c r="F264" s="15" t="s">
        <v>53</v>
      </c>
      <c r="G264" t="str">
        <f t="shared" si="22"/>
        <v>49558.4848</v>
      </c>
      <c r="H264" s="2">
        <f t="shared" si="23"/>
        <v>22274</v>
      </c>
      <c r="I264" s="187" t="s">
        <v>1179</v>
      </c>
      <c r="J264" s="188" t="s">
        <v>1180</v>
      </c>
      <c r="K264" s="187">
        <v>22274</v>
      </c>
      <c r="L264" s="187" t="s">
        <v>1181</v>
      </c>
      <c r="M264" s="188" t="s">
        <v>370</v>
      </c>
      <c r="N264" s="188"/>
      <c r="O264" s="189" t="s">
        <v>616</v>
      </c>
      <c r="P264" s="189" t="s">
        <v>119</v>
      </c>
    </row>
    <row r="265" spans="1:16" ht="12.75" customHeight="1" x14ac:dyDescent="0.2">
      <c r="A265" s="2" t="str">
        <f t="shared" si="18"/>
        <v> BRNO 32 </v>
      </c>
      <c r="B265" s="15" t="str">
        <f t="shared" si="19"/>
        <v>II</v>
      </c>
      <c r="C265" s="2">
        <f t="shared" si="20"/>
        <v>49559.500800000002</v>
      </c>
      <c r="D265" t="str">
        <f t="shared" si="21"/>
        <v>vis</v>
      </c>
      <c r="E265" t="e">
        <f>VLOOKUP(C265,A!C$21:E$973,3,FALSE)</f>
        <v>#N/A</v>
      </c>
      <c r="F265" s="15" t="s">
        <v>53</v>
      </c>
      <c r="G265" t="str">
        <f t="shared" si="22"/>
        <v>49559.5008</v>
      </c>
      <c r="H265" s="2">
        <f t="shared" si="23"/>
        <v>22276.5</v>
      </c>
      <c r="I265" s="187" t="s">
        <v>1182</v>
      </c>
      <c r="J265" s="188" t="s">
        <v>1183</v>
      </c>
      <c r="K265" s="187">
        <v>22276.5</v>
      </c>
      <c r="L265" s="187" t="s">
        <v>1184</v>
      </c>
      <c r="M265" s="188" t="s">
        <v>370</v>
      </c>
      <c r="N265" s="188"/>
      <c r="O265" s="189" t="s">
        <v>616</v>
      </c>
      <c r="P265" s="189" t="s">
        <v>119</v>
      </c>
    </row>
    <row r="266" spans="1:16" ht="12.75" customHeight="1" x14ac:dyDescent="0.2">
      <c r="A266" s="2" t="str">
        <f t="shared" si="18"/>
        <v> BRNO 32 </v>
      </c>
      <c r="B266" s="15" t="str">
        <f t="shared" si="19"/>
        <v>II</v>
      </c>
      <c r="C266" s="2">
        <f t="shared" si="20"/>
        <v>49562.369400000003</v>
      </c>
      <c r="D266" t="str">
        <f t="shared" si="21"/>
        <v>vis</v>
      </c>
      <c r="E266" t="e">
        <f>VLOOKUP(C266,A!C$21:E$973,3,FALSE)</f>
        <v>#N/A</v>
      </c>
      <c r="F266" s="15" t="s">
        <v>53</v>
      </c>
      <c r="G266" t="str">
        <f t="shared" si="22"/>
        <v>49562.3694</v>
      </c>
      <c r="H266" s="2">
        <f t="shared" si="23"/>
        <v>22283.5</v>
      </c>
      <c r="I266" s="187" t="s">
        <v>1185</v>
      </c>
      <c r="J266" s="188" t="s">
        <v>1186</v>
      </c>
      <c r="K266" s="187">
        <v>22283.5</v>
      </c>
      <c r="L266" s="187" t="s">
        <v>1187</v>
      </c>
      <c r="M266" s="188" t="s">
        <v>370</v>
      </c>
      <c r="N266" s="188"/>
      <c r="O266" s="189" t="s">
        <v>616</v>
      </c>
      <c r="P266" s="189" t="s">
        <v>119</v>
      </c>
    </row>
    <row r="267" spans="1:16" ht="12.75" customHeight="1" x14ac:dyDescent="0.2">
      <c r="A267" s="2" t="str">
        <f t="shared" ref="A267:A330" si="24">P267</f>
        <v> BRNO 32 </v>
      </c>
      <c r="B267" s="15" t="str">
        <f t="shared" ref="B267:B330" si="25">IF(H267=INT(H267),"I","II")</f>
        <v>I</v>
      </c>
      <c r="C267" s="2">
        <f t="shared" ref="C267:C330" si="26">1*G267</f>
        <v>49563.396399999998</v>
      </c>
      <c r="D267" t="str">
        <f t="shared" ref="D267:D330" si="27">VLOOKUP(F267,I$1:J$5,2,FALSE)</f>
        <v>vis</v>
      </c>
      <c r="E267" t="e">
        <f>VLOOKUP(C267,A!C$21:E$973,3,FALSE)</f>
        <v>#N/A</v>
      </c>
      <c r="F267" s="15" t="s">
        <v>53</v>
      </c>
      <c r="G267" t="str">
        <f t="shared" ref="G267:G330" si="28">MID(I267,3,LEN(I267)-3)</f>
        <v>49563.3964</v>
      </c>
      <c r="H267" s="2">
        <f t="shared" ref="H267:H330" si="29">1*K267</f>
        <v>22286</v>
      </c>
      <c r="I267" s="187" t="s">
        <v>1188</v>
      </c>
      <c r="J267" s="188" t="s">
        <v>1189</v>
      </c>
      <c r="K267" s="187">
        <v>22286</v>
      </c>
      <c r="L267" s="187" t="s">
        <v>650</v>
      </c>
      <c r="M267" s="188" t="s">
        <v>370</v>
      </c>
      <c r="N267" s="188"/>
      <c r="O267" s="189" t="s">
        <v>616</v>
      </c>
      <c r="P267" s="189" t="s">
        <v>119</v>
      </c>
    </row>
    <row r="268" spans="1:16" ht="12.75" customHeight="1" x14ac:dyDescent="0.2">
      <c r="A268" s="2" t="str">
        <f t="shared" si="24"/>
        <v> BRNO 32 </v>
      </c>
      <c r="B268" s="15" t="str">
        <f t="shared" si="25"/>
        <v>II</v>
      </c>
      <c r="C268" s="2">
        <f t="shared" si="26"/>
        <v>49564.417200000004</v>
      </c>
      <c r="D268" t="str">
        <f t="shared" si="27"/>
        <v>vis</v>
      </c>
      <c r="E268" t="e">
        <f>VLOOKUP(C268,A!C$21:E$973,3,FALSE)</f>
        <v>#N/A</v>
      </c>
      <c r="F268" s="15" t="s">
        <v>53</v>
      </c>
      <c r="G268" t="str">
        <f t="shared" si="28"/>
        <v>49564.4172</v>
      </c>
      <c r="H268" s="2">
        <f t="shared" si="29"/>
        <v>22288.5</v>
      </c>
      <c r="I268" s="187" t="s">
        <v>1190</v>
      </c>
      <c r="J268" s="188" t="s">
        <v>1191</v>
      </c>
      <c r="K268" s="187">
        <v>22288.5</v>
      </c>
      <c r="L268" s="187" t="s">
        <v>1192</v>
      </c>
      <c r="M268" s="188" t="s">
        <v>370</v>
      </c>
      <c r="N268" s="188"/>
      <c r="O268" s="189" t="s">
        <v>616</v>
      </c>
      <c r="P268" s="189" t="s">
        <v>119</v>
      </c>
    </row>
    <row r="269" spans="1:16" ht="12.75" customHeight="1" x14ac:dyDescent="0.2">
      <c r="A269" s="2" t="str">
        <f t="shared" si="24"/>
        <v> BRNO 32 </v>
      </c>
      <c r="B269" s="15" t="str">
        <f t="shared" si="25"/>
        <v>I</v>
      </c>
      <c r="C269" s="2">
        <f t="shared" si="26"/>
        <v>49565.435899999997</v>
      </c>
      <c r="D269" t="str">
        <f t="shared" si="27"/>
        <v>vis</v>
      </c>
      <c r="E269" t="e">
        <f>VLOOKUP(C269,A!C$21:E$973,3,FALSE)</f>
        <v>#N/A</v>
      </c>
      <c r="F269" s="15" t="s">
        <v>53</v>
      </c>
      <c r="G269" t="str">
        <f t="shared" si="28"/>
        <v>49565.4359</v>
      </c>
      <c r="H269" s="2">
        <f t="shared" si="29"/>
        <v>22291</v>
      </c>
      <c r="I269" s="187" t="s">
        <v>1193</v>
      </c>
      <c r="J269" s="188" t="s">
        <v>1194</v>
      </c>
      <c r="K269" s="187">
        <v>22291</v>
      </c>
      <c r="L269" s="187" t="s">
        <v>1195</v>
      </c>
      <c r="M269" s="188" t="s">
        <v>370</v>
      </c>
      <c r="N269" s="188"/>
      <c r="O269" s="189" t="s">
        <v>616</v>
      </c>
      <c r="P269" s="189" t="s">
        <v>119</v>
      </c>
    </row>
    <row r="270" spans="1:16" ht="12.75" customHeight="1" x14ac:dyDescent="0.2">
      <c r="A270" s="2" t="str">
        <f t="shared" si="24"/>
        <v> BRNO 32 </v>
      </c>
      <c r="B270" s="15" t="str">
        <f t="shared" si="25"/>
        <v>I</v>
      </c>
      <c r="C270" s="2">
        <f t="shared" si="26"/>
        <v>49567.476799999997</v>
      </c>
      <c r="D270" t="str">
        <f t="shared" si="27"/>
        <v>vis</v>
      </c>
      <c r="E270" t="e">
        <f>VLOOKUP(C270,A!C$21:E$973,3,FALSE)</f>
        <v>#N/A</v>
      </c>
      <c r="F270" s="15" t="s">
        <v>53</v>
      </c>
      <c r="G270" t="str">
        <f t="shared" si="28"/>
        <v>49567.4768</v>
      </c>
      <c r="H270" s="2">
        <f t="shared" si="29"/>
        <v>22296</v>
      </c>
      <c r="I270" s="187" t="s">
        <v>1196</v>
      </c>
      <c r="J270" s="188" t="s">
        <v>1197</v>
      </c>
      <c r="K270" s="187">
        <v>22296</v>
      </c>
      <c r="L270" s="187" t="s">
        <v>1198</v>
      </c>
      <c r="M270" s="188" t="s">
        <v>370</v>
      </c>
      <c r="N270" s="188"/>
      <c r="O270" s="189" t="s">
        <v>616</v>
      </c>
      <c r="P270" s="189" t="s">
        <v>119</v>
      </c>
    </row>
    <row r="271" spans="1:16" ht="12.75" customHeight="1" x14ac:dyDescent="0.2">
      <c r="A271" s="2" t="str">
        <f t="shared" si="24"/>
        <v> BRNO 32 </v>
      </c>
      <c r="B271" s="15" t="str">
        <f t="shared" si="25"/>
        <v>II</v>
      </c>
      <c r="C271" s="2">
        <f t="shared" si="26"/>
        <v>49568.496200000001</v>
      </c>
      <c r="D271" t="str">
        <f t="shared" si="27"/>
        <v>vis</v>
      </c>
      <c r="E271" t="e">
        <f>VLOOKUP(C271,A!C$21:E$973,3,FALSE)</f>
        <v>#N/A</v>
      </c>
      <c r="F271" s="15" t="s">
        <v>53</v>
      </c>
      <c r="G271" t="str">
        <f t="shared" si="28"/>
        <v>49568.4962</v>
      </c>
      <c r="H271" s="2">
        <f t="shared" si="29"/>
        <v>22298.5</v>
      </c>
      <c r="I271" s="187" t="s">
        <v>1199</v>
      </c>
      <c r="J271" s="188" t="s">
        <v>1200</v>
      </c>
      <c r="K271" s="187">
        <v>22298.5</v>
      </c>
      <c r="L271" s="187" t="s">
        <v>1201</v>
      </c>
      <c r="M271" s="188" t="s">
        <v>370</v>
      </c>
      <c r="N271" s="188"/>
      <c r="O271" s="189" t="s">
        <v>616</v>
      </c>
      <c r="P271" s="189" t="s">
        <v>119</v>
      </c>
    </row>
    <row r="272" spans="1:16" ht="12.75" customHeight="1" x14ac:dyDescent="0.2">
      <c r="A272" s="2" t="str">
        <f t="shared" si="24"/>
        <v> BRNO 32 </v>
      </c>
      <c r="B272" s="15" t="str">
        <f t="shared" si="25"/>
        <v>I</v>
      </c>
      <c r="C272" s="2">
        <f t="shared" si="26"/>
        <v>49569.517</v>
      </c>
      <c r="D272" t="str">
        <f t="shared" si="27"/>
        <v>vis</v>
      </c>
      <c r="E272" t="e">
        <f>VLOOKUP(C272,A!C$21:E$973,3,FALSE)</f>
        <v>#N/A</v>
      </c>
      <c r="F272" s="15" t="s">
        <v>53</v>
      </c>
      <c r="G272" t="str">
        <f t="shared" si="28"/>
        <v>49569.5170</v>
      </c>
      <c r="H272" s="2">
        <f t="shared" si="29"/>
        <v>22301</v>
      </c>
      <c r="I272" s="187" t="s">
        <v>1202</v>
      </c>
      <c r="J272" s="188" t="s">
        <v>1203</v>
      </c>
      <c r="K272" s="187">
        <v>22301</v>
      </c>
      <c r="L272" s="187" t="s">
        <v>1204</v>
      </c>
      <c r="M272" s="188" t="s">
        <v>370</v>
      </c>
      <c r="N272" s="188"/>
      <c r="O272" s="189" t="s">
        <v>616</v>
      </c>
      <c r="P272" s="189" t="s">
        <v>119</v>
      </c>
    </row>
    <row r="273" spans="1:16" ht="12.75" customHeight="1" x14ac:dyDescent="0.2">
      <c r="A273" s="2" t="str">
        <f t="shared" si="24"/>
        <v> BRNO 32 </v>
      </c>
      <c r="B273" s="15" t="str">
        <f t="shared" si="25"/>
        <v>I</v>
      </c>
      <c r="C273" s="2">
        <f t="shared" si="26"/>
        <v>49574.429900000003</v>
      </c>
      <c r="D273" t="str">
        <f t="shared" si="27"/>
        <v>vis</v>
      </c>
      <c r="E273" t="e">
        <f>VLOOKUP(C273,A!C$21:E$973,3,FALSE)</f>
        <v>#N/A</v>
      </c>
      <c r="F273" s="15" t="s">
        <v>53</v>
      </c>
      <c r="G273" t="str">
        <f t="shared" si="28"/>
        <v>49574.4299</v>
      </c>
      <c r="H273" s="2">
        <f t="shared" si="29"/>
        <v>22313</v>
      </c>
      <c r="I273" s="187" t="s">
        <v>1205</v>
      </c>
      <c r="J273" s="188" t="s">
        <v>1206</v>
      </c>
      <c r="K273" s="187">
        <v>22313</v>
      </c>
      <c r="L273" s="187" t="s">
        <v>1207</v>
      </c>
      <c r="M273" s="188" t="s">
        <v>370</v>
      </c>
      <c r="N273" s="188"/>
      <c r="O273" s="189" t="s">
        <v>616</v>
      </c>
      <c r="P273" s="189" t="s">
        <v>119</v>
      </c>
    </row>
    <row r="274" spans="1:16" ht="12.75" customHeight="1" x14ac:dyDescent="0.2">
      <c r="A274" s="2" t="str">
        <f t="shared" si="24"/>
        <v> BRNO 32 </v>
      </c>
      <c r="B274" s="15" t="str">
        <f t="shared" si="25"/>
        <v>II</v>
      </c>
      <c r="C274" s="2">
        <f t="shared" si="26"/>
        <v>49580.3678</v>
      </c>
      <c r="D274" t="str">
        <f t="shared" si="27"/>
        <v>vis</v>
      </c>
      <c r="E274" t="e">
        <f>VLOOKUP(C274,A!C$21:E$973,3,FALSE)</f>
        <v>#N/A</v>
      </c>
      <c r="F274" s="15" t="s">
        <v>53</v>
      </c>
      <c r="G274" t="str">
        <f t="shared" si="28"/>
        <v>49580.3678</v>
      </c>
      <c r="H274" s="2">
        <f t="shared" si="29"/>
        <v>22327.5</v>
      </c>
      <c r="I274" s="187" t="s">
        <v>1208</v>
      </c>
      <c r="J274" s="188" t="s">
        <v>1209</v>
      </c>
      <c r="K274" s="187">
        <v>22327.5</v>
      </c>
      <c r="L274" s="187" t="s">
        <v>1210</v>
      </c>
      <c r="M274" s="188" t="s">
        <v>370</v>
      </c>
      <c r="N274" s="188"/>
      <c r="O274" s="189" t="s">
        <v>616</v>
      </c>
      <c r="P274" s="189" t="s">
        <v>119</v>
      </c>
    </row>
    <row r="275" spans="1:16" ht="12.75" customHeight="1" x14ac:dyDescent="0.2">
      <c r="A275" s="2" t="str">
        <f t="shared" si="24"/>
        <v> BRNO 32 </v>
      </c>
      <c r="B275" s="15" t="str">
        <f t="shared" si="25"/>
        <v>I</v>
      </c>
      <c r="C275" s="2">
        <f t="shared" si="26"/>
        <v>49581.387900000002</v>
      </c>
      <c r="D275" t="str">
        <f t="shared" si="27"/>
        <v>vis</v>
      </c>
      <c r="E275" t="e">
        <f>VLOOKUP(C275,A!C$21:E$973,3,FALSE)</f>
        <v>#N/A</v>
      </c>
      <c r="F275" s="15" t="s">
        <v>53</v>
      </c>
      <c r="G275" t="str">
        <f t="shared" si="28"/>
        <v>49581.3879</v>
      </c>
      <c r="H275" s="2">
        <f t="shared" si="29"/>
        <v>22330</v>
      </c>
      <c r="I275" s="187" t="s">
        <v>1211</v>
      </c>
      <c r="J275" s="188" t="s">
        <v>1212</v>
      </c>
      <c r="K275" s="187">
        <v>22330</v>
      </c>
      <c r="L275" s="187" t="s">
        <v>1213</v>
      </c>
      <c r="M275" s="188" t="s">
        <v>370</v>
      </c>
      <c r="N275" s="188"/>
      <c r="O275" s="189" t="s">
        <v>616</v>
      </c>
      <c r="P275" s="189" t="s">
        <v>119</v>
      </c>
    </row>
    <row r="276" spans="1:16" ht="12.75" customHeight="1" x14ac:dyDescent="0.2">
      <c r="A276" s="2" t="str">
        <f t="shared" si="24"/>
        <v> BRNO 32 </v>
      </c>
      <c r="B276" s="15" t="str">
        <f t="shared" si="25"/>
        <v>II</v>
      </c>
      <c r="C276" s="2">
        <f t="shared" si="26"/>
        <v>49587.316599999998</v>
      </c>
      <c r="D276" t="str">
        <f t="shared" si="27"/>
        <v>vis</v>
      </c>
      <c r="E276" t="e">
        <f>VLOOKUP(C276,A!C$21:E$973,3,FALSE)</f>
        <v>#N/A</v>
      </c>
      <c r="F276" s="15" t="s">
        <v>53</v>
      </c>
      <c r="G276" t="str">
        <f t="shared" si="28"/>
        <v>49587.3166</v>
      </c>
      <c r="H276" s="2">
        <f t="shared" si="29"/>
        <v>22344.5</v>
      </c>
      <c r="I276" s="187" t="s">
        <v>1214</v>
      </c>
      <c r="J276" s="188" t="s">
        <v>1215</v>
      </c>
      <c r="K276" s="187">
        <v>22344.5</v>
      </c>
      <c r="L276" s="187" t="s">
        <v>1216</v>
      </c>
      <c r="M276" s="188" t="s">
        <v>370</v>
      </c>
      <c r="N276" s="188"/>
      <c r="O276" s="189" t="s">
        <v>616</v>
      </c>
      <c r="P276" s="189" t="s">
        <v>119</v>
      </c>
    </row>
    <row r="277" spans="1:16" ht="12.75" customHeight="1" x14ac:dyDescent="0.2">
      <c r="A277" s="2" t="str">
        <f t="shared" si="24"/>
        <v> BRNO 32 </v>
      </c>
      <c r="B277" s="15" t="str">
        <f t="shared" si="25"/>
        <v>II</v>
      </c>
      <c r="C277" s="2">
        <f t="shared" si="26"/>
        <v>49591.403899999998</v>
      </c>
      <c r="D277" t="str">
        <f t="shared" si="27"/>
        <v>vis</v>
      </c>
      <c r="E277" t="e">
        <f>VLOOKUP(C277,A!C$21:E$973,3,FALSE)</f>
        <v>#N/A</v>
      </c>
      <c r="F277" s="15" t="s">
        <v>53</v>
      </c>
      <c r="G277" t="str">
        <f t="shared" si="28"/>
        <v>49591.4039</v>
      </c>
      <c r="H277" s="2">
        <f t="shared" si="29"/>
        <v>22354.5</v>
      </c>
      <c r="I277" s="187" t="s">
        <v>1217</v>
      </c>
      <c r="J277" s="188" t="s">
        <v>1218</v>
      </c>
      <c r="K277" s="187">
        <v>22354.5</v>
      </c>
      <c r="L277" s="187" t="s">
        <v>655</v>
      </c>
      <c r="M277" s="188" t="s">
        <v>370</v>
      </c>
      <c r="N277" s="188"/>
      <c r="O277" s="189" t="s">
        <v>616</v>
      </c>
      <c r="P277" s="189" t="s">
        <v>119</v>
      </c>
    </row>
    <row r="278" spans="1:16" ht="12.75" customHeight="1" x14ac:dyDescent="0.2">
      <c r="A278" s="2" t="str">
        <f t="shared" si="24"/>
        <v> BRNO 32 </v>
      </c>
      <c r="B278" s="15" t="str">
        <f t="shared" si="25"/>
        <v>I</v>
      </c>
      <c r="C278" s="2">
        <f t="shared" si="26"/>
        <v>49592.435700000002</v>
      </c>
      <c r="D278" t="str">
        <f t="shared" si="27"/>
        <v>vis</v>
      </c>
      <c r="E278" t="e">
        <f>VLOOKUP(C278,A!C$21:E$973,3,FALSE)</f>
        <v>#N/A</v>
      </c>
      <c r="F278" s="15" t="s">
        <v>53</v>
      </c>
      <c r="G278" t="str">
        <f t="shared" si="28"/>
        <v>49592.4357</v>
      </c>
      <c r="H278" s="2">
        <f t="shared" si="29"/>
        <v>22357</v>
      </c>
      <c r="I278" s="187" t="s">
        <v>1219</v>
      </c>
      <c r="J278" s="188" t="s">
        <v>1220</v>
      </c>
      <c r="K278" s="187">
        <v>22357</v>
      </c>
      <c r="L278" s="187" t="s">
        <v>1221</v>
      </c>
      <c r="M278" s="188" t="s">
        <v>370</v>
      </c>
      <c r="N278" s="188"/>
      <c r="O278" s="189" t="s">
        <v>616</v>
      </c>
      <c r="P278" s="189" t="s">
        <v>119</v>
      </c>
    </row>
    <row r="279" spans="1:16" ht="12.75" customHeight="1" x14ac:dyDescent="0.2">
      <c r="A279" s="2" t="str">
        <f t="shared" si="24"/>
        <v> BRNO 32 </v>
      </c>
      <c r="B279" s="15" t="str">
        <f t="shared" si="25"/>
        <v>I</v>
      </c>
      <c r="C279" s="2">
        <f t="shared" si="26"/>
        <v>49599.3776</v>
      </c>
      <c r="D279" t="str">
        <f t="shared" si="27"/>
        <v>vis</v>
      </c>
      <c r="E279" t="e">
        <f>VLOOKUP(C279,A!C$21:E$973,3,FALSE)</f>
        <v>#N/A</v>
      </c>
      <c r="F279" s="15" t="s">
        <v>53</v>
      </c>
      <c r="G279" t="str">
        <f t="shared" si="28"/>
        <v>49599.3776</v>
      </c>
      <c r="H279" s="2">
        <f t="shared" si="29"/>
        <v>22374</v>
      </c>
      <c r="I279" s="187" t="s">
        <v>1222</v>
      </c>
      <c r="J279" s="188" t="s">
        <v>1223</v>
      </c>
      <c r="K279" s="187">
        <v>22374</v>
      </c>
      <c r="L279" s="187" t="s">
        <v>647</v>
      </c>
      <c r="M279" s="188" t="s">
        <v>370</v>
      </c>
      <c r="N279" s="188"/>
      <c r="O279" s="189" t="s">
        <v>616</v>
      </c>
      <c r="P279" s="189" t="s">
        <v>119</v>
      </c>
    </row>
    <row r="280" spans="1:16" ht="12.75" customHeight="1" x14ac:dyDescent="0.2">
      <c r="A280" s="2" t="str">
        <f t="shared" si="24"/>
        <v> BRNO 32 </v>
      </c>
      <c r="B280" s="15" t="str">
        <f t="shared" si="25"/>
        <v>II</v>
      </c>
      <c r="C280" s="2">
        <f t="shared" si="26"/>
        <v>49605.309800000003</v>
      </c>
      <c r="D280" t="str">
        <f t="shared" si="27"/>
        <v>vis</v>
      </c>
      <c r="E280" t="e">
        <f>VLOOKUP(C280,A!C$21:E$973,3,FALSE)</f>
        <v>#N/A</v>
      </c>
      <c r="F280" s="15" t="s">
        <v>53</v>
      </c>
      <c r="G280" t="str">
        <f t="shared" si="28"/>
        <v>49605.3098</v>
      </c>
      <c r="H280" s="2">
        <f t="shared" si="29"/>
        <v>22388.5</v>
      </c>
      <c r="I280" s="187" t="s">
        <v>1224</v>
      </c>
      <c r="J280" s="188" t="s">
        <v>1225</v>
      </c>
      <c r="K280" s="187">
        <v>22388.5</v>
      </c>
      <c r="L280" s="187" t="s">
        <v>1226</v>
      </c>
      <c r="M280" s="188" t="s">
        <v>370</v>
      </c>
      <c r="N280" s="188"/>
      <c r="O280" s="189" t="s">
        <v>616</v>
      </c>
      <c r="P280" s="189" t="s">
        <v>119</v>
      </c>
    </row>
    <row r="281" spans="1:16" ht="12.75" customHeight="1" x14ac:dyDescent="0.2">
      <c r="A281" s="2" t="str">
        <f t="shared" si="24"/>
        <v> BRNO 32 </v>
      </c>
      <c r="B281" s="15" t="str">
        <f t="shared" si="25"/>
        <v>II</v>
      </c>
      <c r="C281" s="2">
        <f t="shared" si="26"/>
        <v>49623.309699999998</v>
      </c>
      <c r="D281" t="str">
        <f t="shared" si="27"/>
        <v>vis</v>
      </c>
      <c r="E281" t="e">
        <f>VLOOKUP(C281,A!C$21:E$973,3,FALSE)</f>
        <v>#N/A</v>
      </c>
      <c r="F281" s="15" t="s">
        <v>53</v>
      </c>
      <c r="G281" t="str">
        <f t="shared" si="28"/>
        <v>49623.3097</v>
      </c>
      <c r="H281" s="2">
        <f t="shared" si="29"/>
        <v>22432.5</v>
      </c>
      <c r="I281" s="187" t="s">
        <v>1227</v>
      </c>
      <c r="J281" s="188" t="s">
        <v>1228</v>
      </c>
      <c r="K281" s="187">
        <v>22432.5</v>
      </c>
      <c r="L281" s="187" t="s">
        <v>1187</v>
      </c>
      <c r="M281" s="188" t="s">
        <v>370</v>
      </c>
      <c r="N281" s="188"/>
      <c r="O281" s="189" t="s">
        <v>616</v>
      </c>
      <c r="P281" s="189" t="s">
        <v>119</v>
      </c>
    </row>
    <row r="282" spans="1:16" ht="12.75" customHeight="1" x14ac:dyDescent="0.2">
      <c r="A282" s="2" t="str">
        <f t="shared" si="24"/>
        <v> BRNO 32 </v>
      </c>
      <c r="B282" s="15" t="str">
        <f t="shared" si="25"/>
        <v>II</v>
      </c>
      <c r="C282" s="2">
        <f t="shared" si="26"/>
        <v>49625.352599999998</v>
      </c>
      <c r="D282" t="str">
        <f t="shared" si="27"/>
        <v>vis</v>
      </c>
      <c r="E282" t="e">
        <f>VLOOKUP(C282,A!C$21:E$973,3,FALSE)</f>
        <v>#N/A</v>
      </c>
      <c r="F282" s="15" t="s">
        <v>53</v>
      </c>
      <c r="G282" t="str">
        <f t="shared" si="28"/>
        <v>49625.3526</v>
      </c>
      <c r="H282" s="2">
        <f t="shared" si="29"/>
        <v>22437.5</v>
      </c>
      <c r="I282" s="187" t="s">
        <v>1229</v>
      </c>
      <c r="J282" s="188" t="s">
        <v>1230</v>
      </c>
      <c r="K282" s="187">
        <v>22437.5</v>
      </c>
      <c r="L282" s="187" t="s">
        <v>1231</v>
      </c>
      <c r="M282" s="188" t="s">
        <v>370</v>
      </c>
      <c r="N282" s="188"/>
      <c r="O282" s="189" t="s">
        <v>616</v>
      </c>
      <c r="P282" s="189" t="s">
        <v>119</v>
      </c>
    </row>
    <row r="283" spans="1:16" ht="12.75" customHeight="1" x14ac:dyDescent="0.2">
      <c r="A283" s="2" t="str">
        <f t="shared" si="24"/>
        <v> BRNO 32 </v>
      </c>
      <c r="B283" s="15" t="str">
        <f t="shared" si="25"/>
        <v>II</v>
      </c>
      <c r="C283" s="2">
        <f t="shared" si="26"/>
        <v>49639.249300000003</v>
      </c>
      <c r="D283" t="str">
        <f t="shared" si="27"/>
        <v>vis</v>
      </c>
      <c r="E283" t="e">
        <f>VLOOKUP(C283,A!C$21:E$973,3,FALSE)</f>
        <v>#N/A</v>
      </c>
      <c r="F283" s="15" t="s">
        <v>53</v>
      </c>
      <c r="G283" t="str">
        <f t="shared" si="28"/>
        <v>49639.2493</v>
      </c>
      <c r="H283" s="2">
        <f t="shared" si="29"/>
        <v>22471.5</v>
      </c>
      <c r="I283" s="187" t="s">
        <v>1232</v>
      </c>
      <c r="J283" s="188" t="s">
        <v>1233</v>
      </c>
      <c r="K283" s="187">
        <v>22471.5</v>
      </c>
      <c r="L283" s="187" t="s">
        <v>1234</v>
      </c>
      <c r="M283" s="188" t="s">
        <v>370</v>
      </c>
      <c r="N283" s="188"/>
      <c r="O283" s="189" t="s">
        <v>616</v>
      </c>
      <c r="P283" s="189" t="s">
        <v>119</v>
      </c>
    </row>
    <row r="284" spans="1:16" ht="12.75" customHeight="1" x14ac:dyDescent="0.2">
      <c r="A284" s="2" t="str">
        <f t="shared" si="24"/>
        <v> BRNO 32 </v>
      </c>
      <c r="B284" s="15" t="str">
        <f t="shared" si="25"/>
        <v>II</v>
      </c>
      <c r="C284" s="2">
        <f t="shared" si="26"/>
        <v>49923.517399999997</v>
      </c>
      <c r="D284" t="str">
        <f t="shared" si="27"/>
        <v>vis</v>
      </c>
      <c r="E284" t="e">
        <f>VLOOKUP(C284,A!C$21:E$973,3,FALSE)</f>
        <v>#N/A</v>
      </c>
      <c r="F284" s="15" t="s">
        <v>53</v>
      </c>
      <c r="G284" t="str">
        <f t="shared" si="28"/>
        <v>49923.5174</v>
      </c>
      <c r="H284" s="2">
        <f t="shared" si="29"/>
        <v>23166.5</v>
      </c>
      <c r="I284" s="187" t="s">
        <v>1235</v>
      </c>
      <c r="J284" s="188" t="s">
        <v>1236</v>
      </c>
      <c r="K284" s="187">
        <v>23166.5</v>
      </c>
      <c r="L284" s="187" t="s">
        <v>1221</v>
      </c>
      <c r="M284" s="188" t="s">
        <v>370</v>
      </c>
      <c r="N284" s="188"/>
      <c r="O284" s="189" t="s">
        <v>1237</v>
      </c>
      <c r="P284" s="189" t="s">
        <v>119</v>
      </c>
    </row>
    <row r="285" spans="1:16" ht="12.75" customHeight="1" x14ac:dyDescent="0.2">
      <c r="A285" s="2" t="str">
        <f t="shared" si="24"/>
        <v> BRNO 32 </v>
      </c>
      <c r="B285" s="15" t="str">
        <f t="shared" si="25"/>
        <v>II</v>
      </c>
      <c r="C285" s="2">
        <f t="shared" si="26"/>
        <v>49928.423499999997</v>
      </c>
      <c r="D285" t="str">
        <f t="shared" si="27"/>
        <v>vis</v>
      </c>
      <c r="E285" t="e">
        <f>VLOOKUP(C285,A!C$21:E$973,3,FALSE)</f>
        <v>#N/A</v>
      </c>
      <c r="F285" s="15" t="s">
        <v>53</v>
      </c>
      <c r="G285" t="str">
        <f t="shared" si="28"/>
        <v>49928.4235</v>
      </c>
      <c r="H285" s="2">
        <f t="shared" si="29"/>
        <v>23178.5</v>
      </c>
      <c r="I285" s="187" t="s">
        <v>1238</v>
      </c>
      <c r="J285" s="188" t="s">
        <v>1239</v>
      </c>
      <c r="K285" s="187">
        <v>23178.5</v>
      </c>
      <c r="L285" s="187" t="s">
        <v>1240</v>
      </c>
      <c r="M285" s="188" t="s">
        <v>370</v>
      </c>
      <c r="N285" s="188"/>
      <c r="O285" s="189" t="s">
        <v>1241</v>
      </c>
      <c r="P285" s="189" t="s">
        <v>119</v>
      </c>
    </row>
    <row r="286" spans="1:16" ht="12.75" customHeight="1" x14ac:dyDescent="0.2">
      <c r="A286" s="2" t="str">
        <f t="shared" si="24"/>
        <v> BRNO 32 </v>
      </c>
      <c r="B286" s="15" t="str">
        <f t="shared" si="25"/>
        <v>II</v>
      </c>
      <c r="C286" s="2">
        <f t="shared" si="26"/>
        <v>49928.4395</v>
      </c>
      <c r="D286" t="str">
        <f t="shared" si="27"/>
        <v>vis</v>
      </c>
      <c r="E286" t="e">
        <f>VLOOKUP(C286,A!C$21:E$973,3,FALSE)</f>
        <v>#N/A</v>
      </c>
      <c r="F286" s="15" t="s">
        <v>53</v>
      </c>
      <c r="G286" t="str">
        <f t="shared" si="28"/>
        <v>49928.4395</v>
      </c>
      <c r="H286" s="2">
        <f t="shared" si="29"/>
        <v>23178.5</v>
      </c>
      <c r="I286" s="187" t="s">
        <v>1242</v>
      </c>
      <c r="J286" s="188" t="s">
        <v>1243</v>
      </c>
      <c r="K286" s="187">
        <v>23178.5</v>
      </c>
      <c r="L286" s="187" t="s">
        <v>1244</v>
      </c>
      <c r="M286" s="188" t="s">
        <v>370</v>
      </c>
      <c r="N286" s="188"/>
      <c r="O286" s="189" t="s">
        <v>544</v>
      </c>
      <c r="P286" s="189" t="s">
        <v>119</v>
      </c>
    </row>
    <row r="287" spans="1:16" ht="12.75" customHeight="1" x14ac:dyDescent="0.2">
      <c r="A287" s="2" t="str">
        <f t="shared" si="24"/>
        <v> BRNO 32 </v>
      </c>
      <c r="B287" s="15" t="str">
        <f t="shared" si="25"/>
        <v>I</v>
      </c>
      <c r="C287" s="2">
        <f t="shared" si="26"/>
        <v>49929.435299999997</v>
      </c>
      <c r="D287" t="str">
        <f t="shared" si="27"/>
        <v>vis</v>
      </c>
      <c r="E287" t="e">
        <f>VLOOKUP(C287,A!C$21:E$973,3,FALSE)</f>
        <v>#N/A</v>
      </c>
      <c r="F287" s="15" t="s">
        <v>53</v>
      </c>
      <c r="G287" t="str">
        <f t="shared" si="28"/>
        <v>49929.4353</v>
      </c>
      <c r="H287" s="2">
        <f t="shared" si="29"/>
        <v>23181</v>
      </c>
      <c r="I287" s="187" t="s">
        <v>1245</v>
      </c>
      <c r="J287" s="188" t="s">
        <v>1246</v>
      </c>
      <c r="K287" s="187">
        <v>23181</v>
      </c>
      <c r="L287" s="187" t="s">
        <v>1247</v>
      </c>
      <c r="M287" s="188" t="s">
        <v>370</v>
      </c>
      <c r="N287" s="188"/>
      <c r="O287" s="189" t="s">
        <v>1241</v>
      </c>
      <c r="P287" s="189" t="s">
        <v>119</v>
      </c>
    </row>
    <row r="288" spans="1:16" ht="12.75" customHeight="1" x14ac:dyDescent="0.2">
      <c r="A288" s="2" t="str">
        <f t="shared" si="24"/>
        <v> BRNO 32 </v>
      </c>
      <c r="B288" s="15" t="str">
        <f t="shared" si="25"/>
        <v>I</v>
      </c>
      <c r="C288" s="2">
        <f t="shared" si="26"/>
        <v>49929.439400000003</v>
      </c>
      <c r="D288" t="str">
        <f t="shared" si="27"/>
        <v>vis</v>
      </c>
      <c r="E288" t="e">
        <f>VLOOKUP(C288,A!C$21:E$973,3,FALSE)</f>
        <v>#N/A</v>
      </c>
      <c r="F288" s="15" t="s">
        <v>53</v>
      </c>
      <c r="G288" t="str">
        <f t="shared" si="28"/>
        <v>49929.4394</v>
      </c>
      <c r="H288" s="2">
        <f t="shared" si="29"/>
        <v>23181</v>
      </c>
      <c r="I288" s="187" t="s">
        <v>1248</v>
      </c>
      <c r="J288" s="188" t="s">
        <v>1249</v>
      </c>
      <c r="K288" s="187">
        <v>23181</v>
      </c>
      <c r="L288" s="187" t="s">
        <v>1250</v>
      </c>
      <c r="M288" s="188" t="s">
        <v>370</v>
      </c>
      <c r="N288" s="188"/>
      <c r="O288" s="189" t="s">
        <v>1251</v>
      </c>
      <c r="P288" s="189" t="s">
        <v>119</v>
      </c>
    </row>
    <row r="289" spans="1:16" ht="12.75" customHeight="1" x14ac:dyDescent="0.2">
      <c r="A289" s="2" t="str">
        <f t="shared" si="24"/>
        <v> BRNO 32 </v>
      </c>
      <c r="B289" s="15" t="str">
        <f t="shared" si="25"/>
        <v>I</v>
      </c>
      <c r="C289" s="2">
        <f t="shared" si="26"/>
        <v>49929.444300000003</v>
      </c>
      <c r="D289" t="str">
        <f t="shared" si="27"/>
        <v>vis</v>
      </c>
      <c r="E289" t="e">
        <f>VLOOKUP(C289,A!C$21:E$973,3,FALSE)</f>
        <v>#N/A</v>
      </c>
      <c r="F289" s="15" t="s">
        <v>53</v>
      </c>
      <c r="G289" t="str">
        <f t="shared" si="28"/>
        <v>49929.4443</v>
      </c>
      <c r="H289" s="2">
        <f t="shared" si="29"/>
        <v>23181</v>
      </c>
      <c r="I289" s="187" t="s">
        <v>1252</v>
      </c>
      <c r="J289" s="188" t="s">
        <v>1253</v>
      </c>
      <c r="K289" s="187">
        <v>23181</v>
      </c>
      <c r="L289" s="187" t="s">
        <v>1254</v>
      </c>
      <c r="M289" s="188" t="s">
        <v>370</v>
      </c>
      <c r="N289" s="188"/>
      <c r="O289" s="189" t="s">
        <v>1255</v>
      </c>
      <c r="P289" s="189" t="s">
        <v>119</v>
      </c>
    </row>
    <row r="290" spans="1:16" ht="12.75" customHeight="1" x14ac:dyDescent="0.2">
      <c r="A290" s="2" t="str">
        <f t="shared" si="24"/>
        <v> BRNO 32 </v>
      </c>
      <c r="B290" s="15" t="str">
        <f t="shared" si="25"/>
        <v>I</v>
      </c>
      <c r="C290" s="2">
        <f t="shared" si="26"/>
        <v>49929.445699999997</v>
      </c>
      <c r="D290" t="str">
        <f t="shared" si="27"/>
        <v>vis</v>
      </c>
      <c r="E290" t="e">
        <f>VLOOKUP(C290,A!C$21:E$973,3,FALSE)</f>
        <v>#N/A</v>
      </c>
      <c r="F290" s="15" t="s">
        <v>53</v>
      </c>
      <c r="G290" t="str">
        <f t="shared" si="28"/>
        <v>49929.4457</v>
      </c>
      <c r="H290" s="2">
        <f t="shared" si="29"/>
        <v>23181</v>
      </c>
      <c r="I290" s="187" t="s">
        <v>1256</v>
      </c>
      <c r="J290" s="188" t="s">
        <v>1257</v>
      </c>
      <c r="K290" s="187">
        <v>23181</v>
      </c>
      <c r="L290" s="187" t="s">
        <v>1258</v>
      </c>
      <c r="M290" s="188" t="s">
        <v>370</v>
      </c>
      <c r="N290" s="188"/>
      <c r="O290" s="189" t="s">
        <v>1237</v>
      </c>
      <c r="P290" s="189" t="s">
        <v>119</v>
      </c>
    </row>
    <row r="291" spans="1:16" ht="12.75" customHeight="1" x14ac:dyDescent="0.2">
      <c r="A291" s="2" t="str">
        <f t="shared" si="24"/>
        <v> BRNO 32 </v>
      </c>
      <c r="B291" s="15" t="str">
        <f t="shared" si="25"/>
        <v>I</v>
      </c>
      <c r="C291" s="2">
        <f t="shared" si="26"/>
        <v>49929.448499999999</v>
      </c>
      <c r="D291" t="str">
        <f t="shared" si="27"/>
        <v>vis</v>
      </c>
      <c r="E291" t="e">
        <f>VLOOKUP(C291,A!C$21:E$973,3,FALSE)</f>
        <v>#N/A</v>
      </c>
      <c r="F291" s="15" t="s">
        <v>53</v>
      </c>
      <c r="G291" t="str">
        <f t="shared" si="28"/>
        <v>49929.4485</v>
      </c>
      <c r="H291" s="2">
        <f t="shared" si="29"/>
        <v>23181</v>
      </c>
      <c r="I291" s="187" t="s">
        <v>1259</v>
      </c>
      <c r="J291" s="188" t="s">
        <v>1260</v>
      </c>
      <c r="K291" s="187">
        <v>23181</v>
      </c>
      <c r="L291" s="187" t="s">
        <v>1261</v>
      </c>
      <c r="M291" s="188" t="s">
        <v>370</v>
      </c>
      <c r="N291" s="188"/>
      <c r="O291" s="189" t="s">
        <v>1262</v>
      </c>
      <c r="P291" s="189" t="s">
        <v>119</v>
      </c>
    </row>
    <row r="292" spans="1:16" ht="12.75" customHeight="1" x14ac:dyDescent="0.2">
      <c r="A292" s="2" t="str">
        <f t="shared" si="24"/>
        <v> AOEB 10 </v>
      </c>
      <c r="B292" s="15" t="str">
        <f t="shared" si="25"/>
        <v>I</v>
      </c>
      <c r="C292" s="2">
        <f t="shared" si="26"/>
        <v>50237.01</v>
      </c>
      <c r="D292" t="str">
        <f t="shared" si="27"/>
        <v>vis</v>
      </c>
      <c r="E292" t="e">
        <f>VLOOKUP(C292,A!C$21:E$973,3,FALSE)</f>
        <v>#N/A</v>
      </c>
      <c r="F292" s="15" t="s">
        <v>53</v>
      </c>
      <c r="G292" t="str">
        <f t="shared" si="28"/>
        <v>50237.010</v>
      </c>
      <c r="H292" s="2">
        <f t="shared" si="29"/>
        <v>23933</v>
      </c>
      <c r="I292" s="187" t="s">
        <v>1263</v>
      </c>
      <c r="J292" s="188" t="s">
        <v>1264</v>
      </c>
      <c r="K292" s="187">
        <v>23933</v>
      </c>
      <c r="L292" s="187" t="s">
        <v>677</v>
      </c>
      <c r="M292" s="188" t="s">
        <v>867</v>
      </c>
      <c r="N292" s="188" t="s">
        <v>1265</v>
      </c>
      <c r="O292" s="189" t="s">
        <v>1266</v>
      </c>
      <c r="P292" s="189" t="s">
        <v>87</v>
      </c>
    </row>
    <row r="293" spans="1:16" ht="12.75" customHeight="1" x14ac:dyDescent="0.2">
      <c r="A293" s="2" t="str">
        <f t="shared" si="24"/>
        <v> BRNO 32 </v>
      </c>
      <c r="B293" s="15" t="str">
        <f t="shared" si="25"/>
        <v>II</v>
      </c>
      <c r="C293" s="2">
        <f t="shared" si="26"/>
        <v>50281.4087</v>
      </c>
      <c r="D293" t="str">
        <f t="shared" si="27"/>
        <v>vis</v>
      </c>
      <c r="E293" t="e">
        <f>VLOOKUP(C293,A!C$21:E$973,3,FALSE)</f>
        <v>#N/A</v>
      </c>
      <c r="F293" s="15" t="s">
        <v>53</v>
      </c>
      <c r="G293" t="str">
        <f t="shared" si="28"/>
        <v>50281.4087</v>
      </c>
      <c r="H293" s="2">
        <f t="shared" si="29"/>
        <v>24041.5</v>
      </c>
      <c r="I293" s="187" t="s">
        <v>1267</v>
      </c>
      <c r="J293" s="188" t="s">
        <v>1268</v>
      </c>
      <c r="K293" s="187">
        <v>24041.5</v>
      </c>
      <c r="L293" s="187" t="s">
        <v>1269</v>
      </c>
      <c r="M293" s="188" t="s">
        <v>370</v>
      </c>
      <c r="N293" s="188"/>
      <c r="O293" s="189" t="s">
        <v>1270</v>
      </c>
      <c r="P293" s="189" t="s">
        <v>119</v>
      </c>
    </row>
    <row r="294" spans="1:16" ht="12.75" customHeight="1" x14ac:dyDescent="0.2">
      <c r="A294" s="2" t="str">
        <f t="shared" si="24"/>
        <v> BRNO 32 </v>
      </c>
      <c r="B294" s="15" t="str">
        <f t="shared" si="25"/>
        <v>II</v>
      </c>
      <c r="C294" s="2">
        <f t="shared" si="26"/>
        <v>50281.416400000002</v>
      </c>
      <c r="D294" t="str">
        <f t="shared" si="27"/>
        <v>vis</v>
      </c>
      <c r="E294" t="e">
        <f>VLOOKUP(C294,A!C$21:E$973,3,FALSE)</f>
        <v>#N/A</v>
      </c>
      <c r="F294" s="15" t="s">
        <v>53</v>
      </c>
      <c r="G294" t="str">
        <f t="shared" si="28"/>
        <v>50281.4164</v>
      </c>
      <c r="H294" s="2">
        <f t="shared" si="29"/>
        <v>24041.5</v>
      </c>
      <c r="I294" s="187" t="s">
        <v>1271</v>
      </c>
      <c r="J294" s="188" t="s">
        <v>1272</v>
      </c>
      <c r="K294" s="187">
        <v>24041.5</v>
      </c>
      <c r="L294" s="187" t="s">
        <v>1273</v>
      </c>
      <c r="M294" s="188" t="s">
        <v>370</v>
      </c>
      <c r="N294" s="188"/>
      <c r="O294" s="189" t="s">
        <v>1274</v>
      </c>
      <c r="P294" s="189" t="s">
        <v>119</v>
      </c>
    </row>
    <row r="295" spans="1:16" ht="12.75" customHeight="1" x14ac:dyDescent="0.2">
      <c r="A295" s="2" t="str">
        <f t="shared" si="24"/>
        <v> BRNO 32 </v>
      </c>
      <c r="B295" s="15" t="str">
        <f t="shared" si="25"/>
        <v>II</v>
      </c>
      <c r="C295" s="2">
        <f t="shared" si="26"/>
        <v>50281.419099999999</v>
      </c>
      <c r="D295" t="str">
        <f t="shared" si="27"/>
        <v>vis</v>
      </c>
      <c r="E295" t="e">
        <f>VLOOKUP(C295,A!C$21:E$973,3,FALSE)</f>
        <v>#N/A</v>
      </c>
      <c r="F295" s="15" t="s">
        <v>53</v>
      </c>
      <c r="G295" t="str">
        <f t="shared" si="28"/>
        <v>50281.4191</v>
      </c>
      <c r="H295" s="2">
        <f t="shared" si="29"/>
        <v>24041.5</v>
      </c>
      <c r="I295" s="187" t="s">
        <v>1275</v>
      </c>
      <c r="J295" s="188" t="s">
        <v>1276</v>
      </c>
      <c r="K295" s="187">
        <v>24041.5</v>
      </c>
      <c r="L295" s="187" t="s">
        <v>1277</v>
      </c>
      <c r="M295" s="188" t="s">
        <v>370</v>
      </c>
      <c r="N295" s="188"/>
      <c r="O295" s="189" t="s">
        <v>1278</v>
      </c>
      <c r="P295" s="189" t="s">
        <v>119</v>
      </c>
    </row>
    <row r="296" spans="1:16" ht="12.75" customHeight="1" x14ac:dyDescent="0.2">
      <c r="A296" s="2" t="str">
        <f t="shared" si="24"/>
        <v> BRNO 32 </v>
      </c>
      <c r="B296" s="15" t="str">
        <f t="shared" si="25"/>
        <v>II</v>
      </c>
      <c r="C296" s="2">
        <f t="shared" si="26"/>
        <v>50281.419099999999</v>
      </c>
      <c r="D296" t="str">
        <f t="shared" si="27"/>
        <v>vis</v>
      </c>
      <c r="E296" t="e">
        <f>VLOOKUP(C296,A!C$21:E$973,3,FALSE)</f>
        <v>#N/A</v>
      </c>
      <c r="F296" s="15" t="s">
        <v>53</v>
      </c>
      <c r="G296" t="str">
        <f t="shared" si="28"/>
        <v>50281.4191</v>
      </c>
      <c r="H296" s="2">
        <f t="shared" si="29"/>
        <v>24041.5</v>
      </c>
      <c r="I296" s="187" t="s">
        <v>1275</v>
      </c>
      <c r="J296" s="188" t="s">
        <v>1276</v>
      </c>
      <c r="K296" s="187">
        <v>24041.5</v>
      </c>
      <c r="L296" s="187" t="s">
        <v>1277</v>
      </c>
      <c r="M296" s="188" t="s">
        <v>370</v>
      </c>
      <c r="N296" s="188"/>
      <c r="O296" s="189" t="s">
        <v>1279</v>
      </c>
      <c r="P296" s="189" t="s">
        <v>119</v>
      </c>
    </row>
    <row r="297" spans="1:16" ht="12.75" customHeight="1" x14ac:dyDescent="0.2">
      <c r="A297" s="2" t="str">
        <f t="shared" si="24"/>
        <v> BRNO 32 </v>
      </c>
      <c r="B297" s="15" t="str">
        <f t="shared" si="25"/>
        <v>I</v>
      </c>
      <c r="C297" s="2">
        <f t="shared" si="26"/>
        <v>50282.423300000002</v>
      </c>
      <c r="D297" t="str">
        <f t="shared" si="27"/>
        <v>vis</v>
      </c>
      <c r="E297" t="e">
        <f>VLOOKUP(C297,A!C$21:E$973,3,FALSE)</f>
        <v>#N/A</v>
      </c>
      <c r="F297" s="15" t="s">
        <v>53</v>
      </c>
      <c r="G297" t="str">
        <f t="shared" si="28"/>
        <v>50282.4233</v>
      </c>
      <c r="H297" s="2">
        <f t="shared" si="29"/>
        <v>24044</v>
      </c>
      <c r="I297" s="187" t="s">
        <v>1280</v>
      </c>
      <c r="J297" s="188" t="s">
        <v>1281</v>
      </c>
      <c r="K297" s="187">
        <v>24044</v>
      </c>
      <c r="L297" s="187" t="s">
        <v>1282</v>
      </c>
      <c r="M297" s="188" t="s">
        <v>370</v>
      </c>
      <c r="N297" s="188"/>
      <c r="O297" s="189" t="s">
        <v>1274</v>
      </c>
      <c r="P297" s="189" t="s">
        <v>119</v>
      </c>
    </row>
    <row r="298" spans="1:16" ht="12.75" customHeight="1" x14ac:dyDescent="0.2">
      <c r="A298" s="2" t="str">
        <f t="shared" si="24"/>
        <v> BRNO 32 </v>
      </c>
      <c r="B298" s="15" t="str">
        <f t="shared" si="25"/>
        <v>I</v>
      </c>
      <c r="C298" s="2">
        <f t="shared" si="26"/>
        <v>50282.4254</v>
      </c>
      <c r="D298" t="str">
        <f t="shared" si="27"/>
        <v>vis</v>
      </c>
      <c r="E298" t="e">
        <f>VLOOKUP(C298,A!C$21:E$973,3,FALSE)</f>
        <v>#N/A</v>
      </c>
      <c r="F298" s="15" t="s">
        <v>53</v>
      </c>
      <c r="G298" t="str">
        <f t="shared" si="28"/>
        <v>50282.4254</v>
      </c>
      <c r="H298" s="2">
        <f t="shared" si="29"/>
        <v>24044</v>
      </c>
      <c r="I298" s="187" t="s">
        <v>1283</v>
      </c>
      <c r="J298" s="188" t="s">
        <v>1284</v>
      </c>
      <c r="K298" s="187">
        <v>24044</v>
      </c>
      <c r="L298" s="187" t="s">
        <v>1285</v>
      </c>
      <c r="M298" s="188" t="s">
        <v>370</v>
      </c>
      <c r="N298" s="188"/>
      <c r="O298" s="189" t="s">
        <v>1286</v>
      </c>
      <c r="P298" s="189" t="s">
        <v>119</v>
      </c>
    </row>
    <row r="299" spans="1:16" ht="12.75" customHeight="1" x14ac:dyDescent="0.2">
      <c r="A299" s="2" t="str">
        <f t="shared" si="24"/>
        <v> BRNO 32 </v>
      </c>
      <c r="B299" s="15" t="str">
        <f t="shared" si="25"/>
        <v>I</v>
      </c>
      <c r="C299" s="2">
        <f t="shared" si="26"/>
        <v>50282.430899999999</v>
      </c>
      <c r="D299" t="str">
        <f t="shared" si="27"/>
        <v>vis</v>
      </c>
      <c r="E299" t="e">
        <f>VLOOKUP(C299,A!C$21:E$973,3,FALSE)</f>
        <v>#N/A</v>
      </c>
      <c r="F299" s="15" t="s">
        <v>53</v>
      </c>
      <c r="G299" t="str">
        <f t="shared" si="28"/>
        <v>50282.4309</v>
      </c>
      <c r="H299" s="2">
        <f t="shared" si="29"/>
        <v>24044</v>
      </c>
      <c r="I299" s="187" t="s">
        <v>1287</v>
      </c>
      <c r="J299" s="188" t="s">
        <v>1288</v>
      </c>
      <c r="K299" s="187">
        <v>24044</v>
      </c>
      <c r="L299" s="187" t="s">
        <v>1289</v>
      </c>
      <c r="M299" s="188" t="s">
        <v>370</v>
      </c>
      <c r="N299" s="188"/>
      <c r="O299" s="189" t="s">
        <v>1279</v>
      </c>
      <c r="P299" s="189" t="s">
        <v>119</v>
      </c>
    </row>
    <row r="300" spans="1:16" ht="12.75" customHeight="1" x14ac:dyDescent="0.2">
      <c r="A300" s="2" t="str">
        <f t="shared" si="24"/>
        <v> BRNO 32 </v>
      </c>
      <c r="B300" s="15" t="str">
        <f t="shared" si="25"/>
        <v>I</v>
      </c>
      <c r="C300" s="2">
        <f t="shared" si="26"/>
        <v>50282.430899999999</v>
      </c>
      <c r="D300" t="str">
        <f t="shared" si="27"/>
        <v>vis</v>
      </c>
      <c r="E300" t="e">
        <f>VLOOKUP(C300,A!C$21:E$973,3,FALSE)</f>
        <v>#N/A</v>
      </c>
      <c r="F300" s="15" t="s">
        <v>53</v>
      </c>
      <c r="G300" t="str">
        <f t="shared" si="28"/>
        <v>50282.4309</v>
      </c>
      <c r="H300" s="2">
        <f t="shared" si="29"/>
        <v>24044</v>
      </c>
      <c r="I300" s="187" t="s">
        <v>1287</v>
      </c>
      <c r="J300" s="188" t="s">
        <v>1288</v>
      </c>
      <c r="K300" s="187">
        <v>24044</v>
      </c>
      <c r="L300" s="187" t="s">
        <v>1289</v>
      </c>
      <c r="M300" s="188" t="s">
        <v>370</v>
      </c>
      <c r="N300" s="188"/>
      <c r="O300" s="189" t="s">
        <v>1270</v>
      </c>
      <c r="P300" s="189" t="s">
        <v>119</v>
      </c>
    </row>
    <row r="301" spans="1:16" ht="12.75" customHeight="1" x14ac:dyDescent="0.2">
      <c r="A301" s="2" t="str">
        <f t="shared" si="24"/>
        <v> BRNO 32 </v>
      </c>
      <c r="B301" s="15" t="str">
        <f t="shared" si="25"/>
        <v>I</v>
      </c>
      <c r="C301" s="2">
        <f t="shared" si="26"/>
        <v>50282.432999999997</v>
      </c>
      <c r="D301" t="str">
        <f t="shared" si="27"/>
        <v>vis</v>
      </c>
      <c r="E301" t="e">
        <f>VLOOKUP(C301,A!C$21:E$973,3,FALSE)</f>
        <v>#N/A</v>
      </c>
      <c r="F301" s="15" t="s">
        <v>53</v>
      </c>
      <c r="G301" t="str">
        <f t="shared" si="28"/>
        <v>50282.4330</v>
      </c>
      <c r="H301" s="2">
        <f t="shared" si="29"/>
        <v>24044</v>
      </c>
      <c r="I301" s="187" t="s">
        <v>1290</v>
      </c>
      <c r="J301" s="188" t="s">
        <v>1291</v>
      </c>
      <c r="K301" s="187">
        <v>24044</v>
      </c>
      <c r="L301" s="187" t="s">
        <v>1292</v>
      </c>
      <c r="M301" s="188" t="s">
        <v>370</v>
      </c>
      <c r="N301" s="188"/>
      <c r="O301" s="189" t="s">
        <v>1293</v>
      </c>
      <c r="P301" s="189" t="s">
        <v>119</v>
      </c>
    </row>
    <row r="302" spans="1:16" ht="12.75" customHeight="1" x14ac:dyDescent="0.2">
      <c r="A302" s="2" t="str">
        <f t="shared" si="24"/>
        <v> BRNO 32 </v>
      </c>
      <c r="B302" s="15" t="str">
        <f t="shared" si="25"/>
        <v>I</v>
      </c>
      <c r="C302" s="2">
        <f t="shared" si="26"/>
        <v>50963.402300000002</v>
      </c>
      <c r="D302" t="str">
        <f t="shared" si="27"/>
        <v>vis</v>
      </c>
      <c r="E302" t="e">
        <f>VLOOKUP(C302,A!C$21:E$973,3,FALSE)</f>
        <v>#N/A</v>
      </c>
      <c r="F302" s="15" t="s">
        <v>53</v>
      </c>
      <c r="G302" t="str">
        <f t="shared" si="28"/>
        <v>50963.4023</v>
      </c>
      <c r="H302" s="2">
        <f t="shared" si="29"/>
        <v>25709</v>
      </c>
      <c r="I302" s="187" t="s">
        <v>1294</v>
      </c>
      <c r="J302" s="188" t="s">
        <v>1295</v>
      </c>
      <c r="K302" s="187">
        <v>25709</v>
      </c>
      <c r="L302" s="187" t="s">
        <v>1296</v>
      </c>
      <c r="M302" s="188" t="s">
        <v>370</v>
      </c>
      <c r="N302" s="188"/>
      <c r="O302" s="189" t="s">
        <v>1297</v>
      </c>
      <c r="P302" s="189" t="s">
        <v>119</v>
      </c>
    </row>
    <row r="303" spans="1:16" ht="12.75" customHeight="1" x14ac:dyDescent="0.2">
      <c r="A303" s="2" t="str">
        <f t="shared" si="24"/>
        <v> BRNO 32 </v>
      </c>
      <c r="B303" s="15" t="str">
        <f t="shared" si="25"/>
        <v>I</v>
      </c>
      <c r="C303" s="2">
        <f t="shared" si="26"/>
        <v>50963.407899999998</v>
      </c>
      <c r="D303" t="str">
        <f t="shared" si="27"/>
        <v>vis</v>
      </c>
      <c r="E303" t="e">
        <f>VLOOKUP(C303,A!C$21:E$973,3,FALSE)</f>
        <v>#N/A</v>
      </c>
      <c r="F303" s="15" t="s">
        <v>53</v>
      </c>
      <c r="G303" t="str">
        <f t="shared" si="28"/>
        <v>50963.4079</v>
      </c>
      <c r="H303" s="2">
        <f t="shared" si="29"/>
        <v>25709</v>
      </c>
      <c r="I303" s="187" t="s">
        <v>1298</v>
      </c>
      <c r="J303" s="188" t="s">
        <v>1299</v>
      </c>
      <c r="K303" s="187">
        <v>25709</v>
      </c>
      <c r="L303" s="187" t="s">
        <v>1300</v>
      </c>
      <c r="M303" s="188" t="s">
        <v>370</v>
      </c>
      <c r="N303" s="188"/>
      <c r="O303" s="189" t="s">
        <v>1301</v>
      </c>
      <c r="P303" s="189" t="s">
        <v>119</v>
      </c>
    </row>
    <row r="304" spans="1:16" ht="12.75" customHeight="1" x14ac:dyDescent="0.2">
      <c r="A304" s="2" t="str">
        <f t="shared" si="24"/>
        <v> BRNO 32 </v>
      </c>
      <c r="B304" s="15" t="str">
        <f t="shared" si="25"/>
        <v>II</v>
      </c>
      <c r="C304" s="2">
        <f t="shared" si="26"/>
        <v>51043.388500000001</v>
      </c>
      <c r="D304" t="str">
        <f t="shared" si="27"/>
        <v>vis</v>
      </c>
      <c r="E304" t="e">
        <f>VLOOKUP(C304,A!C$21:E$973,3,FALSE)</f>
        <v>#N/A</v>
      </c>
      <c r="F304" s="15" t="s">
        <v>53</v>
      </c>
      <c r="G304" t="str">
        <f t="shared" si="28"/>
        <v>51043.3885</v>
      </c>
      <c r="H304" s="2">
        <f t="shared" si="29"/>
        <v>25904.5</v>
      </c>
      <c r="I304" s="187" t="s">
        <v>1302</v>
      </c>
      <c r="J304" s="188" t="s">
        <v>1303</v>
      </c>
      <c r="K304" s="187">
        <v>25904.5</v>
      </c>
      <c r="L304" s="187" t="s">
        <v>1304</v>
      </c>
      <c r="M304" s="188" t="s">
        <v>370</v>
      </c>
      <c r="N304" s="188"/>
      <c r="O304" s="189" t="s">
        <v>544</v>
      </c>
      <c r="P304" s="189" t="s">
        <v>119</v>
      </c>
    </row>
    <row r="305" spans="1:16" ht="12.75" customHeight="1" x14ac:dyDescent="0.2">
      <c r="A305" s="2" t="str">
        <f t="shared" si="24"/>
        <v>BAVM 133 </v>
      </c>
      <c r="B305" s="15" t="str">
        <f t="shared" si="25"/>
        <v>I</v>
      </c>
      <c r="C305" s="2">
        <f t="shared" si="26"/>
        <v>51390.405899999998</v>
      </c>
      <c r="D305" t="str">
        <f t="shared" si="27"/>
        <v>vis</v>
      </c>
      <c r="E305" t="e">
        <f>VLOOKUP(C305,A!C$21:E$973,3,FALSE)</f>
        <v>#N/A</v>
      </c>
      <c r="F305" s="15" t="s">
        <v>53</v>
      </c>
      <c r="G305" t="str">
        <f t="shared" si="28"/>
        <v>51390.4059</v>
      </c>
      <c r="H305" s="2">
        <f t="shared" si="29"/>
        <v>26753</v>
      </c>
      <c r="I305" s="187" t="s">
        <v>1305</v>
      </c>
      <c r="J305" s="188" t="s">
        <v>1306</v>
      </c>
      <c r="K305" s="187">
        <v>26753</v>
      </c>
      <c r="L305" s="187" t="s">
        <v>1307</v>
      </c>
      <c r="M305" s="188" t="s">
        <v>376</v>
      </c>
      <c r="N305" s="188" t="s">
        <v>60</v>
      </c>
      <c r="O305" s="189" t="s">
        <v>588</v>
      </c>
      <c r="P305" s="190" t="s">
        <v>1308</v>
      </c>
    </row>
    <row r="306" spans="1:16" ht="12.75" customHeight="1" x14ac:dyDescent="0.2">
      <c r="A306" s="2" t="str">
        <f t="shared" si="24"/>
        <v>BAVM 133 </v>
      </c>
      <c r="B306" s="15" t="str">
        <f t="shared" si="25"/>
        <v>I</v>
      </c>
      <c r="C306" s="2">
        <f t="shared" si="26"/>
        <v>51390.4061</v>
      </c>
      <c r="D306" t="str">
        <f t="shared" si="27"/>
        <v>vis</v>
      </c>
      <c r="E306" t="e">
        <f>VLOOKUP(C306,A!C$21:E$973,3,FALSE)</f>
        <v>#N/A</v>
      </c>
      <c r="F306" s="15" t="s">
        <v>53</v>
      </c>
      <c r="G306" t="str">
        <f t="shared" si="28"/>
        <v>51390.4061</v>
      </c>
      <c r="H306" s="2">
        <f t="shared" si="29"/>
        <v>26753</v>
      </c>
      <c r="I306" s="187" t="s">
        <v>1309</v>
      </c>
      <c r="J306" s="188" t="s">
        <v>1306</v>
      </c>
      <c r="K306" s="187">
        <v>26753</v>
      </c>
      <c r="L306" s="187" t="s">
        <v>1310</v>
      </c>
      <c r="M306" s="188" t="s">
        <v>376</v>
      </c>
      <c r="N306" s="188" t="s">
        <v>601</v>
      </c>
      <c r="O306" s="189" t="s">
        <v>588</v>
      </c>
      <c r="P306" s="190" t="s">
        <v>1308</v>
      </c>
    </row>
    <row r="307" spans="1:16" ht="12.75" customHeight="1" x14ac:dyDescent="0.2">
      <c r="A307" s="2" t="str">
        <f t="shared" si="24"/>
        <v> BRNO 32 </v>
      </c>
      <c r="B307" s="15" t="str">
        <f t="shared" si="25"/>
        <v>II</v>
      </c>
      <c r="C307" s="2">
        <f t="shared" si="26"/>
        <v>51658.4997</v>
      </c>
      <c r="D307" t="str">
        <f t="shared" si="27"/>
        <v>vis</v>
      </c>
      <c r="E307" t="e">
        <f>VLOOKUP(C307,A!C$21:E$973,3,FALSE)</f>
        <v>#N/A</v>
      </c>
      <c r="F307" s="15" t="s">
        <v>53</v>
      </c>
      <c r="G307" t="str">
        <f t="shared" si="28"/>
        <v>51658.4997</v>
      </c>
      <c r="H307" s="2">
        <f t="shared" si="29"/>
        <v>27408.5</v>
      </c>
      <c r="I307" s="187" t="s">
        <v>1311</v>
      </c>
      <c r="J307" s="188" t="s">
        <v>1312</v>
      </c>
      <c r="K307" s="187">
        <v>27408.5</v>
      </c>
      <c r="L307" s="187" t="s">
        <v>1313</v>
      </c>
      <c r="M307" s="188" t="s">
        <v>370</v>
      </c>
      <c r="N307" s="188"/>
      <c r="O307" s="189" t="s">
        <v>1314</v>
      </c>
      <c r="P307" s="189" t="s">
        <v>119</v>
      </c>
    </row>
    <row r="308" spans="1:16" ht="12.75" customHeight="1" x14ac:dyDescent="0.2">
      <c r="A308" s="2" t="str">
        <f t="shared" si="24"/>
        <v>OEJV 0074 </v>
      </c>
      <c r="B308" s="15" t="str">
        <f t="shared" si="25"/>
        <v>II</v>
      </c>
      <c r="C308" s="2">
        <f t="shared" si="26"/>
        <v>52054.428</v>
      </c>
      <c r="D308" t="str">
        <f t="shared" si="27"/>
        <v>vis</v>
      </c>
      <c r="E308" t="e">
        <f>VLOOKUP(C308,A!C$21:E$973,3,FALSE)</f>
        <v>#N/A</v>
      </c>
      <c r="F308" s="15" t="s">
        <v>53</v>
      </c>
      <c r="G308" t="str">
        <f t="shared" si="28"/>
        <v>52054.428</v>
      </c>
      <c r="H308" s="2">
        <f t="shared" si="29"/>
        <v>28376.5</v>
      </c>
      <c r="I308" s="187" t="s">
        <v>1315</v>
      </c>
      <c r="J308" s="188" t="s">
        <v>1316</v>
      </c>
      <c r="K308" s="187" t="s">
        <v>1317</v>
      </c>
      <c r="L308" s="187" t="s">
        <v>1318</v>
      </c>
      <c r="M308" s="188" t="s">
        <v>370</v>
      </c>
      <c r="N308" s="188"/>
      <c r="O308" s="189" t="s">
        <v>1319</v>
      </c>
      <c r="P308" s="190" t="s">
        <v>144</v>
      </c>
    </row>
    <row r="309" spans="1:16" ht="12.75" customHeight="1" x14ac:dyDescent="0.2">
      <c r="A309" s="2" t="str">
        <f t="shared" si="24"/>
        <v>IBVS 5443 </v>
      </c>
      <c r="B309" s="15" t="str">
        <f t="shared" si="25"/>
        <v>I</v>
      </c>
      <c r="C309" s="2">
        <f t="shared" si="26"/>
        <v>52091.429700000001</v>
      </c>
      <c r="D309" t="str">
        <f t="shared" si="27"/>
        <v>vis</v>
      </c>
      <c r="E309" t="e">
        <f>VLOOKUP(C309,A!C$21:E$973,3,FALSE)</f>
        <v>#N/A</v>
      </c>
      <c r="F309" s="15" t="s">
        <v>53</v>
      </c>
      <c r="G309" t="str">
        <f t="shared" si="28"/>
        <v>52091.4297</v>
      </c>
      <c r="H309" s="2">
        <f t="shared" si="29"/>
        <v>28467</v>
      </c>
      <c r="I309" s="187" t="s">
        <v>1320</v>
      </c>
      <c r="J309" s="188" t="s">
        <v>1321</v>
      </c>
      <c r="K309" s="187" t="s">
        <v>1322</v>
      </c>
      <c r="L309" s="187" t="s">
        <v>1323</v>
      </c>
      <c r="M309" s="188" t="s">
        <v>376</v>
      </c>
      <c r="N309" s="188" t="s">
        <v>104</v>
      </c>
      <c r="O309" s="189" t="s">
        <v>1324</v>
      </c>
      <c r="P309" s="190" t="s">
        <v>1325</v>
      </c>
    </row>
    <row r="310" spans="1:16" ht="12.75" customHeight="1" x14ac:dyDescent="0.2">
      <c r="A310" s="2" t="str">
        <f t="shared" si="24"/>
        <v>IBVS 5443 </v>
      </c>
      <c r="B310" s="15" t="str">
        <f t="shared" si="25"/>
        <v>I</v>
      </c>
      <c r="C310" s="2">
        <f t="shared" si="26"/>
        <v>52091.431100000002</v>
      </c>
      <c r="D310" t="str">
        <f t="shared" si="27"/>
        <v>vis</v>
      </c>
      <c r="E310" t="e">
        <f>VLOOKUP(C310,A!C$21:E$973,3,FALSE)</f>
        <v>#N/A</v>
      </c>
      <c r="F310" s="15" t="s">
        <v>53</v>
      </c>
      <c r="G310" t="str">
        <f t="shared" si="28"/>
        <v>52091.4311</v>
      </c>
      <c r="H310" s="2">
        <f t="shared" si="29"/>
        <v>28467</v>
      </c>
      <c r="I310" s="187" t="s">
        <v>1326</v>
      </c>
      <c r="J310" s="188" t="s">
        <v>1327</v>
      </c>
      <c r="K310" s="187" t="s">
        <v>1322</v>
      </c>
      <c r="L310" s="187" t="s">
        <v>1328</v>
      </c>
      <c r="M310" s="188" t="s">
        <v>376</v>
      </c>
      <c r="N310" s="188" t="s">
        <v>210</v>
      </c>
      <c r="O310" s="189" t="s">
        <v>1324</v>
      </c>
      <c r="P310" s="190" t="s">
        <v>1325</v>
      </c>
    </row>
    <row r="311" spans="1:16" ht="12.75" customHeight="1" x14ac:dyDescent="0.2">
      <c r="A311" s="2" t="str">
        <f t="shared" si="24"/>
        <v>IBVS 5443 </v>
      </c>
      <c r="B311" s="15" t="str">
        <f t="shared" si="25"/>
        <v>I</v>
      </c>
      <c r="C311" s="2">
        <f t="shared" si="26"/>
        <v>52091.431400000001</v>
      </c>
      <c r="D311" t="str">
        <f t="shared" si="27"/>
        <v>vis</v>
      </c>
      <c r="E311" t="e">
        <f>VLOOKUP(C311,A!C$21:E$973,3,FALSE)</f>
        <v>#N/A</v>
      </c>
      <c r="F311" s="15" t="s">
        <v>53</v>
      </c>
      <c r="G311" t="str">
        <f t="shared" si="28"/>
        <v>52091.4314</v>
      </c>
      <c r="H311" s="2">
        <f t="shared" si="29"/>
        <v>28467</v>
      </c>
      <c r="I311" s="187" t="s">
        <v>1329</v>
      </c>
      <c r="J311" s="188" t="s">
        <v>1330</v>
      </c>
      <c r="K311" s="187" t="s">
        <v>1322</v>
      </c>
      <c r="L311" s="187" t="s">
        <v>1331</v>
      </c>
      <c r="M311" s="188" t="s">
        <v>376</v>
      </c>
      <c r="N311" s="188" t="s">
        <v>60</v>
      </c>
      <c r="O311" s="189" t="s">
        <v>1324</v>
      </c>
      <c r="P311" s="190" t="s">
        <v>1325</v>
      </c>
    </row>
    <row r="312" spans="1:16" ht="12.75" customHeight="1" x14ac:dyDescent="0.2">
      <c r="A312" s="2" t="str">
        <f t="shared" si="24"/>
        <v>VSB 39 </v>
      </c>
      <c r="B312" s="15" t="str">
        <f t="shared" si="25"/>
        <v>I</v>
      </c>
      <c r="C312" s="2">
        <f t="shared" si="26"/>
        <v>52093.072899999999</v>
      </c>
      <c r="D312" t="str">
        <f t="shared" si="27"/>
        <v>vis</v>
      </c>
      <c r="E312" t="e">
        <f>VLOOKUP(C312,A!C$21:E$973,3,FALSE)</f>
        <v>#N/A</v>
      </c>
      <c r="F312" s="15" t="s">
        <v>53</v>
      </c>
      <c r="G312" t="str">
        <f t="shared" si="28"/>
        <v>52093.0729</v>
      </c>
      <c r="H312" s="2">
        <f t="shared" si="29"/>
        <v>28471</v>
      </c>
      <c r="I312" s="187" t="s">
        <v>1332</v>
      </c>
      <c r="J312" s="188" t="s">
        <v>1333</v>
      </c>
      <c r="K312" s="187" t="s">
        <v>1334</v>
      </c>
      <c r="L312" s="187" t="s">
        <v>1335</v>
      </c>
      <c r="M312" s="188" t="s">
        <v>376</v>
      </c>
      <c r="N312" s="188" t="s">
        <v>377</v>
      </c>
      <c r="O312" s="189" t="s">
        <v>1336</v>
      </c>
      <c r="P312" s="190" t="s">
        <v>139</v>
      </c>
    </row>
    <row r="313" spans="1:16" ht="12.75" customHeight="1" x14ac:dyDescent="0.2">
      <c r="A313" s="2" t="str">
        <f t="shared" si="24"/>
        <v>OEJV 0074 </v>
      </c>
      <c r="B313" s="15" t="str">
        <f t="shared" si="25"/>
        <v>I</v>
      </c>
      <c r="C313" s="2">
        <f t="shared" si="26"/>
        <v>52437.47</v>
      </c>
      <c r="D313" t="str">
        <f t="shared" si="27"/>
        <v>vis</v>
      </c>
      <c r="E313" t="e">
        <f>VLOOKUP(C313,A!C$21:E$973,3,FALSE)</f>
        <v>#N/A</v>
      </c>
      <c r="F313" s="15" t="s">
        <v>53</v>
      </c>
      <c r="G313" t="str">
        <f t="shared" si="28"/>
        <v>52437.470</v>
      </c>
      <c r="H313" s="2">
        <f t="shared" si="29"/>
        <v>29313</v>
      </c>
      <c r="I313" s="187" t="s">
        <v>1337</v>
      </c>
      <c r="J313" s="188" t="s">
        <v>1338</v>
      </c>
      <c r="K313" s="187" t="s">
        <v>1339</v>
      </c>
      <c r="L313" s="187" t="s">
        <v>1340</v>
      </c>
      <c r="M313" s="188" t="s">
        <v>370</v>
      </c>
      <c r="N313" s="188"/>
      <c r="O313" s="189" t="s">
        <v>1341</v>
      </c>
      <c r="P313" s="190" t="s">
        <v>144</v>
      </c>
    </row>
    <row r="314" spans="1:16" ht="12.75" customHeight="1" x14ac:dyDescent="0.2">
      <c r="A314" s="2" t="str">
        <f t="shared" si="24"/>
        <v>OEJV 0074 </v>
      </c>
      <c r="B314" s="15" t="str">
        <f t="shared" si="25"/>
        <v>II</v>
      </c>
      <c r="C314" s="2">
        <f t="shared" si="26"/>
        <v>52490.438999999998</v>
      </c>
      <c r="D314" t="str">
        <f t="shared" si="27"/>
        <v>vis</v>
      </c>
      <c r="E314" t="e">
        <f>VLOOKUP(C314,A!C$21:E$973,3,FALSE)</f>
        <v>#N/A</v>
      </c>
      <c r="F314" s="15" t="s">
        <v>53</v>
      </c>
      <c r="G314" t="str">
        <f t="shared" si="28"/>
        <v>52490.439</v>
      </c>
      <c r="H314" s="2">
        <f t="shared" si="29"/>
        <v>29442.5</v>
      </c>
      <c r="I314" s="187" t="s">
        <v>1342</v>
      </c>
      <c r="J314" s="188" t="s">
        <v>1343</v>
      </c>
      <c r="K314" s="187" t="s">
        <v>1344</v>
      </c>
      <c r="L314" s="187" t="s">
        <v>1345</v>
      </c>
      <c r="M314" s="188" t="s">
        <v>370</v>
      </c>
      <c r="N314" s="188"/>
      <c r="O314" s="189" t="s">
        <v>1346</v>
      </c>
      <c r="P314" s="190" t="s">
        <v>144</v>
      </c>
    </row>
    <row r="315" spans="1:16" ht="12.75" customHeight="1" x14ac:dyDescent="0.2">
      <c r="A315" s="2" t="str">
        <f t="shared" si="24"/>
        <v>OEJV 0074 </v>
      </c>
      <c r="B315" s="15" t="str">
        <f t="shared" si="25"/>
        <v>II</v>
      </c>
      <c r="C315" s="2">
        <f t="shared" si="26"/>
        <v>52490.438999999998</v>
      </c>
      <c r="D315" t="str">
        <f t="shared" si="27"/>
        <v>vis</v>
      </c>
      <c r="E315" t="e">
        <f>VLOOKUP(C315,A!C$21:E$973,3,FALSE)</f>
        <v>#N/A</v>
      </c>
      <c r="F315" s="15" t="s">
        <v>53</v>
      </c>
      <c r="G315" t="str">
        <f t="shared" si="28"/>
        <v>52490.439</v>
      </c>
      <c r="H315" s="2">
        <f t="shared" si="29"/>
        <v>29442.5</v>
      </c>
      <c r="I315" s="187" t="s">
        <v>1342</v>
      </c>
      <c r="J315" s="188" t="s">
        <v>1343</v>
      </c>
      <c r="K315" s="187" t="s">
        <v>1344</v>
      </c>
      <c r="L315" s="187" t="s">
        <v>1345</v>
      </c>
      <c r="M315" s="188" t="s">
        <v>370</v>
      </c>
      <c r="N315" s="188"/>
      <c r="O315" s="189" t="s">
        <v>1341</v>
      </c>
      <c r="P315" s="190" t="s">
        <v>144</v>
      </c>
    </row>
    <row r="316" spans="1:16" ht="12.75" customHeight="1" x14ac:dyDescent="0.2">
      <c r="A316" s="2" t="str">
        <f t="shared" si="24"/>
        <v>OEJV 0074 </v>
      </c>
      <c r="B316" s="15" t="str">
        <f t="shared" si="25"/>
        <v>II</v>
      </c>
      <c r="C316" s="2">
        <f t="shared" si="26"/>
        <v>52492.483</v>
      </c>
      <c r="D316" t="str">
        <f t="shared" si="27"/>
        <v>vis</v>
      </c>
      <c r="E316" t="e">
        <f>VLOOKUP(C316,A!C$21:E$973,3,FALSE)</f>
        <v>#N/A</v>
      </c>
      <c r="F316" s="15" t="s">
        <v>53</v>
      </c>
      <c r="G316" t="str">
        <f t="shared" si="28"/>
        <v>52492.483</v>
      </c>
      <c r="H316" s="2">
        <f t="shared" si="29"/>
        <v>29447.5</v>
      </c>
      <c r="I316" s="187" t="s">
        <v>1347</v>
      </c>
      <c r="J316" s="188" t="s">
        <v>1348</v>
      </c>
      <c r="K316" s="187" t="s">
        <v>1349</v>
      </c>
      <c r="L316" s="187" t="s">
        <v>1350</v>
      </c>
      <c r="M316" s="188" t="s">
        <v>370</v>
      </c>
      <c r="N316" s="188"/>
      <c r="O316" s="189" t="s">
        <v>1346</v>
      </c>
      <c r="P316" s="190" t="s">
        <v>144</v>
      </c>
    </row>
    <row r="317" spans="1:16" ht="12.75" customHeight="1" x14ac:dyDescent="0.2">
      <c r="A317" s="2" t="str">
        <f t="shared" si="24"/>
        <v> AOEB 10 </v>
      </c>
      <c r="B317" s="15" t="str">
        <f t="shared" si="25"/>
        <v>I</v>
      </c>
      <c r="C317" s="2">
        <f t="shared" si="26"/>
        <v>52508.623500000002</v>
      </c>
      <c r="D317" t="str">
        <f t="shared" si="27"/>
        <v>vis</v>
      </c>
      <c r="E317" t="e">
        <f>VLOOKUP(C317,A!C$21:E$973,3,FALSE)</f>
        <v>#N/A</v>
      </c>
      <c r="F317" s="15" t="s">
        <v>53</v>
      </c>
      <c r="G317" t="str">
        <f t="shared" si="28"/>
        <v>52508.6235</v>
      </c>
      <c r="H317" s="2">
        <f t="shared" si="29"/>
        <v>29487</v>
      </c>
      <c r="I317" s="187" t="s">
        <v>1351</v>
      </c>
      <c r="J317" s="188" t="s">
        <v>1352</v>
      </c>
      <c r="K317" s="187" t="s">
        <v>1353</v>
      </c>
      <c r="L317" s="187" t="s">
        <v>1354</v>
      </c>
      <c r="M317" s="188" t="s">
        <v>867</v>
      </c>
      <c r="N317" s="188" t="s">
        <v>1265</v>
      </c>
      <c r="O317" s="189" t="s">
        <v>1355</v>
      </c>
      <c r="P317" s="189" t="s">
        <v>87</v>
      </c>
    </row>
    <row r="318" spans="1:16" ht="12.75" customHeight="1" x14ac:dyDescent="0.2">
      <c r="A318" s="2" t="str">
        <f t="shared" si="24"/>
        <v>VSB 42 </v>
      </c>
      <c r="B318" s="15" t="str">
        <f t="shared" si="25"/>
        <v>I</v>
      </c>
      <c r="C318" s="2">
        <f t="shared" si="26"/>
        <v>52816.196600000003</v>
      </c>
      <c r="D318" t="str">
        <f t="shared" si="27"/>
        <v>vis</v>
      </c>
      <c r="E318" t="e">
        <f>VLOOKUP(C318,A!C$21:E$973,3,FALSE)</f>
        <v>#N/A</v>
      </c>
      <c r="F318" s="15" t="s">
        <v>53</v>
      </c>
      <c r="G318" t="str">
        <f t="shared" si="28"/>
        <v>52816.1966</v>
      </c>
      <c r="H318" s="2">
        <f t="shared" si="29"/>
        <v>30239</v>
      </c>
      <c r="I318" s="187" t="s">
        <v>1356</v>
      </c>
      <c r="J318" s="188" t="s">
        <v>1357</v>
      </c>
      <c r="K318" s="187" t="s">
        <v>1358</v>
      </c>
      <c r="L318" s="187" t="s">
        <v>1359</v>
      </c>
      <c r="M318" s="188" t="s">
        <v>376</v>
      </c>
      <c r="N318" s="188" t="s">
        <v>377</v>
      </c>
      <c r="O318" s="189" t="s">
        <v>1360</v>
      </c>
      <c r="P318" s="190" t="s">
        <v>142</v>
      </c>
    </row>
    <row r="319" spans="1:16" ht="12.75" customHeight="1" x14ac:dyDescent="0.2">
      <c r="A319" s="2" t="str">
        <f t="shared" si="24"/>
        <v>VSB 42 </v>
      </c>
      <c r="B319" s="15" t="str">
        <f t="shared" si="25"/>
        <v>I</v>
      </c>
      <c r="C319" s="2">
        <f t="shared" si="26"/>
        <v>52862.004999999997</v>
      </c>
      <c r="D319" t="str">
        <f t="shared" si="27"/>
        <v>vis</v>
      </c>
      <c r="E319" t="e">
        <f>VLOOKUP(C319,A!C$21:E$973,3,FALSE)</f>
        <v>#N/A</v>
      </c>
      <c r="F319" s="15" t="s">
        <v>53</v>
      </c>
      <c r="G319" t="str">
        <f t="shared" si="28"/>
        <v>52862.0050</v>
      </c>
      <c r="H319" s="2">
        <f t="shared" si="29"/>
        <v>30351</v>
      </c>
      <c r="I319" s="187" t="s">
        <v>1361</v>
      </c>
      <c r="J319" s="188" t="s">
        <v>1362</v>
      </c>
      <c r="K319" s="187" t="s">
        <v>1363</v>
      </c>
      <c r="L319" s="187" t="s">
        <v>1364</v>
      </c>
      <c r="M319" s="188" t="s">
        <v>376</v>
      </c>
      <c r="N319" s="188" t="s">
        <v>377</v>
      </c>
      <c r="O319" s="189" t="s">
        <v>1336</v>
      </c>
      <c r="P319" s="190" t="s">
        <v>142</v>
      </c>
    </row>
    <row r="320" spans="1:16" ht="12.75" customHeight="1" x14ac:dyDescent="0.2">
      <c r="A320" s="2" t="str">
        <f t="shared" si="24"/>
        <v> AOEB 10 </v>
      </c>
      <c r="B320" s="15" t="str">
        <f t="shared" si="25"/>
        <v>II</v>
      </c>
      <c r="C320" s="2">
        <f t="shared" si="26"/>
        <v>53092.887799999997</v>
      </c>
      <c r="D320" t="str">
        <f t="shared" si="27"/>
        <v>vis</v>
      </c>
      <c r="E320" t="e">
        <f>VLOOKUP(C320,A!C$21:E$973,3,FALSE)</f>
        <v>#N/A</v>
      </c>
      <c r="F320" s="15" t="s">
        <v>53</v>
      </c>
      <c r="G320" t="str">
        <f t="shared" si="28"/>
        <v>53092.8878</v>
      </c>
      <c r="H320" s="2">
        <f t="shared" si="29"/>
        <v>30915.5</v>
      </c>
      <c r="I320" s="187" t="s">
        <v>1365</v>
      </c>
      <c r="J320" s="188" t="s">
        <v>1366</v>
      </c>
      <c r="K320" s="187" t="s">
        <v>1367</v>
      </c>
      <c r="L320" s="187" t="s">
        <v>1368</v>
      </c>
      <c r="M320" s="188" t="s">
        <v>867</v>
      </c>
      <c r="N320" s="188" t="s">
        <v>1265</v>
      </c>
      <c r="O320" s="189" t="s">
        <v>1355</v>
      </c>
      <c r="P320" s="189" t="s">
        <v>87</v>
      </c>
    </row>
    <row r="321" spans="1:16" ht="12.75" customHeight="1" x14ac:dyDescent="0.2">
      <c r="A321" s="2" t="str">
        <f t="shared" si="24"/>
        <v>OEJV 0074 </v>
      </c>
      <c r="B321" s="15" t="str">
        <f t="shared" si="25"/>
        <v>I</v>
      </c>
      <c r="C321" s="2">
        <f t="shared" si="26"/>
        <v>53235.398000000001</v>
      </c>
      <c r="D321" t="str">
        <f t="shared" si="27"/>
        <v>vis</v>
      </c>
      <c r="E321" t="e">
        <f>VLOOKUP(C321,A!C$21:E$973,3,FALSE)</f>
        <v>#N/A</v>
      </c>
      <c r="F321" s="15" t="s">
        <v>53</v>
      </c>
      <c r="G321" t="str">
        <f t="shared" si="28"/>
        <v>53235.398</v>
      </c>
      <c r="H321" s="2">
        <f t="shared" si="29"/>
        <v>31264</v>
      </c>
      <c r="I321" s="187" t="s">
        <v>1369</v>
      </c>
      <c r="J321" s="188" t="s">
        <v>1370</v>
      </c>
      <c r="K321" s="187" t="s">
        <v>1371</v>
      </c>
      <c r="L321" s="187" t="s">
        <v>1372</v>
      </c>
      <c r="M321" s="188" t="s">
        <v>370</v>
      </c>
      <c r="N321" s="188"/>
      <c r="O321" s="189" t="s">
        <v>1373</v>
      </c>
      <c r="P321" s="190" t="s">
        <v>144</v>
      </c>
    </row>
    <row r="322" spans="1:16" ht="12.75" customHeight="1" x14ac:dyDescent="0.2">
      <c r="A322" s="2" t="str">
        <f t="shared" si="24"/>
        <v>VSB 44 </v>
      </c>
      <c r="B322" s="15" t="str">
        <f t="shared" si="25"/>
        <v>I</v>
      </c>
      <c r="C322" s="2">
        <f t="shared" si="26"/>
        <v>53429.290999999997</v>
      </c>
      <c r="D322" t="str">
        <f t="shared" si="27"/>
        <v>vis</v>
      </c>
      <c r="E322" t="e">
        <f>VLOOKUP(C322,A!C$21:E$973,3,FALSE)</f>
        <v>#N/A</v>
      </c>
      <c r="F322" s="15" t="s">
        <v>53</v>
      </c>
      <c r="G322" t="str">
        <f t="shared" si="28"/>
        <v>53429.291</v>
      </c>
      <c r="H322" s="2">
        <f t="shared" si="29"/>
        <v>31738</v>
      </c>
      <c r="I322" s="187" t="s">
        <v>1374</v>
      </c>
      <c r="J322" s="188" t="s">
        <v>1375</v>
      </c>
      <c r="K322" s="187" t="s">
        <v>1376</v>
      </c>
      <c r="L322" s="187" t="s">
        <v>1377</v>
      </c>
      <c r="M322" s="188" t="s">
        <v>370</v>
      </c>
      <c r="N322" s="188"/>
      <c r="O322" s="189" t="s">
        <v>1378</v>
      </c>
      <c r="P322" s="190" t="s">
        <v>145</v>
      </c>
    </row>
    <row r="323" spans="1:16" ht="12.75" customHeight="1" x14ac:dyDescent="0.2">
      <c r="A323" s="2" t="str">
        <f t="shared" si="24"/>
        <v>VSB 44 </v>
      </c>
      <c r="B323" s="15" t="str">
        <f t="shared" si="25"/>
        <v>I</v>
      </c>
      <c r="C323" s="2">
        <f t="shared" si="26"/>
        <v>53436.241999999998</v>
      </c>
      <c r="D323" t="str">
        <f t="shared" si="27"/>
        <v>vis</v>
      </c>
      <c r="E323" t="e">
        <f>VLOOKUP(C323,A!C$21:E$973,3,FALSE)</f>
        <v>#N/A</v>
      </c>
      <c r="F323" s="15" t="s">
        <v>53</v>
      </c>
      <c r="G323" t="str">
        <f t="shared" si="28"/>
        <v>53436.242</v>
      </c>
      <c r="H323" s="2">
        <f t="shared" si="29"/>
        <v>31755</v>
      </c>
      <c r="I323" s="187" t="s">
        <v>1379</v>
      </c>
      <c r="J323" s="188" t="s">
        <v>1380</v>
      </c>
      <c r="K323" s="187" t="s">
        <v>1381</v>
      </c>
      <c r="L323" s="187" t="s">
        <v>1382</v>
      </c>
      <c r="M323" s="188" t="s">
        <v>370</v>
      </c>
      <c r="N323" s="188"/>
      <c r="O323" s="189" t="s">
        <v>1378</v>
      </c>
      <c r="P323" s="190" t="s">
        <v>145</v>
      </c>
    </row>
    <row r="324" spans="1:16" ht="12.75" customHeight="1" x14ac:dyDescent="0.2">
      <c r="A324" s="2" t="str">
        <f t="shared" si="24"/>
        <v>VSB 44 </v>
      </c>
      <c r="B324" s="15" t="str">
        <f t="shared" si="25"/>
        <v>I</v>
      </c>
      <c r="C324" s="2">
        <f t="shared" si="26"/>
        <v>53447.286999999997</v>
      </c>
      <c r="D324" t="str">
        <f t="shared" si="27"/>
        <v>vis</v>
      </c>
      <c r="E324" t="e">
        <f>VLOOKUP(C324,A!C$21:E$973,3,FALSE)</f>
        <v>#N/A</v>
      </c>
      <c r="F324" s="15" t="s">
        <v>53</v>
      </c>
      <c r="G324" t="str">
        <f t="shared" si="28"/>
        <v>53447.287</v>
      </c>
      <c r="H324" s="2">
        <f t="shared" si="29"/>
        <v>31782</v>
      </c>
      <c r="I324" s="187" t="s">
        <v>1383</v>
      </c>
      <c r="J324" s="188" t="s">
        <v>1384</v>
      </c>
      <c r="K324" s="187" t="s">
        <v>1385</v>
      </c>
      <c r="L324" s="187" t="s">
        <v>1377</v>
      </c>
      <c r="M324" s="188" t="s">
        <v>370</v>
      </c>
      <c r="N324" s="188"/>
      <c r="O324" s="189" t="s">
        <v>1378</v>
      </c>
      <c r="P324" s="190" t="s">
        <v>145</v>
      </c>
    </row>
    <row r="325" spans="1:16" ht="12.75" customHeight="1" x14ac:dyDescent="0.2">
      <c r="A325" s="2" t="str">
        <f t="shared" si="24"/>
        <v> AOEB 10 </v>
      </c>
      <c r="B325" s="15" t="str">
        <f t="shared" si="25"/>
        <v>I</v>
      </c>
      <c r="C325" s="2">
        <f t="shared" si="26"/>
        <v>53469.788099999998</v>
      </c>
      <c r="D325" t="str">
        <f t="shared" si="27"/>
        <v>vis</v>
      </c>
      <c r="E325" t="e">
        <f>VLOOKUP(C325,A!C$21:E$973,3,FALSE)</f>
        <v>#N/A</v>
      </c>
      <c r="F325" s="15" t="s">
        <v>53</v>
      </c>
      <c r="G325" t="str">
        <f t="shared" si="28"/>
        <v>53469.7881</v>
      </c>
      <c r="H325" s="2">
        <f t="shared" si="29"/>
        <v>31837</v>
      </c>
      <c r="I325" s="187" t="s">
        <v>1386</v>
      </c>
      <c r="J325" s="188" t="s">
        <v>1387</v>
      </c>
      <c r="K325" s="187" t="s">
        <v>1388</v>
      </c>
      <c r="L325" s="187" t="s">
        <v>906</v>
      </c>
      <c r="M325" s="188" t="s">
        <v>867</v>
      </c>
      <c r="N325" s="188" t="s">
        <v>1265</v>
      </c>
      <c r="O325" s="189" t="s">
        <v>983</v>
      </c>
      <c r="P325" s="189" t="s">
        <v>87</v>
      </c>
    </row>
    <row r="326" spans="1:16" ht="12.75" customHeight="1" x14ac:dyDescent="0.2">
      <c r="A326" s="2" t="str">
        <f t="shared" si="24"/>
        <v>VSB 44 </v>
      </c>
      <c r="B326" s="15" t="str">
        <f t="shared" si="25"/>
        <v>II</v>
      </c>
      <c r="C326" s="2">
        <f t="shared" si="26"/>
        <v>53498.210700000003</v>
      </c>
      <c r="D326" t="str">
        <f t="shared" si="27"/>
        <v>vis</v>
      </c>
      <c r="E326" t="e">
        <f>VLOOKUP(C326,A!C$21:E$973,3,FALSE)</f>
        <v>#N/A</v>
      </c>
      <c r="F326" s="15" t="s">
        <v>53</v>
      </c>
      <c r="G326" t="str">
        <f t="shared" si="28"/>
        <v>53498.2107</v>
      </c>
      <c r="H326" s="2">
        <f t="shared" si="29"/>
        <v>31906.5</v>
      </c>
      <c r="I326" s="187" t="s">
        <v>1389</v>
      </c>
      <c r="J326" s="188" t="s">
        <v>1390</v>
      </c>
      <c r="K326" s="187" t="s">
        <v>1391</v>
      </c>
      <c r="L326" s="187" t="s">
        <v>1392</v>
      </c>
      <c r="M326" s="188" t="s">
        <v>376</v>
      </c>
      <c r="N326" s="188" t="s">
        <v>377</v>
      </c>
      <c r="O326" s="189" t="s">
        <v>1336</v>
      </c>
      <c r="P326" s="190" t="s">
        <v>145</v>
      </c>
    </row>
    <row r="327" spans="1:16" ht="12.75" customHeight="1" x14ac:dyDescent="0.2">
      <c r="A327" s="2" t="str">
        <f t="shared" si="24"/>
        <v>IBVS 5754 </v>
      </c>
      <c r="B327" s="15" t="str">
        <f t="shared" si="25"/>
        <v>II</v>
      </c>
      <c r="C327" s="2">
        <f t="shared" si="26"/>
        <v>53533.389600000002</v>
      </c>
      <c r="D327" t="str">
        <f t="shared" si="27"/>
        <v>vis</v>
      </c>
      <c r="E327" t="e">
        <f>VLOOKUP(C327,A!C$21:E$973,3,FALSE)</f>
        <v>#N/A</v>
      </c>
      <c r="F327" s="15" t="s">
        <v>53</v>
      </c>
      <c r="G327" t="str">
        <f t="shared" si="28"/>
        <v>53533.3896</v>
      </c>
      <c r="H327" s="2">
        <f t="shared" si="29"/>
        <v>31992.5</v>
      </c>
      <c r="I327" s="187" t="s">
        <v>1393</v>
      </c>
      <c r="J327" s="188" t="s">
        <v>1394</v>
      </c>
      <c r="K327" s="187" t="s">
        <v>1395</v>
      </c>
      <c r="L327" s="187" t="s">
        <v>1396</v>
      </c>
      <c r="M327" s="188" t="s">
        <v>376</v>
      </c>
      <c r="N327" s="188" t="s">
        <v>377</v>
      </c>
      <c r="O327" s="189" t="s">
        <v>1397</v>
      </c>
      <c r="P327" s="190" t="s">
        <v>148</v>
      </c>
    </row>
    <row r="328" spans="1:16" ht="12.75" customHeight="1" x14ac:dyDescent="0.2">
      <c r="A328" s="2" t="str">
        <f t="shared" si="24"/>
        <v> AOEB 10 </v>
      </c>
      <c r="B328" s="15" t="str">
        <f t="shared" si="25"/>
        <v>II</v>
      </c>
      <c r="C328" s="2">
        <f t="shared" si="26"/>
        <v>53538.701000000001</v>
      </c>
      <c r="D328" t="str">
        <f t="shared" si="27"/>
        <v>vis</v>
      </c>
      <c r="E328" t="e">
        <f>VLOOKUP(C328,A!C$21:E$973,3,FALSE)</f>
        <v>#N/A</v>
      </c>
      <c r="F328" s="15" t="s">
        <v>53</v>
      </c>
      <c r="G328" t="str">
        <f t="shared" si="28"/>
        <v>53538.701</v>
      </c>
      <c r="H328" s="2">
        <f t="shared" si="29"/>
        <v>32005.5</v>
      </c>
      <c r="I328" s="187" t="s">
        <v>1398</v>
      </c>
      <c r="J328" s="188" t="s">
        <v>1399</v>
      </c>
      <c r="K328" s="187" t="s">
        <v>1400</v>
      </c>
      <c r="L328" s="187" t="s">
        <v>1401</v>
      </c>
      <c r="M328" s="188" t="s">
        <v>867</v>
      </c>
      <c r="N328" s="188" t="s">
        <v>1265</v>
      </c>
      <c r="O328" s="189" t="s">
        <v>1266</v>
      </c>
      <c r="P328" s="189" t="s">
        <v>87</v>
      </c>
    </row>
    <row r="329" spans="1:16" ht="12.75" customHeight="1" x14ac:dyDescent="0.2">
      <c r="A329" s="2" t="str">
        <f t="shared" si="24"/>
        <v> AOEB 10 </v>
      </c>
      <c r="B329" s="15" t="str">
        <f t="shared" si="25"/>
        <v>I</v>
      </c>
      <c r="C329" s="2">
        <f t="shared" si="26"/>
        <v>53539.727099999996</v>
      </c>
      <c r="D329" t="str">
        <f t="shared" si="27"/>
        <v>vis</v>
      </c>
      <c r="E329" t="e">
        <f>VLOOKUP(C329,A!C$21:E$973,3,FALSE)</f>
        <v>#N/A</v>
      </c>
      <c r="F329" s="15" t="s">
        <v>53</v>
      </c>
      <c r="G329" t="str">
        <f t="shared" si="28"/>
        <v>53539.7271</v>
      </c>
      <c r="H329" s="2">
        <f t="shared" si="29"/>
        <v>32008</v>
      </c>
      <c r="I329" s="187" t="s">
        <v>1402</v>
      </c>
      <c r="J329" s="188" t="s">
        <v>1403</v>
      </c>
      <c r="K329" s="187" t="s">
        <v>1404</v>
      </c>
      <c r="L329" s="187" t="s">
        <v>1405</v>
      </c>
      <c r="M329" s="188" t="s">
        <v>867</v>
      </c>
      <c r="N329" s="188" t="s">
        <v>1265</v>
      </c>
      <c r="O329" s="189" t="s">
        <v>1406</v>
      </c>
      <c r="P329" s="189" t="s">
        <v>87</v>
      </c>
    </row>
    <row r="330" spans="1:16" ht="12.75" customHeight="1" x14ac:dyDescent="0.2">
      <c r="A330" s="2" t="str">
        <f t="shared" si="24"/>
        <v>VSB 45 </v>
      </c>
      <c r="B330" s="15" t="str">
        <f t="shared" si="25"/>
        <v>I</v>
      </c>
      <c r="C330" s="2">
        <f t="shared" si="26"/>
        <v>53954.054900000003</v>
      </c>
      <c r="D330" t="str">
        <f t="shared" si="27"/>
        <v>vis</v>
      </c>
      <c r="E330" t="e">
        <f>VLOOKUP(C330,A!C$21:E$973,3,FALSE)</f>
        <v>#N/A</v>
      </c>
      <c r="F330" s="15" t="s">
        <v>53</v>
      </c>
      <c r="G330" t="str">
        <f t="shared" si="28"/>
        <v>53954.0549</v>
      </c>
      <c r="H330" s="2">
        <f t="shared" si="29"/>
        <v>33021</v>
      </c>
      <c r="I330" s="187" t="s">
        <v>1407</v>
      </c>
      <c r="J330" s="188" t="s">
        <v>1408</v>
      </c>
      <c r="K330" s="187" t="s">
        <v>1409</v>
      </c>
      <c r="L330" s="187" t="s">
        <v>1410</v>
      </c>
      <c r="M330" s="188" t="s">
        <v>376</v>
      </c>
      <c r="N330" s="188" t="s">
        <v>377</v>
      </c>
      <c r="O330" s="189" t="s">
        <v>1411</v>
      </c>
      <c r="P330" s="190" t="s">
        <v>149</v>
      </c>
    </row>
    <row r="331" spans="1:16" ht="12.75" customHeight="1" x14ac:dyDescent="0.2">
      <c r="A331" s="2" t="str">
        <f t="shared" ref="A331:A355" si="30">P331</f>
        <v> AOEB 12 </v>
      </c>
      <c r="B331" s="15" t="str">
        <f t="shared" ref="B331:B355" si="31">IF(H331=INT(H331),"I","II")</f>
        <v>I</v>
      </c>
      <c r="C331" s="2">
        <f t="shared" ref="C331:C355" si="32">1*G331</f>
        <v>54023.586199999998</v>
      </c>
      <c r="D331" t="str">
        <f t="shared" ref="D331:D355" si="33">VLOOKUP(F331,I$1:J$5,2,FALSE)</f>
        <v>vis</v>
      </c>
      <c r="E331" t="e">
        <f>VLOOKUP(C331,A!C$21:E$973,3,FALSE)</f>
        <v>#N/A</v>
      </c>
      <c r="F331" s="15" t="s">
        <v>53</v>
      </c>
      <c r="G331" t="str">
        <f t="shared" ref="G331:G355" si="34">MID(I331,3,LEN(I331)-3)</f>
        <v>54023.5862</v>
      </c>
      <c r="H331" s="2">
        <f t="shared" ref="H331:H355" si="35">1*K331</f>
        <v>33191</v>
      </c>
      <c r="I331" s="187" t="s">
        <v>1412</v>
      </c>
      <c r="J331" s="188" t="s">
        <v>1413</v>
      </c>
      <c r="K331" s="187" t="s">
        <v>1414</v>
      </c>
      <c r="L331" s="187" t="s">
        <v>1415</v>
      </c>
      <c r="M331" s="188" t="s">
        <v>867</v>
      </c>
      <c r="N331" s="188" t="s">
        <v>1265</v>
      </c>
      <c r="O331" s="189" t="s">
        <v>983</v>
      </c>
      <c r="P331" s="189" t="s">
        <v>151</v>
      </c>
    </row>
    <row r="332" spans="1:16" ht="12.75" customHeight="1" x14ac:dyDescent="0.2">
      <c r="A332" s="2" t="str">
        <f t="shared" si="30"/>
        <v> AOEB 12 </v>
      </c>
      <c r="B332" s="15" t="str">
        <f t="shared" si="31"/>
        <v>I</v>
      </c>
      <c r="C332" s="2">
        <f t="shared" si="32"/>
        <v>54233.816800000001</v>
      </c>
      <c r="D332" t="str">
        <f t="shared" si="33"/>
        <v>vis</v>
      </c>
      <c r="E332" t="e">
        <f>VLOOKUP(C332,A!C$21:E$973,3,FALSE)</f>
        <v>#N/A</v>
      </c>
      <c r="F332" s="15" t="s">
        <v>53</v>
      </c>
      <c r="G332" t="str">
        <f t="shared" si="34"/>
        <v>54233.8168</v>
      </c>
      <c r="H332" s="2">
        <f t="shared" si="35"/>
        <v>33705</v>
      </c>
      <c r="I332" s="187" t="s">
        <v>1416</v>
      </c>
      <c r="J332" s="188" t="s">
        <v>1417</v>
      </c>
      <c r="K332" s="187" t="s">
        <v>1418</v>
      </c>
      <c r="L332" s="187" t="s">
        <v>1419</v>
      </c>
      <c r="M332" s="188" t="s">
        <v>867</v>
      </c>
      <c r="N332" s="188" t="s">
        <v>1265</v>
      </c>
      <c r="O332" s="189" t="s">
        <v>983</v>
      </c>
      <c r="P332" s="189" t="s">
        <v>151</v>
      </c>
    </row>
    <row r="333" spans="1:16" ht="12.75" customHeight="1" x14ac:dyDescent="0.2">
      <c r="A333" s="2" t="str">
        <f t="shared" si="30"/>
        <v> AOEB 12 </v>
      </c>
      <c r="B333" s="15" t="str">
        <f t="shared" si="31"/>
        <v>I</v>
      </c>
      <c r="C333" s="2">
        <f t="shared" si="32"/>
        <v>54249.767599999999</v>
      </c>
      <c r="D333" t="str">
        <f t="shared" si="33"/>
        <v>vis</v>
      </c>
      <c r="E333" t="e">
        <f>VLOOKUP(C333,A!C$21:E$973,3,FALSE)</f>
        <v>#N/A</v>
      </c>
      <c r="F333" s="15" t="s">
        <v>53</v>
      </c>
      <c r="G333" t="str">
        <f t="shared" si="34"/>
        <v>54249.7676</v>
      </c>
      <c r="H333" s="2">
        <f t="shared" si="35"/>
        <v>33744</v>
      </c>
      <c r="I333" s="187" t="s">
        <v>1420</v>
      </c>
      <c r="J333" s="188" t="s">
        <v>1421</v>
      </c>
      <c r="K333" s="187" t="s">
        <v>1422</v>
      </c>
      <c r="L333" s="187" t="s">
        <v>1419</v>
      </c>
      <c r="M333" s="188" t="s">
        <v>867</v>
      </c>
      <c r="N333" s="188" t="s">
        <v>1265</v>
      </c>
      <c r="O333" s="189" t="s">
        <v>1423</v>
      </c>
      <c r="P333" s="189" t="s">
        <v>151</v>
      </c>
    </row>
    <row r="334" spans="1:16" ht="12.75" customHeight="1" x14ac:dyDescent="0.2">
      <c r="A334" s="2" t="str">
        <f t="shared" si="30"/>
        <v>OEJV 0094 </v>
      </c>
      <c r="B334" s="15" t="str">
        <f t="shared" si="31"/>
        <v>I</v>
      </c>
      <c r="C334" s="2">
        <f t="shared" si="32"/>
        <v>54298.392</v>
      </c>
      <c r="D334" t="str">
        <f t="shared" si="33"/>
        <v>vis</v>
      </c>
      <c r="E334" t="e">
        <f>VLOOKUP(C334,A!C$21:E$973,3,FALSE)</f>
        <v>#N/A</v>
      </c>
      <c r="F334" s="15" t="s">
        <v>53</v>
      </c>
      <c r="G334" t="str">
        <f t="shared" si="34"/>
        <v>54298.392</v>
      </c>
      <c r="H334" s="2">
        <f t="shared" si="35"/>
        <v>33863</v>
      </c>
      <c r="I334" s="187" t="s">
        <v>1424</v>
      </c>
      <c r="J334" s="188" t="s">
        <v>1425</v>
      </c>
      <c r="K334" s="187" t="s">
        <v>1426</v>
      </c>
      <c r="L334" s="187" t="s">
        <v>1427</v>
      </c>
      <c r="M334" s="188" t="s">
        <v>370</v>
      </c>
      <c r="N334" s="188"/>
      <c r="O334" s="189" t="s">
        <v>1428</v>
      </c>
      <c r="P334" s="190" t="s">
        <v>153</v>
      </c>
    </row>
    <row r="335" spans="1:16" ht="12.75" customHeight="1" x14ac:dyDescent="0.2">
      <c r="A335" s="2" t="str">
        <f t="shared" si="30"/>
        <v>OEJV 0094 </v>
      </c>
      <c r="B335" s="15" t="str">
        <f t="shared" si="31"/>
        <v>I</v>
      </c>
      <c r="C335" s="2">
        <f t="shared" si="32"/>
        <v>54298.396000000001</v>
      </c>
      <c r="D335" t="str">
        <f t="shared" si="33"/>
        <v>vis</v>
      </c>
      <c r="E335" t="e">
        <f>VLOOKUP(C335,A!C$21:E$973,3,FALSE)</f>
        <v>#N/A</v>
      </c>
      <c r="F335" s="15" t="s">
        <v>53</v>
      </c>
      <c r="G335" t="str">
        <f t="shared" si="34"/>
        <v>54298.396</v>
      </c>
      <c r="H335" s="2">
        <f t="shared" si="35"/>
        <v>33863</v>
      </c>
      <c r="I335" s="187" t="s">
        <v>1429</v>
      </c>
      <c r="J335" s="188" t="s">
        <v>1430</v>
      </c>
      <c r="K335" s="187" t="s">
        <v>1426</v>
      </c>
      <c r="L335" s="187" t="s">
        <v>1431</v>
      </c>
      <c r="M335" s="188" t="s">
        <v>370</v>
      </c>
      <c r="N335" s="188"/>
      <c r="O335" s="189" t="s">
        <v>1432</v>
      </c>
      <c r="P335" s="190" t="s">
        <v>153</v>
      </c>
    </row>
    <row r="336" spans="1:16" ht="12.75" customHeight="1" x14ac:dyDescent="0.2">
      <c r="A336" s="2" t="str">
        <f t="shared" si="30"/>
        <v>OEJV 0094 </v>
      </c>
      <c r="B336" s="15" t="str">
        <f t="shared" si="31"/>
        <v>II</v>
      </c>
      <c r="C336" s="2">
        <f t="shared" si="32"/>
        <v>54299.434999999998</v>
      </c>
      <c r="D336" t="str">
        <f t="shared" si="33"/>
        <v>vis</v>
      </c>
      <c r="E336" t="e">
        <f>VLOOKUP(C336,A!C$21:E$973,3,FALSE)</f>
        <v>#N/A</v>
      </c>
      <c r="F336" s="15" t="s">
        <v>53</v>
      </c>
      <c r="G336" t="str">
        <f t="shared" si="34"/>
        <v>54299.435</v>
      </c>
      <c r="H336" s="2">
        <f t="shared" si="35"/>
        <v>33865.5</v>
      </c>
      <c r="I336" s="187" t="s">
        <v>1433</v>
      </c>
      <c r="J336" s="188" t="s">
        <v>1434</v>
      </c>
      <c r="K336" s="187" t="s">
        <v>1435</v>
      </c>
      <c r="L336" s="187" t="s">
        <v>1436</v>
      </c>
      <c r="M336" s="188" t="s">
        <v>370</v>
      </c>
      <c r="N336" s="188"/>
      <c r="O336" s="189" t="s">
        <v>1437</v>
      </c>
      <c r="P336" s="190" t="s">
        <v>153</v>
      </c>
    </row>
    <row r="337" spans="1:16" ht="12.75" customHeight="1" x14ac:dyDescent="0.2">
      <c r="A337" s="2" t="str">
        <f t="shared" si="30"/>
        <v>OEJV 0094 </v>
      </c>
      <c r="B337" s="15" t="str">
        <f t="shared" si="31"/>
        <v>II</v>
      </c>
      <c r="C337" s="2">
        <f t="shared" si="32"/>
        <v>54299.446000000004</v>
      </c>
      <c r="D337" t="str">
        <f t="shared" si="33"/>
        <v>vis</v>
      </c>
      <c r="E337" t="e">
        <f>VLOOKUP(C337,A!C$21:E$973,3,FALSE)</f>
        <v>#N/A</v>
      </c>
      <c r="F337" s="15" t="s">
        <v>53</v>
      </c>
      <c r="G337" t="str">
        <f t="shared" si="34"/>
        <v>54299.446</v>
      </c>
      <c r="H337" s="2">
        <f t="shared" si="35"/>
        <v>33865.5</v>
      </c>
      <c r="I337" s="187" t="s">
        <v>1438</v>
      </c>
      <c r="J337" s="188" t="s">
        <v>1439</v>
      </c>
      <c r="K337" s="187" t="s">
        <v>1435</v>
      </c>
      <c r="L337" s="187" t="s">
        <v>1440</v>
      </c>
      <c r="M337" s="188" t="s">
        <v>370</v>
      </c>
      <c r="N337" s="188"/>
      <c r="O337" s="189" t="s">
        <v>1441</v>
      </c>
      <c r="P337" s="190" t="s">
        <v>153</v>
      </c>
    </row>
    <row r="338" spans="1:16" ht="12.75" customHeight="1" x14ac:dyDescent="0.2">
      <c r="A338" s="2" t="str">
        <f t="shared" si="30"/>
        <v>OEJV 0094 </v>
      </c>
      <c r="B338" s="15" t="str">
        <f t="shared" si="31"/>
        <v>II</v>
      </c>
      <c r="C338" s="2">
        <f t="shared" si="32"/>
        <v>54299.463000000003</v>
      </c>
      <c r="D338" t="str">
        <f t="shared" si="33"/>
        <v>vis</v>
      </c>
      <c r="E338" t="e">
        <f>VLOOKUP(C338,A!C$21:E$973,3,FALSE)</f>
        <v>#N/A</v>
      </c>
      <c r="F338" s="15" t="s">
        <v>53</v>
      </c>
      <c r="G338" t="str">
        <f t="shared" si="34"/>
        <v>54299.463</v>
      </c>
      <c r="H338" s="2">
        <f t="shared" si="35"/>
        <v>33865.5</v>
      </c>
      <c r="I338" s="187" t="s">
        <v>1442</v>
      </c>
      <c r="J338" s="188" t="s">
        <v>1443</v>
      </c>
      <c r="K338" s="187" t="s">
        <v>1435</v>
      </c>
      <c r="L338" s="187" t="s">
        <v>1444</v>
      </c>
      <c r="M338" s="188" t="s">
        <v>370</v>
      </c>
      <c r="N338" s="188"/>
      <c r="O338" s="189" t="s">
        <v>1428</v>
      </c>
      <c r="P338" s="190" t="s">
        <v>153</v>
      </c>
    </row>
    <row r="339" spans="1:16" ht="12.75" customHeight="1" x14ac:dyDescent="0.2">
      <c r="A339" s="2" t="str">
        <f t="shared" si="30"/>
        <v> AOEB 12 </v>
      </c>
      <c r="B339" s="15" t="str">
        <f t="shared" si="31"/>
        <v>I</v>
      </c>
      <c r="C339" s="2">
        <f t="shared" si="32"/>
        <v>54310.7091</v>
      </c>
      <c r="D339" t="str">
        <f t="shared" si="33"/>
        <v>vis</v>
      </c>
      <c r="E339" t="e">
        <f>VLOOKUP(C339,A!C$21:E$973,3,FALSE)</f>
        <v>#N/A</v>
      </c>
      <c r="F339" s="15" t="s">
        <v>53</v>
      </c>
      <c r="G339" t="str">
        <f t="shared" si="34"/>
        <v>54310.7091</v>
      </c>
      <c r="H339" s="2">
        <f t="shared" si="35"/>
        <v>33893</v>
      </c>
      <c r="I339" s="187" t="s">
        <v>1445</v>
      </c>
      <c r="J339" s="188" t="s">
        <v>1446</v>
      </c>
      <c r="K339" s="187" t="s">
        <v>1447</v>
      </c>
      <c r="L339" s="187" t="s">
        <v>1448</v>
      </c>
      <c r="M339" s="188" t="s">
        <v>867</v>
      </c>
      <c r="N339" s="188" t="s">
        <v>1265</v>
      </c>
      <c r="O339" s="189" t="s">
        <v>983</v>
      </c>
      <c r="P339" s="189" t="s">
        <v>151</v>
      </c>
    </row>
    <row r="340" spans="1:16" ht="12.75" customHeight="1" x14ac:dyDescent="0.2">
      <c r="A340" s="2" t="str">
        <f t="shared" si="30"/>
        <v>VSB 46 </v>
      </c>
      <c r="B340" s="15" t="str">
        <f t="shared" si="31"/>
        <v>II</v>
      </c>
      <c r="C340" s="2">
        <f t="shared" si="32"/>
        <v>54324.001600000003</v>
      </c>
      <c r="D340" t="str">
        <f t="shared" si="33"/>
        <v>vis</v>
      </c>
      <c r="E340" t="e">
        <f>VLOOKUP(C340,A!C$21:E$973,3,FALSE)</f>
        <v>#N/A</v>
      </c>
      <c r="F340" s="15" t="s">
        <v>53</v>
      </c>
      <c r="G340" t="str">
        <f t="shared" si="34"/>
        <v>54324.0016</v>
      </c>
      <c r="H340" s="2">
        <f t="shared" si="35"/>
        <v>33925.5</v>
      </c>
      <c r="I340" s="187" t="s">
        <v>1449</v>
      </c>
      <c r="J340" s="188" t="s">
        <v>1450</v>
      </c>
      <c r="K340" s="187" t="s">
        <v>1451</v>
      </c>
      <c r="L340" s="187" t="s">
        <v>1452</v>
      </c>
      <c r="M340" s="188" t="s">
        <v>867</v>
      </c>
      <c r="N340" s="188" t="s">
        <v>1453</v>
      </c>
      <c r="O340" s="189" t="s">
        <v>1454</v>
      </c>
      <c r="P340" s="190" t="s">
        <v>155</v>
      </c>
    </row>
    <row r="341" spans="1:16" ht="12.75" customHeight="1" x14ac:dyDescent="0.2">
      <c r="A341" s="2" t="str">
        <f t="shared" si="30"/>
        <v>OEJV 0094 </v>
      </c>
      <c r="B341" s="15" t="str">
        <f t="shared" si="31"/>
        <v>II</v>
      </c>
      <c r="C341" s="2">
        <f t="shared" si="32"/>
        <v>54600.490100000003</v>
      </c>
      <c r="D341" t="str">
        <f t="shared" si="33"/>
        <v>vis</v>
      </c>
      <c r="E341" t="e">
        <f>VLOOKUP(C341,A!C$21:E$973,3,FALSE)</f>
        <v>#N/A</v>
      </c>
      <c r="F341" s="15" t="s">
        <v>53</v>
      </c>
      <c r="G341" t="str">
        <f t="shared" si="34"/>
        <v>54600.4901</v>
      </c>
      <c r="H341" s="2">
        <f t="shared" si="35"/>
        <v>34601.5</v>
      </c>
      <c r="I341" s="187" t="s">
        <v>1455</v>
      </c>
      <c r="J341" s="188" t="s">
        <v>1456</v>
      </c>
      <c r="K341" s="187" t="s">
        <v>1457</v>
      </c>
      <c r="L341" s="187" t="s">
        <v>1458</v>
      </c>
      <c r="M341" s="188" t="s">
        <v>867</v>
      </c>
      <c r="N341" s="188" t="s">
        <v>53</v>
      </c>
      <c r="O341" s="189" t="s">
        <v>930</v>
      </c>
      <c r="P341" s="190" t="s">
        <v>153</v>
      </c>
    </row>
    <row r="342" spans="1:16" ht="12.75" customHeight="1" x14ac:dyDescent="0.2">
      <c r="A342" s="2" t="str">
        <f t="shared" si="30"/>
        <v>OEJV 0094 </v>
      </c>
      <c r="B342" s="15" t="str">
        <f t="shared" si="31"/>
        <v>II</v>
      </c>
      <c r="C342" s="2">
        <f t="shared" si="32"/>
        <v>54600.490100000003</v>
      </c>
      <c r="D342" t="str">
        <f t="shared" si="33"/>
        <v>vis</v>
      </c>
      <c r="E342" t="e">
        <f>VLOOKUP(C342,A!C$21:E$973,3,FALSE)</f>
        <v>#N/A</v>
      </c>
      <c r="F342" s="15" t="s">
        <v>53</v>
      </c>
      <c r="G342" t="str">
        <f t="shared" si="34"/>
        <v>54600.4901</v>
      </c>
      <c r="H342" s="2">
        <f t="shared" si="35"/>
        <v>34601.5</v>
      </c>
      <c r="I342" s="187" t="s">
        <v>1455</v>
      </c>
      <c r="J342" s="188" t="s">
        <v>1456</v>
      </c>
      <c r="K342" s="187" t="s">
        <v>1457</v>
      </c>
      <c r="L342" s="187" t="s">
        <v>1458</v>
      </c>
      <c r="M342" s="188" t="s">
        <v>867</v>
      </c>
      <c r="N342" s="188" t="s">
        <v>54</v>
      </c>
      <c r="O342" s="189" t="s">
        <v>930</v>
      </c>
      <c r="P342" s="190" t="s">
        <v>153</v>
      </c>
    </row>
    <row r="343" spans="1:16" ht="12.75" customHeight="1" x14ac:dyDescent="0.2">
      <c r="A343" s="2" t="str">
        <f t="shared" si="30"/>
        <v>OEJV 0094 </v>
      </c>
      <c r="B343" s="15" t="str">
        <f t="shared" si="31"/>
        <v>II</v>
      </c>
      <c r="C343" s="2">
        <f t="shared" si="32"/>
        <v>54600.490400000002</v>
      </c>
      <c r="D343" t="str">
        <f t="shared" si="33"/>
        <v>vis</v>
      </c>
      <c r="E343" t="e">
        <f>VLOOKUP(C343,A!C$21:E$973,3,FALSE)</f>
        <v>#N/A</v>
      </c>
      <c r="F343" s="15" t="s">
        <v>53</v>
      </c>
      <c r="G343" t="str">
        <f t="shared" si="34"/>
        <v>54600.4904</v>
      </c>
      <c r="H343" s="2">
        <f t="shared" si="35"/>
        <v>34601.5</v>
      </c>
      <c r="I343" s="187" t="s">
        <v>1459</v>
      </c>
      <c r="J343" s="188" t="s">
        <v>1460</v>
      </c>
      <c r="K343" s="187" t="s">
        <v>1457</v>
      </c>
      <c r="L343" s="187" t="s">
        <v>1461</v>
      </c>
      <c r="M343" s="188" t="s">
        <v>867</v>
      </c>
      <c r="N343" s="188" t="s">
        <v>226</v>
      </c>
      <c r="O343" s="189" t="s">
        <v>930</v>
      </c>
      <c r="P343" s="190" t="s">
        <v>153</v>
      </c>
    </row>
    <row r="344" spans="1:16" ht="12.75" customHeight="1" x14ac:dyDescent="0.2">
      <c r="A344" s="2" t="str">
        <f t="shared" si="30"/>
        <v>JAAVSO 36(2);186 </v>
      </c>
      <c r="B344" s="15" t="str">
        <f t="shared" si="31"/>
        <v>II</v>
      </c>
      <c r="C344" s="2">
        <f t="shared" si="32"/>
        <v>54616.851000000002</v>
      </c>
      <c r="D344" t="str">
        <f t="shared" si="33"/>
        <v>vis</v>
      </c>
      <c r="E344" t="e">
        <f>VLOOKUP(C344,A!C$21:E$973,3,FALSE)</f>
        <v>#N/A</v>
      </c>
      <c r="F344" s="15" t="s">
        <v>53</v>
      </c>
      <c r="G344" t="str">
        <f t="shared" si="34"/>
        <v>54616.851</v>
      </c>
      <c r="H344" s="2">
        <f t="shared" si="35"/>
        <v>34641.5</v>
      </c>
      <c r="I344" s="187" t="s">
        <v>1462</v>
      </c>
      <c r="J344" s="188" t="s">
        <v>1463</v>
      </c>
      <c r="K344" s="187" t="s">
        <v>1464</v>
      </c>
      <c r="L344" s="187" t="s">
        <v>1465</v>
      </c>
      <c r="M344" s="188" t="s">
        <v>867</v>
      </c>
      <c r="N344" s="188" t="s">
        <v>724</v>
      </c>
      <c r="O344" s="189" t="s">
        <v>1423</v>
      </c>
      <c r="P344" s="190" t="s">
        <v>1466</v>
      </c>
    </row>
    <row r="345" spans="1:16" ht="12.75" customHeight="1" x14ac:dyDescent="0.2">
      <c r="A345" s="2" t="str">
        <f t="shared" si="30"/>
        <v>JAAVSO 36(2);186 </v>
      </c>
      <c r="B345" s="15" t="str">
        <f t="shared" si="31"/>
        <v>I</v>
      </c>
      <c r="C345" s="2">
        <f t="shared" si="32"/>
        <v>54620.738100000002</v>
      </c>
      <c r="D345" t="str">
        <f t="shared" si="33"/>
        <v>vis</v>
      </c>
      <c r="E345" t="e">
        <f>VLOOKUP(C345,A!C$21:E$973,3,FALSE)</f>
        <v>#N/A</v>
      </c>
      <c r="F345" s="15" t="s">
        <v>53</v>
      </c>
      <c r="G345" t="str">
        <f t="shared" si="34"/>
        <v>54620.7381</v>
      </c>
      <c r="H345" s="2">
        <f t="shared" si="35"/>
        <v>34651</v>
      </c>
      <c r="I345" s="187" t="s">
        <v>1467</v>
      </c>
      <c r="J345" s="188" t="s">
        <v>1468</v>
      </c>
      <c r="K345" s="187" t="s">
        <v>1469</v>
      </c>
      <c r="L345" s="187" t="s">
        <v>1470</v>
      </c>
      <c r="M345" s="188" t="s">
        <v>867</v>
      </c>
      <c r="N345" s="188" t="s">
        <v>724</v>
      </c>
      <c r="O345" s="189" t="s">
        <v>1423</v>
      </c>
      <c r="P345" s="190" t="s">
        <v>1466</v>
      </c>
    </row>
    <row r="346" spans="1:16" ht="12.75" customHeight="1" x14ac:dyDescent="0.2">
      <c r="A346" s="2" t="str">
        <f t="shared" si="30"/>
        <v>JAAVSO 36(2);186 </v>
      </c>
      <c r="B346" s="15" t="str">
        <f t="shared" si="31"/>
        <v>I</v>
      </c>
      <c r="C346" s="2">
        <f t="shared" si="32"/>
        <v>54681.676800000001</v>
      </c>
      <c r="D346" t="str">
        <f t="shared" si="33"/>
        <v>vis</v>
      </c>
      <c r="E346" t="e">
        <f>VLOOKUP(C346,A!C$21:E$973,3,FALSE)</f>
        <v>#N/A</v>
      </c>
      <c r="F346" s="15" t="s">
        <v>53</v>
      </c>
      <c r="G346" t="str">
        <f t="shared" si="34"/>
        <v>54681.6768</v>
      </c>
      <c r="H346" s="2">
        <f t="shared" si="35"/>
        <v>34800</v>
      </c>
      <c r="I346" s="187" t="s">
        <v>1471</v>
      </c>
      <c r="J346" s="188" t="s">
        <v>1472</v>
      </c>
      <c r="K346" s="187" t="s">
        <v>1473</v>
      </c>
      <c r="L346" s="187" t="s">
        <v>1474</v>
      </c>
      <c r="M346" s="188" t="s">
        <v>867</v>
      </c>
      <c r="N346" s="188" t="s">
        <v>724</v>
      </c>
      <c r="O346" s="189" t="s">
        <v>983</v>
      </c>
      <c r="P346" s="190" t="s">
        <v>1466</v>
      </c>
    </row>
    <row r="347" spans="1:16" ht="12.75" customHeight="1" x14ac:dyDescent="0.2">
      <c r="A347" s="2" t="str">
        <f t="shared" si="30"/>
        <v> JAAVSO 38;85 </v>
      </c>
      <c r="B347" s="15" t="str">
        <f t="shared" si="31"/>
        <v>I</v>
      </c>
      <c r="C347" s="2">
        <f t="shared" si="32"/>
        <v>54982.707199999997</v>
      </c>
      <c r="D347" t="str">
        <f t="shared" si="33"/>
        <v>vis</v>
      </c>
      <c r="E347" t="e">
        <f>VLOOKUP(C347,A!C$21:E$973,3,FALSE)</f>
        <v>#N/A</v>
      </c>
      <c r="F347" s="15" t="s">
        <v>53</v>
      </c>
      <c r="G347" t="str">
        <f t="shared" si="34"/>
        <v>54982.7072</v>
      </c>
      <c r="H347" s="2">
        <f t="shared" si="35"/>
        <v>35536</v>
      </c>
      <c r="I347" s="187" t="s">
        <v>1475</v>
      </c>
      <c r="J347" s="188" t="s">
        <v>1476</v>
      </c>
      <c r="K347" s="187" t="s">
        <v>1477</v>
      </c>
      <c r="L347" s="187" t="s">
        <v>1478</v>
      </c>
      <c r="M347" s="188" t="s">
        <v>867</v>
      </c>
      <c r="N347" s="188" t="s">
        <v>1265</v>
      </c>
      <c r="O347" s="189" t="s">
        <v>983</v>
      </c>
      <c r="P347" s="189" t="s">
        <v>1479</v>
      </c>
    </row>
    <row r="348" spans="1:16" ht="12.75" customHeight="1" x14ac:dyDescent="0.2">
      <c r="A348" s="2" t="str">
        <f t="shared" si="30"/>
        <v>OEJV 0137 </v>
      </c>
      <c r="B348" s="15" t="str">
        <f t="shared" si="31"/>
        <v>I</v>
      </c>
      <c r="C348" s="2">
        <f t="shared" si="32"/>
        <v>55042.422599999998</v>
      </c>
      <c r="D348" t="str">
        <f t="shared" si="33"/>
        <v>vis</v>
      </c>
      <c r="E348" t="e">
        <f>VLOOKUP(C348,A!C$21:E$973,3,FALSE)</f>
        <v>#N/A</v>
      </c>
      <c r="F348" s="15" t="s">
        <v>53</v>
      </c>
      <c r="G348" t="str">
        <f t="shared" si="34"/>
        <v>55042.4226</v>
      </c>
      <c r="H348" s="2">
        <f t="shared" si="35"/>
        <v>35682</v>
      </c>
      <c r="I348" s="187" t="s">
        <v>1480</v>
      </c>
      <c r="J348" s="188" t="s">
        <v>1481</v>
      </c>
      <c r="K348" s="187" t="s">
        <v>1482</v>
      </c>
      <c r="L348" s="187" t="s">
        <v>1483</v>
      </c>
      <c r="M348" s="188" t="s">
        <v>867</v>
      </c>
      <c r="N348" s="188" t="s">
        <v>53</v>
      </c>
      <c r="O348" s="189" t="s">
        <v>930</v>
      </c>
      <c r="P348" s="190" t="s">
        <v>969</v>
      </c>
    </row>
    <row r="349" spans="1:16" ht="12.75" customHeight="1" x14ac:dyDescent="0.2">
      <c r="A349" s="2" t="str">
        <f t="shared" si="30"/>
        <v>OEJV 0137 </v>
      </c>
      <c r="B349" s="15" t="str">
        <f t="shared" si="31"/>
        <v>I</v>
      </c>
      <c r="C349" s="2">
        <f t="shared" si="32"/>
        <v>55042.4228</v>
      </c>
      <c r="D349" t="str">
        <f t="shared" si="33"/>
        <v>vis</v>
      </c>
      <c r="E349" t="e">
        <f>VLOOKUP(C349,A!C$21:E$973,3,FALSE)</f>
        <v>#N/A</v>
      </c>
      <c r="F349" s="15" t="s">
        <v>53</v>
      </c>
      <c r="G349" t="str">
        <f t="shared" si="34"/>
        <v>55042.4228</v>
      </c>
      <c r="H349" s="2">
        <f t="shared" si="35"/>
        <v>35682</v>
      </c>
      <c r="I349" s="187" t="s">
        <v>1484</v>
      </c>
      <c r="J349" s="188" t="s">
        <v>1481</v>
      </c>
      <c r="K349" s="187" t="s">
        <v>1482</v>
      </c>
      <c r="L349" s="187" t="s">
        <v>1485</v>
      </c>
      <c r="M349" s="188" t="s">
        <v>867</v>
      </c>
      <c r="N349" s="188" t="s">
        <v>226</v>
      </c>
      <c r="O349" s="189" t="s">
        <v>930</v>
      </c>
      <c r="P349" s="190" t="s">
        <v>969</v>
      </c>
    </row>
    <row r="350" spans="1:16" ht="12.75" customHeight="1" x14ac:dyDescent="0.2">
      <c r="A350" s="2" t="str">
        <f t="shared" si="30"/>
        <v>OEJV 0137 </v>
      </c>
      <c r="B350" s="15" t="str">
        <f t="shared" si="31"/>
        <v>I</v>
      </c>
      <c r="C350" s="2">
        <f t="shared" si="32"/>
        <v>55042.422899999998</v>
      </c>
      <c r="D350" t="str">
        <f t="shared" si="33"/>
        <v>vis</v>
      </c>
      <c r="E350" t="e">
        <f>VLOOKUP(C350,A!C$21:E$973,3,FALSE)</f>
        <v>#N/A</v>
      </c>
      <c r="F350" s="15" t="s">
        <v>53</v>
      </c>
      <c r="G350" t="str">
        <f t="shared" si="34"/>
        <v>55042.4229</v>
      </c>
      <c r="H350" s="2">
        <f t="shared" si="35"/>
        <v>35682</v>
      </c>
      <c r="I350" s="187" t="s">
        <v>1486</v>
      </c>
      <c r="J350" s="188" t="s">
        <v>1481</v>
      </c>
      <c r="K350" s="187" t="s">
        <v>1482</v>
      </c>
      <c r="L350" s="187" t="s">
        <v>1487</v>
      </c>
      <c r="M350" s="188" t="s">
        <v>867</v>
      </c>
      <c r="N350" s="188" t="s">
        <v>54</v>
      </c>
      <c r="O350" s="189" t="s">
        <v>930</v>
      </c>
      <c r="P350" s="190" t="s">
        <v>969</v>
      </c>
    </row>
    <row r="351" spans="1:16" ht="12.75" customHeight="1" x14ac:dyDescent="0.2">
      <c r="A351" s="2" t="str">
        <f t="shared" si="30"/>
        <v> JAAVSO 39;94 </v>
      </c>
      <c r="B351" s="15" t="str">
        <f t="shared" si="31"/>
        <v>I</v>
      </c>
      <c r="C351" s="2">
        <f t="shared" si="32"/>
        <v>55303.778400000003</v>
      </c>
      <c r="D351" t="str">
        <f t="shared" si="33"/>
        <v>vis</v>
      </c>
      <c r="E351" t="e">
        <f>VLOOKUP(C351,A!C$21:E$973,3,FALSE)</f>
        <v>#N/A</v>
      </c>
      <c r="F351" s="15" t="s">
        <v>53</v>
      </c>
      <c r="G351" t="str">
        <f t="shared" si="34"/>
        <v>55303.7784</v>
      </c>
      <c r="H351" s="2">
        <f t="shared" si="35"/>
        <v>36321</v>
      </c>
      <c r="I351" s="187" t="s">
        <v>1488</v>
      </c>
      <c r="J351" s="188" t="s">
        <v>1489</v>
      </c>
      <c r="K351" s="187" t="s">
        <v>1490</v>
      </c>
      <c r="L351" s="187" t="s">
        <v>1491</v>
      </c>
      <c r="M351" s="188" t="s">
        <v>867</v>
      </c>
      <c r="N351" s="188" t="s">
        <v>1265</v>
      </c>
      <c r="O351" s="189" t="s">
        <v>983</v>
      </c>
      <c r="P351" s="189" t="s">
        <v>1492</v>
      </c>
    </row>
    <row r="352" spans="1:16" ht="12.75" customHeight="1" x14ac:dyDescent="0.2">
      <c r="A352" s="2" t="str">
        <f t="shared" si="30"/>
        <v>OEJV 0137 </v>
      </c>
      <c r="B352" s="15" t="str">
        <f t="shared" si="31"/>
        <v>II</v>
      </c>
      <c r="C352" s="2">
        <f t="shared" si="32"/>
        <v>55353.471599999997</v>
      </c>
      <c r="D352" t="str">
        <f t="shared" si="33"/>
        <v>vis</v>
      </c>
      <c r="E352" t="e">
        <f>VLOOKUP(C352,A!C$21:E$973,3,FALSE)</f>
        <v>#N/A</v>
      </c>
      <c r="F352" s="15" t="s">
        <v>53</v>
      </c>
      <c r="G352" t="str">
        <f t="shared" si="34"/>
        <v>55353.4716</v>
      </c>
      <c r="H352" s="2">
        <f t="shared" si="35"/>
        <v>36442.5</v>
      </c>
      <c r="I352" s="187" t="s">
        <v>1493</v>
      </c>
      <c r="J352" s="188" t="s">
        <v>1494</v>
      </c>
      <c r="K352" s="187" t="s">
        <v>1495</v>
      </c>
      <c r="L352" s="187" t="s">
        <v>1496</v>
      </c>
      <c r="M352" s="188" t="s">
        <v>867</v>
      </c>
      <c r="N352" s="188" t="s">
        <v>188</v>
      </c>
      <c r="O352" s="189" t="s">
        <v>1497</v>
      </c>
      <c r="P352" s="190" t="s">
        <v>969</v>
      </c>
    </row>
    <row r="353" spans="1:16" ht="12.75" customHeight="1" x14ac:dyDescent="0.2">
      <c r="A353" s="2" t="str">
        <f t="shared" si="30"/>
        <v> JAAVSO 39;94 </v>
      </c>
      <c r="B353" s="15" t="str">
        <f t="shared" si="31"/>
        <v>I</v>
      </c>
      <c r="C353" s="2">
        <f t="shared" si="32"/>
        <v>55379.854599999999</v>
      </c>
      <c r="D353" t="str">
        <f t="shared" si="33"/>
        <v>vis</v>
      </c>
      <c r="E353" t="e">
        <f>VLOOKUP(C353,A!C$21:E$973,3,FALSE)</f>
        <v>#N/A</v>
      </c>
      <c r="F353" s="15" t="s">
        <v>53</v>
      </c>
      <c r="G353" t="str">
        <f t="shared" si="34"/>
        <v>55379.8546</v>
      </c>
      <c r="H353" s="2">
        <f t="shared" si="35"/>
        <v>36507</v>
      </c>
      <c r="I353" s="187" t="s">
        <v>1498</v>
      </c>
      <c r="J353" s="188" t="s">
        <v>1499</v>
      </c>
      <c r="K353" s="187" t="s">
        <v>1500</v>
      </c>
      <c r="L353" s="187" t="s">
        <v>1501</v>
      </c>
      <c r="M353" s="188" t="s">
        <v>867</v>
      </c>
      <c r="N353" s="188" t="s">
        <v>1265</v>
      </c>
      <c r="O353" s="189" t="s">
        <v>983</v>
      </c>
      <c r="P353" s="189" t="s">
        <v>1492</v>
      </c>
    </row>
    <row r="354" spans="1:16" ht="12.75" customHeight="1" x14ac:dyDescent="0.2">
      <c r="A354" s="2" t="str">
        <f t="shared" si="30"/>
        <v>VSB 53 </v>
      </c>
      <c r="B354" s="15" t="str">
        <f t="shared" si="31"/>
        <v>I</v>
      </c>
      <c r="C354" s="2">
        <f t="shared" si="32"/>
        <v>55752.047100000003</v>
      </c>
      <c r="D354" t="str">
        <f t="shared" si="33"/>
        <v>vis</v>
      </c>
      <c r="E354" t="e">
        <f>VLOOKUP(C354,A!C$21:E$973,3,FALSE)</f>
        <v>#N/A</v>
      </c>
      <c r="F354" s="15" t="s">
        <v>53</v>
      </c>
      <c r="G354" t="str">
        <f t="shared" si="34"/>
        <v>55752.0471</v>
      </c>
      <c r="H354" s="2">
        <f t="shared" si="35"/>
        <v>37417</v>
      </c>
      <c r="I354" s="187" t="s">
        <v>1502</v>
      </c>
      <c r="J354" s="188" t="s">
        <v>1503</v>
      </c>
      <c r="K354" s="187" t="s">
        <v>1504</v>
      </c>
      <c r="L354" s="187" t="s">
        <v>1505</v>
      </c>
      <c r="M354" s="188" t="s">
        <v>867</v>
      </c>
      <c r="N354" s="188" t="s">
        <v>1453</v>
      </c>
      <c r="O354" s="189" t="s">
        <v>1454</v>
      </c>
      <c r="P354" s="190" t="s">
        <v>163</v>
      </c>
    </row>
    <row r="355" spans="1:16" ht="12.75" customHeight="1" x14ac:dyDescent="0.2">
      <c r="A355" s="2" t="str">
        <f t="shared" si="30"/>
        <v> JAAVSO 41;122 </v>
      </c>
      <c r="B355" s="15" t="str">
        <f t="shared" si="31"/>
        <v>I</v>
      </c>
      <c r="C355" s="2">
        <f t="shared" si="32"/>
        <v>56169.642399999997</v>
      </c>
      <c r="D355" t="str">
        <f t="shared" si="33"/>
        <v>vis</v>
      </c>
      <c r="E355" t="e">
        <f>VLOOKUP(C355,A!C$21:E$973,3,FALSE)</f>
        <v>#N/A</v>
      </c>
      <c r="F355" s="15" t="s">
        <v>53</v>
      </c>
      <c r="G355" t="str">
        <f t="shared" si="34"/>
        <v>56169.6424</v>
      </c>
      <c r="H355" s="2">
        <f t="shared" si="35"/>
        <v>38438</v>
      </c>
      <c r="I355" s="187" t="s">
        <v>1506</v>
      </c>
      <c r="J355" s="188" t="s">
        <v>1507</v>
      </c>
      <c r="K355" s="187" t="s">
        <v>1508</v>
      </c>
      <c r="L355" s="187" t="s">
        <v>1509</v>
      </c>
      <c r="M355" s="188" t="s">
        <v>867</v>
      </c>
      <c r="N355" s="188" t="s">
        <v>53</v>
      </c>
      <c r="O355" s="189" t="s">
        <v>983</v>
      </c>
      <c r="P355" s="189" t="s">
        <v>1510</v>
      </c>
    </row>
  </sheetData>
  <sheetProtection selectLockedCells="1" selectUnlockedCells="1"/>
  <hyperlinks>
    <hyperlink ref="A3" r:id="rId1" xr:uid="{00000000-0004-0000-0E00-000000000000}"/>
    <hyperlink ref="P11" r:id="rId2" xr:uid="{00000000-0004-0000-0E00-000001000000}"/>
    <hyperlink ref="P16" r:id="rId3" xr:uid="{00000000-0004-0000-0E00-000002000000}"/>
    <hyperlink ref="P25" r:id="rId4" xr:uid="{00000000-0004-0000-0E00-000003000000}"/>
    <hyperlink ref="P26" r:id="rId5" xr:uid="{00000000-0004-0000-0E00-000004000000}"/>
    <hyperlink ref="P27" r:id="rId6" xr:uid="{00000000-0004-0000-0E00-000005000000}"/>
    <hyperlink ref="P28" r:id="rId7" xr:uid="{00000000-0004-0000-0E00-000006000000}"/>
    <hyperlink ref="P29" r:id="rId8" xr:uid="{00000000-0004-0000-0E00-000007000000}"/>
    <hyperlink ref="P54" r:id="rId9" xr:uid="{00000000-0004-0000-0E00-000008000000}"/>
    <hyperlink ref="P56" r:id="rId10" xr:uid="{00000000-0004-0000-0E00-000009000000}"/>
    <hyperlink ref="P57" r:id="rId11" xr:uid="{00000000-0004-0000-0E00-00000A000000}"/>
    <hyperlink ref="P58" r:id="rId12" xr:uid="{00000000-0004-0000-0E00-00000B000000}"/>
    <hyperlink ref="P70" r:id="rId13" xr:uid="{00000000-0004-0000-0E00-00000C000000}"/>
    <hyperlink ref="P71" r:id="rId14" xr:uid="{00000000-0004-0000-0E00-00000D000000}"/>
    <hyperlink ref="P72" r:id="rId15" xr:uid="{00000000-0004-0000-0E00-00000E000000}"/>
    <hyperlink ref="P73" r:id="rId16" xr:uid="{00000000-0004-0000-0E00-00000F000000}"/>
    <hyperlink ref="P74" r:id="rId17" xr:uid="{00000000-0004-0000-0E00-000010000000}"/>
    <hyperlink ref="P76" r:id="rId18" xr:uid="{00000000-0004-0000-0E00-000011000000}"/>
    <hyperlink ref="P77" r:id="rId19" xr:uid="{00000000-0004-0000-0E00-000012000000}"/>
    <hyperlink ref="P81" r:id="rId20" xr:uid="{00000000-0004-0000-0E00-000013000000}"/>
    <hyperlink ref="P82" r:id="rId21" xr:uid="{00000000-0004-0000-0E00-000014000000}"/>
    <hyperlink ref="P83" r:id="rId22" xr:uid="{00000000-0004-0000-0E00-000015000000}"/>
    <hyperlink ref="P86" r:id="rId23" xr:uid="{00000000-0004-0000-0E00-000016000000}"/>
    <hyperlink ref="P87" r:id="rId24" xr:uid="{00000000-0004-0000-0E00-000017000000}"/>
    <hyperlink ref="P88" r:id="rId25" xr:uid="{00000000-0004-0000-0E00-000018000000}"/>
    <hyperlink ref="P89" r:id="rId26" xr:uid="{00000000-0004-0000-0E00-000019000000}"/>
    <hyperlink ref="P90" r:id="rId27" xr:uid="{00000000-0004-0000-0E00-00001A000000}"/>
    <hyperlink ref="P92" r:id="rId28" xr:uid="{00000000-0004-0000-0E00-00001B000000}"/>
    <hyperlink ref="P93" r:id="rId29" xr:uid="{00000000-0004-0000-0E00-00001C000000}"/>
    <hyperlink ref="P94" r:id="rId30" xr:uid="{00000000-0004-0000-0E00-00001D000000}"/>
    <hyperlink ref="P95" r:id="rId31" xr:uid="{00000000-0004-0000-0E00-00001E000000}"/>
    <hyperlink ref="P96" r:id="rId32" xr:uid="{00000000-0004-0000-0E00-00001F000000}"/>
    <hyperlink ref="P97" r:id="rId33" xr:uid="{00000000-0004-0000-0E00-000020000000}"/>
    <hyperlink ref="P100" r:id="rId34" xr:uid="{00000000-0004-0000-0E00-000021000000}"/>
    <hyperlink ref="P101" r:id="rId35" xr:uid="{00000000-0004-0000-0E00-000022000000}"/>
    <hyperlink ref="P102" r:id="rId36" xr:uid="{00000000-0004-0000-0E00-000023000000}"/>
    <hyperlink ref="P103" r:id="rId37" xr:uid="{00000000-0004-0000-0E00-000024000000}"/>
    <hyperlink ref="P104" r:id="rId38" xr:uid="{00000000-0004-0000-0E00-000025000000}"/>
    <hyperlink ref="P105" r:id="rId39" xr:uid="{00000000-0004-0000-0E00-000026000000}"/>
    <hyperlink ref="P106" r:id="rId40" xr:uid="{00000000-0004-0000-0E00-000027000000}"/>
    <hyperlink ref="P107" r:id="rId41" xr:uid="{00000000-0004-0000-0E00-000028000000}"/>
    <hyperlink ref="P108" r:id="rId42" xr:uid="{00000000-0004-0000-0E00-000029000000}"/>
    <hyperlink ref="P109" r:id="rId43" xr:uid="{00000000-0004-0000-0E00-00002A000000}"/>
    <hyperlink ref="P110" r:id="rId44" xr:uid="{00000000-0004-0000-0E00-00002B000000}"/>
    <hyperlink ref="P111" r:id="rId45" xr:uid="{00000000-0004-0000-0E00-00002C000000}"/>
    <hyperlink ref="P112" r:id="rId46" xr:uid="{00000000-0004-0000-0E00-00002D000000}"/>
    <hyperlink ref="P113" r:id="rId47" xr:uid="{00000000-0004-0000-0E00-00002E000000}"/>
    <hyperlink ref="P114" r:id="rId48" xr:uid="{00000000-0004-0000-0E00-00002F000000}"/>
    <hyperlink ref="P115" r:id="rId49" xr:uid="{00000000-0004-0000-0E00-000030000000}"/>
    <hyperlink ref="P116" r:id="rId50" xr:uid="{00000000-0004-0000-0E00-000031000000}"/>
    <hyperlink ref="P117" r:id="rId51" xr:uid="{00000000-0004-0000-0E00-000032000000}"/>
    <hyperlink ref="P118" r:id="rId52" xr:uid="{00000000-0004-0000-0E00-000033000000}"/>
    <hyperlink ref="P119" r:id="rId53" xr:uid="{00000000-0004-0000-0E00-000034000000}"/>
    <hyperlink ref="P120" r:id="rId54" xr:uid="{00000000-0004-0000-0E00-000035000000}"/>
    <hyperlink ref="P121" r:id="rId55" xr:uid="{00000000-0004-0000-0E00-000036000000}"/>
    <hyperlink ref="P122" r:id="rId56" xr:uid="{00000000-0004-0000-0E00-000037000000}"/>
    <hyperlink ref="P123" r:id="rId57" xr:uid="{00000000-0004-0000-0E00-000038000000}"/>
    <hyperlink ref="P124" r:id="rId58" xr:uid="{00000000-0004-0000-0E00-000039000000}"/>
    <hyperlink ref="P125" r:id="rId59" xr:uid="{00000000-0004-0000-0E00-00003A000000}"/>
    <hyperlink ref="P126" r:id="rId60" xr:uid="{00000000-0004-0000-0E00-00003B000000}"/>
    <hyperlink ref="P127" r:id="rId61" xr:uid="{00000000-0004-0000-0E00-00003C000000}"/>
    <hyperlink ref="P128" r:id="rId62" xr:uid="{00000000-0004-0000-0E00-00003D000000}"/>
    <hyperlink ref="P129" r:id="rId63" xr:uid="{00000000-0004-0000-0E00-00003E000000}"/>
    <hyperlink ref="P130" r:id="rId64" xr:uid="{00000000-0004-0000-0E00-00003F000000}"/>
    <hyperlink ref="P131" r:id="rId65" xr:uid="{00000000-0004-0000-0E00-000040000000}"/>
    <hyperlink ref="P132" r:id="rId66" xr:uid="{00000000-0004-0000-0E00-000041000000}"/>
    <hyperlink ref="P133" r:id="rId67" xr:uid="{00000000-0004-0000-0E00-000042000000}"/>
    <hyperlink ref="P134" r:id="rId68" xr:uid="{00000000-0004-0000-0E00-000043000000}"/>
    <hyperlink ref="P135" r:id="rId69" xr:uid="{00000000-0004-0000-0E00-000044000000}"/>
    <hyperlink ref="P136" r:id="rId70" xr:uid="{00000000-0004-0000-0E00-000045000000}"/>
    <hyperlink ref="P137" r:id="rId71" xr:uid="{00000000-0004-0000-0E00-000046000000}"/>
    <hyperlink ref="P138" r:id="rId72" xr:uid="{00000000-0004-0000-0E00-000047000000}"/>
    <hyperlink ref="P140" r:id="rId73" xr:uid="{00000000-0004-0000-0E00-000048000000}"/>
    <hyperlink ref="P141" r:id="rId74" xr:uid="{00000000-0004-0000-0E00-000049000000}"/>
    <hyperlink ref="P144" r:id="rId75" xr:uid="{00000000-0004-0000-0E00-00004A000000}"/>
    <hyperlink ref="P145" r:id="rId76" xr:uid="{00000000-0004-0000-0E00-00004B000000}"/>
    <hyperlink ref="P146" r:id="rId77" xr:uid="{00000000-0004-0000-0E00-00004C000000}"/>
    <hyperlink ref="P147" r:id="rId78" xr:uid="{00000000-0004-0000-0E00-00004D000000}"/>
    <hyperlink ref="P148" r:id="rId79" xr:uid="{00000000-0004-0000-0E00-00004E000000}"/>
    <hyperlink ref="P149" r:id="rId80" xr:uid="{00000000-0004-0000-0E00-00004F000000}"/>
    <hyperlink ref="P150" r:id="rId81" xr:uid="{00000000-0004-0000-0E00-000050000000}"/>
    <hyperlink ref="P151" r:id="rId82" xr:uid="{00000000-0004-0000-0E00-000051000000}"/>
    <hyperlink ref="P152" r:id="rId83" xr:uid="{00000000-0004-0000-0E00-000052000000}"/>
    <hyperlink ref="P153" r:id="rId84" xr:uid="{00000000-0004-0000-0E00-000053000000}"/>
    <hyperlink ref="P154" r:id="rId85" xr:uid="{00000000-0004-0000-0E00-000054000000}"/>
    <hyperlink ref="P155" r:id="rId86" xr:uid="{00000000-0004-0000-0E00-000055000000}"/>
    <hyperlink ref="P156" r:id="rId87" xr:uid="{00000000-0004-0000-0E00-000056000000}"/>
    <hyperlink ref="P157" r:id="rId88" xr:uid="{00000000-0004-0000-0E00-000057000000}"/>
    <hyperlink ref="P158" r:id="rId89" xr:uid="{00000000-0004-0000-0E00-000058000000}"/>
    <hyperlink ref="P159" r:id="rId90" xr:uid="{00000000-0004-0000-0E00-000059000000}"/>
    <hyperlink ref="P160" r:id="rId91" xr:uid="{00000000-0004-0000-0E00-00005A000000}"/>
    <hyperlink ref="P161" r:id="rId92" xr:uid="{00000000-0004-0000-0E00-00005B000000}"/>
    <hyperlink ref="P162" r:id="rId93" xr:uid="{00000000-0004-0000-0E00-00005C000000}"/>
    <hyperlink ref="P163" r:id="rId94" xr:uid="{00000000-0004-0000-0E00-00005D000000}"/>
    <hyperlink ref="P164" r:id="rId95" xr:uid="{00000000-0004-0000-0E00-00005E000000}"/>
    <hyperlink ref="P165" r:id="rId96" xr:uid="{00000000-0004-0000-0E00-00005F000000}"/>
    <hyperlink ref="P166" r:id="rId97" xr:uid="{00000000-0004-0000-0E00-000060000000}"/>
    <hyperlink ref="P167" r:id="rId98" xr:uid="{00000000-0004-0000-0E00-000061000000}"/>
    <hyperlink ref="P168" r:id="rId99" xr:uid="{00000000-0004-0000-0E00-000062000000}"/>
    <hyperlink ref="P169" r:id="rId100" xr:uid="{00000000-0004-0000-0E00-000063000000}"/>
    <hyperlink ref="P170" r:id="rId101" xr:uid="{00000000-0004-0000-0E00-000064000000}"/>
    <hyperlink ref="P171" r:id="rId102" xr:uid="{00000000-0004-0000-0E00-000065000000}"/>
    <hyperlink ref="P172" r:id="rId103" xr:uid="{00000000-0004-0000-0E00-000066000000}"/>
    <hyperlink ref="P173" r:id="rId104" xr:uid="{00000000-0004-0000-0E00-000067000000}"/>
    <hyperlink ref="P174" r:id="rId105" xr:uid="{00000000-0004-0000-0E00-000068000000}"/>
    <hyperlink ref="P175" r:id="rId106" xr:uid="{00000000-0004-0000-0E00-000069000000}"/>
    <hyperlink ref="P176" r:id="rId107" xr:uid="{00000000-0004-0000-0E00-00006A000000}"/>
    <hyperlink ref="P177" r:id="rId108" xr:uid="{00000000-0004-0000-0E00-00006B000000}"/>
    <hyperlink ref="P178" r:id="rId109" xr:uid="{00000000-0004-0000-0E00-00006C000000}"/>
    <hyperlink ref="P179" r:id="rId110" xr:uid="{00000000-0004-0000-0E00-00006D000000}"/>
    <hyperlink ref="P180" r:id="rId111" xr:uid="{00000000-0004-0000-0E00-00006E000000}"/>
    <hyperlink ref="P181" r:id="rId112" xr:uid="{00000000-0004-0000-0E00-00006F000000}"/>
    <hyperlink ref="P182" r:id="rId113" xr:uid="{00000000-0004-0000-0E00-000070000000}"/>
    <hyperlink ref="P183" r:id="rId114" xr:uid="{00000000-0004-0000-0E00-000071000000}"/>
    <hyperlink ref="P184" r:id="rId115" xr:uid="{00000000-0004-0000-0E00-000072000000}"/>
    <hyperlink ref="P185" r:id="rId116" xr:uid="{00000000-0004-0000-0E00-000073000000}"/>
    <hyperlink ref="P186" r:id="rId117" xr:uid="{00000000-0004-0000-0E00-000074000000}"/>
    <hyperlink ref="P187" r:id="rId118" xr:uid="{00000000-0004-0000-0E00-000075000000}"/>
    <hyperlink ref="P188" r:id="rId119" xr:uid="{00000000-0004-0000-0E00-000076000000}"/>
    <hyperlink ref="P189" r:id="rId120" xr:uid="{00000000-0004-0000-0E00-000077000000}"/>
    <hyperlink ref="P190" r:id="rId121" xr:uid="{00000000-0004-0000-0E00-000078000000}"/>
    <hyperlink ref="P191" r:id="rId122" xr:uid="{00000000-0004-0000-0E00-000079000000}"/>
    <hyperlink ref="P192" r:id="rId123" xr:uid="{00000000-0004-0000-0E00-00007A000000}"/>
    <hyperlink ref="P193" r:id="rId124" xr:uid="{00000000-0004-0000-0E00-00007B000000}"/>
    <hyperlink ref="P194" r:id="rId125" xr:uid="{00000000-0004-0000-0E00-00007C000000}"/>
    <hyperlink ref="P195" r:id="rId126" xr:uid="{00000000-0004-0000-0E00-00007D000000}"/>
    <hyperlink ref="P203" r:id="rId127" xr:uid="{00000000-0004-0000-0E00-00007E000000}"/>
    <hyperlink ref="P207" r:id="rId128" xr:uid="{00000000-0004-0000-0E00-00007F000000}"/>
    <hyperlink ref="P208" r:id="rId129" xr:uid="{00000000-0004-0000-0E00-000080000000}"/>
    <hyperlink ref="P222" r:id="rId130" xr:uid="{00000000-0004-0000-0E00-000081000000}"/>
    <hyperlink ref="P223" r:id="rId131" xr:uid="{00000000-0004-0000-0E00-000082000000}"/>
    <hyperlink ref="P247" r:id="rId132" xr:uid="{00000000-0004-0000-0E00-000083000000}"/>
    <hyperlink ref="P253" r:id="rId133" xr:uid="{00000000-0004-0000-0E00-000084000000}"/>
    <hyperlink ref="P254" r:id="rId134" xr:uid="{00000000-0004-0000-0E00-000085000000}"/>
    <hyperlink ref="P255" r:id="rId135" xr:uid="{00000000-0004-0000-0E00-000086000000}"/>
    <hyperlink ref="P256" r:id="rId136" xr:uid="{00000000-0004-0000-0E00-000087000000}"/>
    <hyperlink ref="P257" r:id="rId137" xr:uid="{00000000-0004-0000-0E00-000088000000}"/>
    <hyperlink ref="P305" r:id="rId138" xr:uid="{00000000-0004-0000-0E00-000089000000}"/>
    <hyperlink ref="P306" r:id="rId139" xr:uid="{00000000-0004-0000-0E00-00008A000000}"/>
    <hyperlink ref="P308" r:id="rId140" xr:uid="{00000000-0004-0000-0E00-00008B000000}"/>
    <hyperlink ref="P309" r:id="rId141" xr:uid="{00000000-0004-0000-0E00-00008C000000}"/>
    <hyperlink ref="P310" r:id="rId142" xr:uid="{00000000-0004-0000-0E00-00008D000000}"/>
    <hyperlink ref="P311" r:id="rId143" xr:uid="{00000000-0004-0000-0E00-00008E000000}"/>
    <hyperlink ref="P312" r:id="rId144" xr:uid="{00000000-0004-0000-0E00-00008F000000}"/>
    <hyperlink ref="P313" r:id="rId145" xr:uid="{00000000-0004-0000-0E00-000090000000}"/>
    <hyperlink ref="P314" r:id="rId146" xr:uid="{00000000-0004-0000-0E00-000091000000}"/>
    <hyperlink ref="P315" r:id="rId147" xr:uid="{00000000-0004-0000-0E00-000092000000}"/>
    <hyperlink ref="P316" r:id="rId148" xr:uid="{00000000-0004-0000-0E00-000093000000}"/>
    <hyperlink ref="P318" r:id="rId149" xr:uid="{00000000-0004-0000-0E00-000094000000}"/>
    <hyperlink ref="P319" r:id="rId150" xr:uid="{00000000-0004-0000-0E00-000095000000}"/>
    <hyperlink ref="P321" r:id="rId151" xr:uid="{00000000-0004-0000-0E00-000096000000}"/>
    <hyperlink ref="P322" r:id="rId152" xr:uid="{00000000-0004-0000-0E00-000097000000}"/>
    <hyperlink ref="P323" r:id="rId153" xr:uid="{00000000-0004-0000-0E00-000098000000}"/>
    <hyperlink ref="P324" r:id="rId154" xr:uid="{00000000-0004-0000-0E00-000099000000}"/>
    <hyperlink ref="P326" r:id="rId155" xr:uid="{00000000-0004-0000-0E00-00009A000000}"/>
    <hyperlink ref="P327" r:id="rId156" xr:uid="{00000000-0004-0000-0E00-00009B000000}"/>
    <hyperlink ref="P330" r:id="rId157" xr:uid="{00000000-0004-0000-0E00-00009C000000}"/>
    <hyperlink ref="P334" r:id="rId158" xr:uid="{00000000-0004-0000-0E00-00009D000000}"/>
    <hyperlink ref="P335" r:id="rId159" xr:uid="{00000000-0004-0000-0E00-00009E000000}"/>
    <hyperlink ref="P336" r:id="rId160" xr:uid="{00000000-0004-0000-0E00-00009F000000}"/>
    <hyperlink ref="P337" r:id="rId161" xr:uid="{00000000-0004-0000-0E00-0000A0000000}"/>
    <hyperlink ref="P338" r:id="rId162" xr:uid="{00000000-0004-0000-0E00-0000A1000000}"/>
    <hyperlink ref="P340" r:id="rId163" xr:uid="{00000000-0004-0000-0E00-0000A2000000}"/>
    <hyperlink ref="P341" r:id="rId164" xr:uid="{00000000-0004-0000-0E00-0000A3000000}"/>
    <hyperlink ref="P342" r:id="rId165" xr:uid="{00000000-0004-0000-0E00-0000A4000000}"/>
    <hyperlink ref="P343" r:id="rId166" xr:uid="{00000000-0004-0000-0E00-0000A5000000}"/>
    <hyperlink ref="P344" r:id="rId167" xr:uid="{00000000-0004-0000-0E00-0000A6000000}"/>
    <hyperlink ref="P345" r:id="rId168" xr:uid="{00000000-0004-0000-0E00-0000A7000000}"/>
    <hyperlink ref="P346" r:id="rId169" xr:uid="{00000000-0004-0000-0E00-0000A8000000}"/>
    <hyperlink ref="P348" r:id="rId170" xr:uid="{00000000-0004-0000-0E00-0000A9000000}"/>
    <hyperlink ref="P349" r:id="rId171" xr:uid="{00000000-0004-0000-0E00-0000AA000000}"/>
    <hyperlink ref="P350" r:id="rId172" xr:uid="{00000000-0004-0000-0E00-0000AB000000}"/>
    <hyperlink ref="P352" r:id="rId173" xr:uid="{00000000-0004-0000-0E00-0000AC000000}"/>
    <hyperlink ref="P354" r:id="rId174" xr:uid="{00000000-0004-0000-0E00-0000AD000000}"/>
  </hyperlinks>
  <pageMargins left="0.75" right="0.75" top="1" bottom="1" header="0.51180555555555551" footer="0.51180555555555551"/>
  <pageSetup firstPageNumber="0" orientation="portrait" horizontalDpi="300" verticalDpi="300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O147"/>
  <sheetViews>
    <sheetView workbookViewId="0">
      <selection sqref="A1:IV65536"/>
    </sheetView>
  </sheetViews>
  <sheetFormatPr defaultRowHeight="12.75" x14ac:dyDescent="0.2"/>
  <cols>
    <col min="1" max="1" width="18.140625" style="2" customWidth="1"/>
    <col min="2" max="2" width="4.28515625" customWidth="1"/>
    <col min="3" max="3" width="10.7109375" customWidth="1"/>
    <col min="4" max="4" width="5" customWidth="1"/>
    <col min="5" max="5" width="17.28515625" customWidth="1"/>
    <col min="6" max="6" width="4" style="191" customWidth="1"/>
    <col min="12" max="12" width="14" customWidth="1"/>
    <col min="13" max="13" width="12" customWidth="1"/>
    <col min="14" max="14" width="14.28515625" customWidth="1"/>
  </cols>
  <sheetData>
    <row r="1" spans="1:15" ht="18" x14ac:dyDescent="0.25">
      <c r="A1" s="192" t="s">
        <v>1511</v>
      </c>
      <c r="F1"/>
    </row>
    <row r="2" spans="1:15" x14ac:dyDescent="0.2">
      <c r="F2"/>
    </row>
    <row r="3" spans="1:15" x14ac:dyDescent="0.2">
      <c r="A3" s="184" t="s">
        <v>1512</v>
      </c>
      <c r="F3"/>
    </row>
    <row r="4" spans="1:15" x14ac:dyDescent="0.2">
      <c r="F4"/>
    </row>
    <row r="5" spans="1:15" x14ac:dyDescent="0.2">
      <c r="F5"/>
    </row>
    <row r="6" spans="1:15" x14ac:dyDescent="0.2">
      <c r="F6"/>
    </row>
    <row r="7" spans="1:15" x14ac:dyDescent="0.2">
      <c r="F7"/>
    </row>
    <row r="8" spans="1:15" x14ac:dyDescent="0.2">
      <c r="F8"/>
    </row>
    <row r="9" spans="1:15" x14ac:dyDescent="0.2">
      <c r="F9"/>
    </row>
    <row r="10" spans="1:15" x14ac:dyDescent="0.2">
      <c r="F10" s="70"/>
      <c r="G10" s="70"/>
      <c r="H10" s="70"/>
      <c r="I10" s="70"/>
      <c r="J10" s="70"/>
      <c r="K10" s="70"/>
      <c r="L10" s="70"/>
      <c r="M10" s="70"/>
      <c r="N10" s="70"/>
    </row>
    <row r="11" spans="1:15" x14ac:dyDescent="0.2">
      <c r="A11" s="2" t="str">
        <f t="shared" ref="A11:A74" si="0">L11</f>
        <v>Koch</v>
      </c>
      <c r="B11" s="15" t="str">
        <f t="shared" ref="B11:B74" si="1">IF(J11="s","II","I")</f>
        <v>I</v>
      </c>
      <c r="C11" s="2">
        <f t="shared" ref="C11:C74" si="2">I11</f>
        <v>34901.919000000002</v>
      </c>
      <c r="D11" t="str">
        <f t="shared" ref="D11:D74" si="3">K11</f>
        <v>pg</v>
      </c>
      <c r="E11" t="s">
        <v>1513</v>
      </c>
      <c r="G11">
        <v>-3273</v>
      </c>
      <c r="H11">
        <v>7.5999999999999998E-2</v>
      </c>
      <c r="I11">
        <v>34901.919000000002</v>
      </c>
      <c r="J11" t="s">
        <v>1514</v>
      </c>
      <c r="K11" t="s">
        <v>37</v>
      </c>
      <c r="L11" t="s">
        <v>1515</v>
      </c>
      <c r="O11" t="s">
        <v>1516</v>
      </c>
    </row>
    <row r="12" spans="1:15" x14ac:dyDescent="0.2">
      <c r="A12" s="2">
        <f t="shared" si="0"/>
        <v>0</v>
      </c>
      <c r="B12" s="15" t="str">
        <f t="shared" si="1"/>
        <v>I</v>
      </c>
      <c r="C12" s="2">
        <f t="shared" si="2"/>
        <v>0</v>
      </c>
      <c r="D12">
        <f t="shared" si="3"/>
        <v>0</v>
      </c>
      <c r="E12" t="s">
        <v>1513</v>
      </c>
    </row>
    <row r="13" spans="1:15" x14ac:dyDescent="0.2">
      <c r="A13" s="2">
        <f t="shared" si="0"/>
        <v>0</v>
      </c>
      <c r="B13" s="15" t="str">
        <f t="shared" si="1"/>
        <v>I</v>
      </c>
      <c r="C13" s="2">
        <f t="shared" si="2"/>
        <v>0</v>
      </c>
      <c r="D13">
        <f t="shared" si="3"/>
        <v>0</v>
      </c>
      <c r="E13" t="s">
        <v>1513</v>
      </c>
    </row>
    <row r="14" spans="1:15" x14ac:dyDescent="0.2">
      <c r="A14" s="2">
        <f t="shared" si="0"/>
        <v>0</v>
      </c>
      <c r="B14" s="15" t="str">
        <f t="shared" si="1"/>
        <v>I</v>
      </c>
      <c r="C14" s="2">
        <f t="shared" si="2"/>
        <v>0</v>
      </c>
      <c r="D14">
        <f t="shared" si="3"/>
        <v>0</v>
      </c>
      <c r="E14" t="s">
        <v>1513</v>
      </c>
    </row>
    <row r="15" spans="1:15" x14ac:dyDescent="0.2">
      <c r="A15" s="2">
        <f t="shared" si="0"/>
        <v>0</v>
      </c>
      <c r="B15" s="15" t="str">
        <f t="shared" si="1"/>
        <v>I</v>
      </c>
      <c r="C15" s="2">
        <f t="shared" si="2"/>
        <v>0</v>
      </c>
      <c r="D15">
        <f t="shared" si="3"/>
        <v>0</v>
      </c>
      <c r="E15" t="s">
        <v>1513</v>
      </c>
    </row>
    <row r="16" spans="1:15" x14ac:dyDescent="0.2">
      <c r="A16" s="2">
        <f t="shared" si="0"/>
        <v>0</v>
      </c>
      <c r="B16" s="15" t="str">
        <f t="shared" si="1"/>
        <v>I</v>
      </c>
      <c r="C16" s="2">
        <f t="shared" si="2"/>
        <v>0</v>
      </c>
      <c r="D16">
        <f t="shared" si="3"/>
        <v>0</v>
      </c>
      <c r="E16" t="s">
        <v>1513</v>
      </c>
    </row>
    <row r="17" spans="1:5" x14ac:dyDescent="0.2">
      <c r="A17" s="2">
        <f t="shared" si="0"/>
        <v>0</v>
      </c>
      <c r="B17" s="15" t="str">
        <f t="shared" si="1"/>
        <v>I</v>
      </c>
      <c r="C17" s="2">
        <f t="shared" si="2"/>
        <v>0</v>
      </c>
      <c r="D17">
        <f t="shared" si="3"/>
        <v>0</v>
      </c>
      <c r="E17" t="s">
        <v>1513</v>
      </c>
    </row>
    <row r="18" spans="1:5" x14ac:dyDescent="0.2">
      <c r="A18" s="2">
        <f t="shared" si="0"/>
        <v>0</v>
      </c>
      <c r="B18" s="15" t="str">
        <f t="shared" si="1"/>
        <v>I</v>
      </c>
      <c r="C18" s="2">
        <f t="shared" si="2"/>
        <v>0</v>
      </c>
      <c r="D18">
        <f t="shared" si="3"/>
        <v>0</v>
      </c>
      <c r="E18" t="s">
        <v>1513</v>
      </c>
    </row>
    <row r="19" spans="1:5" x14ac:dyDescent="0.2">
      <c r="A19" s="2">
        <f t="shared" si="0"/>
        <v>0</v>
      </c>
      <c r="B19" s="15" t="str">
        <f t="shared" si="1"/>
        <v>I</v>
      </c>
      <c r="C19" s="2">
        <f t="shared" si="2"/>
        <v>0</v>
      </c>
      <c r="D19">
        <f t="shared" si="3"/>
        <v>0</v>
      </c>
      <c r="E19" t="s">
        <v>1513</v>
      </c>
    </row>
    <row r="20" spans="1:5" x14ac:dyDescent="0.2">
      <c r="A20" s="2">
        <f t="shared" si="0"/>
        <v>0</v>
      </c>
      <c r="B20" s="15" t="str">
        <f t="shared" si="1"/>
        <v>I</v>
      </c>
      <c r="C20" s="2">
        <f t="shared" si="2"/>
        <v>0</v>
      </c>
      <c r="D20">
        <f t="shared" si="3"/>
        <v>0</v>
      </c>
      <c r="E20" t="s">
        <v>1513</v>
      </c>
    </row>
    <row r="21" spans="1:5" x14ac:dyDescent="0.2">
      <c r="A21" s="2">
        <f t="shared" si="0"/>
        <v>0</v>
      </c>
      <c r="B21" s="15" t="str">
        <f t="shared" si="1"/>
        <v>I</v>
      </c>
      <c r="C21" s="2">
        <f t="shared" si="2"/>
        <v>0</v>
      </c>
      <c r="D21">
        <f t="shared" si="3"/>
        <v>0</v>
      </c>
      <c r="E21" t="s">
        <v>1513</v>
      </c>
    </row>
    <row r="22" spans="1:5" x14ac:dyDescent="0.2">
      <c r="A22" s="2">
        <f t="shared" si="0"/>
        <v>0</v>
      </c>
      <c r="B22" s="15" t="str">
        <f t="shared" si="1"/>
        <v>I</v>
      </c>
      <c r="C22" s="2">
        <f t="shared" si="2"/>
        <v>0</v>
      </c>
      <c r="D22">
        <f t="shared" si="3"/>
        <v>0</v>
      </c>
      <c r="E22" t="s">
        <v>1513</v>
      </c>
    </row>
    <row r="23" spans="1:5" x14ac:dyDescent="0.2">
      <c r="A23" s="2">
        <f t="shared" si="0"/>
        <v>0</v>
      </c>
      <c r="B23" s="15" t="str">
        <f t="shared" si="1"/>
        <v>I</v>
      </c>
      <c r="C23" s="2">
        <f t="shared" si="2"/>
        <v>0</v>
      </c>
      <c r="D23">
        <f t="shared" si="3"/>
        <v>0</v>
      </c>
      <c r="E23" t="s">
        <v>1513</v>
      </c>
    </row>
    <row r="24" spans="1:5" x14ac:dyDescent="0.2">
      <c r="A24" s="2">
        <f t="shared" si="0"/>
        <v>0</v>
      </c>
      <c r="B24" s="15" t="str">
        <f t="shared" si="1"/>
        <v>I</v>
      </c>
      <c r="C24" s="2">
        <f t="shared" si="2"/>
        <v>0</v>
      </c>
      <c r="D24">
        <f t="shared" si="3"/>
        <v>0</v>
      </c>
      <c r="E24" t="s">
        <v>1513</v>
      </c>
    </row>
    <row r="25" spans="1:5" x14ac:dyDescent="0.2">
      <c r="A25" s="2">
        <f t="shared" si="0"/>
        <v>0</v>
      </c>
      <c r="B25" s="15" t="str">
        <f t="shared" si="1"/>
        <v>I</v>
      </c>
      <c r="C25" s="2">
        <f t="shared" si="2"/>
        <v>0</v>
      </c>
      <c r="D25">
        <f t="shared" si="3"/>
        <v>0</v>
      </c>
      <c r="E25" t="s">
        <v>1513</v>
      </c>
    </row>
    <row r="26" spans="1:5" x14ac:dyDescent="0.2">
      <c r="A26" s="2">
        <f t="shared" si="0"/>
        <v>0</v>
      </c>
      <c r="B26" s="15" t="str">
        <f t="shared" si="1"/>
        <v>I</v>
      </c>
      <c r="C26" s="2">
        <f t="shared" si="2"/>
        <v>0</v>
      </c>
      <c r="D26">
        <f t="shared" si="3"/>
        <v>0</v>
      </c>
      <c r="E26" t="s">
        <v>1513</v>
      </c>
    </row>
    <row r="27" spans="1:5" x14ac:dyDescent="0.2">
      <c r="A27" s="2">
        <f t="shared" si="0"/>
        <v>0</v>
      </c>
      <c r="B27" s="15" t="str">
        <f t="shared" si="1"/>
        <v>I</v>
      </c>
      <c r="C27" s="2">
        <f t="shared" si="2"/>
        <v>0</v>
      </c>
      <c r="D27">
        <f t="shared" si="3"/>
        <v>0</v>
      </c>
      <c r="E27" t="s">
        <v>1513</v>
      </c>
    </row>
    <row r="28" spans="1:5" x14ac:dyDescent="0.2">
      <c r="A28" s="2">
        <f t="shared" si="0"/>
        <v>0</v>
      </c>
      <c r="B28" s="15" t="str">
        <f t="shared" si="1"/>
        <v>I</v>
      </c>
      <c r="C28" s="2">
        <f t="shared" si="2"/>
        <v>0</v>
      </c>
      <c r="D28">
        <f t="shared" si="3"/>
        <v>0</v>
      </c>
      <c r="E28" t="s">
        <v>1513</v>
      </c>
    </row>
    <row r="29" spans="1:5" x14ac:dyDescent="0.2">
      <c r="A29" s="2">
        <f t="shared" si="0"/>
        <v>0</v>
      </c>
      <c r="B29" s="15" t="str">
        <f t="shared" si="1"/>
        <v>I</v>
      </c>
      <c r="C29" s="2">
        <f t="shared" si="2"/>
        <v>0</v>
      </c>
      <c r="D29">
        <f t="shared" si="3"/>
        <v>0</v>
      </c>
      <c r="E29" t="s">
        <v>1513</v>
      </c>
    </row>
    <row r="30" spans="1:5" x14ac:dyDescent="0.2">
      <c r="A30" s="2">
        <f t="shared" si="0"/>
        <v>0</v>
      </c>
      <c r="B30" s="15" t="str">
        <f t="shared" si="1"/>
        <v>I</v>
      </c>
      <c r="C30" s="2">
        <f t="shared" si="2"/>
        <v>0</v>
      </c>
      <c r="D30">
        <f t="shared" si="3"/>
        <v>0</v>
      </c>
      <c r="E30" t="s">
        <v>1513</v>
      </c>
    </row>
    <row r="31" spans="1:5" x14ac:dyDescent="0.2">
      <c r="A31" s="2">
        <f t="shared" si="0"/>
        <v>0</v>
      </c>
      <c r="B31" s="15" t="str">
        <f t="shared" si="1"/>
        <v>I</v>
      </c>
      <c r="C31" s="2">
        <f t="shared" si="2"/>
        <v>0</v>
      </c>
      <c r="D31">
        <f t="shared" si="3"/>
        <v>0</v>
      </c>
      <c r="E31" t="s">
        <v>1513</v>
      </c>
    </row>
    <row r="32" spans="1:5" x14ac:dyDescent="0.2">
      <c r="A32" s="2">
        <f t="shared" si="0"/>
        <v>0</v>
      </c>
      <c r="B32" s="15" t="str">
        <f t="shared" si="1"/>
        <v>I</v>
      </c>
      <c r="C32" s="2">
        <f t="shared" si="2"/>
        <v>0</v>
      </c>
      <c r="D32">
        <f t="shared" si="3"/>
        <v>0</v>
      </c>
      <c r="E32" t="s">
        <v>1513</v>
      </c>
    </row>
    <row r="33" spans="1:5" x14ac:dyDescent="0.2">
      <c r="A33" s="2">
        <f t="shared" si="0"/>
        <v>0</v>
      </c>
      <c r="B33" s="15" t="str">
        <f t="shared" si="1"/>
        <v>I</v>
      </c>
      <c r="C33" s="2">
        <f t="shared" si="2"/>
        <v>0</v>
      </c>
      <c r="D33">
        <f t="shared" si="3"/>
        <v>0</v>
      </c>
      <c r="E33" t="s">
        <v>1513</v>
      </c>
    </row>
    <row r="34" spans="1:5" x14ac:dyDescent="0.2">
      <c r="A34" s="2">
        <f t="shared" si="0"/>
        <v>0</v>
      </c>
      <c r="B34" s="15" t="str">
        <f t="shared" si="1"/>
        <v>I</v>
      </c>
      <c r="C34" s="2">
        <f t="shared" si="2"/>
        <v>0</v>
      </c>
      <c r="D34">
        <f t="shared" si="3"/>
        <v>0</v>
      </c>
      <c r="E34" t="s">
        <v>1513</v>
      </c>
    </row>
    <row r="35" spans="1:5" x14ac:dyDescent="0.2">
      <c r="A35" s="2">
        <f t="shared" si="0"/>
        <v>0</v>
      </c>
      <c r="B35" s="15" t="str">
        <f t="shared" si="1"/>
        <v>I</v>
      </c>
      <c r="C35" s="2">
        <f t="shared" si="2"/>
        <v>0</v>
      </c>
      <c r="D35">
        <f t="shared" si="3"/>
        <v>0</v>
      </c>
      <c r="E35" t="s">
        <v>1513</v>
      </c>
    </row>
    <row r="36" spans="1:5" x14ac:dyDescent="0.2">
      <c r="A36" s="2">
        <f t="shared" si="0"/>
        <v>0</v>
      </c>
      <c r="B36" s="15" t="str">
        <f t="shared" si="1"/>
        <v>I</v>
      </c>
      <c r="C36" s="2">
        <f t="shared" si="2"/>
        <v>0</v>
      </c>
      <c r="D36">
        <f t="shared" si="3"/>
        <v>0</v>
      </c>
      <c r="E36" t="s">
        <v>1513</v>
      </c>
    </row>
    <row r="37" spans="1:5" x14ac:dyDescent="0.2">
      <c r="A37" s="2">
        <f t="shared" si="0"/>
        <v>0</v>
      </c>
      <c r="B37" s="15" t="str">
        <f t="shared" si="1"/>
        <v>I</v>
      </c>
      <c r="C37" s="2">
        <f t="shared" si="2"/>
        <v>0</v>
      </c>
      <c r="D37">
        <f t="shared" si="3"/>
        <v>0</v>
      </c>
      <c r="E37" t="s">
        <v>1513</v>
      </c>
    </row>
    <row r="38" spans="1:5" x14ac:dyDescent="0.2">
      <c r="A38" s="2">
        <f t="shared" si="0"/>
        <v>0</v>
      </c>
      <c r="B38" s="15" t="str">
        <f t="shared" si="1"/>
        <v>I</v>
      </c>
      <c r="C38" s="2">
        <f t="shared" si="2"/>
        <v>0</v>
      </c>
      <c r="D38">
        <f t="shared" si="3"/>
        <v>0</v>
      </c>
      <c r="E38" t="s">
        <v>1513</v>
      </c>
    </row>
    <row r="39" spans="1:5" x14ac:dyDescent="0.2">
      <c r="A39" s="2">
        <f t="shared" si="0"/>
        <v>0</v>
      </c>
      <c r="B39" s="15" t="str">
        <f t="shared" si="1"/>
        <v>I</v>
      </c>
      <c r="C39" s="2">
        <f t="shared" si="2"/>
        <v>0</v>
      </c>
      <c r="D39">
        <f t="shared" si="3"/>
        <v>0</v>
      </c>
      <c r="E39" t="s">
        <v>1513</v>
      </c>
    </row>
    <row r="40" spans="1:5" x14ac:dyDescent="0.2">
      <c r="A40" s="2">
        <f t="shared" si="0"/>
        <v>0</v>
      </c>
      <c r="B40" s="15" t="str">
        <f t="shared" si="1"/>
        <v>I</v>
      </c>
      <c r="C40" s="2">
        <f t="shared" si="2"/>
        <v>0</v>
      </c>
      <c r="D40">
        <f t="shared" si="3"/>
        <v>0</v>
      </c>
      <c r="E40" t="s">
        <v>1513</v>
      </c>
    </row>
    <row r="41" spans="1:5" x14ac:dyDescent="0.2">
      <c r="A41" s="2">
        <f t="shared" si="0"/>
        <v>0</v>
      </c>
      <c r="B41" s="15" t="str">
        <f t="shared" si="1"/>
        <v>I</v>
      </c>
      <c r="C41" s="2">
        <f t="shared" si="2"/>
        <v>0</v>
      </c>
      <c r="D41">
        <f t="shared" si="3"/>
        <v>0</v>
      </c>
      <c r="E41" t="s">
        <v>1513</v>
      </c>
    </row>
    <row r="42" spans="1:5" x14ac:dyDescent="0.2">
      <c r="A42" s="2">
        <f t="shared" si="0"/>
        <v>0</v>
      </c>
      <c r="B42" s="15" t="str">
        <f t="shared" si="1"/>
        <v>I</v>
      </c>
      <c r="C42" s="2">
        <f t="shared" si="2"/>
        <v>0</v>
      </c>
      <c r="D42">
        <f t="shared" si="3"/>
        <v>0</v>
      </c>
      <c r="E42" t="s">
        <v>1513</v>
      </c>
    </row>
    <row r="43" spans="1:5" x14ac:dyDescent="0.2">
      <c r="A43" s="2">
        <f t="shared" si="0"/>
        <v>0</v>
      </c>
      <c r="B43" s="15" t="str">
        <f t="shared" si="1"/>
        <v>I</v>
      </c>
      <c r="C43" s="2">
        <f t="shared" si="2"/>
        <v>0</v>
      </c>
      <c r="D43">
        <f t="shared" si="3"/>
        <v>0</v>
      </c>
      <c r="E43" t="s">
        <v>1513</v>
      </c>
    </row>
    <row r="44" spans="1:5" x14ac:dyDescent="0.2">
      <c r="A44" s="2">
        <f t="shared" si="0"/>
        <v>0</v>
      </c>
      <c r="B44" s="15" t="str">
        <f t="shared" si="1"/>
        <v>I</v>
      </c>
      <c r="C44" s="2">
        <f t="shared" si="2"/>
        <v>0</v>
      </c>
      <c r="D44">
        <f t="shared" si="3"/>
        <v>0</v>
      </c>
      <c r="E44" t="s">
        <v>1513</v>
      </c>
    </row>
    <row r="45" spans="1:5" x14ac:dyDescent="0.2">
      <c r="A45" s="2">
        <f t="shared" si="0"/>
        <v>0</v>
      </c>
      <c r="B45" s="15" t="str">
        <f t="shared" si="1"/>
        <v>I</v>
      </c>
      <c r="C45" s="2">
        <f t="shared" si="2"/>
        <v>0</v>
      </c>
      <c r="D45">
        <f t="shared" si="3"/>
        <v>0</v>
      </c>
      <c r="E45" t="s">
        <v>1513</v>
      </c>
    </row>
    <row r="46" spans="1:5" x14ac:dyDescent="0.2">
      <c r="A46" s="2">
        <f t="shared" si="0"/>
        <v>0</v>
      </c>
      <c r="B46" s="15" t="str">
        <f t="shared" si="1"/>
        <v>I</v>
      </c>
      <c r="C46" s="2">
        <f t="shared" si="2"/>
        <v>0</v>
      </c>
      <c r="D46">
        <f t="shared" si="3"/>
        <v>0</v>
      </c>
      <c r="E46" t="s">
        <v>1513</v>
      </c>
    </row>
    <row r="47" spans="1:5" x14ac:dyDescent="0.2">
      <c r="A47" s="2">
        <f t="shared" si="0"/>
        <v>0</v>
      </c>
      <c r="B47" s="15" t="str">
        <f t="shared" si="1"/>
        <v>I</v>
      </c>
      <c r="C47" s="2">
        <f t="shared" si="2"/>
        <v>0</v>
      </c>
      <c r="D47">
        <f t="shared" si="3"/>
        <v>0</v>
      </c>
      <c r="E47" t="s">
        <v>1513</v>
      </c>
    </row>
    <row r="48" spans="1:5" x14ac:dyDescent="0.2">
      <c r="A48" s="2">
        <f t="shared" si="0"/>
        <v>0</v>
      </c>
      <c r="B48" s="15" t="str">
        <f t="shared" si="1"/>
        <v>I</v>
      </c>
      <c r="C48" s="2">
        <f t="shared" si="2"/>
        <v>0</v>
      </c>
      <c r="D48">
        <f t="shared" si="3"/>
        <v>0</v>
      </c>
      <c r="E48" t="s">
        <v>1513</v>
      </c>
    </row>
    <row r="49" spans="1:5" x14ac:dyDescent="0.2">
      <c r="A49" s="2">
        <f t="shared" si="0"/>
        <v>0</v>
      </c>
      <c r="B49" s="15" t="str">
        <f t="shared" si="1"/>
        <v>I</v>
      </c>
      <c r="C49" s="2">
        <f t="shared" si="2"/>
        <v>0</v>
      </c>
      <c r="D49">
        <f t="shared" si="3"/>
        <v>0</v>
      </c>
      <c r="E49" t="s">
        <v>1513</v>
      </c>
    </row>
    <row r="50" spans="1:5" x14ac:dyDescent="0.2">
      <c r="A50" s="2">
        <f t="shared" si="0"/>
        <v>0</v>
      </c>
      <c r="B50" s="15" t="str">
        <f t="shared" si="1"/>
        <v>I</v>
      </c>
      <c r="C50" s="2">
        <f t="shared" si="2"/>
        <v>0</v>
      </c>
      <c r="D50">
        <f t="shared" si="3"/>
        <v>0</v>
      </c>
      <c r="E50" t="s">
        <v>1513</v>
      </c>
    </row>
    <row r="51" spans="1:5" x14ac:dyDescent="0.2">
      <c r="A51" s="2">
        <f t="shared" si="0"/>
        <v>0</v>
      </c>
      <c r="B51" s="15" t="str">
        <f t="shared" si="1"/>
        <v>I</v>
      </c>
      <c r="C51" s="2">
        <f t="shared" si="2"/>
        <v>0</v>
      </c>
      <c r="D51">
        <f t="shared" si="3"/>
        <v>0</v>
      </c>
      <c r="E51" t="s">
        <v>1513</v>
      </c>
    </row>
    <row r="52" spans="1:5" x14ac:dyDescent="0.2">
      <c r="A52" s="2">
        <f t="shared" si="0"/>
        <v>0</v>
      </c>
      <c r="B52" s="15" t="str">
        <f t="shared" si="1"/>
        <v>I</v>
      </c>
      <c r="C52" s="2">
        <f t="shared" si="2"/>
        <v>0</v>
      </c>
      <c r="D52">
        <f t="shared" si="3"/>
        <v>0</v>
      </c>
      <c r="E52" t="s">
        <v>1513</v>
      </c>
    </row>
    <row r="53" spans="1:5" x14ac:dyDescent="0.2">
      <c r="A53" s="2">
        <f t="shared" si="0"/>
        <v>0</v>
      </c>
      <c r="B53" s="15" t="str">
        <f t="shared" si="1"/>
        <v>I</v>
      </c>
      <c r="C53" s="2">
        <f t="shared" si="2"/>
        <v>0</v>
      </c>
      <c r="D53">
        <f t="shared" si="3"/>
        <v>0</v>
      </c>
      <c r="E53" t="s">
        <v>1513</v>
      </c>
    </row>
    <row r="54" spans="1:5" x14ac:dyDescent="0.2">
      <c r="A54" s="2">
        <f t="shared" si="0"/>
        <v>0</v>
      </c>
      <c r="B54" s="15" t="str">
        <f t="shared" si="1"/>
        <v>I</v>
      </c>
      <c r="C54" s="2">
        <f t="shared" si="2"/>
        <v>0</v>
      </c>
      <c r="D54">
        <f t="shared" si="3"/>
        <v>0</v>
      </c>
      <c r="E54" t="s">
        <v>1513</v>
      </c>
    </row>
    <row r="55" spans="1:5" x14ac:dyDescent="0.2">
      <c r="A55" s="2">
        <f t="shared" si="0"/>
        <v>0</v>
      </c>
      <c r="B55" s="15" t="str">
        <f t="shared" si="1"/>
        <v>I</v>
      </c>
      <c r="C55" s="2">
        <f t="shared" si="2"/>
        <v>0</v>
      </c>
      <c r="D55">
        <f t="shared" si="3"/>
        <v>0</v>
      </c>
      <c r="E55" t="s">
        <v>1513</v>
      </c>
    </row>
    <row r="56" spans="1:5" x14ac:dyDescent="0.2">
      <c r="A56" s="2">
        <f t="shared" si="0"/>
        <v>0</v>
      </c>
      <c r="B56" s="15" t="str">
        <f t="shared" si="1"/>
        <v>I</v>
      </c>
      <c r="C56" s="2">
        <f t="shared" si="2"/>
        <v>0</v>
      </c>
      <c r="D56">
        <f t="shared" si="3"/>
        <v>0</v>
      </c>
      <c r="E56" t="s">
        <v>1513</v>
      </c>
    </row>
    <row r="57" spans="1:5" x14ac:dyDescent="0.2">
      <c r="A57" s="2">
        <f t="shared" si="0"/>
        <v>0</v>
      </c>
      <c r="B57" s="15" t="str">
        <f t="shared" si="1"/>
        <v>I</v>
      </c>
      <c r="C57" s="2">
        <f t="shared" si="2"/>
        <v>0</v>
      </c>
      <c r="D57">
        <f t="shared" si="3"/>
        <v>0</v>
      </c>
      <c r="E57" t="s">
        <v>1513</v>
      </c>
    </row>
    <row r="58" spans="1:5" x14ac:dyDescent="0.2">
      <c r="A58" s="2">
        <f t="shared" si="0"/>
        <v>0</v>
      </c>
      <c r="B58" s="15" t="str">
        <f t="shared" si="1"/>
        <v>I</v>
      </c>
      <c r="C58" s="2">
        <f t="shared" si="2"/>
        <v>0</v>
      </c>
      <c r="D58">
        <f t="shared" si="3"/>
        <v>0</v>
      </c>
      <c r="E58" t="s">
        <v>1513</v>
      </c>
    </row>
    <row r="59" spans="1:5" x14ac:dyDescent="0.2">
      <c r="A59" s="2">
        <f t="shared" si="0"/>
        <v>0</v>
      </c>
      <c r="B59" s="15" t="str">
        <f t="shared" si="1"/>
        <v>I</v>
      </c>
      <c r="C59" s="2">
        <f t="shared" si="2"/>
        <v>0</v>
      </c>
      <c r="D59">
        <f t="shared" si="3"/>
        <v>0</v>
      </c>
      <c r="E59" t="s">
        <v>1513</v>
      </c>
    </row>
    <row r="60" spans="1:5" x14ac:dyDescent="0.2">
      <c r="A60" s="2">
        <f t="shared" si="0"/>
        <v>0</v>
      </c>
      <c r="B60" s="15" t="str">
        <f t="shared" si="1"/>
        <v>I</v>
      </c>
      <c r="C60" s="2">
        <f t="shared" si="2"/>
        <v>0</v>
      </c>
      <c r="D60">
        <f t="shared" si="3"/>
        <v>0</v>
      </c>
      <c r="E60" t="s">
        <v>1513</v>
      </c>
    </row>
    <row r="61" spans="1:5" x14ac:dyDescent="0.2">
      <c r="A61" s="2">
        <f t="shared" si="0"/>
        <v>0</v>
      </c>
      <c r="B61" s="15" t="str">
        <f t="shared" si="1"/>
        <v>I</v>
      </c>
      <c r="C61" s="2">
        <f t="shared" si="2"/>
        <v>0</v>
      </c>
      <c r="D61">
        <f t="shared" si="3"/>
        <v>0</v>
      </c>
      <c r="E61" t="s">
        <v>1513</v>
      </c>
    </row>
    <row r="62" spans="1:5" x14ac:dyDescent="0.2">
      <c r="A62" s="2">
        <f t="shared" si="0"/>
        <v>0</v>
      </c>
      <c r="B62" s="15" t="str">
        <f t="shared" si="1"/>
        <v>I</v>
      </c>
      <c r="C62" s="2">
        <f t="shared" si="2"/>
        <v>0</v>
      </c>
      <c r="D62">
        <f t="shared" si="3"/>
        <v>0</v>
      </c>
      <c r="E62" t="s">
        <v>1513</v>
      </c>
    </row>
    <row r="63" spans="1:5" x14ac:dyDescent="0.2">
      <c r="A63" s="2">
        <f t="shared" si="0"/>
        <v>0</v>
      </c>
      <c r="B63" s="15" t="str">
        <f t="shared" si="1"/>
        <v>I</v>
      </c>
      <c r="C63" s="2">
        <f t="shared" si="2"/>
        <v>0</v>
      </c>
      <c r="D63">
        <f t="shared" si="3"/>
        <v>0</v>
      </c>
      <c r="E63" t="s">
        <v>1513</v>
      </c>
    </row>
    <row r="64" spans="1:5" x14ac:dyDescent="0.2">
      <c r="A64" s="2">
        <f t="shared" si="0"/>
        <v>0</v>
      </c>
      <c r="B64" s="15" t="str">
        <f t="shared" si="1"/>
        <v>I</v>
      </c>
      <c r="C64" s="2">
        <f t="shared" si="2"/>
        <v>0</v>
      </c>
      <c r="D64">
        <f t="shared" si="3"/>
        <v>0</v>
      </c>
      <c r="E64" t="s">
        <v>1513</v>
      </c>
    </row>
    <row r="65" spans="1:5" x14ac:dyDescent="0.2">
      <c r="A65" s="2">
        <f t="shared" si="0"/>
        <v>0</v>
      </c>
      <c r="B65" s="15" t="str">
        <f t="shared" si="1"/>
        <v>I</v>
      </c>
      <c r="C65" s="2">
        <f t="shared" si="2"/>
        <v>0</v>
      </c>
      <c r="D65">
        <f t="shared" si="3"/>
        <v>0</v>
      </c>
      <c r="E65" t="s">
        <v>1513</v>
      </c>
    </row>
    <row r="66" spans="1:5" x14ac:dyDescent="0.2">
      <c r="A66" s="2">
        <f t="shared" si="0"/>
        <v>0</v>
      </c>
      <c r="B66" s="15" t="str">
        <f t="shared" si="1"/>
        <v>I</v>
      </c>
      <c r="C66" s="2">
        <f t="shared" si="2"/>
        <v>0</v>
      </c>
      <c r="D66">
        <f t="shared" si="3"/>
        <v>0</v>
      </c>
      <c r="E66" t="s">
        <v>1513</v>
      </c>
    </row>
    <row r="67" spans="1:5" x14ac:dyDescent="0.2">
      <c r="A67" s="2">
        <f t="shared" si="0"/>
        <v>0</v>
      </c>
      <c r="B67" s="15" t="str">
        <f t="shared" si="1"/>
        <v>I</v>
      </c>
      <c r="C67" s="2">
        <f t="shared" si="2"/>
        <v>0</v>
      </c>
      <c r="D67">
        <f t="shared" si="3"/>
        <v>0</v>
      </c>
      <c r="E67" t="s">
        <v>1513</v>
      </c>
    </row>
    <row r="68" spans="1:5" x14ac:dyDescent="0.2">
      <c r="A68" s="2">
        <f t="shared" si="0"/>
        <v>0</v>
      </c>
      <c r="B68" s="15" t="str">
        <f t="shared" si="1"/>
        <v>I</v>
      </c>
      <c r="C68" s="2">
        <f t="shared" si="2"/>
        <v>0</v>
      </c>
      <c r="D68">
        <f t="shared" si="3"/>
        <v>0</v>
      </c>
      <c r="E68" t="s">
        <v>1513</v>
      </c>
    </row>
    <row r="69" spans="1:5" x14ac:dyDescent="0.2">
      <c r="A69" s="2">
        <f t="shared" si="0"/>
        <v>0</v>
      </c>
      <c r="B69" s="15" t="str">
        <f t="shared" si="1"/>
        <v>I</v>
      </c>
      <c r="C69" s="2">
        <f t="shared" si="2"/>
        <v>0</v>
      </c>
      <c r="D69">
        <f t="shared" si="3"/>
        <v>0</v>
      </c>
      <c r="E69" t="s">
        <v>1513</v>
      </c>
    </row>
    <row r="70" spans="1:5" x14ac:dyDescent="0.2">
      <c r="A70" s="2">
        <f t="shared" si="0"/>
        <v>0</v>
      </c>
      <c r="B70" s="15" t="str">
        <f t="shared" si="1"/>
        <v>I</v>
      </c>
      <c r="C70" s="2">
        <f t="shared" si="2"/>
        <v>0</v>
      </c>
      <c r="D70">
        <f t="shared" si="3"/>
        <v>0</v>
      </c>
      <c r="E70" t="s">
        <v>1513</v>
      </c>
    </row>
    <row r="71" spans="1:5" x14ac:dyDescent="0.2">
      <c r="A71" s="2">
        <f t="shared" si="0"/>
        <v>0</v>
      </c>
      <c r="B71" s="15" t="str">
        <f t="shared" si="1"/>
        <v>I</v>
      </c>
      <c r="C71" s="2">
        <f t="shared" si="2"/>
        <v>0</v>
      </c>
      <c r="D71">
        <f t="shared" si="3"/>
        <v>0</v>
      </c>
      <c r="E71" t="s">
        <v>1513</v>
      </c>
    </row>
    <row r="72" spans="1:5" x14ac:dyDescent="0.2">
      <c r="A72" s="2">
        <f t="shared" si="0"/>
        <v>0</v>
      </c>
      <c r="B72" s="15" t="str">
        <f t="shared" si="1"/>
        <v>I</v>
      </c>
      <c r="C72" s="2">
        <f t="shared" si="2"/>
        <v>0</v>
      </c>
      <c r="D72">
        <f t="shared" si="3"/>
        <v>0</v>
      </c>
      <c r="E72" t="s">
        <v>1513</v>
      </c>
    </row>
    <row r="73" spans="1:5" x14ac:dyDescent="0.2">
      <c r="A73" s="2">
        <f t="shared" si="0"/>
        <v>0</v>
      </c>
      <c r="B73" s="15" t="str">
        <f t="shared" si="1"/>
        <v>I</v>
      </c>
      <c r="C73" s="2">
        <f t="shared" si="2"/>
        <v>0</v>
      </c>
      <c r="D73">
        <f t="shared" si="3"/>
        <v>0</v>
      </c>
      <c r="E73" t="s">
        <v>1513</v>
      </c>
    </row>
    <row r="74" spans="1:5" x14ac:dyDescent="0.2">
      <c r="A74" s="2">
        <f t="shared" si="0"/>
        <v>0</v>
      </c>
      <c r="B74" s="15" t="str">
        <f t="shared" si="1"/>
        <v>I</v>
      </c>
      <c r="C74" s="2">
        <f t="shared" si="2"/>
        <v>0</v>
      </c>
      <c r="D74">
        <f t="shared" si="3"/>
        <v>0</v>
      </c>
      <c r="E74" t="s">
        <v>1513</v>
      </c>
    </row>
    <row r="75" spans="1:5" x14ac:dyDescent="0.2">
      <c r="A75" s="2">
        <f t="shared" ref="A75:A138" si="4">L75</f>
        <v>0</v>
      </c>
      <c r="B75" s="15" t="str">
        <f t="shared" ref="B75:B138" si="5">IF(J75="s","II","I")</f>
        <v>I</v>
      </c>
      <c r="C75" s="2">
        <f t="shared" ref="C75:C138" si="6">I75</f>
        <v>0</v>
      </c>
      <c r="D75">
        <f t="shared" ref="D75:D138" si="7">K75</f>
        <v>0</v>
      </c>
      <c r="E75" t="s">
        <v>1513</v>
      </c>
    </row>
    <row r="76" spans="1:5" x14ac:dyDescent="0.2">
      <c r="A76" s="2">
        <f t="shared" si="4"/>
        <v>0</v>
      </c>
      <c r="B76" s="15" t="str">
        <f t="shared" si="5"/>
        <v>I</v>
      </c>
      <c r="C76" s="2">
        <f t="shared" si="6"/>
        <v>0</v>
      </c>
      <c r="D76">
        <f t="shared" si="7"/>
        <v>0</v>
      </c>
      <c r="E76" t="s">
        <v>1513</v>
      </c>
    </row>
    <row r="77" spans="1:5" x14ac:dyDescent="0.2">
      <c r="A77" s="2">
        <f t="shared" si="4"/>
        <v>0</v>
      </c>
      <c r="B77" s="15" t="str">
        <f t="shared" si="5"/>
        <v>I</v>
      </c>
      <c r="C77" s="2">
        <f t="shared" si="6"/>
        <v>0</v>
      </c>
      <c r="D77">
        <f t="shared" si="7"/>
        <v>0</v>
      </c>
      <c r="E77" t="s">
        <v>1513</v>
      </c>
    </row>
    <row r="78" spans="1:5" x14ac:dyDescent="0.2">
      <c r="A78" s="2">
        <f t="shared" si="4"/>
        <v>0</v>
      </c>
      <c r="B78" s="15" t="str">
        <f t="shared" si="5"/>
        <v>I</v>
      </c>
      <c r="C78" s="2">
        <f t="shared" si="6"/>
        <v>0</v>
      </c>
      <c r="D78">
        <f t="shared" si="7"/>
        <v>0</v>
      </c>
      <c r="E78" t="s">
        <v>1513</v>
      </c>
    </row>
    <row r="79" spans="1:5" x14ac:dyDescent="0.2">
      <c r="A79" s="2">
        <f t="shared" si="4"/>
        <v>0</v>
      </c>
      <c r="B79" s="15" t="str">
        <f t="shared" si="5"/>
        <v>I</v>
      </c>
      <c r="C79" s="2">
        <f t="shared" si="6"/>
        <v>0</v>
      </c>
      <c r="D79">
        <f t="shared" si="7"/>
        <v>0</v>
      </c>
      <c r="E79" t="s">
        <v>1513</v>
      </c>
    </row>
    <row r="80" spans="1:5" x14ac:dyDescent="0.2">
      <c r="A80" s="2">
        <f t="shared" si="4"/>
        <v>0</v>
      </c>
      <c r="B80" s="15" t="str">
        <f t="shared" si="5"/>
        <v>I</v>
      </c>
      <c r="C80" s="2">
        <f t="shared" si="6"/>
        <v>0</v>
      </c>
      <c r="D80">
        <f t="shared" si="7"/>
        <v>0</v>
      </c>
      <c r="E80" t="s">
        <v>1513</v>
      </c>
    </row>
    <row r="81" spans="1:5" x14ac:dyDescent="0.2">
      <c r="A81" s="2">
        <f t="shared" si="4"/>
        <v>0</v>
      </c>
      <c r="B81" s="15" t="str">
        <f t="shared" si="5"/>
        <v>I</v>
      </c>
      <c r="C81" s="2">
        <f t="shared" si="6"/>
        <v>0</v>
      </c>
      <c r="D81">
        <f t="shared" si="7"/>
        <v>0</v>
      </c>
      <c r="E81" t="s">
        <v>1513</v>
      </c>
    </row>
    <row r="82" spans="1:5" x14ac:dyDescent="0.2">
      <c r="A82" s="2">
        <f t="shared" si="4"/>
        <v>0</v>
      </c>
      <c r="B82" s="15" t="str">
        <f t="shared" si="5"/>
        <v>I</v>
      </c>
      <c r="C82" s="2">
        <f t="shared" si="6"/>
        <v>0</v>
      </c>
      <c r="D82">
        <f t="shared" si="7"/>
        <v>0</v>
      </c>
      <c r="E82" t="s">
        <v>1513</v>
      </c>
    </row>
    <row r="83" spans="1:5" x14ac:dyDescent="0.2">
      <c r="A83" s="2">
        <f t="shared" si="4"/>
        <v>0</v>
      </c>
      <c r="B83" s="15" t="str">
        <f t="shared" si="5"/>
        <v>I</v>
      </c>
      <c r="C83" s="2">
        <f t="shared" si="6"/>
        <v>0</v>
      </c>
      <c r="D83">
        <f t="shared" si="7"/>
        <v>0</v>
      </c>
      <c r="E83" t="s">
        <v>1513</v>
      </c>
    </row>
    <row r="84" spans="1:5" x14ac:dyDescent="0.2">
      <c r="A84" s="2">
        <f t="shared" si="4"/>
        <v>0</v>
      </c>
      <c r="B84" s="15" t="str">
        <f t="shared" si="5"/>
        <v>I</v>
      </c>
      <c r="C84" s="2">
        <f t="shared" si="6"/>
        <v>0</v>
      </c>
      <c r="D84">
        <f t="shared" si="7"/>
        <v>0</v>
      </c>
      <c r="E84" t="s">
        <v>1513</v>
      </c>
    </row>
    <row r="85" spans="1:5" x14ac:dyDescent="0.2">
      <c r="A85" s="2">
        <f t="shared" si="4"/>
        <v>0</v>
      </c>
      <c r="B85" s="15" t="str">
        <f t="shared" si="5"/>
        <v>I</v>
      </c>
      <c r="C85" s="2">
        <f t="shared" si="6"/>
        <v>0</v>
      </c>
      <c r="D85">
        <f t="shared" si="7"/>
        <v>0</v>
      </c>
      <c r="E85" t="s">
        <v>1513</v>
      </c>
    </row>
    <row r="86" spans="1:5" x14ac:dyDescent="0.2">
      <c r="A86" s="2">
        <f t="shared" si="4"/>
        <v>0</v>
      </c>
      <c r="B86" s="15" t="str">
        <f t="shared" si="5"/>
        <v>I</v>
      </c>
      <c r="C86" s="2">
        <f t="shared" si="6"/>
        <v>0</v>
      </c>
      <c r="D86">
        <f t="shared" si="7"/>
        <v>0</v>
      </c>
      <c r="E86" t="s">
        <v>1513</v>
      </c>
    </row>
    <row r="87" spans="1:5" x14ac:dyDescent="0.2">
      <c r="A87" s="2">
        <f t="shared" si="4"/>
        <v>0</v>
      </c>
      <c r="B87" s="15" t="str">
        <f t="shared" si="5"/>
        <v>I</v>
      </c>
      <c r="C87" s="2">
        <f t="shared" si="6"/>
        <v>0</v>
      </c>
      <c r="D87">
        <f t="shared" si="7"/>
        <v>0</v>
      </c>
      <c r="E87" t="s">
        <v>1513</v>
      </c>
    </row>
    <row r="88" spans="1:5" x14ac:dyDescent="0.2">
      <c r="A88" s="2">
        <f t="shared" si="4"/>
        <v>0</v>
      </c>
      <c r="B88" s="15" t="str">
        <f t="shared" si="5"/>
        <v>I</v>
      </c>
      <c r="C88" s="2">
        <f t="shared" si="6"/>
        <v>0</v>
      </c>
      <c r="D88">
        <f t="shared" si="7"/>
        <v>0</v>
      </c>
      <c r="E88" t="s">
        <v>1513</v>
      </c>
    </row>
    <row r="89" spans="1:5" x14ac:dyDescent="0.2">
      <c r="A89" s="2">
        <f t="shared" si="4"/>
        <v>0</v>
      </c>
      <c r="B89" s="15" t="str">
        <f t="shared" si="5"/>
        <v>I</v>
      </c>
      <c r="C89" s="2">
        <f t="shared" si="6"/>
        <v>0</v>
      </c>
      <c r="D89">
        <f t="shared" si="7"/>
        <v>0</v>
      </c>
      <c r="E89" t="s">
        <v>1513</v>
      </c>
    </row>
    <row r="90" spans="1:5" x14ac:dyDescent="0.2">
      <c r="A90" s="2">
        <f t="shared" si="4"/>
        <v>0</v>
      </c>
      <c r="B90" s="15" t="str">
        <f t="shared" si="5"/>
        <v>I</v>
      </c>
      <c r="C90" s="2">
        <f t="shared" si="6"/>
        <v>0</v>
      </c>
      <c r="D90">
        <f t="shared" si="7"/>
        <v>0</v>
      </c>
      <c r="E90" t="s">
        <v>1513</v>
      </c>
    </row>
    <row r="91" spans="1:5" x14ac:dyDescent="0.2">
      <c r="A91" s="2">
        <f t="shared" si="4"/>
        <v>0</v>
      </c>
      <c r="B91" s="15" t="str">
        <f t="shared" si="5"/>
        <v>I</v>
      </c>
      <c r="C91" s="2">
        <f t="shared" si="6"/>
        <v>0</v>
      </c>
      <c r="D91">
        <f t="shared" si="7"/>
        <v>0</v>
      </c>
      <c r="E91" t="s">
        <v>1513</v>
      </c>
    </row>
    <row r="92" spans="1:5" x14ac:dyDescent="0.2">
      <c r="A92" s="2">
        <f t="shared" si="4"/>
        <v>0</v>
      </c>
      <c r="B92" s="15" t="str">
        <f t="shared" si="5"/>
        <v>I</v>
      </c>
      <c r="C92" s="2">
        <f t="shared" si="6"/>
        <v>0</v>
      </c>
      <c r="D92">
        <f t="shared" si="7"/>
        <v>0</v>
      </c>
      <c r="E92" t="s">
        <v>1513</v>
      </c>
    </row>
    <row r="93" spans="1:5" x14ac:dyDescent="0.2">
      <c r="A93" s="2">
        <f t="shared" si="4"/>
        <v>0</v>
      </c>
      <c r="B93" s="15" t="str">
        <f t="shared" si="5"/>
        <v>I</v>
      </c>
      <c r="C93" s="2">
        <f t="shared" si="6"/>
        <v>0</v>
      </c>
      <c r="D93">
        <f t="shared" si="7"/>
        <v>0</v>
      </c>
      <c r="E93" t="s">
        <v>1513</v>
      </c>
    </row>
    <row r="94" spans="1:5" x14ac:dyDescent="0.2">
      <c r="A94" s="2">
        <f t="shared" si="4"/>
        <v>0</v>
      </c>
      <c r="B94" s="15" t="str">
        <f t="shared" si="5"/>
        <v>I</v>
      </c>
      <c r="C94" s="2">
        <f t="shared" si="6"/>
        <v>0</v>
      </c>
      <c r="D94">
        <f t="shared" si="7"/>
        <v>0</v>
      </c>
      <c r="E94" t="s">
        <v>1513</v>
      </c>
    </row>
    <row r="95" spans="1:5" x14ac:dyDescent="0.2">
      <c r="A95" s="2">
        <f t="shared" si="4"/>
        <v>0</v>
      </c>
      <c r="B95" s="15" t="str">
        <f t="shared" si="5"/>
        <v>I</v>
      </c>
      <c r="C95" s="2">
        <f t="shared" si="6"/>
        <v>0</v>
      </c>
      <c r="D95">
        <f t="shared" si="7"/>
        <v>0</v>
      </c>
      <c r="E95" t="s">
        <v>1513</v>
      </c>
    </row>
    <row r="96" spans="1:5" x14ac:dyDescent="0.2">
      <c r="A96" s="2">
        <f t="shared" si="4"/>
        <v>0</v>
      </c>
      <c r="B96" s="15" t="str">
        <f t="shared" si="5"/>
        <v>I</v>
      </c>
      <c r="C96" s="2">
        <f t="shared" si="6"/>
        <v>0</v>
      </c>
      <c r="D96">
        <f t="shared" si="7"/>
        <v>0</v>
      </c>
      <c r="E96" t="s">
        <v>1513</v>
      </c>
    </row>
    <row r="97" spans="1:5" x14ac:dyDescent="0.2">
      <c r="A97" s="2">
        <f t="shared" si="4"/>
        <v>0</v>
      </c>
      <c r="B97" s="15" t="str">
        <f t="shared" si="5"/>
        <v>I</v>
      </c>
      <c r="C97" s="2">
        <f t="shared" si="6"/>
        <v>0</v>
      </c>
      <c r="D97">
        <f t="shared" si="7"/>
        <v>0</v>
      </c>
      <c r="E97" t="s">
        <v>1513</v>
      </c>
    </row>
    <row r="98" spans="1:5" x14ac:dyDescent="0.2">
      <c r="A98" s="2">
        <f t="shared" si="4"/>
        <v>0</v>
      </c>
      <c r="B98" s="15" t="str">
        <f t="shared" si="5"/>
        <v>I</v>
      </c>
      <c r="C98" s="2">
        <f t="shared" si="6"/>
        <v>0</v>
      </c>
      <c r="D98">
        <f t="shared" si="7"/>
        <v>0</v>
      </c>
      <c r="E98" t="s">
        <v>1513</v>
      </c>
    </row>
    <row r="99" spans="1:5" x14ac:dyDescent="0.2">
      <c r="A99" s="2">
        <f t="shared" si="4"/>
        <v>0</v>
      </c>
      <c r="B99" s="15" t="str">
        <f t="shared" si="5"/>
        <v>I</v>
      </c>
      <c r="C99" s="2">
        <f t="shared" si="6"/>
        <v>0</v>
      </c>
      <c r="D99">
        <f t="shared" si="7"/>
        <v>0</v>
      </c>
      <c r="E99" t="s">
        <v>1513</v>
      </c>
    </row>
    <row r="100" spans="1:5" x14ac:dyDescent="0.2">
      <c r="A100" s="2">
        <f t="shared" si="4"/>
        <v>0</v>
      </c>
      <c r="B100" s="15" t="str">
        <f t="shared" si="5"/>
        <v>I</v>
      </c>
      <c r="C100" s="2">
        <f t="shared" si="6"/>
        <v>0</v>
      </c>
      <c r="D100">
        <f t="shared" si="7"/>
        <v>0</v>
      </c>
      <c r="E100" t="s">
        <v>1513</v>
      </c>
    </row>
    <row r="101" spans="1:5" x14ac:dyDescent="0.2">
      <c r="A101" s="2">
        <f t="shared" si="4"/>
        <v>0</v>
      </c>
      <c r="B101" s="15" t="str">
        <f t="shared" si="5"/>
        <v>I</v>
      </c>
      <c r="C101" s="2">
        <f t="shared" si="6"/>
        <v>0</v>
      </c>
      <c r="D101">
        <f t="shared" si="7"/>
        <v>0</v>
      </c>
      <c r="E101" t="s">
        <v>1513</v>
      </c>
    </row>
    <row r="102" spans="1:5" x14ac:dyDescent="0.2">
      <c r="A102" s="2">
        <f t="shared" si="4"/>
        <v>0</v>
      </c>
      <c r="B102" s="15" t="str">
        <f t="shared" si="5"/>
        <v>I</v>
      </c>
      <c r="C102" s="2">
        <f t="shared" si="6"/>
        <v>0</v>
      </c>
      <c r="D102">
        <f t="shared" si="7"/>
        <v>0</v>
      </c>
      <c r="E102" t="s">
        <v>1513</v>
      </c>
    </row>
    <row r="103" spans="1:5" x14ac:dyDescent="0.2">
      <c r="A103" s="2">
        <f t="shared" si="4"/>
        <v>0</v>
      </c>
      <c r="B103" s="15" t="str">
        <f t="shared" si="5"/>
        <v>I</v>
      </c>
      <c r="C103" s="2">
        <f t="shared" si="6"/>
        <v>0</v>
      </c>
      <c r="D103">
        <f t="shared" si="7"/>
        <v>0</v>
      </c>
      <c r="E103" t="s">
        <v>1513</v>
      </c>
    </row>
    <row r="104" spans="1:5" x14ac:dyDescent="0.2">
      <c r="A104" s="2">
        <f t="shared" si="4"/>
        <v>0</v>
      </c>
      <c r="B104" s="15" t="str">
        <f t="shared" si="5"/>
        <v>I</v>
      </c>
      <c r="C104" s="2">
        <f t="shared" si="6"/>
        <v>0</v>
      </c>
      <c r="D104">
        <f t="shared" si="7"/>
        <v>0</v>
      </c>
      <c r="E104" t="s">
        <v>1513</v>
      </c>
    </row>
    <row r="105" spans="1:5" x14ac:dyDescent="0.2">
      <c r="A105" s="2">
        <f t="shared" si="4"/>
        <v>0</v>
      </c>
      <c r="B105" s="15" t="str">
        <f t="shared" si="5"/>
        <v>I</v>
      </c>
      <c r="C105" s="2">
        <f t="shared" si="6"/>
        <v>0</v>
      </c>
      <c r="D105">
        <f t="shared" si="7"/>
        <v>0</v>
      </c>
      <c r="E105" t="s">
        <v>1513</v>
      </c>
    </row>
    <row r="106" spans="1:5" x14ac:dyDescent="0.2">
      <c r="A106" s="2">
        <f t="shared" si="4"/>
        <v>0</v>
      </c>
      <c r="B106" s="15" t="str">
        <f t="shared" si="5"/>
        <v>I</v>
      </c>
      <c r="C106" s="2">
        <f t="shared" si="6"/>
        <v>0</v>
      </c>
      <c r="D106">
        <f t="shared" si="7"/>
        <v>0</v>
      </c>
      <c r="E106" t="s">
        <v>1513</v>
      </c>
    </row>
    <row r="107" spans="1:5" x14ac:dyDescent="0.2">
      <c r="A107" s="2">
        <f t="shared" si="4"/>
        <v>0</v>
      </c>
      <c r="B107" s="15" t="str">
        <f t="shared" si="5"/>
        <v>I</v>
      </c>
      <c r="C107" s="2">
        <f t="shared" si="6"/>
        <v>0</v>
      </c>
      <c r="D107">
        <f t="shared" si="7"/>
        <v>0</v>
      </c>
      <c r="E107" t="s">
        <v>1513</v>
      </c>
    </row>
    <row r="108" spans="1:5" x14ac:dyDescent="0.2">
      <c r="A108" s="2">
        <f t="shared" si="4"/>
        <v>0</v>
      </c>
      <c r="B108" s="15" t="str">
        <f t="shared" si="5"/>
        <v>I</v>
      </c>
      <c r="C108" s="2">
        <f t="shared" si="6"/>
        <v>0</v>
      </c>
      <c r="D108">
        <f t="shared" si="7"/>
        <v>0</v>
      </c>
      <c r="E108" t="s">
        <v>1513</v>
      </c>
    </row>
    <row r="109" spans="1:5" x14ac:dyDescent="0.2">
      <c r="A109" s="2">
        <f t="shared" si="4"/>
        <v>0</v>
      </c>
      <c r="B109" s="15" t="str">
        <f t="shared" si="5"/>
        <v>I</v>
      </c>
      <c r="C109" s="2">
        <f t="shared" si="6"/>
        <v>0</v>
      </c>
      <c r="D109">
        <f t="shared" si="7"/>
        <v>0</v>
      </c>
      <c r="E109" t="s">
        <v>1513</v>
      </c>
    </row>
    <row r="110" spans="1:5" x14ac:dyDescent="0.2">
      <c r="A110" s="2">
        <f t="shared" si="4"/>
        <v>0</v>
      </c>
      <c r="B110" s="15" t="str">
        <f t="shared" si="5"/>
        <v>I</v>
      </c>
      <c r="C110" s="2">
        <f t="shared" si="6"/>
        <v>0</v>
      </c>
      <c r="D110">
        <f t="shared" si="7"/>
        <v>0</v>
      </c>
      <c r="E110" t="s">
        <v>1513</v>
      </c>
    </row>
    <row r="111" spans="1:5" x14ac:dyDescent="0.2">
      <c r="A111" s="2">
        <f t="shared" si="4"/>
        <v>0</v>
      </c>
      <c r="B111" s="15" t="str">
        <f t="shared" si="5"/>
        <v>I</v>
      </c>
      <c r="C111" s="2">
        <f t="shared" si="6"/>
        <v>0</v>
      </c>
      <c r="D111">
        <f t="shared" si="7"/>
        <v>0</v>
      </c>
      <c r="E111" t="s">
        <v>1513</v>
      </c>
    </row>
    <row r="112" spans="1:5" x14ac:dyDescent="0.2">
      <c r="A112" s="2">
        <f t="shared" si="4"/>
        <v>0</v>
      </c>
      <c r="B112" s="15" t="str">
        <f t="shared" si="5"/>
        <v>I</v>
      </c>
      <c r="C112" s="2">
        <f t="shared" si="6"/>
        <v>0</v>
      </c>
      <c r="D112">
        <f t="shared" si="7"/>
        <v>0</v>
      </c>
      <c r="E112" t="s">
        <v>1513</v>
      </c>
    </row>
    <row r="113" spans="1:5" x14ac:dyDescent="0.2">
      <c r="A113" s="2">
        <f t="shared" si="4"/>
        <v>0</v>
      </c>
      <c r="B113" s="15" t="str">
        <f t="shared" si="5"/>
        <v>I</v>
      </c>
      <c r="C113" s="2">
        <f t="shared" si="6"/>
        <v>0</v>
      </c>
      <c r="D113">
        <f t="shared" si="7"/>
        <v>0</v>
      </c>
      <c r="E113" t="s">
        <v>1513</v>
      </c>
    </row>
    <row r="114" spans="1:5" x14ac:dyDescent="0.2">
      <c r="A114" s="2">
        <f t="shared" si="4"/>
        <v>0</v>
      </c>
      <c r="B114" s="15" t="str">
        <f t="shared" si="5"/>
        <v>I</v>
      </c>
      <c r="C114" s="2">
        <f t="shared" si="6"/>
        <v>0</v>
      </c>
      <c r="D114">
        <f t="shared" si="7"/>
        <v>0</v>
      </c>
      <c r="E114" t="s">
        <v>1513</v>
      </c>
    </row>
    <row r="115" spans="1:5" x14ac:dyDescent="0.2">
      <c r="A115" s="2">
        <f t="shared" si="4"/>
        <v>0</v>
      </c>
      <c r="B115" s="15" t="str">
        <f t="shared" si="5"/>
        <v>I</v>
      </c>
      <c r="C115" s="2">
        <f t="shared" si="6"/>
        <v>0</v>
      </c>
      <c r="D115">
        <f t="shared" si="7"/>
        <v>0</v>
      </c>
      <c r="E115" t="s">
        <v>1513</v>
      </c>
    </row>
    <row r="116" spans="1:5" x14ac:dyDescent="0.2">
      <c r="A116" s="2">
        <f t="shared" si="4"/>
        <v>0</v>
      </c>
      <c r="B116" s="15" t="str">
        <f t="shared" si="5"/>
        <v>I</v>
      </c>
      <c r="C116" s="2">
        <f t="shared" si="6"/>
        <v>0</v>
      </c>
      <c r="D116">
        <f t="shared" si="7"/>
        <v>0</v>
      </c>
      <c r="E116" t="s">
        <v>1513</v>
      </c>
    </row>
    <row r="117" spans="1:5" x14ac:dyDescent="0.2">
      <c r="A117" s="2">
        <f t="shared" si="4"/>
        <v>0</v>
      </c>
      <c r="B117" s="15" t="str">
        <f t="shared" si="5"/>
        <v>I</v>
      </c>
      <c r="C117" s="2">
        <f t="shared" si="6"/>
        <v>0</v>
      </c>
      <c r="D117">
        <f t="shared" si="7"/>
        <v>0</v>
      </c>
      <c r="E117" t="s">
        <v>1513</v>
      </c>
    </row>
    <row r="118" spans="1:5" x14ac:dyDescent="0.2">
      <c r="A118" s="2">
        <f t="shared" si="4"/>
        <v>0</v>
      </c>
      <c r="B118" s="15" t="str">
        <f t="shared" si="5"/>
        <v>I</v>
      </c>
      <c r="C118" s="2">
        <f t="shared" si="6"/>
        <v>0</v>
      </c>
      <c r="D118">
        <f t="shared" si="7"/>
        <v>0</v>
      </c>
      <c r="E118" t="s">
        <v>1513</v>
      </c>
    </row>
    <row r="119" spans="1:5" x14ac:dyDescent="0.2">
      <c r="A119" s="2">
        <f t="shared" si="4"/>
        <v>0</v>
      </c>
      <c r="B119" s="15" t="str">
        <f t="shared" si="5"/>
        <v>I</v>
      </c>
      <c r="C119" s="2">
        <f t="shared" si="6"/>
        <v>0</v>
      </c>
      <c r="D119">
        <f t="shared" si="7"/>
        <v>0</v>
      </c>
      <c r="E119" t="s">
        <v>1513</v>
      </c>
    </row>
    <row r="120" spans="1:5" x14ac:dyDescent="0.2">
      <c r="A120" s="2">
        <f t="shared" si="4"/>
        <v>0</v>
      </c>
      <c r="B120" s="15" t="str">
        <f t="shared" si="5"/>
        <v>I</v>
      </c>
      <c r="C120" s="2">
        <f t="shared" si="6"/>
        <v>0</v>
      </c>
      <c r="D120">
        <f t="shared" si="7"/>
        <v>0</v>
      </c>
      <c r="E120" t="s">
        <v>1513</v>
      </c>
    </row>
    <row r="121" spans="1:5" x14ac:dyDescent="0.2">
      <c r="A121" s="2">
        <f t="shared" si="4"/>
        <v>0</v>
      </c>
      <c r="B121" s="15" t="str">
        <f t="shared" si="5"/>
        <v>I</v>
      </c>
      <c r="C121" s="2">
        <f t="shared" si="6"/>
        <v>0</v>
      </c>
      <c r="D121">
        <f t="shared" si="7"/>
        <v>0</v>
      </c>
      <c r="E121" t="s">
        <v>1513</v>
      </c>
    </row>
    <row r="122" spans="1:5" x14ac:dyDescent="0.2">
      <c r="A122" s="2">
        <f t="shared" si="4"/>
        <v>0</v>
      </c>
      <c r="B122" s="15" t="str">
        <f t="shared" si="5"/>
        <v>I</v>
      </c>
      <c r="C122" s="2">
        <f t="shared" si="6"/>
        <v>0</v>
      </c>
      <c r="D122">
        <f t="shared" si="7"/>
        <v>0</v>
      </c>
      <c r="E122" t="s">
        <v>1513</v>
      </c>
    </row>
    <row r="123" spans="1:5" x14ac:dyDescent="0.2">
      <c r="A123" s="2">
        <f t="shared" si="4"/>
        <v>0</v>
      </c>
      <c r="B123" s="15" t="str">
        <f t="shared" si="5"/>
        <v>I</v>
      </c>
      <c r="C123" s="2">
        <f t="shared" si="6"/>
        <v>0</v>
      </c>
      <c r="D123">
        <f t="shared" si="7"/>
        <v>0</v>
      </c>
      <c r="E123" t="s">
        <v>1513</v>
      </c>
    </row>
    <row r="124" spans="1:5" x14ac:dyDescent="0.2">
      <c r="A124" s="2">
        <f t="shared" si="4"/>
        <v>0</v>
      </c>
      <c r="B124" s="15" t="str">
        <f t="shared" si="5"/>
        <v>I</v>
      </c>
      <c r="C124" s="2">
        <f t="shared" si="6"/>
        <v>0</v>
      </c>
      <c r="D124">
        <f t="shared" si="7"/>
        <v>0</v>
      </c>
      <c r="E124" t="s">
        <v>1513</v>
      </c>
    </row>
    <row r="125" spans="1:5" x14ac:dyDescent="0.2">
      <c r="A125" s="2">
        <f t="shared" si="4"/>
        <v>0</v>
      </c>
      <c r="B125" s="15" t="str">
        <f t="shared" si="5"/>
        <v>I</v>
      </c>
      <c r="C125" s="2">
        <f t="shared" si="6"/>
        <v>0</v>
      </c>
      <c r="D125">
        <f t="shared" si="7"/>
        <v>0</v>
      </c>
      <c r="E125" t="s">
        <v>1513</v>
      </c>
    </row>
    <row r="126" spans="1:5" x14ac:dyDescent="0.2">
      <c r="A126" s="2">
        <f t="shared" si="4"/>
        <v>0</v>
      </c>
      <c r="B126" s="15" t="str">
        <f t="shared" si="5"/>
        <v>I</v>
      </c>
      <c r="C126" s="2">
        <f t="shared" si="6"/>
        <v>0</v>
      </c>
      <c r="D126">
        <f t="shared" si="7"/>
        <v>0</v>
      </c>
      <c r="E126" t="s">
        <v>1513</v>
      </c>
    </row>
    <row r="127" spans="1:5" x14ac:dyDescent="0.2">
      <c r="A127" s="2">
        <f t="shared" si="4"/>
        <v>0</v>
      </c>
      <c r="B127" s="15" t="str">
        <f t="shared" si="5"/>
        <v>I</v>
      </c>
      <c r="C127" s="2">
        <f t="shared" si="6"/>
        <v>0</v>
      </c>
      <c r="D127">
        <f t="shared" si="7"/>
        <v>0</v>
      </c>
      <c r="E127" t="s">
        <v>1513</v>
      </c>
    </row>
    <row r="128" spans="1:5" x14ac:dyDescent="0.2">
      <c r="A128" s="2">
        <f t="shared" si="4"/>
        <v>0</v>
      </c>
      <c r="B128" s="15" t="str">
        <f t="shared" si="5"/>
        <v>I</v>
      </c>
      <c r="C128" s="2">
        <f t="shared" si="6"/>
        <v>0</v>
      </c>
      <c r="D128">
        <f t="shared" si="7"/>
        <v>0</v>
      </c>
      <c r="E128" t="s">
        <v>1513</v>
      </c>
    </row>
    <row r="129" spans="1:5" x14ac:dyDescent="0.2">
      <c r="A129" s="2">
        <f t="shared" si="4"/>
        <v>0</v>
      </c>
      <c r="B129" s="15" t="str">
        <f t="shared" si="5"/>
        <v>I</v>
      </c>
      <c r="C129" s="2">
        <f t="shared" si="6"/>
        <v>0</v>
      </c>
      <c r="D129">
        <f t="shared" si="7"/>
        <v>0</v>
      </c>
      <c r="E129" t="s">
        <v>1513</v>
      </c>
    </row>
    <row r="130" spans="1:5" x14ac:dyDescent="0.2">
      <c r="A130" s="2">
        <f t="shared" si="4"/>
        <v>0</v>
      </c>
      <c r="B130" s="15" t="str">
        <f t="shared" si="5"/>
        <v>I</v>
      </c>
      <c r="C130" s="2">
        <f t="shared" si="6"/>
        <v>0</v>
      </c>
      <c r="D130">
        <f t="shared" si="7"/>
        <v>0</v>
      </c>
      <c r="E130" t="s">
        <v>1513</v>
      </c>
    </row>
    <row r="131" spans="1:5" x14ac:dyDescent="0.2">
      <c r="A131" s="2">
        <f t="shared" si="4"/>
        <v>0</v>
      </c>
      <c r="B131" s="15" t="str">
        <f t="shared" si="5"/>
        <v>I</v>
      </c>
      <c r="C131" s="2">
        <f t="shared" si="6"/>
        <v>0</v>
      </c>
      <c r="D131">
        <f t="shared" si="7"/>
        <v>0</v>
      </c>
      <c r="E131" t="s">
        <v>1513</v>
      </c>
    </row>
    <row r="132" spans="1:5" x14ac:dyDescent="0.2">
      <c r="A132" s="2">
        <f t="shared" si="4"/>
        <v>0</v>
      </c>
      <c r="B132" s="15" t="str">
        <f t="shared" si="5"/>
        <v>I</v>
      </c>
      <c r="C132" s="2">
        <f t="shared" si="6"/>
        <v>0</v>
      </c>
      <c r="D132">
        <f t="shared" si="7"/>
        <v>0</v>
      </c>
      <c r="E132" t="s">
        <v>1513</v>
      </c>
    </row>
    <row r="133" spans="1:5" x14ac:dyDescent="0.2">
      <c r="A133" s="2">
        <f t="shared" si="4"/>
        <v>0</v>
      </c>
      <c r="B133" s="15" t="str">
        <f t="shared" si="5"/>
        <v>I</v>
      </c>
      <c r="C133" s="2">
        <f t="shared" si="6"/>
        <v>0</v>
      </c>
      <c r="D133">
        <f t="shared" si="7"/>
        <v>0</v>
      </c>
      <c r="E133" t="s">
        <v>1513</v>
      </c>
    </row>
    <row r="134" spans="1:5" x14ac:dyDescent="0.2">
      <c r="A134" s="2">
        <f t="shared" si="4"/>
        <v>0</v>
      </c>
      <c r="B134" s="15" t="str">
        <f t="shared" si="5"/>
        <v>I</v>
      </c>
      <c r="C134" s="2">
        <f t="shared" si="6"/>
        <v>0</v>
      </c>
      <c r="D134">
        <f t="shared" si="7"/>
        <v>0</v>
      </c>
      <c r="E134" t="s">
        <v>1513</v>
      </c>
    </row>
    <row r="135" spans="1:5" x14ac:dyDescent="0.2">
      <c r="A135" s="2">
        <f t="shared" si="4"/>
        <v>0</v>
      </c>
      <c r="B135" s="15" t="str">
        <f t="shared" si="5"/>
        <v>I</v>
      </c>
      <c r="C135" s="2">
        <f t="shared" si="6"/>
        <v>0</v>
      </c>
      <c r="D135">
        <f t="shared" si="7"/>
        <v>0</v>
      </c>
      <c r="E135" t="s">
        <v>1513</v>
      </c>
    </row>
    <row r="136" spans="1:5" x14ac:dyDescent="0.2">
      <c r="A136" s="2">
        <f t="shared" si="4"/>
        <v>0</v>
      </c>
      <c r="B136" s="15" t="str">
        <f t="shared" si="5"/>
        <v>I</v>
      </c>
      <c r="C136" s="2">
        <f t="shared" si="6"/>
        <v>0</v>
      </c>
      <c r="D136">
        <f t="shared" si="7"/>
        <v>0</v>
      </c>
      <c r="E136" t="s">
        <v>1513</v>
      </c>
    </row>
    <row r="137" spans="1:5" x14ac:dyDescent="0.2">
      <c r="A137" s="2">
        <f t="shared" si="4"/>
        <v>0</v>
      </c>
      <c r="B137" s="15" t="str">
        <f t="shared" si="5"/>
        <v>I</v>
      </c>
      <c r="C137" s="2">
        <f t="shared" si="6"/>
        <v>0</v>
      </c>
      <c r="D137">
        <f t="shared" si="7"/>
        <v>0</v>
      </c>
      <c r="E137" t="s">
        <v>1513</v>
      </c>
    </row>
    <row r="138" spans="1:5" x14ac:dyDescent="0.2">
      <c r="A138" s="2">
        <f t="shared" si="4"/>
        <v>0</v>
      </c>
      <c r="B138" s="15" t="str">
        <f t="shared" si="5"/>
        <v>I</v>
      </c>
      <c r="C138" s="2">
        <f t="shared" si="6"/>
        <v>0</v>
      </c>
      <c r="D138">
        <f t="shared" si="7"/>
        <v>0</v>
      </c>
      <c r="E138" t="s">
        <v>1513</v>
      </c>
    </row>
    <row r="139" spans="1:5" x14ac:dyDescent="0.2">
      <c r="A139" s="2">
        <f t="shared" ref="A139:A147" si="8">L139</f>
        <v>0</v>
      </c>
      <c r="B139" s="15" t="str">
        <f t="shared" ref="B139:B147" si="9">IF(J139="s","II","I")</f>
        <v>I</v>
      </c>
      <c r="C139" s="2">
        <f t="shared" ref="C139:C147" si="10">I139</f>
        <v>0</v>
      </c>
      <c r="D139">
        <f t="shared" ref="D139:D147" si="11">K139</f>
        <v>0</v>
      </c>
      <c r="E139" t="s">
        <v>1513</v>
      </c>
    </row>
    <row r="140" spans="1:5" x14ac:dyDescent="0.2">
      <c r="A140" s="2">
        <f t="shared" si="8"/>
        <v>0</v>
      </c>
      <c r="B140" s="15" t="str">
        <f t="shared" si="9"/>
        <v>I</v>
      </c>
      <c r="C140" s="2">
        <f t="shared" si="10"/>
        <v>0</v>
      </c>
      <c r="D140">
        <f t="shared" si="11"/>
        <v>0</v>
      </c>
      <c r="E140" t="s">
        <v>1513</v>
      </c>
    </row>
    <row r="141" spans="1:5" x14ac:dyDescent="0.2">
      <c r="A141" s="2">
        <f t="shared" si="8"/>
        <v>0</v>
      </c>
      <c r="B141" s="15" t="str">
        <f t="shared" si="9"/>
        <v>I</v>
      </c>
      <c r="C141" s="2">
        <f t="shared" si="10"/>
        <v>0</v>
      </c>
      <c r="D141">
        <f t="shared" si="11"/>
        <v>0</v>
      </c>
      <c r="E141" t="s">
        <v>1513</v>
      </c>
    </row>
    <row r="142" spans="1:5" x14ac:dyDescent="0.2">
      <c r="A142" s="2">
        <f t="shared" si="8"/>
        <v>0</v>
      </c>
      <c r="B142" s="15" t="str">
        <f t="shared" si="9"/>
        <v>I</v>
      </c>
      <c r="C142" s="2">
        <f t="shared" si="10"/>
        <v>0</v>
      </c>
      <c r="D142">
        <f t="shared" si="11"/>
        <v>0</v>
      </c>
      <c r="E142" t="s">
        <v>1513</v>
      </c>
    </row>
    <row r="143" spans="1:5" x14ac:dyDescent="0.2">
      <c r="A143" s="2">
        <f t="shared" si="8"/>
        <v>0</v>
      </c>
      <c r="B143" s="15" t="str">
        <f t="shared" si="9"/>
        <v>I</v>
      </c>
      <c r="C143" s="2">
        <f t="shared" si="10"/>
        <v>0</v>
      </c>
      <c r="D143">
        <f t="shared" si="11"/>
        <v>0</v>
      </c>
      <c r="E143" t="s">
        <v>1513</v>
      </c>
    </row>
    <row r="144" spans="1:5" x14ac:dyDescent="0.2">
      <c r="A144" s="2">
        <f t="shared" si="8"/>
        <v>0</v>
      </c>
      <c r="B144" s="15" t="str">
        <f t="shared" si="9"/>
        <v>I</v>
      </c>
      <c r="C144" s="2">
        <f t="shared" si="10"/>
        <v>0</v>
      </c>
      <c r="D144">
        <f t="shared" si="11"/>
        <v>0</v>
      </c>
      <c r="E144" t="s">
        <v>1513</v>
      </c>
    </row>
    <row r="145" spans="1:5" x14ac:dyDescent="0.2">
      <c r="A145" s="2">
        <f t="shared" si="8"/>
        <v>0</v>
      </c>
      <c r="B145" s="15" t="str">
        <f t="shared" si="9"/>
        <v>I</v>
      </c>
      <c r="C145" s="2">
        <f t="shared" si="10"/>
        <v>0</v>
      </c>
      <c r="D145">
        <f t="shared" si="11"/>
        <v>0</v>
      </c>
      <c r="E145" t="s">
        <v>1513</v>
      </c>
    </row>
    <row r="146" spans="1:5" x14ac:dyDescent="0.2">
      <c r="A146" s="2">
        <f t="shared" si="8"/>
        <v>0</v>
      </c>
      <c r="B146" s="15" t="str">
        <f t="shared" si="9"/>
        <v>I</v>
      </c>
      <c r="C146" s="2">
        <f t="shared" si="10"/>
        <v>0</v>
      </c>
      <c r="D146">
        <f t="shared" si="11"/>
        <v>0</v>
      </c>
      <c r="E146" t="s">
        <v>1513</v>
      </c>
    </row>
    <row r="147" spans="1:5" x14ac:dyDescent="0.2">
      <c r="A147" s="2">
        <f t="shared" si="8"/>
        <v>0</v>
      </c>
      <c r="B147" s="15" t="str">
        <f t="shared" si="9"/>
        <v>I</v>
      </c>
      <c r="C147" s="2">
        <f t="shared" si="10"/>
        <v>0</v>
      </c>
      <c r="D147">
        <f t="shared" si="11"/>
        <v>0</v>
      </c>
      <c r="E147" t="s">
        <v>1513</v>
      </c>
    </row>
  </sheetData>
  <sheetProtection selectLockedCells="1" selectUnlockedCells="1"/>
  <hyperlinks>
    <hyperlink ref="A3" r:id="rId1" xr:uid="{00000000-0004-0000-0F00-000000000000}"/>
  </hyperlinks>
  <pageMargins left="0.75" right="0.75" top="1" bottom="1" header="0.51180555555555551" footer="0.51180555555555551"/>
  <pageSetup firstPageNumber="0" orientation="portrait" horizontalDpi="300" verticalDpi="300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BC536"/>
  <sheetViews>
    <sheetView topLeftCell="A324" workbookViewId="0">
      <selection activeCell="A378" sqref="A378"/>
    </sheetView>
  </sheetViews>
  <sheetFormatPr defaultColWidth="10.28515625" defaultRowHeight="12.75" x14ac:dyDescent="0.2"/>
  <cols>
    <col min="1" max="1" width="16.7109375" style="1" customWidth="1"/>
    <col min="2" max="2" width="5.140625" style="1" customWidth="1"/>
    <col min="3" max="3" width="11.85546875" style="1" customWidth="1"/>
    <col min="4" max="4" width="11.140625" style="1" customWidth="1"/>
    <col min="5" max="5" width="10.28515625" style="1"/>
    <col min="6" max="6" width="15" style="1" customWidth="1"/>
    <col min="7" max="7" width="8.140625" style="1" customWidth="1"/>
    <col min="8" max="14" width="8.5703125" style="1" customWidth="1"/>
    <col min="15" max="15" width="8" style="1" customWidth="1"/>
    <col min="16" max="16" width="7.7109375" style="1" customWidth="1"/>
    <col min="17" max="17" width="9.85546875" style="1" customWidth="1"/>
    <col min="18" max="20" width="10.28515625" style="1"/>
    <col min="21" max="21" width="12.42578125" style="1" customWidth="1"/>
    <col min="22" max="16384" width="10.28515625" style="1"/>
  </cols>
  <sheetData>
    <row r="1" spans="1:45" ht="20.25" x14ac:dyDescent="0.3">
      <c r="A1" s="3" t="s">
        <v>0</v>
      </c>
      <c r="AA1" s="4" t="s">
        <v>1</v>
      </c>
      <c r="AB1" s="4" t="s">
        <v>2</v>
      </c>
      <c r="AJ1" s="1">
        <v>-21664.5</v>
      </c>
      <c r="AK1" s="1">
        <v>2.7910139997402439E-2</v>
      </c>
    </row>
    <row r="2" spans="1:45" x14ac:dyDescent="0.2">
      <c r="A2" s="1" t="s">
        <v>3</v>
      </c>
      <c r="B2" s="5" t="s">
        <v>4</v>
      </c>
      <c r="AA2" s="1">
        <v>-24000</v>
      </c>
      <c r="AB2" s="1">
        <f t="shared" ref="AB2:AB23" si="0">+D$11+D$12*AA2+D$13*AA2^2</f>
        <v>6.1928032218784984E-2</v>
      </c>
      <c r="AJ2" s="1">
        <v>-9992</v>
      </c>
      <c r="AK2" s="1">
        <v>3.7439996958710253E-5</v>
      </c>
      <c r="AR2" s="1">
        <v>-9992</v>
      </c>
      <c r="AS2" s="1">
        <v>3.7439996958710253E-5</v>
      </c>
    </row>
    <row r="3" spans="1:45" x14ac:dyDescent="0.2">
      <c r="C3" s="6"/>
      <c r="AA3" s="1">
        <v>-21000</v>
      </c>
      <c r="AB3" s="1">
        <f t="shared" si="0"/>
        <v>4.2511852927713492E-2</v>
      </c>
      <c r="AJ3" s="1">
        <v>-9080</v>
      </c>
      <c r="AK3" s="1">
        <v>-6.9440000515896827E-4</v>
      </c>
      <c r="AR3" s="1">
        <v>-9080</v>
      </c>
      <c r="AS3" s="1">
        <v>-6.9440000515896827E-4</v>
      </c>
    </row>
    <row r="4" spans="1:45" x14ac:dyDescent="0.2">
      <c r="A4" s="7" t="s">
        <v>5</v>
      </c>
      <c r="C4" s="8">
        <v>40448.412900000003</v>
      </c>
      <c r="D4" s="9">
        <v>0.40899532</v>
      </c>
      <c r="AA4" s="1">
        <v>-18000</v>
      </c>
      <c r="AB4" s="1">
        <f t="shared" si="0"/>
        <v>2.6096385604801087E-2</v>
      </c>
      <c r="AJ4" s="1">
        <v>-9077.5</v>
      </c>
      <c r="AK4" s="1">
        <v>-4.8270000115735456E-4</v>
      </c>
      <c r="AR4" s="1">
        <v>-9077.5</v>
      </c>
      <c r="AS4" s="1">
        <v>-4.8270000115735456E-4</v>
      </c>
    </row>
    <row r="5" spans="1:45" x14ac:dyDescent="0.2">
      <c r="A5" s="10" t="s">
        <v>6</v>
      </c>
      <c r="B5"/>
      <c r="C5" s="11">
        <v>8</v>
      </c>
      <c r="D5" t="s">
        <v>7</v>
      </c>
      <c r="AA5" s="1">
        <v>-15000</v>
      </c>
      <c r="AB5" s="1">
        <f t="shared" si="0"/>
        <v>1.2681630250047777E-2</v>
      </c>
      <c r="AJ5" s="1">
        <v>-7392.5</v>
      </c>
      <c r="AK5" s="1">
        <v>-2.9690000519622117E-4</v>
      </c>
      <c r="AR5" s="1">
        <v>-7392.5</v>
      </c>
      <c r="AS5" s="1">
        <v>-2.9690000519622117E-4</v>
      </c>
    </row>
    <row r="6" spans="1:45" x14ac:dyDescent="0.2">
      <c r="A6" s="7" t="s">
        <v>8</v>
      </c>
      <c r="AA6" s="1">
        <v>-12000</v>
      </c>
      <c r="AB6" s="1">
        <f t="shared" si="0"/>
        <v>2.2675868634535502E-3</v>
      </c>
      <c r="AJ6" s="1">
        <v>-2775</v>
      </c>
      <c r="AK6" s="1">
        <v>-1.4870000086375512E-3</v>
      </c>
      <c r="AR6" s="1">
        <v>-2775</v>
      </c>
      <c r="AS6" s="1">
        <v>-1.4870000086375512E-3</v>
      </c>
    </row>
    <row r="7" spans="1:45" x14ac:dyDescent="0.2">
      <c r="A7" s="1" t="s">
        <v>9</v>
      </c>
      <c r="C7" s="1">
        <f>+C4</f>
        <v>40448.412900000003</v>
      </c>
      <c r="AA7" s="1">
        <v>-9000</v>
      </c>
      <c r="AB7" s="1">
        <f t="shared" si="0"/>
        <v>-5.1457445549815822E-3</v>
      </c>
      <c r="AJ7" s="1">
        <v>-254</v>
      </c>
      <c r="AK7" s="1">
        <v>-3.0887200045981444E-3</v>
      </c>
      <c r="AR7" s="1">
        <v>-254</v>
      </c>
      <c r="AS7" s="1">
        <v>-3.0887200045981444E-3</v>
      </c>
    </row>
    <row r="8" spans="1:45" x14ac:dyDescent="0.2">
      <c r="A8" s="1" t="s">
        <v>10</v>
      </c>
      <c r="C8" s="1">
        <f>+D4</f>
        <v>0.40899532</v>
      </c>
      <c r="AA8" s="1">
        <v>-6000</v>
      </c>
      <c r="AB8" s="1">
        <f t="shared" si="0"/>
        <v>-9.5583640052576239E-3</v>
      </c>
      <c r="AJ8" s="1">
        <v>-232</v>
      </c>
      <c r="AK8" s="1">
        <v>-5.9857600062969141E-3</v>
      </c>
      <c r="AR8" s="1">
        <v>-232</v>
      </c>
      <c r="AS8" s="1">
        <v>-5.9857600062969141E-3</v>
      </c>
    </row>
    <row r="9" spans="1:45" x14ac:dyDescent="0.2">
      <c r="A9" s="12" t="s">
        <v>11</v>
      </c>
      <c r="B9" s="12"/>
      <c r="C9" s="12">
        <v>303</v>
      </c>
      <c r="D9" s="12" t="str">
        <f>"F"&amp;C9</f>
        <v>F303</v>
      </c>
      <c r="E9" s="12" t="str">
        <f>"G"&amp;C9</f>
        <v>G303</v>
      </c>
      <c r="AA9" s="1">
        <v>-3000</v>
      </c>
      <c r="AB9" s="1">
        <f t="shared" si="0"/>
        <v>-1.0970271487374575E-2</v>
      </c>
      <c r="AJ9" s="1">
        <v>-229.5</v>
      </c>
      <c r="AK9" s="1">
        <v>1.5259400024660863E-3</v>
      </c>
      <c r="AR9" s="1">
        <v>-229.5</v>
      </c>
      <c r="AS9" s="1">
        <v>1.5259400024660863E-3</v>
      </c>
    </row>
    <row r="10" spans="1:45" x14ac:dyDescent="0.2">
      <c r="C10" s="13" t="s">
        <v>12</v>
      </c>
      <c r="D10" s="13" t="s">
        <v>13</v>
      </c>
      <c r="AA10" s="1">
        <v>0</v>
      </c>
      <c r="AB10" s="1">
        <f t="shared" si="0"/>
        <v>-9.3814670013324351E-3</v>
      </c>
      <c r="AJ10" s="1">
        <v>-66</v>
      </c>
      <c r="AK10" s="1">
        <v>2.7911199940717779E-3</v>
      </c>
      <c r="AR10" s="1">
        <v>-66</v>
      </c>
      <c r="AS10" s="1">
        <v>2.7911199940717779E-3</v>
      </c>
    </row>
    <row r="11" spans="1:45" x14ac:dyDescent="0.2">
      <c r="A11" s="1" t="s">
        <v>14</v>
      </c>
      <c r="C11" s="14">
        <f ca="1">INTERCEPT(INDIRECT(E9):G997,INDIRECT(D9):$F997)</f>
        <v>-0.16207314548178425</v>
      </c>
      <c r="D11" s="15">
        <f>+E11*F11</f>
        <v>-9.3814670013324351E-3</v>
      </c>
      <c r="E11" s="16">
        <v>-9.3814670013324351E-3</v>
      </c>
      <c r="F11" s="1">
        <v>1</v>
      </c>
      <c r="AA11" s="1">
        <v>3000</v>
      </c>
      <c r="AB11" s="1">
        <f t="shared" si="0"/>
        <v>-4.7919505471312046E-3</v>
      </c>
      <c r="AJ11" s="1">
        <v>0</v>
      </c>
      <c r="AK11" s="1">
        <v>0</v>
      </c>
      <c r="AR11" s="1">
        <v>0</v>
      </c>
      <c r="AS11" s="1">
        <v>0</v>
      </c>
    </row>
    <row r="12" spans="1:45" x14ac:dyDescent="0.2">
      <c r="A12" s="1" t="s">
        <v>15</v>
      </c>
      <c r="C12" s="14">
        <f ca="1">SLOPE(INDIRECT(E9):G997,INDIRECT(D9):$F997)</f>
        <v>1.1210833752041112E-5</v>
      </c>
      <c r="D12" s="15">
        <f>+E12*F12</f>
        <v>1.0297201567072284E-6</v>
      </c>
      <c r="E12" s="17">
        <v>1.0297201567072284E-2</v>
      </c>
      <c r="F12" s="18">
        <v>1E-4</v>
      </c>
      <c r="AA12" s="1">
        <v>6000</v>
      </c>
      <c r="AB12" s="1">
        <f t="shared" si="0"/>
        <v>2.7982778752291167E-3</v>
      </c>
      <c r="AJ12" s="1">
        <v>692</v>
      </c>
      <c r="AK12" s="1">
        <v>3.385599993634969E-4</v>
      </c>
      <c r="AR12" s="1">
        <v>692</v>
      </c>
      <c r="AS12" s="1">
        <v>3.385599993634969E-4</v>
      </c>
    </row>
    <row r="13" spans="1:45" x14ac:dyDescent="0.2">
      <c r="A13" s="1" t="s">
        <v>16</v>
      </c>
      <c r="C13" s="15" t="s">
        <v>17</v>
      </c>
      <c r="D13" s="19">
        <f>+E13*F13</f>
        <v>1.6670622045328283E-10</v>
      </c>
      <c r="E13" s="20">
        <v>1.6670622045328282E-2</v>
      </c>
      <c r="F13" s="18">
        <v>1E-8</v>
      </c>
      <c r="AA13" s="1">
        <v>9000</v>
      </c>
      <c r="AB13" s="1">
        <f t="shared" si="0"/>
        <v>1.3389218265748529E-2</v>
      </c>
      <c r="AJ13" s="1">
        <v>746</v>
      </c>
      <c r="AK13" s="1">
        <v>-1.0408720001578331E-2</v>
      </c>
      <c r="AR13" s="1">
        <v>746</v>
      </c>
      <c r="AS13" s="1">
        <v>-1.0408720001578331E-2</v>
      </c>
    </row>
    <row r="14" spans="1:45" x14ac:dyDescent="0.2">
      <c r="A14" s="1" t="s">
        <v>18</v>
      </c>
      <c r="E14" s="1">
        <f>SUM(U21:U986)</f>
        <v>6.1333584358394489E-3</v>
      </c>
      <c r="AA14" s="1">
        <v>12000</v>
      </c>
      <c r="AB14" s="1">
        <f t="shared" si="0"/>
        <v>2.6980870624427031E-2</v>
      </c>
      <c r="AJ14" s="1">
        <v>4384</v>
      </c>
      <c r="AK14" s="1">
        <v>-4.382879997137934E-3</v>
      </c>
      <c r="AR14" s="1">
        <v>4384</v>
      </c>
      <c r="AS14" s="1">
        <v>-4.382879997137934E-3</v>
      </c>
    </row>
    <row r="15" spans="1:45" x14ac:dyDescent="0.2">
      <c r="A15" s="7" t="s">
        <v>19</v>
      </c>
      <c r="C15" s="21">
        <f ca="1">(C7+C11)+(C8+C12)*INT(MAX(F21:F3522))</f>
        <v>56480.488822475934</v>
      </c>
      <c r="D15" s="22">
        <f>+C7+INT(MAX(F21:F1577))*C8+D11+D12*INT(MAX(F21:F4012))+D13*INT(MAX(F21:F4039)^2)</f>
        <v>56480.498576171427</v>
      </c>
      <c r="E15" s="23" t="s">
        <v>20</v>
      </c>
      <c r="F15" s="11">
        <v>1</v>
      </c>
      <c r="AA15" s="1">
        <v>15000</v>
      </c>
      <c r="AB15" s="1">
        <f t="shared" si="0"/>
        <v>4.3573234951264625E-2</v>
      </c>
      <c r="AJ15" s="1">
        <v>4408.5</v>
      </c>
      <c r="AK15" s="1">
        <v>-5.7682199985720217E-3</v>
      </c>
      <c r="AR15" s="1">
        <v>4408.5</v>
      </c>
      <c r="AS15" s="1">
        <v>-5.7682199985720217E-3</v>
      </c>
    </row>
    <row r="16" spans="1:45" x14ac:dyDescent="0.2">
      <c r="A16" s="7" t="s">
        <v>21</v>
      </c>
      <c r="C16" s="21">
        <f ca="1">+C8+C12</f>
        <v>0.40900653083375205</v>
      </c>
      <c r="D16" s="24">
        <f>+C8+D12+2*D13*MAX(F21:F119)</f>
        <v>0.40900256552829251</v>
      </c>
      <c r="E16" s="23" t="s">
        <v>22</v>
      </c>
      <c r="F16" s="135">
        <f ca="1">NOW()+15018.5+$C$5/24</f>
        <v>60582.424906712964</v>
      </c>
      <c r="AA16" s="1">
        <v>18000</v>
      </c>
      <c r="AB16" s="1">
        <f t="shared" si="0"/>
        <v>6.3166311246261306E-2</v>
      </c>
      <c r="AJ16" s="1">
        <v>4447.5</v>
      </c>
      <c r="AK16" s="1">
        <v>-1.3585699998657219E-2</v>
      </c>
      <c r="AR16" s="1">
        <v>4447.5</v>
      </c>
      <c r="AS16" s="1">
        <v>-1.3585699998657219E-2</v>
      </c>
    </row>
    <row r="17" spans="1:55" x14ac:dyDescent="0.2">
      <c r="A17" s="14" t="s">
        <v>23</v>
      </c>
      <c r="C17" s="1">
        <f>COUNT(C21:C2180)</f>
        <v>516</v>
      </c>
      <c r="E17" s="23" t="s">
        <v>24</v>
      </c>
      <c r="F17" s="25">
        <f ca="1">ROUND(2*(F16-$C$7)/$C$8,0)/2+F15</f>
        <v>49229</v>
      </c>
      <c r="AA17" s="1">
        <v>21000</v>
      </c>
      <c r="AB17" s="1">
        <f t="shared" si="0"/>
        <v>8.5760099509417084E-2</v>
      </c>
      <c r="AJ17" s="1">
        <v>4460</v>
      </c>
      <c r="AK17" s="1">
        <v>1.5972799999872223E-2</v>
      </c>
      <c r="AR17" s="1">
        <v>4460</v>
      </c>
      <c r="AS17" s="1">
        <v>1.5972799999872223E-2</v>
      </c>
    </row>
    <row r="18" spans="1:55" x14ac:dyDescent="0.2">
      <c r="A18" s="7" t="s">
        <v>25</v>
      </c>
      <c r="C18" s="26">
        <f ca="1">+C15</f>
        <v>56480.488822475934</v>
      </c>
      <c r="D18" s="27">
        <f ca="1">C16</f>
        <v>0.40900653083375205</v>
      </c>
      <c r="E18" s="23" t="s">
        <v>26</v>
      </c>
      <c r="F18" s="22">
        <f ca="1">ROUND(2*(F16-$C$15)/$C$16,0)/2+F15</f>
        <v>10030</v>
      </c>
      <c r="S18" s="1" t="s">
        <v>27</v>
      </c>
      <c r="T18" s="28">
        <v>0.5</v>
      </c>
      <c r="AA18" s="1">
        <v>24000</v>
      </c>
      <c r="AB18" s="1">
        <f t="shared" si="0"/>
        <v>0.11135459974073195</v>
      </c>
      <c r="AJ18" s="1">
        <v>4467</v>
      </c>
      <c r="AK18" s="1">
        <v>5.5599957704544067E-6</v>
      </c>
      <c r="AR18" s="1">
        <v>4467</v>
      </c>
      <c r="AS18" s="1">
        <v>5.5599957704544067E-6</v>
      </c>
    </row>
    <row r="19" spans="1:55" x14ac:dyDescent="0.2">
      <c r="A19" s="7" t="s">
        <v>28</v>
      </c>
      <c r="C19" s="29">
        <f>+D15</f>
        <v>56480.498576171427</v>
      </c>
      <c r="D19" s="30">
        <f>+D16</f>
        <v>0.40900256552829251</v>
      </c>
      <c r="E19" s="23" t="s">
        <v>29</v>
      </c>
      <c r="F19" s="31">
        <f ca="1">+$C$15+$C$16*F18-15018.5-$C$5/24</f>
        <v>45563.990993405132</v>
      </c>
      <c r="S19" s="1" t="s">
        <v>30</v>
      </c>
      <c r="T19" s="1">
        <v>0.1</v>
      </c>
      <c r="AA19" s="1">
        <v>27000</v>
      </c>
      <c r="AB19" s="1">
        <f t="shared" si="0"/>
        <v>0.13994981194020592</v>
      </c>
      <c r="AJ19" s="1">
        <v>5310.5</v>
      </c>
      <c r="AK19" s="1">
        <v>4.5313999726204202E-4</v>
      </c>
      <c r="AR19" s="1">
        <v>5310.5</v>
      </c>
      <c r="AS19" s="1">
        <v>4.5313999726204202E-4</v>
      </c>
    </row>
    <row r="20" spans="1:55" ht="14.25" x14ac:dyDescent="0.2">
      <c r="A20" s="13" t="s">
        <v>31</v>
      </c>
      <c r="B20" s="13" t="s">
        <v>32</v>
      </c>
      <c r="C20" s="13" t="s">
        <v>33</v>
      </c>
      <c r="D20" s="13" t="s">
        <v>34</v>
      </c>
      <c r="E20" s="13" t="s">
        <v>35</v>
      </c>
      <c r="F20" s="13" t="s">
        <v>1</v>
      </c>
      <c r="G20" s="13" t="s">
        <v>36</v>
      </c>
      <c r="H20" s="4" t="s">
        <v>348</v>
      </c>
      <c r="I20" s="4" t="s">
        <v>349</v>
      </c>
      <c r="J20" s="4" t="s">
        <v>350</v>
      </c>
      <c r="K20" s="4" t="s">
        <v>30</v>
      </c>
      <c r="L20" s="4" t="s">
        <v>351</v>
      </c>
      <c r="M20" s="4" t="s">
        <v>27</v>
      </c>
      <c r="N20" s="4" t="s">
        <v>352</v>
      </c>
      <c r="O20" s="4" t="s">
        <v>44</v>
      </c>
      <c r="P20" s="4" t="s">
        <v>45</v>
      </c>
      <c r="Q20" s="13" t="s">
        <v>46</v>
      </c>
      <c r="R20" s="33" t="s">
        <v>47</v>
      </c>
      <c r="S20" s="4"/>
      <c r="T20" s="4" t="s">
        <v>48</v>
      </c>
      <c r="U20" s="4" t="s">
        <v>49</v>
      </c>
      <c r="W20" s="15" t="s">
        <v>50</v>
      </c>
      <c r="AA20" s="1">
        <v>30000</v>
      </c>
      <c r="AB20" s="1">
        <f t="shared" si="0"/>
        <v>0.17154573610783896</v>
      </c>
      <c r="AJ20" s="1">
        <v>5313</v>
      </c>
      <c r="AK20" s="1">
        <v>-9.0351600010762922E-3</v>
      </c>
      <c r="AR20" s="1">
        <v>5313</v>
      </c>
      <c r="AS20" s="1">
        <v>-9.0351600010762922E-3</v>
      </c>
    </row>
    <row r="21" spans="1:55" x14ac:dyDescent="0.2">
      <c r="A21" s="153" t="s">
        <v>51</v>
      </c>
      <c r="B21" s="154" t="s">
        <v>52</v>
      </c>
      <c r="C21" s="155">
        <v>31587.761699999999</v>
      </c>
      <c r="D21" s="155" t="s">
        <v>53</v>
      </c>
      <c r="E21" s="1">
        <f t="shared" ref="E21:E84" si="1">+(C21-C$7)/C$8</f>
        <v>-21664.431759268064</v>
      </c>
      <c r="F21" s="1">
        <f t="shared" ref="F21:F52" si="2">ROUND(2*E21,0)/2</f>
        <v>-21664.5</v>
      </c>
      <c r="G21" s="1">
        <f t="shared" ref="G21:G36" si="3">+C21-(C$7+F21*C$8)</f>
        <v>2.7910139997402439E-2</v>
      </c>
      <c r="N21" s="1">
        <f>+G21</f>
        <v>2.7910139997402439E-2</v>
      </c>
      <c r="P21" s="1">
        <f t="shared" ref="P21:P84" si="4">+D$11+D$12*F21+D$13*F21^2</f>
        <v>4.6553818630592117E-2</v>
      </c>
      <c r="Q21" s="37">
        <f t="shared" ref="Q21:Q84" si="5">+C21-15018.5</f>
        <v>16569.261699999999</v>
      </c>
      <c r="R21" s="22"/>
      <c r="S21" s="1">
        <f t="shared" ref="S21:S36" si="6">+(P21-G21)^2</f>
        <v>3.4758675297765336E-4</v>
      </c>
      <c r="T21" s="1">
        <v>0.1</v>
      </c>
      <c r="U21" s="1">
        <f t="shared" ref="U21:U84" si="7">T21*S21</f>
        <v>3.475867529776534E-5</v>
      </c>
      <c r="W21" s="1">
        <f t="shared" ref="W21:W36" si="8">+G21-P21</f>
        <v>-1.8643678633189678E-2</v>
      </c>
      <c r="AA21" s="1">
        <v>33000</v>
      </c>
      <c r="AB21" s="1">
        <f t="shared" si="0"/>
        <v>0.20614237224363111</v>
      </c>
      <c r="AJ21" s="1">
        <v>5342.5</v>
      </c>
      <c r="AK21" s="1">
        <v>6.0289999237284064E-4</v>
      </c>
      <c r="AR21" s="1">
        <v>5342.5</v>
      </c>
      <c r="AS21" s="1">
        <v>6.0289999237284064E-4</v>
      </c>
      <c r="BA21" s="1">
        <v>-21664.5</v>
      </c>
      <c r="BB21" s="1">
        <v>2.7910139997402439E-2</v>
      </c>
      <c r="BC21" s="1">
        <v>0</v>
      </c>
    </row>
    <row r="22" spans="1:55" x14ac:dyDescent="0.2">
      <c r="A22" s="153" t="s">
        <v>51</v>
      </c>
      <c r="B22" s="154" t="s">
        <v>54</v>
      </c>
      <c r="C22" s="155">
        <v>36361.731699999997</v>
      </c>
      <c r="D22" s="155" t="s">
        <v>55</v>
      </c>
      <c r="E22" s="1">
        <f t="shared" si="1"/>
        <v>-9991.9999084586252</v>
      </c>
      <c r="F22" s="1">
        <f t="shared" si="2"/>
        <v>-9992</v>
      </c>
      <c r="G22" s="1">
        <f t="shared" si="3"/>
        <v>3.7439996958710253E-5</v>
      </c>
      <c r="N22" s="1">
        <f>+G22</f>
        <v>3.7439996958710253E-5</v>
      </c>
      <c r="P22" s="1">
        <f t="shared" si="4"/>
        <v>-3.0264710878971923E-3</v>
      </c>
      <c r="Q22" s="37">
        <f t="shared" si="5"/>
        <v>21343.231699999997</v>
      </c>
      <c r="R22" s="22"/>
      <c r="S22" s="1">
        <f t="shared" si="6"/>
        <v>9.3875511359028744E-6</v>
      </c>
      <c r="T22" s="1">
        <v>1</v>
      </c>
      <c r="U22" s="1">
        <f t="shared" si="7"/>
        <v>9.3875511359028744E-6</v>
      </c>
      <c r="W22" s="1">
        <f t="shared" si="8"/>
        <v>3.0639110848559026E-3</v>
      </c>
      <c r="AA22" s="1">
        <v>36000</v>
      </c>
      <c r="AB22" s="1">
        <f t="shared" si="0"/>
        <v>0.24373972034758232</v>
      </c>
      <c r="AJ22" s="1">
        <v>6215.5</v>
      </c>
      <c r="AK22" s="1">
        <v>-3.3114600082626566E-3</v>
      </c>
      <c r="AR22" s="1">
        <v>6215.5</v>
      </c>
      <c r="AS22" s="1">
        <v>-3.3114600082626566E-3</v>
      </c>
      <c r="BA22" s="1">
        <v>-9992</v>
      </c>
      <c r="BB22" s="1">
        <v>3.7439996958710253E-5</v>
      </c>
      <c r="BC22" s="1">
        <v>1</v>
      </c>
    </row>
    <row r="23" spans="1:55" x14ac:dyDescent="0.2">
      <c r="A23" s="153" t="s">
        <v>51</v>
      </c>
      <c r="B23" s="154" t="s">
        <v>54</v>
      </c>
      <c r="C23" s="155">
        <v>36734.734700000001</v>
      </c>
      <c r="D23" s="155" t="s">
        <v>55</v>
      </c>
      <c r="E23" s="1">
        <f t="shared" si="1"/>
        <v>-9080.0016978189433</v>
      </c>
      <c r="F23" s="1">
        <f t="shared" si="2"/>
        <v>-9080</v>
      </c>
      <c r="G23" s="1">
        <f t="shared" si="3"/>
        <v>-6.9440000515896827E-4</v>
      </c>
      <c r="N23" s="1">
        <f>+G23</f>
        <v>-6.9440000515896827E-4</v>
      </c>
      <c r="P23" s="1">
        <f t="shared" si="4"/>
        <v>-4.9869982902545316E-3</v>
      </c>
      <c r="Q23" s="37">
        <f t="shared" si="5"/>
        <v>21716.234700000001</v>
      </c>
      <c r="R23" s="22"/>
      <c r="S23" s="1">
        <f t="shared" si="6"/>
        <v>1.842640003720537E-5</v>
      </c>
      <c r="T23" s="1">
        <v>1</v>
      </c>
      <c r="U23" s="1">
        <f t="shared" si="7"/>
        <v>1.842640003720537E-5</v>
      </c>
      <c r="W23" s="1">
        <f t="shared" si="8"/>
        <v>4.2925982850955634E-3</v>
      </c>
      <c r="AA23" s="1">
        <v>39000</v>
      </c>
      <c r="AB23" s="1">
        <f t="shared" si="0"/>
        <v>0.28433778041969265</v>
      </c>
      <c r="AJ23" s="1">
        <v>7142</v>
      </c>
      <c r="AK23" s="1">
        <v>8.5245599984773435E-3</v>
      </c>
      <c r="AR23" s="1">
        <v>7142</v>
      </c>
      <c r="AS23" s="1">
        <v>8.5245599984773435E-3</v>
      </c>
      <c r="BA23" s="1">
        <v>-9080</v>
      </c>
      <c r="BB23" s="1">
        <v>-6.9440000515896827E-4</v>
      </c>
      <c r="BC23" s="1">
        <v>1</v>
      </c>
    </row>
    <row r="24" spans="1:55" x14ac:dyDescent="0.2">
      <c r="A24" s="153" t="s">
        <v>51</v>
      </c>
      <c r="B24" s="154" t="s">
        <v>52</v>
      </c>
      <c r="C24" s="155">
        <v>36735.757400000002</v>
      </c>
      <c r="D24" s="155" t="s">
        <v>55</v>
      </c>
      <c r="E24" s="1">
        <f t="shared" si="1"/>
        <v>-9077.5011802091049</v>
      </c>
      <c r="F24" s="1">
        <f t="shared" si="2"/>
        <v>-9077.5</v>
      </c>
      <c r="G24" s="1">
        <f t="shared" si="3"/>
        <v>-4.8270000115735456E-4</v>
      </c>
      <c r="N24" s="1">
        <f>+G24</f>
        <v>-4.8270000115735456E-4</v>
      </c>
      <c r="P24" s="1">
        <f t="shared" si="4"/>
        <v>-4.9919914103574645E-3</v>
      </c>
      <c r="Q24" s="37">
        <f t="shared" si="5"/>
        <v>21717.257400000002</v>
      </c>
      <c r="R24" s="22"/>
      <c r="S24" s="1">
        <f t="shared" si="6"/>
        <v>2.0333709013085913E-5</v>
      </c>
      <c r="T24" s="1">
        <v>1</v>
      </c>
      <c r="U24" s="1">
        <f t="shared" si="7"/>
        <v>2.0333709013085913E-5</v>
      </c>
      <c r="W24" s="1">
        <f t="shared" si="8"/>
        <v>4.5092914092001099E-3</v>
      </c>
      <c r="AJ24" s="1">
        <v>7144.5</v>
      </c>
      <c r="AK24" s="1">
        <v>1.0362600005464628E-3</v>
      </c>
      <c r="AR24" s="1">
        <v>7144.5</v>
      </c>
      <c r="AS24" s="1">
        <v>1.0362600005464628E-3</v>
      </c>
      <c r="BA24" s="1">
        <v>-9077.5</v>
      </c>
      <c r="BB24" s="1">
        <v>-4.8270000115735456E-4</v>
      </c>
      <c r="BC24" s="1">
        <v>1</v>
      </c>
    </row>
    <row r="25" spans="1:55" x14ac:dyDescent="0.2">
      <c r="A25" s="153" t="s">
        <v>51</v>
      </c>
      <c r="B25" s="154" t="s">
        <v>52</v>
      </c>
      <c r="C25" s="155">
        <v>37424.914700000001</v>
      </c>
      <c r="D25" s="155" t="s">
        <v>56</v>
      </c>
      <c r="E25" s="1">
        <f t="shared" si="1"/>
        <v>-7392.5007259251815</v>
      </c>
      <c r="F25" s="1">
        <f t="shared" si="2"/>
        <v>-7392.5</v>
      </c>
      <c r="G25" s="1">
        <f t="shared" si="3"/>
        <v>-2.9690000519622117E-4</v>
      </c>
      <c r="N25" s="1">
        <f>+G25</f>
        <v>-2.9690000519622117E-4</v>
      </c>
      <c r="P25" s="1">
        <f t="shared" si="4"/>
        <v>-7.883335641014266E-3</v>
      </c>
      <c r="Q25" s="37">
        <f t="shared" si="5"/>
        <v>22406.414700000001</v>
      </c>
      <c r="R25" s="22"/>
      <c r="S25" s="1">
        <f t="shared" si="6"/>
        <v>5.7554005656409943E-5</v>
      </c>
      <c r="T25" s="1">
        <v>1</v>
      </c>
      <c r="U25" s="1">
        <f t="shared" si="7"/>
        <v>5.7554005656409943E-5</v>
      </c>
      <c r="W25" s="1">
        <f t="shared" si="8"/>
        <v>7.5864356358180448E-3</v>
      </c>
      <c r="AJ25" s="1">
        <v>7993</v>
      </c>
      <c r="AK25" s="1">
        <v>-6.4927600033115596E-3</v>
      </c>
      <c r="AR25" s="1">
        <v>7993</v>
      </c>
      <c r="AS25" s="1">
        <v>-6.4927600033115596E-3</v>
      </c>
      <c r="BA25" s="1">
        <v>-7392.5</v>
      </c>
      <c r="BB25" s="1">
        <v>-2.9690000519622117E-4</v>
      </c>
      <c r="BC25" s="1">
        <v>1</v>
      </c>
    </row>
    <row r="26" spans="1:55" x14ac:dyDescent="0.2">
      <c r="A26" s="178" t="s">
        <v>58</v>
      </c>
      <c r="B26" s="157"/>
      <c r="C26" s="158">
        <v>39313.449399999998</v>
      </c>
      <c r="D26" s="158"/>
      <c r="E26" s="1">
        <f t="shared" si="1"/>
        <v>-2775.0036357384365</v>
      </c>
      <c r="F26" s="1">
        <f t="shared" si="2"/>
        <v>-2775</v>
      </c>
      <c r="G26" s="1">
        <f t="shared" si="3"/>
        <v>-1.4870000086375512E-3</v>
      </c>
      <c r="L26" s="1">
        <f>+G26</f>
        <v>-1.4870000086375512E-3</v>
      </c>
      <c r="P26" s="1">
        <f t="shared" si="4"/>
        <v>-1.0955198347316933E-2</v>
      </c>
      <c r="Q26" s="37">
        <f t="shared" si="5"/>
        <v>24294.949399999998</v>
      </c>
      <c r="R26" s="22"/>
      <c r="S26" s="1">
        <f t="shared" si="6"/>
        <v>8.9646779780571008E-5</v>
      </c>
      <c r="T26" s="1">
        <v>1</v>
      </c>
      <c r="U26" s="1">
        <f t="shared" si="7"/>
        <v>8.9646779780571008E-5</v>
      </c>
      <c r="W26" s="1">
        <f t="shared" si="8"/>
        <v>9.468198338679382E-3</v>
      </c>
      <c r="AJ26" s="1">
        <v>8071</v>
      </c>
      <c r="AK26" s="1">
        <v>3.8722799945389852E-3</v>
      </c>
      <c r="AR26" s="1">
        <v>8071</v>
      </c>
      <c r="AS26" s="1">
        <v>3.8722799945389852E-3</v>
      </c>
      <c r="BA26" s="1">
        <v>-2775</v>
      </c>
      <c r="BB26" s="1">
        <v>-1.4870000086375512E-3</v>
      </c>
      <c r="BC26" s="1">
        <v>1</v>
      </c>
    </row>
    <row r="27" spans="1:55" x14ac:dyDescent="0.2">
      <c r="A27" s="1" t="s">
        <v>61</v>
      </c>
      <c r="B27" s="15" t="s">
        <v>52</v>
      </c>
      <c r="C27" s="2">
        <v>40344.525000000001</v>
      </c>
      <c r="D27" s="2" t="s">
        <v>38</v>
      </c>
      <c r="E27" s="1">
        <f t="shared" si="1"/>
        <v>-254.00755196905808</v>
      </c>
      <c r="F27" s="1">
        <f t="shared" si="2"/>
        <v>-254</v>
      </c>
      <c r="G27" s="1">
        <f t="shared" si="3"/>
        <v>-3.0887200045981444E-3</v>
      </c>
      <c r="K27" s="1">
        <f>+G27</f>
        <v>-3.0887200045981444E-3</v>
      </c>
      <c r="P27" s="1">
        <f t="shared" si="4"/>
        <v>-9.6322607026173082E-3</v>
      </c>
      <c r="Q27" s="37">
        <f t="shared" si="5"/>
        <v>25326.025000000001</v>
      </c>
      <c r="R27" s="22"/>
      <c r="S27" s="1">
        <f t="shared" si="6"/>
        <v>4.2817924866633128E-5</v>
      </c>
      <c r="T27" s="14">
        <f>T$19</f>
        <v>0.1</v>
      </c>
      <c r="U27" s="1">
        <f t="shared" si="7"/>
        <v>4.2817924866633126E-6</v>
      </c>
      <c r="W27" s="1">
        <f t="shared" si="8"/>
        <v>6.5435406980191638E-3</v>
      </c>
      <c r="AD27" s="1">
        <v>9</v>
      </c>
      <c r="AF27" s="1" t="s">
        <v>59</v>
      </c>
      <c r="AH27" s="1" t="s">
        <v>60</v>
      </c>
      <c r="AJ27" s="1">
        <v>8088</v>
      </c>
      <c r="AK27" s="1">
        <v>-4.0481600080966018E-3</v>
      </c>
      <c r="AR27" s="1">
        <v>8088</v>
      </c>
      <c r="AS27" s="1">
        <v>-4.0481600080966018E-3</v>
      </c>
      <c r="BA27" s="1">
        <v>-254</v>
      </c>
      <c r="BB27" s="1">
        <v>-3.0887200045981444E-3</v>
      </c>
      <c r="BC27" s="1">
        <v>0.1</v>
      </c>
    </row>
    <row r="28" spans="1:55" x14ac:dyDescent="0.2">
      <c r="A28" s="1" t="s">
        <v>61</v>
      </c>
      <c r="B28" s="15" t="s">
        <v>52</v>
      </c>
      <c r="C28" s="2">
        <v>40353.519999999997</v>
      </c>
      <c r="D28" s="2" t="s">
        <v>38</v>
      </c>
      <c r="E28" s="1">
        <f t="shared" si="1"/>
        <v>-232.0146352775044</v>
      </c>
      <c r="F28" s="1">
        <f t="shared" si="2"/>
        <v>-232</v>
      </c>
      <c r="G28" s="1">
        <f t="shared" si="3"/>
        <v>-5.9857600062969141E-3</v>
      </c>
      <c r="K28" s="1">
        <f>+G28</f>
        <v>-5.9857600062969141E-3</v>
      </c>
      <c r="P28" s="1">
        <f t="shared" si="4"/>
        <v>-9.6113892820788339E-3</v>
      </c>
      <c r="Q28" s="37">
        <f t="shared" si="5"/>
        <v>25335.019999999997</v>
      </c>
      <c r="R28" s="22"/>
      <c r="S28" s="1">
        <f t="shared" si="6"/>
        <v>1.3145187645406929E-5</v>
      </c>
      <c r="T28" s="14">
        <f>T$19</f>
        <v>0.1</v>
      </c>
      <c r="U28" s="1">
        <f t="shared" si="7"/>
        <v>1.3145187645406931E-6</v>
      </c>
      <c r="W28" s="1">
        <f t="shared" si="8"/>
        <v>3.6256292757819199E-3</v>
      </c>
      <c r="AD28" s="1">
        <v>6</v>
      </c>
      <c r="AF28" s="1" t="s">
        <v>62</v>
      </c>
      <c r="AH28" s="1" t="s">
        <v>60</v>
      </c>
      <c r="AJ28" s="1">
        <v>8110</v>
      </c>
      <c r="AK28" s="1">
        <v>1.0054799997305963E-2</v>
      </c>
      <c r="AR28" s="1">
        <v>8110</v>
      </c>
      <c r="AS28" s="1">
        <v>1.0054799997305963E-2</v>
      </c>
      <c r="BA28" s="1">
        <v>-232</v>
      </c>
      <c r="BB28" s="1">
        <v>-5.9857600062969141E-3</v>
      </c>
      <c r="BC28" s="1">
        <v>0.1</v>
      </c>
    </row>
    <row r="29" spans="1:55" x14ac:dyDescent="0.2">
      <c r="A29" s="1" t="s">
        <v>61</v>
      </c>
      <c r="B29" s="15"/>
      <c r="C29" s="2">
        <v>40354.550000000003</v>
      </c>
      <c r="D29" s="2" t="s">
        <v>38</v>
      </c>
      <c r="E29" s="1">
        <f t="shared" si="1"/>
        <v>-229.49626905266319</v>
      </c>
      <c r="F29" s="1">
        <f t="shared" si="2"/>
        <v>-229.5</v>
      </c>
      <c r="G29" s="1">
        <f t="shared" si="3"/>
        <v>1.5259400024660863E-3</v>
      </c>
      <c r="K29" s="1">
        <f>+G29</f>
        <v>1.5259400024660863E-3</v>
      </c>
      <c r="P29" s="1">
        <f t="shared" si="4"/>
        <v>-9.6090073189889144E-3</v>
      </c>
      <c r="Q29" s="37">
        <f t="shared" si="5"/>
        <v>25336.050000000003</v>
      </c>
      <c r="R29" s="22"/>
      <c r="S29" s="1">
        <f t="shared" si="6"/>
        <v>1.239870518515779E-4</v>
      </c>
      <c r="T29" s="14">
        <f>T$19</f>
        <v>0.1</v>
      </c>
      <c r="U29" s="1">
        <f t="shared" si="7"/>
        <v>1.2398705185157791E-5</v>
      </c>
      <c r="W29" s="1">
        <f t="shared" si="8"/>
        <v>1.1134947321455001E-2</v>
      </c>
      <c r="AD29" s="1">
        <v>10</v>
      </c>
      <c r="AF29" s="1" t="s">
        <v>59</v>
      </c>
      <c r="AH29" s="1" t="s">
        <v>60</v>
      </c>
      <c r="AJ29" s="1">
        <v>8829</v>
      </c>
      <c r="AK29" s="1">
        <v>-3.5802800048259087E-3</v>
      </c>
      <c r="AR29" s="1">
        <v>8829</v>
      </c>
      <c r="AS29" s="1">
        <v>-3.5802800048259087E-3</v>
      </c>
      <c r="BA29" s="1">
        <v>-229.5</v>
      </c>
      <c r="BB29" s="1">
        <v>1.5259400024660863E-3</v>
      </c>
      <c r="BC29" s="1">
        <v>0.1</v>
      </c>
    </row>
    <row r="30" spans="1:55" x14ac:dyDescent="0.2">
      <c r="A30" s="162" t="s">
        <v>63</v>
      </c>
      <c r="B30" s="157"/>
      <c r="C30" s="158">
        <v>40421.421999999999</v>
      </c>
      <c r="D30" s="158"/>
      <c r="E30" s="1">
        <f t="shared" si="1"/>
        <v>-65.993175667644152</v>
      </c>
      <c r="F30" s="1">
        <f t="shared" si="2"/>
        <v>-66</v>
      </c>
      <c r="G30" s="1">
        <f t="shared" si="3"/>
        <v>2.7911199940717779E-3</v>
      </c>
      <c r="L30" s="1">
        <f>+G30</f>
        <v>2.7911199940717779E-3</v>
      </c>
      <c r="P30" s="1">
        <f t="shared" si="4"/>
        <v>-9.4487023593788182E-3</v>
      </c>
      <c r="Q30" s="37">
        <f t="shared" si="5"/>
        <v>25402.921999999999</v>
      </c>
      <c r="R30" s="22"/>
      <c r="S30" s="1">
        <f t="shared" si="6"/>
        <v>1.4981325124402889E-4</v>
      </c>
      <c r="T30" s="1">
        <v>1</v>
      </c>
      <c r="U30" s="1">
        <f t="shared" si="7"/>
        <v>1.4981325124402889E-4</v>
      </c>
      <c r="W30" s="1">
        <f t="shared" si="8"/>
        <v>1.2239822353450596E-2</v>
      </c>
      <c r="AJ30" s="1">
        <v>9873</v>
      </c>
      <c r="AK30" s="1">
        <v>4.3056399954366498E-3</v>
      </c>
      <c r="AR30" s="1">
        <v>9873</v>
      </c>
      <c r="AS30" s="1">
        <v>4.3056399954366498E-3</v>
      </c>
      <c r="BA30" s="1">
        <v>-66</v>
      </c>
      <c r="BB30" s="1">
        <v>2.7911199940717779E-3</v>
      </c>
      <c r="BC30" s="1">
        <v>1</v>
      </c>
    </row>
    <row r="31" spans="1:55" x14ac:dyDescent="0.2">
      <c r="A31" s="1" t="s">
        <v>64</v>
      </c>
      <c r="C31" s="2">
        <v>40448.412900000003</v>
      </c>
      <c r="D31" s="2" t="s">
        <v>17</v>
      </c>
      <c r="E31" s="1">
        <f t="shared" si="1"/>
        <v>0</v>
      </c>
      <c r="F31" s="1">
        <f t="shared" si="2"/>
        <v>0</v>
      </c>
      <c r="G31" s="1">
        <f t="shared" si="3"/>
        <v>0</v>
      </c>
      <c r="H31" s="1">
        <f>+G31</f>
        <v>0</v>
      </c>
      <c r="P31" s="1">
        <f t="shared" si="4"/>
        <v>-9.3814670013324351E-3</v>
      </c>
      <c r="Q31" s="37">
        <f t="shared" si="5"/>
        <v>25429.912900000003</v>
      </c>
      <c r="R31" s="22"/>
      <c r="S31" s="1">
        <f t="shared" si="6"/>
        <v>8.8011923097089389E-5</v>
      </c>
      <c r="T31" s="14">
        <f t="shared" ref="T31:T36" si="9">T$19</f>
        <v>0.1</v>
      </c>
      <c r="U31" s="1">
        <f t="shared" si="7"/>
        <v>8.80119230970894E-6</v>
      </c>
      <c r="W31" s="1">
        <f t="shared" si="8"/>
        <v>9.3814670013324351E-3</v>
      </c>
      <c r="AJ31" s="1">
        <v>10677.5</v>
      </c>
      <c r="AK31" s="1">
        <v>1.9570700002077501E-2</v>
      </c>
      <c r="AR31" s="1">
        <v>10677.5</v>
      </c>
      <c r="AS31" s="1">
        <v>1.9570700002077501E-2</v>
      </c>
      <c r="BA31" s="1">
        <v>0</v>
      </c>
      <c r="BB31" s="1">
        <v>0</v>
      </c>
      <c r="BC31" s="1">
        <v>0.1</v>
      </c>
    </row>
    <row r="32" spans="1:55" x14ac:dyDescent="0.2">
      <c r="A32" s="1" t="s">
        <v>65</v>
      </c>
      <c r="B32" s="15" t="s">
        <v>52</v>
      </c>
      <c r="C32" s="2">
        <v>40731.438000000002</v>
      </c>
      <c r="D32" s="2" t="s">
        <v>38</v>
      </c>
      <c r="E32" s="1">
        <f t="shared" si="1"/>
        <v>692.00082778453043</v>
      </c>
      <c r="F32" s="1">
        <f t="shared" si="2"/>
        <v>692</v>
      </c>
      <c r="G32" s="1">
        <f t="shared" si="3"/>
        <v>3.385599993634969E-4</v>
      </c>
      <c r="K32" s="1">
        <f>+G32</f>
        <v>3.385599993634969E-4</v>
      </c>
      <c r="P32" s="1">
        <f t="shared" si="4"/>
        <v>-8.5890710453398918E-3</v>
      </c>
      <c r="Q32" s="37">
        <f t="shared" si="5"/>
        <v>25712.938000000002</v>
      </c>
      <c r="R32" s="22"/>
      <c r="S32" s="1">
        <f t="shared" si="6"/>
        <v>7.9702596070351718E-5</v>
      </c>
      <c r="T32" s="14">
        <f t="shared" si="9"/>
        <v>0.1</v>
      </c>
      <c r="U32" s="1">
        <f t="shared" si="7"/>
        <v>7.9702596070351725E-6</v>
      </c>
      <c r="W32" s="1">
        <f t="shared" si="8"/>
        <v>8.9276310447033887E-3</v>
      </c>
      <c r="AD32" s="1">
        <v>7</v>
      </c>
      <c r="AF32" s="1" t="s">
        <v>59</v>
      </c>
      <c r="AH32" s="1" t="s">
        <v>60</v>
      </c>
      <c r="AJ32" s="1">
        <v>11391.5</v>
      </c>
      <c r="AK32" s="1">
        <v>1.9912219991965685E-2</v>
      </c>
      <c r="AR32" s="1">
        <v>11391.5</v>
      </c>
      <c r="AS32" s="1">
        <v>1.9912219991965685E-2</v>
      </c>
      <c r="BA32" s="1">
        <v>692</v>
      </c>
      <c r="BB32" s="1">
        <v>3.385599993634969E-4</v>
      </c>
      <c r="BC32" s="1">
        <v>0.1</v>
      </c>
    </row>
    <row r="33" spans="1:55" x14ac:dyDescent="0.2">
      <c r="A33" s="1" t="s">
        <v>66</v>
      </c>
      <c r="B33" s="15" t="s">
        <v>52</v>
      </c>
      <c r="C33" s="2">
        <v>40753.512999999999</v>
      </c>
      <c r="D33" s="2" t="s">
        <v>38</v>
      </c>
      <c r="E33" s="1">
        <f t="shared" si="1"/>
        <v>745.9745505156294</v>
      </c>
      <c r="F33" s="1">
        <f t="shared" si="2"/>
        <v>746</v>
      </c>
      <c r="G33" s="1">
        <f t="shared" si="3"/>
        <v>-1.0408720001578331E-2</v>
      </c>
      <c r="K33" s="1">
        <f>+G33</f>
        <v>-1.0408720001578331E-2</v>
      </c>
      <c r="P33" s="1">
        <f t="shared" si="4"/>
        <v>-8.520521085447064E-3</v>
      </c>
      <c r="Q33" s="37">
        <f t="shared" si="5"/>
        <v>25735.012999999999</v>
      </c>
      <c r="R33" s="22"/>
      <c r="S33" s="1">
        <f t="shared" si="6"/>
        <v>3.5652951468792913E-6</v>
      </c>
      <c r="T33" s="14">
        <f t="shared" si="9"/>
        <v>0.1</v>
      </c>
      <c r="U33" s="1">
        <f t="shared" si="7"/>
        <v>3.5652951468792915E-7</v>
      </c>
      <c r="W33" s="1">
        <f t="shared" si="8"/>
        <v>-1.888198916131267E-3</v>
      </c>
      <c r="AD33" s="1">
        <v>8</v>
      </c>
      <c r="AF33" s="1" t="s">
        <v>59</v>
      </c>
      <c r="AH33" s="1" t="s">
        <v>60</v>
      </c>
      <c r="AJ33" s="1">
        <v>11411</v>
      </c>
      <c r="AK33" s="1">
        <v>1.6503479993843939E-2</v>
      </c>
      <c r="AR33" s="1">
        <v>11411</v>
      </c>
      <c r="AS33" s="1">
        <v>1.6503479993843939E-2</v>
      </c>
      <c r="BA33" s="1">
        <v>746</v>
      </c>
      <c r="BB33" s="1">
        <v>-1.0408720001578331E-2</v>
      </c>
      <c r="BC33" s="1">
        <v>0.1</v>
      </c>
    </row>
    <row r="34" spans="1:55" x14ac:dyDescent="0.2">
      <c r="A34" s="1" t="s">
        <v>67</v>
      </c>
      <c r="B34" s="15"/>
      <c r="C34" s="2">
        <v>42241.444000000003</v>
      </c>
      <c r="D34" s="2" t="s">
        <v>38</v>
      </c>
      <c r="E34" s="1">
        <f t="shared" si="1"/>
        <v>4383.9892837893603</v>
      </c>
      <c r="F34" s="1">
        <f t="shared" si="2"/>
        <v>4384</v>
      </c>
      <c r="G34" s="1">
        <f t="shared" si="3"/>
        <v>-4.382879997137934E-3</v>
      </c>
      <c r="K34" s="1">
        <f>+G34</f>
        <v>-4.382879997137934E-3</v>
      </c>
      <c r="P34" s="1">
        <f t="shared" si="4"/>
        <v>-1.6631709653997765E-3</v>
      </c>
      <c r="Q34" s="37">
        <f t="shared" si="5"/>
        <v>27222.944000000003</v>
      </c>
      <c r="R34" s="22"/>
      <c r="S34" s="1">
        <f t="shared" si="6"/>
        <v>7.3968172173181059E-6</v>
      </c>
      <c r="T34" s="14">
        <f t="shared" si="9"/>
        <v>0.1</v>
      </c>
      <c r="U34" s="1">
        <f t="shared" si="7"/>
        <v>7.3968172173181059E-7</v>
      </c>
      <c r="W34" s="1">
        <f t="shared" si="8"/>
        <v>-2.7197090317381575E-3</v>
      </c>
      <c r="AD34" s="1">
        <v>10</v>
      </c>
      <c r="AF34" s="1" t="s">
        <v>59</v>
      </c>
      <c r="AH34" s="1" t="s">
        <v>60</v>
      </c>
      <c r="AJ34" s="1">
        <v>11628.5</v>
      </c>
      <c r="AK34" s="1">
        <v>6.0213800024939701E-3</v>
      </c>
      <c r="AR34" s="1">
        <v>11628.5</v>
      </c>
      <c r="AS34" s="1">
        <v>6.0213800024939701E-3</v>
      </c>
      <c r="BA34" s="1">
        <v>4384</v>
      </c>
      <c r="BB34" s="1">
        <v>-4.382879997137934E-3</v>
      </c>
      <c r="BC34" s="1">
        <v>0.1</v>
      </c>
    </row>
    <row r="35" spans="1:55" x14ac:dyDescent="0.2">
      <c r="A35" s="1" t="s">
        <v>67</v>
      </c>
      <c r="B35" s="15" t="s">
        <v>52</v>
      </c>
      <c r="C35" s="2">
        <v>42251.463000000003</v>
      </c>
      <c r="D35" s="2" t="s">
        <v>38</v>
      </c>
      <c r="E35" s="1">
        <f t="shared" si="1"/>
        <v>4408.4858966112388</v>
      </c>
      <c r="F35" s="1">
        <f t="shared" si="2"/>
        <v>4408.5</v>
      </c>
      <c r="G35" s="1">
        <f t="shared" si="3"/>
        <v>-5.7682199985720217E-3</v>
      </c>
      <c r="K35" s="1">
        <f>+G35</f>
        <v>-5.7682199985720217E-3</v>
      </c>
      <c r="P35" s="1">
        <f t="shared" si="4"/>
        <v>-1.6020315926987298E-3</v>
      </c>
      <c r="Q35" s="37">
        <f t="shared" si="5"/>
        <v>27232.963000000003</v>
      </c>
      <c r="R35" s="22"/>
      <c r="S35" s="1">
        <f t="shared" si="6"/>
        <v>1.7357125833233041E-5</v>
      </c>
      <c r="T35" s="14">
        <f t="shared" si="9"/>
        <v>0.1</v>
      </c>
      <c r="U35" s="1">
        <f t="shared" si="7"/>
        <v>1.7357125833233042E-6</v>
      </c>
      <c r="W35" s="1">
        <f t="shared" si="8"/>
        <v>-4.1661884058732919E-3</v>
      </c>
      <c r="AB35" s="1" t="s">
        <v>68</v>
      </c>
      <c r="AD35" s="1">
        <v>10</v>
      </c>
      <c r="AF35" s="1" t="s">
        <v>59</v>
      </c>
      <c r="AH35" s="1" t="s">
        <v>60</v>
      </c>
      <c r="AJ35" s="1">
        <v>12494</v>
      </c>
      <c r="AK35" s="1">
        <v>2.3571919999085367E-2</v>
      </c>
      <c r="AR35" s="1">
        <v>12494</v>
      </c>
      <c r="AS35" s="1">
        <v>2.3571919999085367E-2</v>
      </c>
      <c r="BA35" s="1">
        <v>4408.5</v>
      </c>
      <c r="BB35" s="1">
        <v>-5.7682199985720217E-3</v>
      </c>
      <c r="BC35" s="1">
        <v>0.1</v>
      </c>
    </row>
    <row r="36" spans="1:55" x14ac:dyDescent="0.2">
      <c r="A36" s="1" t="s">
        <v>70</v>
      </c>
      <c r="B36" s="15" t="s">
        <v>52</v>
      </c>
      <c r="C36" s="2">
        <v>42267.406000000003</v>
      </c>
      <c r="D36" s="2" t="s">
        <v>38</v>
      </c>
      <c r="E36" s="1">
        <f t="shared" si="1"/>
        <v>4447.4667827494941</v>
      </c>
      <c r="F36" s="1">
        <f t="shared" si="2"/>
        <v>4447.5</v>
      </c>
      <c r="G36" s="1">
        <f t="shared" si="3"/>
        <v>-1.3585699998657219E-2</v>
      </c>
      <c r="K36" s="1">
        <f>+G36</f>
        <v>-1.3585699998657219E-2</v>
      </c>
      <c r="P36" s="1">
        <f t="shared" si="4"/>
        <v>-1.5042948453421112E-3</v>
      </c>
      <c r="Q36" s="37">
        <f t="shared" si="5"/>
        <v>27248.906000000003</v>
      </c>
      <c r="R36" s="22"/>
      <c r="S36" s="1">
        <f t="shared" si="6"/>
        <v>1.4596035047854882E-4</v>
      </c>
      <c r="T36" s="14">
        <f t="shared" si="9"/>
        <v>0.1</v>
      </c>
      <c r="U36" s="1">
        <f t="shared" si="7"/>
        <v>1.4596035047854883E-5</v>
      </c>
      <c r="W36" s="1">
        <f t="shared" si="8"/>
        <v>-1.2081405153315107E-2</v>
      </c>
      <c r="AB36" s="1" t="s">
        <v>68</v>
      </c>
      <c r="AH36" s="1" t="s">
        <v>69</v>
      </c>
      <c r="AJ36" s="1">
        <v>12545</v>
      </c>
      <c r="AK36" s="1">
        <v>2.4510599992936477E-2</v>
      </c>
      <c r="AR36" s="1">
        <v>12545</v>
      </c>
      <c r="AS36" s="1">
        <v>2.4510599992936477E-2</v>
      </c>
      <c r="BA36" s="1">
        <v>4447.5</v>
      </c>
      <c r="BB36" s="1">
        <v>-1.3585699998657219E-2</v>
      </c>
      <c r="BC36" s="1">
        <v>0.1</v>
      </c>
    </row>
    <row r="37" spans="1:55" x14ac:dyDescent="0.2">
      <c r="A37" s="1" t="s">
        <v>70</v>
      </c>
      <c r="B37" s="15" t="s">
        <v>52</v>
      </c>
      <c r="C37" s="2">
        <v>42267.705999999998</v>
      </c>
      <c r="D37" s="2" t="s">
        <v>38</v>
      </c>
      <c r="E37" s="1">
        <f t="shared" si="1"/>
        <v>4448.2002874751606</v>
      </c>
      <c r="F37" s="1">
        <f t="shared" si="2"/>
        <v>4448</v>
      </c>
      <c r="P37" s="1">
        <f t="shared" si="4"/>
        <v>-1.503038517671737E-3</v>
      </c>
      <c r="Q37" s="37">
        <f t="shared" si="5"/>
        <v>27249.205999999998</v>
      </c>
      <c r="R37" s="22">
        <v>8.1916639996052254E-2</v>
      </c>
      <c r="T37" s="14"/>
      <c r="U37" s="1">
        <f t="shared" si="7"/>
        <v>0</v>
      </c>
      <c r="AD37" s="1">
        <v>11</v>
      </c>
      <c r="AF37" s="1" t="s">
        <v>59</v>
      </c>
      <c r="AH37" s="1" t="s">
        <v>60</v>
      </c>
      <c r="AJ37" s="1">
        <v>12547.5</v>
      </c>
      <c r="AK37" s="1">
        <v>2.5322299996332731E-2</v>
      </c>
      <c r="AR37" s="1">
        <v>12547.5</v>
      </c>
      <c r="AS37" s="1">
        <v>2.5322299996332731E-2</v>
      </c>
      <c r="BA37" s="1">
        <v>4460</v>
      </c>
      <c r="BB37" s="1">
        <v>1.5972799999872223E-2</v>
      </c>
      <c r="BC37" s="1">
        <v>0.1</v>
      </c>
    </row>
    <row r="38" spans="1:55" x14ac:dyDescent="0.2">
      <c r="A38" s="1" t="s">
        <v>70</v>
      </c>
      <c r="B38" s="15"/>
      <c r="C38" s="2">
        <v>42272.548000000003</v>
      </c>
      <c r="D38" s="2" t="s">
        <v>38</v>
      </c>
      <c r="E38" s="1">
        <f t="shared" si="1"/>
        <v>4460.0390537476069</v>
      </c>
      <c r="F38" s="1">
        <f t="shared" si="2"/>
        <v>4460</v>
      </c>
      <c r="G38" s="1">
        <f t="shared" ref="G38:G59" si="10">+C38-(C$7+F38*C$8)</f>
        <v>1.5972799999872223E-2</v>
      </c>
      <c r="K38" s="1">
        <f t="shared" ref="K38:K43" si="11">+G38</f>
        <v>1.5972799999872223E-2</v>
      </c>
      <c r="P38" s="1">
        <f t="shared" si="4"/>
        <v>-1.4728616476496759E-3</v>
      </c>
      <c r="Q38" s="37">
        <f t="shared" si="5"/>
        <v>27254.048000000003</v>
      </c>
      <c r="R38" s="22"/>
      <c r="S38" s="1">
        <f t="shared" ref="S38:S59" si="12">+(P38-G38)^2</f>
        <v>3.043511103198165E-4</v>
      </c>
      <c r="T38" s="14">
        <f t="shared" ref="T38:T43" si="13">T$19</f>
        <v>0.1</v>
      </c>
      <c r="U38" s="1">
        <f t="shared" si="7"/>
        <v>3.0435111031981653E-5</v>
      </c>
      <c r="W38" s="1">
        <f t="shared" ref="W38:W59" si="14">+G38-P38</f>
        <v>1.7445661647521898E-2</v>
      </c>
      <c r="AB38" s="1" t="s">
        <v>68</v>
      </c>
      <c r="AD38" s="1">
        <v>6</v>
      </c>
      <c r="AF38" s="1" t="s">
        <v>59</v>
      </c>
      <c r="AH38" s="1" t="s">
        <v>60</v>
      </c>
      <c r="AJ38" s="1">
        <v>12550</v>
      </c>
      <c r="AK38" s="1">
        <v>2.54339999955846E-2</v>
      </c>
      <c r="AR38" s="1">
        <v>12550</v>
      </c>
      <c r="AS38" s="1">
        <v>2.54339999955846E-2</v>
      </c>
      <c r="BA38" s="1">
        <v>4467</v>
      </c>
      <c r="BB38" s="1">
        <v>5.5599957704544067E-6</v>
      </c>
      <c r="BC38" s="1">
        <v>0.1</v>
      </c>
    </row>
    <row r="39" spans="1:55" x14ac:dyDescent="0.2">
      <c r="A39" s="1" t="s">
        <v>70</v>
      </c>
      <c r="B39" s="15"/>
      <c r="C39" s="2">
        <v>42275.394999999997</v>
      </c>
      <c r="D39" s="2" t="s">
        <v>38</v>
      </c>
      <c r="E39" s="1">
        <f t="shared" si="1"/>
        <v>4467.0000135942728</v>
      </c>
      <c r="F39" s="1">
        <f t="shared" si="2"/>
        <v>4467</v>
      </c>
      <c r="G39" s="1">
        <f t="shared" si="10"/>
        <v>5.5599957704544067E-6</v>
      </c>
      <c r="K39" s="1">
        <f t="shared" si="11"/>
        <v>5.5599957704544067E-6</v>
      </c>
      <c r="P39" s="1">
        <f t="shared" si="4"/>
        <v>-1.4552363015428206E-3</v>
      </c>
      <c r="Q39" s="37">
        <f t="shared" si="5"/>
        <v>27256.894999999997</v>
      </c>
      <c r="R39" s="22"/>
      <c r="S39" s="1">
        <f t="shared" si="12"/>
        <v>2.1339258222441741E-6</v>
      </c>
      <c r="T39" s="14">
        <f t="shared" si="13"/>
        <v>0.1</v>
      </c>
      <c r="U39" s="1">
        <f t="shared" si="7"/>
        <v>2.1339258222441741E-7</v>
      </c>
      <c r="W39" s="1">
        <f t="shared" si="14"/>
        <v>1.460796297313275E-3</v>
      </c>
      <c r="AB39" s="1" t="s">
        <v>68</v>
      </c>
      <c r="AD39" s="1">
        <v>8</v>
      </c>
      <c r="AF39" s="1" t="s">
        <v>59</v>
      </c>
      <c r="AH39" s="1" t="s">
        <v>60</v>
      </c>
      <c r="AJ39" s="1">
        <v>13408.5</v>
      </c>
      <c r="AK39" s="1">
        <v>7.3517799974069931E-3</v>
      </c>
      <c r="AR39" s="1">
        <v>13408.5</v>
      </c>
      <c r="AS39" s="1">
        <v>7.3517799974069931E-3</v>
      </c>
      <c r="BA39" s="1">
        <v>5310.5</v>
      </c>
      <c r="BB39" s="1">
        <v>4.5313999726204202E-4</v>
      </c>
      <c r="BC39" s="1">
        <v>0.1</v>
      </c>
    </row>
    <row r="40" spans="1:55" x14ac:dyDescent="0.2">
      <c r="A40" s="1" t="s">
        <v>71</v>
      </c>
      <c r="B40" s="15" t="s">
        <v>52</v>
      </c>
      <c r="C40" s="2">
        <v>42620.383000000002</v>
      </c>
      <c r="D40" s="2" t="s">
        <v>38</v>
      </c>
      <c r="E40" s="1">
        <f t="shared" si="1"/>
        <v>5310.5011079344349</v>
      </c>
      <c r="F40" s="1">
        <f t="shared" si="2"/>
        <v>5310.5</v>
      </c>
      <c r="G40" s="1">
        <f t="shared" si="10"/>
        <v>4.5313999726204202E-4</v>
      </c>
      <c r="K40" s="1">
        <f t="shared" si="11"/>
        <v>4.5313999726204202E-4</v>
      </c>
      <c r="P40" s="1">
        <f t="shared" si="4"/>
        <v>7.8821240509127123E-4</v>
      </c>
      <c r="Q40" s="37">
        <f t="shared" si="5"/>
        <v>27601.883000000002</v>
      </c>
      <c r="R40" s="22"/>
      <c r="S40" s="1">
        <f t="shared" si="12"/>
        <v>1.1227351848847731E-7</v>
      </c>
      <c r="T40" s="14">
        <f t="shared" si="13"/>
        <v>0.1</v>
      </c>
      <c r="U40" s="1">
        <f t="shared" si="7"/>
        <v>1.1227351848847731E-8</v>
      </c>
      <c r="W40" s="1">
        <f t="shared" si="14"/>
        <v>-3.3507240782922922E-4</v>
      </c>
      <c r="AB40" s="1" t="s">
        <v>68</v>
      </c>
      <c r="AD40" s="1">
        <v>9</v>
      </c>
      <c r="AF40" s="1" t="s">
        <v>59</v>
      </c>
      <c r="AH40" s="1" t="s">
        <v>60</v>
      </c>
      <c r="AJ40" s="1">
        <v>13411</v>
      </c>
      <c r="AK40" s="1">
        <v>9.8634800015133806E-3</v>
      </c>
      <c r="AR40" s="1">
        <v>13411</v>
      </c>
      <c r="AS40" s="1">
        <v>9.8634800015133806E-3</v>
      </c>
      <c r="BA40" s="1">
        <v>5313</v>
      </c>
      <c r="BB40" s="1">
        <v>-9.0351600010762922E-3</v>
      </c>
      <c r="BC40" s="1">
        <v>0.1</v>
      </c>
    </row>
    <row r="41" spans="1:55" x14ac:dyDescent="0.2">
      <c r="A41" s="1" t="s">
        <v>71</v>
      </c>
      <c r="B41" s="15"/>
      <c r="C41" s="2">
        <v>42621.396000000001</v>
      </c>
      <c r="D41" s="2" t="s">
        <v>38</v>
      </c>
      <c r="E41" s="1">
        <f t="shared" si="1"/>
        <v>5312.9779088914702</v>
      </c>
      <c r="F41" s="1">
        <f t="shared" si="2"/>
        <v>5313</v>
      </c>
      <c r="G41" s="1">
        <f t="shared" si="10"/>
        <v>-9.0351600010762922E-3</v>
      </c>
      <c r="K41" s="1">
        <f t="shared" si="11"/>
        <v>-9.0351600010762922E-3</v>
      </c>
      <c r="P41" s="1">
        <f t="shared" si="4"/>
        <v>7.9521421431550266E-4</v>
      </c>
      <c r="Q41" s="37">
        <f t="shared" si="5"/>
        <v>27602.896000000001</v>
      </c>
      <c r="R41" s="22"/>
      <c r="S41" s="1">
        <f t="shared" si="12"/>
        <v>9.6636257214639834E-5</v>
      </c>
      <c r="T41" s="14">
        <f t="shared" si="13"/>
        <v>0.1</v>
      </c>
      <c r="U41" s="1">
        <f t="shared" si="7"/>
        <v>9.663625721463984E-6</v>
      </c>
      <c r="W41" s="1">
        <f t="shared" si="14"/>
        <v>-9.830374215391794E-3</v>
      </c>
      <c r="AB41" s="1" t="s">
        <v>68</v>
      </c>
      <c r="AD41" s="1">
        <v>8</v>
      </c>
      <c r="AF41" s="1" t="s">
        <v>59</v>
      </c>
      <c r="AH41" s="1" t="s">
        <v>60</v>
      </c>
      <c r="AJ41" s="1">
        <v>13924.5</v>
      </c>
      <c r="AK41" s="1">
        <v>2.8766659997927491E-2</v>
      </c>
      <c r="AR41" s="1">
        <v>13924.5</v>
      </c>
      <c r="AS41" s="1">
        <v>2.8766659997927491E-2</v>
      </c>
      <c r="BA41" s="1">
        <v>5342.5</v>
      </c>
      <c r="BB41" s="1">
        <v>6.0289999237284064E-4</v>
      </c>
      <c r="BC41" s="1">
        <v>0.1</v>
      </c>
    </row>
    <row r="42" spans="1:55" x14ac:dyDescent="0.2">
      <c r="A42" s="1" t="s">
        <v>71</v>
      </c>
      <c r="B42" s="15" t="s">
        <v>52</v>
      </c>
      <c r="C42" s="2">
        <v>42633.470999999998</v>
      </c>
      <c r="D42" s="2" t="s">
        <v>38</v>
      </c>
      <c r="E42" s="1">
        <f t="shared" si="1"/>
        <v>5342.5014740999841</v>
      </c>
      <c r="F42" s="1">
        <f t="shared" si="2"/>
        <v>5342.5</v>
      </c>
      <c r="G42" s="1">
        <f t="shared" si="10"/>
        <v>6.0289999237284064E-4</v>
      </c>
      <c r="K42" s="1">
        <f t="shared" si="11"/>
        <v>6.0289999237284064E-4</v>
      </c>
      <c r="P42" s="1">
        <f t="shared" si="4"/>
        <v>8.7799293383354453E-4</v>
      </c>
      <c r="Q42" s="37">
        <f t="shared" si="5"/>
        <v>27614.970999999998</v>
      </c>
      <c r="R42" s="22"/>
      <c r="S42" s="1">
        <f t="shared" si="12"/>
        <v>7.5676126441502255E-8</v>
      </c>
      <c r="T42" s="14">
        <f t="shared" si="13"/>
        <v>0.1</v>
      </c>
      <c r="U42" s="1">
        <f t="shared" si="7"/>
        <v>7.5676126441502251E-9</v>
      </c>
      <c r="W42" s="1">
        <f t="shared" si="14"/>
        <v>-2.7509294146070389E-4</v>
      </c>
      <c r="AB42" s="1" t="s">
        <v>68</v>
      </c>
      <c r="AD42" s="1">
        <v>7</v>
      </c>
      <c r="AF42" s="1" t="s">
        <v>59</v>
      </c>
      <c r="AH42" s="1" t="s">
        <v>60</v>
      </c>
      <c r="AJ42" s="1">
        <v>14103</v>
      </c>
      <c r="AK42" s="1">
        <v>3.6102040001424029E-2</v>
      </c>
      <c r="AR42" s="1">
        <v>14103</v>
      </c>
      <c r="AS42" s="1">
        <v>3.6102040001424029E-2</v>
      </c>
      <c r="BA42" s="1">
        <v>6215.5</v>
      </c>
      <c r="BB42" s="1">
        <v>-3.3114600082626566E-3</v>
      </c>
      <c r="BC42" s="1">
        <v>0.1</v>
      </c>
    </row>
    <row r="43" spans="1:55" x14ac:dyDescent="0.2">
      <c r="A43" s="1" t="s">
        <v>72</v>
      </c>
      <c r="B43" s="15" t="s">
        <v>52</v>
      </c>
      <c r="C43" s="2">
        <v>42990.52</v>
      </c>
      <c r="D43" s="2" t="s">
        <v>38</v>
      </c>
      <c r="E43" s="1">
        <f t="shared" si="1"/>
        <v>6215.491903428122</v>
      </c>
      <c r="F43" s="1">
        <f t="shared" si="2"/>
        <v>6215.5</v>
      </c>
      <c r="G43" s="1">
        <f t="shared" si="10"/>
        <v>-3.3114600082626566E-3</v>
      </c>
      <c r="K43" s="1">
        <f t="shared" si="11"/>
        <v>-3.3114600082626566E-3</v>
      </c>
      <c r="P43" s="1">
        <f t="shared" si="4"/>
        <v>3.4590267336461191E-3</v>
      </c>
      <c r="Q43" s="37">
        <f t="shared" si="5"/>
        <v>27972.019999999997</v>
      </c>
      <c r="R43" s="22"/>
      <c r="S43" s="1">
        <f t="shared" si="12"/>
        <v>4.5839490722362511E-5</v>
      </c>
      <c r="T43" s="14">
        <f t="shared" si="13"/>
        <v>0.1</v>
      </c>
      <c r="U43" s="1">
        <f t="shared" si="7"/>
        <v>4.5839490722362514E-6</v>
      </c>
      <c r="W43" s="1">
        <f t="shared" si="14"/>
        <v>-6.7704867419087758E-3</v>
      </c>
      <c r="AB43" s="1" t="s">
        <v>68</v>
      </c>
      <c r="AD43" s="1">
        <v>8</v>
      </c>
      <c r="AF43" s="1" t="s">
        <v>59</v>
      </c>
      <c r="AH43" s="1" t="s">
        <v>60</v>
      </c>
      <c r="AJ43" s="1">
        <v>14103</v>
      </c>
      <c r="AK43" s="1">
        <v>3.8102040001831483E-2</v>
      </c>
      <c r="AR43" s="1">
        <v>14103</v>
      </c>
      <c r="AS43" s="1">
        <v>3.8102040001831483E-2</v>
      </c>
      <c r="BA43" s="1">
        <v>7142</v>
      </c>
      <c r="BB43" s="1">
        <v>8.5245599984773435E-3</v>
      </c>
      <c r="BC43" s="1">
        <v>1</v>
      </c>
    </row>
    <row r="44" spans="1:55" x14ac:dyDescent="0.2">
      <c r="A44" s="1" t="s">
        <v>73</v>
      </c>
      <c r="B44" s="15"/>
      <c r="C44" s="2">
        <v>43369.466</v>
      </c>
      <c r="D44" s="2"/>
      <c r="E44" s="1">
        <f t="shared" si="1"/>
        <v>7142.0208426834743</v>
      </c>
      <c r="F44" s="1">
        <f t="shared" si="2"/>
        <v>7142</v>
      </c>
      <c r="G44" s="1">
        <f t="shared" si="10"/>
        <v>8.5245599984773435E-3</v>
      </c>
      <c r="N44" s="1">
        <f>+G44</f>
        <v>8.5245599984773435E-3</v>
      </c>
      <c r="P44" s="1">
        <f t="shared" si="4"/>
        <v>6.4761725905717943E-3</v>
      </c>
      <c r="Q44" s="37">
        <f t="shared" si="5"/>
        <v>28350.966</v>
      </c>
      <c r="R44" s="22"/>
      <c r="S44" s="1">
        <f t="shared" si="12"/>
        <v>4.1958909728660147E-6</v>
      </c>
      <c r="T44" s="1">
        <v>1</v>
      </c>
      <c r="U44" s="1">
        <f t="shared" si="7"/>
        <v>4.1958909728660147E-6</v>
      </c>
      <c r="W44" s="1">
        <f t="shared" si="14"/>
        <v>2.0483874079055492E-3</v>
      </c>
      <c r="AB44" s="1" t="s">
        <v>68</v>
      </c>
      <c r="AH44" s="1" t="s">
        <v>69</v>
      </c>
      <c r="AJ44" s="1">
        <v>14105.5</v>
      </c>
      <c r="AK44" s="1">
        <v>3.9613739994820207E-2</v>
      </c>
      <c r="AR44" s="1">
        <v>14105.5</v>
      </c>
      <c r="AS44" s="1">
        <v>3.9613739994820207E-2</v>
      </c>
      <c r="BA44" s="1">
        <v>7144.5</v>
      </c>
      <c r="BB44" s="1">
        <v>1.0362600005464628E-3</v>
      </c>
      <c r="BC44" s="1">
        <v>1</v>
      </c>
    </row>
    <row r="45" spans="1:55" x14ac:dyDescent="0.2">
      <c r="A45" s="1" t="s">
        <v>73</v>
      </c>
      <c r="B45" s="15" t="s">
        <v>52</v>
      </c>
      <c r="C45" s="2">
        <v>43370.481</v>
      </c>
      <c r="D45" s="2"/>
      <c r="E45" s="1">
        <f t="shared" si="1"/>
        <v>7144.5025336720155</v>
      </c>
      <c r="F45" s="1">
        <f t="shared" si="2"/>
        <v>7144.5</v>
      </c>
      <c r="G45" s="1">
        <f t="shared" si="10"/>
        <v>1.0362600005464628E-3</v>
      </c>
      <c r="N45" s="1">
        <f>+G45</f>
        <v>1.0362600005464628E-3</v>
      </c>
      <c r="P45" s="1">
        <f t="shared" si="4"/>
        <v>6.4847010120098279E-3</v>
      </c>
      <c r="Q45" s="37">
        <f t="shared" si="5"/>
        <v>28351.981</v>
      </c>
      <c r="R45" s="22"/>
      <c r="S45" s="1">
        <f t="shared" si="12"/>
        <v>2.9685509455395938E-5</v>
      </c>
      <c r="T45" s="1">
        <v>1</v>
      </c>
      <c r="U45" s="1">
        <f t="shared" si="7"/>
        <v>2.9685509455395938E-5</v>
      </c>
      <c r="W45" s="1">
        <f t="shared" si="14"/>
        <v>-5.448441011463365E-3</v>
      </c>
      <c r="AB45" s="1" t="s">
        <v>68</v>
      </c>
      <c r="AH45" s="1" t="s">
        <v>69</v>
      </c>
      <c r="AJ45" s="1">
        <v>14108</v>
      </c>
      <c r="AK45" s="1">
        <v>3.0125439996481873E-2</v>
      </c>
      <c r="AR45" s="1">
        <v>14108</v>
      </c>
      <c r="AS45" s="1">
        <v>3.0125439996481873E-2</v>
      </c>
      <c r="BA45" s="1">
        <v>7993</v>
      </c>
      <c r="BB45" s="1">
        <v>-6.4927600033115596E-3</v>
      </c>
      <c r="BC45" s="1">
        <v>1</v>
      </c>
    </row>
    <row r="46" spans="1:55" x14ac:dyDescent="0.2">
      <c r="A46" s="1" t="s">
        <v>74</v>
      </c>
      <c r="B46" s="15"/>
      <c r="C46" s="2">
        <v>43717.506000000001</v>
      </c>
      <c r="D46" s="2"/>
      <c r="E46" s="1">
        <f t="shared" si="1"/>
        <v>7992.9841250995205</v>
      </c>
      <c r="F46" s="1">
        <f t="shared" si="2"/>
        <v>7993</v>
      </c>
      <c r="G46" s="1">
        <f t="shared" si="10"/>
        <v>-6.4927600033115596E-3</v>
      </c>
      <c r="N46" s="1">
        <f>+G46</f>
        <v>-6.4927600033115596E-3</v>
      </c>
      <c r="P46" s="1">
        <f t="shared" si="4"/>
        <v>9.4996213921525775E-3</v>
      </c>
      <c r="Q46" s="37">
        <f t="shared" si="5"/>
        <v>28699.006000000001</v>
      </c>
      <c r="R46" s="22"/>
      <c r="S46" s="1">
        <f t="shared" si="12"/>
        <v>2.5575626269798744E-4</v>
      </c>
      <c r="T46" s="1">
        <v>1</v>
      </c>
      <c r="U46" s="1">
        <f t="shared" si="7"/>
        <v>2.5575626269798744E-4</v>
      </c>
      <c r="W46" s="1">
        <f t="shared" si="14"/>
        <v>-1.5992381395464137E-2</v>
      </c>
      <c r="AB46" s="1" t="s">
        <v>68</v>
      </c>
      <c r="AH46" s="1" t="s">
        <v>69</v>
      </c>
      <c r="AJ46" s="1">
        <v>14132.5</v>
      </c>
      <c r="AK46" s="1">
        <v>3.5140099993441254E-2</v>
      </c>
      <c r="AR46" s="1">
        <v>14132.5</v>
      </c>
      <c r="AS46" s="1">
        <v>3.5140099993441254E-2</v>
      </c>
      <c r="BA46" s="1">
        <v>8071</v>
      </c>
      <c r="BB46" s="1">
        <v>3.8722799945389852E-3</v>
      </c>
      <c r="BC46" s="1">
        <v>1</v>
      </c>
    </row>
    <row r="47" spans="1:55" x14ac:dyDescent="0.2">
      <c r="A47" s="1" t="s">
        <v>74</v>
      </c>
      <c r="B47" s="15"/>
      <c r="C47" s="2">
        <v>43749.417999999998</v>
      </c>
      <c r="D47" s="2"/>
      <c r="E47" s="1">
        <f t="shared" si="1"/>
        <v>8071.009467785585</v>
      </c>
      <c r="F47" s="1">
        <f t="shared" si="2"/>
        <v>8071</v>
      </c>
      <c r="G47" s="1">
        <f t="shared" si="10"/>
        <v>3.8722799945389852E-3</v>
      </c>
      <c r="N47" s="1">
        <f>+G47</f>
        <v>3.8722799945389852E-3</v>
      </c>
      <c r="P47" s="1">
        <f t="shared" si="4"/>
        <v>9.7888211249539409E-3</v>
      </c>
      <c r="Q47" s="37">
        <f t="shared" si="5"/>
        <v>28730.917999999998</v>
      </c>
      <c r="R47" s="22"/>
      <c r="S47" s="1">
        <f t="shared" si="12"/>
        <v>3.5005458947891885E-5</v>
      </c>
      <c r="T47" s="1">
        <v>1</v>
      </c>
      <c r="U47" s="1">
        <f t="shared" si="7"/>
        <v>3.5005458947891885E-5</v>
      </c>
      <c r="W47" s="1">
        <f t="shared" si="14"/>
        <v>-5.9165411304149557E-3</v>
      </c>
      <c r="AB47" s="1" t="s">
        <v>68</v>
      </c>
      <c r="AH47" s="1" t="s">
        <v>69</v>
      </c>
      <c r="AJ47" s="1">
        <v>14134.5</v>
      </c>
      <c r="AK47" s="1">
        <v>3.5549460000765976E-2</v>
      </c>
      <c r="AR47" s="1">
        <v>14134.5</v>
      </c>
      <c r="AS47" s="1">
        <v>3.5549460000765976E-2</v>
      </c>
      <c r="BA47" s="1">
        <v>8088</v>
      </c>
      <c r="BB47" s="1">
        <v>-4.0481600080966018E-3</v>
      </c>
      <c r="BC47" s="1">
        <v>0.1</v>
      </c>
    </row>
    <row r="48" spans="1:55" x14ac:dyDescent="0.2">
      <c r="A48" s="1" t="s">
        <v>75</v>
      </c>
      <c r="B48" s="15"/>
      <c r="C48" s="2">
        <v>43756.362999999998</v>
      </c>
      <c r="D48" s="2" t="s">
        <v>38</v>
      </c>
      <c r="E48" s="1">
        <f t="shared" si="1"/>
        <v>8087.9901021850192</v>
      </c>
      <c r="F48" s="1">
        <f t="shared" si="2"/>
        <v>8088</v>
      </c>
      <c r="G48" s="1">
        <f t="shared" si="10"/>
        <v>-4.0481600080966018E-3</v>
      </c>
      <c r="K48" s="1">
        <f>+G48</f>
        <v>-4.0481600080966018E-3</v>
      </c>
      <c r="P48" s="1">
        <f t="shared" si="4"/>
        <v>9.8521210664951411E-3</v>
      </c>
      <c r="Q48" s="37">
        <f t="shared" si="5"/>
        <v>28737.862999999998</v>
      </c>
      <c r="R48" s="22"/>
      <c r="S48" s="1">
        <f t="shared" si="12"/>
        <v>1.9321781395265338E-4</v>
      </c>
      <c r="T48" s="14">
        <f>T$19</f>
        <v>0.1</v>
      </c>
      <c r="U48" s="1">
        <f t="shared" si="7"/>
        <v>1.932178139526534E-5</v>
      </c>
      <c r="W48" s="1">
        <f t="shared" si="14"/>
        <v>-1.3900281074591743E-2</v>
      </c>
      <c r="AB48" s="1" t="s">
        <v>68</v>
      </c>
      <c r="AD48" s="1">
        <v>9</v>
      </c>
      <c r="AF48" s="1" t="s">
        <v>59</v>
      </c>
      <c r="AH48" s="1" t="s">
        <v>60</v>
      </c>
      <c r="AJ48" s="1">
        <v>14137</v>
      </c>
      <c r="AK48" s="1">
        <v>3.5461159997794311E-2</v>
      </c>
      <c r="AR48" s="1">
        <v>14137</v>
      </c>
      <c r="AS48" s="1">
        <v>3.5461159997794311E-2</v>
      </c>
      <c r="BA48" s="1">
        <v>8110</v>
      </c>
      <c r="BB48" s="1">
        <v>1.0054799997305963E-2</v>
      </c>
      <c r="BC48" s="1">
        <v>0.1</v>
      </c>
    </row>
    <row r="49" spans="1:55" x14ac:dyDescent="0.2">
      <c r="A49" s="1" t="s">
        <v>75</v>
      </c>
      <c r="B49" s="15"/>
      <c r="C49" s="2">
        <v>43765.375</v>
      </c>
      <c r="D49" s="2" t="s">
        <v>38</v>
      </c>
      <c r="E49" s="1">
        <f t="shared" si="1"/>
        <v>8110.0245841443784</v>
      </c>
      <c r="F49" s="1">
        <f t="shared" si="2"/>
        <v>8110</v>
      </c>
      <c r="G49" s="1">
        <f t="shared" si="10"/>
        <v>1.0054799997305963E-2</v>
      </c>
      <c r="K49" s="1">
        <f>+G49</f>
        <v>1.0054799997305963E-2</v>
      </c>
      <c r="P49" s="1">
        <f t="shared" si="4"/>
        <v>9.9341816718385503E-3</v>
      </c>
      <c r="Q49" s="37">
        <f t="shared" si="5"/>
        <v>28746.875</v>
      </c>
      <c r="R49" s="22"/>
      <c r="S49" s="1">
        <f t="shared" si="12"/>
        <v>1.4548780438562736E-8</v>
      </c>
      <c r="T49" s="14">
        <f>T$19</f>
        <v>0.1</v>
      </c>
      <c r="U49" s="1">
        <f t="shared" si="7"/>
        <v>1.4548780438562736E-9</v>
      </c>
      <c r="W49" s="1">
        <f t="shared" si="14"/>
        <v>1.2061832546741286E-4</v>
      </c>
      <c r="AB49" s="1" t="s">
        <v>68</v>
      </c>
      <c r="AD49" s="1">
        <v>8</v>
      </c>
      <c r="AF49" s="1" t="s">
        <v>59</v>
      </c>
      <c r="AH49" s="1" t="s">
        <v>60</v>
      </c>
      <c r="AJ49" s="1">
        <v>14139.5</v>
      </c>
      <c r="AK49" s="1">
        <v>3.5672859994519968E-2</v>
      </c>
      <c r="AR49" s="1">
        <v>14139.5</v>
      </c>
      <c r="AS49" s="1">
        <v>3.5672859994519968E-2</v>
      </c>
      <c r="BA49" s="1">
        <v>8829</v>
      </c>
      <c r="BB49" s="1">
        <v>-3.5802800048259087E-3</v>
      </c>
      <c r="BC49" s="1">
        <v>1</v>
      </c>
    </row>
    <row r="50" spans="1:55" x14ac:dyDescent="0.2">
      <c r="A50" s="1" t="s">
        <v>76</v>
      </c>
      <c r="B50" s="15"/>
      <c r="C50" s="2">
        <v>44059.428999999996</v>
      </c>
      <c r="D50" s="2" t="s">
        <v>40</v>
      </c>
      <c r="E50" s="1">
        <f t="shared" si="1"/>
        <v>8828.9912461589865</v>
      </c>
      <c r="F50" s="1">
        <f t="shared" si="2"/>
        <v>8829</v>
      </c>
      <c r="G50" s="1">
        <f t="shared" si="10"/>
        <v>-3.5802800048259087E-3</v>
      </c>
      <c r="K50" s="1">
        <f>+G50</f>
        <v>-3.5802800048259087E-3</v>
      </c>
      <c r="P50" s="1">
        <f t="shared" si="4"/>
        <v>1.2704889028988663E-2</v>
      </c>
      <c r="Q50" s="37">
        <f t="shared" si="5"/>
        <v>29040.928999999996</v>
      </c>
      <c r="R50" s="22"/>
      <c r="S50" s="1">
        <f t="shared" si="12"/>
        <v>2.6520673045991302E-4</v>
      </c>
      <c r="T50" s="14">
        <v>1</v>
      </c>
      <c r="U50" s="1">
        <f t="shared" si="7"/>
        <v>2.6520673045991302E-4</v>
      </c>
      <c r="W50" s="1">
        <f t="shared" si="14"/>
        <v>-1.6285169033814571E-2</v>
      </c>
      <c r="AB50" s="1" t="s">
        <v>68</v>
      </c>
      <c r="AD50" s="1">
        <v>8</v>
      </c>
      <c r="AF50" s="1" t="s">
        <v>59</v>
      </c>
      <c r="AH50" s="1" t="s">
        <v>60</v>
      </c>
      <c r="AJ50" s="1">
        <v>14144.5</v>
      </c>
      <c r="AK50" s="1">
        <v>3.4496259992010891E-2</v>
      </c>
      <c r="AR50" s="1">
        <v>14144.5</v>
      </c>
      <c r="AS50" s="1">
        <v>3.4496259992010891E-2</v>
      </c>
      <c r="BA50" s="1">
        <v>9873</v>
      </c>
      <c r="BB50" s="1">
        <v>4.3056399954366498E-3</v>
      </c>
      <c r="BC50" s="1">
        <v>0.1</v>
      </c>
    </row>
    <row r="51" spans="1:55" x14ac:dyDescent="0.2">
      <c r="A51" s="1" t="s">
        <v>77</v>
      </c>
      <c r="B51" s="15"/>
      <c r="C51" s="2">
        <v>44486.428</v>
      </c>
      <c r="D51" s="2"/>
      <c r="E51" s="1">
        <f t="shared" si="1"/>
        <v>9873.0105273576155</v>
      </c>
      <c r="F51" s="1">
        <f t="shared" si="2"/>
        <v>9873</v>
      </c>
      <c r="G51" s="1">
        <f t="shared" si="10"/>
        <v>4.3056399954366498E-3</v>
      </c>
      <c r="J51" s="1">
        <f>+G51</f>
        <v>4.3056399954366498E-3</v>
      </c>
      <c r="P51" s="1">
        <f t="shared" si="4"/>
        <v>1.7034837155844664E-2</v>
      </c>
      <c r="Q51" s="37">
        <f t="shared" si="5"/>
        <v>29467.928</v>
      </c>
      <c r="R51" s="22"/>
      <c r="S51" s="1">
        <f t="shared" si="12"/>
        <v>1.6203246034853945E-4</v>
      </c>
      <c r="T51" s="14">
        <f>T$19</f>
        <v>0.1</v>
      </c>
      <c r="U51" s="1">
        <f t="shared" si="7"/>
        <v>1.6203246034853946E-5</v>
      </c>
      <c r="W51" s="1">
        <f t="shared" si="14"/>
        <v>-1.2729197160408014E-2</v>
      </c>
      <c r="AB51" s="1" t="s">
        <v>68</v>
      </c>
      <c r="AH51" s="1" t="s">
        <v>69</v>
      </c>
      <c r="AJ51" s="1">
        <v>14193.5</v>
      </c>
      <c r="AK51" s="1">
        <v>2.5025579998327885E-2</v>
      </c>
      <c r="AR51" s="1">
        <v>14193.5</v>
      </c>
      <c r="AS51" s="1">
        <v>2.5025579998327885E-2</v>
      </c>
      <c r="BA51" s="1">
        <v>10677.5</v>
      </c>
      <c r="BB51" s="1">
        <v>1.9570700002077501E-2</v>
      </c>
      <c r="BC51" s="1">
        <v>1</v>
      </c>
    </row>
    <row r="52" spans="1:55" x14ac:dyDescent="0.2">
      <c r="A52" s="1" t="s">
        <v>78</v>
      </c>
      <c r="B52" s="15" t="s">
        <v>52</v>
      </c>
      <c r="C52" s="2">
        <v>44815.48</v>
      </c>
      <c r="D52" s="2" t="s">
        <v>40</v>
      </c>
      <c r="E52" s="1">
        <f t="shared" si="1"/>
        <v>10677.547850669784</v>
      </c>
      <c r="F52" s="1">
        <f t="shared" si="2"/>
        <v>10677.5</v>
      </c>
      <c r="G52" s="1">
        <f t="shared" si="10"/>
        <v>1.9570700002077501E-2</v>
      </c>
      <c r="K52" s="1">
        <f>+G52</f>
        <v>1.9570700002077501E-2</v>
      </c>
      <c r="P52" s="1">
        <f t="shared" si="4"/>
        <v>2.0619380501481196E-2</v>
      </c>
      <c r="Q52" s="37">
        <f t="shared" si="5"/>
        <v>29796.980000000003</v>
      </c>
      <c r="R52" s="22"/>
      <c r="S52" s="1">
        <f t="shared" si="12"/>
        <v>1.0997307898295837E-6</v>
      </c>
      <c r="T52" s="14">
        <v>1</v>
      </c>
      <c r="U52" s="1">
        <f t="shared" si="7"/>
        <v>1.0997307898295837E-6</v>
      </c>
      <c r="W52" s="1">
        <f t="shared" si="14"/>
        <v>-1.0486804994036952E-3</v>
      </c>
      <c r="AB52" s="1" t="s">
        <v>79</v>
      </c>
      <c r="AD52" s="1">
        <v>18</v>
      </c>
      <c r="AF52" s="1" t="s">
        <v>59</v>
      </c>
      <c r="AH52" s="1" t="s">
        <v>60</v>
      </c>
      <c r="AJ52" s="1">
        <v>14208</v>
      </c>
      <c r="AK52" s="1">
        <v>3.3593439991818741E-2</v>
      </c>
      <c r="AR52" s="1">
        <v>14208</v>
      </c>
      <c r="AS52" s="1">
        <v>3.3593439991818741E-2</v>
      </c>
      <c r="BA52" s="1">
        <v>11391.5</v>
      </c>
      <c r="BB52" s="1">
        <v>1.9912219991965685E-2</v>
      </c>
      <c r="BC52" s="1">
        <v>0.1</v>
      </c>
    </row>
    <row r="53" spans="1:55" x14ac:dyDescent="0.2">
      <c r="A53" s="1" t="s">
        <v>80</v>
      </c>
      <c r="B53" s="15" t="s">
        <v>52</v>
      </c>
      <c r="C53" s="2">
        <v>45107.502999999997</v>
      </c>
      <c r="D53" s="2"/>
      <c r="E53" s="1">
        <f t="shared" si="1"/>
        <v>11391.548685691549</v>
      </c>
      <c r="F53" s="1">
        <f t="shared" ref="F53:F84" si="15">ROUND(2*E53,0)/2</f>
        <v>11391.5</v>
      </c>
      <c r="G53" s="1">
        <f t="shared" si="10"/>
        <v>1.9912219991965685E-2</v>
      </c>
      <c r="N53" s="1">
        <f>+G53</f>
        <v>1.9912219991965685E-2</v>
      </c>
      <c r="P53" s="1">
        <f t="shared" si="4"/>
        <v>2.3981434952907173E-2</v>
      </c>
      <c r="Q53" s="37">
        <f t="shared" si="5"/>
        <v>30089.002999999997</v>
      </c>
      <c r="R53" s="22"/>
      <c r="S53" s="1">
        <f t="shared" si="12"/>
        <v>1.6558510398350032E-5</v>
      </c>
      <c r="T53" s="14">
        <f>T$19</f>
        <v>0.1</v>
      </c>
      <c r="U53" s="1">
        <f t="shared" si="7"/>
        <v>1.6558510398350032E-6</v>
      </c>
      <c r="W53" s="1">
        <f t="shared" si="14"/>
        <v>-4.0692149609414877E-3</v>
      </c>
      <c r="AB53" s="1" t="s">
        <v>68</v>
      </c>
      <c r="AH53" s="1" t="s">
        <v>69</v>
      </c>
      <c r="AJ53" s="1">
        <v>14235</v>
      </c>
      <c r="AK53" s="1">
        <v>2.871979999326868E-2</v>
      </c>
      <c r="AR53" s="1">
        <v>14235</v>
      </c>
      <c r="AS53" s="1">
        <v>2.871979999326868E-2</v>
      </c>
      <c r="BA53" s="1">
        <v>11411</v>
      </c>
      <c r="BB53" s="1">
        <v>1.6503479993843939E-2</v>
      </c>
      <c r="BC53" s="1">
        <v>0.1</v>
      </c>
    </row>
    <row r="54" spans="1:55" x14ac:dyDescent="0.2">
      <c r="A54" s="1" t="s">
        <v>80</v>
      </c>
      <c r="B54" s="15"/>
      <c r="C54" s="2">
        <v>45115.474999999999</v>
      </c>
      <c r="D54" s="2"/>
      <c r="E54" s="1">
        <f t="shared" si="1"/>
        <v>11411.040351268557</v>
      </c>
      <c r="F54" s="1">
        <f t="shared" si="15"/>
        <v>11411</v>
      </c>
      <c r="G54" s="1">
        <f t="shared" si="10"/>
        <v>1.6503479993843939E-2</v>
      </c>
      <c r="N54" s="1">
        <f>+G54</f>
        <v>1.6503479993843939E-2</v>
      </c>
      <c r="P54" s="1">
        <f t="shared" si="4"/>
        <v>2.4075640208504744E-2</v>
      </c>
      <c r="Q54" s="37">
        <f t="shared" si="5"/>
        <v>30096.974999999999</v>
      </c>
      <c r="R54" s="22"/>
      <c r="S54" s="1">
        <f t="shared" si="12"/>
        <v>5.7337610316491962E-5</v>
      </c>
      <c r="T54" s="14">
        <f>T$19</f>
        <v>0.1</v>
      </c>
      <c r="U54" s="1">
        <f t="shared" si="7"/>
        <v>5.7337610316491964E-6</v>
      </c>
      <c r="W54" s="1">
        <f t="shared" si="14"/>
        <v>-7.5721602146608044E-3</v>
      </c>
      <c r="AB54" s="1" t="s">
        <v>68</v>
      </c>
      <c r="AH54" s="1" t="s">
        <v>69</v>
      </c>
      <c r="AJ54" s="1">
        <v>14235</v>
      </c>
      <c r="AK54" s="1">
        <v>2.9119799997715745E-2</v>
      </c>
      <c r="AR54" s="1">
        <v>14235</v>
      </c>
      <c r="AS54" s="1">
        <v>2.9119799997715745E-2</v>
      </c>
      <c r="BA54" s="1">
        <v>11628.5</v>
      </c>
      <c r="BB54" s="1">
        <v>6.0213800024939701E-3</v>
      </c>
      <c r="BC54" s="1">
        <v>0.1</v>
      </c>
    </row>
    <row r="55" spans="1:55" x14ac:dyDescent="0.2">
      <c r="A55" s="1" t="s">
        <v>80</v>
      </c>
      <c r="B55" s="15" t="s">
        <v>52</v>
      </c>
      <c r="C55" s="2">
        <v>45204.421000000002</v>
      </c>
      <c r="D55" s="2"/>
      <c r="E55" s="1">
        <f t="shared" si="1"/>
        <v>11628.514722368949</v>
      </c>
      <c r="F55" s="1">
        <f t="shared" si="15"/>
        <v>11628.5</v>
      </c>
      <c r="G55" s="1">
        <f t="shared" si="10"/>
        <v>6.0213800024939701E-3</v>
      </c>
      <c r="N55" s="1">
        <f>+G55</f>
        <v>6.0213800024939701E-3</v>
      </c>
      <c r="P55" s="1">
        <f t="shared" si="4"/>
        <v>2.5134984425222582E-2</v>
      </c>
      <c r="Q55" s="37">
        <f t="shared" si="5"/>
        <v>30185.921000000002</v>
      </c>
      <c r="R55" s="22"/>
      <c r="S55" s="1">
        <f t="shared" si="12"/>
        <v>3.6532987402855077E-4</v>
      </c>
      <c r="T55" s="14">
        <f>T$19</f>
        <v>0.1</v>
      </c>
      <c r="U55" s="1">
        <f t="shared" si="7"/>
        <v>3.6532987402855079E-5</v>
      </c>
      <c r="W55" s="1">
        <f t="shared" si="14"/>
        <v>-1.9113604422728612E-2</v>
      </c>
      <c r="AB55" s="1" t="s">
        <v>68</v>
      </c>
      <c r="AH55" s="1" t="s">
        <v>69</v>
      </c>
      <c r="AJ55" s="1">
        <v>14274</v>
      </c>
      <c r="AK55" s="1">
        <v>4.390231999423122E-2</v>
      </c>
      <c r="AR55" s="1">
        <v>14274</v>
      </c>
      <c r="AS55" s="1">
        <v>4.390231999423122E-2</v>
      </c>
      <c r="BA55" s="1">
        <v>12494</v>
      </c>
      <c r="BB55" s="1">
        <v>2.3571919999085367E-2</v>
      </c>
      <c r="BC55" s="1">
        <v>0.1</v>
      </c>
    </row>
    <row r="56" spans="1:55" x14ac:dyDescent="0.2">
      <c r="A56" s="1" t="s">
        <v>81</v>
      </c>
      <c r="B56" s="15"/>
      <c r="C56" s="2">
        <v>45558.423999999999</v>
      </c>
      <c r="D56" s="2"/>
      <c r="E56" s="1">
        <f t="shared" si="1"/>
        <v>12494.057633715702</v>
      </c>
      <c r="F56" s="1">
        <f t="shared" si="15"/>
        <v>12494</v>
      </c>
      <c r="G56" s="1">
        <f t="shared" si="10"/>
        <v>2.3571919999085367E-2</v>
      </c>
      <c r="J56" s="1">
        <f>+G56</f>
        <v>2.3571919999085367E-2</v>
      </c>
      <c r="P56" s="1">
        <f t="shared" si="4"/>
        <v>2.9506703650749061E-2</v>
      </c>
      <c r="Q56" s="37">
        <f t="shared" si="5"/>
        <v>30539.923999999999</v>
      </c>
      <c r="R56" s="22"/>
      <c r="S56" s="1">
        <f t="shared" si="12"/>
        <v>3.5221656992054652E-5</v>
      </c>
      <c r="T56" s="14">
        <f>T$19</f>
        <v>0.1</v>
      </c>
      <c r="U56" s="1">
        <f t="shared" si="7"/>
        <v>3.5221656992054653E-6</v>
      </c>
      <c r="W56" s="1">
        <f t="shared" si="14"/>
        <v>-5.9347836516636943E-3</v>
      </c>
      <c r="AB56" s="1" t="s">
        <v>68</v>
      </c>
      <c r="AH56" s="1" t="s">
        <v>69</v>
      </c>
      <c r="AJ56" s="1">
        <v>15073.5</v>
      </c>
      <c r="AK56" s="1">
        <v>5.7143979996908456E-2</v>
      </c>
      <c r="AR56" s="1">
        <v>15073.5</v>
      </c>
      <c r="AS56" s="1">
        <v>5.7143979996908456E-2</v>
      </c>
      <c r="BA56" s="1">
        <v>12545</v>
      </c>
      <c r="BB56" s="1">
        <v>2.4510599992936477E-2</v>
      </c>
      <c r="BC56" s="1">
        <v>1</v>
      </c>
    </row>
    <row r="57" spans="1:55" x14ac:dyDescent="0.2">
      <c r="A57" s="153" t="s">
        <v>51</v>
      </c>
      <c r="B57" s="154" t="s">
        <v>54</v>
      </c>
      <c r="C57" s="155">
        <v>45579.2837</v>
      </c>
      <c r="D57" s="155" t="s">
        <v>82</v>
      </c>
      <c r="E57" s="1">
        <f t="shared" si="1"/>
        <v>12545.05992880309</v>
      </c>
      <c r="F57" s="1">
        <f t="shared" si="15"/>
        <v>12545</v>
      </c>
      <c r="G57" s="1">
        <f t="shared" si="10"/>
        <v>2.4510599992936477E-2</v>
      </c>
      <c r="N57" s="1">
        <f>+G57</f>
        <v>2.4510599992936477E-2</v>
      </c>
      <c r="O57" s="1">
        <f ca="1">+C$11+C$12*$F57</f>
        <v>-2.1433236062428501E-2</v>
      </c>
      <c r="P57" s="1">
        <f t="shared" si="4"/>
        <v>2.9772101388491547E-2</v>
      </c>
      <c r="Q57" s="37">
        <f t="shared" si="5"/>
        <v>30560.7837</v>
      </c>
      <c r="R57" s="22"/>
      <c r="S57" s="1">
        <f t="shared" si="12"/>
        <v>2.7683396935427946E-5</v>
      </c>
      <c r="T57" s="1">
        <v>1</v>
      </c>
      <c r="U57" s="1">
        <f t="shared" si="7"/>
        <v>2.7683396935427946E-5</v>
      </c>
      <c r="W57" s="1">
        <f t="shared" si="14"/>
        <v>-5.2615013955550696E-3</v>
      </c>
      <c r="AJ57" s="1">
        <v>15078.5</v>
      </c>
      <c r="AK57" s="1">
        <v>5.0167380002676509E-2</v>
      </c>
      <c r="AR57" s="1">
        <v>15078.5</v>
      </c>
      <c r="AS57" s="1">
        <v>5.0167380002676509E-2</v>
      </c>
      <c r="BA57" s="1">
        <v>12547.5</v>
      </c>
      <c r="BB57" s="1">
        <v>2.5322299996332731E-2</v>
      </c>
      <c r="BC57" s="1">
        <v>1</v>
      </c>
    </row>
    <row r="58" spans="1:55" x14ac:dyDescent="0.2">
      <c r="A58" s="153" t="s">
        <v>51</v>
      </c>
      <c r="B58" s="154" t="s">
        <v>52</v>
      </c>
      <c r="C58" s="155">
        <v>45580.307000000001</v>
      </c>
      <c r="D58" s="155" t="s">
        <v>82</v>
      </c>
      <c r="E58" s="1">
        <f t="shared" si="1"/>
        <v>12547.561913422378</v>
      </c>
      <c r="F58" s="1">
        <f t="shared" si="15"/>
        <v>12547.5</v>
      </c>
      <c r="G58" s="1">
        <f t="shared" si="10"/>
        <v>2.5322299996332731E-2</v>
      </c>
      <c r="N58" s="1">
        <f>+G58</f>
        <v>2.5322299996332731E-2</v>
      </c>
      <c r="O58" s="1">
        <f ca="1">+C$11+C$12*$F58</f>
        <v>-2.1405208978048401E-2</v>
      </c>
      <c r="P58" s="1">
        <f t="shared" si="4"/>
        <v>2.9785133378475125E-2</v>
      </c>
      <c r="Q58" s="37">
        <f t="shared" si="5"/>
        <v>30561.807000000001</v>
      </c>
      <c r="R58" s="22"/>
      <c r="S58" s="1">
        <f t="shared" si="12"/>
        <v>1.9916881796764514E-5</v>
      </c>
      <c r="T58" s="1">
        <v>1</v>
      </c>
      <c r="U58" s="1">
        <f t="shared" si="7"/>
        <v>1.9916881796764514E-5</v>
      </c>
      <c r="W58" s="1">
        <f t="shared" si="14"/>
        <v>-4.4628333821423935E-3</v>
      </c>
      <c r="AJ58" s="1">
        <v>15098</v>
      </c>
      <c r="AK58" s="1">
        <v>4.5758640000713058E-2</v>
      </c>
      <c r="AR58" s="1">
        <v>15098</v>
      </c>
      <c r="AS58" s="1">
        <v>4.5758640000713058E-2</v>
      </c>
      <c r="BA58" s="1">
        <v>12550</v>
      </c>
      <c r="BB58" s="1">
        <v>2.54339999955846E-2</v>
      </c>
      <c r="BC58" s="1">
        <v>1</v>
      </c>
    </row>
    <row r="59" spans="1:55" x14ac:dyDescent="0.2">
      <c r="A59" s="153" t="s">
        <v>51</v>
      </c>
      <c r="B59" s="154" t="s">
        <v>54</v>
      </c>
      <c r="C59" s="155">
        <v>45581.329599999997</v>
      </c>
      <c r="D59" s="155" t="s">
        <v>82</v>
      </c>
      <c r="E59" s="1">
        <f t="shared" si="1"/>
        <v>12550.062186530629</v>
      </c>
      <c r="F59" s="1">
        <f t="shared" si="15"/>
        <v>12550</v>
      </c>
      <c r="G59" s="1">
        <f t="shared" si="10"/>
        <v>2.54339999955846E-2</v>
      </c>
      <c r="N59" s="1">
        <f>+G59</f>
        <v>2.54339999955846E-2</v>
      </c>
      <c r="O59" s="1">
        <f ca="1">+C$11+C$12*$F59</f>
        <v>-2.1377181893668301E-2</v>
      </c>
      <c r="P59" s="1">
        <f t="shared" si="4"/>
        <v>2.9798167452286459E-2</v>
      </c>
      <c r="Q59" s="37">
        <f t="shared" si="5"/>
        <v>30562.829599999997</v>
      </c>
      <c r="R59" s="22"/>
      <c r="S59" s="1">
        <f t="shared" si="12"/>
        <v>1.9045957590135572E-5</v>
      </c>
      <c r="T59" s="1">
        <v>1</v>
      </c>
      <c r="U59" s="1">
        <f t="shared" si="7"/>
        <v>1.9045957590135572E-5</v>
      </c>
      <c r="W59" s="1">
        <f t="shared" si="14"/>
        <v>-4.364167456701859E-3</v>
      </c>
      <c r="AJ59" s="1">
        <v>15098</v>
      </c>
      <c r="AK59" s="1">
        <v>4.7758640001120511E-2</v>
      </c>
      <c r="AR59" s="1">
        <v>15098</v>
      </c>
      <c r="AS59" s="1">
        <v>4.7758640001120511E-2</v>
      </c>
      <c r="BA59" s="1">
        <v>13408.5</v>
      </c>
      <c r="BB59" s="1">
        <v>7.3517799974069931E-3</v>
      </c>
      <c r="BC59" s="1">
        <v>0.1</v>
      </c>
    </row>
    <row r="60" spans="1:55" x14ac:dyDescent="0.2">
      <c r="A60" s="1" t="s">
        <v>83</v>
      </c>
      <c r="B60" s="15" t="s">
        <v>52</v>
      </c>
      <c r="C60" s="2">
        <v>45925.434999999998</v>
      </c>
      <c r="D60" s="24" t="s">
        <v>353</v>
      </c>
      <c r="E60" s="1">
        <f t="shared" si="1"/>
        <v>13391.405309967837</v>
      </c>
      <c r="F60" s="1">
        <f t="shared" si="15"/>
        <v>13391.5</v>
      </c>
      <c r="P60" s="1">
        <f t="shared" si="4"/>
        <v>3.4303835789309046E-2</v>
      </c>
      <c r="Q60" s="37">
        <f t="shared" si="5"/>
        <v>30906.934999999998</v>
      </c>
      <c r="R60" s="22">
        <v>-3.872778000368271E-2</v>
      </c>
      <c r="U60" s="1">
        <f t="shared" si="7"/>
        <v>0</v>
      </c>
      <c r="AB60" s="1" t="s">
        <v>68</v>
      </c>
      <c r="AH60" s="1" t="s">
        <v>69</v>
      </c>
      <c r="AJ60" s="1">
        <v>15147</v>
      </c>
      <c r="AK60" s="1">
        <v>2.7987959998426959E-2</v>
      </c>
      <c r="AR60" s="1">
        <v>15147</v>
      </c>
      <c r="AS60" s="1">
        <v>2.7987959998426959E-2</v>
      </c>
      <c r="BA60" s="1">
        <v>13411</v>
      </c>
      <c r="BB60" s="1">
        <v>9.8634800015133806E-3</v>
      </c>
      <c r="BC60" s="1">
        <v>0.1</v>
      </c>
    </row>
    <row r="61" spans="1:55" x14ac:dyDescent="0.2">
      <c r="A61" s="1" t="s">
        <v>83</v>
      </c>
      <c r="B61" s="15" t="s">
        <v>52</v>
      </c>
      <c r="C61" s="2">
        <v>45932.434000000001</v>
      </c>
      <c r="D61" s="2"/>
      <c r="E61" s="1">
        <f t="shared" si="1"/>
        <v>13408.517975217903</v>
      </c>
      <c r="F61" s="1">
        <f t="shared" si="15"/>
        <v>13408.5</v>
      </c>
      <c r="G61" s="1">
        <f t="shared" ref="G61:G92" si="16">+C61-(C$7+F61*C$8)</f>
        <v>7.3517799974069931E-3</v>
      </c>
      <c r="N61" s="1">
        <f>+G61</f>
        <v>7.3517799974069931E-3</v>
      </c>
      <c r="P61" s="1">
        <f t="shared" si="4"/>
        <v>3.4397292386011587E-2</v>
      </c>
      <c r="Q61" s="37">
        <f t="shared" si="5"/>
        <v>30913.934000000001</v>
      </c>
      <c r="R61" s="22"/>
      <c r="S61" s="1">
        <f t="shared" ref="S61:S92" si="17">+(P61-G61)^2</f>
        <v>7.3145974036216454E-4</v>
      </c>
      <c r="T61" s="14">
        <f t="shared" ref="T61:T67" si="18">T$19</f>
        <v>0.1</v>
      </c>
      <c r="U61" s="1">
        <f t="shared" si="7"/>
        <v>7.3145974036216462E-5</v>
      </c>
      <c r="W61" s="1">
        <f t="shared" ref="W61:W92" si="19">+G61-P61</f>
        <v>-2.7045512388604594E-2</v>
      </c>
      <c r="AB61" s="1" t="s">
        <v>68</v>
      </c>
      <c r="AH61" s="1" t="s">
        <v>69</v>
      </c>
      <c r="AJ61" s="1">
        <v>15186</v>
      </c>
      <c r="AK61" s="1">
        <v>2.6170479999564122E-2</v>
      </c>
      <c r="AR61" s="1">
        <v>15186</v>
      </c>
      <c r="AS61" s="1">
        <v>2.6170479999564122E-2</v>
      </c>
      <c r="BA61" s="1">
        <v>13924.5</v>
      </c>
      <c r="BB61" s="1">
        <v>2.8766659997927491E-2</v>
      </c>
      <c r="BC61" s="1">
        <v>0.1</v>
      </c>
    </row>
    <row r="62" spans="1:55" x14ac:dyDescent="0.2">
      <c r="A62" s="1" t="s">
        <v>83</v>
      </c>
      <c r="B62" s="15" t="s">
        <v>52</v>
      </c>
      <c r="C62" s="2">
        <v>45933.459000000003</v>
      </c>
      <c r="D62" s="2"/>
      <c r="E62" s="1">
        <f t="shared" si="1"/>
        <v>13411.024116363971</v>
      </c>
      <c r="F62" s="1">
        <f t="shared" si="15"/>
        <v>13411</v>
      </c>
      <c r="G62" s="1">
        <f t="shared" si="16"/>
        <v>9.8634800015133806E-3</v>
      </c>
      <c r="N62" s="1">
        <f>+G62</f>
        <v>9.8634800015133806E-3</v>
      </c>
      <c r="P62" s="1">
        <f t="shared" si="4"/>
        <v>3.4411044130101973E-2</v>
      </c>
      <c r="Q62" s="37">
        <f t="shared" si="5"/>
        <v>30914.959000000003</v>
      </c>
      <c r="R62" s="22"/>
      <c r="S62" s="1">
        <f t="shared" si="17"/>
        <v>6.025829046471694E-4</v>
      </c>
      <c r="T62" s="14">
        <f t="shared" si="18"/>
        <v>0.1</v>
      </c>
      <c r="U62" s="1">
        <f t="shared" si="7"/>
        <v>6.025829046471694E-5</v>
      </c>
      <c r="W62" s="1">
        <f t="shared" si="19"/>
        <v>-2.4547564128588592E-2</v>
      </c>
      <c r="AB62" s="1" t="s">
        <v>68</v>
      </c>
      <c r="AH62" s="1" t="s">
        <v>69</v>
      </c>
      <c r="AJ62" s="1">
        <v>15205.5</v>
      </c>
      <c r="AK62" s="1">
        <v>3.2761739996203687E-2</v>
      </c>
      <c r="AR62" s="1">
        <v>15205.5</v>
      </c>
      <c r="AS62" s="1">
        <v>3.2761739996203687E-2</v>
      </c>
      <c r="BA62" s="1">
        <v>14103</v>
      </c>
      <c r="BB62" s="1">
        <v>3.6102040001424029E-2</v>
      </c>
      <c r="BC62" s="1">
        <v>0.1</v>
      </c>
    </row>
    <row r="63" spans="1:55" x14ac:dyDescent="0.2">
      <c r="A63" s="1" t="s">
        <v>84</v>
      </c>
      <c r="B63" s="15" t="s">
        <v>52</v>
      </c>
      <c r="C63" s="2">
        <v>46143.497000000003</v>
      </c>
      <c r="D63" s="2" t="s">
        <v>38</v>
      </c>
      <c r="E63" s="1">
        <f t="shared" si="1"/>
        <v>13924.57033493684</v>
      </c>
      <c r="F63" s="1">
        <f t="shared" si="15"/>
        <v>13924.5</v>
      </c>
      <c r="G63" s="1">
        <f t="shared" si="16"/>
        <v>2.8766659997927491E-2</v>
      </c>
      <c r="K63" s="1">
        <f>+G63</f>
        <v>2.8766659997927491E-2</v>
      </c>
      <c r="P63" s="1">
        <f t="shared" si="4"/>
        <v>3.7279823846675698E-2</v>
      </c>
      <c r="Q63" s="37">
        <f t="shared" si="5"/>
        <v>31124.997000000003</v>
      </c>
      <c r="R63" s="22"/>
      <c r="S63" s="1">
        <f t="shared" si="17"/>
        <v>7.2473958715633393E-5</v>
      </c>
      <c r="T63" s="14">
        <f t="shared" si="18"/>
        <v>0.1</v>
      </c>
      <c r="U63" s="1">
        <f t="shared" si="7"/>
        <v>7.2473958715633398E-6</v>
      </c>
      <c r="W63" s="1">
        <f t="shared" si="19"/>
        <v>-8.5131638487482078E-3</v>
      </c>
      <c r="AB63" s="1" t="s">
        <v>68</v>
      </c>
      <c r="AD63" s="1">
        <v>29</v>
      </c>
      <c r="AF63" s="1" t="s">
        <v>86</v>
      </c>
      <c r="AH63" s="1" t="s">
        <v>60</v>
      </c>
      <c r="AJ63" s="1">
        <v>15230</v>
      </c>
      <c r="AK63" s="1">
        <v>3.9376399996399414E-2</v>
      </c>
      <c r="AR63" s="1">
        <v>15230</v>
      </c>
      <c r="AS63" s="1">
        <v>3.9376399996399414E-2</v>
      </c>
      <c r="BA63" s="1">
        <v>14103</v>
      </c>
      <c r="BB63" s="1">
        <v>3.8102040001831483E-2</v>
      </c>
      <c r="BC63" s="1">
        <v>0.1</v>
      </c>
    </row>
    <row r="64" spans="1:55" x14ac:dyDescent="0.2">
      <c r="A64" s="1" t="s">
        <v>85</v>
      </c>
      <c r="B64" s="15"/>
      <c r="C64" s="2">
        <v>46216.51</v>
      </c>
      <c r="D64" s="2"/>
      <c r="E64" s="1">
        <f t="shared" si="1"/>
        <v>14103.088270056487</v>
      </c>
      <c r="F64" s="1">
        <f t="shared" si="15"/>
        <v>14103</v>
      </c>
      <c r="G64" s="1">
        <f t="shared" si="16"/>
        <v>3.6102040001424029E-2</v>
      </c>
      <c r="N64" s="1">
        <f>+G64</f>
        <v>3.6102040001424029E-2</v>
      </c>
      <c r="P64" s="1">
        <f t="shared" si="4"/>
        <v>3.8297644903633098E-2</v>
      </c>
      <c r="Q64" s="37">
        <f t="shared" si="5"/>
        <v>31198.010000000002</v>
      </c>
      <c r="R64" s="22"/>
      <c r="S64" s="1">
        <f t="shared" si="17"/>
        <v>4.8206808866044916E-6</v>
      </c>
      <c r="T64" s="14">
        <f t="shared" si="18"/>
        <v>0.1</v>
      </c>
      <c r="U64" s="1">
        <f t="shared" si="7"/>
        <v>4.8206808866044914E-7</v>
      </c>
      <c r="W64" s="1">
        <f t="shared" si="19"/>
        <v>-2.1956049022090682E-3</v>
      </c>
      <c r="AB64" s="1" t="s">
        <v>68</v>
      </c>
      <c r="AH64" s="1" t="s">
        <v>69</v>
      </c>
      <c r="AJ64" s="1">
        <v>15247</v>
      </c>
      <c r="AK64" s="1">
        <v>3.9455960002669599E-2</v>
      </c>
      <c r="AR64" s="1">
        <v>15247</v>
      </c>
      <c r="AS64" s="1">
        <v>3.9455960002669599E-2</v>
      </c>
      <c r="BA64" s="1">
        <v>14105.5</v>
      </c>
      <c r="BB64" s="1">
        <v>3.9613739994820207E-2</v>
      </c>
      <c r="BC64" s="1">
        <v>0.1</v>
      </c>
    </row>
    <row r="65" spans="1:55" x14ac:dyDescent="0.2">
      <c r="A65" s="1" t="s">
        <v>85</v>
      </c>
      <c r="B65" s="15"/>
      <c r="C65" s="2">
        <v>46216.512000000002</v>
      </c>
      <c r="D65" s="2"/>
      <c r="E65" s="1">
        <f t="shared" si="1"/>
        <v>14103.093160087992</v>
      </c>
      <c r="F65" s="1">
        <f t="shared" si="15"/>
        <v>14103</v>
      </c>
      <c r="G65" s="1">
        <f t="shared" si="16"/>
        <v>3.8102040001831483E-2</v>
      </c>
      <c r="N65" s="1">
        <f>+G65</f>
        <v>3.8102040001831483E-2</v>
      </c>
      <c r="P65" s="1">
        <f t="shared" si="4"/>
        <v>3.8297644903633098E-2</v>
      </c>
      <c r="Q65" s="37">
        <f t="shared" si="5"/>
        <v>31198.012000000002</v>
      </c>
      <c r="R65" s="22"/>
      <c r="S65" s="1">
        <f t="shared" si="17"/>
        <v>3.8261277608819271E-8</v>
      </c>
      <c r="T65" s="14">
        <f t="shared" si="18"/>
        <v>0.1</v>
      </c>
      <c r="U65" s="1">
        <f t="shared" si="7"/>
        <v>3.8261277608819274E-9</v>
      </c>
      <c r="W65" s="1">
        <f t="shared" si="19"/>
        <v>-1.9560490180161455E-4</v>
      </c>
      <c r="AB65" s="1" t="s">
        <v>68</v>
      </c>
      <c r="AH65" s="1" t="s">
        <v>69</v>
      </c>
      <c r="AJ65" s="1">
        <v>15914.5</v>
      </c>
      <c r="AK65" s="1">
        <v>4.1079859998717438E-2</v>
      </c>
      <c r="AR65" s="1">
        <v>15914.5</v>
      </c>
      <c r="AS65" s="1">
        <v>4.1079859998717438E-2</v>
      </c>
      <c r="BA65" s="1">
        <v>14108</v>
      </c>
      <c r="BB65" s="1">
        <v>3.0125439996481873E-2</v>
      </c>
      <c r="BC65" s="1">
        <v>0.1</v>
      </c>
    </row>
    <row r="66" spans="1:55" x14ac:dyDescent="0.2">
      <c r="A66" s="1" t="s">
        <v>85</v>
      </c>
      <c r="B66" s="15" t="s">
        <v>52</v>
      </c>
      <c r="C66" s="2">
        <v>46217.536</v>
      </c>
      <c r="D66" s="2"/>
      <c r="E66" s="1">
        <f t="shared" si="1"/>
        <v>14105.596856218299</v>
      </c>
      <c r="F66" s="1">
        <f t="shared" si="15"/>
        <v>14105.5</v>
      </c>
      <c r="G66" s="1">
        <f t="shared" si="16"/>
        <v>3.9613739994820207E-2</v>
      </c>
      <c r="N66" s="1">
        <f>+G66</f>
        <v>3.9613739994820207E-2</v>
      </c>
      <c r="P66" s="1">
        <f t="shared" si="4"/>
        <v>3.8311975535074004E-2</v>
      </c>
      <c r="Q66" s="37">
        <f t="shared" si="5"/>
        <v>31199.036</v>
      </c>
      <c r="R66" s="22"/>
      <c r="S66" s="1">
        <f t="shared" si="17"/>
        <v>1.6945907086583246E-6</v>
      </c>
      <c r="T66" s="14">
        <f t="shared" si="18"/>
        <v>0.1</v>
      </c>
      <c r="U66" s="1">
        <f t="shared" si="7"/>
        <v>1.6945907086583247E-7</v>
      </c>
      <c r="W66" s="1">
        <f t="shared" si="19"/>
        <v>1.3017644597462033E-3</v>
      </c>
      <c r="AB66" s="1" t="s">
        <v>68</v>
      </c>
      <c r="AH66" s="1" t="s">
        <v>69</v>
      </c>
      <c r="AJ66" s="1">
        <v>15917</v>
      </c>
      <c r="AK66" s="1">
        <v>4.6591559999797028E-2</v>
      </c>
      <c r="AR66" s="1">
        <v>15917</v>
      </c>
      <c r="AS66" s="1">
        <v>4.6591559999797028E-2</v>
      </c>
      <c r="BA66" s="1">
        <v>14132.5</v>
      </c>
      <c r="BB66" s="1">
        <v>3.5140099993441254E-2</v>
      </c>
      <c r="BC66" s="1">
        <v>1</v>
      </c>
    </row>
    <row r="67" spans="1:55" x14ac:dyDescent="0.2">
      <c r="A67" s="1" t="s">
        <v>85</v>
      </c>
      <c r="B67" s="15" t="s">
        <v>52</v>
      </c>
      <c r="C67" s="2">
        <v>46218.548999999999</v>
      </c>
      <c r="D67" s="2"/>
      <c r="E67" s="1">
        <f t="shared" si="1"/>
        <v>14108.073657175335</v>
      </c>
      <c r="F67" s="1">
        <f t="shared" si="15"/>
        <v>14108</v>
      </c>
      <c r="G67" s="1">
        <f t="shared" si="16"/>
        <v>3.0125439996481873E-2</v>
      </c>
      <c r="N67" s="1">
        <f>+G67</f>
        <v>3.0125439996481873E-2</v>
      </c>
      <c r="P67" s="1">
        <f t="shared" si="4"/>
        <v>3.8326308250342667E-2</v>
      </c>
      <c r="Q67" s="37">
        <f t="shared" si="5"/>
        <v>31200.048999999999</v>
      </c>
      <c r="R67" s="22"/>
      <c r="S67" s="1">
        <f t="shared" si="17"/>
        <v>6.7254240117181784E-5</v>
      </c>
      <c r="T67" s="14">
        <f t="shared" si="18"/>
        <v>0.1</v>
      </c>
      <c r="U67" s="1">
        <f t="shared" si="7"/>
        <v>6.7254240117181789E-6</v>
      </c>
      <c r="W67" s="1">
        <f t="shared" si="19"/>
        <v>-8.2008682538607935E-3</v>
      </c>
      <c r="AB67" s="1" t="s">
        <v>68</v>
      </c>
      <c r="AH67" s="1" t="s">
        <v>69</v>
      </c>
      <c r="AJ67" s="1">
        <v>15921.5</v>
      </c>
      <c r="AK67" s="1">
        <v>5.9112619994266424E-2</v>
      </c>
      <c r="AR67" s="1">
        <v>15921.5</v>
      </c>
      <c r="AS67" s="1">
        <v>5.9112619994266424E-2</v>
      </c>
      <c r="BA67" s="1">
        <v>14134.5</v>
      </c>
      <c r="BB67" s="1">
        <v>3.5549460000765976E-2</v>
      </c>
      <c r="BC67" s="1">
        <v>1</v>
      </c>
    </row>
    <row r="68" spans="1:55" x14ac:dyDescent="0.2">
      <c r="A68" s="1" t="s">
        <v>88</v>
      </c>
      <c r="B68" s="15"/>
      <c r="C68" s="2">
        <v>46228.574399999998</v>
      </c>
      <c r="D68" s="2"/>
      <c r="E68" s="1">
        <f t="shared" si="1"/>
        <v>14132.585918098022</v>
      </c>
      <c r="F68" s="1">
        <f t="shared" si="15"/>
        <v>14132.5</v>
      </c>
      <c r="G68" s="1">
        <f t="shared" si="16"/>
        <v>3.5140099993441254E-2</v>
      </c>
      <c r="L68" s="1">
        <f>+G68</f>
        <v>3.5140099993441254E-2</v>
      </c>
      <c r="P68" s="1">
        <f t="shared" si="4"/>
        <v>3.8466879136140414E-2</v>
      </c>
      <c r="Q68" s="37">
        <f t="shared" si="5"/>
        <v>31210.074399999998</v>
      </c>
      <c r="R68" s="22"/>
      <c r="S68" s="1">
        <f t="shared" si="17"/>
        <v>1.1067459464298157E-5</v>
      </c>
      <c r="T68" s="1">
        <v>1</v>
      </c>
      <c r="U68" s="1">
        <f t="shared" si="7"/>
        <v>1.1067459464298157E-5</v>
      </c>
      <c r="W68" s="1">
        <f t="shared" si="19"/>
        <v>-3.32677914269916E-3</v>
      </c>
      <c r="AB68" s="1" t="s">
        <v>79</v>
      </c>
      <c r="AH68" s="1" t="s">
        <v>69</v>
      </c>
      <c r="AJ68" s="1">
        <v>15922</v>
      </c>
      <c r="AK68" s="1">
        <v>3.461495999363251E-2</v>
      </c>
      <c r="AR68" s="1">
        <v>15922</v>
      </c>
      <c r="AS68" s="1">
        <v>3.461495999363251E-2</v>
      </c>
      <c r="BA68" s="1">
        <v>14137</v>
      </c>
      <c r="BB68" s="1">
        <v>3.5461159997794311E-2</v>
      </c>
      <c r="BC68" s="1">
        <v>1</v>
      </c>
    </row>
    <row r="69" spans="1:55" x14ac:dyDescent="0.2">
      <c r="A69" s="1" t="s">
        <v>88</v>
      </c>
      <c r="B69" s="15"/>
      <c r="C69" s="2">
        <v>46229.392800000001</v>
      </c>
      <c r="D69" s="2"/>
      <c r="E69" s="1">
        <f t="shared" si="1"/>
        <v>14134.58691898968</v>
      </c>
      <c r="F69" s="1">
        <f t="shared" si="15"/>
        <v>14134.5</v>
      </c>
      <c r="G69" s="1">
        <f t="shared" si="16"/>
        <v>3.5549460000765976E-2</v>
      </c>
      <c r="L69" s="1">
        <f>+G69</f>
        <v>3.5549460000765976E-2</v>
      </c>
      <c r="P69" s="1">
        <f t="shared" si="4"/>
        <v>3.8478363145920937E-2</v>
      </c>
      <c r="Q69" s="37">
        <f t="shared" si="5"/>
        <v>31210.892800000001</v>
      </c>
      <c r="R69" s="22"/>
      <c r="S69" s="1">
        <f t="shared" si="17"/>
        <v>8.5784736336986231E-6</v>
      </c>
      <c r="T69" s="1">
        <v>1</v>
      </c>
      <c r="U69" s="1">
        <f t="shared" si="7"/>
        <v>8.5784736336986231E-6</v>
      </c>
      <c r="W69" s="1">
        <f t="shared" si="19"/>
        <v>-2.928903145154961E-3</v>
      </c>
      <c r="AB69" s="1" t="s">
        <v>79</v>
      </c>
      <c r="AH69" s="1" t="s">
        <v>69</v>
      </c>
      <c r="AJ69" s="1">
        <v>16012.5</v>
      </c>
      <c r="AK69" s="1">
        <v>4.4538499998452608E-2</v>
      </c>
      <c r="AR69" s="1">
        <v>16012.5</v>
      </c>
      <c r="AS69" s="1">
        <v>4.4538499998452608E-2</v>
      </c>
      <c r="BA69" s="1">
        <v>14139.5</v>
      </c>
      <c r="BB69" s="1">
        <v>3.5672859994519968E-2</v>
      </c>
      <c r="BC69" s="1">
        <v>1</v>
      </c>
    </row>
    <row r="70" spans="1:55" x14ac:dyDescent="0.2">
      <c r="A70" s="1" t="s">
        <v>88</v>
      </c>
      <c r="B70" s="15"/>
      <c r="C70" s="2">
        <v>46230.415200000003</v>
      </c>
      <c r="D70" s="2"/>
      <c r="E70" s="1">
        <f t="shared" si="1"/>
        <v>14137.086703094794</v>
      </c>
      <c r="F70" s="1">
        <f t="shared" si="15"/>
        <v>14137</v>
      </c>
      <c r="G70" s="1">
        <f t="shared" si="16"/>
        <v>3.5461159997794311E-2</v>
      </c>
      <c r="L70" s="1">
        <f>+G70</f>
        <v>3.5461159997794311E-2</v>
      </c>
      <c r="P70" s="1">
        <f t="shared" si="4"/>
        <v>3.8492720033591568E-2</v>
      </c>
      <c r="Q70" s="37">
        <f t="shared" si="5"/>
        <v>31211.915200000003</v>
      </c>
      <c r="R70" s="22"/>
      <c r="S70" s="1">
        <f t="shared" si="17"/>
        <v>9.1903562506430636E-6</v>
      </c>
      <c r="T70" s="1">
        <v>1</v>
      </c>
      <c r="U70" s="1">
        <f t="shared" si="7"/>
        <v>9.1903562506430636E-6</v>
      </c>
      <c r="W70" s="1">
        <f t="shared" si="19"/>
        <v>-3.0315600357972566E-3</v>
      </c>
      <c r="AB70" s="1" t="s">
        <v>79</v>
      </c>
      <c r="AH70" s="1" t="s">
        <v>69</v>
      </c>
      <c r="AJ70" s="1">
        <v>16012.5</v>
      </c>
      <c r="AK70" s="1">
        <v>5.0538499992399011E-2</v>
      </c>
      <c r="AR70" s="1">
        <v>16012.5</v>
      </c>
      <c r="AS70" s="1">
        <v>5.0538499992399011E-2</v>
      </c>
      <c r="BA70" s="1">
        <v>14144.5</v>
      </c>
      <c r="BB70" s="1">
        <v>3.4496259992010891E-2</v>
      </c>
      <c r="BC70" s="1">
        <v>1</v>
      </c>
    </row>
    <row r="71" spans="1:55" x14ac:dyDescent="0.2">
      <c r="A71" s="1" t="s">
        <v>88</v>
      </c>
      <c r="B71" s="15"/>
      <c r="C71" s="2">
        <v>46231.437899999997</v>
      </c>
      <c r="D71" s="2"/>
      <c r="E71" s="1">
        <f t="shared" si="1"/>
        <v>14139.587220704614</v>
      </c>
      <c r="F71" s="1">
        <f t="shared" si="15"/>
        <v>14139.5</v>
      </c>
      <c r="G71" s="1">
        <f t="shared" si="16"/>
        <v>3.5672859994519968E-2</v>
      </c>
      <c r="L71" s="1">
        <f>+G71</f>
        <v>3.5672859994519968E-2</v>
      </c>
      <c r="P71" s="1">
        <f t="shared" si="4"/>
        <v>3.8507079005089956E-2</v>
      </c>
      <c r="Q71" s="37">
        <f t="shared" si="5"/>
        <v>31212.937899999997</v>
      </c>
      <c r="R71" s="22"/>
      <c r="S71" s="1">
        <f t="shared" si="17"/>
        <v>8.0327973998763233E-6</v>
      </c>
      <c r="T71" s="1">
        <v>1</v>
      </c>
      <c r="U71" s="1">
        <f t="shared" si="7"/>
        <v>8.0327973998763233E-6</v>
      </c>
      <c r="W71" s="1">
        <f t="shared" si="19"/>
        <v>-2.8342190105699883E-3</v>
      </c>
      <c r="AB71" s="1" t="s">
        <v>79</v>
      </c>
      <c r="AH71" s="1" t="s">
        <v>69</v>
      </c>
      <c r="AJ71" s="1">
        <v>16012.5</v>
      </c>
      <c r="AK71" s="1">
        <v>5.1538499996240716E-2</v>
      </c>
      <c r="AR71" s="1">
        <v>16012.5</v>
      </c>
      <c r="AS71" s="1">
        <v>5.1538499996240716E-2</v>
      </c>
      <c r="BA71" s="1">
        <v>14193.5</v>
      </c>
      <c r="BB71" s="1">
        <v>2.5025579998327885E-2</v>
      </c>
      <c r="BC71" s="1">
        <v>0.1</v>
      </c>
    </row>
    <row r="72" spans="1:55" x14ac:dyDescent="0.2">
      <c r="A72" s="1" t="s">
        <v>88</v>
      </c>
      <c r="B72" s="15"/>
      <c r="C72" s="2">
        <v>46233.481699999997</v>
      </c>
      <c r="D72" s="2"/>
      <c r="E72" s="1">
        <f t="shared" si="1"/>
        <v>14144.584343899078</v>
      </c>
      <c r="F72" s="1">
        <f t="shared" si="15"/>
        <v>14144.5</v>
      </c>
      <c r="G72" s="1">
        <f t="shared" si="16"/>
        <v>3.4496259992010891E-2</v>
      </c>
      <c r="L72" s="1">
        <f>+G72</f>
        <v>3.4496259992010891E-2</v>
      </c>
      <c r="P72" s="1">
        <f t="shared" si="4"/>
        <v>3.8535803199569993E-2</v>
      </c>
      <c r="Q72" s="37">
        <f t="shared" si="5"/>
        <v>31214.981699999997</v>
      </c>
      <c r="R72" s="22"/>
      <c r="S72" s="1">
        <f t="shared" si="17"/>
        <v>1.6317909325736874E-5</v>
      </c>
      <c r="T72" s="1">
        <v>1</v>
      </c>
      <c r="U72" s="1">
        <f t="shared" si="7"/>
        <v>1.6317909325736874E-5</v>
      </c>
      <c r="W72" s="1">
        <f t="shared" si="19"/>
        <v>-4.0395432075591015E-3</v>
      </c>
      <c r="AB72" s="1" t="s">
        <v>79</v>
      </c>
      <c r="AH72" s="1" t="s">
        <v>69</v>
      </c>
      <c r="AJ72" s="1">
        <v>16025</v>
      </c>
      <c r="AK72" s="1">
        <v>5.2096999992500059E-2</v>
      </c>
      <c r="AR72" s="1">
        <v>16025</v>
      </c>
      <c r="AS72" s="1">
        <v>5.2096999992500059E-2</v>
      </c>
      <c r="BA72" s="1">
        <v>14208</v>
      </c>
      <c r="BB72" s="1">
        <v>3.3593439991818741E-2</v>
      </c>
      <c r="BC72" s="1">
        <v>0.1</v>
      </c>
    </row>
    <row r="73" spans="1:55" x14ac:dyDescent="0.2">
      <c r="A73" s="1" t="s">
        <v>85</v>
      </c>
      <c r="B73" s="15" t="s">
        <v>52</v>
      </c>
      <c r="C73" s="2">
        <v>46253.512999999999</v>
      </c>
      <c r="D73" s="2"/>
      <c r="E73" s="1">
        <f t="shared" si="1"/>
        <v>14193.561187937299</v>
      </c>
      <c r="F73" s="1">
        <f t="shared" si="15"/>
        <v>14193.5</v>
      </c>
      <c r="G73" s="1">
        <f t="shared" si="16"/>
        <v>2.5025579998327885E-2</v>
      </c>
      <c r="N73" s="1">
        <f>+G73</f>
        <v>2.5025579998327885E-2</v>
      </c>
      <c r="P73" s="1">
        <f t="shared" si="4"/>
        <v>3.8817741410133701E-2</v>
      </c>
      <c r="Q73" s="37">
        <f t="shared" si="5"/>
        <v>31235.012999999999</v>
      </c>
      <c r="R73" s="22"/>
      <c r="S73" s="1">
        <f t="shared" si="17"/>
        <v>1.9022371640930539E-4</v>
      </c>
      <c r="T73" s="14">
        <f>T$19</f>
        <v>0.1</v>
      </c>
      <c r="U73" s="1">
        <f t="shared" si="7"/>
        <v>1.9022371640930539E-5</v>
      </c>
      <c r="W73" s="1">
        <f t="shared" si="19"/>
        <v>-1.3792161411805816E-2</v>
      </c>
      <c r="AB73" s="1" t="s">
        <v>68</v>
      </c>
      <c r="AH73" s="1" t="s">
        <v>69</v>
      </c>
      <c r="AJ73" s="1">
        <v>16027.5</v>
      </c>
      <c r="AK73" s="1">
        <v>3.760869999678107E-2</v>
      </c>
      <c r="AR73" s="1">
        <v>16027.5</v>
      </c>
      <c r="AS73" s="1">
        <v>3.760869999678107E-2</v>
      </c>
      <c r="BA73" s="1">
        <v>14235</v>
      </c>
      <c r="BB73" s="1">
        <v>2.9119799997715745E-2</v>
      </c>
      <c r="BC73" s="1">
        <v>1</v>
      </c>
    </row>
    <row r="74" spans="1:55" x14ac:dyDescent="0.2">
      <c r="A74" s="1" t="s">
        <v>84</v>
      </c>
      <c r="B74" s="15"/>
      <c r="C74" s="2">
        <v>46259.451999999997</v>
      </c>
      <c r="D74" s="2" t="s">
        <v>38</v>
      </c>
      <c r="E74" s="1">
        <f t="shared" si="1"/>
        <v>14208.082136489958</v>
      </c>
      <c r="F74" s="1">
        <f t="shared" si="15"/>
        <v>14208</v>
      </c>
      <c r="G74" s="1">
        <f t="shared" si="16"/>
        <v>3.3593439991818741E-2</v>
      </c>
      <c r="K74" s="1">
        <f>+G74</f>
        <v>3.3593439991818741E-2</v>
      </c>
      <c r="P74" s="1">
        <f t="shared" si="4"/>
        <v>3.8901325599848914E-2</v>
      </c>
      <c r="Q74" s="37">
        <f t="shared" si="5"/>
        <v>31240.951999999997</v>
      </c>
      <c r="R74" s="22"/>
      <c r="S74" s="1">
        <f t="shared" si="17"/>
        <v>2.817364962793384E-5</v>
      </c>
      <c r="T74" s="14">
        <f>T$19</f>
        <v>0.1</v>
      </c>
      <c r="U74" s="1">
        <f t="shared" si="7"/>
        <v>2.8173649627933841E-6</v>
      </c>
      <c r="W74" s="1">
        <f t="shared" si="19"/>
        <v>-5.3078856080301731E-3</v>
      </c>
      <c r="AB74" s="1" t="s">
        <v>68</v>
      </c>
      <c r="AD74" s="1">
        <v>8</v>
      </c>
      <c r="AF74" s="1" t="s">
        <v>89</v>
      </c>
      <c r="AH74" s="1" t="s">
        <v>60</v>
      </c>
      <c r="AJ74" s="1">
        <v>16034.5</v>
      </c>
      <c r="AK74" s="1">
        <v>3.4641459998965729E-2</v>
      </c>
      <c r="AR74" s="1">
        <v>16034.5</v>
      </c>
      <c r="AS74" s="1">
        <v>3.4641459998965729E-2</v>
      </c>
      <c r="BA74" s="1">
        <v>14235</v>
      </c>
      <c r="BB74" s="1">
        <v>2.9119799997715745E-2</v>
      </c>
      <c r="BC74" s="1">
        <v>0.1</v>
      </c>
    </row>
    <row r="75" spans="1:55" x14ac:dyDescent="0.2">
      <c r="A75" s="1" t="s">
        <v>84</v>
      </c>
      <c r="B75" s="15"/>
      <c r="C75" s="2">
        <v>46270.490400000002</v>
      </c>
      <c r="D75" s="2" t="s">
        <v>55</v>
      </c>
      <c r="E75" s="1">
        <f t="shared" si="1"/>
        <v>14235.071198369702</v>
      </c>
      <c r="F75" s="1">
        <f t="shared" si="15"/>
        <v>14235</v>
      </c>
      <c r="G75" s="1">
        <f t="shared" si="16"/>
        <v>2.9119799997715745E-2</v>
      </c>
      <c r="K75" s="1">
        <f>+G75</f>
        <v>2.9119799997715745E-2</v>
      </c>
      <c r="P75" s="1">
        <f t="shared" si="4"/>
        <v>3.9057151919845531E-2</v>
      </c>
      <c r="Q75" s="37">
        <f t="shared" si="5"/>
        <v>31251.990400000002</v>
      </c>
      <c r="R75" s="22"/>
      <c r="S75" s="1">
        <f t="shared" si="17"/>
        <v>9.8750963224256556E-5</v>
      </c>
      <c r="T75" s="42">
        <v>1</v>
      </c>
      <c r="U75" s="1">
        <f t="shared" si="7"/>
        <v>9.8750963224256556E-5</v>
      </c>
      <c r="W75" s="1">
        <f t="shared" si="19"/>
        <v>-9.9373519221297862E-3</v>
      </c>
      <c r="AD75" s="1">
        <v>4</v>
      </c>
      <c r="AF75" s="1" t="s">
        <v>59</v>
      </c>
      <c r="AH75" s="1" t="s">
        <v>60</v>
      </c>
      <c r="AJ75" s="1">
        <v>16034.5</v>
      </c>
      <c r="AK75" s="1">
        <v>3.5641459995531477E-2</v>
      </c>
      <c r="AR75" s="1">
        <v>16034.5</v>
      </c>
      <c r="AS75" s="1">
        <v>3.5641459995531477E-2</v>
      </c>
      <c r="BA75" s="1">
        <v>14274</v>
      </c>
      <c r="BB75" s="1">
        <v>4.390231999423122E-2</v>
      </c>
      <c r="BC75" s="1">
        <v>0.1</v>
      </c>
    </row>
    <row r="76" spans="1:55" x14ac:dyDescent="0.2">
      <c r="A76" s="1" t="s">
        <v>84</v>
      </c>
      <c r="B76" s="15"/>
      <c r="C76" s="2">
        <v>46270.490400000002</v>
      </c>
      <c r="D76" s="2" t="s">
        <v>38</v>
      </c>
      <c r="E76" s="1">
        <f t="shared" si="1"/>
        <v>14235.071198369702</v>
      </c>
      <c r="F76" s="1">
        <f t="shared" si="15"/>
        <v>14235</v>
      </c>
      <c r="G76" s="1">
        <f t="shared" si="16"/>
        <v>2.9119799997715745E-2</v>
      </c>
      <c r="K76" s="1">
        <f>+G76</f>
        <v>2.9119799997715745E-2</v>
      </c>
      <c r="P76" s="1">
        <f t="shared" si="4"/>
        <v>3.9057151919845531E-2</v>
      </c>
      <c r="Q76" s="37">
        <f t="shared" si="5"/>
        <v>31251.990400000002</v>
      </c>
      <c r="R76" s="22"/>
      <c r="S76" s="1">
        <f t="shared" si="17"/>
        <v>9.8750963224256556E-5</v>
      </c>
      <c r="T76" s="14">
        <f t="shared" ref="T76:T97" si="20">T$19</f>
        <v>0.1</v>
      </c>
      <c r="U76" s="1">
        <f t="shared" si="7"/>
        <v>9.8750963224256566E-6</v>
      </c>
      <c r="W76" s="1">
        <f t="shared" si="19"/>
        <v>-9.9373519221297862E-3</v>
      </c>
      <c r="AB76" s="1" t="s">
        <v>79</v>
      </c>
      <c r="AH76" s="1" t="s">
        <v>69</v>
      </c>
      <c r="AJ76" s="1">
        <v>16034.5</v>
      </c>
      <c r="AK76" s="1">
        <v>4.4541459996253252E-2</v>
      </c>
      <c r="AR76" s="1">
        <v>16034.5</v>
      </c>
      <c r="AS76" s="1">
        <v>4.4541459996253252E-2</v>
      </c>
      <c r="BA76" s="1">
        <v>15073.5</v>
      </c>
      <c r="BB76" s="1">
        <v>5.7143979996908456E-2</v>
      </c>
      <c r="BC76" s="1">
        <v>0.1</v>
      </c>
    </row>
    <row r="77" spans="1:55" x14ac:dyDescent="0.2">
      <c r="A77" s="1" t="s">
        <v>85</v>
      </c>
      <c r="B77" s="15"/>
      <c r="C77" s="2">
        <v>46286.455999999998</v>
      </c>
      <c r="D77" s="2"/>
      <c r="E77" s="1">
        <f t="shared" si="1"/>
        <v>14274.10734186395</v>
      </c>
      <c r="F77" s="1">
        <f t="shared" si="15"/>
        <v>14274</v>
      </c>
      <c r="G77" s="1">
        <f t="shared" si="16"/>
        <v>4.390231999423122E-2</v>
      </c>
      <c r="N77" s="1">
        <f t="shared" ref="N77:N97" si="21">+G77</f>
        <v>4.390231999423122E-2</v>
      </c>
      <c r="P77" s="1">
        <f t="shared" si="4"/>
        <v>3.9282663483874318E-2</v>
      </c>
      <c r="Q77" s="37">
        <f t="shared" si="5"/>
        <v>31267.955999999998</v>
      </c>
      <c r="R77" s="22"/>
      <c r="S77" s="1">
        <f t="shared" si="17"/>
        <v>2.1341226273682911E-5</v>
      </c>
      <c r="T77" s="14">
        <f t="shared" si="20"/>
        <v>0.1</v>
      </c>
      <c r="U77" s="1">
        <f t="shared" si="7"/>
        <v>2.1341226273682913E-6</v>
      </c>
      <c r="W77" s="1">
        <f t="shared" si="19"/>
        <v>4.6196565103569023E-3</v>
      </c>
      <c r="AB77" s="1" t="s">
        <v>68</v>
      </c>
      <c r="AH77" s="1" t="s">
        <v>69</v>
      </c>
      <c r="AJ77" s="1">
        <v>16034.5</v>
      </c>
      <c r="AK77" s="1">
        <v>4.5241460000397637E-2</v>
      </c>
      <c r="AR77" s="1">
        <v>16034.5</v>
      </c>
      <c r="AS77" s="1">
        <v>4.5241460000397637E-2</v>
      </c>
      <c r="BA77" s="1">
        <v>15078.5</v>
      </c>
      <c r="BB77" s="1">
        <v>5.0167380002676509E-2</v>
      </c>
      <c r="BC77" s="1">
        <v>0.1</v>
      </c>
    </row>
    <row r="78" spans="1:55" x14ac:dyDescent="0.2">
      <c r="A78" s="1" t="s">
        <v>91</v>
      </c>
      <c r="B78" s="15" t="s">
        <v>52</v>
      </c>
      <c r="C78" s="2">
        <v>46613.461000000003</v>
      </c>
      <c r="D78" s="2" t="s">
        <v>92</v>
      </c>
      <c r="E78" s="1">
        <f t="shared" si="1"/>
        <v>15073.639717931246</v>
      </c>
      <c r="F78" s="1">
        <f t="shared" si="15"/>
        <v>15073.5</v>
      </c>
      <c r="G78" s="1">
        <f t="shared" si="16"/>
        <v>5.7143979996908456E-2</v>
      </c>
      <c r="N78" s="1">
        <f t="shared" si="21"/>
        <v>5.7143979996908456E-2</v>
      </c>
      <c r="P78" s="1">
        <f t="shared" si="4"/>
        <v>4.4017407187561544E-2</v>
      </c>
      <c r="Q78" s="37">
        <f t="shared" si="5"/>
        <v>31594.961000000003</v>
      </c>
      <c r="R78" s="22"/>
      <c r="S78" s="1">
        <f t="shared" si="17"/>
        <v>1.7230691371908569E-4</v>
      </c>
      <c r="T78" s="14">
        <f t="shared" si="20"/>
        <v>0.1</v>
      </c>
      <c r="U78" s="1">
        <f t="shared" si="7"/>
        <v>1.7230691371908568E-5</v>
      </c>
      <c r="W78" s="1">
        <f t="shared" si="19"/>
        <v>1.3126572809346912E-2</v>
      </c>
      <c r="AB78" s="1" t="s">
        <v>68</v>
      </c>
      <c r="AH78" s="1" t="s">
        <v>69</v>
      </c>
      <c r="AJ78" s="1">
        <v>16171</v>
      </c>
      <c r="AK78" s="1">
        <v>4.3680279995896854E-2</v>
      </c>
      <c r="AR78" s="1">
        <v>16171</v>
      </c>
      <c r="AS78" s="1">
        <v>4.3680279995896854E-2</v>
      </c>
      <c r="BA78" s="1">
        <v>15098</v>
      </c>
      <c r="BB78" s="1">
        <v>4.5758640000713058E-2</v>
      </c>
      <c r="BC78" s="1">
        <v>0.1</v>
      </c>
    </row>
    <row r="79" spans="1:55" x14ac:dyDescent="0.2">
      <c r="A79" s="1" t="s">
        <v>91</v>
      </c>
      <c r="B79" s="15" t="s">
        <v>52</v>
      </c>
      <c r="C79" s="2">
        <v>46615.499000000003</v>
      </c>
      <c r="D79" s="2"/>
      <c r="E79" s="1">
        <f t="shared" si="1"/>
        <v>15078.622660034351</v>
      </c>
      <c r="F79" s="1">
        <f t="shared" si="15"/>
        <v>15078.5</v>
      </c>
      <c r="G79" s="1">
        <f t="shared" si="16"/>
        <v>5.0167380002676509E-2</v>
      </c>
      <c r="N79" s="1">
        <f t="shared" si="21"/>
        <v>5.0167380002676509E-2</v>
      </c>
      <c r="P79" s="1">
        <f t="shared" si="4"/>
        <v>4.4047688418140621E-2</v>
      </c>
      <c r="Q79" s="37">
        <f t="shared" si="5"/>
        <v>31596.999000000003</v>
      </c>
      <c r="R79" s="22"/>
      <c r="S79" s="1">
        <f t="shared" si="17"/>
        <v>3.7450625089839376E-5</v>
      </c>
      <c r="T79" s="14">
        <f t="shared" si="20"/>
        <v>0.1</v>
      </c>
      <c r="U79" s="1">
        <f t="shared" si="7"/>
        <v>3.7450625089839379E-6</v>
      </c>
      <c r="W79" s="1">
        <f t="shared" si="19"/>
        <v>6.1196915845358885E-3</v>
      </c>
      <c r="AB79" s="1" t="s">
        <v>68</v>
      </c>
      <c r="AH79" s="1" t="s">
        <v>69</v>
      </c>
      <c r="AJ79" s="1">
        <v>16729</v>
      </c>
      <c r="AK79" s="1">
        <v>5.1391719993262086E-2</v>
      </c>
      <c r="AR79" s="1">
        <v>16729</v>
      </c>
      <c r="AS79" s="1">
        <v>5.1391719993262086E-2</v>
      </c>
      <c r="BA79" s="1">
        <v>15098</v>
      </c>
      <c r="BB79" s="1">
        <v>4.7758640001120511E-2</v>
      </c>
      <c r="BC79" s="1">
        <v>0.1</v>
      </c>
    </row>
    <row r="80" spans="1:55" x14ac:dyDescent="0.2">
      <c r="A80" s="1" t="s">
        <v>93</v>
      </c>
      <c r="B80" s="15"/>
      <c r="C80" s="2">
        <v>46623.47</v>
      </c>
      <c r="D80" s="2"/>
      <c r="E80" s="1">
        <f t="shared" si="1"/>
        <v>15098.111880595598</v>
      </c>
      <c r="F80" s="1">
        <f t="shared" si="15"/>
        <v>15098</v>
      </c>
      <c r="G80" s="1">
        <f t="shared" si="16"/>
        <v>4.5758640000713058E-2</v>
      </c>
      <c r="N80" s="1">
        <f t="shared" si="21"/>
        <v>4.5758640000713058E-2</v>
      </c>
      <c r="P80" s="1">
        <f t="shared" si="4"/>
        <v>4.4165864861295819E-2</v>
      </c>
      <c r="Q80" s="37">
        <f t="shared" si="5"/>
        <v>31604.97</v>
      </c>
      <c r="R80" s="22"/>
      <c r="S80" s="1">
        <f t="shared" si="17"/>
        <v>2.5369326447456063E-6</v>
      </c>
      <c r="T80" s="14">
        <f t="shared" si="20"/>
        <v>0.1</v>
      </c>
      <c r="U80" s="1">
        <f t="shared" si="7"/>
        <v>2.5369326447456066E-7</v>
      </c>
      <c r="W80" s="1">
        <f t="shared" si="19"/>
        <v>1.5927751394172393E-3</v>
      </c>
      <c r="AB80" s="1" t="s">
        <v>68</v>
      </c>
      <c r="AH80" s="1" t="s">
        <v>69</v>
      </c>
      <c r="AJ80" s="1">
        <v>17638.5</v>
      </c>
      <c r="AK80" s="1">
        <v>5.7148179999785498E-2</v>
      </c>
      <c r="AR80" s="1">
        <v>17638.5</v>
      </c>
      <c r="AS80" s="1">
        <v>5.7148179999785498E-2</v>
      </c>
      <c r="BA80" s="1">
        <v>15147</v>
      </c>
      <c r="BB80" s="1">
        <v>2.7987959998426959E-2</v>
      </c>
      <c r="BC80" s="1">
        <v>0.1</v>
      </c>
    </row>
    <row r="81" spans="1:55" x14ac:dyDescent="0.2">
      <c r="A81" s="1" t="s">
        <v>93</v>
      </c>
      <c r="B81" s="15"/>
      <c r="C81" s="2">
        <v>46623.472000000002</v>
      </c>
      <c r="D81" s="2"/>
      <c r="E81" s="1">
        <f t="shared" si="1"/>
        <v>15098.116770627103</v>
      </c>
      <c r="F81" s="1">
        <f t="shared" si="15"/>
        <v>15098</v>
      </c>
      <c r="G81" s="1">
        <f t="shared" si="16"/>
        <v>4.7758640001120511E-2</v>
      </c>
      <c r="N81" s="1">
        <f t="shared" si="21"/>
        <v>4.7758640001120511E-2</v>
      </c>
      <c r="P81" s="1">
        <f t="shared" si="4"/>
        <v>4.4165864861295819E-2</v>
      </c>
      <c r="Q81" s="37">
        <f t="shared" si="5"/>
        <v>31604.972000000002</v>
      </c>
      <c r="R81" s="22"/>
      <c r="S81" s="1">
        <f t="shared" si="17"/>
        <v>1.2908033205342341E-5</v>
      </c>
      <c r="T81" s="14">
        <f t="shared" si="20"/>
        <v>0.1</v>
      </c>
      <c r="U81" s="1">
        <f t="shared" si="7"/>
        <v>1.2908033205342342E-6</v>
      </c>
      <c r="W81" s="1">
        <f t="shared" si="19"/>
        <v>3.5927751398246929E-3</v>
      </c>
      <c r="AB81" s="1" t="s">
        <v>68</v>
      </c>
      <c r="AH81" s="1" t="s">
        <v>69</v>
      </c>
      <c r="AJ81" s="1">
        <v>17658</v>
      </c>
      <c r="AK81" s="1">
        <v>3.9739439991535619E-2</v>
      </c>
      <c r="AR81" s="1">
        <v>17658</v>
      </c>
      <c r="AS81" s="1">
        <v>3.9739439991535619E-2</v>
      </c>
      <c r="BA81" s="1">
        <v>15186</v>
      </c>
      <c r="BB81" s="1">
        <v>2.6170479999564122E-2</v>
      </c>
      <c r="BC81" s="1">
        <v>0.1</v>
      </c>
    </row>
    <row r="82" spans="1:55" x14ac:dyDescent="0.2">
      <c r="A82" s="1" t="s">
        <v>91</v>
      </c>
      <c r="B82" s="15"/>
      <c r="C82" s="2">
        <v>46643.493000000002</v>
      </c>
      <c r="D82" s="2" t="s">
        <v>92</v>
      </c>
      <c r="E82" s="1">
        <f t="shared" si="1"/>
        <v>15147.068431003072</v>
      </c>
      <c r="F82" s="1">
        <f t="shared" si="15"/>
        <v>15147</v>
      </c>
      <c r="G82" s="1">
        <f t="shared" si="16"/>
        <v>2.7987959998426959E-2</v>
      </c>
      <c r="N82" s="1">
        <f t="shared" si="21"/>
        <v>2.7987959998426959E-2</v>
      </c>
      <c r="P82" s="1">
        <f t="shared" si="4"/>
        <v>4.4463380601217344E-2</v>
      </c>
      <c r="Q82" s="37">
        <f t="shared" si="5"/>
        <v>31624.993000000002</v>
      </c>
      <c r="R82" s="22"/>
      <c r="S82" s="1">
        <f t="shared" si="17"/>
        <v>2.7143948403884986E-4</v>
      </c>
      <c r="T82" s="14">
        <f t="shared" si="20"/>
        <v>0.1</v>
      </c>
      <c r="U82" s="1">
        <f t="shared" si="7"/>
        <v>2.7143948403884988E-5</v>
      </c>
      <c r="W82" s="1">
        <f t="shared" si="19"/>
        <v>-1.6475420602790385E-2</v>
      </c>
      <c r="AB82" s="1" t="s">
        <v>68</v>
      </c>
      <c r="AH82" s="1" t="s">
        <v>69</v>
      </c>
      <c r="AJ82" s="1">
        <v>17738.5</v>
      </c>
      <c r="AK82" s="1">
        <v>5.5816179999965243E-2</v>
      </c>
      <c r="AR82" s="1">
        <v>17738.5</v>
      </c>
      <c r="AS82" s="1">
        <v>5.5816179999965243E-2</v>
      </c>
      <c r="BA82" s="1">
        <v>15205.5</v>
      </c>
      <c r="BB82" s="1">
        <v>3.2761739996203687E-2</v>
      </c>
      <c r="BC82" s="1">
        <v>0.1</v>
      </c>
    </row>
    <row r="83" spans="1:55" x14ac:dyDescent="0.2">
      <c r="A83" s="1" t="s">
        <v>91</v>
      </c>
      <c r="B83" s="15"/>
      <c r="C83" s="2">
        <v>46659.442000000003</v>
      </c>
      <c r="D83" s="2"/>
      <c r="E83" s="1">
        <f t="shared" si="1"/>
        <v>15186.063987235844</v>
      </c>
      <c r="F83" s="1">
        <f t="shared" si="15"/>
        <v>15186</v>
      </c>
      <c r="G83" s="1">
        <f t="shared" si="16"/>
        <v>2.6170479999564122E-2</v>
      </c>
      <c r="N83" s="1">
        <f t="shared" si="21"/>
        <v>2.6170479999564122E-2</v>
      </c>
      <c r="P83" s="1">
        <f t="shared" si="4"/>
        <v>4.4700750978944291E-2</v>
      </c>
      <c r="Q83" s="37">
        <f t="shared" si="5"/>
        <v>31640.942000000003</v>
      </c>
      <c r="R83" s="22"/>
      <c r="S83" s="1">
        <f t="shared" si="17"/>
        <v>3.4337094256925888E-4</v>
      </c>
      <c r="T83" s="14">
        <f t="shared" si="20"/>
        <v>0.1</v>
      </c>
      <c r="U83" s="1">
        <f t="shared" si="7"/>
        <v>3.4337094256925886E-5</v>
      </c>
      <c r="W83" s="1">
        <f t="shared" si="19"/>
        <v>-1.8530270979380169E-2</v>
      </c>
      <c r="AB83" s="1" t="s">
        <v>68</v>
      </c>
      <c r="AH83" s="1" t="s">
        <v>69</v>
      </c>
      <c r="AJ83" s="1">
        <v>17738.5</v>
      </c>
      <c r="AK83" s="1">
        <v>5.6216179997136351E-2</v>
      </c>
      <c r="AR83" s="1">
        <v>17738.5</v>
      </c>
      <c r="AS83" s="1">
        <v>5.6216179997136351E-2</v>
      </c>
      <c r="BA83" s="1">
        <v>15230</v>
      </c>
      <c r="BB83" s="1">
        <v>3.9376399996399414E-2</v>
      </c>
      <c r="BC83" s="1">
        <v>0.1</v>
      </c>
    </row>
    <row r="84" spans="1:55" x14ac:dyDescent="0.2">
      <c r="A84" s="1" t="s">
        <v>91</v>
      </c>
      <c r="B84" s="15" t="s">
        <v>52</v>
      </c>
      <c r="C84" s="2">
        <v>46667.423999999999</v>
      </c>
      <c r="D84" s="2"/>
      <c r="E84" s="1">
        <f t="shared" si="1"/>
        <v>15205.580102970362</v>
      </c>
      <c r="F84" s="1">
        <f t="shared" si="15"/>
        <v>15205.5</v>
      </c>
      <c r="G84" s="1">
        <f t="shared" si="16"/>
        <v>3.2761739996203687E-2</v>
      </c>
      <c r="N84" s="1">
        <f t="shared" si="21"/>
        <v>3.2761739996203687E-2</v>
      </c>
      <c r="P84" s="1">
        <f t="shared" si="4"/>
        <v>4.4819626337928756E-2</v>
      </c>
      <c r="Q84" s="37">
        <f t="shared" si="5"/>
        <v>31648.923999999999</v>
      </c>
      <c r="R84" s="22"/>
      <c r="S84" s="1">
        <f t="shared" si="17"/>
        <v>1.4539262302995997E-4</v>
      </c>
      <c r="T84" s="14">
        <f t="shared" si="20"/>
        <v>0.1</v>
      </c>
      <c r="U84" s="1">
        <f t="shared" si="7"/>
        <v>1.4539262302995999E-5</v>
      </c>
      <c r="W84" s="1">
        <f t="shared" si="19"/>
        <v>-1.2057886341725069E-2</v>
      </c>
      <c r="AB84" s="1" t="s">
        <v>68</v>
      </c>
      <c r="AH84" s="1" t="s">
        <v>69</v>
      </c>
      <c r="AJ84" s="1">
        <v>17772.5</v>
      </c>
      <c r="AK84" s="1">
        <v>5.527530000108527E-2</v>
      </c>
      <c r="AR84" s="1">
        <v>17772.5</v>
      </c>
      <c r="AS84" s="1">
        <v>5.527530000108527E-2</v>
      </c>
      <c r="BA84" s="1">
        <v>15247</v>
      </c>
      <c r="BB84" s="1">
        <v>3.9455960002669599E-2</v>
      </c>
      <c r="BC84" s="1">
        <v>0.1</v>
      </c>
    </row>
    <row r="85" spans="1:55" x14ac:dyDescent="0.2">
      <c r="A85" s="1" t="s">
        <v>91</v>
      </c>
      <c r="B85" s="15"/>
      <c r="C85" s="2">
        <v>46677.451000000001</v>
      </c>
      <c r="D85" s="2"/>
      <c r="E85" s="1">
        <f t="shared" ref="E85:E148" si="22">+(C85-C$7)/C$8</f>
        <v>15230.096275918262</v>
      </c>
      <c r="F85" s="1">
        <f t="shared" ref="F85:F116" si="23">ROUND(2*E85,0)/2</f>
        <v>15230</v>
      </c>
      <c r="G85" s="1">
        <f t="shared" si="16"/>
        <v>3.9376399996399414E-2</v>
      </c>
      <c r="N85" s="1">
        <f t="shared" si="21"/>
        <v>3.9376399996399414E-2</v>
      </c>
      <c r="P85" s="1">
        <f t="shared" ref="P85:P148" si="24">+D$11+D$12*F85+D$13*F85^2</f>
        <v>4.496916226749692E-2</v>
      </c>
      <c r="Q85" s="37">
        <f t="shared" ref="Q85:Q148" si="25">+C85-15018.5</f>
        <v>31658.951000000001</v>
      </c>
      <c r="R85" s="22"/>
      <c r="S85" s="1">
        <f t="shared" si="17"/>
        <v>3.1278989821011743E-5</v>
      </c>
      <c r="T85" s="14">
        <f t="shared" si="20"/>
        <v>0.1</v>
      </c>
      <c r="U85" s="1">
        <f t="shared" ref="U85:U148" si="26">T85*S85</f>
        <v>3.1278989821011743E-6</v>
      </c>
      <c r="W85" s="1">
        <f t="shared" si="19"/>
        <v>-5.5927622710975067E-3</v>
      </c>
      <c r="AB85" s="1" t="s">
        <v>68</v>
      </c>
      <c r="AH85" s="1" t="s">
        <v>69</v>
      </c>
      <c r="AJ85" s="1">
        <v>17772.5</v>
      </c>
      <c r="AK85" s="1">
        <v>5.7975299998361152E-2</v>
      </c>
      <c r="AR85" s="1">
        <v>17772.5</v>
      </c>
      <c r="AS85" s="1">
        <v>5.7975299998361152E-2</v>
      </c>
      <c r="BA85" s="1">
        <v>15914.5</v>
      </c>
      <c r="BB85" s="1">
        <v>4.1079859998717438E-2</v>
      </c>
      <c r="BC85" s="1">
        <v>0.1</v>
      </c>
    </row>
    <row r="86" spans="1:55" x14ac:dyDescent="0.2">
      <c r="A86" s="1" t="s">
        <v>91</v>
      </c>
      <c r="B86" s="15"/>
      <c r="C86" s="2">
        <v>46684.404000000002</v>
      </c>
      <c r="D86" s="2"/>
      <c r="E86" s="1">
        <f t="shared" si="22"/>
        <v>15247.096470443719</v>
      </c>
      <c r="F86" s="1">
        <f t="shared" si="23"/>
        <v>15247</v>
      </c>
      <c r="G86" s="1">
        <f t="shared" si="16"/>
        <v>3.9455960002669599E-2</v>
      </c>
      <c r="N86" s="1">
        <f t="shared" si="21"/>
        <v>3.9455960002669599E-2</v>
      </c>
      <c r="P86" s="1">
        <f t="shared" si="24"/>
        <v>4.5073039503333773E-2</v>
      </c>
      <c r="Q86" s="37">
        <f t="shared" si="25"/>
        <v>31665.904000000002</v>
      </c>
      <c r="R86" s="22"/>
      <c r="S86" s="1">
        <f t="shared" si="17"/>
        <v>3.1551582116781681E-5</v>
      </c>
      <c r="T86" s="14">
        <f t="shared" si="20"/>
        <v>0.1</v>
      </c>
      <c r="U86" s="1">
        <f t="shared" si="26"/>
        <v>3.1551582116781685E-6</v>
      </c>
      <c r="W86" s="1">
        <f t="shared" si="19"/>
        <v>-5.6170795006641738E-3</v>
      </c>
      <c r="AB86" s="1" t="s">
        <v>68</v>
      </c>
      <c r="AH86" s="1" t="s">
        <v>69</v>
      </c>
      <c r="AJ86" s="1">
        <v>17790</v>
      </c>
      <c r="AK86" s="1">
        <v>5.5357199998979922E-2</v>
      </c>
      <c r="AR86" s="1">
        <v>17790</v>
      </c>
      <c r="AS86" s="1">
        <v>5.5357199998979922E-2</v>
      </c>
      <c r="BA86" s="1">
        <v>15917</v>
      </c>
      <c r="BB86" s="1">
        <v>4.6591559999797028E-2</v>
      </c>
      <c r="BC86" s="1">
        <v>0.1</v>
      </c>
    </row>
    <row r="87" spans="1:55" x14ac:dyDescent="0.2">
      <c r="A87" s="1" t="s">
        <v>94</v>
      </c>
      <c r="B87" s="15" t="s">
        <v>52</v>
      </c>
      <c r="C87" s="2">
        <v>46957.41</v>
      </c>
      <c r="D87" s="2"/>
      <c r="E87" s="1">
        <f t="shared" si="22"/>
        <v>15914.600440904802</v>
      </c>
      <c r="F87" s="1">
        <f t="shared" si="23"/>
        <v>15914.5</v>
      </c>
      <c r="G87" s="1">
        <f t="shared" si="16"/>
        <v>4.1079859998717438E-2</v>
      </c>
      <c r="N87" s="1">
        <f t="shared" si="21"/>
        <v>4.1079859998717438E-2</v>
      </c>
      <c r="P87" s="1">
        <f t="shared" si="24"/>
        <v>4.9227917313613041E-2</v>
      </c>
      <c r="Q87" s="37">
        <f t="shared" si="25"/>
        <v>31938.910000000003</v>
      </c>
      <c r="R87" s="22"/>
      <c r="S87" s="1">
        <f t="shared" si="17"/>
        <v>6.6390838006823743E-5</v>
      </c>
      <c r="T87" s="14">
        <f t="shared" si="20"/>
        <v>0.1</v>
      </c>
      <c r="U87" s="1">
        <f t="shared" si="26"/>
        <v>6.639083800682375E-6</v>
      </c>
      <c r="W87" s="1">
        <f t="shared" si="19"/>
        <v>-8.1480573148956029E-3</v>
      </c>
      <c r="AB87" s="1" t="s">
        <v>68</v>
      </c>
      <c r="AH87" s="1" t="s">
        <v>69</v>
      </c>
      <c r="AJ87" s="1">
        <v>17814</v>
      </c>
      <c r="AK87" s="1">
        <v>5.5769519996829331E-2</v>
      </c>
      <c r="AR87" s="1">
        <v>17814</v>
      </c>
      <c r="AS87" s="1">
        <v>5.5769519996829331E-2</v>
      </c>
      <c r="BA87" s="1">
        <v>15921.5</v>
      </c>
      <c r="BB87" s="1">
        <v>5.9112619994266424E-2</v>
      </c>
      <c r="BC87" s="1">
        <v>0.1</v>
      </c>
    </row>
    <row r="88" spans="1:55" x14ac:dyDescent="0.2">
      <c r="A88" s="1" t="s">
        <v>94</v>
      </c>
      <c r="B88" s="15"/>
      <c r="C88" s="2">
        <v>46958.438000000002</v>
      </c>
      <c r="D88" s="2"/>
      <c r="E88" s="1">
        <f t="shared" si="22"/>
        <v>15917.113917098121</v>
      </c>
      <c r="F88" s="1">
        <f t="shared" si="23"/>
        <v>15917</v>
      </c>
      <c r="G88" s="1">
        <f t="shared" si="16"/>
        <v>4.6591559999797028E-2</v>
      </c>
      <c r="N88" s="1">
        <f t="shared" si="21"/>
        <v>4.6591559999797028E-2</v>
      </c>
      <c r="P88" s="1">
        <f t="shared" si="24"/>
        <v>4.92437578866457E-2</v>
      </c>
      <c r="Q88" s="37">
        <f t="shared" si="25"/>
        <v>31939.938000000002</v>
      </c>
      <c r="R88" s="22"/>
      <c r="S88" s="1">
        <f t="shared" si="17"/>
        <v>7.0341536310045659E-6</v>
      </c>
      <c r="T88" s="14">
        <f t="shared" si="20"/>
        <v>0.1</v>
      </c>
      <c r="U88" s="1">
        <f t="shared" si="26"/>
        <v>7.0341536310045667E-7</v>
      </c>
      <c r="W88" s="1">
        <f t="shared" si="19"/>
        <v>-2.6521978868486729E-3</v>
      </c>
      <c r="AB88" s="1" t="s">
        <v>68</v>
      </c>
      <c r="AH88" s="1" t="s">
        <v>69</v>
      </c>
      <c r="AJ88" s="1">
        <v>17814</v>
      </c>
      <c r="AK88" s="1">
        <v>5.6169519994000439E-2</v>
      </c>
      <c r="AR88" s="1">
        <v>17814</v>
      </c>
      <c r="AS88" s="1">
        <v>5.6169519994000439E-2</v>
      </c>
      <c r="BA88" s="1">
        <v>15922</v>
      </c>
      <c r="BB88" s="1">
        <v>3.461495999363251E-2</v>
      </c>
      <c r="BC88" s="1">
        <v>0.1</v>
      </c>
    </row>
    <row r="89" spans="1:55" x14ac:dyDescent="0.2">
      <c r="A89" s="1" t="s">
        <v>94</v>
      </c>
      <c r="B89" s="15" t="s">
        <v>52</v>
      </c>
      <c r="C89" s="2">
        <v>46960.290999999997</v>
      </c>
      <c r="D89" s="2"/>
      <c r="E89" s="1">
        <f t="shared" si="22"/>
        <v>15921.644531287044</v>
      </c>
      <c r="F89" s="1">
        <f t="shared" si="23"/>
        <v>15921.5</v>
      </c>
      <c r="G89" s="1">
        <f t="shared" si="16"/>
        <v>5.9112619994266424E-2</v>
      </c>
      <c r="N89" s="1">
        <f t="shared" si="21"/>
        <v>5.9112619994266424E-2</v>
      </c>
      <c r="P89" s="1">
        <f t="shared" si="24"/>
        <v>4.927227616935044E-2</v>
      </c>
      <c r="Q89" s="37">
        <f t="shared" si="25"/>
        <v>31941.790999999997</v>
      </c>
      <c r="R89" s="22"/>
      <c r="S89" s="1">
        <f t="shared" si="17"/>
        <v>9.6832366592562144E-5</v>
      </c>
      <c r="T89" s="14">
        <f t="shared" si="20"/>
        <v>0.1</v>
      </c>
      <c r="U89" s="1">
        <f t="shared" si="26"/>
        <v>9.6832366592562148E-6</v>
      </c>
      <c r="W89" s="1">
        <f t="shared" si="19"/>
        <v>9.8403438249159841E-3</v>
      </c>
      <c r="AB89" s="1" t="s">
        <v>68</v>
      </c>
      <c r="AH89" s="1" t="s">
        <v>69</v>
      </c>
      <c r="AJ89" s="1">
        <v>17819</v>
      </c>
      <c r="AK89" s="1">
        <v>5.0092919998860452E-2</v>
      </c>
      <c r="AR89" s="1">
        <v>17819</v>
      </c>
      <c r="AS89" s="1">
        <v>5.0092919998860452E-2</v>
      </c>
      <c r="BA89" s="1">
        <v>16012.5</v>
      </c>
      <c r="BB89" s="1">
        <v>4.4538499998452608E-2</v>
      </c>
      <c r="BC89" s="1">
        <v>0.1</v>
      </c>
    </row>
    <row r="90" spans="1:55" x14ac:dyDescent="0.2">
      <c r="A90" s="1" t="s">
        <v>94</v>
      </c>
      <c r="B90" s="15"/>
      <c r="C90" s="2">
        <v>46960.470999999998</v>
      </c>
      <c r="D90" s="2"/>
      <c r="E90" s="1">
        <f t="shared" si="22"/>
        <v>15922.084634122451</v>
      </c>
      <c r="F90" s="1">
        <f t="shared" si="23"/>
        <v>15922</v>
      </c>
      <c r="G90" s="1">
        <f t="shared" si="16"/>
        <v>3.461495999363251E-2</v>
      </c>
      <c r="N90" s="1">
        <f t="shared" si="21"/>
        <v>3.461495999363251E-2</v>
      </c>
      <c r="P90" s="1">
        <f t="shared" si="24"/>
        <v>4.9275445284194308E-2</v>
      </c>
      <c r="Q90" s="37">
        <f t="shared" si="25"/>
        <v>31941.970999999998</v>
      </c>
      <c r="R90" s="22"/>
      <c r="S90" s="1">
        <f t="shared" si="17"/>
        <v>2.1492982895477883E-4</v>
      </c>
      <c r="T90" s="14">
        <f t="shared" si="20"/>
        <v>0.1</v>
      </c>
      <c r="U90" s="1">
        <f t="shared" si="26"/>
        <v>2.1492982895477885E-5</v>
      </c>
      <c r="W90" s="1">
        <f t="shared" si="19"/>
        <v>-1.4660485290561798E-2</v>
      </c>
      <c r="AB90" s="1" t="s">
        <v>68</v>
      </c>
      <c r="AH90" s="1" t="s">
        <v>69</v>
      </c>
      <c r="AJ90" s="1">
        <v>18628.5</v>
      </c>
      <c r="AK90" s="1">
        <v>6.2981379996926989E-2</v>
      </c>
      <c r="AR90" s="1">
        <v>18628.5</v>
      </c>
      <c r="AS90" s="1">
        <v>6.2981379996926989E-2</v>
      </c>
      <c r="BA90" s="1">
        <v>16012.5</v>
      </c>
      <c r="BB90" s="1">
        <v>5.0538499992399011E-2</v>
      </c>
      <c r="BC90" s="1">
        <v>0.1</v>
      </c>
    </row>
    <row r="91" spans="1:55" x14ac:dyDescent="0.2">
      <c r="A91" s="1" t="s">
        <v>96</v>
      </c>
      <c r="B91" s="15" t="s">
        <v>52</v>
      </c>
      <c r="C91" s="2">
        <v>46997.495000000003</v>
      </c>
      <c r="D91" s="2"/>
      <c r="E91" s="1">
        <f t="shared" si="22"/>
        <v>16012.608897334081</v>
      </c>
      <c r="F91" s="1">
        <f t="shared" si="23"/>
        <v>16012.5</v>
      </c>
      <c r="G91" s="1">
        <f t="shared" si="16"/>
        <v>4.4538499998452608E-2</v>
      </c>
      <c r="N91" s="1">
        <f t="shared" si="21"/>
        <v>4.4538499998452608E-2</v>
      </c>
      <c r="P91" s="1">
        <f t="shared" si="24"/>
        <v>4.9850427980010728E-2</v>
      </c>
      <c r="Q91" s="37">
        <f t="shared" si="25"/>
        <v>31978.995000000003</v>
      </c>
      <c r="R91" s="22"/>
      <c r="S91" s="1">
        <f t="shared" si="17"/>
        <v>2.8216578881260129E-5</v>
      </c>
      <c r="T91" s="14">
        <f t="shared" si="20"/>
        <v>0.1</v>
      </c>
      <c r="U91" s="1">
        <f t="shared" si="26"/>
        <v>2.8216578881260132E-6</v>
      </c>
      <c r="W91" s="1">
        <f t="shared" si="19"/>
        <v>-5.3119279815581205E-3</v>
      </c>
      <c r="AB91" s="1" t="s">
        <v>68</v>
      </c>
      <c r="AH91" s="1" t="s">
        <v>69</v>
      </c>
      <c r="AJ91" s="1">
        <v>18628.5</v>
      </c>
      <c r="AK91" s="1">
        <v>6.3681379993795417E-2</v>
      </c>
      <c r="AR91" s="1">
        <v>18628.5</v>
      </c>
      <c r="AS91" s="1">
        <v>6.3681379993795417E-2</v>
      </c>
      <c r="BA91" s="1">
        <v>16012.5</v>
      </c>
      <c r="BB91" s="1">
        <v>5.1538499996240716E-2</v>
      </c>
      <c r="BC91" s="1">
        <v>0.1</v>
      </c>
    </row>
    <row r="92" spans="1:55" x14ac:dyDescent="0.2">
      <c r="A92" s="1" t="s">
        <v>96</v>
      </c>
      <c r="B92" s="15" t="s">
        <v>52</v>
      </c>
      <c r="C92" s="2">
        <v>46997.500999999997</v>
      </c>
      <c r="D92" s="2"/>
      <c r="E92" s="1">
        <f t="shared" si="22"/>
        <v>16012.62356742858</v>
      </c>
      <c r="F92" s="1">
        <f t="shared" si="23"/>
        <v>16012.5</v>
      </c>
      <c r="G92" s="1">
        <f t="shared" si="16"/>
        <v>5.0538499992399011E-2</v>
      </c>
      <c r="N92" s="1">
        <f t="shared" si="21"/>
        <v>5.0538499992399011E-2</v>
      </c>
      <c r="P92" s="1">
        <f t="shared" si="24"/>
        <v>4.9850427980010728E-2</v>
      </c>
      <c r="Q92" s="37">
        <f t="shared" si="25"/>
        <v>31979.000999999997</v>
      </c>
      <c r="R92" s="22"/>
      <c r="S92" s="1">
        <f t="shared" si="17"/>
        <v>4.7344309423206112E-7</v>
      </c>
      <c r="T92" s="14">
        <f t="shared" si="20"/>
        <v>0.1</v>
      </c>
      <c r="U92" s="1">
        <f t="shared" si="26"/>
        <v>4.7344309423206115E-8</v>
      </c>
      <c r="W92" s="1">
        <f t="shared" si="19"/>
        <v>6.8807201238828275E-4</v>
      </c>
      <c r="AB92" s="1" t="s">
        <v>68</v>
      </c>
      <c r="AH92" s="1" t="s">
        <v>69</v>
      </c>
      <c r="AJ92" s="1">
        <v>18633.5</v>
      </c>
      <c r="AK92" s="1">
        <v>6.3404779990378302E-2</v>
      </c>
      <c r="AR92" s="1">
        <v>18633.5</v>
      </c>
      <c r="AS92" s="1">
        <v>6.3404779990378302E-2</v>
      </c>
      <c r="BA92" s="1">
        <v>16025</v>
      </c>
      <c r="BB92" s="1">
        <v>5.2096999992500059E-2</v>
      </c>
      <c r="BC92" s="1">
        <v>0.1</v>
      </c>
    </row>
    <row r="93" spans="1:55" x14ac:dyDescent="0.2">
      <c r="A93" s="1" t="s">
        <v>96</v>
      </c>
      <c r="B93" s="15" t="s">
        <v>52</v>
      </c>
      <c r="C93" s="2">
        <v>46997.502</v>
      </c>
      <c r="D93" s="2"/>
      <c r="E93" s="1">
        <f t="shared" si="22"/>
        <v>16012.626012444342</v>
      </c>
      <c r="F93" s="1">
        <f t="shared" si="23"/>
        <v>16012.5</v>
      </c>
      <c r="G93" s="1">
        <f t="shared" ref="G93:G124" si="27">+C93-(C$7+F93*C$8)</f>
        <v>5.1538499996240716E-2</v>
      </c>
      <c r="N93" s="1">
        <f t="shared" si="21"/>
        <v>5.1538499996240716E-2</v>
      </c>
      <c r="P93" s="1">
        <f t="shared" si="24"/>
        <v>4.9850427980010728E-2</v>
      </c>
      <c r="Q93" s="37">
        <f t="shared" si="25"/>
        <v>31979.002</v>
      </c>
      <c r="R93" s="22"/>
      <c r="S93" s="1">
        <f t="shared" ref="S93:S124" si="28">+(P93-G93)^2</f>
        <v>2.8495871319787781E-6</v>
      </c>
      <c r="T93" s="14">
        <f t="shared" si="20"/>
        <v>0.1</v>
      </c>
      <c r="U93" s="1">
        <f t="shared" si="26"/>
        <v>2.8495871319787782E-7</v>
      </c>
      <c r="W93" s="1">
        <f t="shared" ref="W93:W124" si="29">+G93-P93</f>
        <v>1.6880720162299884E-3</v>
      </c>
      <c r="AB93" s="1" t="s">
        <v>68</v>
      </c>
      <c r="AH93" s="1" t="s">
        <v>69</v>
      </c>
      <c r="AJ93" s="1">
        <v>18633.5</v>
      </c>
      <c r="AK93" s="1">
        <v>6.3704779990075622E-2</v>
      </c>
      <c r="AR93" s="1">
        <v>18633.5</v>
      </c>
      <c r="AS93" s="1">
        <v>6.3704779990075622E-2</v>
      </c>
      <c r="BA93" s="1">
        <v>16027.5</v>
      </c>
      <c r="BB93" s="1">
        <v>3.760869999678107E-2</v>
      </c>
      <c r="BC93" s="1">
        <v>0.1</v>
      </c>
    </row>
    <row r="94" spans="1:55" x14ac:dyDescent="0.2">
      <c r="A94" s="1" t="s">
        <v>96</v>
      </c>
      <c r="B94" s="15"/>
      <c r="C94" s="2">
        <v>47002.614999999998</v>
      </c>
      <c r="D94" s="2"/>
      <c r="E94" s="1">
        <f t="shared" si="22"/>
        <v>16025.127377985633</v>
      </c>
      <c r="F94" s="1">
        <f t="shared" si="23"/>
        <v>16025</v>
      </c>
      <c r="G94" s="1">
        <f t="shared" si="27"/>
        <v>5.2096999992500059E-2</v>
      </c>
      <c r="N94" s="1">
        <f t="shared" si="21"/>
        <v>5.2096999992500059E-2</v>
      </c>
      <c r="P94" s="1">
        <f t="shared" si="24"/>
        <v>4.9930060113691707E-2</v>
      </c>
      <c r="Q94" s="37">
        <f t="shared" si="25"/>
        <v>31984.114999999998</v>
      </c>
      <c r="R94" s="22"/>
      <c r="S94" s="1">
        <f t="shared" si="28"/>
        <v>4.6956284383699556E-6</v>
      </c>
      <c r="T94" s="14">
        <f t="shared" si="20"/>
        <v>0.1</v>
      </c>
      <c r="U94" s="1">
        <f t="shared" si="26"/>
        <v>4.6956284383699557E-7</v>
      </c>
      <c r="W94" s="1">
        <f t="shared" si="29"/>
        <v>2.1669398788083521E-3</v>
      </c>
      <c r="AB94" s="1" t="s">
        <v>68</v>
      </c>
      <c r="AH94" s="1" t="s">
        <v>69</v>
      </c>
      <c r="AJ94" s="1">
        <v>18640.5</v>
      </c>
      <c r="AK94" s="1">
        <v>6.2237539998022839E-2</v>
      </c>
      <c r="AR94" s="1">
        <v>18640.5</v>
      </c>
      <c r="AS94" s="1">
        <v>6.2237539998022839E-2</v>
      </c>
      <c r="BA94" s="1">
        <v>16034.5</v>
      </c>
      <c r="BB94" s="1">
        <v>3.4641459998965729E-2</v>
      </c>
      <c r="BC94" s="1">
        <v>0.1</v>
      </c>
    </row>
    <row r="95" spans="1:55" x14ac:dyDescent="0.2">
      <c r="A95" s="1" t="s">
        <v>96</v>
      </c>
      <c r="B95" s="15" t="s">
        <v>52</v>
      </c>
      <c r="C95" s="2">
        <v>47003.623</v>
      </c>
      <c r="D95" s="2"/>
      <c r="E95" s="1">
        <f t="shared" si="22"/>
        <v>16027.591953863914</v>
      </c>
      <c r="F95" s="1">
        <f t="shared" si="23"/>
        <v>16027.5</v>
      </c>
      <c r="G95" s="1">
        <f t="shared" si="27"/>
        <v>3.760869999678107E-2</v>
      </c>
      <c r="N95" s="1">
        <f t="shared" si="21"/>
        <v>3.760869999678107E-2</v>
      </c>
      <c r="P95" s="1">
        <f t="shared" si="24"/>
        <v>4.9945992791911177E-2</v>
      </c>
      <c r="Q95" s="37">
        <f t="shared" si="25"/>
        <v>31985.123</v>
      </c>
      <c r="R95" s="22"/>
      <c r="S95" s="1">
        <f t="shared" si="28"/>
        <v>1.5220879351276925E-4</v>
      </c>
      <c r="T95" s="14">
        <f t="shared" si="20"/>
        <v>0.1</v>
      </c>
      <c r="U95" s="1">
        <f t="shared" si="26"/>
        <v>1.5220879351276926E-5</v>
      </c>
      <c r="W95" s="1">
        <f t="shared" si="29"/>
        <v>-1.2337292795130107E-2</v>
      </c>
      <c r="AB95" s="1" t="s">
        <v>68</v>
      </c>
      <c r="AH95" s="1" t="s">
        <v>69</v>
      </c>
      <c r="AJ95" s="1">
        <v>18640.5</v>
      </c>
      <c r="AK95" s="1">
        <v>6.2937539994891267E-2</v>
      </c>
      <c r="AR95" s="1">
        <v>18640.5</v>
      </c>
      <c r="AS95" s="1">
        <v>6.2937539994891267E-2</v>
      </c>
      <c r="BA95" s="1">
        <v>16034.5</v>
      </c>
      <c r="BB95" s="1">
        <v>3.5641459995531477E-2</v>
      </c>
      <c r="BC95" s="1">
        <v>0.1</v>
      </c>
    </row>
    <row r="96" spans="1:55" x14ac:dyDescent="0.2">
      <c r="A96" s="1" t="s">
        <v>96</v>
      </c>
      <c r="B96" s="15" t="s">
        <v>52</v>
      </c>
      <c r="C96" s="2">
        <v>47006.483</v>
      </c>
      <c r="D96" s="2"/>
      <c r="E96" s="1">
        <f t="shared" si="22"/>
        <v>16034.584698915374</v>
      </c>
      <c r="F96" s="1">
        <f t="shared" si="23"/>
        <v>16034.5</v>
      </c>
      <c r="G96" s="1">
        <f t="shared" si="27"/>
        <v>3.4641459998965729E-2</v>
      </c>
      <c r="N96" s="1">
        <f t="shared" si="21"/>
        <v>3.4641459998965729E-2</v>
      </c>
      <c r="P96" s="1">
        <f t="shared" si="24"/>
        <v>4.9990615376889341E-2</v>
      </c>
      <c r="Q96" s="37">
        <f t="shared" si="25"/>
        <v>31987.983</v>
      </c>
      <c r="R96" s="22"/>
      <c r="S96" s="1">
        <f t="shared" si="28"/>
        <v>2.3559657081564136E-4</v>
      </c>
      <c r="T96" s="14">
        <f t="shared" si="20"/>
        <v>0.1</v>
      </c>
      <c r="U96" s="1">
        <f t="shared" si="26"/>
        <v>2.3559657081564136E-5</v>
      </c>
      <c r="W96" s="1">
        <f t="shared" si="29"/>
        <v>-1.5349155377923612E-2</v>
      </c>
      <c r="AB96" s="1" t="s">
        <v>68</v>
      </c>
      <c r="AH96" s="1" t="s">
        <v>69</v>
      </c>
      <c r="AJ96" s="1">
        <v>18643</v>
      </c>
      <c r="AK96" s="1">
        <v>5.9349240000301506E-2</v>
      </c>
      <c r="AR96" s="1">
        <v>18643</v>
      </c>
      <c r="AS96" s="1">
        <v>5.9349240000301506E-2</v>
      </c>
      <c r="BA96" s="1">
        <v>16034.5</v>
      </c>
      <c r="BB96" s="1">
        <v>4.4541459996253252E-2</v>
      </c>
      <c r="BC96" s="1">
        <v>1</v>
      </c>
    </row>
    <row r="97" spans="1:55" x14ac:dyDescent="0.2">
      <c r="A97" s="1" t="s">
        <v>96</v>
      </c>
      <c r="B97" s="15" t="s">
        <v>52</v>
      </c>
      <c r="C97" s="2">
        <v>47006.483999999997</v>
      </c>
      <c r="D97" s="2"/>
      <c r="E97" s="1">
        <f t="shared" si="22"/>
        <v>16034.587143931118</v>
      </c>
      <c r="F97" s="1">
        <f t="shared" si="23"/>
        <v>16034.5</v>
      </c>
      <c r="G97" s="1">
        <f t="shared" si="27"/>
        <v>3.5641459995531477E-2</v>
      </c>
      <c r="N97" s="1">
        <f t="shared" si="21"/>
        <v>3.5641459995531477E-2</v>
      </c>
      <c r="P97" s="1">
        <f t="shared" si="24"/>
        <v>4.9990615376889341E-2</v>
      </c>
      <c r="Q97" s="37">
        <f t="shared" si="25"/>
        <v>31987.983999999997</v>
      </c>
      <c r="R97" s="22"/>
      <c r="S97" s="1">
        <f t="shared" si="28"/>
        <v>2.0589826015835136E-4</v>
      </c>
      <c r="T97" s="14">
        <f t="shared" si="20"/>
        <v>0.1</v>
      </c>
      <c r="U97" s="1">
        <f t="shared" si="26"/>
        <v>2.0589826015835137E-5</v>
      </c>
      <c r="W97" s="1">
        <f t="shared" si="29"/>
        <v>-1.4349155381357864E-2</v>
      </c>
      <c r="AB97" s="1" t="s">
        <v>68</v>
      </c>
      <c r="AH97" s="1" t="s">
        <v>69</v>
      </c>
      <c r="AJ97" s="1">
        <v>18643</v>
      </c>
      <c r="AK97" s="1">
        <v>6.0649239996564575E-2</v>
      </c>
      <c r="AR97" s="1">
        <v>18643</v>
      </c>
      <c r="AS97" s="1">
        <v>6.0649239996564575E-2</v>
      </c>
      <c r="BA97" s="1">
        <v>16034.5</v>
      </c>
      <c r="BB97" s="1">
        <v>4.5241460000397637E-2</v>
      </c>
      <c r="BC97" s="1">
        <v>1</v>
      </c>
    </row>
    <row r="98" spans="1:55" x14ac:dyDescent="0.2">
      <c r="A98" s="1" t="s">
        <v>97</v>
      </c>
      <c r="B98" s="15"/>
      <c r="C98" s="2">
        <v>47006.492899999997</v>
      </c>
      <c r="D98" s="2"/>
      <c r="E98" s="1">
        <f t="shared" si="22"/>
        <v>16034.608904571316</v>
      </c>
      <c r="F98" s="1">
        <f t="shared" si="23"/>
        <v>16034.5</v>
      </c>
      <c r="G98" s="1">
        <f t="shared" si="27"/>
        <v>4.4541459996253252E-2</v>
      </c>
      <c r="L98" s="1">
        <f>+G98</f>
        <v>4.4541459996253252E-2</v>
      </c>
      <c r="P98" s="1">
        <f t="shared" si="24"/>
        <v>4.9990615376889341E-2</v>
      </c>
      <c r="Q98" s="37">
        <f t="shared" si="25"/>
        <v>31987.992899999997</v>
      </c>
      <c r="R98" s="22"/>
      <c r="S98" s="1">
        <f t="shared" si="28"/>
        <v>2.9693294362315242E-5</v>
      </c>
      <c r="T98" s="1">
        <v>1</v>
      </c>
      <c r="U98" s="1">
        <f t="shared" si="26"/>
        <v>2.9693294362315242E-5</v>
      </c>
      <c r="W98" s="1">
        <f t="shared" si="29"/>
        <v>-5.4491553806360893E-3</v>
      </c>
      <c r="AB98" s="1" t="s">
        <v>79</v>
      </c>
      <c r="AC98" s="1" t="s">
        <v>60</v>
      </c>
      <c r="AH98" s="1" t="s">
        <v>69</v>
      </c>
      <c r="AJ98" s="1">
        <v>18680</v>
      </c>
      <c r="AK98" s="1">
        <v>5.8522399995126761E-2</v>
      </c>
      <c r="AR98" s="1">
        <v>18680</v>
      </c>
      <c r="AS98" s="1">
        <v>5.8522399995126761E-2</v>
      </c>
      <c r="BA98" s="1">
        <v>16171</v>
      </c>
      <c r="BB98" s="1">
        <v>4.3680279995896854E-2</v>
      </c>
      <c r="BC98" s="1">
        <v>1</v>
      </c>
    </row>
    <row r="99" spans="1:55" x14ac:dyDescent="0.2">
      <c r="A99" s="1" t="s">
        <v>97</v>
      </c>
      <c r="B99" s="15"/>
      <c r="C99" s="2">
        <v>47006.493600000002</v>
      </c>
      <c r="D99" s="2"/>
      <c r="E99" s="1">
        <f t="shared" si="22"/>
        <v>16034.610616082353</v>
      </c>
      <c r="F99" s="1">
        <f t="shared" si="23"/>
        <v>16034.5</v>
      </c>
      <c r="G99" s="1">
        <f t="shared" si="27"/>
        <v>4.5241460000397637E-2</v>
      </c>
      <c r="L99" s="1">
        <f>+G99</f>
        <v>4.5241460000397637E-2</v>
      </c>
      <c r="P99" s="1">
        <f t="shared" si="24"/>
        <v>4.9990615376889341E-2</v>
      </c>
      <c r="Q99" s="37">
        <f t="shared" si="25"/>
        <v>31987.993600000002</v>
      </c>
      <c r="R99" s="22"/>
      <c r="S99" s="1">
        <f t="shared" si="28"/>
        <v>2.2554476790060058E-5</v>
      </c>
      <c r="T99" s="1">
        <v>1</v>
      </c>
      <c r="U99" s="1">
        <f t="shared" si="26"/>
        <v>2.2554476790060058E-5</v>
      </c>
      <c r="W99" s="1">
        <f t="shared" si="29"/>
        <v>-4.7491553764917038E-3</v>
      </c>
      <c r="AB99" s="1" t="s">
        <v>79</v>
      </c>
      <c r="AC99" s="1" t="s">
        <v>53</v>
      </c>
      <c r="AH99" s="1" t="s">
        <v>69</v>
      </c>
      <c r="AJ99" s="1">
        <v>18682</v>
      </c>
      <c r="AK99" s="1">
        <v>6.2331759996595792E-2</v>
      </c>
      <c r="AR99" s="1">
        <v>18682</v>
      </c>
      <c r="AS99" s="1">
        <v>6.2331759996595792E-2</v>
      </c>
      <c r="BA99" s="1">
        <v>16729</v>
      </c>
      <c r="BB99" s="1">
        <v>5.1391719993262086E-2</v>
      </c>
      <c r="BC99" s="1">
        <v>0.1</v>
      </c>
    </row>
    <row r="100" spans="1:55" x14ac:dyDescent="0.2">
      <c r="A100" s="1" t="s">
        <v>97</v>
      </c>
      <c r="B100" s="15"/>
      <c r="C100" s="2">
        <v>47062.319900000002</v>
      </c>
      <c r="D100" s="2"/>
      <c r="E100" s="1">
        <f t="shared" si="22"/>
        <v>16171.106798972662</v>
      </c>
      <c r="F100" s="1">
        <f t="shared" si="23"/>
        <v>16171</v>
      </c>
      <c r="G100" s="1">
        <f t="shared" si="27"/>
        <v>4.3680279995896854E-2</v>
      </c>
      <c r="L100" s="1">
        <f>+G100</f>
        <v>4.3680279995896854E-2</v>
      </c>
      <c r="P100" s="1">
        <f t="shared" si="24"/>
        <v>5.0864021183733191E-2</v>
      </c>
      <c r="Q100" s="37">
        <f t="shared" si="25"/>
        <v>32043.819900000002</v>
      </c>
      <c r="R100" s="22"/>
      <c r="S100" s="1">
        <f t="shared" si="28"/>
        <v>5.1606137453816226E-5</v>
      </c>
      <c r="T100" s="1">
        <v>1</v>
      </c>
      <c r="U100" s="1">
        <f t="shared" si="26"/>
        <v>5.1606137453816226E-5</v>
      </c>
      <c r="W100" s="1">
        <f t="shared" si="29"/>
        <v>-7.1837411878363372E-3</v>
      </c>
      <c r="AB100" s="1" t="s">
        <v>79</v>
      </c>
      <c r="AC100" s="1" t="s">
        <v>53</v>
      </c>
      <c r="AH100" s="1" t="s">
        <v>69</v>
      </c>
      <c r="AJ100" s="1">
        <v>18682</v>
      </c>
      <c r="AK100" s="1">
        <v>6.3031760000740178E-2</v>
      </c>
      <c r="AR100" s="1">
        <v>18682</v>
      </c>
      <c r="AS100" s="1">
        <v>6.3031760000740178E-2</v>
      </c>
      <c r="BA100" s="1">
        <v>17638.5</v>
      </c>
      <c r="BB100" s="1">
        <v>5.7148179999785498E-2</v>
      </c>
      <c r="BC100" s="1">
        <v>0.1</v>
      </c>
    </row>
    <row r="101" spans="1:55" x14ac:dyDescent="0.2">
      <c r="A101" s="1" t="s">
        <v>96</v>
      </c>
      <c r="B101" s="15"/>
      <c r="C101" s="2">
        <v>47290.546999999999</v>
      </c>
      <c r="D101" s="2"/>
      <c r="E101" s="1">
        <f t="shared" si="22"/>
        <v>16729.125653564926</v>
      </c>
      <c r="F101" s="1">
        <f t="shared" si="23"/>
        <v>16729</v>
      </c>
      <c r="G101" s="1">
        <f t="shared" si="27"/>
        <v>5.1391719993262086E-2</v>
      </c>
      <c r="N101" s="1">
        <f>+G101</f>
        <v>5.1391719993262086E-2</v>
      </c>
      <c r="P101" s="1">
        <f t="shared" si="24"/>
        <v>5.4499031167501294E-2</v>
      </c>
      <c r="Q101" s="37">
        <f t="shared" si="25"/>
        <v>32272.046999999999</v>
      </c>
      <c r="R101" s="22"/>
      <c r="S101" s="1">
        <f t="shared" si="28"/>
        <v>9.6553827335518452E-6</v>
      </c>
      <c r="T101" s="14">
        <f>T$19</f>
        <v>0.1</v>
      </c>
      <c r="U101" s="1">
        <f t="shared" si="26"/>
        <v>9.6553827335518456E-7</v>
      </c>
      <c r="W101" s="1">
        <f t="shared" si="29"/>
        <v>-3.1073111742392079E-3</v>
      </c>
      <c r="AB101" s="1" t="s">
        <v>68</v>
      </c>
      <c r="AH101" s="1" t="s">
        <v>69</v>
      </c>
      <c r="AJ101" s="1">
        <v>18684.5</v>
      </c>
      <c r="AK101" s="1">
        <v>6.8443459997070022E-2</v>
      </c>
      <c r="AR101" s="1">
        <v>18684.5</v>
      </c>
      <c r="AS101" s="1">
        <v>6.8443459997070022E-2</v>
      </c>
      <c r="BA101" s="1">
        <v>17658</v>
      </c>
      <c r="BB101" s="1">
        <v>3.9739439991535619E-2</v>
      </c>
      <c r="BC101" s="1">
        <v>0.1</v>
      </c>
    </row>
    <row r="102" spans="1:55" x14ac:dyDescent="0.2">
      <c r="A102" s="1" t="s">
        <v>99</v>
      </c>
      <c r="B102" s="15" t="s">
        <v>52</v>
      </c>
      <c r="C102" s="2">
        <v>47662.534</v>
      </c>
      <c r="D102" s="2"/>
      <c r="E102" s="1">
        <f t="shared" si="22"/>
        <v>17638.639728200305</v>
      </c>
      <c r="F102" s="1">
        <f t="shared" si="23"/>
        <v>17638.5</v>
      </c>
      <c r="G102" s="1">
        <f t="shared" si="27"/>
        <v>5.7148179999785498E-2</v>
      </c>
      <c r="J102" s="1">
        <f>+G102</f>
        <v>5.7148179999785498E-2</v>
      </c>
      <c r="P102" s="1">
        <f t="shared" si="24"/>
        <v>6.0646338200610453E-2</v>
      </c>
      <c r="Q102" s="37">
        <f t="shared" si="25"/>
        <v>32644.034</v>
      </c>
      <c r="R102" s="22"/>
      <c r="S102" s="1">
        <f t="shared" si="28"/>
        <v>1.2237110797998887E-5</v>
      </c>
      <c r="T102" s="14">
        <f>T$19</f>
        <v>0.1</v>
      </c>
      <c r="U102" s="1">
        <f t="shared" si="26"/>
        <v>1.2237110797998887E-6</v>
      </c>
      <c r="W102" s="1">
        <f t="shared" si="29"/>
        <v>-3.4981582008249551E-3</v>
      </c>
      <c r="AB102" s="1" t="s">
        <v>68</v>
      </c>
      <c r="AH102" s="1" t="s">
        <v>69</v>
      </c>
      <c r="AJ102" s="1">
        <v>18684.5</v>
      </c>
      <c r="AK102" s="1">
        <v>6.9243459998688195E-2</v>
      </c>
      <c r="AR102" s="1">
        <v>18684.5</v>
      </c>
      <c r="AS102" s="1">
        <v>6.9243459998688195E-2</v>
      </c>
      <c r="BA102" s="1">
        <v>17738.5</v>
      </c>
      <c r="BB102" s="1">
        <v>5.5816179999965243E-2</v>
      </c>
      <c r="BC102" s="1">
        <v>1</v>
      </c>
    </row>
    <row r="103" spans="1:55" x14ac:dyDescent="0.2">
      <c r="A103" s="1" t="s">
        <v>99</v>
      </c>
      <c r="B103" s="15"/>
      <c r="C103" s="2">
        <v>47670.491999999998</v>
      </c>
      <c r="D103" s="2"/>
      <c r="E103" s="1">
        <f t="shared" si="22"/>
        <v>17658.097163556773</v>
      </c>
      <c r="F103" s="1">
        <f t="shared" si="23"/>
        <v>17658</v>
      </c>
      <c r="G103" s="1">
        <f t="shared" si="27"/>
        <v>3.9739439991535619E-2</v>
      </c>
      <c r="J103" s="1">
        <f>+G103</f>
        <v>3.9739439991535619E-2</v>
      </c>
      <c r="P103" s="1">
        <f t="shared" si="24"/>
        <v>6.0781158592815715E-2</v>
      </c>
      <c r="Q103" s="37">
        <f t="shared" si="25"/>
        <v>32651.991999999998</v>
      </c>
      <c r="R103" s="22"/>
      <c r="S103" s="1">
        <f t="shared" si="28"/>
        <v>4.4275392169545682E-4</v>
      </c>
      <c r="T103" s="14">
        <f>T$19</f>
        <v>0.1</v>
      </c>
      <c r="U103" s="1">
        <f t="shared" si="26"/>
        <v>4.4275392169545684E-5</v>
      </c>
      <c r="W103" s="1">
        <f t="shared" si="29"/>
        <v>-2.1041718601280096E-2</v>
      </c>
      <c r="AB103" s="1" t="s">
        <v>68</v>
      </c>
      <c r="AH103" s="1" t="s">
        <v>69</v>
      </c>
      <c r="AJ103" s="1">
        <v>18687</v>
      </c>
      <c r="AK103" s="1">
        <v>6.255515999509953E-2</v>
      </c>
      <c r="AR103" s="1">
        <v>18687</v>
      </c>
      <c r="AS103" s="1">
        <v>6.255515999509953E-2</v>
      </c>
      <c r="BA103" s="1">
        <v>17738.5</v>
      </c>
      <c r="BB103" s="1">
        <v>5.6216179997136351E-2</v>
      </c>
      <c r="BC103" s="1">
        <v>1</v>
      </c>
    </row>
    <row r="104" spans="1:55" x14ac:dyDescent="0.2">
      <c r="A104" s="1" t="s">
        <v>100</v>
      </c>
      <c r="B104" s="15" t="s">
        <v>52</v>
      </c>
      <c r="C104" s="2">
        <v>47703.432200000003</v>
      </c>
      <c r="D104" s="2"/>
      <c r="E104" s="1">
        <f t="shared" si="22"/>
        <v>17738.636471439331</v>
      </c>
      <c r="F104" s="1">
        <f t="shared" si="23"/>
        <v>17738.5</v>
      </c>
      <c r="G104" s="1">
        <f t="shared" si="27"/>
        <v>5.5816179999965243E-2</v>
      </c>
      <c r="I104" s="1">
        <f>+G104</f>
        <v>5.5816179999965243E-2</v>
      </c>
      <c r="P104" s="1">
        <f t="shared" si="24"/>
        <v>6.1339066812378759E-2</v>
      </c>
      <c r="Q104" s="37">
        <f t="shared" si="25"/>
        <v>32684.932200000003</v>
      </c>
      <c r="R104" s="22"/>
      <c r="S104" s="1">
        <f t="shared" si="28"/>
        <v>3.0502278742731127E-5</v>
      </c>
      <c r="T104" s="1">
        <v>1</v>
      </c>
      <c r="U104" s="1">
        <f t="shared" si="26"/>
        <v>3.0502278742731127E-5</v>
      </c>
      <c r="W104" s="1">
        <f t="shared" si="29"/>
        <v>-5.5228868124135161E-3</v>
      </c>
      <c r="AB104" s="1" t="s">
        <v>79</v>
      </c>
      <c r="AC104" s="1" t="s">
        <v>53</v>
      </c>
      <c r="AH104" s="1" t="s">
        <v>69</v>
      </c>
      <c r="AJ104" s="1">
        <v>18687</v>
      </c>
      <c r="AK104" s="1">
        <v>6.4455159998033196E-2</v>
      </c>
      <c r="AR104" s="1">
        <v>18687</v>
      </c>
      <c r="AS104" s="1">
        <v>6.4455159998033196E-2</v>
      </c>
      <c r="BA104" s="1">
        <v>17772.5</v>
      </c>
      <c r="BB104" s="1">
        <v>5.527530000108527E-2</v>
      </c>
      <c r="BC104" s="1">
        <v>1</v>
      </c>
    </row>
    <row r="105" spans="1:55" x14ac:dyDescent="0.2">
      <c r="A105" s="1" t="s">
        <v>101</v>
      </c>
      <c r="B105" s="15" t="s">
        <v>52</v>
      </c>
      <c r="C105" s="2">
        <v>47703.4326</v>
      </c>
      <c r="D105" s="2"/>
      <c r="E105" s="1">
        <f t="shared" si="22"/>
        <v>17738.637449445625</v>
      </c>
      <c r="F105" s="1">
        <f t="shared" si="23"/>
        <v>17738.5</v>
      </c>
      <c r="G105" s="1">
        <f t="shared" si="27"/>
        <v>5.6216179997136351E-2</v>
      </c>
      <c r="I105" s="1">
        <f>+G105</f>
        <v>5.6216179997136351E-2</v>
      </c>
      <c r="P105" s="1">
        <f t="shared" si="24"/>
        <v>6.1339066812378759E-2</v>
      </c>
      <c r="Q105" s="37">
        <f t="shared" si="25"/>
        <v>32684.9326</v>
      </c>
      <c r="R105" s="22"/>
      <c r="S105" s="1">
        <f t="shared" si="28"/>
        <v>2.6243969321784506E-5</v>
      </c>
      <c r="T105" s="1">
        <v>1</v>
      </c>
      <c r="U105" s="1">
        <f t="shared" si="26"/>
        <v>2.6243969321784506E-5</v>
      </c>
      <c r="W105" s="1">
        <f t="shared" si="29"/>
        <v>-5.1228868152424084E-3</v>
      </c>
      <c r="AB105" s="1" t="s">
        <v>79</v>
      </c>
      <c r="AC105" s="1" t="s">
        <v>60</v>
      </c>
      <c r="AH105" s="1" t="s">
        <v>69</v>
      </c>
      <c r="AJ105" s="1">
        <v>18689.5</v>
      </c>
      <c r="AK105" s="1">
        <v>6.3966859997890424E-2</v>
      </c>
      <c r="AR105" s="1">
        <v>18689.5</v>
      </c>
      <c r="AS105" s="1">
        <v>6.3966859997890424E-2</v>
      </c>
      <c r="BA105" s="1">
        <v>17772.5</v>
      </c>
      <c r="BB105" s="1">
        <v>5.7975299998361152E-2</v>
      </c>
      <c r="BC105" s="1">
        <v>1</v>
      </c>
    </row>
    <row r="106" spans="1:55" x14ac:dyDescent="0.2">
      <c r="A106" s="1" t="s">
        <v>101</v>
      </c>
      <c r="B106" s="15" t="s">
        <v>52</v>
      </c>
      <c r="C106" s="2">
        <v>47717.337500000001</v>
      </c>
      <c r="D106" s="2"/>
      <c r="E106" s="1">
        <f t="shared" si="22"/>
        <v>17772.635148979207</v>
      </c>
      <c r="F106" s="1">
        <f t="shared" si="23"/>
        <v>17772.5</v>
      </c>
      <c r="G106" s="1">
        <f t="shared" si="27"/>
        <v>5.527530000108527E-2</v>
      </c>
      <c r="I106" s="1">
        <f>+G106</f>
        <v>5.527530000108527E-2</v>
      </c>
      <c r="P106" s="1">
        <f t="shared" si="24"/>
        <v>6.1575354053920367E-2</v>
      </c>
      <c r="Q106" s="37">
        <f t="shared" si="25"/>
        <v>32698.837500000001</v>
      </c>
      <c r="R106" s="22"/>
      <c r="S106" s="1">
        <f t="shared" si="28"/>
        <v>3.9690681068643927E-5</v>
      </c>
      <c r="T106" s="1">
        <v>1</v>
      </c>
      <c r="U106" s="1">
        <f t="shared" si="26"/>
        <v>3.9690681068643927E-5</v>
      </c>
      <c r="W106" s="1">
        <f t="shared" si="29"/>
        <v>-6.3000540528350968E-3</v>
      </c>
      <c r="AB106" s="1" t="s">
        <v>79</v>
      </c>
      <c r="AC106" s="1" t="s">
        <v>53</v>
      </c>
      <c r="AH106" s="1" t="s">
        <v>69</v>
      </c>
      <c r="AJ106" s="1">
        <v>18689.5</v>
      </c>
      <c r="AK106" s="1">
        <v>6.586686000082409E-2</v>
      </c>
      <c r="AR106" s="1">
        <v>18689.5</v>
      </c>
      <c r="AS106" s="1">
        <v>6.586686000082409E-2</v>
      </c>
      <c r="BA106" s="1">
        <v>17790</v>
      </c>
      <c r="BB106" s="1">
        <v>5.5357199998979922E-2</v>
      </c>
      <c r="BC106" s="1">
        <v>0.1</v>
      </c>
    </row>
    <row r="107" spans="1:55" x14ac:dyDescent="0.2">
      <c r="A107" s="1" t="s">
        <v>101</v>
      </c>
      <c r="B107" s="15" t="s">
        <v>52</v>
      </c>
      <c r="C107" s="2">
        <v>47717.340199999999</v>
      </c>
      <c r="D107" s="2"/>
      <c r="E107" s="1">
        <f t="shared" si="22"/>
        <v>17772.641750521732</v>
      </c>
      <c r="F107" s="1">
        <f t="shared" si="23"/>
        <v>17772.5</v>
      </c>
      <c r="G107" s="1">
        <f t="shared" si="27"/>
        <v>5.7975299998361152E-2</v>
      </c>
      <c r="I107" s="1">
        <f>+G107</f>
        <v>5.7975299998361152E-2</v>
      </c>
      <c r="P107" s="1">
        <f t="shared" si="24"/>
        <v>6.1575354053920367E-2</v>
      </c>
      <c r="Q107" s="37">
        <f t="shared" si="25"/>
        <v>32698.840199999999</v>
      </c>
      <c r="R107" s="22"/>
      <c r="S107" s="1">
        <f t="shared" si="28"/>
        <v>1.2960389202948354E-5</v>
      </c>
      <c r="T107" s="1">
        <v>1</v>
      </c>
      <c r="U107" s="1">
        <f t="shared" si="26"/>
        <v>1.2960389202948354E-5</v>
      </c>
      <c r="W107" s="1">
        <f t="shared" si="29"/>
        <v>-3.6000540555592153E-3</v>
      </c>
      <c r="AB107" s="1" t="s">
        <v>79</v>
      </c>
      <c r="AC107" s="1" t="s">
        <v>60</v>
      </c>
      <c r="AH107" s="1" t="s">
        <v>69</v>
      </c>
      <c r="AJ107" s="1">
        <v>18697</v>
      </c>
      <c r="AK107" s="1">
        <v>6.6601959995750804E-2</v>
      </c>
      <c r="AR107" s="1">
        <v>18697</v>
      </c>
      <c r="AS107" s="1">
        <v>6.6601959995750804E-2</v>
      </c>
      <c r="BA107" s="1">
        <v>17814</v>
      </c>
      <c r="BB107" s="1">
        <v>5.5769519996829331E-2</v>
      </c>
      <c r="BC107" s="1">
        <v>1</v>
      </c>
    </row>
    <row r="108" spans="1:55" x14ac:dyDescent="0.2">
      <c r="A108" s="1" t="s">
        <v>99</v>
      </c>
      <c r="B108" s="15"/>
      <c r="C108" s="2">
        <v>47724.495000000003</v>
      </c>
      <c r="D108" s="2"/>
      <c r="E108" s="1">
        <f t="shared" si="22"/>
        <v>17790.135349225999</v>
      </c>
      <c r="F108" s="1">
        <f t="shared" si="23"/>
        <v>17790</v>
      </c>
      <c r="G108" s="1">
        <f t="shared" si="27"/>
        <v>5.5357199998979922E-2</v>
      </c>
      <c r="J108" s="1">
        <f>+G108</f>
        <v>5.5357199998979922E-2</v>
      </c>
      <c r="P108" s="1">
        <f t="shared" si="24"/>
        <v>6.1697122731047965E-2</v>
      </c>
      <c r="Q108" s="37">
        <f t="shared" si="25"/>
        <v>32705.995000000003</v>
      </c>
      <c r="R108" s="22"/>
      <c r="S108" s="1">
        <f t="shared" si="28"/>
        <v>4.0194620248593116E-5</v>
      </c>
      <c r="T108" s="14">
        <f>T$19</f>
        <v>0.1</v>
      </c>
      <c r="U108" s="1">
        <f t="shared" si="26"/>
        <v>4.0194620248593121E-6</v>
      </c>
      <c r="W108" s="1">
        <f t="shared" si="29"/>
        <v>-6.3399227320680429E-3</v>
      </c>
      <c r="AB108" s="1" t="s">
        <v>68</v>
      </c>
      <c r="AH108" s="1" t="s">
        <v>69</v>
      </c>
      <c r="AJ108" s="1">
        <v>18729</v>
      </c>
      <c r="AK108" s="1">
        <v>6.3751720001164358E-2</v>
      </c>
      <c r="AR108" s="1">
        <v>18729</v>
      </c>
      <c r="AS108" s="1">
        <v>6.3751720001164358E-2</v>
      </c>
      <c r="BA108" s="1">
        <v>17814</v>
      </c>
      <c r="BB108" s="1">
        <v>5.6169519994000439E-2</v>
      </c>
      <c r="BC108" s="1">
        <v>1</v>
      </c>
    </row>
    <row r="109" spans="1:55" x14ac:dyDescent="0.2">
      <c r="A109" s="1" t="s">
        <v>101</v>
      </c>
      <c r="B109" s="15"/>
      <c r="C109" s="2">
        <v>47734.311300000001</v>
      </c>
      <c r="D109" s="2"/>
      <c r="E109" s="1">
        <f t="shared" si="22"/>
        <v>17814.136357354892</v>
      </c>
      <c r="F109" s="1">
        <f t="shared" si="23"/>
        <v>17814</v>
      </c>
      <c r="G109" s="1">
        <f t="shared" si="27"/>
        <v>5.5769519996829331E-2</v>
      </c>
      <c r="I109" s="1">
        <f>+G109</f>
        <v>5.5769519996829331E-2</v>
      </c>
      <c r="P109" s="1">
        <f t="shared" si="24"/>
        <v>6.1864285813361383E-2</v>
      </c>
      <c r="Q109" s="37">
        <f t="shared" si="25"/>
        <v>32715.811300000001</v>
      </c>
      <c r="R109" s="22"/>
      <c r="S109" s="1">
        <f t="shared" si="28"/>
        <v>3.7146170358367617E-5</v>
      </c>
      <c r="T109" s="1">
        <v>1</v>
      </c>
      <c r="U109" s="1">
        <f t="shared" si="26"/>
        <v>3.7146170358367617E-5</v>
      </c>
      <c r="W109" s="1">
        <f t="shared" si="29"/>
        <v>-6.0947658165320523E-3</v>
      </c>
      <c r="AB109" s="1" t="s">
        <v>79</v>
      </c>
      <c r="AC109" s="1" t="s">
        <v>60</v>
      </c>
      <c r="AH109" s="1" t="s">
        <v>69</v>
      </c>
      <c r="AJ109" s="1">
        <v>18758</v>
      </c>
      <c r="AK109" s="1">
        <v>6.3887439995596651E-2</v>
      </c>
      <c r="AR109" s="1">
        <v>18758</v>
      </c>
      <c r="AS109" s="1">
        <v>6.3887439995596651E-2</v>
      </c>
      <c r="BA109" s="1">
        <v>17819</v>
      </c>
      <c r="BB109" s="1">
        <v>5.0092919998860452E-2</v>
      </c>
      <c r="BC109" s="1">
        <v>1</v>
      </c>
    </row>
    <row r="110" spans="1:55" x14ac:dyDescent="0.2">
      <c r="A110" s="1" t="s">
        <v>101</v>
      </c>
      <c r="B110" s="15"/>
      <c r="C110" s="2">
        <v>47734.311699999998</v>
      </c>
      <c r="D110" s="2"/>
      <c r="E110" s="1">
        <f t="shared" si="22"/>
        <v>17814.137335361185</v>
      </c>
      <c r="F110" s="1">
        <f t="shared" si="23"/>
        <v>17814</v>
      </c>
      <c r="G110" s="1">
        <f t="shared" si="27"/>
        <v>5.6169519994000439E-2</v>
      </c>
      <c r="I110" s="1">
        <f>+G110</f>
        <v>5.6169519994000439E-2</v>
      </c>
      <c r="P110" s="1">
        <f t="shared" si="24"/>
        <v>6.1864285813361383E-2</v>
      </c>
      <c r="Q110" s="37">
        <f t="shared" si="25"/>
        <v>32715.811699999998</v>
      </c>
      <c r="R110" s="22"/>
      <c r="S110" s="1">
        <f t="shared" si="28"/>
        <v>3.2430357737361733E-5</v>
      </c>
      <c r="T110" s="1">
        <v>1</v>
      </c>
      <c r="U110" s="1">
        <f t="shared" si="26"/>
        <v>3.2430357737361733E-5</v>
      </c>
      <c r="W110" s="1">
        <f t="shared" si="29"/>
        <v>-5.6947658193609446E-3</v>
      </c>
      <c r="AB110" s="1" t="s">
        <v>79</v>
      </c>
      <c r="AC110" s="1" t="s">
        <v>53</v>
      </c>
      <c r="AH110" s="1" t="s">
        <v>69</v>
      </c>
      <c r="AJ110" s="1">
        <v>18758</v>
      </c>
      <c r="AK110" s="1">
        <v>6.4187439995293971E-2</v>
      </c>
      <c r="AR110" s="1">
        <v>18758</v>
      </c>
      <c r="AS110" s="1">
        <v>6.4187439995293971E-2</v>
      </c>
      <c r="BA110" s="1">
        <v>18628.5</v>
      </c>
      <c r="BB110" s="1">
        <v>6.2981379996926989E-2</v>
      </c>
      <c r="BC110" s="1">
        <v>1</v>
      </c>
    </row>
    <row r="111" spans="1:55" x14ac:dyDescent="0.2">
      <c r="A111" s="1" t="s">
        <v>101</v>
      </c>
      <c r="B111" s="15"/>
      <c r="C111" s="2">
        <v>47736.350599999998</v>
      </c>
      <c r="D111" s="2"/>
      <c r="E111" s="1">
        <f t="shared" si="22"/>
        <v>17819.122477978464</v>
      </c>
      <c r="F111" s="1">
        <f t="shared" si="23"/>
        <v>17819</v>
      </c>
      <c r="G111" s="1">
        <f t="shared" si="27"/>
        <v>5.0092919998860452E-2</v>
      </c>
      <c r="I111" s="1">
        <f>+G111</f>
        <v>5.0092919998860452E-2</v>
      </c>
      <c r="P111" s="1">
        <f t="shared" si="24"/>
        <v>6.189913562791198E-2</v>
      </c>
      <c r="Q111" s="37">
        <f t="shared" si="25"/>
        <v>32717.850599999998</v>
      </c>
      <c r="R111" s="22"/>
      <c r="S111" s="1">
        <f t="shared" si="28"/>
        <v>1.3938672747966057E-4</v>
      </c>
      <c r="T111" s="1">
        <v>1</v>
      </c>
      <c r="U111" s="1">
        <f t="shared" si="26"/>
        <v>1.3938672747966057E-4</v>
      </c>
      <c r="W111" s="1">
        <f t="shared" si="29"/>
        <v>-1.1806215629051528E-2</v>
      </c>
      <c r="AB111" s="1" t="s">
        <v>79</v>
      </c>
      <c r="AC111" s="1" t="s">
        <v>60</v>
      </c>
      <c r="AH111" s="1" t="s">
        <v>69</v>
      </c>
      <c r="AJ111" s="1">
        <v>18758</v>
      </c>
      <c r="AK111" s="1">
        <v>6.4187439995293971E-2</v>
      </c>
      <c r="AR111" s="1">
        <v>18758</v>
      </c>
      <c r="AS111" s="1">
        <v>6.4187439995293971E-2</v>
      </c>
      <c r="BA111" s="1">
        <v>18628.5</v>
      </c>
      <c r="BB111" s="1">
        <v>6.3681379993795417E-2</v>
      </c>
      <c r="BC111" s="1">
        <v>1</v>
      </c>
    </row>
    <row r="112" spans="1:55" x14ac:dyDescent="0.2">
      <c r="A112" s="156" t="s">
        <v>105</v>
      </c>
      <c r="B112" s="157" t="s">
        <v>52</v>
      </c>
      <c r="C112" s="158">
        <v>48067.445200000002</v>
      </c>
      <c r="D112" s="158"/>
      <c r="E112" s="1">
        <f t="shared" si="22"/>
        <v>18628.653990466195</v>
      </c>
      <c r="F112" s="1">
        <f t="shared" si="23"/>
        <v>18628.5</v>
      </c>
      <c r="G112" s="1">
        <f t="shared" si="27"/>
        <v>6.2981379996926989E-2</v>
      </c>
      <c r="L112" s="1">
        <f>+G112</f>
        <v>6.2981379996926989E-2</v>
      </c>
      <c r="P112" s="1">
        <f t="shared" si="24"/>
        <v>6.7651236307958024E-2</v>
      </c>
      <c r="Q112" s="37">
        <f t="shared" si="25"/>
        <v>33048.945200000002</v>
      </c>
      <c r="R112" s="22"/>
      <c r="S112" s="1">
        <f t="shared" si="28"/>
        <v>2.1807557965676381E-5</v>
      </c>
      <c r="T112" s="1">
        <v>1</v>
      </c>
      <c r="U112" s="1">
        <f t="shared" si="26"/>
        <v>2.1807557965676381E-5</v>
      </c>
      <c r="W112" s="1">
        <f t="shared" si="29"/>
        <v>-4.6698563110310343E-3</v>
      </c>
      <c r="AJ112" s="1">
        <v>18758</v>
      </c>
      <c r="AK112" s="1">
        <v>6.4187439995293971E-2</v>
      </c>
      <c r="AR112" s="1">
        <v>18758</v>
      </c>
      <c r="AS112" s="1">
        <v>6.4187439995293971E-2</v>
      </c>
      <c r="BA112" s="1">
        <v>18633.5</v>
      </c>
      <c r="BB112" s="1">
        <v>6.3404779990378302E-2</v>
      </c>
      <c r="BC112" s="1">
        <v>0.1</v>
      </c>
    </row>
    <row r="113" spans="1:55" x14ac:dyDescent="0.2">
      <c r="A113" s="156" t="s">
        <v>105</v>
      </c>
      <c r="B113" s="157" t="s">
        <v>52</v>
      </c>
      <c r="C113" s="158">
        <v>48067.445899999999</v>
      </c>
      <c r="D113" s="158"/>
      <c r="E113" s="1">
        <f t="shared" si="22"/>
        <v>18628.655701977215</v>
      </c>
      <c r="F113" s="1">
        <f t="shared" si="23"/>
        <v>18628.5</v>
      </c>
      <c r="G113" s="1">
        <f t="shared" si="27"/>
        <v>6.3681379993795417E-2</v>
      </c>
      <c r="L113" s="1">
        <f>+G113</f>
        <v>6.3681379993795417E-2</v>
      </c>
      <c r="P113" s="1">
        <f t="shared" si="24"/>
        <v>6.7651236307958024E-2</v>
      </c>
      <c r="Q113" s="37">
        <f t="shared" si="25"/>
        <v>33048.945899999999</v>
      </c>
      <c r="R113" s="22"/>
      <c r="S113" s="1">
        <f t="shared" si="28"/>
        <v>1.5759759155096716E-5</v>
      </c>
      <c r="T113" s="1">
        <v>1</v>
      </c>
      <c r="U113" s="1">
        <f t="shared" si="26"/>
        <v>1.5759759155096716E-5</v>
      </c>
      <c r="W113" s="1">
        <f t="shared" si="29"/>
        <v>-3.9698563141626064E-3</v>
      </c>
      <c r="AJ113" s="1">
        <v>18758</v>
      </c>
      <c r="AK113" s="1">
        <v>6.4887439992162399E-2</v>
      </c>
      <c r="AR113" s="1">
        <v>18758</v>
      </c>
      <c r="AS113" s="1">
        <v>6.4887439992162399E-2</v>
      </c>
      <c r="BA113" s="1">
        <v>18633.5</v>
      </c>
      <c r="BB113" s="1">
        <v>6.3704779990075622E-2</v>
      </c>
      <c r="BC113" s="1">
        <v>0.1</v>
      </c>
    </row>
    <row r="114" spans="1:55" x14ac:dyDescent="0.2">
      <c r="A114" s="1" t="s">
        <v>107</v>
      </c>
      <c r="B114" s="15" t="s">
        <v>52</v>
      </c>
      <c r="C114" s="2">
        <v>48069.490599999997</v>
      </c>
      <c r="D114" s="2"/>
      <c r="E114" s="1">
        <f t="shared" si="22"/>
        <v>18633.655025685854</v>
      </c>
      <c r="F114" s="1">
        <f t="shared" si="23"/>
        <v>18633.5</v>
      </c>
      <c r="G114" s="1">
        <f t="shared" si="27"/>
        <v>6.3404779990378302E-2</v>
      </c>
      <c r="J114" s="1">
        <f>+G114</f>
        <v>6.3404779990378302E-2</v>
      </c>
      <c r="P114" s="1">
        <f t="shared" si="24"/>
        <v>6.7687443944674214E-2</v>
      </c>
      <c r="Q114" s="37">
        <f t="shared" si="25"/>
        <v>33050.990599999997</v>
      </c>
      <c r="R114" s="22"/>
      <c r="S114" s="1">
        <f t="shared" si="28"/>
        <v>1.8341210545425498E-5</v>
      </c>
      <c r="T114" s="14">
        <f>T$19</f>
        <v>0.1</v>
      </c>
      <c r="U114" s="1">
        <f t="shared" si="26"/>
        <v>1.8341210545425499E-6</v>
      </c>
      <c r="W114" s="1">
        <f t="shared" si="29"/>
        <v>-4.2826639542959122E-3</v>
      </c>
      <c r="AB114" s="1" t="s">
        <v>79</v>
      </c>
      <c r="AC114" s="1" t="s">
        <v>60</v>
      </c>
      <c r="AH114" s="1" t="s">
        <v>69</v>
      </c>
      <c r="AJ114" s="1">
        <v>18763</v>
      </c>
      <c r="AK114" s="1">
        <v>5.6910840001364704E-2</v>
      </c>
      <c r="AR114" s="1">
        <v>18763</v>
      </c>
      <c r="AS114" s="1">
        <v>5.6910840001364704E-2</v>
      </c>
      <c r="BA114" s="1">
        <v>18640.5</v>
      </c>
      <c r="BB114" s="1">
        <v>6.2237539998022839E-2</v>
      </c>
      <c r="BC114" s="1">
        <v>1</v>
      </c>
    </row>
    <row r="115" spans="1:55" x14ac:dyDescent="0.2">
      <c r="A115" s="1" t="s">
        <v>107</v>
      </c>
      <c r="B115" s="15" t="s">
        <v>52</v>
      </c>
      <c r="C115" s="2">
        <v>48069.490899999997</v>
      </c>
      <c r="D115" s="2"/>
      <c r="E115" s="1">
        <f t="shared" si="22"/>
        <v>18633.65575919058</v>
      </c>
      <c r="F115" s="1">
        <f t="shared" si="23"/>
        <v>18633.5</v>
      </c>
      <c r="G115" s="1">
        <f t="shared" si="27"/>
        <v>6.3704779990075622E-2</v>
      </c>
      <c r="J115" s="1">
        <f>+G115</f>
        <v>6.3704779990075622E-2</v>
      </c>
      <c r="P115" s="1">
        <f t="shared" si="24"/>
        <v>6.7687443944674214E-2</v>
      </c>
      <c r="Q115" s="37">
        <f t="shared" si="25"/>
        <v>33050.990899999997</v>
      </c>
      <c r="R115" s="22"/>
      <c r="S115" s="1">
        <f t="shared" si="28"/>
        <v>1.5861612175258896E-5</v>
      </c>
      <c r="T115" s="14">
        <f>T$19</f>
        <v>0.1</v>
      </c>
      <c r="U115" s="1">
        <f t="shared" si="26"/>
        <v>1.5861612175258897E-6</v>
      </c>
      <c r="W115" s="1">
        <f t="shared" si="29"/>
        <v>-3.982663954598592E-3</v>
      </c>
      <c r="AB115" s="1" t="s">
        <v>79</v>
      </c>
      <c r="AC115" s="1" t="s">
        <v>53</v>
      </c>
      <c r="AH115" s="1" t="s">
        <v>69</v>
      </c>
      <c r="AJ115" s="1">
        <v>18763</v>
      </c>
      <c r="AK115" s="1">
        <v>6.1910839998745359E-2</v>
      </c>
      <c r="AR115" s="1">
        <v>18763</v>
      </c>
      <c r="AS115" s="1">
        <v>6.1910839998745359E-2</v>
      </c>
      <c r="BA115" s="1">
        <v>18640.5</v>
      </c>
      <c r="BB115" s="1">
        <v>6.2937539994891267E-2</v>
      </c>
      <c r="BC115" s="1">
        <v>1</v>
      </c>
    </row>
    <row r="116" spans="1:55" x14ac:dyDescent="0.2">
      <c r="A116" s="1" t="s">
        <v>101</v>
      </c>
      <c r="B116" s="15" t="s">
        <v>52</v>
      </c>
      <c r="C116" s="2">
        <v>48072.352400000003</v>
      </c>
      <c r="D116" s="2"/>
      <c r="E116" s="1">
        <f t="shared" si="22"/>
        <v>18640.652171765683</v>
      </c>
      <c r="F116" s="1">
        <f t="shared" si="23"/>
        <v>18640.5</v>
      </c>
      <c r="G116" s="1">
        <f t="shared" si="27"/>
        <v>6.2237539998022839E-2</v>
      </c>
      <c r="I116" s="1">
        <f>+G116</f>
        <v>6.2237539998022839E-2</v>
      </c>
      <c r="P116" s="1">
        <f t="shared" si="24"/>
        <v>6.7738148639399393E-2</v>
      </c>
      <c r="Q116" s="37">
        <f t="shared" si="25"/>
        <v>33053.852400000003</v>
      </c>
      <c r="R116" s="22"/>
      <c r="S116" s="1">
        <f t="shared" si="28"/>
        <v>3.025669542558641E-5</v>
      </c>
      <c r="T116" s="1">
        <v>1</v>
      </c>
      <c r="U116" s="1">
        <f t="shared" si="26"/>
        <v>3.025669542558641E-5</v>
      </c>
      <c r="W116" s="1">
        <f t="shared" si="29"/>
        <v>-5.5006086413765531E-3</v>
      </c>
      <c r="AB116" s="1" t="s">
        <v>79</v>
      </c>
      <c r="AC116" s="1" t="s">
        <v>53</v>
      </c>
      <c r="AH116" s="1" t="s">
        <v>69</v>
      </c>
      <c r="AJ116" s="1">
        <v>18780</v>
      </c>
      <c r="AK116" s="1">
        <v>6.6990399995120242E-2</v>
      </c>
      <c r="AR116" s="1">
        <v>18780</v>
      </c>
      <c r="AS116" s="1">
        <v>6.6990399995120242E-2</v>
      </c>
      <c r="BA116" s="1">
        <v>18643</v>
      </c>
      <c r="BB116" s="1">
        <v>5.9349240000301506E-2</v>
      </c>
      <c r="BC116" s="1">
        <v>1</v>
      </c>
    </row>
    <row r="117" spans="1:55" x14ac:dyDescent="0.2">
      <c r="A117" s="1" t="s">
        <v>101</v>
      </c>
      <c r="B117" s="15" t="s">
        <v>52</v>
      </c>
      <c r="C117" s="2">
        <v>48072.3531</v>
      </c>
      <c r="D117" s="2"/>
      <c r="E117" s="1">
        <f t="shared" si="22"/>
        <v>18640.653883276704</v>
      </c>
      <c r="F117" s="1">
        <f t="shared" ref="F117:F148" si="30">ROUND(2*E117,0)/2</f>
        <v>18640.5</v>
      </c>
      <c r="G117" s="1">
        <f t="shared" si="27"/>
        <v>6.2937539994891267E-2</v>
      </c>
      <c r="I117" s="1">
        <f>+G117</f>
        <v>6.2937539994891267E-2</v>
      </c>
      <c r="P117" s="1">
        <f t="shared" si="24"/>
        <v>6.7738148639399393E-2</v>
      </c>
      <c r="Q117" s="37">
        <f t="shared" si="25"/>
        <v>33053.8531</v>
      </c>
      <c r="R117" s="22"/>
      <c r="S117" s="1">
        <f t="shared" si="28"/>
        <v>2.304584335772614E-5</v>
      </c>
      <c r="T117" s="1">
        <v>1</v>
      </c>
      <c r="U117" s="1">
        <f t="shared" si="26"/>
        <v>2.304584335772614E-5</v>
      </c>
      <c r="W117" s="1">
        <f t="shared" si="29"/>
        <v>-4.8006086445081253E-3</v>
      </c>
      <c r="AB117" s="1" t="s">
        <v>79</v>
      </c>
      <c r="AC117" s="1" t="s">
        <v>60</v>
      </c>
      <c r="AH117" s="1" t="s">
        <v>69</v>
      </c>
      <c r="AJ117" s="1">
        <v>19350</v>
      </c>
      <c r="AK117" s="1">
        <v>6.9958000000042375E-2</v>
      </c>
      <c r="AR117" s="1">
        <v>19350</v>
      </c>
      <c r="AS117" s="1">
        <v>6.9958000000042375E-2</v>
      </c>
      <c r="BA117" s="1">
        <v>18643</v>
      </c>
      <c r="BB117" s="1">
        <v>6.0649239996564575E-2</v>
      </c>
      <c r="BC117" s="1">
        <v>1</v>
      </c>
    </row>
    <row r="118" spans="1:55" x14ac:dyDescent="0.2">
      <c r="A118" s="1" t="s">
        <v>101</v>
      </c>
      <c r="B118" s="15"/>
      <c r="C118" s="2">
        <v>48073.372000000003</v>
      </c>
      <c r="D118" s="2"/>
      <c r="E118" s="1">
        <f t="shared" si="22"/>
        <v>18643.145109826684</v>
      </c>
      <c r="F118" s="1">
        <f t="shared" si="30"/>
        <v>18643</v>
      </c>
      <c r="G118" s="1">
        <f t="shared" si="27"/>
        <v>5.9349240000301506E-2</v>
      </c>
      <c r="I118" s="1">
        <f>+G118</f>
        <v>5.9349240000301506E-2</v>
      </c>
      <c r="P118" s="1">
        <f t="shared" si="24"/>
        <v>6.7756261418216848E-2</v>
      </c>
      <c r="Q118" s="37">
        <f t="shared" si="25"/>
        <v>33054.872000000003</v>
      </c>
      <c r="R118" s="22"/>
      <c r="S118" s="1">
        <f t="shared" si="28"/>
        <v>7.0678009121287279E-5</v>
      </c>
      <c r="T118" s="1">
        <v>1</v>
      </c>
      <c r="U118" s="1">
        <f t="shared" si="26"/>
        <v>7.0678009121287279E-5</v>
      </c>
      <c r="W118" s="1">
        <f t="shared" si="29"/>
        <v>-8.4070214179153419E-3</v>
      </c>
      <c r="AB118" s="1" t="s">
        <v>79</v>
      </c>
      <c r="AC118" s="1" t="s">
        <v>60</v>
      </c>
      <c r="AH118" s="1" t="s">
        <v>69</v>
      </c>
      <c r="AJ118" s="1">
        <v>19350</v>
      </c>
      <c r="AK118" s="1">
        <v>7.2057999997923616E-2</v>
      </c>
      <c r="AR118" s="1">
        <v>19350</v>
      </c>
      <c r="AS118" s="1">
        <v>7.2057999997923616E-2</v>
      </c>
      <c r="BA118" s="1">
        <v>18680</v>
      </c>
      <c r="BB118" s="1">
        <v>5.8522399995126761E-2</v>
      </c>
      <c r="BC118" s="1">
        <v>0.1</v>
      </c>
    </row>
    <row r="119" spans="1:55" x14ac:dyDescent="0.2">
      <c r="A119" s="1" t="s">
        <v>101</v>
      </c>
      <c r="B119" s="15"/>
      <c r="C119" s="2">
        <v>48073.373299999999</v>
      </c>
      <c r="D119" s="2"/>
      <c r="E119" s="1">
        <f t="shared" si="22"/>
        <v>18643.148288347154</v>
      </c>
      <c r="F119" s="1">
        <f t="shared" si="30"/>
        <v>18643</v>
      </c>
      <c r="G119" s="1">
        <f t="shared" si="27"/>
        <v>6.0649239996564575E-2</v>
      </c>
      <c r="I119" s="1">
        <f>+G119</f>
        <v>6.0649239996564575E-2</v>
      </c>
      <c r="P119" s="1">
        <f t="shared" si="24"/>
        <v>6.7756261418216848E-2</v>
      </c>
      <c r="Q119" s="37">
        <f t="shared" si="25"/>
        <v>33054.873299999999</v>
      </c>
      <c r="R119" s="22"/>
      <c r="S119" s="1">
        <f t="shared" si="28"/>
        <v>5.0509753487824306E-5</v>
      </c>
      <c r="T119" s="1">
        <v>1</v>
      </c>
      <c r="U119" s="1">
        <f t="shared" si="26"/>
        <v>5.0509753487824306E-5</v>
      </c>
      <c r="W119" s="1">
        <f t="shared" si="29"/>
        <v>-7.1070214216522737E-3</v>
      </c>
      <c r="AB119" s="1" t="s">
        <v>79</v>
      </c>
      <c r="AC119" s="1" t="s">
        <v>53</v>
      </c>
      <c r="AH119" s="1" t="s">
        <v>69</v>
      </c>
      <c r="AJ119" s="1">
        <v>19538</v>
      </c>
      <c r="AK119" s="1">
        <v>7.1337839995976537E-2</v>
      </c>
      <c r="AR119" s="1">
        <v>19538</v>
      </c>
      <c r="AS119" s="1">
        <v>7.1337839995976537E-2</v>
      </c>
      <c r="BA119" s="1">
        <v>18682</v>
      </c>
      <c r="BB119" s="1">
        <v>6.2331759996595792E-2</v>
      </c>
      <c r="BC119" s="1">
        <v>1</v>
      </c>
    </row>
    <row r="120" spans="1:55" x14ac:dyDescent="0.2">
      <c r="A120" s="1" t="s">
        <v>109</v>
      </c>
      <c r="B120" s="15"/>
      <c r="C120" s="2">
        <v>48088.504000000001</v>
      </c>
      <c r="D120" s="2"/>
      <c r="E120" s="1">
        <f t="shared" si="22"/>
        <v>18680.143088189856</v>
      </c>
      <c r="F120" s="1">
        <f t="shared" si="30"/>
        <v>18680</v>
      </c>
      <c r="G120" s="1">
        <f t="shared" si="27"/>
        <v>5.8522399995126761E-2</v>
      </c>
      <c r="N120" s="1">
        <f>+G120</f>
        <v>5.8522399995126761E-2</v>
      </c>
      <c r="P120" s="1">
        <f t="shared" si="24"/>
        <v>6.8024574185856182E-2</v>
      </c>
      <c r="Q120" s="37">
        <f t="shared" si="25"/>
        <v>33070.004000000001</v>
      </c>
      <c r="R120" s="22"/>
      <c r="S120" s="1">
        <f t="shared" si="28"/>
        <v>9.0291314350964319E-5</v>
      </c>
      <c r="T120" s="14">
        <f>T$19</f>
        <v>0.1</v>
      </c>
      <c r="U120" s="1">
        <f t="shared" si="26"/>
        <v>9.0291314350964316E-6</v>
      </c>
      <c r="W120" s="1">
        <f t="shared" si="29"/>
        <v>-9.5021741907294205E-3</v>
      </c>
      <c r="AB120" s="1" t="s">
        <v>68</v>
      </c>
      <c r="AH120" s="1" t="s">
        <v>69</v>
      </c>
      <c r="AJ120" s="1">
        <v>19538</v>
      </c>
      <c r="AK120" s="1">
        <v>7.1937839995371178E-2</v>
      </c>
      <c r="AR120" s="1">
        <v>19538</v>
      </c>
      <c r="AS120" s="1">
        <v>7.1937839995371178E-2</v>
      </c>
      <c r="BA120" s="1">
        <v>18682</v>
      </c>
      <c r="BB120" s="1">
        <v>6.3031760000740178E-2</v>
      </c>
      <c r="BC120" s="1">
        <v>1</v>
      </c>
    </row>
    <row r="121" spans="1:55" x14ac:dyDescent="0.2">
      <c r="A121" s="1" t="s">
        <v>101</v>
      </c>
      <c r="B121" s="15"/>
      <c r="C121" s="2">
        <v>48089.325799999999</v>
      </c>
      <c r="D121" s="2"/>
      <c r="E121" s="1">
        <f t="shared" si="22"/>
        <v>18682.152402135056</v>
      </c>
      <c r="F121" s="1">
        <f t="shared" si="30"/>
        <v>18682</v>
      </c>
      <c r="G121" s="1">
        <f t="shared" si="27"/>
        <v>6.2331759996595792E-2</v>
      </c>
      <c r="I121" s="1">
        <f t="shared" ref="I121:I128" si="31">+G121</f>
        <v>6.2331759996595792E-2</v>
      </c>
      <c r="P121" s="1">
        <f t="shared" si="24"/>
        <v>6.8039090581786754E-2</v>
      </c>
      <c r="Q121" s="37">
        <f t="shared" si="25"/>
        <v>33070.825799999999</v>
      </c>
      <c r="R121" s="22"/>
      <c r="S121" s="1">
        <f t="shared" si="28"/>
        <v>3.2573622408656205E-5</v>
      </c>
      <c r="T121" s="1">
        <v>1</v>
      </c>
      <c r="U121" s="1">
        <f t="shared" si="26"/>
        <v>3.2573622408656205E-5</v>
      </c>
      <c r="W121" s="1">
        <f t="shared" si="29"/>
        <v>-5.7073305851909617E-3</v>
      </c>
      <c r="AB121" s="1" t="s">
        <v>79</v>
      </c>
      <c r="AC121" s="1" t="s">
        <v>53</v>
      </c>
      <c r="AH121" s="1" t="s">
        <v>69</v>
      </c>
      <c r="AJ121" s="1">
        <v>19540.5</v>
      </c>
      <c r="AK121" s="1">
        <v>7.2749539998767432E-2</v>
      </c>
      <c r="AR121" s="1">
        <v>19540.5</v>
      </c>
      <c r="AS121" s="1">
        <v>7.2749539998767432E-2</v>
      </c>
      <c r="BA121" s="1">
        <v>18684.5</v>
      </c>
      <c r="BB121" s="1">
        <v>6.8443459997070022E-2</v>
      </c>
      <c r="BC121" s="1">
        <v>1</v>
      </c>
    </row>
    <row r="122" spans="1:55" x14ac:dyDescent="0.2">
      <c r="A122" s="1" t="s">
        <v>101</v>
      </c>
      <c r="B122" s="15"/>
      <c r="C122" s="2">
        <v>48089.326500000003</v>
      </c>
      <c r="D122" s="2"/>
      <c r="E122" s="1">
        <f t="shared" si="22"/>
        <v>18682.154113646091</v>
      </c>
      <c r="F122" s="1">
        <f t="shared" si="30"/>
        <v>18682</v>
      </c>
      <c r="G122" s="1">
        <f t="shared" si="27"/>
        <v>6.3031760000740178E-2</v>
      </c>
      <c r="I122" s="1">
        <f t="shared" si="31"/>
        <v>6.3031760000740178E-2</v>
      </c>
      <c r="P122" s="1">
        <f t="shared" si="24"/>
        <v>6.8039090581786754E-2</v>
      </c>
      <c r="Q122" s="37">
        <f t="shared" si="25"/>
        <v>33070.826500000003</v>
      </c>
      <c r="R122" s="22"/>
      <c r="S122" s="1">
        <f t="shared" si="28"/>
        <v>2.5073359547884242E-5</v>
      </c>
      <c r="T122" s="1">
        <v>1</v>
      </c>
      <c r="U122" s="1">
        <f t="shared" si="26"/>
        <v>2.5073359547884242E-5</v>
      </c>
      <c r="W122" s="1">
        <f t="shared" si="29"/>
        <v>-5.0073305810465762E-3</v>
      </c>
      <c r="AB122" s="1" t="s">
        <v>79</v>
      </c>
      <c r="AC122" s="1" t="s">
        <v>60</v>
      </c>
      <c r="AH122" s="1" t="s">
        <v>69</v>
      </c>
      <c r="AJ122" s="1">
        <v>19540.5</v>
      </c>
      <c r="AK122" s="1">
        <v>7.2849539996241219E-2</v>
      </c>
      <c r="AR122" s="1">
        <v>19540.5</v>
      </c>
      <c r="AS122" s="1">
        <v>7.2849539996241219E-2</v>
      </c>
      <c r="BA122" s="1">
        <v>18684.5</v>
      </c>
      <c r="BB122" s="1">
        <v>6.9243459998688195E-2</v>
      </c>
      <c r="BC122" s="1">
        <v>1</v>
      </c>
    </row>
    <row r="123" spans="1:55" x14ac:dyDescent="0.2">
      <c r="A123" s="1" t="s">
        <v>101</v>
      </c>
      <c r="B123" s="15" t="s">
        <v>52</v>
      </c>
      <c r="C123" s="2">
        <v>48090.354399999997</v>
      </c>
      <c r="D123" s="2"/>
      <c r="E123" s="1">
        <f t="shared" si="22"/>
        <v>18684.667345337824</v>
      </c>
      <c r="F123" s="1">
        <f t="shared" si="30"/>
        <v>18684.5</v>
      </c>
      <c r="G123" s="1">
        <f t="shared" si="27"/>
        <v>6.8443459997070022E-2</v>
      </c>
      <c r="I123" s="1">
        <f t="shared" si="31"/>
        <v>6.8443459997070022E-2</v>
      </c>
      <c r="P123" s="1">
        <f t="shared" si="24"/>
        <v>6.8057237952144939E-2</v>
      </c>
      <c r="Q123" s="37">
        <f t="shared" si="25"/>
        <v>33071.854399999997</v>
      </c>
      <c r="R123" s="22"/>
      <c r="S123" s="1">
        <f t="shared" si="28"/>
        <v>1.4916746798611287E-7</v>
      </c>
      <c r="T123" s="1">
        <v>1</v>
      </c>
      <c r="U123" s="1">
        <f t="shared" si="26"/>
        <v>1.4916746798611287E-7</v>
      </c>
      <c r="W123" s="1">
        <f t="shared" si="29"/>
        <v>3.8622204492508305E-4</v>
      </c>
      <c r="AB123" s="1" t="s">
        <v>79</v>
      </c>
      <c r="AC123" s="1" t="s">
        <v>53</v>
      </c>
      <c r="AH123" s="1" t="s">
        <v>69</v>
      </c>
      <c r="AJ123" s="1">
        <v>19577</v>
      </c>
      <c r="AK123" s="1">
        <v>7.3420359993178863E-2</v>
      </c>
      <c r="AR123" s="1">
        <v>19577</v>
      </c>
      <c r="AS123" s="1">
        <v>7.3420359993178863E-2</v>
      </c>
      <c r="BA123" s="1">
        <v>18687</v>
      </c>
      <c r="BB123" s="1">
        <v>6.255515999509953E-2</v>
      </c>
      <c r="BC123" s="1">
        <v>1</v>
      </c>
    </row>
    <row r="124" spans="1:55" x14ac:dyDescent="0.2">
      <c r="A124" s="1" t="s">
        <v>101</v>
      </c>
      <c r="B124" s="15" t="s">
        <v>52</v>
      </c>
      <c r="C124" s="2">
        <v>48090.355199999998</v>
      </c>
      <c r="D124" s="2"/>
      <c r="E124" s="1">
        <f t="shared" si="22"/>
        <v>18684.66930135043</v>
      </c>
      <c r="F124" s="1">
        <f t="shared" si="30"/>
        <v>18684.5</v>
      </c>
      <c r="G124" s="1">
        <f t="shared" si="27"/>
        <v>6.9243459998688195E-2</v>
      </c>
      <c r="I124" s="1">
        <f t="shared" si="31"/>
        <v>6.9243459998688195E-2</v>
      </c>
      <c r="P124" s="1">
        <f t="shared" si="24"/>
        <v>6.8057237952144939E-2</v>
      </c>
      <c r="Q124" s="37">
        <f t="shared" si="25"/>
        <v>33071.855199999998</v>
      </c>
      <c r="R124" s="22"/>
      <c r="S124" s="1">
        <f t="shared" si="28"/>
        <v>1.4071227437052706E-6</v>
      </c>
      <c r="T124" s="1">
        <v>1</v>
      </c>
      <c r="U124" s="1">
        <f t="shared" si="26"/>
        <v>1.4071227437052706E-6</v>
      </c>
      <c r="W124" s="1">
        <f t="shared" si="29"/>
        <v>1.186222046543256E-3</v>
      </c>
      <c r="AB124" s="1" t="s">
        <v>79</v>
      </c>
      <c r="AC124" s="1" t="s">
        <v>60</v>
      </c>
      <c r="AH124" s="1" t="s">
        <v>69</v>
      </c>
      <c r="AJ124" s="1">
        <v>19577</v>
      </c>
      <c r="AK124" s="1">
        <v>7.5220359991362784E-2</v>
      </c>
      <c r="AR124" s="1">
        <v>19577</v>
      </c>
      <c r="AS124" s="1">
        <v>7.5220359991362784E-2</v>
      </c>
      <c r="BA124" s="1">
        <v>18687</v>
      </c>
      <c r="BB124" s="1">
        <v>6.4455159998033196E-2</v>
      </c>
      <c r="BC124" s="1">
        <v>1</v>
      </c>
    </row>
    <row r="125" spans="1:55" x14ac:dyDescent="0.2">
      <c r="A125" s="1" t="s">
        <v>101</v>
      </c>
      <c r="B125" s="15"/>
      <c r="C125" s="2">
        <v>48091.370999999999</v>
      </c>
      <c r="D125" s="2"/>
      <c r="E125" s="1">
        <f t="shared" si="22"/>
        <v>18687.152948351577</v>
      </c>
      <c r="F125" s="1">
        <f t="shared" si="30"/>
        <v>18687</v>
      </c>
      <c r="G125" s="1">
        <f t="shared" ref="G125:G156" si="32">+C125-(C$7+F125*C$8)</f>
        <v>6.255515999509953E-2</v>
      </c>
      <c r="I125" s="1">
        <f t="shared" si="31"/>
        <v>6.255515999509953E-2</v>
      </c>
      <c r="P125" s="1">
        <f t="shared" si="24"/>
        <v>6.8075387406330873E-2</v>
      </c>
      <c r="Q125" s="37">
        <f t="shared" si="25"/>
        <v>33072.870999999999</v>
      </c>
      <c r="R125" s="22"/>
      <c r="S125" s="1">
        <f t="shared" ref="S125:S156" si="33">+(P125-G125)^2</f>
        <v>3.0472910671709899E-5</v>
      </c>
      <c r="T125" s="1">
        <v>1</v>
      </c>
      <c r="U125" s="1">
        <f t="shared" si="26"/>
        <v>3.0472910671709899E-5</v>
      </c>
      <c r="W125" s="1">
        <f t="shared" ref="W125:W156" si="34">+G125-P125</f>
        <v>-5.5202274112313432E-3</v>
      </c>
      <c r="AB125" s="1" t="s">
        <v>79</v>
      </c>
      <c r="AC125" s="1" t="s">
        <v>53</v>
      </c>
      <c r="AH125" s="1" t="s">
        <v>69</v>
      </c>
      <c r="AJ125" s="1">
        <v>19579.5</v>
      </c>
      <c r="AK125" s="1">
        <v>6.9132059994444717E-2</v>
      </c>
      <c r="AR125" s="1">
        <v>19579.5</v>
      </c>
      <c r="AS125" s="1">
        <v>6.9132059994444717E-2</v>
      </c>
      <c r="BA125" s="1">
        <v>18689.5</v>
      </c>
      <c r="BB125" s="1">
        <v>6.3966859997890424E-2</v>
      </c>
      <c r="BC125" s="1">
        <v>1</v>
      </c>
    </row>
    <row r="126" spans="1:55" x14ac:dyDescent="0.2">
      <c r="A126" s="1" t="s">
        <v>101</v>
      </c>
      <c r="B126" s="15"/>
      <c r="C126" s="2">
        <v>48091.372900000002</v>
      </c>
      <c r="D126" s="2"/>
      <c r="E126" s="1">
        <f t="shared" si="22"/>
        <v>18687.157593881511</v>
      </c>
      <c r="F126" s="1">
        <f t="shared" si="30"/>
        <v>18687</v>
      </c>
      <c r="G126" s="1">
        <f t="shared" si="32"/>
        <v>6.4455159998033196E-2</v>
      </c>
      <c r="I126" s="1">
        <f t="shared" si="31"/>
        <v>6.4455159998033196E-2</v>
      </c>
      <c r="P126" s="1">
        <f t="shared" si="24"/>
        <v>6.8075387406330873E-2</v>
      </c>
      <c r="Q126" s="37">
        <f t="shared" si="25"/>
        <v>33072.872900000002</v>
      </c>
      <c r="R126" s="22"/>
      <c r="S126" s="1">
        <f t="shared" si="33"/>
        <v>1.3106046487789715E-5</v>
      </c>
      <c r="T126" s="1">
        <v>1</v>
      </c>
      <c r="U126" s="1">
        <f t="shared" si="26"/>
        <v>1.3106046487789715E-5</v>
      </c>
      <c r="W126" s="1">
        <f t="shared" si="34"/>
        <v>-3.6202274082976771E-3</v>
      </c>
      <c r="AB126" s="1" t="s">
        <v>79</v>
      </c>
      <c r="AC126" s="1" t="s">
        <v>60</v>
      </c>
      <c r="AH126" s="1" t="s">
        <v>69</v>
      </c>
      <c r="AJ126" s="1">
        <v>19579.5</v>
      </c>
      <c r="AK126" s="1">
        <v>7.2132059998693876E-2</v>
      </c>
      <c r="AR126" s="1">
        <v>19579.5</v>
      </c>
      <c r="AS126" s="1">
        <v>7.2132059998693876E-2</v>
      </c>
      <c r="BA126" s="1">
        <v>18689.5</v>
      </c>
      <c r="BB126" s="1">
        <v>6.586686000082409E-2</v>
      </c>
      <c r="BC126" s="1">
        <v>1</v>
      </c>
    </row>
    <row r="127" spans="1:55" x14ac:dyDescent="0.2">
      <c r="A127" s="1" t="s">
        <v>101</v>
      </c>
      <c r="B127" s="15" t="s">
        <v>52</v>
      </c>
      <c r="C127" s="2">
        <v>48092.394899999999</v>
      </c>
      <c r="D127" s="2"/>
      <c r="E127" s="1">
        <f t="shared" si="22"/>
        <v>18689.656399980315</v>
      </c>
      <c r="F127" s="1">
        <f t="shared" si="30"/>
        <v>18689.5</v>
      </c>
      <c r="G127" s="1">
        <f t="shared" si="32"/>
        <v>6.3966859997890424E-2</v>
      </c>
      <c r="I127" s="1">
        <f t="shared" si="31"/>
        <v>6.3966859997890424E-2</v>
      </c>
      <c r="P127" s="1">
        <f t="shared" si="24"/>
        <v>6.8093538944344584E-2</v>
      </c>
      <c r="Q127" s="37">
        <f t="shared" si="25"/>
        <v>33073.894899999999</v>
      </c>
      <c r="R127" s="22"/>
      <c r="S127" s="1">
        <f t="shared" si="33"/>
        <v>1.7029479127108013E-5</v>
      </c>
      <c r="T127" s="1">
        <v>1</v>
      </c>
      <c r="U127" s="1">
        <f t="shared" si="26"/>
        <v>1.7029479127108013E-5</v>
      </c>
      <c r="W127" s="1">
        <f t="shared" si="34"/>
        <v>-4.1266789464541598E-3</v>
      </c>
      <c r="AB127" s="1" t="s">
        <v>79</v>
      </c>
      <c r="AC127" s="1" t="s">
        <v>60</v>
      </c>
      <c r="AH127" s="1" t="s">
        <v>69</v>
      </c>
      <c r="AJ127" s="1">
        <v>19606.5</v>
      </c>
      <c r="AK127" s="1">
        <v>7.6358419995813165E-2</v>
      </c>
      <c r="AR127" s="1">
        <v>19606.5</v>
      </c>
      <c r="AS127" s="1">
        <v>7.6358419995813165E-2</v>
      </c>
      <c r="BA127" s="1">
        <v>18697</v>
      </c>
      <c r="BB127" s="1">
        <v>6.6601959995750804E-2</v>
      </c>
      <c r="BC127" s="1">
        <v>0.1</v>
      </c>
    </row>
    <row r="128" spans="1:55" x14ac:dyDescent="0.2">
      <c r="A128" s="1" t="s">
        <v>101</v>
      </c>
      <c r="B128" s="15" t="s">
        <v>52</v>
      </c>
      <c r="C128" s="2">
        <v>48092.396800000002</v>
      </c>
      <c r="D128" s="2"/>
      <c r="E128" s="1">
        <f t="shared" si="22"/>
        <v>18689.661045510249</v>
      </c>
      <c r="F128" s="1">
        <f t="shared" si="30"/>
        <v>18689.5</v>
      </c>
      <c r="G128" s="1">
        <f t="shared" si="32"/>
        <v>6.586686000082409E-2</v>
      </c>
      <c r="I128" s="1">
        <f t="shared" si="31"/>
        <v>6.586686000082409E-2</v>
      </c>
      <c r="P128" s="1">
        <f t="shared" si="24"/>
        <v>6.8093538944344584E-2</v>
      </c>
      <c r="Q128" s="37">
        <f t="shared" si="25"/>
        <v>33073.896800000002</v>
      </c>
      <c r="R128" s="22"/>
      <c r="S128" s="1">
        <f t="shared" si="33"/>
        <v>4.9580991175175415E-6</v>
      </c>
      <c r="T128" s="1">
        <v>1</v>
      </c>
      <c r="U128" s="1">
        <f t="shared" si="26"/>
        <v>4.9580991175175415E-6</v>
      </c>
      <c r="W128" s="1">
        <f t="shared" si="34"/>
        <v>-2.2266789435204937E-3</v>
      </c>
      <c r="AB128" s="1" t="s">
        <v>79</v>
      </c>
      <c r="AC128" s="1" t="s">
        <v>53</v>
      </c>
      <c r="AH128" s="1" t="s">
        <v>69</v>
      </c>
      <c r="AJ128" s="1">
        <v>19623.5</v>
      </c>
      <c r="AK128" s="1">
        <v>7.2937979995913338E-2</v>
      </c>
      <c r="AR128" s="1">
        <v>19623.5</v>
      </c>
      <c r="AS128" s="1">
        <v>7.2937979995913338E-2</v>
      </c>
      <c r="BA128" s="1">
        <v>18729</v>
      </c>
      <c r="BB128" s="1">
        <v>6.3751720001164358E-2</v>
      </c>
      <c r="BC128" s="1">
        <v>1</v>
      </c>
    </row>
    <row r="129" spans="1:55" x14ac:dyDescent="0.2">
      <c r="A129" s="1" t="s">
        <v>109</v>
      </c>
      <c r="B129" s="15"/>
      <c r="C129" s="2">
        <v>48095.464999999997</v>
      </c>
      <c r="D129" s="2"/>
      <c r="E129" s="1">
        <f t="shared" si="22"/>
        <v>18697.162842841317</v>
      </c>
      <c r="F129" s="1">
        <f t="shared" si="30"/>
        <v>18697</v>
      </c>
      <c r="G129" s="1">
        <f t="shared" si="32"/>
        <v>6.6601959995750804E-2</v>
      </c>
      <c r="N129" s="1">
        <f>+G129</f>
        <v>6.6601959995750804E-2</v>
      </c>
      <c r="P129" s="1">
        <f t="shared" si="24"/>
        <v>6.8148006061352212E-2</v>
      </c>
      <c r="Q129" s="37">
        <f t="shared" si="25"/>
        <v>33076.964999999997</v>
      </c>
      <c r="R129" s="22"/>
      <c r="S129" s="1">
        <f t="shared" si="33"/>
        <v>2.3902584369615948E-6</v>
      </c>
      <c r="T129" s="14">
        <f>T$19</f>
        <v>0.1</v>
      </c>
      <c r="U129" s="1">
        <f t="shared" si="26"/>
        <v>2.3902584369615949E-7</v>
      </c>
      <c r="W129" s="1">
        <f t="shared" si="34"/>
        <v>-1.5460460656014086E-3</v>
      </c>
      <c r="AB129" s="1" t="s">
        <v>68</v>
      </c>
      <c r="AH129" s="1" t="s">
        <v>69</v>
      </c>
      <c r="AJ129" s="1">
        <v>19628.5</v>
      </c>
      <c r="AK129" s="1">
        <v>8.6461380000400823E-2</v>
      </c>
      <c r="AR129" s="1">
        <v>19628.5</v>
      </c>
      <c r="AS129" s="1">
        <v>8.6461380000400823E-2</v>
      </c>
      <c r="BA129" s="1">
        <v>18758</v>
      </c>
      <c r="BB129" s="1">
        <v>6.3887439995596651E-2</v>
      </c>
      <c r="BC129" s="1">
        <v>0.1</v>
      </c>
    </row>
    <row r="130" spans="1:55" x14ac:dyDescent="0.2">
      <c r="A130" s="1" t="s">
        <v>111</v>
      </c>
      <c r="B130" s="15"/>
      <c r="C130" s="2">
        <v>48108.55</v>
      </c>
      <c r="D130" s="2" t="s">
        <v>40</v>
      </c>
      <c r="E130" s="1">
        <f t="shared" si="22"/>
        <v>18729.155873959633</v>
      </c>
      <c r="F130" s="1">
        <f t="shared" si="30"/>
        <v>18729</v>
      </c>
      <c r="G130" s="1">
        <f t="shared" si="32"/>
        <v>6.3751720001164358E-2</v>
      </c>
      <c r="K130" s="1">
        <f>+G130</f>
        <v>6.3751720001164358E-2</v>
      </c>
      <c r="P130" s="1">
        <f t="shared" si="24"/>
        <v>6.838060981058075E-2</v>
      </c>
      <c r="Q130" s="37">
        <f t="shared" si="25"/>
        <v>33090.050000000003</v>
      </c>
      <c r="R130" s="22"/>
      <c r="S130" s="1">
        <f t="shared" si="33"/>
        <v>2.1426620867718922E-5</v>
      </c>
      <c r="T130" s="14">
        <v>1</v>
      </c>
      <c r="U130" s="1">
        <f t="shared" si="26"/>
        <v>2.1426620867718922E-5</v>
      </c>
      <c r="W130" s="1">
        <f t="shared" si="34"/>
        <v>-4.6288898094163922E-3</v>
      </c>
      <c r="AB130" s="1" t="s">
        <v>68</v>
      </c>
      <c r="AD130" s="1">
        <v>65</v>
      </c>
      <c r="AF130" s="1" t="s">
        <v>102</v>
      </c>
      <c r="AH130" s="1" t="s">
        <v>60</v>
      </c>
      <c r="AJ130" s="1">
        <v>19628.5</v>
      </c>
      <c r="AK130" s="1">
        <v>8.9461379997374024E-2</v>
      </c>
      <c r="AR130" s="1">
        <v>19628.5</v>
      </c>
      <c r="AS130" s="1">
        <v>8.9461379997374024E-2</v>
      </c>
      <c r="BA130" s="1">
        <v>18758</v>
      </c>
      <c r="BB130" s="1">
        <v>6.4187439995293971E-2</v>
      </c>
      <c r="BC130" s="1">
        <v>1</v>
      </c>
    </row>
    <row r="131" spans="1:55" x14ac:dyDescent="0.2">
      <c r="A131" s="1" t="s">
        <v>109</v>
      </c>
      <c r="B131" s="15"/>
      <c r="C131" s="2">
        <v>48120.411</v>
      </c>
      <c r="D131" s="2"/>
      <c r="E131" s="1">
        <f t="shared" si="22"/>
        <v>18758.156205797164</v>
      </c>
      <c r="F131" s="1">
        <f t="shared" si="30"/>
        <v>18758</v>
      </c>
      <c r="G131" s="1">
        <f t="shared" si="32"/>
        <v>6.3887439995596651E-2</v>
      </c>
      <c r="N131" s="1">
        <f>+G131</f>
        <v>6.3887439995596651E-2</v>
      </c>
      <c r="P131" s="1">
        <f t="shared" si="24"/>
        <v>6.8591701861623083E-2</v>
      </c>
      <c r="Q131" s="37">
        <f t="shared" si="25"/>
        <v>33101.911</v>
      </c>
      <c r="R131" s="22"/>
      <c r="S131" s="1">
        <f t="shared" si="33"/>
        <v>2.2130079704150493E-5</v>
      </c>
      <c r="T131" s="14">
        <f>T$19</f>
        <v>0.1</v>
      </c>
      <c r="U131" s="1">
        <f t="shared" si="26"/>
        <v>2.2130079704150493E-6</v>
      </c>
      <c r="W131" s="1">
        <f t="shared" si="34"/>
        <v>-4.7042618660264324E-3</v>
      </c>
      <c r="AB131" s="1" t="s">
        <v>68</v>
      </c>
      <c r="AH131" s="1" t="s">
        <v>69</v>
      </c>
      <c r="AJ131" s="1">
        <v>19631</v>
      </c>
      <c r="AK131" s="1">
        <v>7.3973079997813329E-2</v>
      </c>
      <c r="AR131" s="1">
        <v>19631</v>
      </c>
      <c r="AS131" s="1">
        <v>7.3973079997813329E-2</v>
      </c>
      <c r="BA131" s="1">
        <v>18758</v>
      </c>
      <c r="BB131" s="1">
        <v>6.4187439995293971E-2</v>
      </c>
      <c r="BC131" s="1">
        <v>1</v>
      </c>
    </row>
    <row r="132" spans="1:55" x14ac:dyDescent="0.2">
      <c r="A132" s="1" t="s">
        <v>105</v>
      </c>
      <c r="B132" s="116" t="s">
        <v>52</v>
      </c>
      <c r="C132" s="2">
        <v>48120.4113</v>
      </c>
      <c r="D132" s="2"/>
      <c r="E132" s="1">
        <f t="shared" si="22"/>
        <v>18758.156939301891</v>
      </c>
      <c r="F132" s="1">
        <f t="shared" si="30"/>
        <v>18758</v>
      </c>
      <c r="G132" s="1">
        <f t="shared" si="32"/>
        <v>6.4187439995293971E-2</v>
      </c>
      <c r="L132" s="1">
        <f>+G132</f>
        <v>6.4187439995293971E-2</v>
      </c>
      <c r="P132" s="1">
        <f t="shared" si="24"/>
        <v>6.8591701861623083E-2</v>
      </c>
      <c r="Q132" s="37">
        <f t="shared" si="25"/>
        <v>33101.9113</v>
      </c>
      <c r="R132" s="22"/>
      <c r="S132" s="1">
        <f t="shared" si="33"/>
        <v>1.9397522587200795E-5</v>
      </c>
      <c r="T132" s="1">
        <v>1</v>
      </c>
      <c r="U132" s="1">
        <f t="shared" si="26"/>
        <v>1.9397522587200795E-5</v>
      </c>
      <c r="W132" s="1">
        <f t="shared" si="34"/>
        <v>-4.4042618663291122E-3</v>
      </c>
      <c r="AB132" s="1" t="s">
        <v>79</v>
      </c>
      <c r="AC132" s="1" t="s">
        <v>60</v>
      </c>
      <c r="AH132" s="1" t="s">
        <v>69</v>
      </c>
      <c r="AJ132" s="1">
        <v>19638</v>
      </c>
      <c r="AK132" s="1">
        <v>7.3505839995050337E-2</v>
      </c>
      <c r="AR132" s="1">
        <v>19638</v>
      </c>
      <c r="AS132" s="1">
        <v>7.3505839995050337E-2</v>
      </c>
      <c r="BA132" s="1">
        <v>18758</v>
      </c>
      <c r="BB132" s="1">
        <v>6.4187439995293971E-2</v>
      </c>
      <c r="BC132" s="1">
        <v>1</v>
      </c>
    </row>
    <row r="133" spans="1:55" x14ac:dyDescent="0.2">
      <c r="A133" s="1" t="s">
        <v>105</v>
      </c>
      <c r="B133" s="116" t="s">
        <v>52</v>
      </c>
      <c r="C133" s="2">
        <v>48120.4113</v>
      </c>
      <c r="D133" s="2"/>
      <c r="E133" s="1">
        <f t="shared" si="22"/>
        <v>18758.156939301891</v>
      </c>
      <c r="F133" s="1">
        <f t="shared" si="30"/>
        <v>18758</v>
      </c>
      <c r="G133" s="1">
        <f t="shared" si="32"/>
        <v>6.4187439995293971E-2</v>
      </c>
      <c r="L133" s="1">
        <f>+G133</f>
        <v>6.4187439995293971E-2</v>
      </c>
      <c r="P133" s="1">
        <f t="shared" si="24"/>
        <v>6.8591701861623083E-2</v>
      </c>
      <c r="Q133" s="37">
        <f t="shared" si="25"/>
        <v>33101.9113</v>
      </c>
      <c r="R133" s="22"/>
      <c r="S133" s="1">
        <f t="shared" si="33"/>
        <v>1.9397522587200795E-5</v>
      </c>
      <c r="T133" s="1">
        <v>1</v>
      </c>
      <c r="U133" s="1">
        <f t="shared" si="26"/>
        <v>1.9397522587200795E-5</v>
      </c>
      <c r="W133" s="1">
        <f t="shared" si="34"/>
        <v>-4.4042618663291122E-3</v>
      </c>
      <c r="AB133" s="1" t="s">
        <v>79</v>
      </c>
      <c r="AC133" s="1" t="s">
        <v>53</v>
      </c>
      <c r="AH133" s="1" t="s">
        <v>69</v>
      </c>
      <c r="AJ133" s="1">
        <v>19638</v>
      </c>
      <c r="AK133" s="1">
        <v>7.400583999697119E-2</v>
      </c>
      <c r="AR133" s="1">
        <v>19638</v>
      </c>
      <c r="AS133" s="1">
        <v>7.400583999697119E-2</v>
      </c>
      <c r="BA133" s="1">
        <v>18758</v>
      </c>
      <c r="BB133" s="1">
        <v>6.4887439992162399E-2</v>
      </c>
      <c r="BC133" s="1">
        <v>1</v>
      </c>
    </row>
    <row r="134" spans="1:55" x14ac:dyDescent="0.2">
      <c r="A134" s="156" t="s">
        <v>105</v>
      </c>
      <c r="B134" s="157"/>
      <c r="C134" s="158">
        <v>48120.4113</v>
      </c>
      <c r="D134" s="158"/>
      <c r="E134" s="1">
        <f t="shared" si="22"/>
        <v>18758.156939301891</v>
      </c>
      <c r="F134" s="1">
        <f t="shared" si="30"/>
        <v>18758</v>
      </c>
      <c r="G134" s="1">
        <f t="shared" si="32"/>
        <v>6.4187439995293971E-2</v>
      </c>
      <c r="L134" s="1">
        <f>+G134</f>
        <v>6.4187439995293971E-2</v>
      </c>
      <c r="P134" s="1">
        <f t="shared" si="24"/>
        <v>6.8591701861623083E-2</v>
      </c>
      <c r="Q134" s="37">
        <f t="shared" si="25"/>
        <v>33101.9113</v>
      </c>
      <c r="R134" s="22"/>
      <c r="S134" s="1">
        <f t="shared" si="33"/>
        <v>1.9397522587200795E-5</v>
      </c>
      <c r="T134" s="1">
        <v>1</v>
      </c>
      <c r="U134" s="1">
        <f t="shared" si="26"/>
        <v>1.9397522587200795E-5</v>
      </c>
      <c r="W134" s="1">
        <f t="shared" si="34"/>
        <v>-4.4042618663291122E-3</v>
      </c>
      <c r="AJ134" s="1">
        <v>19687</v>
      </c>
      <c r="AK134" s="1">
        <v>7.3435159996734001E-2</v>
      </c>
      <c r="AR134" s="1">
        <v>19687</v>
      </c>
      <c r="AS134" s="1">
        <v>7.3435159996734001E-2</v>
      </c>
      <c r="BA134" s="1">
        <v>18763</v>
      </c>
      <c r="BB134" s="1">
        <v>5.6910840001364704E-2</v>
      </c>
      <c r="BC134" s="1">
        <v>0.1</v>
      </c>
    </row>
    <row r="135" spans="1:55" x14ac:dyDescent="0.2">
      <c r="A135" s="1" t="s">
        <v>105</v>
      </c>
      <c r="B135" s="116" t="s">
        <v>52</v>
      </c>
      <c r="C135" s="2">
        <v>48120.411999999997</v>
      </c>
      <c r="D135" s="2"/>
      <c r="E135" s="1">
        <f t="shared" si="22"/>
        <v>18758.158650812908</v>
      </c>
      <c r="F135" s="1">
        <f t="shared" si="30"/>
        <v>18758</v>
      </c>
      <c r="G135" s="1">
        <f t="shared" si="32"/>
        <v>6.4887439992162399E-2</v>
      </c>
      <c r="L135" s="1">
        <f>+G135</f>
        <v>6.4887439992162399E-2</v>
      </c>
      <c r="P135" s="1">
        <f t="shared" si="24"/>
        <v>6.8591701861623083E-2</v>
      </c>
      <c r="Q135" s="37">
        <f t="shared" si="25"/>
        <v>33101.911999999997</v>
      </c>
      <c r="R135" s="22"/>
      <c r="S135" s="1">
        <f t="shared" si="33"/>
        <v>1.3721555997540364E-5</v>
      </c>
      <c r="T135" s="1">
        <v>1</v>
      </c>
      <c r="U135" s="1">
        <f t="shared" si="26"/>
        <v>1.3721555997540364E-5</v>
      </c>
      <c r="W135" s="1">
        <f t="shared" si="34"/>
        <v>-3.7042618694606844E-3</v>
      </c>
      <c r="AB135" s="1" t="s">
        <v>79</v>
      </c>
      <c r="AC135" s="1" t="s">
        <v>104</v>
      </c>
      <c r="AH135" s="1" t="s">
        <v>69</v>
      </c>
      <c r="AJ135" s="1">
        <v>19687</v>
      </c>
      <c r="AK135" s="1">
        <v>7.3735159996431321E-2</v>
      </c>
      <c r="AR135" s="1">
        <v>19687</v>
      </c>
      <c r="AS135" s="1">
        <v>7.3735159996431321E-2</v>
      </c>
      <c r="BA135" s="1">
        <v>18763</v>
      </c>
      <c r="BB135" s="1">
        <v>6.1910839998745359E-2</v>
      </c>
      <c r="BC135" s="1">
        <v>0.1</v>
      </c>
    </row>
    <row r="136" spans="1:55" x14ac:dyDescent="0.2">
      <c r="A136" s="1" t="s">
        <v>109</v>
      </c>
      <c r="B136" s="15"/>
      <c r="C136" s="2">
        <v>48122.449000000001</v>
      </c>
      <c r="D136" s="2"/>
      <c r="E136" s="1">
        <f t="shared" si="22"/>
        <v>18763.139147900267</v>
      </c>
      <c r="F136" s="1">
        <f t="shared" si="30"/>
        <v>18763</v>
      </c>
      <c r="G136" s="1">
        <f t="shared" si="32"/>
        <v>5.6910840001364704E-2</v>
      </c>
      <c r="N136" s="1">
        <f>+G136</f>
        <v>5.6910840001364704E-2</v>
      </c>
      <c r="P136" s="1">
        <f t="shared" si="24"/>
        <v>6.862812538289477E-2</v>
      </c>
      <c r="Q136" s="37">
        <f t="shared" si="25"/>
        <v>33103.949000000001</v>
      </c>
      <c r="R136" s="22"/>
      <c r="S136" s="1">
        <f t="shared" si="33"/>
        <v>1.3729477671221816E-4</v>
      </c>
      <c r="T136" s="14">
        <f>T$19</f>
        <v>0.1</v>
      </c>
      <c r="U136" s="1">
        <f t="shared" si="26"/>
        <v>1.3729477671221816E-5</v>
      </c>
      <c r="W136" s="1">
        <f t="shared" si="34"/>
        <v>-1.1717285381530065E-2</v>
      </c>
      <c r="AB136" s="1" t="s">
        <v>68</v>
      </c>
      <c r="AH136" s="1" t="s">
        <v>69</v>
      </c>
      <c r="AJ136" s="1">
        <v>20367</v>
      </c>
      <c r="AK136" s="1">
        <v>8.1717559995013289E-2</v>
      </c>
      <c r="AR136" s="1">
        <v>20367</v>
      </c>
      <c r="AS136" s="1">
        <v>8.1717559995013289E-2</v>
      </c>
      <c r="BA136" s="1">
        <v>18780</v>
      </c>
      <c r="BB136" s="1">
        <v>6.6990399995120242E-2</v>
      </c>
      <c r="BC136" s="1">
        <v>1</v>
      </c>
    </row>
    <row r="137" spans="1:55" x14ac:dyDescent="0.2">
      <c r="A137" s="1" t="s">
        <v>109</v>
      </c>
      <c r="B137" s="15"/>
      <c r="C137" s="2">
        <v>48122.453999999998</v>
      </c>
      <c r="D137" s="2"/>
      <c r="E137" s="1">
        <f t="shared" si="22"/>
        <v>18763.151372979024</v>
      </c>
      <c r="F137" s="1">
        <f t="shared" si="30"/>
        <v>18763</v>
      </c>
      <c r="G137" s="1">
        <f t="shared" si="32"/>
        <v>6.1910839998745359E-2</v>
      </c>
      <c r="N137" s="1">
        <f>+G137</f>
        <v>6.1910839998745359E-2</v>
      </c>
      <c r="P137" s="1">
        <f t="shared" si="24"/>
        <v>6.862812538289477E-2</v>
      </c>
      <c r="Q137" s="37">
        <f t="shared" si="25"/>
        <v>33103.953999999998</v>
      </c>
      <c r="R137" s="22"/>
      <c r="S137" s="1">
        <f t="shared" si="33"/>
        <v>4.5121922932107289E-5</v>
      </c>
      <c r="T137" s="14">
        <f>T$19</f>
        <v>0.1</v>
      </c>
      <c r="U137" s="1">
        <f t="shared" si="26"/>
        <v>4.5121922932107287E-6</v>
      </c>
      <c r="W137" s="1">
        <f t="shared" si="34"/>
        <v>-6.7172853841494101E-3</v>
      </c>
      <c r="AB137" s="1" t="s">
        <v>68</v>
      </c>
      <c r="AH137" s="1" t="s">
        <v>69</v>
      </c>
      <c r="AJ137" s="1">
        <v>20367</v>
      </c>
      <c r="AK137" s="1">
        <v>8.1817559992487077E-2</v>
      </c>
      <c r="AR137" s="1">
        <v>20367</v>
      </c>
      <c r="AS137" s="1">
        <v>8.1817559992487077E-2</v>
      </c>
      <c r="BA137" s="1">
        <v>19350</v>
      </c>
      <c r="BB137" s="1">
        <v>6.9958000000042375E-2</v>
      </c>
      <c r="BC137" s="1">
        <v>0.1</v>
      </c>
    </row>
    <row r="138" spans="1:55" x14ac:dyDescent="0.2">
      <c r="A138" s="156" t="s">
        <v>105</v>
      </c>
      <c r="B138" s="157"/>
      <c r="C138" s="158">
        <v>48129.411999999997</v>
      </c>
      <c r="D138" s="158"/>
      <c r="E138" s="1">
        <f t="shared" si="22"/>
        <v>18780.163792583236</v>
      </c>
      <c r="F138" s="1">
        <f t="shared" si="30"/>
        <v>18780</v>
      </c>
      <c r="G138" s="1">
        <f t="shared" si="32"/>
        <v>6.6990399995120242E-2</v>
      </c>
      <c r="L138" s="1">
        <f>+G138</f>
        <v>6.6990399995120242E-2</v>
      </c>
      <c r="P138" s="1">
        <f t="shared" si="24"/>
        <v>6.8752027703344903E-2</v>
      </c>
      <c r="Q138" s="37">
        <f t="shared" si="25"/>
        <v>33110.911999999997</v>
      </c>
      <c r="R138" s="22"/>
      <c r="S138" s="1">
        <f t="shared" si="33"/>
        <v>3.1033321823848719E-6</v>
      </c>
      <c r="T138" s="1">
        <v>1</v>
      </c>
      <c r="U138" s="1">
        <f t="shared" si="26"/>
        <v>3.1033321823848719E-6</v>
      </c>
      <c r="W138" s="1">
        <f t="shared" si="34"/>
        <v>-1.7616277082246612E-3</v>
      </c>
      <c r="AJ138" s="1">
        <v>20433</v>
      </c>
      <c r="AK138" s="1">
        <v>8.2226439997612033E-2</v>
      </c>
      <c r="AR138" s="1">
        <v>20433</v>
      </c>
      <c r="AS138" s="1">
        <v>8.2226439997612033E-2</v>
      </c>
      <c r="BA138" s="1">
        <v>19350</v>
      </c>
      <c r="BB138" s="1">
        <v>7.2057999997923616E-2</v>
      </c>
      <c r="BC138" s="1">
        <v>0.1</v>
      </c>
    </row>
    <row r="139" spans="1:55" x14ac:dyDescent="0.2">
      <c r="A139" s="1" t="s">
        <v>107</v>
      </c>
      <c r="B139" s="15"/>
      <c r="C139" s="2">
        <v>48362.542300000001</v>
      </c>
      <c r="D139" s="2"/>
      <c r="E139" s="1">
        <f t="shared" si="22"/>
        <v>19350.17104841199</v>
      </c>
      <c r="F139" s="1">
        <f t="shared" si="30"/>
        <v>19350</v>
      </c>
      <c r="G139" s="1">
        <f t="shared" si="32"/>
        <v>6.9958000000042375E-2</v>
      </c>
      <c r="J139" s="1">
        <f>+G139</f>
        <v>6.9958000000042375E-2</v>
      </c>
      <c r="P139" s="1">
        <f t="shared" si="24"/>
        <v>7.2962177858621718E-2</v>
      </c>
      <c r="Q139" s="37">
        <f t="shared" si="25"/>
        <v>33344.042300000001</v>
      </c>
      <c r="R139" s="22"/>
      <c r="S139" s="1">
        <f t="shared" si="33"/>
        <v>9.025084605978369E-6</v>
      </c>
      <c r="T139" s="14">
        <f>T$19</f>
        <v>0.1</v>
      </c>
      <c r="U139" s="1">
        <f t="shared" si="26"/>
        <v>9.0250846059783694E-7</v>
      </c>
      <c r="W139" s="1">
        <f t="shared" si="34"/>
        <v>-3.0041778585793433E-3</v>
      </c>
      <c r="AB139" s="1" t="s">
        <v>79</v>
      </c>
      <c r="AC139" s="1" t="s">
        <v>60</v>
      </c>
      <c r="AH139" s="1" t="s">
        <v>69</v>
      </c>
      <c r="AJ139" s="1">
        <v>20433</v>
      </c>
      <c r="AK139" s="1">
        <v>8.3726439996098634E-2</v>
      </c>
      <c r="AR139" s="1">
        <v>20433</v>
      </c>
      <c r="AS139" s="1">
        <v>8.3726439996098634E-2</v>
      </c>
      <c r="BA139" s="1">
        <v>19538</v>
      </c>
      <c r="BB139" s="1">
        <v>7.1337839995976537E-2</v>
      </c>
      <c r="BC139" s="1">
        <v>1</v>
      </c>
    </row>
    <row r="140" spans="1:55" x14ac:dyDescent="0.2">
      <c r="A140" s="1" t="s">
        <v>107</v>
      </c>
      <c r="B140" s="15"/>
      <c r="C140" s="2">
        <v>48362.544399999999</v>
      </c>
      <c r="D140" s="2"/>
      <c r="E140" s="1">
        <f t="shared" si="22"/>
        <v>19350.176182945066</v>
      </c>
      <c r="F140" s="1">
        <f t="shared" si="30"/>
        <v>19350</v>
      </c>
      <c r="G140" s="1">
        <f t="shared" si="32"/>
        <v>7.2057999997923616E-2</v>
      </c>
      <c r="J140" s="1">
        <f>+G140</f>
        <v>7.2057999997923616E-2</v>
      </c>
      <c r="P140" s="1">
        <f t="shared" si="24"/>
        <v>7.2962177858621718E-2</v>
      </c>
      <c r="Q140" s="37">
        <f t="shared" si="25"/>
        <v>33344.044399999999</v>
      </c>
      <c r="R140" s="22"/>
      <c r="S140" s="1">
        <f t="shared" si="33"/>
        <v>8.1753760377659659E-7</v>
      </c>
      <c r="T140" s="14">
        <f>T$19</f>
        <v>0.1</v>
      </c>
      <c r="U140" s="1">
        <f t="shared" si="26"/>
        <v>8.1753760377659667E-8</v>
      </c>
      <c r="W140" s="1">
        <f t="shared" si="34"/>
        <v>-9.0417786069810213E-4</v>
      </c>
      <c r="AB140" s="1" t="s">
        <v>79</v>
      </c>
      <c r="AC140" s="1" t="s">
        <v>53</v>
      </c>
      <c r="AH140" s="1" t="s">
        <v>69</v>
      </c>
      <c r="AJ140" s="1">
        <v>20491.5</v>
      </c>
      <c r="AK140" s="1">
        <v>8.4400219995586667E-2</v>
      </c>
      <c r="AR140" s="1">
        <v>20491.5</v>
      </c>
      <c r="AS140" s="1">
        <v>8.4400219995586667E-2</v>
      </c>
      <c r="BA140" s="1">
        <v>19538</v>
      </c>
      <c r="BB140" s="1">
        <v>7.1937839995371178E-2</v>
      </c>
      <c r="BC140" s="1">
        <v>1</v>
      </c>
    </row>
    <row r="141" spans="1:55" x14ac:dyDescent="0.2">
      <c r="A141" s="1" t="s">
        <v>101</v>
      </c>
      <c r="B141" s="15"/>
      <c r="C141" s="2">
        <v>48439.434800000003</v>
      </c>
      <c r="D141" s="2"/>
      <c r="E141" s="1">
        <f t="shared" si="22"/>
        <v>19538.174422142532</v>
      </c>
      <c r="F141" s="1">
        <f t="shared" si="30"/>
        <v>19538</v>
      </c>
      <c r="G141" s="1">
        <f t="shared" si="32"/>
        <v>7.1337839995976537E-2</v>
      </c>
      <c r="I141" s="1">
        <f>+G141</f>
        <v>7.1337839995976537E-2</v>
      </c>
      <c r="P141" s="1">
        <f t="shared" si="24"/>
        <v>7.4374545090268279E-2</v>
      </c>
      <c r="Q141" s="37">
        <f t="shared" si="25"/>
        <v>33420.934800000003</v>
      </c>
      <c r="R141" s="22"/>
      <c r="S141" s="1">
        <f t="shared" si="33"/>
        <v>9.2215778296974155E-6</v>
      </c>
      <c r="T141" s="1">
        <v>1</v>
      </c>
      <c r="U141" s="1">
        <f t="shared" si="26"/>
        <v>9.2215778296974155E-6</v>
      </c>
      <c r="W141" s="1">
        <f t="shared" si="34"/>
        <v>-3.0367050942917417E-3</v>
      </c>
      <c r="AB141" s="1" t="s">
        <v>79</v>
      </c>
      <c r="AC141" s="1" t="s">
        <v>53</v>
      </c>
      <c r="AH141" s="1" t="s">
        <v>69</v>
      </c>
      <c r="AJ141" s="1">
        <v>20491.5</v>
      </c>
      <c r="AK141" s="1">
        <v>8.5600219994375948E-2</v>
      </c>
      <c r="AR141" s="1">
        <v>20491.5</v>
      </c>
      <c r="AS141" s="1">
        <v>8.5600219994375948E-2</v>
      </c>
      <c r="BA141" s="1">
        <v>19540.5</v>
      </c>
      <c r="BB141" s="1">
        <v>7.2749539998767432E-2</v>
      </c>
      <c r="BC141" s="1">
        <v>1</v>
      </c>
    </row>
    <row r="142" spans="1:55" x14ac:dyDescent="0.2">
      <c r="A142" s="1" t="s">
        <v>101</v>
      </c>
      <c r="B142" s="15"/>
      <c r="C142" s="2">
        <v>48439.435400000002</v>
      </c>
      <c r="D142" s="2"/>
      <c r="E142" s="1">
        <f t="shared" si="22"/>
        <v>19538.175889151982</v>
      </c>
      <c r="F142" s="1">
        <f t="shared" si="30"/>
        <v>19538</v>
      </c>
      <c r="G142" s="1">
        <f t="shared" si="32"/>
        <v>7.1937839995371178E-2</v>
      </c>
      <c r="I142" s="1">
        <f>+G142</f>
        <v>7.1937839995371178E-2</v>
      </c>
      <c r="P142" s="1">
        <f t="shared" si="24"/>
        <v>7.4374545090268279E-2</v>
      </c>
      <c r="Q142" s="37">
        <f t="shared" si="25"/>
        <v>33420.935400000002</v>
      </c>
      <c r="R142" s="22"/>
      <c r="S142" s="1">
        <f t="shared" si="33"/>
        <v>5.937531719497492E-6</v>
      </c>
      <c r="T142" s="1">
        <v>1</v>
      </c>
      <c r="U142" s="1">
        <f t="shared" si="26"/>
        <v>5.937531719497492E-6</v>
      </c>
      <c r="W142" s="1">
        <f t="shared" si="34"/>
        <v>-2.4367050948971014E-3</v>
      </c>
      <c r="AB142" s="1" t="s">
        <v>79</v>
      </c>
      <c r="AC142" s="1" t="s">
        <v>60</v>
      </c>
      <c r="AH142" s="1" t="s">
        <v>69</v>
      </c>
      <c r="AJ142" s="1">
        <v>20491.5</v>
      </c>
      <c r="AK142" s="1">
        <v>8.6600219998217653E-2</v>
      </c>
      <c r="AR142" s="1">
        <v>20491.5</v>
      </c>
      <c r="AS142" s="1">
        <v>8.6600219998217653E-2</v>
      </c>
      <c r="BA142" s="1">
        <v>19540.5</v>
      </c>
      <c r="BB142" s="1">
        <v>7.2849539996241219E-2</v>
      </c>
      <c r="BC142" s="1">
        <v>1</v>
      </c>
    </row>
    <row r="143" spans="1:55" x14ac:dyDescent="0.2">
      <c r="A143" s="1" t="s">
        <v>101</v>
      </c>
      <c r="B143" s="15" t="s">
        <v>52</v>
      </c>
      <c r="C143" s="2">
        <v>48440.458700000003</v>
      </c>
      <c r="D143" s="2"/>
      <c r="E143" s="1">
        <f t="shared" si="22"/>
        <v>19540.67787377127</v>
      </c>
      <c r="F143" s="1">
        <f t="shared" si="30"/>
        <v>19540.5</v>
      </c>
      <c r="G143" s="1">
        <f t="shared" si="32"/>
        <v>7.2749539998767432E-2</v>
      </c>
      <c r="I143" s="1">
        <f>+G143</f>
        <v>7.2749539998767432E-2</v>
      </c>
      <c r="P143" s="1">
        <f t="shared" si="24"/>
        <v>7.4393405963250017E-2</v>
      </c>
      <c r="Q143" s="37">
        <f t="shared" si="25"/>
        <v>33421.958700000003</v>
      </c>
      <c r="R143" s="22"/>
      <c r="S143" s="1">
        <f t="shared" si="33"/>
        <v>2.7022953091842608E-6</v>
      </c>
      <c r="T143" s="1">
        <v>1</v>
      </c>
      <c r="U143" s="1">
        <f t="shared" si="26"/>
        <v>2.7022953091842608E-6</v>
      </c>
      <c r="W143" s="1">
        <f t="shared" si="34"/>
        <v>-1.6438659644825854E-3</v>
      </c>
      <c r="AB143" s="1" t="s">
        <v>79</v>
      </c>
      <c r="AC143" s="1" t="s">
        <v>53</v>
      </c>
      <c r="AH143" s="1" t="s">
        <v>69</v>
      </c>
      <c r="AJ143" s="1">
        <v>20499</v>
      </c>
      <c r="AK143" s="1">
        <v>8.9035320001130458E-2</v>
      </c>
      <c r="AR143" s="1">
        <v>20499</v>
      </c>
      <c r="AS143" s="1">
        <v>8.9035320001130458E-2</v>
      </c>
      <c r="BA143" s="1">
        <v>19577</v>
      </c>
      <c r="BB143" s="1">
        <v>7.3420359993178863E-2</v>
      </c>
      <c r="BC143" s="1">
        <v>0.1</v>
      </c>
    </row>
    <row r="144" spans="1:55" x14ac:dyDescent="0.2">
      <c r="A144" s="1" t="s">
        <v>101</v>
      </c>
      <c r="B144" s="15" t="s">
        <v>52</v>
      </c>
      <c r="C144" s="2">
        <v>48440.4588</v>
      </c>
      <c r="D144" s="2"/>
      <c r="E144" s="1">
        <f t="shared" si="22"/>
        <v>19540.678118272837</v>
      </c>
      <c r="F144" s="1">
        <f t="shared" si="30"/>
        <v>19540.5</v>
      </c>
      <c r="G144" s="1">
        <f t="shared" si="32"/>
        <v>7.2849539996241219E-2</v>
      </c>
      <c r="I144" s="1">
        <f>+G144</f>
        <v>7.2849539996241219E-2</v>
      </c>
      <c r="P144" s="1">
        <f t="shared" si="24"/>
        <v>7.4393405963250017E-2</v>
      </c>
      <c r="Q144" s="37">
        <f t="shared" si="25"/>
        <v>33421.9588</v>
      </c>
      <c r="R144" s="22"/>
      <c r="S144" s="1">
        <f t="shared" si="33"/>
        <v>2.3835221240880105E-6</v>
      </c>
      <c r="T144" s="1">
        <v>1</v>
      </c>
      <c r="U144" s="1">
        <f t="shared" si="26"/>
        <v>2.3835221240880105E-6</v>
      </c>
      <c r="W144" s="1">
        <f t="shared" si="34"/>
        <v>-1.5438659670087979E-3</v>
      </c>
      <c r="AB144" s="1" t="s">
        <v>79</v>
      </c>
      <c r="AC144" s="1" t="s">
        <v>60</v>
      </c>
      <c r="AH144" s="1" t="s">
        <v>69</v>
      </c>
      <c r="AJ144" s="1">
        <v>20506</v>
      </c>
      <c r="AK144" s="1">
        <v>8.4668080002302304E-2</v>
      </c>
      <c r="AR144" s="1">
        <v>20506</v>
      </c>
      <c r="AS144" s="1">
        <v>8.4668080002302304E-2</v>
      </c>
      <c r="BA144" s="1">
        <v>19577</v>
      </c>
      <c r="BB144" s="1">
        <v>7.5220359991362784E-2</v>
      </c>
      <c r="BC144" s="1">
        <v>0.1</v>
      </c>
    </row>
    <row r="145" spans="1:55" x14ac:dyDescent="0.2">
      <c r="A145" s="1" t="s">
        <v>112</v>
      </c>
      <c r="B145" s="15"/>
      <c r="C145" s="2">
        <v>48455.387699999999</v>
      </c>
      <c r="D145" s="2"/>
      <c r="E145" s="1">
        <f t="shared" si="22"/>
        <v>19577.179513936728</v>
      </c>
      <c r="F145" s="1">
        <f t="shared" si="30"/>
        <v>19577</v>
      </c>
      <c r="G145" s="1">
        <f t="shared" si="32"/>
        <v>7.3420359993178863E-2</v>
      </c>
      <c r="N145" s="1">
        <f>+G145</f>
        <v>7.3420359993178863E-2</v>
      </c>
      <c r="P145" s="1">
        <f t="shared" si="24"/>
        <v>7.4669012015088049E-2</v>
      </c>
      <c r="Q145" s="37">
        <f t="shared" si="25"/>
        <v>33436.887699999999</v>
      </c>
      <c r="R145" s="22"/>
      <c r="S145" s="1">
        <f t="shared" si="33"/>
        <v>1.5591318718178975E-6</v>
      </c>
      <c r="T145" s="14">
        <f>T$19</f>
        <v>0.1</v>
      </c>
      <c r="U145" s="1">
        <f t="shared" si="26"/>
        <v>1.5591318718178975E-7</v>
      </c>
      <c r="W145" s="1">
        <f t="shared" si="34"/>
        <v>-1.2486520219091857E-3</v>
      </c>
      <c r="AB145" s="1" t="s">
        <v>79</v>
      </c>
      <c r="AC145" s="1" t="s">
        <v>60</v>
      </c>
      <c r="AH145" s="1" t="s">
        <v>69</v>
      </c>
      <c r="AJ145" s="1">
        <v>20506</v>
      </c>
      <c r="AK145" s="1">
        <v>8.5368079999170732E-2</v>
      </c>
      <c r="AR145" s="1">
        <v>20506</v>
      </c>
      <c r="AS145" s="1">
        <v>8.5368079999170732E-2</v>
      </c>
      <c r="BA145" s="1">
        <v>19579.5</v>
      </c>
      <c r="BB145" s="1">
        <v>6.9132059994444717E-2</v>
      </c>
      <c r="BC145" s="1">
        <v>1</v>
      </c>
    </row>
    <row r="146" spans="1:55" x14ac:dyDescent="0.2">
      <c r="A146" s="1" t="s">
        <v>112</v>
      </c>
      <c r="B146" s="15"/>
      <c r="C146" s="2">
        <v>48455.389499999997</v>
      </c>
      <c r="D146" s="2"/>
      <c r="E146" s="1">
        <f t="shared" si="22"/>
        <v>19577.183914965077</v>
      </c>
      <c r="F146" s="1">
        <f t="shared" si="30"/>
        <v>19577</v>
      </c>
      <c r="G146" s="1">
        <f t="shared" si="32"/>
        <v>7.5220359991362784E-2</v>
      </c>
      <c r="N146" s="1">
        <f>+G146</f>
        <v>7.5220359991362784E-2</v>
      </c>
      <c r="P146" s="1">
        <f t="shared" si="24"/>
        <v>7.4669012015088049E-2</v>
      </c>
      <c r="Q146" s="37">
        <f t="shared" si="25"/>
        <v>33436.889499999997</v>
      </c>
      <c r="R146" s="22"/>
      <c r="S146" s="1">
        <f t="shared" si="33"/>
        <v>3.0398459094224609E-7</v>
      </c>
      <c r="T146" s="14">
        <f>T$19</f>
        <v>0.1</v>
      </c>
      <c r="U146" s="1">
        <f t="shared" si="26"/>
        <v>3.0398459094224609E-8</v>
      </c>
      <c r="W146" s="1">
        <f t="shared" si="34"/>
        <v>5.5134797627473531E-4</v>
      </c>
      <c r="AB146" s="1" t="s">
        <v>79</v>
      </c>
      <c r="AC146" s="1" t="s">
        <v>53</v>
      </c>
      <c r="AH146" s="1" t="s">
        <v>69</v>
      </c>
      <c r="AJ146" s="1">
        <v>20506</v>
      </c>
      <c r="AK146" s="1">
        <v>8.5668079998868052E-2</v>
      </c>
      <c r="AR146" s="1">
        <v>20506</v>
      </c>
      <c r="AS146" s="1">
        <v>8.5668079998868052E-2</v>
      </c>
      <c r="BA146" s="1">
        <v>19579.5</v>
      </c>
      <c r="BB146" s="1">
        <v>7.2132059998693876E-2</v>
      </c>
      <c r="BC146" s="1">
        <v>1</v>
      </c>
    </row>
    <row r="147" spans="1:55" x14ac:dyDescent="0.2">
      <c r="A147" s="1" t="s">
        <v>101</v>
      </c>
      <c r="B147" s="15" t="s">
        <v>52</v>
      </c>
      <c r="C147" s="2">
        <v>48456.405899999998</v>
      </c>
      <c r="D147" s="2"/>
      <c r="E147" s="1">
        <f t="shared" si="22"/>
        <v>19579.669028975673</v>
      </c>
      <c r="F147" s="1">
        <f t="shared" si="30"/>
        <v>19579.5</v>
      </c>
      <c r="G147" s="1">
        <f t="shared" si="32"/>
        <v>6.9132059994444717E-2</v>
      </c>
      <c r="I147" s="1">
        <f>+G147</f>
        <v>6.9132059994444717E-2</v>
      </c>
      <c r="P147" s="1">
        <f t="shared" si="24"/>
        <v>7.4687905395782767E-2</v>
      </c>
      <c r="Q147" s="37">
        <f t="shared" si="25"/>
        <v>33437.905899999998</v>
      </c>
      <c r="R147" s="22"/>
      <c r="S147" s="1">
        <f t="shared" si="33"/>
        <v>3.0867418123569155E-5</v>
      </c>
      <c r="T147" s="1">
        <v>1</v>
      </c>
      <c r="U147" s="1">
        <f t="shared" si="26"/>
        <v>3.0867418123569155E-5</v>
      </c>
      <c r="W147" s="1">
        <f t="shared" si="34"/>
        <v>-5.5558454013380498E-3</v>
      </c>
      <c r="AB147" s="1" t="s">
        <v>79</v>
      </c>
      <c r="AC147" s="1" t="s">
        <v>60</v>
      </c>
      <c r="AH147" s="1" t="s">
        <v>69</v>
      </c>
      <c r="AJ147" s="1">
        <v>21278.5</v>
      </c>
      <c r="AK147" s="1">
        <v>9.2983379996439908E-2</v>
      </c>
      <c r="AR147" s="1">
        <v>21278.5</v>
      </c>
      <c r="AS147" s="1">
        <v>9.2983379996439908E-2</v>
      </c>
      <c r="BA147" s="1">
        <v>19606.5</v>
      </c>
      <c r="BB147" s="1">
        <v>7.6358419995813165E-2</v>
      </c>
      <c r="BC147" s="1">
        <v>0.1</v>
      </c>
    </row>
    <row r="148" spans="1:55" x14ac:dyDescent="0.2">
      <c r="A148" s="1" t="s">
        <v>101</v>
      </c>
      <c r="B148" s="15" t="s">
        <v>52</v>
      </c>
      <c r="C148" s="2">
        <v>48456.408900000002</v>
      </c>
      <c r="D148" s="2"/>
      <c r="E148" s="1">
        <f t="shared" si="22"/>
        <v>19579.67636402294</v>
      </c>
      <c r="F148" s="1">
        <f t="shared" si="30"/>
        <v>19579.5</v>
      </c>
      <c r="G148" s="1">
        <f t="shared" si="32"/>
        <v>7.2132059998693876E-2</v>
      </c>
      <c r="I148" s="1">
        <f>+G148</f>
        <v>7.2132059998693876E-2</v>
      </c>
      <c r="P148" s="1">
        <f t="shared" si="24"/>
        <v>7.4687905395782767E-2</v>
      </c>
      <c r="Q148" s="37">
        <f t="shared" si="25"/>
        <v>33437.908900000002</v>
      </c>
      <c r="R148" s="22"/>
      <c r="S148" s="1">
        <f t="shared" si="33"/>
        <v>6.5323456938204689E-6</v>
      </c>
      <c r="T148" s="1">
        <v>1</v>
      </c>
      <c r="U148" s="1">
        <f t="shared" si="26"/>
        <v>6.5323456938204689E-6</v>
      </c>
      <c r="W148" s="1">
        <f t="shared" si="34"/>
        <v>-2.5558453970888906E-3</v>
      </c>
      <c r="AB148" s="1" t="s">
        <v>79</v>
      </c>
      <c r="AC148" s="1" t="s">
        <v>53</v>
      </c>
      <c r="AH148" s="1" t="s">
        <v>69</v>
      </c>
      <c r="AJ148" s="1">
        <v>21278.5</v>
      </c>
      <c r="AK148" s="1">
        <v>9.3283379996137228E-2</v>
      </c>
      <c r="AR148" s="1">
        <v>21278.5</v>
      </c>
      <c r="AS148" s="1">
        <v>9.3283379996137228E-2</v>
      </c>
      <c r="BA148" s="1">
        <v>19623.5</v>
      </c>
      <c r="BB148" s="1">
        <v>7.2937979995913338E-2</v>
      </c>
      <c r="BC148" s="1">
        <v>1</v>
      </c>
    </row>
    <row r="149" spans="1:55" x14ac:dyDescent="0.2">
      <c r="A149" s="1" t="s">
        <v>109</v>
      </c>
      <c r="B149" s="15" t="s">
        <v>52</v>
      </c>
      <c r="C149" s="2">
        <v>48467.455999999998</v>
      </c>
      <c r="D149" s="2"/>
      <c r="E149" s="1">
        <f t="shared" ref="E149:E212" si="35">+(C149-C$7)/C$8</f>
        <v>19606.686697539706</v>
      </c>
      <c r="F149" s="1">
        <f t="shared" ref="F149:F179" si="36">ROUND(2*E149,0)/2</f>
        <v>19606.5</v>
      </c>
      <c r="G149" s="1">
        <f t="shared" si="32"/>
        <v>7.6358419995813165E-2</v>
      </c>
      <c r="N149" s="1">
        <f>+G149</f>
        <v>7.6358419995813165E-2</v>
      </c>
      <c r="P149" s="1">
        <f t="shared" ref="P149:P212" si="37">+D$11+D$12*F149+D$13*F149^2</f>
        <v>7.4892086688790271E-2</v>
      </c>
      <c r="Q149" s="37">
        <f t="shared" ref="Q149:Q212" si="38">+C149-15018.5</f>
        <v>33448.955999999998</v>
      </c>
      <c r="R149" s="22"/>
      <c r="S149" s="1">
        <f t="shared" si="33"/>
        <v>2.150133367284695E-6</v>
      </c>
      <c r="T149" s="14">
        <f>T$19</f>
        <v>0.1</v>
      </c>
      <c r="U149" s="1">
        <f t="shared" ref="U149:U212" si="39">T149*S149</f>
        <v>2.1501333672846951E-7</v>
      </c>
      <c r="W149" s="1">
        <f t="shared" si="34"/>
        <v>1.4663333070228934E-3</v>
      </c>
      <c r="AB149" s="1" t="s">
        <v>68</v>
      </c>
      <c r="AH149" s="1" t="s">
        <v>69</v>
      </c>
      <c r="AJ149" s="1">
        <v>21278.5</v>
      </c>
      <c r="AK149" s="1">
        <v>9.5383379994018469E-2</v>
      </c>
      <c r="AR149" s="1">
        <v>21278.5</v>
      </c>
      <c r="AS149" s="1">
        <v>9.5383379994018469E-2</v>
      </c>
      <c r="BA149" s="1">
        <v>19628.5</v>
      </c>
      <c r="BB149" s="1">
        <v>8.6461380000400823E-2</v>
      </c>
      <c r="BC149" s="1">
        <v>0.1</v>
      </c>
    </row>
    <row r="150" spans="1:55" x14ac:dyDescent="0.2">
      <c r="A150" s="1" t="s">
        <v>113</v>
      </c>
      <c r="B150" s="15" t="s">
        <v>52</v>
      </c>
      <c r="C150" s="2">
        <v>48474.405500000001</v>
      </c>
      <c r="D150" s="2" t="s">
        <v>55</v>
      </c>
      <c r="E150" s="1">
        <f t="shared" si="35"/>
        <v>19623.678334510034</v>
      </c>
      <c r="F150" s="1">
        <f t="shared" si="36"/>
        <v>19623.5</v>
      </c>
      <c r="G150" s="1">
        <f t="shared" si="32"/>
        <v>7.2937979995913338E-2</v>
      </c>
      <c r="K150" s="1">
        <f>+G150</f>
        <v>7.2937979995913338E-2</v>
      </c>
      <c r="P150" s="1">
        <f t="shared" si="37"/>
        <v>7.502076997693681E-2</v>
      </c>
      <c r="Q150" s="37">
        <f t="shared" si="38"/>
        <v>33455.905500000001</v>
      </c>
      <c r="R150" s="22"/>
      <c r="S150" s="1">
        <f t="shared" si="33"/>
        <v>4.3380141050517567E-6</v>
      </c>
      <c r="T150" s="14">
        <v>1</v>
      </c>
      <c r="U150" s="1">
        <f t="shared" si="39"/>
        <v>4.3380141050517567E-6</v>
      </c>
      <c r="W150" s="1">
        <f t="shared" si="34"/>
        <v>-2.0827899810234723E-3</v>
      </c>
      <c r="AB150" s="1" t="s">
        <v>79</v>
      </c>
      <c r="AD150" s="1">
        <v>22</v>
      </c>
      <c r="AE150" s="1">
        <v>1.1999999999999999E-3</v>
      </c>
      <c r="AF150" s="1" t="s">
        <v>110</v>
      </c>
      <c r="AH150" s="1" t="s">
        <v>60</v>
      </c>
      <c r="AJ150" s="1">
        <v>21279</v>
      </c>
      <c r="AK150" s="1">
        <v>9.3185719997563865E-2</v>
      </c>
      <c r="AR150" s="1">
        <v>21279</v>
      </c>
      <c r="AS150" s="1">
        <v>9.3185719997563865E-2</v>
      </c>
      <c r="BA150" s="1">
        <v>19628.5</v>
      </c>
      <c r="BB150" s="1">
        <v>8.9461379997374024E-2</v>
      </c>
      <c r="BC150" s="1">
        <v>0.1</v>
      </c>
    </row>
    <row r="151" spans="1:55" x14ac:dyDescent="0.2">
      <c r="A151" s="1" t="s">
        <v>109</v>
      </c>
      <c r="B151" s="15" t="s">
        <v>52</v>
      </c>
      <c r="C151" s="2">
        <v>48476.464</v>
      </c>
      <c r="D151" s="2"/>
      <c r="E151" s="1">
        <f t="shared" si="35"/>
        <v>19628.711399436055</v>
      </c>
      <c r="F151" s="1">
        <f t="shared" si="36"/>
        <v>19628.5</v>
      </c>
      <c r="G151" s="1">
        <f t="shared" si="32"/>
        <v>8.6461380000400823E-2</v>
      </c>
      <c r="N151" s="1">
        <f>+G151</f>
        <v>8.6461380000400823E-2</v>
      </c>
      <c r="P151" s="1">
        <f t="shared" si="37"/>
        <v>7.5058636340546492E-2</v>
      </c>
      <c r="Q151" s="37">
        <f t="shared" si="38"/>
        <v>33457.964</v>
      </c>
      <c r="R151" s="22"/>
      <c r="S151" s="1">
        <f t="shared" si="33"/>
        <v>1.3002256297234814E-4</v>
      </c>
      <c r="T151" s="14">
        <f>T$19</f>
        <v>0.1</v>
      </c>
      <c r="U151" s="1">
        <f t="shared" si="39"/>
        <v>1.3002256297234814E-5</v>
      </c>
      <c r="W151" s="1">
        <f t="shared" si="34"/>
        <v>1.1402743659854331E-2</v>
      </c>
      <c r="AB151" s="1" t="s">
        <v>68</v>
      </c>
      <c r="AH151" s="1" t="s">
        <v>69</v>
      </c>
      <c r="AJ151" s="1">
        <v>21279</v>
      </c>
      <c r="AK151" s="1">
        <v>9.338571999251144E-2</v>
      </c>
      <c r="AR151" s="1">
        <v>21279</v>
      </c>
      <c r="AS151" s="1">
        <v>9.338571999251144E-2</v>
      </c>
      <c r="BA151" s="1">
        <v>19631</v>
      </c>
      <c r="BB151" s="1">
        <v>7.3973079997813329E-2</v>
      </c>
      <c r="BC151" s="1">
        <v>0.1</v>
      </c>
    </row>
    <row r="152" spans="1:55" x14ac:dyDescent="0.2">
      <c r="A152" s="1" t="s">
        <v>109</v>
      </c>
      <c r="B152" s="15" t="s">
        <v>52</v>
      </c>
      <c r="C152" s="2">
        <v>48476.466999999997</v>
      </c>
      <c r="D152" s="2"/>
      <c r="E152" s="1">
        <f t="shared" si="35"/>
        <v>19628.718734483304</v>
      </c>
      <c r="F152" s="1">
        <f t="shared" si="36"/>
        <v>19628.5</v>
      </c>
      <c r="G152" s="1">
        <f t="shared" si="32"/>
        <v>8.9461379997374024E-2</v>
      </c>
      <c r="N152" s="1">
        <f>+G152</f>
        <v>8.9461379997374024E-2</v>
      </c>
      <c r="P152" s="1">
        <f t="shared" si="37"/>
        <v>7.5058636340546492E-2</v>
      </c>
      <c r="Q152" s="37">
        <f t="shared" si="38"/>
        <v>33457.966999999997</v>
      </c>
      <c r="R152" s="22"/>
      <c r="S152" s="1">
        <f t="shared" si="33"/>
        <v>2.0743902484428572E-4</v>
      </c>
      <c r="T152" s="14">
        <f>T$19</f>
        <v>0.1</v>
      </c>
      <c r="U152" s="1">
        <f t="shared" si="39"/>
        <v>2.0743902484428573E-5</v>
      </c>
      <c r="W152" s="1">
        <f t="shared" si="34"/>
        <v>1.4402743656827532E-2</v>
      </c>
      <c r="AB152" s="1" t="s">
        <v>68</v>
      </c>
      <c r="AH152" s="1" t="s">
        <v>69</v>
      </c>
      <c r="AJ152" s="1">
        <v>21279</v>
      </c>
      <c r="AK152" s="1">
        <v>9.4785719993524253E-2</v>
      </c>
      <c r="AR152" s="1">
        <v>21279</v>
      </c>
      <c r="AS152" s="1">
        <v>9.4785719993524253E-2</v>
      </c>
      <c r="BA152" s="1">
        <v>19638</v>
      </c>
      <c r="BB152" s="1">
        <v>7.3505839995050337E-2</v>
      </c>
      <c r="BC152" s="1">
        <v>0.1</v>
      </c>
    </row>
    <row r="153" spans="1:55" x14ac:dyDescent="0.2">
      <c r="A153" s="1" t="s">
        <v>109</v>
      </c>
      <c r="B153" s="15"/>
      <c r="C153" s="2">
        <v>48477.474000000002</v>
      </c>
      <c r="D153" s="2"/>
      <c r="E153" s="1">
        <f t="shared" si="35"/>
        <v>19631.180865345839</v>
      </c>
      <c r="F153" s="1">
        <f t="shared" si="36"/>
        <v>19631</v>
      </c>
      <c r="G153" s="1">
        <f t="shared" si="32"/>
        <v>7.3973079997813329E-2</v>
      </c>
      <c r="N153" s="1">
        <f>+G153</f>
        <v>7.3973079997813329E-2</v>
      </c>
      <c r="P153" s="1">
        <f t="shared" si="37"/>
        <v>7.5077572648092977E-2</v>
      </c>
      <c r="Q153" s="37">
        <f t="shared" si="38"/>
        <v>33458.974000000002</v>
      </c>
      <c r="R153" s="22"/>
      <c r="S153" s="1">
        <f t="shared" si="33"/>
        <v>1.2199040145217612E-6</v>
      </c>
      <c r="T153" s="14">
        <f>T$19</f>
        <v>0.1</v>
      </c>
      <c r="U153" s="1">
        <f t="shared" si="39"/>
        <v>1.2199040145217612E-7</v>
      </c>
      <c r="W153" s="1">
        <f t="shared" si="34"/>
        <v>-1.1044926502796482E-3</v>
      </c>
      <c r="AB153" s="1" t="s">
        <v>68</v>
      </c>
      <c r="AH153" s="1" t="s">
        <v>69</v>
      </c>
      <c r="AJ153" s="1">
        <v>21323</v>
      </c>
      <c r="AK153" s="1">
        <v>9.3791639992559794E-2</v>
      </c>
      <c r="AR153" s="1">
        <v>21323</v>
      </c>
      <c r="AS153" s="1">
        <v>9.3791639992559794E-2</v>
      </c>
      <c r="BA153" s="1">
        <v>19638</v>
      </c>
      <c r="BB153" s="1">
        <v>7.400583999697119E-2</v>
      </c>
      <c r="BC153" s="1">
        <v>0.1</v>
      </c>
    </row>
    <row r="154" spans="1:55" x14ac:dyDescent="0.2">
      <c r="A154" s="1" t="s">
        <v>112</v>
      </c>
      <c r="B154" s="15"/>
      <c r="C154" s="2">
        <v>48480.336499999998</v>
      </c>
      <c r="D154" s="2"/>
      <c r="E154" s="1">
        <f t="shared" si="35"/>
        <v>19638.179722936671</v>
      </c>
      <c r="F154" s="1">
        <f t="shared" si="36"/>
        <v>19638</v>
      </c>
      <c r="G154" s="1">
        <f t="shared" si="32"/>
        <v>7.3505839995050337E-2</v>
      </c>
      <c r="N154" s="1">
        <f>+G154</f>
        <v>7.3505839995050337E-2</v>
      </c>
      <c r="P154" s="1">
        <f t="shared" si="37"/>
        <v>7.5130605395186789E-2</v>
      </c>
      <c r="Q154" s="37">
        <f t="shared" si="38"/>
        <v>33461.836499999998</v>
      </c>
      <c r="R154" s="22"/>
      <c r="S154" s="1">
        <f t="shared" si="33"/>
        <v>2.6398626054805651E-6</v>
      </c>
      <c r="T154" s="14">
        <f>T$19</f>
        <v>0.1</v>
      </c>
      <c r="U154" s="1">
        <f t="shared" si="39"/>
        <v>2.6398626054805653E-7</v>
      </c>
      <c r="W154" s="1">
        <f t="shared" si="34"/>
        <v>-1.624765400136452E-3</v>
      </c>
      <c r="AB154" s="1" t="s">
        <v>79</v>
      </c>
      <c r="AC154" s="1" t="s">
        <v>53</v>
      </c>
      <c r="AH154" s="1" t="s">
        <v>69</v>
      </c>
      <c r="AJ154" s="1">
        <v>21323</v>
      </c>
      <c r="AK154" s="1">
        <v>9.3791639992559794E-2</v>
      </c>
      <c r="AR154" s="1">
        <v>21323</v>
      </c>
      <c r="AS154" s="1">
        <v>9.3791639992559794E-2</v>
      </c>
      <c r="BA154" s="1">
        <v>19687</v>
      </c>
      <c r="BB154" s="1">
        <v>7.3435159996734001E-2</v>
      </c>
      <c r="BC154" s="1">
        <v>1</v>
      </c>
    </row>
    <row r="155" spans="1:55" x14ac:dyDescent="0.2">
      <c r="A155" s="1" t="s">
        <v>112</v>
      </c>
      <c r="B155" s="15"/>
      <c r="C155" s="2">
        <v>48480.337</v>
      </c>
      <c r="D155" s="2"/>
      <c r="E155" s="1">
        <f t="shared" si="35"/>
        <v>19638.18094544455</v>
      </c>
      <c r="F155" s="1">
        <f t="shared" si="36"/>
        <v>19638</v>
      </c>
      <c r="G155" s="1">
        <f t="shared" si="32"/>
        <v>7.400583999697119E-2</v>
      </c>
      <c r="N155" s="1">
        <f>+G155</f>
        <v>7.400583999697119E-2</v>
      </c>
      <c r="P155" s="1">
        <f t="shared" si="37"/>
        <v>7.5130605395186789E-2</v>
      </c>
      <c r="Q155" s="37">
        <f t="shared" si="38"/>
        <v>33461.837</v>
      </c>
      <c r="R155" s="22"/>
      <c r="S155" s="1">
        <f t="shared" si="33"/>
        <v>1.2650972010230955E-6</v>
      </c>
      <c r="T155" s="14">
        <f>T$19</f>
        <v>0.1</v>
      </c>
      <c r="U155" s="1">
        <f t="shared" si="39"/>
        <v>1.2650972010230957E-7</v>
      </c>
      <c r="W155" s="1">
        <f t="shared" si="34"/>
        <v>-1.1247653982155992E-3</v>
      </c>
      <c r="AB155" s="1" t="s">
        <v>79</v>
      </c>
      <c r="AC155" s="1" t="s">
        <v>60</v>
      </c>
      <c r="AH155" s="1" t="s">
        <v>69</v>
      </c>
      <c r="AJ155" s="1">
        <v>21381.5</v>
      </c>
      <c r="AK155" s="1">
        <v>8.4665419992234092E-2</v>
      </c>
      <c r="AR155" s="1">
        <v>21381.5</v>
      </c>
      <c r="AS155" s="1">
        <v>8.4665419992234092E-2</v>
      </c>
      <c r="BA155" s="1">
        <v>19687</v>
      </c>
      <c r="BB155" s="1">
        <v>7.3735159996431321E-2</v>
      </c>
      <c r="BC155" s="1">
        <v>1</v>
      </c>
    </row>
    <row r="156" spans="1:55" x14ac:dyDescent="0.2">
      <c r="A156" s="1" t="s">
        <v>114</v>
      </c>
      <c r="B156" s="15"/>
      <c r="C156" s="2">
        <v>48500.377200000003</v>
      </c>
      <c r="D156" s="158">
        <v>5.9999999999999995E-4</v>
      </c>
      <c r="E156" s="1">
        <f t="shared" si="35"/>
        <v>19687.179550122968</v>
      </c>
      <c r="F156" s="1">
        <f t="shared" si="36"/>
        <v>19687</v>
      </c>
      <c r="G156" s="1">
        <f t="shared" si="32"/>
        <v>7.3435159996734001E-2</v>
      </c>
      <c r="L156" s="1">
        <f>+G156</f>
        <v>7.3435159996734001E-2</v>
      </c>
      <c r="P156" s="1">
        <f t="shared" si="37"/>
        <v>7.5502292066712384E-2</v>
      </c>
      <c r="Q156" s="37">
        <f t="shared" si="38"/>
        <v>33481.877200000003</v>
      </c>
      <c r="R156" s="22"/>
      <c r="S156" s="1">
        <f t="shared" si="33"/>
        <v>4.2730349947331164E-6</v>
      </c>
      <c r="T156" s="1">
        <v>1</v>
      </c>
      <c r="U156" s="1">
        <f t="shared" si="39"/>
        <v>4.2730349947331164E-6</v>
      </c>
      <c r="W156" s="1">
        <f t="shared" si="34"/>
        <v>-2.0671320699783835E-3</v>
      </c>
      <c r="AB156" s="1" t="s">
        <v>79</v>
      </c>
      <c r="AC156" s="1" t="s">
        <v>60</v>
      </c>
      <c r="AH156" s="1" t="s">
        <v>69</v>
      </c>
      <c r="AJ156" s="1">
        <v>21425.5</v>
      </c>
      <c r="AK156" s="1">
        <v>9.0871339991281275E-2</v>
      </c>
      <c r="AR156" s="1">
        <v>21425.5</v>
      </c>
      <c r="AS156" s="1">
        <v>9.0871339991281275E-2</v>
      </c>
      <c r="BA156" s="1">
        <v>20367</v>
      </c>
      <c r="BB156" s="1">
        <v>8.1717559995013289E-2</v>
      </c>
      <c r="BC156" s="1">
        <v>0.1</v>
      </c>
    </row>
    <row r="157" spans="1:55" x14ac:dyDescent="0.2">
      <c r="A157" s="1" t="s">
        <v>114</v>
      </c>
      <c r="B157" s="15"/>
      <c r="C157" s="2">
        <v>48500.377500000002</v>
      </c>
      <c r="D157" s="158">
        <v>8.9999999999999998E-4</v>
      </c>
      <c r="E157" s="1">
        <f t="shared" si="35"/>
        <v>19687.180283627695</v>
      </c>
      <c r="F157" s="1">
        <f t="shared" si="36"/>
        <v>19687</v>
      </c>
      <c r="G157" s="1">
        <f t="shared" ref="G157:G188" si="40">+C157-(C$7+F157*C$8)</f>
        <v>7.3735159996431321E-2</v>
      </c>
      <c r="L157" s="1">
        <f>+G157</f>
        <v>7.3735159996431321E-2</v>
      </c>
      <c r="P157" s="1">
        <f t="shared" si="37"/>
        <v>7.5502292066712384E-2</v>
      </c>
      <c r="Q157" s="37">
        <f t="shared" si="38"/>
        <v>33481.877500000002</v>
      </c>
      <c r="R157" s="22"/>
      <c r="S157" s="1">
        <f t="shared" ref="S157:S188" si="41">+(P157-G157)^2</f>
        <v>3.122755753815837E-6</v>
      </c>
      <c r="T157" s="1">
        <v>1</v>
      </c>
      <c r="U157" s="1">
        <f t="shared" si="39"/>
        <v>3.122755753815837E-6</v>
      </c>
      <c r="W157" s="1">
        <f t="shared" ref="W157:W179" si="42">+G157-P157</f>
        <v>-1.7671320702810633E-3</v>
      </c>
      <c r="AB157" s="1" t="s">
        <v>79</v>
      </c>
      <c r="AC157" s="1" t="s">
        <v>53</v>
      </c>
      <c r="AH157" s="1" t="s">
        <v>69</v>
      </c>
      <c r="AJ157" s="1">
        <v>21428</v>
      </c>
      <c r="AK157" s="1">
        <v>8.6383039997599553E-2</v>
      </c>
      <c r="AR157" s="1">
        <v>21428</v>
      </c>
      <c r="AS157" s="1">
        <v>8.6383039997599553E-2</v>
      </c>
      <c r="BA157" s="1">
        <v>20367</v>
      </c>
      <c r="BB157" s="1">
        <v>8.1817559992487077E-2</v>
      </c>
      <c r="BC157" s="1">
        <v>0.1</v>
      </c>
    </row>
    <row r="158" spans="1:55" x14ac:dyDescent="0.2">
      <c r="A158" s="1" t="s">
        <v>115</v>
      </c>
      <c r="B158" s="15"/>
      <c r="C158" s="2">
        <v>48778.5023</v>
      </c>
      <c r="D158" s="2"/>
      <c r="E158" s="1">
        <f t="shared" si="35"/>
        <v>20367.199800721428</v>
      </c>
      <c r="F158" s="1">
        <f t="shared" si="36"/>
        <v>20367</v>
      </c>
      <c r="G158" s="1">
        <f t="shared" si="40"/>
        <v>8.1717559995013289E-2</v>
      </c>
      <c r="J158" s="1">
        <f>+G158</f>
        <v>8.1717559995013289E-2</v>
      </c>
      <c r="P158" s="1">
        <f t="shared" si="37"/>
        <v>8.0743032422017635E-2</v>
      </c>
      <c r="Q158" s="37">
        <f t="shared" si="38"/>
        <v>33760.0023</v>
      </c>
      <c r="R158" s="22"/>
      <c r="S158" s="1">
        <f t="shared" si="41"/>
        <v>9.4970399052879924E-7</v>
      </c>
      <c r="T158" s="14">
        <f>T$19</f>
        <v>0.1</v>
      </c>
      <c r="U158" s="1">
        <f t="shared" si="39"/>
        <v>9.4970399052879924E-8</v>
      </c>
      <c r="W158" s="1">
        <f t="shared" si="42"/>
        <v>9.7452757299565373E-4</v>
      </c>
      <c r="AB158" s="1" t="s">
        <v>79</v>
      </c>
      <c r="AC158" s="1" t="s">
        <v>60</v>
      </c>
      <c r="AH158" s="1" t="s">
        <v>69</v>
      </c>
      <c r="AJ158" s="1">
        <v>22168.5</v>
      </c>
      <c r="AK158" s="1">
        <v>9.8948579994612373E-2</v>
      </c>
      <c r="AR158" s="1">
        <v>22098</v>
      </c>
      <c r="AS158" s="1">
        <v>0.12651863999781199</v>
      </c>
      <c r="BA158" s="1">
        <v>20433</v>
      </c>
      <c r="BB158" s="1">
        <v>8.2226439997612033E-2</v>
      </c>
      <c r="BC158" s="1">
        <v>1</v>
      </c>
    </row>
    <row r="159" spans="1:55" x14ac:dyDescent="0.2">
      <c r="A159" s="1" t="s">
        <v>115</v>
      </c>
      <c r="B159" s="15"/>
      <c r="C159" s="2">
        <v>48778.502399999998</v>
      </c>
      <c r="D159" s="2"/>
      <c r="E159" s="1">
        <f t="shared" si="35"/>
        <v>20367.200045222999</v>
      </c>
      <c r="F159" s="1">
        <f t="shared" si="36"/>
        <v>20367</v>
      </c>
      <c r="G159" s="1">
        <f t="shared" si="40"/>
        <v>8.1817559992487077E-2</v>
      </c>
      <c r="J159" s="1">
        <f>+G159</f>
        <v>8.1817559992487077E-2</v>
      </c>
      <c r="P159" s="1">
        <f t="shared" si="37"/>
        <v>8.0743032422017635E-2</v>
      </c>
      <c r="Q159" s="37">
        <f t="shared" si="38"/>
        <v>33760.002399999998</v>
      </c>
      <c r="R159" s="22"/>
      <c r="S159" s="1">
        <f t="shared" si="41"/>
        <v>1.1546094996989601E-6</v>
      </c>
      <c r="T159" s="14">
        <f>T$19</f>
        <v>0.1</v>
      </c>
      <c r="U159" s="1">
        <f t="shared" si="39"/>
        <v>1.1546094996989602E-7</v>
      </c>
      <c r="W159" s="1">
        <f t="shared" si="42"/>
        <v>1.0745275704694413E-3</v>
      </c>
      <c r="AB159" s="1" t="s">
        <v>79</v>
      </c>
      <c r="AC159" s="1" t="s">
        <v>53</v>
      </c>
      <c r="AH159" s="1" t="s">
        <v>69</v>
      </c>
      <c r="AJ159" s="1">
        <v>22168.5</v>
      </c>
      <c r="AK159" s="1">
        <v>0.10134857999219093</v>
      </c>
      <c r="AR159" s="1">
        <v>22168.5</v>
      </c>
      <c r="AS159" s="1">
        <v>9.8948579994612373E-2</v>
      </c>
      <c r="BA159" s="1">
        <v>20433</v>
      </c>
      <c r="BB159" s="1">
        <v>8.3726439996098634E-2</v>
      </c>
      <c r="BC159" s="1">
        <v>1</v>
      </c>
    </row>
    <row r="160" spans="1:55" x14ac:dyDescent="0.2">
      <c r="A160" s="1" t="s">
        <v>114</v>
      </c>
      <c r="B160" s="15"/>
      <c r="C160" s="2">
        <v>48805.496500000001</v>
      </c>
      <c r="D160" s="158">
        <v>2.0000000000000001E-4</v>
      </c>
      <c r="E160" s="1">
        <f t="shared" si="35"/>
        <v>20433.201044941048</v>
      </c>
      <c r="F160" s="1">
        <f t="shared" si="36"/>
        <v>20433</v>
      </c>
      <c r="G160" s="1">
        <f t="shared" si="40"/>
        <v>8.2226439997612033E-2</v>
      </c>
      <c r="L160" s="1">
        <f>+G160</f>
        <v>8.2226439997612033E-2</v>
      </c>
      <c r="P160" s="1">
        <f t="shared" si="37"/>
        <v>8.1259900462796922E-2</v>
      </c>
      <c r="Q160" s="37">
        <f t="shared" si="38"/>
        <v>33786.996500000001</v>
      </c>
      <c r="R160" s="22"/>
      <c r="S160" s="1">
        <f t="shared" si="41"/>
        <v>9.3419867236061161E-7</v>
      </c>
      <c r="T160" s="1">
        <v>1</v>
      </c>
      <c r="U160" s="1">
        <f t="shared" si="39"/>
        <v>9.3419867236061161E-7</v>
      </c>
      <c r="W160" s="1">
        <f t="shared" si="42"/>
        <v>9.6653953481511123E-4</v>
      </c>
      <c r="AB160" s="1" t="s">
        <v>79</v>
      </c>
      <c r="AC160" s="1" t="s">
        <v>53</v>
      </c>
      <c r="AH160" s="1" t="s">
        <v>69</v>
      </c>
      <c r="AJ160" s="1">
        <v>22168.5</v>
      </c>
      <c r="AK160" s="1">
        <v>0.10294857999542728</v>
      </c>
      <c r="AR160" s="1">
        <v>22168.5</v>
      </c>
      <c r="AS160" s="1">
        <v>0.10134857999219093</v>
      </c>
      <c r="BA160" s="1">
        <v>20491.5</v>
      </c>
      <c r="BB160" s="1">
        <v>8.4400219995586667E-2</v>
      </c>
      <c r="BC160" s="1">
        <v>1</v>
      </c>
    </row>
    <row r="161" spans="1:55" x14ac:dyDescent="0.2">
      <c r="A161" s="1" t="s">
        <v>114</v>
      </c>
      <c r="B161" s="15"/>
      <c r="C161" s="2">
        <v>48805.498</v>
      </c>
      <c r="D161" s="158">
        <v>2.0000000000000001E-4</v>
      </c>
      <c r="E161" s="1">
        <f t="shared" si="35"/>
        <v>20433.204712464674</v>
      </c>
      <c r="F161" s="1">
        <f t="shared" si="36"/>
        <v>20433</v>
      </c>
      <c r="G161" s="1">
        <f t="shared" si="40"/>
        <v>8.3726439996098634E-2</v>
      </c>
      <c r="L161" s="1">
        <f>+G161</f>
        <v>8.3726439996098634E-2</v>
      </c>
      <c r="P161" s="1">
        <f t="shared" si="37"/>
        <v>8.1259900462796922E-2</v>
      </c>
      <c r="Q161" s="37">
        <f t="shared" si="38"/>
        <v>33786.998</v>
      </c>
      <c r="R161" s="22"/>
      <c r="S161" s="1">
        <f t="shared" si="41"/>
        <v>6.0838172693402277E-6</v>
      </c>
      <c r="T161" s="1">
        <v>1</v>
      </c>
      <c r="U161" s="1">
        <f t="shared" si="39"/>
        <v>6.0838172693402277E-6</v>
      </c>
      <c r="W161" s="1">
        <f t="shared" si="42"/>
        <v>2.4665395333017121E-3</v>
      </c>
      <c r="AB161" s="1" t="s">
        <v>79</v>
      </c>
      <c r="AC161" s="1" t="s">
        <v>60</v>
      </c>
      <c r="AH161" s="1" t="s">
        <v>69</v>
      </c>
      <c r="AJ161" s="1">
        <v>22186</v>
      </c>
      <c r="AK161" s="1">
        <v>0.10233047999645351</v>
      </c>
      <c r="AR161" s="1">
        <v>22168.5</v>
      </c>
      <c r="AS161" s="1">
        <v>0.10294857999542728</v>
      </c>
      <c r="BA161" s="1">
        <v>20491.5</v>
      </c>
      <c r="BB161" s="1">
        <v>8.5600219994375948E-2</v>
      </c>
      <c r="BC161" s="1">
        <v>1</v>
      </c>
    </row>
    <row r="162" spans="1:55" x14ac:dyDescent="0.2">
      <c r="A162" s="1" t="s">
        <v>101</v>
      </c>
      <c r="B162" s="15" t="s">
        <v>52</v>
      </c>
      <c r="C162" s="2">
        <v>48829.424899999998</v>
      </c>
      <c r="D162" s="2"/>
      <c r="E162" s="1">
        <f t="shared" si="35"/>
        <v>20491.706359867381</v>
      </c>
      <c r="F162" s="1">
        <f t="shared" si="36"/>
        <v>20491.5</v>
      </c>
      <c r="G162" s="1">
        <f t="shared" si="40"/>
        <v>8.4400219995586667E-2</v>
      </c>
      <c r="I162" s="1">
        <f>+G162</f>
        <v>8.4400219995586667E-2</v>
      </c>
      <c r="P162" s="1">
        <f t="shared" si="37"/>
        <v>8.1719247662022307E-2</v>
      </c>
      <c r="Q162" s="37">
        <f t="shared" si="38"/>
        <v>33810.924899999998</v>
      </c>
      <c r="R162" s="22"/>
      <c r="S162" s="1">
        <f t="shared" si="41"/>
        <v>7.1876126533375321E-6</v>
      </c>
      <c r="T162" s="1">
        <v>1</v>
      </c>
      <c r="U162" s="1">
        <f t="shared" si="39"/>
        <v>7.1876126533375321E-6</v>
      </c>
      <c r="W162" s="1">
        <f t="shared" si="42"/>
        <v>2.6809723335643604E-3</v>
      </c>
      <c r="AB162" s="1" t="s">
        <v>79</v>
      </c>
      <c r="AC162" s="1" t="s">
        <v>53</v>
      </c>
      <c r="AH162" s="1" t="s">
        <v>69</v>
      </c>
      <c r="AJ162" s="1">
        <v>22186</v>
      </c>
      <c r="AK162" s="1">
        <v>0.10253047999867704</v>
      </c>
      <c r="AR162" s="1">
        <v>22186</v>
      </c>
      <c r="AS162" s="1">
        <v>0.10233047999645351</v>
      </c>
      <c r="BA162" s="1">
        <v>20491.5</v>
      </c>
      <c r="BB162" s="1">
        <v>8.6600219998217653E-2</v>
      </c>
      <c r="BC162" s="1">
        <v>1</v>
      </c>
    </row>
    <row r="163" spans="1:55" x14ac:dyDescent="0.2">
      <c r="A163" s="1" t="s">
        <v>101</v>
      </c>
      <c r="B163" s="15" t="s">
        <v>52</v>
      </c>
      <c r="C163" s="2">
        <v>48829.426099999997</v>
      </c>
      <c r="D163" s="2"/>
      <c r="E163" s="1">
        <f t="shared" si="35"/>
        <v>20491.709293886281</v>
      </c>
      <c r="F163" s="1">
        <f t="shared" si="36"/>
        <v>20491.5</v>
      </c>
      <c r="G163" s="1">
        <f t="shared" si="40"/>
        <v>8.5600219994375948E-2</v>
      </c>
      <c r="I163" s="1">
        <f>+G163</f>
        <v>8.5600219994375948E-2</v>
      </c>
      <c r="P163" s="1">
        <f t="shared" si="37"/>
        <v>8.1719247662022307E-2</v>
      </c>
      <c r="Q163" s="37">
        <f t="shared" si="38"/>
        <v>33810.926099999997</v>
      </c>
      <c r="R163" s="22"/>
      <c r="S163" s="1">
        <f t="shared" si="41"/>
        <v>1.5061946244494461E-5</v>
      </c>
      <c r="T163" s="1">
        <v>1</v>
      </c>
      <c r="U163" s="1">
        <f t="shared" si="39"/>
        <v>1.5061946244494461E-5</v>
      </c>
      <c r="W163" s="1">
        <f t="shared" si="42"/>
        <v>3.880972332353641E-3</v>
      </c>
      <c r="AB163" s="1" t="s">
        <v>79</v>
      </c>
      <c r="AC163" s="1" t="s">
        <v>104</v>
      </c>
      <c r="AH163" s="1" t="s">
        <v>69</v>
      </c>
      <c r="AJ163" s="1">
        <v>22186</v>
      </c>
      <c r="AK163" s="1">
        <v>0.10333048000029521</v>
      </c>
      <c r="AR163" s="1">
        <v>22186</v>
      </c>
      <c r="AS163" s="1">
        <v>0.10253047999867704</v>
      </c>
      <c r="BA163" s="1">
        <v>20499</v>
      </c>
      <c r="BB163" s="1">
        <v>8.9035320001130458E-2</v>
      </c>
      <c r="BC163" s="1">
        <v>0.1</v>
      </c>
    </row>
    <row r="164" spans="1:55" x14ac:dyDescent="0.2">
      <c r="A164" s="1" t="s">
        <v>101</v>
      </c>
      <c r="B164" s="15" t="s">
        <v>52</v>
      </c>
      <c r="C164" s="2">
        <v>48829.427100000001</v>
      </c>
      <c r="D164" s="2"/>
      <c r="E164" s="1">
        <f t="shared" si="35"/>
        <v>20491.711738902042</v>
      </c>
      <c r="F164" s="1">
        <f t="shared" si="36"/>
        <v>20491.5</v>
      </c>
      <c r="G164" s="1">
        <f t="shared" si="40"/>
        <v>8.6600219998217653E-2</v>
      </c>
      <c r="I164" s="1">
        <f>+G164</f>
        <v>8.6600219998217653E-2</v>
      </c>
      <c r="P164" s="1">
        <f t="shared" si="37"/>
        <v>8.1719247662022307E-2</v>
      </c>
      <c r="Q164" s="37">
        <f t="shared" si="38"/>
        <v>33810.927100000001</v>
      </c>
      <c r="R164" s="22"/>
      <c r="S164" s="1">
        <f t="shared" si="41"/>
        <v>2.3823890946704259E-5</v>
      </c>
      <c r="T164" s="1">
        <v>1</v>
      </c>
      <c r="U164" s="1">
        <f t="shared" si="39"/>
        <v>2.3823890946704259E-5</v>
      </c>
      <c r="W164" s="1">
        <f t="shared" si="42"/>
        <v>4.8809723361953467E-3</v>
      </c>
      <c r="AB164" s="1" t="s">
        <v>79</v>
      </c>
      <c r="AC164" s="1" t="s">
        <v>60</v>
      </c>
      <c r="AH164" s="1" t="s">
        <v>69</v>
      </c>
      <c r="AJ164" s="1">
        <v>22220</v>
      </c>
      <c r="AK164" s="1">
        <v>0.10168959999282379</v>
      </c>
      <c r="AR164" s="1">
        <v>22186</v>
      </c>
      <c r="AS164" s="1">
        <v>0.10333048000029521</v>
      </c>
      <c r="BA164" s="1">
        <v>20506</v>
      </c>
      <c r="BB164" s="1">
        <v>8.4668080002302304E-2</v>
      </c>
      <c r="BC164" s="1">
        <v>1</v>
      </c>
    </row>
    <row r="165" spans="1:55" x14ac:dyDescent="0.2">
      <c r="A165" s="1" t="s">
        <v>109</v>
      </c>
      <c r="B165" s="15"/>
      <c r="C165" s="2">
        <v>48832.497000000003</v>
      </c>
      <c r="D165" s="2"/>
      <c r="E165" s="1">
        <f t="shared" si="35"/>
        <v>20499.217692759907</v>
      </c>
      <c r="F165" s="1">
        <f t="shared" si="36"/>
        <v>20499</v>
      </c>
      <c r="G165" s="1">
        <f t="shared" si="40"/>
        <v>8.9035320001130458E-2</v>
      </c>
      <c r="N165" s="1">
        <f>+G165</f>
        <v>8.9035320001130458E-2</v>
      </c>
      <c r="P165" s="1">
        <f t="shared" si="37"/>
        <v>8.1778220848168784E-2</v>
      </c>
      <c r="Q165" s="37">
        <f t="shared" si="38"/>
        <v>33813.997000000003</v>
      </c>
      <c r="R165" s="22"/>
      <c r="S165" s="1">
        <f t="shared" si="41"/>
        <v>5.2665488115917048E-5</v>
      </c>
      <c r="T165" s="14">
        <f>T$19</f>
        <v>0.1</v>
      </c>
      <c r="U165" s="1">
        <f t="shared" si="39"/>
        <v>5.2665488115917055E-6</v>
      </c>
      <c r="W165" s="1">
        <f t="shared" si="42"/>
        <v>7.2570991529616741E-3</v>
      </c>
      <c r="AB165" s="1" t="s">
        <v>68</v>
      </c>
      <c r="AH165" s="1" t="s">
        <v>69</v>
      </c>
      <c r="AJ165" s="1">
        <v>22220</v>
      </c>
      <c r="AK165" s="1">
        <v>0.1030895999938366</v>
      </c>
      <c r="AR165" s="1">
        <v>22220</v>
      </c>
      <c r="AS165" s="1">
        <v>0.10168959999282379</v>
      </c>
      <c r="BA165" s="1">
        <v>20506</v>
      </c>
      <c r="BB165" s="1">
        <v>8.5368079999170732E-2</v>
      </c>
      <c r="BC165" s="1">
        <v>1</v>
      </c>
    </row>
    <row r="166" spans="1:55" x14ac:dyDescent="0.2">
      <c r="A166" s="1" t="s">
        <v>101</v>
      </c>
      <c r="B166" s="15"/>
      <c r="C166" s="2">
        <v>48835.355600000003</v>
      </c>
      <c r="D166" s="2"/>
      <c r="E166" s="1">
        <f t="shared" si="35"/>
        <v>20506.207014789314</v>
      </c>
      <c r="F166" s="1">
        <f t="shared" si="36"/>
        <v>20506</v>
      </c>
      <c r="G166" s="1">
        <f t="shared" si="40"/>
        <v>8.4668080002302304E-2</v>
      </c>
      <c r="I166" s="1">
        <f t="shared" ref="I166:I174" si="43">+G166</f>
        <v>8.4668080002302304E-2</v>
      </c>
      <c r="P166" s="1">
        <f t="shared" si="37"/>
        <v>8.1833279409253543E-2</v>
      </c>
      <c r="Q166" s="37">
        <f t="shared" si="38"/>
        <v>33816.855600000003</v>
      </c>
      <c r="R166" s="22"/>
      <c r="S166" s="1">
        <f t="shared" si="41"/>
        <v>8.0360944023496093E-6</v>
      </c>
      <c r="T166" s="1">
        <v>1</v>
      </c>
      <c r="U166" s="1">
        <f t="shared" si="39"/>
        <v>8.0360944023496093E-6</v>
      </c>
      <c r="W166" s="1">
        <f t="shared" si="42"/>
        <v>2.8348005930487613E-3</v>
      </c>
      <c r="AB166" s="1" t="s">
        <v>79</v>
      </c>
      <c r="AC166" s="1" t="s">
        <v>104</v>
      </c>
      <c r="AH166" s="1" t="s">
        <v>69</v>
      </c>
      <c r="AJ166" s="1">
        <v>22220</v>
      </c>
      <c r="AK166" s="1">
        <v>0.10318959999131039</v>
      </c>
      <c r="AR166" s="1">
        <v>22220</v>
      </c>
      <c r="AS166" s="1">
        <v>0.1030895999938366</v>
      </c>
      <c r="BA166" s="1">
        <v>20506</v>
      </c>
      <c r="BB166" s="1">
        <v>8.5668079998868052E-2</v>
      </c>
      <c r="BC166" s="1">
        <v>1</v>
      </c>
    </row>
    <row r="167" spans="1:55" x14ac:dyDescent="0.2">
      <c r="A167" s="1" t="s">
        <v>101</v>
      </c>
      <c r="B167" s="15"/>
      <c r="C167" s="2">
        <v>48835.356299999999</v>
      </c>
      <c r="D167" s="2"/>
      <c r="E167" s="1">
        <f t="shared" si="35"/>
        <v>20506.20872630033</v>
      </c>
      <c r="F167" s="1">
        <f t="shared" si="36"/>
        <v>20506</v>
      </c>
      <c r="G167" s="1">
        <f t="shared" si="40"/>
        <v>8.5368079999170732E-2</v>
      </c>
      <c r="I167" s="1">
        <f t="shared" si="43"/>
        <v>8.5368079999170732E-2</v>
      </c>
      <c r="P167" s="1">
        <f t="shared" si="37"/>
        <v>8.1833279409253543E-2</v>
      </c>
      <c r="Q167" s="37">
        <f t="shared" si="38"/>
        <v>33816.856299999999</v>
      </c>
      <c r="R167" s="22"/>
      <c r="S167" s="1">
        <f t="shared" si="41"/>
        <v>1.2494815210478909E-5</v>
      </c>
      <c r="T167" s="1">
        <v>1</v>
      </c>
      <c r="U167" s="1">
        <f t="shared" si="39"/>
        <v>1.2494815210478909E-5</v>
      </c>
      <c r="W167" s="1">
        <f t="shared" si="42"/>
        <v>3.5348005899171892E-3</v>
      </c>
      <c r="AB167" s="1" t="s">
        <v>79</v>
      </c>
      <c r="AC167" s="1" t="s">
        <v>53</v>
      </c>
      <c r="AH167" s="1" t="s">
        <v>69</v>
      </c>
      <c r="AJ167" s="1">
        <v>22252</v>
      </c>
      <c r="AK167" s="1">
        <v>0.1012393599958159</v>
      </c>
      <c r="AR167" s="1">
        <v>22220</v>
      </c>
      <c r="AS167" s="1">
        <v>0.10318959999131039</v>
      </c>
      <c r="BA167" s="1">
        <v>21278.5</v>
      </c>
      <c r="BB167" s="1">
        <v>9.2983379996439908E-2</v>
      </c>
      <c r="BC167" s="1">
        <v>1</v>
      </c>
    </row>
    <row r="168" spans="1:55" x14ac:dyDescent="0.2">
      <c r="A168" s="1" t="s">
        <v>101</v>
      </c>
      <c r="B168" s="15"/>
      <c r="C168" s="2">
        <v>48835.356599999999</v>
      </c>
      <c r="D168" s="2"/>
      <c r="E168" s="1">
        <f t="shared" si="35"/>
        <v>20506.209459805057</v>
      </c>
      <c r="F168" s="1">
        <f t="shared" si="36"/>
        <v>20506</v>
      </c>
      <c r="G168" s="1">
        <f t="shared" si="40"/>
        <v>8.5668079998868052E-2</v>
      </c>
      <c r="I168" s="1">
        <f t="shared" si="43"/>
        <v>8.5668079998868052E-2</v>
      </c>
      <c r="P168" s="1">
        <f t="shared" si="37"/>
        <v>8.1833279409253543E-2</v>
      </c>
      <c r="Q168" s="37">
        <f t="shared" si="38"/>
        <v>33816.856599999999</v>
      </c>
      <c r="R168" s="22"/>
      <c r="S168" s="1">
        <f t="shared" si="41"/>
        <v>1.4705695562107788E-5</v>
      </c>
      <c r="T168" s="1">
        <v>1</v>
      </c>
      <c r="U168" s="1">
        <f t="shared" si="39"/>
        <v>1.4705695562107788E-5</v>
      </c>
      <c r="W168" s="1">
        <f t="shared" si="42"/>
        <v>3.8348005896145093E-3</v>
      </c>
      <c r="AB168" s="1" t="s">
        <v>79</v>
      </c>
      <c r="AC168" s="1" t="s">
        <v>60</v>
      </c>
      <c r="AH168" s="1" t="s">
        <v>69</v>
      </c>
      <c r="AJ168" s="1">
        <v>22269</v>
      </c>
      <c r="AK168" s="1">
        <v>0.10381891999713844</v>
      </c>
      <c r="AR168" s="1">
        <v>22220</v>
      </c>
      <c r="AS168" s="1">
        <v>0.10408959999040235</v>
      </c>
      <c r="BA168" s="1">
        <v>21278.5</v>
      </c>
      <c r="BB168" s="1">
        <v>9.3283379996137228E-2</v>
      </c>
      <c r="BC168" s="1">
        <v>1</v>
      </c>
    </row>
    <row r="169" spans="1:55" x14ac:dyDescent="0.2">
      <c r="A169" s="1" t="s">
        <v>101</v>
      </c>
      <c r="B169" s="15" t="s">
        <v>52</v>
      </c>
      <c r="C169" s="2">
        <v>49151.3128</v>
      </c>
      <c r="D169" s="2"/>
      <c r="E169" s="1">
        <f t="shared" si="35"/>
        <v>21278.727345828789</v>
      </c>
      <c r="F169" s="1">
        <f t="shared" si="36"/>
        <v>21278.5</v>
      </c>
      <c r="G169" s="1">
        <f t="shared" si="40"/>
        <v>9.2983379996439908E-2</v>
      </c>
      <c r="I169" s="1">
        <f t="shared" si="43"/>
        <v>9.2983379996439908E-2</v>
      </c>
      <c r="P169" s="1">
        <f t="shared" si="37"/>
        <v>8.8009769343249458E-2</v>
      </c>
      <c r="Q169" s="37">
        <f t="shared" si="38"/>
        <v>34132.8128</v>
      </c>
      <c r="R169" s="22"/>
      <c r="S169" s="1">
        <f t="shared" si="41"/>
        <v>2.473680292952953E-5</v>
      </c>
      <c r="T169" s="1">
        <v>1</v>
      </c>
      <c r="U169" s="1">
        <f t="shared" si="39"/>
        <v>2.473680292952953E-5</v>
      </c>
      <c r="W169" s="1">
        <f t="shared" si="42"/>
        <v>4.9736106531904495E-3</v>
      </c>
      <c r="AB169" s="1" t="s">
        <v>79</v>
      </c>
      <c r="AC169" s="1" t="s">
        <v>60</v>
      </c>
      <c r="AH169" s="1" t="s">
        <v>69</v>
      </c>
      <c r="AJ169" s="1">
        <v>22269</v>
      </c>
      <c r="AK169" s="1">
        <v>0.10431891999905929</v>
      </c>
      <c r="AR169" s="1">
        <v>22222.5</v>
      </c>
      <c r="AS169" s="1">
        <v>0.10460129999410128</v>
      </c>
      <c r="BA169" s="1">
        <v>21278.5</v>
      </c>
      <c r="BB169" s="1">
        <v>9.5383379994018469E-2</v>
      </c>
      <c r="BC169" s="1">
        <v>1</v>
      </c>
    </row>
    <row r="170" spans="1:55" x14ac:dyDescent="0.2">
      <c r="A170" s="1" t="s">
        <v>101</v>
      </c>
      <c r="B170" s="15" t="s">
        <v>52</v>
      </c>
      <c r="C170" s="2">
        <v>49151.313099999999</v>
      </c>
      <c r="D170" s="2"/>
      <c r="E170" s="1">
        <f t="shared" si="35"/>
        <v>21278.728079333516</v>
      </c>
      <c r="F170" s="1">
        <f t="shared" si="36"/>
        <v>21278.5</v>
      </c>
      <c r="G170" s="1">
        <f t="shared" si="40"/>
        <v>9.3283379996137228E-2</v>
      </c>
      <c r="I170" s="1">
        <f t="shared" si="43"/>
        <v>9.3283379996137228E-2</v>
      </c>
      <c r="P170" s="1">
        <f t="shared" si="37"/>
        <v>8.8009769343249458E-2</v>
      </c>
      <c r="Q170" s="37">
        <f t="shared" si="38"/>
        <v>34132.813099999999</v>
      </c>
      <c r="R170" s="22"/>
      <c r="S170" s="1">
        <f t="shared" si="41"/>
        <v>2.7810969318251366E-5</v>
      </c>
      <c r="T170" s="1">
        <v>1</v>
      </c>
      <c r="U170" s="1">
        <f t="shared" si="39"/>
        <v>2.7810969318251366E-5</v>
      </c>
      <c r="W170" s="1">
        <f t="shared" si="42"/>
        <v>5.2736106528877696E-3</v>
      </c>
      <c r="AB170" s="1" t="s">
        <v>79</v>
      </c>
      <c r="AC170" s="1" t="s">
        <v>104</v>
      </c>
      <c r="AH170" s="1" t="s">
        <v>69</v>
      </c>
      <c r="AJ170" s="1">
        <v>22352</v>
      </c>
      <c r="AK170" s="1">
        <v>0.10170735999417957</v>
      </c>
      <c r="AR170" s="1">
        <v>22227.5</v>
      </c>
      <c r="AS170" s="1">
        <v>0.10762469999463065</v>
      </c>
      <c r="BA170" s="1">
        <v>21279</v>
      </c>
      <c r="BB170" s="1">
        <v>9.3185719997563865E-2</v>
      </c>
      <c r="BC170" s="1">
        <v>1</v>
      </c>
    </row>
    <row r="171" spans="1:55" x14ac:dyDescent="0.2">
      <c r="A171" s="1" t="s">
        <v>101</v>
      </c>
      <c r="B171" s="15" t="s">
        <v>52</v>
      </c>
      <c r="C171" s="2">
        <v>49151.315199999997</v>
      </c>
      <c r="D171" s="2"/>
      <c r="E171" s="1">
        <f t="shared" si="35"/>
        <v>21278.733213866592</v>
      </c>
      <c r="F171" s="1">
        <f t="shared" si="36"/>
        <v>21278.5</v>
      </c>
      <c r="G171" s="1">
        <f t="shared" si="40"/>
        <v>9.5383379994018469E-2</v>
      </c>
      <c r="I171" s="1">
        <f t="shared" si="43"/>
        <v>9.5383379994018469E-2</v>
      </c>
      <c r="P171" s="1">
        <f t="shared" si="37"/>
        <v>8.8009769343249458E-2</v>
      </c>
      <c r="Q171" s="37">
        <f t="shared" si="38"/>
        <v>34132.815199999997</v>
      </c>
      <c r="R171" s="22"/>
      <c r="S171" s="1">
        <f t="shared" si="41"/>
        <v>5.4370134029134196E-5</v>
      </c>
      <c r="T171" s="1">
        <v>1</v>
      </c>
      <c r="U171" s="1">
        <f t="shared" si="39"/>
        <v>5.4370134029134196E-5</v>
      </c>
      <c r="W171" s="1">
        <f t="shared" si="42"/>
        <v>7.3736106507690108E-3</v>
      </c>
      <c r="AB171" s="1" t="s">
        <v>79</v>
      </c>
      <c r="AC171" s="1" t="s">
        <v>53</v>
      </c>
      <c r="AH171" s="1" t="s">
        <v>69</v>
      </c>
      <c r="AJ171" s="1">
        <v>22352</v>
      </c>
      <c r="AK171" s="1">
        <v>0.1034073599948897</v>
      </c>
      <c r="AR171" s="1">
        <v>22237.5</v>
      </c>
      <c r="AS171" s="1">
        <v>0.11667149999993853</v>
      </c>
      <c r="BA171" s="1">
        <v>21279</v>
      </c>
      <c r="BB171" s="1">
        <v>9.338571999251144E-2</v>
      </c>
      <c r="BC171" s="1">
        <v>1</v>
      </c>
    </row>
    <row r="172" spans="1:55" x14ac:dyDescent="0.2">
      <c r="A172" s="1" t="s">
        <v>101</v>
      </c>
      <c r="B172" s="15"/>
      <c r="C172" s="2">
        <v>49151.517500000002</v>
      </c>
      <c r="D172" s="2"/>
      <c r="E172" s="1">
        <f t="shared" si="35"/>
        <v>21279.227840553282</v>
      </c>
      <c r="F172" s="1">
        <f t="shared" si="36"/>
        <v>21279</v>
      </c>
      <c r="G172" s="1">
        <f t="shared" si="40"/>
        <v>9.3185719997563865E-2</v>
      </c>
      <c r="I172" s="1">
        <f t="shared" si="43"/>
        <v>9.3185719997563865E-2</v>
      </c>
      <c r="P172" s="1">
        <f t="shared" si="37"/>
        <v>8.8013831503316278E-2</v>
      </c>
      <c r="Q172" s="37">
        <f t="shared" si="38"/>
        <v>34133.017500000002</v>
      </c>
      <c r="R172" s="22"/>
      <c r="S172" s="1">
        <f t="shared" si="41"/>
        <v>2.6748430596930571E-5</v>
      </c>
      <c r="T172" s="1">
        <v>1</v>
      </c>
      <c r="U172" s="1">
        <f t="shared" si="39"/>
        <v>2.6748430596930571E-5</v>
      </c>
      <c r="W172" s="1">
        <f t="shared" si="42"/>
        <v>5.1718884942475868E-3</v>
      </c>
      <c r="AB172" s="1" t="s">
        <v>79</v>
      </c>
      <c r="AC172" s="1" t="s">
        <v>53</v>
      </c>
      <c r="AH172" s="1" t="s">
        <v>69</v>
      </c>
      <c r="AJ172" s="1">
        <v>22366.5</v>
      </c>
      <c r="AK172" s="1">
        <v>0.10487522000039462</v>
      </c>
      <c r="AR172" s="1">
        <v>22242</v>
      </c>
      <c r="AS172" s="1">
        <v>0.10619255999336019</v>
      </c>
      <c r="BA172" s="1">
        <v>21279</v>
      </c>
      <c r="BB172" s="1">
        <v>9.4785719993524253E-2</v>
      </c>
      <c r="BC172" s="1">
        <v>1</v>
      </c>
    </row>
    <row r="173" spans="1:55" x14ac:dyDescent="0.2">
      <c r="A173" s="1" t="s">
        <v>101</v>
      </c>
      <c r="B173" s="15"/>
      <c r="C173" s="2">
        <v>49151.517699999997</v>
      </c>
      <c r="D173" s="2"/>
      <c r="E173" s="1">
        <f t="shared" si="35"/>
        <v>21279.228329556419</v>
      </c>
      <c r="F173" s="1">
        <f t="shared" si="36"/>
        <v>21279</v>
      </c>
      <c r="G173" s="1">
        <f t="shared" si="40"/>
        <v>9.338571999251144E-2</v>
      </c>
      <c r="I173" s="1">
        <f t="shared" si="43"/>
        <v>9.338571999251144E-2</v>
      </c>
      <c r="P173" s="1">
        <f t="shared" si="37"/>
        <v>8.8013831503316278E-2</v>
      </c>
      <c r="Q173" s="37">
        <f t="shared" si="38"/>
        <v>34133.017699999997</v>
      </c>
      <c r="R173" s="22"/>
      <c r="S173" s="1">
        <f t="shared" si="41"/>
        <v>2.8857185940347478E-5</v>
      </c>
      <c r="T173" s="1">
        <v>1</v>
      </c>
      <c r="U173" s="1">
        <f t="shared" si="39"/>
        <v>2.8857185940347478E-5</v>
      </c>
      <c r="W173" s="1">
        <f t="shared" si="42"/>
        <v>5.3718884891951618E-3</v>
      </c>
      <c r="AB173" s="1" t="s">
        <v>79</v>
      </c>
      <c r="AC173" s="1" t="s">
        <v>104</v>
      </c>
      <c r="AH173" s="1" t="s">
        <v>69</v>
      </c>
      <c r="AJ173" s="1">
        <v>22366.5</v>
      </c>
      <c r="AK173" s="1">
        <v>0.10507522000261815</v>
      </c>
      <c r="AR173" s="1">
        <v>22247</v>
      </c>
      <c r="AS173" s="1">
        <v>0.10521595999307465</v>
      </c>
      <c r="BA173" s="1">
        <v>21323</v>
      </c>
      <c r="BB173" s="1">
        <v>9.3791639992559794E-2</v>
      </c>
      <c r="BC173" s="1">
        <v>0.1</v>
      </c>
    </row>
    <row r="174" spans="1:55" x14ac:dyDescent="0.2">
      <c r="A174" s="1" t="s">
        <v>101</v>
      </c>
      <c r="B174" s="15"/>
      <c r="C174" s="2">
        <v>49151.519099999998</v>
      </c>
      <c r="D174" s="2"/>
      <c r="E174" s="1">
        <f t="shared" si="35"/>
        <v>21279.231752578475</v>
      </c>
      <c r="F174" s="1">
        <f t="shared" si="36"/>
        <v>21279</v>
      </c>
      <c r="G174" s="1">
        <f t="shared" si="40"/>
        <v>9.4785719993524253E-2</v>
      </c>
      <c r="I174" s="1">
        <f t="shared" si="43"/>
        <v>9.4785719993524253E-2</v>
      </c>
      <c r="P174" s="1">
        <f t="shared" si="37"/>
        <v>8.8013831503316278E-2</v>
      </c>
      <c r="Q174" s="37">
        <f t="shared" si="38"/>
        <v>34133.019099999998</v>
      </c>
      <c r="R174" s="22"/>
      <c r="S174" s="1">
        <f t="shared" si="41"/>
        <v>4.585847372381125E-5</v>
      </c>
      <c r="T174" s="1">
        <v>1</v>
      </c>
      <c r="U174" s="1">
        <f t="shared" si="39"/>
        <v>4.585847372381125E-5</v>
      </c>
      <c r="W174" s="1">
        <f t="shared" si="42"/>
        <v>6.7718884902079751E-3</v>
      </c>
      <c r="AB174" s="1" t="s">
        <v>79</v>
      </c>
      <c r="AC174" s="1" t="s">
        <v>60</v>
      </c>
      <c r="AH174" s="1" t="s">
        <v>69</v>
      </c>
      <c r="AJ174" s="1">
        <v>22371.5</v>
      </c>
      <c r="AK174" s="1">
        <v>0.10559862000081921</v>
      </c>
      <c r="AR174" s="1">
        <v>22249.5</v>
      </c>
      <c r="AS174" s="1">
        <v>0.11472765999496914</v>
      </c>
      <c r="BA174" s="1">
        <v>21323</v>
      </c>
      <c r="BB174" s="1">
        <v>9.3791639992559794E-2</v>
      </c>
      <c r="BC174" s="1">
        <v>0.1</v>
      </c>
    </row>
    <row r="175" spans="1:55" x14ac:dyDescent="0.2">
      <c r="A175" s="1" t="s">
        <v>116</v>
      </c>
      <c r="B175" s="15"/>
      <c r="C175" s="2">
        <v>49169.513899999998</v>
      </c>
      <c r="D175" s="2"/>
      <c r="E175" s="1">
        <f t="shared" si="35"/>
        <v>21323.229322037219</v>
      </c>
      <c r="F175" s="1">
        <f t="shared" si="36"/>
        <v>21323</v>
      </c>
      <c r="G175" s="1">
        <f t="shared" si="40"/>
        <v>9.3791639992559794E-2</v>
      </c>
      <c r="J175" s="1">
        <f>+G175</f>
        <v>9.3791639992559794E-2</v>
      </c>
      <c r="P175" s="1">
        <f t="shared" si="37"/>
        <v>8.8371627999976429E-2</v>
      </c>
      <c r="Q175" s="37">
        <f t="shared" si="38"/>
        <v>34151.013899999998</v>
      </c>
      <c r="R175" s="22"/>
      <c r="S175" s="1">
        <f t="shared" si="41"/>
        <v>2.9376529999747501E-5</v>
      </c>
      <c r="T175" s="14">
        <f t="shared" ref="T175:T180" si="44">T$19</f>
        <v>0.1</v>
      </c>
      <c r="U175" s="1">
        <f t="shared" si="39"/>
        <v>2.9376529999747504E-6</v>
      </c>
      <c r="W175" s="1">
        <f t="shared" si="42"/>
        <v>5.4200119925833651E-3</v>
      </c>
      <c r="AB175" s="1" t="s">
        <v>79</v>
      </c>
      <c r="AC175" s="1" t="s">
        <v>60</v>
      </c>
      <c r="AH175" s="1" t="s">
        <v>69</v>
      </c>
      <c r="AJ175" s="1">
        <v>23098</v>
      </c>
      <c r="AK175" s="1">
        <v>0.1191986400008318</v>
      </c>
      <c r="AR175" s="1">
        <v>22252</v>
      </c>
      <c r="AS175" s="1">
        <v>0.1012393599958159</v>
      </c>
      <c r="BA175" s="1">
        <v>21381.5</v>
      </c>
      <c r="BB175" s="1">
        <v>8.4665419992234092E-2</v>
      </c>
      <c r="BC175" s="1">
        <v>0.1</v>
      </c>
    </row>
    <row r="176" spans="1:55" x14ac:dyDescent="0.2">
      <c r="A176" s="1" t="s">
        <v>116</v>
      </c>
      <c r="B176" s="15"/>
      <c r="C176" s="2">
        <v>49169.513899999998</v>
      </c>
      <c r="D176" s="2"/>
      <c r="E176" s="1">
        <f t="shared" si="35"/>
        <v>21323.229322037219</v>
      </c>
      <c r="F176" s="1">
        <f t="shared" si="36"/>
        <v>21323</v>
      </c>
      <c r="G176" s="1">
        <f t="shared" si="40"/>
        <v>9.3791639992559794E-2</v>
      </c>
      <c r="J176" s="1">
        <f>+G176</f>
        <v>9.3791639992559794E-2</v>
      </c>
      <c r="P176" s="1">
        <f t="shared" si="37"/>
        <v>8.8371627999976429E-2</v>
      </c>
      <c r="Q176" s="37">
        <f t="shared" si="38"/>
        <v>34151.013899999998</v>
      </c>
      <c r="R176" s="22"/>
      <c r="S176" s="1">
        <f t="shared" si="41"/>
        <v>2.9376529999747501E-5</v>
      </c>
      <c r="T176" s="14">
        <f t="shared" si="44"/>
        <v>0.1</v>
      </c>
      <c r="U176" s="1">
        <f t="shared" si="39"/>
        <v>2.9376529999747504E-6</v>
      </c>
      <c r="W176" s="1">
        <f t="shared" si="42"/>
        <v>5.4200119925833651E-3</v>
      </c>
      <c r="AB176" s="1" t="s">
        <v>79</v>
      </c>
      <c r="AC176" s="1" t="s">
        <v>53</v>
      </c>
      <c r="AH176" s="1" t="s">
        <v>69</v>
      </c>
      <c r="AJ176" s="1">
        <v>23139.5</v>
      </c>
      <c r="AK176" s="1">
        <v>0.11199285999464337</v>
      </c>
      <c r="AR176" s="1">
        <v>22254</v>
      </c>
      <c r="AS176" s="1">
        <v>0.30524871999659808</v>
      </c>
      <c r="BA176" s="1">
        <v>21425.5</v>
      </c>
      <c r="BB176" s="1">
        <v>9.0871339991281275E-2</v>
      </c>
      <c r="BC176" s="1">
        <v>0.1</v>
      </c>
    </row>
    <row r="177" spans="1:55" x14ac:dyDescent="0.2">
      <c r="A177" s="1" t="s">
        <v>109</v>
      </c>
      <c r="B177" s="15" t="s">
        <v>52</v>
      </c>
      <c r="C177" s="2">
        <v>49193.430999999997</v>
      </c>
      <c r="D177" s="2"/>
      <c r="E177" s="1">
        <f t="shared" si="35"/>
        <v>21381.707008285557</v>
      </c>
      <c r="F177" s="1">
        <f t="shared" si="36"/>
        <v>21381.5</v>
      </c>
      <c r="G177" s="1">
        <f t="shared" si="40"/>
        <v>8.4665419992234092E-2</v>
      </c>
      <c r="N177" s="1">
        <f>+G177</f>
        <v>8.4665419992234092E-2</v>
      </c>
      <c r="P177" s="1">
        <f t="shared" si="37"/>
        <v>8.8848334317937608E-2</v>
      </c>
      <c r="Q177" s="37">
        <f t="shared" si="38"/>
        <v>34174.930999999997</v>
      </c>
      <c r="R177" s="22"/>
      <c r="S177" s="1">
        <f t="shared" si="41"/>
        <v>1.7496772256175698E-5</v>
      </c>
      <c r="T177" s="14">
        <f t="shared" si="44"/>
        <v>0.1</v>
      </c>
      <c r="U177" s="1">
        <f t="shared" si="39"/>
        <v>1.7496772256175698E-6</v>
      </c>
      <c r="W177" s="1">
        <f t="shared" si="42"/>
        <v>-4.1829143257035156E-3</v>
      </c>
      <c r="AB177" s="1" t="s">
        <v>68</v>
      </c>
      <c r="AH177" s="1" t="s">
        <v>69</v>
      </c>
      <c r="AJ177" s="1">
        <v>23156.5</v>
      </c>
      <c r="AK177" s="1">
        <v>0.1135724199921242</v>
      </c>
      <c r="AR177" s="1">
        <v>22269</v>
      </c>
      <c r="AS177" s="1">
        <v>0.10381891999713844</v>
      </c>
      <c r="BA177" s="1">
        <v>21428</v>
      </c>
      <c r="BB177" s="1">
        <v>8.6383039997599553E-2</v>
      </c>
      <c r="BC177" s="1">
        <v>0.1</v>
      </c>
    </row>
    <row r="178" spans="1:55" x14ac:dyDescent="0.2">
      <c r="A178" s="1" t="s">
        <v>109</v>
      </c>
      <c r="B178" s="15" t="s">
        <v>52</v>
      </c>
      <c r="C178" s="2">
        <v>49211.432999999997</v>
      </c>
      <c r="D178" s="2"/>
      <c r="E178" s="1">
        <f t="shared" si="35"/>
        <v>21425.722181857716</v>
      </c>
      <c r="F178" s="1">
        <f t="shared" si="36"/>
        <v>21425.5</v>
      </c>
      <c r="G178" s="1">
        <f t="shared" si="40"/>
        <v>9.0871339991281275E-2</v>
      </c>
      <c r="N178" s="1">
        <f>+G178</f>
        <v>9.0871339991281275E-2</v>
      </c>
      <c r="P178" s="1">
        <f t="shared" si="37"/>
        <v>8.9207634504706257E-2</v>
      </c>
      <c r="Q178" s="37">
        <f t="shared" si="38"/>
        <v>34192.932999999997</v>
      </c>
      <c r="R178" s="22"/>
      <c r="S178" s="1">
        <f t="shared" si="41"/>
        <v>2.7679159460598169E-6</v>
      </c>
      <c r="T178" s="14">
        <f t="shared" si="44"/>
        <v>0.1</v>
      </c>
      <c r="U178" s="1">
        <f t="shared" si="39"/>
        <v>2.7679159460598171E-7</v>
      </c>
      <c r="W178" s="1">
        <f t="shared" si="42"/>
        <v>1.6637054865750178E-3</v>
      </c>
      <c r="AB178" s="1" t="s">
        <v>68</v>
      </c>
      <c r="AH178" s="1" t="s">
        <v>69</v>
      </c>
      <c r="AJ178" s="1">
        <v>23242</v>
      </c>
      <c r="AK178" s="1">
        <v>0.11177255999791669</v>
      </c>
      <c r="AR178" s="1">
        <v>22269</v>
      </c>
      <c r="AS178" s="1">
        <v>0.10431891999905929</v>
      </c>
      <c r="BA178" s="1">
        <v>22098</v>
      </c>
      <c r="BB178" s="1">
        <v>0.12651863999781199</v>
      </c>
      <c r="BC178" s="1">
        <v>0.1</v>
      </c>
    </row>
    <row r="179" spans="1:55" x14ac:dyDescent="0.2">
      <c r="A179" s="1" t="s">
        <v>109</v>
      </c>
      <c r="B179" s="15"/>
      <c r="C179" s="2">
        <v>49212.451000000001</v>
      </c>
      <c r="D179" s="2"/>
      <c r="E179" s="1">
        <f t="shared" si="35"/>
        <v>21428.211207893524</v>
      </c>
      <c r="F179" s="1">
        <f t="shared" si="36"/>
        <v>21428</v>
      </c>
      <c r="G179" s="1">
        <f t="shared" si="40"/>
        <v>8.6383039997599553E-2</v>
      </c>
      <c r="N179" s="1">
        <f>+G179</f>
        <v>8.6383039997599553E-2</v>
      </c>
      <c r="P179" s="1">
        <f t="shared" si="37"/>
        <v>8.9228068667643518E-2</v>
      </c>
      <c r="Q179" s="37">
        <f t="shared" si="38"/>
        <v>34193.951000000001</v>
      </c>
      <c r="R179" s="22"/>
      <c r="S179" s="1">
        <f t="shared" si="41"/>
        <v>8.0941881333721274E-6</v>
      </c>
      <c r="T179" s="14">
        <f t="shared" si="44"/>
        <v>0.1</v>
      </c>
      <c r="U179" s="1">
        <f t="shared" si="39"/>
        <v>8.094188133372128E-7</v>
      </c>
      <c r="W179" s="1">
        <f t="shared" si="42"/>
        <v>-2.8450286700439642E-3</v>
      </c>
      <c r="AB179" s="1" t="s">
        <v>68</v>
      </c>
      <c r="AH179" s="1" t="s">
        <v>69</v>
      </c>
      <c r="AJ179" s="1">
        <v>23261.5</v>
      </c>
      <c r="AK179" s="1">
        <v>9.3463819997850806E-2</v>
      </c>
      <c r="AR179" s="1">
        <v>22274</v>
      </c>
      <c r="AS179" s="1">
        <v>0.11034231999656186</v>
      </c>
      <c r="BA179" s="1">
        <v>22168.5</v>
      </c>
      <c r="BB179" s="1">
        <v>9.8948579994612373E-2</v>
      </c>
      <c r="BC179" s="1">
        <v>1</v>
      </c>
    </row>
    <row r="180" spans="1:55" x14ac:dyDescent="0.2">
      <c r="A180" s="125" t="s">
        <v>117</v>
      </c>
      <c r="B180" s="124"/>
      <c r="C180" s="125">
        <v>49486.517999999996</v>
      </c>
      <c r="D180" s="125" t="s">
        <v>38</v>
      </c>
      <c r="E180" s="1">
        <f t="shared" si="35"/>
        <v>22098.309340067739</v>
      </c>
      <c r="F180" s="45">
        <f>ROUND(2*E180,0)/2-0.5</f>
        <v>22098</v>
      </c>
      <c r="G180" s="1">
        <f t="shared" si="40"/>
        <v>0.12651863999781199</v>
      </c>
      <c r="M180" s="42">
        <f>G180</f>
        <v>0.12651863999781199</v>
      </c>
      <c r="P180" s="1">
        <f t="shared" si="37"/>
        <v>9.4779537990108575E-2</v>
      </c>
      <c r="Q180" s="37">
        <f t="shared" si="38"/>
        <v>34468.017999999996</v>
      </c>
      <c r="R180" s="22"/>
      <c r="S180" s="1">
        <f t="shared" si="41"/>
        <v>1.0073705962554027E-3</v>
      </c>
      <c r="T180" s="14">
        <f t="shared" si="44"/>
        <v>0.1</v>
      </c>
      <c r="U180" s="1">
        <f t="shared" si="39"/>
        <v>1.0073705962554029E-4</v>
      </c>
      <c r="AJ180" s="1">
        <v>23327.5</v>
      </c>
      <c r="AK180" s="1">
        <v>0.10277269999642158</v>
      </c>
      <c r="AR180" s="1">
        <v>22276.5</v>
      </c>
      <c r="AS180" s="1">
        <v>0.10485401999903843</v>
      </c>
      <c r="BA180" s="1">
        <v>22168.5</v>
      </c>
      <c r="BB180" s="1">
        <v>0.10134857999219093</v>
      </c>
      <c r="BC180" s="1">
        <v>1</v>
      </c>
    </row>
    <row r="181" spans="1:55" x14ac:dyDescent="0.2">
      <c r="A181" s="1" t="s">
        <v>101</v>
      </c>
      <c r="B181" s="15" t="s">
        <v>52</v>
      </c>
      <c r="C181" s="2">
        <v>49515.3246</v>
      </c>
      <c r="D181" s="2"/>
      <c r="E181" s="1">
        <f t="shared" si="35"/>
        <v>22168.741930836757</v>
      </c>
      <c r="F181" s="1">
        <f>ROUND(2*E181,0)/2</f>
        <v>22168.5</v>
      </c>
      <c r="G181" s="1">
        <f t="shared" si="40"/>
        <v>9.8948579994612373E-2</v>
      </c>
      <c r="I181" s="1">
        <f t="shared" ref="I181:I189" si="45">+G181</f>
        <v>9.8948579994612373E-2</v>
      </c>
      <c r="P181" s="1">
        <f t="shared" si="37"/>
        <v>9.5372388075148945E-2</v>
      </c>
      <c r="Q181" s="37">
        <f t="shared" si="38"/>
        <v>34496.8246</v>
      </c>
      <c r="R181" s="22"/>
      <c r="S181" s="1">
        <f t="shared" si="41"/>
        <v>1.2789148644835521E-5</v>
      </c>
      <c r="T181" s="1">
        <v>1</v>
      </c>
      <c r="U181" s="1">
        <f t="shared" si="39"/>
        <v>1.2789148644835521E-5</v>
      </c>
      <c r="W181" s="1">
        <f t="shared" ref="W181:W189" si="46">+G181-P181</f>
        <v>3.5761919194634284E-3</v>
      </c>
      <c r="AB181" s="1" t="s">
        <v>79</v>
      </c>
      <c r="AC181" s="1" t="s">
        <v>104</v>
      </c>
      <c r="AH181" s="1" t="s">
        <v>69</v>
      </c>
      <c r="AJ181" s="1">
        <v>23330</v>
      </c>
      <c r="AK181" s="1">
        <v>0.10028440000314731</v>
      </c>
      <c r="AR181" s="1">
        <v>22283.5</v>
      </c>
      <c r="AS181" s="1">
        <v>0.11088677999214269</v>
      </c>
      <c r="BA181" s="1">
        <v>22168.5</v>
      </c>
      <c r="BB181" s="1">
        <v>0.10294857999542728</v>
      </c>
      <c r="BC181" s="1">
        <v>1</v>
      </c>
    </row>
    <row r="182" spans="1:55" x14ac:dyDescent="0.2">
      <c r="A182" s="1" t="s">
        <v>101</v>
      </c>
      <c r="B182" s="15" t="s">
        <v>52</v>
      </c>
      <c r="C182" s="2">
        <v>49515.326999999997</v>
      </c>
      <c r="D182" s="2"/>
      <c r="E182" s="1">
        <f t="shared" si="35"/>
        <v>22168.747798874556</v>
      </c>
      <c r="F182" s="1">
        <f>ROUND(2*E182,0)/2</f>
        <v>22168.5</v>
      </c>
      <c r="G182" s="1">
        <f t="shared" si="40"/>
        <v>0.10134857999219093</v>
      </c>
      <c r="I182" s="1">
        <f t="shared" si="45"/>
        <v>0.10134857999219093</v>
      </c>
      <c r="P182" s="1">
        <f t="shared" si="37"/>
        <v>9.5372388075148945E-2</v>
      </c>
      <c r="Q182" s="37">
        <f t="shared" si="38"/>
        <v>34496.826999999997</v>
      </c>
      <c r="R182" s="22"/>
      <c r="S182" s="1">
        <f t="shared" si="41"/>
        <v>3.5714869829318013E-5</v>
      </c>
      <c r="T182" s="1">
        <v>1</v>
      </c>
      <c r="U182" s="1">
        <f t="shared" si="39"/>
        <v>3.5714869829318013E-5</v>
      </c>
      <c r="W182" s="1">
        <f t="shared" si="46"/>
        <v>5.9761919170419897E-3</v>
      </c>
      <c r="AB182" s="1" t="s">
        <v>79</v>
      </c>
      <c r="AC182" s="1" t="s">
        <v>60</v>
      </c>
      <c r="AH182" s="1" t="s">
        <v>69</v>
      </c>
      <c r="AJ182" s="1">
        <v>23342</v>
      </c>
      <c r="AK182" s="1">
        <v>0.11254055999597767</v>
      </c>
      <c r="AR182" s="1">
        <v>22286</v>
      </c>
      <c r="AS182" s="1">
        <v>0.11339847999624908</v>
      </c>
      <c r="BA182" s="1">
        <v>22186</v>
      </c>
      <c r="BB182" s="1">
        <v>0.10233047999645351</v>
      </c>
      <c r="BC182" s="1">
        <v>1</v>
      </c>
    </row>
    <row r="183" spans="1:55" x14ac:dyDescent="0.2">
      <c r="A183" s="1" t="s">
        <v>101</v>
      </c>
      <c r="B183" s="15" t="s">
        <v>52</v>
      </c>
      <c r="C183" s="2">
        <v>49515.328600000001</v>
      </c>
      <c r="D183" s="2"/>
      <c r="E183" s="1">
        <f t="shared" si="35"/>
        <v>22168.751710899767</v>
      </c>
      <c r="F183" s="45">
        <f>ROUND(2*E183,0)/2-0.5</f>
        <v>22168.5</v>
      </c>
      <c r="G183" s="1">
        <f t="shared" si="40"/>
        <v>0.10294857999542728</v>
      </c>
      <c r="I183" s="1">
        <f t="shared" si="45"/>
        <v>0.10294857999542728</v>
      </c>
      <c r="P183" s="1">
        <f t="shared" si="37"/>
        <v>9.5372388075148945E-2</v>
      </c>
      <c r="Q183" s="37">
        <f t="shared" si="38"/>
        <v>34496.828600000001</v>
      </c>
      <c r="R183" s="22"/>
      <c r="S183" s="1">
        <f t="shared" si="41"/>
        <v>5.7398684012890736E-5</v>
      </c>
      <c r="T183" s="1">
        <v>1</v>
      </c>
      <c r="U183" s="1">
        <f t="shared" si="39"/>
        <v>5.7398684012890736E-5</v>
      </c>
      <c r="W183" s="1">
        <f t="shared" si="46"/>
        <v>7.5761919202783357E-3</v>
      </c>
      <c r="AB183" s="1" t="s">
        <v>79</v>
      </c>
      <c r="AC183" s="1" t="s">
        <v>53</v>
      </c>
      <c r="AH183" s="1" t="s">
        <v>69</v>
      </c>
      <c r="AJ183" s="1">
        <v>23386</v>
      </c>
      <c r="AK183" s="1">
        <v>0.11324647999572335</v>
      </c>
      <c r="AR183" s="1">
        <v>22288.5</v>
      </c>
      <c r="AS183" s="1">
        <v>0.11291017999610631</v>
      </c>
      <c r="BA183" s="1">
        <v>22186</v>
      </c>
      <c r="BB183" s="1">
        <v>0.10253047999867704</v>
      </c>
      <c r="BC183" s="1">
        <v>1</v>
      </c>
    </row>
    <row r="184" spans="1:55" x14ac:dyDescent="0.2">
      <c r="A184" s="1" t="s">
        <v>118</v>
      </c>
      <c r="B184" s="15"/>
      <c r="C184" s="2">
        <v>49522.485399999998</v>
      </c>
      <c r="D184" s="2"/>
      <c r="E184" s="1">
        <f t="shared" si="35"/>
        <v>22186.250199635524</v>
      </c>
      <c r="F184" s="45">
        <f>ROUND(2*E184,0)/2-0.5</f>
        <v>22186</v>
      </c>
      <c r="G184" s="1">
        <f t="shared" si="40"/>
        <v>0.10233047999645351</v>
      </c>
      <c r="I184" s="1">
        <f t="shared" si="45"/>
        <v>0.10233047999645351</v>
      </c>
      <c r="P184" s="1">
        <f t="shared" si="37"/>
        <v>9.5519806171355498E-2</v>
      </c>
      <c r="Q184" s="37">
        <f t="shared" si="38"/>
        <v>34503.985399999998</v>
      </c>
      <c r="R184" s="22"/>
      <c r="S184" s="1">
        <f t="shared" si="41"/>
        <v>4.6385277951875116E-5</v>
      </c>
      <c r="T184" s="1">
        <v>1</v>
      </c>
      <c r="U184" s="1">
        <f t="shared" si="39"/>
        <v>4.6385277951875116E-5</v>
      </c>
      <c r="W184" s="1">
        <f t="shared" si="46"/>
        <v>6.810673825098007E-3</v>
      </c>
      <c r="AB184" s="1" t="s">
        <v>79</v>
      </c>
      <c r="AC184" s="1" t="s">
        <v>104</v>
      </c>
      <c r="AH184" s="1" t="s">
        <v>69</v>
      </c>
      <c r="AJ184" s="1">
        <v>24049</v>
      </c>
      <c r="AK184" s="1">
        <v>0.11984931999904802</v>
      </c>
      <c r="AR184" s="1">
        <v>22291</v>
      </c>
      <c r="AS184" s="1">
        <v>0.10842187999514863</v>
      </c>
      <c r="BA184" s="1">
        <v>22186</v>
      </c>
      <c r="BB184" s="1">
        <v>0.10333048000029521</v>
      </c>
      <c r="BC184" s="1">
        <v>1</v>
      </c>
    </row>
    <row r="185" spans="1:55" x14ac:dyDescent="0.2">
      <c r="A185" s="1" t="s">
        <v>101</v>
      </c>
      <c r="B185" s="15"/>
      <c r="C185" s="2">
        <v>49522.4856</v>
      </c>
      <c r="D185" s="2"/>
      <c r="E185" s="1">
        <f t="shared" si="35"/>
        <v>22186.25068863868</v>
      </c>
      <c r="F185" s="45">
        <f>ROUND(2*E185,0)/2-0.5</f>
        <v>22186</v>
      </c>
      <c r="G185" s="1">
        <f t="shared" si="40"/>
        <v>0.10253047999867704</v>
      </c>
      <c r="I185" s="1">
        <f t="shared" si="45"/>
        <v>0.10253047999867704</v>
      </c>
      <c r="P185" s="1">
        <f t="shared" si="37"/>
        <v>9.5519806171355498E-2</v>
      </c>
      <c r="Q185" s="37">
        <f t="shared" si="38"/>
        <v>34503.9856</v>
      </c>
      <c r="R185" s="22"/>
      <c r="S185" s="1">
        <f t="shared" si="41"/>
        <v>4.9149547513091247E-5</v>
      </c>
      <c r="T185" s="1">
        <v>1</v>
      </c>
      <c r="U185" s="1">
        <f t="shared" si="39"/>
        <v>4.9149547513091247E-5</v>
      </c>
      <c r="W185" s="1">
        <f t="shared" si="46"/>
        <v>7.0106738273215397E-3</v>
      </c>
      <c r="AB185" s="1" t="s">
        <v>79</v>
      </c>
      <c r="AC185" s="1" t="s">
        <v>53</v>
      </c>
      <c r="AH185" s="1" t="s">
        <v>69</v>
      </c>
      <c r="AJ185" s="1">
        <v>24912</v>
      </c>
      <c r="AK185" s="1">
        <v>0.12638815999525832</v>
      </c>
      <c r="AR185" s="1">
        <v>22296</v>
      </c>
      <c r="AS185" s="1">
        <v>0.10344528000132414</v>
      </c>
      <c r="BA185" s="1">
        <v>22220</v>
      </c>
      <c r="BB185" s="1">
        <v>0.10168959999282379</v>
      </c>
      <c r="BC185" s="1">
        <v>1</v>
      </c>
    </row>
    <row r="186" spans="1:55" x14ac:dyDescent="0.2">
      <c r="A186" s="1" t="s">
        <v>101</v>
      </c>
      <c r="B186" s="15"/>
      <c r="C186" s="2">
        <v>49522.486400000002</v>
      </c>
      <c r="D186" s="2"/>
      <c r="E186" s="1">
        <f t="shared" si="35"/>
        <v>22186.252644651286</v>
      </c>
      <c r="F186" s="45">
        <f>ROUND(2*E186,0)/2-0.5</f>
        <v>22186</v>
      </c>
      <c r="G186" s="1">
        <f t="shared" si="40"/>
        <v>0.10333048000029521</v>
      </c>
      <c r="I186" s="1">
        <f t="shared" si="45"/>
        <v>0.10333048000029521</v>
      </c>
      <c r="P186" s="1">
        <f t="shared" si="37"/>
        <v>9.5519806171355498E-2</v>
      </c>
      <c r="Q186" s="37">
        <f t="shared" si="38"/>
        <v>34503.986400000002</v>
      </c>
      <c r="R186" s="22"/>
      <c r="S186" s="1">
        <f t="shared" si="41"/>
        <v>6.1006625662083752E-5</v>
      </c>
      <c r="T186" s="1">
        <v>1</v>
      </c>
      <c r="U186" s="1">
        <f t="shared" si="39"/>
        <v>6.1006625662083752E-5</v>
      </c>
      <c r="W186" s="1">
        <f t="shared" si="46"/>
        <v>7.8106738289397126E-3</v>
      </c>
      <c r="AB186" s="1" t="s">
        <v>79</v>
      </c>
      <c r="AC186" s="1" t="s">
        <v>60</v>
      </c>
      <c r="AH186" s="1" t="s">
        <v>69</v>
      </c>
      <c r="AJ186" s="1">
        <v>25763</v>
      </c>
      <c r="AK186" s="1">
        <v>0.13337083999795141</v>
      </c>
      <c r="AR186" s="1">
        <v>22298</v>
      </c>
      <c r="AS186" s="1">
        <v>0.30545463999442291</v>
      </c>
      <c r="BA186" s="1">
        <v>22220</v>
      </c>
      <c r="BB186" s="1">
        <v>0.1030895999938366</v>
      </c>
      <c r="BC186" s="1">
        <v>1</v>
      </c>
    </row>
    <row r="187" spans="1:55" x14ac:dyDescent="0.2">
      <c r="A187" s="1" t="s">
        <v>101</v>
      </c>
      <c r="B187" s="15"/>
      <c r="C187" s="2">
        <v>49536.390599999999</v>
      </c>
      <c r="D187" s="2"/>
      <c r="E187" s="1">
        <f t="shared" si="35"/>
        <v>22220.248632673833</v>
      </c>
      <c r="F187" s="1">
        <f>ROUND(2*E187,0)/2</f>
        <v>22220</v>
      </c>
      <c r="G187" s="1">
        <f t="shared" si="40"/>
        <v>0.10168959999282379</v>
      </c>
      <c r="I187" s="1">
        <f t="shared" si="45"/>
        <v>0.10168959999282379</v>
      </c>
      <c r="P187" s="1">
        <f t="shared" si="37"/>
        <v>9.5806510375148785E-2</v>
      </c>
      <c r="Q187" s="37">
        <f t="shared" si="38"/>
        <v>34517.890599999999</v>
      </c>
      <c r="R187" s="22"/>
      <c r="S187" s="1">
        <f t="shared" si="41"/>
        <v>3.4610743449595407E-5</v>
      </c>
      <c r="T187" s="1">
        <v>1</v>
      </c>
      <c r="U187" s="1">
        <f t="shared" si="39"/>
        <v>3.4610743449595407E-5</v>
      </c>
      <c r="W187" s="1">
        <f t="shared" si="46"/>
        <v>5.8830896176750025E-3</v>
      </c>
      <c r="AB187" s="1" t="s">
        <v>79</v>
      </c>
      <c r="AC187" s="1" t="s">
        <v>104</v>
      </c>
      <c r="AH187" s="1" t="s">
        <v>69</v>
      </c>
      <c r="AJ187" s="1">
        <v>26753</v>
      </c>
      <c r="AK187" s="1">
        <v>0.1413040400002501</v>
      </c>
      <c r="AR187" s="1">
        <v>22300.5</v>
      </c>
      <c r="AS187" s="1">
        <v>0.30496633999428013</v>
      </c>
      <c r="BA187" s="1">
        <v>22220</v>
      </c>
      <c r="BB187" s="1">
        <v>0.10318959999131039</v>
      </c>
      <c r="BC187" s="1">
        <v>1</v>
      </c>
    </row>
    <row r="188" spans="1:55" x14ac:dyDescent="0.2">
      <c r="A188" s="1" t="s">
        <v>101</v>
      </c>
      <c r="B188" s="15"/>
      <c r="C188" s="2">
        <v>49536.392</v>
      </c>
      <c r="D188" s="2"/>
      <c r="E188" s="1">
        <f t="shared" si="35"/>
        <v>22220.252055695888</v>
      </c>
      <c r="F188" s="45">
        <f t="shared" ref="F188:F196" si="47">ROUND(2*E188,0)/2-0.5</f>
        <v>22220</v>
      </c>
      <c r="G188" s="1">
        <f t="shared" si="40"/>
        <v>0.1030895999938366</v>
      </c>
      <c r="I188" s="1">
        <f t="shared" si="45"/>
        <v>0.1030895999938366</v>
      </c>
      <c r="P188" s="1">
        <f t="shared" si="37"/>
        <v>9.5806510375148785E-2</v>
      </c>
      <c r="Q188" s="37">
        <f t="shared" si="38"/>
        <v>34517.892</v>
      </c>
      <c r="R188" s="22"/>
      <c r="S188" s="1">
        <f t="shared" si="41"/>
        <v>5.3043394393838233E-5</v>
      </c>
      <c r="T188" s="1">
        <v>1</v>
      </c>
      <c r="U188" s="1">
        <f t="shared" si="39"/>
        <v>5.3043394393838233E-5</v>
      </c>
      <c r="W188" s="1">
        <f t="shared" si="46"/>
        <v>7.2830896186878158E-3</v>
      </c>
      <c r="AB188" s="1" t="s">
        <v>79</v>
      </c>
      <c r="AC188" s="1" t="s">
        <v>53</v>
      </c>
      <c r="AH188" s="1" t="s">
        <v>69</v>
      </c>
      <c r="AJ188" s="1">
        <v>27723.5</v>
      </c>
      <c r="AK188" s="1">
        <v>0.15154597999935504</v>
      </c>
      <c r="AR188" s="1">
        <v>22313</v>
      </c>
      <c r="AS188" s="1">
        <v>0.10452483999688411</v>
      </c>
      <c r="BA188" s="1">
        <v>22220</v>
      </c>
      <c r="BB188" s="1">
        <v>0.10408959999040235</v>
      </c>
      <c r="BC188" s="1">
        <v>0.1</v>
      </c>
    </row>
    <row r="189" spans="1:55" x14ac:dyDescent="0.2">
      <c r="A189" s="1" t="s">
        <v>101</v>
      </c>
      <c r="B189" s="15"/>
      <c r="C189" s="2">
        <v>49536.392099999997</v>
      </c>
      <c r="D189" s="2"/>
      <c r="E189" s="1">
        <f t="shared" si="35"/>
        <v>22220.252300197455</v>
      </c>
      <c r="F189" s="45">
        <f t="shared" si="47"/>
        <v>22220</v>
      </c>
      <c r="G189" s="1">
        <f t="shared" ref="G189:G197" si="48">+C189-(C$7+F189*C$8)</f>
        <v>0.10318959999131039</v>
      </c>
      <c r="I189" s="1">
        <f t="shared" si="45"/>
        <v>0.10318959999131039</v>
      </c>
      <c r="P189" s="1">
        <f t="shared" si="37"/>
        <v>9.5806510375148785E-2</v>
      </c>
      <c r="Q189" s="37">
        <f t="shared" si="38"/>
        <v>34517.892099999997</v>
      </c>
      <c r="R189" s="22"/>
      <c r="S189" s="1">
        <f t="shared" ref="S189:S197" si="49">+(P189-G189)^2</f>
        <v>5.4510012280273293E-5</v>
      </c>
      <c r="T189" s="1">
        <v>1</v>
      </c>
      <c r="U189" s="1">
        <f t="shared" si="39"/>
        <v>5.4510012280273293E-5</v>
      </c>
      <c r="W189" s="1">
        <f t="shared" si="46"/>
        <v>7.3830896161616033E-3</v>
      </c>
      <c r="AB189" s="1" t="s">
        <v>79</v>
      </c>
      <c r="AC189" s="1" t="s">
        <v>60</v>
      </c>
      <c r="AH189" s="1" t="s">
        <v>69</v>
      </c>
      <c r="AJ189" s="1">
        <v>28467</v>
      </c>
      <c r="AK189" s="1">
        <v>0.14700556000025244</v>
      </c>
      <c r="AR189" s="1">
        <v>22318</v>
      </c>
      <c r="AS189" s="1">
        <v>0.10954823999782093</v>
      </c>
      <c r="BA189" s="1">
        <v>22222.5</v>
      </c>
      <c r="BB189" s="1">
        <v>0.10460129999410128</v>
      </c>
      <c r="BC189" s="1">
        <v>0.1</v>
      </c>
    </row>
    <row r="190" spans="1:55" x14ac:dyDescent="0.2">
      <c r="A190" s="43" t="s">
        <v>117</v>
      </c>
      <c r="B190" s="35"/>
      <c r="C190" s="43">
        <v>49536.392999999996</v>
      </c>
      <c r="D190" s="43" t="s">
        <v>38</v>
      </c>
      <c r="E190" s="1">
        <f t="shared" si="35"/>
        <v>22220.254500711631</v>
      </c>
      <c r="F190" s="45">
        <f t="shared" si="47"/>
        <v>22220</v>
      </c>
      <c r="G190" s="1">
        <f t="shared" si="48"/>
        <v>0.10408959999040235</v>
      </c>
      <c r="M190" s="42">
        <f t="shared" ref="M190:M196" si="50">G190</f>
        <v>0.10408959999040235</v>
      </c>
      <c r="P190" s="1">
        <f t="shared" si="37"/>
        <v>9.5806510375148785E-2</v>
      </c>
      <c r="Q190" s="37">
        <f t="shared" si="38"/>
        <v>34517.892999999996</v>
      </c>
      <c r="R190" s="22"/>
      <c r="S190" s="1">
        <f t="shared" si="49"/>
        <v>6.8609573574321427E-5</v>
      </c>
      <c r="T190" s="14">
        <f t="shared" ref="T190:T197" si="51">T$19</f>
        <v>0.1</v>
      </c>
      <c r="U190" s="1">
        <f t="shared" si="39"/>
        <v>6.8609573574321429E-6</v>
      </c>
      <c r="AJ190" s="1">
        <v>28467</v>
      </c>
      <c r="AK190" s="1">
        <v>0.14845555999636417</v>
      </c>
      <c r="AR190" s="1">
        <v>22327.5</v>
      </c>
      <c r="AS190" s="1">
        <v>0.11209270000108518</v>
      </c>
      <c r="BA190" s="1">
        <v>22227.5</v>
      </c>
      <c r="BB190" s="1">
        <v>0.10762469999463065</v>
      </c>
      <c r="BC190" s="1">
        <v>0.1</v>
      </c>
    </row>
    <row r="191" spans="1:55" x14ac:dyDescent="0.2">
      <c r="A191" s="43" t="s">
        <v>117</v>
      </c>
      <c r="B191" s="35" t="s">
        <v>52</v>
      </c>
      <c r="C191" s="43">
        <v>49537.415999999997</v>
      </c>
      <c r="D191" s="43" t="s">
        <v>38</v>
      </c>
      <c r="E191" s="1">
        <f t="shared" si="35"/>
        <v>22222.755751826193</v>
      </c>
      <c r="F191" s="45">
        <f t="shared" si="47"/>
        <v>22222.5</v>
      </c>
      <c r="G191" s="1">
        <f t="shared" si="48"/>
        <v>0.10460129999410128</v>
      </c>
      <c r="M191" s="42">
        <f t="shared" si="50"/>
        <v>0.10460129999410128</v>
      </c>
      <c r="P191" s="1">
        <f t="shared" si="37"/>
        <v>9.5827606778546792E-2</v>
      </c>
      <c r="Q191" s="37">
        <f t="shared" si="38"/>
        <v>34518.915999999997</v>
      </c>
      <c r="R191" s="22"/>
      <c r="S191" s="1">
        <f t="shared" si="49"/>
        <v>7.6977692640666886E-5</v>
      </c>
      <c r="T191" s="14">
        <f t="shared" si="51"/>
        <v>0.1</v>
      </c>
      <c r="U191" s="1">
        <f t="shared" si="39"/>
        <v>7.6977692640666883E-6</v>
      </c>
      <c r="AJ191" s="1">
        <v>28467</v>
      </c>
      <c r="AK191" s="1">
        <v>0.14867555999808246</v>
      </c>
      <c r="AR191" s="1">
        <v>22330</v>
      </c>
      <c r="AS191" s="1">
        <v>0.10760439999285154</v>
      </c>
      <c r="BA191" s="1">
        <v>22237.5</v>
      </c>
      <c r="BB191" s="1">
        <v>0.11667149999993853</v>
      </c>
      <c r="BC191" s="1">
        <v>0.1</v>
      </c>
    </row>
    <row r="192" spans="1:55" x14ac:dyDescent="0.2">
      <c r="A192" s="43" t="s">
        <v>117</v>
      </c>
      <c r="B192" s="35" t="s">
        <v>52</v>
      </c>
      <c r="C192" s="43">
        <v>49539.464</v>
      </c>
      <c r="D192" s="43" t="s">
        <v>38</v>
      </c>
      <c r="E192" s="1">
        <f t="shared" si="35"/>
        <v>22227.763144086824</v>
      </c>
      <c r="F192" s="45">
        <f t="shared" si="47"/>
        <v>22227.5</v>
      </c>
      <c r="G192" s="1">
        <f t="shared" si="48"/>
        <v>0.10762469999463065</v>
      </c>
      <c r="M192" s="42">
        <f t="shared" si="50"/>
        <v>0.10762469999463065</v>
      </c>
      <c r="P192" s="1">
        <f t="shared" si="37"/>
        <v>9.5869805836826069E-2</v>
      </c>
      <c r="Q192" s="37">
        <f t="shared" si="38"/>
        <v>34520.964</v>
      </c>
      <c r="R192" s="22"/>
      <c r="S192" s="1">
        <f t="shared" si="49"/>
        <v>1.3817753666118816E-4</v>
      </c>
      <c r="T192" s="14">
        <f t="shared" si="51"/>
        <v>0.1</v>
      </c>
      <c r="U192" s="1">
        <f t="shared" si="39"/>
        <v>1.3817753666118817E-5</v>
      </c>
      <c r="AJ192" s="1">
        <v>28594</v>
      </c>
      <c r="AK192" s="1">
        <v>0.1614199199975701</v>
      </c>
      <c r="AR192" s="1">
        <v>22344.5</v>
      </c>
      <c r="AS192" s="1">
        <v>0.10917225999583025</v>
      </c>
      <c r="BA192" s="1">
        <v>22242</v>
      </c>
      <c r="BB192" s="1">
        <v>0.10619255999336019</v>
      </c>
      <c r="BC192" s="1">
        <v>0.1</v>
      </c>
    </row>
    <row r="193" spans="1:55" x14ac:dyDescent="0.2">
      <c r="A193" s="43" t="s">
        <v>117</v>
      </c>
      <c r="B193" s="35" t="s">
        <v>52</v>
      </c>
      <c r="C193" s="43">
        <v>49543.563000000002</v>
      </c>
      <c r="D193" s="43" t="s">
        <v>38</v>
      </c>
      <c r="E193" s="1">
        <f t="shared" si="35"/>
        <v>22237.785263655336</v>
      </c>
      <c r="F193" s="45">
        <f t="shared" si="47"/>
        <v>22237.5</v>
      </c>
      <c r="G193" s="1">
        <f t="shared" si="48"/>
        <v>0.11667149999993853</v>
      </c>
      <c r="M193" s="42">
        <f t="shared" si="50"/>
        <v>0.11667149999993853</v>
      </c>
      <c r="P193" s="1">
        <f t="shared" si="37"/>
        <v>9.5954228959317697E-2</v>
      </c>
      <c r="Q193" s="37">
        <f t="shared" si="38"/>
        <v>34525.063000000002</v>
      </c>
      <c r="R193" s="22"/>
      <c r="S193" s="1">
        <f t="shared" si="49"/>
        <v>4.2920531937054671E-4</v>
      </c>
      <c r="T193" s="14">
        <f t="shared" si="51"/>
        <v>0.1</v>
      </c>
      <c r="U193" s="1">
        <f t="shared" si="39"/>
        <v>4.2920531937054675E-5</v>
      </c>
      <c r="AJ193" s="1">
        <v>28611</v>
      </c>
      <c r="AK193" s="1">
        <v>0.15649947999190772</v>
      </c>
      <c r="AR193" s="1">
        <v>22352</v>
      </c>
      <c r="AS193" s="1">
        <v>0.10170735999417957</v>
      </c>
      <c r="BA193" s="1">
        <v>22247</v>
      </c>
      <c r="BB193" s="1">
        <v>0.10521595999307465</v>
      </c>
      <c r="BC193" s="1">
        <v>0.1</v>
      </c>
    </row>
    <row r="194" spans="1:55" x14ac:dyDescent="0.2">
      <c r="A194" s="43" t="s">
        <v>117</v>
      </c>
      <c r="B194" s="35"/>
      <c r="C194" s="43">
        <v>49545.392999999996</v>
      </c>
      <c r="D194" s="43" t="s">
        <v>38</v>
      </c>
      <c r="E194" s="1">
        <f t="shared" si="35"/>
        <v>22242.259642481957</v>
      </c>
      <c r="F194" s="45">
        <f t="shared" si="47"/>
        <v>22242</v>
      </c>
      <c r="G194" s="1">
        <f t="shared" si="48"/>
        <v>0.10619255999336019</v>
      </c>
      <c r="M194" s="42">
        <f t="shared" si="50"/>
        <v>0.10619255999336019</v>
      </c>
      <c r="P194" s="1">
        <f t="shared" si="37"/>
        <v>9.5992230242019805E-2</v>
      </c>
      <c r="Q194" s="37">
        <f t="shared" si="38"/>
        <v>34526.892999999996</v>
      </c>
      <c r="R194" s="22"/>
      <c r="S194" s="1">
        <f t="shared" si="49"/>
        <v>1.0404672703607983E-4</v>
      </c>
      <c r="T194" s="14">
        <f t="shared" si="51"/>
        <v>0.1</v>
      </c>
      <c r="U194" s="1">
        <f t="shared" si="39"/>
        <v>1.0404672703607984E-5</v>
      </c>
      <c r="AJ194" s="1">
        <v>29330</v>
      </c>
      <c r="AK194" s="1">
        <v>0.16476439999678405</v>
      </c>
      <c r="AR194" s="1">
        <v>22352</v>
      </c>
      <c r="AS194" s="1">
        <v>0.1034073599948897</v>
      </c>
      <c r="BA194" s="1">
        <v>22249.5</v>
      </c>
      <c r="BB194" s="1">
        <v>0.11472765999496914</v>
      </c>
      <c r="BC194" s="1">
        <v>0.1</v>
      </c>
    </row>
    <row r="195" spans="1:55" x14ac:dyDescent="0.2">
      <c r="A195" s="43" t="s">
        <v>117</v>
      </c>
      <c r="B195" s="35"/>
      <c r="C195" s="43">
        <v>49547.436999999998</v>
      </c>
      <c r="D195" s="43" t="s">
        <v>38</v>
      </c>
      <c r="E195" s="1">
        <f t="shared" si="35"/>
        <v>22247.257254679578</v>
      </c>
      <c r="F195" s="45">
        <f t="shared" si="47"/>
        <v>22247</v>
      </c>
      <c r="G195" s="1">
        <f t="shared" si="48"/>
        <v>0.10521595999307465</v>
      </c>
      <c r="M195" s="42">
        <f t="shared" si="50"/>
        <v>0.10521595999307465</v>
      </c>
      <c r="P195" s="1">
        <f t="shared" si="37"/>
        <v>9.6034461808012089E-2</v>
      </c>
      <c r="Q195" s="37">
        <f t="shared" si="38"/>
        <v>34528.936999999998</v>
      </c>
      <c r="R195" s="22"/>
      <c r="S195" s="1">
        <f t="shared" si="49"/>
        <v>8.4299908922307062E-5</v>
      </c>
      <c r="T195" s="14">
        <f t="shared" si="51"/>
        <v>0.1</v>
      </c>
      <c r="U195" s="1">
        <f t="shared" si="39"/>
        <v>8.4299908922307065E-6</v>
      </c>
      <c r="AJ195" s="1">
        <v>29354.5</v>
      </c>
      <c r="AK195" s="1">
        <v>0.16463905999262352</v>
      </c>
      <c r="AR195" s="1">
        <v>22354.5</v>
      </c>
      <c r="AS195" s="1">
        <v>0.10421905999101</v>
      </c>
      <c r="BA195" s="1">
        <v>22252</v>
      </c>
      <c r="BB195" s="1">
        <v>0.1012393599958159</v>
      </c>
      <c r="BC195" s="1">
        <v>0.1</v>
      </c>
    </row>
    <row r="196" spans="1:55" x14ac:dyDescent="0.2">
      <c r="A196" s="43" t="s">
        <v>117</v>
      </c>
      <c r="B196" s="35" t="s">
        <v>52</v>
      </c>
      <c r="C196" s="43">
        <v>49548.468999999997</v>
      </c>
      <c r="D196" s="43" t="s">
        <v>38</v>
      </c>
      <c r="E196" s="1">
        <f t="shared" si="35"/>
        <v>22249.780510935907</v>
      </c>
      <c r="F196" s="45">
        <f t="shared" si="47"/>
        <v>22249.5</v>
      </c>
      <c r="G196" s="1">
        <f t="shared" si="48"/>
        <v>0.11472765999496914</v>
      </c>
      <c r="M196" s="42">
        <f t="shared" si="50"/>
        <v>0.11472765999496914</v>
      </c>
      <c r="P196" s="1">
        <f t="shared" si="37"/>
        <v>9.6055580716749842E-2</v>
      </c>
      <c r="Q196" s="37">
        <f t="shared" si="38"/>
        <v>34529.968999999997</v>
      </c>
      <c r="R196" s="22"/>
      <c r="S196" s="1">
        <f t="shared" si="49"/>
        <v>3.4864654457210668E-4</v>
      </c>
      <c r="T196" s="14">
        <f t="shared" si="51"/>
        <v>0.1</v>
      </c>
      <c r="U196" s="1">
        <f t="shared" si="39"/>
        <v>3.4864654457210671E-5</v>
      </c>
      <c r="AJ196" s="1">
        <v>30129.5</v>
      </c>
      <c r="AK196" s="1">
        <v>0.17140605999884428</v>
      </c>
      <c r="AR196" s="1">
        <v>22357</v>
      </c>
      <c r="AS196" s="1">
        <v>0.1137307599929045</v>
      </c>
      <c r="BA196" s="1">
        <v>22269</v>
      </c>
      <c r="BB196" s="1">
        <v>0.10381891999713844</v>
      </c>
      <c r="BC196" s="1">
        <v>1</v>
      </c>
    </row>
    <row r="197" spans="1:55" x14ac:dyDescent="0.2">
      <c r="A197" s="42" t="s">
        <v>109</v>
      </c>
      <c r="B197" s="35"/>
      <c r="C197" s="43">
        <v>49549.478000000003</v>
      </c>
      <c r="D197" s="43"/>
      <c r="E197" s="1">
        <f t="shared" si="35"/>
        <v>22252.247531829948</v>
      </c>
      <c r="F197" s="1">
        <f>ROUND(2*E197,0)/2</f>
        <v>22252</v>
      </c>
      <c r="G197" s="1">
        <f t="shared" si="48"/>
        <v>0.1012393599958159</v>
      </c>
      <c r="N197" s="1">
        <f>+G197</f>
        <v>0.1012393599958159</v>
      </c>
      <c r="P197" s="1">
        <f t="shared" si="37"/>
        <v>9.6076701709315371E-2</v>
      </c>
      <c r="Q197" s="37">
        <f t="shared" si="38"/>
        <v>34530.978000000003</v>
      </c>
      <c r="R197" s="22"/>
      <c r="S197" s="1">
        <f t="shared" si="49"/>
        <v>2.6653040583172609E-5</v>
      </c>
      <c r="T197" s="14">
        <f t="shared" si="51"/>
        <v>0.1</v>
      </c>
      <c r="U197" s="1">
        <f t="shared" si="39"/>
        <v>2.6653040583172611E-6</v>
      </c>
      <c r="W197" s="1">
        <f>+G197-P197</f>
        <v>5.1626582865005322E-3</v>
      </c>
      <c r="AB197" s="1" t="s">
        <v>68</v>
      </c>
      <c r="AH197" s="1" t="s">
        <v>69</v>
      </c>
      <c r="AJ197" s="1">
        <v>30232</v>
      </c>
      <c r="AK197" s="1">
        <v>0.16728575999877648</v>
      </c>
      <c r="AR197" s="1">
        <v>22362</v>
      </c>
      <c r="AS197" s="1">
        <v>0.11375415999646066</v>
      </c>
      <c r="BA197" s="1">
        <v>22269</v>
      </c>
      <c r="BB197" s="1">
        <v>0.10431891999905929</v>
      </c>
      <c r="BC197" s="1">
        <v>1</v>
      </c>
    </row>
    <row r="198" spans="1:55" x14ac:dyDescent="0.2">
      <c r="A198" s="43" t="s">
        <v>117</v>
      </c>
      <c r="B198" s="35" t="s">
        <v>52</v>
      </c>
      <c r="C198" s="43">
        <v>49550.5</v>
      </c>
      <c r="D198" s="43" t="s">
        <v>38</v>
      </c>
      <c r="E198" s="1">
        <f t="shared" si="35"/>
        <v>22254.746337928751</v>
      </c>
      <c r="F198" s="45">
        <f t="shared" ref="F198:F214" si="52">ROUND(2*E198,0)/2-0.5</f>
        <v>22254</v>
      </c>
      <c r="M198" s="42"/>
      <c r="P198" s="1">
        <f t="shared" si="37"/>
        <v>9.6093600003723759E-2</v>
      </c>
      <c r="Q198" s="37">
        <f t="shared" si="38"/>
        <v>34532</v>
      </c>
      <c r="R198" s="22">
        <v>0.30524871999659808</v>
      </c>
      <c r="T198" s="28"/>
      <c r="U198" s="1">
        <f t="shared" si="39"/>
        <v>0</v>
      </c>
      <c r="AJ198" s="1">
        <v>30237</v>
      </c>
      <c r="AK198" s="1">
        <v>0.17339915999764344</v>
      </c>
      <c r="AR198" s="1">
        <v>22366.5</v>
      </c>
      <c r="AS198" s="1">
        <v>0.10487522000039462</v>
      </c>
      <c r="BA198" s="1">
        <v>22274</v>
      </c>
      <c r="BB198" s="1">
        <v>0.11034231999656186</v>
      </c>
      <c r="BC198" s="1">
        <v>0.1</v>
      </c>
    </row>
    <row r="199" spans="1:55" x14ac:dyDescent="0.2">
      <c r="A199" s="43" t="s">
        <v>120</v>
      </c>
      <c r="B199" s="46"/>
      <c r="C199" s="47">
        <v>49556.433499999999</v>
      </c>
      <c r="D199" s="47">
        <v>5.0000000000000001E-4</v>
      </c>
      <c r="E199" s="1">
        <f t="shared" si="35"/>
        <v>22269.253838894772</v>
      </c>
      <c r="F199" s="45">
        <f t="shared" si="52"/>
        <v>22269</v>
      </c>
      <c r="G199" s="1">
        <f t="shared" ref="G199:G207" si="53">+C199-(C$7+F199*C$8)</f>
        <v>0.10381891999713844</v>
      </c>
      <c r="L199" s="1">
        <f>+G199</f>
        <v>0.10381891999713844</v>
      </c>
      <c r="P199" s="1">
        <f t="shared" si="37"/>
        <v>9.6220379721873001E-2</v>
      </c>
      <c r="Q199" s="37">
        <f t="shared" si="38"/>
        <v>34537.933499999999</v>
      </c>
      <c r="R199" s="22"/>
      <c r="S199" s="1">
        <f t="shared" ref="S199:S207" si="54">+(P199-G199)^2</f>
        <v>5.7737814314830931E-5</v>
      </c>
      <c r="T199" s="1">
        <v>1</v>
      </c>
      <c r="U199" s="1">
        <f t="shared" si="39"/>
        <v>5.7737814314830931E-5</v>
      </c>
      <c r="W199" s="1">
        <f>+G199-P199</f>
        <v>7.5985402752654363E-3</v>
      </c>
      <c r="AJ199" s="1">
        <v>31195.5</v>
      </c>
      <c r="AK199" s="1">
        <v>0.18389493999711704</v>
      </c>
      <c r="AR199" s="1">
        <v>22366.5</v>
      </c>
      <c r="AS199" s="1">
        <v>0.10507522000261815</v>
      </c>
      <c r="BA199" s="1">
        <v>22276.5</v>
      </c>
      <c r="BB199" s="1">
        <v>0.10485401999903843</v>
      </c>
      <c r="BC199" s="1">
        <v>0.1</v>
      </c>
    </row>
    <row r="200" spans="1:55" x14ac:dyDescent="0.2">
      <c r="A200" s="156" t="s">
        <v>120</v>
      </c>
      <c r="B200" s="116" t="s">
        <v>52</v>
      </c>
      <c r="C200" s="161">
        <v>49556.434000000001</v>
      </c>
      <c r="D200" s="158"/>
      <c r="E200" s="1">
        <f t="shared" si="35"/>
        <v>22269.255061402655</v>
      </c>
      <c r="F200" s="45">
        <f t="shared" si="52"/>
        <v>22269</v>
      </c>
      <c r="G200" s="1">
        <f t="shared" si="53"/>
        <v>0.10431891999905929</v>
      </c>
      <c r="L200" s="1">
        <f>+G200</f>
        <v>0.10431891999905929</v>
      </c>
      <c r="P200" s="1">
        <f t="shared" si="37"/>
        <v>9.6220379721873001E-2</v>
      </c>
      <c r="Q200" s="37">
        <f t="shared" si="38"/>
        <v>34537.934000000001</v>
      </c>
      <c r="R200" s="22"/>
      <c r="S200" s="1">
        <f t="shared" si="54"/>
        <v>6.558635462120857E-5</v>
      </c>
      <c r="T200" s="1">
        <v>1</v>
      </c>
      <c r="U200" s="1">
        <f t="shared" si="39"/>
        <v>6.558635462120857E-5</v>
      </c>
      <c r="W200" s="1">
        <f>+G200-P200</f>
        <v>8.0985402771862891E-3</v>
      </c>
      <c r="AJ200" s="1">
        <v>31234.5</v>
      </c>
      <c r="AK200" s="1">
        <v>0.18417745999613544</v>
      </c>
      <c r="AR200" s="1">
        <v>22371.5</v>
      </c>
      <c r="AS200" s="1">
        <v>0.10559862000081921</v>
      </c>
      <c r="BA200" s="1">
        <v>22283.5</v>
      </c>
      <c r="BB200" s="1">
        <v>0.11088677999214269</v>
      </c>
      <c r="BC200" s="1">
        <v>0.1</v>
      </c>
    </row>
    <row r="201" spans="1:55" x14ac:dyDescent="0.2">
      <c r="A201" s="43" t="s">
        <v>117</v>
      </c>
      <c r="B201" s="35"/>
      <c r="C201" s="43">
        <v>49558.485000000001</v>
      </c>
      <c r="D201" s="43" t="s">
        <v>38</v>
      </c>
      <c r="E201" s="1">
        <f t="shared" si="35"/>
        <v>22274.269788710535</v>
      </c>
      <c r="F201" s="45">
        <f t="shared" si="52"/>
        <v>22274</v>
      </c>
      <c r="G201" s="1">
        <f t="shared" si="53"/>
        <v>0.11034231999656186</v>
      </c>
      <c r="M201" s="42">
        <f t="shared" ref="M201:M207" si="55">G201</f>
        <v>0.11034231999656186</v>
      </c>
      <c r="P201" s="1">
        <f t="shared" si="37"/>
        <v>9.6262656298544788E-2</v>
      </c>
      <c r="Q201" s="37">
        <f t="shared" si="38"/>
        <v>34539.985000000001</v>
      </c>
      <c r="R201" s="22"/>
      <c r="S201" s="1">
        <f t="shared" si="54"/>
        <v>1.9823692984925962E-4</v>
      </c>
      <c r="T201" s="28">
        <v>0.1</v>
      </c>
      <c r="U201" s="1">
        <f t="shared" si="39"/>
        <v>1.9823692984925963E-5</v>
      </c>
      <c r="AJ201" s="1">
        <v>31941.5</v>
      </c>
      <c r="AK201" s="1">
        <v>0.19608621999941533</v>
      </c>
      <c r="AR201" s="1">
        <v>22374</v>
      </c>
      <c r="AS201" s="1">
        <v>0.10281032000057166</v>
      </c>
      <c r="BA201" s="1">
        <v>22286</v>
      </c>
      <c r="BB201" s="1">
        <v>0.11339847999624908</v>
      </c>
      <c r="BC201" s="1">
        <v>0.1</v>
      </c>
    </row>
    <row r="202" spans="1:55" x14ac:dyDescent="0.2">
      <c r="A202" s="43" t="s">
        <v>117</v>
      </c>
      <c r="B202" s="35" t="s">
        <v>52</v>
      </c>
      <c r="C202" s="43">
        <v>49559.502</v>
      </c>
      <c r="D202" s="43" t="s">
        <v>38</v>
      </c>
      <c r="E202" s="1">
        <f t="shared" si="35"/>
        <v>22276.756369730581</v>
      </c>
      <c r="F202" s="45">
        <f t="shared" si="52"/>
        <v>22276.5</v>
      </c>
      <c r="G202" s="1">
        <f t="shared" si="53"/>
        <v>0.10485401999903843</v>
      </c>
      <c r="M202" s="42">
        <f t="shared" si="55"/>
        <v>0.10485401999903843</v>
      </c>
      <c r="P202" s="1">
        <f t="shared" si="37"/>
        <v>9.6283797712622327E-2</v>
      </c>
      <c r="Q202" s="37">
        <f t="shared" si="38"/>
        <v>34541.002</v>
      </c>
      <c r="R202" s="22"/>
      <c r="S202" s="1">
        <f t="shared" si="54"/>
        <v>7.3448710038583233E-5</v>
      </c>
      <c r="T202" s="28">
        <v>0.1</v>
      </c>
      <c r="U202" s="1">
        <f t="shared" si="39"/>
        <v>7.3448710038583236E-6</v>
      </c>
      <c r="AJ202" s="1">
        <v>31961</v>
      </c>
      <c r="AK202" s="1">
        <v>0.19117747999553103</v>
      </c>
      <c r="AR202" s="1">
        <v>22376.5</v>
      </c>
      <c r="AS202" s="1">
        <v>0.10232201999315294</v>
      </c>
      <c r="BA202" s="1">
        <v>22288.5</v>
      </c>
      <c r="BB202" s="1">
        <v>0.11291017999610631</v>
      </c>
      <c r="BC202" s="1">
        <v>0.1</v>
      </c>
    </row>
    <row r="203" spans="1:55" x14ac:dyDescent="0.2">
      <c r="A203" s="43" t="s">
        <v>117</v>
      </c>
      <c r="B203" s="35" t="s">
        <v>52</v>
      </c>
      <c r="C203" s="43">
        <v>49562.370999999999</v>
      </c>
      <c r="D203" s="43" t="s">
        <v>38</v>
      </c>
      <c r="E203" s="1">
        <f t="shared" si="35"/>
        <v>22283.771119923807</v>
      </c>
      <c r="F203" s="45">
        <f t="shared" si="52"/>
        <v>22283.5</v>
      </c>
      <c r="G203" s="1">
        <f t="shared" si="53"/>
        <v>0.11088677999214269</v>
      </c>
      <c r="M203" s="42">
        <f t="shared" si="55"/>
        <v>0.11088677999214269</v>
      </c>
      <c r="P203" s="1">
        <f t="shared" si="37"/>
        <v>9.6343004758003045E-2</v>
      </c>
      <c r="Q203" s="37">
        <f t="shared" si="38"/>
        <v>34543.870999999999</v>
      </c>
      <c r="R203" s="22"/>
      <c r="S203" s="1">
        <f t="shared" si="54"/>
        <v>2.1152139806117375E-4</v>
      </c>
      <c r="T203" s="28">
        <v>0.1</v>
      </c>
      <c r="U203" s="1">
        <f t="shared" si="39"/>
        <v>2.1152139806117377E-5</v>
      </c>
      <c r="AJ203" s="1">
        <v>32005</v>
      </c>
      <c r="AK203" s="1">
        <v>0.19248339999467134</v>
      </c>
      <c r="AR203" s="1">
        <v>22388.5</v>
      </c>
      <c r="AS203" s="1">
        <v>0.10437817999627441</v>
      </c>
      <c r="BA203" s="1">
        <v>22291</v>
      </c>
      <c r="BB203" s="1">
        <v>0.10842187999514863</v>
      </c>
      <c r="BC203" s="1">
        <v>0.1</v>
      </c>
    </row>
    <row r="204" spans="1:55" x14ac:dyDescent="0.2">
      <c r="A204" s="43" t="s">
        <v>117</v>
      </c>
      <c r="B204" s="35"/>
      <c r="C204" s="43">
        <v>49563.396000000001</v>
      </c>
      <c r="D204" s="43" t="s">
        <v>38</v>
      </c>
      <c r="E204" s="1">
        <f t="shared" si="35"/>
        <v>22286.277261069878</v>
      </c>
      <c r="F204" s="45">
        <f t="shared" si="52"/>
        <v>22286</v>
      </c>
      <c r="G204" s="1">
        <f t="shared" si="53"/>
        <v>0.11339847999624908</v>
      </c>
      <c r="M204" s="42">
        <f t="shared" si="55"/>
        <v>0.11339847999624908</v>
      </c>
      <c r="P204" s="1">
        <f t="shared" si="37"/>
        <v>9.6364154090626056E-2</v>
      </c>
      <c r="Q204" s="37">
        <f t="shared" si="38"/>
        <v>34544.896000000001</v>
      </c>
      <c r="R204" s="22"/>
      <c r="S204" s="1">
        <f t="shared" si="54"/>
        <v>2.9016825905897966E-4</v>
      </c>
      <c r="T204" s="28">
        <v>0.1</v>
      </c>
      <c r="U204" s="1">
        <f t="shared" si="39"/>
        <v>2.9016825905897968E-5</v>
      </c>
      <c r="AJ204" s="1">
        <v>32080.5</v>
      </c>
      <c r="AK204" s="1">
        <v>0.19781674000114435</v>
      </c>
      <c r="AR204" s="1">
        <v>22405.5</v>
      </c>
      <c r="AS204" s="1">
        <v>0.1084577400033595</v>
      </c>
      <c r="BA204" s="1">
        <v>22296</v>
      </c>
      <c r="BB204" s="1">
        <v>0.10344528000132414</v>
      </c>
      <c r="BC204" s="1">
        <v>0.1</v>
      </c>
    </row>
    <row r="205" spans="1:55" x14ac:dyDescent="0.2">
      <c r="A205" s="43" t="s">
        <v>117</v>
      </c>
      <c r="B205" s="35" t="s">
        <v>52</v>
      </c>
      <c r="C205" s="43">
        <v>49564.417999999998</v>
      </c>
      <c r="D205" s="43" t="s">
        <v>38</v>
      </c>
      <c r="E205" s="1">
        <f t="shared" si="35"/>
        <v>22288.776067168677</v>
      </c>
      <c r="F205" s="45">
        <f t="shared" si="52"/>
        <v>22288.5</v>
      </c>
      <c r="G205" s="1">
        <f t="shared" si="53"/>
        <v>0.11291017999610631</v>
      </c>
      <c r="M205" s="42">
        <f t="shared" si="55"/>
        <v>0.11291017999610631</v>
      </c>
      <c r="P205" s="1">
        <f t="shared" si="37"/>
        <v>9.6385305507076816E-2</v>
      </c>
      <c r="Q205" s="37">
        <f t="shared" si="38"/>
        <v>34545.917999999998</v>
      </c>
      <c r="R205" s="22"/>
      <c r="S205" s="1">
        <f t="shared" si="54"/>
        <v>2.7307147687817774E-4</v>
      </c>
      <c r="T205" s="28">
        <v>0.1</v>
      </c>
      <c r="U205" s="1">
        <f t="shared" si="39"/>
        <v>2.7307147687817774E-5</v>
      </c>
      <c r="AJ205" s="1">
        <v>33034</v>
      </c>
      <c r="AK205" s="1">
        <v>0.20582912000099896</v>
      </c>
      <c r="AR205" s="1">
        <v>22420</v>
      </c>
      <c r="AS205" s="1">
        <v>0.30202559999452205</v>
      </c>
      <c r="BA205" s="1">
        <v>22313</v>
      </c>
      <c r="BB205" s="1">
        <v>0.10452483999688411</v>
      </c>
      <c r="BC205" s="1">
        <v>0.1</v>
      </c>
    </row>
    <row r="206" spans="1:55" x14ac:dyDescent="0.2">
      <c r="A206" s="43" t="s">
        <v>117</v>
      </c>
      <c r="B206" s="35"/>
      <c r="C206" s="43">
        <v>49565.436000000002</v>
      </c>
      <c r="D206" s="43" t="s">
        <v>38</v>
      </c>
      <c r="E206" s="1">
        <f t="shared" si="35"/>
        <v>22291.265093204485</v>
      </c>
      <c r="F206" s="45">
        <f t="shared" si="52"/>
        <v>22291</v>
      </c>
      <c r="G206" s="1">
        <f t="shared" si="53"/>
        <v>0.10842187999514863</v>
      </c>
      <c r="M206" s="42">
        <f t="shared" si="55"/>
        <v>0.10842187999514863</v>
      </c>
      <c r="P206" s="1">
        <f t="shared" si="37"/>
        <v>9.6406459007355311E-2</v>
      </c>
      <c r="Q206" s="37">
        <f t="shared" si="38"/>
        <v>34546.936000000002</v>
      </c>
      <c r="R206" s="22"/>
      <c r="S206" s="1">
        <f t="shared" si="54"/>
        <v>1.4437034151390415E-4</v>
      </c>
      <c r="T206" s="28">
        <v>0.1</v>
      </c>
      <c r="U206" s="1">
        <f t="shared" si="39"/>
        <v>1.4437034151390416E-5</v>
      </c>
      <c r="AJ206" s="1">
        <v>33092.5</v>
      </c>
      <c r="AK206" s="1">
        <v>0.20887290000246139</v>
      </c>
      <c r="AR206" s="1">
        <v>22422.5</v>
      </c>
      <c r="AS206" s="1">
        <v>0.30653729999903589</v>
      </c>
      <c r="BA206" s="1">
        <v>22318</v>
      </c>
      <c r="BB206" s="1">
        <v>0.10954823999782093</v>
      </c>
      <c r="BC206" s="1">
        <v>0.1</v>
      </c>
    </row>
    <row r="207" spans="1:55" x14ac:dyDescent="0.2">
      <c r="A207" s="43" t="s">
        <v>117</v>
      </c>
      <c r="B207" s="35"/>
      <c r="C207" s="43">
        <v>49567.476000000002</v>
      </c>
      <c r="D207" s="43" t="s">
        <v>38</v>
      </c>
      <c r="E207" s="1">
        <f t="shared" si="35"/>
        <v>22296.252925339097</v>
      </c>
      <c r="F207" s="45">
        <f t="shared" si="52"/>
        <v>22296</v>
      </c>
      <c r="G207" s="1">
        <f t="shared" si="53"/>
        <v>0.10344528000132414</v>
      </c>
      <c r="M207" s="42">
        <f t="shared" si="55"/>
        <v>0.10344528000132414</v>
      </c>
      <c r="P207" s="1">
        <f t="shared" si="37"/>
        <v>9.6448772259395604E-2</v>
      </c>
      <c r="Q207" s="37">
        <f t="shared" si="38"/>
        <v>34548.976000000002</v>
      </c>
      <c r="R207" s="22"/>
      <c r="S207" s="1">
        <f t="shared" si="54"/>
        <v>4.8951120582865876E-5</v>
      </c>
      <c r="T207" s="28">
        <v>0.1</v>
      </c>
      <c r="U207" s="1">
        <f t="shared" si="39"/>
        <v>4.8951120582865879E-6</v>
      </c>
      <c r="AJ207" s="1">
        <v>33865.5</v>
      </c>
      <c r="AK207" s="1">
        <v>0.21960053999646334</v>
      </c>
      <c r="AR207" s="1">
        <v>22432.5</v>
      </c>
      <c r="AS207" s="1">
        <v>0.10858409999491414</v>
      </c>
      <c r="BA207" s="1">
        <v>22327.5</v>
      </c>
      <c r="BB207" s="1">
        <v>0.11209270000108518</v>
      </c>
      <c r="BC207" s="1">
        <v>0.1</v>
      </c>
    </row>
    <row r="208" spans="1:55" x14ac:dyDescent="0.2">
      <c r="A208" s="43" t="s">
        <v>117</v>
      </c>
      <c r="B208" s="35" t="s">
        <v>52</v>
      </c>
      <c r="C208" s="43">
        <v>49568.495999999999</v>
      </c>
      <c r="D208" s="43" t="s">
        <v>38</v>
      </c>
      <c r="E208" s="1">
        <f t="shared" si="35"/>
        <v>22298.746841406391</v>
      </c>
      <c r="F208" s="45">
        <f t="shared" si="52"/>
        <v>22298</v>
      </c>
      <c r="M208" s="42"/>
      <c r="P208" s="1">
        <f t="shared" si="37"/>
        <v>9.6465699894098811E-2</v>
      </c>
      <c r="Q208" s="37">
        <f t="shared" si="38"/>
        <v>34549.995999999999</v>
      </c>
      <c r="R208" s="22">
        <v>0.30545463999442291</v>
      </c>
      <c r="T208" s="28"/>
      <c r="U208" s="1">
        <f t="shared" si="39"/>
        <v>0</v>
      </c>
      <c r="AJ208" s="1">
        <v>33868</v>
      </c>
      <c r="AK208" s="1">
        <v>0.21748223999748006</v>
      </c>
      <c r="AR208" s="1">
        <v>22434.5</v>
      </c>
      <c r="AS208" s="1">
        <v>0.30659345999447396</v>
      </c>
      <c r="BA208" s="1">
        <v>22330</v>
      </c>
      <c r="BB208" s="1">
        <v>0.10760439999285154</v>
      </c>
      <c r="BC208" s="1">
        <v>0.1</v>
      </c>
    </row>
    <row r="209" spans="1:55" x14ac:dyDescent="0.2">
      <c r="A209" s="43" t="s">
        <v>117</v>
      </c>
      <c r="B209" s="35"/>
      <c r="C209" s="43">
        <v>49569.517999999996</v>
      </c>
      <c r="D209" s="43" t="s">
        <v>38</v>
      </c>
      <c r="E209" s="1">
        <f t="shared" si="35"/>
        <v>22301.245647505191</v>
      </c>
      <c r="F209" s="45">
        <f t="shared" si="52"/>
        <v>22300.5</v>
      </c>
      <c r="M209" s="42"/>
      <c r="P209" s="1">
        <f t="shared" si="37"/>
        <v>9.6486861312922792E-2</v>
      </c>
      <c r="Q209" s="37">
        <f t="shared" si="38"/>
        <v>34551.017999999996</v>
      </c>
      <c r="R209" s="22">
        <v>0.30496633999428013</v>
      </c>
      <c r="T209" s="28"/>
      <c r="U209" s="1">
        <f t="shared" si="39"/>
        <v>0</v>
      </c>
      <c r="AJ209" s="1">
        <v>33868</v>
      </c>
      <c r="AK209" s="1">
        <v>0.21748223999748006</v>
      </c>
      <c r="AR209" s="1">
        <v>22437.5</v>
      </c>
      <c r="AS209" s="1">
        <v>0.10660749999806285</v>
      </c>
      <c r="BA209" s="1">
        <v>22344.5</v>
      </c>
      <c r="BB209" s="1">
        <v>0.10917225999583025</v>
      </c>
      <c r="BC209" s="1">
        <v>0.1</v>
      </c>
    </row>
    <row r="210" spans="1:55" x14ac:dyDescent="0.2">
      <c r="A210" s="43" t="s">
        <v>117</v>
      </c>
      <c r="B210" s="35"/>
      <c r="C210" s="43">
        <v>49574.43</v>
      </c>
      <c r="D210" s="43" t="s">
        <v>38</v>
      </c>
      <c r="E210" s="1">
        <f t="shared" si="35"/>
        <v>22313.255564880295</v>
      </c>
      <c r="F210" s="45">
        <f t="shared" si="52"/>
        <v>22313</v>
      </c>
      <c r="G210" s="1">
        <f t="shared" ref="G210:G226" si="56">+C210-(C$7+F210*C$8)</f>
        <v>0.10452483999688411</v>
      </c>
      <c r="M210" s="42">
        <f>G210</f>
        <v>0.10452483999688411</v>
      </c>
      <c r="P210" s="1">
        <f t="shared" si="37"/>
        <v>9.6592699664459047E-2</v>
      </c>
      <c r="Q210" s="37">
        <f t="shared" si="38"/>
        <v>34555.93</v>
      </c>
      <c r="R210" s="22"/>
      <c r="S210" s="1">
        <f t="shared" ref="S210:S226" si="57">+(P210-G210)^2</f>
        <v>6.2918850253284401E-5</v>
      </c>
      <c r="T210" s="28">
        <v>0.1</v>
      </c>
      <c r="U210" s="1">
        <f t="shared" si="39"/>
        <v>6.2918850253284405E-6</v>
      </c>
      <c r="AJ210" s="1">
        <v>33868</v>
      </c>
      <c r="AK210" s="1">
        <v>0.21758223999495385</v>
      </c>
      <c r="AR210" s="1">
        <v>22471</v>
      </c>
      <c r="AS210" s="1">
        <v>0.30226427999878069</v>
      </c>
      <c r="BA210" s="1">
        <v>22352</v>
      </c>
      <c r="BB210" s="1">
        <v>0.10170735999417957</v>
      </c>
      <c r="BC210" s="1">
        <v>1</v>
      </c>
    </row>
    <row r="211" spans="1:55" x14ac:dyDescent="0.2">
      <c r="A211" s="43" t="s">
        <v>117</v>
      </c>
      <c r="B211" s="35"/>
      <c r="C211" s="43">
        <v>49576.480000000003</v>
      </c>
      <c r="D211" s="43" t="s">
        <v>38</v>
      </c>
      <c r="E211" s="1">
        <f t="shared" si="35"/>
        <v>22318.267847172432</v>
      </c>
      <c r="F211" s="45">
        <f t="shared" si="52"/>
        <v>22318</v>
      </c>
      <c r="G211" s="1">
        <f t="shared" si="56"/>
        <v>0.10954823999782093</v>
      </c>
      <c r="M211" s="42">
        <f>G211</f>
        <v>0.10954823999782093</v>
      </c>
      <c r="P211" s="1">
        <f t="shared" si="37"/>
        <v>9.6635049591867833E-2</v>
      </c>
      <c r="Q211" s="37">
        <f t="shared" si="38"/>
        <v>34557.980000000003</v>
      </c>
      <c r="R211" s="22"/>
      <c r="S211" s="1">
        <f t="shared" si="57"/>
        <v>1.6675048646039908E-4</v>
      </c>
      <c r="T211" s="28">
        <v>0.1</v>
      </c>
      <c r="U211" s="1">
        <f t="shared" si="39"/>
        <v>1.667504864603991E-5</v>
      </c>
      <c r="AJ211" s="1">
        <v>34543</v>
      </c>
      <c r="AK211" s="1">
        <v>0.22786123999685515</v>
      </c>
      <c r="AR211" s="1">
        <v>22824.5</v>
      </c>
      <c r="AS211" s="1">
        <v>0.10541865999402944</v>
      </c>
      <c r="BA211" s="1">
        <v>22352</v>
      </c>
      <c r="BB211" s="1">
        <v>0.1034073599948897</v>
      </c>
      <c r="BC211" s="1">
        <v>1</v>
      </c>
    </row>
    <row r="212" spans="1:55" x14ac:dyDescent="0.2">
      <c r="A212" s="43" t="s">
        <v>117</v>
      </c>
      <c r="B212" s="35" t="s">
        <v>52</v>
      </c>
      <c r="C212" s="43">
        <v>49580.368000000002</v>
      </c>
      <c r="D212" s="43" t="s">
        <v>38</v>
      </c>
      <c r="E212" s="1">
        <f t="shared" si="35"/>
        <v>22327.774068417213</v>
      </c>
      <c r="F212" s="45">
        <f t="shared" si="52"/>
        <v>22327.5</v>
      </c>
      <c r="G212" s="1">
        <f t="shared" si="56"/>
        <v>0.11209270000108518</v>
      </c>
      <c r="M212" s="42">
        <f>G212</f>
        <v>0.11209270000108518</v>
      </c>
      <c r="P212" s="1">
        <f t="shared" si="37"/>
        <v>9.6715537417726385E-2</v>
      </c>
      <c r="Q212" s="37">
        <f t="shared" si="38"/>
        <v>34561.868000000002</v>
      </c>
      <c r="R212" s="22"/>
      <c r="S212" s="1">
        <f t="shared" si="57"/>
        <v>2.3645712911504963E-4</v>
      </c>
      <c r="T212" s="28">
        <v>0.1</v>
      </c>
      <c r="U212" s="1">
        <f t="shared" si="39"/>
        <v>2.3645712911504964E-5</v>
      </c>
      <c r="AJ212" s="1">
        <v>34601.5</v>
      </c>
      <c r="AK212" s="1">
        <v>0.22567501999583328</v>
      </c>
      <c r="AR212" s="1">
        <v>22939</v>
      </c>
      <c r="AS212" s="1">
        <v>0.11245451999275247</v>
      </c>
      <c r="BA212" s="1">
        <v>22354.5</v>
      </c>
      <c r="BB212" s="1">
        <v>0.10421905999101</v>
      </c>
      <c r="BC212" s="1">
        <v>0.1</v>
      </c>
    </row>
    <row r="213" spans="1:55" x14ac:dyDescent="0.2">
      <c r="A213" s="43" t="s">
        <v>117</v>
      </c>
      <c r="B213" s="35"/>
      <c r="C213" s="43">
        <v>49581.385999999999</v>
      </c>
      <c r="D213" s="43" t="s">
        <v>38</v>
      </c>
      <c r="E213" s="1">
        <f t="shared" ref="E213:E276" si="58">+(C213-C$7)/C$8</f>
        <v>22330.263094453003</v>
      </c>
      <c r="F213" s="45">
        <f t="shared" si="52"/>
        <v>22330</v>
      </c>
      <c r="G213" s="1">
        <f t="shared" si="56"/>
        <v>0.10760439999285154</v>
      </c>
      <c r="M213" s="42">
        <f>G213</f>
        <v>0.10760439999285154</v>
      </c>
      <c r="P213" s="1">
        <f t="shared" ref="P213:P276" si="59">+D$11+D$12*F213+D$13*F213^2</f>
        <v>9.6736723425717888E-2</v>
      </c>
      <c r="Q213" s="37">
        <f t="shared" ref="Q213:Q276" si="60">+C213-15018.5</f>
        <v>34562.885999999999</v>
      </c>
      <c r="R213" s="22"/>
      <c r="S213" s="1">
        <f t="shared" si="57"/>
        <v>1.1810639396782589E-4</v>
      </c>
      <c r="T213" s="28">
        <v>0.1</v>
      </c>
      <c r="U213" s="1">
        <f t="shared" ref="U213:U268" si="61">T213*S213</f>
        <v>1.1810639396782589E-5</v>
      </c>
      <c r="AJ213" s="1">
        <v>34601.5</v>
      </c>
      <c r="AK213" s="1">
        <v>0.22567501999583328</v>
      </c>
      <c r="AR213" s="1">
        <v>22963.5</v>
      </c>
      <c r="AS213" s="1">
        <v>0.10906917999818688</v>
      </c>
      <c r="BA213" s="1">
        <v>22357</v>
      </c>
      <c r="BB213" s="1">
        <v>0.1137307599929045</v>
      </c>
      <c r="BC213" s="1">
        <v>0.1</v>
      </c>
    </row>
    <row r="214" spans="1:55" x14ac:dyDescent="0.2">
      <c r="A214" s="43" t="s">
        <v>117</v>
      </c>
      <c r="B214" s="35" t="s">
        <v>52</v>
      </c>
      <c r="C214" s="43">
        <v>49587.317999999999</v>
      </c>
      <c r="D214" s="43" t="s">
        <v>38</v>
      </c>
      <c r="E214" s="1">
        <f t="shared" si="58"/>
        <v>22344.766927895402</v>
      </c>
      <c r="F214" s="45">
        <f t="shared" si="52"/>
        <v>22344.5</v>
      </c>
      <c r="G214" s="1">
        <f t="shared" si="56"/>
        <v>0.10917225999583025</v>
      </c>
      <c r="M214" s="42">
        <f>G214</f>
        <v>0.10917225999583025</v>
      </c>
      <c r="P214" s="1">
        <f t="shared" si="59"/>
        <v>9.6859643365151932E-2</v>
      </c>
      <c r="Q214" s="37">
        <f t="shared" si="60"/>
        <v>34568.817999999999</v>
      </c>
      <c r="R214" s="22"/>
      <c r="S214" s="1">
        <f t="shared" si="57"/>
        <v>1.5160052829405618E-4</v>
      </c>
      <c r="T214" s="28">
        <v>0.1</v>
      </c>
      <c r="U214" s="1">
        <f t="shared" si="61"/>
        <v>1.5160052829405618E-5</v>
      </c>
      <c r="AJ214" s="1">
        <v>34601.5</v>
      </c>
      <c r="AK214" s="1">
        <v>0.2259750199955306</v>
      </c>
      <c r="AR214" s="1">
        <v>22968.5</v>
      </c>
      <c r="AS214" s="1">
        <v>0.10909258000174304</v>
      </c>
      <c r="BA214" s="1">
        <v>22362</v>
      </c>
      <c r="BB214" s="1">
        <v>0.11375415999646066</v>
      </c>
      <c r="BC214" s="1">
        <v>0.1</v>
      </c>
    </row>
    <row r="215" spans="1:55" x14ac:dyDescent="0.2">
      <c r="A215" s="44" t="s">
        <v>121</v>
      </c>
      <c r="B215" s="40" t="s">
        <v>54</v>
      </c>
      <c r="C215" s="41">
        <v>49590.377999999997</v>
      </c>
      <c r="D215" s="41">
        <v>8.9999999999999998E-4</v>
      </c>
      <c r="E215" s="1">
        <f t="shared" si="58"/>
        <v>22352.248676097308</v>
      </c>
      <c r="F215" s="42">
        <f>ROUND(2*E215,0)/2</f>
        <v>22352</v>
      </c>
      <c r="G215" s="1">
        <f t="shared" si="56"/>
        <v>0.10170735999417957</v>
      </c>
      <c r="L215" s="1">
        <f>+G215</f>
        <v>0.10170735999417957</v>
      </c>
      <c r="P215" s="1">
        <f t="shared" si="59"/>
        <v>9.6923250150695917E-2</v>
      </c>
      <c r="Q215" s="37">
        <f t="shared" si="60"/>
        <v>34571.877999999997</v>
      </c>
      <c r="R215" s="22"/>
      <c r="S215" s="1">
        <f t="shared" si="57"/>
        <v>2.288770699451718E-5</v>
      </c>
      <c r="T215" s="1">
        <v>1</v>
      </c>
      <c r="U215" s="1">
        <f t="shared" si="61"/>
        <v>2.288770699451718E-5</v>
      </c>
      <c r="W215" s="1">
        <f>+G215-P215</f>
        <v>4.7841098434836526E-3</v>
      </c>
      <c r="AJ215" s="1">
        <v>34662.5</v>
      </c>
      <c r="AK215" s="1">
        <v>0.2266204999978072</v>
      </c>
      <c r="AR215" s="1">
        <v>22971</v>
      </c>
      <c r="AS215" s="1">
        <v>0.10460427999350941</v>
      </c>
      <c r="BA215" s="1">
        <v>22366.5</v>
      </c>
      <c r="BB215" s="1">
        <v>0.10487522000039462</v>
      </c>
      <c r="BC215" s="1">
        <v>1</v>
      </c>
    </row>
    <row r="216" spans="1:55" x14ac:dyDescent="0.2">
      <c r="A216" s="44" t="s">
        <v>121</v>
      </c>
      <c r="B216" s="40" t="s">
        <v>54</v>
      </c>
      <c r="C216" s="41">
        <v>49590.379699999998</v>
      </c>
      <c r="D216" s="41">
        <v>4.0000000000000002E-4</v>
      </c>
      <c r="E216" s="1">
        <f t="shared" si="58"/>
        <v>22352.252832624086</v>
      </c>
      <c r="F216" s="45">
        <f t="shared" ref="F216:F247" si="62">ROUND(2*E216,0)/2-0.5</f>
        <v>22352</v>
      </c>
      <c r="G216" s="1">
        <f t="shared" si="56"/>
        <v>0.1034073599948897</v>
      </c>
      <c r="L216" s="1">
        <f>+G216</f>
        <v>0.1034073599948897</v>
      </c>
      <c r="P216" s="1">
        <f t="shared" si="59"/>
        <v>9.6923250150695917E-2</v>
      </c>
      <c r="Q216" s="37">
        <f t="shared" si="60"/>
        <v>34571.879699999998</v>
      </c>
      <c r="R216" s="22"/>
      <c r="S216" s="1">
        <f t="shared" si="57"/>
        <v>4.2043680471570764E-5</v>
      </c>
      <c r="T216" s="1">
        <v>1</v>
      </c>
      <c r="U216" s="1">
        <f t="shared" si="61"/>
        <v>4.2043680471570764E-5</v>
      </c>
      <c r="W216" s="1">
        <f>+G216-P216</f>
        <v>6.4841098441937861E-3</v>
      </c>
      <c r="AJ216" s="1">
        <v>34670</v>
      </c>
      <c r="AK216" s="1">
        <v>0.22285559999727411</v>
      </c>
      <c r="AR216" s="1">
        <v>22995.5</v>
      </c>
      <c r="AS216" s="1">
        <v>0.10721894000016619</v>
      </c>
      <c r="BA216" s="1">
        <v>22366.5</v>
      </c>
      <c r="BB216" s="1">
        <v>0.10507522000261815</v>
      </c>
      <c r="BC216" s="1">
        <v>1</v>
      </c>
    </row>
    <row r="217" spans="1:55" x14ac:dyDescent="0.2">
      <c r="A217" s="43" t="s">
        <v>117</v>
      </c>
      <c r="B217" s="35" t="s">
        <v>52</v>
      </c>
      <c r="C217" s="43">
        <v>49591.402999999998</v>
      </c>
      <c r="D217" s="43" t="s">
        <v>38</v>
      </c>
      <c r="E217" s="1">
        <f t="shared" si="58"/>
        <v>22354.754817243374</v>
      </c>
      <c r="F217" s="45">
        <f t="shared" si="62"/>
        <v>22354.5</v>
      </c>
      <c r="G217" s="1">
        <f t="shared" si="56"/>
        <v>0.10421905999101</v>
      </c>
      <c r="M217" s="42">
        <f>G217</f>
        <v>0.10421905999101</v>
      </c>
      <c r="P217" s="1">
        <f t="shared" si="59"/>
        <v>9.6944456580199415E-2</v>
      </c>
      <c r="Q217" s="37">
        <f t="shared" si="60"/>
        <v>34572.902999999998</v>
      </c>
      <c r="R217" s="22"/>
      <c r="S217" s="1">
        <f t="shared" si="57"/>
        <v>5.2919854784576989E-5</v>
      </c>
      <c r="T217" s="28">
        <v>0.1</v>
      </c>
      <c r="U217" s="1">
        <f t="shared" si="61"/>
        <v>5.2919854784576989E-6</v>
      </c>
      <c r="AJ217" s="1">
        <v>34736</v>
      </c>
      <c r="AK217" s="1">
        <v>0.22816447999502998</v>
      </c>
      <c r="AR217" s="1">
        <v>23027</v>
      </c>
      <c r="AS217" s="1">
        <v>0.10886636000213912</v>
      </c>
      <c r="BA217" s="1">
        <v>22371.5</v>
      </c>
      <c r="BB217" s="1">
        <v>0.10559862000081921</v>
      </c>
      <c r="BC217" s="1">
        <v>1</v>
      </c>
    </row>
    <row r="218" spans="1:55" x14ac:dyDescent="0.2">
      <c r="A218" s="43" t="s">
        <v>117</v>
      </c>
      <c r="B218" s="35"/>
      <c r="C218" s="43">
        <v>49592.434999999998</v>
      </c>
      <c r="D218" s="43" t="s">
        <v>38</v>
      </c>
      <c r="E218" s="1">
        <f t="shared" si="58"/>
        <v>22357.278073499703</v>
      </c>
      <c r="F218" s="45">
        <f t="shared" si="62"/>
        <v>22357</v>
      </c>
      <c r="G218" s="1">
        <f t="shared" si="56"/>
        <v>0.1137307599929045</v>
      </c>
      <c r="M218" s="42">
        <f>G218</f>
        <v>0.1137307599929045</v>
      </c>
      <c r="P218" s="1">
        <f t="shared" si="59"/>
        <v>9.6965665093530676E-2</v>
      </c>
      <c r="Q218" s="37">
        <f t="shared" si="60"/>
        <v>34573.934999999998</v>
      </c>
      <c r="R218" s="22"/>
      <c r="S218" s="1">
        <f t="shared" si="57"/>
        <v>2.8106840698501008E-4</v>
      </c>
      <c r="T218" s="28">
        <v>0.1</v>
      </c>
      <c r="U218" s="1">
        <f t="shared" si="61"/>
        <v>2.810684069850101E-5</v>
      </c>
      <c r="AJ218" s="1">
        <v>35562</v>
      </c>
      <c r="AK218" s="1">
        <v>0.23883015999308554</v>
      </c>
      <c r="AR218" s="1">
        <v>23041.5</v>
      </c>
      <c r="AS218" s="1">
        <v>0.1034342199927778</v>
      </c>
      <c r="BA218" s="1">
        <v>22374</v>
      </c>
      <c r="BB218" s="1">
        <v>0.10281032000057166</v>
      </c>
      <c r="BC218" s="1">
        <v>0.1</v>
      </c>
    </row>
    <row r="219" spans="1:55" x14ac:dyDescent="0.2">
      <c r="A219" s="43" t="s">
        <v>117</v>
      </c>
      <c r="B219" s="35"/>
      <c r="C219" s="43">
        <v>49594.48</v>
      </c>
      <c r="D219" s="43" t="s">
        <v>38</v>
      </c>
      <c r="E219" s="1">
        <f t="shared" si="58"/>
        <v>22362.278130713086</v>
      </c>
      <c r="F219" s="45">
        <f t="shared" si="62"/>
        <v>22362</v>
      </c>
      <c r="G219" s="1">
        <f t="shared" si="56"/>
        <v>0.11375415999646066</v>
      </c>
      <c r="M219" s="42">
        <f>G219</f>
        <v>0.11375415999646066</v>
      </c>
      <c r="P219" s="1">
        <f t="shared" si="59"/>
        <v>9.700808837167646E-2</v>
      </c>
      <c r="Q219" s="37">
        <f t="shared" si="60"/>
        <v>34575.980000000003</v>
      </c>
      <c r="R219" s="22"/>
      <c r="S219" s="1">
        <f t="shared" si="57"/>
        <v>2.8043091486240244E-4</v>
      </c>
      <c r="T219" s="28">
        <v>0.1</v>
      </c>
      <c r="U219" s="1">
        <f t="shared" si="61"/>
        <v>2.8043091486240244E-5</v>
      </c>
      <c r="AR219" s="1">
        <v>23083.5</v>
      </c>
      <c r="AS219" s="1">
        <v>0.10663077999925008</v>
      </c>
      <c r="BA219" s="1">
        <v>22376.5</v>
      </c>
      <c r="BB219" s="1">
        <v>0.10232201999315294</v>
      </c>
      <c r="BC219" s="1">
        <v>0.1</v>
      </c>
    </row>
    <row r="220" spans="1:55" x14ac:dyDescent="0.2">
      <c r="A220" s="44" t="s">
        <v>121</v>
      </c>
      <c r="B220" s="40" t="s">
        <v>52</v>
      </c>
      <c r="C220" s="41">
        <v>49596.311600000001</v>
      </c>
      <c r="D220" s="41">
        <v>2.9999999999999997E-4</v>
      </c>
      <c r="E220" s="1">
        <f t="shared" si="58"/>
        <v>22366.756421564918</v>
      </c>
      <c r="F220" s="45">
        <f t="shared" si="62"/>
        <v>22366.5</v>
      </c>
      <c r="G220" s="1">
        <f t="shared" si="56"/>
        <v>0.10487522000039462</v>
      </c>
      <c r="L220" s="1">
        <f>+G220</f>
        <v>0.10487522000039462</v>
      </c>
      <c r="P220" s="1">
        <f t="shared" si="59"/>
        <v>9.7046276448698593E-2</v>
      </c>
      <c r="Q220" s="37">
        <f t="shared" si="60"/>
        <v>34577.811600000001</v>
      </c>
      <c r="R220" s="22"/>
      <c r="S220" s="1">
        <f t="shared" si="57"/>
        <v>6.1292357135642804E-5</v>
      </c>
      <c r="T220" s="1">
        <v>1</v>
      </c>
      <c r="U220" s="1">
        <f t="shared" si="61"/>
        <v>6.1292357135642804E-5</v>
      </c>
      <c r="W220" s="1">
        <f>+G220-P220</f>
        <v>7.8289435516960271E-3</v>
      </c>
      <c r="AR220" s="1">
        <v>23098</v>
      </c>
      <c r="AS220" s="1">
        <v>0.1191986400008318</v>
      </c>
      <c r="BA220" s="1">
        <v>22388.5</v>
      </c>
      <c r="BB220" s="1">
        <v>0.10437817999627441</v>
      </c>
      <c r="BC220" s="1">
        <v>0.1</v>
      </c>
    </row>
    <row r="221" spans="1:55" x14ac:dyDescent="0.2">
      <c r="A221" s="44" t="s">
        <v>121</v>
      </c>
      <c r="B221" s="40" t="s">
        <v>52</v>
      </c>
      <c r="C221" s="41">
        <v>49596.311800000003</v>
      </c>
      <c r="D221" s="41">
        <v>2.0000000000000001E-4</v>
      </c>
      <c r="E221" s="1">
        <f t="shared" si="58"/>
        <v>22366.756910568074</v>
      </c>
      <c r="F221" s="45">
        <f t="shared" si="62"/>
        <v>22366.5</v>
      </c>
      <c r="G221" s="1">
        <f t="shared" si="56"/>
        <v>0.10507522000261815</v>
      </c>
      <c r="L221" s="1">
        <f>+G221</f>
        <v>0.10507522000261815</v>
      </c>
      <c r="P221" s="1">
        <f t="shared" si="59"/>
        <v>9.7046276448698593E-2</v>
      </c>
      <c r="Q221" s="37">
        <f t="shared" si="60"/>
        <v>34577.811800000003</v>
      </c>
      <c r="R221" s="22"/>
      <c r="S221" s="1">
        <f t="shared" si="57"/>
        <v>6.4463934592026446E-5</v>
      </c>
      <c r="T221" s="1">
        <v>1</v>
      </c>
      <c r="U221" s="1">
        <f t="shared" si="61"/>
        <v>6.4463934592026446E-5</v>
      </c>
      <c r="W221" s="1">
        <f>+G221-P221</f>
        <v>8.0289435539195597E-3</v>
      </c>
      <c r="AR221" s="1">
        <v>23100.5</v>
      </c>
      <c r="AS221" s="1">
        <v>0.11071033999178326</v>
      </c>
      <c r="BA221" s="1">
        <v>22405.5</v>
      </c>
      <c r="BB221" s="1">
        <v>0.1084577400033595</v>
      </c>
      <c r="BC221" s="1">
        <v>0.1</v>
      </c>
    </row>
    <row r="222" spans="1:55" x14ac:dyDescent="0.2">
      <c r="A222" s="44" t="s">
        <v>121</v>
      </c>
      <c r="B222" s="40" t="s">
        <v>52</v>
      </c>
      <c r="C222" s="41">
        <v>49598.357300000003</v>
      </c>
      <c r="D222" s="41">
        <v>2.9999999999999997E-4</v>
      </c>
      <c r="E222" s="1">
        <f t="shared" si="58"/>
        <v>22371.758190289318</v>
      </c>
      <c r="F222" s="45">
        <f t="shared" si="62"/>
        <v>22371.5</v>
      </c>
      <c r="G222" s="1">
        <f t="shared" si="56"/>
        <v>0.10559862000081921</v>
      </c>
      <c r="L222" s="1">
        <f>+G222</f>
        <v>0.10559862000081921</v>
      </c>
      <c r="P222" s="1">
        <f t="shared" si="59"/>
        <v>9.7088715563935321E-2</v>
      </c>
      <c r="Q222" s="37">
        <f t="shared" si="60"/>
        <v>34579.857300000003</v>
      </c>
      <c r="R222" s="22"/>
      <c r="S222" s="1">
        <f t="shared" si="57"/>
        <v>7.2418473524896103E-5</v>
      </c>
      <c r="T222" s="1">
        <v>1</v>
      </c>
      <c r="U222" s="1">
        <f t="shared" si="61"/>
        <v>7.2418473524896103E-5</v>
      </c>
      <c r="W222" s="1">
        <f>+G222-P222</f>
        <v>8.5099044368838889E-3</v>
      </c>
      <c r="AR222" s="1">
        <v>23103</v>
      </c>
      <c r="AS222" s="1">
        <v>0.1122220399993239</v>
      </c>
      <c r="BA222" s="1">
        <v>22432.5</v>
      </c>
      <c r="BB222" s="1">
        <v>0.10858409999491414</v>
      </c>
      <c r="BC222" s="1">
        <v>0.1</v>
      </c>
    </row>
    <row r="223" spans="1:55" x14ac:dyDescent="0.2">
      <c r="A223" s="43" t="s">
        <v>117</v>
      </c>
      <c r="B223" s="35"/>
      <c r="C223" s="43">
        <v>49599.377</v>
      </c>
      <c r="D223" s="43" t="s">
        <v>38</v>
      </c>
      <c r="E223" s="1">
        <f t="shared" si="58"/>
        <v>22374.25137285189</v>
      </c>
      <c r="F223" s="45">
        <f t="shared" si="62"/>
        <v>22374</v>
      </c>
      <c r="G223" s="1">
        <f t="shared" si="56"/>
        <v>0.10281032000057166</v>
      </c>
      <c r="M223" s="42">
        <f>G223</f>
        <v>0.10281032000057166</v>
      </c>
      <c r="P223" s="1">
        <f t="shared" si="59"/>
        <v>9.710993824729533E-2</v>
      </c>
      <c r="Q223" s="37">
        <f t="shared" si="60"/>
        <v>34580.877</v>
      </c>
      <c r="R223" s="22"/>
      <c r="S223" s="1">
        <f t="shared" si="57"/>
        <v>3.2494352133085777E-5</v>
      </c>
      <c r="T223" s="28">
        <v>0.1</v>
      </c>
      <c r="U223" s="1">
        <f t="shared" si="61"/>
        <v>3.2494352133085778E-6</v>
      </c>
      <c r="AR223" s="1">
        <v>23105</v>
      </c>
      <c r="AS223" s="1">
        <v>0.11923139999998966</v>
      </c>
      <c r="BA223" s="1">
        <v>22437.5</v>
      </c>
      <c r="BB223" s="1">
        <v>0.10660749999806285</v>
      </c>
      <c r="BC223" s="1">
        <v>0.1</v>
      </c>
    </row>
    <row r="224" spans="1:55" x14ac:dyDescent="0.2">
      <c r="A224" s="43" t="s">
        <v>117</v>
      </c>
      <c r="B224" s="35" t="s">
        <v>52</v>
      </c>
      <c r="C224" s="43">
        <v>49600.398999999998</v>
      </c>
      <c r="D224" s="43" t="s">
        <v>38</v>
      </c>
      <c r="E224" s="1">
        <f t="shared" si="58"/>
        <v>22376.75017895069</v>
      </c>
      <c r="F224" s="45">
        <f t="shared" si="62"/>
        <v>22376.5</v>
      </c>
      <c r="G224" s="1">
        <f t="shared" si="56"/>
        <v>0.10232201999315294</v>
      </c>
      <c r="M224" s="42">
        <f>G224</f>
        <v>0.10232201999315294</v>
      </c>
      <c r="P224" s="1">
        <f t="shared" si="59"/>
        <v>9.7131163014483088E-2</v>
      </c>
      <c r="Q224" s="37">
        <f t="shared" si="60"/>
        <v>34581.898999999998</v>
      </c>
      <c r="R224" s="22"/>
      <c r="S224" s="1">
        <f t="shared" si="57"/>
        <v>2.6944996173005456E-5</v>
      </c>
      <c r="T224" s="28">
        <v>0.1</v>
      </c>
      <c r="U224" s="1">
        <f t="shared" si="61"/>
        <v>2.6944996173005459E-6</v>
      </c>
      <c r="AR224" s="1">
        <v>23105.5</v>
      </c>
      <c r="AS224" s="1">
        <v>0.10673374000180047</v>
      </c>
      <c r="BA224" s="1">
        <v>22824.5</v>
      </c>
      <c r="BB224" s="1">
        <v>0.10541865999402944</v>
      </c>
      <c r="BC224" s="1">
        <v>0.1</v>
      </c>
    </row>
    <row r="225" spans="1:55" x14ac:dyDescent="0.2">
      <c r="A225" s="43" t="s">
        <v>117</v>
      </c>
      <c r="B225" s="35" t="s">
        <v>52</v>
      </c>
      <c r="C225" s="43">
        <v>49605.309000000001</v>
      </c>
      <c r="D225" s="43" t="s">
        <v>38</v>
      </c>
      <c r="E225" s="1">
        <f t="shared" si="58"/>
        <v>22388.755206294289</v>
      </c>
      <c r="F225" s="45">
        <f t="shared" si="62"/>
        <v>22388.5</v>
      </c>
      <c r="G225" s="1">
        <f t="shared" si="56"/>
        <v>0.10437817999627441</v>
      </c>
      <c r="M225" s="42">
        <f>G225</f>
        <v>0.10437817999627441</v>
      </c>
      <c r="P225" s="1">
        <f t="shared" si="59"/>
        <v>9.7233070903866667E-2</v>
      </c>
      <c r="Q225" s="37">
        <f t="shared" si="60"/>
        <v>34586.809000000001</v>
      </c>
      <c r="R225" s="22"/>
      <c r="S225" s="1">
        <f t="shared" si="57"/>
        <v>5.1052583942407827E-5</v>
      </c>
      <c r="T225" s="28">
        <v>0.1</v>
      </c>
      <c r="U225" s="1">
        <f t="shared" si="61"/>
        <v>5.1052583942407832E-6</v>
      </c>
      <c r="AR225" s="1">
        <v>23107.5</v>
      </c>
      <c r="AS225" s="1">
        <v>0.11674309999943944</v>
      </c>
      <c r="BA225" s="1">
        <v>22939</v>
      </c>
      <c r="BB225" s="1">
        <v>0.11245451999275247</v>
      </c>
      <c r="BC225" s="1">
        <v>0.1</v>
      </c>
    </row>
    <row r="226" spans="1:55" x14ac:dyDescent="0.2">
      <c r="A226" s="43" t="s">
        <v>117</v>
      </c>
      <c r="B226" s="35" t="s">
        <v>52</v>
      </c>
      <c r="C226" s="43">
        <v>49612.266000000003</v>
      </c>
      <c r="D226" s="43" t="s">
        <v>38</v>
      </c>
      <c r="E226" s="1">
        <f t="shared" si="58"/>
        <v>22405.765180882754</v>
      </c>
      <c r="F226" s="45">
        <f t="shared" si="62"/>
        <v>22405.5</v>
      </c>
      <c r="G226" s="1">
        <f t="shared" si="56"/>
        <v>0.1084577400033595</v>
      </c>
      <c r="M226" s="42">
        <f>G226</f>
        <v>0.1084577400033595</v>
      </c>
      <c r="P226" s="1">
        <f t="shared" si="59"/>
        <v>9.737752259999341E-2</v>
      </c>
      <c r="Q226" s="37">
        <f t="shared" si="60"/>
        <v>34593.766000000003</v>
      </c>
      <c r="R226" s="22"/>
      <c r="S226" s="1">
        <f t="shared" si="57"/>
        <v>1.2277121770585688E-4</v>
      </c>
      <c r="T226" s="28">
        <v>0.1</v>
      </c>
      <c r="U226" s="1">
        <f t="shared" si="61"/>
        <v>1.2277121770585688E-5</v>
      </c>
      <c r="AR226" s="1">
        <v>23110</v>
      </c>
      <c r="AS226" s="1">
        <v>0.10925480000150856</v>
      </c>
      <c r="BA226" s="1">
        <v>22963.5</v>
      </c>
      <c r="BB226" s="1">
        <v>0.10906917999818688</v>
      </c>
      <c r="BC226" s="1">
        <v>0.1</v>
      </c>
    </row>
    <row r="227" spans="1:55" x14ac:dyDescent="0.2">
      <c r="A227" s="43" t="s">
        <v>117</v>
      </c>
      <c r="B227" s="35" t="s">
        <v>52</v>
      </c>
      <c r="C227" s="43">
        <v>49618.39</v>
      </c>
      <c r="D227" s="43" t="s">
        <v>38</v>
      </c>
      <c r="E227" s="1">
        <f t="shared" si="58"/>
        <v>22420.738457349576</v>
      </c>
      <c r="F227" s="45">
        <f t="shared" si="62"/>
        <v>22420</v>
      </c>
      <c r="P227" s="1">
        <f t="shared" si="59"/>
        <v>9.7500807542697132E-2</v>
      </c>
      <c r="Q227" s="37">
        <f t="shared" si="60"/>
        <v>34599.89</v>
      </c>
      <c r="R227" s="22">
        <v>0.30202559999452205</v>
      </c>
      <c r="T227" s="28"/>
      <c r="U227" s="1">
        <f t="shared" si="61"/>
        <v>0</v>
      </c>
      <c r="AR227" s="1">
        <v>23125</v>
      </c>
      <c r="AS227" s="1">
        <v>0.11032499999419088</v>
      </c>
      <c r="BA227" s="1">
        <v>22968.5</v>
      </c>
      <c r="BB227" s="1">
        <v>0.10909258000174304</v>
      </c>
      <c r="BC227" s="1">
        <v>0.1</v>
      </c>
    </row>
    <row r="228" spans="1:55" x14ac:dyDescent="0.2">
      <c r="A228" s="43" t="s">
        <v>117</v>
      </c>
      <c r="B228" s="35"/>
      <c r="C228" s="43">
        <v>49619.417000000001</v>
      </c>
      <c r="D228" s="43" t="s">
        <v>38</v>
      </c>
      <c r="E228" s="1">
        <f t="shared" si="58"/>
        <v>22423.249488527152</v>
      </c>
      <c r="F228" s="45">
        <f t="shared" si="62"/>
        <v>22422.5</v>
      </c>
      <c r="P228" s="1">
        <f t="shared" si="59"/>
        <v>9.7522070652315593E-2</v>
      </c>
      <c r="Q228" s="37">
        <f t="shared" si="60"/>
        <v>34600.917000000001</v>
      </c>
      <c r="R228" s="22">
        <v>0.30653729999903589</v>
      </c>
      <c r="T228" s="28"/>
      <c r="U228" s="1">
        <f t="shared" si="61"/>
        <v>0</v>
      </c>
      <c r="AR228" s="1">
        <v>23127.5</v>
      </c>
      <c r="AS228" s="1">
        <v>0.10783669999364065</v>
      </c>
      <c r="BA228" s="1">
        <v>22971</v>
      </c>
      <c r="BB228" s="1">
        <v>0.10460427999350941</v>
      </c>
      <c r="BC228" s="1">
        <v>0.1</v>
      </c>
    </row>
    <row r="229" spans="1:55" x14ac:dyDescent="0.2">
      <c r="A229" s="43" t="s">
        <v>117</v>
      </c>
      <c r="B229" s="35" t="s">
        <v>52</v>
      </c>
      <c r="C229" s="43">
        <v>49623.309000000001</v>
      </c>
      <c r="D229" s="43" t="s">
        <v>38</v>
      </c>
      <c r="E229" s="1">
        <f t="shared" si="58"/>
        <v>22432.765489834939</v>
      </c>
      <c r="F229" s="45">
        <f t="shared" si="62"/>
        <v>22432.5</v>
      </c>
      <c r="G229" s="1">
        <f>+C229-(C$7+F229*C$8)</f>
        <v>0.10858409999491414</v>
      </c>
      <c r="M229" s="42">
        <f>G229</f>
        <v>0.10858409999491414</v>
      </c>
      <c r="P229" s="1">
        <f t="shared" si="59"/>
        <v>9.7607143929066997E-2</v>
      </c>
      <c r="Q229" s="37">
        <f t="shared" si="60"/>
        <v>34604.809000000001</v>
      </c>
      <c r="R229" s="22"/>
      <c r="S229" s="1">
        <f>+(P229-G229)^2</f>
        <v>1.2049356447153839E-4</v>
      </c>
      <c r="T229" s="28">
        <v>0.1</v>
      </c>
      <c r="U229" s="1">
        <f t="shared" si="61"/>
        <v>1.2049356447153839E-5</v>
      </c>
      <c r="AR229" s="1">
        <v>23132</v>
      </c>
      <c r="AS229" s="1">
        <v>0.1163577599945711</v>
      </c>
      <c r="BA229" s="1">
        <v>22995.5</v>
      </c>
      <c r="BB229" s="1">
        <v>0.10721894000016619</v>
      </c>
      <c r="BC229" s="1">
        <v>0.1</v>
      </c>
    </row>
    <row r="230" spans="1:55" x14ac:dyDescent="0.2">
      <c r="A230" s="43" t="s">
        <v>117</v>
      </c>
      <c r="B230" s="35"/>
      <c r="C230" s="43">
        <v>49624.324999999997</v>
      </c>
      <c r="D230" s="43" t="s">
        <v>38</v>
      </c>
      <c r="E230" s="1">
        <f t="shared" si="58"/>
        <v>22435.249625839224</v>
      </c>
      <c r="F230" s="45">
        <f t="shared" si="62"/>
        <v>22434.5</v>
      </c>
      <c r="M230" s="42"/>
      <c r="P230" s="1">
        <f t="shared" si="59"/>
        <v>9.7624162585366561E-2</v>
      </c>
      <c r="Q230" s="37">
        <f t="shared" si="60"/>
        <v>34605.824999999997</v>
      </c>
      <c r="R230" s="22">
        <v>0.30659345999447396</v>
      </c>
      <c r="T230" s="28"/>
      <c r="U230" s="1">
        <f t="shared" si="61"/>
        <v>0</v>
      </c>
      <c r="AR230" s="1">
        <v>23139.5</v>
      </c>
      <c r="AS230" s="1">
        <v>0.11199285999464337</v>
      </c>
      <c r="BA230" s="1">
        <v>23027</v>
      </c>
      <c r="BB230" s="1">
        <v>0.10886636000213912</v>
      </c>
      <c r="BC230" s="1">
        <v>0.1</v>
      </c>
    </row>
    <row r="231" spans="1:55" x14ac:dyDescent="0.2">
      <c r="A231" s="43" t="s">
        <v>117</v>
      </c>
      <c r="B231" s="35" t="s">
        <v>52</v>
      </c>
      <c r="C231" s="43">
        <v>49625.351999999999</v>
      </c>
      <c r="D231" s="43" t="s">
        <v>38</v>
      </c>
      <c r="E231" s="1">
        <f t="shared" si="58"/>
        <v>22437.760657016799</v>
      </c>
      <c r="F231" s="45">
        <f t="shared" si="62"/>
        <v>22437.5</v>
      </c>
      <c r="G231" s="1">
        <f>+C231-(C$7+F231*C$8)</f>
        <v>0.10660749999806285</v>
      </c>
      <c r="M231" s="42">
        <f>G231</f>
        <v>0.10660749999806285</v>
      </c>
      <c r="P231" s="1">
        <f t="shared" si="59"/>
        <v>9.7649693070409216E-2</v>
      </c>
      <c r="Q231" s="37">
        <f t="shared" si="60"/>
        <v>34606.851999999999</v>
      </c>
      <c r="R231" s="22"/>
      <c r="S231" s="1">
        <f>+(P231-G231)^2</f>
        <v>8.0242304953119419E-5</v>
      </c>
      <c r="T231" s="28">
        <v>0.1</v>
      </c>
      <c r="U231" s="1">
        <f t="shared" si="61"/>
        <v>8.0242304953119423E-6</v>
      </c>
      <c r="AR231" s="1">
        <v>23147</v>
      </c>
      <c r="AS231" s="1">
        <v>0.11442795999755617</v>
      </c>
      <c r="BA231" s="1">
        <v>23041.5</v>
      </c>
      <c r="BB231" s="1">
        <v>0.1034342199927778</v>
      </c>
      <c r="BC231" s="1">
        <v>0.1</v>
      </c>
    </row>
    <row r="232" spans="1:55" x14ac:dyDescent="0.2">
      <c r="A232" s="43" t="s">
        <v>117</v>
      </c>
      <c r="B232" s="35" t="s">
        <v>52</v>
      </c>
      <c r="C232" s="43">
        <v>49639.249000000003</v>
      </c>
      <c r="D232" s="43" t="s">
        <v>38</v>
      </c>
      <c r="E232" s="1">
        <f t="shared" si="58"/>
        <v>22471.739040925946</v>
      </c>
      <c r="F232" s="45">
        <f t="shared" si="62"/>
        <v>22471</v>
      </c>
      <c r="P232" s="1">
        <f t="shared" si="59"/>
        <v>9.7934987326749989E-2</v>
      </c>
      <c r="Q232" s="37">
        <f t="shared" si="60"/>
        <v>34620.749000000003</v>
      </c>
      <c r="R232" s="22">
        <v>0.30226427999878069</v>
      </c>
      <c r="T232" s="28"/>
      <c r="U232" s="1">
        <f t="shared" si="61"/>
        <v>0</v>
      </c>
      <c r="AR232" s="1">
        <v>23154</v>
      </c>
      <c r="AS232" s="1">
        <v>0.12046071999793639</v>
      </c>
      <c r="BA232" s="1">
        <v>23083.5</v>
      </c>
      <c r="BB232" s="1">
        <v>0.10663077999925008</v>
      </c>
      <c r="BC232" s="1">
        <v>0.1</v>
      </c>
    </row>
    <row r="233" spans="1:55" x14ac:dyDescent="0.2">
      <c r="A233" s="43" t="s">
        <v>117</v>
      </c>
      <c r="B233" s="35" t="s">
        <v>52</v>
      </c>
      <c r="C233" s="43">
        <v>49783.631999999998</v>
      </c>
      <c r="D233" s="43" t="s">
        <v>38</v>
      </c>
      <c r="E233" s="1">
        <f t="shared" si="58"/>
        <v>22824.757750284269</v>
      </c>
      <c r="F233" s="45">
        <f t="shared" si="62"/>
        <v>22824.5</v>
      </c>
      <c r="G233" s="1">
        <f t="shared" ref="G233:G268" si="63">+C233-(C$7+F233*C$8)</f>
        <v>0.10541865999402944</v>
      </c>
      <c r="M233" s="42">
        <f t="shared" ref="M233:M241" si="64">G233</f>
        <v>0.10541865999402944</v>
      </c>
      <c r="P233" s="1">
        <f t="shared" si="59"/>
        <v>0.10096828661076548</v>
      </c>
      <c r="Q233" s="37">
        <f t="shared" si="60"/>
        <v>34765.131999999998</v>
      </c>
      <c r="R233" s="22"/>
      <c r="S233" s="1">
        <f t="shared" ref="S233:S268" si="65">+(P233-G233)^2</f>
        <v>1.980582325046427E-5</v>
      </c>
      <c r="T233" s="28">
        <v>0.1</v>
      </c>
      <c r="U233" s="1">
        <f t="shared" si="61"/>
        <v>1.980582325046427E-6</v>
      </c>
      <c r="AR233" s="1">
        <v>23156.5</v>
      </c>
      <c r="AS233" s="1">
        <v>0.1135724199921242</v>
      </c>
      <c r="BA233" s="1">
        <v>23098</v>
      </c>
      <c r="BB233" s="1">
        <v>0.1191986400008318</v>
      </c>
      <c r="BC233" s="1">
        <v>0.1</v>
      </c>
    </row>
    <row r="234" spans="1:55" x14ac:dyDescent="0.2">
      <c r="A234" s="43" t="s">
        <v>117</v>
      </c>
      <c r="B234" s="35"/>
      <c r="C234" s="43">
        <v>49830.468999999997</v>
      </c>
      <c r="D234" s="43" t="s">
        <v>38</v>
      </c>
      <c r="E234" s="1">
        <f t="shared" si="58"/>
        <v>22939.2749530728</v>
      </c>
      <c r="F234" s="45">
        <f t="shared" si="62"/>
        <v>22939</v>
      </c>
      <c r="G234" s="1">
        <f t="shared" si="63"/>
        <v>0.11245451999275247</v>
      </c>
      <c r="M234" s="42">
        <f t="shared" si="64"/>
        <v>0.11245451999275247</v>
      </c>
      <c r="P234" s="1">
        <f t="shared" si="59"/>
        <v>0.10195971695241569</v>
      </c>
      <c r="Q234" s="37">
        <f t="shared" si="60"/>
        <v>34811.968999999997</v>
      </c>
      <c r="R234" s="22"/>
      <c r="S234" s="1">
        <f t="shared" si="65"/>
        <v>1.1014089085546196E-4</v>
      </c>
      <c r="T234" s="28">
        <v>0.1</v>
      </c>
      <c r="U234" s="1">
        <f t="shared" si="61"/>
        <v>1.1014089085546198E-5</v>
      </c>
      <c r="AR234" s="1">
        <v>23159</v>
      </c>
      <c r="AS234" s="1">
        <v>0.11548411999683594</v>
      </c>
      <c r="BA234" s="1">
        <v>23100.5</v>
      </c>
      <c r="BB234" s="1">
        <v>0.11071033999178326</v>
      </c>
      <c r="BC234" s="1">
        <v>0.1</v>
      </c>
    </row>
    <row r="235" spans="1:55" x14ac:dyDescent="0.2">
      <c r="A235" s="43" t="s">
        <v>117</v>
      </c>
      <c r="B235" s="35" t="s">
        <v>52</v>
      </c>
      <c r="C235" s="43">
        <v>49840.485999999997</v>
      </c>
      <c r="D235" s="43" t="s">
        <v>38</v>
      </c>
      <c r="E235" s="1">
        <f t="shared" si="58"/>
        <v>22963.766675863171</v>
      </c>
      <c r="F235" s="45">
        <f t="shared" si="62"/>
        <v>22963.5</v>
      </c>
      <c r="G235" s="1">
        <f t="shared" si="63"/>
        <v>0.10906917999818688</v>
      </c>
      <c r="M235" s="42">
        <f t="shared" si="64"/>
        <v>0.10906917999818688</v>
      </c>
      <c r="P235" s="1">
        <f t="shared" si="59"/>
        <v>0.10217242478722177</v>
      </c>
      <c r="Q235" s="37">
        <f t="shared" si="60"/>
        <v>34821.985999999997</v>
      </c>
      <c r="R235" s="22"/>
      <c r="S235" s="1">
        <f t="shared" si="65"/>
        <v>4.7565232439974409E-5</v>
      </c>
      <c r="T235" s="28">
        <v>0.1</v>
      </c>
      <c r="U235" s="1">
        <f t="shared" si="61"/>
        <v>4.7565232439974413E-6</v>
      </c>
      <c r="AR235" s="1">
        <v>23166.5</v>
      </c>
      <c r="AS235" s="1">
        <v>0.11201921999600017</v>
      </c>
      <c r="BA235" s="1">
        <v>23103</v>
      </c>
      <c r="BB235" s="1">
        <v>0.1122220399993239</v>
      </c>
      <c r="BC235" s="1">
        <v>0.1</v>
      </c>
    </row>
    <row r="236" spans="1:55" x14ac:dyDescent="0.2">
      <c r="A236" s="43" t="s">
        <v>117</v>
      </c>
      <c r="B236" s="35" t="s">
        <v>52</v>
      </c>
      <c r="C236" s="43">
        <v>49842.531000000003</v>
      </c>
      <c r="D236" s="43" t="s">
        <v>38</v>
      </c>
      <c r="E236" s="1">
        <f t="shared" si="58"/>
        <v>22968.766733076554</v>
      </c>
      <c r="F236" s="45">
        <f t="shared" si="62"/>
        <v>22968.5</v>
      </c>
      <c r="G236" s="1">
        <f t="shared" si="63"/>
        <v>0.10909258000174304</v>
      </c>
      <c r="M236" s="42">
        <f t="shared" si="64"/>
        <v>0.10909258000174304</v>
      </c>
      <c r="P236" s="1">
        <f t="shared" si="59"/>
        <v>0.1022158591385946</v>
      </c>
      <c r="Q236" s="37">
        <f t="shared" si="60"/>
        <v>34824.031000000003</v>
      </c>
      <c r="R236" s="22"/>
      <c r="S236" s="1">
        <f t="shared" si="65"/>
        <v>4.7289289829661085E-5</v>
      </c>
      <c r="T236" s="28">
        <v>0.1</v>
      </c>
      <c r="U236" s="1">
        <f t="shared" si="61"/>
        <v>4.7289289829661089E-6</v>
      </c>
      <c r="AR236" s="1">
        <v>23169</v>
      </c>
      <c r="AS236" s="1">
        <v>0.11253091999969911</v>
      </c>
      <c r="BA236" s="1">
        <v>23105</v>
      </c>
      <c r="BB236" s="1">
        <v>0.11923139999998966</v>
      </c>
      <c r="BC236" s="1">
        <v>0.1</v>
      </c>
    </row>
    <row r="237" spans="1:55" x14ac:dyDescent="0.2">
      <c r="A237" s="43" t="s">
        <v>117</v>
      </c>
      <c r="B237" s="35"/>
      <c r="C237" s="43">
        <v>49843.548999999999</v>
      </c>
      <c r="D237" s="43" t="s">
        <v>38</v>
      </c>
      <c r="E237" s="1">
        <f t="shared" si="58"/>
        <v>22971.255759112344</v>
      </c>
      <c r="F237" s="45">
        <f t="shared" si="62"/>
        <v>22971</v>
      </c>
      <c r="G237" s="1">
        <f t="shared" si="63"/>
        <v>0.10460427999350941</v>
      </c>
      <c r="M237" s="42">
        <f t="shared" si="64"/>
        <v>0.10460427999350941</v>
      </c>
      <c r="P237" s="1">
        <f t="shared" si="59"/>
        <v>0.10223757944002265</v>
      </c>
      <c r="Q237" s="37">
        <f t="shared" si="60"/>
        <v>34825.048999999999</v>
      </c>
      <c r="R237" s="22"/>
      <c r="S237" s="1">
        <f t="shared" si="65"/>
        <v>5.6012715098745166E-6</v>
      </c>
      <c r="T237" s="28">
        <v>0.1</v>
      </c>
      <c r="U237" s="1">
        <f t="shared" si="61"/>
        <v>5.601271509874517E-7</v>
      </c>
      <c r="AR237" s="1">
        <v>23171</v>
      </c>
      <c r="AS237" s="1">
        <v>0.11554027999227401</v>
      </c>
      <c r="BA237" s="1">
        <v>23105.5</v>
      </c>
      <c r="BB237" s="1">
        <v>0.10673374000180047</v>
      </c>
      <c r="BC237" s="1">
        <v>0.1</v>
      </c>
    </row>
    <row r="238" spans="1:55" x14ac:dyDescent="0.2">
      <c r="A238" s="43" t="s">
        <v>117</v>
      </c>
      <c r="B238" s="35" t="s">
        <v>52</v>
      </c>
      <c r="C238" s="43">
        <v>49853.572</v>
      </c>
      <c r="D238" s="43" t="s">
        <v>38</v>
      </c>
      <c r="E238" s="1">
        <f t="shared" si="58"/>
        <v>22995.762151997234</v>
      </c>
      <c r="F238" s="45">
        <f t="shared" si="62"/>
        <v>22995.5</v>
      </c>
      <c r="G238" s="1">
        <f t="shared" si="63"/>
        <v>0.10721894000016619</v>
      </c>
      <c r="M238" s="42">
        <f t="shared" si="64"/>
        <v>0.10721894000016619</v>
      </c>
      <c r="P238" s="1">
        <f t="shared" si="59"/>
        <v>0.10245054867018238</v>
      </c>
      <c r="Q238" s="37">
        <f t="shared" si="60"/>
        <v>34835.072</v>
      </c>
      <c r="R238" s="22"/>
      <c r="S238" s="1">
        <f t="shared" si="65"/>
        <v>2.2737555875864682E-5</v>
      </c>
      <c r="T238" s="28">
        <v>0.1</v>
      </c>
      <c r="U238" s="1">
        <f t="shared" si="61"/>
        <v>2.2737555875864683E-6</v>
      </c>
      <c r="AR238" s="1">
        <v>23171.5</v>
      </c>
      <c r="AS238" s="1">
        <v>0.1210426199977519</v>
      </c>
      <c r="BA238" s="1">
        <v>23107.5</v>
      </c>
      <c r="BB238" s="1">
        <v>0.11674309999943944</v>
      </c>
      <c r="BC238" s="1">
        <v>0.1</v>
      </c>
    </row>
    <row r="239" spans="1:55" x14ac:dyDescent="0.2">
      <c r="A239" s="43" t="s">
        <v>117</v>
      </c>
      <c r="B239" s="35"/>
      <c r="C239" s="43">
        <v>49866.457000000002</v>
      </c>
      <c r="D239" s="43" t="s">
        <v>38</v>
      </c>
      <c r="E239" s="1">
        <f t="shared" si="58"/>
        <v>23027.266179965089</v>
      </c>
      <c r="F239" s="45">
        <f t="shared" si="62"/>
        <v>23027</v>
      </c>
      <c r="G239" s="1">
        <f t="shared" si="63"/>
        <v>0.10886636000213912</v>
      </c>
      <c r="M239" s="42">
        <f t="shared" si="64"/>
        <v>0.10886636000213912</v>
      </c>
      <c r="P239" s="1">
        <f t="shared" si="59"/>
        <v>0.10272466032158922</v>
      </c>
      <c r="Q239" s="37">
        <f t="shared" si="60"/>
        <v>34847.957000000002</v>
      </c>
      <c r="R239" s="22"/>
      <c r="S239" s="1">
        <f t="shared" si="65"/>
        <v>3.7720474966066678E-5</v>
      </c>
      <c r="T239" s="28">
        <v>0.1</v>
      </c>
      <c r="U239" s="1">
        <f t="shared" si="61"/>
        <v>3.7720474966066678E-6</v>
      </c>
      <c r="AR239" s="1">
        <v>23188.5</v>
      </c>
      <c r="AS239" s="1">
        <v>0.12112217999674613</v>
      </c>
      <c r="BA239" s="1">
        <v>23110</v>
      </c>
      <c r="BB239" s="1">
        <v>0.10925480000150856</v>
      </c>
      <c r="BC239" s="1">
        <v>0.1</v>
      </c>
    </row>
    <row r="240" spans="1:55" x14ac:dyDescent="0.2">
      <c r="A240" s="43" t="s">
        <v>117</v>
      </c>
      <c r="B240" s="35" t="s">
        <v>52</v>
      </c>
      <c r="C240" s="43">
        <v>49872.381999999998</v>
      </c>
      <c r="D240" s="43" t="s">
        <v>38</v>
      </c>
      <c r="E240" s="1">
        <f t="shared" si="58"/>
        <v>23041.752898297211</v>
      </c>
      <c r="F240" s="45">
        <f t="shared" si="62"/>
        <v>23041.5</v>
      </c>
      <c r="G240" s="1">
        <f t="shared" si="63"/>
        <v>0.1034342199927778</v>
      </c>
      <c r="M240" s="42">
        <f t="shared" si="64"/>
        <v>0.1034342199927778</v>
      </c>
      <c r="P240" s="1">
        <f t="shared" si="59"/>
        <v>0.10285094989385726</v>
      </c>
      <c r="Q240" s="37">
        <f t="shared" si="60"/>
        <v>34853.881999999998</v>
      </c>
      <c r="R240" s="22"/>
      <c r="S240" s="1">
        <f t="shared" si="65"/>
        <v>3.4020400829477098E-7</v>
      </c>
      <c r="T240" s="28">
        <v>0.1</v>
      </c>
      <c r="U240" s="1">
        <f t="shared" si="61"/>
        <v>3.4020400829477102E-8</v>
      </c>
      <c r="AR240" s="1">
        <v>23193</v>
      </c>
      <c r="AS240" s="1">
        <v>0.11464323999825865</v>
      </c>
      <c r="BA240" s="1">
        <v>23125</v>
      </c>
      <c r="BB240" s="1">
        <v>0.11032499999419088</v>
      </c>
      <c r="BC240" s="1">
        <v>0.1</v>
      </c>
    </row>
    <row r="241" spans="1:55" x14ac:dyDescent="0.2">
      <c r="A241" s="43" t="s">
        <v>117</v>
      </c>
      <c r="B241" s="35" t="s">
        <v>52</v>
      </c>
      <c r="C241" s="43">
        <v>49889.563000000002</v>
      </c>
      <c r="D241" s="43" t="s">
        <v>38</v>
      </c>
      <c r="E241" s="1">
        <f t="shared" si="58"/>
        <v>23083.760713936772</v>
      </c>
      <c r="F241" s="45">
        <f t="shared" si="62"/>
        <v>23083.5</v>
      </c>
      <c r="G241" s="1">
        <f t="shared" si="63"/>
        <v>0.10663077999925008</v>
      </c>
      <c r="M241" s="42">
        <f t="shared" si="64"/>
        <v>0.10663077999925008</v>
      </c>
      <c r="P241" s="1">
        <f t="shared" si="59"/>
        <v>0.1032171497660121</v>
      </c>
      <c r="Q241" s="37">
        <f t="shared" si="60"/>
        <v>34871.063000000002</v>
      </c>
      <c r="R241" s="22"/>
      <c r="S241" s="1">
        <f t="shared" si="65"/>
        <v>1.1652871369276421E-5</v>
      </c>
      <c r="T241" s="28">
        <v>0.1</v>
      </c>
      <c r="U241" s="1">
        <f t="shared" si="61"/>
        <v>1.1652871369276421E-6</v>
      </c>
      <c r="AR241" s="1">
        <v>23195.5</v>
      </c>
      <c r="AS241" s="1">
        <v>0.11115493999386672</v>
      </c>
      <c r="BA241" s="1">
        <v>23127.5</v>
      </c>
      <c r="BB241" s="1">
        <v>0.10783669999364065</v>
      </c>
      <c r="BC241" s="1">
        <v>0.1</v>
      </c>
    </row>
    <row r="242" spans="1:55" x14ac:dyDescent="0.2">
      <c r="A242" s="42" t="s">
        <v>122</v>
      </c>
      <c r="B242" s="177" t="s">
        <v>52</v>
      </c>
      <c r="C242" s="43">
        <v>49895.506000000001</v>
      </c>
      <c r="D242" s="43"/>
      <c r="E242" s="1">
        <f t="shared" si="58"/>
        <v>23098.291442552443</v>
      </c>
      <c r="F242" s="45">
        <f t="shared" si="62"/>
        <v>23098</v>
      </c>
      <c r="G242" s="1">
        <f t="shared" si="63"/>
        <v>0.1191986400008318</v>
      </c>
      <c r="J242" s="1">
        <f>+G242</f>
        <v>0.1191986400008318</v>
      </c>
      <c r="P242" s="1">
        <f t="shared" si="59"/>
        <v>0.10334371248642238</v>
      </c>
      <c r="Q242" s="37">
        <f t="shared" si="60"/>
        <v>34877.006000000001</v>
      </c>
      <c r="R242" s="22"/>
      <c r="S242" s="1">
        <f t="shared" si="65"/>
        <v>2.5137872648717697E-4</v>
      </c>
      <c r="T242" s="14">
        <f>T$19</f>
        <v>0.1</v>
      </c>
      <c r="U242" s="1">
        <f t="shared" si="61"/>
        <v>2.5137872648717698E-5</v>
      </c>
      <c r="W242" s="1">
        <f>+G242-P242</f>
        <v>1.5854927514409423E-2</v>
      </c>
      <c r="AB242" s="1" t="s">
        <v>68</v>
      </c>
      <c r="AH242" s="1" t="s">
        <v>69</v>
      </c>
      <c r="AR242" s="1">
        <v>23198</v>
      </c>
      <c r="AS242" s="1">
        <v>0.11366663999797311</v>
      </c>
      <c r="BA242" s="1">
        <v>23132</v>
      </c>
      <c r="BB242" s="1">
        <v>0.1163577599945711</v>
      </c>
      <c r="BC242" s="1">
        <v>0.1</v>
      </c>
    </row>
    <row r="243" spans="1:55" x14ac:dyDescent="0.2">
      <c r="A243" s="43" t="s">
        <v>117</v>
      </c>
      <c r="B243" s="35" t="s">
        <v>52</v>
      </c>
      <c r="C243" s="43">
        <v>49896.52</v>
      </c>
      <c r="D243" s="43" t="s">
        <v>38</v>
      </c>
      <c r="E243" s="1">
        <f t="shared" si="58"/>
        <v>23100.770688525223</v>
      </c>
      <c r="F243" s="45">
        <f t="shared" si="62"/>
        <v>23100.5</v>
      </c>
      <c r="G243" s="1">
        <f t="shared" si="63"/>
        <v>0.11071033999178326</v>
      </c>
      <c r="M243" s="42">
        <f t="shared" ref="M243:M251" si="66">G243</f>
        <v>0.11071033999178326</v>
      </c>
      <c r="P243" s="1">
        <f t="shared" si="59"/>
        <v>0.10336554073012817</v>
      </c>
      <c r="Q243" s="37">
        <f t="shared" si="60"/>
        <v>34878.019999999997</v>
      </c>
      <c r="R243" s="22"/>
      <c r="S243" s="1">
        <f t="shared" si="65"/>
        <v>5.3946076194009091E-5</v>
      </c>
      <c r="T243" s="28">
        <v>0.1</v>
      </c>
      <c r="U243" s="1">
        <f t="shared" si="61"/>
        <v>5.3946076194009098E-6</v>
      </c>
      <c r="AR243" s="1">
        <v>23205.5</v>
      </c>
      <c r="AS243" s="1">
        <v>0.10920174000057159</v>
      </c>
      <c r="BA243" s="1">
        <v>23139.5</v>
      </c>
      <c r="BB243" s="1">
        <v>0.11199285999464337</v>
      </c>
      <c r="BC243" s="1">
        <v>1</v>
      </c>
    </row>
    <row r="244" spans="1:55" x14ac:dyDescent="0.2">
      <c r="A244" s="43" t="s">
        <v>117</v>
      </c>
      <c r="B244" s="35"/>
      <c r="C244" s="43">
        <v>49897.544000000002</v>
      </c>
      <c r="D244" s="43" t="s">
        <v>38</v>
      </c>
      <c r="E244" s="1">
        <f t="shared" si="58"/>
        <v>23103.274384655546</v>
      </c>
      <c r="F244" s="45">
        <f t="shared" si="62"/>
        <v>23103</v>
      </c>
      <c r="G244" s="1">
        <f t="shared" si="63"/>
        <v>0.1122220399993239</v>
      </c>
      <c r="M244" s="42">
        <f t="shared" si="66"/>
        <v>0.1122220399993239</v>
      </c>
      <c r="P244" s="1">
        <f t="shared" si="59"/>
        <v>0.10338737105766171</v>
      </c>
      <c r="Q244" s="37">
        <f t="shared" si="60"/>
        <v>34879.044000000002</v>
      </c>
      <c r="R244" s="22"/>
      <c r="S244" s="1">
        <f t="shared" si="65"/>
        <v>7.8051375308770392E-5</v>
      </c>
      <c r="T244" s="28">
        <v>0.1</v>
      </c>
      <c r="U244" s="1">
        <f t="shared" si="61"/>
        <v>7.8051375308770395E-6</v>
      </c>
      <c r="AR244" s="1">
        <v>23210.5</v>
      </c>
      <c r="AS244" s="1">
        <v>0.10622513999260264</v>
      </c>
      <c r="BA244" s="1">
        <v>23147</v>
      </c>
      <c r="BB244" s="1">
        <v>0.11442795999755617</v>
      </c>
      <c r="BC244" s="1">
        <v>0.1</v>
      </c>
    </row>
    <row r="245" spans="1:55" x14ac:dyDescent="0.2">
      <c r="A245" s="43" t="s">
        <v>117</v>
      </c>
      <c r="B245" s="35"/>
      <c r="C245" s="43">
        <v>49898.368999999999</v>
      </c>
      <c r="D245" s="43" t="s">
        <v>38</v>
      </c>
      <c r="E245" s="1">
        <f t="shared" si="58"/>
        <v>23105.291522651154</v>
      </c>
      <c r="F245" s="45">
        <f t="shared" si="62"/>
        <v>23105</v>
      </c>
      <c r="G245" s="1">
        <f t="shared" si="63"/>
        <v>0.11923139999998966</v>
      </c>
      <c r="M245" s="42">
        <f t="shared" si="66"/>
        <v>0.11923139999998966</v>
      </c>
      <c r="P245" s="1">
        <f t="shared" si="59"/>
        <v>0.10340483682004455</v>
      </c>
      <c r="Q245" s="37">
        <f t="shared" si="60"/>
        <v>34879.868999999999</v>
      </c>
      <c r="R245" s="22"/>
      <c r="S245" s="1">
        <f t="shared" si="65"/>
        <v>2.5048010208879448E-4</v>
      </c>
      <c r="T245" s="28">
        <v>0.1</v>
      </c>
      <c r="U245" s="1">
        <f t="shared" si="61"/>
        <v>2.5048010208879448E-5</v>
      </c>
      <c r="AR245" s="1">
        <v>23213</v>
      </c>
      <c r="AS245" s="1">
        <v>0.10673683999630157</v>
      </c>
      <c r="BA245" s="1">
        <v>23154</v>
      </c>
      <c r="BB245" s="1">
        <v>0.12046071999793639</v>
      </c>
      <c r="BC245" s="1">
        <v>0.1</v>
      </c>
    </row>
    <row r="246" spans="1:55" x14ac:dyDescent="0.2">
      <c r="A246" s="43" t="s">
        <v>117</v>
      </c>
      <c r="B246" s="35" t="s">
        <v>52</v>
      </c>
      <c r="C246" s="43">
        <v>49898.561000000002</v>
      </c>
      <c r="D246" s="43" t="s">
        <v>38</v>
      </c>
      <c r="E246" s="1">
        <f t="shared" si="58"/>
        <v>23105.760965675596</v>
      </c>
      <c r="F246" s="45">
        <f t="shared" si="62"/>
        <v>23105.5</v>
      </c>
      <c r="G246" s="1">
        <f t="shared" si="63"/>
        <v>0.10673374000180047</v>
      </c>
      <c r="M246" s="42">
        <f t="shared" si="66"/>
        <v>0.10673374000180047</v>
      </c>
      <c r="P246" s="1">
        <f t="shared" si="59"/>
        <v>0.10340920346902302</v>
      </c>
      <c r="Q246" s="37">
        <f t="shared" si="60"/>
        <v>34880.061000000002</v>
      </c>
      <c r="R246" s="22"/>
      <c r="S246" s="1">
        <f t="shared" si="65"/>
        <v>1.105254315777191E-5</v>
      </c>
      <c r="T246" s="28">
        <v>0.1</v>
      </c>
      <c r="U246" s="1">
        <f t="shared" si="61"/>
        <v>1.1052543157771911E-6</v>
      </c>
      <c r="AR246" s="1">
        <v>23227.5</v>
      </c>
      <c r="AS246" s="1">
        <v>0.10330469999462366</v>
      </c>
      <c r="BA246" s="1">
        <v>23156.5</v>
      </c>
      <c r="BB246" s="1">
        <v>0.1135724199921242</v>
      </c>
      <c r="BC246" s="1">
        <v>0.3</v>
      </c>
    </row>
    <row r="247" spans="1:55" x14ac:dyDescent="0.2">
      <c r="A247" s="43" t="s">
        <v>117</v>
      </c>
      <c r="B247" s="35" t="s">
        <v>52</v>
      </c>
      <c r="C247" s="43">
        <v>49899.389000000003</v>
      </c>
      <c r="D247" s="43" t="s">
        <v>38</v>
      </c>
      <c r="E247" s="1">
        <f t="shared" si="58"/>
        <v>23107.785438718467</v>
      </c>
      <c r="F247" s="45">
        <f t="shared" si="62"/>
        <v>23107.5</v>
      </c>
      <c r="G247" s="1">
        <f t="shared" si="63"/>
        <v>0.11674309999943944</v>
      </c>
      <c r="M247" s="42">
        <f t="shared" si="66"/>
        <v>0.11674309999943944</v>
      </c>
      <c r="P247" s="1">
        <f t="shared" si="59"/>
        <v>0.10342667089846805</v>
      </c>
      <c r="Q247" s="37">
        <f t="shared" si="60"/>
        <v>34880.889000000003</v>
      </c>
      <c r="R247" s="22"/>
      <c r="S247" s="1">
        <f t="shared" si="65"/>
        <v>1.7732728400119766E-4</v>
      </c>
      <c r="T247" s="28">
        <v>0.1</v>
      </c>
      <c r="U247" s="1">
        <f t="shared" si="61"/>
        <v>1.7732728400119767E-5</v>
      </c>
      <c r="AR247" s="1">
        <v>23239</v>
      </c>
      <c r="AS247" s="1">
        <v>0.30585851999785518</v>
      </c>
      <c r="BA247" s="1">
        <v>23159</v>
      </c>
      <c r="BB247" s="1">
        <v>0.11548411999683594</v>
      </c>
      <c r="BC247" s="1">
        <v>0.1</v>
      </c>
    </row>
    <row r="248" spans="1:55" x14ac:dyDescent="0.2">
      <c r="A248" s="43" t="s">
        <v>117</v>
      </c>
      <c r="B248" s="35"/>
      <c r="C248" s="43">
        <v>49900.404000000002</v>
      </c>
      <c r="D248" s="43" t="s">
        <v>38</v>
      </c>
      <c r="E248" s="1">
        <f t="shared" si="58"/>
        <v>23110.267129707008</v>
      </c>
      <c r="F248" s="45">
        <f t="shared" ref="F248:F270" si="67">ROUND(2*E248,0)/2-0.5</f>
        <v>23110</v>
      </c>
      <c r="G248" s="1">
        <f t="shared" si="63"/>
        <v>0.10925480000150856</v>
      </c>
      <c r="M248" s="42">
        <f t="shared" si="66"/>
        <v>0.10925480000150856</v>
      </c>
      <c r="P248" s="1">
        <f t="shared" si="59"/>
        <v>0.10344850706071933</v>
      </c>
      <c r="Q248" s="37">
        <f t="shared" si="60"/>
        <v>34881.904000000002</v>
      </c>
      <c r="R248" s="22"/>
      <c r="S248" s="1">
        <f t="shared" si="65"/>
        <v>3.3713037714258834E-5</v>
      </c>
      <c r="T248" s="28">
        <v>0.1</v>
      </c>
      <c r="U248" s="1">
        <f t="shared" si="61"/>
        <v>3.3713037714258835E-6</v>
      </c>
      <c r="AR248" s="1">
        <v>23242</v>
      </c>
      <c r="AS248" s="1">
        <v>0.11177255999791669</v>
      </c>
      <c r="BA248" s="1">
        <v>23166.5</v>
      </c>
      <c r="BB248" s="1">
        <v>0.11201921999600017</v>
      </c>
      <c r="BC248" s="1">
        <v>0.1</v>
      </c>
    </row>
    <row r="249" spans="1:55" x14ac:dyDescent="0.2">
      <c r="A249" s="43" t="s">
        <v>117</v>
      </c>
      <c r="B249" s="35"/>
      <c r="C249" s="43">
        <v>49906.54</v>
      </c>
      <c r="D249" s="43" t="s">
        <v>38</v>
      </c>
      <c r="E249" s="1">
        <f t="shared" si="58"/>
        <v>23125.269746362865</v>
      </c>
      <c r="F249" s="45">
        <f t="shared" si="67"/>
        <v>23125</v>
      </c>
      <c r="G249" s="1">
        <f t="shared" si="63"/>
        <v>0.11032499999419088</v>
      </c>
      <c r="M249" s="42">
        <f t="shared" si="66"/>
        <v>0.11032499999419088</v>
      </c>
      <c r="P249" s="1">
        <f t="shared" si="59"/>
        <v>0.10357956779460979</v>
      </c>
      <c r="Q249" s="37">
        <f t="shared" si="60"/>
        <v>34888.04</v>
      </c>
      <c r="R249" s="22"/>
      <c r="S249" s="1">
        <f t="shared" si="65"/>
        <v>4.5500855559145294E-5</v>
      </c>
      <c r="T249" s="28">
        <v>0.1</v>
      </c>
      <c r="U249" s="1">
        <f t="shared" si="61"/>
        <v>4.5500855559145297E-6</v>
      </c>
      <c r="AR249" s="1">
        <v>23261.5</v>
      </c>
      <c r="AS249" s="1">
        <v>9.3463819997850806E-2</v>
      </c>
      <c r="BA249" s="1">
        <v>23169</v>
      </c>
      <c r="BB249" s="1">
        <v>0.11253091999969911</v>
      </c>
      <c r="BC249" s="1">
        <v>0.1</v>
      </c>
    </row>
    <row r="250" spans="1:55" x14ac:dyDescent="0.2">
      <c r="A250" s="43" t="s">
        <v>117</v>
      </c>
      <c r="B250" s="35" t="s">
        <v>52</v>
      </c>
      <c r="C250" s="43">
        <v>49907.56</v>
      </c>
      <c r="D250" s="43" t="s">
        <v>38</v>
      </c>
      <c r="E250" s="1">
        <f t="shared" si="58"/>
        <v>23127.763662430159</v>
      </c>
      <c r="F250" s="45">
        <f t="shared" si="67"/>
        <v>23127.5</v>
      </c>
      <c r="G250" s="1">
        <f t="shared" si="63"/>
        <v>0.10783669999364065</v>
      </c>
      <c r="M250" s="42">
        <f t="shared" si="66"/>
        <v>0.10783669999364065</v>
      </c>
      <c r="P250" s="1">
        <f t="shared" si="59"/>
        <v>0.10360141854365536</v>
      </c>
      <c r="Q250" s="37">
        <f t="shared" si="60"/>
        <v>34889.06</v>
      </c>
      <c r="R250" s="22"/>
      <c r="S250" s="1">
        <f t="shared" si="65"/>
        <v>1.7937608960589523E-5</v>
      </c>
      <c r="T250" s="28">
        <v>0.1</v>
      </c>
      <c r="U250" s="1">
        <f t="shared" si="61"/>
        <v>1.7937608960589523E-6</v>
      </c>
      <c r="AR250" s="1">
        <v>23298</v>
      </c>
      <c r="AS250" s="1">
        <v>0.11113463999208761</v>
      </c>
      <c r="BA250" s="1">
        <v>23171</v>
      </c>
      <c r="BB250" s="1">
        <v>0.11554027999227401</v>
      </c>
      <c r="BC250" s="1">
        <v>0.1</v>
      </c>
    </row>
    <row r="251" spans="1:55" x14ac:dyDescent="0.2">
      <c r="A251" s="43" t="s">
        <v>117</v>
      </c>
      <c r="B251" s="35"/>
      <c r="C251" s="43">
        <v>49909.409</v>
      </c>
      <c r="D251" s="43" t="s">
        <v>38</v>
      </c>
      <c r="E251" s="1">
        <f t="shared" si="58"/>
        <v>23132.284496556091</v>
      </c>
      <c r="F251" s="45">
        <f t="shared" si="67"/>
        <v>23132</v>
      </c>
      <c r="G251" s="1">
        <f t="shared" si="63"/>
        <v>0.1163577599945711</v>
      </c>
      <c r="M251" s="42">
        <f t="shared" si="66"/>
        <v>0.1163577599945711</v>
      </c>
      <c r="P251" s="1">
        <f t="shared" si="59"/>
        <v>0.1036407551431833</v>
      </c>
      <c r="Q251" s="37">
        <f t="shared" si="60"/>
        <v>34890.909</v>
      </c>
      <c r="R251" s="22"/>
      <c r="S251" s="1">
        <f t="shared" si="65"/>
        <v>1.6172221239022077E-4</v>
      </c>
      <c r="T251" s="28">
        <v>0.1</v>
      </c>
      <c r="U251" s="1">
        <f t="shared" si="61"/>
        <v>1.6172221239022077E-5</v>
      </c>
      <c r="AR251" s="1">
        <v>23300.5</v>
      </c>
      <c r="AS251" s="1">
        <v>0.113646339996194</v>
      </c>
      <c r="BA251" s="1">
        <v>23171.5</v>
      </c>
      <c r="BB251" s="1">
        <v>0.1210426199977519</v>
      </c>
      <c r="BC251" s="1">
        <v>0.1</v>
      </c>
    </row>
    <row r="252" spans="1:55" x14ac:dyDescent="0.2">
      <c r="A252" s="42" t="s">
        <v>124</v>
      </c>
      <c r="B252" s="35"/>
      <c r="C252" s="43">
        <v>49912.472099999999</v>
      </c>
      <c r="D252" s="43"/>
      <c r="E252" s="1">
        <f t="shared" si="58"/>
        <v>23139.773824306831</v>
      </c>
      <c r="F252" s="45">
        <f t="shared" si="67"/>
        <v>23139.5</v>
      </c>
      <c r="G252" s="1">
        <f t="shared" si="63"/>
        <v>0.11199285999464337</v>
      </c>
      <c r="L252" s="1">
        <f>+G252</f>
        <v>0.11199285999464337</v>
      </c>
      <c r="P252" s="1">
        <f t="shared" si="59"/>
        <v>0.10370633114595638</v>
      </c>
      <c r="Q252" s="37">
        <f t="shared" si="60"/>
        <v>34893.972099999999</v>
      </c>
      <c r="R252" s="22"/>
      <c r="S252" s="1">
        <f t="shared" si="65"/>
        <v>6.8666560360121622E-5</v>
      </c>
      <c r="T252" s="1">
        <v>1</v>
      </c>
      <c r="U252" s="1">
        <f t="shared" si="61"/>
        <v>6.8666560360121622E-5</v>
      </c>
      <c r="W252" s="1">
        <f>+G252-P252</f>
        <v>8.2865288486869831E-3</v>
      </c>
      <c r="AB252" s="1" t="s">
        <v>79</v>
      </c>
      <c r="AH252" s="1" t="s">
        <v>69</v>
      </c>
      <c r="AR252" s="1">
        <v>23327.5</v>
      </c>
      <c r="AS252" s="1">
        <v>0.10277269999642158</v>
      </c>
      <c r="BA252" s="1">
        <v>23188.5</v>
      </c>
      <c r="BB252" s="1">
        <v>0.12112217999674613</v>
      </c>
      <c r="BC252" s="1">
        <v>0.1</v>
      </c>
    </row>
    <row r="253" spans="1:55" x14ac:dyDescent="0.2">
      <c r="A253" s="43" t="s">
        <v>117</v>
      </c>
      <c r="B253" s="35"/>
      <c r="C253" s="43">
        <v>49915.542000000001</v>
      </c>
      <c r="D253" s="43" t="s">
        <v>38</v>
      </c>
      <c r="E253" s="1">
        <f t="shared" si="58"/>
        <v>23147.279778164695</v>
      </c>
      <c r="F253" s="45">
        <f t="shared" si="67"/>
        <v>23147</v>
      </c>
      <c r="G253" s="1">
        <f t="shared" si="63"/>
        <v>0.11442795999755617</v>
      </c>
      <c r="M253" s="42">
        <f>G253</f>
        <v>0.11442795999755617</v>
      </c>
      <c r="P253" s="1">
        <f t="shared" si="59"/>
        <v>0.10377192590317927</v>
      </c>
      <c r="Q253" s="37">
        <f t="shared" si="60"/>
        <v>34897.042000000001</v>
      </c>
      <c r="R253" s="22"/>
      <c r="S253" s="1">
        <f t="shared" si="65"/>
        <v>1.13551062620523E-4</v>
      </c>
      <c r="T253" s="28">
        <v>0.1</v>
      </c>
      <c r="U253" s="1">
        <f t="shared" si="61"/>
        <v>1.1355106262052301E-5</v>
      </c>
      <c r="AR253" s="1">
        <v>23330</v>
      </c>
      <c r="AS253" s="1">
        <v>0.10028440000314731</v>
      </c>
      <c r="BA253" s="1">
        <v>23193</v>
      </c>
      <c r="BB253" s="1">
        <v>0.11464323999825865</v>
      </c>
      <c r="BC253" s="1">
        <v>0.1</v>
      </c>
    </row>
    <row r="254" spans="1:55" x14ac:dyDescent="0.2">
      <c r="A254" s="43" t="s">
        <v>117</v>
      </c>
      <c r="B254" s="35"/>
      <c r="C254" s="43">
        <v>49918.411</v>
      </c>
      <c r="D254" s="43" t="s">
        <v>38</v>
      </c>
      <c r="E254" s="1">
        <f t="shared" si="58"/>
        <v>23154.294528357921</v>
      </c>
      <c r="F254" s="45">
        <f t="shared" si="67"/>
        <v>23154</v>
      </c>
      <c r="G254" s="1">
        <f t="shared" si="63"/>
        <v>0.12046071999793639</v>
      </c>
      <c r="M254" s="42">
        <f>G254</f>
        <v>0.12046071999793639</v>
      </c>
      <c r="P254" s="1">
        <f t="shared" si="59"/>
        <v>0.10383316459726867</v>
      </c>
      <c r="Q254" s="37">
        <f t="shared" si="60"/>
        <v>34899.911</v>
      </c>
      <c r="R254" s="22"/>
      <c r="S254" s="1">
        <f t="shared" si="65"/>
        <v>2.764755986022744E-4</v>
      </c>
      <c r="T254" s="28">
        <v>0.1</v>
      </c>
      <c r="U254" s="1">
        <f t="shared" si="61"/>
        <v>2.7647559860227441E-5</v>
      </c>
      <c r="AR254" s="1">
        <v>23342</v>
      </c>
      <c r="AS254" s="1">
        <v>0.11254055999597767</v>
      </c>
      <c r="BA254" s="1">
        <v>23195.5</v>
      </c>
      <c r="BB254" s="1">
        <v>0.11115493999386672</v>
      </c>
      <c r="BC254" s="1">
        <v>0.1</v>
      </c>
    </row>
    <row r="255" spans="1:55" x14ac:dyDescent="0.2">
      <c r="A255" s="43" t="s">
        <v>125</v>
      </c>
      <c r="B255" s="35"/>
      <c r="C255" s="43">
        <v>49919.426599999999</v>
      </c>
      <c r="D255" s="43">
        <v>4.0000000000000001E-3</v>
      </c>
      <c r="E255" s="1">
        <f t="shared" si="58"/>
        <v>23156.777686355912</v>
      </c>
      <c r="F255" s="45">
        <f t="shared" si="67"/>
        <v>23156.5</v>
      </c>
      <c r="G255" s="1">
        <f t="shared" si="63"/>
        <v>0.1135724199921242</v>
      </c>
      <c r="L255" s="1">
        <f>+G255</f>
        <v>0.1135724199921242</v>
      </c>
      <c r="P255" s="1">
        <f t="shared" si="59"/>
        <v>0.10385503951871619</v>
      </c>
      <c r="Q255" s="37">
        <f t="shared" si="60"/>
        <v>34900.926599999999</v>
      </c>
      <c r="R255" s="22"/>
      <c r="S255" s="1">
        <f t="shared" si="65"/>
        <v>9.4427483264971181E-5</v>
      </c>
      <c r="T255" s="28">
        <v>0.3</v>
      </c>
      <c r="U255" s="1">
        <f t="shared" si="61"/>
        <v>2.8328244979491354E-5</v>
      </c>
      <c r="W255" s="1">
        <f>+G255-P255</f>
        <v>9.7173804734080049E-3</v>
      </c>
      <c r="AR255" s="1">
        <v>23342</v>
      </c>
      <c r="AS255" s="1">
        <v>0.11434056000143755</v>
      </c>
      <c r="BA255" s="1">
        <v>23198</v>
      </c>
      <c r="BB255" s="1">
        <v>0.11366663999797311</v>
      </c>
      <c r="BC255" s="1">
        <v>0.1</v>
      </c>
    </row>
    <row r="256" spans="1:55" x14ac:dyDescent="0.2">
      <c r="A256" s="43" t="s">
        <v>117</v>
      </c>
      <c r="B256" s="35"/>
      <c r="C256" s="43">
        <v>49920.451000000001</v>
      </c>
      <c r="D256" s="43" t="s">
        <v>38</v>
      </c>
      <c r="E256" s="1">
        <f t="shared" si="58"/>
        <v>23159.282360492532</v>
      </c>
      <c r="F256" s="45">
        <f t="shared" si="67"/>
        <v>23159</v>
      </c>
      <c r="G256" s="1">
        <f t="shared" si="63"/>
        <v>0.11548411999683594</v>
      </c>
      <c r="M256" s="42">
        <f t="shared" ref="M256:M268" si="68">G256</f>
        <v>0.11548411999683594</v>
      </c>
      <c r="P256" s="1">
        <f t="shared" si="59"/>
        <v>0.10387691652399147</v>
      </c>
      <c r="Q256" s="37">
        <f t="shared" si="60"/>
        <v>34901.951000000001</v>
      </c>
      <c r="R256" s="22"/>
      <c r="S256" s="1">
        <f t="shared" si="65"/>
        <v>1.347271724600127E-4</v>
      </c>
      <c r="T256" s="28">
        <v>0.1</v>
      </c>
      <c r="U256" s="1">
        <f t="shared" si="61"/>
        <v>1.347271724600127E-5</v>
      </c>
      <c r="AR256" s="1">
        <v>23359</v>
      </c>
      <c r="AS256" s="1">
        <v>0.11242012000002433</v>
      </c>
      <c r="BA256" s="1">
        <v>23205.5</v>
      </c>
      <c r="BB256" s="1">
        <v>0.10920174000057159</v>
      </c>
      <c r="BC256" s="1">
        <v>0.1</v>
      </c>
    </row>
    <row r="257" spans="1:55" x14ac:dyDescent="0.2">
      <c r="A257" s="43" t="s">
        <v>117</v>
      </c>
      <c r="B257" s="35" t="s">
        <v>52</v>
      </c>
      <c r="C257" s="43">
        <v>49923.514999999999</v>
      </c>
      <c r="D257" s="43" t="s">
        <v>38</v>
      </c>
      <c r="E257" s="1">
        <f t="shared" si="58"/>
        <v>23166.773888757449</v>
      </c>
      <c r="F257" s="45">
        <f t="shared" si="67"/>
        <v>23166.5</v>
      </c>
      <c r="G257" s="1">
        <f t="shared" si="63"/>
        <v>0.11201921999600017</v>
      </c>
      <c r="M257" s="42">
        <f t="shared" si="68"/>
        <v>0.11201921999600017</v>
      </c>
      <c r="P257" s="1">
        <f t="shared" si="59"/>
        <v>0.10394256004278385</v>
      </c>
      <c r="Q257" s="37">
        <f t="shared" si="60"/>
        <v>34905.014999999999</v>
      </c>
      <c r="R257" s="22"/>
      <c r="S257" s="1">
        <f t="shared" si="65"/>
        <v>6.5232435999888335E-5</v>
      </c>
      <c r="T257" s="28">
        <v>0.1</v>
      </c>
      <c r="U257" s="1">
        <f t="shared" si="61"/>
        <v>6.5232435999888338E-6</v>
      </c>
      <c r="AR257" s="1">
        <v>23386</v>
      </c>
      <c r="AS257" s="1">
        <v>0.11254647999885492</v>
      </c>
      <c r="BA257" s="1">
        <v>23210.5</v>
      </c>
      <c r="BB257" s="1">
        <v>0.10622513999260264</v>
      </c>
      <c r="BC257" s="1">
        <v>0.1</v>
      </c>
    </row>
    <row r="258" spans="1:55" x14ac:dyDescent="0.2">
      <c r="A258" s="43" t="s">
        <v>117</v>
      </c>
      <c r="B258" s="35"/>
      <c r="C258" s="43">
        <v>49924.538</v>
      </c>
      <c r="D258" s="43" t="s">
        <v>38</v>
      </c>
      <c r="E258" s="1">
        <f t="shared" si="58"/>
        <v>23169.27513987201</v>
      </c>
      <c r="F258" s="45">
        <f t="shared" si="67"/>
        <v>23169</v>
      </c>
      <c r="G258" s="1">
        <f t="shared" si="63"/>
        <v>0.11253091999969911</v>
      </c>
      <c r="M258" s="42">
        <f t="shared" si="68"/>
        <v>0.11253091999969911</v>
      </c>
      <c r="P258" s="1">
        <f t="shared" si="59"/>
        <v>0.10396444538337014</v>
      </c>
      <c r="Q258" s="37">
        <f t="shared" si="60"/>
        <v>34906.038</v>
      </c>
      <c r="R258" s="22"/>
      <c r="S258" s="1">
        <f t="shared" si="65"/>
        <v>7.3384487352208476E-5</v>
      </c>
      <c r="T258" s="28">
        <v>0.1</v>
      </c>
      <c r="U258" s="1">
        <f t="shared" si="61"/>
        <v>7.3384487352208479E-6</v>
      </c>
      <c r="AR258" s="1">
        <v>23386</v>
      </c>
      <c r="AS258" s="1">
        <v>0.11324647999572335</v>
      </c>
      <c r="BA258" s="1">
        <v>23213</v>
      </c>
      <c r="BB258" s="1">
        <v>0.10673683999630157</v>
      </c>
      <c r="BC258" s="1">
        <v>0.1</v>
      </c>
    </row>
    <row r="259" spans="1:55" x14ac:dyDescent="0.2">
      <c r="A259" s="43" t="s">
        <v>117</v>
      </c>
      <c r="B259" s="35"/>
      <c r="C259" s="43">
        <v>49925.358999999997</v>
      </c>
      <c r="D259" s="43" t="s">
        <v>38</v>
      </c>
      <c r="E259" s="1">
        <f t="shared" si="58"/>
        <v>23171.282497804605</v>
      </c>
      <c r="F259" s="45">
        <f t="shared" si="67"/>
        <v>23171</v>
      </c>
      <c r="G259" s="1">
        <f t="shared" si="63"/>
        <v>0.11554027999227401</v>
      </c>
      <c r="M259" s="42">
        <f t="shared" si="68"/>
        <v>0.11554027999227401</v>
      </c>
      <c r="P259" s="1">
        <f t="shared" si="59"/>
        <v>0.10398195515619517</v>
      </c>
      <c r="Q259" s="37">
        <f t="shared" si="60"/>
        <v>34906.858999999997</v>
      </c>
      <c r="R259" s="22"/>
      <c r="S259" s="1">
        <f t="shared" si="65"/>
        <v>1.3359487301631693E-4</v>
      </c>
      <c r="T259" s="28">
        <v>0.1</v>
      </c>
      <c r="U259" s="1">
        <f t="shared" si="61"/>
        <v>1.3359487301631694E-5</v>
      </c>
      <c r="AR259" s="1">
        <v>23795</v>
      </c>
      <c r="AS259" s="1">
        <v>0.11246060000121361</v>
      </c>
      <c r="BA259" s="1">
        <v>23227.5</v>
      </c>
      <c r="BB259" s="1">
        <v>0.10330469999462366</v>
      </c>
      <c r="BC259" s="1">
        <v>0.1</v>
      </c>
    </row>
    <row r="260" spans="1:55" x14ac:dyDescent="0.2">
      <c r="A260" s="43" t="s">
        <v>117</v>
      </c>
      <c r="B260" s="35" t="s">
        <v>52</v>
      </c>
      <c r="C260" s="43">
        <v>49925.569000000003</v>
      </c>
      <c r="D260" s="43" t="s">
        <v>38</v>
      </c>
      <c r="E260" s="1">
        <f t="shared" si="58"/>
        <v>23171.795951112596</v>
      </c>
      <c r="F260" s="45">
        <f t="shared" si="67"/>
        <v>23171.5</v>
      </c>
      <c r="G260" s="1">
        <f t="shared" si="63"/>
        <v>0.1210426199977519</v>
      </c>
      <c r="M260" s="42">
        <f t="shared" si="68"/>
        <v>0.1210426199977519</v>
      </c>
      <c r="P260" s="1">
        <f t="shared" si="59"/>
        <v>0.1039863328077842</v>
      </c>
      <c r="Q260" s="37">
        <f t="shared" si="60"/>
        <v>34907.069000000003</v>
      </c>
      <c r="R260" s="22"/>
      <c r="S260" s="1">
        <f t="shared" si="65"/>
        <v>2.9091693270665616E-4</v>
      </c>
      <c r="T260" s="28">
        <v>0.1</v>
      </c>
      <c r="U260" s="1">
        <f t="shared" si="61"/>
        <v>2.9091693270665616E-5</v>
      </c>
      <c r="AR260" s="1">
        <v>23797.5</v>
      </c>
      <c r="AS260" s="1">
        <v>0.11197230000107083</v>
      </c>
      <c r="BA260" s="1">
        <v>23242</v>
      </c>
      <c r="BB260" s="1">
        <v>0.11177255999791669</v>
      </c>
      <c r="BC260" s="1">
        <v>1</v>
      </c>
    </row>
    <row r="261" spans="1:55" x14ac:dyDescent="0.2">
      <c r="A261" s="43" t="s">
        <v>117</v>
      </c>
      <c r="B261" s="35" t="s">
        <v>52</v>
      </c>
      <c r="C261" s="43">
        <v>49932.521999999997</v>
      </c>
      <c r="D261" s="43" t="s">
        <v>38</v>
      </c>
      <c r="E261" s="1">
        <f t="shared" si="58"/>
        <v>23188.796145638033</v>
      </c>
      <c r="F261" s="45">
        <f t="shared" si="67"/>
        <v>23188.5</v>
      </c>
      <c r="G261" s="1">
        <f t="shared" si="63"/>
        <v>0.12112217999674613</v>
      </c>
      <c r="M261" s="42">
        <f t="shared" si="68"/>
        <v>0.12112217999674613</v>
      </c>
      <c r="P261" s="1">
        <f t="shared" si="59"/>
        <v>0.10413522255691185</v>
      </c>
      <c r="Q261" s="37">
        <f t="shared" si="60"/>
        <v>34914.021999999997</v>
      </c>
      <c r="R261" s="22"/>
      <c r="S261" s="1">
        <f t="shared" si="65"/>
        <v>2.8855672306274112E-4</v>
      </c>
      <c r="T261" s="28">
        <v>0.1</v>
      </c>
      <c r="U261" s="1">
        <f t="shared" si="61"/>
        <v>2.8855672306274112E-5</v>
      </c>
      <c r="AR261" s="1">
        <v>23817</v>
      </c>
      <c r="AS261" s="1">
        <v>0.10956355999223888</v>
      </c>
      <c r="BA261" s="1">
        <v>23261.5</v>
      </c>
      <c r="BB261" s="1">
        <v>9.3463819997850806E-2</v>
      </c>
      <c r="BC261" s="1">
        <v>0.6</v>
      </c>
    </row>
    <row r="262" spans="1:55" x14ac:dyDescent="0.2">
      <c r="A262" s="43" t="s">
        <v>117</v>
      </c>
      <c r="B262" s="35"/>
      <c r="C262" s="43">
        <v>49934.356</v>
      </c>
      <c r="D262" s="43" t="s">
        <v>38</v>
      </c>
      <c r="E262" s="1">
        <f t="shared" si="58"/>
        <v>23193.280304527681</v>
      </c>
      <c r="F262" s="45">
        <f t="shared" si="67"/>
        <v>23193</v>
      </c>
      <c r="G262" s="1">
        <f t="shared" si="63"/>
        <v>0.11464323999825865</v>
      </c>
      <c r="M262" s="42">
        <f t="shared" si="68"/>
        <v>0.11464323999825865</v>
      </c>
      <c r="P262" s="1">
        <f t="shared" si="59"/>
        <v>0.10417465067815485</v>
      </c>
      <c r="Q262" s="37">
        <f t="shared" si="60"/>
        <v>34915.856</v>
      </c>
      <c r="R262" s="22"/>
      <c r="S262" s="1">
        <f t="shared" si="65"/>
        <v>1.0959136235299144E-4</v>
      </c>
      <c r="T262" s="28">
        <v>0.1</v>
      </c>
      <c r="U262" s="1">
        <f t="shared" si="61"/>
        <v>1.0959136235299146E-5</v>
      </c>
      <c r="AR262" s="1">
        <v>23822</v>
      </c>
      <c r="AS262" s="1">
        <v>0.11358695999660995</v>
      </c>
      <c r="BA262" s="1">
        <v>23298</v>
      </c>
      <c r="BB262" s="1">
        <v>0.11113463999208761</v>
      </c>
      <c r="BC262" s="1">
        <v>0.1</v>
      </c>
    </row>
    <row r="263" spans="1:55" x14ac:dyDescent="0.2">
      <c r="A263" s="43" t="s">
        <v>117</v>
      </c>
      <c r="B263" s="35" t="s">
        <v>52</v>
      </c>
      <c r="C263" s="43">
        <v>49935.375</v>
      </c>
      <c r="D263" s="43" t="s">
        <v>38</v>
      </c>
      <c r="E263" s="1">
        <f t="shared" si="58"/>
        <v>23195.771775579233</v>
      </c>
      <c r="F263" s="45">
        <f t="shared" si="67"/>
        <v>23195.5</v>
      </c>
      <c r="G263" s="1">
        <f t="shared" si="63"/>
        <v>0.11115493999386672</v>
      </c>
      <c r="M263" s="42">
        <f t="shared" si="68"/>
        <v>0.11115493999386672</v>
      </c>
      <c r="P263" s="1">
        <f t="shared" si="59"/>
        <v>0.10419655810731535</v>
      </c>
      <c r="Q263" s="37">
        <f t="shared" si="60"/>
        <v>34916.875</v>
      </c>
      <c r="R263" s="22"/>
      <c r="S263" s="1">
        <f t="shared" si="65"/>
        <v>4.8419078479086252E-5</v>
      </c>
      <c r="T263" s="28">
        <v>0.1</v>
      </c>
      <c r="U263" s="1">
        <f t="shared" si="61"/>
        <v>4.8419078479086253E-6</v>
      </c>
      <c r="AR263" s="1">
        <v>23831.5</v>
      </c>
      <c r="AS263" s="1">
        <v>0.11613141999259824</v>
      </c>
      <c r="BA263" s="1">
        <v>23300.5</v>
      </c>
      <c r="BB263" s="1">
        <v>0.113646339996194</v>
      </c>
      <c r="BC263" s="1">
        <v>0.1</v>
      </c>
    </row>
    <row r="264" spans="1:55" x14ac:dyDescent="0.2">
      <c r="A264" s="43" t="s">
        <v>117</v>
      </c>
      <c r="B264" s="35"/>
      <c r="C264" s="43">
        <v>49936.4</v>
      </c>
      <c r="D264" s="43" t="s">
        <v>38</v>
      </c>
      <c r="E264" s="1">
        <f t="shared" si="58"/>
        <v>23198.277916725303</v>
      </c>
      <c r="F264" s="45">
        <f t="shared" si="67"/>
        <v>23198</v>
      </c>
      <c r="G264" s="1">
        <f t="shared" si="63"/>
        <v>0.11366663999797311</v>
      </c>
      <c r="M264" s="42">
        <f t="shared" si="68"/>
        <v>0.11366663999797311</v>
      </c>
      <c r="P264" s="1">
        <f t="shared" si="59"/>
        <v>0.10421846762030361</v>
      </c>
      <c r="Q264" s="37">
        <f t="shared" si="60"/>
        <v>34917.9</v>
      </c>
      <c r="R264" s="22"/>
      <c r="S264" s="1">
        <f t="shared" si="65"/>
        <v>8.9267961278156885E-5</v>
      </c>
      <c r="T264" s="28">
        <v>0.1</v>
      </c>
      <c r="U264" s="1">
        <f t="shared" si="61"/>
        <v>8.9267961278156892E-6</v>
      </c>
      <c r="AR264" s="1">
        <v>23836.5</v>
      </c>
      <c r="AS264" s="1">
        <v>0.11115481999877375</v>
      </c>
      <c r="BA264" s="1">
        <v>23327.5</v>
      </c>
      <c r="BB264" s="1">
        <v>0.10277269999642158</v>
      </c>
      <c r="BC264" s="1">
        <v>0.3</v>
      </c>
    </row>
    <row r="265" spans="1:55" x14ac:dyDescent="0.2">
      <c r="A265" s="43" t="s">
        <v>117</v>
      </c>
      <c r="B265" s="35" t="s">
        <v>52</v>
      </c>
      <c r="C265" s="43">
        <v>49939.463000000003</v>
      </c>
      <c r="D265" s="43" t="s">
        <v>38</v>
      </c>
      <c r="E265" s="1">
        <f t="shared" si="58"/>
        <v>23205.766999974476</v>
      </c>
      <c r="F265" s="45">
        <f t="shared" si="67"/>
        <v>23205.5</v>
      </c>
      <c r="G265" s="1">
        <f t="shared" si="63"/>
        <v>0.10920174000057159</v>
      </c>
      <c r="M265" s="42">
        <f t="shared" si="68"/>
        <v>0.10920174000057159</v>
      </c>
      <c r="P265" s="1">
        <f t="shared" si="59"/>
        <v>0.10428420866223495</v>
      </c>
      <c r="Q265" s="37">
        <f t="shared" si="60"/>
        <v>34920.963000000003</v>
      </c>
      <c r="R265" s="22"/>
      <c r="S265" s="1">
        <f t="shared" si="65"/>
        <v>2.4182114463522939E-5</v>
      </c>
      <c r="T265" s="28">
        <v>0.1</v>
      </c>
      <c r="U265" s="1">
        <f t="shared" si="61"/>
        <v>2.4182114463522939E-6</v>
      </c>
      <c r="AR265" s="1">
        <v>23946.5</v>
      </c>
      <c r="AS265" s="1">
        <v>0.11666962000163039</v>
      </c>
      <c r="BA265" s="1">
        <v>23330</v>
      </c>
      <c r="BB265" s="1">
        <v>0.10028440000314731</v>
      </c>
      <c r="BC265" s="1">
        <v>0.1</v>
      </c>
    </row>
    <row r="266" spans="1:55" x14ac:dyDescent="0.2">
      <c r="A266" s="43" t="s">
        <v>117</v>
      </c>
      <c r="B266" s="35" t="s">
        <v>52</v>
      </c>
      <c r="C266" s="43">
        <v>49941.504999999997</v>
      </c>
      <c r="D266" s="43" t="s">
        <v>38</v>
      </c>
      <c r="E266" s="1">
        <f t="shared" si="58"/>
        <v>23210.759722140574</v>
      </c>
      <c r="F266" s="45">
        <f t="shared" si="67"/>
        <v>23210.5</v>
      </c>
      <c r="G266" s="1">
        <f t="shared" si="63"/>
        <v>0.10622513999260264</v>
      </c>
      <c r="M266" s="42">
        <f t="shared" si="68"/>
        <v>0.10622513999260264</v>
      </c>
      <c r="P266" s="1">
        <f t="shared" si="59"/>
        <v>0.10432804644266128</v>
      </c>
      <c r="Q266" s="37">
        <f t="shared" si="60"/>
        <v>34923.004999999997</v>
      </c>
      <c r="R266" s="22"/>
      <c r="S266" s="1">
        <f t="shared" si="65"/>
        <v>3.5989639372291069E-6</v>
      </c>
      <c r="T266" s="28">
        <v>0.1</v>
      </c>
      <c r="U266" s="1">
        <f t="shared" si="61"/>
        <v>3.5989639372291073E-7</v>
      </c>
      <c r="AR266" s="1">
        <v>23949</v>
      </c>
      <c r="AS266" s="1">
        <v>0.11318131999723846</v>
      </c>
      <c r="BA266" s="1">
        <v>23342</v>
      </c>
      <c r="BB266" s="1">
        <v>0.11254055999597767</v>
      </c>
      <c r="BC266" s="1">
        <v>1</v>
      </c>
    </row>
    <row r="267" spans="1:55" x14ac:dyDescent="0.2">
      <c r="A267" s="43" t="s">
        <v>117</v>
      </c>
      <c r="B267" s="35"/>
      <c r="C267" s="43">
        <v>49942.527999999998</v>
      </c>
      <c r="D267" s="43" t="s">
        <v>38</v>
      </c>
      <c r="E267" s="1">
        <f t="shared" si="58"/>
        <v>23213.260973255135</v>
      </c>
      <c r="F267" s="45">
        <f t="shared" si="67"/>
        <v>23213</v>
      </c>
      <c r="G267" s="1">
        <f t="shared" si="63"/>
        <v>0.10673683999630157</v>
      </c>
      <c r="M267" s="42">
        <f t="shared" si="68"/>
        <v>0.10673683999630157</v>
      </c>
      <c r="P267" s="1">
        <f t="shared" si="59"/>
        <v>0.10434996845861608</v>
      </c>
      <c r="Q267" s="37">
        <f t="shared" si="60"/>
        <v>34924.027999999998</v>
      </c>
      <c r="R267" s="22"/>
      <c r="S267" s="1">
        <f t="shared" si="65"/>
        <v>5.6971557374131057E-6</v>
      </c>
      <c r="T267" s="28">
        <v>0.1</v>
      </c>
      <c r="U267" s="1">
        <f t="shared" si="61"/>
        <v>5.6971557374131061E-7</v>
      </c>
      <c r="AR267" s="1">
        <v>23951</v>
      </c>
      <c r="AS267" s="1">
        <v>0.11719067999365507</v>
      </c>
      <c r="BA267" s="1">
        <v>23342</v>
      </c>
      <c r="BB267" s="1">
        <v>0.11434056000143755</v>
      </c>
      <c r="BC267" s="1">
        <v>0.1</v>
      </c>
    </row>
    <row r="268" spans="1:55" x14ac:dyDescent="0.2">
      <c r="A268" s="43" t="s">
        <v>117</v>
      </c>
      <c r="B268" s="35" t="s">
        <v>52</v>
      </c>
      <c r="C268" s="43">
        <v>49948.455000000002</v>
      </c>
      <c r="D268" s="43" t="s">
        <v>38</v>
      </c>
      <c r="E268" s="1">
        <f t="shared" si="58"/>
        <v>23227.752581618781</v>
      </c>
      <c r="F268" s="45">
        <f t="shared" si="67"/>
        <v>23227.5</v>
      </c>
      <c r="G268" s="1">
        <f t="shared" si="63"/>
        <v>0.10330469999462366</v>
      </c>
      <c r="M268" s="42">
        <f t="shared" si="68"/>
        <v>0.10330469999462366</v>
      </c>
      <c r="P268" s="1">
        <f t="shared" si="59"/>
        <v>0.10447715724423727</v>
      </c>
      <c r="Q268" s="37">
        <f t="shared" si="60"/>
        <v>34929.955000000002</v>
      </c>
      <c r="R268" s="22"/>
      <c r="S268" s="1">
        <f t="shared" si="65"/>
        <v>1.3746560021715094E-6</v>
      </c>
      <c r="T268" s="28">
        <v>0.1</v>
      </c>
      <c r="U268" s="1">
        <f t="shared" si="61"/>
        <v>1.3746560021715095E-7</v>
      </c>
      <c r="AR268" s="1">
        <v>23953.5</v>
      </c>
      <c r="AS268" s="1">
        <v>0.117702379997354</v>
      </c>
      <c r="BA268" s="1">
        <v>23359</v>
      </c>
      <c r="BB268" s="1">
        <v>0.11242012000002433</v>
      </c>
      <c r="BC268" s="1">
        <v>0.1</v>
      </c>
    </row>
    <row r="269" spans="1:55" x14ac:dyDescent="0.2">
      <c r="A269" s="43" t="s">
        <v>117</v>
      </c>
      <c r="B269" s="35" t="s">
        <v>52</v>
      </c>
      <c r="C269" s="43">
        <v>49953.360999999997</v>
      </c>
      <c r="D269" s="43" t="s">
        <v>38</v>
      </c>
      <c r="E269" s="1">
        <f t="shared" si="58"/>
        <v>23239.747828899348</v>
      </c>
      <c r="F269" s="45">
        <f t="shared" si="67"/>
        <v>23239</v>
      </c>
      <c r="P269" s="1">
        <f t="shared" si="59"/>
        <v>0.10457808095385536</v>
      </c>
      <c r="Q269" s="37">
        <f t="shared" si="60"/>
        <v>34934.860999999997</v>
      </c>
      <c r="R269" s="22">
        <v>0.30585851999785518</v>
      </c>
      <c r="T269" s="28"/>
      <c r="AR269" s="1">
        <v>23956</v>
      </c>
      <c r="AS269" s="1">
        <v>0.11621408000064548</v>
      </c>
      <c r="BA269" s="1">
        <v>23386</v>
      </c>
      <c r="BB269" s="1">
        <v>0.11254647999885492</v>
      </c>
      <c r="BC269" s="1">
        <v>0.1</v>
      </c>
    </row>
    <row r="270" spans="1:55" x14ac:dyDescent="0.2">
      <c r="A270" s="42" t="s">
        <v>129</v>
      </c>
      <c r="B270" s="35"/>
      <c r="C270" s="43">
        <v>49954.393900000003</v>
      </c>
      <c r="D270" s="41">
        <v>1E-4</v>
      </c>
      <c r="E270" s="1">
        <f t="shared" si="58"/>
        <v>23242.273285669871</v>
      </c>
      <c r="F270" s="45">
        <f t="shared" si="67"/>
        <v>23242</v>
      </c>
      <c r="G270" s="1">
        <f t="shared" ref="G270:G317" si="69">+C270-(C$7+F270*C$8)</f>
        <v>0.11177255999791669</v>
      </c>
      <c r="L270" s="1">
        <f>+G270</f>
        <v>0.11177255999791669</v>
      </c>
      <c r="P270" s="1">
        <f t="shared" si="59"/>
        <v>0.10460441612982416</v>
      </c>
      <c r="Q270" s="37">
        <f t="shared" si="60"/>
        <v>34935.893900000003</v>
      </c>
      <c r="R270" s="22"/>
      <c r="S270" s="1">
        <f t="shared" ref="S270:S317" si="70">+(P270-G270)^2</f>
        <v>5.1382286513672539E-5</v>
      </c>
      <c r="T270" s="1">
        <v>1</v>
      </c>
      <c r="U270" s="1">
        <f t="shared" ref="U270:U317" si="71">T270*S270</f>
        <v>5.1382286513672539E-5</v>
      </c>
      <c r="W270" s="1">
        <f>+G270-P270</f>
        <v>7.1681438680925302E-3</v>
      </c>
      <c r="AB270" s="1" t="s">
        <v>79</v>
      </c>
      <c r="AH270" s="1" t="s">
        <v>69</v>
      </c>
      <c r="AR270" s="1">
        <v>23961</v>
      </c>
      <c r="AS270" s="1">
        <v>0.11923747999389889</v>
      </c>
      <c r="BA270" s="1">
        <v>23386</v>
      </c>
      <c r="BB270" s="1">
        <v>0.11324647999572335</v>
      </c>
      <c r="BC270" s="1">
        <v>1</v>
      </c>
    </row>
    <row r="271" spans="1:55" x14ac:dyDescent="0.2">
      <c r="A271" s="42" t="s">
        <v>130</v>
      </c>
      <c r="B271" s="35" t="s">
        <v>52</v>
      </c>
      <c r="C271" s="43">
        <v>49962.351000000002</v>
      </c>
      <c r="D271" s="43">
        <v>3.0000000000000001E-3</v>
      </c>
      <c r="E271" s="1">
        <f t="shared" si="58"/>
        <v>23261.728520512166</v>
      </c>
      <c r="F271" s="1">
        <f>ROUND(2*E271,0)/2</f>
        <v>23261.5</v>
      </c>
      <c r="G271" s="1">
        <f t="shared" si="69"/>
        <v>9.3463819997850806E-2</v>
      </c>
      <c r="K271" s="1">
        <f>+G271</f>
        <v>9.3463819997850806E-2</v>
      </c>
      <c r="P271" s="1">
        <f t="shared" si="59"/>
        <v>0.10477566791597549</v>
      </c>
      <c r="Q271" s="37">
        <f t="shared" si="60"/>
        <v>34943.851000000002</v>
      </c>
      <c r="R271" s="22"/>
      <c r="S271" s="1">
        <f t="shared" si="70"/>
        <v>1.2795790332278183E-4</v>
      </c>
      <c r="T271" s="1">
        <v>0.6</v>
      </c>
      <c r="U271" s="1">
        <f t="shared" si="71"/>
        <v>7.6774741993669096E-5</v>
      </c>
      <c r="W271" s="1">
        <f>+G271-P271</f>
        <v>-1.1311847918124687E-2</v>
      </c>
      <c r="AB271" s="1" t="s">
        <v>68</v>
      </c>
      <c r="AD271" s="1">
        <v>6</v>
      </c>
      <c r="AF271" s="1" t="s">
        <v>123</v>
      </c>
      <c r="AH271" s="1" t="s">
        <v>60</v>
      </c>
      <c r="AR271" s="1">
        <v>23963.5</v>
      </c>
      <c r="AS271" s="1">
        <v>0.11574917999678291</v>
      </c>
      <c r="BA271" s="1">
        <v>23795</v>
      </c>
      <c r="BB271" s="1">
        <v>0.11246060000121361</v>
      </c>
      <c r="BC271" s="1">
        <v>0.1</v>
      </c>
    </row>
    <row r="272" spans="1:55" x14ac:dyDescent="0.2">
      <c r="A272" s="43" t="s">
        <v>117</v>
      </c>
      <c r="B272" s="35"/>
      <c r="C272" s="43">
        <v>49977.296999999999</v>
      </c>
      <c r="D272" s="43" t="s">
        <v>38</v>
      </c>
      <c r="E272" s="1">
        <f t="shared" si="58"/>
        <v>23298.271725945411</v>
      </c>
      <c r="F272" s="45">
        <f>ROUND(2*E272,0)/2-0.5</f>
        <v>23298</v>
      </c>
      <c r="G272" s="1">
        <f t="shared" si="69"/>
        <v>0.11113463999208761</v>
      </c>
      <c r="M272" s="42">
        <f>G272</f>
        <v>0.11113463999208761</v>
      </c>
      <c r="P272" s="1">
        <f t="shared" si="59"/>
        <v>0.10509655687859391</v>
      </c>
      <c r="Q272" s="37">
        <f t="shared" si="60"/>
        <v>34958.796999999999</v>
      </c>
      <c r="R272" s="22"/>
      <c r="S272" s="1">
        <f t="shared" si="70"/>
        <v>3.6458447685457779E-5</v>
      </c>
      <c r="T272" s="28">
        <v>0.1</v>
      </c>
      <c r="U272" s="1">
        <f t="shared" si="71"/>
        <v>3.6458447685457781E-6</v>
      </c>
      <c r="AR272" s="1">
        <v>24049</v>
      </c>
      <c r="AS272" s="1">
        <v>0.11984931999904802</v>
      </c>
      <c r="BA272" s="1">
        <v>23797.5</v>
      </c>
      <c r="BB272" s="1">
        <v>0.11197230000107083</v>
      </c>
      <c r="BC272" s="1">
        <v>0.1</v>
      </c>
    </row>
    <row r="273" spans="1:55" x14ac:dyDescent="0.2">
      <c r="A273" s="43" t="s">
        <v>117</v>
      </c>
      <c r="B273" s="35" t="s">
        <v>52</v>
      </c>
      <c r="C273" s="43">
        <v>49978.322</v>
      </c>
      <c r="D273" s="43" t="s">
        <v>38</v>
      </c>
      <c r="E273" s="1">
        <f t="shared" si="58"/>
        <v>23300.777867091481</v>
      </c>
      <c r="F273" s="45">
        <f>ROUND(2*E273,0)/2-0.5</f>
        <v>23300.5</v>
      </c>
      <c r="G273" s="1">
        <f t="shared" si="69"/>
        <v>0.113646339996194</v>
      </c>
      <c r="M273" s="42">
        <f>G273</f>
        <v>0.113646339996194</v>
      </c>
      <c r="P273" s="1">
        <f t="shared" si="59"/>
        <v>0.10511855182852017</v>
      </c>
      <c r="Q273" s="37">
        <f t="shared" si="60"/>
        <v>34959.822</v>
      </c>
      <c r="R273" s="22"/>
      <c r="S273" s="1">
        <f t="shared" si="70"/>
        <v>7.2723171032717734E-5</v>
      </c>
      <c r="T273" s="28">
        <v>0.1</v>
      </c>
      <c r="U273" s="1">
        <f t="shared" si="71"/>
        <v>7.2723171032717736E-6</v>
      </c>
      <c r="AR273" s="1">
        <v>24912</v>
      </c>
      <c r="AS273" s="1">
        <v>0.12638815999525832</v>
      </c>
      <c r="BA273" s="1">
        <v>23817</v>
      </c>
      <c r="BB273" s="1">
        <v>0.10956355999223888</v>
      </c>
      <c r="BC273" s="1">
        <v>0.1</v>
      </c>
    </row>
    <row r="274" spans="1:55" x14ac:dyDescent="0.2">
      <c r="A274" s="42" t="s">
        <v>130</v>
      </c>
      <c r="B274" s="35" t="s">
        <v>52</v>
      </c>
      <c r="C274" s="43">
        <v>49989.353999999999</v>
      </c>
      <c r="D274" s="43">
        <v>4.0000000000000001E-3</v>
      </c>
      <c r="E274" s="1">
        <f t="shared" si="58"/>
        <v>23327.751280870394</v>
      </c>
      <c r="F274" s="45">
        <f>ROUND(2*E274,0)/2-0.5</f>
        <v>23327.5</v>
      </c>
      <c r="G274" s="1">
        <f t="shared" si="69"/>
        <v>0.10277269999642158</v>
      </c>
      <c r="K274" s="1">
        <f>+G274</f>
        <v>0.10277269999642158</v>
      </c>
      <c r="P274" s="1">
        <f t="shared" si="59"/>
        <v>0.10535623006922824</v>
      </c>
      <c r="Q274" s="37">
        <f t="shared" si="60"/>
        <v>34970.853999999999</v>
      </c>
      <c r="R274" s="22"/>
      <c r="S274" s="1">
        <f t="shared" si="70"/>
        <v>6.6746276370964065E-6</v>
      </c>
      <c r="T274" s="28">
        <v>0.3</v>
      </c>
      <c r="U274" s="1">
        <f t="shared" si="71"/>
        <v>2.0023882911289219E-6</v>
      </c>
      <c r="W274" s="1">
        <f>+G274-P274</f>
        <v>-2.583530072806664E-3</v>
      </c>
      <c r="AB274" s="1" t="s">
        <v>68</v>
      </c>
      <c r="AD274" s="1">
        <v>8</v>
      </c>
      <c r="AF274" s="1" t="s">
        <v>123</v>
      </c>
      <c r="AH274" s="1" t="s">
        <v>60</v>
      </c>
      <c r="AR274" s="1">
        <v>25763</v>
      </c>
      <c r="AS274" s="1">
        <v>0.13337083999795141</v>
      </c>
      <c r="BA274" s="1">
        <v>23822</v>
      </c>
      <c r="BB274" s="1">
        <v>0.11358695999660995</v>
      </c>
      <c r="BC274" s="1">
        <v>0.1</v>
      </c>
    </row>
    <row r="275" spans="1:55" x14ac:dyDescent="0.2">
      <c r="A275" s="42" t="s">
        <v>130</v>
      </c>
      <c r="B275" s="35"/>
      <c r="C275" s="43">
        <v>49990.374000000003</v>
      </c>
      <c r="D275" s="43">
        <v>7.0000000000000001E-3</v>
      </c>
      <c r="E275" s="1">
        <f t="shared" si="58"/>
        <v>23330.245196937707</v>
      </c>
      <c r="F275" s="1">
        <f>ROUND(2*E275,0)/2</f>
        <v>23330</v>
      </c>
      <c r="G275" s="1">
        <f t="shared" si="69"/>
        <v>0.10028440000314731</v>
      </c>
      <c r="K275" s="1">
        <f>+G275</f>
        <v>0.10028440000314731</v>
      </c>
      <c r="P275" s="1">
        <f t="shared" si="59"/>
        <v>0.10537824960832201</v>
      </c>
      <c r="Q275" s="37">
        <f t="shared" si="60"/>
        <v>34971.874000000003</v>
      </c>
      <c r="R275" s="22"/>
      <c r="S275" s="1">
        <f t="shared" si="70"/>
        <v>2.5947303800138442E-5</v>
      </c>
      <c r="T275" s="14">
        <f>T$19</f>
        <v>0.1</v>
      </c>
      <c r="U275" s="1">
        <f t="shared" si="71"/>
        <v>2.5947303800138443E-6</v>
      </c>
      <c r="W275" s="1">
        <f>+G275-P275</f>
        <v>-5.0938496051746995E-3</v>
      </c>
      <c r="AB275" s="1" t="s">
        <v>68</v>
      </c>
      <c r="AD275" s="1">
        <v>14</v>
      </c>
      <c r="AF275" s="1" t="s">
        <v>123</v>
      </c>
      <c r="AH275" s="1" t="s">
        <v>60</v>
      </c>
      <c r="AR275" s="1">
        <v>26753</v>
      </c>
      <c r="AS275" s="1">
        <v>0.1413040400002501</v>
      </c>
      <c r="BA275" s="1">
        <v>23831.5</v>
      </c>
      <c r="BB275" s="1">
        <v>0.11613141999259824</v>
      </c>
      <c r="BC275" s="1">
        <v>0.1</v>
      </c>
    </row>
    <row r="276" spans="1:55" x14ac:dyDescent="0.2">
      <c r="A276" s="42" t="s">
        <v>129</v>
      </c>
      <c r="B276" s="35"/>
      <c r="C276" s="43">
        <v>49995.294199999997</v>
      </c>
      <c r="D276" s="41">
        <v>1E-4</v>
      </c>
      <c r="E276" s="1">
        <f t="shared" si="58"/>
        <v>23342.275163441951</v>
      </c>
      <c r="F276" s="45">
        <f t="shared" ref="F276:F307" si="72">ROUND(2*E276,0)/2-0.5</f>
        <v>23342</v>
      </c>
      <c r="G276" s="1">
        <f t="shared" si="69"/>
        <v>0.11254055999597767</v>
      </c>
      <c r="L276" s="1">
        <f>+G276</f>
        <v>0.11254055999597767</v>
      </c>
      <c r="P276" s="1">
        <f t="shared" si="59"/>
        <v>0.10548397240285445</v>
      </c>
      <c r="Q276" s="37">
        <f t="shared" si="60"/>
        <v>34976.794199999997</v>
      </c>
      <c r="R276" s="22"/>
      <c r="S276" s="1">
        <f t="shared" si="70"/>
        <v>4.9795428459420565E-5</v>
      </c>
      <c r="T276" s="1">
        <v>1</v>
      </c>
      <c r="U276" s="1">
        <f t="shared" si="71"/>
        <v>4.9795428459420565E-5</v>
      </c>
      <c r="W276" s="1">
        <f>+G276-P276</f>
        <v>7.0565875931232203E-3</v>
      </c>
      <c r="AB276" s="1" t="s">
        <v>79</v>
      </c>
      <c r="AH276" s="1" t="s">
        <v>69</v>
      </c>
      <c r="AR276" s="1">
        <v>27621</v>
      </c>
      <c r="AS276" s="1">
        <v>0.14816627999971388</v>
      </c>
      <c r="BA276" s="1">
        <v>23836.5</v>
      </c>
      <c r="BB276" s="1">
        <v>0.11115481999877375</v>
      </c>
      <c r="BC276" s="1">
        <v>0.1</v>
      </c>
    </row>
    <row r="277" spans="1:55" x14ac:dyDescent="0.2">
      <c r="A277" s="43" t="s">
        <v>117</v>
      </c>
      <c r="B277" s="35"/>
      <c r="C277" s="43">
        <v>49995.296000000002</v>
      </c>
      <c r="D277" s="43" t="s">
        <v>38</v>
      </c>
      <c r="E277" s="1">
        <f t="shared" ref="E277:E340" si="73">+(C277-C$7)/C$8</f>
        <v>23342.279564470322</v>
      </c>
      <c r="F277" s="45">
        <f t="shared" si="72"/>
        <v>23342</v>
      </c>
      <c r="G277" s="1">
        <f t="shared" si="69"/>
        <v>0.11434056000143755</v>
      </c>
      <c r="M277" s="42">
        <f>G277</f>
        <v>0.11434056000143755</v>
      </c>
      <c r="P277" s="1">
        <f t="shared" ref="P277:P340" si="74">+D$11+D$12*F277+D$13*F277^2</f>
        <v>0.10548397240285445</v>
      </c>
      <c r="Q277" s="37">
        <f t="shared" ref="Q277:Q340" si="75">+C277-15018.5</f>
        <v>34976.796000000002</v>
      </c>
      <c r="R277" s="22"/>
      <c r="S277" s="1">
        <f t="shared" si="70"/>
        <v>7.8439143891375946E-5</v>
      </c>
      <c r="T277" s="28">
        <v>0.1</v>
      </c>
      <c r="U277" s="1">
        <f t="shared" si="71"/>
        <v>7.8439143891375946E-6</v>
      </c>
      <c r="AR277" s="1">
        <v>27713.5</v>
      </c>
      <c r="AS277" s="1">
        <v>0.1485991799927433</v>
      </c>
      <c r="BA277" s="1">
        <v>23946.5</v>
      </c>
      <c r="BB277" s="1">
        <v>0.11666962000163039</v>
      </c>
      <c r="BC277" s="1">
        <v>0.1</v>
      </c>
    </row>
    <row r="278" spans="1:55" x14ac:dyDescent="0.2">
      <c r="A278" s="43" t="s">
        <v>117</v>
      </c>
      <c r="B278" s="35"/>
      <c r="C278" s="43">
        <v>50002.247000000003</v>
      </c>
      <c r="D278" s="43" t="s">
        <v>38</v>
      </c>
      <c r="E278" s="1">
        <f t="shared" si="73"/>
        <v>23359.274868964272</v>
      </c>
      <c r="F278" s="45">
        <f t="shared" si="72"/>
        <v>23359</v>
      </c>
      <c r="G278" s="1">
        <f t="shared" si="69"/>
        <v>0.11242012000002433</v>
      </c>
      <c r="M278" s="42">
        <f>G278</f>
        <v>0.11242012000002433</v>
      </c>
      <c r="P278" s="1">
        <f t="shared" si="74"/>
        <v>0.10563382854794208</v>
      </c>
      <c r="Q278" s="37">
        <f t="shared" si="75"/>
        <v>34983.747000000003</v>
      </c>
      <c r="R278" s="22"/>
      <c r="S278" s="1">
        <f t="shared" si="70"/>
        <v>4.6053751672604566E-5</v>
      </c>
      <c r="T278" s="28">
        <v>0.1</v>
      </c>
      <c r="U278" s="1">
        <f t="shared" si="71"/>
        <v>4.6053751672604569E-6</v>
      </c>
      <c r="AR278" s="1">
        <v>27723.5</v>
      </c>
      <c r="AS278" s="1">
        <v>0.15154597999935504</v>
      </c>
      <c r="BA278" s="1">
        <v>23949</v>
      </c>
      <c r="BB278" s="1">
        <v>0.11318131999723846</v>
      </c>
      <c r="BC278" s="1">
        <v>0.1</v>
      </c>
    </row>
    <row r="279" spans="1:55" x14ac:dyDescent="0.2">
      <c r="A279" s="43" t="s">
        <v>117</v>
      </c>
      <c r="B279" s="35"/>
      <c r="C279" s="43">
        <v>50013.29</v>
      </c>
      <c r="D279" s="43" t="s">
        <v>38</v>
      </c>
      <c r="E279" s="1">
        <f t="shared" si="73"/>
        <v>23386.275177916457</v>
      </c>
      <c r="F279" s="45">
        <f t="shared" si="72"/>
        <v>23386</v>
      </c>
      <c r="G279" s="1">
        <f t="shared" si="69"/>
        <v>0.11254647999885492</v>
      </c>
      <c r="M279" s="42">
        <f>G279</f>
        <v>0.11254647999885492</v>
      </c>
      <c r="P279" s="1">
        <f t="shared" si="74"/>
        <v>0.10587203341360057</v>
      </c>
      <c r="Q279" s="37">
        <f t="shared" si="75"/>
        <v>34994.79</v>
      </c>
      <c r="R279" s="22"/>
      <c r="S279" s="1">
        <f t="shared" si="70"/>
        <v>4.4548237219413391E-5</v>
      </c>
      <c r="T279" s="28">
        <v>0.1</v>
      </c>
      <c r="U279" s="1">
        <f t="shared" si="71"/>
        <v>4.4548237219413391E-6</v>
      </c>
      <c r="AR279" s="1">
        <v>28376.5</v>
      </c>
      <c r="AS279" s="1">
        <v>0.15996201999951154</v>
      </c>
      <c r="BA279" s="1">
        <v>23951</v>
      </c>
      <c r="BB279" s="1">
        <v>0.11719067999365507</v>
      </c>
      <c r="BC279" s="1">
        <v>0.1</v>
      </c>
    </row>
    <row r="280" spans="1:55" x14ac:dyDescent="0.2">
      <c r="A280" s="42" t="s">
        <v>129</v>
      </c>
      <c r="B280" s="35"/>
      <c r="C280" s="43">
        <v>50013.290699999998</v>
      </c>
      <c r="D280" s="41">
        <v>2.9999999999999997E-4</v>
      </c>
      <c r="E280" s="1">
        <f t="shared" si="73"/>
        <v>23386.276889427474</v>
      </c>
      <c r="F280" s="45">
        <f t="shared" si="72"/>
        <v>23386</v>
      </c>
      <c r="G280" s="1">
        <f t="shared" si="69"/>
        <v>0.11324647999572335</v>
      </c>
      <c r="L280" s="1">
        <f>+G280</f>
        <v>0.11324647999572335</v>
      </c>
      <c r="P280" s="1">
        <f t="shared" si="74"/>
        <v>0.10587203341360057</v>
      </c>
      <c r="Q280" s="37">
        <f t="shared" si="75"/>
        <v>34994.790699999998</v>
      </c>
      <c r="R280" s="22"/>
      <c r="S280" s="1">
        <f t="shared" si="70"/>
        <v>5.4382462392582254E-5</v>
      </c>
      <c r="T280" s="1">
        <v>1</v>
      </c>
      <c r="U280" s="1">
        <f t="shared" si="71"/>
        <v>5.4382462392582254E-5</v>
      </c>
      <c r="W280" s="1">
        <f>+G280-P280</f>
        <v>7.3744465821227734E-3</v>
      </c>
      <c r="AB280" s="1" t="s">
        <v>79</v>
      </c>
      <c r="AH280" s="1" t="s">
        <v>69</v>
      </c>
      <c r="AR280" s="1">
        <v>28467</v>
      </c>
      <c r="AS280" s="1">
        <v>0.14700556000025244</v>
      </c>
      <c r="BA280" s="1">
        <v>23953.5</v>
      </c>
      <c r="BB280" s="1">
        <v>0.117702379997354</v>
      </c>
      <c r="BC280" s="1">
        <v>0.1</v>
      </c>
    </row>
    <row r="281" spans="1:55" x14ac:dyDescent="0.2">
      <c r="A281" s="43" t="s">
        <v>117</v>
      </c>
      <c r="B281" s="35"/>
      <c r="C281" s="43">
        <v>50180.569000000003</v>
      </c>
      <c r="D281" s="43" t="s">
        <v>38</v>
      </c>
      <c r="E281" s="1">
        <f t="shared" si="73"/>
        <v>23795.274967938509</v>
      </c>
      <c r="F281" s="45">
        <f t="shared" si="72"/>
        <v>23795</v>
      </c>
      <c r="G281" s="1">
        <f t="shared" si="69"/>
        <v>0.11246060000121361</v>
      </c>
      <c r="M281" s="42">
        <f t="shared" ref="M281:M293" si="76">G281</f>
        <v>0.11246060000121361</v>
      </c>
      <c r="P281" s="1">
        <f t="shared" si="74"/>
        <v>0.10951012372826123</v>
      </c>
      <c r="Q281" s="37">
        <f t="shared" si="75"/>
        <v>35162.069000000003</v>
      </c>
      <c r="R281" s="22"/>
      <c r="S281" s="1">
        <f t="shared" si="70"/>
        <v>8.7053102372549468E-6</v>
      </c>
      <c r="T281" s="28">
        <v>0.1</v>
      </c>
      <c r="U281" s="1">
        <f t="shared" si="71"/>
        <v>8.7053102372549468E-7</v>
      </c>
      <c r="AR281" s="1">
        <v>28467</v>
      </c>
      <c r="AS281" s="1">
        <v>0.14845555999636417</v>
      </c>
      <c r="BA281" s="1">
        <v>23956</v>
      </c>
      <c r="BB281" s="1">
        <v>0.11621408000064548</v>
      </c>
      <c r="BC281" s="1">
        <v>0.1</v>
      </c>
    </row>
    <row r="282" spans="1:55" x14ac:dyDescent="0.2">
      <c r="A282" s="43" t="s">
        <v>117</v>
      </c>
      <c r="B282" s="35"/>
      <c r="C282" s="43">
        <v>50181.591</v>
      </c>
      <c r="D282" s="43" t="s">
        <v>38</v>
      </c>
      <c r="E282" s="1">
        <f t="shared" si="73"/>
        <v>23797.773774037309</v>
      </c>
      <c r="F282" s="45">
        <f t="shared" si="72"/>
        <v>23797.5</v>
      </c>
      <c r="G282" s="1">
        <f t="shared" si="69"/>
        <v>0.11197230000107083</v>
      </c>
      <c r="M282" s="42">
        <f t="shared" si="76"/>
        <v>0.11197230000107083</v>
      </c>
      <c r="P282" s="1">
        <f t="shared" si="74"/>
        <v>0.10953253294314529</v>
      </c>
      <c r="Q282" s="37">
        <f t="shared" si="75"/>
        <v>35163.091</v>
      </c>
      <c r="R282" s="22"/>
      <c r="S282" s="1">
        <f t="shared" si="70"/>
        <v>5.9524632969386879E-6</v>
      </c>
      <c r="T282" s="28">
        <v>0.1</v>
      </c>
      <c r="U282" s="1">
        <f t="shared" si="71"/>
        <v>5.9524632969386881E-7</v>
      </c>
      <c r="AR282" s="1">
        <v>28467</v>
      </c>
      <c r="AS282" s="1">
        <v>0.14867555999808246</v>
      </c>
      <c r="BA282" s="1">
        <v>23961</v>
      </c>
      <c r="BB282" s="1">
        <v>0.11923747999389889</v>
      </c>
      <c r="BC282" s="1">
        <v>0.1</v>
      </c>
    </row>
    <row r="283" spans="1:55" x14ac:dyDescent="0.2">
      <c r="A283" s="43" t="s">
        <v>117</v>
      </c>
      <c r="B283" s="35"/>
      <c r="C283" s="43">
        <v>50189.563999999998</v>
      </c>
      <c r="D283" s="43" t="s">
        <v>38</v>
      </c>
      <c r="E283" s="1">
        <f t="shared" si="73"/>
        <v>23817.267884630062</v>
      </c>
      <c r="F283" s="45">
        <f t="shared" si="72"/>
        <v>23817</v>
      </c>
      <c r="G283" s="1">
        <f t="shared" si="69"/>
        <v>0.10956355999223888</v>
      </c>
      <c r="M283" s="42">
        <f t="shared" si="76"/>
        <v>0.10956355999223888</v>
      </c>
      <c r="P283" s="1">
        <f t="shared" si="74"/>
        <v>0.10970739633620966</v>
      </c>
      <c r="Q283" s="37">
        <f t="shared" si="75"/>
        <v>35171.063999999998</v>
      </c>
      <c r="R283" s="22"/>
      <c r="S283" s="1">
        <f t="shared" si="70"/>
        <v>2.0688893846879627E-8</v>
      </c>
      <c r="T283" s="28">
        <v>0.1</v>
      </c>
      <c r="U283" s="1">
        <f t="shared" si="71"/>
        <v>2.068889384687963E-9</v>
      </c>
      <c r="AR283" s="1">
        <v>28594</v>
      </c>
      <c r="AS283" s="1">
        <v>0.1614199199975701</v>
      </c>
      <c r="BA283" s="1">
        <v>23963.5</v>
      </c>
      <c r="BB283" s="1">
        <v>0.11574917999678291</v>
      </c>
      <c r="BC283" s="1">
        <v>0.1</v>
      </c>
    </row>
    <row r="284" spans="1:55" x14ac:dyDescent="0.2">
      <c r="A284" s="43" t="s">
        <v>117</v>
      </c>
      <c r="B284" s="35"/>
      <c r="C284" s="43">
        <v>50191.612999999998</v>
      </c>
      <c r="D284" s="43" t="s">
        <v>38</v>
      </c>
      <c r="E284" s="1">
        <f t="shared" si="73"/>
        <v>23822.277721906437</v>
      </c>
      <c r="F284" s="45">
        <f t="shared" si="72"/>
        <v>23822</v>
      </c>
      <c r="G284" s="1">
        <f t="shared" si="69"/>
        <v>0.11358695999660995</v>
      </c>
      <c r="M284" s="42">
        <f t="shared" si="76"/>
        <v>0.11358695999660995</v>
      </c>
      <c r="P284" s="1">
        <f t="shared" si="74"/>
        <v>0.10975225352517406</v>
      </c>
      <c r="Q284" s="37">
        <f t="shared" si="75"/>
        <v>35173.112999999998</v>
      </c>
      <c r="R284" s="22"/>
      <c r="S284" s="1">
        <f t="shared" si="70"/>
        <v>1.4704973722072245E-5</v>
      </c>
      <c r="T284" s="28">
        <v>0.1</v>
      </c>
      <c r="U284" s="1">
        <f t="shared" si="71"/>
        <v>1.4704973722072246E-6</v>
      </c>
      <c r="AR284" s="1">
        <v>28611</v>
      </c>
      <c r="AS284" s="1">
        <v>0.15649947999190772</v>
      </c>
      <c r="BA284" s="1">
        <v>24049</v>
      </c>
      <c r="BB284" s="1">
        <v>0.11984931999904802</v>
      </c>
      <c r="BC284" s="1">
        <v>1</v>
      </c>
    </row>
    <row r="285" spans="1:55" x14ac:dyDescent="0.2">
      <c r="A285" s="43" t="s">
        <v>117</v>
      </c>
      <c r="B285" s="35" t="s">
        <v>52</v>
      </c>
      <c r="C285" s="43">
        <v>50195.500999999997</v>
      </c>
      <c r="D285" s="43" t="s">
        <v>38</v>
      </c>
      <c r="E285" s="1">
        <f t="shared" si="73"/>
        <v>23831.783943151218</v>
      </c>
      <c r="F285" s="45">
        <f t="shared" si="72"/>
        <v>23831.5</v>
      </c>
      <c r="G285" s="1">
        <f t="shared" si="69"/>
        <v>0.11613141999259824</v>
      </c>
      <c r="M285" s="42">
        <f t="shared" si="76"/>
        <v>0.11613141999259824</v>
      </c>
      <c r="P285" s="1">
        <f t="shared" si="74"/>
        <v>0.10983750514798829</v>
      </c>
      <c r="Q285" s="37">
        <f t="shared" si="75"/>
        <v>35177.000999999997</v>
      </c>
      <c r="R285" s="22"/>
      <c r="S285" s="1">
        <f t="shared" si="70"/>
        <v>3.9613364071201478E-5</v>
      </c>
      <c r="T285" s="28">
        <v>0.1</v>
      </c>
      <c r="U285" s="1">
        <f t="shared" si="71"/>
        <v>3.9613364071201484E-6</v>
      </c>
      <c r="AR285" s="1">
        <v>29313</v>
      </c>
      <c r="AS285" s="1">
        <v>0.17798483999649761</v>
      </c>
      <c r="BA285" s="1">
        <v>24912</v>
      </c>
      <c r="BB285" s="1">
        <v>0.12638815999525832</v>
      </c>
      <c r="BC285" s="1">
        <v>1</v>
      </c>
    </row>
    <row r="286" spans="1:55" x14ac:dyDescent="0.2">
      <c r="A286" s="43" t="s">
        <v>117</v>
      </c>
      <c r="B286" s="35" t="s">
        <v>52</v>
      </c>
      <c r="C286" s="43">
        <v>50197.540999999997</v>
      </c>
      <c r="D286" s="43" t="s">
        <v>38</v>
      </c>
      <c r="E286" s="1">
        <f t="shared" si="73"/>
        <v>23836.771775285826</v>
      </c>
      <c r="F286" s="45">
        <f t="shared" si="72"/>
        <v>23836.5</v>
      </c>
      <c r="G286" s="1">
        <f t="shared" si="69"/>
        <v>0.11115481999877375</v>
      </c>
      <c r="M286" s="42">
        <f t="shared" si="76"/>
        <v>0.11115481999877375</v>
      </c>
      <c r="P286" s="1">
        <f t="shared" si="74"/>
        <v>0.10988238650935467</v>
      </c>
      <c r="Q286" s="37">
        <f t="shared" si="75"/>
        <v>35179.040999999997</v>
      </c>
      <c r="R286" s="22"/>
      <c r="S286" s="1">
        <f t="shared" si="70"/>
        <v>1.6190869849952111E-6</v>
      </c>
      <c r="T286" s="28">
        <v>0.1</v>
      </c>
      <c r="U286" s="1">
        <f t="shared" si="71"/>
        <v>1.6190869849952112E-7</v>
      </c>
      <c r="AR286" s="1">
        <v>29330</v>
      </c>
      <c r="AS286" s="1">
        <v>0.16476439999678405</v>
      </c>
      <c r="BA286" s="1">
        <v>25763</v>
      </c>
      <c r="BB286" s="1">
        <v>0.13337083999795141</v>
      </c>
      <c r="BC286" s="1">
        <v>1</v>
      </c>
    </row>
    <row r="287" spans="1:55" x14ac:dyDescent="0.2">
      <c r="A287" s="43" t="s">
        <v>117</v>
      </c>
      <c r="B287" s="35" t="s">
        <v>52</v>
      </c>
      <c r="C287" s="43">
        <v>50242.536</v>
      </c>
      <c r="D287" s="43" t="s">
        <v>38</v>
      </c>
      <c r="E287" s="1">
        <f t="shared" si="73"/>
        <v>23946.785259058703</v>
      </c>
      <c r="F287" s="45">
        <f t="shared" si="72"/>
        <v>23946.5</v>
      </c>
      <c r="G287" s="1">
        <f t="shared" si="69"/>
        <v>0.11666962000163039</v>
      </c>
      <c r="M287" s="42">
        <f t="shared" si="76"/>
        <v>0.11666962000163039</v>
      </c>
      <c r="P287" s="1">
        <f t="shared" si="74"/>
        <v>0.11087188529310359</v>
      </c>
      <c r="Q287" s="37">
        <f t="shared" si="75"/>
        <v>35224.036</v>
      </c>
      <c r="R287" s="22"/>
      <c r="S287" s="1">
        <f t="shared" si="70"/>
        <v>3.3613727750456406E-5</v>
      </c>
      <c r="T287" s="28">
        <v>0.1</v>
      </c>
      <c r="U287" s="1">
        <f t="shared" si="71"/>
        <v>3.3613727750456408E-6</v>
      </c>
      <c r="AR287" s="1">
        <v>29354.5</v>
      </c>
      <c r="AS287" s="1">
        <v>0.16463905999262352</v>
      </c>
      <c r="BA287" s="1">
        <v>26753</v>
      </c>
      <c r="BB287" s="1">
        <v>0.1413040400002501</v>
      </c>
      <c r="BC287" s="1">
        <v>1</v>
      </c>
    </row>
    <row r="288" spans="1:55" x14ac:dyDescent="0.2">
      <c r="A288" s="43" t="s">
        <v>117</v>
      </c>
      <c r="B288" s="35"/>
      <c r="C288" s="43">
        <v>50243.555</v>
      </c>
      <c r="D288" s="43" t="s">
        <v>38</v>
      </c>
      <c r="E288" s="1">
        <f t="shared" si="73"/>
        <v>23949.276730110254</v>
      </c>
      <c r="F288" s="45">
        <f t="shared" si="72"/>
        <v>23949</v>
      </c>
      <c r="G288" s="1">
        <f t="shared" si="69"/>
        <v>0.11318131999723846</v>
      </c>
      <c r="M288" s="42">
        <f t="shared" si="76"/>
        <v>0.11318131999723846</v>
      </c>
      <c r="P288" s="1">
        <f t="shared" si="74"/>
        <v>0.11089442078794964</v>
      </c>
      <c r="Q288" s="37">
        <f t="shared" si="75"/>
        <v>35225.055</v>
      </c>
      <c r="R288" s="22"/>
      <c r="S288" s="1">
        <f t="shared" si="70"/>
        <v>5.2299079934458182E-6</v>
      </c>
      <c r="T288" s="28">
        <v>0.1</v>
      </c>
      <c r="U288" s="1">
        <f t="shared" si="71"/>
        <v>5.2299079934458188E-7</v>
      </c>
      <c r="AR288" s="1">
        <v>29442.5</v>
      </c>
      <c r="AS288" s="1">
        <v>0.18167089999769814</v>
      </c>
      <c r="BA288" s="1">
        <v>27621</v>
      </c>
      <c r="BB288" s="1">
        <v>0.14816627999971388</v>
      </c>
      <c r="BC288" s="1">
        <v>1</v>
      </c>
    </row>
    <row r="289" spans="1:55" x14ac:dyDescent="0.2">
      <c r="A289" s="43" t="s">
        <v>117</v>
      </c>
      <c r="B289" s="35"/>
      <c r="C289" s="43">
        <v>50244.377</v>
      </c>
      <c r="D289" s="43" t="s">
        <v>38</v>
      </c>
      <c r="E289" s="1">
        <f t="shared" si="73"/>
        <v>23951.28653305861</v>
      </c>
      <c r="F289" s="45">
        <f t="shared" si="72"/>
        <v>23951</v>
      </c>
      <c r="G289" s="1">
        <f t="shared" si="69"/>
        <v>0.11719067999365507</v>
      </c>
      <c r="M289" s="42">
        <f t="shared" si="76"/>
        <v>0.11719067999365507</v>
      </c>
      <c r="P289" s="1">
        <f t="shared" si="74"/>
        <v>0.11091245068418248</v>
      </c>
      <c r="Q289" s="37">
        <f t="shared" si="75"/>
        <v>35225.877</v>
      </c>
      <c r="R289" s="22"/>
      <c r="S289" s="1">
        <f t="shared" si="70"/>
        <v>3.9416163262320584E-5</v>
      </c>
      <c r="T289" s="28">
        <v>0.1</v>
      </c>
      <c r="U289" s="1">
        <f t="shared" si="71"/>
        <v>3.9416163262320589E-6</v>
      </c>
      <c r="AR289" s="1">
        <v>29442.5</v>
      </c>
      <c r="AS289" s="1">
        <v>0.18236089999845717</v>
      </c>
      <c r="BA289" s="1">
        <v>27713.5</v>
      </c>
      <c r="BB289" s="1">
        <v>0.1485991799927433</v>
      </c>
      <c r="BC289" s="1">
        <v>1</v>
      </c>
    </row>
    <row r="290" spans="1:55" x14ac:dyDescent="0.2">
      <c r="A290" s="43" t="s">
        <v>117</v>
      </c>
      <c r="B290" s="35" t="s">
        <v>52</v>
      </c>
      <c r="C290" s="43">
        <v>50245.4</v>
      </c>
      <c r="D290" s="43" t="s">
        <v>38</v>
      </c>
      <c r="E290" s="1">
        <f t="shared" si="73"/>
        <v>23953.787784173175</v>
      </c>
      <c r="F290" s="45">
        <f t="shared" si="72"/>
        <v>23953.5</v>
      </c>
      <c r="G290" s="1">
        <f t="shared" si="69"/>
        <v>0.117702379997354</v>
      </c>
      <c r="M290" s="42">
        <f t="shared" si="76"/>
        <v>0.117702379997354</v>
      </c>
      <c r="P290" s="1">
        <f t="shared" si="74"/>
        <v>0.11093498992991851</v>
      </c>
      <c r="Q290" s="37">
        <f t="shared" si="75"/>
        <v>35226.9</v>
      </c>
      <c r="R290" s="22"/>
      <c r="S290" s="1">
        <f t="shared" si="70"/>
        <v>4.5797568324824473E-5</v>
      </c>
      <c r="T290" s="28">
        <v>0.1</v>
      </c>
      <c r="U290" s="1">
        <f t="shared" si="71"/>
        <v>4.5797568324824478E-6</v>
      </c>
      <c r="AR290" s="1">
        <v>29447.5</v>
      </c>
      <c r="AS290" s="1">
        <v>0.18103429999609943</v>
      </c>
      <c r="BA290" s="1">
        <v>27723.5</v>
      </c>
      <c r="BB290" s="1">
        <v>0.15154597999935504</v>
      </c>
      <c r="BC290" s="1">
        <v>1</v>
      </c>
    </row>
    <row r="291" spans="1:55" x14ac:dyDescent="0.2">
      <c r="A291" s="43" t="s">
        <v>117</v>
      </c>
      <c r="B291" s="35"/>
      <c r="C291" s="43">
        <v>50246.421000000002</v>
      </c>
      <c r="D291" s="43" t="s">
        <v>38</v>
      </c>
      <c r="E291" s="1">
        <f t="shared" si="73"/>
        <v>23956.284145256232</v>
      </c>
      <c r="F291" s="45">
        <f t="shared" si="72"/>
        <v>23956</v>
      </c>
      <c r="G291" s="1">
        <f t="shared" si="69"/>
        <v>0.11621408000064548</v>
      </c>
      <c r="M291" s="42">
        <f t="shared" si="76"/>
        <v>0.11621408000064548</v>
      </c>
      <c r="P291" s="1">
        <f t="shared" si="74"/>
        <v>0.11095753125948229</v>
      </c>
      <c r="Q291" s="37">
        <f t="shared" si="75"/>
        <v>35227.921000000002</v>
      </c>
      <c r="R291" s="22"/>
      <c r="S291" s="1">
        <f t="shared" si="70"/>
        <v>2.7631304668224277E-5</v>
      </c>
      <c r="T291" s="28">
        <v>0.1</v>
      </c>
      <c r="U291" s="1">
        <f t="shared" si="71"/>
        <v>2.763130466822428E-6</v>
      </c>
      <c r="AR291" s="1">
        <v>30129.5</v>
      </c>
      <c r="AS291" s="1">
        <v>0.17140605999884428</v>
      </c>
      <c r="BA291" s="1">
        <v>28376.5</v>
      </c>
      <c r="BB291" s="1">
        <v>0.15996201999951154</v>
      </c>
      <c r="BC291" s="1">
        <v>0.1</v>
      </c>
    </row>
    <row r="292" spans="1:55" x14ac:dyDescent="0.2">
      <c r="A292" s="43" t="s">
        <v>117</v>
      </c>
      <c r="B292" s="35"/>
      <c r="C292" s="43">
        <v>50248.468999999997</v>
      </c>
      <c r="D292" s="43" t="s">
        <v>38</v>
      </c>
      <c r="E292" s="1">
        <f t="shared" si="73"/>
        <v>23961.291537516845</v>
      </c>
      <c r="F292" s="45">
        <f t="shared" si="72"/>
        <v>23961</v>
      </c>
      <c r="G292" s="1">
        <f t="shared" si="69"/>
        <v>0.11923747999389889</v>
      </c>
      <c r="M292" s="42">
        <f t="shared" si="76"/>
        <v>0.11923747999389889</v>
      </c>
      <c r="P292" s="1">
        <f t="shared" si="74"/>
        <v>0.11100262017009314</v>
      </c>
      <c r="Q292" s="37">
        <f t="shared" si="75"/>
        <v>35229.968999999997</v>
      </c>
      <c r="R292" s="22"/>
      <c r="S292" s="1">
        <f t="shared" si="70"/>
        <v>6.7812916317729952E-5</v>
      </c>
      <c r="T292" s="28">
        <v>0.1</v>
      </c>
      <c r="U292" s="1">
        <f t="shared" si="71"/>
        <v>6.7812916317729959E-6</v>
      </c>
      <c r="AR292" s="1">
        <v>30232</v>
      </c>
      <c r="AS292" s="1">
        <v>0.16728575999877648</v>
      </c>
      <c r="BA292" s="1">
        <v>28467</v>
      </c>
      <c r="BB292" s="1">
        <v>0.14700556000025244</v>
      </c>
      <c r="BC292" s="1">
        <v>1</v>
      </c>
    </row>
    <row r="293" spans="1:55" x14ac:dyDescent="0.2">
      <c r="A293" s="43" t="s">
        <v>117</v>
      </c>
      <c r="B293" s="35" t="s">
        <v>52</v>
      </c>
      <c r="C293" s="43">
        <v>50249.487999999998</v>
      </c>
      <c r="D293" s="43" t="s">
        <v>38</v>
      </c>
      <c r="E293" s="1">
        <f t="shared" si="73"/>
        <v>23963.783008568396</v>
      </c>
      <c r="F293" s="45">
        <f t="shared" si="72"/>
        <v>23963.5</v>
      </c>
      <c r="G293" s="1">
        <f t="shared" si="69"/>
        <v>0.11574917999678291</v>
      </c>
      <c r="M293" s="42">
        <f t="shared" si="76"/>
        <v>0.11574917999678291</v>
      </c>
      <c r="P293" s="1">
        <f t="shared" si="74"/>
        <v>0.11102516775114019</v>
      </c>
      <c r="Q293" s="37">
        <f t="shared" si="75"/>
        <v>35230.987999999998</v>
      </c>
      <c r="R293" s="22"/>
      <c r="S293" s="1">
        <f t="shared" si="70"/>
        <v>2.231629169698245E-5</v>
      </c>
      <c r="T293" s="28">
        <v>0.1</v>
      </c>
      <c r="U293" s="1">
        <f t="shared" si="71"/>
        <v>2.231629169698245E-6</v>
      </c>
      <c r="AR293" s="1">
        <v>30237</v>
      </c>
      <c r="AS293" s="1">
        <v>0.17339915999764344</v>
      </c>
      <c r="BA293" s="1">
        <v>28467</v>
      </c>
      <c r="BB293" s="1">
        <v>0.14845555999636417</v>
      </c>
      <c r="BC293" s="1">
        <v>1</v>
      </c>
    </row>
    <row r="294" spans="1:55" x14ac:dyDescent="0.2">
      <c r="A294" s="42" t="s">
        <v>131</v>
      </c>
      <c r="B294" s="177" t="s">
        <v>52</v>
      </c>
      <c r="C294" s="43">
        <v>50284.461199999998</v>
      </c>
      <c r="D294" s="43"/>
      <c r="E294" s="1">
        <f t="shared" si="73"/>
        <v>24049.293033475285</v>
      </c>
      <c r="F294" s="45">
        <f t="shared" si="72"/>
        <v>24049</v>
      </c>
      <c r="G294" s="1">
        <f t="shared" si="69"/>
        <v>0.11984931999904802</v>
      </c>
      <c r="L294" s="1">
        <f>+G294</f>
        <v>0.11984931999904802</v>
      </c>
      <c r="P294" s="1">
        <f t="shared" si="74"/>
        <v>0.11179754932055203</v>
      </c>
      <c r="Q294" s="37">
        <f t="shared" si="75"/>
        <v>35265.961199999998</v>
      </c>
      <c r="R294" s="22"/>
      <c r="S294" s="1">
        <f t="shared" si="70"/>
        <v>6.4831011059087866E-5</v>
      </c>
      <c r="T294" s="1">
        <v>1</v>
      </c>
      <c r="U294" s="1">
        <f t="shared" si="71"/>
        <v>6.4831011059087866E-5</v>
      </c>
      <c r="W294" s="1">
        <f t="shared" ref="W294:W300" si="77">+G294-P294</f>
        <v>8.0517706784959953E-3</v>
      </c>
      <c r="AB294" s="1" t="s">
        <v>126</v>
      </c>
      <c r="AH294" s="1" t="s">
        <v>69</v>
      </c>
      <c r="AR294" s="1">
        <v>31195.5</v>
      </c>
      <c r="AS294" s="1">
        <v>0.18389493999711704</v>
      </c>
      <c r="BA294" s="1">
        <v>28467</v>
      </c>
      <c r="BB294" s="1">
        <v>0.14867555999808246</v>
      </c>
      <c r="BC294" s="1">
        <v>1</v>
      </c>
    </row>
    <row r="295" spans="1:55" x14ac:dyDescent="0.2">
      <c r="A295" s="42" t="s">
        <v>132</v>
      </c>
      <c r="B295" s="177" t="s">
        <v>52</v>
      </c>
      <c r="C295" s="43">
        <v>50637.430699999997</v>
      </c>
      <c r="D295" s="43">
        <v>4.0000000000000002E-4</v>
      </c>
      <c r="E295" s="1">
        <f t="shared" si="73"/>
        <v>24912.309021042085</v>
      </c>
      <c r="F295" s="45">
        <f t="shared" si="72"/>
        <v>24912</v>
      </c>
      <c r="G295" s="1">
        <f t="shared" si="69"/>
        <v>0.12638815999525832</v>
      </c>
      <c r="J295" s="1">
        <f>+G295</f>
        <v>0.12638815999525832</v>
      </c>
      <c r="P295" s="1">
        <f t="shared" si="74"/>
        <v>0.11973009292883655</v>
      </c>
      <c r="Q295" s="37">
        <f t="shared" si="75"/>
        <v>35618.930699999997</v>
      </c>
      <c r="R295" s="22"/>
      <c r="S295" s="1">
        <f t="shared" si="70"/>
        <v>4.4329857060970251E-5</v>
      </c>
      <c r="T295" s="1">
        <v>1</v>
      </c>
      <c r="U295" s="1">
        <f t="shared" si="71"/>
        <v>4.4329857060970251E-5</v>
      </c>
      <c r="W295" s="1">
        <f t="shared" si="77"/>
        <v>6.6580670664217745E-3</v>
      </c>
      <c r="AB295" s="1" t="s">
        <v>126</v>
      </c>
      <c r="AF295" s="1" t="s">
        <v>127</v>
      </c>
      <c r="AH295" s="1" t="s">
        <v>69</v>
      </c>
      <c r="AR295" s="1">
        <v>31234.5</v>
      </c>
      <c r="AS295" s="1">
        <v>0.18417745999613544</v>
      </c>
      <c r="BA295" s="1">
        <v>28594</v>
      </c>
      <c r="BB295" s="1">
        <v>0.1614199199975701</v>
      </c>
      <c r="BC295" s="1">
        <v>0.6</v>
      </c>
    </row>
    <row r="296" spans="1:55" x14ac:dyDescent="0.2">
      <c r="A296" s="42" t="s">
        <v>133</v>
      </c>
      <c r="B296" s="35"/>
      <c r="C296" s="43">
        <v>50985.492700000003</v>
      </c>
      <c r="D296" s="43">
        <v>4.0000000000000002E-4</v>
      </c>
      <c r="E296" s="1">
        <f t="shared" si="73"/>
        <v>25763.326093804691</v>
      </c>
      <c r="F296" s="45">
        <f t="shared" si="72"/>
        <v>25763</v>
      </c>
      <c r="G296" s="1">
        <f t="shared" si="69"/>
        <v>0.13337083999795141</v>
      </c>
      <c r="L296" s="1">
        <f>+G296</f>
        <v>0.13337083999795141</v>
      </c>
      <c r="P296" s="1">
        <f t="shared" si="74"/>
        <v>0.12779549468316545</v>
      </c>
      <c r="Q296" s="37">
        <f t="shared" si="75"/>
        <v>35966.992700000003</v>
      </c>
      <c r="R296" s="22"/>
      <c r="S296" s="1">
        <f t="shared" si="70"/>
        <v>3.1084475379105718E-5</v>
      </c>
      <c r="T296" s="1">
        <v>1</v>
      </c>
      <c r="U296" s="1">
        <f t="shared" si="71"/>
        <v>3.1084475379105718E-5</v>
      </c>
      <c r="W296" s="1">
        <f t="shared" si="77"/>
        <v>5.5753453147859566E-3</v>
      </c>
      <c r="AB296" s="1" t="s">
        <v>126</v>
      </c>
      <c r="AF296" s="1" t="s">
        <v>128</v>
      </c>
      <c r="AH296" s="1" t="s">
        <v>69</v>
      </c>
      <c r="AR296" s="1">
        <v>31941.5</v>
      </c>
      <c r="AS296" s="1">
        <v>0.19608621999941533</v>
      </c>
      <c r="BA296" s="1">
        <v>28611</v>
      </c>
      <c r="BB296" s="1">
        <v>0.15649947999190772</v>
      </c>
      <c r="BC296" s="1">
        <v>0.6</v>
      </c>
    </row>
    <row r="297" spans="1:55" x14ac:dyDescent="0.2">
      <c r="A297" s="41" t="s">
        <v>134</v>
      </c>
      <c r="B297" s="40" t="s">
        <v>52</v>
      </c>
      <c r="C297" s="41">
        <v>51390.406000000003</v>
      </c>
      <c r="D297" s="41">
        <v>4.0000000000000002E-4</v>
      </c>
      <c r="E297" s="1">
        <f t="shared" si="73"/>
        <v>26753.345490603657</v>
      </c>
      <c r="F297" s="45">
        <f t="shared" si="72"/>
        <v>26753</v>
      </c>
      <c r="G297" s="1">
        <f t="shared" si="69"/>
        <v>0.1413040400002501</v>
      </c>
      <c r="L297" s="1">
        <f>+G297</f>
        <v>0.1413040400002501</v>
      </c>
      <c r="P297" s="1">
        <f t="shared" si="74"/>
        <v>0.13748211407289695</v>
      </c>
      <c r="Q297" s="37">
        <f t="shared" si="75"/>
        <v>36371.906000000003</v>
      </c>
      <c r="R297" s="22"/>
      <c r="S297" s="1">
        <f t="shared" si="70"/>
        <v>1.4607117794174179E-5</v>
      </c>
      <c r="T297" s="1">
        <v>1</v>
      </c>
      <c r="U297" s="1">
        <f t="shared" si="71"/>
        <v>1.4607117794174179E-5</v>
      </c>
      <c r="W297" s="1">
        <f t="shared" si="77"/>
        <v>3.8219259273531425E-3</v>
      </c>
      <c r="AR297" s="1">
        <v>31961</v>
      </c>
      <c r="AS297" s="1">
        <v>0.19117747999553103</v>
      </c>
      <c r="BA297" s="1">
        <v>29313</v>
      </c>
      <c r="BB297" s="1">
        <v>0.17798483999649761</v>
      </c>
      <c r="BC297" s="1">
        <v>0.1</v>
      </c>
    </row>
    <row r="298" spans="1:55" x14ac:dyDescent="0.2">
      <c r="A298" s="41" t="s">
        <v>135</v>
      </c>
      <c r="B298" s="40"/>
      <c r="C298" s="41">
        <v>51745.4208</v>
      </c>
      <c r="D298" s="41"/>
      <c r="E298" s="1">
        <f t="shared" si="73"/>
        <v>27621.362268888548</v>
      </c>
      <c r="F298" s="45">
        <f t="shared" si="72"/>
        <v>27621</v>
      </c>
      <c r="G298" s="1">
        <f t="shared" si="69"/>
        <v>0.14816627999971388</v>
      </c>
      <c r="L298" s="1">
        <f>+G298</f>
        <v>0.14816627999971388</v>
      </c>
      <c r="P298" s="1">
        <f t="shared" si="74"/>
        <v>0.14624388330776331</v>
      </c>
      <c r="Q298" s="37">
        <f t="shared" si="75"/>
        <v>36726.9208</v>
      </c>
      <c r="R298" s="22"/>
      <c r="S298" s="1">
        <f t="shared" si="70"/>
        <v>3.6956090412225066E-6</v>
      </c>
      <c r="T298" s="1">
        <v>1</v>
      </c>
      <c r="U298" s="1">
        <f t="shared" si="71"/>
        <v>3.6956090412225066E-6</v>
      </c>
      <c r="W298" s="1">
        <f t="shared" si="77"/>
        <v>1.9223966919505731E-3</v>
      </c>
      <c r="AR298" s="1">
        <v>32005</v>
      </c>
      <c r="AS298" s="1">
        <v>0.19248339999467134</v>
      </c>
      <c r="BA298" s="1">
        <v>29330</v>
      </c>
      <c r="BB298" s="1">
        <v>0.16476439999678405</v>
      </c>
      <c r="BC298" s="1">
        <v>0.4</v>
      </c>
    </row>
    <row r="299" spans="1:55" x14ac:dyDescent="0.2">
      <c r="A299" s="41" t="s">
        <v>135</v>
      </c>
      <c r="B299" s="40"/>
      <c r="C299" s="41">
        <v>51783.253299999997</v>
      </c>
      <c r="D299" s="41"/>
      <c r="E299" s="1">
        <f t="shared" si="73"/>
        <v>27713.863327335857</v>
      </c>
      <c r="F299" s="45">
        <f t="shared" si="72"/>
        <v>27713.5</v>
      </c>
      <c r="G299" s="1">
        <f t="shared" si="69"/>
        <v>0.1485991799927433</v>
      </c>
      <c r="L299" s="1">
        <f>+G299</f>
        <v>0.1485991799927433</v>
      </c>
      <c r="P299" s="1">
        <f t="shared" si="74"/>
        <v>0.14719240841765843</v>
      </c>
      <c r="Q299" s="37">
        <f t="shared" si="75"/>
        <v>36764.753299999997</v>
      </c>
      <c r="R299" s="22"/>
      <c r="S299" s="1">
        <f t="shared" si="70"/>
        <v>1.9790062644667654E-6</v>
      </c>
      <c r="T299" s="1">
        <v>1</v>
      </c>
      <c r="U299" s="1">
        <f t="shared" si="71"/>
        <v>1.9790062644667654E-6</v>
      </c>
      <c r="W299" s="1">
        <f t="shared" si="77"/>
        <v>1.4067715750848697E-3</v>
      </c>
      <c r="AR299" s="1">
        <v>32080.5</v>
      </c>
      <c r="AS299" s="1">
        <v>0.19781674000114435</v>
      </c>
      <c r="BA299" s="1">
        <v>29354.5</v>
      </c>
      <c r="BB299" s="1">
        <v>0.16463905999262352</v>
      </c>
      <c r="BC299" s="1">
        <v>0.4</v>
      </c>
    </row>
    <row r="300" spans="1:55" x14ac:dyDescent="0.2">
      <c r="A300" s="41" t="s">
        <v>136</v>
      </c>
      <c r="B300" s="48"/>
      <c r="C300" s="41">
        <v>51787.3462</v>
      </c>
      <c r="D300" s="41">
        <v>4.0000000000000002E-4</v>
      </c>
      <c r="E300" s="1">
        <f t="shared" si="73"/>
        <v>27723.870532308283</v>
      </c>
      <c r="F300" s="45">
        <f t="shared" si="72"/>
        <v>27723.5</v>
      </c>
      <c r="G300" s="1">
        <f t="shared" si="69"/>
        <v>0.15154597999935504</v>
      </c>
      <c r="L300" s="1">
        <f>+G300</f>
        <v>0.15154597999935504</v>
      </c>
      <c r="P300" s="1">
        <f t="shared" si="74"/>
        <v>0.14729512254665816</v>
      </c>
      <c r="Q300" s="37">
        <f t="shared" si="75"/>
        <v>36768.8462</v>
      </c>
      <c r="R300" s="22"/>
      <c r="S300" s="1">
        <f t="shared" si="70"/>
        <v>1.806978908314858E-5</v>
      </c>
      <c r="T300" s="1">
        <v>1</v>
      </c>
      <c r="U300" s="1">
        <f t="shared" si="71"/>
        <v>1.806978908314858E-5</v>
      </c>
      <c r="W300" s="1">
        <f t="shared" si="77"/>
        <v>4.2508574526968768E-3</v>
      </c>
      <c r="AR300" s="1">
        <v>33034</v>
      </c>
      <c r="AS300" s="1">
        <v>0.20582912000099896</v>
      </c>
      <c r="BA300" s="1">
        <v>29442.5</v>
      </c>
      <c r="BB300" s="1">
        <v>0.18167089999769814</v>
      </c>
      <c r="BC300" s="1">
        <v>0.1</v>
      </c>
    </row>
    <row r="301" spans="1:55" x14ac:dyDescent="0.2">
      <c r="A301" s="43" t="s">
        <v>137</v>
      </c>
      <c r="B301" s="35" t="s">
        <v>52</v>
      </c>
      <c r="C301" s="43">
        <v>52054.42856</v>
      </c>
      <c r="D301" s="43" t="s">
        <v>38</v>
      </c>
      <c r="E301" s="1">
        <f t="shared" si="73"/>
        <v>28376.891109658656</v>
      </c>
      <c r="F301" s="45">
        <f t="shared" si="72"/>
        <v>28376.5</v>
      </c>
      <c r="G301" s="1">
        <f t="shared" si="69"/>
        <v>0.15996201999951154</v>
      </c>
      <c r="M301" s="42">
        <f>G301</f>
        <v>0.15996201999951154</v>
      </c>
      <c r="P301" s="1">
        <f t="shared" si="74"/>
        <v>0.15407452879471922</v>
      </c>
      <c r="Q301" s="37">
        <f t="shared" si="75"/>
        <v>37035.92856</v>
      </c>
      <c r="R301" s="22"/>
      <c r="S301" s="1">
        <f t="shared" si="70"/>
        <v>3.4662552686506886E-5</v>
      </c>
      <c r="T301" s="28">
        <v>0.1</v>
      </c>
      <c r="U301" s="1">
        <f t="shared" si="71"/>
        <v>3.4662552686506887E-6</v>
      </c>
      <c r="AR301" s="1">
        <v>33092.5</v>
      </c>
      <c r="AS301" s="1">
        <v>0.20887290000246139</v>
      </c>
      <c r="BA301" s="1">
        <v>29442.5</v>
      </c>
      <c r="BB301" s="1">
        <v>0.18236089999845717</v>
      </c>
      <c r="BC301" s="1">
        <v>0.1</v>
      </c>
    </row>
    <row r="302" spans="1:55" x14ac:dyDescent="0.2">
      <c r="A302" s="41" t="s">
        <v>138</v>
      </c>
      <c r="B302" s="48" t="s">
        <v>54</v>
      </c>
      <c r="C302" s="44">
        <v>52091.429680000001</v>
      </c>
      <c r="D302" s="44">
        <v>3.5E-4</v>
      </c>
      <c r="E302" s="1">
        <f t="shared" si="73"/>
        <v>28467.359430909866</v>
      </c>
      <c r="F302" s="45">
        <f t="shared" si="72"/>
        <v>28467</v>
      </c>
      <c r="G302" s="1">
        <f t="shared" si="69"/>
        <v>0.14700556000025244</v>
      </c>
      <c r="L302" s="1">
        <f>+G302</f>
        <v>0.14700556000025244</v>
      </c>
      <c r="P302" s="1">
        <f t="shared" si="74"/>
        <v>0.15502531140523265</v>
      </c>
      <c r="Q302" s="37">
        <f t="shared" si="75"/>
        <v>37072.929680000001</v>
      </c>
      <c r="R302" s="22"/>
      <c r="S302" s="1">
        <f t="shared" si="70"/>
        <v>6.4316412597682012E-5</v>
      </c>
      <c r="T302" s="1">
        <v>1</v>
      </c>
      <c r="U302" s="1">
        <f t="shared" si="71"/>
        <v>6.4316412597682012E-5</v>
      </c>
      <c r="W302" s="1">
        <f>+G302-P302</f>
        <v>-8.0197514049802077E-3</v>
      </c>
      <c r="AR302" s="1">
        <v>33865.5</v>
      </c>
      <c r="AS302" s="1">
        <v>0.20230053999694064</v>
      </c>
      <c r="BA302" s="1">
        <v>29447.5</v>
      </c>
      <c r="BB302" s="1">
        <v>0.18103429999609943</v>
      </c>
      <c r="BC302" s="1">
        <v>0.1</v>
      </c>
    </row>
    <row r="303" spans="1:55" x14ac:dyDescent="0.2">
      <c r="A303" s="41" t="s">
        <v>138</v>
      </c>
      <c r="B303" s="48" t="s">
        <v>54</v>
      </c>
      <c r="C303" s="44">
        <v>52091.431129999997</v>
      </c>
      <c r="D303" s="44">
        <v>1.7000000000000001E-4</v>
      </c>
      <c r="E303" s="1">
        <f t="shared" si="73"/>
        <v>28467.362976182696</v>
      </c>
      <c r="F303" s="45">
        <f t="shared" si="72"/>
        <v>28467</v>
      </c>
      <c r="G303" s="1">
        <f t="shared" si="69"/>
        <v>0.14845555999636417</v>
      </c>
      <c r="L303" s="1">
        <f>+G303</f>
        <v>0.14845555999636417</v>
      </c>
      <c r="P303" s="1">
        <f t="shared" si="74"/>
        <v>0.15502531140523265</v>
      </c>
      <c r="Q303" s="37">
        <f t="shared" si="75"/>
        <v>37072.931129999997</v>
      </c>
      <c r="R303" s="22"/>
      <c r="S303" s="1">
        <f t="shared" si="70"/>
        <v>4.3161633574329369E-5</v>
      </c>
      <c r="T303" s="1">
        <v>1</v>
      </c>
      <c r="U303" s="1">
        <f t="shared" si="71"/>
        <v>4.3161633574329369E-5</v>
      </c>
      <c r="W303" s="1">
        <f>+G303-P303</f>
        <v>-6.5697514088684794E-3</v>
      </c>
      <c r="AR303" s="1">
        <v>33865.5</v>
      </c>
      <c r="AS303" s="1">
        <v>0.21960053999646334</v>
      </c>
      <c r="BA303" s="1">
        <v>30129.5</v>
      </c>
      <c r="BB303" s="1">
        <v>0.17140605999884428</v>
      </c>
      <c r="BC303" s="1">
        <v>1</v>
      </c>
    </row>
    <row r="304" spans="1:55" x14ac:dyDescent="0.2">
      <c r="A304" s="41" t="s">
        <v>138</v>
      </c>
      <c r="B304" s="48" t="s">
        <v>54</v>
      </c>
      <c r="C304" s="44">
        <v>52091.431349999999</v>
      </c>
      <c r="D304" s="44">
        <v>1.1E-4</v>
      </c>
      <c r="E304" s="1">
        <f t="shared" si="73"/>
        <v>28467.363514086166</v>
      </c>
      <c r="F304" s="45">
        <f t="shared" si="72"/>
        <v>28467</v>
      </c>
      <c r="G304" s="1">
        <f t="shared" si="69"/>
        <v>0.14867555999808246</v>
      </c>
      <c r="L304" s="1">
        <f>+G304</f>
        <v>0.14867555999808246</v>
      </c>
      <c r="P304" s="1">
        <f t="shared" si="74"/>
        <v>0.15502531140523265</v>
      </c>
      <c r="Q304" s="37">
        <f t="shared" si="75"/>
        <v>37072.931349999999</v>
      </c>
      <c r="R304" s="22"/>
      <c r="S304" s="1">
        <f t="shared" si="70"/>
        <v>4.0319342932605806E-5</v>
      </c>
      <c r="T304" s="1">
        <v>1</v>
      </c>
      <c r="U304" s="1">
        <f t="shared" si="71"/>
        <v>4.0319342932605806E-5</v>
      </c>
      <c r="W304" s="1">
        <f>+G304-P304</f>
        <v>-6.3497514071501893E-3</v>
      </c>
      <c r="AR304" s="1">
        <v>33868</v>
      </c>
      <c r="AS304" s="1">
        <v>0.21748223999748006</v>
      </c>
      <c r="BA304" s="1">
        <v>30232</v>
      </c>
      <c r="BB304" s="1">
        <v>0.16728575999877648</v>
      </c>
      <c r="BC304" s="1">
        <v>1</v>
      </c>
    </row>
    <row r="305" spans="1:55" x14ac:dyDescent="0.2">
      <c r="A305" s="41" t="s">
        <v>140</v>
      </c>
      <c r="B305" s="48" t="s">
        <v>54</v>
      </c>
      <c r="C305" s="44">
        <v>52143.386500000001</v>
      </c>
      <c r="D305" s="44">
        <v>1.1999999999999999E-3</v>
      </c>
      <c r="E305" s="1">
        <f t="shared" si="73"/>
        <v>28594.394674247123</v>
      </c>
      <c r="F305" s="45">
        <f t="shared" si="72"/>
        <v>28594</v>
      </c>
      <c r="G305" s="1">
        <f t="shared" si="69"/>
        <v>0.1614199199975701</v>
      </c>
      <c r="L305" s="1">
        <f>+G305</f>
        <v>0.1614199199975701</v>
      </c>
      <c r="P305" s="1">
        <f t="shared" si="74"/>
        <v>0.15636416366808564</v>
      </c>
      <c r="Q305" s="37">
        <f t="shared" si="75"/>
        <v>37124.886500000001</v>
      </c>
      <c r="R305" s="22"/>
      <c r="S305" s="1">
        <f t="shared" si="70"/>
        <v>2.55606720631222E-5</v>
      </c>
      <c r="T305" s="1">
        <v>0.6</v>
      </c>
      <c r="U305" s="1">
        <f t="shared" si="71"/>
        <v>1.5336403237873319E-5</v>
      </c>
      <c r="W305" s="1">
        <f>+G305-P305</f>
        <v>5.0557563294844621E-3</v>
      </c>
      <c r="AR305" s="1">
        <v>33868</v>
      </c>
      <c r="AS305" s="1">
        <v>0.21748223999748006</v>
      </c>
      <c r="BA305" s="1">
        <v>30237</v>
      </c>
      <c r="BB305" s="1">
        <v>0.17339915999764344</v>
      </c>
      <c r="BC305" s="1">
        <v>0.6</v>
      </c>
    </row>
    <row r="306" spans="1:55" x14ac:dyDescent="0.2">
      <c r="A306" s="41" t="s">
        <v>140</v>
      </c>
      <c r="B306" s="48" t="s">
        <v>54</v>
      </c>
      <c r="C306" s="44">
        <v>52150.334499999997</v>
      </c>
      <c r="D306" s="44">
        <v>2.0999999999999999E-3</v>
      </c>
      <c r="E306" s="1">
        <f t="shared" si="73"/>
        <v>28611.382643693807</v>
      </c>
      <c r="F306" s="45">
        <f t="shared" si="72"/>
        <v>28611</v>
      </c>
      <c r="G306" s="1">
        <f t="shared" si="69"/>
        <v>0.15649947999190772</v>
      </c>
      <c r="L306" s="1">
        <f>+G306</f>
        <v>0.15649947999190772</v>
      </c>
      <c r="P306" s="1">
        <f t="shared" si="74"/>
        <v>0.15654378820954717</v>
      </c>
      <c r="Q306" s="37">
        <f t="shared" si="75"/>
        <v>37131.834499999997</v>
      </c>
      <c r="R306" s="22"/>
      <c r="S306" s="1">
        <f t="shared" si="70"/>
        <v>1.9632181503853036E-9</v>
      </c>
      <c r="T306" s="1">
        <v>0.6</v>
      </c>
      <c r="U306" s="1">
        <f t="shared" si="71"/>
        <v>1.1779308902311822E-9</v>
      </c>
      <c r="W306" s="1">
        <f>+G306-P306</f>
        <v>-4.4308217639454917E-5</v>
      </c>
      <c r="AR306" s="1">
        <v>33868</v>
      </c>
      <c r="AS306" s="1">
        <v>0.21758223999495385</v>
      </c>
      <c r="BA306" s="1">
        <v>31195.5</v>
      </c>
      <c r="BB306" s="1">
        <v>0.18389493999711704</v>
      </c>
      <c r="BC306" s="1">
        <v>1</v>
      </c>
    </row>
    <row r="307" spans="1:55" x14ac:dyDescent="0.2">
      <c r="A307" s="43" t="s">
        <v>137</v>
      </c>
      <c r="B307" s="35" t="s">
        <v>54</v>
      </c>
      <c r="C307" s="43">
        <v>52437.470699999998</v>
      </c>
      <c r="D307" s="43" t="s">
        <v>38</v>
      </c>
      <c r="E307" s="1">
        <f t="shared" si="73"/>
        <v>29313.43517573745</v>
      </c>
      <c r="F307" s="45">
        <f t="shared" si="72"/>
        <v>29313</v>
      </c>
      <c r="G307" s="1">
        <f t="shared" si="69"/>
        <v>0.17798483999649761</v>
      </c>
      <c r="M307" s="42">
        <f>G307</f>
        <v>0.17798483999649761</v>
      </c>
      <c r="P307" s="1">
        <f t="shared" si="74"/>
        <v>0.16404536812125789</v>
      </c>
      <c r="Q307" s="37">
        <f t="shared" si="75"/>
        <v>37418.970699999998</v>
      </c>
      <c r="R307" s="22"/>
      <c r="S307" s="1">
        <f t="shared" si="70"/>
        <v>1.9430887616059923E-4</v>
      </c>
      <c r="T307" s="28">
        <v>0.1</v>
      </c>
      <c r="U307" s="1">
        <f t="shared" si="71"/>
        <v>1.9430887616059926E-5</v>
      </c>
      <c r="AR307" s="1">
        <v>34543</v>
      </c>
      <c r="AS307" s="1">
        <v>0.22786123999685515</v>
      </c>
      <c r="BA307" s="1">
        <v>31234.5</v>
      </c>
      <c r="BB307" s="1">
        <v>0.18417745999613544</v>
      </c>
      <c r="BC307" s="1">
        <v>0.6</v>
      </c>
    </row>
    <row r="308" spans="1:55" x14ac:dyDescent="0.2">
      <c r="A308" s="43" t="s">
        <v>137</v>
      </c>
      <c r="B308" s="35" t="s">
        <v>54</v>
      </c>
      <c r="C308" s="43">
        <v>52444.410400000001</v>
      </c>
      <c r="D308" s="43">
        <v>3.0999999999999999E-3</v>
      </c>
      <c r="E308" s="1">
        <f t="shared" si="73"/>
        <v>29330.402851553405</v>
      </c>
      <c r="F308" s="45">
        <f t="shared" ref="F308:F339" si="78">ROUND(2*E308,0)/2-0.5</f>
        <v>29330</v>
      </c>
      <c r="G308" s="1">
        <f t="shared" si="69"/>
        <v>0.16476439999678405</v>
      </c>
      <c r="M308" s="1">
        <f>+G308</f>
        <v>0.16476439999678405</v>
      </c>
      <c r="P308" s="1">
        <f t="shared" si="74"/>
        <v>0.16422906796298462</v>
      </c>
      <c r="Q308" s="37">
        <f t="shared" si="75"/>
        <v>37425.910400000001</v>
      </c>
      <c r="R308" s="22"/>
      <c r="S308" s="1">
        <f t="shared" si="70"/>
        <v>2.8658038641183937E-7</v>
      </c>
      <c r="T308" s="28">
        <v>0.4</v>
      </c>
      <c r="U308" s="1">
        <f t="shared" si="71"/>
        <v>1.1463215456473576E-7</v>
      </c>
      <c r="W308" s="1">
        <f t="shared" ref="W308:W317" si="79">+G308-P308</f>
        <v>5.3533203379943495E-4</v>
      </c>
      <c r="AR308" s="1">
        <v>34601.5</v>
      </c>
      <c r="AS308" s="1">
        <v>0.22567501999583328</v>
      </c>
      <c r="BA308" s="1">
        <v>31941.5</v>
      </c>
      <c r="BB308" s="1">
        <v>0.19608621999941533</v>
      </c>
      <c r="BC308" s="1">
        <v>1</v>
      </c>
    </row>
    <row r="309" spans="1:55" x14ac:dyDescent="0.2">
      <c r="A309" s="43" t="s">
        <v>137</v>
      </c>
      <c r="B309" s="35" t="s">
        <v>52</v>
      </c>
      <c r="C309" s="43">
        <v>52454.430659999998</v>
      </c>
      <c r="D309" s="43">
        <v>3.8999999999999998E-3</v>
      </c>
      <c r="E309" s="1">
        <f t="shared" si="73"/>
        <v>29354.902545095127</v>
      </c>
      <c r="F309" s="45">
        <f t="shared" si="78"/>
        <v>29354.5</v>
      </c>
      <c r="G309" s="1">
        <f t="shared" si="69"/>
        <v>0.16463905999262352</v>
      </c>
      <c r="M309" s="1">
        <f>+G309</f>
        <v>0.16463905999262352</v>
      </c>
      <c r="P309" s="1">
        <f t="shared" si="74"/>
        <v>0.16449398135108162</v>
      </c>
      <c r="Q309" s="37">
        <f t="shared" si="75"/>
        <v>37435.930659999998</v>
      </c>
      <c r="R309" s="22"/>
      <c r="S309" s="1">
        <f t="shared" si="70"/>
        <v>2.1047812231641916E-8</v>
      </c>
      <c r="T309" s="28">
        <v>0.4</v>
      </c>
      <c r="U309" s="1">
        <f t="shared" si="71"/>
        <v>8.4191248926567662E-9</v>
      </c>
      <c r="W309" s="1">
        <f t="shared" si="79"/>
        <v>1.4507864154189587E-4</v>
      </c>
      <c r="AR309" s="1">
        <v>34601.5</v>
      </c>
      <c r="AS309" s="1">
        <v>0.22567501999583328</v>
      </c>
      <c r="BA309" s="1">
        <v>31961</v>
      </c>
      <c r="BB309" s="1">
        <v>0.19117747999553103</v>
      </c>
      <c r="BC309" s="1">
        <v>1</v>
      </c>
    </row>
    <row r="310" spans="1:55" x14ac:dyDescent="0.2">
      <c r="A310" s="43" t="s">
        <v>137</v>
      </c>
      <c r="B310" s="35" t="s">
        <v>52</v>
      </c>
      <c r="C310" s="43">
        <v>52490.439279999999</v>
      </c>
      <c r="D310" s="43" t="s">
        <v>38</v>
      </c>
      <c r="E310" s="1">
        <f t="shared" si="73"/>
        <v>29442.944188212216</v>
      </c>
      <c r="F310" s="45">
        <f t="shared" si="78"/>
        <v>29442.5</v>
      </c>
      <c r="G310" s="1">
        <f t="shared" si="69"/>
        <v>0.18167089999769814</v>
      </c>
      <c r="M310" s="1">
        <v>0.18167089999769814</v>
      </c>
      <c r="P310" s="1">
        <f t="shared" si="74"/>
        <v>0.16544715738154311</v>
      </c>
      <c r="Q310" s="37">
        <f t="shared" si="75"/>
        <v>37471.939279999999</v>
      </c>
      <c r="R310" s="22"/>
      <c r="S310" s="1">
        <f t="shared" si="70"/>
        <v>2.6320982447524484E-4</v>
      </c>
      <c r="T310" s="28">
        <v>0.1</v>
      </c>
      <c r="U310" s="1">
        <f t="shared" si="71"/>
        <v>2.6320982447524486E-5</v>
      </c>
      <c r="W310" s="1">
        <f t="shared" si="79"/>
        <v>1.6223742616155029E-2</v>
      </c>
      <c r="AR310" s="1">
        <v>34601.5</v>
      </c>
      <c r="AS310" s="1">
        <v>0.2259750199955306</v>
      </c>
      <c r="BA310" s="1">
        <v>32005</v>
      </c>
      <c r="BB310" s="1">
        <v>0.19248339999467134</v>
      </c>
      <c r="BC310" s="1">
        <v>1</v>
      </c>
    </row>
    <row r="311" spans="1:55" x14ac:dyDescent="0.2">
      <c r="A311" s="43" t="s">
        <v>137</v>
      </c>
      <c r="B311" s="35" t="s">
        <v>52</v>
      </c>
      <c r="C311" s="43">
        <v>52490.439969999999</v>
      </c>
      <c r="D311" s="43" t="s">
        <v>38</v>
      </c>
      <c r="E311" s="1">
        <f t="shared" si="73"/>
        <v>29442.945875273086</v>
      </c>
      <c r="F311" s="45">
        <f t="shared" si="78"/>
        <v>29442.5</v>
      </c>
      <c r="G311" s="1">
        <f t="shared" si="69"/>
        <v>0.18236089999845717</v>
      </c>
      <c r="M311" s="1">
        <v>0.18236089999845717</v>
      </c>
      <c r="P311" s="1">
        <f t="shared" si="74"/>
        <v>0.16544715738154311</v>
      </c>
      <c r="Q311" s="37">
        <f t="shared" si="75"/>
        <v>37471.939969999999</v>
      </c>
      <c r="R311" s="22"/>
      <c r="S311" s="1">
        <f t="shared" si="70"/>
        <v>2.8607468931121476E-4</v>
      </c>
      <c r="T311" s="28">
        <v>0.1</v>
      </c>
      <c r="U311" s="1">
        <f t="shared" si="71"/>
        <v>2.8607468931121478E-5</v>
      </c>
      <c r="W311" s="1">
        <f t="shared" si="79"/>
        <v>1.6913742616914057E-2</v>
      </c>
      <c r="AR311" s="1">
        <v>34662.5</v>
      </c>
      <c r="AS311" s="1">
        <v>0.2266204999978072</v>
      </c>
      <c r="BA311" s="1">
        <v>32080.5</v>
      </c>
      <c r="BB311" s="1">
        <v>0.19781674000114435</v>
      </c>
      <c r="BC311" s="1">
        <v>0.4</v>
      </c>
    </row>
    <row r="312" spans="1:55" x14ac:dyDescent="0.2">
      <c r="A312" s="43" t="s">
        <v>137</v>
      </c>
      <c r="B312" s="35" t="s">
        <v>52</v>
      </c>
      <c r="C312" s="43">
        <v>52492.483619999999</v>
      </c>
      <c r="D312" s="43" t="s">
        <v>38</v>
      </c>
      <c r="E312" s="1">
        <f t="shared" si="73"/>
        <v>29447.942631715188</v>
      </c>
      <c r="F312" s="45">
        <f t="shared" si="78"/>
        <v>29447.5</v>
      </c>
      <c r="G312" s="1">
        <f t="shared" si="69"/>
        <v>0.18103429999609943</v>
      </c>
      <c r="M312" s="1">
        <v>0.18103429999609943</v>
      </c>
      <c r="P312" s="1">
        <f t="shared" si="74"/>
        <v>0.16550139262893915</v>
      </c>
      <c r="Q312" s="37">
        <f t="shared" si="75"/>
        <v>37473.983619999999</v>
      </c>
      <c r="R312" s="22"/>
      <c r="S312" s="1">
        <f t="shared" si="70"/>
        <v>2.4127121127678233E-4</v>
      </c>
      <c r="T312" s="28">
        <v>0.1</v>
      </c>
      <c r="U312" s="1">
        <f t="shared" si="71"/>
        <v>2.4127121127678235E-5</v>
      </c>
      <c r="W312" s="1">
        <f t="shared" si="79"/>
        <v>1.5532907367160287E-2</v>
      </c>
      <c r="AR312" s="1">
        <v>34670</v>
      </c>
      <c r="AS312" s="1">
        <v>0.22285559999727411</v>
      </c>
      <c r="BA312" s="1">
        <v>33034</v>
      </c>
      <c r="BB312" s="1">
        <v>0.20582912000099896</v>
      </c>
      <c r="BC312" s="1">
        <v>1</v>
      </c>
    </row>
    <row r="313" spans="1:55" x14ac:dyDescent="0.2">
      <c r="A313" s="39" t="s">
        <v>141</v>
      </c>
      <c r="B313" s="46" t="s">
        <v>52</v>
      </c>
      <c r="C313" s="47">
        <v>52771.408799999997</v>
      </c>
      <c r="D313" s="47">
        <v>2.0000000000000001E-4</v>
      </c>
      <c r="E313" s="1">
        <f t="shared" si="73"/>
        <v>30129.91909051672</v>
      </c>
      <c r="F313" s="45">
        <f t="shared" si="78"/>
        <v>30129.5</v>
      </c>
      <c r="G313" s="1">
        <f t="shared" si="69"/>
        <v>0.17140605999884428</v>
      </c>
      <c r="L313" s="1">
        <f>+G313</f>
        <v>0.17140605999884428</v>
      </c>
      <c r="O313" s="1">
        <f t="shared" ref="O313:O344" ca="1" si="80">+C$11+C$12*$F313</f>
        <v>0.17570367005033843</v>
      </c>
      <c r="P313" s="1">
        <f t="shared" si="74"/>
        <v>0.1729771879060481</v>
      </c>
      <c r="Q313" s="37">
        <f t="shared" si="75"/>
        <v>37752.908799999997</v>
      </c>
      <c r="R313" s="22"/>
      <c r="S313" s="1">
        <f t="shared" si="70"/>
        <v>2.4684429007946475E-6</v>
      </c>
      <c r="T313" s="1">
        <v>1</v>
      </c>
      <c r="U313" s="1">
        <f t="shared" si="71"/>
        <v>2.4684429007946475E-6</v>
      </c>
      <c r="W313" s="1">
        <f t="shared" si="79"/>
        <v>-1.5711279072038176E-3</v>
      </c>
      <c r="AR313" s="1">
        <v>34736</v>
      </c>
      <c r="AS313" s="1">
        <v>0.22816447999502998</v>
      </c>
      <c r="BA313" s="1">
        <v>33092.5</v>
      </c>
      <c r="BB313" s="1">
        <v>0.20887290000246139</v>
      </c>
      <c r="BC313" s="1">
        <v>1</v>
      </c>
    </row>
    <row r="314" spans="1:55" x14ac:dyDescent="0.2">
      <c r="A314" s="39" t="s">
        <v>141</v>
      </c>
      <c r="B314" s="46" t="s">
        <v>54</v>
      </c>
      <c r="C314" s="47">
        <v>52813.326699999998</v>
      </c>
      <c r="D314" s="47">
        <v>2.9999999999999997E-4</v>
      </c>
      <c r="E314" s="1">
        <f t="shared" si="73"/>
        <v>30232.409016318317</v>
      </c>
      <c r="F314" s="45">
        <f t="shared" si="78"/>
        <v>30232</v>
      </c>
      <c r="G314" s="1">
        <f t="shared" si="69"/>
        <v>0.16728575999877648</v>
      </c>
      <c r="L314" s="1">
        <f>+G314</f>
        <v>0.16728575999877648</v>
      </c>
      <c r="O314" s="1">
        <f t="shared" ca="1" si="80"/>
        <v>0.17685278050992265</v>
      </c>
      <c r="P314" s="1">
        <f t="shared" si="74"/>
        <v>0.1741141545685144</v>
      </c>
      <c r="Q314" s="37">
        <f t="shared" si="75"/>
        <v>37794.826699999998</v>
      </c>
      <c r="R314" s="22"/>
      <c r="S314" s="1">
        <f t="shared" si="70"/>
        <v>4.6626972400026193E-5</v>
      </c>
      <c r="T314" s="1">
        <v>1</v>
      </c>
      <c r="U314" s="1">
        <f t="shared" si="71"/>
        <v>4.6626972400026193E-5</v>
      </c>
      <c r="W314" s="1">
        <f t="shared" si="79"/>
        <v>-6.8283945697379111E-3</v>
      </c>
      <c r="AR314" s="1">
        <v>35428</v>
      </c>
      <c r="AS314" s="1">
        <v>0.2369030399931944</v>
      </c>
      <c r="BA314" s="1">
        <v>33775</v>
      </c>
      <c r="BB314" s="1">
        <v>0.21616699999867706</v>
      </c>
      <c r="BC314" s="1">
        <v>1</v>
      </c>
    </row>
    <row r="315" spans="1:55" x14ac:dyDescent="0.2">
      <c r="A315" s="43" t="s">
        <v>137</v>
      </c>
      <c r="B315" s="35" t="s">
        <v>54</v>
      </c>
      <c r="C315" s="43">
        <v>52815.377789999999</v>
      </c>
      <c r="D315" s="43">
        <v>1.4E-3</v>
      </c>
      <c r="E315" s="1">
        <f t="shared" si="73"/>
        <v>30237.423963677618</v>
      </c>
      <c r="F315" s="45">
        <f t="shared" si="78"/>
        <v>30237</v>
      </c>
      <c r="G315" s="1">
        <f t="shared" si="69"/>
        <v>0.17339915999764344</v>
      </c>
      <c r="M315" s="1">
        <f>+G315</f>
        <v>0.17339915999764344</v>
      </c>
      <c r="O315" s="1">
        <f t="shared" ca="1" si="80"/>
        <v>0.17690883467868285</v>
      </c>
      <c r="P315" s="1">
        <f t="shared" si="74"/>
        <v>0.1741697059615209</v>
      </c>
      <c r="Q315" s="37">
        <f t="shared" si="75"/>
        <v>37796.877789999999</v>
      </c>
      <c r="R315" s="22"/>
      <c r="S315" s="1">
        <f t="shared" si="70"/>
        <v>5.9374108244784609E-7</v>
      </c>
      <c r="T315" s="1">
        <v>0.6</v>
      </c>
      <c r="U315" s="1">
        <f t="shared" si="71"/>
        <v>3.5624464946870764E-7</v>
      </c>
      <c r="W315" s="1">
        <f t="shared" si="79"/>
        <v>-7.7054596387746144E-4</v>
      </c>
      <c r="AR315" s="1">
        <v>35562</v>
      </c>
      <c r="AS315" s="1">
        <v>0.23883015999308554</v>
      </c>
      <c r="BA315" s="1">
        <v>33777.5</v>
      </c>
      <c r="BB315" s="1">
        <v>0.21717869999702089</v>
      </c>
      <c r="BC315" s="1">
        <v>1</v>
      </c>
    </row>
    <row r="316" spans="1:55" x14ac:dyDescent="0.2">
      <c r="A316" s="41" t="s">
        <v>143</v>
      </c>
      <c r="B316" s="48" t="s">
        <v>52</v>
      </c>
      <c r="C316" s="44">
        <v>53207.410300000003</v>
      </c>
      <c r="D316" s="44">
        <v>2.0000000000000001E-4</v>
      </c>
      <c r="E316" s="1">
        <f t="shared" si="73"/>
        <v>31195.94962602506</v>
      </c>
      <c r="F316" s="45">
        <f t="shared" si="78"/>
        <v>31195.5</v>
      </c>
      <c r="G316" s="1">
        <f t="shared" si="69"/>
        <v>0.18389493999711704</v>
      </c>
      <c r="L316" s="1">
        <f>+G316</f>
        <v>0.18389493999711704</v>
      </c>
      <c r="O316" s="1">
        <f t="shared" ca="1" si="80"/>
        <v>0.18765441883001427</v>
      </c>
      <c r="P316" s="1">
        <f t="shared" si="74"/>
        <v>0.18497286365436921</v>
      </c>
      <c r="Q316" s="37">
        <f t="shared" si="75"/>
        <v>38188.910300000003</v>
      </c>
      <c r="R316" s="22"/>
      <c r="S316" s="1">
        <f t="shared" si="70"/>
        <v>1.1619194108639104E-6</v>
      </c>
      <c r="T316" s="1">
        <v>1</v>
      </c>
      <c r="U316" s="1">
        <f t="shared" si="71"/>
        <v>1.1619194108639104E-6</v>
      </c>
      <c r="W316" s="1">
        <f t="shared" si="79"/>
        <v>-1.0779236572521778E-3</v>
      </c>
      <c r="BA316" s="1">
        <v>33789.5</v>
      </c>
      <c r="BB316" s="1">
        <v>0.2177348599943798</v>
      </c>
      <c r="BC316" s="1">
        <v>1</v>
      </c>
    </row>
    <row r="317" spans="1:55" x14ac:dyDescent="0.2">
      <c r="A317" s="43" t="s">
        <v>137</v>
      </c>
      <c r="B317" s="35" t="s">
        <v>52</v>
      </c>
      <c r="C317" s="43">
        <v>53223.361400000002</v>
      </c>
      <c r="D317" s="43">
        <v>1.1000000000000001E-3</v>
      </c>
      <c r="E317" s="1">
        <f t="shared" si="73"/>
        <v>31234.950316790906</v>
      </c>
      <c r="F317" s="45">
        <f t="shared" si="78"/>
        <v>31234.5</v>
      </c>
      <c r="G317" s="1">
        <f t="shared" si="69"/>
        <v>0.18417745999613544</v>
      </c>
      <c r="M317" s="1">
        <f>+G317</f>
        <v>0.18417745999613544</v>
      </c>
      <c r="O317" s="1">
        <f t="shared" ca="1" si="80"/>
        <v>0.18809164134634387</v>
      </c>
      <c r="P317" s="1">
        <f t="shared" si="74"/>
        <v>0.18541891404485383</v>
      </c>
      <c r="Q317" s="37">
        <f t="shared" si="75"/>
        <v>38204.861400000002</v>
      </c>
      <c r="R317" s="22"/>
      <c r="S317" s="1">
        <f t="shared" si="70"/>
        <v>1.541208155079291E-6</v>
      </c>
      <c r="T317" s="1">
        <v>0.6</v>
      </c>
      <c r="U317" s="1">
        <f t="shared" si="71"/>
        <v>9.2472489304757456E-7</v>
      </c>
      <c r="W317" s="1">
        <f t="shared" si="79"/>
        <v>-1.2414540487183934E-3</v>
      </c>
      <c r="BA317" s="1">
        <v>33792</v>
      </c>
      <c r="BB317" s="1">
        <v>0.21614655999292154</v>
      </c>
      <c r="BC317" s="1">
        <v>1</v>
      </c>
    </row>
    <row r="318" spans="1:55" x14ac:dyDescent="0.2">
      <c r="A318" s="43" t="s">
        <v>137</v>
      </c>
      <c r="B318" s="35" t="s">
        <v>54</v>
      </c>
      <c r="C318" s="43">
        <v>53235.3989</v>
      </c>
      <c r="D318" s="43" t="s">
        <v>38</v>
      </c>
      <c r="E318" s="1">
        <f t="shared" si="73"/>
        <v>31264.382193908717</v>
      </c>
      <c r="F318" s="45">
        <f t="shared" si="78"/>
        <v>31264</v>
      </c>
      <c r="O318" s="1">
        <f t="shared" ca="1" si="80"/>
        <v>0.18842236094202908</v>
      </c>
      <c r="P318" s="1">
        <f t="shared" si="74"/>
        <v>0.1857566480066872</v>
      </c>
      <c r="Q318" s="37">
        <f t="shared" si="75"/>
        <v>38216.8989</v>
      </c>
      <c r="R318" s="22">
        <v>0.15631551999831572</v>
      </c>
      <c r="BA318" s="1">
        <v>33836</v>
      </c>
      <c r="BB318" s="1">
        <v>0.21595248000085121</v>
      </c>
      <c r="BC318" s="1">
        <v>1</v>
      </c>
    </row>
    <row r="319" spans="1:55" x14ac:dyDescent="0.2">
      <c r="A319" s="39" t="s">
        <v>146</v>
      </c>
      <c r="B319" s="46" t="s">
        <v>52</v>
      </c>
      <c r="C319" s="47">
        <v>53512.533000000003</v>
      </c>
      <c r="D319" s="47">
        <v>2.9999999999999997E-4</v>
      </c>
      <c r="E319" s="1">
        <f t="shared" si="73"/>
        <v>31941.9794338967</v>
      </c>
      <c r="F319" s="45">
        <f t="shared" si="78"/>
        <v>31941.5</v>
      </c>
      <c r="G319" s="1">
        <f t="shared" ref="G319:G330" si="81">+C319-(C$7+F319*C$8)</f>
        <v>0.19608621999941533</v>
      </c>
      <c r="L319" s="1">
        <f>+G319</f>
        <v>0.19608621999941533</v>
      </c>
      <c r="O319" s="1">
        <f t="shared" ca="1" si="80"/>
        <v>0.19601770080903691</v>
      </c>
      <c r="P319" s="1">
        <f t="shared" si="74"/>
        <v>0.19359293154927895</v>
      </c>
      <c r="Q319" s="37">
        <f t="shared" si="75"/>
        <v>38494.033000000003</v>
      </c>
      <c r="R319" s="22"/>
      <c r="S319" s="1">
        <f t="shared" ref="S319:S330" si="82">+(P319-G319)^2</f>
        <v>6.2164872955834861E-6</v>
      </c>
      <c r="T319" s="1">
        <v>1</v>
      </c>
      <c r="U319" s="1">
        <f t="shared" ref="U319:U330" si="83">T319*S319</f>
        <v>6.2164872955834861E-6</v>
      </c>
      <c r="W319" s="1">
        <f t="shared" ref="W319:W330" si="84">+G319-P319</f>
        <v>2.4932884501363828E-3</v>
      </c>
      <c r="BA319" s="1">
        <v>33838.5</v>
      </c>
      <c r="BB319" s="1">
        <v>0.21816417999070836</v>
      </c>
      <c r="BC319" s="1">
        <v>1</v>
      </c>
    </row>
    <row r="320" spans="1:55" x14ac:dyDescent="0.2">
      <c r="A320" s="34" t="s">
        <v>147</v>
      </c>
      <c r="B320" s="35" t="s">
        <v>52</v>
      </c>
      <c r="C320" s="43">
        <v>53520.503499999999</v>
      </c>
      <c r="D320" s="43">
        <v>5.9999999999999995E-4</v>
      </c>
      <c r="E320" s="1">
        <f t="shared" si="73"/>
        <v>31961.467431950066</v>
      </c>
      <c r="F320" s="45">
        <f t="shared" si="78"/>
        <v>31961</v>
      </c>
      <c r="G320" s="1">
        <f t="shared" si="81"/>
        <v>0.19117747999553103</v>
      </c>
      <c r="L320" s="1">
        <f>+G320</f>
        <v>0.19117747999553103</v>
      </c>
      <c r="O320" s="1">
        <f t="shared" ca="1" si="80"/>
        <v>0.19623631206720171</v>
      </c>
      <c r="P320" s="1">
        <f t="shared" si="74"/>
        <v>0.19382074350525882</v>
      </c>
      <c r="Q320" s="37">
        <f t="shared" si="75"/>
        <v>38502.003499999999</v>
      </c>
      <c r="R320" s="22"/>
      <c r="S320" s="1">
        <f t="shared" si="82"/>
        <v>6.9868419818584987E-6</v>
      </c>
      <c r="T320" s="1">
        <v>1</v>
      </c>
      <c r="U320" s="1">
        <f t="shared" si="83"/>
        <v>6.9868419818584987E-6</v>
      </c>
      <c r="W320" s="1">
        <f t="shared" si="84"/>
        <v>-2.6432635097277946E-3</v>
      </c>
      <c r="BA320" s="1">
        <v>33865.5</v>
      </c>
      <c r="BB320" s="1">
        <v>0.20230053999694064</v>
      </c>
      <c r="BC320" s="1">
        <v>0.2</v>
      </c>
    </row>
    <row r="321" spans="1:55" x14ac:dyDescent="0.2">
      <c r="A321" s="39" t="s">
        <v>146</v>
      </c>
      <c r="B321" s="46" t="s">
        <v>54</v>
      </c>
      <c r="C321" s="47">
        <v>53538.500599999999</v>
      </c>
      <c r="D321" s="47">
        <v>1E-4</v>
      </c>
      <c r="E321" s="1">
        <f t="shared" si="73"/>
        <v>32005.470624945039</v>
      </c>
      <c r="F321" s="45">
        <f t="shared" si="78"/>
        <v>32005</v>
      </c>
      <c r="G321" s="1">
        <f t="shared" si="81"/>
        <v>0.19248339999467134</v>
      </c>
      <c r="L321" s="1">
        <f>+G321</f>
        <v>0.19248339999467134</v>
      </c>
      <c r="O321" s="1">
        <f t="shared" ca="1" si="80"/>
        <v>0.19672958875229157</v>
      </c>
      <c r="P321" s="1">
        <f t="shared" si="74"/>
        <v>0.1943352465164446</v>
      </c>
      <c r="Q321" s="37">
        <f t="shared" si="75"/>
        <v>38520.000599999999</v>
      </c>
      <c r="R321" s="22"/>
      <c r="S321" s="1">
        <f t="shared" si="82"/>
        <v>3.4293355402036984E-6</v>
      </c>
      <c r="T321" s="1">
        <v>1</v>
      </c>
      <c r="U321" s="1">
        <f t="shared" si="83"/>
        <v>3.4293355402036984E-6</v>
      </c>
      <c r="W321" s="1">
        <f t="shared" si="84"/>
        <v>-1.8518465217732538E-3</v>
      </c>
      <c r="BA321" s="1">
        <v>33865.5</v>
      </c>
      <c r="BB321" s="1">
        <v>0.21799053999711759</v>
      </c>
      <c r="BC321" s="1">
        <v>1</v>
      </c>
    </row>
    <row r="322" spans="1:55" x14ac:dyDescent="0.2">
      <c r="A322" s="43" t="s">
        <v>137</v>
      </c>
      <c r="B322" s="35" t="s">
        <v>52</v>
      </c>
      <c r="C322" s="43">
        <v>53569.38508</v>
      </c>
      <c r="D322" s="43">
        <v>3.3E-3</v>
      </c>
      <c r="E322" s="1">
        <f t="shared" si="73"/>
        <v>32080.983665045354</v>
      </c>
      <c r="F322" s="45">
        <f t="shared" si="78"/>
        <v>32080.5</v>
      </c>
      <c r="G322" s="1">
        <f t="shared" si="81"/>
        <v>0.19781674000114435</v>
      </c>
      <c r="M322" s="1">
        <f>+G322</f>
        <v>0.19781674000114435</v>
      </c>
      <c r="O322" s="1">
        <f t="shared" ca="1" si="80"/>
        <v>0.19757600670057063</v>
      </c>
      <c r="P322" s="1">
        <f t="shared" si="74"/>
        <v>0.19521959097583583</v>
      </c>
      <c r="Q322" s="37">
        <f t="shared" si="75"/>
        <v>38550.88508</v>
      </c>
      <c r="R322" s="22"/>
      <c r="S322" s="1">
        <f t="shared" si="82"/>
        <v>6.7451830596610269E-6</v>
      </c>
      <c r="T322" s="28">
        <v>0.4</v>
      </c>
      <c r="U322" s="1">
        <f t="shared" si="83"/>
        <v>2.6980732238644111E-6</v>
      </c>
      <c r="W322" s="1">
        <f t="shared" si="84"/>
        <v>2.5971490253085261E-3</v>
      </c>
      <c r="BA322" s="1">
        <v>33865.5</v>
      </c>
      <c r="BB322" s="1">
        <v>0.21960053999646334</v>
      </c>
      <c r="BC322" s="1">
        <v>0.2</v>
      </c>
    </row>
    <row r="323" spans="1:55" x14ac:dyDescent="0.2">
      <c r="A323" s="43" t="s">
        <v>137</v>
      </c>
      <c r="B323" s="35" t="s">
        <v>54</v>
      </c>
      <c r="C323" s="43">
        <v>53959.370130000003</v>
      </c>
      <c r="D323" s="43">
        <v>6.9999999999999999E-4</v>
      </c>
      <c r="E323" s="1">
        <f t="shared" si="73"/>
        <v>33034.503255440672</v>
      </c>
      <c r="F323" s="45">
        <f t="shared" si="78"/>
        <v>33034</v>
      </c>
      <c r="G323" s="1">
        <f t="shared" si="81"/>
        <v>0.20582912000099896</v>
      </c>
      <c r="M323" s="1">
        <f>+G323</f>
        <v>0.20582912000099896</v>
      </c>
      <c r="O323" s="1">
        <f t="shared" ca="1" si="80"/>
        <v>0.20826553668314185</v>
      </c>
      <c r="P323" s="1">
        <f t="shared" si="74"/>
        <v>0.20655166420004714</v>
      </c>
      <c r="Q323" s="37">
        <f t="shared" si="75"/>
        <v>38940.870130000003</v>
      </c>
      <c r="R323" s="22"/>
      <c r="S323" s="1">
        <f t="shared" si="82"/>
        <v>5.2207011957818498E-7</v>
      </c>
      <c r="T323" s="1">
        <v>1</v>
      </c>
      <c r="U323" s="1">
        <f t="shared" si="83"/>
        <v>5.2207011957818498E-7</v>
      </c>
      <c r="W323" s="1">
        <f t="shared" si="84"/>
        <v>-7.2254419904818623E-4</v>
      </c>
      <c r="BA323" s="1">
        <v>33868</v>
      </c>
      <c r="BB323" s="1">
        <v>0.21730223999475129</v>
      </c>
      <c r="BC323" s="1">
        <v>1</v>
      </c>
    </row>
    <row r="324" spans="1:55" x14ac:dyDescent="0.2">
      <c r="A324" s="43" t="s">
        <v>150</v>
      </c>
      <c r="B324" s="46" t="s">
        <v>52</v>
      </c>
      <c r="C324" s="47">
        <v>53983.299400000004</v>
      </c>
      <c r="D324" s="47">
        <v>2.0000000000000001E-4</v>
      </c>
      <c r="E324" s="1">
        <f t="shared" si="73"/>
        <v>33093.010697530721</v>
      </c>
      <c r="F324" s="45">
        <f t="shared" si="78"/>
        <v>33092.5</v>
      </c>
      <c r="G324" s="1">
        <f t="shared" si="81"/>
        <v>0.20887290000246139</v>
      </c>
      <c r="L324" s="1">
        <f t="shared" ref="L324:L330" si="85">+G324</f>
        <v>0.20887290000246139</v>
      </c>
      <c r="O324" s="1">
        <f t="shared" ca="1" si="80"/>
        <v>0.20892137045763626</v>
      </c>
      <c r="P324" s="1">
        <f t="shared" si="74"/>
        <v>0.20725678921409257</v>
      </c>
      <c r="Q324" s="37">
        <f t="shared" si="75"/>
        <v>38964.799400000004</v>
      </c>
      <c r="R324" s="22"/>
      <c r="S324" s="1">
        <f t="shared" si="82"/>
        <v>2.6118140802820844E-6</v>
      </c>
      <c r="T324" s="1">
        <v>1</v>
      </c>
      <c r="U324" s="1">
        <f t="shared" si="83"/>
        <v>2.6118140802820844E-6</v>
      </c>
      <c r="W324" s="1">
        <f t="shared" si="84"/>
        <v>1.6161107883688186E-3</v>
      </c>
      <c r="BA324" s="1">
        <v>33868</v>
      </c>
      <c r="BB324" s="1">
        <v>0.21748223999748006</v>
      </c>
      <c r="BC324" s="1">
        <v>1</v>
      </c>
    </row>
    <row r="325" spans="1:55" x14ac:dyDescent="0.2">
      <c r="A325" s="41" t="s">
        <v>152</v>
      </c>
      <c r="B325" s="40" t="s">
        <v>54</v>
      </c>
      <c r="C325" s="41">
        <v>54262.446000000004</v>
      </c>
      <c r="D325" s="41">
        <v>1E-4</v>
      </c>
      <c r="E325" s="1">
        <f t="shared" si="73"/>
        <v>33775.52853172012</v>
      </c>
      <c r="F325" s="45">
        <f t="shared" si="78"/>
        <v>33775</v>
      </c>
      <c r="G325" s="1">
        <f t="shared" si="81"/>
        <v>0.21616699999867706</v>
      </c>
      <c r="L325" s="1">
        <f t="shared" si="85"/>
        <v>0.21616699999867706</v>
      </c>
      <c r="O325" s="1">
        <f t="shared" ca="1" si="80"/>
        <v>0.21657276449340429</v>
      </c>
      <c r="P325" s="1">
        <f t="shared" si="74"/>
        <v>0.2155675564649244</v>
      </c>
      <c r="Q325" s="37">
        <f t="shared" si="75"/>
        <v>39243.946000000004</v>
      </c>
      <c r="R325" s="22"/>
      <c r="S325" s="1">
        <f t="shared" si="82"/>
        <v>3.593325501578743E-7</v>
      </c>
      <c r="T325" s="1">
        <v>1</v>
      </c>
      <c r="U325" s="1">
        <f t="shared" si="83"/>
        <v>3.593325501578743E-7</v>
      </c>
      <c r="W325" s="1">
        <f t="shared" si="84"/>
        <v>5.9944353375265824E-4</v>
      </c>
      <c r="BA325" s="1">
        <v>33868</v>
      </c>
      <c r="BB325" s="1">
        <v>0.21748223999748006</v>
      </c>
      <c r="BC325" s="1">
        <v>1</v>
      </c>
    </row>
    <row r="326" spans="1:55" x14ac:dyDescent="0.2">
      <c r="A326" s="41" t="s">
        <v>152</v>
      </c>
      <c r="B326" s="40" t="s">
        <v>52</v>
      </c>
      <c r="C326" s="41">
        <v>54263.469499999999</v>
      </c>
      <c r="D326" s="41">
        <v>1E-4</v>
      </c>
      <c r="E326" s="1">
        <f t="shared" si="73"/>
        <v>33778.031005342549</v>
      </c>
      <c r="F326" s="45">
        <f t="shared" si="78"/>
        <v>33777.5</v>
      </c>
      <c r="G326" s="1">
        <f t="shared" si="81"/>
        <v>0.21717869999702089</v>
      </c>
      <c r="L326" s="1">
        <f t="shared" si="85"/>
        <v>0.21717869999702089</v>
      </c>
      <c r="O326" s="1">
        <f t="shared" ca="1" si="80"/>
        <v>0.21660079157778445</v>
      </c>
      <c r="P326" s="1">
        <f t="shared" si="74"/>
        <v>0.21559828432020905</v>
      </c>
      <c r="Q326" s="37">
        <f t="shared" si="75"/>
        <v>39244.969499999999</v>
      </c>
      <c r="R326" s="22"/>
      <c r="S326" s="1">
        <f t="shared" si="82"/>
        <v>2.4977137115125961E-6</v>
      </c>
      <c r="T326" s="1">
        <v>1</v>
      </c>
      <c r="U326" s="1">
        <f t="shared" si="83"/>
        <v>2.4977137115125961E-6</v>
      </c>
      <c r="W326" s="1">
        <f t="shared" si="84"/>
        <v>1.5804156768118305E-3</v>
      </c>
      <c r="BA326" s="1">
        <v>33868</v>
      </c>
      <c r="BB326" s="1">
        <v>0.21758223999495385</v>
      </c>
      <c r="BC326" s="1">
        <v>1</v>
      </c>
    </row>
    <row r="327" spans="1:55" x14ac:dyDescent="0.2">
      <c r="A327" s="41" t="s">
        <v>152</v>
      </c>
      <c r="B327" s="40" t="s">
        <v>54</v>
      </c>
      <c r="C327" s="41">
        <v>54268.377999999997</v>
      </c>
      <c r="D327" s="41">
        <v>2.0000000000000001E-4</v>
      </c>
      <c r="E327" s="1">
        <f t="shared" si="73"/>
        <v>33790.0323651625</v>
      </c>
      <c r="F327" s="45">
        <f t="shared" si="78"/>
        <v>33789.5</v>
      </c>
      <c r="G327" s="1">
        <f t="shared" si="81"/>
        <v>0.2177348599943798</v>
      </c>
      <c r="L327" s="1">
        <f t="shared" si="85"/>
        <v>0.2177348599943798</v>
      </c>
      <c r="O327" s="1">
        <f t="shared" ca="1" si="80"/>
        <v>0.21673532158280889</v>
      </c>
      <c r="P327" s="1">
        <f t="shared" si="74"/>
        <v>0.21574580703245794</v>
      </c>
      <c r="Q327" s="37">
        <f t="shared" si="75"/>
        <v>39249.877999999997</v>
      </c>
      <c r="R327" s="22"/>
      <c r="S327" s="1">
        <f t="shared" si="82"/>
        <v>3.9563316853301508E-6</v>
      </c>
      <c r="T327" s="1">
        <v>1</v>
      </c>
      <c r="U327" s="1">
        <f t="shared" si="83"/>
        <v>3.9563316853301508E-6</v>
      </c>
      <c r="W327" s="1">
        <f t="shared" si="84"/>
        <v>1.9890529619218666E-3</v>
      </c>
      <c r="BA327" s="1">
        <v>33904.5</v>
      </c>
      <c r="BB327" s="1">
        <v>0.21817305999866221</v>
      </c>
      <c r="BC327" s="1">
        <v>1</v>
      </c>
    </row>
    <row r="328" spans="1:55" x14ac:dyDescent="0.2">
      <c r="A328" s="41" t="s">
        <v>152</v>
      </c>
      <c r="B328" s="40" t="s">
        <v>52</v>
      </c>
      <c r="C328" s="41">
        <v>54269.3989</v>
      </c>
      <c r="D328" s="41">
        <v>1E-4</v>
      </c>
      <c r="E328" s="1">
        <f t="shared" si="73"/>
        <v>33792.52848174399</v>
      </c>
      <c r="F328" s="45">
        <f t="shared" si="78"/>
        <v>33792</v>
      </c>
      <c r="G328" s="1">
        <f t="shared" si="81"/>
        <v>0.21614655999292154</v>
      </c>
      <c r="L328" s="1">
        <f t="shared" si="85"/>
        <v>0.21614655999292154</v>
      </c>
      <c r="O328" s="1">
        <f t="shared" ca="1" si="80"/>
        <v>0.21676334866718899</v>
      </c>
      <c r="P328" s="1">
        <f t="shared" si="74"/>
        <v>0.21577654697394363</v>
      </c>
      <c r="Q328" s="37">
        <f t="shared" si="75"/>
        <v>39250.8989</v>
      </c>
      <c r="R328" s="22"/>
      <c r="S328" s="1">
        <f t="shared" si="82"/>
        <v>1.3690963421314345E-7</v>
      </c>
      <c r="T328" s="1">
        <v>1</v>
      </c>
      <c r="U328" s="1">
        <f t="shared" si="83"/>
        <v>1.3690963421314345E-7</v>
      </c>
      <c r="W328" s="1">
        <f t="shared" si="84"/>
        <v>3.7001301897790495E-4</v>
      </c>
      <c r="BA328" s="1">
        <v>33907</v>
      </c>
      <c r="BB328" s="1">
        <v>0.21828475999791408</v>
      </c>
      <c r="BC328" s="1">
        <v>1</v>
      </c>
    </row>
    <row r="329" spans="1:55" x14ac:dyDescent="0.2">
      <c r="A329" s="41" t="s">
        <v>152</v>
      </c>
      <c r="B329" s="40" t="s">
        <v>54</v>
      </c>
      <c r="C329" s="41">
        <v>54287.394500000002</v>
      </c>
      <c r="D329" s="41">
        <v>1E-4</v>
      </c>
      <c r="E329" s="1">
        <f t="shared" si="73"/>
        <v>33836.52800721534</v>
      </c>
      <c r="F329" s="45">
        <f t="shared" si="78"/>
        <v>33836</v>
      </c>
      <c r="G329" s="1">
        <f t="shared" si="81"/>
        <v>0.21595248000085121</v>
      </c>
      <c r="L329" s="1">
        <f t="shared" si="85"/>
        <v>0.21595248000085121</v>
      </c>
      <c r="O329" s="1">
        <f t="shared" ca="1" si="80"/>
        <v>0.2172566253522788</v>
      </c>
      <c r="P329" s="1">
        <f t="shared" si="74"/>
        <v>0.2163179110250186</v>
      </c>
      <c r="Q329" s="37">
        <f t="shared" si="75"/>
        <v>39268.894500000002</v>
      </c>
      <c r="R329" s="22"/>
      <c r="S329" s="1">
        <f t="shared" si="82"/>
        <v>1.3353983342402736E-7</v>
      </c>
      <c r="T329" s="1">
        <v>1</v>
      </c>
      <c r="U329" s="1">
        <f t="shared" si="83"/>
        <v>1.3353983342402736E-7</v>
      </c>
      <c r="W329" s="1">
        <f t="shared" si="84"/>
        <v>-3.6543102416738971E-4</v>
      </c>
      <c r="BA329" s="1">
        <v>34543</v>
      </c>
      <c r="BB329" s="1">
        <v>0.22786123999685515</v>
      </c>
      <c r="BC329" s="1">
        <v>1</v>
      </c>
    </row>
    <row r="330" spans="1:55" x14ac:dyDescent="0.2">
      <c r="A330" s="41" t="s">
        <v>152</v>
      </c>
      <c r="B330" s="40" t="s">
        <v>52</v>
      </c>
      <c r="C330" s="41">
        <v>54288.419199999997</v>
      </c>
      <c r="D330" s="41">
        <v>1E-4</v>
      </c>
      <c r="E330" s="1">
        <f t="shared" si="73"/>
        <v>33839.033414856662</v>
      </c>
      <c r="F330" s="45">
        <f t="shared" si="78"/>
        <v>33838.5</v>
      </c>
      <c r="G330" s="1">
        <f t="shared" si="81"/>
        <v>0.21816417999070836</v>
      </c>
      <c r="L330" s="1">
        <f t="shared" si="85"/>
        <v>0.21816417999070836</v>
      </c>
      <c r="O330" s="1">
        <f t="shared" ca="1" si="80"/>
        <v>0.21728465243665895</v>
      </c>
      <c r="P330" s="1">
        <f t="shared" si="74"/>
        <v>0.21634868972570051</v>
      </c>
      <c r="Q330" s="37">
        <f t="shared" si="75"/>
        <v>39269.919199999997</v>
      </c>
      <c r="R330" s="22"/>
      <c r="S330" s="1">
        <f t="shared" si="82"/>
        <v>3.2960049023382805E-6</v>
      </c>
      <c r="T330" s="1">
        <v>1</v>
      </c>
      <c r="U330" s="1">
        <f t="shared" si="83"/>
        <v>3.2960049023382805E-6</v>
      </c>
      <c r="W330" s="1">
        <f t="shared" si="84"/>
        <v>1.8154902650078519E-3</v>
      </c>
      <c r="BA330" s="1">
        <v>34601.5</v>
      </c>
      <c r="BB330" s="1">
        <v>0.22567501999583328</v>
      </c>
      <c r="BC330" s="1">
        <v>1</v>
      </c>
    </row>
    <row r="331" spans="1:55" x14ac:dyDescent="0.2">
      <c r="A331" s="43" t="s">
        <v>154</v>
      </c>
      <c r="B331" s="35" t="s">
        <v>54</v>
      </c>
      <c r="C331" s="43">
        <v>54298.392039999999</v>
      </c>
      <c r="D331" s="43">
        <v>4.0000000000000001E-3</v>
      </c>
      <c r="E331" s="1">
        <f t="shared" si="73"/>
        <v>33863.417165751423</v>
      </c>
      <c r="F331" s="45">
        <f t="shared" si="78"/>
        <v>33863</v>
      </c>
      <c r="O331" s="1">
        <f t="shared" ca="1" si="80"/>
        <v>0.21755931786358396</v>
      </c>
      <c r="P331" s="1">
        <f t="shared" si="74"/>
        <v>0.21665043126854827</v>
      </c>
      <c r="Q331" s="37">
        <f t="shared" si="75"/>
        <v>39279.892039999999</v>
      </c>
      <c r="R331" s="22">
        <v>0.1706188399984967</v>
      </c>
      <c r="BA331" s="1">
        <v>34601.5</v>
      </c>
      <c r="BB331" s="1">
        <v>0.22567501999583328</v>
      </c>
      <c r="BC331" s="1">
        <v>1</v>
      </c>
    </row>
    <row r="332" spans="1:55" x14ac:dyDescent="0.2">
      <c r="A332" s="43" t="s">
        <v>154</v>
      </c>
      <c r="B332" s="35" t="s">
        <v>54</v>
      </c>
      <c r="C332" s="43">
        <v>54298.396939999999</v>
      </c>
      <c r="D332" s="43">
        <v>3.0000000000000001E-3</v>
      </c>
      <c r="E332" s="1">
        <f t="shared" si="73"/>
        <v>33863.429146328606</v>
      </c>
      <c r="F332" s="45">
        <f t="shared" si="78"/>
        <v>33863</v>
      </c>
      <c r="O332" s="1">
        <f t="shared" ca="1" si="80"/>
        <v>0.21755931786358396</v>
      </c>
      <c r="P332" s="1">
        <f t="shared" si="74"/>
        <v>0.21665043126854827</v>
      </c>
      <c r="Q332" s="37">
        <f t="shared" si="75"/>
        <v>39279.896939999999</v>
      </c>
      <c r="R332" s="22">
        <v>0.17551883999840356</v>
      </c>
      <c r="BA332" s="1">
        <v>34601.5</v>
      </c>
      <c r="BB332" s="1">
        <v>0.2259750199955306</v>
      </c>
      <c r="BC332" s="1">
        <v>1</v>
      </c>
    </row>
    <row r="333" spans="1:55" x14ac:dyDescent="0.2">
      <c r="A333" s="43" t="s">
        <v>154</v>
      </c>
      <c r="B333" s="35" t="s">
        <v>52</v>
      </c>
      <c r="C333" s="43">
        <v>54299.435709999998</v>
      </c>
      <c r="D333" s="43">
        <v>5.0000000000000001E-3</v>
      </c>
      <c r="E333" s="1">
        <f t="shared" si="73"/>
        <v>33865.968955341581</v>
      </c>
      <c r="F333" s="45">
        <f t="shared" si="78"/>
        <v>33865.5</v>
      </c>
      <c r="O333" s="1">
        <f t="shared" ca="1" si="80"/>
        <v>0.21758734494796406</v>
      </c>
      <c r="P333" s="1">
        <f t="shared" si="74"/>
        <v>0.21668123247456997</v>
      </c>
      <c r="Q333" s="37">
        <f t="shared" si="75"/>
        <v>39280.935709999998</v>
      </c>
      <c r="R333" s="22">
        <v>0.19180053999298252</v>
      </c>
      <c r="BA333" s="1">
        <v>34662.5</v>
      </c>
      <c r="BB333" s="1">
        <v>0.2266204999978072</v>
      </c>
      <c r="BC333" s="1">
        <v>1</v>
      </c>
    </row>
    <row r="334" spans="1:55" x14ac:dyDescent="0.2">
      <c r="A334" s="43" t="s">
        <v>154</v>
      </c>
      <c r="B334" s="35" t="s">
        <v>52</v>
      </c>
      <c r="C334" s="43">
        <v>54299.446210000002</v>
      </c>
      <c r="D334" s="43">
        <v>4.0000000000000001E-3</v>
      </c>
      <c r="E334" s="1">
        <f t="shared" si="73"/>
        <v>33865.994628006985</v>
      </c>
      <c r="F334" s="45">
        <f t="shared" si="78"/>
        <v>33865.5</v>
      </c>
      <c r="G334" s="1">
        <f t="shared" ref="G334:G377" si="86">+C334-(C$7+F334*C$8)</f>
        <v>0.20230053999694064</v>
      </c>
      <c r="M334" s="42">
        <f>G334</f>
        <v>0.20230053999694064</v>
      </c>
      <c r="O334" s="1">
        <f t="shared" ca="1" si="80"/>
        <v>0.21758734494796406</v>
      </c>
      <c r="P334" s="1">
        <f t="shared" si="74"/>
        <v>0.21668123247456997</v>
      </c>
      <c r="Q334" s="37">
        <f t="shared" si="75"/>
        <v>39280.946210000002</v>
      </c>
      <c r="R334" s="22"/>
      <c r="S334" s="1">
        <f t="shared" ref="S334:S377" si="87">+(P334-G334)^2</f>
        <v>2.0680431613614465E-4</v>
      </c>
      <c r="T334" s="28">
        <v>0.2</v>
      </c>
      <c r="U334" s="1">
        <f t="shared" ref="U334:U377" si="88">T334*S334</f>
        <v>4.1360863227228932E-5</v>
      </c>
      <c r="BA334" s="1">
        <v>34670</v>
      </c>
      <c r="BB334" s="1">
        <v>0.22285559999727411</v>
      </c>
      <c r="BC334" s="1">
        <v>1</v>
      </c>
    </row>
    <row r="335" spans="1:55" x14ac:dyDescent="0.2">
      <c r="A335" s="41" t="s">
        <v>152</v>
      </c>
      <c r="B335" s="40" t="s">
        <v>52</v>
      </c>
      <c r="C335" s="41">
        <v>54299.461900000002</v>
      </c>
      <c r="D335" s="41">
        <v>2.0000000000000001E-4</v>
      </c>
      <c r="E335" s="1">
        <f t="shared" si="73"/>
        <v>33866.032990304142</v>
      </c>
      <c r="F335" s="45">
        <f t="shared" si="78"/>
        <v>33865.5</v>
      </c>
      <c r="G335" s="1">
        <f t="shared" si="86"/>
        <v>0.21799053999711759</v>
      </c>
      <c r="L335" s="1">
        <f>+G335</f>
        <v>0.21799053999711759</v>
      </c>
      <c r="O335" s="1">
        <f t="shared" ca="1" si="80"/>
        <v>0.21758734494796406</v>
      </c>
      <c r="P335" s="1">
        <f t="shared" si="74"/>
        <v>0.21668123247456997</v>
      </c>
      <c r="Q335" s="37">
        <f t="shared" si="75"/>
        <v>39280.961900000002</v>
      </c>
      <c r="R335" s="22"/>
      <c r="S335" s="1">
        <f t="shared" si="87"/>
        <v>1.7142861885998017E-6</v>
      </c>
      <c r="T335" s="1">
        <v>1</v>
      </c>
      <c r="U335" s="1">
        <f t="shared" si="88"/>
        <v>1.7142861885998017E-6</v>
      </c>
      <c r="W335" s="1">
        <f t="shared" ref="W335:W377" si="89">+G335-P335</f>
        <v>1.3093075225476258E-3</v>
      </c>
      <c r="BA335" s="1">
        <v>34733.5</v>
      </c>
      <c r="BB335" s="1">
        <v>0.22825277999800164</v>
      </c>
      <c r="BC335" s="1">
        <v>1</v>
      </c>
    </row>
    <row r="336" spans="1:55" x14ac:dyDescent="0.2">
      <c r="A336" s="43" t="s">
        <v>154</v>
      </c>
      <c r="B336" s="35" t="s">
        <v>52</v>
      </c>
      <c r="C336" s="43">
        <v>54299.463510000001</v>
      </c>
      <c r="D336" s="43">
        <v>4.0000000000000001E-3</v>
      </c>
      <c r="E336" s="1">
        <f t="shared" si="73"/>
        <v>33866.036926779503</v>
      </c>
      <c r="F336" s="45">
        <f t="shared" si="78"/>
        <v>33865.5</v>
      </c>
      <c r="G336" s="1">
        <f t="shared" si="86"/>
        <v>0.21960053999646334</v>
      </c>
      <c r="M336" s="1">
        <f>+G336</f>
        <v>0.21960053999646334</v>
      </c>
      <c r="O336" s="1">
        <f t="shared" ca="1" si="80"/>
        <v>0.21758734494796406</v>
      </c>
      <c r="P336" s="1">
        <f t="shared" si="74"/>
        <v>0.21668123247456997</v>
      </c>
      <c r="Q336" s="37">
        <f t="shared" si="75"/>
        <v>39280.963510000001</v>
      </c>
      <c r="R336" s="22"/>
      <c r="S336" s="1">
        <f t="shared" si="87"/>
        <v>8.5223564073832196E-6</v>
      </c>
      <c r="T336" s="28">
        <v>0.2</v>
      </c>
      <c r="U336" s="1">
        <f t="shared" si="88"/>
        <v>1.7044712814766439E-6</v>
      </c>
      <c r="W336" s="1">
        <f t="shared" si="89"/>
        <v>2.9193075218933717E-3</v>
      </c>
      <c r="BA336" s="1">
        <v>34736</v>
      </c>
      <c r="BB336" s="1">
        <v>0.22756447999563534</v>
      </c>
      <c r="BC336" s="1">
        <v>1</v>
      </c>
    </row>
    <row r="337" spans="1:55" x14ac:dyDescent="0.2">
      <c r="A337" s="41" t="s">
        <v>152</v>
      </c>
      <c r="B337" s="40" t="s">
        <v>54</v>
      </c>
      <c r="C337" s="41">
        <v>54300.483699999997</v>
      </c>
      <c r="D337" s="41">
        <v>2.0000000000000001E-4</v>
      </c>
      <c r="E337" s="1">
        <f t="shared" si="73"/>
        <v>33868.53130739979</v>
      </c>
      <c r="F337" s="45">
        <f t="shared" si="78"/>
        <v>33868</v>
      </c>
      <c r="G337" s="1">
        <f t="shared" si="86"/>
        <v>0.21730223999475129</v>
      </c>
      <c r="L337" s="1">
        <f>+G337</f>
        <v>0.21730223999475129</v>
      </c>
      <c r="O337" s="1">
        <f t="shared" ca="1" si="80"/>
        <v>0.21761537203234416</v>
      </c>
      <c r="P337" s="1">
        <f t="shared" si="74"/>
        <v>0.21671203576441944</v>
      </c>
      <c r="Q337" s="37">
        <f t="shared" si="75"/>
        <v>39281.983699999997</v>
      </c>
      <c r="R337" s="22"/>
      <c r="S337" s="1">
        <f t="shared" si="87"/>
        <v>3.4834103350160883E-7</v>
      </c>
      <c r="T337" s="1">
        <v>1</v>
      </c>
      <c r="U337" s="1">
        <f t="shared" si="88"/>
        <v>3.4834103350160883E-7</v>
      </c>
      <c r="W337" s="1">
        <f t="shared" si="89"/>
        <v>5.9020423033184777E-4</v>
      </c>
      <c r="BA337" s="1">
        <v>34736</v>
      </c>
      <c r="BB337" s="1">
        <v>0.22816447999502998</v>
      </c>
      <c r="BC337" s="1">
        <v>1</v>
      </c>
    </row>
    <row r="338" spans="1:55" x14ac:dyDescent="0.2">
      <c r="A338" s="43" t="s">
        <v>137</v>
      </c>
      <c r="B338" s="35" t="s">
        <v>54</v>
      </c>
      <c r="C338" s="43">
        <v>54300.48388</v>
      </c>
      <c r="D338" s="43">
        <v>2.9999999999999997E-4</v>
      </c>
      <c r="E338" s="1">
        <f t="shared" si="73"/>
        <v>33868.531747502631</v>
      </c>
      <c r="F338" s="45">
        <f t="shared" si="78"/>
        <v>33868</v>
      </c>
      <c r="G338" s="1">
        <f t="shared" si="86"/>
        <v>0.21748223999748006</v>
      </c>
      <c r="M338" s="1">
        <f>+G338</f>
        <v>0.21748223999748006</v>
      </c>
      <c r="O338" s="1">
        <f t="shared" ca="1" si="80"/>
        <v>0.21761537203234416</v>
      </c>
      <c r="P338" s="1">
        <f t="shared" si="74"/>
        <v>0.21671203576441944</v>
      </c>
      <c r="Q338" s="37">
        <f t="shared" si="75"/>
        <v>39281.98388</v>
      </c>
      <c r="R338" s="22"/>
      <c r="S338" s="1">
        <f t="shared" si="87"/>
        <v>5.9321456062450233E-7</v>
      </c>
      <c r="T338" s="1">
        <v>1</v>
      </c>
      <c r="U338" s="1">
        <f t="shared" si="88"/>
        <v>5.9321456062450233E-7</v>
      </c>
      <c r="W338" s="1">
        <f t="shared" si="89"/>
        <v>7.7020423306062291E-4</v>
      </c>
      <c r="BA338" s="1">
        <v>34762.5</v>
      </c>
      <c r="BB338" s="1">
        <v>0.22848849999718368</v>
      </c>
      <c r="BC338" s="1">
        <v>1</v>
      </c>
    </row>
    <row r="339" spans="1:55" x14ac:dyDescent="0.2">
      <c r="A339" s="43" t="s">
        <v>137</v>
      </c>
      <c r="B339" s="35" t="s">
        <v>54</v>
      </c>
      <c r="C339" s="43">
        <v>54300.48388</v>
      </c>
      <c r="D339" s="43">
        <v>2.9999999999999997E-4</v>
      </c>
      <c r="E339" s="1">
        <f t="shared" si="73"/>
        <v>33868.531747502631</v>
      </c>
      <c r="F339" s="45">
        <f t="shared" si="78"/>
        <v>33868</v>
      </c>
      <c r="G339" s="1">
        <f t="shared" si="86"/>
        <v>0.21748223999748006</v>
      </c>
      <c r="M339" s="1">
        <f>+G339</f>
        <v>0.21748223999748006</v>
      </c>
      <c r="O339" s="1">
        <f t="shared" ca="1" si="80"/>
        <v>0.21761537203234416</v>
      </c>
      <c r="P339" s="1">
        <f t="shared" si="74"/>
        <v>0.21671203576441944</v>
      </c>
      <c r="Q339" s="37">
        <f t="shared" si="75"/>
        <v>39281.98388</v>
      </c>
      <c r="R339" s="22"/>
      <c r="S339" s="1">
        <f t="shared" si="87"/>
        <v>5.9321456062450233E-7</v>
      </c>
      <c r="T339" s="1">
        <v>1</v>
      </c>
      <c r="U339" s="1">
        <f t="shared" si="88"/>
        <v>5.9321456062450233E-7</v>
      </c>
      <c r="W339" s="1">
        <f t="shared" si="89"/>
        <v>7.7020423306062291E-4</v>
      </c>
      <c r="BA339" s="1">
        <v>34765</v>
      </c>
      <c r="BB339" s="1">
        <v>0.22730020000017248</v>
      </c>
      <c r="BC339" s="1">
        <v>1</v>
      </c>
    </row>
    <row r="340" spans="1:55" x14ac:dyDescent="0.2">
      <c r="A340" s="43" t="s">
        <v>137</v>
      </c>
      <c r="B340" s="35" t="s">
        <v>54</v>
      </c>
      <c r="C340" s="43">
        <v>54300.483979999997</v>
      </c>
      <c r="D340" s="43">
        <v>2.0000000000000001E-4</v>
      </c>
      <c r="E340" s="1">
        <f t="shared" si="73"/>
        <v>33868.531992004195</v>
      </c>
      <c r="F340" s="45">
        <f t="shared" ref="F340:F371" si="90">ROUND(2*E340,0)/2-0.5</f>
        <v>33868</v>
      </c>
      <c r="G340" s="1">
        <f t="shared" si="86"/>
        <v>0.21758223999495385</v>
      </c>
      <c r="M340" s="1">
        <f>+G340</f>
        <v>0.21758223999495385</v>
      </c>
      <c r="O340" s="1">
        <f t="shared" ca="1" si="80"/>
        <v>0.21761537203234416</v>
      </c>
      <c r="P340" s="1">
        <f t="shared" si="74"/>
        <v>0.21671203576441944</v>
      </c>
      <c r="Q340" s="37">
        <f t="shared" si="75"/>
        <v>39281.983979999997</v>
      </c>
      <c r="R340" s="22"/>
      <c r="S340" s="1">
        <f t="shared" si="87"/>
        <v>7.5725540283998536E-7</v>
      </c>
      <c r="T340" s="1">
        <v>1</v>
      </c>
      <c r="U340" s="1">
        <f t="shared" si="88"/>
        <v>7.5725540283998536E-7</v>
      </c>
      <c r="W340" s="1">
        <f t="shared" si="89"/>
        <v>8.7020423053441043E-4</v>
      </c>
      <c r="BA340" s="1">
        <v>34809</v>
      </c>
      <c r="BB340" s="1">
        <v>0.22760611999547109</v>
      </c>
      <c r="BC340" s="1">
        <v>1</v>
      </c>
    </row>
    <row r="341" spans="1:55" x14ac:dyDescent="0.2">
      <c r="A341" s="41" t="s">
        <v>152</v>
      </c>
      <c r="B341" s="40" t="s">
        <v>52</v>
      </c>
      <c r="C341" s="41">
        <v>54315.412900000003</v>
      </c>
      <c r="D341" s="41">
        <v>1E-4</v>
      </c>
      <c r="E341" s="1">
        <f t="shared" ref="E341:E377" si="91">+(C341-C$7)/C$8</f>
        <v>33905.033436568418</v>
      </c>
      <c r="F341" s="45">
        <f t="shared" si="90"/>
        <v>33904.5</v>
      </c>
      <c r="G341" s="1">
        <f t="shared" si="86"/>
        <v>0.21817305999866221</v>
      </c>
      <c r="L341" s="1">
        <f>+G341</f>
        <v>0.21817305999866221</v>
      </c>
      <c r="O341" s="1">
        <f t="shared" ca="1" si="80"/>
        <v>0.21802456746429366</v>
      </c>
      <c r="P341" s="1">
        <f t="shared" ref="P341:P377" si="92">+D$11+D$12*F341+D$13*F341^2</f>
        <v>0.21716200110252623</v>
      </c>
      <c r="Q341" s="37">
        <f t="shared" ref="Q341:Q377" si="93">+C341-15018.5</f>
        <v>39296.912900000003</v>
      </c>
      <c r="R341" s="22"/>
      <c r="S341" s="1">
        <f t="shared" si="87"/>
        <v>1.0222400914557067E-6</v>
      </c>
      <c r="T341" s="1">
        <v>1</v>
      </c>
      <c r="U341" s="1">
        <f t="shared" si="88"/>
        <v>1.0222400914557067E-6</v>
      </c>
      <c r="W341" s="1">
        <f t="shared" si="89"/>
        <v>1.0110588961359801E-3</v>
      </c>
      <c r="BA341" s="1">
        <v>34811.5</v>
      </c>
      <c r="BB341" s="1">
        <v>0.22901781999826198</v>
      </c>
      <c r="BC341" s="1">
        <v>1</v>
      </c>
    </row>
    <row r="342" spans="1:55" x14ac:dyDescent="0.2">
      <c r="A342" s="41" t="s">
        <v>152</v>
      </c>
      <c r="B342" s="40" t="s">
        <v>54</v>
      </c>
      <c r="C342" s="41">
        <v>54316.4355</v>
      </c>
      <c r="D342" s="41">
        <v>2.0000000000000001E-4</v>
      </c>
      <c r="E342" s="1">
        <f t="shared" si="91"/>
        <v>33907.533709676667</v>
      </c>
      <c r="F342" s="45">
        <f t="shared" si="90"/>
        <v>33907</v>
      </c>
      <c r="G342" s="1">
        <f t="shared" si="86"/>
        <v>0.21828475999791408</v>
      </c>
      <c r="L342" s="1">
        <f>+G342</f>
        <v>0.21828475999791408</v>
      </c>
      <c r="O342" s="1">
        <f t="shared" ca="1" si="80"/>
        <v>0.21805259454867376</v>
      </c>
      <c r="P342" s="1">
        <f t="shared" si="92"/>
        <v>0.21719283690008864</v>
      </c>
      <c r="Q342" s="37">
        <f t="shared" si="93"/>
        <v>39297.9355</v>
      </c>
      <c r="R342" s="22"/>
      <c r="S342" s="1">
        <f t="shared" si="87"/>
        <v>1.1922960515646984E-6</v>
      </c>
      <c r="T342" s="1">
        <v>1</v>
      </c>
      <c r="U342" s="1">
        <f t="shared" si="88"/>
        <v>1.1922960515646984E-6</v>
      </c>
      <c r="W342" s="1">
        <f t="shared" si="89"/>
        <v>1.0919230978254368E-3</v>
      </c>
      <c r="BA342" s="1">
        <v>35428</v>
      </c>
      <c r="BB342" s="1">
        <v>0.2369030399931944</v>
      </c>
      <c r="BC342" s="1">
        <v>0.6</v>
      </c>
    </row>
    <row r="343" spans="1:55" x14ac:dyDescent="0.2">
      <c r="A343" s="43" t="s">
        <v>156</v>
      </c>
      <c r="B343" s="35" t="s">
        <v>54</v>
      </c>
      <c r="C343" s="43">
        <v>54576.566099999996</v>
      </c>
      <c r="D343" s="43">
        <v>4.0000000000000002E-4</v>
      </c>
      <c r="E343" s="1">
        <f t="shared" si="91"/>
        <v>34543.557124321116</v>
      </c>
      <c r="F343" s="45">
        <f t="shared" si="90"/>
        <v>34543</v>
      </c>
      <c r="G343" s="1">
        <f t="shared" si="86"/>
        <v>0.22786123999685515</v>
      </c>
      <c r="L343" s="1">
        <f>+G343</f>
        <v>0.22786123999685515</v>
      </c>
      <c r="O343" s="1">
        <f t="shared" ca="1" si="80"/>
        <v>0.22518268481497189</v>
      </c>
      <c r="P343" s="1">
        <f t="shared" si="92"/>
        <v>0.22510516086221175</v>
      </c>
      <c r="Q343" s="37">
        <f t="shared" si="93"/>
        <v>39558.066099999996</v>
      </c>
      <c r="R343" s="22"/>
      <c r="S343" s="1">
        <f t="shared" si="87"/>
        <v>7.5959721964167243E-6</v>
      </c>
      <c r="T343" s="1">
        <v>1</v>
      </c>
      <c r="U343" s="1">
        <f t="shared" si="88"/>
        <v>7.5959721964167243E-6</v>
      </c>
      <c r="W343" s="1">
        <f t="shared" si="89"/>
        <v>2.7560791346434022E-3</v>
      </c>
      <c r="BA343" s="1">
        <v>35542.5</v>
      </c>
      <c r="BB343" s="1">
        <v>0.23783890000049723</v>
      </c>
      <c r="BC343" s="1">
        <v>1</v>
      </c>
    </row>
    <row r="344" spans="1:55" x14ac:dyDescent="0.2">
      <c r="A344" s="43" t="s">
        <v>154</v>
      </c>
      <c r="B344" s="35" t="s">
        <v>52</v>
      </c>
      <c r="C344" s="43">
        <v>54600.490140000002</v>
      </c>
      <c r="D344" s="43">
        <v>2.9999999999999997E-4</v>
      </c>
      <c r="E344" s="1">
        <f t="shared" si="91"/>
        <v>34602.051778978792</v>
      </c>
      <c r="F344" s="45">
        <f t="shared" si="90"/>
        <v>34601.5</v>
      </c>
      <c r="G344" s="1">
        <f t="shared" si="86"/>
        <v>0.22567501999583328</v>
      </c>
      <c r="M344" s="1">
        <f>+G344</f>
        <v>0.22567501999583328</v>
      </c>
      <c r="O344" s="1">
        <f t="shared" ca="1" si="80"/>
        <v>0.2258385185894663</v>
      </c>
      <c r="P344" s="1">
        <f t="shared" si="92"/>
        <v>0.22583971835959685</v>
      </c>
      <c r="Q344" s="37">
        <f t="shared" si="93"/>
        <v>39581.990140000002</v>
      </c>
      <c r="R344" s="22"/>
      <c r="S344" s="1">
        <f t="shared" si="87"/>
        <v>2.712555102639582E-8</v>
      </c>
      <c r="T344" s="1">
        <v>1</v>
      </c>
      <c r="U344" s="1">
        <f t="shared" si="88"/>
        <v>2.712555102639582E-8</v>
      </c>
      <c r="W344" s="1">
        <f t="shared" si="89"/>
        <v>-1.6469836376356572E-4</v>
      </c>
      <c r="BA344" s="1">
        <v>35562</v>
      </c>
      <c r="BB344" s="1">
        <v>0.23883015999308554</v>
      </c>
      <c r="BC344" s="1">
        <v>1</v>
      </c>
    </row>
    <row r="345" spans="1:55" x14ac:dyDescent="0.2">
      <c r="A345" s="43" t="s">
        <v>154</v>
      </c>
      <c r="B345" s="35" t="s">
        <v>52</v>
      </c>
      <c r="C345" s="43">
        <v>54600.490140000002</v>
      </c>
      <c r="D345" s="43">
        <v>6.9999999999999999E-4</v>
      </c>
      <c r="E345" s="1">
        <f t="shared" si="91"/>
        <v>34602.051778978792</v>
      </c>
      <c r="F345" s="45">
        <f t="shared" si="90"/>
        <v>34601.5</v>
      </c>
      <c r="G345" s="1">
        <f t="shared" si="86"/>
        <v>0.22567501999583328</v>
      </c>
      <c r="M345" s="1">
        <f>+G345</f>
        <v>0.22567501999583328</v>
      </c>
      <c r="O345" s="1">
        <f t="shared" ref="O345:O377" ca="1" si="94">+C$11+C$12*$F345</f>
        <v>0.2258385185894663</v>
      </c>
      <c r="P345" s="1">
        <f t="shared" si="92"/>
        <v>0.22583971835959685</v>
      </c>
      <c r="Q345" s="37">
        <f t="shared" si="93"/>
        <v>39581.990140000002</v>
      </c>
      <c r="R345" s="22"/>
      <c r="S345" s="1">
        <f t="shared" si="87"/>
        <v>2.712555102639582E-8</v>
      </c>
      <c r="T345" s="1">
        <v>1</v>
      </c>
      <c r="U345" s="1">
        <f t="shared" si="88"/>
        <v>2.712555102639582E-8</v>
      </c>
      <c r="W345" s="1">
        <f t="shared" si="89"/>
        <v>-1.6469836376356572E-4</v>
      </c>
      <c r="BA345" s="1">
        <v>35572</v>
      </c>
      <c r="BB345" s="1">
        <v>0.23787695999635616</v>
      </c>
      <c r="BC345" s="1">
        <v>1</v>
      </c>
    </row>
    <row r="346" spans="1:55" x14ac:dyDescent="0.2">
      <c r="A346" s="43" t="s">
        <v>154</v>
      </c>
      <c r="B346" s="35" t="s">
        <v>52</v>
      </c>
      <c r="C346" s="43">
        <v>54600.490440000001</v>
      </c>
      <c r="D346" s="43">
        <v>2.0000000000000001E-4</v>
      </c>
      <c r="E346" s="1">
        <f t="shared" si="91"/>
        <v>34602.052512483511</v>
      </c>
      <c r="F346" s="45">
        <f t="shared" si="90"/>
        <v>34601.5</v>
      </c>
      <c r="G346" s="1">
        <f t="shared" si="86"/>
        <v>0.2259750199955306</v>
      </c>
      <c r="M346" s="1">
        <f>+G346</f>
        <v>0.2259750199955306</v>
      </c>
      <c r="O346" s="1">
        <f t="shared" ca="1" si="94"/>
        <v>0.2258385185894663</v>
      </c>
      <c r="P346" s="1">
        <f t="shared" si="92"/>
        <v>0.22583971835959685</v>
      </c>
      <c r="Q346" s="37">
        <f t="shared" si="93"/>
        <v>39581.990440000001</v>
      </c>
      <c r="R346" s="22"/>
      <c r="S346" s="1">
        <f t="shared" si="87"/>
        <v>1.8306532686350231E-8</v>
      </c>
      <c r="T346" s="1">
        <v>1</v>
      </c>
      <c r="U346" s="1">
        <f t="shared" si="88"/>
        <v>1.8306532686350231E-8</v>
      </c>
      <c r="W346" s="1">
        <f t="shared" si="89"/>
        <v>1.3530163593375444E-4</v>
      </c>
      <c r="BA346" s="1">
        <v>35574.5</v>
      </c>
      <c r="BB346" s="1">
        <v>0.23848865999752888</v>
      </c>
      <c r="BC346" s="1">
        <v>1</v>
      </c>
    </row>
    <row r="347" spans="1:55" x14ac:dyDescent="0.2">
      <c r="A347" s="34" t="s">
        <v>157</v>
      </c>
      <c r="B347" s="35" t="s">
        <v>52</v>
      </c>
      <c r="C347" s="43">
        <v>54616.851000000002</v>
      </c>
      <c r="D347" s="43">
        <v>2.9999999999999997E-4</v>
      </c>
      <c r="E347" s="1">
        <f t="shared" si="91"/>
        <v>34642.054339399285</v>
      </c>
      <c r="F347" s="45">
        <f t="shared" si="90"/>
        <v>34641.5</v>
      </c>
      <c r="G347" s="1">
        <f t="shared" si="86"/>
        <v>0.22672221999528119</v>
      </c>
      <c r="N347" s="1">
        <f>+G347</f>
        <v>0.22672221999528119</v>
      </c>
      <c r="O347" s="1">
        <f t="shared" ca="1" si="94"/>
        <v>0.22628695193954795</v>
      </c>
      <c r="P347" s="1">
        <f t="shared" si="92"/>
        <v>0.22634263671877902</v>
      </c>
      <c r="Q347" s="37">
        <f t="shared" si="93"/>
        <v>39598.351000000002</v>
      </c>
      <c r="R347" s="22"/>
      <c r="S347" s="1">
        <f t="shared" si="87"/>
        <v>1.4408346380012373E-7</v>
      </c>
      <c r="T347" s="1">
        <v>1</v>
      </c>
      <c r="U347" s="1">
        <f t="shared" si="88"/>
        <v>1.4408346380012373E-7</v>
      </c>
      <c r="W347" s="1">
        <f t="shared" si="89"/>
        <v>3.7958327650217116E-4</v>
      </c>
    </row>
    <row r="348" spans="1:55" x14ac:dyDescent="0.2">
      <c r="A348" s="34" t="s">
        <v>157</v>
      </c>
      <c r="B348" s="35" t="s">
        <v>54</v>
      </c>
      <c r="C348" s="43">
        <v>54620.738100000002</v>
      </c>
      <c r="D348" s="43">
        <v>2.0000000000000001E-4</v>
      </c>
      <c r="E348" s="1">
        <f t="shared" si="91"/>
        <v>34651.558360129893</v>
      </c>
      <c r="F348" s="45">
        <f t="shared" si="90"/>
        <v>34651</v>
      </c>
      <c r="G348" s="1">
        <f t="shared" si="86"/>
        <v>0.22836667999945348</v>
      </c>
      <c r="N348" s="1">
        <f>+G348</f>
        <v>0.22836667999945348</v>
      </c>
      <c r="O348" s="1">
        <f t="shared" ca="1" si="94"/>
        <v>0.22639345486019236</v>
      </c>
      <c r="P348" s="1">
        <f t="shared" si="92"/>
        <v>0.22646215822268492</v>
      </c>
      <c r="Q348" s="37">
        <f t="shared" si="93"/>
        <v>39602.238100000002</v>
      </c>
      <c r="R348" s="22"/>
      <c r="S348" s="1">
        <f t="shared" si="87"/>
        <v>3.6272031981856668E-6</v>
      </c>
      <c r="T348" s="1">
        <v>1</v>
      </c>
      <c r="U348" s="1">
        <f t="shared" si="88"/>
        <v>3.6272031981856668E-6</v>
      </c>
      <c r="W348" s="1">
        <f t="shared" si="89"/>
        <v>1.9045217767685585E-3</v>
      </c>
    </row>
    <row r="349" spans="1:55" x14ac:dyDescent="0.2">
      <c r="A349" s="43" t="s">
        <v>156</v>
      </c>
      <c r="B349" s="35" t="s">
        <v>52</v>
      </c>
      <c r="C349" s="43">
        <v>54625.4398</v>
      </c>
      <c r="D349" s="43">
        <v>2.0000000000000001E-4</v>
      </c>
      <c r="E349" s="1">
        <f t="shared" si="91"/>
        <v>34663.054090692276</v>
      </c>
      <c r="F349" s="45">
        <f t="shared" si="90"/>
        <v>34662.5</v>
      </c>
      <c r="G349" s="1">
        <f t="shared" si="86"/>
        <v>0.2266204999978072</v>
      </c>
      <c r="L349" s="1">
        <f t="shared" ref="L349:L355" si="95">+G349</f>
        <v>0.2266204999978072</v>
      </c>
      <c r="O349" s="1">
        <f t="shared" ca="1" si="94"/>
        <v>0.2265223794483408</v>
      </c>
      <c r="P349" s="1">
        <f t="shared" si="92"/>
        <v>0.22660688240801805</v>
      </c>
      <c r="Q349" s="37">
        <f t="shared" si="93"/>
        <v>39606.9398</v>
      </c>
      <c r="R349" s="22"/>
      <c r="S349" s="1">
        <f t="shared" si="87"/>
        <v>1.8543875166571226E-10</v>
      </c>
      <c r="T349" s="1">
        <v>1</v>
      </c>
      <c r="U349" s="1">
        <f t="shared" si="88"/>
        <v>1.8543875166571226E-10</v>
      </c>
      <c r="W349" s="1">
        <f t="shared" si="89"/>
        <v>1.3617589789155504E-5</v>
      </c>
      <c r="BA349" s="1">
        <v>35682</v>
      </c>
      <c r="BB349" s="1">
        <v>0.23875175999273779</v>
      </c>
      <c r="BC349" s="1">
        <v>1</v>
      </c>
    </row>
    <row r="350" spans="1:55" x14ac:dyDescent="0.2">
      <c r="A350" s="43" t="s">
        <v>156</v>
      </c>
      <c r="B350" s="35" t="s">
        <v>54</v>
      </c>
      <c r="C350" s="43">
        <v>54628.503499999999</v>
      </c>
      <c r="D350" s="43">
        <v>2.9999999999999997E-4</v>
      </c>
      <c r="E350" s="1">
        <f t="shared" si="91"/>
        <v>34670.544885452473</v>
      </c>
      <c r="F350" s="45">
        <f t="shared" si="90"/>
        <v>34670</v>
      </c>
      <c r="G350" s="1">
        <f t="shared" si="86"/>
        <v>0.22285559999727411</v>
      </c>
      <c r="L350" s="1">
        <f t="shared" si="95"/>
        <v>0.22285559999727411</v>
      </c>
      <c r="O350" s="1">
        <f t="shared" ca="1" si="94"/>
        <v>0.2266064607014811</v>
      </c>
      <c r="P350" s="1">
        <f t="shared" si="92"/>
        <v>0.22670129150191515</v>
      </c>
      <c r="Q350" s="37">
        <f t="shared" si="93"/>
        <v>39610.003499999999</v>
      </c>
      <c r="R350" s="22"/>
      <c r="S350" s="1">
        <f t="shared" si="87"/>
        <v>1.4789343148868233E-5</v>
      </c>
      <c r="T350" s="1">
        <v>1</v>
      </c>
      <c r="U350" s="1">
        <f t="shared" si="88"/>
        <v>1.4789343148868233E-5</v>
      </c>
      <c r="W350" s="1">
        <f t="shared" si="89"/>
        <v>-3.8456915046410356E-3</v>
      </c>
      <c r="BA350" s="1">
        <v>35682</v>
      </c>
      <c r="BB350" s="1">
        <v>0.23895175999496132</v>
      </c>
      <c r="BC350" s="1">
        <v>1</v>
      </c>
    </row>
    <row r="351" spans="1:55" x14ac:dyDescent="0.2">
      <c r="A351" s="41" t="s">
        <v>152</v>
      </c>
      <c r="B351" s="40" t="s">
        <v>52</v>
      </c>
      <c r="C351" s="41">
        <v>54654.480100000001</v>
      </c>
      <c r="D351" s="41">
        <v>1E-4</v>
      </c>
      <c r="E351" s="1">
        <f t="shared" si="91"/>
        <v>34734.058081642594</v>
      </c>
      <c r="F351" s="45">
        <f t="shared" si="90"/>
        <v>34733.5</v>
      </c>
      <c r="G351" s="1">
        <f t="shared" si="86"/>
        <v>0.22825277999800164</v>
      </c>
      <c r="L351" s="1">
        <f t="shared" si="95"/>
        <v>0.22825277999800164</v>
      </c>
      <c r="O351" s="1">
        <f t="shared" ca="1" si="94"/>
        <v>0.22731834864473571</v>
      </c>
      <c r="P351" s="1">
        <f t="shared" si="92"/>
        <v>0.22750137342523916</v>
      </c>
      <c r="Q351" s="37">
        <f t="shared" si="93"/>
        <v>39635.980100000001</v>
      </c>
      <c r="R351" s="22"/>
      <c r="S351" s="1">
        <f t="shared" si="87"/>
        <v>5.6461183759066574E-7</v>
      </c>
      <c r="T351" s="1">
        <v>1</v>
      </c>
      <c r="U351" s="1">
        <f t="shared" si="88"/>
        <v>5.6461183759066574E-7</v>
      </c>
      <c r="W351" s="1">
        <f t="shared" si="89"/>
        <v>7.5140657276248635E-4</v>
      </c>
      <c r="BA351" s="1">
        <v>35682</v>
      </c>
      <c r="BB351" s="1">
        <v>0.23905175999971107</v>
      </c>
      <c r="BC351" s="1">
        <v>1</v>
      </c>
    </row>
    <row r="352" spans="1:55" x14ac:dyDescent="0.2">
      <c r="A352" s="41" t="s">
        <v>152</v>
      </c>
      <c r="B352" s="40" t="s">
        <v>54</v>
      </c>
      <c r="C352" s="41">
        <v>54655.501900000003</v>
      </c>
      <c r="D352" s="41">
        <v>1E-4</v>
      </c>
      <c r="E352" s="1">
        <f t="shared" si="91"/>
        <v>34736.556398738256</v>
      </c>
      <c r="F352" s="45">
        <f t="shared" si="90"/>
        <v>34736</v>
      </c>
      <c r="G352" s="1">
        <f t="shared" si="86"/>
        <v>0.22756447999563534</v>
      </c>
      <c r="L352" s="1">
        <f t="shared" si="95"/>
        <v>0.22756447999563534</v>
      </c>
      <c r="O352" s="1">
        <f t="shared" ca="1" si="94"/>
        <v>0.22734637572911581</v>
      </c>
      <c r="P352" s="1">
        <f t="shared" si="92"/>
        <v>0.22753290022008538</v>
      </c>
      <c r="Q352" s="37">
        <f t="shared" si="93"/>
        <v>39637.001900000003</v>
      </c>
      <c r="R352" s="22"/>
      <c r="S352" s="1">
        <f t="shared" si="87"/>
        <v>9.9728222378593893E-10</v>
      </c>
      <c r="T352" s="1">
        <v>1</v>
      </c>
      <c r="U352" s="1">
        <f t="shared" si="88"/>
        <v>9.9728222378593893E-10</v>
      </c>
      <c r="W352" s="1">
        <f t="shared" si="89"/>
        <v>3.1579775549961386E-5</v>
      </c>
      <c r="BA352" s="1">
        <v>36442.5</v>
      </c>
      <c r="BB352" s="1">
        <v>0.24682089999259915</v>
      </c>
      <c r="BC352" s="1">
        <v>1</v>
      </c>
    </row>
    <row r="353" spans="1:55" x14ac:dyDescent="0.2">
      <c r="A353" s="43" t="s">
        <v>156</v>
      </c>
      <c r="B353" s="35" t="s">
        <v>54</v>
      </c>
      <c r="C353" s="43">
        <v>54655.502500000002</v>
      </c>
      <c r="D353" s="43">
        <v>4.0000000000000002E-4</v>
      </c>
      <c r="E353" s="1">
        <f t="shared" si="91"/>
        <v>34736.557865747702</v>
      </c>
      <c r="F353" s="45">
        <f t="shared" si="90"/>
        <v>34736</v>
      </c>
      <c r="G353" s="1">
        <f t="shared" si="86"/>
        <v>0.22816447999502998</v>
      </c>
      <c r="L353" s="1">
        <f t="shared" si="95"/>
        <v>0.22816447999502998</v>
      </c>
      <c r="O353" s="1">
        <f t="shared" ca="1" si="94"/>
        <v>0.22734637572911581</v>
      </c>
      <c r="P353" s="1">
        <f t="shared" si="92"/>
        <v>0.22753290022008538</v>
      </c>
      <c r="Q353" s="37">
        <f t="shared" si="93"/>
        <v>39637.002500000002</v>
      </c>
      <c r="R353" s="22"/>
      <c r="S353" s="1">
        <f t="shared" si="87"/>
        <v>3.9889301211907374E-7</v>
      </c>
      <c r="T353" s="1">
        <v>1</v>
      </c>
      <c r="U353" s="1">
        <f t="shared" si="88"/>
        <v>3.9889301211907374E-7</v>
      </c>
      <c r="W353" s="1">
        <f t="shared" si="89"/>
        <v>6.3157977494460171E-4</v>
      </c>
      <c r="BA353" s="1">
        <v>36630.5</v>
      </c>
      <c r="BB353" s="1">
        <v>0.24953073999495246</v>
      </c>
      <c r="BC353" s="1">
        <v>1</v>
      </c>
    </row>
    <row r="354" spans="1:55" x14ac:dyDescent="0.2">
      <c r="A354" s="41" t="s">
        <v>152</v>
      </c>
      <c r="B354" s="40" t="s">
        <v>52</v>
      </c>
      <c r="C354" s="41">
        <v>54666.341200000003</v>
      </c>
      <c r="D354" s="41">
        <v>1E-4</v>
      </c>
      <c r="E354" s="1">
        <f t="shared" si="91"/>
        <v>34763.05865798171</v>
      </c>
      <c r="F354" s="45">
        <f t="shared" si="90"/>
        <v>34762.5</v>
      </c>
      <c r="G354" s="1">
        <f t="shared" si="86"/>
        <v>0.22848849999718368</v>
      </c>
      <c r="L354" s="1">
        <f t="shared" si="95"/>
        <v>0.22848849999718368</v>
      </c>
      <c r="O354" s="1">
        <f t="shared" ca="1" si="94"/>
        <v>0.22764346282354492</v>
      </c>
      <c r="P354" s="1">
        <f t="shared" si="92"/>
        <v>0.22786721235918567</v>
      </c>
      <c r="Q354" s="37">
        <f t="shared" si="93"/>
        <v>39647.841200000003</v>
      </c>
      <c r="R354" s="22"/>
      <c r="S354" s="1">
        <f t="shared" si="87"/>
        <v>3.8599832912915089E-7</v>
      </c>
      <c r="T354" s="1">
        <v>1</v>
      </c>
      <c r="U354" s="1">
        <f t="shared" si="88"/>
        <v>3.8599832912915089E-7</v>
      </c>
      <c r="W354" s="1">
        <f t="shared" si="89"/>
        <v>6.2128763799801368E-4</v>
      </c>
      <c r="BA354" s="1">
        <v>36630.5</v>
      </c>
      <c r="BB354" s="1">
        <v>0.24973073999717599</v>
      </c>
      <c r="BC354" s="1">
        <v>1</v>
      </c>
    </row>
    <row r="355" spans="1:55" x14ac:dyDescent="0.2">
      <c r="A355" s="41" t="s">
        <v>152</v>
      </c>
      <c r="B355" s="40" t="s">
        <v>54</v>
      </c>
      <c r="C355" s="41">
        <v>54667.362500000003</v>
      </c>
      <c r="D355" s="41">
        <v>1E-4</v>
      </c>
      <c r="E355" s="1">
        <f t="shared" si="91"/>
        <v>34765.555752569489</v>
      </c>
      <c r="F355" s="45">
        <f t="shared" si="90"/>
        <v>34765</v>
      </c>
      <c r="G355" s="1">
        <f t="shared" si="86"/>
        <v>0.22730020000017248</v>
      </c>
      <c r="L355" s="1">
        <f t="shared" si="95"/>
        <v>0.22730020000017248</v>
      </c>
      <c r="O355" s="1">
        <f t="shared" ca="1" si="94"/>
        <v>0.22767148990792502</v>
      </c>
      <c r="P355" s="1">
        <f t="shared" si="92"/>
        <v>0.22789876332643386</v>
      </c>
      <c r="Q355" s="37">
        <f t="shared" si="93"/>
        <v>39648.862500000003</v>
      </c>
      <c r="R355" s="22"/>
      <c r="S355" s="1">
        <f t="shared" si="87"/>
        <v>3.5827805554508178E-7</v>
      </c>
      <c r="T355" s="1">
        <v>1</v>
      </c>
      <c r="U355" s="1">
        <f t="shared" si="88"/>
        <v>3.5827805554508178E-7</v>
      </c>
      <c r="W355" s="1">
        <f t="shared" si="89"/>
        <v>-5.9856332626137543E-4</v>
      </c>
      <c r="BA355" s="1">
        <v>36630.5</v>
      </c>
      <c r="BB355" s="1">
        <v>0.24983073999464978</v>
      </c>
      <c r="BC355" s="1">
        <v>1</v>
      </c>
    </row>
    <row r="356" spans="1:55" x14ac:dyDescent="0.2">
      <c r="A356" s="34" t="s">
        <v>157</v>
      </c>
      <c r="B356" s="35" t="s">
        <v>54</v>
      </c>
      <c r="C356" s="43">
        <v>54681.676800000001</v>
      </c>
      <c r="D356" s="43">
        <v>2.0000000000000001E-4</v>
      </c>
      <c r="E356" s="1">
        <f t="shared" si="91"/>
        <v>34800.554441552042</v>
      </c>
      <c r="F356" s="45">
        <f t="shared" si="90"/>
        <v>34800</v>
      </c>
      <c r="G356" s="1">
        <f t="shared" si="86"/>
        <v>0.22676399999909336</v>
      </c>
      <c r="N356" s="1">
        <f>+G356</f>
        <v>0.22676399999909336</v>
      </c>
      <c r="O356" s="1">
        <f t="shared" ca="1" si="94"/>
        <v>0.22806386908924647</v>
      </c>
      <c r="P356" s="1">
        <f t="shared" si="92"/>
        <v>0.22834069566982276</v>
      </c>
      <c r="Q356" s="37">
        <f t="shared" si="93"/>
        <v>39663.176800000001</v>
      </c>
      <c r="R356" s="22"/>
      <c r="S356" s="1">
        <f t="shared" si="87"/>
        <v>2.4859692380968502E-6</v>
      </c>
      <c r="T356" s="1">
        <v>1</v>
      </c>
      <c r="U356" s="1">
        <f t="shared" si="88"/>
        <v>2.4859692380968502E-6</v>
      </c>
      <c r="W356" s="1">
        <f t="shared" si="89"/>
        <v>-1.5766956707294055E-3</v>
      </c>
    </row>
    <row r="357" spans="1:55" x14ac:dyDescent="0.2">
      <c r="A357" s="41" t="s">
        <v>152</v>
      </c>
      <c r="B357" s="40" t="s">
        <v>54</v>
      </c>
      <c r="C357" s="41">
        <v>54685.3586</v>
      </c>
      <c r="D357" s="41">
        <v>1E-4</v>
      </c>
      <c r="E357" s="1">
        <f t="shared" si="91"/>
        <v>34809.556500548701</v>
      </c>
      <c r="F357" s="45">
        <f t="shared" si="90"/>
        <v>34809</v>
      </c>
      <c r="G357" s="1">
        <f t="shared" si="86"/>
        <v>0.22760611999547109</v>
      </c>
      <c r="L357" s="1">
        <f>+G357</f>
        <v>0.22760611999547109</v>
      </c>
      <c r="O357" s="1">
        <f t="shared" ca="1" si="94"/>
        <v>0.22816476659301482</v>
      </c>
      <c r="P357" s="1">
        <f t="shared" si="92"/>
        <v>0.22845440143092891</v>
      </c>
      <c r="Q357" s="37">
        <f t="shared" si="93"/>
        <v>39666.8586</v>
      </c>
      <c r="R357" s="22"/>
      <c r="S357" s="1">
        <f t="shared" si="87"/>
        <v>7.1958139374237113E-7</v>
      </c>
      <c r="T357" s="1">
        <v>1</v>
      </c>
      <c r="U357" s="1">
        <f t="shared" si="88"/>
        <v>7.1958139374237113E-7</v>
      </c>
      <c r="W357" s="1">
        <f t="shared" si="89"/>
        <v>-8.4828143545781498E-4</v>
      </c>
    </row>
    <row r="358" spans="1:55" x14ac:dyDescent="0.2">
      <c r="A358" s="41" t="s">
        <v>152</v>
      </c>
      <c r="B358" s="40" t="s">
        <v>52</v>
      </c>
      <c r="C358" s="41">
        <v>54686.3825</v>
      </c>
      <c r="D358" s="41">
        <v>1E-4</v>
      </c>
      <c r="E358" s="1">
        <f t="shared" si="91"/>
        <v>34812.059952177442</v>
      </c>
      <c r="F358" s="45">
        <f t="shared" si="90"/>
        <v>34811.5</v>
      </c>
      <c r="G358" s="1">
        <f t="shared" si="86"/>
        <v>0.22901781999826198</v>
      </c>
      <c r="L358" s="1">
        <f>+G358</f>
        <v>0.22901781999826198</v>
      </c>
      <c r="O358" s="1">
        <f t="shared" ca="1" si="94"/>
        <v>0.22819279367739492</v>
      </c>
      <c r="P358" s="1">
        <f t="shared" si="92"/>
        <v>0.22848599115737334</v>
      </c>
      <c r="Q358" s="37">
        <f t="shared" si="93"/>
        <v>39667.8825</v>
      </c>
      <c r="R358" s="22"/>
      <c r="S358" s="1">
        <f t="shared" si="87"/>
        <v>2.8284191600096337E-7</v>
      </c>
      <c r="T358" s="1">
        <v>1</v>
      </c>
      <c r="U358" s="1">
        <f t="shared" si="88"/>
        <v>2.8284191600096337E-7</v>
      </c>
      <c r="W358" s="1">
        <f t="shared" si="89"/>
        <v>5.3182884088864846E-4</v>
      </c>
    </row>
    <row r="359" spans="1:55" x14ac:dyDescent="0.2">
      <c r="A359" s="41" t="s">
        <v>158</v>
      </c>
      <c r="B359" s="40" t="s">
        <v>54</v>
      </c>
      <c r="C359" s="41">
        <v>54938.536</v>
      </c>
      <c r="D359" s="41">
        <v>1E-3</v>
      </c>
      <c r="E359" s="1">
        <f t="shared" si="91"/>
        <v>35428.579231664553</v>
      </c>
      <c r="F359" s="45">
        <f t="shared" si="90"/>
        <v>35428</v>
      </c>
      <c r="G359" s="1">
        <f t="shared" si="86"/>
        <v>0.2369030399931944</v>
      </c>
      <c r="L359" s="1">
        <f>+G359</f>
        <v>0.2369030399931944</v>
      </c>
      <c r="O359" s="1">
        <f t="shared" ca="1" si="94"/>
        <v>0.23510427268552825</v>
      </c>
      <c r="P359" s="1">
        <f t="shared" si="92"/>
        <v>0.23633963504283056</v>
      </c>
      <c r="Q359" s="37">
        <f t="shared" si="93"/>
        <v>39920.036</v>
      </c>
      <c r="R359" s="22"/>
      <c r="S359" s="1">
        <f t="shared" si="87"/>
        <v>3.1742513809447286E-7</v>
      </c>
      <c r="T359" s="1">
        <v>0.6</v>
      </c>
      <c r="U359" s="1">
        <f t="shared" si="88"/>
        <v>1.9045508285668372E-7</v>
      </c>
      <c r="W359" s="1">
        <f t="shared" si="89"/>
        <v>5.6340495036383276E-4</v>
      </c>
    </row>
    <row r="360" spans="1:55" x14ac:dyDescent="0.2">
      <c r="A360" s="34" t="s">
        <v>159</v>
      </c>
      <c r="B360" s="35" t="s">
        <v>54</v>
      </c>
      <c r="C360" s="43">
        <v>54982.707199999997</v>
      </c>
      <c r="D360" s="43">
        <v>2.0000000000000001E-4</v>
      </c>
      <c r="E360" s="1">
        <f t="shared" si="91"/>
        <v>35536.578511460706</v>
      </c>
      <c r="F360" s="45">
        <f t="shared" si="90"/>
        <v>35536</v>
      </c>
      <c r="G360" s="1">
        <f t="shared" si="86"/>
        <v>0.23660847999417456</v>
      </c>
      <c r="N360" s="1">
        <f>+G360</f>
        <v>0.23660847999417456</v>
      </c>
      <c r="O360" s="1">
        <f t="shared" ca="1" si="94"/>
        <v>0.23631504273074871</v>
      </c>
      <c r="P360" s="1">
        <f t="shared" si="92"/>
        <v>0.23772849996440562</v>
      </c>
      <c r="Q360" s="37">
        <f t="shared" si="93"/>
        <v>39964.207199999997</v>
      </c>
      <c r="R360" s="22"/>
      <c r="S360" s="1">
        <f t="shared" si="87"/>
        <v>1.2544447337163891E-6</v>
      </c>
      <c r="T360" s="1">
        <v>1</v>
      </c>
      <c r="U360" s="1">
        <f t="shared" si="88"/>
        <v>1.2544447337163891E-6</v>
      </c>
      <c r="W360" s="1">
        <f t="shared" si="89"/>
        <v>-1.120019970231062E-3</v>
      </c>
    </row>
    <row r="361" spans="1:55" x14ac:dyDescent="0.2">
      <c r="A361" s="41" t="s">
        <v>152</v>
      </c>
      <c r="B361" s="40" t="s">
        <v>52</v>
      </c>
      <c r="C361" s="41">
        <v>54985.366900000001</v>
      </c>
      <c r="D361" s="41">
        <v>2.0000000000000001E-4</v>
      </c>
      <c r="E361" s="1">
        <f t="shared" si="91"/>
        <v>35543.081519856998</v>
      </c>
      <c r="F361" s="45">
        <f t="shared" si="90"/>
        <v>35542.5</v>
      </c>
      <c r="G361" s="1">
        <f t="shared" si="86"/>
        <v>0.23783890000049723</v>
      </c>
      <c r="L361" s="1">
        <f>+G361</f>
        <v>0.23783890000049723</v>
      </c>
      <c r="O361" s="1">
        <f t="shared" ca="1" si="94"/>
        <v>0.23638791315013696</v>
      </c>
      <c r="P361" s="1">
        <f t="shared" si="92"/>
        <v>0.23781221312801237</v>
      </c>
      <c r="Q361" s="37">
        <f t="shared" si="93"/>
        <v>39966.866900000001</v>
      </c>
      <c r="R361" s="22"/>
      <c r="S361" s="1">
        <f t="shared" si="87"/>
        <v>7.1218916302318444E-10</v>
      </c>
      <c r="T361" s="1">
        <v>1</v>
      </c>
      <c r="U361" s="1">
        <f t="shared" si="88"/>
        <v>7.1218916302318444E-10</v>
      </c>
      <c r="W361" s="1">
        <f t="shared" si="89"/>
        <v>2.6686872484860125E-5</v>
      </c>
    </row>
    <row r="362" spans="1:55" x14ac:dyDescent="0.2">
      <c r="A362" s="44" t="s">
        <v>160</v>
      </c>
      <c r="B362" s="48" t="s">
        <v>54</v>
      </c>
      <c r="C362" s="44">
        <v>54993.3433</v>
      </c>
      <c r="D362" s="44">
        <v>1E-4</v>
      </c>
      <c r="E362" s="1">
        <f t="shared" si="91"/>
        <v>35562.583943503312</v>
      </c>
      <c r="F362" s="45">
        <f t="shared" si="90"/>
        <v>35562</v>
      </c>
      <c r="G362" s="1">
        <f t="shared" si="86"/>
        <v>0.23883015999308554</v>
      </c>
      <c r="L362" s="1">
        <f>+G362</f>
        <v>0.23883015999308554</v>
      </c>
      <c r="O362" s="1">
        <f t="shared" ca="1" si="94"/>
        <v>0.23660652440830177</v>
      </c>
      <c r="P362" s="1">
        <f t="shared" si="92"/>
        <v>0.23806343713888647</v>
      </c>
      <c r="Q362" s="37">
        <f t="shared" si="93"/>
        <v>39974.8433</v>
      </c>
      <c r="R362" s="22"/>
      <c r="S362" s="1">
        <f t="shared" si="87"/>
        <v>5.8786393515116844E-7</v>
      </c>
      <c r="T362" s="1">
        <v>1</v>
      </c>
      <c r="U362" s="1">
        <f t="shared" si="88"/>
        <v>5.8786393515116844E-7</v>
      </c>
      <c r="W362" s="1">
        <f t="shared" si="89"/>
        <v>7.6672285419907005E-4</v>
      </c>
    </row>
    <row r="363" spans="1:55" x14ac:dyDescent="0.2">
      <c r="A363" s="41" t="s">
        <v>152</v>
      </c>
      <c r="B363" s="40" t="s">
        <v>54</v>
      </c>
      <c r="C363" s="41">
        <v>54997.4323</v>
      </c>
      <c r="D363" s="41">
        <v>1E-4</v>
      </c>
      <c r="E363" s="1">
        <f t="shared" si="91"/>
        <v>35572.581612914291</v>
      </c>
      <c r="F363" s="45">
        <f t="shared" si="90"/>
        <v>35572</v>
      </c>
      <c r="G363" s="1">
        <f t="shared" si="86"/>
        <v>0.23787695999635616</v>
      </c>
      <c r="L363" s="1">
        <f>+G363</f>
        <v>0.23787695999635616</v>
      </c>
      <c r="O363" s="1">
        <f t="shared" ca="1" si="94"/>
        <v>0.23671863274582222</v>
      </c>
      <c r="P363" s="1">
        <f t="shared" si="92"/>
        <v>0.23819231914331077</v>
      </c>
      <c r="Q363" s="37">
        <f t="shared" si="93"/>
        <v>39978.9323</v>
      </c>
      <c r="R363" s="22"/>
      <c r="S363" s="1">
        <f t="shared" si="87"/>
        <v>9.945139156793453E-8</v>
      </c>
      <c r="T363" s="1">
        <v>1</v>
      </c>
      <c r="U363" s="1">
        <f t="shared" si="88"/>
        <v>9.945139156793453E-8</v>
      </c>
      <c r="W363" s="1">
        <f t="shared" si="89"/>
        <v>-3.1535914695460243E-4</v>
      </c>
    </row>
    <row r="364" spans="1:55" x14ac:dyDescent="0.2">
      <c r="A364" s="41" t="s">
        <v>152</v>
      </c>
      <c r="B364" s="40" t="s">
        <v>52</v>
      </c>
      <c r="C364" s="41">
        <v>54998.455399999999</v>
      </c>
      <c r="D364" s="41">
        <v>1E-4</v>
      </c>
      <c r="E364" s="1">
        <f t="shared" si="91"/>
        <v>35575.083108530423</v>
      </c>
      <c r="F364" s="45">
        <f t="shared" si="90"/>
        <v>35574.5</v>
      </c>
      <c r="G364" s="1">
        <f t="shared" si="86"/>
        <v>0.23848865999752888</v>
      </c>
      <c r="L364" s="1">
        <f>+G364</f>
        <v>0.23848865999752888</v>
      </c>
      <c r="O364" s="1">
        <f t="shared" ca="1" si="94"/>
        <v>0.23674665983020232</v>
      </c>
      <c r="P364" s="1">
        <f t="shared" si="92"/>
        <v>0.23822454485398625</v>
      </c>
      <c r="Q364" s="37">
        <f t="shared" si="93"/>
        <v>39979.955399999999</v>
      </c>
      <c r="R364" s="22"/>
      <c r="S364" s="1">
        <f t="shared" si="87"/>
        <v>6.9756809048544811E-8</v>
      </c>
      <c r="T364" s="1">
        <v>1</v>
      </c>
      <c r="U364" s="1">
        <f t="shared" si="88"/>
        <v>6.9756809048544811E-8</v>
      </c>
      <c r="W364" s="1">
        <f t="shared" si="89"/>
        <v>2.6411514354263144E-4</v>
      </c>
    </row>
    <row r="365" spans="1:55" x14ac:dyDescent="0.2">
      <c r="A365" s="34" t="s">
        <v>161</v>
      </c>
      <c r="B365" s="35" t="s">
        <v>54</v>
      </c>
      <c r="C365" s="43">
        <v>55042.422659999997</v>
      </c>
      <c r="D365" s="43">
        <v>2.9999999999999997E-4</v>
      </c>
      <c r="E365" s="1">
        <f t="shared" si="91"/>
        <v>35682.583751814062</v>
      </c>
      <c r="F365" s="45">
        <f t="shared" si="90"/>
        <v>35682</v>
      </c>
      <c r="G365" s="1">
        <f t="shared" si="86"/>
        <v>0.23875175999273779</v>
      </c>
      <c r="M365" s="1">
        <f>+G365</f>
        <v>0.23875175999273779</v>
      </c>
      <c r="O365" s="1">
        <f t="shared" ca="1" si="94"/>
        <v>0.23795182445854673</v>
      </c>
      <c r="P365" s="1">
        <f t="shared" si="92"/>
        <v>0.23961222171408819</v>
      </c>
      <c r="Q365" s="37">
        <f t="shared" si="93"/>
        <v>40023.922659999997</v>
      </c>
      <c r="R365" s="22"/>
      <c r="S365" s="1">
        <f t="shared" si="87"/>
        <v>7.403943739092984E-7</v>
      </c>
      <c r="T365" s="1">
        <v>1</v>
      </c>
      <c r="U365" s="1">
        <f t="shared" si="88"/>
        <v>7.403943739092984E-7</v>
      </c>
      <c r="W365" s="1">
        <f t="shared" si="89"/>
        <v>-8.6046172135040289E-4</v>
      </c>
    </row>
    <row r="366" spans="1:55" x14ac:dyDescent="0.2">
      <c r="A366" s="34" t="s">
        <v>161</v>
      </c>
      <c r="B366" s="35" t="s">
        <v>54</v>
      </c>
      <c r="C366" s="43">
        <v>55042.422859999999</v>
      </c>
      <c r="D366" s="43">
        <v>1E-4</v>
      </c>
      <c r="E366" s="1">
        <f t="shared" si="91"/>
        <v>35682.584240817218</v>
      </c>
      <c r="F366" s="45">
        <f t="shared" si="90"/>
        <v>35682</v>
      </c>
      <c r="G366" s="1">
        <f t="shared" si="86"/>
        <v>0.23895175999496132</v>
      </c>
      <c r="M366" s="1">
        <f>+G366</f>
        <v>0.23895175999496132</v>
      </c>
      <c r="O366" s="1">
        <f t="shared" ca="1" si="94"/>
        <v>0.23795182445854673</v>
      </c>
      <c r="P366" s="1">
        <f t="shared" si="92"/>
        <v>0.23961222171408819</v>
      </c>
      <c r="Q366" s="37">
        <f t="shared" si="93"/>
        <v>40023.922859999999</v>
      </c>
      <c r="R366" s="22"/>
      <c r="S366" s="1">
        <f t="shared" si="87"/>
        <v>4.3620968243202081E-7</v>
      </c>
      <c r="T366" s="1">
        <v>1</v>
      </c>
      <c r="U366" s="1">
        <f t="shared" si="88"/>
        <v>4.3620968243202081E-7</v>
      </c>
      <c r="W366" s="1">
        <f t="shared" si="89"/>
        <v>-6.6046171912687024E-4</v>
      </c>
    </row>
    <row r="367" spans="1:55" x14ac:dyDescent="0.2">
      <c r="A367" s="34" t="s">
        <v>161</v>
      </c>
      <c r="B367" s="35" t="s">
        <v>54</v>
      </c>
      <c r="C367" s="43">
        <v>55042.422960000004</v>
      </c>
      <c r="D367" s="43">
        <v>2.9999999999999997E-4</v>
      </c>
      <c r="E367" s="1">
        <f t="shared" si="91"/>
        <v>35682.58448531881</v>
      </c>
      <c r="F367" s="45">
        <f t="shared" si="90"/>
        <v>35682</v>
      </c>
      <c r="G367" s="1">
        <f t="shared" si="86"/>
        <v>0.23905175999971107</v>
      </c>
      <c r="M367" s="1">
        <f>+G367</f>
        <v>0.23905175999971107</v>
      </c>
      <c r="O367" s="1">
        <f t="shared" ca="1" si="94"/>
        <v>0.23795182445854673</v>
      </c>
      <c r="P367" s="1">
        <f t="shared" si="92"/>
        <v>0.23961222171408819</v>
      </c>
      <c r="Q367" s="37">
        <f t="shared" si="93"/>
        <v>40023.922960000004</v>
      </c>
      <c r="R367" s="22"/>
      <c r="S367" s="1">
        <f t="shared" si="87"/>
        <v>3.1411733328254618E-7</v>
      </c>
      <c r="T367" s="1">
        <v>1</v>
      </c>
      <c r="U367" s="1">
        <f t="shared" si="88"/>
        <v>3.1411733328254618E-7</v>
      </c>
      <c r="W367" s="1">
        <f t="shared" si="89"/>
        <v>-5.6046171437712511E-4</v>
      </c>
    </row>
    <row r="368" spans="1:55" x14ac:dyDescent="0.2">
      <c r="A368" s="34" t="s">
        <v>162</v>
      </c>
      <c r="B368" s="35" t="s">
        <v>54</v>
      </c>
      <c r="C368" s="43">
        <v>55303.778400000003</v>
      </c>
      <c r="D368" s="43">
        <v>1E-4</v>
      </c>
      <c r="E368" s="1">
        <f t="shared" si="91"/>
        <v>36321.602653057256</v>
      </c>
      <c r="F368" s="45">
        <f t="shared" si="90"/>
        <v>36321</v>
      </c>
      <c r="G368" s="1">
        <f t="shared" si="86"/>
        <v>0.24648228000296513</v>
      </c>
      <c r="N368" s="1">
        <f>+G368</f>
        <v>0.24648228000296513</v>
      </c>
      <c r="O368" s="1">
        <f t="shared" ca="1" si="94"/>
        <v>0.24511554722610102</v>
      </c>
      <c r="P368" s="1">
        <f t="shared" si="92"/>
        <v>0.24794035226066333</v>
      </c>
      <c r="Q368" s="37">
        <f t="shared" si="93"/>
        <v>40285.278400000003</v>
      </c>
      <c r="R368" s="22"/>
      <c r="S368" s="1">
        <f t="shared" si="87"/>
        <v>2.1259747086691287E-6</v>
      </c>
      <c r="T368" s="1">
        <v>1</v>
      </c>
      <c r="U368" s="1">
        <f t="shared" si="88"/>
        <v>2.1259747086691287E-6</v>
      </c>
      <c r="W368" s="1">
        <f t="shared" si="89"/>
        <v>-1.4580722576982008E-3</v>
      </c>
    </row>
    <row r="369" spans="1:23" x14ac:dyDescent="0.2">
      <c r="A369" s="34" t="s">
        <v>161</v>
      </c>
      <c r="B369" s="35" t="s">
        <v>52</v>
      </c>
      <c r="C369" s="43">
        <v>55353.471669999999</v>
      </c>
      <c r="D369" s="43">
        <v>1E-4</v>
      </c>
      <c r="E369" s="1">
        <f t="shared" si="91"/>
        <v>36443.10348098848</v>
      </c>
      <c r="F369" s="45">
        <f t="shared" si="90"/>
        <v>36442.5</v>
      </c>
      <c r="G369" s="1">
        <f t="shared" si="86"/>
        <v>0.24682089999259915</v>
      </c>
      <c r="M369" s="1">
        <f>+G369</f>
        <v>0.24682089999259915</v>
      </c>
      <c r="O369" s="1">
        <f t="shared" ca="1" si="94"/>
        <v>0.24647766352697398</v>
      </c>
      <c r="P369" s="1">
        <f t="shared" si="92"/>
        <v>0.2495392738204455</v>
      </c>
      <c r="Q369" s="37">
        <f t="shared" si="93"/>
        <v>40334.971669999999</v>
      </c>
      <c r="R369" s="22"/>
      <c r="S369" s="1">
        <f t="shared" si="87"/>
        <v>7.3895562679199805E-6</v>
      </c>
      <c r="T369" s="1">
        <v>1</v>
      </c>
      <c r="U369" s="1">
        <f t="shared" si="88"/>
        <v>7.3895562679199805E-6</v>
      </c>
      <c r="W369" s="1">
        <f t="shared" si="89"/>
        <v>-2.7183738278463432E-3</v>
      </c>
    </row>
    <row r="370" spans="1:23" x14ac:dyDescent="0.2">
      <c r="A370" s="34" t="s">
        <v>162</v>
      </c>
      <c r="B370" s="35" t="s">
        <v>54</v>
      </c>
      <c r="C370" s="43">
        <v>55379.854599999999</v>
      </c>
      <c r="D370" s="43">
        <v>2.9999999999999997E-4</v>
      </c>
      <c r="E370" s="1">
        <f t="shared" si="91"/>
        <v>36507.610160429213</v>
      </c>
      <c r="F370" s="45">
        <f t="shared" si="90"/>
        <v>36507</v>
      </c>
      <c r="G370" s="1">
        <f t="shared" si="86"/>
        <v>0.24955275999673177</v>
      </c>
      <c r="N370" s="1">
        <f>+G370</f>
        <v>0.24955275999673177</v>
      </c>
      <c r="O370" s="1">
        <f t="shared" ca="1" si="94"/>
        <v>0.24720076230398064</v>
      </c>
      <c r="P370" s="1">
        <f t="shared" si="92"/>
        <v>0.25039008400572083</v>
      </c>
      <c r="Q370" s="37">
        <f t="shared" si="93"/>
        <v>40361.354599999999</v>
      </c>
      <c r="R370" s="22"/>
      <c r="S370" s="1">
        <f t="shared" si="87"/>
        <v>7.011114960295113E-7</v>
      </c>
      <c r="T370" s="1">
        <v>1</v>
      </c>
      <c r="U370" s="1">
        <f t="shared" si="88"/>
        <v>7.011114960295113E-7</v>
      </c>
      <c r="W370" s="1">
        <f t="shared" si="89"/>
        <v>-8.373240089890599E-4</v>
      </c>
    </row>
    <row r="371" spans="1:23" x14ac:dyDescent="0.2">
      <c r="A371" s="34" t="s">
        <v>161</v>
      </c>
      <c r="B371" s="35" t="s">
        <v>52</v>
      </c>
      <c r="C371" s="43">
        <v>55430.3655</v>
      </c>
      <c r="D371" s="43">
        <v>2.0000000000000001E-4</v>
      </c>
      <c r="E371" s="42">
        <f t="shared" si="91"/>
        <v>36631.110106589964</v>
      </c>
      <c r="F371" s="45">
        <f t="shared" si="90"/>
        <v>36630.5</v>
      </c>
      <c r="G371" s="1">
        <f t="shared" si="86"/>
        <v>0.24953073999495246</v>
      </c>
      <c r="M371" s="1">
        <f>+G371</f>
        <v>0.24953073999495246</v>
      </c>
      <c r="O371" s="1">
        <f t="shared" ca="1" si="94"/>
        <v>0.2485853002723577</v>
      </c>
      <c r="P371" s="1">
        <f t="shared" si="92"/>
        <v>0.25202302525557679</v>
      </c>
      <c r="Q371" s="37">
        <f t="shared" si="93"/>
        <v>40411.8655</v>
      </c>
      <c r="R371" s="22"/>
      <c r="S371" s="1">
        <f t="shared" si="87"/>
        <v>6.2114858203253263E-6</v>
      </c>
      <c r="T371" s="1">
        <v>1</v>
      </c>
      <c r="U371" s="1">
        <f t="shared" si="88"/>
        <v>6.2114858203253263E-6</v>
      </c>
      <c r="W371" s="1">
        <f t="shared" si="89"/>
        <v>-2.4922852606243384E-3</v>
      </c>
    </row>
    <row r="372" spans="1:23" x14ac:dyDescent="0.2">
      <c r="A372" s="34" t="s">
        <v>161</v>
      </c>
      <c r="B372" s="35" t="s">
        <v>52</v>
      </c>
      <c r="C372" s="43">
        <v>55430.365700000002</v>
      </c>
      <c r="D372" s="43">
        <v>4.0000000000000002E-4</v>
      </c>
      <c r="E372" s="42">
        <f t="shared" si="91"/>
        <v>36631.11059559312</v>
      </c>
      <c r="F372" s="45">
        <f t="shared" ref="F372:F377" si="96">ROUND(2*E372,0)/2-0.5</f>
        <v>36630.5</v>
      </c>
      <c r="G372" s="1">
        <f t="shared" si="86"/>
        <v>0.24973073999717599</v>
      </c>
      <c r="M372" s="1">
        <f>+G372</f>
        <v>0.24973073999717599</v>
      </c>
      <c r="O372" s="1">
        <f t="shared" ca="1" si="94"/>
        <v>0.2485853002723577</v>
      </c>
      <c r="P372" s="1">
        <f t="shared" si="92"/>
        <v>0.25202302525557679</v>
      </c>
      <c r="Q372" s="37">
        <f t="shared" si="93"/>
        <v>40411.865700000002</v>
      </c>
      <c r="R372" s="22"/>
      <c r="S372" s="1">
        <f t="shared" si="87"/>
        <v>5.2545717058816493E-6</v>
      </c>
      <c r="T372" s="1">
        <v>1</v>
      </c>
      <c r="U372" s="1">
        <f t="shared" si="88"/>
        <v>5.2545717058816493E-6</v>
      </c>
      <c r="W372" s="1">
        <f t="shared" si="89"/>
        <v>-2.2922852584008058E-3</v>
      </c>
    </row>
    <row r="373" spans="1:23" x14ac:dyDescent="0.2">
      <c r="A373" s="34" t="s">
        <v>161</v>
      </c>
      <c r="B373" s="35" t="s">
        <v>52</v>
      </c>
      <c r="C373" s="43">
        <v>55430.3658</v>
      </c>
      <c r="D373" s="43">
        <v>2.0000000000000001E-4</v>
      </c>
      <c r="E373" s="42">
        <f t="shared" si="91"/>
        <v>36631.110840094691</v>
      </c>
      <c r="F373" s="45">
        <f t="shared" si="96"/>
        <v>36630.5</v>
      </c>
      <c r="G373" s="1">
        <f t="shared" si="86"/>
        <v>0.24983073999464978</v>
      </c>
      <c r="M373" s="1">
        <f>+G373</f>
        <v>0.24983073999464978</v>
      </c>
      <c r="O373" s="1">
        <f t="shared" ca="1" si="94"/>
        <v>0.2485853002723577</v>
      </c>
      <c r="P373" s="1">
        <f t="shared" si="92"/>
        <v>0.25202302525557679</v>
      </c>
      <c r="Q373" s="37">
        <f t="shared" si="93"/>
        <v>40411.8658</v>
      </c>
      <c r="R373" s="22"/>
      <c r="S373" s="1">
        <f t="shared" si="87"/>
        <v>4.8061146652778444E-6</v>
      </c>
      <c r="T373" s="1">
        <v>1</v>
      </c>
      <c r="U373" s="1">
        <f t="shared" si="88"/>
        <v>4.8061146652778444E-6</v>
      </c>
      <c r="W373" s="1">
        <f t="shared" si="89"/>
        <v>-2.1922852609270183E-3</v>
      </c>
    </row>
    <row r="374" spans="1:23" x14ac:dyDescent="0.2">
      <c r="A374" s="43" t="s">
        <v>164</v>
      </c>
      <c r="B374" s="35" t="s">
        <v>52</v>
      </c>
      <c r="C374" s="43">
        <v>56078.842600000004</v>
      </c>
      <c r="D374" s="43">
        <v>4.0000000000000002E-4</v>
      </c>
      <c r="E374" s="42">
        <f t="shared" si="91"/>
        <v>38216.646831068872</v>
      </c>
      <c r="F374" s="45">
        <f t="shared" si="96"/>
        <v>38216</v>
      </c>
      <c r="G374" s="1">
        <f t="shared" si="86"/>
        <v>0.26455088000511751</v>
      </c>
      <c r="L374" s="1">
        <f>+G374</f>
        <v>0.26455088000511751</v>
      </c>
      <c r="O374" s="1">
        <f t="shared" ca="1" si="94"/>
        <v>0.2663600771862189</v>
      </c>
      <c r="P374" s="1">
        <f t="shared" si="92"/>
        <v>0.27343852800231394</v>
      </c>
      <c r="Q374" s="37">
        <f t="shared" si="93"/>
        <v>41060.342600000004</v>
      </c>
      <c r="R374" s="22"/>
      <c r="S374" s="1">
        <f t="shared" si="87"/>
        <v>7.8990286922069804E-5</v>
      </c>
      <c r="T374" s="1">
        <v>1</v>
      </c>
      <c r="U374" s="1">
        <f t="shared" si="88"/>
        <v>7.8990286922069804E-5</v>
      </c>
      <c r="W374" s="1">
        <f t="shared" si="89"/>
        <v>-8.8876479971964351E-3</v>
      </c>
    </row>
    <row r="375" spans="1:23" x14ac:dyDescent="0.2">
      <c r="A375" s="34" t="s">
        <v>165</v>
      </c>
      <c r="B375" s="35" t="s">
        <v>54</v>
      </c>
      <c r="C375" s="43">
        <v>56169.642500000002</v>
      </c>
      <c r="D375" s="43">
        <v>1E-4</v>
      </c>
      <c r="E375" s="42">
        <f t="shared" si="91"/>
        <v>38438.654016872366</v>
      </c>
      <c r="F375" s="45">
        <f t="shared" si="96"/>
        <v>38438</v>
      </c>
      <c r="G375" s="1">
        <f t="shared" si="86"/>
        <v>0.26748984000005294</v>
      </c>
      <c r="N375" s="1">
        <f>+G375</f>
        <v>0.26748984000005294</v>
      </c>
      <c r="O375" s="1">
        <f t="shared" ca="1" si="94"/>
        <v>0.26884888227917203</v>
      </c>
      <c r="P375" s="1">
        <f t="shared" si="92"/>
        <v>0.27650399697132594</v>
      </c>
      <c r="Q375" s="37">
        <f t="shared" si="93"/>
        <v>41151.142500000002</v>
      </c>
      <c r="R375" s="22"/>
      <c r="S375" s="1">
        <f t="shared" si="87"/>
        <v>8.1255025902749652E-5</v>
      </c>
      <c r="T375" s="1">
        <v>1</v>
      </c>
      <c r="U375" s="1">
        <f t="shared" si="88"/>
        <v>8.1255025902749652E-5</v>
      </c>
      <c r="W375" s="1">
        <f t="shared" si="89"/>
        <v>-9.0141569712730019E-3</v>
      </c>
    </row>
    <row r="376" spans="1:23" x14ac:dyDescent="0.2">
      <c r="A376" s="34" t="s">
        <v>166</v>
      </c>
      <c r="B376" s="35" t="s">
        <v>54</v>
      </c>
      <c r="C376" s="43">
        <v>56451.857499999998</v>
      </c>
      <c r="D376" s="43">
        <v>2.0000000000000001E-4</v>
      </c>
      <c r="E376" s="42">
        <f t="shared" si="91"/>
        <v>39128.674137395989</v>
      </c>
      <c r="F376" s="45">
        <f t="shared" si="96"/>
        <v>39128</v>
      </c>
      <c r="G376" s="1">
        <f t="shared" si="86"/>
        <v>0.27571903999341885</v>
      </c>
      <c r="N376" s="1">
        <f>+G376</f>
        <v>0.27571903999341885</v>
      </c>
      <c r="O376" s="1">
        <f t="shared" ca="1" si="94"/>
        <v>0.27658435756808036</v>
      </c>
      <c r="P376" s="1">
        <f t="shared" si="92"/>
        <v>0.28613671081947267</v>
      </c>
      <c r="Q376" s="37">
        <f t="shared" si="93"/>
        <v>41433.357499999998</v>
      </c>
      <c r="R376" s="22"/>
      <c r="S376" s="1">
        <f t="shared" si="87"/>
        <v>1.0852786544001302E-4</v>
      </c>
      <c r="T376" s="1">
        <v>1</v>
      </c>
      <c r="U376" s="1">
        <f t="shared" si="88"/>
        <v>1.0852786544001302E-4</v>
      </c>
      <c r="W376" s="1">
        <f t="shared" si="89"/>
        <v>-1.0417670826053826E-2</v>
      </c>
    </row>
    <row r="377" spans="1:23" x14ac:dyDescent="0.2">
      <c r="A377" s="193" t="s">
        <v>167</v>
      </c>
      <c r="B377" s="194" t="s">
        <v>54</v>
      </c>
      <c r="C377" s="195">
        <v>56480.488899999997</v>
      </c>
      <c r="D377" s="196">
        <v>2.0000000000000001E-4</v>
      </c>
      <c r="E377" s="42">
        <f t="shared" si="91"/>
        <v>39198.678361405196</v>
      </c>
      <c r="F377" s="45">
        <f t="shared" si="96"/>
        <v>39198</v>
      </c>
      <c r="G377" s="1">
        <f t="shared" si="86"/>
        <v>0.27744663999328623</v>
      </c>
      <c r="L377" s="1">
        <f>+G377</f>
        <v>0.27744663999328623</v>
      </c>
      <c r="O377" s="1">
        <f t="shared" ca="1" si="94"/>
        <v>0.27736911593072328</v>
      </c>
      <c r="P377" s="1">
        <f t="shared" si="92"/>
        <v>0.28712281143006785</v>
      </c>
      <c r="Q377" s="37">
        <f t="shared" si="93"/>
        <v>41461.988899999997</v>
      </c>
      <c r="R377" s="22"/>
      <c r="S377" s="1">
        <f t="shared" si="87"/>
        <v>9.3628293673988521E-5</v>
      </c>
      <c r="T377" s="1">
        <v>1</v>
      </c>
      <c r="U377" s="1">
        <f t="shared" si="88"/>
        <v>9.3628293673988521E-5</v>
      </c>
      <c r="W377" s="1">
        <f t="shared" si="89"/>
        <v>-9.6761714367816221E-3</v>
      </c>
    </row>
    <row r="378" spans="1:23" x14ac:dyDescent="0.2">
      <c r="A378" s="24" t="s">
        <v>988</v>
      </c>
      <c r="B378" s="21" t="s">
        <v>52</v>
      </c>
      <c r="C378" s="38">
        <v>31587.761999999999</v>
      </c>
      <c r="D378" s="38" t="s">
        <v>38</v>
      </c>
      <c r="F378" s="45"/>
      <c r="Q378" s="37"/>
      <c r="R378" s="22"/>
    </row>
    <row r="379" spans="1:23" x14ac:dyDescent="0.2">
      <c r="A379" s="25" t="s">
        <v>993</v>
      </c>
      <c r="B379" s="21" t="s">
        <v>54</v>
      </c>
      <c r="C379" s="38">
        <v>36361.731699999997</v>
      </c>
      <c r="D379" s="38" t="s">
        <v>38</v>
      </c>
      <c r="F379" s="45"/>
      <c r="Q379" s="37"/>
      <c r="R379" s="22"/>
    </row>
    <row r="380" spans="1:23" x14ac:dyDescent="0.2">
      <c r="A380" s="25" t="s">
        <v>993</v>
      </c>
      <c r="B380" s="21" t="s">
        <v>54</v>
      </c>
      <c r="C380" s="38">
        <v>36734.734700000001</v>
      </c>
      <c r="D380" s="38" t="s">
        <v>38</v>
      </c>
      <c r="F380" s="45"/>
      <c r="Q380" s="37"/>
      <c r="R380" s="22"/>
    </row>
    <row r="381" spans="1:23" x14ac:dyDescent="0.2">
      <c r="A381" s="24" t="s">
        <v>993</v>
      </c>
      <c r="B381" s="21" t="s">
        <v>52</v>
      </c>
      <c r="C381" s="38">
        <v>36735.757400000002</v>
      </c>
      <c r="D381" s="38" t="s">
        <v>38</v>
      </c>
      <c r="F381" s="45"/>
      <c r="Q381" s="37"/>
      <c r="R381" s="22"/>
    </row>
    <row r="382" spans="1:23" x14ac:dyDescent="0.2">
      <c r="A382" s="25" t="s">
        <v>1004</v>
      </c>
      <c r="B382" s="21" t="s">
        <v>52</v>
      </c>
      <c r="C382" s="38">
        <v>37424.915300000001</v>
      </c>
      <c r="D382" s="38" t="s">
        <v>38</v>
      </c>
      <c r="F382" s="45"/>
      <c r="Q382" s="37"/>
      <c r="R382" s="22"/>
    </row>
    <row r="383" spans="1:23" x14ac:dyDescent="0.2">
      <c r="A383" s="25" t="s">
        <v>57</v>
      </c>
      <c r="B383" s="21" t="s">
        <v>54</v>
      </c>
      <c r="C383" s="38">
        <v>38585.432999999997</v>
      </c>
      <c r="D383" s="38" t="s">
        <v>38</v>
      </c>
      <c r="F383" s="45"/>
      <c r="Q383" s="37"/>
      <c r="R383" s="22"/>
    </row>
    <row r="384" spans="1:23" x14ac:dyDescent="0.2">
      <c r="A384" s="24" t="s">
        <v>1012</v>
      </c>
      <c r="B384" s="21" t="s">
        <v>54</v>
      </c>
      <c r="C384" s="38">
        <v>39313.449399999998</v>
      </c>
      <c r="D384" s="38" t="s">
        <v>38</v>
      </c>
      <c r="F384" s="45"/>
      <c r="Q384" s="37"/>
      <c r="R384" s="22"/>
    </row>
    <row r="385" spans="1:18" x14ac:dyDescent="0.2">
      <c r="A385" s="25" t="s">
        <v>1016</v>
      </c>
      <c r="B385" s="21" t="s">
        <v>54</v>
      </c>
      <c r="C385" s="38">
        <v>40344.525000000001</v>
      </c>
      <c r="D385" s="38" t="s">
        <v>38</v>
      </c>
      <c r="F385" s="45"/>
      <c r="Q385" s="37"/>
      <c r="R385" s="22"/>
    </row>
    <row r="386" spans="1:18" x14ac:dyDescent="0.2">
      <c r="A386" s="24" t="s">
        <v>1016</v>
      </c>
      <c r="B386" s="21" t="s">
        <v>54</v>
      </c>
      <c r="C386" s="38">
        <v>40353.519999999997</v>
      </c>
      <c r="D386" s="38" t="s">
        <v>38</v>
      </c>
      <c r="F386" s="45"/>
      <c r="Q386" s="37"/>
      <c r="R386" s="22"/>
    </row>
    <row r="387" spans="1:18" x14ac:dyDescent="0.2">
      <c r="A387" s="25" t="s">
        <v>1016</v>
      </c>
      <c r="B387" s="21" t="s">
        <v>52</v>
      </c>
      <c r="C387" s="38">
        <v>40354.550000000003</v>
      </c>
      <c r="D387" s="38" t="s">
        <v>38</v>
      </c>
      <c r="F387" s="45"/>
      <c r="Q387" s="37"/>
      <c r="R387" s="22"/>
    </row>
    <row r="388" spans="1:18" x14ac:dyDescent="0.2">
      <c r="A388" s="24" t="s">
        <v>1027</v>
      </c>
      <c r="B388" s="21" t="s">
        <v>54</v>
      </c>
      <c r="C388" s="38">
        <v>40421.421999999999</v>
      </c>
      <c r="D388" s="38" t="s">
        <v>38</v>
      </c>
      <c r="F388" s="45"/>
      <c r="Q388" s="37"/>
      <c r="R388" s="22"/>
    </row>
    <row r="389" spans="1:18" x14ac:dyDescent="0.2">
      <c r="A389" s="25" t="s">
        <v>1027</v>
      </c>
      <c r="B389" s="21" t="s">
        <v>54</v>
      </c>
      <c r="C389" s="38">
        <v>40448.412900000003</v>
      </c>
      <c r="D389" s="38" t="s">
        <v>38</v>
      </c>
      <c r="F389" s="45"/>
      <c r="Q389" s="37"/>
      <c r="R389" s="22"/>
    </row>
    <row r="390" spans="1:18" x14ac:dyDescent="0.2">
      <c r="A390" s="24" t="s">
        <v>1033</v>
      </c>
      <c r="B390" s="21" t="s">
        <v>54</v>
      </c>
      <c r="C390" s="38">
        <v>40731.438000000002</v>
      </c>
      <c r="D390" s="38" t="s">
        <v>38</v>
      </c>
      <c r="F390" s="45"/>
      <c r="Q390" s="37"/>
      <c r="R390" s="22"/>
    </row>
    <row r="391" spans="1:18" x14ac:dyDescent="0.2">
      <c r="A391" s="25" t="s">
        <v>1037</v>
      </c>
      <c r="B391" s="21" t="s">
        <v>54</v>
      </c>
      <c r="C391" s="38">
        <v>40753.512999999999</v>
      </c>
      <c r="D391" s="38" t="s">
        <v>38</v>
      </c>
      <c r="F391" s="45"/>
      <c r="Q391" s="37"/>
      <c r="R391" s="22"/>
    </row>
    <row r="392" spans="1:18" x14ac:dyDescent="0.2">
      <c r="A392" s="25" t="s">
        <v>1041</v>
      </c>
      <c r="B392" s="21" t="s">
        <v>54</v>
      </c>
      <c r="C392" s="38">
        <v>42241.444000000003</v>
      </c>
      <c r="D392" s="38" t="s">
        <v>38</v>
      </c>
      <c r="F392" s="45"/>
      <c r="Q392" s="37"/>
      <c r="R392" s="22"/>
    </row>
    <row r="393" spans="1:18" x14ac:dyDescent="0.2">
      <c r="A393" s="24" t="s">
        <v>1041</v>
      </c>
      <c r="B393" s="21" t="s">
        <v>52</v>
      </c>
      <c r="C393" s="38">
        <v>42251.463000000003</v>
      </c>
      <c r="D393" s="38" t="s">
        <v>38</v>
      </c>
      <c r="F393" s="45"/>
      <c r="Q393" s="37"/>
      <c r="R393" s="22"/>
    </row>
    <row r="394" spans="1:18" x14ac:dyDescent="0.2">
      <c r="A394" s="24" t="s">
        <v>1047</v>
      </c>
      <c r="B394" s="21" t="s">
        <v>52</v>
      </c>
      <c r="C394" s="38">
        <v>42267.406000000003</v>
      </c>
      <c r="D394" s="38" t="s">
        <v>38</v>
      </c>
      <c r="F394" s="45"/>
      <c r="Q394" s="37"/>
      <c r="R394" s="22"/>
    </row>
    <row r="395" spans="1:18" x14ac:dyDescent="0.2">
      <c r="A395" s="25" t="s">
        <v>1047</v>
      </c>
      <c r="B395" s="21" t="s">
        <v>54</v>
      </c>
      <c r="C395" s="38">
        <v>42272.548000000003</v>
      </c>
      <c r="D395" s="38" t="s">
        <v>38</v>
      </c>
      <c r="F395" s="45"/>
      <c r="Q395" s="37"/>
      <c r="R395" s="22"/>
    </row>
    <row r="396" spans="1:18" x14ac:dyDescent="0.2">
      <c r="A396" s="25" t="s">
        <v>1047</v>
      </c>
      <c r="B396" s="21" t="s">
        <v>54</v>
      </c>
      <c r="C396" s="38">
        <v>42275.394999999997</v>
      </c>
      <c r="D396" s="38" t="s">
        <v>38</v>
      </c>
      <c r="F396" s="45"/>
      <c r="Q396" s="37"/>
      <c r="R396" s="22"/>
    </row>
    <row r="397" spans="1:18" x14ac:dyDescent="0.2">
      <c r="A397" s="24" t="s">
        <v>1055</v>
      </c>
      <c r="B397" s="21" t="s">
        <v>52</v>
      </c>
      <c r="C397" s="38">
        <v>42620.383000000002</v>
      </c>
      <c r="D397" s="38" t="s">
        <v>38</v>
      </c>
      <c r="F397" s="45"/>
      <c r="Q397" s="37"/>
      <c r="R397" s="22"/>
    </row>
    <row r="398" spans="1:18" x14ac:dyDescent="0.2">
      <c r="A398" s="24" t="s">
        <v>1055</v>
      </c>
      <c r="B398" s="21" t="s">
        <v>54</v>
      </c>
      <c r="C398" s="38">
        <v>42621.396000000001</v>
      </c>
      <c r="D398" s="38" t="s">
        <v>38</v>
      </c>
      <c r="F398" s="45"/>
      <c r="Q398" s="37"/>
      <c r="R398" s="22"/>
    </row>
    <row r="399" spans="1:18" x14ac:dyDescent="0.2">
      <c r="A399" s="24" t="s">
        <v>1055</v>
      </c>
      <c r="B399" s="21" t="s">
        <v>52</v>
      </c>
      <c r="C399" s="38">
        <v>42633.470999999998</v>
      </c>
      <c r="D399" s="38" t="s">
        <v>38</v>
      </c>
      <c r="F399" s="45"/>
      <c r="Q399" s="37"/>
      <c r="R399" s="22"/>
    </row>
    <row r="400" spans="1:18" x14ac:dyDescent="0.2">
      <c r="A400" s="24" t="s">
        <v>1064</v>
      </c>
      <c r="B400" s="21" t="s">
        <v>52</v>
      </c>
      <c r="C400" s="38">
        <v>42990.52</v>
      </c>
      <c r="D400" s="38" t="s">
        <v>38</v>
      </c>
      <c r="F400" s="45"/>
      <c r="Q400" s="37"/>
      <c r="R400" s="22"/>
    </row>
    <row r="401" spans="1:18" x14ac:dyDescent="0.2">
      <c r="A401" s="24" t="s">
        <v>1069</v>
      </c>
      <c r="B401" s="21" t="s">
        <v>54</v>
      </c>
      <c r="C401" s="38">
        <v>43369.466</v>
      </c>
      <c r="D401" s="38" t="s">
        <v>38</v>
      </c>
      <c r="F401" s="45"/>
      <c r="Q401" s="37"/>
      <c r="R401" s="22"/>
    </row>
    <row r="402" spans="1:18" x14ac:dyDescent="0.2">
      <c r="A402" s="24" t="s">
        <v>1069</v>
      </c>
      <c r="B402" s="21" t="s">
        <v>52</v>
      </c>
      <c r="C402" s="38">
        <v>43370.481</v>
      </c>
      <c r="D402" s="38" t="s">
        <v>38</v>
      </c>
      <c r="F402" s="45"/>
      <c r="Q402" s="37"/>
      <c r="R402" s="22"/>
    </row>
    <row r="403" spans="1:18" x14ac:dyDescent="0.2">
      <c r="A403" s="22" t="s">
        <v>1074</v>
      </c>
      <c r="B403" s="22" t="s">
        <v>54</v>
      </c>
      <c r="C403" s="24">
        <v>43717.506000000001</v>
      </c>
      <c r="D403" s="24" t="s">
        <v>38</v>
      </c>
      <c r="R403" s="22"/>
    </row>
    <row r="404" spans="1:18" x14ac:dyDescent="0.2">
      <c r="A404" s="22" t="s">
        <v>1074</v>
      </c>
      <c r="B404" s="22" t="s">
        <v>54</v>
      </c>
      <c r="C404" s="24">
        <v>43749.417999999998</v>
      </c>
      <c r="D404" s="24" t="s">
        <v>38</v>
      </c>
      <c r="R404" s="22"/>
    </row>
    <row r="405" spans="1:18" x14ac:dyDescent="0.2">
      <c r="A405" s="22" t="s">
        <v>1079</v>
      </c>
      <c r="B405" s="22" t="s">
        <v>54</v>
      </c>
      <c r="C405" s="24">
        <v>43756.362999999998</v>
      </c>
      <c r="D405" s="24" t="s">
        <v>38</v>
      </c>
      <c r="R405" s="22"/>
    </row>
    <row r="406" spans="1:18" x14ac:dyDescent="0.2">
      <c r="A406" s="22" t="s">
        <v>1079</v>
      </c>
      <c r="B406" s="22" t="s">
        <v>54</v>
      </c>
      <c r="C406" s="24">
        <v>43765.375</v>
      </c>
      <c r="D406" s="24" t="s">
        <v>38</v>
      </c>
      <c r="R406" s="22"/>
    </row>
    <row r="407" spans="1:18" x14ac:dyDescent="0.2">
      <c r="A407" s="22" t="s">
        <v>1084</v>
      </c>
      <c r="B407" s="22" t="s">
        <v>54</v>
      </c>
      <c r="C407" s="24">
        <v>44059.428999999996</v>
      </c>
      <c r="D407" s="24" t="s">
        <v>38</v>
      </c>
      <c r="R407" s="22"/>
    </row>
    <row r="408" spans="1:18" x14ac:dyDescent="0.2">
      <c r="A408" s="22" t="s">
        <v>87</v>
      </c>
      <c r="B408" s="22" t="s">
        <v>54</v>
      </c>
      <c r="C408" s="24">
        <v>46217.731</v>
      </c>
      <c r="D408" s="24" t="s">
        <v>38</v>
      </c>
      <c r="R408" s="22"/>
    </row>
    <row r="409" spans="1:18" x14ac:dyDescent="0.2">
      <c r="A409" s="22" t="s">
        <v>87</v>
      </c>
      <c r="B409" s="22" t="s">
        <v>52</v>
      </c>
      <c r="C409" s="24">
        <v>46225.701999999997</v>
      </c>
      <c r="D409" s="24" t="s">
        <v>38</v>
      </c>
      <c r="R409" s="22"/>
    </row>
    <row r="410" spans="1:18" x14ac:dyDescent="0.2">
      <c r="A410" s="22" t="s">
        <v>87</v>
      </c>
      <c r="B410" s="22" t="s">
        <v>54</v>
      </c>
      <c r="C410" s="24">
        <v>46233.682000000001</v>
      </c>
      <c r="D410" s="24" t="s">
        <v>38</v>
      </c>
      <c r="R410" s="22"/>
    </row>
    <row r="411" spans="1:18" x14ac:dyDescent="0.2">
      <c r="A411" s="22" t="s">
        <v>87</v>
      </c>
      <c r="B411" s="22" t="s">
        <v>54</v>
      </c>
      <c r="C411" s="24">
        <v>46237.758999999998</v>
      </c>
      <c r="D411" s="24" t="s">
        <v>38</v>
      </c>
      <c r="R411" s="22"/>
    </row>
    <row r="412" spans="1:18" x14ac:dyDescent="0.2">
      <c r="A412" s="22" t="s">
        <v>87</v>
      </c>
      <c r="B412" s="22" t="s">
        <v>54</v>
      </c>
      <c r="C412" s="24">
        <v>46246.769</v>
      </c>
      <c r="D412" s="24" t="s">
        <v>38</v>
      </c>
      <c r="R412" s="22"/>
    </row>
    <row r="413" spans="1:18" x14ac:dyDescent="0.2">
      <c r="A413" s="22" t="s">
        <v>90</v>
      </c>
      <c r="B413" s="22" t="s">
        <v>54</v>
      </c>
      <c r="C413" s="24">
        <v>46261.500999999997</v>
      </c>
      <c r="D413" s="24" t="s">
        <v>38</v>
      </c>
      <c r="R413" s="22"/>
    </row>
    <row r="414" spans="1:18" x14ac:dyDescent="0.2">
      <c r="A414" s="22" t="s">
        <v>90</v>
      </c>
      <c r="B414" s="22" t="s">
        <v>54</v>
      </c>
      <c r="C414" s="24">
        <v>46268.442999999999</v>
      </c>
      <c r="D414" s="24" t="s">
        <v>38</v>
      </c>
      <c r="R414" s="22"/>
    </row>
    <row r="415" spans="1:18" x14ac:dyDescent="0.2">
      <c r="A415" s="22" t="s">
        <v>90</v>
      </c>
      <c r="B415" s="22" t="s">
        <v>54</v>
      </c>
      <c r="C415" s="24">
        <v>46268.453000000001</v>
      </c>
      <c r="D415" s="24" t="s">
        <v>38</v>
      </c>
      <c r="R415" s="22"/>
    </row>
    <row r="416" spans="1:18" x14ac:dyDescent="0.2">
      <c r="A416" s="22" t="s">
        <v>87</v>
      </c>
      <c r="B416" s="22" t="s">
        <v>54</v>
      </c>
      <c r="C416" s="24">
        <v>46269.678999999996</v>
      </c>
      <c r="D416" s="24" t="s">
        <v>38</v>
      </c>
      <c r="R416" s="22"/>
    </row>
    <row r="417" spans="1:18" x14ac:dyDescent="0.2">
      <c r="A417" s="22" t="s">
        <v>90</v>
      </c>
      <c r="B417" s="22" t="s">
        <v>54</v>
      </c>
      <c r="C417" s="24">
        <v>46270.485000000001</v>
      </c>
      <c r="D417" s="24" t="s">
        <v>38</v>
      </c>
      <c r="R417" s="22"/>
    </row>
    <row r="418" spans="1:18" x14ac:dyDescent="0.2">
      <c r="A418" s="22" t="s">
        <v>90</v>
      </c>
      <c r="B418" s="22" t="s">
        <v>54</v>
      </c>
      <c r="C418" s="24">
        <v>46272.536999999997</v>
      </c>
      <c r="D418" s="24" t="s">
        <v>38</v>
      </c>
      <c r="R418" s="22"/>
    </row>
    <row r="419" spans="1:18" x14ac:dyDescent="0.2">
      <c r="A419" s="22" t="s">
        <v>90</v>
      </c>
      <c r="B419" s="22" t="s">
        <v>54</v>
      </c>
      <c r="C419" s="24">
        <v>46293.377999999997</v>
      </c>
      <c r="D419" s="24" t="s">
        <v>38</v>
      </c>
      <c r="R419" s="22"/>
    </row>
    <row r="420" spans="1:18" x14ac:dyDescent="0.2">
      <c r="A420" s="22" t="s">
        <v>90</v>
      </c>
      <c r="B420" s="22" t="s">
        <v>54</v>
      </c>
      <c r="C420" s="24">
        <v>46293.379000000001</v>
      </c>
      <c r="D420" s="24" t="s">
        <v>38</v>
      </c>
      <c r="R420" s="22"/>
    </row>
    <row r="421" spans="1:18" x14ac:dyDescent="0.2">
      <c r="A421" s="22" t="s">
        <v>90</v>
      </c>
      <c r="B421" s="22" t="s">
        <v>54</v>
      </c>
      <c r="C421" s="24">
        <v>46293.381000000001</v>
      </c>
      <c r="D421" s="24" t="s">
        <v>38</v>
      </c>
      <c r="R421" s="22"/>
    </row>
    <row r="422" spans="1:18" x14ac:dyDescent="0.2">
      <c r="A422" s="22" t="s">
        <v>90</v>
      </c>
      <c r="B422" s="22" t="s">
        <v>54</v>
      </c>
      <c r="C422" s="24">
        <v>46293.381000000001</v>
      </c>
      <c r="D422" s="24" t="s">
        <v>38</v>
      </c>
      <c r="R422" s="22"/>
    </row>
    <row r="423" spans="1:18" x14ac:dyDescent="0.2">
      <c r="A423" s="22" t="s">
        <v>90</v>
      </c>
      <c r="B423" s="22" t="s">
        <v>54</v>
      </c>
      <c r="C423" s="24">
        <v>46293.383000000002</v>
      </c>
      <c r="D423" s="24" t="s">
        <v>38</v>
      </c>
      <c r="R423" s="22"/>
    </row>
    <row r="424" spans="1:18" x14ac:dyDescent="0.2">
      <c r="A424" s="22" t="s">
        <v>90</v>
      </c>
      <c r="B424" s="22" t="s">
        <v>54</v>
      </c>
      <c r="C424" s="24">
        <v>46293.383000000002</v>
      </c>
      <c r="D424" s="24" t="s">
        <v>38</v>
      </c>
      <c r="R424" s="22"/>
    </row>
    <row r="425" spans="1:18" x14ac:dyDescent="0.2">
      <c r="A425" s="22" t="s">
        <v>90</v>
      </c>
      <c r="B425" s="22" t="s">
        <v>54</v>
      </c>
      <c r="C425" s="24">
        <v>46293.385000000002</v>
      </c>
      <c r="D425" s="24" t="s">
        <v>38</v>
      </c>
      <c r="R425" s="22"/>
    </row>
    <row r="426" spans="1:18" x14ac:dyDescent="0.2">
      <c r="A426" s="22" t="s">
        <v>90</v>
      </c>
      <c r="B426" s="22" t="s">
        <v>54</v>
      </c>
      <c r="C426" s="24">
        <v>46293.385000000002</v>
      </c>
      <c r="D426" s="24" t="s">
        <v>38</v>
      </c>
      <c r="R426" s="22"/>
    </row>
    <row r="427" spans="1:18" x14ac:dyDescent="0.2">
      <c r="A427" s="22" t="s">
        <v>95</v>
      </c>
      <c r="B427" s="22" t="s">
        <v>54</v>
      </c>
      <c r="C427" s="24">
        <v>46964.534</v>
      </c>
      <c r="D427" s="24" t="s">
        <v>38</v>
      </c>
      <c r="R427" s="22"/>
    </row>
    <row r="428" spans="1:18" x14ac:dyDescent="0.2">
      <c r="A428" s="22" t="s">
        <v>98</v>
      </c>
      <c r="B428" s="22" t="s">
        <v>52</v>
      </c>
      <c r="C428" s="24">
        <v>47006.493300000002</v>
      </c>
      <c r="D428" s="24" t="s">
        <v>38</v>
      </c>
      <c r="R428" s="22"/>
    </row>
    <row r="429" spans="1:18" x14ac:dyDescent="0.2">
      <c r="A429" s="22" t="s">
        <v>103</v>
      </c>
      <c r="B429" s="22" t="s">
        <v>54</v>
      </c>
      <c r="C429" s="24">
        <v>47758.440999999999</v>
      </c>
      <c r="D429" s="24" t="s">
        <v>38</v>
      </c>
      <c r="R429" s="22"/>
    </row>
    <row r="430" spans="1:18" x14ac:dyDescent="0.2">
      <c r="A430" s="22" t="s">
        <v>103</v>
      </c>
      <c r="B430" s="22" t="s">
        <v>52</v>
      </c>
      <c r="C430" s="24">
        <v>47761.525000000001</v>
      </c>
      <c r="D430" s="24" t="s">
        <v>38</v>
      </c>
      <c r="R430" s="22"/>
    </row>
    <row r="431" spans="1:18" x14ac:dyDescent="0.2">
      <c r="A431" s="22" t="s">
        <v>103</v>
      </c>
      <c r="B431" s="22" t="s">
        <v>54</v>
      </c>
      <c r="C431" s="24">
        <v>47767.438999999998</v>
      </c>
      <c r="D431" s="24" t="s">
        <v>38</v>
      </c>
      <c r="R431" s="22"/>
    </row>
    <row r="432" spans="1:18" x14ac:dyDescent="0.2">
      <c r="A432" s="22" t="s">
        <v>103</v>
      </c>
      <c r="B432" s="22" t="s">
        <v>52</v>
      </c>
      <c r="C432" s="24">
        <v>47775.404000000002</v>
      </c>
      <c r="D432" s="24" t="s">
        <v>38</v>
      </c>
      <c r="R432" s="22"/>
    </row>
    <row r="433" spans="1:18" x14ac:dyDescent="0.2">
      <c r="A433" s="22" t="s">
        <v>103</v>
      </c>
      <c r="B433" s="22" t="s">
        <v>52</v>
      </c>
      <c r="C433" s="24">
        <v>47814.27</v>
      </c>
      <c r="D433" s="24" t="s">
        <v>38</v>
      </c>
      <c r="R433" s="22"/>
    </row>
    <row r="434" spans="1:18" x14ac:dyDescent="0.2">
      <c r="A434" s="22" t="s">
        <v>106</v>
      </c>
      <c r="B434" s="22" t="s">
        <v>52</v>
      </c>
      <c r="C434" s="24">
        <v>48067.445399999997</v>
      </c>
      <c r="D434" s="24" t="s">
        <v>38</v>
      </c>
      <c r="R434" s="22"/>
    </row>
    <row r="435" spans="1:18" x14ac:dyDescent="0.2">
      <c r="A435" s="22" t="s">
        <v>108</v>
      </c>
      <c r="B435" s="22" t="s">
        <v>52</v>
      </c>
      <c r="C435" s="24">
        <v>48069.490700000002</v>
      </c>
      <c r="D435" s="24" t="s">
        <v>38</v>
      </c>
      <c r="R435" s="22"/>
    </row>
    <row r="436" spans="1:18" x14ac:dyDescent="0.2">
      <c r="A436" s="22" t="s">
        <v>106</v>
      </c>
      <c r="B436" s="22" t="s">
        <v>54</v>
      </c>
      <c r="C436" s="24">
        <v>48120.411500000002</v>
      </c>
      <c r="D436" s="24" t="s">
        <v>38</v>
      </c>
      <c r="R436" s="22"/>
    </row>
    <row r="437" spans="1:18" x14ac:dyDescent="0.2">
      <c r="A437" s="22" t="s">
        <v>108</v>
      </c>
      <c r="B437" s="22" t="s">
        <v>54</v>
      </c>
      <c r="C437" s="24">
        <v>48362.543299999998</v>
      </c>
      <c r="D437" s="24" t="s">
        <v>38</v>
      </c>
      <c r="R437" s="22"/>
    </row>
    <row r="438" spans="1:18" x14ac:dyDescent="0.2">
      <c r="A438" s="22" t="s">
        <v>589</v>
      </c>
      <c r="B438" s="22" t="s">
        <v>54</v>
      </c>
      <c r="C438" s="24">
        <v>48778.504300000001</v>
      </c>
      <c r="D438" s="24" t="s">
        <v>38</v>
      </c>
      <c r="R438" s="22"/>
    </row>
    <row r="439" spans="1:18" x14ac:dyDescent="0.2">
      <c r="A439" s="22" t="s">
        <v>87</v>
      </c>
      <c r="B439" s="22" t="s">
        <v>54</v>
      </c>
      <c r="C439" s="24">
        <v>49213.680999999997</v>
      </c>
      <c r="D439" s="24" t="s">
        <v>38</v>
      </c>
      <c r="R439" s="22"/>
    </row>
    <row r="440" spans="1:18" x14ac:dyDescent="0.2">
      <c r="A440" s="22" t="s">
        <v>119</v>
      </c>
      <c r="B440" s="22" t="s">
        <v>52</v>
      </c>
      <c r="C440" s="24">
        <v>49537.4159</v>
      </c>
      <c r="D440" s="24" t="s">
        <v>38</v>
      </c>
      <c r="R440" s="22"/>
    </row>
    <row r="441" spans="1:18" x14ac:dyDescent="0.2">
      <c r="A441" s="22" t="s">
        <v>119</v>
      </c>
      <c r="B441" s="22" t="s">
        <v>54</v>
      </c>
      <c r="C441" s="24">
        <v>49545.392200000002</v>
      </c>
      <c r="D441" s="24" t="s">
        <v>38</v>
      </c>
      <c r="R441" s="22"/>
    </row>
    <row r="442" spans="1:18" x14ac:dyDescent="0.2">
      <c r="A442" s="22" t="s">
        <v>119</v>
      </c>
      <c r="B442" s="22" t="s">
        <v>54</v>
      </c>
      <c r="C442" s="24">
        <v>49547.437299999998</v>
      </c>
      <c r="D442" s="24" t="s">
        <v>38</v>
      </c>
      <c r="R442" s="22"/>
    </row>
    <row r="443" spans="1:18" x14ac:dyDescent="0.2">
      <c r="A443" s="22" t="s">
        <v>119</v>
      </c>
      <c r="B443" s="22" t="s">
        <v>52</v>
      </c>
      <c r="C443" s="24">
        <v>49548.468500000003</v>
      </c>
      <c r="D443" s="24" t="s">
        <v>38</v>
      </c>
      <c r="R443" s="22"/>
    </row>
    <row r="444" spans="1:18" x14ac:dyDescent="0.2">
      <c r="A444" s="22" t="s">
        <v>119</v>
      </c>
      <c r="B444" s="22" t="s">
        <v>52</v>
      </c>
      <c r="C444" s="24">
        <v>49550.4997</v>
      </c>
      <c r="D444" s="24" t="s">
        <v>38</v>
      </c>
      <c r="R444" s="22"/>
    </row>
    <row r="445" spans="1:18" x14ac:dyDescent="0.2">
      <c r="A445" s="22" t="s">
        <v>119</v>
      </c>
      <c r="B445" s="22" t="s">
        <v>54</v>
      </c>
      <c r="C445" s="24">
        <v>49558.484799999998</v>
      </c>
      <c r="D445" s="24" t="s">
        <v>38</v>
      </c>
      <c r="R445" s="22"/>
    </row>
    <row r="446" spans="1:18" x14ac:dyDescent="0.2">
      <c r="A446" s="22" t="s">
        <v>119</v>
      </c>
      <c r="B446" s="22" t="s">
        <v>52</v>
      </c>
      <c r="C446" s="24">
        <v>49559.500800000002</v>
      </c>
      <c r="D446" s="24" t="s">
        <v>38</v>
      </c>
      <c r="R446" s="22"/>
    </row>
    <row r="447" spans="1:18" x14ac:dyDescent="0.2">
      <c r="A447" s="22" t="s">
        <v>119</v>
      </c>
      <c r="B447" s="22" t="s">
        <v>52</v>
      </c>
      <c r="C447" s="24">
        <v>49562.369400000003</v>
      </c>
      <c r="D447" s="24" t="s">
        <v>38</v>
      </c>
      <c r="R447" s="22"/>
    </row>
    <row r="448" spans="1:18" x14ac:dyDescent="0.2">
      <c r="A448" s="22" t="s">
        <v>119</v>
      </c>
      <c r="B448" s="22" t="s">
        <v>54</v>
      </c>
      <c r="C448" s="24">
        <v>49563.396399999998</v>
      </c>
      <c r="D448" s="24" t="s">
        <v>38</v>
      </c>
      <c r="R448" s="22"/>
    </row>
    <row r="449" spans="1:18" x14ac:dyDescent="0.2">
      <c r="A449" s="22" t="s">
        <v>119</v>
      </c>
      <c r="B449" s="22" t="s">
        <v>52</v>
      </c>
      <c r="C449" s="24">
        <v>49564.417200000004</v>
      </c>
      <c r="D449" s="24" t="s">
        <v>38</v>
      </c>
      <c r="R449" s="22"/>
    </row>
    <row r="450" spans="1:18" x14ac:dyDescent="0.2">
      <c r="A450" s="22" t="s">
        <v>119</v>
      </c>
      <c r="B450" s="22" t="s">
        <v>54</v>
      </c>
      <c r="C450" s="24">
        <v>49565.435899999997</v>
      </c>
      <c r="D450" s="24" t="s">
        <v>38</v>
      </c>
      <c r="R450" s="22"/>
    </row>
    <row r="451" spans="1:18" x14ac:dyDescent="0.2">
      <c r="A451" s="22" t="s">
        <v>119</v>
      </c>
      <c r="B451" s="22" t="s">
        <v>54</v>
      </c>
      <c r="C451" s="24">
        <v>49567.476799999997</v>
      </c>
      <c r="D451" s="24" t="s">
        <v>38</v>
      </c>
      <c r="R451" s="22"/>
    </row>
    <row r="452" spans="1:18" x14ac:dyDescent="0.2">
      <c r="A452" s="22" t="s">
        <v>119</v>
      </c>
      <c r="B452" s="22" t="s">
        <v>52</v>
      </c>
      <c r="C452" s="24">
        <v>49568.496200000001</v>
      </c>
      <c r="D452" s="24" t="s">
        <v>38</v>
      </c>
      <c r="R452" s="22"/>
    </row>
    <row r="453" spans="1:18" x14ac:dyDescent="0.2">
      <c r="A453" s="22" t="s">
        <v>119</v>
      </c>
      <c r="B453" s="22" t="s">
        <v>54</v>
      </c>
      <c r="C453" s="24">
        <v>49569.517</v>
      </c>
      <c r="D453" s="24" t="s">
        <v>38</v>
      </c>
      <c r="R453" s="22"/>
    </row>
    <row r="454" spans="1:18" x14ac:dyDescent="0.2">
      <c r="A454" s="22" t="s">
        <v>119</v>
      </c>
      <c r="B454" s="22" t="s">
        <v>54</v>
      </c>
      <c r="C454" s="24">
        <v>49574.429900000003</v>
      </c>
      <c r="D454" s="24" t="s">
        <v>38</v>
      </c>
      <c r="R454" s="22"/>
    </row>
    <row r="455" spans="1:18" x14ac:dyDescent="0.2">
      <c r="A455" s="22" t="s">
        <v>119</v>
      </c>
      <c r="B455" s="22" t="s">
        <v>52</v>
      </c>
      <c r="C455" s="24">
        <v>49580.3678</v>
      </c>
      <c r="D455" s="24" t="s">
        <v>38</v>
      </c>
      <c r="R455" s="22"/>
    </row>
    <row r="456" spans="1:18" x14ac:dyDescent="0.2">
      <c r="A456" s="22" t="s">
        <v>119</v>
      </c>
      <c r="B456" s="22" t="s">
        <v>54</v>
      </c>
      <c r="C456" s="24">
        <v>49581.387900000002</v>
      </c>
      <c r="D456" s="24" t="s">
        <v>38</v>
      </c>
      <c r="R456" s="22"/>
    </row>
    <row r="457" spans="1:18" x14ac:dyDescent="0.2">
      <c r="A457" s="22" t="s">
        <v>119</v>
      </c>
      <c r="B457" s="22" t="s">
        <v>52</v>
      </c>
      <c r="C457" s="24">
        <v>49587.316599999998</v>
      </c>
      <c r="D457" s="24" t="s">
        <v>38</v>
      </c>
      <c r="R457" s="22"/>
    </row>
    <row r="458" spans="1:18" x14ac:dyDescent="0.2">
      <c r="A458" s="22" t="s">
        <v>119</v>
      </c>
      <c r="B458" s="22" t="s">
        <v>52</v>
      </c>
      <c r="C458" s="24">
        <v>49591.403899999998</v>
      </c>
      <c r="D458" s="24" t="s">
        <v>38</v>
      </c>
      <c r="R458" s="22"/>
    </row>
    <row r="459" spans="1:18" x14ac:dyDescent="0.2">
      <c r="A459" s="22" t="s">
        <v>119</v>
      </c>
      <c r="B459" s="22" t="s">
        <v>54</v>
      </c>
      <c r="C459" s="24">
        <v>49592.435700000002</v>
      </c>
      <c r="D459" s="24" t="s">
        <v>38</v>
      </c>
      <c r="R459" s="22"/>
    </row>
    <row r="460" spans="1:18" x14ac:dyDescent="0.2">
      <c r="A460" s="22" t="s">
        <v>119</v>
      </c>
      <c r="B460" s="22" t="s">
        <v>54</v>
      </c>
      <c r="C460" s="24">
        <v>49599.3776</v>
      </c>
      <c r="D460" s="24" t="s">
        <v>38</v>
      </c>
      <c r="R460" s="22"/>
    </row>
    <row r="461" spans="1:18" x14ac:dyDescent="0.2">
      <c r="A461" s="22" t="s">
        <v>119</v>
      </c>
      <c r="B461" s="22" t="s">
        <v>52</v>
      </c>
      <c r="C461" s="24">
        <v>49605.309800000003</v>
      </c>
      <c r="D461" s="24" t="s">
        <v>38</v>
      </c>
      <c r="R461" s="22"/>
    </row>
    <row r="462" spans="1:18" x14ac:dyDescent="0.2">
      <c r="A462" s="22" t="s">
        <v>119</v>
      </c>
      <c r="B462" s="22" t="s">
        <v>52</v>
      </c>
      <c r="C462" s="24">
        <v>49623.309699999998</v>
      </c>
      <c r="D462" s="24" t="s">
        <v>38</v>
      </c>
      <c r="R462" s="22"/>
    </row>
    <row r="463" spans="1:18" x14ac:dyDescent="0.2">
      <c r="A463" s="22" t="s">
        <v>119</v>
      </c>
      <c r="B463" s="22" t="s">
        <v>52</v>
      </c>
      <c r="C463" s="24">
        <v>49625.352599999998</v>
      </c>
      <c r="D463" s="24" t="s">
        <v>38</v>
      </c>
      <c r="R463" s="22"/>
    </row>
    <row r="464" spans="1:18" x14ac:dyDescent="0.2">
      <c r="A464" s="22" t="s">
        <v>119</v>
      </c>
      <c r="B464" s="22" t="s">
        <v>52</v>
      </c>
      <c r="C464" s="24">
        <v>49639.249300000003</v>
      </c>
      <c r="D464" s="24" t="s">
        <v>38</v>
      </c>
      <c r="R464" s="22"/>
    </row>
    <row r="465" spans="1:18" x14ac:dyDescent="0.2">
      <c r="A465" s="22" t="s">
        <v>119</v>
      </c>
      <c r="B465" s="22" t="s">
        <v>52</v>
      </c>
      <c r="C465" s="24">
        <v>49923.517399999997</v>
      </c>
      <c r="D465" s="24" t="s">
        <v>38</v>
      </c>
      <c r="R465" s="22"/>
    </row>
    <row r="466" spans="1:18" x14ac:dyDescent="0.2">
      <c r="A466" s="22" t="s">
        <v>119</v>
      </c>
      <c r="B466" s="22" t="s">
        <v>52</v>
      </c>
      <c r="C466" s="24">
        <v>49928.423499999997</v>
      </c>
      <c r="D466" s="24" t="s">
        <v>38</v>
      </c>
      <c r="R466" s="22"/>
    </row>
    <row r="467" spans="1:18" x14ac:dyDescent="0.2">
      <c r="A467" s="22" t="s">
        <v>119</v>
      </c>
      <c r="B467" s="22" t="s">
        <v>52</v>
      </c>
      <c r="C467" s="24">
        <v>49928.4395</v>
      </c>
      <c r="D467" s="24" t="s">
        <v>38</v>
      </c>
      <c r="R467" s="22"/>
    </row>
    <row r="468" spans="1:18" x14ac:dyDescent="0.2">
      <c r="A468" s="22" t="s">
        <v>119</v>
      </c>
      <c r="B468" s="22" t="s">
        <v>54</v>
      </c>
      <c r="C468" s="24">
        <v>49929.435299999997</v>
      </c>
      <c r="D468" s="24" t="s">
        <v>38</v>
      </c>
      <c r="R468" s="22"/>
    </row>
    <row r="469" spans="1:18" x14ac:dyDescent="0.2">
      <c r="A469" s="22" t="s">
        <v>119</v>
      </c>
      <c r="B469" s="22" t="s">
        <v>54</v>
      </c>
      <c r="C469" s="24">
        <v>49929.439400000003</v>
      </c>
      <c r="D469" s="24" t="s">
        <v>38</v>
      </c>
      <c r="R469" s="22"/>
    </row>
    <row r="470" spans="1:18" x14ac:dyDescent="0.2">
      <c r="A470" s="22" t="s">
        <v>119</v>
      </c>
      <c r="B470" s="22" t="s">
        <v>54</v>
      </c>
      <c r="C470" s="24">
        <v>49929.444300000003</v>
      </c>
      <c r="D470" s="24" t="s">
        <v>38</v>
      </c>
      <c r="R470" s="22"/>
    </row>
    <row r="471" spans="1:18" x14ac:dyDescent="0.2">
      <c r="A471" s="22" t="s">
        <v>119</v>
      </c>
      <c r="B471" s="22" t="s">
        <v>54</v>
      </c>
      <c r="C471" s="24">
        <v>49929.445699999997</v>
      </c>
      <c r="D471" s="24" t="s">
        <v>38</v>
      </c>
      <c r="R471" s="22"/>
    </row>
    <row r="472" spans="1:18" x14ac:dyDescent="0.2">
      <c r="A472" s="22" t="s">
        <v>119</v>
      </c>
      <c r="B472" s="22" t="s">
        <v>54</v>
      </c>
      <c r="C472" s="24">
        <v>49929.448499999999</v>
      </c>
      <c r="D472" s="24" t="s">
        <v>38</v>
      </c>
      <c r="R472" s="22"/>
    </row>
    <row r="473" spans="1:18" x14ac:dyDescent="0.2">
      <c r="A473" s="22" t="s">
        <v>87</v>
      </c>
      <c r="B473" s="22" t="s">
        <v>54</v>
      </c>
      <c r="C473" s="24">
        <v>50237.01</v>
      </c>
      <c r="D473" s="24" t="s">
        <v>38</v>
      </c>
      <c r="R473" s="22"/>
    </row>
    <row r="474" spans="1:18" x14ac:dyDescent="0.2">
      <c r="A474" s="22" t="s">
        <v>119</v>
      </c>
      <c r="B474" s="22" t="s">
        <v>52</v>
      </c>
      <c r="C474" s="24">
        <v>50281.4087</v>
      </c>
      <c r="D474" s="24" t="s">
        <v>38</v>
      </c>
      <c r="R474" s="22"/>
    </row>
    <row r="475" spans="1:18" x14ac:dyDescent="0.2">
      <c r="A475" s="22" t="s">
        <v>119</v>
      </c>
      <c r="B475" s="22" t="s">
        <v>52</v>
      </c>
      <c r="C475" s="24">
        <v>50281.416400000002</v>
      </c>
      <c r="D475" s="24" t="s">
        <v>38</v>
      </c>
      <c r="R475" s="22"/>
    </row>
    <row r="476" spans="1:18" x14ac:dyDescent="0.2">
      <c r="A476" s="22" t="s">
        <v>119</v>
      </c>
      <c r="B476" s="22" t="s">
        <v>52</v>
      </c>
      <c r="C476" s="24">
        <v>50281.419099999999</v>
      </c>
      <c r="D476" s="24" t="s">
        <v>38</v>
      </c>
      <c r="R476" s="22"/>
    </row>
    <row r="477" spans="1:18" x14ac:dyDescent="0.2">
      <c r="A477" s="22" t="s">
        <v>119</v>
      </c>
      <c r="B477" s="22" t="s">
        <v>52</v>
      </c>
      <c r="C477" s="24">
        <v>50281.419099999999</v>
      </c>
      <c r="D477" s="24" t="s">
        <v>38</v>
      </c>
      <c r="R477" s="22"/>
    </row>
    <row r="478" spans="1:18" x14ac:dyDescent="0.2">
      <c r="A478" s="22" t="s">
        <v>119</v>
      </c>
      <c r="B478" s="22" t="s">
        <v>54</v>
      </c>
      <c r="C478" s="24">
        <v>50282.423300000002</v>
      </c>
      <c r="D478" s="24" t="s">
        <v>38</v>
      </c>
      <c r="R478" s="22"/>
    </row>
    <row r="479" spans="1:18" x14ac:dyDescent="0.2">
      <c r="A479" s="22" t="s">
        <v>119</v>
      </c>
      <c r="B479" s="22" t="s">
        <v>54</v>
      </c>
      <c r="C479" s="24">
        <v>50282.4254</v>
      </c>
      <c r="D479" s="24" t="s">
        <v>38</v>
      </c>
      <c r="R479" s="22"/>
    </row>
    <row r="480" spans="1:18" x14ac:dyDescent="0.2">
      <c r="A480" s="22" t="s">
        <v>119</v>
      </c>
      <c r="B480" s="22" t="s">
        <v>54</v>
      </c>
      <c r="C480" s="24">
        <v>50282.430899999999</v>
      </c>
      <c r="D480" s="24" t="s">
        <v>38</v>
      </c>
      <c r="R480" s="22"/>
    </row>
    <row r="481" spans="1:18" x14ac:dyDescent="0.2">
      <c r="A481" s="22" t="s">
        <v>119</v>
      </c>
      <c r="B481" s="22" t="s">
        <v>54</v>
      </c>
      <c r="C481" s="24">
        <v>50282.430899999999</v>
      </c>
      <c r="D481" s="24" t="s">
        <v>38</v>
      </c>
      <c r="R481" s="22"/>
    </row>
    <row r="482" spans="1:18" x14ac:dyDescent="0.2">
      <c r="A482" s="22" t="s">
        <v>119</v>
      </c>
      <c r="B482" s="22" t="s">
        <v>54</v>
      </c>
      <c r="C482" s="24">
        <v>50282.432999999997</v>
      </c>
      <c r="D482" s="24" t="s">
        <v>38</v>
      </c>
      <c r="R482" s="22"/>
    </row>
    <row r="483" spans="1:18" x14ac:dyDescent="0.2">
      <c r="A483" s="22" t="s">
        <v>119</v>
      </c>
      <c r="B483" s="22" t="s">
        <v>54</v>
      </c>
      <c r="C483" s="24">
        <v>50963.402300000002</v>
      </c>
      <c r="D483" s="24" t="s">
        <v>38</v>
      </c>
      <c r="R483" s="22"/>
    </row>
    <row r="484" spans="1:18" x14ac:dyDescent="0.2">
      <c r="A484" s="22" t="s">
        <v>119</v>
      </c>
      <c r="B484" s="22" t="s">
        <v>54</v>
      </c>
      <c r="C484" s="24">
        <v>50963.407899999998</v>
      </c>
      <c r="D484" s="24" t="s">
        <v>38</v>
      </c>
      <c r="R484" s="22"/>
    </row>
    <row r="485" spans="1:18" x14ac:dyDescent="0.2">
      <c r="A485" s="22" t="s">
        <v>119</v>
      </c>
      <c r="B485" s="22" t="s">
        <v>52</v>
      </c>
      <c r="C485" s="24">
        <v>51043.388500000001</v>
      </c>
      <c r="D485" s="24" t="s">
        <v>38</v>
      </c>
      <c r="R485" s="22"/>
    </row>
    <row r="486" spans="1:18" x14ac:dyDescent="0.2">
      <c r="A486" s="22" t="s">
        <v>1308</v>
      </c>
      <c r="B486" s="22" t="s">
        <v>54</v>
      </c>
      <c r="C486" s="24">
        <v>51390.405899999998</v>
      </c>
      <c r="D486" s="24" t="s">
        <v>38</v>
      </c>
      <c r="R486" s="22"/>
    </row>
    <row r="487" spans="1:18" x14ac:dyDescent="0.2">
      <c r="A487" s="22" t="s">
        <v>1308</v>
      </c>
      <c r="B487" s="22" t="s">
        <v>54</v>
      </c>
      <c r="C487" s="24">
        <v>51390.4061</v>
      </c>
      <c r="D487" s="24" t="s">
        <v>38</v>
      </c>
      <c r="R487" s="22"/>
    </row>
    <row r="488" spans="1:18" x14ac:dyDescent="0.2">
      <c r="A488" s="22" t="s">
        <v>119</v>
      </c>
      <c r="B488" s="22" t="s">
        <v>52</v>
      </c>
      <c r="C488" s="24">
        <v>51658.4997</v>
      </c>
      <c r="D488" s="24" t="s">
        <v>38</v>
      </c>
      <c r="R488" s="22"/>
    </row>
    <row r="489" spans="1:18" x14ac:dyDescent="0.2">
      <c r="A489" s="22" t="s">
        <v>144</v>
      </c>
      <c r="B489" s="22" t="s">
        <v>52</v>
      </c>
      <c r="C489" s="24">
        <v>52054.428</v>
      </c>
      <c r="D489" s="24" t="s">
        <v>38</v>
      </c>
      <c r="R489" s="22"/>
    </row>
    <row r="490" spans="1:18" x14ac:dyDescent="0.2">
      <c r="A490" s="22" t="s">
        <v>1325</v>
      </c>
      <c r="B490" s="22" t="s">
        <v>54</v>
      </c>
      <c r="C490" s="24">
        <v>52091.429700000001</v>
      </c>
      <c r="D490" s="24" t="s">
        <v>38</v>
      </c>
      <c r="R490" s="22"/>
    </row>
    <row r="491" spans="1:18" x14ac:dyDescent="0.2">
      <c r="A491" s="22" t="s">
        <v>1325</v>
      </c>
      <c r="B491" s="22" t="s">
        <v>54</v>
      </c>
      <c r="C491" s="24">
        <v>52091.431100000002</v>
      </c>
      <c r="D491" s="24" t="s">
        <v>38</v>
      </c>
      <c r="R491" s="22"/>
    </row>
    <row r="492" spans="1:18" x14ac:dyDescent="0.2">
      <c r="A492" s="22" t="s">
        <v>1325</v>
      </c>
      <c r="B492" s="22" t="s">
        <v>54</v>
      </c>
      <c r="C492" s="24">
        <v>52091.431400000001</v>
      </c>
      <c r="D492" s="24" t="s">
        <v>38</v>
      </c>
      <c r="R492" s="22"/>
    </row>
    <row r="493" spans="1:18" x14ac:dyDescent="0.2">
      <c r="A493" s="22" t="s">
        <v>139</v>
      </c>
      <c r="B493" s="22" t="s">
        <v>54</v>
      </c>
      <c r="C493" s="24">
        <v>52093.072899999999</v>
      </c>
      <c r="D493" s="24" t="s">
        <v>38</v>
      </c>
      <c r="R493" s="22"/>
    </row>
    <row r="494" spans="1:18" x14ac:dyDescent="0.2">
      <c r="A494" s="22" t="s">
        <v>144</v>
      </c>
      <c r="B494" s="22" t="s">
        <v>54</v>
      </c>
      <c r="C494" s="24">
        <v>52437.47</v>
      </c>
      <c r="D494" s="24" t="s">
        <v>38</v>
      </c>
      <c r="R494" s="22"/>
    </row>
    <row r="495" spans="1:18" x14ac:dyDescent="0.2">
      <c r="A495" s="22" t="s">
        <v>144</v>
      </c>
      <c r="B495" s="22" t="s">
        <v>52</v>
      </c>
      <c r="C495" s="24">
        <v>52490.438999999998</v>
      </c>
      <c r="D495" s="24" t="s">
        <v>38</v>
      </c>
      <c r="R495" s="22"/>
    </row>
    <row r="496" spans="1:18" x14ac:dyDescent="0.2">
      <c r="A496" s="22" t="s">
        <v>144</v>
      </c>
      <c r="B496" s="22" t="s">
        <v>52</v>
      </c>
      <c r="C496" s="24">
        <v>52490.438999999998</v>
      </c>
      <c r="D496" s="24" t="s">
        <v>38</v>
      </c>
      <c r="R496" s="22"/>
    </row>
    <row r="497" spans="1:18" x14ac:dyDescent="0.2">
      <c r="A497" s="22" t="s">
        <v>144</v>
      </c>
      <c r="B497" s="22" t="s">
        <v>52</v>
      </c>
      <c r="C497" s="24">
        <v>52492.483</v>
      </c>
      <c r="D497" s="24" t="s">
        <v>38</v>
      </c>
      <c r="R497" s="22"/>
    </row>
    <row r="498" spans="1:18" x14ac:dyDescent="0.2">
      <c r="A498" s="22" t="s">
        <v>87</v>
      </c>
      <c r="B498" s="22" t="s">
        <v>54</v>
      </c>
      <c r="C498" s="24">
        <v>52508.623500000002</v>
      </c>
      <c r="D498" s="24" t="s">
        <v>38</v>
      </c>
      <c r="R498" s="22"/>
    </row>
    <row r="499" spans="1:18" x14ac:dyDescent="0.2">
      <c r="A499" s="22" t="s">
        <v>142</v>
      </c>
      <c r="B499" s="22" t="s">
        <v>54</v>
      </c>
      <c r="C499" s="24">
        <v>52816.196600000003</v>
      </c>
      <c r="D499" s="24" t="s">
        <v>38</v>
      </c>
      <c r="R499" s="22"/>
    </row>
    <row r="500" spans="1:18" x14ac:dyDescent="0.2">
      <c r="A500" s="22" t="s">
        <v>142</v>
      </c>
      <c r="B500" s="22" t="s">
        <v>54</v>
      </c>
      <c r="C500" s="24">
        <v>52862.004999999997</v>
      </c>
      <c r="D500" s="24" t="s">
        <v>38</v>
      </c>
      <c r="R500" s="22"/>
    </row>
    <row r="501" spans="1:18" x14ac:dyDescent="0.2">
      <c r="A501" s="22" t="s">
        <v>87</v>
      </c>
      <c r="B501" s="22" t="s">
        <v>52</v>
      </c>
      <c r="C501" s="24">
        <v>53092.887799999997</v>
      </c>
      <c r="D501" s="24" t="s">
        <v>38</v>
      </c>
      <c r="R501" s="22"/>
    </row>
    <row r="502" spans="1:18" x14ac:dyDescent="0.2">
      <c r="A502" s="22" t="s">
        <v>144</v>
      </c>
      <c r="B502" s="22" t="s">
        <v>54</v>
      </c>
      <c r="C502" s="24">
        <v>53235.398000000001</v>
      </c>
      <c r="D502" s="24" t="s">
        <v>38</v>
      </c>
      <c r="R502" s="22"/>
    </row>
    <row r="503" spans="1:18" x14ac:dyDescent="0.2">
      <c r="A503" s="22" t="s">
        <v>145</v>
      </c>
      <c r="B503" s="22" t="s">
        <v>54</v>
      </c>
      <c r="C503" s="24">
        <v>53429.290999999997</v>
      </c>
      <c r="D503" s="24" t="s">
        <v>38</v>
      </c>
      <c r="R503" s="22"/>
    </row>
    <row r="504" spans="1:18" x14ac:dyDescent="0.2">
      <c r="A504" s="22" t="s">
        <v>145</v>
      </c>
      <c r="B504" s="22" t="s">
        <v>54</v>
      </c>
      <c r="C504" s="24">
        <v>53436.241999999998</v>
      </c>
      <c r="D504" s="24" t="s">
        <v>38</v>
      </c>
      <c r="R504" s="22"/>
    </row>
    <row r="505" spans="1:18" x14ac:dyDescent="0.2">
      <c r="A505" s="22" t="s">
        <v>145</v>
      </c>
      <c r="B505" s="22" t="s">
        <v>54</v>
      </c>
      <c r="C505" s="24">
        <v>53447.286999999997</v>
      </c>
      <c r="D505" s="24" t="s">
        <v>38</v>
      </c>
      <c r="R505" s="22"/>
    </row>
    <row r="506" spans="1:18" x14ac:dyDescent="0.2">
      <c r="A506" s="22" t="s">
        <v>87</v>
      </c>
      <c r="B506" s="22" t="s">
        <v>54</v>
      </c>
      <c r="C506" s="24">
        <v>53469.788099999998</v>
      </c>
      <c r="D506" s="24" t="s">
        <v>38</v>
      </c>
      <c r="R506" s="22"/>
    </row>
    <row r="507" spans="1:18" x14ac:dyDescent="0.2">
      <c r="A507" s="22" t="s">
        <v>145</v>
      </c>
      <c r="B507" s="22" t="s">
        <v>52</v>
      </c>
      <c r="C507" s="24">
        <v>53498.210700000003</v>
      </c>
      <c r="D507" s="24" t="s">
        <v>38</v>
      </c>
      <c r="R507" s="22"/>
    </row>
    <row r="508" spans="1:18" x14ac:dyDescent="0.2">
      <c r="A508" s="22" t="s">
        <v>148</v>
      </c>
      <c r="B508" s="22" t="s">
        <v>52</v>
      </c>
      <c r="C508" s="24">
        <v>53533.389600000002</v>
      </c>
      <c r="D508" s="24" t="s">
        <v>38</v>
      </c>
      <c r="R508" s="22"/>
    </row>
    <row r="509" spans="1:18" x14ac:dyDescent="0.2">
      <c r="A509" s="22" t="s">
        <v>87</v>
      </c>
      <c r="B509" s="22" t="s">
        <v>52</v>
      </c>
      <c r="C509" s="24">
        <v>53538.701000000001</v>
      </c>
      <c r="D509" s="24" t="s">
        <v>38</v>
      </c>
      <c r="R509" s="22"/>
    </row>
    <row r="510" spans="1:18" x14ac:dyDescent="0.2">
      <c r="A510" s="22" t="s">
        <v>87</v>
      </c>
      <c r="B510" s="22" t="s">
        <v>54</v>
      </c>
      <c r="C510" s="24">
        <v>53539.727099999996</v>
      </c>
      <c r="D510" s="24" t="s">
        <v>38</v>
      </c>
      <c r="R510" s="22"/>
    </row>
    <row r="511" spans="1:18" x14ac:dyDescent="0.2">
      <c r="A511" s="22" t="s">
        <v>149</v>
      </c>
      <c r="B511" s="22" t="s">
        <v>54</v>
      </c>
      <c r="C511" s="24">
        <v>53954.054900000003</v>
      </c>
      <c r="D511" s="24" t="s">
        <v>38</v>
      </c>
      <c r="R511" s="22"/>
    </row>
    <row r="512" spans="1:18" x14ac:dyDescent="0.2">
      <c r="A512" s="22" t="s">
        <v>151</v>
      </c>
      <c r="B512" s="22" t="s">
        <v>54</v>
      </c>
      <c r="C512" s="24">
        <v>54023.586199999998</v>
      </c>
      <c r="D512" s="24" t="s">
        <v>38</v>
      </c>
      <c r="R512" s="22"/>
    </row>
    <row r="513" spans="1:18" x14ac:dyDescent="0.2">
      <c r="A513" s="22" t="s">
        <v>151</v>
      </c>
      <c r="B513" s="22" t="s">
        <v>54</v>
      </c>
      <c r="C513" s="24">
        <v>54233.816800000001</v>
      </c>
      <c r="D513" s="24" t="s">
        <v>38</v>
      </c>
      <c r="R513" s="22"/>
    </row>
    <row r="514" spans="1:18" x14ac:dyDescent="0.2">
      <c r="A514" s="22" t="s">
        <v>151</v>
      </c>
      <c r="B514" s="22" t="s">
        <v>54</v>
      </c>
      <c r="C514" s="24">
        <v>54249.767599999999</v>
      </c>
      <c r="D514" s="24" t="s">
        <v>38</v>
      </c>
      <c r="R514" s="22"/>
    </row>
    <row r="515" spans="1:18" x14ac:dyDescent="0.2">
      <c r="A515" s="22" t="s">
        <v>153</v>
      </c>
      <c r="B515" s="22" t="s">
        <v>54</v>
      </c>
      <c r="C515" s="24">
        <v>54298.392</v>
      </c>
      <c r="D515" s="24" t="s">
        <v>38</v>
      </c>
      <c r="R515" s="22"/>
    </row>
    <row r="516" spans="1:18" x14ac:dyDescent="0.2">
      <c r="A516" s="22" t="s">
        <v>153</v>
      </c>
      <c r="B516" s="22" t="s">
        <v>54</v>
      </c>
      <c r="C516" s="24">
        <v>54298.396000000001</v>
      </c>
      <c r="D516" s="24" t="s">
        <v>38</v>
      </c>
      <c r="R516" s="22"/>
    </row>
    <row r="517" spans="1:18" x14ac:dyDescent="0.2">
      <c r="A517" s="22" t="s">
        <v>153</v>
      </c>
      <c r="B517" s="22" t="s">
        <v>52</v>
      </c>
      <c r="C517" s="24">
        <v>54299.434999999998</v>
      </c>
      <c r="D517" s="24" t="s">
        <v>38</v>
      </c>
      <c r="R517" s="22"/>
    </row>
    <row r="518" spans="1:18" x14ac:dyDescent="0.2">
      <c r="A518" s="22" t="s">
        <v>153</v>
      </c>
      <c r="B518" s="22" t="s">
        <v>52</v>
      </c>
      <c r="C518" s="24">
        <v>54299.446000000004</v>
      </c>
      <c r="D518" s="24" t="s">
        <v>38</v>
      </c>
      <c r="R518" s="22"/>
    </row>
    <row r="519" spans="1:18" x14ac:dyDescent="0.2">
      <c r="A519" s="22" t="s">
        <v>153</v>
      </c>
      <c r="B519" s="22" t="s">
        <v>52</v>
      </c>
      <c r="C519" s="24">
        <v>54299.463000000003</v>
      </c>
      <c r="D519" s="24" t="s">
        <v>38</v>
      </c>
      <c r="R519" s="22"/>
    </row>
    <row r="520" spans="1:18" x14ac:dyDescent="0.2">
      <c r="A520" s="22" t="s">
        <v>151</v>
      </c>
      <c r="B520" s="22" t="s">
        <v>54</v>
      </c>
      <c r="C520" s="24">
        <v>54310.7091</v>
      </c>
      <c r="D520" s="24" t="s">
        <v>38</v>
      </c>
      <c r="R520" s="22"/>
    </row>
    <row r="521" spans="1:18" x14ac:dyDescent="0.2">
      <c r="A521" s="22" t="s">
        <v>155</v>
      </c>
      <c r="B521" s="22" t="s">
        <v>52</v>
      </c>
      <c r="C521" s="24">
        <v>54324.001600000003</v>
      </c>
      <c r="D521" s="24" t="s">
        <v>38</v>
      </c>
      <c r="R521" s="22"/>
    </row>
    <row r="522" spans="1:18" x14ac:dyDescent="0.2">
      <c r="A522" s="22" t="s">
        <v>153</v>
      </c>
      <c r="B522" s="22" t="s">
        <v>52</v>
      </c>
      <c r="C522" s="24">
        <v>54600.490100000003</v>
      </c>
      <c r="D522" s="24" t="s">
        <v>38</v>
      </c>
      <c r="R522" s="22"/>
    </row>
    <row r="523" spans="1:18" x14ac:dyDescent="0.2">
      <c r="A523" s="22" t="s">
        <v>153</v>
      </c>
      <c r="B523" s="22" t="s">
        <v>52</v>
      </c>
      <c r="C523" s="24">
        <v>54600.490100000003</v>
      </c>
      <c r="D523" s="24" t="s">
        <v>38</v>
      </c>
      <c r="R523" s="22"/>
    </row>
    <row r="524" spans="1:18" x14ac:dyDescent="0.2">
      <c r="A524" s="22" t="s">
        <v>153</v>
      </c>
      <c r="B524" s="22" t="s">
        <v>52</v>
      </c>
      <c r="C524" s="24">
        <v>54600.490400000002</v>
      </c>
      <c r="D524" s="24" t="s">
        <v>38</v>
      </c>
      <c r="R524" s="22"/>
    </row>
    <row r="525" spans="1:18" x14ac:dyDescent="0.2">
      <c r="A525" s="22" t="s">
        <v>1466</v>
      </c>
      <c r="B525" s="22" t="s">
        <v>52</v>
      </c>
      <c r="C525" s="24">
        <v>54616.851000000002</v>
      </c>
      <c r="D525" s="24" t="s">
        <v>38</v>
      </c>
      <c r="R525" s="22"/>
    </row>
    <row r="526" spans="1:18" x14ac:dyDescent="0.2">
      <c r="A526" s="22" t="s">
        <v>1466</v>
      </c>
      <c r="B526" s="22" t="s">
        <v>54</v>
      </c>
      <c r="C526" s="24">
        <v>54620.738100000002</v>
      </c>
      <c r="D526" s="24" t="s">
        <v>38</v>
      </c>
      <c r="R526" s="22"/>
    </row>
    <row r="527" spans="1:18" x14ac:dyDescent="0.2">
      <c r="A527" s="22" t="s">
        <v>1466</v>
      </c>
      <c r="B527" s="22" t="s">
        <v>54</v>
      </c>
      <c r="C527" s="24">
        <v>54681.676800000001</v>
      </c>
      <c r="D527" s="24" t="s">
        <v>38</v>
      </c>
      <c r="R527" s="22"/>
    </row>
    <row r="528" spans="1:18" x14ac:dyDescent="0.2">
      <c r="A528" s="22" t="s">
        <v>1479</v>
      </c>
      <c r="B528" s="22" t="s">
        <v>54</v>
      </c>
      <c r="C528" s="24">
        <v>54982.707199999997</v>
      </c>
      <c r="D528" s="24" t="s">
        <v>38</v>
      </c>
      <c r="R528" s="22"/>
    </row>
    <row r="529" spans="1:18" x14ac:dyDescent="0.2">
      <c r="A529" s="22" t="s">
        <v>969</v>
      </c>
      <c r="B529" s="22" t="s">
        <v>54</v>
      </c>
      <c r="C529" s="24">
        <v>55042.422599999998</v>
      </c>
      <c r="D529" s="24" t="s">
        <v>38</v>
      </c>
      <c r="R529" s="22"/>
    </row>
    <row r="530" spans="1:18" x14ac:dyDescent="0.2">
      <c r="A530" s="22" t="s">
        <v>969</v>
      </c>
      <c r="B530" s="22" t="s">
        <v>54</v>
      </c>
      <c r="C530" s="24">
        <v>55042.4228</v>
      </c>
      <c r="D530" s="24" t="s">
        <v>38</v>
      </c>
      <c r="R530" s="22"/>
    </row>
    <row r="531" spans="1:18" x14ac:dyDescent="0.2">
      <c r="A531" s="22" t="s">
        <v>969</v>
      </c>
      <c r="B531" s="22" t="s">
        <v>54</v>
      </c>
      <c r="C531" s="24">
        <v>55042.422899999998</v>
      </c>
      <c r="D531" s="24" t="s">
        <v>38</v>
      </c>
      <c r="R531" s="22"/>
    </row>
    <row r="532" spans="1:18" x14ac:dyDescent="0.2">
      <c r="A532" s="22" t="s">
        <v>1492</v>
      </c>
      <c r="B532" s="22" t="s">
        <v>54</v>
      </c>
      <c r="C532" s="24">
        <v>55303.778400000003</v>
      </c>
      <c r="D532" s="24" t="s">
        <v>38</v>
      </c>
      <c r="R532" s="22"/>
    </row>
    <row r="533" spans="1:18" x14ac:dyDescent="0.2">
      <c r="A533" s="22" t="s">
        <v>969</v>
      </c>
      <c r="B533" s="22" t="s">
        <v>52</v>
      </c>
      <c r="C533" s="24">
        <v>55353.471599999997</v>
      </c>
      <c r="D533" s="24" t="s">
        <v>38</v>
      </c>
      <c r="R533" s="22"/>
    </row>
    <row r="534" spans="1:18" x14ac:dyDescent="0.2">
      <c r="A534" s="22" t="s">
        <v>1492</v>
      </c>
      <c r="B534" s="22" t="s">
        <v>54</v>
      </c>
      <c r="C534" s="24">
        <v>55379.854599999999</v>
      </c>
      <c r="D534" s="24" t="s">
        <v>38</v>
      </c>
      <c r="R534" s="22"/>
    </row>
    <row r="535" spans="1:18" x14ac:dyDescent="0.2">
      <c r="A535" s="22" t="s">
        <v>163</v>
      </c>
      <c r="B535" s="22" t="s">
        <v>54</v>
      </c>
      <c r="C535" s="24">
        <v>55752.047100000003</v>
      </c>
      <c r="D535" s="24" t="s">
        <v>38</v>
      </c>
      <c r="R535" s="22"/>
    </row>
    <row r="536" spans="1:18" x14ac:dyDescent="0.2">
      <c r="A536" s="22" t="s">
        <v>1510</v>
      </c>
      <c r="B536" s="22" t="s">
        <v>54</v>
      </c>
      <c r="C536" s="24">
        <v>56169.642399999997</v>
      </c>
      <c r="D536" s="24" t="s">
        <v>38</v>
      </c>
      <c r="R536" s="22"/>
    </row>
  </sheetData>
  <sheetProtection sheet="1" selectLockedCells="1" selectUnlockedCells="1"/>
  <pageMargins left="0.75" right="0.75" top="1" bottom="1" header="0.51180555555555551" footer="0.51180555555555551"/>
  <pageSetup firstPageNumber="0" orientation="portrait" horizontalDpi="300" verticalDpi="300"/>
  <headerFooter alignWithMargins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6943B5-97A3-44A5-9C1C-75F2B09FCA74}">
  <dimension ref="A1"/>
  <sheetViews>
    <sheetView workbookViewId="0">
      <selection activeCell="S29" sqref="S29"/>
    </sheetView>
  </sheetViews>
  <sheetFormatPr defaultRowHeight="12.75" x14ac:dyDescent="0.2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indexed="15"/>
  </sheetPr>
  <dimension ref="A1:BC601"/>
  <sheetViews>
    <sheetView workbookViewId="0">
      <pane xSplit="13" ySplit="22" topLeftCell="N465" activePane="bottomRight" state="frozen"/>
      <selection pane="topRight" activeCell="N1" sqref="N1"/>
      <selection pane="bottomLeft" activeCell="A23" sqref="A23"/>
      <selection pane="bottomRight" activeCell="I478" sqref="I478"/>
    </sheetView>
  </sheetViews>
  <sheetFormatPr defaultColWidth="10.28515625" defaultRowHeight="12.75" x14ac:dyDescent="0.2"/>
  <cols>
    <col min="1" max="1" width="16.7109375" style="1" customWidth="1"/>
    <col min="2" max="2" width="5.140625" style="1" customWidth="1"/>
    <col min="3" max="3" width="11.85546875" style="1" customWidth="1"/>
    <col min="4" max="4" width="11.140625" style="1" customWidth="1"/>
    <col min="5" max="5" width="10.28515625" style="1"/>
    <col min="6" max="6" width="15" style="1" customWidth="1"/>
    <col min="7" max="7" width="8.140625" style="2" customWidth="1"/>
    <col min="8" max="14" width="8.5703125" style="1" customWidth="1"/>
    <col min="15" max="15" width="8" style="1" customWidth="1"/>
    <col min="16" max="16" width="7.7109375" style="1" customWidth="1"/>
    <col min="17" max="17" width="9.85546875" style="1" customWidth="1"/>
    <col min="18" max="20" width="10.28515625" style="1"/>
    <col min="21" max="21" width="12.42578125" style="1" customWidth="1"/>
    <col min="22" max="16384" width="10.28515625" style="1"/>
  </cols>
  <sheetData>
    <row r="1" spans="1:45" ht="20.25" x14ac:dyDescent="0.3">
      <c r="A1" s="3" t="s">
        <v>0</v>
      </c>
      <c r="AA1" s="4" t="s">
        <v>1</v>
      </c>
      <c r="AB1" s="4" t="s">
        <v>2</v>
      </c>
      <c r="AJ1" s="1">
        <v>-21664.5</v>
      </c>
      <c r="AK1" s="1">
        <v>2.7910139997402439E-2</v>
      </c>
    </row>
    <row r="2" spans="1:45" s="200" customFormat="1" ht="12.95" customHeight="1" x14ac:dyDescent="0.2">
      <c r="A2" s="200" t="s">
        <v>3</v>
      </c>
      <c r="B2" s="201" t="s">
        <v>4</v>
      </c>
      <c r="G2" s="158"/>
      <c r="AA2" s="200">
        <v>-24000</v>
      </c>
      <c r="AB2" s="200">
        <f t="shared" ref="AB2:AB20" si="0">+D$11+D$12*AA2+D$13*AA2^2</f>
        <v>6.1928032218784984E-2</v>
      </c>
      <c r="AJ2" s="200">
        <v>-9992</v>
      </c>
      <c r="AK2" s="200">
        <v>3.7439996958710253E-5</v>
      </c>
      <c r="AR2" s="200">
        <v>-9992</v>
      </c>
      <c r="AS2" s="200">
        <v>3.7439996958710253E-5</v>
      </c>
    </row>
    <row r="3" spans="1:45" s="200" customFormat="1" ht="12.95" customHeight="1" x14ac:dyDescent="0.2">
      <c r="C3" s="202"/>
      <c r="G3" s="158"/>
      <c r="AA3" s="200">
        <v>-21000</v>
      </c>
      <c r="AB3" s="200">
        <f t="shared" si="0"/>
        <v>4.2511852927713492E-2</v>
      </c>
      <c r="AJ3" s="200">
        <v>-9080</v>
      </c>
      <c r="AK3" s="200">
        <v>-6.9440000515896827E-4</v>
      </c>
      <c r="AR3" s="200">
        <v>-9080</v>
      </c>
      <c r="AS3" s="200">
        <v>-6.9440000515896827E-4</v>
      </c>
    </row>
    <row r="4" spans="1:45" s="200" customFormat="1" ht="12.95" customHeight="1" x14ac:dyDescent="0.2">
      <c r="A4" s="203" t="s">
        <v>5</v>
      </c>
      <c r="C4" s="204">
        <v>40448.412900000003</v>
      </c>
      <c r="D4" s="205">
        <v>0.40899532</v>
      </c>
      <c r="G4" s="158"/>
      <c r="AA4" s="200">
        <v>-18000</v>
      </c>
      <c r="AB4" s="200">
        <f t="shared" si="0"/>
        <v>2.6096385604801087E-2</v>
      </c>
      <c r="AJ4" s="200">
        <v>-9077.5</v>
      </c>
      <c r="AK4" s="200">
        <v>-4.8270000115735456E-4</v>
      </c>
      <c r="AR4" s="200">
        <v>-9077.5</v>
      </c>
      <c r="AS4" s="200">
        <v>-4.8270000115735456E-4</v>
      </c>
    </row>
    <row r="5" spans="1:45" s="200" customFormat="1" ht="12.95" customHeight="1" x14ac:dyDescent="0.2">
      <c r="A5" s="206" t="s">
        <v>6</v>
      </c>
      <c r="C5" s="207">
        <v>-9.5</v>
      </c>
      <c r="D5" s="200" t="s">
        <v>7</v>
      </c>
      <c r="G5" s="158"/>
      <c r="AA5" s="200">
        <v>-15000</v>
      </c>
      <c r="AB5" s="200">
        <f t="shared" si="0"/>
        <v>1.2681630250047777E-2</v>
      </c>
      <c r="AJ5" s="200">
        <v>-7392.5</v>
      </c>
      <c r="AK5" s="200">
        <v>-2.9690000519622117E-4</v>
      </c>
      <c r="AR5" s="200">
        <v>-7392.5</v>
      </c>
      <c r="AS5" s="200">
        <v>-2.9690000519622117E-4</v>
      </c>
    </row>
    <row r="6" spans="1:45" s="200" customFormat="1" ht="12.95" customHeight="1" x14ac:dyDescent="0.2">
      <c r="A6" s="203" t="s">
        <v>8</v>
      </c>
      <c r="G6" s="158"/>
      <c r="AA6" s="200">
        <v>-12000</v>
      </c>
      <c r="AB6" s="200">
        <f t="shared" si="0"/>
        <v>2.2675868634535502E-3</v>
      </c>
      <c r="AJ6" s="200">
        <v>-2775</v>
      </c>
      <c r="AK6" s="200">
        <v>-1.4870000086375512E-3</v>
      </c>
      <c r="AR6" s="200">
        <v>-2775</v>
      </c>
      <c r="AS6" s="200">
        <v>-1.4870000086375512E-3</v>
      </c>
    </row>
    <row r="7" spans="1:45" s="200" customFormat="1" ht="12.95" customHeight="1" x14ac:dyDescent="0.2">
      <c r="A7" s="200" t="s">
        <v>9</v>
      </c>
      <c r="C7" s="200">
        <f>+C4</f>
        <v>40448.412900000003</v>
      </c>
      <c r="G7" s="158"/>
      <c r="AA7" s="200">
        <v>-9000</v>
      </c>
      <c r="AB7" s="200">
        <f t="shared" si="0"/>
        <v>-5.1457445549815822E-3</v>
      </c>
      <c r="AJ7" s="200">
        <v>-254</v>
      </c>
      <c r="AK7" s="200">
        <v>-3.0887200045981444E-3</v>
      </c>
      <c r="AR7" s="200">
        <v>-254</v>
      </c>
      <c r="AS7" s="200">
        <v>-3.0887200045981444E-3</v>
      </c>
    </row>
    <row r="8" spans="1:45" s="200" customFormat="1" ht="12.95" customHeight="1" x14ac:dyDescent="0.2">
      <c r="A8" s="200" t="s">
        <v>10</v>
      </c>
      <c r="C8" s="200">
        <f>+D4</f>
        <v>0.40899532</v>
      </c>
      <c r="G8" s="158"/>
      <c r="AA8" s="200">
        <v>-6000</v>
      </c>
      <c r="AB8" s="200">
        <f t="shared" si="0"/>
        <v>-9.5583640052576239E-3</v>
      </c>
      <c r="AJ8" s="200">
        <v>-232</v>
      </c>
      <c r="AK8" s="200">
        <v>-5.9857600062969141E-3</v>
      </c>
      <c r="AR8" s="200">
        <v>-232</v>
      </c>
      <c r="AS8" s="200">
        <v>-5.9857600062969141E-3</v>
      </c>
    </row>
    <row r="9" spans="1:45" s="200" customFormat="1" ht="12.95" customHeight="1" x14ac:dyDescent="0.2">
      <c r="A9" s="206" t="s">
        <v>11</v>
      </c>
      <c r="B9" s="206"/>
      <c r="C9" s="206">
        <v>303</v>
      </c>
      <c r="D9" s="206" t="str">
        <f>"F"&amp;C9</f>
        <v>F303</v>
      </c>
      <c r="E9" s="206" t="str">
        <f>"G"&amp;C9</f>
        <v>G303</v>
      </c>
      <c r="G9" s="158"/>
      <c r="AA9" s="200">
        <v>-3000</v>
      </c>
      <c r="AB9" s="200">
        <f t="shared" si="0"/>
        <v>-1.0970271487374575E-2</v>
      </c>
      <c r="AJ9" s="200">
        <v>-229.5</v>
      </c>
      <c r="AK9" s="200">
        <v>1.5259400024660863E-3</v>
      </c>
      <c r="AR9" s="200">
        <v>-229.5</v>
      </c>
      <c r="AS9" s="200">
        <v>1.5259400024660863E-3</v>
      </c>
    </row>
    <row r="10" spans="1:45" s="200" customFormat="1" ht="12.95" customHeight="1" x14ac:dyDescent="0.2">
      <c r="C10" s="208" t="s">
        <v>12</v>
      </c>
      <c r="D10" s="208" t="s">
        <v>13</v>
      </c>
      <c r="G10" s="158"/>
      <c r="AA10" s="200">
        <v>0</v>
      </c>
      <c r="AB10" s="200">
        <f t="shared" si="0"/>
        <v>-9.3814670013324351E-3</v>
      </c>
      <c r="AJ10" s="200">
        <v>-66</v>
      </c>
      <c r="AK10" s="200">
        <v>2.7911199940717779E-3</v>
      </c>
      <c r="AR10" s="200">
        <v>-66</v>
      </c>
      <c r="AS10" s="200">
        <v>2.7911199940717779E-3</v>
      </c>
    </row>
    <row r="11" spans="1:45" s="200" customFormat="1" ht="12.95" customHeight="1" x14ac:dyDescent="0.2">
      <c r="A11" s="200" t="s">
        <v>14</v>
      </c>
      <c r="C11" s="209">
        <f ca="1">INTERCEPT(INDIRECT(E9):G955,INDIRECT(D9):$F955)</f>
        <v>0.10133287163686047</v>
      </c>
      <c r="D11" s="157">
        <f>+E11*F11</f>
        <v>-9.3814670013324351E-3</v>
      </c>
      <c r="E11" s="210">
        <v>-9.3814670013324351E-3</v>
      </c>
      <c r="F11" s="200">
        <v>1</v>
      </c>
      <c r="G11" s="158"/>
      <c r="AA11" s="200">
        <v>3000</v>
      </c>
      <c r="AB11" s="200">
        <f t="shared" si="0"/>
        <v>-4.7919505471312046E-3</v>
      </c>
      <c r="AJ11" s="200">
        <v>0</v>
      </c>
      <c r="AK11" s="200">
        <v>0</v>
      </c>
      <c r="AR11" s="200">
        <v>0</v>
      </c>
      <c r="AS11" s="200">
        <v>0</v>
      </c>
    </row>
    <row r="12" spans="1:45" s="200" customFormat="1" ht="12.95" customHeight="1" x14ac:dyDescent="0.2">
      <c r="A12" s="200" t="s">
        <v>15</v>
      </c>
      <c r="C12" s="209">
        <f ca="1">SLOPE(INDIRECT(E9):G955,INDIRECT(D9):$F955)</f>
        <v>2.3504019084693775E-6</v>
      </c>
      <c r="D12" s="157">
        <f>+E12*F12</f>
        <v>1.0297201567072284E-6</v>
      </c>
      <c r="E12" s="211">
        <v>1.0297201567072284E-2</v>
      </c>
      <c r="F12" s="212">
        <v>1E-4</v>
      </c>
      <c r="G12" s="158"/>
      <c r="AA12" s="200">
        <v>6000</v>
      </c>
      <c r="AB12" s="200">
        <f t="shared" si="0"/>
        <v>2.7982778752291167E-3</v>
      </c>
      <c r="AJ12" s="200">
        <v>692</v>
      </c>
      <c r="AK12" s="200">
        <v>3.385599993634969E-4</v>
      </c>
      <c r="AR12" s="200">
        <v>692</v>
      </c>
      <c r="AS12" s="200">
        <v>3.385599993634969E-4</v>
      </c>
    </row>
    <row r="13" spans="1:45" s="200" customFormat="1" ht="12.95" customHeight="1" x14ac:dyDescent="0.2">
      <c r="A13" s="200" t="s">
        <v>16</v>
      </c>
      <c r="C13" s="157" t="s">
        <v>17</v>
      </c>
      <c r="D13" s="213">
        <f>+E13*F13</f>
        <v>1.6670622045328283E-10</v>
      </c>
      <c r="E13" s="214">
        <v>1.6670622045328282E-2</v>
      </c>
      <c r="F13" s="212">
        <v>1E-8</v>
      </c>
      <c r="G13" s="158"/>
      <c r="AA13" s="200">
        <v>9000</v>
      </c>
      <c r="AB13" s="200">
        <f t="shared" si="0"/>
        <v>1.3389218265748529E-2</v>
      </c>
      <c r="AJ13" s="200">
        <v>746</v>
      </c>
      <c r="AK13" s="200">
        <v>-1.0408720001578331E-2</v>
      </c>
      <c r="AR13" s="200">
        <v>746</v>
      </c>
      <c r="AS13" s="200">
        <v>-1.0408720001578331E-2</v>
      </c>
    </row>
    <row r="14" spans="1:45" s="200" customFormat="1" ht="12.95" customHeight="1" x14ac:dyDescent="0.2">
      <c r="A14" s="200" t="s">
        <v>18</v>
      </c>
      <c r="E14" s="200">
        <f>SUM(U21:U944)</f>
        <v>1.8850880395477188</v>
      </c>
      <c r="G14" s="158"/>
      <c r="AA14" s="200">
        <v>12000</v>
      </c>
      <c r="AB14" s="200">
        <f t="shared" si="0"/>
        <v>2.6980870624427031E-2</v>
      </c>
      <c r="AJ14" s="200">
        <v>4384</v>
      </c>
      <c r="AK14" s="200">
        <v>-4.382879997137934E-3</v>
      </c>
      <c r="AR14" s="200">
        <v>4384</v>
      </c>
      <c r="AS14" s="200">
        <v>-4.382879997137934E-3</v>
      </c>
    </row>
    <row r="15" spans="1:45" s="200" customFormat="1" ht="12.95" customHeight="1" x14ac:dyDescent="0.2">
      <c r="A15" s="203" t="s">
        <v>19</v>
      </c>
      <c r="C15" s="215">
        <f ca="1">(C7+C11)+(C8+C12)*INT(MAX(F21:F3480))</f>
        <v>60192.467773853365</v>
      </c>
      <c r="D15" s="178">
        <f>+C7+INT(MAX(F21:F1535))*C8+D11+D12*INT(MAX(F21:F3970))+D13*INT(MAX(F21:F3997)^2)</f>
        <v>60192.681801659412</v>
      </c>
      <c r="E15" s="209" t="s">
        <v>20</v>
      </c>
      <c r="F15" s="207">
        <v>1</v>
      </c>
      <c r="G15" s="158"/>
      <c r="AA15" s="200">
        <v>15000</v>
      </c>
      <c r="AB15" s="200">
        <f t="shared" si="0"/>
        <v>4.3573234951264625E-2</v>
      </c>
      <c r="AJ15" s="200">
        <v>4408.5</v>
      </c>
      <c r="AK15" s="200">
        <v>-5.7682199985720217E-3</v>
      </c>
      <c r="AR15" s="200">
        <v>4408.5</v>
      </c>
      <c r="AS15" s="200">
        <v>-5.7682199985720217E-3</v>
      </c>
    </row>
    <row r="16" spans="1:45" s="200" customFormat="1" ht="12.95" customHeight="1" x14ac:dyDescent="0.2">
      <c r="A16" s="203" t="s">
        <v>21</v>
      </c>
      <c r="C16" s="215">
        <f ca="1">+C8+C12</f>
        <v>0.40899767040190849</v>
      </c>
      <c r="D16" s="162">
        <f>+C8+D12+2*D13*MAX(F21:F119)</f>
        <v>0.4090016958219404</v>
      </c>
      <c r="E16" s="209" t="s">
        <v>22</v>
      </c>
      <c r="F16" s="178">
        <f ca="1">NOW()+15018.5+$C$5/24</f>
        <v>60581.695740046292</v>
      </c>
      <c r="G16" s="158"/>
      <c r="AA16" s="200">
        <v>18000</v>
      </c>
      <c r="AB16" s="200">
        <f t="shared" si="0"/>
        <v>6.3166311246261306E-2</v>
      </c>
      <c r="AJ16" s="200">
        <v>4447.5</v>
      </c>
      <c r="AK16" s="200">
        <v>-1.3585699998657219E-2</v>
      </c>
      <c r="AR16" s="200">
        <v>4447.5</v>
      </c>
      <c r="AS16" s="200">
        <v>-1.3585699998657219E-2</v>
      </c>
    </row>
    <row r="17" spans="1:55" s="200" customFormat="1" ht="12.95" customHeight="1" x14ac:dyDescent="0.2">
      <c r="A17" s="209" t="s">
        <v>23</v>
      </c>
      <c r="C17" s="200">
        <f>COUNT(C21:C2138)</f>
        <v>464</v>
      </c>
      <c r="E17" s="209" t="s">
        <v>24</v>
      </c>
      <c r="F17" s="178">
        <f ca="1">ROUND(2*(F16-$C$7)/$C$8,0)/2+F15</f>
        <v>49227</v>
      </c>
      <c r="G17" s="158"/>
      <c r="AA17" s="200">
        <v>21000</v>
      </c>
      <c r="AB17" s="200">
        <f t="shared" si="0"/>
        <v>8.5760099509417084E-2</v>
      </c>
      <c r="AJ17" s="200">
        <v>4460</v>
      </c>
      <c r="AK17" s="200">
        <v>1.5972799999872223E-2</v>
      </c>
      <c r="AR17" s="200">
        <v>4460</v>
      </c>
      <c r="AS17" s="200">
        <v>1.5972799999872223E-2</v>
      </c>
    </row>
    <row r="18" spans="1:55" s="200" customFormat="1" ht="12.95" customHeight="1" x14ac:dyDescent="0.2">
      <c r="A18" s="203" t="s">
        <v>25</v>
      </c>
      <c r="C18" s="218">
        <f ca="1">+C15</f>
        <v>60192.467773853365</v>
      </c>
      <c r="D18" s="219">
        <f ca="1">C16</f>
        <v>0.40899767040190849</v>
      </c>
      <c r="E18" s="209" t="s">
        <v>26</v>
      </c>
      <c r="F18" s="178">
        <f ca="1">ROUND(2*(F16-$C$15)/$C$16,0)/2+F15</f>
        <v>952.5</v>
      </c>
      <c r="G18" s="158"/>
      <c r="S18" s="200" t="s">
        <v>27</v>
      </c>
      <c r="T18" s="217">
        <v>0.5</v>
      </c>
      <c r="AA18" s="200">
        <v>24000</v>
      </c>
      <c r="AB18" s="200">
        <f t="shared" si="0"/>
        <v>0.11135459974073195</v>
      </c>
      <c r="AJ18" s="200">
        <v>4467</v>
      </c>
      <c r="AK18" s="200">
        <v>5.5599957704544067E-6</v>
      </c>
      <c r="AR18" s="200">
        <v>4467</v>
      </c>
      <c r="AS18" s="200">
        <v>5.5599957704544067E-6</v>
      </c>
    </row>
    <row r="19" spans="1:55" s="200" customFormat="1" ht="12.95" customHeight="1" x14ac:dyDescent="0.2">
      <c r="A19" s="203" t="s">
        <v>28</v>
      </c>
      <c r="C19" s="220">
        <f>+D15</f>
        <v>60192.681801659412</v>
      </c>
      <c r="D19" s="221">
        <f>+D16</f>
        <v>0.4090016958219404</v>
      </c>
      <c r="E19" s="209" t="s">
        <v>29</v>
      </c>
      <c r="F19" s="222">
        <f ca="1">+$C$15+$C$16*F18-15018.5-$C$5/24</f>
        <v>45563.933888244515</v>
      </c>
      <c r="G19" s="158"/>
      <c r="S19" s="200" t="s">
        <v>30</v>
      </c>
      <c r="T19" s="200">
        <v>0.1</v>
      </c>
      <c r="AA19" s="200">
        <v>27000</v>
      </c>
      <c r="AB19" s="200">
        <f t="shared" si="0"/>
        <v>0.13994981194020592</v>
      </c>
      <c r="AJ19" s="200">
        <v>5310.5</v>
      </c>
      <c r="AK19" s="200">
        <v>4.5313999726204202E-4</v>
      </c>
      <c r="AR19" s="200">
        <v>5310.5</v>
      </c>
      <c r="AS19" s="200">
        <v>4.5313999726204202E-4</v>
      </c>
    </row>
    <row r="20" spans="1:55" s="200" customFormat="1" ht="12.95" customHeight="1" x14ac:dyDescent="0.2">
      <c r="A20" s="208" t="s">
        <v>31</v>
      </c>
      <c r="B20" s="208" t="s">
        <v>32</v>
      </c>
      <c r="C20" s="208" t="s">
        <v>33</v>
      </c>
      <c r="D20" s="208" t="s">
        <v>34</v>
      </c>
      <c r="E20" s="208" t="s">
        <v>35</v>
      </c>
      <c r="F20" s="208" t="s">
        <v>1</v>
      </c>
      <c r="G20" s="223" t="s">
        <v>36</v>
      </c>
      <c r="H20" s="224" t="s">
        <v>37</v>
      </c>
      <c r="I20" s="224" t="s">
        <v>38</v>
      </c>
      <c r="J20" s="224" t="s">
        <v>39</v>
      </c>
      <c r="K20" s="224" t="s">
        <v>40</v>
      </c>
      <c r="L20" s="224" t="s">
        <v>41</v>
      </c>
      <c r="M20" s="224" t="s">
        <v>42</v>
      </c>
      <c r="N20" s="224" t="s">
        <v>43</v>
      </c>
      <c r="O20" s="224" t="s">
        <v>44</v>
      </c>
      <c r="P20" s="224" t="s">
        <v>45</v>
      </c>
      <c r="Q20" s="208" t="s">
        <v>46</v>
      </c>
      <c r="R20" s="225" t="s">
        <v>47</v>
      </c>
      <c r="S20" s="224"/>
      <c r="T20" s="224" t="s">
        <v>48</v>
      </c>
      <c r="U20" s="224" t="s">
        <v>49</v>
      </c>
      <c r="W20" s="157" t="s">
        <v>50</v>
      </c>
      <c r="AA20" s="200">
        <v>30000</v>
      </c>
      <c r="AB20" s="200">
        <f t="shared" si="0"/>
        <v>0.17154573610783896</v>
      </c>
      <c r="AJ20" s="200">
        <v>5313</v>
      </c>
      <c r="AK20" s="200">
        <v>-9.0351600010762922E-3</v>
      </c>
      <c r="AR20" s="200">
        <v>5313</v>
      </c>
      <c r="AS20" s="200">
        <v>-9.0351600010762922E-3</v>
      </c>
    </row>
    <row r="21" spans="1:55" s="200" customFormat="1" ht="12.95" customHeight="1" x14ac:dyDescent="0.2">
      <c r="A21" s="39" t="s">
        <v>51</v>
      </c>
      <c r="B21" s="40" t="s">
        <v>52</v>
      </c>
      <c r="C21" s="41">
        <v>31587.761699999999</v>
      </c>
      <c r="D21" s="41" t="s">
        <v>53</v>
      </c>
      <c r="E21" s="200">
        <f t="shared" ref="E21:E84" si="1">+(C21-C$7)/C$8</f>
        <v>-21664.431759268064</v>
      </c>
      <c r="F21" s="200">
        <f t="shared" ref="F21:F52" si="2">ROUND(2*E21,0)/2</f>
        <v>-21664.5</v>
      </c>
      <c r="G21" s="158">
        <f t="shared" ref="G21:G84" si="3">+C21-(C$7+F21*C$8)</f>
        <v>2.7910139997402439E-2</v>
      </c>
      <c r="J21" s="200">
        <f>G21</f>
        <v>2.7910139997402439E-2</v>
      </c>
      <c r="P21" s="200">
        <f t="shared" ref="P21:P84" si="4">+D$11+D$12*F21+D$13*F21^2</f>
        <v>4.6553818630592117E-2</v>
      </c>
      <c r="Q21" s="227">
        <f t="shared" ref="Q21:Q84" si="5">+C21-15018.5</f>
        <v>16569.261699999999</v>
      </c>
      <c r="R21" s="178"/>
      <c r="S21" s="200">
        <f t="shared" ref="S21:S84" si="6">+(P21-G21)^2</f>
        <v>3.4758675297765336E-4</v>
      </c>
      <c r="T21" s="200">
        <v>0.1</v>
      </c>
      <c r="U21" s="200">
        <f t="shared" ref="U21:U84" si="7">T21*S21</f>
        <v>3.475867529776534E-5</v>
      </c>
      <c r="W21" s="200">
        <f t="shared" ref="W21:W52" si="8">+G21-P21</f>
        <v>-1.8643678633189678E-2</v>
      </c>
      <c r="AA21" s="200">
        <v>33000</v>
      </c>
      <c r="AB21" s="200">
        <f>+D$11+D$12*AA21+D$13*AA21^2</f>
        <v>0.20614237224363111</v>
      </c>
      <c r="AJ21" s="200">
        <v>5342.5</v>
      </c>
      <c r="AK21" s="200">
        <v>6.0289999237284064E-4</v>
      </c>
      <c r="AR21" s="200">
        <v>5342.5</v>
      </c>
      <c r="AS21" s="200">
        <v>6.0289999237284064E-4</v>
      </c>
      <c r="BA21" s="200">
        <v>-21664.5</v>
      </c>
      <c r="BB21" s="200">
        <v>2.7910139997402439E-2</v>
      </c>
      <c r="BC21" s="200">
        <v>0</v>
      </c>
    </row>
    <row r="22" spans="1:55" s="200" customFormat="1" ht="12.95" customHeight="1" x14ac:dyDescent="0.2">
      <c r="A22" s="39" t="s">
        <v>51</v>
      </c>
      <c r="B22" s="40" t="s">
        <v>54</v>
      </c>
      <c r="C22" s="41">
        <v>36361.731699999997</v>
      </c>
      <c r="D22" s="41" t="s">
        <v>55</v>
      </c>
      <c r="E22" s="200">
        <f t="shared" si="1"/>
        <v>-9991.9999084586252</v>
      </c>
      <c r="F22" s="200">
        <f t="shared" si="2"/>
        <v>-9992</v>
      </c>
      <c r="G22" s="158">
        <f t="shared" si="3"/>
        <v>3.7439996958710253E-5</v>
      </c>
      <c r="J22" s="200">
        <f>G22</f>
        <v>3.7439996958710253E-5</v>
      </c>
      <c r="P22" s="200">
        <f t="shared" si="4"/>
        <v>-3.0264710878971923E-3</v>
      </c>
      <c r="Q22" s="227">
        <f t="shared" si="5"/>
        <v>21343.231699999997</v>
      </c>
      <c r="R22" s="178"/>
      <c r="S22" s="200">
        <f t="shared" si="6"/>
        <v>9.3875511359028744E-6</v>
      </c>
      <c r="T22" s="200">
        <v>1</v>
      </c>
      <c r="U22" s="200">
        <f t="shared" si="7"/>
        <v>9.3875511359028744E-6</v>
      </c>
      <c r="W22" s="200">
        <f t="shared" si="8"/>
        <v>3.0639110848559026E-3</v>
      </c>
      <c r="AA22" s="200">
        <v>36000</v>
      </c>
      <c r="AB22" s="200">
        <f>+D$11+D$12*AA22+D$13*AA22^2</f>
        <v>0.24373972034758232</v>
      </c>
      <c r="AJ22" s="200">
        <v>6215.5</v>
      </c>
      <c r="AK22" s="200">
        <v>-3.3114600082626566E-3</v>
      </c>
      <c r="AR22" s="200">
        <v>6215.5</v>
      </c>
      <c r="AS22" s="200">
        <v>-3.3114600082626566E-3</v>
      </c>
      <c r="BA22" s="200">
        <v>-9992</v>
      </c>
      <c r="BB22" s="200">
        <v>3.7439996958710253E-5</v>
      </c>
      <c r="BC22" s="200">
        <v>1</v>
      </c>
    </row>
    <row r="23" spans="1:55" s="200" customFormat="1" ht="12.95" customHeight="1" x14ac:dyDescent="0.2">
      <c r="A23" s="39" t="s">
        <v>51</v>
      </c>
      <c r="B23" s="40" t="s">
        <v>54</v>
      </c>
      <c r="C23" s="41">
        <v>36734.734700000001</v>
      </c>
      <c r="D23" s="41" t="s">
        <v>55</v>
      </c>
      <c r="E23" s="200">
        <f t="shared" si="1"/>
        <v>-9080.0016978189433</v>
      </c>
      <c r="F23" s="200">
        <f t="shared" si="2"/>
        <v>-9080</v>
      </c>
      <c r="G23" s="158">
        <f t="shared" si="3"/>
        <v>-6.9440000515896827E-4</v>
      </c>
      <c r="J23" s="200">
        <f>G23</f>
        <v>-6.9440000515896827E-4</v>
      </c>
      <c r="P23" s="200">
        <f t="shared" si="4"/>
        <v>-4.9869982902545316E-3</v>
      </c>
      <c r="Q23" s="227">
        <f t="shared" si="5"/>
        <v>21716.234700000001</v>
      </c>
      <c r="R23" s="178"/>
      <c r="S23" s="200">
        <f t="shared" si="6"/>
        <v>1.842640003720537E-5</v>
      </c>
      <c r="T23" s="200">
        <v>1</v>
      </c>
      <c r="U23" s="200">
        <f t="shared" si="7"/>
        <v>1.842640003720537E-5</v>
      </c>
      <c r="W23" s="200">
        <f t="shared" si="8"/>
        <v>4.2925982850955634E-3</v>
      </c>
      <c r="AA23" s="200">
        <v>39000</v>
      </c>
      <c r="AB23" s="200">
        <f>+D$11+D$12*AA23+D$13*AA23^2</f>
        <v>0.28433778041969265</v>
      </c>
      <c r="AJ23" s="200">
        <v>7142</v>
      </c>
      <c r="AK23" s="200">
        <v>8.5245599984773435E-3</v>
      </c>
      <c r="AR23" s="200">
        <v>7142</v>
      </c>
      <c r="AS23" s="200">
        <v>8.5245599984773435E-3</v>
      </c>
      <c r="BA23" s="200">
        <v>-9080</v>
      </c>
      <c r="BB23" s="200">
        <v>-6.9440000515896827E-4</v>
      </c>
      <c r="BC23" s="200">
        <v>1</v>
      </c>
    </row>
    <row r="24" spans="1:55" s="200" customFormat="1" ht="12.95" customHeight="1" x14ac:dyDescent="0.2">
      <c r="A24" s="39" t="s">
        <v>51</v>
      </c>
      <c r="B24" s="40" t="s">
        <v>52</v>
      </c>
      <c r="C24" s="41">
        <v>36735.757400000002</v>
      </c>
      <c r="D24" s="41" t="s">
        <v>55</v>
      </c>
      <c r="E24" s="200">
        <f t="shared" si="1"/>
        <v>-9077.5011802091049</v>
      </c>
      <c r="F24" s="200">
        <f t="shared" si="2"/>
        <v>-9077.5</v>
      </c>
      <c r="G24" s="158">
        <f t="shared" si="3"/>
        <v>-4.8270000115735456E-4</v>
      </c>
      <c r="J24" s="200">
        <f>G24</f>
        <v>-4.8270000115735456E-4</v>
      </c>
      <c r="P24" s="200">
        <f t="shared" si="4"/>
        <v>-4.9919914103574645E-3</v>
      </c>
      <c r="Q24" s="227">
        <f t="shared" si="5"/>
        <v>21717.257400000002</v>
      </c>
      <c r="R24" s="178"/>
      <c r="S24" s="200">
        <f t="shared" si="6"/>
        <v>2.0333709013085913E-5</v>
      </c>
      <c r="T24" s="200">
        <v>1</v>
      </c>
      <c r="U24" s="200">
        <f t="shared" si="7"/>
        <v>2.0333709013085913E-5</v>
      </c>
      <c r="W24" s="200">
        <f t="shared" si="8"/>
        <v>4.5092914092001099E-3</v>
      </c>
      <c r="AJ24" s="200">
        <v>7144.5</v>
      </c>
      <c r="AK24" s="200">
        <v>1.0362600005464628E-3</v>
      </c>
      <c r="AR24" s="200">
        <v>7144.5</v>
      </c>
      <c r="AS24" s="200">
        <v>1.0362600005464628E-3</v>
      </c>
      <c r="BA24" s="200">
        <v>-9077.5</v>
      </c>
      <c r="BB24" s="200">
        <v>-4.8270000115735456E-4</v>
      </c>
      <c r="BC24" s="200">
        <v>1</v>
      </c>
    </row>
    <row r="25" spans="1:55" s="200" customFormat="1" ht="12.95" customHeight="1" x14ac:dyDescent="0.2">
      <c r="A25" s="39" t="s">
        <v>51</v>
      </c>
      <c r="B25" s="40" t="s">
        <v>52</v>
      </c>
      <c r="C25" s="41">
        <v>37424.914700000001</v>
      </c>
      <c r="D25" s="41" t="s">
        <v>56</v>
      </c>
      <c r="E25" s="200">
        <f t="shared" si="1"/>
        <v>-7392.5007259251815</v>
      </c>
      <c r="F25" s="200">
        <f t="shared" si="2"/>
        <v>-7392.5</v>
      </c>
      <c r="G25" s="158">
        <f t="shared" si="3"/>
        <v>-2.9690000519622117E-4</v>
      </c>
      <c r="J25" s="200">
        <f>G25</f>
        <v>-2.9690000519622117E-4</v>
      </c>
      <c r="P25" s="200">
        <f t="shared" si="4"/>
        <v>-7.883335641014266E-3</v>
      </c>
      <c r="Q25" s="227">
        <f t="shared" si="5"/>
        <v>22406.414700000001</v>
      </c>
      <c r="R25" s="178"/>
      <c r="S25" s="200">
        <f t="shared" si="6"/>
        <v>5.7554005656409943E-5</v>
      </c>
      <c r="T25" s="200">
        <v>1</v>
      </c>
      <c r="U25" s="200">
        <f t="shared" si="7"/>
        <v>5.7554005656409943E-5</v>
      </c>
      <c r="W25" s="200">
        <f t="shared" si="8"/>
        <v>7.5864356358180448E-3</v>
      </c>
      <c r="AJ25" s="200">
        <v>7993</v>
      </c>
      <c r="AK25" s="200">
        <v>-6.4927600033115596E-3</v>
      </c>
      <c r="AR25" s="200">
        <v>7993</v>
      </c>
      <c r="AS25" s="200">
        <v>-6.4927600033115596E-3</v>
      </c>
      <c r="BA25" s="200">
        <v>-7392.5</v>
      </c>
      <c r="BB25" s="200">
        <v>-2.9690000519622117E-4</v>
      </c>
      <c r="BC25" s="200">
        <v>1</v>
      </c>
    </row>
    <row r="26" spans="1:55" s="200" customFormat="1" ht="12.95" customHeight="1" x14ac:dyDescent="0.2">
      <c r="A26" s="178" t="s">
        <v>57</v>
      </c>
      <c r="B26" s="215" t="s">
        <v>54</v>
      </c>
      <c r="C26" s="162">
        <v>38585.432999999997</v>
      </c>
      <c r="D26" s="162" t="s">
        <v>38</v>
      </c>
      <c r="E26" s="200">
        <f t="shared" si="1"/>
        <v>-4555.015201640952</v>
      </c>
      <c r="F26" s="200">
        <f t="shared" si="2"/>
        <v>-4555</v>
      </c>
      <c r="G26" s="158">
        <f t="shared" si="3"/>
        <v>-6.2174000049708411E-3</v>
      </c>
      <c r="I26" s="200">
        <f>G26</f>
        <v>-6.2174000049708411E-3</v>
      </c>
      <c r="P26" s="200">
        <f t="shared" si="4"/>
        <v>-1.0613017485513639E-2</v>
      </c>
      <c r="Q26" s="227">
        <f t="shared" si="5"/>
        <v>23566.932999999997</v>
      </c>
      <c r="R26" s="178"/>
      <c r="S26" s="200">
        <f t="shared" si="6"/>
        <v>1.9321453035253412E-5</v>
      </c>
      <c r="T26" s="200">
        <v>1</v>
      </c>
      <c r="U26" s="200">
        <f t="shared" si="7"/>
        <v>1.9321453035253412E-5</v>
      </c>
      <c r="W26" s="200">
        <f t="shared" si="8"/>
        <v>4.3956174805427975E-3</v>
      </c>
      <c r="AJ26" s="200">
        <v>8071</v>
      </c>
      <c r="AK26" s="200">
        <v>3.8722799945389852E-3</v>
      </c>
      <c r="AR26" s="200">
        <v>8071</v>
      </c>
      <c r="AS26" s="200">
        <v>3.8722799945389852E-3</v>
      </c>
      <c r="BA26" s="200">
        <v>-2775</v>
      </c>
      <c r="BB26" s="200">
        <v>-1.4870000086375512E-3</v>
      </c>
      <c r="BC26" s="200">
        <v>1</v>
      </c>
    </row>
    <row r="27" spans="1:55" s="200" customFormat="1" ht="12.95" customHeight="1" x14ac:dyDescent="0.2">
      <c r="A27" s="39" t="s">
        <v>58</v>
      </c>
      <c r="B27" s="40"/>
      <c r="C27" s="41">
        <v>39313.449399999998</v>
      </c>
      <c r="D27" s="41"/>
      <c r="E27" s="200">
        <f t="shared" si="1"/>
        <v>-2775.0036357384365</v>
      </c>
      <c r="F27" s="200">
        <f t="shared" si="2"/>
        <v>-2775</v>
      </c>
      <c r="G27" s="158">
        <f t="shared" si="3"/>
        <v>-1.4870000086375512E-3</v>
      </c>
      <c r="J27" s="200">
        <f>G27</f>
        <v>-1.4870000086375512E-3</v>
      </c>
      <c r="P27" s="200">
        <f t="shared" si="4"/>
        <v>-1.0955198347316933E-2</v>
      </c>
      <c r="Q27" s="227">
        <f t="shared" si="5"/>
        <v>24294.949399999998</v>
      </c>
      <c r="R27" s="178"/>
      <c r="S27" s="200">
        <f t="shared" si="6"/>
        <v>8.9646779780571008E-5</v>
      </c>
      <c r="T27" s="200">
        <v>1</v>
      </c>
      <c r="U27" s="200">
        <f t="shared" si="7"/>
        <v>8.9646779780571008E-5</v>
      </c>
      <c r="W27" s="200">
        <f t="shared" si="8"/>
        <v>9.468198338679382E-3</v>
      </c>
      <c r="AD27" s="200">
        <v>9</v>
      </c>
      <c r="AF27" s="200" t="s">
        <v>59</v>
      </c>
      <c r="AH27" s="200" t="s">
        <v>60</v>
      </c>
      <c r="AJ27" s="200">
        <v>8088</v>
      </c>
      <c r="AK27" s="200">
        <v>-4.0481600080966018E-3</v>
      </c>
      <c r="AR27" s="200">
        <v>8088</v>
      </c>
      <c r="AS27" s="200">
        <v>-4.0481600080966018E-3</v>
      </c>
      <c r="BA27" s="200">
        <v>-254</v>
      </c>
      <c r="BB27" s="200">
        <v>-3.0887200045981444E-3</v>
      </c>
      <c r="BC27" s="200">
        <v>0.1</v>
      </c>
    </row>
    <row r="28" spans="1:55" s="200" customFormat="1" ht="12.95" customHeight="1" x14ac:dyDescent="0.2">
      <c r="A28" s="39" t="s">
        <v>61</v>
      </c>
      <c r="B28" s="40" t="s">
        <v>52</v>
      </c>
      <c r="C28" s="41">
        <v>40344.525000000001</v>
      </c>
      <c r="D28" s="41" t="s">
        <v>38</v>
      </c>
      <c r="E28" s="200">
        <f t="shared" si="1"/>
        <v>-254.00755196905808</v>
      </c>
      <c r="F28" s="200">
        <f t="shared" si="2"/>
        <v>-254</v>
      </c>
      <c r="G28" s="158">
        <f t="shared" si="3"/>
        <v>-3.0887200045981444E-3</v>
      </c>
      <c r="I28" s="200">
        <f>G28</f>
        <v>-3.0887200045981444E-3</v>
      </c>
      <c r="P28" s="200">
        <f t="shared" si="4"/>
        <v>-9.6322607026173082E-3</v>
      </c>
      <c r="Q28" s="227">
        <f t="shared" si="5"/>
        <v>25326.025000000001</v>
      </c>
      <c r="R28" s="178"/>
      <c r="S28" s="200">
        <f t="shared" si="6"/>
        <v>4.2817924866633128E-5</v>
      </c>
      <c r="T28" s="209">
        <f>T$19</f>
        <v>0.1</v>
      </c>
      <c r="U28" s="200">
        <f t="shared" si="7"/>
        <v>4.2817924866633126E-6</v>
      </c>
      <c r="W28" s="200">
        <f t="shared" si="8"/>
        <v>6.5435406980191638E-3</v>
      </c>
      <c r="AD28" s="200">
        <v>6</v>
      </c>
      <c r="AF28" s="200" t="s">
        <v>62</v>
      </c>
      <c r="AH28" s="200" t="s">
        <v>60</v>
      </c>
      <c r="AJ28" s="200">
        <v>8110</v>
      </c>
      <c r="AK28" s="200">
        <v>1.0054799997305963E-2</v>
      </c>
      <c r="AR28" s="200">
        <v>8110</v>
      </c>
      <c r="AS28" s="200">
        <v>1.0054799997305963E-2</v>
      </c>
      <c r="BA28" s="200">
        <v>-232</v>
      </c>
      <c r="BB28" s="200">
        <v>-5.9857600062969141E-3</v>
      </c>
      <c r="BC28" s="200">
        <v>0.1</v>
      </c>
    </row>
    <row r="29" spans="1:55" s="200" customFormat="1" ht="12.95" customHeight="1" x14ac:dyDescent="0.2">
      <c r="A29" s="39" t="s">
        <v>61</v>
      </c>
      <c r="B29" s="40" t="s">
        <v>52</v>
      </c>
      <c r="C29" s="41">
        <v>40353.519999999997</v>
      </c>
      <c r="D29" s="41" t="s">
        <v>38</v>
      </c>
      <c r="E29" s="200">
        <f t="shared" si="1"/>
        <v>-232.0146352775044</v>
      </c>
      <c r="F29" s="200">
        <f t="shared" si="2"/>
        <v>-232</v>
      </c>
      <c r="G29" s="158">
        <f t="shared" si="3"/>
        <v>-5.9857600062969141E-3</v>
      </c>
      <c r="I29" s="200">
        <f>G29</f>
        <v>-5.9857600062969141E-3</v>
      </c>
      <c r="P29" s="200">
        <f t="shared" si="4"/>
        <v>-9.6113892820788339E-3</v>
      </c>
      <c r="Q29" s="227">
        <f t="shared" si="5"/>
        <v>25335.019999999997</v>
      </c>
      <c r="R29" s="178"/>
      <c r="S29" s="200">
        <f t="shared" si="6"/>
        <v>1.3145187645406929E-5</v>
      </c>
      <c r="T29" s="209">
        <f>T$19</f>
        <v>0.1</v>
      </c>
      <c r="U29" s="200">
        <f t="shared" si="7"/>
        <v>1.3145187645406931E-6</v>
      </c>
      <c r="W29" s="200">
        <f t="shared" si="8"/>
        <v>3.6256292757819199E-3</v>
      </c>
      <c r="AD29" s="200">
        <v>10</v>
      </c>
      <c r="AF29" s="200" t="s">
        <v>59</v>
      </c>
      <c r="AH29" s="200" t="s">
        <v>60</v>
      </c>
      <c r="AJ29" s="200">
        <v>8829</v>
      </c>
      <c r="AK29" s="200">
        <v>-3.5802800048259087E-3</v>
      </c>
      <c r="AR29" s="200">
        <v>8829</v>
      </c>
      <c r="AS29" s="200">
        <v>-3.5802800048259087E-3</v>
      </c>
      <c r="BA29" s="200">
        <v>-229.5</v>
      </c>
      <c r="BB29" s="200">
        <v>1.5259400024660863E-3</v>
      </c>
      <c r="BC29" s="200">
        <v>0.1</v>
      </c>
    </row>
    <row r="30" spans="1:55" s="200" customFormat="1" ht="12.95" customHeight="1" x14ac:dyDescent="0.2">
      <c r="A30" s="39" t="s">
        <v>61</v>
      </c>
      <c r="B30" s="40"/>
      <c r="C30" s="41">
        <v>40354.550000000003</v>
      </c>
      <c r="D30" s="41" t="s">
        <v>38</v>
      </c>
      <c r="E30" s="200">
        <f t="shared" si="1"/>
        <v>-229.49626905266319</v>
      </c>
      <c r="F30" s="200">
        <f t="shared" si="2"/>
        <v>-229.5</v>
      </c>
      <c r="G30" s="158">
        <f t="shared" si="3"/>
        <v>1.5259400024660863E-3</v>
      </c>
      <c r="I30" s="200">
        <f>G30</f>
        <v>1.5259400024660863E-3</v>
      </c>
      <c r="P30" s="200">
        <f t="shared" si="4"/>
        <v>-9.6090073189889144E-3</v>
      </c>
      <c r="Q30" s="227">
        <f t="shared" si="5"/>
        <v>25336.050000000003</v>
      </c>
      <c r="R30" s="178"/>
      <c r="S30" s="200">
        <f t="shared" si="6"/>
        <v>1.239870518515779E-4</v>
      </c>
      <c r="T30" s="209">
        <f>T$19</f>
        <v>0.1</v>
      </c>
      <c r="U30" s="200">
        <f t="shared" si="7"/>
        <v>1.2398705185157791E-5</v>
      </c>
      <c r="W30" s="200">
        <f t="shared" si="8"/>
        <v>1.1134947321455001E-2</v>
      </c>
      <c r="AJ30" s="200">
        <v>9873</v>
      </c>
      <c r="AK30" s="200">
        <v>4.3056399954366498E-3</v>
      </c>
      <c r="AR30" s="200">
        <v>9873</v>
      </c>
      <c r="AS30" s="200">
        <v>4.3056399954366498E-3</v>
      </c>
      <c r="BA30" s="200">
        <v>-66</v>
      </c>
      <c r="BB30" s="200">
        <v>2.7911199940717779E-3</v>
      </c>
      <c r="BC30" s="200">
        <v>1</v>
      </c>
    </row>
    <row r="31" spans="1:55" s="200" customFormat="1" ht="12.95" customHeight="1" x14ac:dyDescent="0.2">
      <c r="A31" s="41" t="s">
        <v>63</v>
      </c>
      <c r="B31" s="40"/>
      <c r="C31" s="41">
        <v>40421.421999999999</v>
      </c>
      <c r="D31" s="41"/>
      <c r="E31" s="200">
        <f t="shared" si="1"/>
        <v>-65.993175667644152</v>
      </c>
      <c r="F31" s="200">
        <f t="shared" si="2"/>
        <v>-66</v>
      </c>
      <c r="G31" s="158">
        <f t="shared" si="3"/>
        <v>2.7911199940717779E-3</v>
      </c>
      <c r="J31" s="200">
        <f>G31</f>
        <v>2.7911199940717779E-3</v>
      </c>
      <c r="P31" s="200">
        <f t="shared" si="4"/>
        <v>-9.4487023593788182E-3</v>
      </c>
      <c r="Q31" s="227">
        <f t="shared" si="5"/>
        <v>25402.921999999999</v>
      </c>
      <c r="R31" s="178"/>
      <c r="S31" s="200">
        <f t="shared" si="6"/>
        <v>1.4981325124402889E-4</v>
      </c>
      <c r="T31" s="200">
        <v>1</v>
      </c>
      <c r="U31" s="200">
        <f t="shared" si="7"/>
        <v>1.4981325124402889E-4</v>
      </c>
      <c r="W31" s="200">
        <f t="shared" si="8"/>
        <v>1.2239822353450596E-2</v>
      </c>
      <c r="AJ31" s="200">
        <v>10677.5</v>
      </c>
      <c r="AK31" s="200">
        <v>1.9570700002077501E-2</v>
      </c>
      <c r="AR31" s="200">
        <v>10677.5</v>
      </c>
      <c r="AS31" s="200">
        <v>1.9570700002077501E-2</v>
      </c>
      <c r="BA31" s="200">
        <v>0</v>
      </c>
      <c r="BB31" s="200">
        <v>0</v>
      </c>
      <c r="BC31" s="200">
        <v>0.1</v>
      </c>
    </row>
    <row r="32" spans="1:55" s="200" customFormat="1" ht="12.95" customHeight="1" x14ac:dyDescent="0.2">
      <c r="A32" s="39" t="s">
        <v>64</v>
      </c>
      <c r="B32" s="39"/>
      <c r="C32" s="41">
        <v>40448.412900000003</v>
      </c>
      <c r="D32" s="41" t="s">
        <v>17</v>
      </c>
      <c r="E32" s="200">
        <f t="shared" si="1"/>
        <v>0</v>
      </c>
      <c r="F32" s="200">
        <f t="shared" si="2"/>
        <v>0</v>
      </c>
      <c r="G32" s="158">
        <f t="shared" si="3"/>
        <v>0</v>
      </c>
      <c r="H32" s="200">
        <f>G32</f>
        <v>0</v>
      </c>
      <c r="P32" s="200">
        <f t="shared" si="4"/>
        <v>-9.3814670013324351E-3</v>
      </c>
      <c r="Q32" s="227">
        <f t="shared" si="5"/>
        <v>25429.912900000003</v>
      </c>
      <c r="R32" s="178"/>
      <c r="S32" s="200">
        <f t="shared" si="6"/>
        <v>8.8011923097089389E-5</v>
      </c>
      <c r="T32" s="209">
        <f t="shared" ref="T32:T43" si="9">T$19</f>
        <v>0.1</v>
      </c>
      <c r="U32" s="200">
        <f t="shared" si="7"/>
        <v>8.80119230970894E-6</v>
      </c>
      <c r="W32" s="200">
        <f t="shared" si="8"/>
        <v>9.3814670013324351E-3</v>
      </c>
      <c r="AD32" s="200">
        <v>7</v>
      </c>
      <c r="AF32" s="200" t="s">
        <v>59</v>
      </c>
      <c r="AH32" s="200" t="s">
        <v>60</v>
      </c>
      <c r="AJ32" s="200">
        <v>11391.5</v>
      </c>
      <c r="AK32" s="200">
        <v>1.9912219991965685E-2</v>
      </c>
      <c r="AR32" s="200">
        <v>11391.5</v>
      </c>
      <c r="AS32" s="200">
        <v>1.9912219991965685E-2</v>
      </c>
      <c r="BA32" s="200">
        <v>692</v>
      </c>
      <c r="BB32" s="200">
        <v>3.385599993634969E-4</v>
      </c>
      <c r="BC32" s="200">
        <v>0.1</v>
      </c>
    </row>
    <row r="33" spans="1:55" s="200" customFormat="1" ht="12.95" customHeight="1" x14ac:dyDescent="0.2">
      <c r="A33" s="39" t="s">
        <v>65</v>
      </c>
      <c r="B33" s="40" t="s">
        <v>52</v>
      </c>
      <c r="C33" s="41">
        <v>40731.438000000002</v>
      </c>
      <c r="D33" s="41" t="s">
        <v>38</v>
      </c>
      <c r="E33" s="200">
        <f t="shared" si="1"/>
        <v>692.00082778453043</v>
      </c>
      <c r="F33" s="200">
        <f t="shared" si="2"/>
        <v>692</v>
      </c>
      <c r="G33" s="158">
        <f t="shared" si="3"/>
        <v>3.385599993634969E-4</v>
      </c>
      <c r="I33" s="200">
        <f t="shared" ref="I33:I50" si="10">G33</f>
        <v>3.385599993634969E-4</v>
      </c>
      <c r="P33" s="200">
        <f t="shared" si="4"/>
        <v>-8.5890710453398918E-3</v>
      </c>
      <c r="Q33" s="227">
        <f t="shared" si="5"/>
        <v>25712.938000000002</v>
      </c>
      <c r="R33" s="178"/>
      <c r="S33" s="200">
        <f t="shared" si="6"/>
        <v>7.9702596070351718E-5</v>
      </c>
      <c r="T33" s="209">
        <f t="shared" si="9"/>
        <v>0.1</v>
      </c>
      <c r="U33" s="200">
        <f t="shared" si="7"/>
        <v>7.9702596070351725E-6</v>
      </c>
      <c r="W33" s="200">
        <f t="shared" si="8"/>
        <v>8.9276310447033887E-3</v>
      </c>
      <c r="AD33" s="200">
        <v>8</v>
      </c>
      <c r="AF33" s="200" t="s">
        <v>59</v>
      </c>
      <c r="AH33" s="200" t="s">
        <v>60</v>
      </c>
      <c r="AJ33" s="200">
        <v>11411</v>
      </c>
      <c r="AK33" s="200">
        <v>1.6503479993843939E-2</v>
      </c>
      <c r="AR33" s="200">
        <v>11411</v>
      </c>
      <c r="AS33" s="200">
        <v>1.6503479993843939E-2</v>
      </c>
      <c r="BA33" s="200">
        <v>746</v>
      </c>
      <c r="BB33" s="200">
        <v>-1.0408720001578331E-2</v>
      </c>
      <c r="BC33" s="200">
        <v>0.1</v>
      </c>
    </row>
    <row r="34" spans="1:55" s="200" customFormat="1" ht="12.95" customHeight="1" x14ac:dyDescent="0.2">
      <c r="A34" s="39" t="s">
        <v>66</v>
      </c>
      <c r="B34" s="40" t="s">
        <v>52</v>
      </c>
      <c r="C34" s="41">
        <v>40753.512999999999</v>
      </c>
      <c r="D34" s="41" t="s">
        <v>38</v>
      </c>
      <c r="E34" s="200">
        <f t="shared" si="1"/>
        <v>745.9745505156294</v>
      </c>
      <c r="F34" s="200">
        <f t="shared" si="2"/>
        <v>746</v>
      </c>
      <c r="G34" s="158">
        <f t="shared" si="3"/>
        <v>-1.0408720001578331E-2</v>
      </c>
      <c r="I34" s="200">
        <f t="shared" si="10"/>
        <v>-1.0408720001578331E-2</v>
      </c>
      <c r="P34" s="200">
        <f t="shared" si="4"/>
        <v>-8.520521085447064E-3</v>
      </c>
      <c r="Q34" s="227">
        <f t="shared" si="5"/>
        <v>25735.012999999999</v>
      </c>
      <c r="R34" s="178"/>
      <c r="S34" s="200">
        <f t="shared" si="6"/>
        <v>3.5652951468792913E-6</v>
      </c>
      <c r="T34" s="209">
        <f t="shared" si="9"/>
        <v>0.1</v>
      </c>
      <c r="U34" s="200">
        <f t="shared" si="7"/>
        <v>3.5652951468792915E-7</v>
      </c>
      <c r="W34" s="200">
        <f t="shared" si="8"/>
        <v>-1.888198916131267E-3</v>
      </c>
      <c r="AD34" s="200">
        <v>10</v>
      </c>
      <c r="AF34" s="200" t="s">
        <v>59</v>
      </c>
      <c r="AH34" s="200" t="s">
        <v>60</v>
      </c>
      <c r="AJ34" s="200">
        <v>11628.5</v>
      </c>
      <c r="AK34" s="200">
        <v>6.0213800024939701E-3</v>
      </c>
      <c r="AR34" s="200">
        <v>11628.5</v>
      </c>
      <c r="AS34" s="200">
        <v>6.0213800024939701E-3</v>
      </c>
      <c r="BA34" s="200">
        <v>4384</v>
      </c>
      <c r="BB34" s="200">
        <v>-4.382879997137934E-3</v>
      </c>
      <c r="BC34" s="200">
        <v>0.1</v>
      </c>
    </row>
    <row r="35" spans="1:55" s="200" customFormat="1" ht="12.95" customHeight="1" x14ac:dyDescent="0.2">
      <c r="A35" s="39" t="s">
        <v>67</v>
      </c>
      <c r="B35" s="40"/>
      <c r="C35" s="41">
        <v>42241.444000000003</v>
      </c>
      <c r="D35" s="41" t="s">
        <v>38</v>
      </c>
      <c r="E35" s="200">
        <f t="shared" si="1"/>
        <v>4383.9892837893603</v>
      </c>
      <c r="F35" s="200">
        <f t="shared" si="2"/>
        <v>4384</v>
      </c>
      <c r="G35" s="158">
        <f t="shared" si="3"/>
        <v>-4.382879997137934E-3</v>
      </c>
      <c r="I35" s="200">
        <f t="shared" si="10"/>
        <v>-4.382879997137934E-3</v>
      </c>
      <c r="P35" s="200">
        <f t="shared" si="4"/>
        <v>-1.6631709653997765E-3</v>
      </c>
      <c r="Q35" s="227">
        <f t="shared" si="5"/>
        <v>27222.944000000003</v>
      </c>
      <c r="R35" s="178"/>
      <c r="S35" s="200">
        <f t="shared" si="6"/>
        <v>7.3968172173181059E-6</v>
      </c>
      <c r="T35" s="209">
        <f t="shared" si="9"/>
        <v>0.1</v>
      </c>
      <c r="U35" s="200">
        <f t="shared" si="7"/>
        <v>7.3968172173181059E-7</v>
      </c>
      <c r="W35" s="200">
        <f t="shared" si="8"/>
        <v>-2.7197090317381575E-3</v>
      </c>
      <c r="AB35" s="200" t="s">
        <v>68</v>
      </c>
      <c r="AD35" s="200">
        <v>10</v>
      </c>
      <c r="AF35" s="200" t="s">
        <v>59</v>
      </c>
      <c r="AH35" s="200" t="s">
        <v>60</v>
      </c>
      <c r="AJ35" s="200">
        <v>12494</v>
      </c>
      <c r="AK35" s="200">
        <v>2.3571919999085367E-2</v>
      </c>
      <c r="AR35" s="200">
        <v>12494</v>
      </c>
      <c r="AS35" s="200">
        <v>2.3571919999085367E-2</v>
      </c>
      <c r="BA35" s="200">
        <v>4408.5</v>
      </c>
      <c r="BB35" s="200">
        <v>-5.7682199985720217E-3</v>
      </c>
      <c r="BC35" s="200">
        <v>0.1</v>
      </c>
    </row>
    <row r="36" spans="1:55" s="200" customFormat="1" ht="12.95" customHeight="1" x14ac:dyDescent="0.2">
      <c r="A36" s="39" t="s">
        <v>67</v>
      </c>
      <c r="B36" s="40" t="s">
        <v>52</v>
      </c>
      <c r="C36" s="41">
        <v>42251.463000000003</v>
      </c>
      <c r="D36" s="41" t="s">
        <v>38</v>
      </c>
      <c r="E36" s="200">
        <f t="shared" si="1"/>
        <v>4408.4858966112388</v>
      </c>
      <c r="F36" s="200">
        <f t="shared" si="2"/>
        <v>4408.5</v>
      </c>
      <c r="G36" s="158">
        <f t="shared" si="3"/>
        <v>-5.7682199985720217E-3</v>
      </c>
      <c r="I36" s="200">
        <f t="shared" si="10"/>
        <v>-5.7682199985720217E-3</v>
      </c>
      <c r="P36" s="200">
        <f t="shared" si="4"/>
        <v>-1.6020315926987298E-3</v>
      </c>
      <c r="Q36" s="227">
        <f t="shared" si="5"/>
        <v>27232.963000000003</v>
      </c>
      <c r="R36" s="178"/>
      <c r="S36" s="200">
        <f t="shared" si="6"/>
        <v>1.7357125833233041E-5</v>
      </c>
      <c r="T36" s="209">
        <f t="shared" si="9"/>
        <v>0.1</v>
      </c>
      <c r="U36" s="200">
        <f t="shared" si="7"/>
        <v>1.7357125833233042E-6</v>
      </c>
      <c r="W36" s="200">
        <f t="shared" si="8"/>
        <v>-4.1661884058732919E-3</v>
      </c>
      <c r="AB36" s="200" t="s">
        <v>68</v>
      </c>
      <c r="AH36" s="200" t="s">
        <v>69</v>
      </c>
      <c r="AJ36" s="200">
        <v>12545</v>
      </c>
      <c r="AK36" s="200">
        <v>2.4510599992936477E-2</v>
      </c>
      <c r="AR36" s="200">
        <v>12545</v>
      </c>
      <c r="AS36" s="200">
        <v>2.4510599992936477E-2</v>
      </c>
      <c r="BA36" s="200">
        <v>4447.5</v>
      </c>
      <c r="BB36" s="200">
        <v>-1.3585699998657219E-2</v>
      </c>
      <c r="BC36" s="200">
        <v>0.1</v>
      </c>
    </row>
    <row r="37" spans="1:55" s="200" customFormat="1" ht="12.95" customHeight="1" x14ac:dyDescent="0.2">
      <c r="A37" s="39" t="s">
        <v>70</v>
      </c>
      <c r="B37" s="40" t="s">
        <v>52</v>
      </c>
      <c r="C37" s="41">
        <v>42267.406000000003</v>
      </c>
      <c r="D37" s="41" t="s">
        <v>38</v>
      </c>
      <c r="E37" s="200">
        <f t="shared" si="1"/>
        <v>4447.4667827494941</v>
      </c>
      <c r="F37" s="200">
        <f t="shared" si="2"/>
        <v>4447.5</v>
      </c>
      <c r="G37" s="158">
        <f t="shared" si="3"/>
        <v>-1.3585699998657219E-2</v>
      </c>
      <c r="I37" s="200">
        <f t="shared" si="10"/>
        <v>-1.3585699998657219E-2</v>
      </c>
      <c r="P37" s="200">
        <f t="shared" si="4"/>
        <v>-1.5042948453421112E-3</v>
      </c>
      <c r="Q37" s="227">
        <f t="shared" si="5"/>
        <v>27248.906000000003</v>
      </c>
      <c r="R37" s="178"/>
      <c r="S37" s="200">
        <f t="shared" si="6"/>
        <v>1.4596035047854882E-4</v>
      </c>
      <c r="T37" s="209">
        <f t="shared" si="9"/>
        <v>0.1</v>
      </c>
      <c r="U37" s="200">
        <f t="shared" si="7"/>
        <v>1.4596035047854883E-5</v>
      </c>
      <c r="W37" s="200">
        <f t="shared" si="8"/>
        <v>-1.2081405153315107E-2</v>
      </c>
      <c r="AD37" s="200">
        <v>11</v>
      </c>
      <c r="AF37" s="200" t="s">
        <v>59</v>
      </c>
      <c r="AH37" s="200" t="s">
        <v>60</v>
      </c>
      <c r="AJ37" s="200">
        <v>12547.5</v>
      </c>
      <c r="AK37" s="200">
        <v>2.5322299996332731E-2</v>
      </c>
      <c r="AR37" s="200">
        <v>12547.5</v>
      </c>
      <c r="AS37" s="200">
        <v>2.5322299996332731E-2</v>
      </c>
      <c r="BA37" s="200">
        <v>4460</v>
      </c>
      <c r="BB37" s="200">
        <v>1.5972799999872223E-2</v>
      </c>
      <c r="BC37" s="200">
        <v>0.1</v>
      </c>
    </row>
    <row r="38" spans="1:55" s="200" customFormat="1" ht="12.95" customHeight="1" x14ac:dyDescent="0.2">
      <c r="A38" s="39" t="s">
        <v>70</v>
      </c>
      <c r="B38" s="40"/>
      <c r="C38" s="41">
        <v>42272.548000000003</v>
      </c>
      <c r="D38" s="41" t="s">
        <v>38</v>
      </c>
      <c r="E38" s="200">
        <f t="shared" si="1"/>
        <v>4460.0390537476069</v>
      </c>
      <c r="F38" s="200">
        <f t="shared" si="2"/>
        <v>4460</v>
      </c>
      <c r="G38" s="158">
        <f t="shared" si="3"/>
        <v>1.5972799999872223E-2</v>
      </c>
      <c r="I38" s="200">
        <f t="shared" si="10"/>
        <v>1.5972799999872223E-2</v>
      </c>
      <c r="P38" s="200">
        <f t="shared" si="4"/>
        <v>-1.4728616476496759E-3</v>
      </c>
      <c r="Q38" s="227">
        <f t="shared" si="5"/>
        <v>27254.048000000003</v>
      </c>
      <c r="R38" s="178"/>
      <c r="S38" s="200">
        <f t="shared" si="6"/>
        <v>3.043511103198165E-4</v>
      </c>
      <c r="T38" s="209">
        <f t="shared" si="9"/>
        <v>0.1</v>
      </c>
      <c r="U38" s="200">
        <f t="shared" si="7"/>
        <v>3.0435111031981653E-5</v>
      </c>
      <c r="W38" s="200">
        <f t="shared" si="8"/>
        <v>1.7445661647521898E-2</v>
      </c>
      <c r="AB38" s="200" t="s">
        <v>68</v>
      </c>
      <c r="AD38" s="200">
        <v>6</v>
      </c>
      <c r="AF38" s="200" t="s">
        <v>59</v>
      </c>
      <c r="AH38" s="200" t="s">
        <v>60</v>
      </c>
      <c r="AJ38" s="200">
        <v>12550</v>
      </c>
      <c r="AK38" s="200">
        <v>2.54339999955846E-2</v>
      </c>
      <c r="AR38" s="200">
        <v>12550</v>
      </c>
      <c r="AS38" s="200">
        <v>2.54339999955846E-2</v>
      </c>
      <c r="BA38" s="200">
        <v>4467</v>
      </c>
      <c r="BB38" s="200">
        <v>5.5599957704544067E-6</v>
      </c>
      <c r="BC38" s="200">
        <v>0.1</v>
      </c>
    </row>
    <row r="39" spans="1:55" s="200" customFormat="1" ht="12.95" customHeight="1" x14ac:dyDescent="0.2">
      <c r="A39" s="39" t="s">
        <v>70</v>
      </c>
      <c r="B39" s="40"/>
      <c r="C39" s="41">
        <v>42275.394999999997</v>
      </c>
      <c r="D39" s="41" t="s">
        <v>38</v>
      </c>
      <c r="E39" s="200">
        <f t="shared" si="1"/>
        <v>4467.0000135942728</v>
      </c>
      <c r="F39" s="200">
        <f t="shared" si="2"/>
        <v>4467</v>
      </c>
      <c r="G39" s="158">
        <f t="shared" si="3"/>
        <v>5.5599957704544067E-6</v>
      </c>
      <c r="I39" s="200">
        <f t="shared" si="10"/>
        <v>5.5599957704544067E-6</v>
      </c>
      <c r="P39" s="200">
        <f t="shared" si="4"/>
        <v>-1.4552363015428206E-3</v>
      </c>
      <c r="Q39" s="227">
        <f t="shared" si="5"/>
        <v>27256.894999999997</v>
      </c>
      <c r="R39" s="178"/>
      <c r="S39" s="200">
        <f t="shared" si="6"/>
        <v>2.1339258222441741E-6</v>
      </c>
      <c r="T39" s="209">
        <f t="shared" si="9"/>
        <v>0.1</v>
      </c>
      <c r="U39" s="200">
        <f t="shared" si="7"/>
        <v>2.1339258222441741E-7</v>
      </c>
      <c r="W39" s="200">
        <f t="shared" si="8"/>
        <v>1.460796297313275E-3</v>
      </c>
      <c r="AB39" s="200" t="s">
        <v>68</v>
      </c>
      <c r="AD39" s="200">
        <v>8</v>
      </c>
      <c r="AF39" s="200" t="s">
        <v>59</v>
      </c>
      <c r="AH39" s="200" t="s">
        <v>60</v>
      </c>
      <c r="AJ39" s="200">
        <v>13408.5</v>
      </c>
      <c r="AK39" s="200">
        <v>7.3517799974069931E-3</v>
      </c>
      <c r="AR39" s="200">
        <v>13408.5</v>
      </c>
      <c r="AS39" s="200">
        <v>7.3517799974069931E-3</v>
      </c>
      <c r="BA39" s="200">
        <v>5310.5</v>
      </c>
      <c r="BB39" s="200">
        <v>4.5313999726204202E-4</v>
      </c>
      <c r="BC39" s="200">
        <v>0.1</v>
      </c>
    </row>
    <row r="40" spans="1:55" s="200" customFormat="1" ht="12.95" customHeight="1" x14ac:dyDescent="0.2">
      <c r="A40" s="39" t="s">
        <v>71</v>
      </c>
      <c r="B40" s="40" t="s">
        <v>52</v>
      </c>
      <c r="C40" s="41">
        <v>42620.383000000002</v>
      </c>
      <c r="D40" s="41" t="s">
        <v>38</v>
      </c>
      <c r="E40" s="200">
        <f t="shared" si="1"/>
        <v>5310.5011079344349</v>
      </c>
      <c r="F40" s="200">
        <f t="shared" si="2"/>
        <v>5310.5</v>
      </c>
      <c r="G40" s="158">
        <f t="shared" si="3"/>
        <v>4.5313999726204202E-4</v>
      </c>
      <c r="I40" s="200">
        <f t="shared" si="10"/>
        <v>4.5313999726204202E-4</v>
      </c>
      <c r="P40" s="200">
        <f t="shared" si="4"/>
        <v>7.8821240509127123E-4</v>
      </c>
      <c r="Q40" s="227">
        <f t="shared" si="5"/>
        <v>27601.883000000002</v>
      </c>
      <c r="R40" s="178"/>
      <c r="S40" s="200">
        <f t="shared" si="6"/>
        <v>1.1227351848847731E-7</v>
      </c>
      <c r="T40" s="209">
        <f t="shared" si="9"/>
        <v>0.1</v>
      </c>
      <c r="U40" s="200">
        <f t="shared" si="7"/>
        <v>1.1227351848847731E-8</v>
      </c>
      <c r="W40" s="200">
        <f t="shared" si="8"/>
        <v>-3.3507240782922922E-4</v>
      </c>
      <c r="AB40" s="200" t="s">
        <v>68</v>
      </c>
      <c r="AD40" s="200">
        <v>9</v>
      </c>
      <c r="AF40" s="200" t="s">
        <v>59</v>
      </c>
      <c r="AH40" s="200" t="s">
        <v>60</v>
      </c>
      <c r="AJ40" s="200">
        <v>13411</v>
      </c>
      <c r="AK40" s="200">
        <v>9.8634800015133806E-3</v>
      </c>
      <c r="AR40" s="200">
        <v>13411</v>
      </c>
      <c r="AS40" s="200">
        <v>9.8634800015133806E-3</v>
      </c>
      <c r="BA40" s="200">
        <v>5313</v>
      </c>
      <c r="BB40" s="200">
        <v>-9.0351600010762922E-3</v>
      </c>
      <c r="BC40" s="200">
        <v>0.1</v>
      </c>
    </row>
    <row r="41" spans="1:55" s="200" customFormat="1" ht="12.95" customHeight="1" x14ac:dyDescent="0.2">
      <c r="A41" s="39" t="s">
        <v>71</v>
      </c>
      <c r="B41" s="40"/>
      <c r="C41" s="41">
        <v>42621.396000000001</v>
      </c>
      <c r="D41" s="41" t="s">
        <v>38</v>
      </c>
      <c r="E41" s="200">
        <f t="shared" si="1"/>
        <v>5312.9779088914702</v>
      </c>
      <c r="F41" s="200">
        <f t="shared" si="2"/>
        <v>5313</v>
      </c>
      <c r="G41" s="158">
        <f t="shared" si="3"/>
        <v>-9.0351600010762922E-3</v>
      </c>
      <c r="I41" s="200">
        <f t="shared" si="10"/>
        <v>-9.0351600010762922E-3</v>
      </c>
      <c r="P41" s="200">
        <f t="shared" si="4"/>
        <v>7.9521421431550266E-4</v>
      </c>
      <c r="Q41" s="227">
        <f t="shared" si="5"/>
        <v>27602.896000000001</v>
      </c>
      <c r="R41" s="178"/>
      <c r="S41" s="200">
        <f t="shared" si="6"/>
        <v>9.6636257214639834E-5</v>
      </c>
      <c r="T41" s="209">
        <f t="shared" si="9"/>
        <v>0.1</v>
      </c>
      <c r="U41" s="200">
        <f t="shared" si="7"/>
        <v>9.663625721463984E-6</v>
      </c>
      <c r="W41" s="200">
        <f t="shared" si="8"/>
        <v>-9.830374215391794E-3</v>
      </c>
      <c r="AB41" s="200" t="s">
        <v>68</v>
      </c>
      <c r="AD41" s="200">
        <v>8</v>
      </c>
      <c r="AF41" s="200" t="s">
        <v>59</v>
      </c>
      <c r="AH41" s="200" t="s">
        <v>60</v>
      </c>
      <c r="AJ41" s="200">
        <v>13924.5</v>
      </c>
      <c r="AK41" s="200">
        <v>2.8766659997927491E-2</v>
      </c>
      <c r="AR41" s="200">
        <v>13924.5</v>
      </c>
      <c r="AS41" s="200">
        <v>2.8766659997927491E-2</v>
      </c>
      <c r="BA41" s="200">
        <v>5342.5</v>
      </c>
      <c r="BB41" s="200">
        <v>6.0289999237284064E-4</v>
      </c>
      <c r="BC41" s="200">
        <v>0.1</v>
      </c>
    </row>
    <row r="42" spans="1:55" s="200" customFormat="1" ht="12.95" customHeight="1" x14ac:dyDescent="0.2">
      <c r="A42" s="39" t="s">
        <v>71</v>
      </c>
      <c r="B42" s="40" t="s">
        <v>52</v>
      </c>
      <c r="C42" s="41">
        <v>42633.470999999998</v>
      </c>
      <c r="D42" s="41" t="s">
        <v>38</v>
      </c>
      <c r="E42" s="200">
        <f t="shared" si="1"/>
        <v>5342.5014740999841</v>
      </c>
      <c r="F42" s="200">
        <f t="shared" si="2"/>
        <v>5342.5</v>
      </c>
      <c r="G42" s="158">
        <f t="shared" si="3"/>
        <v>6.0289999237284064E-4</v>
      </c>
      <c r="I42" s="200">
        <f t="shared" si="10"/>
        <v>6.0289999237284064E-4</v>
      </c>
      <c r="P42" s="200">
        <f t="shared" si="4"/>
        <v>8.7799293383354453E-4</v>
      </c>
      <c r="Q42" s="227">
        <f t="shared" si="5"/>
        <v>27614.970999999998</v>
      </c>
      <c r="R42" s="178"/>
      <c r="S42" s="200">
        <f t="shared" si="6"/>
        <v>7.5676126441502255E-8</v>
      </c>
      <c r="T42" s="209">
        <f t="shared" si="9"/>
        <v>0.1</v>
      </c>
      <c r="U42" s="200">
        <f t="shared" si="7"/>
        <v>7.5676126441502251E-9</v>
      </c>
      <c r="W42" s="200">
        <f t="shared" si="8"/>
        <v>-2.7509294146070389E-4</v>
      </c>
      <c r="AB42" s="200" t="s">
        <v>68</v>
      </c>
      <c r="AD42" s="200">
        <v>7</v>
      </c>
      <c r="AF42" s="200" t="s">
        <v>59</v>
      </c>
      <c r="AH42" s="200" t="s">
        <v>60</v>
      </c>
      <c r="AJ42" s="200">
        <v>14103</v>
      </c>
      <c r="AK42" s="200">
        <v>3.6102040001424029E-2</v>
      </c>
      <c r="AR42" s="200">
        <v>14103</v>
      </c>
      <c r="AS42" s="200">
        <v>3.6102040001424029E-2</v>
      </c>
      <c r="BA42" s="200">
        <v>6215.5</v>
      </c>
      <c r="BB42" s="200">
        <v>-3.3114600082626566E-3</v>
      </c>
      <c r="BC42" s="200">
        <v>0.1</v>
      </c>
    </row>
    <row r="43" spans="1:55" s="200" customFormat="1" ht="12.95" customHeight="1" x14ac:dyDescent="0.2">
      <c r="A43" s="39" t="s">
        <v>72</v>
      </c>
      <c r="B43" s="40" t="s">
        <v>52</v>
      </c>
      <c r="C43" s="41">
        <v>42990.52</v>
      </c>
      <c r="D43" s="41" t="s">
        <v>38</v>
      </c>
      <c r="E43" s="200">
        <f t="shared" si="1"/>
        <v>6215.491903428122</v>
      </c>
      <c r="F43" s="200">
        <f t="shared" si="2"/>
        <v>6215.5</v>
      </c>
      <c r="G43" s="158">
        <f t="shared" si="3"/>
        <v>-3.3114600082626566E-3</v>
      </c>
      <c r="I43" s="200">
        <f t="shared" si="10"/>
        <v>-3.3114600082626566E-3</v>
      </c>
      <c r="P43" s="200">
        <f t="shared" si="4"/>
        <v>3.4590267336461191E-3</v>
      </c>
      <c r="Q43" s="227">
        <f t="shared" si="5"/>
        <v>27972.019999999997</v>
      </c>
      <c r="R43" s="178"/>
      <c r="S43" s="200">
        <f t="shared" si="6"/>
        <v>4.5839490722362511E-5</v>
      </c>
      <c r="T43" s="209">
        <f t="shared" si="9"/>
        <v>0.1</v>
      </c>
      <c r="U43" s="200">
        <f t="shared" si="7"/>
        <v>4.5839490722362514E-6</v>
      </c>
      <c r="W43" s="200">
        <f t="shared" si="8"/>
        <v>-6.7704867419087758E-3</v>
      </c>
      <c r="AB43" s="200" t="s">
        <v>68</v>
      </c>
      <c r="AD43" s="200">
        <v>8</v>
      </c>
      <c r="AF43" s="200" t="s">
        <v>59</v>
      </c>
      <c r="AH43" s="200" t="s">
        <v>60</v>
      </c>
      <c r="AJ43" s="200">
        <v>14103</v>
      </c>
      <c r="AK43" s="200">
        <v>3.8102040001831483E-2</v>
      </c>
      <c r="AR43" s="200">
        <v>14103</v>
      </c>
      <c r="AS43" s="200">
        <v>3.8102040001831483E-2</v>
      </c>
      <c r="BA43" s="200">
        <v>7142</v>
      </c>
      <c r="BB43" s="200">
        <v>8.5245599984773435E-3</v>
      </c>
      <c r="BC43" s="200">
        <v>1</v>
      </c>
    </row>
    <row r="44" spans="1:55" s="200" customFormat="1" ht="12.95" customHeight="1" x14ac:dyDescent="0.2">
      <c r="A44" s="39" t="s">
        <v>73</v>
      </c>
      <c r="B44" s="40"/>
      <c r="C44" s="41">
        <v>43369.466</v>
      </c>
      <c r="D44" s="41"/>
      <c r="E44" s="200">
        <f t="shared" si="1"/>
        <v>7142.0208426834743</v>
      </c>
      <c r="F44" s="200">
        <f t="shared" si="2"/>
        <v>7142</v>
      </c>
      <c r="G44" s="158">
        <f t="shared" si="3"/>
        <v>8.5245599984773435E-3</v>
      </c>
      <c r="I44" s="200">
        <f t="shared" si="10"/>
        <v>8.5245599984773435E-3</v>
      </c>
      <c r="P44" s="200">
        <f t="shared" si="4"/>
        <v>6.4761725905717943E-3</v>
      </c>
      <c r="Q44" s="227">
        <f t="shared" si="5"/>
        <v>28350.966</v>
      </c>
      <c r="R44" s="178"/>
      <c r="S44" s="200">
        <f t="shared" si="6"/>
        <v>4.1958909728660147E-6</v>
      </c>
      <c r="T44" s="200">
        <v>1</v>
      </c>
      <c r="U44" s="200">
        <f t="shared" si="7"/>
        <v>4.1958909728660147E-6</v>
      </c>
      <c r="W44" s="200">
        <f t="shared" si="8"/>
        <v>2.0483874079055492E-3</v>
      </c>
      <c r="AB44" s="200" t="s">
        <v>68</v>
      </c>
      <c r="AH44" s="200" t="s">
        <v>69</v>
      </c>
      <c r="AJ44" s="200">
        <v>14105.5</v>
      </c>
      <c r="AK44" s="200">
        <v>3.9613739994820207E-2</v>
      </c>
      <c r="AR44" s="200">
        <v>14105.5</v>
      </c>
      <c r="AS44" s="200">
        <v>3.9613739994820207E-2</v>
      </c>
      <c r="BA44" s="200">
        <v>7144.5</v>
      </c>
      <c r="BB44" s="200">
        <v>1.0362600005464628E-3</v>
      </c>
      <c r="BC44" s="200">
        <v>1</v>
      </c>
    </row>
    <row r="45" spans="1:55" s="200" customFormat="1" ht="12.95" customHeight="1" x14ac:dyDescent="0.2">
      <c r="A45" s="39" t="s">
        <v>73</v>
      </c>
      <c r="B45" s="40" t="s">
        <v>52</v>
      </c>
      <c r="C45" s="41">
        <v>43370.481</v>
      </c>
      <c r="D45" s="41"/>
      <c r="E45" s="200">
        <f t="shared" si="1"/>
        <v>7144.5025336720155</v>
      </c>
      <c r="F45" s="200">
        <f t="shared" si="2"/>
        <v>7144.5</v>
      </c>
      <c r="G45" s="158">
        <f t="shared" si="3"/>
        <v>1.0362600005464628E-3</v>
      </c>
      <c r="I45" s="200">
        <f t="shared" si="10"/>
        <v>1.0362600005464628E-3</v>
      </c>
      <c r="P45" s="200">
        <f t="shared" si="4"/>
        <v>6.4847010120098279E-3</v>
      </c>
      <c r="Q45" s="227">
        <f t="shared" si="5"/>
        <v>28351.981</v>
      </c>
      <c r="R45" s="178"/>
      <c r="S45" s="200">
        <f t="shared" si="6"/>
        <v>2.9685509455395938E-5</v>
      </c>
      <c r="T45" s="200">
        <v>1</v>
      </c>
      <c r="U45" s="200">
        <f t="shared" si="7"/>
        <v>2.9685509455395938E-5</v>
      </c>
      <c r="W45" s="200">
        <f t="shared" si="8"/>
        <v>-5.448441011463365E-3</v>
      </c>
      <c r="AB45" s="200" t="s">
        <v>68</v>
      </c>
      <c r="AH45" s="200" t="s">
        <v>69</v>
      </c>
      <c r="AJ45" s="200">
        <v>14108</v>
      </c>
      <c r="AK45" s="200">
        <v>3.0125439996481873E-2</v>
      </c>
      <c r="AR45" s="200">
        <v>14108</v>
      </c>
      <c r="AS45" s="200">
        <v>3.0125439996481873E-2</v>
      </c>
      <c r="BA45" s="200">
        <v>7993</v>
      </c>
      <c r="BB45" s="200">
        <v>-6.4927600033115596E-3</v>
      </c>
      <c r="BC45" s="200">
        <v>1</v>
      </c>
    </row>
    <row r="46" spans="1:55" s="200" customFormat="1" ht="12.95" customHeight="1" x14ac:dyDescent="0.2">
      <c r="A46" s="39" t="s">
        <v>74</v>
      </c>
      <c r="B46" s="40"/>
      <c r="C46" s="41">
        <v>43717.506000000001</v>
      </c>
      <c r="D46" s="41"/>
      <c r="E46" s="200">
        <f t="shared" si="1"/>
        <v>7992.9841250995205</v>
      </c>
      <c r="F46" s="200">
        <f t="shared" si="2"/>
        <v>7993</v>
      </c>
      <c r="G46" s="158">
        <f t="shared" si="3"/>
        <v>-6.4927600033115596E-3</v>
      </c>
      <c r="I46" s="200">
        <f t="shared" si="10"/>
        <v>-6.4927600033115596E-3</v>
      </c>
      <c r="P46" s="200">
        <f t="shared" si="4"/>
        <v>9.4996213921525775E-3</v>
      </c>
      <c r="Q46" s="227">
        <f t="shared" si="5"/>
        <v>28699.006000000001</v>
      </c>
      <c r="R46" s="178"/>
      <c r="S46" s="200">
        <f t="shared" si="6"/>
        <v>2.5575626269798744E-4</v>
      </c>
      <c r="T46" s="200">
        <v>1</v>
      </c>
      <c r="U46" s="200">
        <f t="shared" si="7"/>
        <v>2.5575626269798744E-4</v>
      </c>
      <c r="W46" s="200">
        <f t="shared" si="8"/>
        <v>-1.5992381395464137E-2</v>
      </c>
      <c r="AB46" s="200" t="s">
        <v>68</v>
      </c>
      <c r="AH46" s="200" t="s">
        <v>69</v>
      </c>
      <c r="AJ46" s="200">
        <v>14132.5</v>
      </c>
      <c r="AK46" s="200">
        <v>3.5140099993441254E-2</v>
      </c>
      <c r="AR46" s="200">
        <v>14132.5</v>
      </c>
      <c r="AS46" s="200">
        <v>3.5140099993441254E-2</v>
      </c>
      <c r="BA46" s="200">
        <v>8071</v>
      </c>
      <c r="BB46" s="200">
        <v>3.8722799945389852E-3</v>
      </c>
      <c r="BC46" s="200">
        <v>1</v>
      </c>
    </row>
    <row r="47" spans="1:55" s="200" customFormat="1" ht="12.95" customHeight="1" x14ac:dyDescent="0.2">
      <c r="A47" s="39" t="s">
        <v>74</v>
      </c>
      <c r="B47" s="40"/>
      <c r="C47" s="41">
        <v>43749.417999999998</v>
      </c>
      <c r="D47" s="41"/>
      <c r="E47" s="200">
        <f t="shared" si="1"/>
        <v>8071.009467785585</v>
      </c>
      <c r="F47" s="200">
        <f t="shared" si="2"/>
        <v>8071</v>
      </c>
      <c r="G47" s="158">
        <f t="shared" si="3"/>
        <v>3.8722799945389852E-3</v>
      </c>
      <c r="I47" s="200">
        <f t="shared" si="10"/>
        <v>3.8722799945389852E-3</v>
      </c>
      <c r="P47" s="200">
        <f t="shared" si="4"/>
        <v>9.7888211249539409E-3</v>
      </c>
      <c r="Q47" s="227">
        <f t="shared" si="5"/>
        <v>28730.917999999998</v>
      </c>
      <c r="R47" s="178"/>
      <c r="S47" s="200">
        <f t="shared" si="6"/>
        <v>3.5005458947891885E-5</v>
      </c>
      <c r="T47" s="200">
        <v>1</v>
      </c>
      <c r="U47" s="200">
        <f t="shared" si="7"/>
        <v>3.5005458947891885E-5</v>
      </c>
      <c r="W47" s="200">
        <f t="shared" si="8"/>
        <v>-5.9165411304149557E-3</v>
      </c>
      <c r="AB47" s="200" t="s">
        <v>68</v>
      </c>
      <c r="AH47" s="200" t="s">
        <v>69</v>
      </c>
      <c r="AJ47" s="200">
        <v>14134.5</v>
      </c>
      <c r="AK47" s="200">
        <v>3.5549460000765976E-2</v>
      </c>
      <c r="AR47" s="200">
        <v>14134.5</v>
      </c>
      <c r="AS47" s="200">
        <v>3.5549460000765976E-2</v>
      </c>
      <c r="BA47" s="200">
        <v>8088</v>
      </c>
      <c r="BB47" s="200">
        <v>-4.0481600080966018E-3</v>
      </c>
      <c r="BC47" s="200">
        <v>0.1</v>
      </c>
    </row>
    <row r="48" spans="1:55" s="200" customFormat="1" ht="12.95" customHeight="1" x14ac:dyDescent="0.2">
      <c r="A48" s="39" t="s">
        <v>75</v>
      </c>
      <c r="B48" s="40"/>
      <c r="C48" s="41">
        <v>43756.362999999998</v>
      </c>
      <c r="D48" s="41" t="s">
        <v>38</v>
      </c>
      <c r="E48" s="200">
        <f t="shared" si="1"/>
        <v>8087.9901021850192</v>
      </c>
      <c r="F48" s="200">
        <f t="shared" si="2"/>
        <v>8088</v>
      </c>
      <c r="G48" s="158">
        <f t="shared" si="3"/>
        <v>-4.0481600080966018E-3</v>
      </c>
      <c r="I48" s="200">
        <f t="shared" si="10"/>
        <v>-4.0481600080966018E-3</v>
      </c>
      <c r="P48" s="200">
        <f t="shared" si="4"/>
        <v>9.8521210664951411E-3</v>
      </c>
      <c r="Q48" s="227">
        <f t="shared" si="5"/>
        <v>28737.862999999998</v>
      </c>
      <c r="R48" s="178"/>
      <c r="S48" s="200">
        <f t="shared" si="6"/>
        <v>1.9321781395265338E-4</v>
      </c>
      <c r="T48" s="209">
        <f>T$19</f>
        <v>0.1</v>
      </c>
      <c r="U48" s="200">
        <f t="shared" si="7"/>
        <v>1.932178139526534E-5</v>
      </c>
      <c r="W48" s="200">
        <f t="shared" si="8"/>
        <v>-1.3900281074591743E-2</v>
      </c>
      <c r="AB48" s="200" t="s">
        <v>68</v>
      </c>
      <c r="AD48" s="200">
        <v>9</v>
      </c>
      <c r="AF48" s="200" t="s">
        <v>59</v>
      </c>
      <c r="AH48" s="200" t="s">
        <v>60</v>
      </c>
      <c r="AJ48" s="200">
        <v>14137</v>
      </c>
      <c r="AK48" s="200">
        <v>3.5461159997794311E-2</v>
      </c>
      <c r="AR48" s="200">
        <v>14137</v>
      </c>
      <c r="AS48" s="200">
        <v>3.5461159997794311E-2</v>
      </c>
      <c r="BA48" s="200">
        <v>8110</v>
      </c>
      <c r="BB48" s="200">
        <v>1.0054799997305963E-2</v>
      </c>
      <c r="BC48" s="200">
        <v>0.1</v>
      </c>
    </row>
    <row r="49" spans="1:55" s="200" customFormat="1" ht="12.95" customHeight="1" x14ac:dyDescent="0.2">
      <c r="A49" s="39" t="s">
        <v>75</v>
      </c>
      <c r="B49" s="40"/>
      <c r="C49" s="41">
        <v>43765.375</v>
      </c>
      <c r="D49" s="41" t="s">
        <v>38</v>
      </c>
      <c r="E49" s="200">
        <f t="shared" si="1"/>
        <v>8110.0245841443784</v>
      </c>
      <c r="F49" s="200">
        <f t="shared" si="2"/>
        <v>8110</v>
      </c>
      <c r="G49" s="158">
        <f t="shared" si="3"/>
        <v>1.0054799997305963E-2</v>
      </c>
      <c r="I49" s="200">
        <f t="shared" si="10"/>
        <v>1.0054799997305963E-2</v>
      </c>
      <c r="P49" s="200">
        <f t="shared" si="4"/>
        <v>9.9341816718385503E-3</v>
      </c>
      <c r="Q49" s="227">
        <f t="shared" si="5"/>
        <v>28746.875</v>
      </c>
      <c r="R49" s="178"/>
      <c r="S49" s="200">
        <f t="shared" si="6"/>
        <v>1.4548780438562736E-8</v>
      </c>
      <c r="T49" s="209">
        <f>T$19</f>
        <v>0.1</v>
      </c>
      <c r="U49" s="200">
        <f t="shared" si="7"/>
        <v>1.4548780438562736E-9</v>
      </c>
      <c r="W49" s="200">
        <f t="shared" si="8"/>
        <v>1.2061832546741286E-4</v>
      </c>
      <c r="AB49" s="200" t="s">
        <v>68</v>
      </c>
      <c r="AD49" s="200">
        <v>8</v>
      </c>
      <c r="AF49" s="200" t="s">
        <v>59</v>
      </c>
      <c r="AH49" s="200" t="s">
        <v>60</v>
      </c>
      <c r="AJ49" s="200">
        <v>14139.5</v>
      </c>
      <c r="AK49" s="200">
        <v>3.5672859994519968E-2</v>
      </c>
      <c r="AR49" s="200">
        <v>14139.5</v>
      </c>
      <c r="AS49" s="200">
        <v>3.5672859994519968E-2</v>
      </c>
      <c r="BA49" s="200">
        <v>8829</v>
      </c>
      <c r="BB49" s="200">
        <v>-3.5802800048259087E-3</v>
      </c>
      <c r="BC49" s="200">
        <v>1</v>
      </c>
    </row>
    <row r="50" spans="1:55" s="200" customFormat="1" ht="12.95" customHeight="1" x14ac:dyDescent="0.2">
      <c r="A50" s="39" t="s">
        <v>76</v>
      </c>
      <c r="B50" s="40"/>
      <c r="C50" s="41">
        <v>44059.428999999996</v>
      </c>
      <c r="D50" s="41" t="s">
        <v>40</v>
      </c>
      <c r="E50" s="200">
        <f t="shared" si="1"/>
        <v>8828.9912461589865</v>
      </c>
      <c r="F50" s="200">
        <f t="shared" si="2"/>
        <v>8829</v>
      </c>
      <c r="G50" s="158">
        <f t="shared" si="3"/>
        <v>-3.5802800048259087E-3</v>
      </c>
      <c r="I50" s="200">
        <f t="shared" si="10"/>
        <v>-3.5802800048259087E-3</v>
      </c>
      <c r="P50" s="200">
        <f t="shared" si="4"/>
        <v>1.2704889028988663E-2</v>
      </c>
      <c r="Q50" s="227">
        <f t="shared" si="5"/>
        <v>29040.928999999996</v>
      </c>
      <c r="R50" s="178"/>
      <c r="S50" s="200">
        <f t="shared" si="6"/>
        <v>2.6520673045991302E-4</v>
      </c>
      <c r="T50" s="209">
        <v>1</v>
      </c>
      <c r="U50" s="200">
        <f t="shared" si="7"/>
        <v>2.6520673045991302E-4</v>
      </c>
      <c r="W50" s="200">
        <f t="shared" si="8"/>
        <v>-1.6285169033814571E-2</v>
      </c>
      <c r="AB50" s="200" t="s">
        <v>68</v>
      </c>
      <c r="AD50" s="200">
        <v>8</v>
      </c>
      <c r="AF50" s="200" t="s">
        <v>59</v>
      </c>
      <c r="AH50" s="200" t="s">
        <v>60</v>
      </c>
      <c r="AJ50" s="200">
        <v>14144.5</v>
      </c>
      <c r="AK50" s="200">
        <v>3.4496259992010891E-2</v>
      </c>
      <c r="AR50" s="200">
        <v>14144.5</v>
      </c>
      <c r="AS50" s="200">
        <v>3.4496259992010891E-2</v>
      </c>
      <c r="BA50" s="200">
        <v>9873</v>
      </c>
      <c r="BB50" s="200">
        <v>4.3056399954366498E-3</v>
      </c>
      <c r="BC50" s="200">
        <v>0.1</v>
      </c>
    </row>
    <row r="51" spans="1:55" s="200" customFormat="1" ht="12.95" customHeight="1" x14ac:dyDescent="0.2">
      <c r="A51" s="39" t="s">
        <v>77</v>
      </c>
      <c r="B51" s="40"/>
      <c r="C51" s="41">
        <v>44486.428</v>
      </c>
      <c r="D51" s="41"/>
      <c r="E51" s="200">
        <f t="shared" si="1"/>
        <v>9873.0105273576155</v>
      </c>
      <c r="F51" s="200">
        <f t="shared" si="2"/>
        <v>9873</v>
      </c>
      <c r="G51" s="158">
        <f t="shared" si="3"/>
        <v>4.3056399954366498E-3</v>
      </c>
      <c r="J51" s="200">
        <f>G51</f>
        <v>4.3056399954366498E-3</v>
      </c>
      <c r="P51" s="200">
        <f t="shared" si="4"/>
        <v>1.7034837155844664E-2</v>
      </c>
      <c r="Q51" s="227">
        <f t="shared" si="5"/>
        <v>29467.928</v>
      </c>
      <c r="R51" s="178"/>
      <c r="S51" s="200">
        <f t="shared" si="6"/>
        <v>1.6203246034853945E-4</v>
      </c>
      <c r="T51" s="209">
        <f>T$19</f>
        <v>0.1</v>
      </c>
      <c r="U51" s="200">
        <f t="shared" si="7"/>
        <v>1.6203246034853946E-5</v>
      </c>
      <c r="W51" s="200">
        <f t="shared" si="8"/>
        <v>-1.2729197160408014E-2</v>
      </c>
      <c r="AB51" s="200" t="s">
        <v>68</v>
      </c>
      <c r="AH51" s="200" t="s">
        <v>69</v>
      </c>
      <c r="AJ51" s="200">
        <v>14193.5</v>
      </c>
      <c r="AK51" s="200">
        <v>2.5025579998327885E-2</v>
      </c>
      <c r="AR51" s="200">
        <v>14193.5</v>
      </c>
      <c r="AS51" s="200">
        <v>2.5025579998327885E-2</v>
      </c>
      <c r="BA51" s="200">
        <v>10677.5</v>
      </c>
      <c r="BB51" s="200">
        <v>1.9570700002077501E-2</v>
      </c>
      <c r="BC51" s="200">
        <v>1</v>
      </c>
    </row>
    <row r="52" spans="1:55" s="200" customFormat="1" ht="12.95" customHeight="1" x14ac:dyDescent="0.2">
      <c r="A52" s="39" t="s">
        <v>78</v>
      </c>
      <c r="B52" s="40" t="s">
        <v>52</v>
      </c>
      <c r="C52" s="41">
        <v>44815.48</v>
      </c>
      <c r="D52" s="41" t="s">
        <v>40</v>
      </c>
      <c r="E52" s="200">
        <f t="shared" si="1"/>
        <v>10677.547850669784</v>
      </c>
      <c r="F52" s="200">
        <f t="shared" si="2"/>
        <v>10677.5</v>
      </c>
      <c r="G52" s="158">
        <f t="shared" si="3"/>
        <v>1.9570700002077501E-2</v>
      </c>
      <c r="I52" s="200">
        <f>G52</f>
        <v>1.9570700002077501E-2</v>
      </c>
      <c r="P52" s="200">
        <f t="shared" si="4"/>
        <v>2.0619380501481196E-2</v>
      </c>
      <c r="Q52" s="227">
        <f t="shared" si="5"/>
        <v>29796.980000000003</v>
      </c>
      <c r="R52" s="178"/>
      <c r="S52" s="200">
        <f t="shared" si="6"/>
        <v>1.0997307898295837E-6</v>
      </c>
      <c r="T52" s="209">
        <v>1</v>
      </c>
      <c r="U52" s="200">
        <f t="shared" si="7"/>
        <v>1.0997307898295837E-6</v>
      </c>
      <c r="W52" s="200">
        <f t="shared" si="8"/>
        <v>-1.0486804994036952E-3</v>
      </c>
      <c r="AB52" s="200" t="s">
        <v>79</v>
      </c>
      <c r="AD52" s="200">
        <v>18</v>
      </c>
      <c r="AF52" s="200" t="s">
        <v>59</v>
      </c>
      <c r="AH52" s="200" t="s">
        <v>60</v>
      </c>
      <c r="AJ52" s="200">
        <v>14208</v>
      </c>
      <c r="AK52" s="200">
        <v>3.3593439991818741E-2</v>
      </c>
      <c r="AR52" s="200">
        <v>14208</v>
      </c>
      <c r="AS52" s="200">
        <v>3.3593439991818741E-2</v>
      </c>
      <c r="BA52" s="200">
        <v>11391.5</v>
      </c>
      <c r="BB52" s="200">
        <v>1.9912219991965685E-2</v>
      </c>
      <c r="BC52" s="200">
        <v>0.1</v>
      </c>
    </row>
    <row r="53" spans="1:55" s="200" customFormat="1" ht="12.95" customHeight="1" x14ac:dyDescent="0.2">
      <c r="A53" s="39" t="s">
        <v>80</v>
      </c>
      <c r="B53" s="40" t="s">
        <v>52</v>
      </c>
      <c r="C53" s="41">
        <v>45107.502999999997</v>
      </c>
      <c r="D53" s="41"/>
      <c r="E53" s="200">
        <f t="shared" si="1"/>
        <v>11391.548685691549</v>
      </c>
      <c r="F53" s="200">
        <f t="shared" ref="F53:F84" si="11">ROUND(2*E53,0)/2</f>
        <v>11391.5</v>
      </c>
      <c r="G53" s="158">
        <f t="shared" si="3"/>
        <v>1.9912219991965685E-2</v>
      </c>
      <c r="I53" s="200">
        <f>G53</f>
        <v>1.9912219991965685E-2</v>
      </c>
      <c r="P53" s="200">
        <f t="shared" si="4"/>
        <v>2.3981434952907173E-2</v>
      </c>
      <c r="Q53" s="227">
        <f t="shared" si="5"/>
        <v>30089.002999999997</v>
      </c>
      <c r="R53" s="178"/>
      <c r="S53" s="200">
        <f t="shared" si="6"/>
        <v>1.6558510398350032E-5</v>
      </c>
      <c r="T53" s="209">
        <f>T$19</f>
        <v>0.1</v>
      </c>
      <c r="U53" s="200">
        <f t="shared" si="7"/>
        <v>1.6558510398350032E-6</v>
      </c>
      <c r="W53" s="200">
        <f t="shared" ref="W53:W84" si="12">+G53-P53</f>
        <v>-4.0692149609414877E-3</v>
      </c>
      <c r="AB53" s="200" t="s">
        <v>68</v>
      </c>
      <c r="AH53" s="200" t="s">
        <v>69</v>
      </c>
      <c r="AJ53" s="200">
        <v>14235</v>
      </c>
      <c r="AK53" s="200">
        <v>2.871979999326868E-2</v>
      </c>
      <c r="AR53" s="200">
        <v>14235</v>
      </c>
      <c r="AS53" s="200">
        <v>2.871979999326868E-2</v>
      </c>
      <c r="BA53" s="200">
        <v>11411</v>
      </c>
      <c r="BB53" s="200">
        <v>1.6503479993843939E-2</v>
      </c>
      <c r="BC53" s="200">
        <v>0.1</v>
      </c>
    </row>
    <row r="54" spans="1:55" s="200" customFormat="1" ht="12.95" customHeight="1" x14ac:dyDescent="0.2">
      <c r="A54" s="39" t="s">
        <v>80</v>
      </c>
      <c r="B54" s="40"/>
      <c r="C54" s="41">
        <v>45115.474999999999</v>
      </c>
      <c r="D54" s="41"/>
      <c r="E54" s="200">
        <f t="shared" si="1"/>
        <v>11411.040351268557</v>
      </c>
      <c r="F54" s="200">
        <f t="shared" si="11"/>
        <v>11411</v>
      </c>
      <c r="G54" s="158">
        <f t="shared" si="3"/>
        <v>1.6503479993843939E-2</v>
      </c>
      <c r="I54" s="200">
        <f>G54</f>
        <v>1.6503479993843939E-2</v>
      </c>
      <c r="P54" s="200">
        <f t="shared" si="4"/>
        <v>2.4075640208504744E-2</v>
      </c>
      <c r="Q54" s="227">
        <f t="shared" si="5"/>
        <v>30096.974999999999</v>
      </c>
      <c r="R54" s="178"/>
      <c r="S54" s="200">
        <f t="shared" si="6"/>
        <v>5.7337610316491962E-5</v>
      </c>
      <c r="T54" s="209">
        <f>T$19</f>
        <v>0.1</v>
      </c>
      <c r="U54" s="200">
        <f t="shared" si="7"/>
        <v>5.7337610316491964E-6</v>
      </c>
      <c r="W54" s="200">
        <f t="shared" si="12"/>
        <v>-7.5721602146608044E-3</v>
      </c>
      <c r="AB54" s="200" t="s">
        <v>68</v>
      </c>
      <c r="AH54" s="200" t="s">
        <v>69</v>
      </c>
      <c r="AJ54" s="200">
        <v>14235</v>
      </c>
      <c r="AK54" s="200">
        <v>2.9119799997715745E-2</v>
      </c>
      <c r="AR54" s="200">
        <v>14235</v>
      </c>
      <c r="AS54" s="200">
        <v>2.9119799997715745E-2</v>
      </c>
      <c r="BA54" s="200">
        <v>11628.5</v>
      </c>
      <c r="BB54" s="200">
        <v>6.0213800024939701E-3</v>
      </c>
      <c r="BC54" s="200">
        <v>0.1</v>
      </c>
    </row>
    <row r="55" spans="1:55" s="200" customFormat="1" ht="12.95" customHeight="1" x14ac:dyDescent="0.2">
      <c r="A55" s="39" t="s">
        <v>80</v>
      </c>
      <c r="B55" s="40" t="s">
        <v>52</v>
      </c>
      <c r="C55" s="41">
        <v>45204.421000000002</v>
      </c>
      <c r="D55" s="41"/>
      <c r="E55" s="200">
        <f t="shared" si="1"/>
        <v>11628.514722368949</v>
      </c>
      <c r="F55" s="200">
        <f t="shared" si="11"/>
        <v>11628.5</v>
      </c>
      <c r="G55" s="158">
        <f t="shared" si="3"/>
        <v>6.0213800024939701E-3</v>
      </c>
      <c r="I55" s="200">
        <f>G55</f>
        <v>6.0213800024939701E-3</v>
      </c>
      <c r="P55" s="200">
        <f t="shared" si="4"/>
        <v>2.5134984425222582E-2</v>
      </c>
      <c r="Q55" s="227">
        <f t="shared" si="5"/>
        <v>30185.921000000002</v>
      </c>
      <c r="R55" s="178"/>
      <c r="S55" s="200">
        <f t="shared" si="6"/>
        <v>3.6532987402855077E-4</v>
      </c>
      <c r="T55" s="209">
        <f>T$19</f>
        <v>0.1</v>
      </c>
      <c r="U55" s="200">
        <f t="shared" si="7"/>
        <v>3.6532987402855079E-5</v>
      </c>
      <c r="W55" s="200">
        <f t="shared" si="12"/>
        <v>-1.9113604422728612E-2</v>
      </c>
      <c r="AB55" s="200" t="s">
        <v>68</v>
      </c>
      <c r="AH55" s="200" t="s">
        <v>69</v>
      </c>
      <c r="AJ55" s="200">
        <v>14274</v>
      </c>
      <c r="AK55" s="200">
        <v>4.390231999423122E-2</v>
      </c>
      <c r="AR55" s="200">
        <v>14274</v>
      </c>
      <c r="AS55" s="200">
        <v>4.390231999423122E-2</v>
      </c>
      <c r="BA55" s="200">
        <v>12494</v>
      </c>
      <c r="BB55" s="200">
        <v>2.3571919999085367E-2</v>
      </c>
      <c r="BC55" s="200">
        <v>0.1</v>
      </c>
    </row>
    <row r="56" spans="1:55" s="200" customFormat="1" ht="12.95" customHeight="1" x14ac:dyDescent="0.2">
      <c r="A56" s="39" t="s">
        <v>81</v>
      </c>
      <c r="B56" s="40"/>
      <c r="C56" s="41">
        <v>45558.423999999999</v>
      </c>
      <c r="D56" s="41"/>
      <c r="E56" s="200">
        <f t="shared" si="1"/>
        <v>12494.057633715702</v>
      </c>
      <c r="F56" s="200">
        <f t="shared" si="11"/>
        <v>12494</v>
      </c>
      <c r="G56" s="158">
        <f t="shared" si="3"/>
        <v>2.3571919999085367E-2</v>
      </c>
      <c r="J56" s="200">
        <f>G56</f>
        <v>2.3571919999085367E-2</v>
      </c>
      <c r="P56" s="200">
        <f t="shared" si="4"/>
        <v>2.9506703650749061E-2</v>
      </c>
      <c r="Q56" s="227">
        <f t="shared" si="5"/>
        <v>30539.923999999999</v>
      </c>
      <c r="R56" s="178"/>
      <c r="S56" s="200">
        <f t="shared" si="6"/>
        <v>3.5221656992054652E-5</v>
      </c>
      <c r="T56" s="209">
        <f>T$19</f>
        <v>0.1</v>
      </c>
      <c r="U56" s="200">
        <f t="shared" si="7"/>
        <v>3.5221656992054653E-6</v>
      </c>
      <c r="W56" s="200">
        <f t="shared" si="12"/>
        <v>-5.9347836516636943E-3</v>
      </c>
      <c r="AB56" s="200" t="s">
        <v>68</v>
      </c>
      <c r="AH56" s="200" t="s">
        <v>69</v>
      </c>
      <c r="AJ56" s="200">
        <v>15073.5</v>
      </c>
      <c r="AK56" s="200">
        <v>5.7143979996908456E-2</v>
      </c>
      <c r="AR56" s="200">
        <v>15073.5</v>
      </c>
      <c r="AS56" s="200">
        <v>5.7143979996908456E-2</v>
      </c>
      <c r="BA56" s="200">
        <v>12545</v>
      </c>
      <c r="BB56" s="200">
        <v>2.4510599992936477E-2</v>
      </c>
      <c r="BC56" s="200">
        <v>1</v>
      </c>
    </row>
    <row r="57" spans="1:55" s="200" customFormat="1" ht="12.95" customHeight="1" x14ac:dyDescent="0.2">
      <c r="A57" s="39" t="s">
        <v>51</v>
      </c>
      <c r="B57" s="40" t="s">
        <v>54</v>
      </c>
      <c r="C57" s="41">
        <v>45579.2837</v>
      </c>
      <c r="D57" s="41" t="s">
        <v>82</v>
      </c>
      <c r="E57" s="200">
        <f t="shared" si="1"/>
        <v>12545.05992880309</v>
      </c>
      <c r="F57" s="200">
        <f t="shared" si="11"/>
        <v>12545</v>
      </c>
      <c r="G57" s="158">
        <f t="shared" si="3"/>
        <v>2.4510599992936477E-2</v>
      </c>
      <c r="J57" s="200">
        <f>G57</f>
        <v>2.4510599992936477E-2</v>
      </c>
      <c r="O57" s="200">
        <f ca="1">+C$11+C$12*$F57</f>
        <v>0.1308186635786088</v>
      </c>
      <c r="P57" s="200">
        <f t="shared" si="4"/>
        <v>2.9772101388491547E-2</v>
      </c>
      <c r="Q57" s="227">
        <f t="shared" si="5"/>
        <v>30560.7837</v>
      </c>
      <c r="R57" s="178"/>
      <c r="S57" s="200">
        <f t="shared" si="6"/>
        <v>2.7683396935427946E-5</v>
      </c>
      <c r="T57" s="200">
        <v>1</v>
      </c>
      <c r="U57" s="200">
        <f t="shared" si="7"/>
        <v>2.7683396935427946E-5</v>
      </c>
      <c r="W57" s="200">
        <f t="shared" si="12"/>
        <v>-5.2615013955550696E-3</v>
      </c>
      <c r="AJ57" s="200">
        <v>15078.5</v>
      </c>
      <c r="AK57" s="200">
        <v>5.0167380002676509E-2</v>
      </c>
      <c r="AR57" s="200">
        <v>15078.5</v>
      </c>
      <c r="AS57" s="200">
        <v>5.0167380002676509E-2</v>
      </c>
      <c r="BA57" s="200">
        <v>12547.5</v>
      </c>
      <c r="BB57" s="200">
        <v>2.5322299996332731E-2</v>
      </c>
      <c r="BC57" s="200">
        <v>1</v>
      </c>
    </row>
    <row r="58" spans="1:55" s="200" customFormat="1" ht="12.95" customHeight="1" x14ac:dyDescent="0.2">
      <c r="A58" s="39" t="s">
        <v>51</v>
      </c>
      <c r="B58" s="40" t="s">
        <v>52</v>
      </c>
      <c r="C58" s="41">
        <v>45580.307000000001</v>
      </c>
      <c r="D58" s="41" t="s">
        <v>82</v>
      </c>
      <c r="E58" s="200">
        <f t="shared" si="1"/>
        <v>12547.561913422378</v>
      </c>
      <c r="F58" s="200">
        <f t="shared" si="11"/>
        <v>12547.5</v>
      </c>
      <c r="G58" s="158">
        <f t="shared" si="3"/>
        <v>2.5322299996332731E-2</v>
      </c>
      <c r="J58" s="200">
        <f>G58</f>
        <v>2.5322299996332731E-2</v>
      </c>
      <c r="O58" s="200">
        <f ca="1">+C$11+C$12*$F58</f>
        <v>0.13082453958337997</v>
      </c>
      <c r="P58" s="200">
        <f t="shared" si="4"/>
        <v>2.9785133378475125E-2</v>
      </c>
      <c r="Q58" s="227">
        <f t="shared" si="5"/>
        <v>30561.807000000001</v>
      </c>
      <c r="R58" s="178"/>
      <c r="S58" s="200">
        <f t="shared" si="6"/>
        <v>1.9916881796764514E-5</v>
      </c>
      <c r="T58" s="200">
        <v>1</v>
      </c>
      <c r="U58" s="200">
        <f t="shared" si="7"/>
        <v>1.9916881796764514E-5</v>
      </c>
      <c r="W58" s="200">
        <f t="shared" si="12"/>
        <v>-4.4628333821423935E-3</v>
      </c>
      <c r="AJ58" s="200">
        <v>15098</v>
      </c>
      <c r="AK58" s="200">
        <v>4.5758640000713058E-2</v>
      </c>
      <c r="AR58" s="200">
        <v>15098</v>
      </c>
      <c r="AS58" s="200">
        <v>4.5758640000713058E-2</v>
      </c>
      <c r="BA58" s="200">
        <v>12550</v>
      </c>
      <c r="BB58" s="200">
        <v>2.54339999955846E-2</v>
      </c>
      <c r="BC58" s="200">
        <v>1</v>
      </c>
    </row>
    <row r="59" spans="1:55" s="200" customFormat="1" ht="12.95" customHeight="1" x14ac:dyDescent="0.2">
      <c r="A59" s="39" t="s">
        <v>51</v>
      </c>
      <c r="B59" s="40" t="s">
        <v>54</v>
      </c>
      <c r="C59" s="41">
        <v>45581.329599999997</v>
      </c>
      <c r="D59" s="41" t="s">
        <v>82</v>
      </c>
      <c r="E59" s="200">
        <f t="shared" si="1"/>
        <v>12550.062186530629</v>
      </c>
      <c r="F59" s="200">
        <f t="shared" si="11"/>
        <v>12550</v>
      </c>
      <c r="G59" s="158">
        <f t="shared" si="3"/>
        <v>2.54339999955846E-2</v>
      </c>
      <c r="J59" s="200">
        <f>G59</f>
        <v>2.54339999955846E-2</v>
      </c>
      <c r="O59" s="200">
        <f ca="1">+C$11+C$12*$F59</f>
        <v>0.13083041558815117</v>
      </c>
      <c r="P59" s="200">
        <f t="shared" si="4"/>
        <v>2.9798167452286459E-2</v>
      </c>
      <c r="Q59" s="227">
        <f t="shared" si="5"/>
        <v>30562.829599999997</v>
      </c>
      <c r="R59" s="178"/>
      <c r="S59" s="200">
        <f t="shared" si="6"/>
        <v>1.9045957590135572E-5</v>
      </c>
      <c r="T59" s="200">
        <v>1</v>
      </c>
      <c r="U59" s="200">
        <f t="shared" si="7"/>
        <v>1.9045957590135572E-5</v>
      </c>
      <c r="W59" s="200">
        <f t="shared" si="12"/>
        <v>-4.364167456701859E-3</v>
      </c>
      <c r="AJ59" s="200">
        <v>15098</v>
      </c>
      <c r="AK59" s="200">
        <v>4.7758640001120511E-2</v>
      </c>
      <c r="AR59" s="200">
        <v>15098</v>
      </c>
      <c r="AS59" s="200">
        <v>4.7758640001120511E-2</v>
      </c>
      <c r="BA59" s="200">
        <v>13408.5</v>
      </c>
      <c r="BB59" s="200">
        <v>7.3517799974069931E-3</v>
      </c>
      <c r="BC59" s="200">
        <v>0.1</v>
      </c>
    </row>
    <row r="60" spans="1:55" s="200" customFormat="1" ht="12.95" customHeight="1" x14ac:dyDescent="0.2">
      <c r="A60" s="39" t="s">
        <v>83</v>
      </c>
      <c r="B60" s="40" t="s">
        <v>52</v>
      </c>
      <c r="C60" s="41">
        <v>45932.434000000001</v>
      </c>
      <c r="D60" s="41"/>
      <c r="E60" s="200">
        <f t="shared" si="1"/>
        <v>13408.517975217903</v>
      </c>
      <c r="F60" s="200">
        <f t="shared" si="11"/>
        <v>13408.5</v>
      </c>
      <c r="G60" s="158">
        <f t="shared" si="3"/>
        <v>7.3517799974069931E-3</v>
      </c>
      <c r="I60" s="200">
        <f t="shared" ref="I60:I68" si="13">G60</f>
        <v>7.3517799974069931E-3</v>
      </c>
      <c r="P60" s="200">
        <f t="shared" si="4"/>
        <v>3.4397292386011587E-2</v>
      </c>
      <c r="Q60" s="227">
        <f t="shared" si="5"/>
        <v>30913.934000000001</v>
      </c>
      <c r="R60" s="178"/>
      <c r="S60" s="200">
        <f t="shared" si="6"/>
        <v>7.3145974036216454E-4</v>
      </c>
      <c r="T60" s="209">
        <f t="shared" ref="T60:T65" si="14">T$19</f>
        <v>0.1</v>
      </c>
      <c r="U60" s="200">
        <f t="shared" si="7"/>
        <v>7.3145974036216462E-5</v>
      </c>
      <c r="W60" s="200">
        <f t="shared" si="12"/>
        <v>-2.7045512388604594E-2</v>
      </c>
      <c r="AB60" s="200" t="s">
        <v>68</v>
      </c>
      <c r="AH60" s="200" t="s">
        <v>69</v>
      </c>
      <c r="AJ60" s="200">
        <v>15147</v>
      </c>
      <c r="AK60" s="200">
        <v>2.7987959998426959E-2</v>
      </c>
      <c r="AR60" s="200">
        <v>15147</v>
      </c>
      <c r="AS60" s="200">
        <v>2.7987959998426959E-2</v>
      </c>
      <c r="BA60" s="200">
        <v>13411</v>
      </c>
      <c r="BB60" s="200">
        <v>9.8634800015133806E-3</v>
      </c>
      <c r="BC60" s="200">
        <v>0.1</v>
      </c>
    </row>
    <row r="61" spans="1:55" s="200" customFormat="1" ht="12.95" customHeight="1" x14ac:dyDescent="0.2">
      <c r="A61" s="39" t="s">
        <v>83</v>
      </c>
      <c r="B61" s="40" t="s">
        <v>52</v>
      </c>
      <c r="C61" s="41">
        <v>45933.459000000003</v>
      </c>
      <c r="D61" s="41"/>
      <c r="E61" s="200">
        <f t="shared" si="1"/>
        <v>13411.024116363971</v>
      </c>
      <c r="F61" s="200">
        <f t="shared" si="11"/>
        <v>13411</v>
      </c>
      <c r="G61" s="158">
        <f t="shared" si="3"/>
        <v>9.8634800015133806E-3</v>
      </c>
      <c r="I61" s="200">
        <f t="shared" si="13"/>
        <v>9.8634800015133806E-3</v>
      </c>
      <c r="P61" s="200">
        <f t="shared" si="4"/>
        <v>3.4411044130101973E-2</v>
      </c>
      <c r="Q61" s="227">
        <f t="shared" si="5"/>
        <v>30914.959000000003</v>
      </c>
      <c r="R61" s="178"/>
      <c r="S61" s="200">
        <f t="shared" si="6"/>
        <v>6.025829046471694E-4</v>
      </c>
      <c r="T61" s="209">
        <f t="shared" si="14"/>
        <v>0.1</v>
      </c>
      <c r="U61" s="200">
        <f t="shared" si="7"/>
        <v>6.025829046471694E-5</v>
      </c>
      <c r="W61" s="200">
        <f t="shared" si="12"/>
        <v>-2.4547564128588592E-2</v>
      </c>
      <c r="AB61" s="200" t="s">
        <v>68</v>
      </c>
      <c r="AH61" s="200" t="s">
        <v>69</v>
      </c>
      <c r="AJ61" s="200">
        <v>15186</v>
      </c>
      <c r="AK61" s="200">
        <v>2.6170479999564122E-2</v>
      </c>
      <c r="AR61" s="200">
        <v>15186</v>
      </c>
      <c r="AS61" s="200">
        <v>2.6170479999564122E-2</v>
      </c>
      <c r="BA61" s="200">
        <v>13924.5</v>
      </c>
      <c r="BB61" s="200">
        <v>2.8766659997927491E-2</v>
      </c>
      <c r="BC61" s="200">
        <v>0.1</v>
      </c>
    </row>
    <row r="62" spans="1:55" s="200" customFormat="1" ht="12.95" customHeight="1" x14ac:dyDescent="0.2">
      <c r="A62" s="39" t="s">
        <v>84</v>
      </c>
      <c r="B62" s="40" t="s">
        <v>52</v>
      </c>
      <c r="C62" s="41">
        <v>46143.497000000003</v>
      </c>
      <c r="D62" s="41" t="s">
        <v>38</v>
      </c>
      <c r="E62" s="200">
        <f t="shared" si="1"/>
        <v>13924.57033493684</v>
      </c>
      <c r="F62" s="200">
        <f t="shared" si="11"/>
        <v>13924.5</v>
      </c>
      <c r="G62" s="158">
        <f t="shared" si="3"/>
        <v>2.8766659997927491E-2</v>
      </c>
      <c r="I62" s="200">
        <f t="shared" si="13"/>
        <v>2.8766659997927491E-2</v>
      </c>
      <c r="P62" s="200">
        <f t="shared" si="4"/>
        <v>3.7279823846675698E-2</v>
      </c>
      <c r="Q62" s="227">
        <f t="shared" si="5"/>
        <v>31124.997000000003</v>
      </c>
      <c r="R62" s="178"/>
      <c r="S62" s="200">
        <f t="shared" si="6"/>
        <v>7.2473958715633393E-5</v>
      </c>
      <c r="T62" s="209">
        <f t="shared" si="14"/>
        <v>0.1</v>
      </c>
      <c r="U62" s="200">
        <f t="shared" si="7"/>
        <v>7.2473958715633398E-6</v>
      </c>
      <c r="W62" s="200">
        <f t="shared" si="12"/>
        <v>-8.5131638487482078E-3</v>
      </c>
      <c r="AB62" s="200" t="s">
        <v>68</v>
      </c>
      <c r="AH62" s="200" t="s">
        <v>69</v>
      </c>
      <c r="AJ62" s="200">
        <v>15205.5</v>
      </c>
      <c r="AK62" s="200">
        <v>3.2761739996203687E-2</v>
      </c>
      <c r="AR62" s="200">
        <v>15205.5</v>
      </c>
      <c r="AS62" s="200">
        <v>3.2761739996203687E-2</v>
      </c>
      <c r="BA62" s="200">
        <v>14103</v>
      </c>
      <c r="BB62" s="200">
        <v>3.6102040001424029E-2</v>
      </c>
      <c r="BC62" s="200">
        <v>0.1</v>
      </c>
    </row>
    <row r="63" spans="1:55" s="200" customFormat="1" ht="12.95" customHeight="1" x14ac:dyDescent="0.2">
      <c r="A63" s="39" t="s">
        <v>85</v>
      </c>
      <c r="B63" s="40"/>
      <c r="C63" s="41">
        <v>46216.51</v>
      </c>
      <c r="D63" s="41"/>
      <c r="E63" s="200">
        <f t="shared" si="1"/>
        <v>14103.088270056487</v>
      </c>
      <c r="F63" s="200">
        <f t="shared" si="11"/>
        <v>14103</v>
      </c>
      <c r="G63" s="158">
        <f t="shared" si="3"/>
        <v>3.6102040001424029E-2</v>
      </c>
      <c r="I63" s="200">
        <f t="shared" si="13"/>
        <v>3.6102040001424029E-2</v>
      </c>
      <c r="P63" s="200">
        <f t="shared" si="4"/>
        <v>3.8297644903633098E-2</v>
      </c>
      <c r="Q63" s="227">
        <f t="shared" si="5"/>
        <v>31198.010000000002</v>
      </c>
      <c r="R63" s="178"/>
      <c r="S63" s="200">
        <f t="shared" si="6"/>
        <v>4.8206808866044916E-6</v>
      </c>
      <c r="T63" s="209">
        <f t="shared" si="14"/>
        <v>0.1</v>
      </c>
      <c r="U63" s="200">
        <f t="shared" si="7"/>
        <v>4.8206808866044914E-7</v>
      </c>
      <c r="W63" s="200">
        <f t="shared" si="12"/>
        <v>-2.1956049022090682E-3</v>
      </c>
      <c r="AB63" s="200" t="s">
        <v>68</v>
      </c>
      <c r="AD63" s="200">
        <v>29</v>
      </c>
      <c r="AF63" s="200" t="s">
        <v>86</v>
      </c>
      <c r="AH63" s="200" t="s">
        <v>60</v>
      </c>
      <c r="AJ63" s="200">
        <v>15230</v>
      </c>
      <c r="AK63" s="200">
        <v>3.9376399996399414E-2</v>
      </c>
      <c r="AR63" s="200">
        <v>15230</v>
      </c>
      <c r="AS63" s="200">
        <v>3.9376399996399414E-2</v>
      </c>
      <c r="BA63" s="200">
        <v>14103</v>
      </c>
      <c r="BB63" s="200">
        <v>3.8102040001831483E-2</v>
      </c>
      <c r="BC63" s="200">
        <v>0.1</v>
      </c>
    </row>
    <row r="64" spans="1:55" s="200" customFormat="1" ht="12.95" customHeight="1" x14ac:dyDescent="0.2">
      <c r="A64" s="39" t="s">
        <v>85</v>
      </c>
      <c r="B64" s="40"/>
      <c r="C64" s="41">
        <v>46216.512000000002</v>
      </c>
      <c r="D64" s="41"/>
      <c r="E64" s="200">
        <f t="shared" si="1"/>
        <v>14103.093160087992</v>
      </c>
      <c r="F64" s="200">
        <f t="shared" si="11"/>
        <v>14103</v>
      </c>
      <c r="G64" s="158">
        <f t="shared" si="3"/>
        <v>3.8102040001831483E-2</v>
      </c>
      <c r="I64" s="200">
        <f t="shared" si="13"/>
        <v>3.8102040001831483E-2</v>
      </c>
      <c r="P64" s="200">
        <f t="shared" si="4"/>
        <v>3.8297644903633098E-2</v>
      </c>
      <c r="Q64" s="227">
        <f t="shared" si="5"/>
        <v>31198.012000000002</v>
      </c>
      <c r="R64" s="178"/>
      <c r="S64" s="200">
        <f t="shared" si="6"/>
        <v>3.8261277608819271E-8</v>
      </c>
      <c r="T64" s="209">
        <f t="shared" si="14"/>
        <v>0.1</v>
      </c>
      <c r="U64" s="200">
        <f t="shared" si="7"/>
        <v>3.8261277608819274E-9</v>
      </c>
      <c r="W64" s="200">
        <f t="shared" si="12"/>
        <v>-1.9560490180161455E-4</v>
      </c>
      <c r="AB64" s="200" t="s">
        <v>68</v>
      </c>
      <c r="AH64" s="200" t="s">
        <v>69</v>
      </c>
      <c r="AJ64" s="200">
        <v>15247</v>
      </c>
      <c r="AK64" s="200">
        <v>3.9455960002669599E-2</v>
      </c>
      <c r="AR64" s="200">
        <v>15247</v>
      </c>
      <c r="AS64" s="200">
        <v>3.9455960002669599E-2</v>
      </c>
      <c r="BA64" s="200">
        <v>14105.5</v>
      </c>
      <c r="BB64" s="200">
        <v>3.9613739994820207E-2</v>
      </c>
      <c r="BC64" s="200">
        <v>0.1</v>
      </c>
    </row>
    <row r="65" spans="1:55" s="200" customFormat="1" ht="12.95" customHeight="1" x14ac:dyDescent="0.2">
      <c r="A65" s="39" t="s">
        <v>85</v>
      </c>
      <c r="B65" s="40" t="s">
        <v>52</v>
      </c>
      <c r="C65" s="41">
        <v>46217.536</v>
      </c>
      <c r="D65" s="41"/>
      <c r="E65" s="200">
        <f t="shared" si="1"/>
        <v>14105.596856218299</v>
      </c>
      <c r="F65" s="200">
        <f t="shared" si="11"/>
        <v>14105.5</v>
      </c>
      <c r="G65" s="158">
        <f t="shared" si="3"/>
        <v>3.9613739994820207E-2</v>
      </c>
      <c r="I65" s="200">
        <f t="shared" si="13"/>
        <v>3.9613739994820207E-2</v>
      </c>
      <c r="P65" s="200">
        <f t="shared" si="4"/>
        <v>3.8311975535074004E-2</v>
      </c>
      <c r="Q65" s="227">
        <f t="shared" si="5"/>
        <v>31199.036</v>
      </c>
      <c r="R65" s="178"/>
      <c r="S65" s="200">
        <f t="shared" si="6"/>
        <v>1.6945907086583246E-6</v>
      </c>
      <c r="T65" s="209">
        <f t="shared" si="14"/>
        <v>0.1</v>
      </c>
      <c r="U65" s="200">
        <f t="shared" si="7"/>
        <v>1.6945907086583247E-7</v>
      </c>
      <c r="W65" s="200">
        <f t="shared" si="12"/>
        <v>1.3017644597462033E-3</v>
      </c>
      <c r="AB65" s="200" t="s">
        <v>68</v>
      </c>
      <c r="AH65" s="200" t="s">
        <v>69</v>
      </c>
      <c r="AJ65" s="200">
        <v>15914.5</v>
      </c>
      <c r="AK65" s="200">
        <v>4.1079859998717438E-2</v>
      </c>
      <c r="AR65" s="200">
        <v>15914.5</v>
      </c>
      <c r="AS65" s="200">
        <v>4.1079859998717438E-2</v>
      </c>
      <c r="BA65" s="200">
        <v>14108</v>
      </c>
      <c r="BB65" s="200">
        <v>3.0125439996481873E-2</v>
      </c>
      <c r="BC65" s="200">
        <v>0.1</v>
      </c>
    </row>
    <row r="66" spans="1:55" s="200" customFormat="1" ht="12.95" customHeight="1" x14ac:dyDescent="0.2">
      <c r="A66" s="178" t="s">
        <v>87</v>
      </c>
      <c r="B66" s="178" t="s">
        <v>54</v>
      </c>
      <c r="C66" s="162">
        <v>46217.731</v>
      </c>
      <c r="D66" s="162" t="s">
        <v>38</v>
      </c>
      <c r="E66" s="200">
        <f t="shared" si="1"/>
        <v>14106.073634289989</v>
      </c>
      <c r="F66" s="200">
        <f t="shared" si="11"/>
        <v>14106</v>
      </c>
      <c r="G66" s="158">
        <f t="shared" si="3"/>
        <v>3.0116080000880174E-2</v>
      </c>
      <c r="I66" s="200">
        <f t="shared" si="13"/>
        <v>3.0116080000880174E-2</v>
      </c>
      <c r="P66" s="200">
        <f t="shared" si="4"/>
        <v>3.8314841911421517E-2</v>
      </c>
      <c r="Q66" s="227">
        <f t="shared" si="5"/>
        <v>31199.231</v>
      </c>
      <c r="R66" s="178"/>
      <c r="S66" s="200">
        <f t="shared" si="6"/>
        <v>6.7219696865743531E-5</v>
      </c>
      <c r="T66" s="200">
        <v>1</v>
      </c>
      <c r="U66" s="200">
        <f t="shared" si="7"/>
        <v>6.7219696865743531E-5</v>
      </c>
      <c r="W66" s="200">
        <f t="shared" si="12"/>
        <v>-8.1987619105413426E-3</v>
      </c>
      <c r="AB66" s="200" t="s">
        <v>68</v>
      </c>
      <c r="AH66" s="200" t="s">
        <v>69</v>
      </c>
      <c r="AJ66" s="200">
        <v>15917</v>
      </c>
      <c r="AK66" s="200">
        <v>4.6591559999797028E-2</v>
      </c>
      <c r="AR66" s="200">
        <v>15917</v>
      </c>
      <c r="AS66" s="200">
        <v>4.6591559999797028E-2</v>
      </c>
      <c r="BA66" s="200">
        <v>14132.5</v>
      </c>
      <c r="BB66" s="200">
        <v>3.5140099993441254E-2</v>
      </c>
      <c r="BC66" s="200">
        <v>1</v>
      </c>
    </row>
    <row r="67" spans="1:55" s="200" customFormat="1" ht="12.95" customHeight="1" x14ac:dyDescent="0.2">
      <c r="A67" s="39" t="s">
        <v>85</v>
      </c>
      <c r="B67" s="40" t="s">
        <v>52</v>
      </c>
      <c r="C67" s="41">
        <v>46218.548999999999</v>
      </c>
      <c r="D67" s="41"/>
      <c r="E67" s="200">
        <f t="shared" si="1"/>
        <v>14108.073657175335</v>
      </c>
      <c r="F67" s="200">
        <f t="shared" si="11"/>
        <v>14108</v>
      </c>
      <c r="G67" s="158">
        <f t="shared" si="3"/>
        <v>3.0125439996481873E-2</v>
      </c>
      <c r="I67" s="200">
        <f t="shared" si="13"/>
        <v>3.0125439996481873E-2</v>
      </c>
      <c r="P67" s="200">
        <f t="shared" si="4"/>
        <v>3.8326308250342667E-2</v>
      </c>
      <c r="Q67" s="227">
        <f t="shared" si="5"/>
        <v>31200.048999999999</v>
      </c>
      <c r="R67" s="178"/>
      <c r="S67" s="200">
        <f t="shared" si="6"/>
        <v>6.7254240117181784E-5</v>
      </c>
      <c r="T67" s="209">
        <f>T$19</f>
        <v>0.1</v>
      </c>
      <c r="U67" s="200">
        <f t="shared" si="7"/>
        <v>6.7254240117181789E-6</v>
      </c>
      <c r="W67" s="200">
        <f t="shared" si="12"/>
        <v>-8.2008682538607935E-3</v>
      </c>
      <c r="AB67" s="200" t="s">
        <v>68</v>
      </c>
      <c r="AH67" s="200" t="s">
        <v>69</v>
      </c>
      <c r="AJ67" s="200">
        <v>15921.5</v>
      </c>
      <c r="AK67" s="200">
        <v>5.9112619994266424E-2</v>
      </c>
      <c r="AR67" s="200">
        <v>15921.5</v>
      </c>
      <c r="AS67" s="200">
        <v>5.9112619994266424E-2</v>
      </c>
      <c r="BA67" s="200">
        <v>14134.5</v>
      </c>
      <c r="BB67" s="200">
        <v>3.5549460000765976E-2</v>
      </c>
      <c r="BC67" s="200">
        <v>1</v>
      </c>
    </row>
    <row r="68" spans="1:55" s="200" customFormat="1" ht="12.95" customHeight="1" x14ac:dyDescent="0.2">
      <c r="A68" s="178" t="s">
        <v>87</v>
      </c>
      <c r="B68" s="178" t="s">
        <v>52</v>
      </c>
      <c r="C68" s="162">
        <v>46225.701999999997</v>
      </c>
      <c r="D68" s="162" t="s">
        <v>38</v>
      </c>
      <c r="E68" s="200">
        <f t="shared" si="1"/>
        <v>14125.562854851236</v>
      </c>
      <c r="F68" s="200">
        <f t="shared" si="11"/>
        <v>14125.5</v>
      </c>
      <c r="G68" s="158">
        <f t="shared" si="3"/>
        <v>2.5707339991640765E-2</v>
      </c>
      <c r="I68" s="200">
        <f t="shared" si="13"/>
        <v>2.5707339991640765E-2</v>
      </c>
      <c r="P68" s="200">
        <f t="shared" si="4"/>
        <v>3.8426695604400485E-2</v>
      </c>
      <c r="Q68" s="227">
        <f t="shared" si="5"/>
        <v>31207.201999999997</v>
      </c>
      <c r="R68" s="178"/>
      <c r="S68" s="200">
        <f t="shared" si="6"/>
        <v>1.617820072038422E-4</v>
      </c>
      <c r="T68" s="200">
        <v>1</v>
      </c>
      <c r="U68" s="200">
        <f t="shared" si="7"/>
        <v>1.617820072038422E-4</v>
      </c>
      <c r="W68" s="200">
        <f t="shared" si="12"/>
        <v>-1.271935561275972E-2</v>
      </c>
      <c r="AB68" s="200" t="s">
        <v>79</v>
      </c>
      <c r="AH68" s="200" t="s">
        <v>69</v>
      </c>
      <c r="AJ68" s="200">
        <v>15922</v>
      </c>
      <c r="AK68" s="200">
        <v>3.461495999363251E-2</v>
      </c>
      <c r="AR68" s="200">
        <v>15922</v>
      </c>
      <c r="AS68" s="200">
        <v>3.461495999363251E-2</v>
      </c>
      <c r="BA68" s="200">
        <v>14137</v>
      </c>
      <c r="BB68" s="200">
        <v>3.5461159997794311E-2</v>
      </c>
      <c r="BC68" s="200">
        <v>1</v>
      </c>
    </row>
    <row r="69" spans="1:55" s="200" customFormat="1" ht="12.95" customHeight="1" x14ac:dyDescent="0.2">
      <c r="A69" s="39" t="s">
        <v>88</v>
      </c>
      <c r="B69" s="40"/>
      <c r="C69" s="41">
        <v>46228.574399999998</v>
      </c>
      <c r="D69" s="41"/>
      <c r="E69" s="200">
        <f t="shared" si="1"/>
        <v>14132.585918098022</v>
      </c>
      <c r="F69" s="200">
        <f t="shared" si="11"/>
        <v>14132.5</v>
      </c>
      <c r="G69" s="158">
        <f t="shared" si="3"/>
        <v>3.5140099993441254E-2</v>
      </c>
      <c r="J69" s="200">
        <f>G69</f>
        <v>3.5140099993441254E-2</v>
      </c>
      <c r="P69" s="200">
        <f t="shared" si="4"/>
        <v>3.8466879136140414E-2</v>
      </c>
      <c r="Q69" s="227">
        <f t="shared" si="5"/>
        <v>31210.074399999998</v>
      </c>
      <c r="R69" s="178"/>
      <c r="S69" s="200">
        <f t="shared" si="6"/>
        <v>1.1067459464298157E-5</v>
      </c>
      <c r="T69" s="200">
        <v>1</v>
      </c>
      <c r="U69" s="200">
        <f t="shared" si="7"/>
        <v>1.1067459464298157E-5</v>
      </c>
      <c r="W69" s="200">
        <f t="shared" si="12"/>
        <v>-3.32677914269916E-3</v>
      </c>
      <c r="AB69" s="200" t="s">
        <v>79</v>
      </c>
      <c r="AH69" s="200" t="s">
        <v>69</v>
      </c>
      <c r="AJ69" s="200">
        <v>16012.5</v>
      </c>
      <c r="AK69" s="200">
        <v>4.4538499998452608E-2</v>
      </c>
      <c r="AR69" s="200">
        <v>16012.5</v>
      </c>
      <c r="AS69" s="200">
        <v>4.4538499998452608E-2</v>
      </c>
      <c r="BA69" s="200">
        <v>14139.5</v>
      </c>
      <c r="BB69" s="200">
        <v>3.5672859994519968E-2</v>
      </c>
      <c r="BC69" s="200">
        <v>1</v>
      </c>
    </row>
    <row r="70" spans="1:55" s="200" customFormat="1" ht="12.95" customHeight="1" x14ac:dyDescent="0.2">
      <c r="A70" s="39" t="s">
        <v>88</v>
      </c>
      <c r="B70" s="40"/>
      <c r="C70" s="41">
        <v>46229.392800000001</v>
      </c>
      <c r="D70" s="41"/>
      <c r="E70" s="200">
        <f t="shared" si="1"/>
        <v>14134.58691898968</v>
      </c>
      <c r="F70" s="200">
        <f t="shared" si="11"/>
        <v>14134.5</v>
      </c>
      <c r="G70" s="158">
        <f t="shared" si="3"/>
        <v>3.5549460000765976E-2</v>
      </c>
      <c r="J70" s="200">
        <f>G70</f>
        <v>3.5549460000765976E-2</v>
      </c>
      <c r="P70" s="200">
        <f t="shared" si="4"/>
        <v>3.8478363145920937E-2</v>
      </c>
      <c r="Q70" s="227">
        <f t="shared" si="5"/>
        <v>31210.892800000001</v>
      </c>
      <c r="R70" s="178"/>
      <c r="S70" s="200">
        <f t="shared" si="6"/>
        <v>8.5784736336986231E-6</v>
      </c>
      <c r="T70" s="200">
        <v>1</v>
      </c>
      <c r="U70" s="200">
        <f t="shared" si="7"/>
        <v>8.5784736336986231E-6</v>
      </c>
      <c r="W70" s="200">
        <f t="shared" si="12"/>
        <v>-2.928903145154961E-3</v>
      </c>
      <c r="AB70" s="200" t="s">
        <v>79</v>
      </c>
      <c r="AH70" s="200" t="s">
        <v>69</v>
      </c>
      <c r="AJ70" s="200">
        <v>16012.5</v>
      </c>
      <c r="AK70" s="200">
        <v>5.0538499992399011E-2</v>
      </c>
      <c r="AR70" s="200">
        <v>16012.5</v>
      </c>
      <c r="AS70" s="200">
        <v>5.0538499992399011E-2</v>
      </c>
      <c r="BA70" s="200">
        <v>14144.5</v>
      </c>
      <c r="BB70" s="200">
        <v>3.4496259992010891E-2</v>
      </c>
      <c r="BC70" s="200">
        <v>1</v>
      </c>
    </row>
    <row r="71" spans="1:55" s="200" customFormat="1" ht="12.95" customHeight="1" x14ac:dyDescent="0.2">
      <c r="A71" s="39" t="s">
        <v>88</v>
      </c>
      <c r="B71" s="40"/>
      <c r="C71" s="41">
        <v>46230.415200000003</v>
      </c>
      <c r="D71" s="41"/>
      <c r="E71" s="200">
        <f t="shared" si="1"/>
        <v>14137.086703094794</v>
      </c>
      <c r="F71" s="200">
        <f t="shared" si="11"/>
        <v>14137</v>
      </c>
      <c r="G71" s="158">
        <f t="shared" si="3"/>
        <v>3.5461159997794311E-2</v>
      </c>
      <c r="J71" s="200">
        <f>G71</f>
        <v>3.5461159997794311E-2</v>
      </c>
      <c r="P71" s="200">
        <f t="shared" si="4"/>
        <v>3.8492720033591568E-2</v>
      </c>
      <c r="Q71" s="227">
        <f t="shared" si="5"/>
        <v>31211.915200000003</v>
      </c>
      <c r="R71" s="178"/>
      <c r="S71" s="200">
        <f t="shared" si="6"/>
        <v>9.1903562506430636E-6</v>
      </c>
      <c r="T71" s="200">
        <v>1</v>
      </c>
      <c r="U71" s="200">
        <f t="shared" si="7"/>
        <v>9.1903562506430636E-6</v>
      </c>
      <c r="W71" s="200">
        <f t="shared" si="12"/>
        <v>-3.0315600357972566E-3</v>
      </c>
      <c r="AB71" s="200" t="s">
        <v>79</v>
      </c>
      <c r="AH71" s="200" t="s">
        <v>69</v>
      </c>
      <c r="AJ71" s="200">
        <v>16012.5</v>
      </c>
      <c r="AK71" s="200">
        <v>5.1538499996240716E-2</v>
      </c>
      <c r="AR71" s="200">
        <v>16012.5</v>
      </c>
      <c r="AS71" s="200">
        <v>5.1538499996240716E-2</v>
      </c>
      <c r="BA71" s="200">
        <v>14193.5</v>
      </c>
      <c r="BB71" s="200">
        <v>2.5025579998327885E-2</v>
      </c>
      <c r="BC71" s="200">
        <v>0.1</v>
      </c>
    </row>
    <row r="72" spans="1:55" s="200" customFormat="1" ht="12.95" customHeight="1" x14ac:dyDescent="0.2">
      <c r="A72" s="39" t="s">
        <v>88</v>
      </c>
      <c r="B72" s="40"/>
      <c r="C72" s="41">
        <v>46231.437899999997</v>
      </c>
      <c r="D72" s="41"/>
      <c r="E72" s="200">
        <f t="shared" si="1"/>
        <v>14139.587220704614</v>
      </c>
      <c r="F72" s="200">
        <f t="shared" si="11"/>
        <v>14139.5</v>
      </c>
      <c r="G72" s="158">
        <f t="shared" si="3"/>
        <v>3.5672859994519968E-2</v>
      </c>
      <c r="J72" s="200">
        <f>G72</f>
        <v>3.5672859994519968E-2</v>
      </c>
      <c r="P72" s="200">
        <f t="shared" si="4"/>
        <v>3.8507079005089956E-2</v>
      </c>
      <c r="Q72" s="227">
        <f t="shared" si="5"/>
        <v>31212.937899999997</v>
      </c>
      <c r="R72" s="178"/>
      <c r="S72" s="200">
        <f t="shared" si="6"/>
        <v>8.0327973998763233E-6</v>
      </c>
      <c r="T72" s="200">
        <v>1</v>
      </c>
      <c r="U72" s="200">
        <f t="shared" si="7"/>
        <v>8.0327973998763233E-6</v>
      </c>
      <c r="W72" s="200">
        <f t="shared" si="12"/>
        <v>-2.8342190105699883E-3</v>
      </c>
      <c r="AB72" s="200" t="s">
        <v>79</v>
      </c>
      <c r="AH72" s="200" t="s">
        <v>69</v>
      </c>
      <c r="AJ72" s="200">
        <v>16025</v>
      </c>
      <c r="AK72" s="200">
        <v>5.2096999992500059E-2</v>
      </c>
      <c r="AR72" s="200">
        <v>16025</v>
      </c>
      <c r="AS72" s="200">
        <v>5.2096999992500059E-2</v>
      </c>
      <c r="BA72" s="200">
        <v>14208</v>
      </c>
      <c r="BB72" s="200">
        <v>3.3593439991818741E-2</v>
      </c>
      <c r="BC72" s="200">
        <v>0.1</v>
      </c>
    </row>
    <row r="73" spans="1:55" s="200" customFormat="1" ht="12.95" customHeight="1" x14ac:dyDescent="0.2">
      <c r="A73" s="39" t="s">
        <v>88</v>
      </c>
      <c r="B73" s="40"/>
      <c r="C73" s="41">
        <v>46233.481699999997</v>
      </c>
      <c r="D73" s="41"/>
      <c r="E73" s="200">
        <f t="shared" si="1"/>
        <v>14144.584343899078</v>
      </c>
      <c r="F73" s="200">
        <f t="shared" si="11"/>
        <v>14144.5</v>
      </c>
      <c r="G73" s="158">
        <f t="shared" si="3"/>
        <v>3.4496259992010891E-2</v>
      </c>
      <c r="J73" s="200">
        <f>G73</f>
        <v>3.4496259992010891E-2</v>
      </c>
      <c r="P73" s="200">
        <f t="shared" si="4"/>
        <v>3.8535803199569993E-2</v>
      </c>
      <c r="Q73" s="227">
        <f t="shared" si="5"/>
        <v>31214.981699999997</v>
      </c>
      <c r="R73" s="178"/>
      <c r="S73" s="200">
        <f t="shared" si="6"/>
        <v>1.6317909325736874E-5</v>
      </c>
      <c r="T73" s="200">
        <v>1</v>
      </c>
      <c r="U73" s="200">
        <f t="shared" si="7"/>
        <v>1.6317909325736874E-5</v>
      </c>
      <c r="W73" s="200">
        <f t="shared" si="12"/>
        <v>-4.0395432075591015E-3</v>
      </c>
      <c r="AB73" s="200" t="s">
        <v>68</v>
      </c>
      <c r="AH73" s="200" t="s">
        <v>69</v>
      </c>
      <c r="AJ73" s="200">
        <v>16027.5</v>
      </c>
      <c r="AK73" s="200">
        <v>3.760869999678107E-2</v>
      </c>
      <c r="AR73" s="200">
        <v>16027.5</v>
      </c>
      <c r="AS73" s="200">
        <v>3.760869999678107E-2</v>
      </c>
      <c r="BA73" s="200">
        <v>14235</v>
      </c>
      <c r="BB73" s="200">
        <v>2.9119799997715745E-2</v>
      </c>
      <c r="BC73" s="200">
        <v>1</v>
      </c>
    </row>
    <row r="74" spans="1:55" s="200" customFormat="1" ht="12.95" customHeight="1" x14ac:dyDescent="0.2">
      <c r="A74" s="178" t="s">
        <v>87</v>
      </c>
      <c r="B74" s="178" t="s">
        <v>54</v>
      </c>
      <c r="C74" s="162">
        <v>46233.682000000001</v>
      </c>
      <c r="D74" s="162" t="s">
        <v>38</v>
      </c>
      <c r="E74" s="200">
        <f t="shared" si="1"/>
        <v>14145.074080554266</v>
      </c>
      <c r="F74" s="200">
        <f t="shared" si="11"/>
        <v>14145</v>
      </c>
      <c r="G74" s="158">
        <f t="shared" si="3"/>
        <v>3.0298599995148834E-2</v>
      </c>
      <c r="I74" s="200">
        <f t="shared" ref="I74:I83" si="15">G74</f>
        <v>3.0298599995148834E-2</v>
      </c>
      <c r="P74" s="200">
        <f t="shared" si="4"/>
        <v>3.8538676077460102E-2</v>
      </c>
      <c r="Q74" s="227">
        <f t="shared" si="5"/>
        <v>31215.182000000001</v>
      </c>
      <c r="R74" s="178"/>
      <c r="S74" s="200">
        <f t="shared" si="6"/>
        <v>6.7898853842278219E-5</v>
      </c>
      <c r="T74" s="200">
        <v>1</v>
      </c>
      <c r="U74" s="200">
        <f t="shared" si="7"/>
        <v>6.7898853842278219E-5</v>
      </c>
      <c r="W74" s="200">
        <f t="shared" si="12"/>
        <v>-8.2400760823112679E-3</v>
      </c>
      <c r="AB74" s="200" t="s">
        <v>68</v>
      </c>
      <c r="AD74" s="200">
        <v>8</v>
      </c>
      <c r="AF74" s="200" t="s">
        <v>89</v>
      </c>
      <c r="AH74" s="200" t="s">
        <v>60</v>
      </c>
      <c r="AJ74" s="200">
        <v>16034.5</v>
      </c>
      <c r="AK74" s="200">
        <v>3.4641459998965729E-2</v>
      </c>
      <c r="AR74" s="200">
        <v>16034.5</v>
      </c>
      <c r="AS74" s="200">
        <v>3.4641459998965729E-2</v>
      </c>
      <c r="BA74" s="200">
        <v>14235</v>
      </c>
      <c r="BB74" s="200">
        <v>2.9119799997715745E-2</v>
      </c>
      <c r="BC74" s="200">
        <v>0.1</v>
      </c>
    </row>
    <row r="75" spans="1:55" s="200" customFormat="1" ht="12.95" customHeight="1" x14ac:dyDescent="0.2">
      <c r="A75" s="178" t="s">
        <v>87</v>
      </c>
      <c r="B75" s="178" t="s">
        <v>54</v>
      </c>
      <c r="C75" s="162">
        <v>46237.758999999998</v>
      </c>
      <c r="D75" s="162" t="s">
        <v>38</v>
      </c>
      <c r="E75" s="200">
        <f t="shared" si="1"/>
        <v>14155.042409776217</v>
      </c>
      <c r="F75" s="200">
        <f t="shared" si="11"/>
        <v>14155</v>
      </c>
      <c r="G75" s="158">
        <f t="shared" si="3"/>
        <v>1.7345399995974731E-2</v>
      </c>
      <c r="I75" s="200">
        <f t="shared" si="15"/>
        <v>1.7345399995974731E-2</v>
      </c>
      <c r="P75" s="200">
        <f t="shared" si="4"/>
        <v>3.859615113941546E-2</v>
      </c>
      <c r="Q75" s="227">
        <f t="shared" si="5"/>
        <v>31219.258999999998</v>
      </c>
      <c r="R75" s="178"/>
      <c r="S75" s="200">
        <f t="shared" si="6"/>
        <v>4.5159442416044747E-4</v>
      </c>
      <c r="T75" s="200">
        <v>1</v>
      </c>
      <c r="U75" s="200">
        <f t="shared" si="7"/>
        <v>4.5159442416044747E-4</v>
      </c>
      <c r="W75" s="200">
        <f t="shared" si="12"/>
        <v>-2.125075114344073E-2</v>
      </c>
      <c r="AD75" s="200">
        <v>4</v>
      </c>
      <c r="AF75" s="200" t="s">
        <v>59</v>
      </c>
      <c r="AH75" s="200" t="s">
        <v>60</v>
      </c>
      <c r="AJ75" s="200">
        <v>16034.5</v>
      </c>
      <c r="AK75" s="200">
        <v>3.5641459995531477E-2</v>
      </c>
      <c r="AR75" s="200">
        <v>16034.5</v>
      </c>
      <c r="AS75" s="200">
        <v>3.5641459995531477E-2</v>
      </c>
      <c r="BA75" s="200">
        <v>14274</v>
      </c>
      <c r="BB75" s="200">
        <v>4.390231999423122E-2</v>
      </c>
      <c r="BC75" s="200">
        <v>0.1</v>
      </c>
    </row>
    <row r="76" spans="1:55" s="200" customFormat="1" ht="12.95" customHeight="1" x14ac:dyDescent="0.2">
      <c r="A76" s="178" t="s">
        <v>87</v>
      </c>
      <c r="B76" s="178" t="s">
        <v>54</v>
      </c>
      <c r="C76" s="162">
        <v>46246.769</v>
      </c>
      <c r="D76" s="162" t="s">
        <v>38</v>
      </c>
      <c r="E76" s="200">
        <f t="shared" si="1"/>
        <v>14177.072001704071</v>
      </c>
      <c r="F76" s="200">
        <f t="shared" si="11"/>
        <v>14177</v>
      </c>
      <c r="G76" s="158">
        <f t="shared" si="3"/>
        <v>2.9448360000969842E-2</v>
      </c>
      <c r="I76" s="200">
        <f t="shared" si="15"/>
        <v>2.9448360000969842E-2</v>
      </c>
      <c r="P76" s="200">
        <f t="shared" si="4"/>
        <v>3.872271363689643E-2</v>
      </c>
      <c r="Q76" s="227">
        <f t="shared" si="5"/>
        <v>31228.269</v>
      </c>
      <c r="R76" s="178"/>
      <c r="S76" s="200">
        <f t="shared" si="6"/>
        <v>8.6013635364224725E-5</v>
      </c>
      <c r="T76" s="200">
        <v>1</v>
      </c>
      <c r="U76" s="200">
        <f t="shared" si="7"/>
        <v>8.6013635364224725E-5</v>
      </c>
      <c r="W76" s="200">
        <f t="shared" si="12"/>
        <v>-9.2743536359265882E-3</v>
      </c>
      <c r="AB76" s="200" t="s">
        <v>79</v>
      </c>
      <c r="AH76" s="200" t="s">
        <v>69</v>
      </c>
      <c r="AJ76" s="200">
        <v>16034.5</v>
      </c>
      <c r="AK76" s="200">
        <v>4.4541459996253252E-2</v>
      </c>
      <c r="AR76" s="200">
        <v>16034.5</v>
      </c>
      <c r="AS76" s="200">
        <v>4.4541459996253252E-2</v>
      </c>
      <c r="BA76" s="200">
        <v>15073.5</v>
      </c>
      <c r="BB76" s="200">
        <v>5.7143979996908456E-2</v>
      </c>
      <c r="BC76" s="200">
        <v>0.1</v>
      </c>
    </row>
    <row r="77" spans="1:55" s="200" customFormat="1" ht="12.95" customHeight="1" x14ac:dyDescent="0.2">
      <c r="A77" s="39" t="s">
        <v>85</v>
      </c>
      <c r="B77" s="40" t="s">
        <v>52</v>
      </c>
      <c r="C77" s="41">
        <v>46253.512999999999</v>
      </c>
      <c r="D77" s="41"/>
      <c r="E77" s="200">
        <f t="shared" si="1"/>
        <v>14193.561187937299</v>
      </c>
      <c r="F77" s="200">
        <f t="shared" si="11"/>
        <v>14193.5</v>
      </c>
      <c r="G77" s="158">
        <f t="shared" si="3"/>
        <v>2.5025579998327885E-2</v>
      </c>
      <c r="I77" s="200">
        <f t="shared" si="15"/>
        <v>2.5025579998327885E-2</v>
      </c>
      <c r="P77" s="200">
        <f t="shared" si="4"/>
        <v>3.8817741410133701E-2</v>
      </c>
      <c r="Q77" s="227">
        <f t="shared" si="5"/>
        <v>31235.012999999999</v>
      </c>
      <c r="R77" s="178"/>
      <c r="S77" s="200">
        <f t="shared" si="6"/>
        <v>1.9022371640930539E-4</v>
      </c>
      <c r="T77" s="209">
        <f>T$19</f>
        <v>0.1</v>
      </c>
      <c r="U77" s="200">
        <f t="shared" si="7"/>
        <v>1.9022371640930539E-5</v>
      </c>
      <c r="W77" s="200">
        <f t="shared" si="12"/>
        <v>-1.3792161411805816E-2</v>
      </c>
      <c r="AB77" s="200" t="s">
        <v>68</v>
      </c>
      <c r="AH77" s="200" t="s">
        <v>69</v>
      </c>
      <c r="AJ77" s="200">
        <v>16034.5</v>
      </c>
      <c r="AK77" s="200">
        <v>4.5241460000397637E-2</v>
      </c>
      <c r="AR77" s="200">
        <v>16034.5</v>
      </c>
      <c r="AS77" s="200">
        <v>4.5241460000397637E-2</v>
      </c>
      <c r="BA77" s="200">
        <v>15078.5</v>
      </c>
      <c r="BB77" s="200">
        <v>5.0167380002676509E-2</v>
      </c>
      <c r="BC77" s="200">
        <v>0.1</v>
      </c>
    </row>
    <row r="78" spans="1:55" s="200" customFormat="1" ht="12.95" customHeight="1" x14ac:dyDescent="0.2">
      <c r="A78" s="39" t="s">
        <v>84</v>
      </c>
      <c r="B78" s="40"/>
      <c r="C78" s="41">
        <v>46259.451999999997</v>
      </c>
      <c r="D78" s="41" t="s">
        <v>38</v>
      </c>
      <c r="E78" s="200">
        <f t="shared" si="1"/>
        <v>14208.082136489958</v>
      </c>
      <c r="F78" s="200">
        <f t="shared" si="11"/>
        <v>14208</v>
      </c>
      <c r="G78" s="158">
        <f t="shared" si="3"/>
        <v>3.3593439991818741E-2</v>
      </c>
      <c r="I78" s="200">
        <f t="shared" si="15"/>
        <v>3.3593439991818741E-2</v>
      </c>
      <c r="P78" s="200">
        <f t="shared" si="4"/>
        <v>3.8901325599848914E-2</v>
      </c>
      <c r="Q78" s="227">
        <f t="shared" si="5"/>
        <v>31240.951999999997</v>
      </c>
      <c r="R78" s="178"/>
      <c r="S78" s="200">
        <f t="shared" si="6"/>
        <v>2.817364962793384E-5</v>
      </c>
      <c r="T78" s="209">
        <f>T$19</f>
        <v>0.1</v>
      </c>
      <c r="U78" s="200">
        <f t="shared" si="7"/>
        <v>2.8173649627933841E-6</v>
      </c>
      <c r="W78" s="200">
        <f t="shared" si="12"/>
        <v>-5.3078856080301731E-3</v>
      </c>
      <c r="AB78" s="200" t="s">
        <v>68</v>
      </c>
      <c r="AH78" s="200" t="s">
        <v>69</v>
      </c>
      <c r="AJ78" s="200">
        <v>16171</v>
      </c>
      <c r="AK78" s="200">
        <v>4.3680279995896854E-2</v>
      </c>
      <c r="AR78" s="200">
        <v>16171</v>
      </c>
      <c r="AS78" s="200">
        <v>4.3680279995896854E-2</v>
      </c>
      <c r="BA78" s="200">
        <v>15098</v>
      </c>
      <c r="BB78" s="200">
        <v>4.5758640000713058E-2</v>
      </c>
      <c r="BC78" s="200">
        <v>0.1</v>
      </c>
    </row>
    <row r="79" spans="1:55" s="200" customFormat="1" ht="12.95" customHeight="1" x14ac:dyDescent="0.2">
      <c r="A79" s="178" t="s">
        <v>90</v>
      </c>
      <c r="B79" s="178" t="s">
        <v>54</v>
      </c>
      <c r="C79" s="162">
        <v>46261.500999999997</v>
      </c>
      <c r="D79" s="162" t="s">
        <v>38</v>
      </c>
      <c r="E79" s="200">
        <f t="shared" si="1"/>
        <v>14213.091973766335</v>
      </c>
      <c r="F79" s="200">
        <f t="shared" si="11"/>
        <v>14213</v>
      </c>
      <c r="G79" s="158">
        <f t="shared" si="3"/>
        <v>3.761683999618981E-2</v>
      </c>
      <c r="I79" s="200">
        <f t="shared" si="15"/>
        <v>3.761683999618981E-2</v>
      </c>
      <c r="P79" s="200">
        <f t="shared" si="4"/>
        <v>3.8930163988089961E-2</v>
      </c>
      <c r="Q79" s="227">
        <f t="shared" si="5"/>
        <v>31243.000999999997</v>
      </c>
      <c r="R79" s="178"/>
      <c r="S79" s="200">
        <f t="shared" si="6"/>
        <v>1.7248199077005465E-6</v>
      </c>
      <c r="T79" s="200">
        <v>1</v>
      </c>
      <c r="U79" s="200">
        <f t="shared" si="7"/>
        <v>1.7248199077005465E-6</v>
      </c>
      <c r="W79" s="200">
        <f t="shared" si="12"/>
        <v>-1.3133239919001505E-3</v>
      </c>
      <c r="AB79" s="200" t="s">
        <v>68</v>
      </c>
      <c r="AH79" s="200" t="s">
        <v>69</v>
      </c>
      <c r="AJ79" s="200">
        <v>16729</v>
      </c>
      <c r="AK79" s="200">
        <v>5.1391719993262086E-2</v>
      </c>
      <c r="AR79" s="200">
        <v>16729</v>
      </c>
      <c r="AS79" s="200">
        <v>5.1391719993262086E-2</v>
      </c>
      <c r="BA79" s="200">
        <v>15098</v>
      </c>
      <c r="BB79" s="200">
        <v>4.7758640001120511E-2</v>
      </c>
      <c r="BC79" s="200">
        <v>0.1</v>
      </c>
    </row>
    <row r="80" spans="1:55" s="200" customFormat="1" ht="12.95" customHeight="1" x14ac:dyDescent="0.2">
      <c r="A80" s="178" t="s">
        <v>90</v>
      </c>
      <c r="B80" s="178" t="s">
        <v>54</v>
      </c>
      <c r="C80" s="162">
        <v>46268.442999999999</v>
      </c>
      <c r="D80" s="162" t="s">
        <v>38</v>
      </c>
      <c r="E80" s="200">
        <f t="shared" si="1"/>
        <v>14230.06527311852</v>
      </c>
      <c r="F80" s="200">
        <f t="shared" si="11"/>
        <v>14230</v>
      </c>
      <c r="G80" s="158">
        <f t="shared" si="3"/>
        <v>2.6696399996581022E-2</v>
      </c>
      <c r="I80" s="200">
        <f t="shared" si="15"/>
        <v>2.6696399996581022E-2</v>
      </c>
      <c r="P80" s="200">
        <f t="shared" si="4"/>
        <v>3.9028276856235979E-2</v>
      </c>
      <c r="Q80" s="227">
        <f t="shared" si="5"/>
        <v>31249.942999999999</v>
      </c>
      <c r="R80" s="178"/>
      <c r="S80" s="200">
        <f t="shared" si="6"/>
        <v>1.5207518688169341E-4</v>
      </c>
      <c r="T80" s="200">
        <v>1</v>
      </c>
      <c r="U80" s="200">
        <f t="shared" si="7"/>
        <v>1.5207518688169341E-4</v>
      </c>
      <c r="W80" s="200">
        <f t="shared" si="12"/>
        <v>-1.2331876859654957E-2</v>
      </c>
      <c r="AB80" s="200" t="s">
        <v>68</v>
      </c>
      <c r="AH80" s="200" t="s">
        <v>69</v>
      </c>
      <c r="AJ80" s="200">
        <v>17638.5</v>
      </c>
      <c r="AK80" s="200">
        <v>5.7148179999785498E-2</v>
      </c>
      <c r="AR80" s="200">
        <v>17638.5</v>
      </c>
      <c r="AS80" s="200">
        <v>5.7148179999785498E-2</v>
      </c>
      <c r="BA80" s="200">
        <v>15147</v>
      </c>
      <c r="BB80" s="200">
        <v>2.7987959998426959E-2</v>
      </c>
      <c r="BC80" s="200">
        <v>0.1</v>
      </c>
    </row>
    <row r="81" spans="1:55" s="200" customFormat="1" ht="12.95" customHeight="1" x14ac:dyDescent="0.2">
      <c r="A81" s="178" t="s">
        <v>90</v>
      </c>
      <c r="B81" s="178" t="s">
        <v>54</v>
      </c>
      <c r="C81" s="162">
        <v>46268.453000000001</v>
      </c>
      <c r="D81" s="162" t="s">
        <v>38</v>
      </c>
      <c r="E81" s="200">
        <f t="shared" si="1"/>
        <v>14230.089723276047</v>
      </c>
      <c r="F81" s="200">
        <f t="shared" si="11"/>
        <v>14230</v>
      </c>
      <c r="G81" s="158">
        <f t="shared" si="3"/>
        <v>3.669639999861829E-2</v>
      </c>
      <c r="I81" s="200">
        <f t="shared" si="15"/>
        <v>3.669639999861829E-2</v>
      </c>
      <c r="P81" s="200">
        <f t="shared" si="4"/>
        <v>3.9028276856235979E-2</v>
      </c>
      <c r="Q81" s="227">
        <f t="shared" si="5"/>
        <v>31249.953000000001</v>
      </c>
      <c r="R81" s="178"/>
      <c r="S81" s="200">
        <f t="shared" si="6"/>
        <v>5.4376496790929463E-6</v>
      </c>
      <c r="T81" s="200">
        <v>1</v>
      </c>
      <c r="U81" s="200">
        <f t="shared" si="7"/>
        <v>5.4376496790929463E-6</v>
      </c>
      <c r="W81" s="200">
        <f t="shared" si="12"/>
        <v>-2.3318768576176888E-3</v>
      </c>
      <c r="AB81" s="200" t="s">
        <v>68</v>
      </c>
      <c r="AH81" s="200" t="s">
        <v>69</v>
      </c>
      <c r="AJ81" s="200">
        <v>17658</v>
      </c>
      <c r="AK81" s="200">
        <v>3.9739439991535619E-2</v>
      </c>
      <c r="AR81" s="200">
        <v>17658</v>
      </c>
      <c r="AS81" s="200">
        <v>3.9739439991535619E-2</v>
      </c>
      <c r="BA81" s="200">
        <v>15186</v>
      </c>
      <c r="BB81" s="200">
        <v>2.6170479999564122E-2</v>
      </c>
      <c r="BC81" s="200">
        <v>0.1</v>
      </c>
    </row>
    <row r="82" spans="1:55" s="200" customFormat="1" ht="12.95" customHeight="1" x14ac:dyDescent="0.2">
      <c r="A82" s="178" t="s">
        <v>87</v>
      </c>
      <c r="B82" s="178" t="s">
        <v>54</v>
      </c>
      <c r="C82" s="162">
        <v>46269.678999999996</v>
      </c>
      <c r="D82" s="162" t="s">
        <v>38</v>
      </c>
      <c r="E82" s="200">
        <f t="shared" si="1"/>
        <v>14233.087312588304</v>
      </c>
      <c r="F82" s="200">
        <f t="shared" si="11"/>
        <v>14233</v>
      </c>
      <c r="G82" s="158">
        <f t="shared" si="3"/>
        <v>3.571043999545509E-2</v>
      </c>
      <c r="I82" s="200">
        <f t="shared" si="15"/>
        <v>3.571043999545509E-2</v>
      </c>
      <c r="P82" s="200">
        <f t="shared" si="4"/>
        <v>3.9045600894164388E-2</v>
      </c>
      <c r="Q82" s="227">
        <f t="shared" si="5"/>
        <v>31251.178999999996</v>
      </c>
      <c r="R82" s="178"/>
      <c r="S82" s="200">
        <f t="shared" si="6"/>
        <v>1.1123298220279414E-5</v>
      </c>
      <c r="T82" s="200">
        <v>1</v>
      </c>
      <c r="U82" s="200">
        <f t="shared" si="7"/>
        <v>1.1123298220279414E-5</v>
      </c>
      <c r="W82" s="200">
        <f t="shared" si="12"/>
        <v>-3.3351608987092982E-3</v>
      </c>
      <c r="AB82" s="200" t="s">
        <v>68</v>
      </c>
      <c r="AH82" s="200" t="s">
        <v>69</v>
      </c>
      <c r="AJ82" s="200">
        <v>17738.5</v>
      </c>
      <c r="AK82" s="200">
        <v>5.5816179999965243E-2</v>
      </c>
      <c r="AR82" s="200">
        <v>17738.5</v>
      </c>
      <c r="AS82" s="200">
        <v>5.5816179999965243E-2</v>
      </c>
      <c r="BA82" s="200">
        <v>15205.5</v>
      </c>
      <c r="BB82" s="200">
        <v>3.2761739996203687E-2</v>
      </c>
      <c r="BC82" s="200">
        <v>0.1</v>
      </c>
    </row>
    <row r="83" spans="1:55" s="200" customFormat="1" ht="12.95" customHeight="1" x14ac:dyDescent="0.2">
      <c r="A83" s="178" t="s">
        <v>90</v>
      </c>
      <c r="B83" s="178" t="s">
        <v>54</v>
      </c>
      <c r="C83" s="162">
        <v>46270.485000000001</v>
      </c>
      <c r="D83" s="162" t="s">
        <v>38</v>
      </c>
      <c r="E83" s="200">
        <f t="shared" si="1"/>
        <v>14235.057995284635</v>
      </c>
      <c r="F83" s="200">
        <f t="shared" si="11"/>
        <v>14235</v>
      </c>
      <c r="G83" s="158">
        <f t="shared" si="3"/>
        <v>2.3719799995888025E-2</v>
      </c>
      <c r="I83" s="200">
        <f t="shared" si="15"/>
        <v>2.3719799995888025E-2</v>
      </c>
      <c r="P83" s="200">
        <f t="shared" si="4"/>
        <v>3.9057151919845531E-2</v>
      </c>
      <c r="Q83" s="227">
        <f t="shared" si="5"/>
        <v>31251.985000000001</v>
      </c>
      <c r="R83" s="178"/>
      <c r="S83" s="200">
        <f t="shared" si="6"/>
        <v>2.3523436403932304E-4</v>
      </c>
      <c r="T83" s="200">
        <v>1</v>
      </c>
      <c r="U83" s="200">
        <f t="shared" si="7"/>
        <v>2.3523436403932304E-4</v>
      </c>
      <c r="W83" s="200">
        <f t="shared" si="12"/>
        <v>-1.5337351923957507E-2</v>
      </c>
      <c r="AB83" s="200" t="s">
        <v>68</v>
      </c>
      <c r="AH83" s="200" t="s">
        <v>69</v>
      </c>
      <c r="AJ83" s="200">
        <v>17738.5</v>
      </c>
      <c r="AK83" s="200">
        <v>5.6216179997136351E-2</v>
      </c>
      <c r="AR83" s="200">
        <v>17738.5</v>
      </c>
      <c r="AS83" s="200">
        <v>5.6216179997136351E-2</v>
      </c>
      <c r="BA83" s="200">
        <v>15230</v>
      </c>
      <c r="BB83" s="200">
        <v>3.9376399996399414E-2</v>
      </c>
      <c r="BC83" s="200">
        <v>0.1</v>
      </c>
    </row>
    <row r="84" spans="1:55" s="200" customFormat="1" ht="12.95" customHeight="1" x14ac:dyDescent="0.2">
      <c r="A84" s="39" t="s">
        <v>84</v>
      </c>
      <c r="B84" s="40"/>
      <c r="C84" s="41">
        <v>46270.490400000002</v>
      </c>
      <c r="D84" s="41" t="s">
        <v>55</v>
      </c>
      <c r="E84" s="200">
        <f t="shared" si="1"/>
        <v>14235.071198369702</v>
      </c>
      <c r="F84" s="200">
        <f t="shared" si="11"/>
        <v>14235</v>
      </c>
      <c r="G84" s="158">
        <f t="shared" si="3"/>
        <v>2.9119799997715745E-2</v>
      </c>
      <c r="J84" s="200">
        <f>G84</f>
        <v>2.9119799997715745E-2</v>
      </c>
      <c r="P84" s="200">
        <f t="shared" si="4"/>
        <v>3.9057151919845531E-2</v>
      </c>
      <c r="Q84" s="227">
        <f t="shared" si="5"/>
        <v>31251.990400000002</v>
      </c>
      <c r="R84" s="178"/>
      <c r="S84" s="200">
        <f t="shared" si="6"/>
        <v>9.8750963224256556E-5</v>
      </c>
      <c r="T84" s="39">
        <v>1</v>
      </c>
      <c r="U84" s="200">
        <f t="shared" si="7"/>
        <v>9.8750963224256556E-5</v>
      </c>
      <c r="W84" s="200">
        <f t="shared" si="12"/>
        <v>-9.9373519221297862E-3</v>
      </c>
      <c r="AB84" s="200" t="s">
        <v>68</v>
      </c>
      <c r="AH84" s="200" t="s">
        <v>69</v>
      </c>
      <c r="AJ84" s="200">
        <v>17772.5</v>
      </c>
      <c r="AK84" s="200">
        <v>5.527530000108527E-2</v>
      </c>
      <c r="AR84" s="200">
        <v>17772.5</v>
      </c>
      <c r="AS84" s="200">
        <v>5.527530000108527E-2</v>
      </c>
      <c r="BA84" s="200">
        <v>15247</v>
      </c>
      <c r="BB84" s="200">
        <v>3.9455960002669599E-2</v>
      </c>
      <c r="BC84" s="200">
        <v>0.1</v>
      </c>
    </row>
    <row r="85" spans="1:55" s="200" customFormat="1" ht="12.95" customHeight="1" x14ac:dyDescent="0.2">
      <c r="A85" s="39" t="s">
        <v>84</v>
      </c>
      <c r="B85" s="40"/>
      <c r="C85" s="41">
        <v>46270.490400000002</v>
      </c>
      <c r="D85" s="41" t="s">
        <v>38</v>
      </c>
      <c r="E85" s="200">
        <f t="shared" ref="E85:E148" si="16">+(C85-C$7)/C$8</f>
        <v>14235.071198369702</v>
      </c>
      <c r="F85" s="200">
        <f t="shared" ref="F85:F116" si="17">ROUND(2*E85,0)/2</f>
        <v>14235</v>
      </c>
      <c r="G85" s="158">
        <f t="shared" ref="G85:G148" si="18">+C85-(C$7+F85*C$8)</f>
        <v>2.9119799997715745E-2</v>
      </c>
      <c r="J85" s="200">
        <f>G85</f>
        <v>2.9119799997715745E-2</v>
      </c>
      <c r="P85" s="200">
        <f t="shared" ref="P85:P148" si="19">+D$11+D$12*F85+D$13*F85^2</f>
        <v>3.9057151919845531E-2</v>
      </c>
      <c r="Q85" s="227">
        <f t="shared" ref="Q85:Q148" si="20">+C85-15018.5</f>
        <v>31251.990400000002</v>
      </c>
      <c r="R85" s="178"/>
      <c r="S85" s="200">
        <f t="shared" ref="S85:S148" si="21">+(P85-G85)^2</f>
        <v>9.8750963224256556E-5</v>
      </c>
      <c r="T85" s="209">
        <f>T$19</f>
        <v>0.1</v>
      </c>
      <c r="U85" s="200">
        <f t="shared" ref="U85:U148" si="22">T85*S85</f>
        <v>9.8750963224256566E-6</v>
      </c>
      <c r="W85" s="200">
        <f t="shared" ref="W85:W116" si="23">+G85-P85</f>
        <v>-9.9373519221297862E-3</v>
      </c>
      <c r="AB85" s="200" t="s">
        <v>68</v>
      </c>
      <c r="AH85" s="200" t="s">
        <v>69</v>
      </c>
      <c r="AJ85" s="200">
        <v>17772.5</v>
      </c>
      <c r="AK85" s="200">
        <v>5.7975299998361152E-2</v>
      </c>
      <c r="AR85" s="200">
        <v>17772.5</v>
      </c>
      <c r="AS85" s="200">
        <v>5.7975299998361152E-2</v>
      </c>
      <c r="BA85" s="200">
        <v>15914.5</v>
      </c>
      <c r="BB85" s="200">
        <v>4.1079859998717438E-2</v>
      </c>
      <c r="BC85" s="200">
        <v>0.1</v>
      </c>
    </row>
    <row r="86" spans="1:55" s="200" customFormat="1" ht="12.95" customHeight="1" x14ac:dyDescent="0.2">
      <c r="A86" s="178" t="s">
        <v>90</v>
      </c>
      <c r="B86" s="178" t="s">
        <v>54</v>
      </c>
      <c r="C86" s="162">
        <v>46272.536999999997</v>
      </c>
      <c r="D86" s="162" t="s">
        <v>38</v>
      </c>
      <c r="E86" s="200">
        <f t="shared" si="16"/>
        <v>14240.07516760826</v>
      </c>
      <c r="F86" s="200">
        <f t="shared" si="17"/>
        <v>14240</v>
      </c>
      <c r="G86" s="158">
        <f t="shared" si="18"/>
        <v>3.0743199997232296E-2</v>
      </c>
      <c r="I86" s="200">
        <f t="shared" ref="I86:I116" si="24">G86</f>
        <v>3.0743199997232296E-2</v>
      </c>
      <c r="P86" s="200">
        <f t="shared" si="19"/>
        <v>3.9086035318766095E-2</v>
      </c>
      <c r="Q86" s="227">
        <f t="shared" si="20"/>
        <v>31254.036999999997</v>
      </c>
      <c r="R86" s="178"/>
      <c r="S86" s="200">
        <f t="shared" si="21"/>
        <v>6.9602901202231969E-5</v>
      </c>
      <c r="T86" s="200">
        <v>1</v>
      </c>
      <c r="U86" s="200">
        <f t="shared" si="22"/>
        <v>6.9602901202231969E-5</v>
      </c>
      <c r="W86" s="200">
        <f t="shared" si="23"/>
        <v>-8.3428353215337994E-3</v>
      </c>
      <c r="AB86" s="200" t="s">
        <v>68</v>
      </c>
      <c r="AH86" s="200" t="s">
        <v>69</v>
      </c>
      <c r="AJ86" s="200">
        <v>17790</v>
      </c>
      <c r="AK86" s="200">
        <v>5.5357199998979922E-2</v>
      </c>
      <c r="AR86" s="200">
        <v>17790</v>
      </c>
      <c r="AS86" s="200">
        <v>5.5357199998979922E-2</v>
      </c>
      <c r="BA86" s="200">
        <v>15917</v>
      </c>
      <c r="BB86" s="200">
        <v>4.6591559999797028E-2</v>
      </c>
      <c r="BC86" s="200">
        <v>0.1</v>
      </c>
    </row>
    <row r="87" spans="1:55" s="200" customFormat="1" ht="12.95" customHeight="1" x14ac:dyDescent="0.2">
      <c r="A87" s="39" t="s">
        <v>85</v>
      </c>
      <c r="B87" s="40"/>
      <c r="C87" s="41">
        <v>46286.455999999998</v>
      </c>
      <c r="D87" s="41"/>
      <c r="E87" s="200">
        <f t="shared" si="16"/>
        <v>14274.10734186395</v>
      </c>
      <c r="F87" s="200">
        <f t="shared" si="17"/>
        <v>14274</v>
      </c>
      <c r="G87" s="158">
        <f t="shared" si="18"/>
        <v>4.390231999423122E-2</v>
      </c>
      <c r="I87" s="200">
        <f t="shared" si="24"/>
        <v>4.390231999423122E-2</v>
      </c>
      <c r="P87" s="200">
        <f t="shared" si="19"/>
        <v>3.9282663483874318E-2</v>
      </c>
      <c r="Q87" s="227">
        <f t="shared" si="20"/>
        <v>31267.955999999998</v>
      </c>
      <c r="R87" s="178"/>
      <c r="S87" s="200">
        <f t="shared" si="21"/>
        <v>2.1341226273682911E-5</v>
      </c>
      <c r="T87" s="209">
        <f>T$19</f>
        <v>0.1</v>
      </c>
      <c r="U87" s="200">
        <f t="shared" si="22"/>
        <v>2.1341226273682913E-6</v>
      </c>
      <c r="W87" s="200">
        <f t="shared" si="23"/>
        <v>4.6196565103569023E-3</v>
      </c>
      <c r="AB87" s="200" t="s">
        <v>68</v>
      </c>
      <c r="AH87" s="200" t="s">
        <v>69</v>
      </c>
      <c r="AJ87" s="200">
        <v>17814</v>
      </c>
      <c r="AK87" s="200">
        <v>5.5769519996829331E-2</v>
      </c>
      <c r="AR87" s="200">
        <v>17814</v>
      </c>
      <c r="AS87" s="200">
        <v>5.5769519996829331E-2</v>
      </c>
      <c r="BA87" s="200">
        <v>15921.5</v>
      </c>
      <c r="BB87" s="200">
        <v>5.9112619994266424E-2</v>
      </c>
      <c r="BC87" s="200">
        <v>0.1</v>
      </c>
    </row>
    <row r="88" spans="1:55" s="200" customFormat="1" ht="12.95" customHeight="1" x14ac:dyDescent="0.2">
      <c r="A88" s="178" t="s">
        <v>90</v>
      </c>
      <c r="B88" s="178" t="s">
        <v>54</v>
      </c>
      <c r="C88" s="162">
        <v>46293.377999999997</v>
      </c>
      <c r="D88" s="162" t="s">
        <v>38</v>
      </c>
      <c r="E88" s="200">
        <f t="shared" si="16"/>
        <v>14291.031740901079</v>
      </c>
      <c r="F88" s="200">
        <f t="shared" si="17"/>
        <v>14291</v>
      </c>
      <c r="G88" s="158">
        <f t="shared" si="18"/>
        <v>1.2981879990547895E-2</v>
      </c>
      <c r="I88" s="200">
        <f t="shared" si="24"/>
        <v>1.2981879990547895E-2</v>
      </c>
      <c r="P88" s="200">
        <f t="shared" si="19"/>
        <v>3.9381122100721554E-2</v>
      </c>
      <c r="Q88" s="227">
        <f t="shared" si="20"/>
        <v>31274.877999999997</v>
      </c>
      <c r="R88" s="178"/>
      <c r="S88" s="200">
        <f t="shared" si="21"/>
        <v>6.9691998399156613E-4</v>
      </c>
      <c r="T88" s="200">
        <v>1</v>
      </c>
      <c r="U88" s="200">
        <f t="shared" si="22"/>
        <v>6.9691998399156613E-4</v>
      </c>
      <c r="W88" s="200">
        <f t="shared" si="23"/>
        <v>-2.6399242110173658E-2</v>
      </c>
      <c r="AB88" s="200" t="s">
        <v>68</v>
      </c>
      <c r="AH88" s="200" t="s">
        <v>69</v>
      </c>
      <c r="AJ88" s="200">
        <v>17814</v>
      </c>
      <c r="AK88" s="200">
        <v>5.6169519994000439E-2</v>
      </c>
      <c r="AR88" s="200">
        <v>17814</v>
      </c>
      <c r="AS88" s="200">
        <v>5.6169519994000439E-2</v>
      </c>
      <c r="BA88" s="200">
        <v>15922</v>
      </c>
      <c r="BB88" s="200">
        <v>3.461495999363251E-2</v>
      </c>
      <c r="BC88" s="200">
        <v>0.1</v>
      </c>
    </row>
    <row r="89" spans="1:55" s="200" customFormat="1" ht="12.95" customHeight="1" x14ac:dyDescent="0.2">
      <c r="A89" s="178" t="s">
        <v>90</v>
      </c>
      <c r="B89" s="178" t="s">
        <v>54</v>
      </c>
      <c r="C89" s="162">
        <v>46293.379000000001</v>
      </c>
      <c r="D89" s="162" t="s">
        <v>38</v>
      </c>
      <c r="E89" s="200">
        <f t="shared" si="16"/>
        <v>14291.03418591684</v>
      </c>
      <c r="F89" s="200">
        <f t="shared" si="17"/>
        <v>14291</v>
      </c>
      <c r="G89" s="158">
        <f t="shared" si="18"/>
        <v>1.3981879994389601E-2</v>
      </c>
      <c r="I89" s="200">
        <f t="shared" si="24"/>
        <v>1.3981879994389601E-2</v>
      </c>
      <c r="P89" s="200">
        <f t="shared" si="19"/>
        <v>3.9381122100721554E-2</v>
      </c>
      <c r="Q89" s="227">
        <f t="shared" si="20"/>
        <v>31274.879000000001</v>
      </c>
      <c r="R89" s="178"/>
      <c r="S89" s="200">
        <f t="shared" si="21"/>
        <v>6.4512149957606597E-4</v>
      </c>
      <c r="T89" s="200">
        <v>1</v>
      </c>
      <c r="U89" s="200">
        <f t="shared" si="22"/>
        <v>6.4512149957606597E-4</v>
      </c>
      <c r="W89" s="200">
        <f t="shared" si="23"/>
        <v>-2.5399242106331953E-2</v>
      </c>
      <c r="AB89" s="200" t="s">
        <v>68</v>
      </c>
      <c r="AH89" s="200" t="s">
        <v>69</v>
      </c>
      <c r="AJ89" s="200">
        <v>17819</v>
      </c>
      <c r="AK89" s="200">
        <v>5.0092919998860452E-2</v>
      </c>
      <c r="AR89" s="200">
        <v>17819</v>
      </c>
      <c r="AS89" s="200">
        <v>5.0092919998860452E-2</v>
      </c>
      <c r="BA89" s="200">
        <v>16012.5</v>
      </c>
      <c r="BB89" s="200">
        <v>4.4538499998452608E-2</v>
      </c>
      <c r="BC89" s="200">
        <v>0.1</v>
      </c>
    </row>
    <row r="90" spans="1:55" s="200" customFormat="1" ht="12.95" customHeight="1" x14ac:dyDescent="0.2">
      <c r="A90" s="178" t="s">
        <v>90</v>
      </c>
      <c r="B90" s="178" t="s">
        <v>54</v>
      </c>
      <c r="C90" s="162">
        <v>46293.381000000001</v>
      </c>
      <c r="D90" s="162" t="s">
        <v>38</v>
      </c>
      <c r="E90" s="200">
        <f t="shared" si="16"/>
        <v>14291.039075948347</v>
      </c>
      <c r="F90" s="200">
        <f t="shared" si="17"/>
        <v>14291</v>
      </c>
      <c r="G90" s="158">
        <f t="shared" si="18"/>
        <v>1.5981879994797055E-2</v>
      </c>
      <c r="I90" s="200">
        <f t="shared" si="24"/>
        <v>1.5981879994797055E-2</v>
      </c>
      <c r="P90" s="200">
        <f t="shared" si="19"/>
        <v>3.9381122100721554E-2</v>
      </c>
      <c r="Q90" s="227">
        <f t="shared" si="20"/>
        <v>31274.881000000001</v>
      </c>
      <c r="R90" s="178"/>
      <c r="S90" s="200">
        <f t="shared" si="21"/>
        <v>5.4752453113166997E-4</v>
      </c>
      <c r="T90" s="200">
        <v>1</v>
      </c>
      <c r="U90" s="200">
        <f t="shared" si="22"/>
        <v>5.4752453113166997E-4</v>
      </c>
      <c r="W90" s="200">
        <f t="shared" si="23"/>
        <v>-2.3399242105924499E-2</v>
      </c>
      <c r="AB90" s="200" t="s">
        <v>68</v>
      </c>
      <c r="AH90" s="200" t="s">
        <v>69</v>
      </c>
      <c r="AJ90" s="200">
        <v>18628.5</v>
      </c>
      <c r="AK90" s="200">
        <v>6.2981379996926989E-2</v>
      </c>
      <c r="AR90" s="200">
        <v>18628.5</v>
      </c>
      <c r="AS90" s="200">
        <v>6.2981379996926989E-2</v>
      </c>
      <c r="BA90" s="200">
        <v>16012.5</v>
      </c>
      <c r="BB90" s="200">
        <v>5.0538499992399011E-2</v>
      </c>
      <c r="BC90" s="200">
        <v>0.1</v>
      </c>
    </row>
    <row r="91" spans="1:55" s="200" customFormat="1" ht="12.95" customHeight="1" x14ac:dyDescent="0.2">
      <c r="A91" s="178" t="s">
        <v>90</v>
      </c>
      <c r="B91" s="178" t="s">
        <v>54</v>
      </c>
      <c r="C91" s="162">
        <v>46293.381000000001</v>
      </c>
      <c r="D91" s="162" t="s">
        <v>38</v>
      </c>
      <c r="E91" s="200">
        <f t="shared" si="16"/>
        <v>14291.039075948347</v>
      </c>
      <c r="F91" s="200">
        <f t="shared" si="17"/>
        <v>14291</v>
      </c>
      <c r="G91" s="158">
        <f t="shared" si="18"/>
        <v>1.5981879994797055E-2</v>
      </c>
      <c r="I91" s="200">
        <f t="shared" si="24"/>
        <v>1.5981879994797055E-2</v>
      </c>
      <c r="P91" s="200">
        <f t="shared" si="19"/>
        <v>3.9381122100721554E-2</v>
      </c>
      <c r="Q91" s="227">
        <f t="shared" si="20"/>
        <v>31274.881000000001</v>
      </c>
      <c r="R91" s="178"/>
      <c r="S91" s="200">
        <f t="shared" si="21"/>
        <v>5.4752453113166997E-4</v>
      </c>
      <c r="T91" s="200">
        <v>1</v>
      </c>
      <c r="U91" s="200">
        <f t="shared" si="22"/>
        <v>5.4752453113166997E-4</v>
      </c>
      <c r="W91" s="200">
        <f t="shared" si="23"/>
        <v>-2.3399242105924499E-2</v>
      </c>
      <c r="AB91" s="200" t="s">
        <v>68</v>
      </c>
      <c r="AH91" s="200" t="s">
        <v>69</v>
      </c>
      <c r="AJ91" s="200">
        <v>18628.5</v>
      </c>
      <c r="AK91" s="200">
        <v>6.3681379993795417E-2</v>
      </c>
      <c r="AR91" s="200">
        <v>18628.5</v>
      </c>
      <c r="AS91" s="200">
        <v>6.3681379993795417E-2</v>
      </c>
      <c r="BA91" s="200">
        <v>16012.5</v>
      </c>
      <c r="BB91" s="200">
        <v>5.1538499996240716E-2</v>
      </c>
      <c r="BC91" s="200">
        <v>0.1</v>
      </c>
    </row>
    <row r="92" spans="1:55" s="200" customFormat="1" ht="12.95" customHeight="1" x14ac:dyDescent="0.2">
      <c r="A92" s="178" t="s">
        <v>90</v>
      </c>
      <c r="B92" s="178" t="s">
        <v>54</v>
      </c>
      <c r="C92" s="162">
        <v>46293.383000000002</v>
      </c>
      <c r="D92" s="162" t="s">
        <v>38</v>
      </c>
      <c r="E92" s="200">
        <f t="shared" si="16"/>
        <v>14291.043965979852</v>
      </c>
      <c r="F92" s="200">
        <f t="shared" si="17"/>
        <v>14291</v>
      </c>
      <c r="G92" s="158">
        <f t="shared" si="18"/>
        <v>1.7981879995204508E-2</v>
      </c>
      <c r="I92" s="200">
        <f t="shared" si="24"/>
        <v>1.7981879995204508E-2</v>
      </c>
      <c r="P92" s="200">
        <f t="shared" si="19"/>
        <v>3.9381122100721554E-2</v>
      </c>
      <c r="Q92" s="227">
        <f t="shared" si="20"/>
        <v>31274.883000000002</v>
      </c>
      <c r="R92" s="178"/>
      <c r="S92" s="200">
        <f t="shared" si="21"/>
        <v>4.5792756269053361E-4</v>
      </c>
      <c r="T92" s="200">
        <v>1</v>
      </c>
      <c r="U92" s="200">
        <f t="shared" si="22"/>
        <v>4.5792756269053361E-4</v>
      </c>
      <c r="W92" s="200">
        <f t="shared" si="23"/>
        <v>-2.1399242105517045E-2</v>
      </c>
      <c r="AB92" s="200" t="s">
        <v>68</v>
      </c>
      <c r="AH92" s="200" t="s">
        <v>69</v>
      </c>
      <c r="AJ92" s="200">
        <v>18633.5</v>
      </c>
      <c r="AK92" s="200">
        <v>6.3404779990378302E-2</v>
      </c>
      <c r="AR92" s="200">
        <v>18633.5</v>
      </c>
      <c r="AS92" s="200">
        <v>6.3404779990378302E-2</v>
      </c>
      <c r="BA92" s="200">
        <v>16025</v>
      </c>
      <c r="BB92" s="200">
        <v>5.2096999992500059E-2</v>
      </c>
      <c r="BC92" s="200">
        <v>0.1</v>
      </c>
    </row>
    <row r="93" spans="1:55" s="200" customFormat="1" ht="12.95" customHeight="1" x14ac:dyDescent="0.2">
      <c r="A93" s="178" t="s">
        <v>90</v>
      </c>
      <c r="B93" s="178" t="s">
        <v>54</v>
      </c>
      <c r="C93" s="162">
        <v>46293.383000000002</v>
      </c>
      <c r="D93" s="162" t="s">
        <v>38</v>
      </c>
      <c r="E93" s="200">
        <f t="shared" si="16"/>
        <v>14291.043965979852</v>
      </c>
      <c r="F93" s="200">
        <f t="shared" si="17"/>
        <v>14291</v>
      </c>
      <c r="G93" s="158">
        <f t="shared" si="18"/>
        <v>1.7981879995204508E-2</v>
      </c>
      <c r="I93" s="200">
        <f t="shared" si="24"/>
        <v>1.7981879995204508E-2</v>
      </c>
      <c r="P93" s="200">
        <f t="shared" si="19"/>
        <v>3.9381122100721554E-2</v>
      </c>
      <c r="Q93" s="227">
        <f t="shared" si="20"/>
        <v>31274.883000000002</v>
      </c>
      <c r="R93" s="178"/>
      <c r="S93" s="200">
        <f t="shared" si="21"/>
        <v>4.5792756269053361E-4</v>
      </c>
      <c r="T93" s="200">
        <v>1</v>
      </c>
      <c r="U93" s="200">
        <f t="shared" si="22"/>
        <v>4.5792756269053361E-4</v>
      </c>
      <c r="W93" s="200">
        <f t="shared" si="23"/>
        <v>-2.1399242105517045E-2</v>
      </c>
      <c r="AB93" s="200" t="s">
        <v>68</v>
      </c>
      <c r="AH93" s="200" t="s">
        <v>69</v>
      </c>
      <c r="AJ93" s="200">
        <v>18633.5</v>
      </c>
      <c r="AK93" s="200">
        <v>6.3704779990075622E-2</v>
      </c>
      <c r="AR93" s="200">
        <v>18633.5</v>
      </c>
      <c r="AS93" s="200">
        <v>6.3704779990075622E-2</v>
      </c>
      <c r="BA93" s="200">
        <v>16027.5</v>
      </c>
      <c r="BB93" s="200">
        <v>3.760869999678107E-2</v>
      </c>
      <c r="BC93" s="200">
        <v>0.1</v>
      </c>
    </row>
    <row r="94" spans="1:55" s="200" customFormat="1" ht="12.95" customHeight="1" x14ac:dyDescent="0.2">
      <c r="A94" s="178" t="s">
        <v>90</v>
      </c>
      <c r="B94" s="178" t="s">
        <v>54</v>
      </c>
      <c r="C94" s="162">
        <v>46293.385000000002</v>
      </c>
      <c r="D94" s="162" t="s">
        <v>38</v>
      </c>
      <c r="E94" s="200">
        <f t="shared" si="16"/>
        <v>14291.048856011357</v>
      </c>
      <c r="F94" s="200">
        <f t="shared" si="17"/>
        <v>14291</v>
      </c>
      <c r="G94" s="158">
        <f t="shared" si="18"/>
        <v>1.9981879995611962E-2</v>
      </c>
      <c r="I94" s="200">
        <f t="shared" si="24"/>
        <v>1.9981879995611962E-2</v>
      </c>
      <c r="P94" s="200">
        <f t="shared" si="19"/>
        <v>3.9381122100721554E-2</v>
      </c>
      <c r="Q94" s="227">
        <f t="shared" si="20"/>
        <v>31274.885000000002</v>
      </c>
      <c r="R94" s="178"/>
      <c r="S94" s="200">
        <f t="shared" si="21"/>
        <v>3.7633059425265682E-4</v>
      </c>
      <c r="T94" s="200">
        <v>1</v>
      </c>
      <c r="U94" s="200">
        <f t="shared" si="22"/>
        <v>3.7633059425265682E-4</v>
      </c>
      <c r="W94" s="200">
        <f t="shared" si="23"/>
        <v>-1.9399242105109592E-2</v>
      </c>
      <c r="AB94" s="200" t="s">
        <v>68</v>
      </c>
      <c r="AH94" s="200" t="s">
        <v>69</v>
      </c>
      <c r="AJ94" s="200">
        <v>18640.5</v>
      </c>
      <c r="AK94" s="200">
        <v>6.2237539998022839E-2</v>
      </c>
      <c r="AR94" s="200">
        <v>18640.5</v>
      </c>
      <c r="AS94" s="200">
        <v>6.2237539998022839E-2</v>
      </c>
      <c r="BA94" s="200">
        <v>16034.5</v>
      </c>
      <c r="BB94" s="200">
        <v>3.4641459998965729E-2</v>
      </c>
      <c r="BC94" s="200">
        <v>0.1</v>
      </c>
    </row>
    <row r="95" spans="1:55" s="200" customFormat="1" ht="12.95" customHeight="1" x14ac:dyDescent="0.2">
      <c r="A95" s="178" t="s">
        <v>90</v>
      </c>
      <c r="B95" s="178" t="s">
        <v>54</v>
      </c>
      <c r="C95" s="162">
        <v>46293.385000000002</v>
      </c>
      <c r="D95" s="162" t="s">
        <v>38</v>
      </c>
      <c r="E95" s="200">
        <f t="shared" si="16"/>
        <v>14291.048856011357</v>
      </c>
      <c r="F95" s="200">
        <f t="shared" si="17"/>
        <v>14291</v>
      </c>
      <c r="G95" s="158">
        <f t="shared" si="18"/>
        <v>1.9981879995611962E-2</v>
      </c>
      <c r="I95" s="200">
        <f t="shared" si="24"/>
        <v>1.9981879995611962E-2</v>
      </c>
      <c r="P95" s="200">
        <f t="shared" si="19"/>
        <v>3.9381122100721554E-2</v>
      </c>
      <c r="Q95" s="227">
        <f t="shared" si="20"/>
        <v>31274.885000000002</v>
      </c>
      <c r="R95" s="178"/>
      <c r="S95" s="200">
        <f t="shared" si="21"/>
        <v>3.7633059425265682E-4</v>
      </c>
      <c r="T95" s="200">
        <v>1</v>
      </c>
      <c r="U95" s="200">
        <f t="shared" si="22"/>
        <v>3.7633059425265682E-4</v>
      </c>
      <c r="W95" s="200">
        <f t="shared" si="23"/>
        <v>-1.9399242105109592E-2</v>
      </c>
      <c r="AB95" s="200" t="s">
        <v>68</v>
      </c>
      <c r="AH95" s="200" t="s">
        <v>69</v>
      </c>
      <c r="AJ95" s="200">
        <v>18640.5</v>
      </c>
      <c r="AK95" s="200">
        <v>6.2937539994891267E-2</v>
      </c>
      <c r="AR95" s="200">
        <v>18640.5</v>
      </c>
      <c r="AS95" s="200">
        <v>6.2937539994891267E-2</v>
      </c>
      <c r="BA95" s="200">
        <v>16034.5</v>
      </c>
      <c r="BB95" s="200">
        <v>3.5641459995531477E-2</v>
      </c>
      <c r="BC95" s="200">
        <v>0.1</v>
      </c>
    </row>
    <row r="96" spans="1:55" s="200" customFormat="1" ht="12.95" customHeight="1" x14ac:dyDescent="0.2">
      <c r="A96" s="39" t="s">
        <v>91</v>
      </c>
      <c r="B96" s="40" t="s">
        <v>52</v>
      </c>
      <c r="C96" s="41">
        <v>46613.461000000003</v>
      </c>
      <c r="D96" s="41" t="s">
        <v>92</v>
      </c>
      <c r="E96" s="200">
        <f t="shared" si="16"/>
        <v>15073.639717931246</v>
      </c>
      <c r="F96" s="200">
        <f t="shared" si="17"/>
        <v>15073.5</v>
      </c>
      <c r="G96" s="158">
        <f t="shared" si="18"/>
        <v>5.7143979996908456E-2</v>
      </c>
      <c r="I96" s="200">
        <f t="shared" si="24"/>
        <v>5.7143979996908456E-2</v>
      </c>
      <c r="P96" s="200">
        <f t="shared" si="19"/>
        <v>4.4017407187561544E-2</v>
      </c>
      <c r="Q96" s="227">
        <f t="shared" si="20"/>
        <v>31594.961000000003</v>
      </c>
      <c r="R96" s="178"/>
      <c r="S96" s="200">
        <f t="shared" si="21"/>
        <v>1.7230691371908569E-4</v>
      </c>
      <c r="T96" s="209">
        <f t="shared" ref="T96:T108" si="25">T$19</f>
        <v>0.1</v>
      </c>
      <c r="U96" s="200">
        <f t="shared" si="22"/>
        <v>1.7230691371908568E-5</v>
      </c>
      <c r="W96" s="200">
        <f t="shared" si="23"/>
        <v>1.3126572809346912E-2</v>
      </c>
      <c r="AB96" s="200" t="s">
        <v>68</v>
      </c>
      <c r="AH96" s="200" t="s">
        <v>69</v>
      </c>
      <c r="AJ96" s="200">
        <v>18643</v>
      </c>
      <c r="AK96" s="200">
        <v>5.9349240000301506E-2</v>
      </c>
      <c r="AR96" s="200">
        <v>18643</v>
      </c>
      <c r="AS96" s="200">
        <v>5.9349240000301506E-2</v>
      </c>
      <c r="BA96" s="200">
        <v>16034.5</v>
      </c>
      <c r="BB96" s="200">
        <v>4.4541459996253252E-2</v>
      </c>
      <c r="BC96" s="200">
        <v>1</v>
      </c>
    </row>
    <row r="97" spans="1:55" s="200" customFormat="1" ht="12.95" customHeight="1" x14ac:dyDescent="0.2">
      <c r="A97" s="39" t="s">
        <v>91</v>
      </c>
      <c r="B97" s="40" t="s">
        <v>52</v>
      </c>
      <c r="C97" s="41">
        <v>46615.499000000003</v>
      </c>
      <c r="D97" s="41"/>
      <c r="E97" s="200">
        <f t="shared" si="16"/>
        <v>15078.622660034351</v>
      </c>
      <c r="F97" s="200">
        <f t="shared" si="17"/>
        <v>15078.5</v>
      </c>
      <c r="G97" s="158">
        <f t="shared" si="18"/>
        <v>5.0167380002676509E-2</v>
      </c>
      <c r="I97" s="200">
        <f t="shared" si="24"/>
        <v>5.0167380002676509E-2</v>
      </c>
      <c r="P97" s="200">
        <f t="shared" si="19"/>
        <v>4.4047688418140621E-2</v>
      </c>
      <c r="Q97" s="227">
        <f t="shared" si="20"/>
        <v>31596.999000000003</v>
      </c>
      <c r="R97" s="178"/>
      <c r="S97" s="200">
        <f t="shared" si="21"/>
        <v>3.7450625089839376E-5</v>
      </c>
      <c r="T97" s="209">
        <f t="shared" si="25"/>
        <v>0.1</v>
      </c>
      <c r="U97" s="200">
        <f t="shared" si="22"/>
        <v>3.7450625089839379E-6</v>
      </c>
      <c r="W97" s="200">
        <f t="shared" si="23"/>
        <v>6.1196915845358885E-3</v>
      </c>
      <c r="AB97" s="200" t="s">
        <v>68</v>
      </c>
      <c r="AH97" s="200" t="s">
        <v>69</v>
      </c>
      <c r="AJ97" s="200">
        <v>18643</v>
      </c>
      <c r="AK97" s="200">
        <v>6.0649239996564575E-2</v>
      </c>
      <c r="AR97" s="200">
        <v>18643</v>
      </c>
      <c r="AS97" s="200">
        <v>6.0649239996564575E-2</v>
      </c>
      <c r="BA97" s="200">
        <v>16034.5</v>
      </c>
      <c r="BB97" s="200">
        <v>4.5241460000397637E-2</v>
      </c>
      <c r="BC97" s="200">
        <v>1</v>
      </c>
    </row>
    <row r="98" spans="1:55" s="200" customFormat="1" ht="12.95" customHeight="1" x14ac:dyDescent="0.2">
      <c r="A98" s="39" t="s">
        <v>93</v>
      </c>
      <c r="B98" s="40"/>
      <c r="C98" s="41">
        <v>46623.47</v>
      </c>
      <c r="D98" s="41"/>
      <c r="E98" s="200">
        <f t="shared" si="16"/>
        <v>15098.111880595598</v>
      </c>
      <c r="F98" s="200">
        <f t="shared" si="17"/>
        <v>15098</v>
      </c>
      <c r="G98" s="158">
        <f t="shared" si="18"/>
        <v>4.5758640000713058E-2</v>
      </c>
      <c r="I98" s="200">
        <f t="shared" si="24"/>
        <v>4.5758640000713058E-2</v>
      </c>
      <c r="P98" s="200">
        <f t="shared" si="19"/>
        <v>4.4165864861295819E-2</v>
      </c>
      <c r="Q98" s="227">
        <f t="shared" si="20"/>
        <v>31604.97</v>
      </c>
      <c r="R98" s="178"/>
      <c r="S98" s="200">
        <f t="shared" si="21"/>
        <v>2.5369326447456063E-6</v>
      </c>
      <c r="T98" s="209">
        <f t="shared" si="25"/>
        <v>0.1</v>
      </c>
      <c r="U98" s="200">
        <f t="shared" si="22"/>
        <v>2.5369326447456066E-7</v>
      </c>
      <c r="W98" s="200">
        <f t="shared" si="23"/>
        <v>1.5927751394172393E-3</v>
      </c>
      <c r="AB98" s="200" t="s">
        <v>79</v>
      </c>
      <c r="AC98" s="200" t="s">
        <v>60</v>
      </c>
      <c r="AH98" s="200" t="s">
        <v>69</v>
      </c>
      <c r="AJ98" s="200">
        <v>18680</v>
      </c>
      <c r="AK98" s="200">
        <v>5.8522399995126761E-2</v>
      </c>
      <c r="AR98" s="200">
        <v>18680</v>
      </c>
      <c r="AS98" s="200">
        <v>5.8522399995126761E-2</v>
      </c>
      <c r="BA98" s="200">
        <v>16171</v>
      </c>
      <c r="BB98" s="200">
        <v>4.3680279995896854E-2</v>
      </c>
      <c r="BC98" s="200">
        <v>1</v>
      </c>
    </row>
    <row r="99" spans="1:55" s="200" customFormat="1" ht="12.95" customHeight="1" x14ac:dyDescent="0.2">
      <c r="A99" s="39" t="s">
        <v>93</v>
      </c>
      <c r="B99" s="40"/>
      <c r="C99" s="41">
        <v>46623.472000000002</v>
      </c>
      <c r="D99" s="41"/>
      <c r="E99" s="200">
        <f t="shared" si="16"/>
        <v>15098.116770627103</v>
      </c>
      <c r="F99" s="200">
        <f t="shared" si="17"/>
        <v>15098</v>
      </c>
      <c r="G99" s="158">
        <f t="shared" si="18"/>
        <v>4.7758640001120511E-2</v>
      </c>
      <c r="I99" s="200">
        <f t="shared" si="24"/>
        <v>4.7758640001120511E-2</v>
      </c>
      <c r="P99" s="200">
        <f t="shared" si="19"/>
        <v>4.4165864861295819E-2</v>
      </c>
      <c r="Q99" s="227">
        <f t="shared" si="20"/>
        <v>31604.972000000002</v>
      </c>
      <c r="R99" s="178"/>
      <c r="S99" s="200">
        <f t="shared" si="21"/>
        <v>1.2908033205342341E-5</v>
      </c>
      <c r="T99" s="209">
        <f t="shared" si="25"/>
        <v>0.1</v>
      </c>
      <c r="U99" s="200">
        <f t="shared" si="22"/>
        <v>1.2908033205342342E-6</v>
      </c>
      <c r="W99" s="200">
        <f t="shared" si="23"/>
        <v>3.5927751398246929E-3</v>
      </c>
      <c r="AB99" s="200" t="s">
        <v>79</v>
      </c>
      <c r="AC99" s="200" t="s">
        <v>53</v>
      </c>
      <c r="AH99" s="200" t="s">
        <v>69</v>
      </c>
      <c r="AJ99" s="200">
        <v>18682</v>
      </c>
      <c r="AK99" s="200">
        <v>6.2331759996595792E-2</v>
      </c>
      <c r="AR99" s="200">
        <v>18682</v>
      </c>
      <c r="AS99" s="200">
        <v>6.2331759996595792E-2</v>
      </c>
      <c r="BA99" s="200">
        <v>16729</v>
      </c>
      <c r="BB99" s="200">
        <v>5.1391719993262086E-2</v>
      </c>
      <c r="BC99" s="200">
        <v>0.1</v>
      </c>
    </row>
    <row r="100" spans="1:55" s="200" customFormat="1" ht="12.95" customHeight="1" x14ac:dyDescent="0.2">
      <c r="A100" s="39" t="s">
        <v>91</v>
      </c>
      <c r="B100" s="40"/>
      <c r="C100" s="41">
        <v>46643.493000000002</v>
      </c>
      <c r="D100" s="41" t="s">
        <v>92</v>
      </c>
      <c r="E100" s="200">
        <f t="shared" si="16"/>
        <v>15147.068431003072</v>
      </c>
      <c r="F100" s="200">
        <f t="shared" si="17"/>
        <v>15147</v>
      </c>
      <c r="G100" s="158">
        <f t="shared" si="18"/>
        <v>2.7987959998426959E-2</v>
      </c>
      <c r="I100" s="200">
        <f t="shared" si="24"/>
        <v>2.7987959998426959E-2</v>
      </c>
      <c r="P100" s="200">
        <f t="shared" si="19"/>
        <v>4.4463380601217344E-2</v>
      </c>
      <c r="Q100" s="227">
        <f t="shared" si="20"/>
        <v>31624.993000000002</v>
      </c>
      <c r="R100" s="178"/>
      <c r="S100" s="200">
        <f t="shared" si="21"/>
        <v>2.7143948403884986E-4</v>
      </c>
      <c r="T100" s="209">
        <f t="shared" si="25"/>
        <v>0.1</v>
      </c>
      <c r="U100" s="200">
        <f t="shared" si="22"/>
        <v>2.7143948403884988E-5</v>
      </c>
      <c r="W100" s="200">
        <f t="shared" si="23"/>
        <v>-1.6475420602790385E-2</v>
      </c>
      <c r="AB100" s="200" t="s">
        <v>79</v>
      </c>
      <c r="AC100" s="200" t="s">
        <v>53</v>
      </c>
      <c r="AH100" s="200" t="s">
        <v>69</v>
      </c>
      <c r="AJ100" s="200">
        <v>18682</v>
      </c>
      <c r="AK100" s="200">
        <v>6.3031760000740178E-2</v>
      </c>
      <c r="AR100" s="200">
        <v>18682</v>
      </c>
      <c r="AS100" s="200">
        <v>6.3031760000740178E-2</v>
      </c>
      <c r="BA100" s="200">
        <v>17638.5</v>
      </c>
      <c r="BB100" s="200">
        <v>5.7148179999785498E-2</v>
      </c>
      <c r="BC100" s="200">
        <v>0.1</v>
      </c>
    </row>
    <row r="101" spans="1:55" s="200" customFormat="1" ht="12.95" customHeight="1" x14ac:dyDescent="0.2">
      <c r="A101" s="39" t="s">
        <v>91</v>
      </c>
      <c r="B101" s="40"/>
      <c r="C101" s="41">
        <v>46659.442000000003</v>
      </c>
      <c r="D101" s="41"/>
      <c r="E101" s="200">
        <f t="shared" si="16"/>
        <v>15186.063987235844</v>
      </c>
      <c r="F101" s="200">
        <f t="shared" si="17"/>
        <v>15186</v>
      </c>
      <c r="G101" s="158">
        <f t="shared" si="18"/>
        <v>2.6170479999564122E-2</v>
      </c>
      <c r="I101" s="200">
        <f t="shared" si="24"/>
        <v>2.6170479999564122E-2</v>
      </c>
      <c r="P101" s="200">
        <f t="shared" si="19"/>
        <v>4.4700750978944291E-2</v>
      </c>
      <c r="Q101" s="227">
        <f t="shared" si="20"/>
        <v>31640.942000000003</v>
      </c>
      <c r="R101" s="178"/>
      <c r="S101" s="200">
        <f t="shared" si="21"/>
        <v>3.4337094256925888E-4</v>
      </c>
      <c r="T101" s="209">
        <f t="shared" si="25"/>
        <v>0.1</v>
      </c>
      <c r="U101" s="200">
        <f t="shared" si="22"/>
        <v>3.4337094256925886E-5</v>
      </c>
      <c r="W101" s="200">
        <f t="shared" si="23"/>
        <v>-1.8530270979380169E-2</v>
      </c>
      <c r="AB101" s="200" t="s">
        <v>68</v>
      </c>
      <c r="AH101" s="200" t="s">
        <v>69</v>
      </c>
      <c r="AJ101" s="200">
        <v>18684.5</v>
      </c>
      <c r="AK101" s="200">
        <v>6.8443459997070022E-2</v>
      </c>
      <c r="AR101" s="200">
        <v>18684.5</v>
      </c>
      <c r="AS101" s="200">
        <v>6.8443459997070022E-2</v>
      </c>
      <c r="BA101" s="200">
        <v>17658</v>
      </c>
      <c r="BB101" s="200">
        <v>3.9739439991535619E-2</v>
      </c>
      <c r="BC101" s="200">
        <v>0.1</v>
      </c>
    </row>
    <row r="102" spans="1:55" s="200" customFormat="1" ht="12.95" customHeight="1" x14ac:dyDescent="0.2">
      <c r="A102" s="39" t="s">
        <v>91</v>
      </c>
      <c r="B102" s="40" t="s">
        <v>52</v>
      </c>
      <c r="C102" s="41">
        <v>46667.423999999999</v>
      </c>
      <c r="D102" s="41"/>
      <c r="E102" s="200">
        <f t="shared" si="16"/>
        <v>15205.580102970362</v>
      </c>
      <c r="F102" s="200">
        <f t="shared" si="17"/>
        <v>15205.5</v>
      </c>
      <c r="G102" s="158">
        <f t="shared" si="18"/>
        <v>3.2761739996203687E-2</v>
      </c>
      <c r="I102" s="200">
        <f t="shared" si="24"/>
        <v>3.2761739996203687E-2</v>
      </c>
      <c r="P102" s="200">
        <f t="shared" si="19"/>
        <v>4.4819626337928756E-2</v>
      </c>
      <c r="Q102" s="227">
        <f t="shared" si="20"/>
        <v>31648.923999999999</v>
      </c>
      <c r="R102" s="178"/>
      <c r="S102" s="200">
        <f t="shared" si="21"/>
        <v>1.4539262302995997E-4</v>
      </c>
      <c r="T102" s="209">
        <f t="shared" si="25"/>
        <v>0.1</v>
      </c>
      <c r="U102" s="200">
        <f t="shared" si="22"/>
        <v>1.4539262302995999E-5</v>
      </c>
      <c r="W102" s="200">
        <f t="shared" si="23"/>
        <v>-1.2057886341725069E-2</v>
      </c>
      <c r="AB102" s="200" t="s">
        <v>68</v>
      </c>
      <c r="AH102" s="200" t="s">
        <v>69</v>
      </c>
      <c r="AJ102" s="200">
        <v>18684.5</v>
      </c>
      <c r="AK102" s="200">
        <v>6.9243459998688195E-2</v>
      </c>
      <c r="AR102" s="200">
        <v>18684.5</v>
      </c>
      <c r="AS102" s="200">
        <v>6.9243459998688195E-2</v>
      </c>
      <c r="BA102" s="200">
        <v>17738.5</v>
      </c>
      <c r="BB102" s="200">
        <v>5.5816179999965243E-2</v>
      </c>
      <c r="BC102" s="200">
        <v>1</v>
      </c>
    </row>
    <row r="103" spans="1:55" s="200" customFormat="1" ht="12.95" customHeight="1" x14ac:dyDescent="0.2">
      <c r="A103" s="39" t="s">
        <v>91</v>
      </c>
      <c r="B103" s="40"/>
      <c r="C103" s="41">
        <v>46677.451000000001</v>
      </c>
      <c r="D103" s="41"/>
      <c r="E103" s="200">
        <f t="shared" si="16"/>
        <v>15230.096275918262</v>
      </c>
      <c r="F103" s="200">
        <f t="shared" si="17"/>
        <v>15230</v>
      </c>
      <c r="G103" s="158">
        <f t="shared" si="18"/>
        <v>3.9376399996399414E-2</v>
      </c>
      <c r="I103" s="200">
        <f t="shared" si="24"/>
        <v>3.9376399996399414E-2</v>
      </c>
      <c r="P103" s="200">
        <f t="shared" si="19"/>
        <v>4.496916226749692E-2</v>
      </c>
      <c r="Q103" s="227">
        <f t="shared" si="20"/>
        <v>31658.951000000001</v>
      </c>
      <c r="R103" s="178"/>
      <c r="S103" s="200">
        <f t="shared" si="21"/>
        <v>3.1278989821011743E-5</v>
      </c>
      <c r="T103" s="209">
        <f t="shared" si="25"/>
        <v>0.1</v>
      </c>
      <c r="U103" s="200">
        <f t="shared" si="22"/>
        <v>3.1278989821011743E-6</v>
      </c>
      <c r="W103" s="200">
        <f t="shared" si="23"/>
        <v>-5.5927622710975067E-3</v>
      </c>
      <c r="AB103" s="200" t="s">
        <v>68</v>
      </c>
      <c r="AH103" s="200" t="s">
        <v>69</v>
      </c>
      <c r="AJ103" s="200">
        <v>18687</v>
      </c>
      <c r="AK103" s="200">
        <v>6.255515999509953E-2</v>
      </c>
      <c r="AR103" s="200">
        <v>18687</v>
      </c>
      <c r="AS103" s="200">
        <v>6.255515999509953E-2</v>
      </c>
      <c r="BA103" s="200">
        <v>17738.5</v>
      </c>
      <c r="BB103" s="200">
        <v>5.6216179997136351E-2</v>
      </c>
      <c r="BC103" s="200">
        <v>1</v>
      </c>
    </row>
    <row r="104" spans="1:55" s="200" customFormat="1" ht="12.95" customHeight="1" x14ac:dyDescent="0.2">
      <c r="A104" s="39" t="s">
        <v>91</v>
      </c>
      <c r="B104" s="40"/>
      <c r="C104" s="41">
        <v>46684.404000000002</v>
      </c>
      <c r="D104" s="41"/>
      <c r="E104" s="200">
        <f t="shared" si="16"/>
        <v>15247.096470443719</v>
      </c>
      <c r="F104" s="200">
        <f t="shared" si="17"/>
        <v>15247</v>
      </c>
      <c r="G104" s="158">
        <f t="shared" si="18"/>
        <v>3.9455960002669599E-2</v>
      </c>
      <c r="I104" s="200">
        <f t="shared" si="24"/>
        <v>3.9455960002669599E-2</v>
      </c>
      <c r="P104" s="200">
        <f t="shared" si="19"/>
        <v>4.5073039503333773E-2</v>
      </c>
      <c r="Q104" s="227">
        <f t="shared" si="20"/>
        <v>31665.904000000002</v>
      </c>
      <c r="R104" s="178"/>
      <c r="S104" s="200">
        <f t="shared" si="21"/>
        <v>3.1551582116781681E-5</v>
      </c>
      <c r="T104" s="209">
        <f t="shared" si="25"/>
        <v>0.1</v>
      </c>
      <c r="U104" s="200">
        <f t="shared" si="22"/>
        <v>3.1551582116781685E-6</v>
      </c>
      <c r="W104" s="200">
        <f t="shared" si="23"/>
        <v>-5.6170795006641738E-3</v>
      </c>
      <c r="AB104" s="200" t="s">
        <v>79</v>
      </c>
      <c r="AC104" s="200" t="s">
        <v>53</v>
      </c>
      <c r="AH104" s="200" t="s">
        <v>69</v>
      </c>
      <c r="AJ104" s="200">
        <v>18687</v>
      </c>
      <c r="AK104" s="200">
        <v>6.4455159998033196E-2</v>
      </c>
      <c r="AR104" s="200">
        <v>18687</v>
      </c>
      <c r="AS104" s="200">
        <v>6.4455159998033196E-2</v>
      </c>
      <c r="BA104" s="200">
        <v>17772.5</v>
      </c>
      <c r="BB104" s="200">
        <v>5.527530000108527E-2</v>
      </c>
      <c r="BC104" s="200">
        <v>1</v>
      </c>
    </row>
    <row r="105" spans="1:55" s="200" customFormat="1" ht="12.95" customHeight="1" x14ac:dyDescent="0.2">
      <c r="A105" s="39" t="s">
        <v>94</v>
      </c>
      <c r="B105" s="40" t="s">
        <v>52</v>
      </c>
      <c r="C105" s="41">
        <v>46957.41</v>
      </c>
      <c r="D105" s="41"/>
      <c r="E105" s="200">
        <f t="shared" si="16"/>
        <v>15914.600440904802</v>
      </c>
      <c r="F105" s="200">
        <f t="shared" si="17"/>
        <v>15914.5</v>
      </c>
      <c r="G105" s="158">
        <f t="shared" si="18"/>
        <v>4.1079859998717438E-2</v>
      </c>
      <c r="I105" s="200">
        <f t="shared" si="24"/>
        <v>4.1079859998717438E-2</v>
      </c>
      <c r="P105" s="200">
        <f t="shared" si="19"/>
        <v>4.9227917313613041E-2</v>
      </c>
      <c r="Q105" s="227">
        <f t="shared" si="20"/>
        <v>31938.910000000003</v>
      </c>
      <c r="R105" s="178"/>
      <c r="S105" s="200">
        <f t="shared" si="21"/>
        <v>6.6390838006823743E-5</v>
      </c>
      <c r="T105" s="209">
        <f t="shared" si="25"/>
        <v>0.1</v>
      </c>
      <c r="U105" s="200">
        <f t="shared" si="22"/>
        <v>6.639083800682375E-6</v>
      </c>
      <c r="W105" s="200">
        <f t="shared" si="23"/>
        <v>-8.1480573148956029E-3</v>
      </c>
      <c r="AB105" s="200" t="s">
        <v>79</v>
      </c>
      <c r="AC105" s="200" t="s">
        <v>60</v>
      </c>
      <c r="AH105" s="200" t="s">
        <v>69</v>
      </c>
      <c r="AJ105" s="200">
        <v>18689.5</v>
      </c>
      <c r="AK105" s="200">
        <v>6.3966859997890424E-2</v>
      </c>
      <c r="AR105" s="200">
        <v>18689.5</v>
      </c>
      <c r="AS105" s="200">
        <v>6.3966859997890424E-2</v>
      </c>
      <c r="BA105" s="200">
        <v>17772.5</v>
      </c>
      <c r="BB105" s="200">
        <v>5.7975299998361152E-2</v>
      </c>
      <c r="BC105" s="200">
        <v>1</v>
      </c>
    </row>
    <row r="106" spans="1:55" s="200" customFormat="1" ht="12.95" customHeight="1" x14ac:dyDescent="0.2">
      <c r="A106" s="39" t="s">
        <v>94</v>
      </c>
      <c r="B106" s="40"/>
      <c r="C106" s="41">
        <v>46958.438000000002</v>
      </c>
      <c r="D106" s="41"/>
      <c r="E106" s="200">
        <f t="shared" si="16"/>
        <v>15917.113917098121</v>
      </c>
      <c r="F106" s="200">
        <f t="shared" si="17"/>
        <v>15917</v>
      </c>
      <c r="G106" s="158">
        <f t="shared" si="18"/>
        <v>4.6591559999797028E-2</v>
      </c>
      <c r="I106" s="200">
        <f t="shared" si="24"/>
        <v>4.6591559999797028E-2</v>
      </c>
      <c r="P106" s="200">
        <f t="shared" si="19"/>
        <v>4.92437578866457E-2</v>
      </c>
      <c r="Q106" s="227">
        <f t="shared" si="20"/>
        <v>31939.938000000002</v>
      </c>
      <c r="R106" s="178"/>
      <c r="S106" s="200">
        <f t="shared" si="21"/>
        <v>7.0341536310045659E-6</v>
      </c>
      <c r="T106" s="209">
        <f t="shared" si="25"/>
        <v>0.1</v>
      </c>
      <c r="U106" s="200">
        <f t="shared" si="22"/>
        <v>7.0341536310045667E-7</v>
      </c>
      <c r="W106" s="200">
        <f t="shared" si="23"/>
        <v>-2.6521978868486729E-3</v>
      </c>
      <c r="AB106" s="200" t="s">
        <v>79</v>
      </c>
      <c r="AC106" s="200" t="s">
        <v>53</v>
      </c>
      <c r="AH106" s="200" t="s">
        <v>69</v>
      </c>
      <c r="AJ106" s="200">
        <v>18689.5</v>
      </c>
      <c r="AK106" s="200">
        <v>6.586686000082409E-2</v>
      </c>
      <c r="AR106" s="200">
        <v>18689.5</v>
      </c>
      <c r="AS106" s="200">
        <v>6.586686000082409E-2</v>
      </c>
      <c r="BA106" s="200">
        <v>17790</v>
      </c>
      <c r="BB106" s="200">
        <v>5.5357199998979922E-2</v>
      </c>
      <c r="BC106" s="200">
        <v>0.1</v>
      </c>
    </row>
    <row r="107" spans="1:55" s="200" customFormat="1" ht="12.95" customHeight="1" x14ac:dyDescent="0.2">
      <c r="A107" s="39" t="s">
        <v>94</v>
      </c>
      <c r="B107" s="40" t="s">
        <v>52</v>
      </c>
      <c r="C107" s="41">
        <v>46960.290999999997</v>
      </c>
      <c r="D107" s="41"/>
      <c r="E107" s="200">
        <f t="shared" si="16"/>
        <v>15921.644531287044</v>
      </c>
      <c r="F107" s="200">
        <f t="shared" si="17"/>
        <v>15921.5</v>
      </c>
      <c r="G107" s="158">
        <f t="shared" si="18"/>
        <v>5.9112619994266424E-2</v>
      </c>
      <c r="I107" s="200">
        <f t="shared" si="24"/>
        <v>5.9112619994266424E-2</v>
      </c>
      <c r="P107" s="200">
        <f t="shared" si="19"/>
        <v>4.927227616935044E-2</v>
      </c>
      <c r="Q107" s="227">
        <f t="shared" si="20"/>
        <v>31941.790999999997</v>
      </c>
      <c r="R107" s="178"/>
      <c r="S107" s="200">
        <f t="shared" si="21"/>
        <v>9.6832366592562144E-5</v>
      </c>
      <c r="T107" s="209">
        <f t="shared" si="25"/>
        <v>0.1</v>
      </c>
      <c r="U107" s="200">
        <f t="shared" si="22"/>
        <v>9.6832366592562148E-6</v>
      </c>
      <c r="W107" s="200">
        <f t="shared" si="23"/>
        <v>9.8403438249159841E-3</v>
      </c>
      <c r="AB107" s="200" t="s">
        <v>79</v>
      </c>
      <c r="AC107" s="200" t="s">
        <v>60</v>
      </c>
      <c r="AH107" s="200" t="s">
        <v>69</v>
      </c>
      <c r="AJ107" s="200">
        <v>18697</v>
      </c>
      <c r="AK107" s="200">
        <v>6.6601959995750804E-2</v>
      </c>
      <c r="AR107" s="200">
        <v>18697</v>
      </c>
      <c r="AS107" s="200">
        <v>6.6601959995750804E-2</v>
      </c>
      <c r="BA107" s="200">
        <v>17814</v>
      </c>
      <c r="BB107" s="200">
        <v>5.5769519996829331E-2</v>
      </c>
      <c r="BC107" s="200">
        <v>1</v>
      </c>
    </row>
    <row r="108" spans="1:55" s="200" customFormat="1" ht="12.95" customHeight="1" x14ac:dyDescent="0.2">
      <c r="A108" s="39" t="s">
        <v>94</v>
      </c>
      <c r="B108" s="40"/>
      <c r="C108" s="41">
        <v>46960.470999999998</v>
      </c>
      <c r="D108" s="41"/>
      <c r="E108" s="200">
        <f t="shared" si="16"/>
        <v>15922.084634122451</v>
      </c>
      <c r="F108" s="200">
        <f t="shared" si="17"/>
        <v>15922</v>
      </c>
      <c r="G108" s="158">
        <f t="shared" si="18"/>
        <v>3.461495999363251E-2</v>
      </c>
      <c r="I108" s="200">
        <f t="shared" si="24"/>
        <v>3.461495999363251E-2</v>
      </c>
      <c r="P108" s="200">
        <f t="shared" si="19"/>
        <v>4.9275445284194308E-2</v>
      </c>
      <c r="Q108" s="227">
        <f t="shared" si="20"/>
        <v>31941.970999999998</v>
      </c>
      <c r="R108" s="178"/>
      <c r="S108" s="200">
        <f t="shared" si="21"/>
        <v>2.1492982895477883E-4</v>
      </c>
      <c r="T108" s="209">
        <f t="shared" si="25"/>
        <v>0.1</v>
      </c>
      <c r="U108" s="200">
        <f t="shared" si="22"/>
        <v>2.1492982895477885E-5</v>
      </c>
      <c r="W108" s="200">
        <f t="shared" si="23"/>
        <v>-1.4660485290561798E-2</v>
      </c>
      <c r="AB108" s="200" t="s">
        <v>68</v>
      </c>
      <c r="AH108" s="200" t="s">
        <v>69</v>
      </c>
      <c r="AJ108" s="200">
        <v>18729</v>
      </c>
      <c r="AK108" s="200">
        <v>6.3751720001164358E-2</v>
      </c>
      <c r="AR108" s="200">
        <v>18729</v>
      </c>
      <c r="AS108" s="200">
        <v>6.3751720001164358E-2</v>
      </c>
      <c r="BA108" s="200">
        <v>17814</v>
      </c>
      <c r="BB108" s="200">
        <v>5.6169519994000439E-2</v>
      </c>
      <c r="BC108" s="200">
        <v>1</v>
      </c>
    </row>
    <row r="109" spans="1:55" s="200" customFormat="1" ht="12.95" customHeight="1" x14ac:dyDescent="0.2">
      <c r="A109" s="178" t="s">
        <v>95</v>
      </c>
      <c r="B109" s="178" t="s">
        <v>54</v>
      </c>
      <c r="C109" s="162">
        <v>46964.534</v>
      </c>
      <c r="D109" s="162" t="s">
        <v>38</v>
      </c>
      <c r="E109" s="200">
        <f t="shared" si="16"/>
        <v>15932.018733123881</v>
      </c>
      <c r="F109" s="200">
        <f t="shared" si="17"/>
        <v>15932</v>
      </c>
      <c r="G109" s="158">
        <f t="shared" si="18"/>
        <v>7.6617599988821894E-3</v>
      </c>
      <c r="I109" s="200">
        <f t="shared" si="24"/>
        <v>7.6617599988821894E-3</v>
      </c>
      <c r="P109" s="200">
        <f t="shared" si="19"/>
        <v>4.9338845085224563E-2</v>
      </c>
      <c r="Q109" s="227">
        <f t="shared" si="20"/>
        <v>31946.034</v>
      </c>
      <c r="R109" s="178"/>
      <c r="S109" s="200">
        <f t="shared" si="21"/>
        <v>1.7369794212942218E-3</v>
      </c>
      <c r="T109" s="200">
        <v>1</v>
      </c>
      <c r="U109" s="200">
        <f t="shared" si="22"/>
        <v>1.7369794212942218E-3</v>
      </c>
      <c r="W109" s="200">
        <f t="shared" si="23"/>
        <v>-4.1677085086342373E-2</v>
      </c>
      <c r="AB109" s="200" t="s">
        <v>79</v>
      </c>
      <c r="AC109" s="200" t="s">
        <v>60</v>
      </c>
      <c r="AH109" s="200" t="s">
        <v>69</v>
      </c>
      <c r="AJ109" s="200">
        <v>18758</v>
      </c>
      <c r="AK109" s="200">
        <v>6.3887439995596651E-2</v>
      </c>
      <c r="AR109" s="200">
        <v>18758</v>
      </c>
      <c r="AS109" s="200">
        <v>6.3887439995596651E-2</v>
      </c>
      <c r="BA109" s="200">
        <v>17819</v>
      </c>
      <c r="BB109" s="200">
        <v>5.0092919998860452E-2</v>
      </c>
      <c r="BC109" s="200">
        <v>1</v>
      </c>
    </row>
    <row r="110" spans="1:55" s="200" customFormat="1" ht="12.95" customHeight="1" x14ac:dyDescent="0.2">
      <c r="A110" s="39" t="s">
        <v>96</v>
      </c>
      <c r="B110" s="40" t="s">
        <v>52</v>
      </c>
      <c r="C110" s="41">
        <v>46997.495000000003</v>
      </c>
      <c r="D110" s="41"/>
      <c r="E110" s="200">
        <f t="shared" si="16"/>
        <v>16012.608897334081</v>
      </c>
      <c r="F110" s="200">
        <f t="shared" si="17"/>
        <v>16012.5</v>
      </c>
      <c r="G110" s="158">
        <f t="shared" si="18"/>
        <v>4.4538499998452608E-2</v>
      </c>
      <c r="I110" s="200">
        <f t="shared" si="24"/>
        <v>4.4538499998452608E-2</v>
      </c>
      <c r="P110" s="200">
        <f t="shared" si="19"/>
        <v>4.9850427980010728E-2</v>
      </c>
      <c r="Q110" s="227">
        <f t="shared" si="20"/>
        <v>31978.995000000003</v>
      </c>
      <c r="R110" s="178"/>
      <c r="S110" s="200">
        <f t="shared" si="21"/>
        <v>2.8216578881260129E-5</v>
      </c>
      <c r="T110" s="209">
        <f t="shared" ref="T110:T116" si="26">T$19</f>
        <v>0.1</v>
      </c>
      <c r="U110" s="200">
        <f t="shared" si="22"/>
        <v>2.8216578881260132E-6</v>
      </c>
      <c r="W110" s="200">
        <f t="shared" si="23"/>
        <v>-5.3119279815581205E-3</v>
      </c>
      <c r="AB110" s="200" t="s">
        <v>79</v>
      </c>
      <c r="AC110" s="200" t="s">
        <v>53</v>
      </c>
      <c r="AH110" s="200" t="s">
        <v>69</v>
      </c>
      <c r="AJ110" s="200">
        <v>18758</v>
      </c>
      <c r="AK110" s="200">
        <v>6.4187439995293971E-2</v>
      </c>
      <c r="AR110" s="200">
        <v>18758</v>
      </c>
      <c r="AS110" s="200">
        <v>6.4187439995293971E-2</v>
      </c>
      <c r="BA110" s="200">
        <v>18628.5</v>
      </c>
      <c r="BB110" s="200">
        <v>6.2981379996926989E-2</v>
      </c>
      <c r="BC110" s="200">
        <v>1</v>
      </c>
    </row>
    <row r="111" spans="1:55" s="200" customFormat="1" ht="12.95" customHeight="1" x14ac:dyDescent="0.2">
      <c r="A111" s="39" t="s">
        <v>96</v>
      </c>
      <c r="B111" s="40" t="s">
        <v>52</v>
      </c>
      <c r="C111" s="41">
        <v>46997.500999999997</v>
      </c>
      <c r="D111" s="41"/>
      <c r="E111" s="200">
        <f t="shared" si="16"/>
        <v>16012.62356742858</v>
      </c>
      <c r="F111" s="200">
        <f t="shared" si="17"/>
        <v>16012.5</v>
      </c>
      <c r="G111" s="158">
        <f t="shared" si="18"/>
        <v>5.0538499992399011E-2</v>
      </c>
      <c r="I111" s="200">
        <f t="shared" si="24"/>
        <v>5.0538499992399011E-2</v>
      </c>
      <c r="P111" s="200">
        <f t="shared" si="19"/>
        <v>4.9850427980010728E-2</v>
      </c>
      <c r="Q111" s="227">
        <f t="shared" si="20"/>
        <v>31979.000999999997</v>
      </c>
      <c r="R111" s="178"/>
      <c r="S111" s="200">
        <f t="shared" si="21"/>
        <v>4.7344309423206112E-7</v>
      </c>
      <c r="T111" s="209">
        <f t="shared" si="26"/>
        <v>0.1</v>
      </c>
      <c r="U111" s="200">
        <f t="shared" si="22"/>
        <v>4.7344309423206115E-8</v>
      </c>
      <c r="W111" s="200">
        <f t="shared" si="23"/>
        <v>6.8807201238828275E-4</v>
      </c>
      <c r="AB111" s="200" t="s">
        <v>79</v>
      </c>
      <c r="AC111" s="200" t="s">
        <v>60</v>
      </c>
      <c r="AH111" s="200" t="s">
        <v>69</v>
      </c>
      <c r="AJ111" s="200">
        <v>18758</v>
      </c>
      <c r="AK111" s="200">
        <v>6.4187439995293971E-2</v>
      </c>
      <c r="AR111" s="200">
        <v>18758</v>
      </c>
      <c r="AS111" s="200">
        <v>6.4187439995293971E-2</v>
      </c>
      <c r="BA111" s="200">
        <v>18628.5</v>
      </c>
      <c r="BB111" s="200">
        <v>6.3681379993795417E-2</v>
      </c>
      <c r="BC111" s="200">
        <v>1</v>
      </c>
    </row>
    <row r="112" spans="1:55" s="200" customFormat="1" ht="12.95" customHeight="1" x14ac:dyDescent="0.2">
      <c r="A112" s="39" t="s">
        <v>96</v>
      </c>
      <c r="B112" s="40" t="s">
        <v>52</v>
      </c>
      <c r="C112" s="41">
        <v>46997.502</v>
      </c>
      <c r="D112" s="41"/>
      <c r="E112" s="200">
        <f t="shared" si="16"/>
        <v>16012.626012444342</v>
      </c>
      <c r="F112" s="200">
        <f t="shared" si="17"/>
        <v>16012.5</v>
      </c>
      <c r="G112" s="158">
        <f t="shared" si="18"/>
        <v>5.1538499996240716E-2</v>
      </c>
      <c r="I112" s="200">
        <f t="shared" si="24"/>
        <v>5.1538499996240716E-2</v>
      </c>
      <c r="P112" s="200">
        <f t="shared" si="19"/>
        <v>4.9850427980010728E-2</v>
      </c>
      <c r="Q112" s="227">
        <f t="shared" si="20"/>
        <v>31979.002</v>
      </c>
      <c r="R112" s="178"/>
      <c r="S112" s="200">
        <f t="shared" si="21"/>
        <v>2.8495871319787781E-6</v>
      </c>
      <c r="T112" s="209">
        <f t="shared" si="26"/>
        <v>0.1</v>
      </c>
      <c r="U112" s="200">
        <f t="shared" si="22"/>
        <v>2.8495871319787782E-7</v>
      </c>
      <c r="W112" s="200">
        <f t="shared" si="23"/>
        <v>1.6880720162299884E-3</v>
      </c>
      <c r="AJ112" s="200">
        <v>18758</v>
      </c>
      <c r="AK112" s="200">
        <v>6.4187439995293971E-2</v>
      </c>
      <c r="AR112" s="200">
        <v>18758</v>
      </c>
      <c r="AS112" s="200">
        <v>6.4187439995293971E-2</v>
      </c>
      <c r="BA112" s="200">
        <v>18633.5</v>
      </c>
      <c r="BB112" s="200">
        <v>6.3404779990378302E-2</v>
      </c>
      <c r="BC112" s="200">
        <v>0.1</v>
      </c>
    </row>
    <row r="113" spans="1:55" s="200" customFormat="1" ht="12.95" customHeight="1" x14ac:dyDescent="0.2">
      <c r="A113" s="39" t="s">
        <v>96</v>
      </c>
      <c r="B113" s="40"/>
      <c r="C113" s="41">
        <v>47002.614999999998</v>
      </c>
      <c r="D113" s="41"/>
      <c r="E113" s="200">
        <f t="shared" si="16"/>
        <v>16025.127377985633</v>
      </c>
      <c r="F113" s="200">
        <f t="shared" si="17"/>
        <v>16025</v>
      </c>
      <c r="G113" s="158">
        <f t="shared" si="18"/>
        <v>5.2096999992500059E-2</v>
      </c>
      <c r="I113" s="200">
        <f t="shared" si="24"/>
        <v>5.2096999992500059E-2</v>
      </c>
      <c r="P113" s="200">
        <f t="shared" si="19"/>
        <v>4.9930060113691707E-2</v>
      </c>
      <c r="Q113" s="227">
        <f t="shared" si="20"/>
        <v>31984.114999999998</v>
      </c>
      <c r="R113" s="178"/>
      <c r="S113" s="200">
        <f t="shared" si="21"/>
        <v>4.6956284383699556E-6</v>
      </c>
      <c r="T113" s="209">
        <f t="shared" si="26"/>
        <v>0.1</v>
      </c>
      <c r="U113" s="200">
        <f t="shared" si="22"/>
        <v>4.6956284383699557E-7</v>
      </c>
      <c r="W113" s="200">
        <f t="shared" si="23"/>
        <v>2.1669398788083521E-3</v>
      </c>
      <c r="AJ113" s="200">
        <v>18758</v>
      </c>
      <c r="AK113" s="200">
        <v>6.4887439992162399E-2</v>
      </c>
      <c r="AR113" s="200">
        <v>18758</v>
      </c>
      <c r="AS113" s="200">
        <v>6.4887439992162399E-2</v>
      </c>
      <c r="BA113" s="200">
        <v>18633.5</v>
      </c>
      <c r="BB113" s="200">
        <v>6.3704779990075622E-2</v>
      </c>
      <c r="BC113" s="200">
        <v>0.1</v>
      </c>
    </row>
    <row r="114" spans="1:55" s="200" customFormat="1" ht="12.95" customHeight="1" x14ac:dyDescent="0.2">
      <c r="A114" s="39" t="s">
        <v>96</v>
      </c>
      <c r="B114" s="40" t="s">
        <v>52</v>
      </c>
      <c r="C114" s="41">
        <v>47003.623</v>
      </c>
      <c r="D114" s="41"/>
      <c r="E114" s="200">
        <f t="shared" si="16"/>
        <v>16027.591953863914</v>
      </c>
      <c r="F114" s="200">
        <f t="shared" si="17"/>
        <v>16027.5</v>
      </c>
      <c r="G114" s="158">
        <f t="shared" si="18"/>
        <v>3.760869999678107E-2</v>
      </c>
      <c r="I114" s="200">
        <f t="shared" si="24"/>
        <v>3.760869999678107E-2</v>
      </c>
      <c r="P114" s="200">
        <f t="shared" si="19"/>
        <v>4.9945992791911177E-2</v>
      </c>
      <c r="Q114" s="227">
        <f t="shared" si="20"/>
        <v>31985.123</v>
      </c>
      <c r="R114" s="178"/>
      <c r="S114" s="200">
        <f t="shared" si="21"/>
        <v>1.5220879351276925E-4</v>
      </c>
      <c r="T114" s="209">
        <f t="shared" si="26"/>
        <v>0.1</v>
      </c>
      <c r="U114" s="200">
        <f t="shared" si="22"/>
        <v>1.5220879351276926E-5</v>
      </c>
      <c r="W114" s="200">
        <f t="shared" si="23"/>
        <v>-1.2337292795130107E-2</v>
      </c>
      <c r="AB114" s="200" t="s">
        <v>79</v>
      </c>
      <c r="AC114" s="200" t="s">
        <v>60</v>
      </c>
      <c r="AH114" s="200" t="s">
        <v>69</v>
      </c>
      <c r="AJ114" s="200">
        <v>18763</v>
      </c>
      <c r="AK114" s="200">
        <v>5.6910840001364704E-2</v>
      </c>
      <c r="AR114" s="200">
        <v>18763</v>
      </c>
      <c r="AS114" s="200">
        <v>5.6910840001364704E-2</v>
      </c>
      <c r="BA114" s="200">
        <v>18640.5</v>
      </c>
      <c r="BB114" s="200">
        <v>6.2237539998022839E-2</v>
      </c>
      <c r="BC114" s="200">
        <v>1</v>
      </c>
    </row>
    <row r="115" spans="1:55" s="200" customFormat="1" ht="12.95" customHeight="1" x14ac:dyDescent="0.2">
      <c r="A115" s="39" t="s">
        <v>96</v>
      </c>
      <c r="B115" s="40" t="s">
        <v>52</v>
      </c>
      <c r="C115" s="41">
        <v>47006.483</v>
      </c>
      <c r="D115" s="41"/>
      <c r="E115" s="200">
        <f t="shared" si="16"/>
        <v>16034.584698915374</v>
      </c>
      <c r="F115" s="200">
        <f t="shared" si="17"/>
        <v>16034.5</v>
      </c>
      <c r="G115" s="158">
        <f t="shared" si="18"/>
        <v>3.4641459998965729E-2</v>
      </c>
      <c r="I115" s="200">
        <f t="shared" si="24"/>
        <v>3.4641459998965729E-2</v>
      </c>
      <c r="P115" s="200">
        <f t="shared" si="19"/>
        <v>4.9990615376889341E-2</v>
      </c>
      <c r="Q115" s="227">
        <f t="shared" si="20"/>
        <v>31987.983</v>
      </c>
      <c r="R115" s="178"/>
      <c r="S115" s="200">
        <f t="shared" si="21"/>
        <v>2.3559657081564136E-4</v>
      </c>
      <c r="T115" s="209">
        <f t="shared" si="26"/>
        <v>0.1</v>
      </c>
      <c r="U115" s="200">
        <f t="shared" si="22"/>
        <v>2.3559657081564136E-5</v>
      </c>
      <c r="W115" s="200">
        <f t="shared" si="23"/>
        <v>-1.5349155377923612E-2</v>
      </c>
      <c r="AB115" s="200" t="s">
        <v>79</v>
      </c>
      <c r="AC115" s="200" t="s">
        <v>53</v>
      </c>
      <c r="AH115" s="200" t="s">
        <v>69</v>
      </c>
      <c r="AJ115" s="200">
        <v>18763</v>
      </c>
      <c r="AK115" s="200">
        <v>6.1910839998745359E-2</v>
      </c>
      <c r="AR115" s="200">
        <v>18763</v>
      </c>
      <c r="AS115" s="200">
        <v>6.1910839998745359E-2</v>
      </c>
      <c r="BA115" s="200">
        <v>18640.5</v>
      </c>
      <c r="BB115" s="200">
        <v>6.2937539994891267E-2</v>
      </c>
      <c r="BC115" s="200">
        <v>1</v>
      </c>
    </row>
    <row r="116" spans="1:55" s="200" customFormat="1" ht="12.95" customHeight="1" x14ac:dyDescent="0.2">
      <c r="A116" s="39" t="s">
        <v>96</v>
      </c>
      <c r="B116" s="40" t="s">
        <v>52</v>
      </c>
      <c r="C116" s="41">
        <v>47006.483999999997</v>
      </c>
      <c r="D116" s="41"/>
      <c r="E116" s="200">
        <f t="shared" si="16"/>
        <v>16034.587143931118</v>
      </c>
      <c r="F116" s="200">
        <f t="shared" si="17"/>
        <v>16034.5</v>
      </c>
      <c r="G116" s="158">
        <f t="shared" si="18"/>
        <v>3.5641459995531477E-2</v>
      </c>
      <c r="I116" s="200">
        <f t="shared" si="24"/>
        <v>3.5641459995531477E-2</v>
      </c>
      <c r="P116" s="200">
        <f t="shared" si="19"/>
        <v>4.9990615376889341E-2</v>
      </c>
      <c r="Q116" s="227">
        <f t="shared" si="20"/>
        <v>31987.983999999997</v>
      </c>
      <c r="R116" s="178"/>
      <c r="S116" s="200">
        <f t="shared" si="21"/>
        <v>2.0589826015835136E-4</v>
      </c>
      <c r="T116" s="209">
        <f t="shared" si="26"/>
        <v>0.1</v>
      </c>
      <c r="U116" s="200">
        <f t="shared" si="22"/>
        <v>2.0589826015835137E-5</v>
      </c>
      <c r="W116" s="200">
        <f t="shared" si="23"/>
        <v>-1.4349155381357864E-2</v>
      </c>
      <c r="AB116" s="200" t="s">
        <v>79</v>
      </c>
      <c r="AC116" s="200" t="s">
        <v>53</v>
      </c>
      <c r="AH116" s="200" t="s">
        <v>69</v>
      </c>
      <c r="AJ116" s="200">
        <v>18780</v>
      </c>
      <c r="AK116" s="200">
        <v>6.6990399995120242E-2</v>
      </c>
      <c r="AR116" s="200">
        <v>18780</v>
      </c>
      <c r="AS116" s="200">
        <v>6.6990399995120242E-2</v>
      </c>
      <c r="BA116" s="200">
        <v>18643</v>
      </c>
      <c r="BB116" s="200">
        <v>5.9349240000301506E-2</v>
      </c>
      <c r="BC116" s="200">
        <v>1</v>
      </c>
    </row>
    <row r="117" spans="1:55" s="200" customFormat="1" ht="12.95" customHeight="1" x14ac:dyDescent="0.2">
      <c r="A117" s="39" t="s">
        <v>97</v>
      </c>
      <c r="B117" s="40"/>
      <c r="C117" s="41">
        <v>47006.492899999997</v>
      </c>
      <c r="D117" s="41"/>
      <c r="E117" s="200">
        <f t="shared" si="16"/>
        <v>16034.608904571316</v>
      </c>
      <c r="F117" s="200">
        <f t="shared" ref="F117:F148" si="27">ROUND(2*E117,0)/2</f>
        <v>16034.5</v>
      </c>
      <c r="G117" s="158">
        <f t="shared" si="18"/>
        <v>4.4541459996253252E-2</v>
      </c>
      <c r="J117" s="200">
        <f>G117</f>
        <v>4.4541459996253252E-2</v>
      </c>
      <c r="P117" s="200">
        <f t="shared" si="19"/>
        <v>4.9990615376889341E-2</v>
      </c>
      <c r="Q117" s="227">
        <f t="shared" si="20"/>
        <v>31987.992899999997</v>
      </c>
      <c r="R117" s="178"/>
      <c r="S117" s="200">
        <f t="shared" si="21"/>
        <v>2.9693294362315242E-5</v>
      </c>
      <c r="T117" s="200">
        <v>1</v>
      </c>
      <c r="U117" s="200">
        <f t="shared" si="22"/>
        <v>2.9693294362315242E-5</v>
      </c>
      <c r="W117" s="200">
        <f t="shared" ref="W117:W148" si="28">+G117-P117</f>
        <v>-5.4491553806360893E-3</v>
      </c>
      <c r="AB117" s="200" t="s">
        <v>79</v>
      </c>
      <c r="AC117" s="200" t="s">
        <v>60</v>
      </c>
      <c r="AH117" s="200" t="s">
        <v>69</v>
      </c>
      <c r="AJ117" s="200">
        <v>19350</v>
      </c>
      <c r="AK117" s="200">
        <v>6.9958000000042375E-2</v>
      </c>
      <c r="AR117" s="200">
        <v>19350</v>
      </c>
      <c r="AS117" s="200">
        <v>6.9958000000042375E-2</v>
      </c>
      <c r="BA117" s="200">
        <v>18643</v>
      </c>
      <c r="BB117" s="200">
        <v>6.0649239996564575E-2</v>
      </c>
      <c r="BC117" s="200">
        <v>1</v>
      </c>
    </row>
    <row r="118" spans="1:55" s="200" customFormat="1" ht="12.95" customHeight="1" x14ac:dyDescent="0.2">
      <c r="A118" s="178" t="s">
        <v>98</v>
      </c>
      <c r="B118" s="178" t="s">
        <v>52</v>
      </c>
      <c r="C118" s="162">
        <v>47006.493300000002</v>
      </c>
      <c r="D118" s="162" t="s">
        <v>38</v>
      </c>
      <c r="E118" s="200">
        <f t="shared" si="16"/>
        <v>16034.609882577626</v>
      </c>
      <c r="F118" s="200">
        <f t="shared" si="27"/>
        <v>16034.5</v>
      </c>
      <c r="G118" s="158">
        <f t="shared" si="18"/>
        <v>4.4941460000700317E-2</v>
      </c>
      <c r="J118" s="200">
        <f>G118</f>
        <v>4.4941460000700317E-2</v>
      </c>
      <c r="P118" s="200">
        <f t="shared" si="19"/>
        <v>4.9990615376889341E-2</v>
      </c>
      <c r="Q118" s="227">
        <f t="shared" si="20"/>
        <v>31987.993300000002</v>
      </c>
      <c r="R118" s="178"/>
      <c r="S118" s="200">
        <f t="shared" si="21"/>
        <v>2.5493970012898524E-5</v>
      </c>
      <c r="T118" s="200">
        <v>1</v>
      </c>
      <c r="U118" s="200">
        <f t="shared" si="22"/>
        <v>2.5493970012898524E-5</v>
      </c>
      <c r="W118" s="200">
        <f t="shared" si="28"/>
        <v>-5.049155376189024E-3</v>
      </c>
      <c r="AB118" s="200" t="s">
        <v>79</v>
      </c>
      <c r="AC118" s="200" t="s">
        <v>60</v>
      </c>
      <c r="AH118" s="200" t="s">
        <v>69</v>
      </c>
      <c r="AJ118" s="200">
        <v>19350</v>
      </c>
      <c r="AK118" s="200">
        <v>7.2057999997923616E-2</v>
      </c>
      <c r="AR118" s="200">
        <v>19350</v>
      </c>
      <c r="AS118" s="200">
        <v>7.2057999997923616E-2</v>
      </c>
      <c r="BA118" s="200">
        <v>18680</v>
      </c>
      <c r="BB118" s="200">
        <v>5.8522399995126761E-2</v>
      </c>
      <c r="BC118" s="200">
        <v>0.1</v>
      </c>
    </row>
    <row r="119" spans="1:55" s="200" customFormat="1" ht="12.95" customHeight="1" x14ac:dyDescent="0.2">
      <c r="A119" s="39" t="s">
        <v>97</v>
      </c>
      <c r="B119" s="40"/>
      <c r="C119" s="41">
        <v>47006.493600000002</v>
      </c>
      <c r="D119" s="41"/>
      <c r="E119" s="200">
        <f t="shared" si="16"/>
        <v>16034.610616082353</v>
      </c>
      <c r="F119" s="200">
        <f t="shared" si="27"/>
        <v>16034.5</v>
      </c>
      <c r="G119" s="158">
        <f t="shared" si="18"/>
        <v>4.5241460000397637E-2</v>
      </c>
      <c r="J119" s="200">
        <f>G119</f>
        <v>4.5241460000397637E-2</v>
      </c>
      <c r="P119" s="200">
        <f t="shared" si="19"/>
        <v>4.9990615376889341E-2</v>
      </c>
      <c r="Q119" s="227">
        <f t="shared" si="20"/>
        <v>31987.993600000002</v>
      </c>
      <c r="R119" s="178"/>
      <c r="S119" s="200">
        <f t="shared" si="21"/>
        <v>2.2554476790060058E-5</v>
      </c>
      <c r="T119" s="200">
        <v>1</v>
      </c>
      <c r="U119" s="200">
        <f t="shared" si="22"/>
        <v>2.2554476790060058E-5</v>
      </c>
      <c r="W119" s="200">
        <f t="shared" si="28"/>
        <v>-4.7491553764917038E-3</v>
      </c>
      <c r="AB119" s="200" t="s">
        <v>79</v>
      </c>
      <c r="AC119" s="200" t="s">
        <v>53</v>
      </c>
      <c r="AH119" s="200" t="s">
        <v>69</v>
      </c>
      <c r="AJ119" s="200">
        <v>19538</v>
      </c>
      <c r="AK119" s="200">
        <v>7.1337839995976537E-2</v>
      </c>
      <c r="AR119" s="200">
        <v>19538</v>
      </c>
      <c r="AS119" s="200">
        <v>7.1337839995976537E-2</v>
      </c>
      <c r="BA119" s="200">
        <v>18682</v>
      </c>
      <c r="BB119" s="200">
        <v>6.2331759996595792E-2</v>
      </c>
      <c r="BC119" s="200">
        <v>1</v>
      </c>
    </row>
    <row r="120" spans="1:55" s="200" customFormat="1" ht="12.95" customHeight="1" x14ac:dyDescent="0.2">
      <c r="A120" s="39" t="s">
        <v>97</v>
      </c>
      <c r="B120" s="40"/>
      <c r="C120" s="41">
        <v>47062.319900000002</v>
      </c>
      <c r="D120" s="41"/>
      <c r="E120" s="200">
        <f t="shared" si="16"/>
        <v>16171.106798972662</v>
      </c>
      <c r="F120" s="200">
        <f t="shared" si="27"/>
        <v>16171</v>
      </c>
      <c r="G120" s="158">
        <f t="shared" si="18"/>
        <v>4.3680279995896854E-2</v>
      </c>
      <c r="J120" s="200">
        <f>G120</f>
        <v>4.3680279995896854E-2</v>
      </c>
      <c r="P120" s="200">
        <f t="shared" si="19"/>
        <v>5.0864021183733191E-2</v>
      </c>
      <c r="Q120" s="227">
        <f t="shared" si="20"/>
        <v>32043.819900000002</v>
      </c>
      <c r="R120" s="178"/>
      <c r="S120" s="200">
        <f t="shared" si="21"/>
        <v>5.1606137453816226E-5</v>
      </c>
      <c r="T120" s="200">
        <v>1</v>
      </c>
      <c r="U120" s="200">
        <f t="shared" si="22"/>
        <v>5.1606137453816226E-5</v>
      </c>
      <c r="W120" s="200">
        <f t="shared" si="28"/>
        <v>-7.1837411878363372E-3</v>
      </c>
      <c r="AB120" s="200" t="s">
        <v>68</v>
      </c>
      <c r="AH120" s="200" t="s">
        <v>69</v>
      </c>
      <c r="AJ120" s="200">
        <v>19538</v>
      </c>
      <c r="AK120" s="200">
        <v>7.1937839995371178E-2</v>
      </c>
      <c r="AR120" s="200">
        <v>19538</v>
      </c>
      <c r="AS120" s="200">
        <v>7.1937839995371178E-2</v>
      </c>
      <c r="BA120" s="200">
        <v>18682</v>
      </c>
      <c r="BB120" s="200">
        <v>6.3031760000740178E-2</v>
      </c>
      <c r="BC120" s="200">
        <v>1</v>
      </c>
    </row>
    <row r="121" spans="1:55" s="200" customFormat="1" ht="12.95" customHeight="1" x14ac:dyDescent="0.2">
      <c r="A121" s="39" t="s">
        <v>96</v>
      </c>
      <c r="B121" s="40"/>
      <c r="C121" s="41">
        <v>47290.546999999999</v>
      </c>
      <c r="D121" s="41"/>
      <c r="E121" s="200">
        <f t="shared" si="16"/>
        <v>16729.125653564926</v>
      </c>
      <c r="F121" s="200">
        <f t="shared" si="27"/>
        <v>16729</v>
      </c>
      <c r="G121" s="158">
        <f t="shared" si="18"/>
        <v>5.1391719993262086E-2</v>
      </c>
      <c r="I121" s="200">
        <f>G121</f>
        <v>5.1391719993262086E-2</v>
      </c>
      <c r="P121" s="200">
        <f t="shared" si="19"/>
        <v>5.4499031167501294E-2</v>
      </c>
      <c r="Q121" s="227">
        <f t="shared" si="20"/>
        <v>32272.046999999999</v>
      </c>
      <c r="R121" s="178"/>
      <c r="S121" s="200">
        <f t="shared" si="21"/>
        <v>9.6553827335518452E-6</v>
      </c>
      <c r="T121" s="209">
        <f>T$19</f>
        <v>0.1</v>
      </c>
      <c r="U121" s="200">
        <f t="shared" si="22"/>
        <v>9.6553827335518456E-7</v>
      </c>
      <c r="W121" s="200">
        <f t="shared" si="28"/>
        <v>-3.1073111742392079E-3</v>
      </c>
      <c r="AB121" s="200" t="s">
        <v>79</v>
      </c>
      <c r="AC121" s="200" t="s">
        <v>53</v>
      </c>
      <c r="AH121" s="200" t="s">
        <v>69</v>
      </c>
      <c r="AJ121" s="200">
        <v>19540.5</v>
      </c>
      <c r="AK121" s="200">
        <v>7.2749539998767432E-2</v>
      </c>
      <c r="AR121" s="200">
        <v>19540.5</v>
      </c>
      <c r="AS121" s="200">
        <v>7.2749539998767432E-2</v>
      </c>
      <c r="BA121" s="200">
        <v>18684.5</v>
      </c>
      <c r="BB121" s="200">
        <v>6.8443459997070022E-2</v>
      </c>
      <c r="BC121" s="200">
        <v>1</v>
      </c>
    </row>
    <row r="122" spans="1:55" s="200" customFormat="1" ht="12.95" customHeight="1" x14ac:dyDescent="0.2">
      <c r="A122" s="39" t="s">
        <v>99</v>
      </c>
      <c r="B122" s="40" t="s">
        <v>52</v>
      </c>
      <c r="C122" s="41">
        <v>47662.534</v>
      </c>
      <c r="D122" s="41"/>
      <c r="E122" s="200">
        <f t="shared" si="16"/>
        <v>17638.639728200305</v>
      </c>
      <c r="F122" s="200">
        <f t="shared" si="27"/>
        <v>17638.5</v>
      </c>
      <c r="G122" s="158">
        <f t="shared" si="18"/>
        <v>5.7148179999785498E-2</v>
      </c>
      <c r="I122" s="200">
        <f>G122</f>
        <v>5.7148179999785498E-2</v>
      </c>
      <c r="P122" s="200">
        <f t="shared" si="19"/>
        <v>6.0646338200610453E-2</v>
      </c>
      <c r="Q122" s="227">
        <f t="shared" si="20"/>
        <v>32644.034</v>
      </c>
      <c r="R122" s="178"/>
      <c r="S122" s="200">
        <f t="shared" si="21"/>
        <v>1.2237110797998887E-5</v>
      </c>
      <c r="T122" s="209">
        <f>T$19</f>
        <v>0.1</v>
      </c>
      <c r="U122" s="200">
        <f t="shared" si="22"/>
        <v>1.2237110797998887E-6</v>
      </c>
      <c r="W122" s="200">
        <f t="shared" si="28"/>
        <v>-3.4981582008249551E-3</v>
      </c>
      <c r="AB122" s="200" t="s">
        <v>79</v>
      </c>
      <c r="AC122" s="200" t="s">
        <v>60</v>
      </c>
      <c r="AH122" s="200" t="s">
        <v>69</v>
      </c>
      <c r="AJ122" s="200">
        <v>19540.5</v>
      </c>
      <c r="AK122" s="200">
        <v>7.2849539996241219E-2</v>
      </c>
      <c r="AR122" s="200">
        <v>19540.5</v>
      </c>
      <c r="AS122" s="200">
        <v>7.2849539996241219E-2</v>
      </c>
      <c r="BA122" s="200">
        <v>18684.5</v>
      </c>
      <c r="BB122" s="200">
        <v>6.9243459998688195E-2</v>
      </c>
      <c r="BC122" s="200">
        <v>1</v>
      </c>
    </row>
    <row r="123" spans="1:55" s="200" customFormat="1" ht="12.95" customHeight="1" x14ac:dyDescent="0.2">
      <c r="A123" s="39" t="s">
        <v>99</v>
      </c>
      <c r="B123" s="40"/>
      <c r="C123" s="41">
        <v>47670.491999999998</v>
      </c>
      <c r="D123" s="41"/>
      <c r="E123" s="200">
        <f t="shared" si="16"/>
        <v>17658.097163556773</v>
      </c>
      <c r="F123" s="200">
        <f t="shared" si="27"/>
        <v>17658</v>
      </c>
      <c r="G123" s="158">
        <f t="shared" si="18"/>
        <v>3.9739439991535619E-2</v>
      </c>
      <c r="I123" s="200">
        <f>G123</f>
        <v>3.9739439991535619E-2</v>
      </c>
      <c r="P123" s="200">
        <f t="shared" si="19"/>
        <v>6.0781158592815715E-2</v>
      </c>
      <c r="Q123" s="227">
        <f t="shared" si="20"/>
        <v>32651.991999999998</v>
      </c>
      <c r="R123" s="178"/>
      <c r="S123" s="200">
        <f t="shared" si="21"/>
        <v>4.4275392169545682E-4</v>
      </c>
      <c r="T123" s="209">
        <f>T$19</f>
        <v>0.1</v>
      </c>
      <c r="U123" s="200">
        <f t="shared" si="22"/>
        <v>4.4275392169545684E-5</v>
      </c>
      <c r="W123" s="200">
        <f t="shared" si="28"/>
        <v>-2.1041718601280096E-2</v>
      </c>
      <c r="AB123" s="200" t="s">
        <v>79</v>
      </c>
      <c r="AC123" s="200" t="s">
        <v>53</v>
      </c>
      <c r="AH123" s="200" t="s">
        <v>69</v>
      </c>
      <c r="AJ123" s="200">
        <v>19577</v>
      </c>
      <c r="AK123" s="200">
        <v>7.3420359993178863E-2</v>
      </c>
      <c r="AR123" s="200">
        <v>19577</v>
      </c>
      <c r="AS123" s="200">
        <v>7.3420359993178863E-2</v>
      </c>
      <c r="BA123" s="200">
        <v>18687</v>
      </c>
      <c r="BB123" s="200">
        <v>6.255515999509953E-2</v>
      </c>
      <c r="BC123" s="200">
        <v>1</v>
      </c>
    </row>
    <row r="124" spans="1:55" s="200" customFormat="1" ht="12.95" customHeight="1" x14ac:dyDescent="0.2">
      <c r="A124" s="39" t="s">
        <v>100</v>
      </c>
      <c r="B124" s="40" t="s">
        <v>52</v>
      </c>
      <c r="C124" s="41">
        <v>47703.432200000003</v>
      </c>
      <c r="D124" s="41"/>
      <c r="E124" s="200">
        <f t="shared" si="16"/>
        <v>17738.636471439331</v>
      </c>
      <c r="F124" s="200">
        <f t="shared" si="27"/>
        <v>17738.5</v>
      </c>
      <c r="G124" s="158">
        <f t="shared" si="18"/>
        <v>5.5816179999965243E-2</v>
      </c>
      <c r="J124" s="200">
        <f>G124</f>
        <v>5.5816179999965243E-2</v>
      </c>
      <c r="P124" s="200">
        <f t="shared" si="19"/>
        <v>6.1339066812378759E-2</v>
      </c>
      <c r="Q124" s="227">
        <f t="shared" si="20"/>
        <v>32684.932200000003</v>
      </c>
      <c r="R124" s="178"/>
      <c r="S124" s="200">
        <f t="shared" si="21"/>
        <v>3.0502278742731127E-5</v>
      </c>
      <c r="T124" s="200">
        <v>1</v>
      </c>
      <c r="U124" s="200">
        <f t="shared" si="22"/>
        <v>3.0502278742731127E-5</v>
      </c>
      <c r="W124" s="200">
        <f t="shared" si="28"/>
        <v>-5.5228868124135161E-3</v>
      </c>
      <c r="AB124" s="200" t="s">
        <v>79</v>
      </c>
      <c r="AC124" s="200" t="s">
        <v>60</v>
      </c>
      <c r="AH124" s="200" t="s">
        <v>69</v>
      </c>
      <c r="AJ124" s="200">
        <v>19577</v>
      </c>
      <c r="AK124" s="200">
        <v>7.5220359991362784E-2</v>
      </c>
      <c r="AR124" s="200">
        <v>19577</v>
      </c>
      <c r="AS124" s="200">
        <v>7.5220359991362784E-2</v>
      </c>
      <c r="BA124" s="200">
        <v>18687</v>
      </c>
      <c r="BB124" s="200">
        <v>6.4455159998033196E-2</v>
      </c>
      <c r="BC124" s="200">
        <v>1</v>
      </c>
    </row>
    <row r="125" spans="1:55" s="200" customFormat="1" ht="12.95" customHeight="1" x14ac:dyDescent="0.2">
      <c r="A125" s="39" t="s">
        <v>101</v>
      </c>
      <c r="B125" s="40" t="s">
        <v>52</v>
      </c>
      <c r="C125" s="41">
        <v>47703.4326</v>
      </c>
      <c r="D125" s="41"/>
      <c r="E125" s="200">
        <f t="shared" si="16"/>
        <v>17738.637449445625</v>
      </c>
      <c r="F125" s="200">
        <f t="shared" si="27"/>
        <v>17738.5</v>
      </c>
      <c r="G125" s="158">
        <f t="shared" si="18"/>
        <v>5.6216179997136351E-2</v>
      </c>
      <c r="J125" s="200">
        <f>G125</f>
        <v>5.6216179997136351E-2</v>
      </c>
      <c r="P125" s="200">
        <f t="shared" si="19"/>
        <v>6.1339066812378759E-2</v>
      </c>
      <c r="Q125" s="227">
        <f t="shared" si="20"/>
        <v>32684.9326</v>
      </c>
      <c r="R125" s="178"/>
      <c r="S125" s="200">
        <f t="shared" si="21"/>
        <v>2.6243969321784506E-5</v>
      </c>
      <c r="T125" s="200">
        <v>1</v>
      </c>
      <c r="U125" s="200">
        <f t="shared" si="22"/>
        <v>2.6243969321784506E-5</v>
      </c>
      <c r="W125" s="200">
        <f t="shared" si="28"/>
        <v>-5.1228868152424084E-3</v>
      </c>
      <c r="AB125" s="200" t="s">
        <v>79</v>
      </c>
      <c r="AC125" s="200" t="s">
        <v>53</v>
      </c>
      <c r="AH125" s="200" t="s">
        <v>69</v>
      </c>
      <c r="AJ125" s="200">
        <v>19579.5</v>
      </c>
      <c r="AK125" s="200">
        <v>6.9132059994444717E-2</v>
      </c>
      <c r="AR125" s="200">
        <v>19579.5</v>
      </c>
      <c r="AS125" s="200">
        <v>6.9132059994444717E-2</v>
      </c>
      <c r="BA125" s="200">
        <v>18689.5</v>
      </c>
      <c r="BB125" s="200">
        <v>6.3966859997890424E-2</v>
      </c>
      <c r="BC125" s="200">
        <v>1</v>
      </c>
    </row>
    <row r="126" spans="1:55" s="200" customFormat="1" ht="12.95" customHeight="1" x14ac:dyDescent="0.2">
      <c r="A126" s="39" t="s">
        <v>101</v>
      </c>
      <c r="B126" s="40" t="s">
        <v>52</v>
      </c>
      <c r="C126" s="41">
        <v>47717.337500000001</v>
      </c>
      <c r="D126" s="41"/>
      <c r="E126" s="200">
        <f t="shared" si="16"/>
        <v>17772.635148979207</v>
      </c>
      <c r="F126" s="200">
        <f t="shared" si="27"/>
        <v>17772.5</v>
      </c>
      <c r="G126" s="158">
        <f t="shared" si="18"/>
        <v>5.527530000108527E-2</v>
      </c>
      <c r="J126" s="200">
        <f>G126</f>
        <v>5.527530000108527E-2</v>
      </c>
      <c r="P126" s="200">
        <f t="shared" si="19"/>
        <v>6.1575354053920367E-2</v>
      </c>
      <c r="Q126" s="227">
        <f t="shared" si="20"/>
        <v>32698.837500000001</v>
      </c>
      <c r="R126" s="178"/>
      <c r="S126" s="200">
        <f t="shared" si="21"/>
        <v>3.9690681068643927E-5</v>
      </c>
      <c r="T126" s="200">
        <v>1</v>
      </c>
      <c r="U126" s="200">
        <f t="shared" si="22"/>
        <v>3.9690681068643927E-5</v>
      </c>
      <c r="W126" s="200">
        <f t="shared" si="28"/>
        <v>-6.3000540528350968E-3</v>
      </c>
      <c r="AB126" s="200" t="s">
        <v>79</v>
      </c>
      <c r="AC126" s="200" t="s">
        <v>60</v>
      </c>
      <c r="AH126" s="200" t="s">
        <v>69</v>
      </c>
      <c r="AJ126" s="200">
        <v>19579.5</v>
      </c>
      <c r="AK126" s="200">
        <v>7.2132059998693876E-2</v>
      </c>
      <c r="AR126" s="200">
        <v>19579.5</v>
      </c>
      <c r="AS126" s="200">
        <v>7.2132059998693876E-2</v>
      </c>
      <c r="BA126" s="200">
        <v>18689.5</v>
      </c>
      <c r="BB126" s="200">
        <v>6.586686000082409E-2</v>
      </c>
      <c r="BC126" s="200">
        <v>1</v>
      </c>
    </row>
    <row r="127" spans="1:55" s="200" customFormat="1" ht="12.95" customHeight="1" x14ac:dyDescent="0.2">
      <c r="A127" s="39" t="s">
        <v>101</v>
      </c>
      <c r="B127" s="40" t="s">
        <v>52</v>
      </c>
      <c r="C127" s="41">
        <v>47717.340199999999</v>
      </c>
      <c r="D127" s="41"/>
      <c r="E127" s="200">
        <f t="shared" si="16"/>
        <v>17772.641750521732</v>
      </c>
      <c r="F127" s="200">
        <f t="shared" si="27"/>
        <v>17772.5</v>
      </c>
      <c r="G127" s="158">
        <f t="shared" si="18"/>
        <v>5.7975299998361152E-2</v>
      </c>
      <c r="J127" s="200">
        <f>G127</f>
        <v>5.7975299998361152E-2</v>
      </c>
      <c r="P127" s="200">
        <f t="shared" si="19"/>
        <v>6.1575354053920367E-2</v>
      </c>
      <c r="Q127" s="227">
        <f t="shared" si="20"/>
        <v>32698.840199999999</v>
      </c>
      <c r="R127" s="178"/>
      <c r="S127" s="200">
        <f t="shared" si="21"/>
        <v>1.2960389202948354E-5</v>
      </c>
      <c r="T127" s="200">
        <v>1</v>
      </c>
      <c r="U127" s="200">
        <f t="shared" si="22"/>
        <v>1.2960389202948354E-5</v>
      </c>
      <c r="W127" s="200">
        <f t="shared" si="28"/>
        <v>-3.6000540555592153E-3</v>
      </c>
      <c r="AB127" s="200" t="s">
        <v>79</v>
      </c>
      <c r="AC127" s="200" t="s">
        <v>60</v>
      </c>
      <c r="AH127" s="200" t="s">
        <v>69</v>
      </c>
      <c r="AJ127" s="200">
        <v>19606.5</v>
      </c>
      <c r="AK127" s="200">
        <v>7.6358419995813165E-2</v>
      </c>
      <c r="AR127" s="200">
        <v>19606.5</v>
      </c>
      <c r="AS127" s="200">
        <v>7.6358419995813165E-2</v>
      </c>
      <c r="BA127" s="200">
        <v>18697</v>
      </c>
      <c r="BB127" s="200">
        <v>6.6601959995750804E-2</v>
      </c>
      <c r="BC127" s="200">
        <v>0.1</v>
      </c>
    </row>
    <row r="128" spans="1:55" s="200" customFormat="1" ht="12.95" customHeight="1" x14ac:dyDescent="0.2">
      <c r="A128" s="39" t="s">
        <v>99</v>
      </c>
      <c r="B128" s="40"/>
      <c r="C128" s="41">
        <v>47724.495000000003</v>
      </c>
      <c r="D128" s="41"/>
      <c r="E128" s="200">
        <f t="shared" si="16"/>
        <v>17790.135349225999</v>
      </c>
      <c r="F128" s="200">
        <f t="shared" si="27"/>
        <v>17790</v>
      </c>
      <c r="G128" s="158">
        <f t="shared" si="18"/>
        <v>5.5357199998979922E-2</v>
      </c>
      <c r="I128" s="200">
        <f>G128</f>
        <v>5.5357199998979922E-2</v>
      </c>
      <c r="P128" s="200">
        <f t="shared" si="19"/>
        <v>6.1697122731047965E-2</v>
      </c>
      <c r="Q128" s="227">
        <f t="shared" si="20"/>
        <v>32705.995000000003</v>
      </c>
      <c r="R128" s="178"/>
      <c r="S128" s="200">
        <f t="shared" si="21"/>
        <v>4.0194620248593116E-5</v>
      </c>
      <c r="T128" s="209">
        <f>T$19</f>
        <v>0.1</v>
      </c>
      <c r="U128" s="200">
        <f t="shared" si="22"/>
        <v>4.0194620248593121E-6</v>
      </c>
      <c r="W128" s="200">
        <f t="shared" si="28"/>
        <v>-6.3399227320680429E-3</v>
      </c>
      <c r="AB128" s="200" t="s">
        <v>79</v>
      </c>
      <c r="AC128" s="200" t="s">
        <v>53</v>
      </c>
      <c r="AH128" s="200" t="s">
        <v>69</v>
      </c>
      <c r="AJ128" s="200">
        <v>19623.5</v>
      </c>
      <c r="AK128" s="200">
        <v>7.2937979995913338E-2</v>
      </c>
      <c r="AR128" s="200">
        <v>19623.5</v>
      </c>
      <c r="AS128" s="200">
        <v>7.2937979995913338E-2</v>
      </c>
      <c r="BA128" s="200">
        <v>18729</v>
      </c>
      <c r="BB128" s="200">
        <v>6.3751720001164358E-2</v>
      </c>
      <c r="BC128" s="200">
        <v>1</v>
      </c>
    </row>
    <row r="129" spans="1:55" s="200" customFormat="1" ht="12.95" customHeight="1" x14ac:dyDescent="0.2">
      <c r="A129" s="39" t="s">
        <v>101</v>
      </c>
      <c r="B129" s="40"/>
      <c r="C129" s="41">
        <v>47734.311300000001</v>
      </c>
      <c r="D129" s="41"/>
      <c r="E129" s="200">
        <f t="shared" si="16"/>
        <v>17814.136357354892</v>
      </c>
      <c r="F129" s="200">
        <f t="shared" si="27"/>
        <v>17814</v>
      </c>
      <c r="G129" s="158">
        <f t="shared" si="18"/>
        <v>5.5769519996829331E-2</v>
      </c>
      <c r="J129" s="200">
        <f>G129</f>
        <v>5.5769519996829331E-2</v>
      </c>
      <c r="P129" s="200">
        <f t="shared" si="19"/>
        <v>6.1864285813361383E-2</v>
      </c>
      <c r="Q129" s="227">
        <f t="shared" si="20"/>
        <v>32715.811300000001</v>
      </c>
      <c r="R129" s="178"/>
      <c r="S129" s="200">
        <f t="shared" si="21"/>
        <v>3.7146170358367617E-5</v>
      </c>
      <c r="T129" s="200">
        <v>1</v>
      </c>
      <c r="U129" s="200">
        <f t="shared" si="22"/>
        <v>3.7146170358367617E-5</v>
      </c>
      <c r="W129" s="200">
        <f t="shared" si="28"/>
        <v>-6.0947658165320523E-3</v>
      </c>
      <c r="AB129" s="200" t="s">
        <v>68</v>
      </c>
      <c r="AH129" s="200" t="s">
        <v>69</v>
      </c>
      <c r="AJ129" s="200">
        <v>19628.5</v>
      </c>
      <c r="AK129" s="200">
        <v>8.6461380000400823E-2</v>
      </c>
      <c r="AR129" s="200">
        <v>19628.5</v>
      </c>
      <c r="AS129" s="200">
        <v>8.6461380000400823E-2</v>
      </c>
      <c r="BA129" s="200">
        <v>18758</v>
      </c>
      <c r="BB129" s="200">
        <v>6.3887439995596651E-2</v>
      </c>
      <c r="BC129" s="200">
        <v>0.1</v>
      </c>
    </row>
    <row r="130" spans="1:55" s="200" customFormat="1" ht="12.95" customHeight="1" x14ac:dyDescent="0.2">
      <c r="A130" s="39" t="s">
        <v>101</v>
      </c>
      <c r="B130" s="40"/>
      <c r="C130" s="41">
        <v>47734.311699999998</v>
      </c>
      <c r="D130" s="41"/>
      <c r="E130" s="200">
        <f t="shared" si="16"/>
        <v>17814.137335361185</v>
      </c>
      <c r="F130" s="200">
        <f t="shared" si="27"/>
        <v>17814</v>
      </c>
      <c r="G130" s="158">
        <f t="shared" si="18"/>
        <v>5.6169519994000439E-2</v>
      </c>
      <c r="J130" s="200">
        <f>G130</f>
        <v>5.6169519994000439E-2</v>
      </c>
      <c r="P130" s="200">
        <f t="shared" si="19"/>
        <v>6.1864285813361383E-2</v>
      </c>
      <c r="Q130" s="227">
        <f t="shared" si="20"/>
        <v>32715.811699999998</v>
      </c>
      <c r="R130" s="178"/>
      <c r="S130" s="200">
        <f t="shared" si="21"/>
        <v>3.2430357737361733E-5</v>
      </c>
      <c r="T130" s="200">
        <v>1</v>
      </c>
      <c r="U130" s="200">
        <f t="shared" si="22"/>
        <v>3.2430357737361733E-5</v>
      </c>
      <c r="W130" s="200">
        <f t="shared" si="28"/>
        <v>-5.6947658193609446E-3</v>
      </c>
      <c r="AB130" s="200" t="s">
        <v>68</v>
      </c>
      <c r="AD130" s="200">
        <v>65</v>
      </c>
      <c r="AF130" s="200" t="s">
        <v>102</v>
      </c>
      <c r="AH130" s="200" t="s">
        <v>60</v>
      </c>
      <c r="AJ130" s="200">
        <v>19628.5</v>
      </c>
      <c r="AK130" s="200">
        <v>8.9461379997374024E-2</v>
      </c>
      <c r="AR130" s="200">
        <v>19628.5</v>
      </c>
      <c r="AS130" s="200">
        <v>8.9461379997374024E-2</v>
      </c>
      <c r="BA130" s="200">
        <v>18758</v>
      </c>
      <c r="BB130" s="200">
        <v>6.4187439995293971E-2</v>
      </c>
      <c r="BC130" s="200">
        <v>1</v>
      </c>
    </row>
    <row r="131" spans="1:55" s="200" customFormat="1" ht="12.95" customHeight="1" x14ac:dyDescent="0.2">
      <c r="A131" s="39" t="s">
        <v>101</v>
      </c>
      <c r="B131" s="40"/>
      <c r="C131" s="41">
        <v>47736.350599999998</v>
      </c>
      <c r="D131" s="41"/>
      <c r="E131" s="200">
        <f t="shared" si="16"/>
        <v>17819.122477978464</v>
      </c>
      <c r="F131" s="200">
        <f t="shared" si="27"/>
        <v>17819</v>
      </c>
      <c r="G131" s="158">
        <f t="shared" si="18"/>
        <v>5.0092919998860452E-2</v>
      </c>
      <c r="J131" s="200">
        <f>G131</f>
        <v>5.0092919998860452E-2</v>
      </c>
      <c r="P131" s="200">
        <f t="shared" si="19"/>
        <v>6.189913562791198E-2</v>
      </c>
      <c r="Q131" s="227">
        <f t="shared" si="20"/>
        <v>32717.850599999998</v>
      </c>
      <c r="R131" s="178"/>
      <c r="S131" s="200">
        <f t="shared" si="21"/>
        <v>1.3938672747966057E-4</v>
      </c>
      <c r="T131" s="200">
        <v>1</v>
      </c>
      <c r="U131" s="200">
        <f t="shared" si="22"/>
        <v>1.3938672747966057E-4</v>
      </c>
      <c r="W131" s="200">
        <f t="shared" si="28"/>
        <v>-1.1806215629051528E-2</v>
      </c>
      <c r="AB131" s="200" t="s">
        <v>68</v>
      </c>
      <c r="AH131" s="200" t="s">
        <v>69</v>
      </c>
      <c r="AJ131" s="200">
        <v>19631</v>
      </c>
      <c r="AK131" s="200">
        <v>7.3973079997813329E-2</v>
      </c>
      <c r="AR131" s="200">
        <v>19631</v>
      </c>
      <c r="AS131" s="200">
        <v>7.3973079997813329E-2</v>
      </c>
      <c r="BA131" s="200">
        <v>18758</v>
      </c>
      <c r="BB131" s="200">
        <v>6.4187439995293971E-2</v>
      </c>
      <c r="BC131" s="200">
        <v>1</v>
      </c>
    </row>
    <row r="132" spans="1:55" s="200" customFormat="1" ht="12.95" customHeight="1" x14ac:dyDescent="0.2">
      <c r="A132" s="178" t="s">
        <v>103</v>
      </c>
      <c r="B132" s="178" t="s">
        <v>54</v>
      </c>
      <c r="C132" s="162">
        <v>47758.440999999999</v>
      </c>
      <c r="D132" s="162" t="s">
        <v>38</v>
      </c>
      <c r="E132" s="200">
        <f t="shared" si="16"/>
        <v>17873.133853952157</v>
      </c>
      <c r="F132" s="200">
        <f t="shared" si="27"/>
        <v>17873</v>
      </c>
      <c r="G132" s="158">
        <f t="shared" si="18"/>
        <v>5.4745639994507656E-2</v>
      </c>
      <c r="I132" s="200">
        <f>G132</f>
        <v>5.4745639994507656E-2</v>
      </c>
      <c r="P132" s="200">
        <f t="shared" si="19"/>
        <v>6.2276044751076773E-2</v>
      </c>
      <c r="Q132" s="227">
        <f t="shared" si="20"/>
        <v>32739.940999999999</v>
      </c>
      <c r="R132" s="178"/>
      <c r="S132" s="200">
        <f t="shared" si="21"/>
        <v>5.6706995797758788E-5</v>
      </c>
      <c r="T132" s="200">
        <v>1</v>
      </c>
      <c r="U132" s="200">
        <f t="shared" si="22"/>
        <v>5.6706995797758788E-5</v>
      </c>
      <c r="W132" s="200">
        <f t="shared" si="28"/>
        <v>-7.5304047565691173E-3</v>
      </c>
      <c r="AB132" s="200" t="s">
        <v>79</v>
      </c>
      <c r="AC132" s="200" t="s">
        <v>60</v>
      </c>
      <c r="AH132" s="200" t="s">
        <v>69</v>
      </c>
      <c r="AJ132" s="200">
        <v>19638</v>
      </c>
      <c r="AK132" s="200">
        <v>7.3505839995050337E-2</v>
      </c>
      <c r="AR132" s="200">
        <v>19638</v>
      </c>
      <c r="AS132" s="200">
        <v>7.3505839995050337E-2</v>
      </c>
      <c r="BA132" s="200">
        <v>18758</v>
      </c>
      <c r="BB132" s="200">
        <v>6.4187439995293971E-2</v>
      </c>
      <c r="BC132" s="200">
        <v>1</v>
      </c>
    </row>
    <row r="133" spans="1:55" s="200" customFormat="1" ht="12.95" customHeight="1" x14ac:dyDescent="0.2">
      <c r="A133" s="178" t="s">
        <v>103</v>
      </c>
      <c r="B133" s="178" t="s">
        <v>52</v>
      </c>
      <c r="C133" s="162">
        <v>47761.525000000001</v>
      </c>
      <c r="D133" s="162" t="s">
        <v>38</v>
      </c>
      <c r="E133" s="200">
        <f t="shared" si="16"/>
        <v>17880.674282532131</v>
      </c>
      <c r="F133" s="200">
        <f t="shared" si="27"/>
        <v>17880.5</v>
      </c>
      <c r="G133" s="158">
        <f t="shared" si="18"/>
        <v>7.1280739997746423E-2</v>
      </c>
      <c r="I133" s="200">
        <f>G133</f>
        <v>7.1280739997746423E-2</v>
      </c>
      <c r="P133" s="200">
        <f t="shared" si="19"/>
        <v>6.2328470133649408E-2</v>
      </c>
      <c r="Q133" s="227">
        <f t="shared" si="20"/>
        <v>32743.025000000001</v>
      </c>
      <c r="R133" s="178"/>
      <c r="S133" s="200">
        <f t="shared" si="21"/>
        <v>8.0143135719619593E-5</v>
      </c>
      <c r="T133" s="200">
        <v>1</v>
      </c>
      <c r="U133" s="200">
        <f t="shared" si="22"/>
        <v>8.0143135719619593E-5</v>
      </c>
      <c r="W133" s="200">
        <f t="shared" si="28"/>
        <v>8.952269864097015E-3</v>
      </c>
      <c r="AB133" s="200" t="s">
        <v>79</v>
      </c>
      <c r="AC133" s="200" t="s">
        <v>53</v>
      </c>
      <c r="AH133" s="200" t="s">
        <v>69</v>
      </c>
      <c r="AJ133" s="200">
        <v>19638</v>
      </c>
      <c r="AK133" s="200">
        <v>7.400583999697119E-2</v>
      </c>
      <c r="AR133" s="200">
        <v>19638</v>
      </c>
      <c r="AS133" s="200">
        <v>7.400583999697119E-2</v>
      </c>
      <c r="BA133" s="200">
        <v>18758</v>
      </c>
      <c r="BB133" s="200">
        <v>6.4887439992162399E-2</v>
      </c>
      <c r="BC133" s="200">
        <v>1</v>
      </c>
    </row>
    <row r="134" spans="1:55" s="200" customFormat="1" ht="12.95" customHeight="1" x14ac:dyDescent="0.2">
      <c r="A134" s="178" t="s">
        <v>103</v>
      </c>
      <c r="B134" s="178" t="s">
        <v>54</v>
      </c>
      <c r="C134" s="162">
        <v>47767.438999999998</v>
      </c>
      <c r="D134" s="162" t="s">
        <v>38</v>
      </c>
      <c r="E134" s="200">
        <f t="shared" si="16"/>
        <v>17895.134105690977</v>
      </c>
      <c r="F134" s="200">
        <f t="shared" si="27"/>
        <v>17895</v>
      </c>
      <c r="G134" s="158">
        <f t="shared" si="18"/>
        <v>5.4848599997058045E-2</v>
      </c>
      <c r="I134" s="200">
        <f>G134</f>
        <v>5.4848599997058045E-2</v>
      </c>
      <c r="P134" s="200">
        <f t="shared" si="19"/>
        <v>6.2429879052574147E-2</v>
      </c>
      <c r="Q134" s="227">
        <f t="shared" si="20"/>
        <v>32748.938999999998</v>
      </c>
      <c r="R134" s="178"/>
      <c r="S134" s="200">
        <f t="shared" si="21"/>
        <v>5.7475792117607117E-5</v>
      </c>
      <c r="T134" s="200">
        <v>1</v>
      </c>
      <c r="U134" s="200">
        <f t="shared" si="22"/>
        <v>5.7475792117607117E-5</v>
      </c>
      <c r="W134" s="200">
        <f t="shared" si="28"/>
        <v>-7.5812790555161019E-3</v>
      </c>
      <c r="AJ134" s="200">
        <v>19687</v>
      </c>
      <c r="AK134" s="200">
        <v>7.3435159996734001E-2</v>
      </c>
      <c r="AR134" s="200">
        <v>19687</v>
      </c>
      <c r="AS134" s="200">
        <v>7.3435159996734001E-2</v>
      </c>
      <c r="BA134" s="200">
        <v>18763</v>
      </c>
      <c r="BB134" s="200">
        <v>5.6910840001364704E-2</v>
      </c>
      <c r="BC134" s="200">
        <v>0.1</v>
      </c>
    </row>
    <row r="135" spans="1:55" s="200" customFormat="1" ht="12.95" customHeight="1" x14ac:dyDescent="0.2">
      <c r="A135" s="178" t="s">
        <v>103</v>
      </c>
      <c r="B135" s="178" t="s">
        <v>52</v>
      </c>
      <c r="C135" s="162">
        <v>47775.404000000002</v>
      </c>
      <c r="D135" s="162" t="s">
        <v>38</v>
      </c>
      <c r="E135" s="200">
        <f t="shared" si="16"/>
        <v>17914.608656157725</v>
      </c>
      <c r="F135" s="200">
        <f t="shared" si="27"/>
        <v>17914.5</v>
      </c>
      <c r="G135" s="158">
        <f t="shared" si="18"/>
        <v>4.443986000114819E-2</v>
      </c>
      <c r="I135" s="200">
        <f>G135</f>
        <v>4.443986000114819E-2</v>
      </c>
      <c r="P135" s="200">
        <f t="shared" si="19"/>
        <v>6.256636709045571E-2</v>
      </c>
      <c r="Q135" s="227">
        <f t="shared" si="20"/>
        <v>32756.904000000002</v>
      </c>
      <c r="R135" s="178"/>
      <c r="S135" s="200">
        <f t="shared" si="21"/>
        <v>3.2857025925871577E-4</v>
      </c>
      <c r="T135" s="200">
        <v>1</v>
      </c>
      <c r="U135" s="200">
        <f t="shared" si="22"/>
        <v>3.2857025925871577E-4</v>
      </c>
      <c r="W135" s="200">
        <f t="shared" si="28"/>
        <v>-1.812650708930752E-2</v>
      </c>
      <c r="AB135" s="200" t="s">
        <v>79</v>
      </c>
      <c r="AC135" s="200" t="s">
        <v>104</v>
      </c>
      <c r="AH135" s="200" t="s">
        <v>69</v>
      </c>
      <c r="AJ135" s="200">
        <v>19687</v>
      </c>
      <c r="AK135" s="200">
        <v>7.3735159996431321E-2</v>
      </c>
      <c r="AR135" s="200">
        <v>19687</v>
      </c>
      <c r="AS135" s="200">
        <v>7.3735159996431321E-2</v>
      </c>
      <c r="BA135" s="200">
        <v>18763</v>
      </c>
      <c r="BB135" s="200">
        <v>6.1910839998745359E-2</v>
      </c>
      <c r="BC135" s="200">
        <v>0.1</v>
      </c>
    </row>
    <row r="136" spans="1:55" s="200" customFormat="1" ht="12.95" customHeight="1" x14ac:dyDescent="0.2">
      <c r="A136" s="178" t="s">
        <v>103</v>
      </c>
      <c r="B136" s="178" t="s">
        <v>52</v>
      </c>
      <c r="C136" s="162">
        <v>47814.27</v>
      </c>
      <c r="D136" s="162" t="s">
        <v>38</v>
      </c>
      <c r="E136" s="200">
        <f t="shared" si="16"/>
        <v>18009.636638384993</v>
      </c>
      <c r="F136" s="200">
        <f t="shared" si="27"/>
        <v>18009.5</v>
      </c>
      <c r="G136" s="158">
        <f t="shared" si="18"/>
        <v>5.5884459994558711E-2</v>
      </c>
      <c r="I136" s="200">
        <f>G136</f>
        <v>5.5884459994558711E-2</v>
      </c>
      <c r="P136" s="200">
        <f t="shared" si="19"/>
        <v>6.3233122160381447E-2</v>
      </c>
      <c r="Q136" s="227">
        <f t="shared" si="20"/>
        <v>32795.769999999997</v>
      </c>
      <c r="R136" s="178"/>
      <c r="S136" s="200">
        <f t="shared" si="21"/>
        <v>5.4002835627394512E-5</v>
      </c>
      <c r="T136" s="200">
        <v>1</v>
      </c>
      <c r="U136" s="200">
        <f t="shared" si="22"/>
        <v>5.4002835627394512E-5</v>
      </c>
      <c r="W136" s="200">
        <f t="shared" si="28"/>
        <v>-7.3486621658227363E-3</v>
      </c>
      <c r="AB136" s="200" t="s">
        <v>68</v>
      </c>
      <c r="AH136" s="200" t="s">
        <v>69</v>
      </c>
      <c r="AJ136" s="200">
        <v>20367</v>
      </c>
      <c r="AK136" s="200">
        <v>8.1717559995013289E-2</v>
      </c>
      <c r="AR136" s="200">
        <v>20367</v>
      </c>
      <c r="AS136" s="200">
        <v>8.1717559995013289E-2</v>
      </c>
      <c r="BA136" s="200">
        <v>18780</v>
      </c>
      <c r="BB136" s="200">
        <v>6.6990399995120242E-2</v>
      </c>
      <c r="BC136" s="200">
        <v>1</v>
      </c>
    </row>
    <row r="137" spans="1:55" s="200" customFormat="1" ht="12.95" customHeight="1" x14ac:dyDescent="0.2">
      <c r="A137" s="44" t="s">
        <v>105</v>
      </c>
      <c r="B137" s="40" t="s">
        <v>52</v>
      </c>
      <c r="C137" s="41">
        <v>48067.445200000002</v>
      </c>
      <c r="D137" s="41"/>
      <c r="E137" s="200">
        <f t="shared" si="16"/>
        <v>18628.653990466195</v>
      </c>
      <c r="F137" s="200">
        <f t="shared" si="27"/>
        <v>18628.5</v>
      </c>
      <c r="G137" s="158">
        <f t="shared" si="18"/>
        <v>6.2981379996926989E-2</v>
      </c>
      <c r="J137" s="200">
        <f t="shared" ref="J137:J142" si="29">G137</f>
        <v>6.2981379996926989E-2</v>
      </c>
      <c r="P137" s="200">
        <f t="shared" si="19"/>
        <v>6.7651236307958024E-2</v>
      </c>
      <c r="Q137" s="227">
        <f t="shared" si="20"/>
        <v>33048.945200000002</v>
      </c>
      <c r="R137" s="178"/>
      <c r="S137" s="200">
        <f t="shared" si="21"/>
        <v>2.1807557965676381E-5</v>
      </c>
      <c r="T137" s="200">
        <v>1</v>
      </c>
      <c r="U137" s="200">
        <f t="shared" si="22"/>
        <v>2.1807557965676381E-5</v>
      </c>
      <c r="W137" s="200">
        <f t="shared" si="28"/>
        <v>-4.6698563110310343E-3</v>
      </c>
      <c r="AB137" s="200" t="s">
        <v>68</v>
      </c>
      <c r="AH137" s="200" t="s">
        <v>69</v>
      </c>
      <c r="AJ137" s="200">
        <v>20367</v>
      </c>
      <c r="AK137" s="200">
        <v>8.1817559992487077E-2</v>
      </c>
      <c r="AR137" s="200">
        <v>20367</v>
      </c>
      <c r="AS137" s="200">
        <v>8.1817559992487077E-2</v>
      </c>
      <c r="BA137" s="200">
        <v>19350</v>
      </c>
      <c r="BB137" s="200">
        <v>6.9958000000042375E-2</v>
      </c>
      <c r="BC137" s="200">
        <v>0.1</v>
      </c>
    </row>
    <row r="138" spans="1:55" s="200" customFormat="1" ht="12.95" customHeight="1" x14ac:dyDescent="0.2">
      <c r="A138" s="178" t="s">
        <v>106</v>
      </c>
      <c r="B138" s="178" t="s">
        <v>52</v>
      </c>
      <c r="C138" s="162">
        <v>48067.445399999997</v>
      </c>
      <c r="D138" s="162" t="s">
        <v>38</v>
      </c>
      <c r="E138" s="200">
        <f t="shared" si="16"/>
        <v>18628.654479469336</v>
      </c>
      <c r="F138" s="200">
        <f t="shared" si="27"/>
        <v>18628.5</v>
      </c>
      <c r="G138" s="158">
        <f t="shared" si="18"/>
        <v>6.3181379991874564E-2</v>
      </c>
      <c r="J138" s="200">
        <f t="shared" si="29"/>
        <v>6.3181379991874564E-2</v>
      </c>
      <c r="P138" s="200">
        <f t="shared" si="19"/>
        <v>6.7651236307958024E-2</v>
      </c>
      <c r="Q138" s="227">
        <f t="shared" si="20"/>
        <v>33048.945399999997</v>
      </c>
      <c r="R138" s="178"/>
      <c r="S138" s="200">
        <f t="shared" si="21"/>
        <v>1.9979615486431193E-5</v>
      </c>
      <c r="T138" s="200">
        <v>1</v>
      </c>
      <c r="U138" s="200">
        <f t="shared" si="22"/>
        <v>1.9979615486431193E-5</v>
      </c>
      <c r="W138" s="200">
        <f t="shared" si="28"/>
        <v>-4.4698563160834592E-3</v>
      </c>
      <c r="AJ138" s="200">
        <v>20433</v>
      </c>
      <c r="AK138" s="200">
        <v>8.2226439997612033E-2</v>
      </c>
      <c r="AR138" s="200">
        <v>20433</v>
      </c>
      <c r="AS138" s="200">
        <v>8.2226439997612033E-2</v>
      </c>
      <c r="BA138" s="200">
        <v>19350</v>
      </c>
      <c r="BB138" s="200">
        <v>7.2057999997923616E-2</v>
      </c>
      <c r="BC138" s="200">
        <v>0.1</v>
      </c>
    </row>
    <row r="139" spans="1:55" s="200" customFormat="1" ht="12.95" customHeight="1" x14ac:dyDescent="0.2">
      <c r="A139" s="44" t="s">
        <v>105</v>
      </c>
      <c r="B139" s="40" t="s">
        <v>52</v>
      </c>
      <c r="C139" s="41">
        <v>48067.445899999999</v>
      </c>
      <c r="D139" s="41"/>
      <c r="E139" s="200">
        <f t="shared" si="16"/>
        <v>18628.655701977215</v>
      </c>
      <c r="F139" s="200">
        <f t="shared" si="27"/>
        <v>18628.5</v>
      </c>
      <c r="G139" s="158">
        <f t="shared" si="18"/>
        <v>6.3681379993795417E-2</v>
      </c>
      <c r="J139" s="200">
        <f t="shared" si="29"/>
        <v>6.3681379993795417E-2</v>
      </c>
      <c r="P139" s="200">
        <f t="shared" si="19"/>
        <v>6.7651236307958024E-2</v>
      </c>
      <c r="Q139" s="227">
        <f t="shared" si="20"/>
        <v>33048.945899999999</v>
      </c>
      <c r="R139" s="178"/>
      <c r="S139" s="200">
        <f t="shared" si="21"/>
        <v>1.5759759155096716E-5</v>
      </c>
      <c r="T139" s="200">
        <v>1</v>
      </c>
      <c r="U139" s="200">
        <f t="shared" si="22"/>
        <v>1.5759759155096716E-5</v>
      </c>
      <c r="W139" s="200">
        <f t="shared" si="28"/>
        <v>-3.9698563141626064E-3</v>
      </c>
      <c r="AB139" s="200" t="s">
        <v>79</v>
      </c>
      <c r="AC139" s="200" t="s">
        <v>60</v>
      </c>
      <c r="AH139" s="200" t="s">
        <v>69</v>
      </c>
      <c r="AJ139" s="200">
        <v>20433</v>
      </c>
      <c r="AK139" s="200">
        <v>8.3726439996098634E-2</v>
      </c>
      <c r="AR139" s="200">
        <v>20433</v>
      </c>
      <c r="AS139" s="200">
        <v>8.3726439996098634E-2</v>
      </c>
      <c r="BA139" s="200">
        <v>19538</v>
      </c>
      <c r="BB139" s="200">
        <v>7.1337839995976537E-2</v>
      </c>
      <c r="BC139" s="200">
        <v>1</v>
      </c>
    </row>
    <row r="140" spans="1:55" s="200" customFormat="1" ht="12.95" customHeight="1" x14ac:dyDescent="0.2">
      <c r="A140" s="39" t="s">
        <v>107</v>
      </c>
      <c r="B140" s="40" t="s">
        <v>52</v>
      </c>
      <c r="C140" s="41">
        <v>48069.490599999997</v>
      </c>
      <c r="D140" s="41"/>
      <c r="E140" s="200">
        <f t="shared" si="16"/>
        <v>18633.655025685854</v>
      </c>
      <c r="F140" s="200">
        <f t="shared" si="27"/>
        <v>18633.5</v>
      </c>
      <c r="G140" s="158">
        <f t="shared" si="18"/>
        <v>6.3404779990378302E-2</v>
      </c>
      <c r="J140" s="200">
        <f t="shared" si="29"/>
        <v>6.3404779990378302E-2</v>
      </c>
      <c r="P140" s="200">
        <f t="shared" si="19"/>
        <v>6.7687443944674214E-2</v>
      </c>
      <c r="Q140" s="227">
        <f t="shared" si="20"/>
        <v>33050.990599999997</v>
      </c>
      <c r="R140" s="178"/>
      <c r="S140" s="200">
        <f t="shared" si="21"/>
        <v>1.8341210545425498E-5</v>
      </c>
      <c r="T140" s="209">
        <f>T$19</f>
        <v>0.1</v>
      </c>
      <c r="U140" s="200">
        <f t="shared" si="22"/>
        <v>1.8341210545425499E-6</v>
      </c>
      <c r="W140" s="200">
        <f t="shared" si="28"/>
        <v>-4.2826639542959122E-3</v>
      </c>
      <c r="AB140" s="200" t="s">
        <v>79</v>
      </c>
      <c r="AC140" s="200" t="s">
        <v>53</v>
      </c>
      <c r="AH140" s="200" t="s">
        <v>69</v>
      </c>
      <c r="AJ140" s="200">
        <v>20491.5</v>
      </c>
      <c r="AK140" s="200">
        <v>8.4400219995586667E-2</v>
      </c>
      <c r="AR140" s="200">
        <v>20491.5</v>
      </c>
      <c r="AS140" s="200">
        <v>8.4400219995586667E-2</v>
      </c>
      <c r="BA140" s="200">
        <v>19538</v>
      </c>
      <c r="BB140" s="200">
        <v>7.1937839995371178E-2</v>
      </c>
      <c r="BC140" s="200">
        <v>1</v>
      </c>
    </row>
    <row r="141" spans="1:55" s="200" customFormat="1" ht="12.95" customHeight="1" x14ac:dyDescent="0.2">
      <c r="A141" s="178" t="s">
        <v>108</v>
      </c>
      <c r="B141" s="178" t="s">
        <v>52</v>
      </c>
      <c r="C141" s="162">
        <v>48069.490700000002</v>
      </c>
      <c r="D141" s="162" t="s">
        <v>38</v>
      </c>
      <c r="E141" s="200">
        <f t="shared" si="16"/>
        <v>18633.655270187443</v>
      </c>
      <c r="F141" s="200">
        <f t="shared" si="27"/>
        <v>18633.5</v>
      </c>
      <c r="G141" s="158">
        <f t="shared" si="18"/>
        <v>6.3504779995128047E-2</v>
      </c>
      <c r="J141" s="200">
        <f t="shared" si="29"/>
        <v>6.3504779995128047E-2</v>
      </c>
      <c r="P141" s="200">
        <f t="shared" si="19"/>
        <v>6.7687443944674214E-2</v>
      </c>
      <c r="Q141" s="227">
        <f t="shared" si="20"/>
        <v>33050.990700000002</v>
      </c>
      <c r="R141" s="178"/>
      <c r="S141" s="200">
        <f t="shared" si="21"/>
        <v>1.7494677714833141E-5</v>
      </c>
      <c r="T141" s="200">
        <v>1</v>
      </c>
      <c r="U141" s="200">
        <f t="shared" si="22"/>
        <v>1.7494677714833141E-5</v>
      </c>
      <c r="W141" s="200">
        <f t="shared" si="28"/>
        <v>-4.182663949546167E-3</v>
      </c>
      <c r="AB141" s="200" t="s">
        <v>79</v>
      </c>
      <c r="AC141" s="200" t="s">
        <v>53</v>
      </c>
      <c r="AH141" s="200" t="s">
        <v>69</v>
      </c>
      <c r="AJ141" s="200">
        <v>20491.5</v>
      </c>
      <c r="AK141" s="200">
        <v>8.5600219994375948E-2</v>
      </c>
      <c r="AR141" s="200">
        <v>20491.5</v>
      </c>
      <c r="AS141" s="200">
        <v>8.5600219994375948E-2</v>
      </c>
      <c r="BA141" s="200">
        <v>19540.5</v>
      </c>
      <c r="BB141" s="200">
        <v>7.2749539998767432E-2</v>
      </c>
      <c r="BC141" s="200">
        <v>1</v>
      </c>
    </row>
    <row r="142" spans="1:55" s="200" customFormat="1" ht="12.95" customHeight="1" x14ac:dyDescent="0.2">
      <c r="A142" s="39" t="s">
        <v>107</v>
      </c>
      <c r="B142" s="40" t="s">
        <v>52</v>
      </c>
      <c r="C142" s="41">
        <v>48069.490899999997</v>
      </c>
      <c r="D142" s="41"/>
      <c r="E142" s="200">
        <f t="shared" si="16"/>
        <v>18633.65575919058</v>
      </c>
      <c r="F142" s="200">
        <f t="shared" si="27"/>
        <v>18633.5</v>
      </c>
      <c r="G142" s="158">
        <f t="shared" si="18"/>
        <v>6.3704779990075622E-2</v>
      </c>
      <c r="J142" s="200">
        <f t="shared" si="29"/>
        <v>6.3704779990075622E-2</v>
      </c>
      <c r="P142" s="200">
        <f t="shared" si="19"/>
        <v>6.7687443944674214E-2</v>
      </c>
      <c r="Q142" s="227">
        <f t="shared" si="20"/>
        <v>33050.990899999997</v>
      </c>
      <c r="R142" s="178"/>
      <c r="S142" s="200">
        <f t="shared" si="21"/>
        <v>1.5861612175258896E-5</v>
      </c>
      <c r="T142" s="209">
        <f>T$19</f>
        <v>0.1</v>
      </c>
      <c r="U142" s="200">
        <f t="shared" si="22"/>
        <v>1.5861612175258897E-6</v>
      </c>
      <c r="W142" s="200">
        <f t="shared" si="28"/>
        <v>-3.982663954598592E-3</v>
      </c>
      <c r="AB142" s="200" t="s">
        <v>79</v>
      </c>
      <c r="AC142" s="200" t="s">
        <v>60</v>
      </c>
      <c r="AH142" s="200" t="s">
        <v>69</v>
      </c>
      <c r="AJ142" s="200">
        <v>20491.5</v>
      </c>
      <c r="AK142" s="200">
        <v>8.6600219998217653E-2</v>
      </c>
      <c r="AR142" s="200">
        <v>20491.5</v>
      </c>
      <c r="AS142" s="200">
        <v>8.6600219998217653E-2</v>
      </c>
      <c r="BA142" s="200">
        <v>19540.5</v>
      </c>
      <c r="BB142" s="200">
        <v>7.2849539996241219E-2</v>
      </c>
      <c r="BC142" s="200">
        <v>1</v>
      </c>
    </row>
    <row r="143" spans="1:55" s="200" customFormat="1" ht="12.95" customHeight="1" x14ac:dyDescent="0.2">
      <c r="A143" s="39" t="s">
        <v>101</v>
      </c>
      <c r="B143" s="40" t="s">
        <v>52</v>
      </c>
      <c r="C143" s="41">
        <v>48072.352400000003</v>
      </c>
      <c r="D143" s="41"/>
      <c r="E143" s="200">
        <f t="shared" si="16"/>
        <v>18640.652171765683</v>
      </c>
      <c r="F143" s="200">
        <f t="shared" si="27"/>
        <v>18640.5</v>
      </c>
      <c r="G143" s="158">
        <f t="shared" si="18"/>
        <v>6.2237539998022839E-2</v>
      </c>
      <c r="I143" s="200">
        <f t="shared" ref="I143:I156" si="30">G143</f>
        <v>6.2237539998022839E-2</v>
      </c>
      <c r="P143" s="200">
        <f t="shared" si="19"/>
        <v>6.7738148639399393E-2</v>
      </c>
      <c r="Q143" s="227">
        <f t="shared" si="20"/>
        <v>33053.852400000003</v>
      </c>
      <c r="R143" s="178"/>
      <c r="S143" s="200">
        <f t="shared" si="21"/>
        <v>3.025669542558641E-5</v>
      </c>
      <c r="T143" s="200">
        <v>1</v>
      </c>
      <c r="U143" s="200">
        <f t="shared" si="22"/>
        <v>3.025669542558641E-5</v>
      </c>
      <c r="W143" s="200">
        <f t="shared" si="28"/>
        <v>-5.5006086413765531E-3</v>
      </c>
      <c r="AB143" s="200" t="s">
        <v>79</v>
      </c>
      <c r="AC143" s="200" t="s">
        <v>53</v>
      </c>
      <c r="AH143" s="200" t="s">
        <v>69</v>
      </c>
      <c r="AJ143" s="200">
        <v>20499</v>
      </c>
      <c r="AK143" s="200">
        <v>8.9035320001130458E-2</v>
      </c>
      <c r="AR143" s="200">
        <v>20499</v>
      </c>
      <c r="AS143" s="200">
        <v>8.9035320001130458E-2</v>
      </c>
      <c r="BA143" s="200">
        <v>19577</v>
      </c>
      <c r="BB143" s="200">
        <v>7.3420359993178863E-2</v>
      </c>
      <c r="BC143" s="200">
        <v>0.1</v>
      </c>
    </row>
    <row r="144" spans="1:55" s="200" customFormat="1" ht="12.95" customHeight="1" x14ac:dyDescent="0.2">
      <c r="A144" s="39" t="s">
        <v>101</v>
      </c>
      <c r="B144" s="40" t="s">
        <v>52</v>
      </c>
      <c r="C144" s="41">
        <v>48072.3531</v>
      </c>
      <c r="D144" s="41"/>
      <c r="E144" s="200">
        <f t="shared" si="16"/>
        <v>18640.653883276704</v>
      </c>
      <c r="F144" s="200">
        <f t="shared" si="27"/>
        <v>18640.5</v>
      </c>
      <c r="G144" s="158">
        <f t="shared" si="18"/>
        <v>6.2937539994891267E-2</v>
      </c>
      <c r="I144" s="200">
        <f t="shared" si="30"/>
        <v>6.2937539994891267E-2</v>
      </c>
      <c r="P144" s="200">
        <f t="shared" si="19"/>
        <v>6.7738148639399393E-2</v>
      </c>
      <c r="Q144" s="227">
        <f t="shared" si="20"/>
        <v>33053.8531</v>
      </c>
      <c r="R144" s="178"/>
      <c r="S144" s="200">
        <f t="shared" si="21"/>
        <v>2.304584335772614E-5</v>
      </c>
      <c r="T144" s="200">
        <v>1</v>
      </c>
      <c r="U144" s="200">
        <f t="shared" si="22"/>
        <v>2.304584335772614E-5</v>
      </c>
      <c r="W144" s="200">
        <f t="shared" si="28"/>
        <v>-4.8006086445081253E-3</v>
      </c>
      <c r="AB144" s="200" t="s">
        <v>79</v>
      </c>
      <c r="AC144" s="200" t="s">
        <v>60</v>
      </c>
      <c r="AH144" s="200" t="s">
        <v>69</v>
      </c>
      <c r="AJ144" s="200">
        <v>20506</v>
      </c>
      <c r="AK144" s="200">
        <v>8.4668080002302304E-2</v>
      </c>
      <c r="AR144" s="200">
        <v>20506</v>
      </c>
      <c r="AS144" s="200">
        <v>8.4668080002302304E-2</v>
      </c>
      <c r="BA144" s="200">
        <v>19577</v>
      </c>
      <c r="BB144" s="200">
        <v>7.5220359991362784E-2</v>
      </c>
      <c r="BC144" s="200">
        <v>0.1</v>
      </c>
    </row>
    <row r="145" spans="1:55" s="200" customFormat="1" ht="12.95" customHeight="1" x14ac:dyDescent="0.2">
      <c r="A145" s="39" t="s">
        <v>101</v>
      </c>
      <c r="B145" s="40"/>
      <c r="C145" s="41">
        <v>48073.372000000003</v>
      </c>
      <c r="D145" s="41"/>
      <c r="E145" s="200">
        <f t="shared" si="16"/>
        <v>18643.145109826684</v>
      </c>
      <c r="F145" s="200">
        <f t="shared" si="27"/>
        <v>18643</v>
      </c>
      <c r="G145" s="158">
        <f t="shared" si="18"/>
        <v>5.9349240000301506E-2</v>
      </c>
      <c r="I145" s="200">
        <f t="shared" si="30"/>
        <v>5.9349240000301506E-2</v>
      </c>
      <c r="P145" s="200">
        <f t="shared" si="19"/>
        <v>6.7756261418216848E-2</v>
      </c>
      <c r="Q145" s="227">
        <f t="shared" si="20"/>
        <v>33054.872000000003</v>
      </c>
      <c r="R145" s="178"/>
      <c r="S145" s="200">
        <f t="shared" si="21"/>
        <v>7.0678009121287279E-5</v>
      </c>
      <c r="T145" s="200">
        <v>1</v>
      </c>
      <c r="U145" s="200">
        <f t="shared" si="22"/>
        <v>7.0678009121287279E-5</v>
      </c>
      <c r="W145" s="200">
        <f t="shared" si="28"/>
        <v>-8.4070214179153419E-3</v>
      </c>
      <c r="AB145" s="200" t="s">
        <v>79</v>
      </c>
      <c r="AC145" s="200" t="s">
        <v>60</v>
      </c>
      <c r="AH145" s="200" t="s">
        <v>69</v>
      </c>
      <c r="AJ145" s="200">
        <v>20506</v>
      </c>
      <c r="AK145" s="200">
        <v>8.5368079999170732E-2</v>
      </c>
      <c r="AR145" s="200">
        <v>20506</v>
      </c>
      <c r="AS145" s="200">
        <v>8.5368079999170732E-2</v>
      </c>
      <c r="BA145" s="200">
        <v>19579.5</v>
      </c>
      <c r="BB145" s="200">
        <v>6.9132059994444717E-2</v>
      </c>
      <c r="BC145" s="200">
        <v>1</v>
      </c>
    </row>
    <row r="146" spans="1:55" s="200" customFormat="1" ht="12.95" customHeight="1" x14ac:dyDescent="0.2">
      <c r="A146" s="39" t="s">
        <v>101</v>
      </c>
      <c r="B146" s="40"/>
      <c r="C146" s="41">
        <v>48073.373299999999</v>
      </c>
      <c r="D146" s="41"/>
      <c r="E146" s="200">
        <f t="shared" si="16"/>
        <v>18643.148288347154</v>
      </c>
      <c r="F146" s="200">
        <f t="shared" si="27"/>
        <v>18643</v>
      </c>
      <c r="G146" s="158">
        <f t="shared" si="18"/>
        <v>6.0649239996564575E-2</v>
      </c>
      <c r="I146" s="200">
        <f t="shared" si="30"/>
        <v>6.0649239996564575E-2</v>
      </c>
      <c r="P146" s="200">
        <f t="shared" si="19"/>
        <v>6.7756261418216848E-2</v>
      </c>
      <c r="Q146" s="227">
        <f t="shared" si="20"/>
        <v>33054.873299999999</v>
      </c>
      <c r="R146" s="178"/>
      <c r="S146" s="200">
        <f t="shared" si="21"/>
        <v>5.0509753487824306E-5</v>
      </c>
      <c r="T146" s="200">
        <v>1</v>
      </c>
      <c r="U146" s="200">
        <f t="shared" si="22"/>
        <v>5.0509753487824306E-5</v>
      </c>
      <c r="W146" s="200">
        <f t="shared" si="28"/>
        <v>-7.1070214216522737E-3</v>
      </c>
      <c r="AB146" s="200" t="s">
        <v>79</v>
      </c>
      <c r="AC146" s="200" t="s">
        <v>53</v>
      </c>
      <c r="AH146" s="200" t="s">
        <v>69</v>
      </c>
      <c r="AJ146" s="200">
        <v>20506</v>
      </c>
      <c r="AK146" s="200">
        <v>8.5668079998868052E-2</v>
      </c>
      <c r="AR146" s="200">
        <v>20506</v>
      </c>
      <c r="AS146" s="200">
        <v>8.5668079998868052E-2</v>
      </c>
      <c r="BA146" s="200">
        <v>19579.5</v>
      </c>
      <c r="BB146" s="200">
        <v>7.2132059998693876E-2</v>
      </c>
      <c r="BC146" s="200">
        <v>1</v>
      </c>
    </row>
    <row r="147" spans="1:55" s="200" customFormat="1" ht="12.95" customHeight="1" x14ac:dyDescent="0.2">
      <c r="A147" s="39" t="s">
        <v>109</v>
      </c>
      <c r="B147" s="40"/>
      <c r="C147" s="41">
        <v>48088.504000000001</v>
      </c>
      <c r="D147" s="41"/>
      <c r="E147" s="200">
        <f t="shared" si="16"/>
        <v>18680.143088189856</v>
      </c>
      <c r="F147" s="200">
        <f t="shared" si="27"/>
        <v>18680</v>
      </c>
      <c r="G147" s="158">
        <f t="shared" si="18"/>
        <v>5.8522399995126761E-2</v>
      </c>
      <c r="I147" s="200">
        <f t="shared" si="30"/>
        <v>5.8522399995126761E-2</v>
      </c>
      <c r="P147" s="200">
        <f t="shared" si="19"/>
        <v>6.8024574185856182E-2</v>
      </c>
      <c r="Q147" s="227">
        <f t="shared" si="20"/>
        <v>33070.004000000001</v>
      </c>
      <c r="R147" s="178"/>
      <c r="S147" s="200">
        <f t="shared" si="21"/>
        <v>9.0291314350964319E-5</v>
      </c>
      <c r="T147" s="209">
        <f>T$19</f>
        <v>0.1</v>
      </c>
      <c r="U147" s="200">
        <f t="shared" si="22"/>
        <v>9.0291314350964316E-6</v>
      </c>
      <c r="W147" s="200">
        <f t="shared" si="28"/>
        <v>-9.5021741907294205E-3</v>
      </c>
      <c r="AB147" s="200" t="s">
        <v>79</v>
      </c>
      <c r="AC147" s="200" t="s">
        <v>60</v>
      </c>
      <c r="AH147" s="200" t="s">
        <v>69</v>
      </c>
      <c r="AJ147" s="200">
        <v>21278.5</v>
      </c>
      <c r="AK147" s="200">
        <v>9.2983379996439908E-2</v>
      </c>
      <c r="AR147" s="200">
        <v>21278.5</v>
      </c>
      <c r="AS147" s="200">
        <v>9.2983379996439908E-2</v>
      </c>
      <c r="BA147" s="200">
        <v>19606.5</v>
      </c>
      <c r="BB147" s="200">
        <v>7.6358419995813165E-2</v>
      </c>
      <c r="BC147" s="200">
        <v>0.1</v>
      </c>
    </row>
    <row r="148" spans="1:55" s="200" customFormat="1" ht="12.95" customHeight="1" x14ac:dyDescent="0.2">
      <c r="A148" s="39" t="s">
        <v>101</v>
      </c>
      <c r="B148" s="40"/>
      <c r="C148" s="41">
        <v>48089.325799999999</v>
      </c>
      <c r="D148" s="41"/>
      <c r="E148" s="200">
        <f t="shared" si="16"/>
        <v>18682.152402135056</v>
      </c>
      <c r="F148" s="200">
        <f t="shared" si="27"/>
        <v>18682</v>
      </c>
      <c r="G148" s="158">
        <f t="shared" si="18"/>
        <v>6.2331759996595792E-2</v>
      </c>
      <c r="I148" s="200">
        <f t="shared" si="30"/>
        <v>6.2331759996595792E-2</v>
      </c>
      <c r="P148" s="200">
        <f t="shared" si="19"/>
        <v>6.8039090581786754E-2</v>
      </c>
      <c r="Q148" s="227">
        <f t="shared" si="20"/>
        <v>33070.825799999999</v>
      </c>
      <c r="R148" s="178"/>
      <c r="S148" s="200">
        <f t="shared" si="21"/>
        <v>3.2573622408656205E-5</v>
      </c>
      <c r="T148" s="200">
        <v>1</v>
      </c>
      <c r="U148" s="200">
        <f t="shared" si="22"/>
        <v>3.2573622408656205E-5</v>
      </c>
      <c r="W148" s="200">
        <f t="shared" si="28"/>
        <v>-5.7073305851909617E-3</v>
      </c>
      <c r="AB148" s="200" t="s">
        <v>79</v>
      </c>
      <c r="AC148" s="200" t="s">
        <v>53</v>
      </c>
      <c r="AH148" s="200" t="s">
        <v>69</v>
      </c>
      <c r="AJ148" s="200">
        <v>21278.5</v>
      </c>
      <c r="AK148" s="200">
        <v>9.3283379996137228E-2</v>
      </c>
      <c r="AR148" s="200">
        <v>21278.5</v>
      </c>
      <c r="AS148" s="200">
        <v>9.3283379996137228E-2</v>
      </c>
      <c r="BA148" s="200">
        <v>19623.5</v>
      </c>
      <c r="BB148" s="200">
        <v>7.2937979995913338E-2</v>
      </c>
      <c r="BC148" s="200">
        <v>1</v>
      </c>
    </row>
    <row r="149" spans="1:55" s="200" customFormat="1" ht="12.95" customHeight="1" x14ac:dyDescent="0.2">
      <c r="A149" s="39" t="s">
        <v>101</v>
      </c>
      <c r="B149" s="40"/>
      <c r="C149" s="41">
        <v>48089.326500000003</v>
      </c>
      <c r="D149" s="41"/>
      <c r="E149" s="200">
        <f t="shared" ref="E149:E212" si="31">+(C149-C$7)/C$8</f>
        <v>18682.154113646091</v>
      </c>
      <c r="F149" s="200">
        <f t="shared" ref="F149:F180" si="32">ROUND(2*E149,0)/2</f>
        <v>18682</v>
      </c>
      <c r="G149" s="158">
        <f t="shared" ref="G149:G212" si="33">+C149-(C$7+F149*C$8)</f>
        <v>6.3031760000740178E-2</v>
      </c>
      <c r="I149" s="200">
        <f t="shared" si="30"/>
        <v>6.3031760000740178E-2</v>
      </c>
      <c r="P149" s="200">
        <f t="shared" ref="P149:P212" si="34">+D$11+D$12*F149+D$13*F149^2</f>
        <v>6.8039090581786754E-2</v>
      </c>
      <c r="Q149" s="227">
        <f t="shared" ref="Q149:Q212" si="35">+C149-15018.5</f>
        <v>33070.826500000003</v>
      </c>
      <c r="R149" s="178"/>
      <c r="S149" s="200">
        <f t="shared" ref="S149:S212" si="36">+(P149-G149)^2</f>
        <v>2.5073359547884242E-5</v>
      </c>
      <c r="T149" s="200">
        <v>1</v>
      </c>
      <c r="U149" s="200">
        <f t="shared" ref="U149:U212" si="37">T149*S149</f>
        <v>2.5073359547884242E-5</v>
      </c>
      <c r="W149" s="200">
        <f t="shared" ref="W149:W180" si="38">+G149-P149</f>
        <v>-5.0073305810465762E-3</v>
      </c>
      <c r="AB149" s="200" t="s">
        <v>68</v>
      </c>
      <c r="AH149" s="200" t="s">
        <v>69</v>
      </c>
      <c r="AJ149" s="200">
        <v>21278.5</v>
      </c>
      <c r="AK149" s="200">
        <v>9.5383379994018469E-2</v>
      </c>
      <c r="AR149" s="200">
        <v>21278.5</v>
      </c>
      <c r="AS149" s="200">
        <v>9.5383379994018469E-2</v>
      </c>
      <c r="BA149" s="200">
        <v>19628.5</v>
      </c>
      <c r="BB149" s="200">
        <v>8.6461380000400823E-2</v>
      </c>
      <c r="BC149" s="200">
        <v>0.1</v>
      </c>
    </row>
    <row r="150" spans="1:55" s="200" customFormat="1" ht="12.95" customHeight="1" x14ac:dyDescent="0.2">
      <c r="A150" s="39" t="s">
        <v>101</v>
      </c>
      <c r="B150" s="40" t="s">
        <v>52</v>
      </c>
      <c r="C150" s="41">
        <v>48090.354399999997</v>
      </c>
      <c r="D150" s="41"/>
      <c r="E150" s="200">
        <f t="shared" si="31"/>
        <v>18684.667345337824</v>
      </c>
      <c r="F150" s="200">
        <f t="shared" si="32"/>
        <v>18684.5</v>
      </c>
      <c r="G150" s="158">
        <f t="shared" si="33"/>
        <v>6.8443459997070022E-2</v>
      </c>
      <c r="I150" s="200">
        <f t="shared" si="30"/>
        <v>6.8443459997070022E-2</v>
      </c>
      <c r="P150" s="200">
        <f t="shared" si="34"/>
        <v>6.8057237952144939E-2</v>
      </c>
      <c r="Q150" s="227">
        <f t="shared" si="35"/>
        <v>33071.854399999997</v>
      </c>
      <c r="R150" s="178"/>
      <c r="S150" s="200">
        <f t="shared" si="36"/>
        <v>1.4916746798611287E-7</v>
      </c>
      <c r="T150" s="200">
        <v>1</v>
      </c>
      <c r="U150" s="200">
        <f t="shared" si="37"/>
        <v>1.4916746798611287E-7</v>
      </c>
      <c r="W150" s="200">
        <f t="shared" si="38"/>
        <v>3.8622204492508305E-4</v>
      </c>
      <c r="AB150" s="200" t="s">
        <v>79</v>
      </c>
      <c r="AD150" s="200">
        <v>22</v>
      </c>
      <c r="AE150" s="200">
        <v>1.1999999999999999E-3</v>
      </c>
      <c r="AF150" s="200" t="s">
        <v>110</v>
      </c>
      <c r="AH150" s="200" t="s">
        <v>60</v>
      </c>
      <c r="AJ150" s="200">
        <v>21279</v>
      </c>
      <c r="AK150" s="200">
        <v>9.3185719997563865E-2</v>
      </c>
      <c r="AR150" s="200">
        <v>21279</v>
      </c>
      <c r="AS150" s="200">
        <v>9.3185719997563865E-2</v>
      </c>
      <c r="BA150" s="200">
        <v>19628.5</v>
      </c>
      <c r="BB150" s="200">
        <v>8.9461379997374024E-2</v>
      </c>
      <c r="BC150" s="200">
        <v>0.1</v>
      </c>
    </row>
    <row r="151" spans="1:55" s="200" customFormat="1" ht="12.95" customHeight="1" x14ac:dyDescent="0.2">
      <c r="A151" s="39" t="s">
        <v>101</v>
      </c>
      <c r="B151" s="40" t="s">
        <v>52</v>
      </c>
      <c r="C151" s="41">
        <v>48090.355199999998</v>
      </c>
      <c r="D151" s="41"/>
      <c r="E151" s="200">
        <f t="shared" si="31"/>
        <v>18684.66930135043</v>
      </c>
      <c r="F151" s="200">
        <f t="shared" si="32"/>
        <v>18684.5</v>
      </c>
      <c r="G151" s="158">
        <f t="shared" si="33"/>
        <v>6.9243459998688195E-2</v>
      </c>
      <c r="I151" s="200">
        <f t="shared" si="30"/>
        <v>6.9243459998688195E-2</v>
      </c>
      <c r="P151" s="200">
        <f t="shared" si="34"/>
        <v>6.8057237952144939E-2</v>
      </c>
      <c r="Q151" s="227">
        <f t="shared" si="35"/>
        <v>33071.855199999998</v>
      </c>
      <c r="R151" s="178"/>
      <c r="S151" s="200">
        <f t="shared" si="36"/>
        <v>1.4071227437052706E-6</v>
      </c>
      <c r="T151" s="200">
        <v>1</v>
      </c>
      <c r="U151" s="200">
        <f t="shared" si="37"/>
        <v>1.4071227437052706E-6</v>
      </c>
      <c r="W151" s="200">
        <f t="shared" si="38"/>
        <v>1.186222046543256E-3</v>
      </c>
      <c r="AB151" s="200" t="s">
        <v>68</v>
      </c>
      <c r="AH151" s="200" t="s">
        <v>69</v>
      </c>
      <c r="AJ151" s="200">
        <v>21279</v>
      </c>
      <c r="AK151" s="200">
        <v>9.338571999251144E-2</v>
      </c>
      <c r="AR151" s="200">
        <v>21279</v>
      </c>
      <c r="AS151" s="200">
        <v>9.338571999251144E-2</v>
      </c>
      <c r="BA151" s="200">
        <v>19631</v>
      </c>
      <c r="BB151" s="200">
        <v>7.3973079997813329E-2</v>
      </c>
      <c r="BC151" s="200">
        <v>0.1</v>
      </c>
    </row>
    <row r="152" spans="1:55" s="200" customFormat="1" ht="12.95" customHeight="1" x14ac:dyDescent="0.2">
      <c r="A152" s="39" t="s">
        <v>101</v>
      </c>
      <c r="B152" s="40"/>
      <c r="C152" s="41">
        <v>48091.370999999999</v>
      </c>
      <c r="D152" s="41"/>
      <c r="E152" s="200">
        <f t="shared" si="31"/>
        <v>18687.152948351577</v>
      </c>
      <c r="F152" s="200">
        <f t="shared" si="32"/>
        <v>18687</v>
      </c>
      <c r="G152" s="158">
        <f t="shared" si="33"/>
        <v>6.255515999509953E-2</v>
      </c>
      <c r="I152" s="200">
        <f t="shared" si="30"/>
        <v>6.255515999509953E-2</v>
      </c>
      <c r="P152" s="200">
        <f t="shared" si="34"/>
        <v>6.8075387406330873E-2</v>
      </c>
      <c r="Q152" s="227">
        <f t="shared" si="35"/>
        <v>33072.870999999999</v>
      </c>
      <c r="R152" s="178"/>
      <c r="S152" s="200">
        <f t="shared" si="36"/>
        <v>3.0472910671709899E-5</v>
      </c>
      <c r="T152" s="200">
        <v>1</v>
      </c>
      <c r="U152" s="200">
        <f t="shared" si="37"/>
        <v>3.0472910671709899E-5</v>
      </c>
      <c r="W152" s="200">
        <f t="shared" si="38"/>
        <v>-5.5202274112313432E-3</v>
      </c>
      <c r="AB152" s="200" t="s">
        <v>68</v>
      </c>
      <c r="AH152" s="200" t="s">
        <v>69</v>
      </c>
      <c r="AJ152" s="200">
        <v>21279</v>
      </c>
      <c r="AK152" s="200">
        <v>9.4785719993524253E-2</v>
      </c>
      <c r="AR152" s="200">
        <v>21279</v>
      </c>
      <c r="AS152" s="200">
        <v>9.4785719993524253E-2</v>
      </c>
      <c r="BA152" s="200">
        <v>19638</v>
      </c>
      <c r="BB152" s="200">
        <v>7.3505839995050337E-2</v>
      </c>
      <c r="BC152" s="200">
        <v>0.1</v>
      </c>
    </row>
    <row r="153" spans="1:55" s="200" customFormat="1" ht="12.95" customHeight="1" x14ac:dyDescent="0.2">
      <c r="A153" s="39" t="s">
        <v>101</v>
      </c>
      <c r="B153" s="40"/>
      <c r="C153" s="41">
        <v>48091.372900000002</v>
      </c>
      <c r="D153" s="41"/>
      <c r="E153" s="200">
        <f t="shared" si="31"/>
        <v>18687.157593881511</v>
      </c>
      <c r="F153" s="200">
        <f t="shared" si="32"/>
        <v>18687</v>
      </c>
      <c r="G153" s="158">
        <f t="shared" si="33"/>
        <v>6.4455159998033196E-2</v>
      </c>
      <c r="I153" s="200">
        <f t="shared" si="30"/>
        <v>6.4455159998033196E-2</v>
      </c>
      <c r="P153" s="200">
        <f t="shared" si="34"/>
        <v>6.8075387406330873E-2</v>
      </c>
      <c r="Q153" s="227">
        <f t="shared" si="35"/>
        <v>33072.872900000002</v>
      </c>
      <c r="R153" s="178"/>
      <c r="S153" s="200">
        <f t="shared" si="36"/>
        <v>1.3106046487789715E-5</v>
      </c>
      <c r="T153" s="200">
        <v>1</v>
      </c>
      <c r="U153" s="200">
        <f t="shared" si="37"/>
        <v>1.3106046487789715E-5</v>
      </c>
      <c r="W153" s="200">
        <f t="shared" si="38"/>
        <v>-3.6202274082976771E-3</v>
      </c>
      <c r="AB153" s="200" t="s">
        <v>68</v>
      </c>
      <c r="AH153" s="200" t="s">
        <v>69</v>
      </c>
      <c r="AJ153" s="200">
        <v>21323</v>
      </c>
      <c r="AK153" s="200">
        <v>9.3791639992559794E-2</v>
      </c>
      <c r="AR153" s="200">
        <v>21323</v>
      </c>
      <c r="AS153" s="200">
        <v>9.3791639992559794E-2</v>
      </c>
      <c r="BA153" s="200">
        <v>19638</v>
      </c>
      <c r="BB153" s="200">
        <v>7.400583999697119E-2</v>
      </c>
      <c r="BC153" s="200">
        <v>0.1</v>
      </c>
    </row>
    <row r="154" spans="1:55" s="200" customFormat="1" ht="12.95" customHeight="1" x14ac:dyDescent="0.2">
      <c r="A154" s="39" t="s">
        <v>101</v>
      </c>
      <c r="B154" s="40" t="s">
        <v>52</v>
      </c>
      <c r="C154" s="41">
        <v>48092.394899999999</v>
      </c>
      <c r="D154" s="41"/>
      <c r="E154" s="200">
        <f t="shared" si="31"/>
        <v>18689.656399980315</v>
      </c>
      <c r="F154" s="200">
        <f t="shared" si="32"/>
        <v>18689.5</v>
      </c>
      <c r="G154" s="158">
        <f t="shared" si="33"/>
        <v>6.3966859997890424E-2</v>
      </c>
      <c r="I154" s="200">
        <f t="shared" si="30"/>
        <v>6.3966859997890424E-2</v>
      </c>
      <c r="P154" s="200">
        <f t="shared" si="34"/>
        <v>6.8093538944344584E-2</v>
      </c>
      <c r="Q154" s="227">
        <f t="shared" si="35"/>
        <v>33073.894899999999</v>
      </c>
      <c r="R154" s="178"/>
      <c r="S154" s="200">
        <f t="shared" si="36"/>
        <v>1.7029479127108013E-5</v>
      </c>
      <c r="T154" s="200">
        <v>1</v>
      </c>
      <c r="U154" s="200">
        <f t="shared" si="37"/>
        <v>1.7029479127108013E-5</v>
      </c>
      <c r="W154" s="200">
        <f t="shared" si="38"/>
        <v>-4.1266789464541598E-3</v>
      </c>
      <c r="AB154" s="200" t="s">
        <v>79</v>
      </c>
      <c r="AC154" s="200" t="s">
        <v>53</v>
      </c>
      <c r="AH154" s="200" t="s">
        <v>69</v>
      </c>
      <c r="AJ154" s="200">
        <v>21323</v>
      </c>
      <c r="AK154" s="200">
        <v>9.3791639992559794E-2</v>
      </c>
      <c r="AR154" s="200">
        <v>21323</v>
      </c>
      <c r="AS154" s="200">
        <v>9.3791639992559794E-2</v>
      </c>
      <c r="BA154" s="200">
        <v>19687</v>
      </c>
      <c r="BB154" s="200">
        <v>7.3435159996734001E-2</v>
      </c>
      <c r="BC154" s="200">
        <v>1</v>
      </c>
    </row>
    <row r="155" spans="1:55" s="200" customFormat="1" ht="12.95" customHeight="1" x14ac:dyDescent="0.2">
      <c r="A155" s="39" t="s">
        <v>101</v>
      </c>
      <c r="B155" s="40" t="s">
        <v>52</v>
      </c>
      <c r="C155" s="41">
        <v>48092.396800000002</v>
      </c>
      <c r="D155" s="41"/>
      <c r="E155" s="200">
        <f t="shared" si="31"/>
        <v>18689.661045510249</v>
      </c>
      <c r="F155" s="200">
        <f t="shared" si="32"/>
        <v>18689.5</v>
      </c>
      <c r="G155" s="158">
        <f t="shared" si="33"/>
        <v>6.586686000082409E-2</v>
      </c>
      <c r="I155" s="200">
        <f t="shared" si="30"/>
        <v>6.586686000082409E-2</v>
      </c>
      <c r="P155" s="200">
        <f t="shared" si="34"/>
        <v>6.8093538944344584E-2</v>
      </c>
      <c r="Q155" s="227">
        <f t="shared" si="35"/>
        <v>33073.896800000002</v>
      </c>
      <c r="R155" s="178"/>
      <c r="S155" s="200">
        <f t="shared" si="36"/>
        <v>4.9580991175175415E-6</v>
      </c>
      <c r="T155" s="200">
        <v>1</v>
      </c>
      <c r="U155" s="200">
        <f t="shared" si="37"/>
        <v>4.9580991175175415E-6</v>
      </c>
      <c r="W155" s="200">
        <f t="shared" si="38"/>
        <v>-2.2266789435204937E-3</v>
      </c>
      <c r="AB155" s="200" t="s">
        <v>79</v>
      </c>
      <c r="AC155" s="200" t="s">
        <v>60</v>
      </c>
      <c r="AH155" s="200" t="s">
        <v>69</v>
      </c>
      <c r="AJ155" s="200">
        <v>21381.5</v>
      </c>
      <c r="AK155" s="200">
        <v>8.4665419992234092E-2</v>
      </c>
      <c r="AR155" s="200">
        <v>21381.5</v>
      </c>
      <c r="AS155" s="200">
        <v>8.4665419992234092E-2</v>
      </c>
      <c r="BA155" s="200">
        <v>19687</v>
      </c>
      <c r="BB155" s="200">
        <v>7.3735159996431321E-2</v>
      </c>
      <c r="BC155" s="200">
        <v>1</v>
      </c>
    </row>
    <row r="156" spans="1:55" s="200" customFormat="1" ht="12.95" customHeight="1" x14ac:dyDescent="0.2">
      <c r="A156" s="39" t="s">
        <v>109</v>
      </c>
      <c r="B156" s="40"/>
      <c r="C156" s="41">
        <v>48095.464999999997</v>
      </c>
      <c r="D156" s="41"/>
      <c r="E156" s="200">
        <f t="shared" si="31"/>
        <v>18697.162842841317</v>
      </c>
      <c r="F156" s="200">
        <f t="shared" si="32"/>
        <v>18697</v>
      </c>
      <c r="G156" s="158">
        <f t="shared" si="33"/>
        <v>6.6601959995750804E-2</v>
      </c>
      <c r="I156" s="200">
        <f t="shared" si="30"/>
        <v>6.6601959995750804E-2</v>
      </c>
      <c r="P156" s="200">
        <f t="shared" si="34"/>
        <v>6.8148006061352212E-2</v>
      </c>
      <c r="Q156" s="227">
        <f t="shared" si="35"/>
        <v>33076.964999999997</v>
      </c>
      <c r="R156" s="178"/>
      <c r="S156" s="200">
        <f t="shared" si="36"/>
        <v>2.3902584369615948E-6</v>
      </c>
      <c r="T156" s="209">
        <f>T$19</f>
        <v>0.1</v>
      </c>
      <c r="U156" s="200">
        <f t="shared" si="37"/>
        <v>2.3902584369615949E-7</v>
      </c>
      <c r="W156" s="200">
        <f t="shared" si="38"/>
        <v>-1.5460460656014086E-3</v>
      </c>
      <c r="AB156" s="200" t="s">
        <v>79</v>
      </c>
      <c r="AC156" s="200" t="s">
        <v>60</v>
      </c>
      <c r="AH156" s="200" t="s">
        <v>69</v>
      </c>
      <c r="AJ156" s="200">
        <v>21425.5</v>
      </c>
      <c r="AK156" s="200">
        <v>9.0871339991281275E-2</v>
      </c>
      <c r="AR156" s="200">
        <v>21425.5</v>
      </c>
      <c r="AS156" s="200">
        <v>9.0871339991281275E-2</v>
      </c>
      <c r="BA156" s="200">
        <v>20367</v>
      </c>
      <c r="BB156" s="200">
        <v>8.1717559995013289E-2</v>
      </c>
      <c r="BC156" s="200">
        <v>0.1</v>
      </c>
    </row>
    <row r="157" spans="1:55" s="200" customFormat="1" ht="12.95" customHeight="1" x14ac:dyDescent="0.2">
      <c r="A157" s="39" t="s">
        <v>111</v>
      </c>
      <c r="B157" s="40"/>
      <c r="C157" s="41">
        <v>48108.55</v>
      </c>
      <c r="D157" s="41" t="s">
        <v>40</v>
      </c>
      <c r="E157" s="200">
        <f t="shared" si="31"/>
        <v>18729.155873959633</v>
      </c>
      <c r="F157" s="200">
        <f t="shared" si="32"/>
        <v>18729</v>
      </c>
      <c r="G157" s="158">
        <f t="shared" si="33"/>
        <v>6.3751720001164358E-2</v>
      </c>
      <c r="K157" s="200">
        <f>G157</f>
        <v>6.3751720001164358E-2</v>
      </c>
      <c r="P157" s="200">
        <f t="shared" si="34"/>
        <v>6.838060981058075E-2</v>
      </c>
      <c r="Q157" s="227">
        <f t="shared" si="35"/>
        <v>33090.050000000003</v>
      </c>
      <c r="R157" s="178"/>
      <c r="S157" s="200">
        <f t="shared" si="36"/>
        <v>2.1426620867718922E-5</v>
      </c>
      <c r="T157" s="209">
        <v>1</v>
      </c>
      <c r="U157" s="200">
        <f t="shared" si="37"/>
        <v>2.1426620867718922E-5</v>
      </c>
      <c r="W157" s="200">
        <f t="shared" si="38"/>
        <v>-4.6288898094163922E-3</v>
      </c>
      <c r="AB157" s="200" t="s">
        <v>79</v>
      </c>
      <c r="AC157" s="200" t="s">
        <v>53</v>
      </c>
      <c r="AH157" s="200" t="s">
        <v>69</v>
      </c>
      <c r="AJ157" s="200">
        <v>21428</v>
      </c>
      <c r="AK157" s="200">
        <v>8.6383039997599553E-2</v>
      </c>
      <c r="AR157" s="200">
        <v>21428</v>
      </c>
      <c r="AS157" s="200">
        <v>8.6383039997599553E-2</v>
      </c>
      <c r="BA157" s="200">
        <v>20367</v>
      </c>
      <c r="BB157" s="200">
        <v>8.1817559992487077E-2</v>
      </c>
      <c r="BC157" s="200">
        <v>0.1</v>
      </c>
    </row>
    <row r="158" spans="1:55" s="200" customFormat="1" ht="12.95" customHeight="1" x14ac:dyDescent="0.2">
      <c r="A158" s="39" t="s">
        <v>109</v>
      </c>
      <c r="B158" s="40"/>
      <c r="C158" s="41">
        <v>48120.411</v>
      </c>
      <c r="D158" s="41"/>
      <c r="E158" s="200">
        <f t="shared" si="31"/>
        <v>18758.156205797164</v>
      </c>
      <c r="F158" s="200">
        <f t="shared" si="32"/>
        <v>18758</v>
      </c>
      <c r="G158" s="158">
        <f t="shared" si="33"/>
        <v>6.3887439995596651E-2</v>
      </c>
      <c r="I158" s="200">
        <f>G158</f>
        <v>6.3887439995596651E-2</v>
      </c>
      <c r="P158" s="200">
        <f t="shared" si="34"/>
        <v>6.8591701861623083E-2</v>
      </c>
      <c r="Q158" s="227">
        <f t="shared" si="35"/>
        <v>33101.911</v>
      </c>
      <c r="R158" s="178"/>
      <c r="S158" s="200">
        <f t="shared" si="36"/>
        <v>2.2130079704150493E-5</v>
      </c>
      <c r="T158" s="209">
        <f>T$19</f>
        <v>0.1</v>
      </c>
      <c r="U158" s="200">
        <f t="shared" si="37"/>
        <v>2.2130079704150493E-6</v>
      </c>
      <c r="W158" s="200">
        <f t="shared" si="38"/>
        <v>-4.7042618660264324E-3</v>
      </c>
      <c r="AB158" s="200" t="s">
        <v>79</v>
      </c>
      <c r="AC158" s="200" t="s">
        <v>60</v>
      </c>
      <c r="AH158" s="200" t="s">
        <v>69</v>
      </c>
      <c r="AJ158" s="200">
        <v>22168.5</v>
      </c>
      <c r="AK158" s="200">
        <v>9.8948579994612373E-2</v>
      </c>
      <c r="AR158" s="200">
        <v>22098</v>
      </c>
      <c r="AS158" s="200">
        <v>0.12651863999781199</v>
      </c>
      <c r="BA158" s="200">
        <v>20433</v>
      </c>
      <c r="BB158" s="200">
        <v>8.2226439997612033E-2</v>
      </c>
      <c r="BC158" s="200">
        <v>1</v>
      </c>
    </row>
    <row r="159" spans="1:55" s="200" customFormat="1" ht="12.95" customHeight="1" x14ac:dyDescent="0.2">
      <c r="A159" s="39" t="s">
        <v>105</v>
      </c>
      <c r="B159" s="40" t="s">
        <v>52</v>
      </c>
      <c r="C159" s="41">
        <v>48120.4113</v>
      </c>
      <c r="D159" s="41"/>
      <c r="E159" s="200">
        <f t="shared" si="31"/>
        <v>18758.156939301891</v>
      </c>
      <c r="F159" s="200">
        <f t="shared" si="32"/>
        <v>18758</v>
      </c>
      <c r="G159" s="158">
        <f t="shared" si="33"/>
        <v>6.4187439995293971E-2</v>
      </c>
      <c r="J159" s="200">
        <f>G159</f>
        <v>6.4187439995293971E-2</v>
      </c>
      <c r="P159" s="200">
        <f t="shared" si="34"/>
        <v>6.8591701861623083E-2</v>
      </c>
      <c r="Q159" s="227">
        <f t="shared" si="35"/>
        <v>33101.9113</v>
      </c>
      <c r="R159" s="178"/>
      <c r="S159" s="200">
        <f t="shared" si="36"/>
        <v>1.9397522587200795E-5</v>
      </c>
      <c r="T159" s="200">
        <v>1</v>
      </c>
      <c r="U159" s="200">
        <f t="shared" si="37"/>
        <v>1.9397522587200795E-5</v>
      </c>
      <c r="W159" s="200">
        <f t="shared" si="38"/>
        <v>-4.4042618663291122E-3</v>
      </c>
      <c r="AB159" s="200" t="s">
        <v>79</v>
      </c>
      <c r="AC159" s="200" t="s">
        <v>53</v>
      </c>
      <c r="AH159" s="200" t="s">
        <v>69</v>
      </c>
      <c r="AJ159" s="200">
        <v>22168.5</v>
      </c>
      <c r="AK159" s="200">
        <v>0.10134857999219093</v>
      </c>
      <c r="AR159" s="200">
        <v>22168.5</v>
      </c>
      <c r="AS159" s="200">
        <v>9.8948579994612373E-2</v>
      </c>
      <c r="BA159" s="200">
        <v>20433</v>
      </c>
      <c r="BB159" s="200">
        <v>8.3726439996098634E-2</v>
      </c>
      <c r="BC159" s="200">
        <v>1</v>
      </c>
    </row>
    <row r="160" spans="1:55" s="200" customFormat="1" ht="12.95" customHeight="1" x14ac:dyDescent="0.2">
      <c r="A160" s="39" t="s">
        <v>105</v>
      </c>
      <c r="B160" s="40" t="s">
        <v>52</v>
      </c>
      <c r="C160" s="41">
        <v>48120.4113</v>
      </c>
      <c r="D160" s="41"/>
      <c r="E160" s="200">
        <f t="shared" si="31"/>
        <v>18758.156939301891</v>
      </c>
      <c r="F160" s="200">
        <f t="shared" si="32"/>
        <v>18758</v>
      </c>
      <c r="G160" s="158">
        <f t="shared" si="33"/>
        <v>6.4187439995293971E-2</v>
      </c>
      <c r="J160" s="200">
        <f>G160</f>
        <v>6.4187439995293971E-2</v>
      </c>
      <c r="P160" s="200">
        <f t="shared" si="34"/>
        <v>6.8591701861623083E-2</v>
      </c>
      <c r="Q160" s="227">
        <f t="shared" si="35"/>
        <v>33101.9113</v>
      </c>
      <c r="R160" s="178"/>
      <c r="S160" s="200">
        <f t="shared" si="36"/>
        <v>1.9397522587200795E-5</v>
      </c>
      <c r="T160" s="200">
        <v>1</v>
      </c>
      <c r="U160" s="200">
        <f t="shared" si="37"/>
        <v>1.9397522587200795E-5</v>
      </c>
      <c r="W160" s="200">
        <f t="shared" si="38"/>
        <v>-4.4042618663291122E-3</v>
      </c>
      <c r="AB160" s="200" t="s">
        <v>79</v>
      </c>
      <c r="AC160" s="200" t="s">
        <v>53</v>
      </c>
      <c r="AH160" s="200" t="s">
        <v>69</v>
      </c>
      <c r="AJ160" s="200">
        <v>22168.5</v>
      </c>
      <c r="AK160" s="200">
        <v>0.10294857999542728</v>
      </c>
      <c r="AR160" s="200">
        <v>22168.5</v>
      </c>
      <c r="AS160" s="200">
        <v>0.10134857999219093</v>
      </c>
      <c r="BA160" s="200">
        <v>20491.5</v>
      </c>
      <c r="BB160" s="200">
        <v>8.4400219995586667E-2</v>
      </c>
      <c r="BC160" s="200">
        <v>1</v>
      </c>
    </row>
    <row r="161" spans="1:55" s="200" customFormat="1" ht="12.95" customHeight="1" x14ac:dyDescent="0.2">
      <c r="A161" s="44" t="s">
        <v>105</v>
      </c>
      <c r="B161" s="40"/>
      <c r="C161" s="41">
        <v>48120.4113</v>
      </c>
      <c r="D161" s="41"/>
      <c r="E161" s="200">
        <f t="shared" si="31"/>
        <v>18758.156939301891</v>
      </c>
      <c r="F161" s="200">
        <f t="shared" si="32"/>
        <v>18758</v>
      </c>
      <c r="G161" s="158">
        <f t="shared" si="33"/>
        <v>6.4187439995293971E-2</v>
      </c>
      <c r="J161" s="200">
        <f>G161</f>
        <v>6.4187439995293971E-2</v>
      </c>
      <c r="P161" s="200">
        <f t="shared" si="34"/>
        <v>6.8591701861623083E-2</v>
      </c>
      <c r="Q161" s="227">
        <f t="shared" si="35"/>
        <v>33101.9113</v>
      </c>
      <c r="R161" s="178"/>
      <c r="S161" s="200">
        <f t="shared" si="36"/>
        <v>1.9397522587200795E-5</v>
      </c>
      <c r="T161" s="200">
        <v>1</v>
      </c>
      <c r="U161" s="200">
        <f t="shared" si="37"/>
        <v>1.9397522587200795E-5</v>
      </c>
      <c r="W161" s="200">
        <f t="shared" si="38"/>
        <v>-4.4042618663291122E-3</v>
      </c>
      <c r="AB161" s="200" t="s">
        <v>79</v>
      </c>
      <c r="AC161" s="200" t="s">
        <v>60</v>
      </c>
      <c r="AH161" s="200" t="s">
        <v>69</v>
      </c>
      <c r="AJ161" s="200">
        <v>22186</v>
      </c>
      <c r="AK161" s="200">
        <v>0.10233047999645351</v>
      </c>
      <c r="AR161" s="200">
        <v>22168.5</v>
      </c>
      <c r="AS161" s="200">
        <v>0.10294857999542728</v>
      </c>
      <c r="BA161" s="200">
        <v>20491.5</v>
      </c>
      <c r="BB161" s="200">
        <v>8.5600219994375948E-2</v>
      </c>
      <c r="BC161" s="200">
        <v>1</v>
      </c>
    </row>
    <row r="162" spans="1:55" s="200" customFormat="1" ht="12.95" customHeight="1" x14ac:dyDescent="0.2">
      <c r="A162" s="39" t="s">
        <v>105</v>
      </c>
      <c r="B162" s="40" t="s">
        <v>52</v>
      </c>
      <c r="C162" s="41">
        <v>48120.411999999997</v>
      </c>
      <c r="D162" s="41"/>
      <c r="E162" s="200">
        <f t="shared" si="31"/>
        <v>18758.158650812908</v>
      </c>
      <c r="F162" s="200">
        <f t="shared" si="32"/>
        <v>18758</v>
      </c>
      <c r="G162" s="158">
        <f t="shared" si="33"/>
        <v>6.4887439992162399E-2</v>
      </c>
      <c r="J162" s="200">
        <f>G162</f>
        <v>6.4887439992162399E-2</v>
      </c>
      <c r="P162" s="200">
        <f t="shared" si="34"/>
        <v>6.8591701861623083E-2</v>
      </c>
      <c r="Q162" s="227">
        <f t="shared" si="35"/>
        <v>33101.911999999997</v>
      </c>
      <c r="R162" s="178"/>
      <c r="S162" s="200">
        <f t="shared" si="36"/>
        <v>1.3721555997540364E-5</v>
      </c>
      <c r="T162" s="200">
        <v>1</v>
      </c>
      <c r="U162" s="200">
        <f t="shared" si="37"/>
        <v>1.3721555997540364E-5</v>
      </c>
      <c r="W162" s="200">
        <f t="shared" si="38"/>
        <v>-3.7042618694606844E-3</v>
      </c>
      <c r="AB162" s="200" t="s">
        <v>79</v>
      </c>
      <c r="AC162" s="200" t="s">
        <v>53</v>
      </c>
      <c r="AH162" s="200" t="s">
        <v>69</v>
      </c>
      <c r="AJ162" s="200">
        <v>22186</v>
      </c>
      <c r="AK162" s="200">
        <v>0.10253047999867704</v>
      </c>
      <c r="AR162" s="200">
        <v>22186</v>
      </c>
      <c r="AS162" s="200">
        <v>0.10233047999645351</v>
      </c>
      <c r="BA162" s="200">
        <v>20491.5</v>
      </c>
      <c r="BB162" s="200">
        <v>8.6600219998217653E-2</v>
      </c>
      <c r="BC162" s="200">
        <v>1</v>
      </c>
    </row>
    <row r="163" spans="1:55" s="200" customFormat="1" ht="12.95" customHeight="1" x14ac:dyDescent="0.2">
      <c r="A163" s="39" t="s">
        <v>109</v>
      </c>
      <c r="B163" s="40"/>
      <c r="C163" s="41">
        <v>48122.449000000001</v>
      </c>
      <c r="D163" s="41"/>
      <c r="E163" s="200">
        <f t="shared" si="31"/>
        <v>18763.139147900267</v>
      </c>
      <c r="F163" s="200">
        <f t="shared" si="32"/>
        <v>18763</v>
      </c>
      <c r="G163" s="158">
        <f t="shared" si="33"/>
        <v>5.6910840001364704E-2</v>
      </c>
      <c r="I163" s="200">
        <f>G163</f>
        <v>5.6910840001364704E-2</v>
      </c>
      <c r="P163" s="200">
        <f t="shared" si="34"/>
        <v>6.862812538289477E-2</v>
      </c>
      <c r="Q163" s="227">
        <f t="shared" si="35"/>
        <v>33103.949000000001</v>
      </c>
      <c r="R163" s="178"/>
      <c r="S163" s="200">
        <f t="shared" si="36"/>
        <v>1.3729477671221816E-4</v>
      </c>
      <c r="T163" s="209">
        <f>T$19</f>
        <v>0.1</v>
      </c>
      <c r="U163" s="200">
        <f t="shared" si="37"/>
        <v>1.3729477671221816E-5</v>
      </c>
      <c r="W163" s="200">
        <f t="shared" si="38"/>
        <v>-1.1717285381530065E-2</v>
      </c>
      <c r="AB163" s="200" t="s">
        <v>79</v>
      </c>
      <c r="AC163" s="200" t="s">
        <v>104</v>
      </c>
      <c r="AH163" s="200" t="s">
        <v>69</v>
      </c>
      <c r="AJ163" s="200">
        <v>22186</v>
      </c>
      <c r="AK163" s="200">
        <v>0.10333048000029521</v>
      </c>
      <c r="AR163" s="200">
        <v>22186</v>
      </c>
      <c r="AS163" s="200">
        <v>0.10253047999867704</v>
      </c>
      <c r="BA163" s="200">
        <v>20499</v>
      </c>
      <c r="BB163" s="200">
        <v>8.9035320001130458E-2</v>
      </c>
      <c r="BC163" s="200">
        <v>0.1</v>
      </c>
    </row>
    <row r="164" spans="1:55" s="200" customFormat="1" ht="12.95" customHeight="1" x14ac:dyDescent="0.2">
      <c r="A164" s="39" t="s">
        <v>109</v>
      </c>
      <c r="B164" s="40"/>
      <c r="C164" s="41">
        <v>48122.453999999998</v>
      </c>
      <c r="D164" s="41"/>
      <c r="E164" s="200">
        <f t="shared" si="31"/>
        <v>18763.151372979024</v>
      </c>
      <c r="F164" s="200">
        <f t="shared" si="32"/>
        <v>18763</v>
      </c>
      <c r="G164" s="158">
        <f t="shared" si="33"/>
        <v>6.1910839998745359E-2</v>
      </c>
      <c r="I164" s="200">
        <f>G164</f>
        <v>6.1910839998745359E-2</v>
      </c>
      <c r="P164" s="200">
        <f t="shared" si="34"/>
        <v>6.862812538289477E-2</v>
      </c>
      <c r="Q164" s="227">
        <f t="shared" si="35"/>
        <v>33103.953999999998</v>
      </c>
      <c r="R164" s="178"/>
      <c r="S164" s="200">
        <f t="shared" si="36"/>
        <v>4.5121922932107289E-5</v>
      </c>
      <c r="T164" s="209">
        <f>T$19</f>
        <v>0.1</v>
      </c>
      <c r="U164" s="200">
        <f t="shared" si="37"/>
        <v>4.5121922932107287E-6</v>
      </c>
      <c r="W164" s="200">
        <f t="shared" si="38"/>
        <v>-6.7172853841494101E-3</v>
      </c>
      <c r="AB164" s="200" t="s">
        <v>79</v>
      </c>
      <c r="AC164" s="200" t="s">
        <v>60</v>
      </c>
      <c r="AH164" s="200" t="s">
        <v>69</v>
      </c>
      <c r="AJ164" s="200">
        <v>22220</v>
      </c>
      <c r="AK164" s="200">
        <v>0.10168959999282379</v>
      </c>
      <c r="AR164" s="200">
        <v>22186</v>
      </c>
      <c r="AS164" s="200">
        <v>0.10333048000029521</v>
      </c>
      <c r="BA164" s="200">
        <v>20506</v>
      </c>
      <c r="BB164" s="200">
        <v>8.4668080002302304E-2</v>
      </c>
      <c r="BC164" s="200">
        <v>1</v>
      </c>
    </row>
    <row r="165" spans="1:55" s="200" customFormat="1" ht="12.95" customHeight="1" x14ac:dyDescent="0.2">
      <c r="A165" s="44" t="s">
        <v>105</v>
      </c>
      <c r="B165" s="40"/>
      <c r="C165" s="41">
        <v>48129.411999999997</v>
      </c>
      <c r="D165" s="41"/>
      <c r="E165" s="200">
        <f t="shared" si="31"/>
        <v>18780.163792583236</v>
      </c>
      <c r="F165" s="200">
        <f t="shared" si="32"/>
        <v>18780</v>
      </c>
      <c r="G165" s="158">
        <f t="shared" si="33"/>
        <v>6.6990399995120242E-2</v>
      </c>
      <c r="J165" s="200">
        <f>G165</f>
        <v>6.6990399995120242E-2</v>
      </c>
      <c r="P165" s="200">
        <f t="shared" si="34"/>
        <v>6.8752027703344903E-2</v>
      </c>
      <c r="Q165" s="227">
        <f t="shared" si="35"/>
        <v>33110.911999999997</v>
      </c>
      <c r="R165" s="178"/>
      <c r="S165" s="200">
        <f t="shared" si="36"/>
        <v>3.1033321823848719E-6</v>
      </c>
      <c r="T165" s="200">
        <v>1</v>
      </c>
      <c r="U165" s="200">
        <f t="shared" si="37"/>
        <v>3.1033321823848719E-6</v>
      </c>
      <c r="W165" s="200">
        <f t="shared" si="38"/>
        <v>-1.7616277082246612E-3</v>
      </c>
      <c r="AB165" s="200" t="s">
        <v>68</v>
      </c>
      <c r="AH165" s="200" t="s">
        <v>69</v>
      </c>
      <c r="AJ165" s="200">
        <v>22220</v>
      </c>
      <c r="AK165" s="200">
        <v>0.1030895999938366</v>
      </c>
      <c r="AR165" s="200">
        <v>22220</v>
      </c>
      <c r="AS165" s="200">
        <v>0.10168959999282379</v>
      </c>
      <c r="BA165" s="200">
        <v>20506</v>
      </c>
      <c r="BB165" s="200">
        <v>8.5368079999170732E-2</v>
      </c>
      <c r="BC165" s="200">
        <v>1</v>
      </c>
    </row>
    <row r="166" spans="1:55" s="200" customFormat="1" ht="12.95" customHeight="1" x14ac:dyDescent="0.2">
      <c r="A166" s="39" t="s">
        <v>107</v>
      </c>
      <c r="B166" s="40"/>
      <c r="C166" s="41">
        <v>48362.542300000001</v>
      </c>
      <c r="D166" s="41"/>
      <c r="E166" s="200">
        <f t="shared" si="31"/>
        <v>19350.17104841199</v>
      </c>
      <c r="F166" s="200">
        <f t="shared" si="32"/>
        <v>19350</v>
      </c>
      <c r="G166" s="158">
        <f t="shared" si="33"/>
        <v>6.9958000000042375E-2</v>
      </c>
      <c r="J166" s="200">
        <f>G166</f>
        <v>6.9958000000042375E-2</v>
      </c>
      <c r="P166" s="200">
        <f t="shared" si="34"/>
        <v>7.2962177858621718E-2</v>
      </c>
      <c r="Q166" s="227">
        <f t="shared" si="35"/>
        <v>33344.042300000001</v>
      </c>
      <c r="R166" s="178"/>
      <c r="S166" s="200">
        <f t="shared" si="36"/>
        <v>9.025084605978369E-6</v>
      </c>
      <c r="T166" s="209">
        <f>T$19</f>
        <v>0.1</v>
      </c>
      <c r="U166" s="200">
        <f t="shared" si="37"/>
        <v>9.0250846059783694E-7</v>
      </c>
      <c r="W166" s="200">
        <f t="shared" si="38"/>
        <v>-3.0041778585793433E-3</v>
      </c>
      <c r="AB166" s="200" t="s">
        <v>79</v>
      </c>
      <c r="AC166" s="200" t="s">
        <v>104</v>
      </c>
      <c r="AH166" s="200" t="s">
        <v>69</v>
      </c>
      <c r="AJ166" s="200">
        <v>22220</v>
      </c>
      <c r="AK166" s="200">
        <v>0.10318959999131039</v>
      </c>
      <c r="AR166" s="200">
        <v>22220</v>
      </c>
      <c r="AS166" s="200">
        <v>0.1030895999938366</v>
      </c>
      <c r="BA166" s="200">
        <v>20506</v>
      </c>
      <c r="BB166" s="200">
        <v>8.5668079998868052E-2</v>
      </c>
      <c r="BC166" s="200">
        <v>1</v>
      </c>
    </row>
    <row r="167" spans="1:55" s="200" customFormat="1" ht="12.95" customHeight="1" x14ac:dyDescent="0.2">
      <c r="A167" s="39" t="s">
        <v>107</v>
      </c>
      <c r="B167" s="40"/>
      <c r="C167" s="41">
        <v>48362.544399999999</v>
      </c>
      <c r="D167" s="41"/>
      <c r="E167" s="200">
        <f t="shared" si="31"/>
        <v>19350.176182945066</v>
      </c>
      <c r="F167" s="200">
        <f t="shared" si="32"/>
        <v>19350</v>
      </c>
      <c r="G167" s="158">
        <f t="shared" si="33"/>
        <v>7.2057999997923616E-2</v>
      </c>
      <c r="J167" s="200">
        <f>G167</f>
        <v>7.2057999997923616E-2</v>
      </c>
      <c r="P167" s="200">
        <f t="shared" si="34"/>
        <v>7.2962177858621718E-2</v>
      </c>
      <c r="Q167" s="227">
        <f t="shared" si="35"/>
        <v>33344.044399999999</v>
      </c>
      <c r="R167" s="178"/>
      <c r="S167" s="200">
        <f t="shared" si="36"/>
        <v>8.1753760377659659E-7</v>
      </c>
      <c r="T167" s="209">
        <f>T$19</f>
        <v>0.1</v>
      </c>
      <c r="U167" s="200">
        <f t="shared" si="37"/>
        <v>8.1753760377659667E-8</v>
      </c>
      <c r="W167" s="200">
        <f t="shared" si="38"/>
        <v>-9.0417786069810213E-4</v>
      </c>
      <c r="AB167" s="200" t="s">
        <v>79</v>
      </c>
      <c r="AC167" s="200" t="s">
        <v>53</v>
      </c>
      <c r="AH167" s="200" t="s">
        <v>69</v>
      </c>
      <c r="AJ167" s="200">
        <v>22252</v>
      </c>
      <c r="AK167" s="200">
        <v>0.1012393599958159</v>
      </c>
      <c r="AR167" s="200">
        <v>22220</v>
      </c>
      <c r="AS167" s="200">
        <v>0.10318959999131039</v>
      </c>
      <c r="BA167" s="200">
        <v>21278.5</v>
      </c>
      <c r="BB167" s="200">
        <v>9.2983379996439908E-2</v>
      </c>
      <c r="BC167" s="200">
        <v>1</v>
      </c>
    </row>
    <row r="168" spans="1:55" s="200" customFormat="1" ht="12.95" customHeight="1" x14ac:dyDescent="0.2">
      <c r="A168" s="39" t="s">
        <v>101</v>
      </c>
      <c r="B168" s="40"/>
      <c r="C168" s="41">
        <v>48439.434800000003</v>
      </c>
      <c r="D168" s="41"/>
      <c r="E168" s="200">
        <f t="shared" si="31"/>
        <v>19538.174422142532</v>
      </c>
      <c r="F168" s="200">
        <f t="shared" si="32"/>
        <v>19538</v>
      </c>
      <c r="G168" s="158">
        <f t="shared" si="33"/>
        <v>7.1337839995976537E-2</v>
      </c>
      <c r="I168" s="200">
        <f>G168</f>
        <v>7.1337839995976537E-2</v>
      </c>
      <c r="P168" s="200">
        <f t="shared" si="34"/>
        <v>7.4374545090268279E-2</v>
      </c>
      <c r="Q168" s="227">
        <f t="shared" si="35"/>
        <v>33420.934800000003</v>
      </c>
      <c r="R168" s="178"/>
      <c r="S168" s="200">
        <f t="shared" si="36"/>
        <v>9.2215778296974155E-6</v>
      </c>
      <c r="T168" s="200">
        <v>1</v>
      </c>
      <c r="U168" s="200">
        <f t="shared" si="37"/>
        <v>9.2215778296974155E-6</v>
      </c>
      <c r="W168" s="200">
        <f t="shared" si="38"/>
        <v>-3.0367050942917417E-3</v>
      </c>
      <c r="AB168" s="200" t="s">
        <v>79</v>
      </c>
      <c r="AC168" s="200" t="s">
        <v>60</v>
      </c>
      <c r="AH168" s="200" t="s">
        <v>69</v>
      </c>
      <c r="AJ168" s="200">
        <v>22269</v>
      </c>
      <c r="AK168" s="200">
        <v>0.10381891999713844</v>
      </c>
      <c r="AR168" s="200">
        <v>22220</v>
      </c>
      <c r="AS168" s="200">
        <v>0.10408959999040235</v>
      </c>
      <c r="BA168" s="200">
        <v>21278.5</v>
      </c>
      <c r="BB168" s="200">
        <v>9.3283379996137228E-2</v>
      </c>
      <c r="BC168" s="200">
        <v>1</v>
      </c>
    </row>
    <row r="169" spans="1:55" s="200" customFormat="1" ht="12.95" customHeight="1" x14ac:dyDescent="0.2">
      <c r="A169" s="39" t="s">
        <v>101</v>
      </c>
      <c r="B169" s="40"/>
      <c r="C169" s="41">
        <v>48439.435400000002</v>
      </c>
      <c r="D169" s="41"/>
      <c r="E169" s="200">
        <f t="shared" si="31"/>
        <v>19538.175889151982</v>
      </c>
      <c r="F169" s="200">
        <f t="shared" si="32"/>
        <v>19538</v>
      </c>
      <c r="G169" s="158">
        <f t="shared" si="33"/>
        <v>7.1937839995371178E-2</v>
      </c>
      <c r="I169" s="200">
        <f>G169</f>
        <v>7.1937839995371178E-2</v>
      </c>
      <c r="P169" s="200">
        <f t="shared" si="34"/>
        <v>7.4374545090268279E-2</v>
      </c>
      <c r="Q169" s="227">
        <f t="shared" si="35"/>
        <v>33420.935400000002</v>
      </c>
      <c r="R169" s="178"/>
      <c r="S169" s="200">
        <f t="shared" si="36"/>
        <v>5.937531719497492E-6</v>
      </c>
      <c r="T169" s="200">
        <v>1</v>
      </c>
      <c r="U169" s="200">
        <f t="shared" si="37"/>
        <v>5.937531719497492E-6</v>
      </c>
      <c r="W169" s="200">
        <f t="shared" si="38"/>
        <v>-2.4367050948971014E-3</v>
      </c>
      <c r="AB169" s="200" t="s">
        <v>79</v>
      </c>
      <c r="AC169" s="200" t="s">
        <v>60</v>
      </c>
      <c r="AH169" s="200" t="s">
        <v>69</v>
      </c>
      <c r="AJ169" s="200">
        <v>22269</v>
      </c>
      <c r="AK169" s="200">
        <v>0.10431891999905929</v>
      </c>
      <c r="AR169" s="200">
        <v>22222.5</v>
      </c>
      <c r="AS169" s="200">
        <v>0.10460129999410128</v>
      </c>
      <c r="BA169" s="200">
        <v>21278.5</v>
      </c>
      <c r="BB169" s="200">
        <v>9.5383379994018469E-2</v>
      </c>
      <c r="BC169" s="200">
        <v>1</v>
      </c>
    </row>
    <row r="170" spans="1:55" s="200" customFormat="1" ht="12.95" customHeight="1" x14ac:dyDescent="0.2">
      <c r="A170" s="39" t="s">
        <v>101</v>
      </c>
      <c r="B170" s="40" t="s">
        <v>52</v>
      </c>
      <c r="C170" s="41">
        <v>48440.458700000003</v>
      </c>
      <c r="D170" s="41"/>
      <c r="E170" s="200">
        <f t="shared" si="31"/>
        <v>19540.67787377127</v>
      </c>
      <c r="F170" s="200">
        <f t="shared" si="32"/>
        <v>19540.5</v>
      </c>
      <c r="G170" s="158">
        <f t="shared" si="33"/>
        <v>7.2749539998767432E-2</v>
      </c>
      <c r="I170" s="200">
        <f>G170</f>
        <v>7.2749539998767432E-2</v>
      </c>
      <c r="P170" s="200">
        <f t="shared" si="34"/>
        <v>7.4393405963250017E-2</v>
      </c>
      <c r="Q170" s="227">
        <f t="shared" si="35"/>
        <v>33421.958700000003</v>
      </c>
      <c r="R170" s="178"/>
      <c r="S170" s="200">
        <f t="shared" si="36"/>
        <v>2.7022953091842608E-6</v>
      </c>
      <c r="T170" s="200">
        <v>1</v>
      </c>
      <c r="U170" s="200">
        <f t="shared" si="37"/>
        <v>2.7022953091842608E-6</v>
      </c>
      <c r="W170" s="200">
        <f t="shared" si="38"/>
        <v>-1.6438659644825854E-3</v>
      </c>
      <c r="AB170" s="200" t="s">
        <v>79</v>
      </c>
      <c r="AC170" s="200" t="s">
        <v>104</v>
      </c>
      <c r="AH170" s="200" t="s">
        <v>69</v>
      </c>
      <c r="AJ170" s="200">
        <v>22352</v>
      </c>
      <c r="AK170" s="200">
        <v>0.10170735999417957</v>
      </c>
      <c r="AR170" s="200">
        <v>22227.5</v>
      </c>
      <c r="AS170" s="200">
        <v>0.10762469999463065</v>
      </c>
      <c r="BA170" s="200">
        <v>21279</v>
      </c>
      <c r="BB170" s="200">
        <v>9.3185719997563865E-2</v>
      </c>
      <c r="BC170" s="200">
        <v>1</v>
      </c>
    </row>
    <row r="171" spans="1:55" s="200" customFormat="1" ht="12.95" customHeight="1" x14ac:dyDescent="0.2">
      <c r="A171" s="39" t="s">
        <v>101</v>
      </c>
      <c r="B171" s="40" t="s">
        <v>52</v>
      </c>
      <c r="C171" s="41">
        <v>48440.4588</v>
      </c>
      <c r="D171" s="41"/>
      <c r="E171" s="200">
        <f t="shared" si="31"/>
        <v>19540.678118272837</v>
      </c>
      <c r="F171" s="200">
        <f t="shared" si="32"/>
        <v>19540.5</v>
      </c>
      <c r="G171" s="158">
        <f t="shared" si="33"/>
        <v>7.2849539996241219E-2</v>
      </c>
      <c r="I171" s="200">
        <f>G171</f>
        <v>7.2849539996241219E-2</v>
      </c>
      <c r="P171" s="200">
        <f t="shared" si="34"/>
        <v>7.4393405963250017E-2</v>
      </c>
      <c r="Q171" s="227">
        <f t="shared" si="35"/>
        <v>33421.9588</v>
      </c>
      <c r="R171" s="178"/>
      <c r="S171" s="200">
        <f t="shared" si="36"/>
        <v>2.3835221240880105E-6</v>
      </c>
      <c r="T171" s="200">
        <v>1</v>
      </c>
      <c r="U171" s="200">
        <f t="shared" si="37"/>
        <v>2.3835221240880105E-6</v>
      </c>
      <c r="W171" s="200">
        <f t="shared" si="38"/>
        <v>-1.5438659670087979E-3</v>
      </c>
      <c r="AB171" s="200" t="s">
        <v>79</v>
      </c>
      <c r="AC171" s="200" t="s">
        <v>53</v>
      </c>
      <c r="AH171" s="200" t="s">
        <v>69</v>
      </c>
      <c r="AJ171" s="200">
        <v>22352</v>
      </c>
      <c r="AK171" s="200">
        <v>0.1034073599948897</v>
      </c>
      <c r="AR171" s="200">
        <v>22237.5</v>
      </c>
      <c r="AS171" s="200">
        <v>0.11667149999993853</v>
      </c>
      <c r="BA171" s="200">
        <v>21279</v>
      </c>
      <c r="BB171" s="200">
        <v>9.338571999251144E-2</v>
      </c>
      <c r="BC171" s="200">
        <v>1</v>
      </c>
    </row>
    <row r="172" spans="1:55" s="200" customFormat="1" ht="12.95" customHeight="1" x14ac:dyDescent="0.2">
      <c r="A172" s="39" t="s">
        <v>112</v>
      </c>
      <c r="B172" s="40"/>
      <c r="C172" s="41">
        <v>48455.387699999999</v>
      </c>
      <c r="D172" s="41"/>
      <c r="E172" s="200">
        <f t="shared" si="31"/>
        <v>19577.179513936728</v>
      </c>
      <c r="F172" s="200">
        <f t="shared" si="32"/>
        <v>19577</v>
      </c>
      <c r="G172" s="158">
        <f t="shared" si="33"/>
        <v>7.3420359993178863E-2</v>
      </c>
      <c r="J172" s="200">
        <f>G172</f>
        <v>7.3420359993178863E-2</v>
      </c>
      <c r="P172" s="200">
        <f t="shared" si="34"/>
        <v>7.4669012015088049E-2</v>
      </c>
      <c r="Q172" s="227">
        <f t="shared" si="35"/>
        <v>33436.887699999999</v>
      </c>
      <c r="R172" s="178"/>
      <c r="S172" s="200">
        <f t="shared" si="36"/>
        <v>1.5591318718178975E-6</v>
      </c>
      <c r="T172" s="209">
        <f>T$19</f>
        <v>0.1</v>
      </c>
      <c r="U172" s="200">
        <f t="shared" si="37"/>
        <v>1.5591318718178975E-7</v>
      </c>
      <c r="W172" s="200">
        <f t="shared" si="38"/>
        <v>-1.2486520219091857E-3</v>
      </c>
      <c r="AB172" s="200" t="s">
        <v>79</v>
      </c>
      <c r="AC172" s="200" t="s">
        <v>53</v>
      </c>
      <c r="AH172" s="200" t="s">
        <v>69</v>
      </c>
      <c r="AJ172" s="200">
        <v>22366.5</v>
      </c>
      <c r="AK172" s="200">
        <v>0.10487522000039462</v>
      </c>
      <c r="AR172" s="200">
        <v>22242</v>
      </c>
      <c r="AS172" s="200">
        <v>0.10619255999336019</v>
      </c>
      <c r="BA172" s="200">
        <v>21279</v>
      </c>
      <c r="BB172" s="200">
        <v>9.4785719993524253E-2</v>
      </c>
      <c r="BC172" s="200">
        <v>1</v>
      </c>
    </row>
    <row r="173" spans="1:55" s="200" customFormat="1" ht="12.95" customHeight="1" x14ac:dyDescent="0.2">
      <c r="A173" s="39" t="s">
        <v>112</v>
      </c>
      <c r="B173" s="40"/>
      <c r="C173" s="41">
        <v>48455.389499999997</v>
      </c>
      <c r="D173" s="41"/>
      <c r="E173" s="200">
        <f t="shared" si="31"/>
        <v>19577.183914965077</v>
      </c>
      <c r="F173" s="200">
        <f t="shared" si="32"/>
        <v>19577</v>
      </c>
      <c r="G173" s="158">
        <f t="shared" si="33"/>
        <v>7.5220359991362784E-2</v>
      </c>
      <c r="J173" s="200">
        <f>G173</f>
        <v>7.5220359991362784E-2</v>
      </c>
      <c r="P173" s="200">
        <f t="shared" si="34"/>
        <v>7.4669012015088049E-2</v>
      </c>
      <c r="Q173" s="227">
        <f t="shared" si="35"/>
        <v>33436.889499999997</v>
      </c>
      <c r="R173" s="178"/>
      <c r="S173" s="200">
        <f t="shared" si="36"/>
        <v>3.0398459094224609E-7</v>
      </c>
      <c r="T173" s="209">
        <f>T$19</f>
        <v>0.1</v>
      </c>
      <c r="U173" s="200">
        <f t="shared" si="37"/>
        <v>3.0398459094224609E-8</v>
      </c>
      <c r="W173" s="200">
        <f t="shared" si="38"/>
        <v>5.5134797627473531E-4</v>
      </c>
      <c r="AB173" s="200" t="s">
        <v>79</v>
      </c>
      <c r="AC173" s="200" t="s">
        <v>104</v>
      </c>
      <c r="AH173" s="200" t="s">
        <v>69</v>
      </c>
      <c r="AJ173" s="200">
        <v>22366.5</v>
      </c>
      <c r="AK173" s="200">
        <v>0.10507522000261815</v>
      </c>
      <c r="AR173" s="200">
        <v>22247</v>
      </c>
      <c r="AS173" s="200">
        <v>0.10521595999307465</v>
      </c>
      <c r="BA173" s="200">
        <v>21323</v>
      </c>
      <c r="BB173" s="200">
        <v>9.3791639992559794E-2</v>
      </c>
      <c r="BC173" s="200">
        <v>0.1</v>
      </c>
    </row>
    <row r="174" spans="1:55" s="200" customFormat="1" ht="12.95" customHeight="1" x14ac:dyDescent="0.2">
      <c r="A174" s="39" t="s">
        <v>101</v>
      </c>
      <c r="B174" s="40" t="s">
        <v>52</v>
      </c>
      <c r="C174" s="41">
        <v>48456.405899999998</v>
      </c>
      <c r="D174" s="41"/>
      <c r="E174" s="200">
        <f t="shared" si="31"/>
        <v>19579.669028975673</v>
      </c>
      <c r="F174" s="200">
        <f t="shared" si="32"/>
        <v>19579.5</v>
      </c>
      <c r="G174" s="158">
        <f t="shared" si="33"/>
        <v>6.9132059994444717E-2</v>
      </c>
      <c r="I174" s="200">
        <f>G174</f>
        <v>6.9132059994444717E-2</v>
      </c>
      <c r="P174" s="200">
        <f t="shared" si="34"/>
        <v>7.4687905395782767E-2</v>
      </c>
      <c r="Q174" s="227">
        <f t="shared" si="35"/>
        <v>33437.905899999998</v>
      </c>
      <c r="R174" s="178"/>
      <c r="S174" s="200">
        <f t="shared" si="36"/>
        <v>3.0867418123569155E-5</v>
      </c>
      <c r="T174" s="200">
        <v>1</v>
      </c>
      <c r="U174" s="200">
        <f t="shared" si="37"/>
        <v>3.0867418123569155E-5</v>
      </c>
      <c r="W174" s="200">
        <f t="shared" si="38"/>
        <v>-5.5558454013380498E-3</v>
      </c>
      <c r="AB174" s="200" t="s">
        <v>79</v>
      </c>
      <c r="AC174" s="200" t="s">
        <v>60</v>
      </c>
      <c r="AH174" s="200" t="s">
        <v>69</v>
      </c>
      <c r="AJ174" s="200">
        <v>22371.5</v>
      </c>
      <c r="AK174" s="200">
        <v>0.10559862000081921</v>
      </c>
      <c r="AR174" s="200">
        <v>22249.5</v>
      </c>
      <c r="AS174" s="200">
        <v>0.11472765999496914</v>
      </c>
      <c r="BA174" s="200">
        <v>21323</v>
      </c>
      <c r="BB174" s="200">
        <v>9.3791639992559794E-2</v>
      </c>
      <c r="BC174" s="200">
        <v>0.1</v>
      </c>
    </row>
    <row r="175" spans="1:55" s="200" customFormat="1" ht="12.95" customHeight="1" x14ac:dyDescent="0.2">
      <c r="A175" s="39" t="s">
        <v>101</v>
      </c>
      <c r="B175" s="40" t="s">
        <v>52</v>
      </c>
      <c r="C175" s="41">
        <v>48456.408900000002</v>
      </c>
      <c r="D175" s="41"/>
      <c r="E175" s="200">
        <f t="shared" si="31"/>
        <v>19579.67636402294</v>
      </c>
      <c r="F175" s="200">
        <f t="shared" si="32"/>
        <v>19579.5</v>
      </c>
      <c r="G175" s="158">
        <f t="shared" si="33"/>
        <v>7.2132059998693876E-2</v>
      </c>
      <c r="I175" s="200">
        <f>G175</f>
        <v>7.2132059998693876E-2</v>
      </c>
      <c r="P175" s="200">
        <f t="shared" si="34"/>
        <v>7.4687905395782767E-2</v>
      </c>
      <c r="Q175" s="227">
        <f t="shared" si="35"/>
        <v>33437.908900000002</v>
      </c>
      <c r="R175" s="178"/>
      <c r="S175" s="200">
        <f t="shared" si="36"/>
        <v>6.5323456938204689E-6</v>
      </c>
      <c r="T175" s="200">
        <v>1</v>
      </c>
      <c r="U175" s="200">
        <f t="shared" si="37"/>
        <v>6.5323456938204689E-6</v>
      </c>
      <c r="W175" s="200">
        <f t="shared" si="38"/>
        <v>-2.5558453970888906E-3</v>
      </c>
      <c r="AB175" s="200" t="s">
        <v>79</v>
      </c>
      <c r="AC175" s="200" t="s">
        <v>60</v>
      </c>
      <c r="AH175" s="200" t="s">
        <v>69</v>
      </c>
      <c r="AJ175" s="200">
        <v>23098</v>
      </c>
      <c r="AK175" s="200">
        <v>0.1191986400008318</v>
      </c>
      <c r="AR175" s="200">
        <v>22252</v>
      </c>
      <c r="AS175" s="200">
        <v>0.1012393599958159</v>
      </c>
      <c r="BA175" s="200">
        <v>21381.5</v>
      </c>
      <c r="BB175" s="200">
        <v>8.4665419992234092E-2</v>
      </c>
      <c r="BC175" s="200">
        <v>0.1</v>
      </c>
    </row>
    <row r="176" spans="1:55" s="200" customFormat="1" ht="12.95" customHeight="1" x14ac:dyDescent="0.2">
      <c r="A176" s="39" t="s">
        <v>109</v>
      </c>
      <c r="B176" s="40" t="s">
        <v>52</v>
      </c>
      <c r="C176" s="41">
        <v>48467.455999999998</v>
      </c>
      <c r="D176" s="41"/>
      <c r="E176" s="200">
        <f t="shared" si="31"/>
        <v>19606.686697539706</v>
      </c>
      <c r="F176" s="200">
        <f t="shared" si="32"/>
        <v>19606.5</v>
      </c>
      <c r="G176" s="158">
        <f t="shared" si="33"/>
        <v>7.6358419995813165E-2</v>
      </c>
      <c r="I176" s="200">
        <f>G176</f>
        <v>7.6358419995813165E-2</v>
      </c>
      <c r="P176" s="200">
        <f t="shared" si="34"/>
        <v>7.4892086688790271E-2</v>
      </c>
      <c r="Q176" s="227">
        <f t="shared" si="35"/>
        <v>33448.955999999998</v>
      </c>
      <c r="R176" s="178"/>
      <c r="S176" s="200">
        <f t="shared" si="36"/>
        <v>2.150133367284695E-6</v>
      </c>
      <c r="T176" s="209">
        <f>T$19</f>
        <v>0.1</v>
      </c>
      <c r="U176" s="200">
        <f t="shared" si="37"/>
        <v>2.1501333672846951E-7</v>
      </c>
      <c r="W176" s="200">
        <f t="shared" si="38"/>
        <v>1.4663333070228934E-3</v>
      </c>
      <c r="AB176" s="200" t="s">
        <v>79</v>
      </c>
      <c r="AC176" s="200" t="s">
        <v>53</v>
      </c>
      <c r="AH176" s="200" t="s">
        <v>69</v>
      </c>
      <c r="AJ176" s="200">
        <v>23139.5</v>
      </c>
      <c r="AK176" s="200">
        <v>0.11199285999464337</v>
      </c>
      <c r="AR176" s="200">
        <v>22254</v>
      </c>
      <c r="AS176" s="200">
        <v>0.30524871999659808</v>
      </c>
      <c r="BA176" s="200">
        <v>21425.5</v>
      </c>
      <c r="BB176" s="200">
        <v>9.0871339991281275E-2</v>
      </c>
      <c r="BC176" s="200">
        <v>0.1</v>
      </c>
    </row>
    <row r="177" spans="1:55" s="200" customFormat="1" ht="12.95" customHeight="1" x14ac:dyDescent="0.2">
      <c r="A177" s="39" t="s">
        <v>113</v>
      </c>
      <c r="B177" s="40" t="s">
        <v>52</v>
      </c>
      <c r="C177" s="41">
        <v>48474.405500000001</v>
      </c>
      <c r="D177" s="41" t="s">
        <v>55</v>
      </c>
      <c r="E177" s="200">
        <f t="shared" si="31"/>
        <v>19623.678334510034</v>
      </c>
      <c r="F177" s="200">
        <f t="shared" si="32"/>
        <v>19623.5</v>
      </c>
      <c r="G177" s="158">
        <f t="shared" si="33"/>
        <v>7.2937979995913338E-2</v>
      </c>
      <c r="J177" s="200">
        <f>G177</f>
        <v>7.2937979995913338E-2</v>
      </c>
      <c r="P177" s="200">
        <f t="shared" si="34"/>
        <v>7.502076997693681E-2</v>
      </c>
      <c r="Q177" s="227">
        <f t="shared" si="35"/>
        <v>33455.905500000001</v>
      </c>
      <c r="R177" s="178"/>
      <c r="S177" s="200">
        <f t="shared" si="36"/>
        <v>4.3380141050517567E-6</v>
      </c>
      <c r="T177" s="209">
        <v>1</v>
      </c>
      <c r="U177" s="200">
        <f t="shared" si="37"/>
        <v>4.3380141050517567E-6</v>
      </c>
      <c r="W177" s="200">
        <f t="shared" si="38"/>
        <v>-2.0827899810234723E-3</v>
      </c>
      <c r="AB177" s="200" t="s">
        <v>68</v>
      </c>
      <c r="AH177" s="200" t="s">
        <v>69</v>
      </c>
      <c r="AJ177" s="200">
        <v>23156.5</v>
      </c>
      <c r="AK177" s="200">
        <v>0.1135724199921242</v>
      </c>
      <c r="AR177" s="200">
        <v>22269</v>
      </c>
      <c r="AS177" s="200">
        <v>0.10381891999713844</v>
      </c>
      <c r="BA177" s="200">
        <v>21428</v>
      </c>
      <c r="BB177" s="200">
        <v>8.6383039997599553E-2</v>
      </c>
      <c r="BC177" s="200">
        <v>0.1</v>
      </c>
    </row>
    <row r="178" spans="1:55" s="200" customFormat="1" ht="12.95" customHeight="1" x14ac:dyDescent="0.2">
      <c r="A178" s="39" t="s">
        <v>109</v>
      </c>
      <c r="B178" s="40" t="s">
        <v>52</v>
      </c>
      <c r="C178" s="41">
        <v>48476.464</v>
      </c>
      <c r="D178" s="41"/>
      <c r="E178" s="200">
        <f t="shared" si="31"/>
        <v>19628.711399436055</v>
      </c>
      <c r="F178" s="200">
        <f t="shared" si="32"/>
        <v>19628.5</v>
      </c>
      <c r="G178" s="158">
        <f t="shared" si="33"/>
        <v>8.6461380000400823E-2</v>
      </c>
      <c r="I178" s="200">
        <f>G178</f>
        <v>8.6461380000400823E-2</v>
      </c>
      <c r="P178" s="200">
        <f t="shared" si="34"/>
        <v>7.5058636340546492E-2</v>
      </c>
      <c r="Q178" s="227">
        <f t="shared" si="35"/>
        <v>33457.964</v>
      </c>
      <c r="R178" s="178"/>
      <c r="S178" s="200">
        <f t="shared" si="36"/>
        <v>1.3002256297234814E-4</v>
      </c>
      <c r="T178" s="209">
        <f>T$19</f>
        <v>0.1</v>
      </c>
      <c r="U178" s="200">
        <f t="shared" si="37"/>
        <v>1.3002256297234814E-5</v>
      </c>
      <c r="W178" s="200">
        <f t="shared" si="38"/>
        <v>1.1402743659854331E-2</v>
      </c>
      <c r="AB178" s="200" t="s">
        <v>68</v>
      </c>
      <c r="AH178" s="200" t="s">
        <v>69</v>
      </c>
      <c r="AJ178" s="200">
        <v>23242</v>
      </c>
      <c r="AK178" s="200">
        <v>0.11177255999791669</v>
      </c>
      <c r="AR178" s="200">
        <v>22269</v>
      </c>
      <c r="AS178" s="200">
        <v>0.10431891999905929</v>
      </c>
      <c r="BA178" s="200">
        <v>22098</v>
      </c>
      <c r="BB178" s="200">
        <v>0.12651863999781199</v>
      </c>
      <c r="BC178" s="200">
        <v>0.1</v>
      </c>
    </row>
    <row r="179" spans="1:55" s="200" customFormat="1" ht="12.95" customHeight="1" x14ac:dyDescent="0.2">
      <c r="A179" s="39" t="s">
        <v>109</v>
      </c>
      <c r="B179" s="40" t="s">
        <v>52</v>
      </c>
      <c r="C179" s="41">
        <v>48476.466999999997</v>
      </c>
      <c r="D179" s="41"/>
      <c r="E179" s="200">
        <f t="shared" si="31"/>
        <v>19628.718734483304</v>
      </c>
      <c r="F179" s="200">
        <f t="shared" si="32"/>
        <v>19628.5</v>
      </c>
      <c r="G179" s="158">
        <f t="shared" si="33"/>
        <v>8.9461379997374024E-2</v>
      </c>
      <c r="I179" s="200">
        <f>G179</f>
        <v>8.9461379997374024E-2</v>
      </c>
      <c r="P179" s="200">
        <f t="shared" si="34"/>
        <v>7.5058636340546492E-2</v>
      </c>
      <c r="Q179" s="227">
        <f t="shared" si="35"/>
        <v>33457.966999999997</v>
      </c>
      <c r="R179" s="178"/>
      <c r="S179" s="200">
        <f t="shared" si="36"/>
        <v>2.0743902484428572E-4</v>
      </c>
      <c r="T179" s="209">
        <f>T$19</f>
        <v>0.1</v>
      </c>
      <c r="U179" s="200">
        <f t="shared" si="37"/>
        <v>2.0743902484428573E-5</v>
      </c>
      <c r="W179" s="200">
        <f t="shared" si="38"/>
        <v>1.4402743656827532E-2</v>
      </c>
      <c r="AB179" s="200" t="s">
        <v>68</v>
      </c>
      <c r="AH179" s="200" t="s">
        <v>69</v>
      </c>
      <c r="AJ179" s="200">
        <v>23261.5</v>
      </c>
      <c r="AK179" s="200">
        <v>9.3463819997850806E-2</v>
      </c>
      <c r="AR179" s="200">
        <v>22274</v>
      </c>
      <c r="AS179" s="200">
        <v>0.11034231999656186</v>
      </c>
      <c r="BA179" s="200">
        <v>22168.5</v>
      </c>
      <c r="BB179" s="200">
        <v>9.8948579994612373E-2</v>
      </c>
      <c r="BC179" s="200">
        <v>1</v>
      </c>
    </row>
    <row r="180" spans="1:55" s="200" customFormat="1" ht="12.95" customHeight="1" x14ac:dyDescent="0.2">
      <c r="A180" s="39" t="s">
        <v>109</v>
      </c>
      <c r="B180" s="40"/>
      <c r="C180" s="41">
        <v>48477.474000000002</v>
      </c>
      <c r="D180" s="41"/>
      <c r="E180" s="200">
        <f t="shared" si="31"/>
        <v>19631.180865345839</v>
      </c>
      <c r="F180" s="200">
        <f t="shared" si="32"/>
        <v>19631</v>
      </c>
      <c r="G180" s="158">
        <f t="shared" si="33"/>
        <v>7.3973079997813329E-2</v>
      </c>
      <c r="I180" s="200">
        <f>G180</f>
        <v>7.3973079997813329E-2</v>
      </c>
      <c r="P180" s="200">
        <f t="shared" si="34"/>
        <v>7.5077572648092977E-2</v>
      </c>
      <c r="Q180" s="227">
        <f t="shared" si="35"/>
        <v>33458.974000000002</v>
      </c>
      <c r="R180" s="178"/>
      <c r="S180" s="200">
        <f t="shared" si="36"/>
        <v>1.2199040145217612E-6</v>
      </c>
      <c r="T180" s="209">
        <f>T$19</f>
        <v>0.1</v>
      </c>
      <c r="U180" s="200">
        <f t="shared" si="37"/>
        <v>1.2199040145217612E-7</v>
      </c>
      <c r="W180" s="200">
        <f t="shared" si="38"/>
        <v>-1.1044926502796482E-3</v>
      </c>
      <c r="AJ180" s="200">
        <v>23327.5</v>
      </c>
      <c r="AK180" s="200">
        <v>0.10277269999642158</v>
      </c>
      <c r="AR180" s="200">
        <v>22276.5</v>
      </c>
      <c r="AS180" s="200">
        <v>0.10485401999903843</v>
      </c>
      <c r="BA180" s="200">
        <v>22168.5</v>
      </c>
      <c r="BB180" s="200">
        <v>0.10134857999219093</v>
      </c>
      <c r="BC180" s="200">
        <v>1</v>
      </c>
    </row>
    <row r="181" spans="1:55" s="200" customFormat="1" ht="12.95" customHeight="1" x14ac:dyDescent="0.2">
      <c r="A181" s="39" t="s">
        <v>112</v>
      </c>
      <c r="B181" s="40"/>
      <c r="C181" s="41">
        <v>48480.336499999998</v>
      </c>
      <c r="D181" s="41"/>
      <c r="E181" s="200">
        <f t="shared" si="31"/>
        <v>19638.179722936671</v>
      </c>
      <c r="F181" s="200">
        <f t="shared" ref="F181:F207" si="39">ROUND(2*E181,0)/2</f>
        <v>19638</v>
      </c>
      <c r="G181" s="158">
        <f t="shared" si="33"/>
        <v>7.3505839995050337E-2</v>
      </c>
      <c r="J181" s="200">
        <f t="shared" ref="J181:J188" si="40">G181</f>
        <v>7.3505839995050337E-2</v>
      </c>
      <c r="P181" s="200">
        <f t="shared" si="34"/>
        <v>7.5130605395186789E-2</v>
      </c>
      <c r="Q181" s="227">
        <f t="shared" si="35"/>
        <v>33461.836499999998</v>
      </c>
      <c r="R181" s="178"/>
      <c r="S181" s="200">
        <f t="shared" si="36"/>
        <v>2.6398626054805651E-6</v>
      </c>
      <c r="T181" s="209">
        <f>T$19</f>
        <v>0.1</v>
      </c>
      <c r="U181" s="200">
        <f t="shared" si="37"/>
        <v>2.6398626054805653E-7</v>
      </c>
      <c r="W181" s="200">
        <f t="shared" ref="W181:W207" si="41">+G181-P181</f>
        <v>-1.624765400136452E-3</v>
      </c>
      <c r="AB181" s="200" t="s">
        <v>79</v>
      </c>
      <c r="AC181" s="200" t="s">
        <v>104</v>
      </c>
      <c r="AH181" s="200" t="s">
        <v>69</v>
      </c>
      <c r="AJ181" s="200">
        <v>23330</v>
      </c>
      <c r="AK181" s="200">
        <v>0.10028440000314731</v>
      </c>
      <c r="AR181" s="200">
        <v>22283.5</v>
      </c>
      <c r="AS181" s="200">
        <v>0.11088677999214269</v>
      </c>
      <c r="BA181" s="200">
        <v>22168.5</v>
      </c>
      <c r="BB181" s="200">
        <v>0.10294857999542728</v>
      </c>
      <c r="BC181" s="200">
        <v>1</v>
      </c>
    </row>
    <row r="182" spans="1:55" s="200" customFormat="1" ht="12.95" customHeight="1" x14ac:dyDescent="0.2">
      <c r="A182" s="39" t="s">
        <v>112</v>
      </c>
      <c r="B182" s="40"/>
      <c r="C182" s="41">
        <v>48480.337</v>
      </c>
      <c r="D182" s="41"/>
      <c r="E182" s="200">
        <f t="shared" si="31"/>
        <v>19638.18094544455</v>
      </c>
      <c r="F182" s="200">
        <f t="shared" si="39"/>
        <v>19638</v>
      </c>
      <c r="G182" s="158">
        <f t="shared" si="33"/>
        <v>7.400583999697119E-2</v>
      </c>
      <c r="J182" s="200">
        <f t="shared" si="40"/>
        <v>7.400583999697119E-2</v>
      </c>
      <c r="P182" s="200">
        <f t="shared" si="34"/>
        <v>7.5130605395186789E-2</v>
      </c>
      <c r="Q182" s="227">
        <f t="shared" si="35"/>
        <v>33461.837</v>
      </c>
      <c r="R182" s="178"/>
      <c r="S182" s="200">
        <f t="shared" si="36"/>
        <v>1.2650972010230955E-6</v>
      </c>
      <c r="T182" s="209">
        <f>T$19</f>
        <v>0.1</v>
      </c>
      <c r="U182" s="200">
        <f t="shared" si="37"/>
        <v>1.2650972010230957E-7</v>
      </c>
      <c r="W182" s="200">
        <f t="shared" si="41"/>
        <v>-1.1247653982155992E-3</v>
      </c>
      <c r="AB182" s="200" t="s">
        <v>79</v>
      </c>
      <c r="AC182" s="200" t="s">
        <v>60</v>
      </c>
      <c r="AH182" s="200" t="s">
        <v>69</v>
      </c>
      <c r="AJ182" s="200">
        <v>23342</v>
      </c>
      <c r="AK182" s="200">
        <v>0.11254055999597767</v>
      </c>
      <c r="AR182" s="200">
        <v>22286</v>
      </c>
      <c r="AS182" s="200">
        <v>0.11339847999624908</v>
      </c>
      <c r="BA182" s="200">
        <v>22186</v>
      </c>
      <c r="BB182" s="200">
        <v>0.10233047999645351</v>
      </c>
      <c r="BC182" s="200">
        <v>1</v>
      </c>
    </row>
    <row r="183" spans="1:55" s="200" customFormat="1" ht="12.95" customHeight="1" x14ac:dyDescent="0.2">
      <c r="A183" s="39" t="s">
        <v>114</v>
      </c>
      <c r="B183" s="40"/>
      <c r="C183" s="41">
        <v>48500.377200000003</v>
      </c>
      <c r="D183" s="41">
        <v>5.9999999999999995E-4</v>
      </c>
      <c r="E183" s="200">
        <f t="shared" si="31"/>
        <v>19687.179550122968</v>
      </c>
      <c r="F183" s="200">
        <f t="shared" si="39"/>
        <v>19687</v>
      </c>
      <c r="G183" s="158">
        <f t="shared" si="33"/>
        <v>7.3435159996734001E-2</v>
      </c>
      <c r="J183" s="200">
        <f t="shared" si="40"/>
        <v>7.3435159996734001E-2</v>
      </c>
      <c r="P183" s="200">
        <f t="shared" si="34"/>
        <v>7.5502292066712384E-2</v>
      </c>
      <c r="Q183" s="227">
        <f t="shared" si="35"/>
        <v>33481.877200000003</v>
      </c>
      <c r="R183" s="178"/>
      <c r="S183" s="200">
        <f t="shared" si="36"/>
        <v>4.2730349947331164E-6</v>
      </c>
      <c r="T183" s="200">
        <v>1</v>
      </c>
      <c r="U183" s="200">
        <f t="shared" si="37"/>
        <v>4.2730349947331164E-6</v>
      </c>
      <c r="W183" s="200">
        <f t="shared" si="41"/>
        <v>-2.0671320699783835E-3</v>
      </c>
      <c r="AB183" s="200" t="s">
        <v>79</v>
      </c>
      <c r="AC183" s="200" t="s">
        <v>53</v>
      </c>
      <c r="AH183" s="200" t="s">
        <v>69</v>
      </c>
      <c r="AJ183" s="200">
        <v>23386</v>
      </c>
      <c r="AK183" s="200">
        <v>0.11324647999572335</v>
      </c>
      <c r="AR183" s="200">
        <v>22288.5</v>
      </c>
      <c r="AS183" s="200">
        <v>0.11291017999610631</v>
      </c>
      <c r="BA183" s="200">
        <v>22186</v>
      </c>
      <c r="BB183" s="200">
        <v>0.10253047999867704</v>
      </c>
      <c r="BC183" s="200">
        <v>1</v>
      </c>
    </row>
    <row r="184" spans="1:55" s="200" customFormat="1" ht="12.95" customHeight="1" x14ac:dyDescent="0.2">
      <c r="A184" s="39" t="s">
        <v>114</v>
      </c>
      <c r="B184" s="40"/>
      <c r="C184" s="41">
        <v>48500.377500000002</v>
      </c>
      <c r="D184" s="41">
        <v>8.9999999999999998E-4</v>
      </c>
      <c r="E184" s="200">
        <f t="shared" si="31"/>
        <v>19687.180283627695</v>
      </c>
      <c r="F184" s="200">
        <f t="shared" si="39"/>
        <v>19687</v>
      </c>
      <c r="G184" s="158">
        <f t="shared" si="33"/>
        <v>7.3735159996431321E-2</v>
      </c>
      <c r="J184" s="200">
        <f t="shared" si="40"/>
        <v>7.3735159996431321E-2</v>
      </c>
      <c r="P184" s="200">
        <f t="shared" si="34"/>
        <v>7.5502292066712384E-2</v>
      </c>
      <c r="Q184" s="227">
        <f t="shared" si="35"/>
        <v>33481.877500000002</v>
      </c>
      <c r="R184" s="178"/>
      <c r="S184" s="200">
        <f t="shared" si="36"/>
        <v>3.122755753815837E-6</v>
      </c>
      <c r="T184" s="200">
        <v>1</v>
      </c>
      <c r="U184" s="200">
        <f t="shared" si="37"/>
        <v>3.122755753815837E-6</v>
      </c>
      <c r="W184" s="200">
        <f t="shared" si="41"/>
        <v>-1.7671320702810633E-3</v>
      </c>
      <c r="AB184" s="200" t="s">
        <v>79</v>
      </c>
      <c r="AC184" s="200" t="s">
        <v>104</v>
      </c>
      <c r="AH184" s="200" t="s">
        <v>69</v>
      </c>
      <c r="AJ184" s="200">
        <v>24049</v>
      </c>
      <c r="AK184" s="200">
        <v>0.11984931999904802</v>
      </c>
      <c r="AR184" s="200">
        <v>22291</v>
      </c>
      <c r="AS184" s="200">
        <v>0.10842187999514863</v>
      </c>
      <c r="BA184" s="200">
        <v>22186</v>
      </c>
      <c r="BB184" s="200">
        <v>0.10333048000029521</v>
      </c>
      <c r="BC184" s="200">
        <v>1</v>
      </c>
    </row>
    <row r="185" spans="1:55" s="200" customFormat="1" ht="12.95" customHeight="1" x14ac:dyDescent="0.2">
      <c r="A185" s="39" t="s">
        <v>115</v>
      </c>
      <c r="B185" s="40"/>
      <c r="C185" s="41">
        <v>48778.5023</v>
      </c>
      <c r="D185" s="41"/>
      <c r="E185" s="200">
        <f t="shared" si="31"/>
        <v>20367.199800721428</v>
      </c>
      <c r="F185" s="200">
        <f t="shared" si="39"/>
        <v>20367</v>
      </c>
      <c r="G185" s="158">
        <f t="shared" si="33"/>
        <v>8.1717559995013289E-2</v>
      </c>
      <c r="J185" s="200">
        <f t="shared" si="40"/>
        <v>8.1717559995013289E-2</v>
      </c>
      <c r="P185" s="200">
        <f t="shared" si="34"/>
        <v>8.0743032422017635E-2</v>
      </c>
      <c r="Q185" s="227">
        <f t="shared" si="35"/>
        <v>33760.0023</v>
      </c>
      <c r="R185" s="178"/>
      <c r="S185" s="200">
        <f t="shared" si="36"/>
        <v>9.4970399052879924E-7</v>
      </c>
      <c r="T185" s="209">
        <f>T$19</f>
        <v>0.1</v>
      </c>
      <c r="U185" s="200">
        <f t="shared" si="37"/>
        <v>9.4970399052879924E-8</v>
      </c>
      <c r="W185" s="200">
        <f t="shared" si="41"/>
        <v>9.7452757299565373E-4</v>
      </c>
      <c r="AB185" s="200" t="s">
        <v>79</v>
      </c>
      <c r="AC185" s="200" t="s">
        <v>53</v>
      </c>
      <c r="AH185" s="200" t="s">
        <v>69</v>
      </c>
      <c r="AJ185" s="200">
        <v>24912</v>
      </c>
      <c r="AK185" s="200">
        <v>0.12638815999525832</v>
      </c>
      <c r="AR185" s="200">
        <v>22296</v>
      </c>
      <c r="AS185" s="200">
        <v>0.10344528000132414</v>
      </c>
      <c r="BA185" s="200">
        <v>22220</v>
      </c>
      <c r="BB185" s="200">
        <v>0.10168959999282379</v>
      </c>
      <c r="BC185" s="200">
        <v>1</v>
      </c>
    </row>
    <row r="186" spans="1:55" s="200" customFormat="1" ht="12.95" customHeight="1" x14ac:dyDescent="0.2">
      <c r="A186" s="39" t="s">
        <v>115</v>
      </c>
      <c r="B186" s="40"/>
      <c r="C186" s="41">
        <v>48778.502399999998</v>
      </c>
      <c r="D186" s="41"/>
      <c r="E186" s="200">
        <f t="shared" si="31"/>
        <v>20367.200045222999</v>
      </c>
      <c r="F186" s="200">
        <f t="shared" si="39"/>
        <v>20367</v>
      </c>
      <c r="G186" s="158">
        <f t="shared" si="33"/>
        <v>8.1817559992487077E-2</v>
      </c>
      <c r="J186" s="200">
        <f t="shared" si="40"/>
        <v>8.1817559992487077E-2</v>
      </c>
      <c r="P186" s="200">
        <f t="shared" si="34"/>
        <v>8.0743032422017635E-2</v>
      </c>
      <c r="Q186" s="227">
        <f t="shared" si="35"/>
        <v>33760.002399999998</v>
      </c>
      <c r="R186" s="178"/>
      <c r="S186" s="200">
        <f t="shared" si="36"/>
        <v>1.1546094996989601E-6</v>
      </c>
      <c r="T186" s="209">
        <f>T$19</f>
        <v>0.1</v>
      </c>
      <c r="U186" s="200">
        <f t="shared" si="37"/>
        <v>1.1546094996989602E-7</v>
      </c>
      <c r="W186" s="200">
        <f t="shared" si="41"/>
        <v>1.0745275704694413E-3</v>
      </c>
      <c r="AB186" s="200" t="s">
        <v>79</v>
      </c>
      <c r="AC186" s="200" t="s">
        <v>60</v>
      </c>
      <c r="AH186" s="200" t="s">
        <v>69</v>
      </c>
      <c r="AJ186" s="200">
        <v>25763</v>
      </c>
      <c r="AK186" s="200">
        <v>0.13337083999795141</v>
      </c>
      <c r="AR186" s="200">
        <v>22298</v>
      </c>
      <c r="AS186" s="200">
        <v>0.30545463999442291</v>
      </c>
      <c r="BA186" s="200">
        <v>22220</v>
      </c>
      <c r="BB186" s="200">
        <v>0.1030895999938366</v>
      </c>
      <c r="BC186" s="200">
        <v>1</v>
      </c>
    </row>
    <row r="187" spans="1:55" s="200" customFormat="1" ht="12.95" customHeight="1" x14ac:dyDescent="0.2">
      <c r="A187" s="39" t="s">
        <v>114</v>
      </c>
      <c r="B187" s="40"/>
      <c r="C187" s="41">
        <v>48805.496500000001</v>
      </c>
      <c r="D187" s="41">
        <v>2.0000000000000001E-4</v>
      </c>
      <c r="E187" s="200">
        <f t="shared" si="31"/>
        <v>20433.201044941048</v>
      </c>
      <c r="F187" s="200">
        <f t="shared" si="39"/>
        <v>20433</v>
      </c>
      <c r="G187" s="158">
        <f t="shared" si="33"/>
        <v>8.2226439997612033E-2</v>
      </c>
      <c r="J187" s="200">
        <f t="shared" si="40"/>
        <v>8.2226439997612033E-2</v>
      </c>
      <c r="P187" s="200">
        <f t="shared" si="34"/>
        <v>8.1259900462796922E-2</v>
      </c>
      <c r="Q187" s="227">
        <f t="shared" si="35"/>
        <v>33786.996500000001</v>
      </c>
      <c r="R187" s="178"/>
      <c r="S187" s="200">
        <f t="shared" si="36"/>
        <v>9.3419867236061161E-7</v>
      </c>
      <c r="T187" s="200">
        <v>1</v>
      </c>
      <c r="U187" s="200">
        <f t="shared" si="37"/>
        <v>9.3419867236061161E-7</v>
      </c>
      <c r="W187" s="200">
        <f t="shared" si="41"/>
        <v>9.6653953481511123E-4</v>
      </c>
      <c r="AB187" s="200" t="s">
        <v>79</v>
      </c>
      <c r="AC187" s="200" t="s">
        <v>104</v>
      </c>
      <c r="AH187" s="200" t="s">
        <v>69</v>
      </c>
      <c r="AJ187" s="200">
        <v>26753</v>
      </c>
      <c r="AK187" s="200">
        <v>0.1413040400002501</v>
      </c>
      <c r="AR187" s="200">
        <v>22300.5</v>
      </c>
      <c r="AS187" s="200">
        <v>0.30496633999428013</v>
      </c>
      <c r="BA187" s="200">
        <v>22220</v>
      </c>
      <c r="BB187" s="200">
        <v>0.10318959999131039</v>
      </c>
      <c r="BC187" s="200">
        <v>1</v>
      </c>
    </row>
    <row r="188" spans="1:55" s="200" customFormat="1" ht="12.95" customHeight="1" x14ac:dyDescent="0.2">
      <c r="A188" s="39" t="s">
        <v>114</v>
      </c>
      <c r="B188" s="40"/>
      <c r="C188" s="41">
        <v>48805.498</v>
      </c>
      <c r="D188" s="41">
        <v>2.0000000000000001E-4</v>
      </c>
      <c r="E188" s="200">
        <f t="shared" si="31"/>
        <v>20433.204712464674</v>
      </c>
      <c r="F188" s="200">
        <f t="shared" si="39"/>
        <v>20433</v>
      </c>
      <c r="G188" s="158">
        <f t="shared" si="33"/>
        <v>8.3726439996098634E-2</v>
      </c>
      <c r="J188" s="200">
        <f t="shared" si="40"/>
        <v>8.3726439996098634E-2</v>
      </c>
      <c r="P188" s="200">
        <f t="shared" si="34"/>
        <v>8.1259900462796922E-2</v>
      </c>
      <c r="Q188" s="227">
        <f t="shared" si="35"/>
        <v>33786.998</v>
      </c>
      <c r="R188" s="178"/>
      <c r="S188" s="200">
        <f t="shared" si="36"/>
        <v>6.0838172693402277E-6</v>
      </c>
      <c r="T188" s="200">
        <v>1</v>
      </c>
      <c r="U188" s="200">
        <f t="shared" si="37"/>
        <v>6.0838172693402277E-6</v>
      </c>
      <c r="W188" s="200">
        <f t="shared" si="41"/>
        <v>2.4665395333017121E-3</v>
      </c>
      <c r="AB188" s="200" t="s">
        <v>79</v>
      </c>
      <c r="AC188" s="200" t="s">
        <v>53</v>
      </c>
      <c r="AH188" s="200" t="s">
        <v>69</v>
      </c>
      <c r="AJ188" s="200">
        <v>27723.5</v>
      </c>
      <c r="AK188" s="200">
        <v>0.15154597999935504</v>
      </c>
      <c r="AR188" s="200">
        <v>22313</v>
      </c>
      <c r="AS188" s="200">
        <v>0.10452483999688411</v>
      </c>
      <c r="BA188" s="200">
        <v>22220</v>
      </c>
      <c r="BB188" s="200">
        <v>0.10408959999040235</v>
      </c>
      <c r="BC188" s="200">
        <v>0.1</v>
      </c>
    </row>
    <row r="189" spans="1:55" s="200" customFormat="1" ht="12.95" customHeight="1" x14ac:dyDescent="0.2">
      <c r="A189" s="39" t="s">
        <v>101</v>
      </c>
      <c r="B189" s="40" t="s">
        <v>52</v>
      </c>
      <c r="C189" s="41">
        <v>48829.424899999998</v>
      </c>
      <c r="D189" s="41"/>
      <c r="E189" s="200">
        <f t="shared" si="31"/>
        <v>20491.706359867381</v>
      </c>
      <c r="F189" s="200">
        <f t="shared" si="39"/>
        <v>20491.5</v>
      </c>
      <c r="G189" s="158">
        <f t="shared" si="33"/>
        <v>8.4400219995586667E-2</v>
      </c>
      <c r="I189" s="200">
        <f t="shared" ref="I189:I201" si="42">G189</f>
        <v>8.4400219995586667E-2</v>
      </c>
      <c r="P189" s="200">
        <f t="shared" si="34"/>
        <v>8.1719247662022307E-2</v>
      </c>
      <c r="Q189" s="227">
        <f t="shared" si="35"/>
        <v>33810.924899999998</v>
      </c>
      <c r="R189" s="178"/>
      <c r="S189" s="200">
        <f t="shared" si="36"/>
        <v>7.1876126533375321E-6</v>
      </c>
      <c r="T189" s="200">
        <v>1</v>
      </c>
      <c r="U189" s="200">
        <f t="shared" si="37"/>
        <v>7.1876126533375321E-6</v>
      </c>
      <c r="W189" s="200">
        <f t="shared" si="41"/>
        <v>2.6809723335643604E-3</v>
      </c>
      <c r="AB189" s="200" t="s">
        <v>79</v>
      </c>
      <c r="AC189" s="200" t="s">
        <v>60</v>
      </c>
      <c r="AH189" s="200" t="s">
        <v>69</v>
      </c>
      <c r="AJ189" s="200">
        <v>28467</v>
      </c>
      <c r="AK189" s="200">
        <v>0.14700556000025244</v>
      </c>
      <c r="AR189" s="200">
        <v>22318</v>
      </c>
      <c r="AS189" s="200">
        <v>0.10954823999782093</v>
      </c>
      <c r="BA189" s="200">
        <v>22222.5</v>
      </c>
      <c r="BB189" s="200">
        <v>0.10460129999410128</v>
      </c>
      <c r="BC189" s="200">
        <v>0.1</v>
      </c>
    </row>
    <row r="190" spans="1:55" s="200" customFormat="1" ht="12.95" customHeight="1" x14ac:dyDescent="0.2">
      <c r="A190" s="39" t="s">
        <v>101</v>
      </c>
      <c r="B190" s="40" t="s">
        <v>52</v>
      </c>
      <c r="C190" s="41">
        <v>48829.426099999997</v>
      </c>
      <c r="D190" s="41"/>
      <c r="E190" s="200">
        <f t="shared" si="31"/>
        <v>20491.709293886281</v>
      </c>
      <c r="F190" s="200">
        <f t="shared" si="39"/>
        <v>20491.5</v>
      </c>
      <c r="G190" s="158">
        <f t="shared" si="33"/>
        <v>8.5600219994375948E-2</v>
      </c>
      <c r="I190" s="200">
        <f t="shared" si="42"/>
        <v>8.5600219994375948E-2</v>
      </c>
      <c r="P190" s="200">
        <f t="shared" si="34"/>
        <v>8.1719247662022307E-2</v>
      </c>
      <c r="Q190" s="227">
        <f t="shared" si="35"/>
        <v>33810.926099999997</v>
      </c>
      <c r="R190" s="178"/>
      <c r="S190" s="200">
        <f t="shared" si="36"/>
        <v>1.5061946244494461E-5</v>
      </c>
      <c r="T190" s="200">
        <v>1</v>
      </c>
      <c r="U190" s="200">
        <f t="shared" si="37"/>
        <v>1.5061946244494461E-5</v>
      </c>
      <c r="W190" s="200">
        <f t="shared" si="41"/>
        <v>3.880972332353641E-3</v>
      </c>
      <c r="AJ190" s="200">
        <v>28467</v>
      </c>
      <c r="AK190" s="200">
        <v>0.14845555999636417</v>
      </c>
      <c r="AR190" s="200">
        <v>22327.5</v>
      </c>
      <c r="AS190" s="200">
        <v>0.11209270000108518</v>
      </c>
      <c r="BA190" s="200">
        <v>22227.5</v>
      </c>
      <c r="BB190" s="200">
        <v>0.10762469999463065</v>
      </c>
      <c r="BC190" s="200">
        <v>0.1</v>
      </c>
    </row>
    <row r="191" spans="1:55" s="200" customFormat="1" ht="12.95" customHeight="1" x14ac:dyDescent="0.2">
      <c r="A191" s="39" t="s">
        <v>101</v>
      </c>
      <c r="B191" s="40" t="s">
        <v>52</v>
      </c>
      <c r="C191" s="41">
        <v>48829.427100000001</v>
      </c>
      <c r="D191" s="41"/>
      <c r="E191" s="200">
        <f t="shared" si="31"/>
        <v>20491.711738902042</v>
      </c>
      <c r="F191" s="200">
        <f t="shared" si="39"/>
        <v>20491.5</v>
      </c>
      <c r="G191" s="158">
        <f t="shared" si="33"/>
        <v>8.6600219998217653E-2</v>
      </c>
      <c r="I191" s="200">
        <f t="shared" si="42"/>
        <v>8.6600219998217653E-2</v>
      </c>
      <c r="P191" s="200">
        <f t="shared" si="34"/>
        <v>8.1719247662022307E-2</v>
      </c>
      <c r="Q191" s="227">
        <f t="shared" si="35"/>
        <v>33810.927100000001</v>
      </c>
      <c r="R191" s="178"/>
      <c r="S191" s="200">
        <f t="shared" si="36"/>
        <v>2.3823890946704259E-5</v>
      </c>
      <c r="T191" s="200">
        <v>1</v>
      </c>
      <c r="U191" s="200">
        <f t="shared" si="37"/>
        <v>2.3823890946704259E-5</v>
      </c>
      <c r="W191" s="200">
        <f t="shared" si="41"/>
        <v>4.8809723361953467E-3</v>
      </c>
      <c r="AJ191" s="200">
        <v>28467</v>
      </c>
      <c r="AK191" s="200">
        <v>0.14867555999808246</v>
      </c>
      <c r="AR191" s="200">
        <v>22330</v>
      </c>
      <c r="AS191" s="200">
        <v>0.10760439999285154</v>
      </c>
      <c r="BA191" s="200">
        <v>22237.5</v>
      </c>
      <c r="BB191" s="200">
        <v>0.11667149999993853</v>
      </c>
      <c r="BC191" s="200">
        <v>0.1</v>
      </c>
    </row>
    <row r="192" spans="1:55" s="200" customFormat="1" ht="12.95" customHeight="1" x14ac:dyDescent="0.2">
      <c r="A192" s="39" t="s">
        <v>109</v>
      </c>
      <c r="B192" s="40"/>
      <c r="C192" s="41">
        <v>48832.497000000003</v>
      </c>
      <c r="D192" s="41"/>
      <c r="E192" s="200">
        <f t="shared" si="31"/>
        <v>20499.217692759907</v>
      </c>
      <c r="F192" s="200">
        <f t="shared" si="39"/>
        <v>20499</v>
      </c>
      <c r="G192" s="158">
        <f t="shared" si="33"/>
        <v>8.9035320001130458E-2</v>
      </c>
      <c r="I192" s="200">
        <f t="shared" si="42"/>
        <v>8.9035320001130458E-2</v>
      </c>
      <c r="P192" s="200">
        <f t="shared" si="34"/>
        <v>8.1778220848168784E-2</v>
      </c>
      <c r="Q192" s="227">
        <f t="shared" si="35"/>
        <v>33813.997000000003</v>
      </c>
      <c r="R192" s="178"/>
      <c r="S192" s="200">
        <f t="shared" si="36"/>
        <v>5.2665488115917048E-5</v>
      </c>
      <c r="T192" s="209">
        <f>T$19</f>
        <v>0.1</v>
      </c>
      <c r="U192" s="200">
        <f t="shared" si="37"/>
        <v>5.2665488115917055E-6</v>
      </c>
      <c r="W192" s="200">
        <f t="shared" si="41"/>
        <v>7.2570991529616741E-3</v>
      </c>
      <c r="AJ192" s="200">
        <v>28594</v>
      </c>
      <c r="AK192" s="200">
        <v>0.1614199199975701</v>
      </c>
      <c r="AR192" s="200">
        <v>22344.5</v>
      </c>
      <c r="AS192" s="200">
        <v>0.10917225999583025</v>
      </c>
      <c r="BA192" s="200">
        <v>22242</v>
      </c>
      <c r="BB192" s="200">
        <v>0.10619255999336019</v>
      </c>
      <c r="BC192" s="200">
        <v>0.1</v>
      </c>
    </row>
    <row r="193" spans="1:55" s="200" customFormat="1" ht="12.95" customHeight="1" x14ac:dyDescent="0.2">
      <c r="A193" s="39" t="s">
        <v>101</v>
      </c>
      <c r="B193" s="40"/>
      <c r="C193" s="41">
        <v>48835.355600000003</v>
      </c>
      <c r="D193" s="41"/>
      <c r="E193" s="200">
        <f t="shared" si="31"/>
        <v>20506.207014789314</v>
      </c>
      <c r="F193" s="200">
        <f t="shared" si="39"/>
        <v>20506</v>
      </c>
      <c r="G193" s="158">
        <f t="shared" si="33"/>
        <v>8.4668080002302304E-2</v>
      </c>
      <c r="I193" s="200">
        <f t="shared" si="42"/>
        <v>8.4668080002302304E-2</v>
      </c>
      <c r="P193" s="200">
        <f t="shared" si="34"/>
        <v>8.1833279409253543E-2</v>
      </c>
      <c r="Q193" s="227">
        <f t="shared" si="35"/>
        <v>33816.855600000003</v>
      </c>
      <c r="R193" s="178"/>
      <c r="S193" s="200">
        <f t="shared" si="36"/>
        <v>8.0360944023496093E-6</v>
      </c>
      <c r="T193" s="200">
        <v>1</v>
      </c>
      <c r="U193" s="200">
        <f t="shared" si="37"/>
        <v>8.0360944023496093E-6</v>
      </c>
      <c r="W193" s="200">
        <f t="shared" si="41"/>
        <v>2.8348005930487613E-3</v>
      </c>
      <c r="AJ193" s="200">
        <v>28611</v>
      </c>
      <c r="AK193" s="200">
        <v>0.15649947999190772</v>
      </c>
      <c r="AR193" s="200">
        <v>22352</v>
      </c>
      <c r="AS193" s="200">
        <v>0.10170735999417957</v>
      </c>
      <c r="BA193" s="200">
        <v>22247</v>
      </c>
      <c r="BB193" s="200">
        <v>0.10521595999307465</v>
      </c>
      <c r="BC193" s="200">
        <v>0.1</v>
      </c>
    </row>
    <row r="194" spans="1:55" s="200" customFormat="1" ht="12.95" customHeight="1" x14ac:dyDescent="0.2">
      <c r="A194" s="39" t="s">
        <v>101</v>
      </c>
      <c r="B194" s="40"/>
      <c r="C194" s="41">
        <v>48835.356299999999</v>
      </c>
      <c r="D194" s="41"/>
      <c r="E194" s="200">
        <f t="shared" si="31"/>
        <v>20506.20872630033</v>
      </c>
      <c r="F194" s="200">
        <f t="shared" si="39"/>
        <v>20506</v>
      </c>
      <c r="G194" s="158">
        <f t="shared" si="33"/>
        <v>8.5368079999170732E-2</v>
      </c>
      <c r="I194" s="200">
        <f t="shared" si="42"/>
        <v>8.5368079999170732E-2</v>
      </c>
      <c r="P194" s="200">
        <f t="shared" si="34"/>
        <v>8.1833279409253543E-2</v>
      </c>
      <c r="Q194" s="227">
        <f t="shared" si="35"/>
        <v>33816.856299999999</v>
      </c>
      <c r="R194" s="178"/>
      <c r="S194" s="200">
        <f t="shared" si="36"/>
        <v>1.2494815210478909E-5</v>
      </c>
      <c r="T194" s="200">
        <v>1</v>
      </c>
      <c r="U194" s="200">
        <f t="shared" si="37"/>
        <v>1.2494815210478909E-5</v>
      </c>
      <c r="W194" s="200">
        <f t="shared" si="41"/>
        <v>3.5348005899171892E-3</v>
      </c>
      <c r="AJ194" s="200">
        <v>29330</v>
      </c>
      <c r="AK194" s="200">
        <v>0.16476439999678405</v>
      </c>
      <c r="AR194" s="200">
        <v>22352</v>
      </c>
      <c r="AS194" s="200">
        <v>0.1034073599948897</v>
      </c>
      <c r="BA194" s="200">
        <v>22249.5</v>
      </c>
      <c r="BB194" s="200">
        <v>0.11472765999496914</v>
      </c>
      <c r="BC194" s="200">
        <v>0.1</v>
      </c>
    </row>
    <row r="195" spans="1:55" s="200" customFormat="1" ht="12.95" customHeight="1" x14ac:dyDescent="0.2">
      <c r="A195" s="39" t="s">
        <v>101</v>
      </c>
      <c r="B195" s="40"/>
      <c r="C195" s="41">
        <v>48835.356599999999</v>
      </c>
      <c r="D195" s="41"/>
      <c r="E195" s="200">
        <f t="shared" si="31"/>
        <v>20506.209459805057</v>
      </c>
      <c r="F195" s="200">
        <f t="shared" si="39"/>
        <v>20506</v>
      </c>
      <c r="G195" s="158">
        <f t="shared" si="33"/>
        <v>8.5668079998868052E-2</v>
      </c>
      <c r="I195" s="200">
        <f t="shared" si="42"/>
        <v>8.5668079998868052E-2</v>
      </c>
      <c r="P195" s="200">
        <f t="shared" si="34"/>
        <v>8.1833279409253543E-2</v>
      </c>
      <c r="Q195" s="227">
        <f t="shared" si="35"/>
        <v>33816.856599999999</v>
      </c>
      <c r="R195" s="178"/>
      <c r="S195" s="200">
        <f t="shared" si="36"/>
        <v>1.4705695562107788E-5</v>
      </c>
      <c r="T195" s="200">
        <v>1</v>
      </c>
      <c r="U195" s="200">
        <f t="shared" si="37"/>
        <v>1.4705695562107788E-5</v>
      </c>
      <c r="W195" s="200">
        <f t="shared" si="41"/>
        <v>3.8348005896145093E-3</v>
      </c>
      <c r="AJ195" s="200">
        <v>29354.5</v>
      </c>
      <c r="AK195" s="200">
        <v>0.16463905999262352</v>
      </c>
      <c r="AR195" s="200">
        <v>22354.5</v>
      </c>
      <c r="AS195" s="200">
        <v>0.10421905999101</v>
      </c>
      <c r="BA195" s="200">
        <v>22252</v>
      </c>
      <c r="BB195" s="200">
        <v>0.1012393599958159</v>
      </c>
      <c r="BC195" s="200">
        <v>0.1</v>
      </c>
    </row>
    <row r="196" spans="1:55" s="200" customFormat="1" ht="12.95" customHeight="1" x14ac:dyDescent="0.2">
      <c r="A196" s="39" t="s">
        <v>101</v>
      </c>
      <c r="B196" s="40" t="s">
        <v>52</v>
      </c>
      <c r="C196" s="41">
        <v>49151.3128</v>
      </c>
      <c r="D196" s="41"/>
      <c r="E196" s="200">
        <f t="shared" si="31"/>
        <v>21278.727345828789</v>
      </c>
      <c r="F196" s="200">
        <f t="shared" si="39"/>
        <v>21278.5</v>
      </c>
      <c r="G196" s="158">
        <f t="shared" si="33"/>
        <v>9.2983379996439908E-2</v>
      </c>
      <c r="I196" s="200">
        <f t="shared" si="42"/>
        <v>9.2983379996439908E-2</v>
      </c>
      <c r="P196" s="200">
        <f t="shared" si="34"/>
        <v>8.8009769343249458E-2</v>
      </c>
      <c r="Q196" s="227">
        <f t="shared" si="35"/>
        <v>34132.8128</v>
      </c>
      <c r="R196" s="178"/>
      <c r="S196" s="200">
        <f t="shared" si="36"/>
        <v>2.473680292952953E-5</v>
      </c>
      <c r="T196" s="200">
        <v>1</v>
      </c>
      <c r="U196" s="200">
        <f t="shared" si="37"/>
        <v>2.473680292952953E-5</v>
      </c>
      <c r="W196" s="200">
        <f t="shared" si="41"/>
        <v>4.9736106531904495E-3</v>
      </c>
      <c r="AJ196" s="200">
        <v>30129.5</v>
      </c>
      <c r="AK196" s="200">
        <v>0.17140605999884428</v>
      </c>
      <c r="AR196" s="200">
        <v>22357</v>
      </c>
      <c r="AS196" s="200">
        <v>0.1137307599929045</v>
      </c>
      <c r="BA196" s="200">
        <v>22269</v>
      </c>
      <c r="BB196" s="200">
        <v>0.10381891999713844</v>
      </c>
      <c r="BC196" s="200">
        <v>1</v>
      </c>
    </row>
    <row r="197" spans="1:55" s="200" customFormat="1" ht="12.95" customHeight="1" x14ac:dyDescent="0.2">
      <c r="A197" s="39" t="s">
        <v>101</v>
      </c>
      <c r="B197" s="40" t="s">
        <v>52</v>
      </c>
      <c r="C197" s="41">
        <v>49151.313099999999</v>
      </c>
      <c r="D197" s="41"/>
      <c r="E197" s="200">
        <f t="shared" si="31"/>
        <v>21278.728079333516</v>
      </c>
      <c r="F197" s="200">
        <f t="shared" si="39"/>
        <v>21278.5</v>
      </c>
      <c r="G197" s="158">
        <f t="shared" si="33"/>
        <v>9.3283379996137228E-2</v>
      </c>
      <c r="I197" s="200">
        <f t="shared" si="42"/>
        <v>9.3283379996137228E-2</v>
      </c>
      <c r="P197" s="200">
        <f t="shared" si="34"/>
        <v>8.8009769343249458E-2</v>
      </c>
      <c r="Q197" s="227">
        <f t="shared" si="35"/>
        <v>34132.813099999999</v>
      </c>
      <c r="R197" s="178"/>
      <c r="S197" s="200">
        <f t="shared" si="36"/>
        <v>2.7810969318251366E-5</v>
      </c>
      <c r="T197" s="200">
        <v>1</v>
      </c>
      <c r="U197" s="200">
        <f t="shared" si="37"/>
        <v>2.7810969318251366E-5</v>
      </c>
      <c r="W197" s="200">
        <f t="shared" si="41"/>
        <v>5.2736106528877696E-3</v>
      </c>
      <c r="AB197" s="200" t="s">
        <v>68</v>
      </c>
      <c r="AH197" s="200" t="s">
        <v>69</v>
      </c>
      <c r="AJ197" s="200">
        <v>30232</v>
      </c>
      <c r="AK197" s="200">
        <v>0.16728575999877648</v>
      </c>
      <c r="AR197" s="200">
        <v>22362</v>
      </c>
      <c r="AS197" s="200">
        <v>0.11375415999646066</v>
      </c>
      <c r="BA197" s="200">
        <v>22269</v>
      </c>
      <c r="BB197" s="200">
        <v>0.10431891999905929</v>
      </c>
      <c r="BC197" s="200">
        <v>1</v>
      </c>
    </row>
    <row r="198" spans="1:55" s="200" customFormat="1" ht="12.95" customHeight="1" x14ac:dyDescent="0.2">
      <c r="A198" s="39" t="s">
        <v>101</v>
      </c>
      <c r="B198" s="40" t="s">
        <v>52</v>
      </c>
      <c r="C198" s="41">
        <v>49151.315199999997</v>
      </c>
      <c r="D198" s="41"/>
      <c r="E198" s="200">
        <f t="shared" si="31"/>
        <v>21278.733213866592</v>
      </c>
      <c r="F198" s="200">
        <f t="shared" si="39"/>
        <v>21278.5</v>
      </c>
      <c r="G198" s="158">
        <f t="shared" si="33"/>
        <v>9.5383379994018469E-2</v>
      </c>
      <c r="I198" s="200">
        <f t="shared" si="42"/>
        <v>9.5383379994018469E-2</v>
      </c>
      <c r="P198" s="200">
        <f t="shared" si="34"/>
        <v>8.8009769343249458E-2</v>
      </c>
      <c r="Q198" s="227">
        <f t="shared" si="35"/>
        <v>34132.815199999997</v>
      </c>
      <c r="R198" s="178"/>
      <c r="S198" s="200">
        <f t="shared" si="36"/>
        <v>5.4370134029134196E-5</v>
      </c>
      <c r="T198" s="200">
        <v>1</v>
      </c>
      <c r="U198" s="200">
        <f t="shared" si="37"/>
        <v>5.4370134029134196E-5</v>
      </c>
      <c r="W198" s="200">
        <f t="shared" si="41"/>
        <v>7.3736106507690108E-3</v>
      </c>
      <c r="AJ198" s="200">
        <v>30237</v>
      </c>
      <c r="AK198" s="200">
        <v>0.17339915999764344</v>
      </c>
      <c r="AR198" s="200">
        <v>22366.5</v>
      </c>
      <c r="AS198" s="200">
        <v>0.10487522000039462</v>
      </c>
      <c r="BA198" s="200">
        <v>22274</v>
      </c>
      <c r="BB198" s="200">
        <v>0.11034231999656186</v>
      </c>
      <c r="BC198" s="200">
        <v>0.1</v>
      </c>
    </row>
    <row r="199" spans="1:55" s="200" customFormat="1" ht="12.95" customHeight="1" x14ac:dyDescent="0.2">
      <c r="A199" s="39" t="s">
        <v>101</v>
      </c>
      <c r="B199" s="40"/>
      <c r="C199" s="41">
        <v>49151.517500000002</v>
      </c>
      <c r="D199" s="41"/>
      <c r="E199" s="200">
        <f t="shared" si="31"/>
        <v>21279.227840553282</v>
      </c>
      <c r="F199" s="200">
        <f t="shared" si="39"/>
        <v>21279</v>
      </c>
      <c r="G199" s="158">
        <f t="shared" si="33"/>
        <v>9.3185719997563865E-2</v>
      </c>
      <c r="I199" s="200">
        <f t="shared" si="42"/>
        <v>9.3185719997563865E-2</v>
      </c>
      <c r="P199" s="200">
        <f t="shared" si="34"/>
        <v>8.8013831503316278E-2</v>
      </c>
      <c r="Q199" s="227">
        <f t="shared" si="35"/>
        <v>34133.017500000002</v>
      </c>
      <c r="R199" s="178"/>
      <c r="S199" s="200">
        <f t="shared" si="36"/>
        <v>2.6748430596930571E-5</v>
      </c>
      <c r="T199" s="200">
        <v>1</v>
      </c>
      <c r="U199" s="200">
        <f t="shared" si="37"/>
        <v>2.6748430596930571E-5</v>
      </c>
      <c r="W199" s="200">
        <f t="shared" si="41"/>
        <v>5.1718884942475868E-3</v>
      </c>
      <c r="AJ199" s="200">
        <v>31195.5</v>
      </c>
      <c r="AK199" s="200">
        <v>0.18389493999711704</v>
      </c>
      <c r="AR199" s="200">
        <v>22366.5</v>
      </c>
      <c r="AS199" s="200">
        <v>0.10507522000261815</v>
      </c>
      <c r="BA199" s="200">
        <v>22276.5</v>
      </c>
      <c r="BB199" s="200">
        <v>0.10485401999903843</v>
      </c>
      <c r="BC199" s="200">
        <v>0.1</v>
      </c>
    </row>
    <row r="200" spans="1:55" s="200" customFormat="1" ht="12.95" customHeight="1" x14ac:dyDescent="0.2">
      <c r="A200" s="39" t="s">
        <v>101</v>
      </c>
      <c r="B200" s="40"/>
      <c r="C200" s="41">
        <v>49151.517699999997</v>
      </c>
      <c r="D200" s="41"/>
      <c r="E200" s="200">
        <f t="shared" si="31"/>
        <v>21279.228329556419</v>
      </c>
      <c r="F200" s="200">
        <f t="shared" si="39"/>
        <v>21279</v>
      </c>
      <c r="G200" s="158">
        <f t="shared" si="33"/>
        <v>9.338571999251144E-2</v>
      </c>
      <c r="I200" s="200">
        <f t="shared" si="42"/>
        <v>9.338571999251144E-2</v>
      </c>
      <c r="P200" s="200">
        <f t="shared" si="34"/>
        <v>8.8013831503316278E-2</v>
      </c>
      <c r="Q200" s="227">
        <f t="shared" si="35"/>
        <v>34133.017699999997</v>
      </c>
      <c r="R200" s="178"/>
      <c r="S200" s="200">
        <f t="shared" si="36"/>
        <v>2.8857185940347478E-5</v>
      </c>
      <c r="T200" s="200">
        <v>1</v>
      </c>
      <c r="U200" s="200">
        <f t="shared" si="37"/>
        <v>2.8857185940347478E-5</v>
      </c>
      <c r="W200" s="200">
        <f t="shared" si="41"/>
        <v>5.3718884891951618E-3</v>
      </c>
      <c r="AJ200" s="200">
        <v>31234.5</v>
      </c>
      <c r="AK200" s="200">
        <v>0.18417745999613544</v>
      </c>
      <c r="AR200" s="200">
        <v>22371.5</v>
      </c>
      <c r="AS200" s="200">
        <v>0.10559862000081921</v>
      </c>
      <c r="BA200" s="200">
        <v>22283.5</v>
      </c>
      <c r="BB200" s="200">
        <v>0.11088677999214269</v>
      </c>
      <c r="BC200" s="200">
        <v>0.1</v>
      </c>
    </row>
    <row r="201" spans="1:55" s="200" customFormat="1" ht="12.95" customHeight="1" x14ac:dyDescent="0.2">
      <c r="A201" s="39" t="s">
        <v>101</v>
      </c>
      <c r="B201" s="40"/>
      <c r="C201" s="41">
        <v>49151.519099999998</v>
      </c>
      <c r="D201" s="41"/>
      <c r="E201" s="200">
        <f t="shared" si="31"/>
        <v>21279.231752578475</v>
      </c>
      <c r="F201" s="200">
        <f t="shared" si="39"/>
        <v>21279</v>
      </c>
      <c r="G201" s="158">
        <f t="shared" si="33"/>
        <v>9.4785719993524253E-2</v>
      </c>
      <c r="I201" s="200">
        <f t="shared" si="42"/>
        <v>9.4785719993524253E-2</v>
      </c>
      <c r="P201" s="200">
        <f t="shared" si="34"/>
        <v>8.8013831503316278E-2</v>
      </c>
      <c r="Q201" s="227">
        <f t="shared" si="35"/>
        <v>34133.019099999998</v>
      </c>
      <c r="R201" s="178"/>
      <c r="S201" s="200">
        <f t="shared" si="36"/>
        <v>4.585847372381125E-5</v>
      </c>
      <c r="T201" s="200">
        <v>1</v>
      </c>
      <c r="U201" s="200">
        <f t="shared" si="37"/>
        <v>4.585847372381125E-5</v>
      </c>
      <c r="W201" s="200">
        <f t="shared" si="41"/>
        <v>6.7718884902079751E-3</v>
      </c>
      <c r="AJ201" s="200">
        <v>31941.5</v>
      </c>
      <c r="AK201" s="200">
        <v>0.19608621999941533</v>
      </c>
      <c r="AR201" s="200">
        <v>22374</v>
      </c>
      <c r="AS201" s="200">
        <v>0.10281032000057166</v>
      </c>
      <c r="BA201" s="200">
        <v>22286</v>
      </c>
      <c r="BB201" s="200">
        <v>0.11339847999624908</v>
      </c>
      <c r="BC201" s="200">
        <v>0.1</v>
      </c>
    </row>
    <row r="202" spans="1:55" s="200" customFormat="1" ht="12.95" customHeight="1" x14ac:dyDescent="0.2">
      <c r="A202" s="39" t="s">
        <v>116</v>
      </c>
      <c r="B202" s="40"/>
      <c r="C202" s="41">
        <v>49169.513899999998</v>
      </c>
      <c r="D202" s="41"/>
      <c r="E202" s="200">
        <f t="shared" si="31"/>
        <v>21323.229322037219</v>
      </c>
      <c r="F202" s="200">
        <f t="shared" si="39"/>
        <v>21323</v>
      </c>
      <c r="G202" s="158">
        <f t="shared" si="33"/>
        <v>9.3791639992559794E-2</v>
      </c>
      <c r="J202" s="200">
        <f>G202</f>
        <v>9.3791639992559794E-2</v>
      </c>
      <c r="P202" s="200">
        <f t="shared" si="34"/>
        <v>8.8371627999976429E-2</v>
      </c>
      <c r="Q202" s="227">
        <f t="shared" si="35"/>
        <v>34151.013899999998</v>
      </c>
      <c r="R202" s="178"/>
      <c r="S202" s="200">
        <f t="shared" si="36"/>
        <v>2.9376529999747501E-5</v>
      </c>
      <c r="T202" s="209">
        <f>T$19</f>
        <v>0.1</v>
      </c>
      <c r="U202" s="200">
        <f t="shared" si="37"/>
        <v>2.9376529999747504E-6</v>
      </c>
      <c r="W202" s="200">
        <f t="shared" si="41"/>
        <v>5.4200119925833651E-3</v>
      </c>
      <c r="AJ202" s="200">
        <v>31961</v>
      </c>
      <c r="AK202" s="200">
        <v>0.19117747999553103</v>
      </c>
      <c r="AR202" s="200">
        <v>22376.5</v>
      </c>
      <c r="AS202" s="200">
        <v>0.10232201999315294</v>
      </c>
      <c r="BA202" s="200">
        <v>22288.5</v>
      </c>
      <c r="BB202" s="200">
        <v>0.11291017999610631</v>
      </c>
      <c r="BC202" s="200">
        <v>0.1</v>
      </c>
    </row>
    <row r="203" spans="1:55" s="200" customFormat="1" ht="12.95" customHeight="1" x14ac:dyDescent="0.2">
      <c r="A203" s="39" t="s">
        <v>116</v>
      </c>
      <c r="B203" s="40"/>
      <c r="C203" s="41">
        <v>49169.513899999998</v>
      </c>
      <c r="D203" s="41"/>
      <c r="E203" s="200">
        <f t="shared" si="31"/>
        <v>21323.229322037219</v>
      </c>
      <c r="F203" s="200">
        <f t="shared" si="39"/>
        <v>21323</v>
      </c>
      <c r="G203" s="158">
        <f t="shared" si="33"/>
        <v>9.3791639992559794E-2</v>
      </c>
      <c r="J203" s="200">
        <f>G203</f>
        <v>9.3791639992559794E-2</v>
      </c>
      <c r="P203" s="200">
        <f t="shared" si="34"/>
        <v>8.8371627999976429E-2</v>
      </c>
      <c r="Q203" s="227">
        <f t="shared" si="35"/>
        <v>34151.013899999998</v>
      </c>
      <c r="R203" s="178"/>
      <c r="S203" s="200">
        <f t="shared" si="36"/>
        <v>2.9376529999747501E-5</v>
      </c>
      <c r="T203" s="209">
        <f>T$19</f>
        <v>0.1</v>
      </c>
      <c r="U203" s="200">
        <f t="shared" si="37"/>
        <v>2.9376529999747504E-6</v>
      </c>
      <c r="W203" s="200">
        <f t="shared" si="41"/>
        <v>5.4200119925833651E-3</v>
      </c>
      <c r="AJ203" s="200">
        <v>32005</v>
      </c>
      <c r="AK203" s="200">
        <v>0.19248339999467134</v>
      </c>
      <c r="AR203" s="200">
        <v>22388.5</v>
      </c>
      <c r="AS203" s="200">
        <v>0.10437817999627441</v>
      </c>
      <c r="BA203" s="200">
        <v>22291</v>
      </c>
      <c r="BB203" s="200">
        <v>0.10842187999514863</v>
      </c>
      <c r="BC203" s="200">
        <v>0.1</v>
      </c>
    </row>
    <row r="204" spans="1:55" s="200" customFormat="1" ht="12.95" customHeight="1" x14ac:dyDescent="0.2">
      <c r="A204" s="39" t="s">
        <v>109</v>
      </c>
      <c r="B204" s="40" t="s">
        <v>52</v>
      </c>
      <c r="C204" s="41">
        <v>49193.430999999997</v>
      </c>
      <c r="D204" s="41"/>
      <c r="E204" s="200">
        <f t="shared" si="31"/>
        <v>21381.707008285557</v>
      </c>
      <c r="F204" s="200">
        <f t="shared" si="39"/>
        <v>21381.5</v>
      </c>
      <c r="G204" s="158">
        <f t="shared" si="33"/>
        <v>8.4665419992234092E-2</v>
      </c>
      <c r="I204" s="200">
        <f t="shared" ref="I204:I226" si="43">G204</f>
        <v>8.4665419992234092E-2</v>
      </c>
      <c r="P204" s="200">
        <f t="shared" si="34"/>
        <v>8.8848334317937608E-2</v>
      </c>
      <c r="Q204" s="227">
        <f t="shared" si="35"/>
        <v>34174.930999999997</v>
      </c>
      <c r="R204" s="178"/>
      <c r="S204" s="200">
        <f t="shared" si="36"/>
        <v>1.7496772256175698E-5</v>
      </c>
      <c r="T204" s="209">
        <f>T$19</f>
        <v>0.1</v>
      </c>
      <c r="U204" s="200">
        <f t="shared" si="37"/>
        <v>1.7496772256175698E-6</v>
      </c>
      <c r="W204" s="200">
        <f t="shared" si="41"/>
        <v>-4.1829143257035156E-3</v>
      </c>
      <c r="AJ204" s="200">
        <v>32080.5</v>
      </c>
      <c r="AK204" s="200">
        <v>0.19781674000114435</v>
      </c>
      <c r="AR204" s="200">
        <v>22405.5</v>
      </c>
      <c r="AS204" s="200">
        <v>0.1084577400033595</v>
      </c>
      <c r="BA204" s="200">
        <v>22296</v>
      </c>
      <c r="BB204" s="200">
        <v>0.10344528000132414</v>
      </c>
      <c r="BC204" s="200">
        <v>0.1</v>
      </c>
    </row>
    <row r="205" spans="1:55" s="200" customFormat="1" ht="12.95" customHeight="1" x14ac:dyDescent="0.2">
      <c r="A205" s="39" t="s">
        <v>109</v>
      </c>
      <c r="B205" s="40" t="s">
        <v>52</v>
      </c>
      <c r="C205" s="41">
        <v>49211.432999999997</v>
      </c>
      <c r="D205" s="41"/>
      <c r="E205" s="200">
        <f t="shared" si="31"/>
        <v>21425.722181857716</v>
      </c>
      <c r="F205" s="200">
        <f t="shared" si="39"/>
        <v>21425.5</v>
      </c>
      <c r="G205" s="158">
        <f t="shared" si="33"/>
        <v>9.0871339991281275E-2</v>
      </c>
      <c r="I205" s="200">
        <f t="shared" si="43"/>
        <v>9.0871339991281275E-2</v>
      </c>
      <c r="P205" s="200">
        <f t="shared" si="34"/>
        <v>8.9207634504706257E-2</v>
      </c>
      <c r="Q205" s="227">
        <f t="shared" si="35"/>
        <v>34192.932999999997</v>
      </c>
      <c r="R205" s="178"/>
      <c r="S205" s="200">
        <f t="shared" si="36"/>
        <v>2.7679159460598169E-6</v>
      </c>
      <c r="T205" s="209">
        <f>T$19</f>
        <v>0.1</v>
      </c>
      <c r="U205" s="200">
        <f t="shared" si="37"/>
        <v>2.7679159460598171E-7</v>
      </c>
      <c r="W205" s="200">
        <f t="shared" si="41"/>
        <v>1.6637054865750178E-3</v>
      </c>
      <c r="AJ205" s="200">
        <v>33034</v>
      </c>
      <c r="AK205" s="200">
        <v>0.20582912000099896</v>
      </c>
      <c r="AR205" s="200">
        <v>22420</v>
      </c>
      <c r="AS205" s="200">
        <v>0.30202559999452205</v>
      </c>
      <c r="BA205" s="200">
        <v>22313</v>
      </c>
      <c r="BB205" s="200">
        <v>0.10452483999688411</v>
      </c>
      <c r="BC205" s="200">
        <v>0.1</v>
      </c>
    </row>
    <row r="206" spans="1:55" s="200" customFormat="1" ht="12.95" customHeight="1" x14ac:dyDescent="0.2">
      <c r="A206" s="39" t="s">
        <v>109</v>
      </c>
      <c r="B206" s="40"/>
      <c r="C206" s="41">
        <v>49212.451000000001</v>
      </c>
      <c r="D206" s="41"/>
      <c r="E206" s="200">
        <f t="shared" si="31"/>
        <v>21428.211207893524</v>
      </c>
      <c r="F206" s="200">
        <f t="shared" si="39"/>
        <v>21428</v>
      </c>
      <c r="G206" s="158">
        <f t="shared" si="33"/>
        <v>8.6383039997599553E-2</v>
      </c>
      <c r="I206" s="200">
        <f t="shared" si="43"/>
        <v>8.6383039997599553E-2</v>
      </c>
      <c r="P206" s="200">
        <f t="shared" si="34"/>
        <v>8.9228068667643518E-2</v>
      </c>
      <c r="Q206" s="227">
        <f t="shared" si="35"/>
        <v>34193.951000000001</v>
      </c>
      <c r="R206" s="178"/>
      <c r="S206" s="200">
        <f t="shared" si="36"/>
        <v>8.0941881333721274E-6</v>
      </c>
      <c r="T206" s="209">
        <f>T$19</f>
        <v>0.1</v>
      </c>
      <c r="U206" s="200">
        <f t="shared" si="37"/>
        <v>8.094188133372128E-7</v>
      </c>
      <c r="W206" s="200">
        <f t="shared" si="41"/>
        <v>-2.8450286700439642E-3</v>
      </c>
      <c r="AJ206" s="200">
        <v>33092.5</v>
      </c>
      <c r="AK206" s="200">
        <v>0.20887290000246139</v>
      </c>
      <c r="AR206" s="200">
        <v>22422.5</v>
      </c>
      <c r="AS206" s="200">
        <v>0.30653729999903589</v>
      </c>
      <c r="BA206" s="200">
        <v>22318</v>
      </c>
      <c r="BB206" s="200">
        <v>0.10954823999782093</v>
      </c>
      <c r="BC206" s="200">
        <v>0.1</v>
      </c>
    </row>
    <row r="207" spans="1:55" s="200" customFormat="1" ht="12.95" customHeight="1" x14ac:dyDescent="0.2">
      <c r="A207" s="178" t="s">
        <v>87</v>
      </c>
      <c r="B207" s="178" t="s">
        <v>54</v>
      </c>
      <c r="C207" s="162">
        <v>49213.680999999997</v>
      </c>
      <c r="D207" s="162" t="s">
        <v>38</v>
      </c>
      <c r="E207" s="200">
        <f t="shared" si="31"/>
        <v>21431.218577268792</v>
      </c>
      <c r="F207" s="200">
        <f t="shared" si="39"/>
        <v>21431</v>
      </c>
      <c r="G207" s="158">
        <f t="shared" si="33"/>
        <v>8.9397079995251261E-2</v>
      </c>
      <c r="I207" s="200">
        <f t="shared" si="43"/>
        <v>8.9397079995251261E-2</v>
      </c>
      <c r="P207" s="200">
        <f t="shared" si="34"/>
        <v>8.9252592413820858E-2</v>
      </c>
      <c r="Q207" s="227">
        <f t="shared" si="35"/>
        <v>34195.180999999997</v>
      </c>
      <c r="R207" s="178"/>
      <c r="S207" s="200">
        <f t="shared" si="36"/>
        <v>2.08766611876072E-8</v>
      </c>
      <c r="T207" s="200">
        <v>1</v>
      </c>
      <c r="U207" s="200">
        <f t="shared" si="37"/>
        <v>2.08766611876072E-8</v>
      </c>
      <c r="W207" s="200">
        <f t="shared" si="41"/>
        <v>1.4448758143040252E-4</v>
      </c>
      <c r="AJ207" s="200">
        <v>33865.5</v>
      </c>
      <c r="AK207" s="200">
        <v>0.21960053999646334</v>
      </c>
      <c r="AR207" s="200">
        <v>22432.5</v>
      </c>
      <c r="AS207" s="200">
        <v>0.10858409999491414</v>
      </c>
      <c r="BA207" s="200">
        <v>22327.5</v>
      </c>
      <c r="BB207" s="200">
        <v>0.11209270000108518</v>
      </c>
      <c r="BC207" s="200">
        <v>0.1</v>
      </c>
    </row>
    <row r="208" spans="1:55" s="200" customFormat="1" ht="12.95" customHeight="1" x14ac:dyDescent="0.2">
      <c r="A208" s="41" t="s">
        <v>117</v>
      </c>
      <c r="B208" s="40"/>
      <c r="C208" s="41">
        <v>49486.517999999996</v>
      </c>
      <c r="D208" s="41" t="s">
        <v>38</v>
      </c>
      <c r="E208" s="200">
        <f t="shared" si="31"/>
        <v>22098.309340067739</v>
      </c>
      <c r="F208" s="228">
        <f>ROUND(2*E208,0)/2-0.5</f>
        <v>22098</v>
      </c>
      <c r="G208" s="158">
        <f t="shared" si="33"/>
        <v>0.12651863999781199</v>
      </c>
      <c r="I208" s="200">
        <f t="shared" si="43"/>
        <v>0.12651863999781199</v>
      </c>
      <c r="M208" s="39"/>
      <c r="P208" s="200">
        <f t="shared" si="34"/>
        <v>9.4779537990108575E-2</v>
      </c>
      <c r="Q208" s="227">
        <f t="shared" si="35"/>
        <v>34468.017999999996</v>
      </c>
      <c r="R208" s="178"/>
      <c r="S208" s="200">
        <f t="shared" si="36"/>
        <v>1.0073705962554027E-3</v>
      </c>
      <c r="T208" s="209">
        <f>T$19</f>
        <v>0.1</v>
      </c>
      <c r="U208" s="200">
        <f t="shared" si="37"/>
        <v>1.0073705962554029E-4</v>
      </c>
      <c r="AJ208" s="200">
        <v>33868</v>
      </c>
      <c r="AK208" s="200">
        <v>0.21748223999748006</v>
      </c>
      <c r="AR208" s="200">
        <v>22434.5</v>
      </c>
      <c r="AS208" s="200">
        <v>0.30659345999447396</v>
      </c>
      <c r="BA208" s="200">
        <v>22330</v>
      </c>
      <c r="BB208" s="200">
        <v>0.10760439999285154</v>
      </c>
      <c r="BC208" s="200">
        <v>0.1</v>
      </c>
    </row>
    <row r="209" spans="1:55" s="200" customFormat="1" ht="12.95" customHeight="1" x14ac:dyDescent="0.2">
      <c r="A209" s="39" t="s">
        <v>101</v>
      </c>
      <c r="B209" s="40" t="s">
        <v>52</v>
      </c>
      <c r="C209" s="41">
        <v>49515.3246</v>
      </c>
      <c r="D209" s="41"/>
      <c r="E209" s="200">
        <f t="shared" si="31"/>
        <v>22168.741930836757</v>
      </c>
      <c r="F209" s="200">
        <f>ROUND(2*E209,0)/2</f>
        <v>22168.5</v>
      </c>
      <c r="G209" s="158">
        <f t="shared" si="33"/>
        <v>9.8948579994612373E-2</v>
      </c>
      <c r="I209" s="200">
        <f t="shared" si="43"/>
        <v>9.8948579994612373E-2</v>
      </c>
      <c r="P209" s="200">
        <f t="shared" si="34"/>
        <v>9.5372388075148945E-2</v>
      </c>
      <c r="Q209" s="227">
        <f t="shared" si="35"/>
        <v>34496.8246</v>
      </c>
      <c r="R209" s="178"/>
      <c r="S209" s="200">
        <f t="shared" si="36"/>
        <v>1.2789148644835521E-5</v>
      </c>
      <c r="T209" s="200">
        <v>1</v>
      </c>
      <c r="U209" s="200">
        <f t="shared" si="37"/>
        <v>1.2789148644835521E-5</v>
      </c>
      <c r="W209" s="200">
        <f t="shared" ref="W209:W217" si="44">+G209-P209</f>
        <v>3.5761919194634284E-3</v>
      </c>
      <c r="AJ209" s="200">
        <v>33868</v>
      </c>
      <c r="AK209" s="200">
        <v>0.21748223999748006</v>
      </c>
      <c r="AR209" s="200">
        <v>22437.5</v>
      </c>
      <c r="AS209" s="200">
        <v>0.10660749999806285</v>
      </c>
      <c r="BA209" s="200">
        <v>22344.5</v>
      </c>
      <c r="BB209" s="200">
        <v>0.10917225999583025</v>
      </c>
      <c r="BC209" s="200">
        <v>0.1</v>
      </c>
    </row>
    <row r="210" spans="1:55" s="200" customFormat="1" ht="12.95" customHeight="1" x14ac:dyDescent="0.2">
      <c r="A210" s="39" t="s">
        <v>101</v>
      </c>
      <c r="B210" s="40" t="s">
        <v>52</v>
      </c>
      <c r="C210" s="41">
        <v>49515.326999999997</v>
      </c>
      <c r="D210" s="41"/>
      <c r="E210" s="200">
        <f t="shared" si="31"/>
        <v>22168.747798874556</v>
      </c>
      <c r="F210" s="200">
        <f>ROUND(2*E210,0)/2</f>
        <v>22168.5</v>
      </c>
      <c r="G210" s="158">
        <f t="shared" si="33"/>
        <v>0.10134857999219093</v>
      </c>
      <c r="I210" s="200">
        <f t="shared" si="43"/>
        <v>0.10134857999219093</v>
      </c>
      <c r="P210" s="200">
        <f t="shared" si="34"/>
        <v>9.5372388075148945E-2</v>
      </c>
      <c r="Q210" s="227">
        <f t="shared" si="35"/>
        <v>34496.826999999997</v>
      </c>
      <c r="R210" s="178"/>
      <c r="S210" s="200">
        <f t="shared" si="36"/>
        <v>3.5714869829318013E-5</v>
      </c>
      <c r="T210" s="200">
        <v>1</v>
      </c>
      <c r="U210" s="200">
        <f t="shared" si="37"/>
        <v>3.5714869829318013E-5</v>
      </c>
      <c r="W210" s="200">
        <f t="shared" si="44"/>
        <v>5.9761919170419897E-3</v>
      </c>
      <c r="AJ210" s="200">
        <v>33868</v>
      </c>
      <c r="AK210" s="200">
        <v>0.21758223999495385</v>
      </c>
      <c r="AR210" s="200">
        <v>22471</v>
      </c>
      <c r="AS210" s="200">
        <v>0.30226427999878069</v>
      </c>
      <c r="BA210" s="200">
        <v>22352</v>
      </c>
      <c r="BB210" s="200">
        <v>0.10170735999417957</v>
      </c>
      <c r="BC210" s="200">
        <v>1</v>
      </c>
    </row>
    <row r="211" spans="1:55" s="200" customFormat="1" ht="12.95" customHeight="1" x14ac:dyDescent="0.2">
      <c r="A211" s="39" t="s">
        <v>101</v>
      </c>
      <c r="B211" s="40" t="s">
        <v>52</v>
      </c>
      <c r="C211" s="41">
        <v>49515.328600000001</v>
      </c>
      <c r="D211" s="41"/>
      <c r="E211" s="200">
        <f t="shared" si="31"/>
        <v>22168.751710899767</v>
      </c>
      <c r="F211" s="228">
        <f>ROUND(2*E211,0)/2-0.5</f>
        <v>22168.5</v>
      </c>
      <c r="G211" s="158">
        <f t="shared" si="33"/>
        <v>0.10294857999542728</v>
      </c>
      <c r="I211" s="200">
        <f t="shared" si="43"/>
        <v>0.10294857999542728</v>
      </c>
      <c r="P211" s="200">
        <f t="shared" si="34"/>
        <v>9.5372388075148945E-2</v>
      </c>
      <c r="Q211" s="227">
        <f t="shared" si="35"/>
        <v>34496.828600000001</v>
      </c>
      <c r="R211" s="178"/>
      <c r="S211" s="200">
        <f t="shared" si="36"/>
        <v>5.7398684012890736E-5</v>
      </c>
      <c r="T211" s="200">
        <v>1</v>
      </c>
      <c r="U211" s="200">
        <f t="shared" si="37"/>
        <v>5.7398684012890736E-5</v>
      </c>
      <c r="W211" s="200">
        <f t="shared" si="44"/>
        <v>7.5761919202783357E-3</v>
      </c>
      <c r="AJ211" s="200">
        <v>34543</v>
      </c>
      <c r="AK211" s="200">
        <v>0.22786123999685515</v>
      </c>
      <c r="AR211" s="200">
        <v>22824.5</v>
      </c>
      <c r="AS211" s="200">
        <v>0.10541865999402944</v>
      </c>
      <c r="BA211" s="200">
        <v>22352</v>
      </c>
      <c r="BB211" s="200">
        <v>0.1034073599948897</v>
      </c>
      <c r="BC211" s="200">
        <v>1</v>
      </c>
    </row>
    <row r="212" spans="1:55" s="200" customFormat="1" ht="12.95" customHeight="1" x14ac:dyDescent="0.2">
      <c r="A212" s="39" t="s">
        <v>118</v>
      </c>
      <c r="B212" s="40"/>
      <c r="C212" s="41">
        <v>49522.485399999998</v>
      </c>
      <c r="D212" s="41"/>
      <c r="E212" s="200">
        <f t="shared" si="31"/>
        <v>22186.250199635524</v>
      </c>
      <c r="F212" s="228">
        <f>ROUND(2*E212,0)/2-0.5</f>
        <v>22186</v>
      </c>
      <c r="G212" s="158">
        <f t="shared" si="33"/>
        <v>0.10233047999645351</v>
      </c>
      <c r="I212" s="200">
        <f t="shared" si="43"/>
        <v>0.10233047999645351</v>
      </c>
      <c r="P212" s="200">
        <f t="shared" si="34"/>
        <v>9.5519806171355498E-2</v>
      </c>
      <c r="Q212" s="227">
        <f t="shared" si="35"/>
        <v>34503.985399999998</v>
      </c>
      <c r="R212" s="178"/>
      <c r="S212" s="200">
        <f t="shared" si="36"/>
        <v>4.6385277951875116E-5</v>
      </c>
      <c r="T212" s="200">
        <v>1</v>
      </c>
      <c r="U212" s="200">
        <f t="shared" si="37"/>
        <v>4.6385277951875116E-5</v>
      </c>
      <c r="W212" s="200">
        <f t="shared" si="44"/>
        <v>6.810673825098007E-3</v>
      </c>
      <c r="AJ212" s="200">
        <v>34601.5</v>
      </c>
      <c r="AK212" s="200">
        <v>0.22567501999583328</v>
      </c>
      <c r="AR212" s="200">
        <v>22939</v>
      </c>
      <c r="AS212" s="200">
        <v>0.11245451999275247</v>
      </c>
      <c r="BA212" s="200">
        <v>22354.5</v>
      </c>
      <c r="BB212" s="200">
        <v>0.10421905999101</v>
      </c>
      <c r="BC212" s="200">
        <v>0.1</v>
      </c>
    </row>
    <row r="213" spans="1:55" s="200" customFormat="1" ht="12.95" customHeight="1" x14ac:dyDescent="0.2">
      <c r="A213" s="39" t="s">
        <v>101</v>
      </c>
      <c r="B213" s="40"/>
      <c r="C213" s="41">
        <v>49522.4856</v>
      </c>
      <c r="D213" s="41"/>
      <c r="E213" s="200">
        <f t="shared" ref="E213:E276" si="45">+(C213-C$7)/C$8</f>
        <v>22186.25068863868</v>
      </c>
      <c r="F213" s="228">
        <f>ROUND(2*E213,0)/2-0.5</f>
        <v>22186</v>
      </c>
      <c r="G213" s="158">
        <f t="shared" ref="G213:G276" si="46">+C213-(C$7+F213*C$8)</f>
        <v>0.10253047999867704</v>
      </c>
      <c r="I213" s="200">
        <f t="shared" si="43"/>
        <v>0.10253047999867704</v>
      </c>
      <c r="P213" s="200">
        <f t="shared" ref="P213:P276" si="47">+D$11+D$12*F213+D$13*F213^2</f>
        <v>9.5519806171355498E-2</v>
      </c>
      <c r="Q213" s="227">
        <f t="shared" ref="Q213:Q276" si="48">+C213-15018.5</f>
        <v>34503.9856</v>
      </c>
      <c r="R213" s="178"/>
      <c r="S213" s="200">
        <f t="shared" ref="S213:S276" si="49">+(P213-G213)^2</f>
        <v>4.9149547513091247E-5</v>
      </c>
      <c r="T213" s="200">
        <v>1</v>
      </c>
      <c r="U213" s="200">
        <f t="shared" ref="U213:U276" si="50">T213*S213</f>
        <v>4.9149547513091247E-5</v>
      </c>
      <c r="W213" s="200">
        <f t="shared" si="44"/>
        <v>7.0106738273215397E-3</v>
      </c>
      <c r="AJ213" s="200">
        <v>34601.5</v>
      </c>
      <c r="AK213" s="200">
        <v>0.22567501999583328</v>
      </c>
      <c r="AR213" s="200">
        <v>22963.5</v>
      </c>
      <c r="AS213" s="200">
        <v>0.10906917999818688</v>
      </c>
      <c r="BA213" s="200">
        <v>22357</v>
      </c>
      <c r="BB213" s="200">
        <v>0.1137307599929045</v>
      </c>
      <c r="BC213" s="200">
        <v>0.1</v>
      </c>
    </row>
    <row r="214" spans="1:55" s="200" customFormat="1" ht="12.95" customHeight="1" x14ac:dyDescent="0.2">
      <c r="A214" s="39" t="s">
        <v>101</v>
      </c>
      <c r="B214" s="40"/>
      <c r="C214" s="41">
        <v>49522.486400000002</v>
      </c>
      <c r="D214" s="41"/>
      <c r="E214" s="200">
        <f t="shared" si="45"/>
        <v>22186.252644651286</v>
      </c>
      <c r="F214" s="228">
        <f>ROUND(2*E214,0)/2-0.5</f>
        <v>22186</v>
      </c>
      <c r="G214" s="158">
        <f t="shared" si="46"/>
        <v>0.10333048000029521</v>
      </c>
      <c r="I214" s="200">
        <f t="shared" si="43"/>
        <v>0.10333048000029521</v>
      </c>
      <c r="P214" s="200">
        <f t="shared" si="47"/>
        <v>9.5519806171355498E-2</v>
      </c>
      <c r="Q214" s="227">
        <f t="shared" si="48"/>
        <v>34503.986400000002</v>
      </c>
      <c r="R214" s="178"/>
      <c r="S214" s="200">
        <f t="shared" si="49"/>
        <v>6.1006625662083752E-5</v>
      </c>
      <c r="T214" s="200">
        <v>1</v>
      </c>
      <c r="U214" s="200">
        <f t="shared" si="50"/>
        <v>6.1006625662083752E-5</v>
      </c>
      <c r="W214" s="200">
        <f t="shared" si="44"/>
        <v>7.8106738289397126E-3</v>
      </c>
      <c r="AJ214" s="200">
        <v>34601.5</v>
      </c>
      <c r="AK214" s="200">
        <v>0.2259750199955306</v>
      </c>
      <c r="AR214" s="200">
        <v>22968.5</v>
      </c>
      <c r="AS214" s="200">
        <v>0.10909258000174304</v>
      </c>
      <c r="BA214" s="200">
        <v>22362</v>
      </c>
      <c r="BB214" s="200">
        <v>0.11375415999646066</v>
      </c>
      <c r="BC214" s="200">
        <v>0.1</v>
      </c>
    </row>
    <row r="215" spans="1:55" s="200" customFormat="1" ht="12.95" customHeight="1" x14ac:dyDescent="0.2">
      <c r="A215" s="39" t="s">
        <v>101</v>
      </c>
      <c r="B215" s="40"/>
      <c r="C215" s="41">
        <v>49536.390599999999</v>
      </c>
      <c r="D215" s="41"/>
      <c r="E215" s="200">
        <f t="shared" si="45"/>
        <v>22220.248632673833</v>
      </c>
      <c r="F215" s="200">
        <f>ROUND(2*E215,0)/2</f>
        <v>22220</v>
      </c>
      <c r="G215" s="158">
        <f t="shared" si="46"/>
        <v>0.10168959999282379</v>
      </c>
      <c r="I215" s="200">
        <f t="shared" si="43"/>
        <v>0.10168959999282379</v>
      </c>
      <c r="P215" s="200">
        <f t="shared" si="47"/>
        <v>9.5806510375148785E-2</v>
      </c>
      <c r="Q215" s="227">
        <f t="shared" si="48"/>
        <v>34517.890599999999</v>
      </c>
      <c r="R215" s="178"/>
      <c r="S215" s="200">
        <f t="shared" si="49"/>
        <v>3.4610743449595407E-5</v>
      </c>
      <c r="T215" s="200">
        <v>1</v>
      </c>
      <c r="U215" s="200">
        <f t="shared" si="50"/>
        <v>3.4610743449595407E-5</v>
      </c>
      <c r="W215" s="200">
        <f t="shared" si="44"/>
        <v>5.8830896176750025E-3</v>
      </c>
      <c r="AJ215" s="200">
        <v>34662.5</v>
      </c>
      <c r="AK215" s="200">
        <v>0.2266204999978072</v>
      </c>
      <c r="AR215" s="200">
        <v>22971</v>
      </c>
      <c r="AS215" s="200">
        <v>0.10460427999350941</v>
      </c>
      <c r="BA215" s="200">
        <v>22366.5</v>
      </c>
      <c r="BB215" s="200">
        <v>0.10487522000039462</v>
      </c>
      <c r="BC215" s="200">
        <v>1</v>
      </c>
    </row>
    <row r="216" spans="1:55" s="200" customFormat="1" ht="12.95" customHeight="1" x14ac:dyDescent="0.2">
      <c r="A216" s="39" t="s">
        <v>101</v>
      </c>
      <c r="B216" s="40"/>
      <c r="C216" s="41">
        <v>49536.392</v>
      </c>
      <c r="D216" s="41"/>
      <c r="E216" s="200">
        <f t="shared" si="45"/>
        <v>22220.252055695888</v>
      </c>
      <c r="F216" s="228">
        <f t="shared" ref="F216:F224" si="51">ROUND(2*E216,0)/2-0.5</f>
        <v>22220</v>
      </c>
      <c r="G216" s="158">
        <f t="shared" si="46"/>
        <v>0.1030895999938366</v>
      </c>
      <c r="I216" s="200">
        <f t="shared" si="43"/>
        <v>0.1030895999938366</v>
      </c>
      <c r="P216" s="200">
        <f t="shared" si="47"/>
        <v>9.5806510375148785E-2</v>
      </c>
      <c r="Q216" s="227">
        <f t="shared" si="48"/>
        <v>34517.892</v>
      </c>
      <c r="R216" s="178"/>
      <c r="S216" s="200">
        <f t="shared" si="49"/>
        <v>5.3043394393838233E-5</v>
      </c>
      <c r="T216" s="200">
        <v>1</v>
      </c>
      <c r="U216" s="200">
        <f t="shared" si="50"/>
        <v>5.3043394393838233E-5</v>
      </c>
      <c r="W216" s="200">
        <f t="shared" si="44"/>
        <v>7.2830896186878158E-3</v>
      </c>
      <c r="AJ216" s="200">
        <v>34670</v>
      </c>
      <c r="AK216" s="200">
        <v>0.22285559999727411</v>
      </c>
      <c r="AR216" s="200">
        <v>22995.5</v>
      </c>
      <c r="AS216" s="200">
        <v>0.10721894000016619</v>
      </c>
      <c r="BA216" s="200">
        <v>22366.5</v>
      </c>
      <c r="BB216" s="200">
        <v>0.10507522000261815</v>
      </c>
      <c r="BC216" s="200">
        <v>1</v>
      </c>
    </row>
    <row r="217" spans="1:55" s="200" customFormat="1" ht="12.95" customHeight="1" x14ac:dyDescent="0.2">
      <c r="A217" s="39" t="s">
        <v>101</v>
      </c>
      <c r="B217" s="40"/>
      <c r="C217" s="41">
        <v>49536.392099999997</v>
      </c>
      <c r="D217" s="41"/>
      <c r="E217" s="200">
        <f t="shared" si="45"/>
        <v>22220.252300197455</v>
      </c>
      <c r="F217" s="228">
        <f t="shared" si="51"/>
        <v>22220</v>
      </c>
      <c r="G217" s="158">
        <f t="shared" si="46"/>
        <v>0.10318959999131039</v>
      </c>
      <c r="I217" s="200">
        <f t="shared" si="43"/>
        <v>0.10318959999131039</v>
      </c>
      <c r="P217" s="200">
        <f t="shared" si="47"/>
        <v>9.5806510375148785E-2</v>
      </c>
      <c r="Q217" s="227">
        <f t="shared" si="48"/>
        <v>34517.892099999997</v>
      </c>
      <c r="R217" s="178"/>
      <c r="S217" s="200">
        <f t="shared" si="49"/>
        <v>5.4510012280273293E-5</v>
      </c>
      <c r="T217" s="200">
        <v>1</v>
      </c>
      <c r="U217" s="200">
        <f t="shared" si="50"/>
        <v>5.4510012280273293E-5</v>
      </c>
      <c r="W217" s="200">
        <f t="shared" si="44"/>
        <v>7.3830896161616033E-3</v>
      </c>
      <c r="AJ217" s="200">
        <v>34736</v>
      </c>
      <c r="AK217" s="200">
        <v>0.22816447999502998</v>
      </c>
      <c r="AR217" s="200">
        <v>23027</v>
      </c>
      <c r="AS217" s="200">
        <v>0.10886636000213912</v>
      </c>
      <c r="BA217" s="200">
        <v>22371.5</v>
      </c>
      <c r="BB217" s="200">
        <v>0.10559862000081921</v>
      </c>
      <c r="BC217" s="200">
        <v>1</v>
      </c>
    </row>
    <row r="218" spans="1:55" s="200" customFormat="1" ht="12.95" customHeight="1" x14ac:dyDescent="0.2">
      <c r="A218" s="41" t="s">
        <v>117</v>
      </c>
      <c r="B218" s="40"/>
      <c r="C218" s="41">
        <v>49536.392999999996</v>
      </c>
      <c r="D218" s="41" t="s">
        <v>38</v>
      </c>
      <c r="E218" s="200">
        <f t="shared" si="45"/>
        <v>22220.254500711631</v>
      </c>
      <c r="F218" s="228">
        <f t="shared" si="51"/>
        <v>22220</v>
      </c>
      <c r="G218" s="158">
        <f t="shared" si="46"/>
        <v>0.10408959999040235</v>
      </c>
      <c r="I218" s="200">
        <f t="shared" si="43"/>
        <v>0.10408959999040235</v>
      </c>
      <c r="M218" s="39"/>
      <c r="P218" s="200">
        <f t="shared" si="47"/>
        <v>9.5806510375148785E-2</v>
      </c>
      <c r="Q218" s="227">
        <f t="shared" si="48"/>
        <v>34517.892999999996</v>
      </c>
      <c r="R218" s="178"/>
      <c r="S218" s="200">
        <f t="shared" si="49"/>
        <v>6.8609573574321427E-5</v>
      </c>
      <c r="T218" s="209">
        <f t="shared" ref="T218:T225" si="52">T$19</f>
        <v>0.1</v>
      </c>
      <c r="U218" s="200">
        <f t="shared" si="50"/>
        <v>6.8609573574321429E-6</v>
      </c>
      <c r="AJ218" s="200">
        <v>35562</v>
      </c>
      <c r="AK218" s="200">
        <v>0.23883015999308554</v>
      </c>
      <c r="AR218" s="200">
        <v>23041.5</v>
      </c>
      <c r="AS218" s="200">
        <v>0.1034342199927778</v>
      </c>
      <c r="BA218" s="200">
        <v>22374</v>
      </c>
      <c r="BB218" s="200">
        <v>0.10281032000057166</v>
      </c>
      <c r="BC218" s="200">
        <v>0.1</v>
      </c>
    </row>
    <row r="219" spans="1:55" s="200" customFormat="1" ht="12.95" customHeight="1" x14ac:dyDescent="0.2">
      <c r="A219" s="41" t="s">
        <v>117</v>
      </c>
      <c r="B219" s="40" t="s">
        <v>52</v>
      </c>
      <c r="C219" s="41">
        <v>49537.415999999997</v>
      </c>
      <c r="D219" s="41" t="s">
        <v>38</v>
      </c>
      <c r="E219" s="200">
        <f t="shared" si="45"/>
        <v>22222.755751826193</v>
      </c>
      <c r="F219" s="228">
        <f t="shared" si="51"/>
        <v>22222.5</v>
      </c>
      <c r="G219" s="158">
        <f t="shared" si="46"/>
        <v>0.10460129999410128</v>
      </c>
      <c r="I219" s="200">
        <f t="shared" si="43"/>
        <v>0.10460129999410128</v>
      </c>
      <c r="M219" s="39"/>
      <c r="P219" s="200">
        <f t="shared" si="47"/>
        <v>9.5827606778546792E-2</v>
      </c>
      <c r="Q219" s="227">
        <f t="shared" si="48"/>
        <v>34518.915999999997</v>
      </c>
      <c r="R219" s="178"/>
      <c r="S219" s="200">
        <f t="shared" si="49"/>
        <v>7.6977692640666886E-5</v>
      </c>
      <c r="T219" s="209">
        <f t="shared" si="52"/>
        <v>0.1</v>
      </c>
      <c r="U219" s="200">
        <f t="shared" si="50"/>
        <v>7.6977692640666883E-6</v>
      </c>
      <c r="AR219" s="200">
        <v>23083.5</v>
      </c>
      <c r="AS219" s="200">
        <v>0.10663077999925008</v>
      </c>
      <c r="BA219" s="200">
        <v>22376.5</v>
      </c>
      <c r="BB219" s="200">
        <v>0.10232201999315294</v>
      </c>
      <c r="BC219" s="200">
        <v>0.1</v>
      </c>
    </row>
    <row r="220" spans="1:55" s="200" customFormat="1" ht="12.95" customHeight="1" x14ac:dyDescent="0.2">
      <c r="A220" s="41" t="s">
        <v>117</v>
      </c>
      <c r="B220" s="40" t="s">
        <v>52</v>
      </c>
      <c r="C220" s="41">
        <v>49539.464</v>
      </c>
      <c r="D220" s="41" t="s">
        <v>38</v>
      </c>
      <c r="E220" s="200">
        <f t="shared" si="45"/>
        <v>22227.763144086824</v>
      </c>
      <c r="F220" s="228">
        <f t="shared" si="51"/>
        <v>22227.5</v>
      </c>
      <c r="G220" s="158">
        <f t="shared" si="46"/>
        <v>0.10762469999463065</v>
      </c>
      <c r="I220" s="200">
        <f t="shared" si="43"/>
        <v>0.10762469999463065</v>
      </c>
      <c r="M220" s="39"/>
      <c r="P220" s="200">
        <f t="shared" si="47"/>
        <v>9.5869805836826069E-2</v>
      </c>
      <c r="Q220" s="227">
        <f t="shared" si="48"/>
        <v>34520.964</v>
      </c>
      <c r="R220" s="178"/>
      <c r="S220" s="200">
        <f t="shared" si="49"/>
        <v>1.3817753666118816E-4</v>
      </c>
      <c r="T220" s="209">
        <f t="shared" si="52"/>
        <v>0.1</v>
      </c>
      <c r="U220" s="200">
        <f t="shared" si="50"/>
        <v>1.3817753666118817E-5</v>
      </c>
      <c r="AR220" s="200">
        <v>23098</v>
      </c>
      <c r="AS220" s="200">
        <v>0.1191986400008318</v>
      </c>
      <c r="BA220" s="200">
        <v>22388.5</v>
      </c>
      <c r="BB220" s="200">
        <v>0.10437817999627441</v>
      </c>
      <c r="BC220" s="200">
        <v>0.1</v>
      </c>
    </row>
    <row r="221" spans="1:55" s="200" customFormat="1" ht="12.95" customHeight="1" x14ac:dyDescent="0.2">
      <c r="A221" s="41" t="s">
        <v>117</v>
      </c>
      <c r="B221" s="40" t="s">
        <v>52</v>
      </c>
      <c r="C221" s="41">
        <v>49543.563000000002</v>
      </c>
      <c r="D221" s="41" t="s">
        <v>38</v>
      </c>
      <c r="E221" s="200">
        <f t="shared" si="45"/>
        <v>22237.785263655336</v>
      </c>
      <c r="F221" s="228">
        <f t="shared" si="51"/>
        <v>22237.5</v>
      </c>
      <c r="G221" s="158">
        <f t="shared" si="46"/>
        <v>0.11667149999993853</v>
      </c>
      <c r="I221" s="200">
        <f t="shared" si="43"/>
        <v>0.11667149999993853</v>
      </c>
      <c r="M221" s="39"/>
      <c r="P221" s="200">
        <f t="shared" si="47"/>
        <v>9.5954228959317697E-2</v>
      </c>
      <c r="Q221" s="227">
        <f t="shared" si="48"/>
        <v>34525.063000000002</v>
      </c>
      <c r="R221" s="178"/>
      <c r="S221" s="200">
        <f t="shared" si="49"/>
        <v>4.2920531937054671E-4</v>
      </c>
      <c r="T221" s="209">
        <f t="shared" si="52"/>
        <v>0.1</v>
      </c>
      <c r="U221" s="200">
        <f t="shared" si="50"/>
        <v>4.2920531937054675E-5</v>
      </c>
      <c r="AR221" s="200">
        <v>23100.5</v>
      </c>
      <c r="AS221" s="200">
        <v>0.11071033999178326</v>
      </c>
      <c r="BA221" s="200">
        <v>22405.5</v>
      </c>
      <c r="BB221" s="200">
        <v>0.1084577400033595</v>
      </c>
      <c r="BC221" s="200">
        <v>0.1</v>
      </c>
    </row>
    <row r="222" spans="1:55" s="200" customFormat="1" ht="12.95" customHeight="1" x14ac:dyDescent="0.2">
      <c r="A222" s="41" t="s">
        <v>117</v>
      </c>
      <c r="B222" s="40"/>
      <c r="C222" s="41">
        <v>49545.392999999996</v>
      </c>
      <c r="D222" s="41" t="s">
        <v>38</v>
      </c>
      <c r="E222" s="200">
        <f t="shared" si="45"/>
        <v>22242.259642481957</v>
      </c>
      <c r="F222" s="228">
        <f t="shared" si="51"/>
        <v>22242</v>
      </c>
      <c r="G222" s="158">
        <f t="shared" si="46"/>
        <v>0.10619255999336019</v>
      </c>
      <c r="I222" s="200">
        <f t="shared" si="43"/>
        <v>0.10619255999336019</v>
      </c>
      <c r="M222" s="39"/>
      <c r="P222" s="200">
        <f t="shared" si="47"/>
        <v>9.5992230242019805E-2</v>
      </c>
      <c r="Q222" s="227">
        <f t="shared" si="48"/>
        <v>34526.892999999996</v>
      </c>
      <c r="R222" s="178"/>
      <c r="S222" s="200">
        <f t="shared" si="49"/>
        <v>1.0404672703607983E-4</v>
      </c>
      <c r="T222" s="209">
        <f t="shared" si="52"/>
        <v>0.1</v>
      </c>
      <c r="U222" s="200">
        <f t="shared" si="50"/>
        <v>1.0404672703607984E-5</v>
      </c>
      <c r="AR222" s="200">
        <v>23103</v>
      </c>
      <c r="AS222" s="200">
        <v>0.1122220399993239</v>
      </c>
      <c r="BA222" s="200">
        <v>22432.5</v>
      </c>
      <c r="BB222" s="200">
        <v>0.10858409999491414</v>
      </c>
      <c r="BC222" s="200">
        <v>0.1</v>
      </c>
    </row>
    <row r="223" spans="1:55" s="200" customFormat="1" ht="12.95" customHeight="1" x14ac:dyDescent="0.2">
      <c r="A223" s="41" t="s">
        <v>117</v>
      </c>
      <c r="B223" s="40"/>
      <c r="C223" s="41">
        <v>49547.436999999998</v>
      </c>
      <c r="D223" s="41" t="s">
        <v>38</v>
      </c>
      <c r="E223" s="200">
        <f t="shared" si="45"/>
        <v>22247.257254679578</v>
      </c>
      <c r="F223" s="228">
        <f t="shared" si="51"/>
        <v>22247</v>
      </c>
      <c r="G223" s="158">
        <f t="shared" si="46"/>
        <v>0.10521595999307465</v>
      </c>
      <c r="I223" s="200">
        <f t="shared" si="43"/>
        <v>0.10521595999307465</v>
      </c>
      <c r="M223" s="39"/>
      <c r="P223" s="200">
        <f t="shared" si="47"/>
        <v>9.6034461808012089E-2</v>
      </c>
      <c r="Q223" s="227">
        <f t="shared" si="48"/>
        <v>34528.936999999998</v>
      </c>
      <c r="R223" s="178"/>
      <c r="S223" s="200">
        <f t="shared" si="49"/>
        <v>8.4299908922307062E-5</v>
      </c>
      <c r="T223" s="209">
        <f t="shared" si="52"/>
        <v>0.1</v>
      </c>
      <c r="U223" s="200">
        <f t="shared" si="50"/>
        <v>8.4299908922307065E-6</v>
      </c>
      <c r="AR223" s="200">
        <v>23105</v>
      </c>
      <c r="AS223" s="200">
        <v>0.11923139999998966</v>
      </c>
      <c r="BA223" s="200">
        <v>22437.5</v>
      </c>
      <c r="BB223" s="200">
        <v>0.10660749999806285</v>
      </c>
      <c r="BC223" s="200">
        <v>0.1</v>
      </c>
    </row>
    <row r="224" spans="1:55" s="200" customFormat="1" ht="12.95" customHeight="1" x14ac:dyDescent="0.2">
      <c r="A224" s="41" t="s">
        <v>117</v>
      </c>
      <c r="B224" s="40" t="s">
        <v>52</v>
      </c>
      <c r="C224" s="41">
        <v>49548.468999999997</v>
      </c>
      <c r="D224" s="41" t="s">
        <v>38</v>
      </c>
      <c r="E224" s="200">
        <f t="shared" si="45"/>
        <v>22249.780510935907</v>
      </c>
      <c r="F224" s="228">
        <f t="shared" si="51"/>
        <v>22249.5</v>
      </c>
      <c r="G224" s="158">
        <f t="shared" si="46"/>
        <v>0.11472765999496914</v>
      </c>
      <c r="I224" s="200">
        <f t="shared" si="43"/>
        <v>0.11472765999496914</v>
      </c>
      <c r="M224" s="39"/>
      <c r="P224" s="200">
        <f t="shared" si="47"/>
        <v>9.6055580716749842E-2</v>
      </c>
      <c r="Q224" s="227">
        <f t="shared" si="48"/>
        <v>34529.968999999997</v>
      </c>
      <c r="R224" s="178"/>
      <c r="S224" s="200">
        <f t="shared" si="49"/>
        <v>3.4864654457210668E-4</v>
      </c>
      <c r="T224" s="209">
        <f t="shared" si="52"/>
        <v>0.1</v>
      </c>
      <c r="U224" s="200">
        <f t="shared" si="50"/>
        <v>3.4864654457210671E-5</v>
      </c>
      <c r="AR224" s="200">
        <v>23105.5</v>
      </c>
      <c r="AS224" s="200">
        <v>0.10673374000180047</v>
      </c>
      <c r="BA224" s="200">
        <v>22824.5</v>
      </c>
      <c r="BB224" s="200">
        <v>0.10541865999402944</v>
      </c>
      <c r="BC224" s="200">
        <v>0.1</v>
      </c>
    </row>
    <row r="225" spans="1:55" s="200" customFormat="1" ht="12.95" customHeight="1" x14ac:dyDescent="0.2">
      <c r="A225" s="39" t="s">
        <v>109</v>
      </c>
      <c r="B225" s="40"/>
      <c r="C225" s="41">
        <v>49549.478000000003</v>
      </c>
      <c r="D225" s="41"/>
      <c r="E225" s="200">
        <f t="shared" si="45"/>
        <v>22252.247531829948</v>
      </c>
      <c r="F225" s="200">
        <f>ROUND(2*E225,0)/2</f>
        <v>22252</v>
      </c>
      <c r="G225" s="158">
        <f t="shared" si="46"/>
        <v>0.1012393599958159</v>
      </c>
      <c r="I225" s="200">
        <f t="shared" si="43"/>
        <v>0.1012393599958159</v>
      </c>
      <c r="P225" s="200">
        <f t="shared" si="47"/>
        <v>9.6076701709315371E-2</v>
      </c>
      <c r="Q225" s="227">
        <f t="shared" si="48"/>
        <v>34530.978000000003</v>
      </c>
      <c r="R225" s="178"/>
      <c r="S225" s="200">
        <f t="shared" si="49"/>
        <v>2.6653040583172609E-5</v>
      </c>
      <c r="T225" s="209">
        <f t="shared" si="52"/>
        <v>0.1</v>
      </c>
      <c r="U225" s="200">
        <f t="shared" si="50"/>
        <v>2.6653040583172611E-6</v>
      </c>
      <c r="W225" s="200">
        <f>+G225-P225</f>
        <v>5.1626582865005322E-3</v>
      </c>
      <c r="AR225" s="200">
        <v>23107.5</v>
      </c>
      <c r="AS225" s="200">
        <v>0.11674309999943944</v>
      </c>
      <c r="BA225" s="200">
        <v>22939</v>
      </c>
      <c r="BB225" s="200">
        <v>0.11245451999275247</v>
      </c>
      <c r="BC225" s="200">
        <v>0.1</v>
      </c>
    </row>
    <row r="226" spans="1:55" s="200" customFormat="1" ht="12.95" customHeight="1" x14ac:dyDescent="0.2">
      <c r="A226" s="178" t="s">
        <v>119</v>
      </c>
      <c r="B226" s="178" t="s">
        <v>52</v>
      </c>
      <c r="C226" s="162">
        <v>49550.4997</v>
      </c>
      <c r="D226" s="162" t="s">
        <v>38</v>
      </c>
      <c r="E226" s="200">
        <f t="shared" si="45"/>
        <v>22254.745604424024</v>
      </c>
      <c r="F226" s="200">
        <f>ROUND(2*E226,0)/2</f>
        <v>22254.5</v>
      </c>
      <c r="G226" s="158">
        <f t="shared" si="46"/>
        <v>0.10045105999597581</v>
      </c>
      <c r="I226" s="200">
        <f t="shared" si="43"/>
        <v>0.10045105999597581</v>
      </c>
      <c r="P226" s="200">
        <f t="shared" si="47"/>
        <v>9.6097824785708635E-2</v>
      </c>
      <c r="Q226" s="227">
        <f t="shared" si="48"/>
        <v>34531.9997</v>
      </c>
      <c r="R226" s="178"/>
      <c r="S226" s="200">
        <f t="shared" si="49"/>
        <v>1.8950656795909902E-5</v>
      </c>
      <c r="T226" s="200">
        <v>1</v>
      </c>
      <c r="U226" s="200">
        <f t="shared" si="50"/>
        <v>1.8950656795909902E-5</v>
      </c>
      <c r="W226" s="200">
        <f>+G226-P226</f>
        <v>4.3532352102671756E-3</v>
      </c>
      <c r="AR226" s="200">
        <v>23110</v>
      </c>
      <c r="AS226" s="200">
        <v>0.10925480000150856</v>
      </c>
      <c r="BA226" s="200">
        <v>22963.5</v>
      </c>
      <c r="BB226" s="200">
        <v>0.10906917999818688</v>
      </c>
      <c r="BC226" s="200">
        <v>0.1</v>
      </c>
    </row>
    <row r="227" spans="1:55" s="200" customFormat="1" ht="12.95" customHeight="1" x14ac:dyDescent="0.2">
      <c r="A227" s="41" t="s">
        <v>120</v>
      </c>
      <c r="B227" s="48"/>
      <c r="C227" s="44">
        <v>49556.433499999999</v>
      </c>
      <c r="D227" s="44">
        <v>5.0000000000000001E-4</v>
      </c>
      <c r="E227" s="200">
        <f t="shared" si="45"/>
        <v>22269.253838894772</v>
      </c>
      <c r="F227" s="228">
        <f t="shared" ref="F227:F235" si="53">ROUND(2*E227,0)/2-0.5</f>
        <v>22269</v>
      </c>
      <c r="G227" s="158">
        <f t="shared" si="46"/>
        <v>0.10381891999713844</v>
      </c>
      <c r="J227" s="200">
        <f>G227</f>
        <v>0.10381891999713844</v>
      </c>
      <c r="P227" s="200">
        <f t="shared" si="47"/>
        <v>9.6220379721873001E-2</v>
      </c>
      <c r="Q227" s="227">
        <f t="shared" si="48"/>
        <v>34537.933499999999</v>
      </c>
      <c r="R227" s="178"/>
      <c r="S227" s="200">
        <f t="shared" si="49"/>
        <v>5.7737814314830931E-5</v>
      </c>
      <c r="T227" s="200">
        <v>1</v>
      </c>
      <c r="U227" s="200">
        <f t="shared" si="50"/>
        <v>5.7737814314830931E-5</v>
      </c>
      <c r="W227" s="200">
        <f>+G227-P227</f>
        <v>7.5985402752654363E-3</v>
      </c>
      <c r="AR227" s="200">
        <v>23125</v>
      </c>
      <c r="AS227" s="200">
        <v>0.11032499999419088</v>
      </c>
      <c r="BA227" s="200">
        <v>22968.5</v>
      </c>
      <c r="BB227" s="200">
        <v>0.10909258000174304</v>
      </c>
      <c r="BC227" s="200">
        <v>0.1</v>
      </c>
    </row>
    <row r="228" spans="1:55" s="200" customFormat="1" ht="12.95" customHeight="1" x14ac:dyDescent="0.2">
      <c r="A228" s="44" t="s">
        <v>120</v>
      </c>
      <c r="B228" s="40" t="s">
        <v>52</v>
      </c>
      <c r="C228" s="44">
        <v>49556.434000000001</v>
      </c>
      <c r="D228" s="41"/>
      <c r="E228" s="200">
        <f t="shared" si="45"/>
        <v>22269.255061402655</v>
      </c>
      <c r="F228" s="228">
        <f t="shared" si="53"/>
        <v>22269</v>
      </c>
      <c r="G228" s="158">
        <f t="shared" si="46"/>
        <v>0.10431891999905929</v>
      </c>
      <c r="J228" s="200">
        <f>G228</f>
        <v>0.10431891999905929</v>
      </c>
      <c r="P228" s="200">
        <f t="shared" si="47"/>
        <v>9.6220379721873001E-2</v>
      </c>
      <c r="Q228" s="227">
        <f t="shared" si="48"/>
        <v>34537.934000000001</v>
      </c>
      <c r="R228" s="178"/>
      <c r="S228" s="200">
        <f t="shared" si="49"/>
        <v>6.558635462120857E-5</v>
      </c>
      <c r="T228" s="200">
        <v>1</v>
      </c>
      <c r="U228" s="200">
        <f t="shared" si="50"/>
        <v>6.558635462120857E-5</v>
      </c>
      <c r="W228" s="200">
        <f>+G228-P228</f>
        <v>8.0985402771862891E-3</v>
      </c>
      <c r="AR228" s="200">
        <v>23127.5</v>
      </c>
      <c r="AS228" s="200">
        <v>0.10783669999364065</v>
      </c>
      <c r="BA228" s="200">
        <v>22971</v>
      </c>
      <c r="BB228" s="200">
        <v>0.10460427999350941</v>
      </c>
      <c r="BC228" s="200">
        <v>0.1</v>
      </c>
    </row>
    <row r="229" spans="1:55" s="200" customFormat="1" ht="12.95" customHeight="1" x14ac:dyDescent="0.2">
      <c r="A229" s="41" t="s">
        <v>117</v>
      </c>
      <c r="B229" s="40"/>
      <c r="C229" s="41">
        <v>49558.485000000001</v>
      </c>
      <c r="D229" s="41" t="s">
        <v>38</v>
      </c>
      <c r="E229" s="200">
        <f t="shared" si="45"/>
        <v>22274.269788710535</v>
      </c>
      <c r="F229" s="228">
        <f t="shared" si="53"/>
        <v>22274</v>
      </c>
      <c r="G229" s="158">
        <f t="shared" si="46"/>
        <v>0.11034231999656186</v>
      </c>
      <c r="I229" s="200">
        <f t="shared" ref="I229:I242" si="54">G229</f>
        <v>0.11034231999656186</v>
      </c>
      <c r="M229" s="39"/>
      <c r="P229" s="200">
        <f t="shared" si="47"/>
        <v>9.6262656298544788E-2</v>
      </c>
      <c r="Q229" s="227">
        <f t="shared" si="48"/>
        <v>34539.985000000001</v>
      </c>
      <c r="R229" s="178"/>
      <c r="S229" s="200">
        <f t="shared" si="49"/>
        <v>1.9823692984925962E-4</v>
      </c>
      <c r="T229" s="217">
        <v>0.1</v>
      </c>
      <c r="U229" s="200">
        <f t="shared" si="50"/>
        <v>1.9823692984925963E-5</v>
      </c>
      <c r="AR229" s="200">
        <v>23132</v>
      </c>
      <c r="AS229" s="200">
        <v>0.1163577599945711</v>
      </c>
      <c r="BA229" s="200">
        <v>22995.5</v>
      </c>
      <c r="BB229" s="200">
        <v>0.10721894000016619</v>
      </c>
      <c r="BC229" s="200">
        <v>0.1</v>
      </c>
    </row>
    <row r="230" spans="1:55" s="200" customFormat="1" ht="12.95" customHeight="1" x14ac:dyDescent="0.2">
      <c r="A230" s="41" t="s">
        <v>117</v>
      </c>
      <c r="B230" s="40" t="s">
        <v>52</v>
      </c>
      <c r="C230" s="41">
        <v>49559.502</v>
      </c>
      <c r="D230" s="41" t="s">
        <v>38</v>
      </c>
      <c r="E230" s="200">
        <f t="shared" si="45"/>
        <v>22276.756369730581</v>
      </c>
      <c r="F230" s="228">
        <f t="shared" si="53"/>
        <v>22276.5</v>
      </c>
      <c r="G230" s="158">
        <f t="shared" si="46"/>
        <v>0.10485401999903843</v>
      </c>
      <c r="I230" s="200">
        <f t="shared" si="54"/>
        <v>0.10485401999903843</v>
      </c>
      <c r="M230" s="39"/>
      <c r="P230" s="200">
        <f t="shared" si="47"/>
        <v>9.6283797712622327E-2</v>
      </c>
      <c r="Q230" s="227">
        <f t="shared" si="48"/>
        <v>34541.002</v>
      </c>
      <c r="R230" s="178"/>
      <c r="S230" s="200">
        <f t="shared" si="49"/>
        <v>7.3448710038583233E-5</v>
      </c>
      <c r="T230" s="217">
        <v>0.1</v>
      </c>
      <c r="U230" s="200">
        <f t="shared" si="50"/>
        <v>7.3448710038583236E-6</v>
      </c>
      <c r="AR230" s="200">
        <v>23139.5</v>
      </c>
      <c r="AS230" s="200">
        <v>0.11199285999464337</v>
      </c>
      <c r="BA230" s="200">
        <v>23027</v>
      </c>
      <c r="BB230" s="200">
        <v>0.10886636000213912</v>
      </c>
      <c r="BC230" s="200">
        <v>0.1</v>
      </c>
    </row>
    <row r="231" spans="1:55" s="200" customFormat="1" ht="12.95" customHeight="1" x14ac:dyDescent="0.2">
      <c r="A231" s="41" t="s">
        <v>117</v>
      </c>
      <c r="B231" s="40" t="s">
        <v>52</v>
      </c>
      <c r="C231" s="41">
        <v>49562.370999999999</v>
      </c>
      <c r="D231" s="41" t="s">
        <v>38</v>
      </c>
      <c r="E231" s="200">
        <f t="shared" si="45"/>
        <v>22283.771119923807</v>
      </c>
      <c r="F231" s="228">
        <f t="shared" si="53"/>
        <v>22283.5</v>
      </c>
      <c r="G231" s="158">
        <f t="shared" si="46"/>
        <v>0.11088677999214269</v>
      </c>
      <c r="I231" s="200">
        <f t="shared" si="54"/>
        <v>0.11088677999214269</v>
      </c>
      <c r="M231" s="39"/>
      <c r="P231" s="200">
        <f t="shared" si="47"/>
        <v>9.6343004758003045E-2</v>
      </c>
      <c r="Q231" s="227">
        <f t="shared" si="48"/>
        <v>34543.870999999999</v>
      </c>
      <c r="R231" s="178"/>
      <c r="S231" s="200">
        <f t="shared" si="49"/>
        <v>2.1152139806117375E-4</v>
      </c>
      <c r="T231" s="217">
        <v>0.1</v>
      </c>
      <c r="U231" s="200">
        <f t="shared" si="50"/>
        <v>2.1152139806117377E-5</v>
      </c>
      <c r="AR231" s="200">
        <v>23147</v>
      </c>
      <c r="AS231" s="200">
        <v>0.11442795999755617</v>
      </c>
      <c r="BA231" s="200">
        <v>23041.5</v>
      </c>
      <c r="BB231" s="200">
        <v>0.1034342199927778</v>
      </c>
      <c r="BC231" s="200">
        <v>0.1</v>
      </c>
    </row>
    <row r="232" spans="1:55" s="200" customFormat="1" ht="12.95" customHeight="1" x14ac:dyDescent="0.2">
      <c r="A232" s="41" t="s">
        <v>117</v>
      </c>
      <c r="B232" s="40"/>
      <c r="C232" s="41">
        <v>49563.396000000001</v>
      </c>
      <c r="D232" s="41" t="s">
        <v>38</v>
      </c>
      <c r="E232" s="200">
        <f t="shared" si="45"/>
        <v>22286.277261069878</v>
      </c>
      <c r="F232" s="228">
        <f t="shared" si="53"/>
        <v>22286</v>
      </c>
      <c r="G232" s="158">
        <f t="shared" si="46"/>
        <v>0.11339847999624908</v>
      </c>
      <c r="I232" s="200">
        <f t="shared" si="54"/>
        <v>0.11339847999624908</v>
      </c>
      <c r="M232" s="39"/>
      <c r="P232" s="200">
        <f t="shared" si="47"/>
        <v>9.6364154090626056E-2</v>
      </c>
      <c r="Q232" s="227">
        <f t="shared" si="48"/>
        <v>34544.896000000001</v>
      </c>
      <c r="R232" s="178"/>
      <c r="S232" s="200">
        <f t="shared" si="49"/>
        <v>2.9016825905897966E-4</v>
      </c>
      <c r="T232" s="217">
        <v>0.1</v>
      </c>
      <c r="U232" s="200">
        <f t="shared" si="50"/>
        <v>2.9016825905897968E-5</v>
      </c>
      <c r="AR232" s="200">
        <v>23154</v>
      </c>
      <c r="AS232" s="200">
        <v>0.12046071999793639</v>
      </c>
      <c r="BA232" s="200">
        <v>23083.5</v>
      </c>
      <c r="BB232" s="200">
        <v>0.10663077999925008</v>
      </c>
      <c r="BC232" s="200">
        <v>0.1</v>
      </c>
    </row>
    <row r="233" spans="1:55" s="200" customFormat="1" ht="12.95" customHeight="1" x14ac:dyDescent="0.2">
      <c r="A233" s="41" t="s">
        <v>117</v>
      </c>
      <c r="B233" s="40" t="s">
        <v>52</v>
      </c>
      <c r="C233" s="41">
        <v>49564.417999999998</v>
      </c>
      <c r="D233" s="41" t="s">
        <v>38</v>
      </c>
      <c r="E233" s="200">
        <f t="shared" si="45"/>
        <v>22288.776067168677</v>
      </c>
      <c r="F233" s="228">
        <f t="shared" si="53"/>
        <v>22288.5</v>
      </c>
      <c r="G233" s="158">
        <f t="shared" si="46"/>
        <v>0.11291017999610631</v>
      </c>
      <c r="I233" s="200">
        <f t="shared" si="54"/>
        <v>0.11291017999610631</v>
      </c>
      <c r="M233" s="39"/>
      <c r="P233" s="200">
        <f t="shared" si="47"/>
        <v>9.6385305507076816E-2</v>
      </c>
      <c r="Q233" s="227">
        <f t="shared" si="48"/>
        <v>34545.917999999998</v>
      </c>
      <c r="R233" s="178"/>
      <c r="S233" s="200">
        <f t="shared" si="49"/>
        <v>2.7307147687817774E-4</v>
      </c>
      <c r="T233" s="217">
        <v>0.1</v>
      </c>
      <c r="U233" s="200">
        <f t="shared" si="50"/>
        <v>2.7307147687817774E-5</v>
      </c>
      <c r="AR233" s="200">
        <v>23156.5</v>
      </c>
      <c r="AS233" s="200">
        <v>0.1135724199921242</v>
      </c>
      <c r="BA233" s="200">
        <v>23098</v>
      </c>
      <c r="BB233" s="200">
        <v>0.1191986400008318</v>
      </c>
      <c r="BC233" s="200">
        <v>0.1</v>
      </c>
    </row>
    <row r="234" spans="1:55" s="200" customFormat="1" ht="12.95" customHeight="1" x14ac:dyDescent="0.2">
      <c r="A234" s="41" t="s">
        <v>117</v>
      </c>
      <c r="B234" s="40"/>
      <c r="C234" s="41">
        <v>49565.436000000002</v>
      </c>
      <c r="D234" s="41" t="s">
        <v>38</v>
      </c>
      <c r="E234" s="200">
        <f t="shared" si="45"/>
        <v>22291.265093204485</v>
      </c>
      <c r="F234" s="228">
        <f t="shared" si="53"/>
        <v>22291</v>
      </c>
      <c r="G234" s="158">
        <f t="shared" si="46"/>
        <v>0.10842187999514863</v>
      </c>
      <c r="I234" s="200">
        <f t="shared" si="54"/>
        <v>0.10842187999514863</v>
      </c>
      <c r="M234" s="39"/>
      <c r="P234" s="200">
        <f t="shared" si="47"/>
        <v>9.6406459007355311E-2</v>
      </c>
      <c r="Q234" s="227">
        <f t="shared" si="48"/>
        <v>34546.936000000002</v>
      </c>
      <c r="R234" s="178"/>
      <c r="S234" s="200">
        <f t="shared" si="49"/>
        <v>1.4437034151390415E-4</v>
      </c>
      <c r="T234" s="217">
        <v>0.1</v>
      </c>
      <c r="U234" s="200">
        <f t="shared" si="50"/>
        <v>1.4437034151390416E-5</v>
      </c>
      <c r="AR234" s="200">
        <v>23159</v>
      </c>
      <c r="AS234" s="200">
        <v>0.11548411999683594</v>
      </c>
      <c r="BA234" s="200">
        <v>23100.5</v>
      </c>
      <c r="BB234" s="200">
        <v>0.11071033999178326</v>
      </c>
      <c r="BC234" s="200">
        <v>0.1</v>
      </c>
    </row>
    <row r="235" spans="1:55" s="200" customFormat="1" ht="12.95" customHeight="1" x14ac:dyDescent="0.2">
      <c r="A235" s="41" t="s">
        <v>117</v>
      </c>
      <c r="B235" s="40"/>
      <c r="C235" s="41">
        <v>49567.476000000002</v>
      </c>
      <c r="D235" s="41" t="s">
        <v>38</v>
      </c>
      <c r="E235" s="200">
        <f t="shared" si="45"/>
        <v>22296.252925339097</v>
      </c>
      <c r="F235" s="228">
        <f t="shared" si="53"/>
        <v>22296</v>
      </c>
      <c r="G235" s="158">
        <f t="shared" si="46"/>
        <v>0.10344528000132414</v>
      </c>
      <c r="I235" s="200">
        <f t="shared" si="54"/>
        <v>0.10344528000132414</v>
      </c>
      <c r="M235" s="39"/>
      <c r="P235" s="200">
        <f t="shared" si="47"/>
        <v>9.6448772259395604E-2</v>
      </c>
      <c r="Q235" s="227">
        <f t="shared" si="48"/>
        <v>34548.976000000002</v>
      </c>
      <c r="R235" s="178"/>
      <c r="S235" s="200">
        <f t="shared" si="49"/>
        <v>4.8951120582865876E-5</v>
      </c>
      <c r="T235" s="217">
        <v>0.1</v>
      </c>
      <c r="U235" s="200">
        <f t="shared" si="50"/>
        <v>4.8951120582865879E-6</v>
      </c>
      <c r="AR235" s="200">
        <v>23166.5</v>
      </c>
      <c r="AS235" s="200">
        <v>0.11201921999600017</v>
      </c>
      <c r="BA235" s="200">
        <v>23103</v>
      </c>
      <c r="BB235" s="200">
        <v>0.1122220399993239</v>
      </c>
      <c r="BC235" s="200">
        <v>0.1</v>
      </c>
    </row>
    <row r="236" spans="1:55" s="200" customFormat="1" ht="12.95" customHeight="1" x14ac:dyDescent="0.2">
      <c r="A236" s="178" t="s">
        <v>119</v>
      </c>
      <c r="B236" s="178" t="s">
        <v>52</v>
      </c>
      <c r="C236" s="162">
        <v>49568.496200000001</v>
      </c>
      <c r="D236" s="162" t="s">
        <v>38</v>
      </c>
      <c r="E236" s="200">
        <f t="shared" si="45"/>
        <v>22298.747330409547</v>
      </c>
      <c r="F236" s="200">
        <f>ROUND(2*E236,0)/2</f>
        <v>22298.5</v>
      </c>
      <c r="G236" s="158">
        <f t="shared" si="46"/>
        <v>0.10115697999572149</v>
      </c>
      <c r="I236" s="200">
        <f t="shared" si="54"/>
        <v>0.10115697999572149</v>
      </c>
      <c r="P236" s="200">
        <f t="shared" si="47"/>
        <v>9.6469932011157389E-2</v>
      </c>
      <c r="Q236" s="227">
        <f t="shared" si="48"/>
        <v>34549.996200000001</v>
      </c>
      <c r="R236" s="178"/>
      <c r="S236" s="200">
        <f t="shared" si="49"/>
        <v>2.196841880960636E-5</v>
      </c>
      <c r="T236" s="200">
        <v>1</v>
      </c>
      <c r="U236" s="200">
        <f t="shared" si="50"/>
        <v>2.196841880960636E-5</v>
      </c>
      <c r="W236" s="200">
        <f>+G236-P236</f>
        <v>4.6870479845640967E-3</v>
      </c>
      <c r="AR236" s="200">
        <v>23169</v>
      </c>
      <c r="AS236" s="200">
        <v>0.11253091999969911</v>
      </c>
      <c r="BA236" s="200">
        <v>23105</v>
      </c>
      <c r="BB236" s="200">
        <v>0.11923139999998966</v>
      </c>
      <c r="BC236" s="200">
        <v>0.1</v>
      </c>
    </row>
    <row r="237" spans="1:55" s="200" customFormat="1" ht="12.95" customHeight="1" x14ac:dyDescent="0.2">
      <c r="A237" s="178" t="s">
        <v>119</v>
      </c>
      <c r="B237" s="178" t="s">
        <v>54</v>
      </c>
      <c r="C237" s="162">
        <v>49569.517</v>
      </c>
      <c r="D237" s="162" t="s">
        <v>38</v>
      </c>
      <c r="E237" s="200">
        <f t="shared" si="45"/>
        <v>22301.243202489448</v>
      </c>
      <c r="F237" s="200">
        <f>ROUND(2*E237,0)/2</f>
        <v>22301</v>
      </c>
      <c r="G237" s="158">
        <f t="shared" si="46"/>
        <v>9.9468679996789433E-2</v>
      </c>
      <c r="I237" s="200">
        <f t="shared" si="54"/>
        <v>9.9468679996789433E-2</v>
      </c>
      <c r="P237" s="200">
        <f t="shared" si="47"/>
        <v>9.6491093846746923E-2</v>
      </c>
      <c r="Q237" s="227">
        <f t="shared" si="48"/>
        <v>34551.017</v>
      </c>
      <c r="R237" s="178"/>
      <c r="S237" s="200">
        <f t="shared" si="49"/>
        <v>8.8660192809249803E-6</v>
      </c>
      <c r="T237" s="200">
        <v>1</v>
      </c>
      <c r="U237" s="200">
        <f t="shared" si="50"/>
        <v>8.8660192809249803E-6</v>
      </c>
      <c r="W237" s="200">
        <f>+G237-P237</f>
        <v>2.9775861500425105E-3</v>
      </c>
      <c r="AR237" s="200">
        <v>23171</v>
      </c>
      <c r="AS237" s="200">
        <v>0.11554027999227401</v>
      </c>
      <c r="BA237" s="200">
        <v>23105.5</v>
      </c>
      <c r="BB237" s="200">
        <v>0.10673374000180047</v>
      </c>
      <c r="BC237" s="200">
        <v>0.1</v>
      </c>
    </row>
    <row r="238" spans="1:55" s="200" customFormat="1" ht="12.95" customHeight="1" x14ac:dyDescent="0.2">
      <c r="A238" s="41" t="s">
        <v>117</v>
      </c>
      <c r="B238" s="40"/>
      <c r="C238" s="41">
        <v>49574.43</v>
      </c>
      <c r="D238" s="41" t="s">
        <v>38</v>
      </c>
      <c r="E238" s="200">
        <f t="shared" si="45"/>
        <v>22313.255564880295</v>
      </c>
      <c r="F238" s="228">
        <f>ROUND(2*E238,0)/2-0.5</f>
        <v>22313</v>
      </c>
      <c r="G238" s="158">
        <f t="shared" si="46"/>
        <v>0.10452483999688411</v>
      </c>
      <c r="I238" s="200">
        <f t="shared" si="54"/>
        <v>0.10452483999688411</v>
      </c>
      <c r="M238" s="39"/>
      <c r="P238" s="200">
        <f t="shared" si="47"/>
        <v>9.6592699664459047E-2</v>
      </c>
      <c r="Q238" s="227">
        <f t="shared" si="48"/>
        <v>34555.93</v>
      </c>
      <c r="R238" s="178"/>
      <c r="S238" s="200">
        <f t="shared" si="49"/>
        <v>6.2918850253284401E-5</v>
      </c>
      <c r="T238" s="217">
        <v>0.1</v>
      </c>
      <c r="U238" s="200">
        <f t="shared" si="50"/>
        <v>6.2918850253284405E-6</v>
      </c>
      <c r="AR238" s="200">
        <v>23171.5</v>
      </c>
      <c r="AS238" s="200">
        <v>0.1210426199977519</v>
      </c>
      <c r="BA238" s="200">
        <v>23107.5</v>
      </c>
      <c r="BB238" s="200">
        <v>0.11674309999943944</v>
      </c>
      <c r="BC238" s="200">
        <v>0.1</v>
      </c>
    </row>
    <row r="239" spans="1:55" s="200" customFormat="1" ht="12.95" customHeight="1" x14ac:dyDescent="0.2">
      <c r="A239" s="41" t="s">
        <v>117</v>
      </c>
      <c r="B239" s="40"/>
      <c r="C239" s="41">
        <v>49576.480000000003</v>
      </c>
      <c r="D239" s="41" t="s">
        <v>38</v>
      </c>
      <c r="E239" s="200">
        <f t="shared" si="45"/>
        <v>22318.267847172432</v>
      </c>
      <c r="F239" s="228">
        <f>ROUND(2*E239,0)/2-0.5</f>
        <v>22318</v>
      </c>
      <c r="G239" s="158">
        <f t="shared" si="46"/>
        <v>0.10954823999782093</v>
      </c>
      <c r="I239" s="200">
        <f t="shared" si="54"/>
        <v>0.10954823999782093</v>
      </c>
      <c r="M239" s="39"/>
      <c r="P239" s="200">
        <f t="shared" si="47"/>
        <v>9.6635049591867833E-2</v>
      </c>
      <c r="Q239" s="227">
        <f t="shared" si="48"/>
        <v>34557.980000000003</v>
      </c>
      <c r="R239" s="178"/>
      <c r="S239" s="200">
        <f t="shared" si="49"/>
        <v>1.6675048646039908E-4</v>
      </c>
      <c r="T239" s="217">
        <v>0.1</v>
      </c>
      <c r="U239" s="200">
        <f t="shared" si="50"/>
        <v>1.667504864603991E-5</v>
      </c>
      <c r="AR239" s="200">
        <v>23188.5</v>
      </c>
      <c r="AS239" s="200">
        <v>0.12112217999674613</v>
      </c>
      <c r="BA239" s="200">
        <v>23110</v>
      </c>
      <c r="BB239" s="200">
        <v>0.10925480000150856</v>
      </c>
      <c r="BC239" s="200">
        <v>0.1</v>
      </c>
    </row>
    <row r="240" spans="1:55" s="200" customFormat="1" ht="12.95" customHeight="1" x14ac:dyDescent="0.2">
      <c r="A240" s="41" t="s">
        <v>117</v>
      </c>
      <c r="B240" s="40" t="s">
        <v>52</v>
      </c>
      <c r="C240" s="41">
        <v>49580.368000000002</v>
      </c>
      <c r="D240" s="41" t="s">
        <v>38</v>
      </c>
      <c r="E240" s="200">
        <f t="shared" si="45"/>
        <v>22327.774068417213</v>
      </c>
      <c r="F240" s="228">
        <f>ROUND(2*E240,0)/2-0.5</f>
        <v>22327.5</v>
      </c>
      <c r="G240" s="158">
        <f t="shared" si="46"/>
        <v>0.11209270000108518</v>
      </c>
      <c r="I240" s="200">
        <f t="shared" si="54"/>
        <v>0.11209270000108518</v>
      </c>
      <c r="M240" s="39"/>
      <c r="P240" s="200">
        <f t="shared" si="47"/>
        <v>9.6715537417726385E-2</v>
      </c>
      <c r="Q240" s="227">
        <f t="shared" si="48"/>
        <v>34561.868000000002</v>
      </c>
      <c r="R240" s="178"/>
      <c r="S240" s="200">
        <f t="shared" si="49"/>
        <v>2.3645712911504963E-4</v>
      </c>
      <c r="T240" s="217">
        <v>0.1</v>
      </c>
      <c r="U240" s="200">
        <f t="shared" si="50"/>
        <v>2.3645712911504964E-5</v>
      </c>
      <c r="AR240" s="200">
        <v>23193</v>
      </c>
      <c r="AS240" s="200">
        <v>0.11464323999825865</v>
      </c>
      <c r="BA240" s="200">
        <v>23125</v>
      </c>
      <c r="BB240" s="200">
        <v>0.11032499999419088</v>
      </c>
      <c r="BC240" s="200">
        <v>0.1</v>
      </c>
    </row>
    <row r="241" spans="1:55" s="200" customFormat="1" ht="12.95" customHeight="1" x14ac:dyDescent="0.2">
      <c r="A241" s="41" t="s">
        <v>117</v>
      </c>
      <c r="B241" s="40"/>
      <c r="C241" s="41">
        <v>49581.385999999999</v>
      </c>
      <c r="D241" s="41" t="s">
        <v>38</v>
      </c>
      <c r="E241" s="200">
        <f t="shared" si="45"/>
        <v>22330.263094453003</v>
      </c>
      <c r="F241" s="228">
        <f>ROUND(2*E241,0)/2-0.5</f>
        <v>22330</v>
      </c>
      <c r="G241" s="158">
        <f t="shared" si="46"/>
        <v>0.10760439999285154</v>
      </c>
      <c r="I241" s="200">
        <f t="shared" si="54"/>
        <v>0.10760439999285154</v>
      </c>
      <c r="M241" s="39"/>
      <c r="P241" s="200">
        <f t="shared" si="47"/>
        <v>9.6736723425717888E-2</v>
      </c>
      <c r="Q241" s="227">
        <f t="shared" si="48"/>
        <v>34562.885999999999</v>
      </c>
      <c r="R241" s="178"/>
      <c r="S241" s="200">
        <f t="shared" si="49"/>
        <v>1.1810639396782589E-4</v>
      </c>
      <c r="T241" s="217">
        <v>0.1</v>
      </c>
      <c r="U241" s="200">
        <f t="shared" si="50"/>
        <v>1.1810639396782589E-5</v>
      </c>
      <c r="AR241" s="200">
        <v>23195.5</v>
      </c>
      <c r="AS241" s="200">
        <v>0.11115493999386672</v>
      </c>
      <c r="BA241" s="200">
        <v>23127.5</v>
      </c>
      <c r="BB241" s="200">
        <v>0.10783669999364065</v>
      </c>
      <c r="BC241" s="200">
        <v>0.1</v>
      </c>
    </row>
    <row r="242" spans="1:55" s="200" customFormat="1" ht="12.95" customHeight="1" x14ac:dyDescent="0.2">
      <c r="A242" s="41" t="s">
        <v>117</v>
      </c>
      <c r="B242" s="40" t="s">
        <v>52</v>
      </c>
      <c r="C242" s="41">
        <v>49587.317999999999</v>
      </c>
      <c r="D242" s="41" t="s">
        <v>38</v>
      </c>
      <c r="E242" s="200">
        <f t="shared" si="45"/>
        <v>22344.766927895402</v>
      </c>
      <c r="F242" s="228">
        <f>ROUND(2*E242,0)/2-0.5</f>
        <v>22344.5</v>
      </c>
      <c r="G242" s="158">
        <f t="shared" si="46"/>
        <v>0.10917225999583025</v>
      </c>
      <c r="I242" s="200">
        <f t="shared" si="54"/>
        <v>0.10917225999583025</v>
      </c>
      <c r="M242" s="39"/>
      <c r="P242" s="200">
        <f t="shared" si="47"/>
        <v>9.6859643365151932E-2</v>
      </c>
      <c r="Q242" s="227">
        <f t="shared" si="48"/>
        <v>34568.817999999999</v>
      </c>
      <c r="R242" s="178"/>
      <c r="S242" s="200">
        <f t="shared" si="49"/>
        <v>1.5160052829405618E-4</v>
      </c>
      <c r="T242" s="217">
        <v>0.1</v>
      </c>
      <c r="U242" s="200">
        <f t="shared" si="50"/>
        <v>1.5160052829405618E-5</v>
      </c>
      <c r="AB242" s="200" t="s">
        <v>68</v>
      </c>
      <c r="AH242" s="200" t="s">
        <v>69</v>
      </c>
      <c r="AR242" s="200">
        <v>23198</v>
      </c>
      <c r="AS242" s="200">
        <v>0.11366663999797311</v>
      </c>
      <c r="BA242" s="200">
        <v>23132</v>
      </c>
      <c r="BB242" s="200">
        <v>0.1163577599945711</v>
      </c>
      <c r="BC242" s="200">
        <v>0.1</v>
      </c>
    </row>
    <row r="243" spans="1:55" s="200" customFormat="1" ht="12.95" customHeight="1" x14ac:dyDescent="0.2">
      <c r="A243" s="44" t="s">
        <v>121</v>
      </c>
      <c r="B243" s="40" t="s">
        <v>54</v>
      </c>
      <c r="C243" s="41">
        <v>49590.377999999997</v>
      </c>
      <c r="D243" s="41">
        <v>8.9999999999999998E-4</v>
      </c>
      <c r="E243" s="200">
        <f t="shared" si="45"/>
        <v>22352.248676097308</v>
      </c>
      <c r="F243" s="39">
        <f>ROUND(2*E243,0)/2</f>
        <v>22352</v>
      </c>
      <c r="G243" s="158">
        <f t="shared" si="46"/>
        <v>0.10170735999417957</v>
      </c>
      <c r="J243" s="200">
        <f>G243</f>
        <v>0.10170735999417957</v>
      </c>
      <c r="P243" s="200">
        <f t="shared" si="47"/>
        <v>9.6923250150695917E-2</v>
      </c>
      <c r="Q243" s="227">
        <f t="shared" si="48"/>
        <v>34571.877999999997</v>
      </c>
      <c r="R243" s="178"/>
      <c r="S243" s="200">
        <f t="shared" si="49"/>
        <v>2.288770699451718E-5</v>
      </c>
      <c r="T243" s="200">
        <v>1</v>
      </c>
      <c r="U243" s="200">
        <f t="shared" si="50"/>
        <v>2.288770699451718E-5</v>
      </c>
      <c r="W243" s="200">
        <f>+G243-P243</f>
        <v>4.7841098434836526E-3</v>
      </c>
      <c r="AR243" s="200">
        <v>23205.5</v>
      </c>
      <c r="AS243" s="200">
        <v>0.10920174000057159</v>
      </c>
      <c r="BA243" s="200">
        <v>23139.5</v>
      </c>
      <c r="BB243" s="200">
        <v>0.11199285999464337</v>
      </c>
      <c r="BC243" s="200">
        <v>1</v>
      </c>
    </row>
    <row r="244" spans="1:55" s="200" customFormat="1" ht="12.95" customHeight="1" x14ac:dyDescent="0.2">
      <c r="A244" s="44" t="s">
        <v>121</v>
      </c>
      <c r="B244" s="40" t="s">
        <v>54</v>
      </c>
      <c r="C244" s="41">
        <v>49590.379699999998</v>
      </c>
      <c r="D244" s="41">
        <v>4.0000000000000002E-4</v>
      </c>
      <c r="E244" s="200">
        <f t="shared" si="45"/>
        <v>22352.252832624086</v>
      </c>
      <c r="F244" s="228">
        <f t="shared" ref="F244:F256" si="55">ROUND(2*E244,0)/2-0.5</f>
        <v>22352</v>
      </c>
      <c r="G244" s="158">
        <f t="shared" si="46"/>
        <v>0.1034073599948897</v>
      </c>
      <c r="J244" s="200">
        <f>G244</f>
        <v>0.1034073599948897</v>
      </c>
      <c r="P244" s="200">
        <f t="shared" si="47"/>
        <v>9.6923250150695917E-2</v>
      </c>
      <c r="Q244" s="227">
        <f t="shared" si="48"/>
        <v>34571.879699999998</v>
      </c>
      <c r="R244" s="178"/>
      <c r="S244" s="200">
        <f t="shared" si="49"/>
        <v>4.2043680471570764E-5</v>
      </c>
      <c r="T244" s="200">
        <v>1</v>
      </c>
      <c r="U244" s="200">
        <f t="shared" si="50"/>
        <v>4.2043680471570764E-5</v>
      </c>
      <c r="W244" s="200">
        <f>+G244-P244</f>
        <v>6.4841098441937861E-3</v>
      </c>
      <c r="AR244" s="200">
        <v>23210.5</v>
      </c>
      <c r="AS244" s="200">
        <v>0.10622513999260264</v>
      </c>
      <c r="BA244" s="200">
        <v>23147</v>
      </c>
      <c r="BB244" s="200">
        <v>0.11442795999755617</v>
      </c>
      <c r="BC244" s="200">
        <v>0.1</v>
      </c>
    </row>
    <row r="245" spans="1:55" s="200" customFormat="1" ht="12.95" customHeight="1" x14ac:dyDescent="0.2">
      <c r="A245" s="41" t="s">
        <v>117</v>
      </c>
      <c r="B245" s="40" t="s">
        <v>52</v>
      </c>
      <c r="C245" s="41">
        <v>49591.402999999998</v>
      </c>
      <c r="D245" s="41" t="s">
        <v>38</v>
      </c>
      <c r="E245" s="200">
        <f t="shared" si="45"/>
        <v>22354.754817243374</v>
      </c>
      <c r="F245" s="228">
        <f t="shared" si="55"/>
        <v>22354.5</v>
      </c>
      <c r="G245" s="158">
        <f t="shared" si="46"/>
        <v>0.10421905999101</v>
      </c>
      <c r="I245" s="200">
        <f>G245</f>
        <v>0.10421905999101</v>
      </c>
      <c r="M245" s="39"/>
      <c r="P245" s="200">
        <f t="shared" si="47"/>
        <v>9.6944456580199415E-2</v>
      </c>
      <c r="Q245" s="227">
        <f t="shared" si="48"/>
        <v>34572.902999999998</v>
      </c>
      <c r="R245" s="178"/>
      <c r="S245" s="200">
        <f t="shared" si="49"/>
        <v>5.2919854784576989E-5</v>
      </c>
      <c r="T245" s="217">
        <v>0.1</v>
      </c>
      <c r="U245" s="200">
        <f t="shared" si="50"/>
        <v>5.2919854784576989E-6</v>
      </c>
      <c r="AR245" s="200">
        <v>23213</v>
      </c>
      <c r="AS245" s="200">
        <v>0.10673683999630157</v>
      </c>
      <c r="BA245" s="200">
        <v>23154</v>
      </c>
      <c r="BB245" s="200">
        <v>0.12046071999793639</v>
      </c>
      <c r="BC245" s="200">
        <v>0.1</v>
      </c>
    </row>
    <row r="246" spans="1:55" s="200" customFormat="1" ht="12.95" customHeight="1" x14ac:dyDescent="0.2">
      <c r="A246" s="41" t="s">
        <v>117</v>
      </c>
      <c r="B246" s="40"/>
      <c r="C246" s="41">
        <v>49592.434999999998</v>
      </c>
      <c r="D246" s="41" t="s">
        <v>38</v>
      </c>
      <c r="E246" s="200">
        <f t="shared" si="45"/>
        <v>22357.278073499703</v>
      </c>
      <c r="F246" s="228">
        <f t="shared" si="55"/>
        <v>22357</v>
      </c>
      <c r="G246" s="158">
        <f t="shared" si="46"/>
        <v>0.1137307599929045</v>
      </c>
      <c r="I246" s="200">
        <f>G246</f>
        <v>0.1137307599929045</v>
      </c>
      <c r="M246" s="39"/>
      <c r="P246" s="200">
        <f t="shared" si="47"/>
        <v>9.6965665093530676E-2</v>
      </c>
      <c r="Q246" s="227">
        <f t="shared" si="48"/>
        <v>34573.934999999998</v>
      </c>
      <c r="R246" s="178"/>
      <c r="S246" s="200">
        <f t="shared" si="49"/>
        <v>2.8106840698501008E-4</v>
      </c>
      <c r="T246" s="217">
        <v>0.1</v>
      </c>
      <c r="U246" s="200">
        <f t="shared" si="50"/>
        <v>2.810684069850101E-5</v>
      </c>
      <c r="AR246" s="200">
        <v>23227.5</v>
      </c>
      <c r="AS246" s="200">
        <v>0.10330469999462366</v>
      </c>
      <c r="BA246" s="200">
        <v>23156.5</v>
      </c>
      <c r="BB246" s="200">
        <v>0.1135724199921242</v>
      </c>
      <c r="BC246" s="200">
        <v>0.3</v>
      </c>
    </row>
    <row r="247" spans="1:55" s="200" customFormat="1" ht="12.95" customHeight="1" x14ac:dyDescent="0.2">
      <c r="A247" s="41" t="s">
        <v>117</v>
      </c>
      <c r="B247" s="40"/>
      <c r="C247" s="41">
        <v>49594.48</v>
      </c>
      <c r="D247" s="41" t="s">
        <v>38</v>
      </c>
      <c r="E247" s="200">
        <f t="shared" si="45"/>
        <v>22362.278130713086</v>
      </c>
      <c r="F247" s="228">
        <f t="shared" si="55"/>
        <v>22362</v>
      </c>
      <c r="G247" s="158">
        <f t="shared" si="46"/>
        <v>0.11375415999646066</v>
      </c>
      <c r="I247" s="200">
        <f>G247</f>
        <v>0.11375415999646066</v>
      </c>
      <c r="M247" s="39"/>
      <c r="P247" s="200">
        <f t="shared" si="47"/>
        <v>9.700808837167646E-2</v>
      </c>
      <c r="Q247" s="227">
        <f t="shared" si="48"/>
        <v>34575.980000000003</v>
      </c>
      <c r="R247" s="178"/>
      <c r="S247" s="200">
        <f t="shared" si="49"/>
        <v>2.8043091486240244E-4</v>
      </c>
      <c r="T247" s="217">
        <v>0.1</v>
      </c>
      <c r="U247" s="200">
        <f t="shared" si="50"/>
        <v>2.8043091486240244E-5</v>
      </c>
      <c r="AR247" s="200">
        <v>23239</v>
      </c>
      <c r="AS247" s="200">
        <v>0.30585851999785518</v>
      </c>
      <c r="BA247" s="200">
        <v>23159</v>
      </c>
      <c r="BB247" s="200">
        <v>0.11548411999683594</v>
      </c>
      <c r="BC247" s="200">
        <v>0.1</v>
      </c>
    </row>
    <row r="248" spans="1:55" s="200" customFormat="1" ht="12.95" customHeight="1" x14ac:dyDescent="0.2">
      <c r="A248" s="44" t="s">
        <v>121</v>
      </c>
      <c r="B248" s="40" t="s">
        <v>52</v>
      </c>
      <c r="C248" s="41">
        <v>49596.311600000001</v>
      </c>
      <c r="D248" s="41">
        <v>2.9999999999999997E-4</v>
      </c>
      <c r="E248" s="200">
        <f t="shared" si="45"/>
        <v>22366.756421564918</v>
      </c>
      <c r="F248" s="228">
        <f t="shared" si="55"/>
        <v>22366.5</v>
      </c>
      <c r="G248" s="158">
        <f t="shared" si="46"/>
        <v>0.10487522000039462</v>
      </c>
      <c r="J248" s="200">
        <f>G248</f>
        <v>0.10487522000039462</v>
      </c>
      <c r="P248" s="200">
        <f t="shared" si="47"/>
        <v>9.7046276448698593E-2</v>
      </c>
      <c r="Q248" s="227">
        <f t="shared" si="48"/>
        <v>34577.811600000001</v>
      </c>
      <c r="R248" s="178"/>
      <c r="S248" s="200">
        <f t="shared" si="49"/>
        <v>6.1292357135642804E-5</v>
      </c>
      <c r="T248" s="200">
        <v>1</v>
      </c>
      <c r="U248" s="200">
        <f t="shared" si="50"/>
        <v>6.1292357135642804E-5</v>
      </c>
      <c r="W248" s="200">
        <f>+G248-P248</f>
        <v>7.8289435516960271E-3</v>
      </c>
      <c r="AR248" s="200">
        <v>23242</v>
      </c>
      <c r="AS248" s="200">
        <v>0.11177255999791669</v>
      </c>
      <c r="BA248" s="200">
        <v>23166.5</v>
      </c>
      <c r="BB248" s="200">
        <v>0.11201921999600017</v>
      </c>
      <c r="BC248" s="200">
        <v>0.1</v>
      </c>
    </row>
    <row r="249" spans="1:55" s="200" customFormat="1" ht="12.95" customHeight="1" x14ac:dyDescent="0.2">
      <c r="A249" s="44" t="s">
        <v>121</v>
      </c>
      <c r="B249" s="40" t="s">
        <v>52</v>
      </c>
      <c r="C249" s="41">
        <v>49596.311800000003</v>
      </c>
      <c r="D249" s="41">
        <v>2.0000000000000001E-4</v>
      </c>
      <c r="E249" s="200">
        <f t="shared" si="45"/>
        <v>22366.756910568074</v>
      </c>
      <c r="F249" s="228">
        <f t="shared" si="55"/>
        <v>22366.5</v>
      </c>
      <c r="G249" s="158">
        <f t="shared" si="46"/>
        <v>0.10507522000261815</v>
      </c>
      <c r="J249" s="200">
        <f>G249</f>
        <v>0.10507522000261815</v>
      </c>
      <c r="P249" s="200">
        <f t="shared" si="47"/>
        <v>9.7046276448698593E-2</v>
      </c>
      <c r="Q249" s="227">
        <f t="shared" si="48"/>
        <v>34577.811800000003</v>
      </c>
      <c r="R249" s="178"/>
      <c r="S249" s="200">
        <f t="shared" si="49"/>
        <v>6.4463934592026446E-5</v>
      </c>
      <c r="T249" s="200">
        <v>1</v>
      </c>
      <c r="U249" s="200">
        <f t="shared" si="50"/>
        <v>6.4463934592026446E-5</v>
      </c>
      <c r="W249" s="200">
        <f>+G249-P249</f>
        <v>8.0289435539195597E-3</v>
      </c>
      <c r="AR249" s="200">
        <v>23261.5</v>
      </c>
      <c r="AS249" s="200">
        <v>9.3463819997850806E-2</v>
      </c>
      <c r="BA249" s="200">
        <v>23169</v>
      </c>
      <c r="BB249" s="200">
        <v>0.11253091999969911</v>
      </c>
      <c r="BC249" s="200">
        <v>0.1</v>
      </c>
    </row>
    <row r="250" spans="1:55" s="200" customFormat="1" ht="12.95" customHeight="1" x14ac:dyDescent="0.2">
      <c r="A250" s="44" t="s">
        <v>121</v>
      </c>
      <c r="B250" s="40" t="s">
        <v>52</v>
      </c>
      <c r="C250" s="41">
        <v>49598.357300000003</v>
      </c>
      <c r="D250" s="41">
        <v>2.9999999999999997E-4</v>
      </c>
      <c r="E250" s="200">
        <f t="shared" si="45"/>
        <v>22371.758190289318</v>
      </c>
      <c r="F250" s="228">
        <f t="shared" si="55"/>
        <v>22371.5</v>
      </c>
      <c r="G250" s="158">
        <f t="shared" si="46"/>
        <v>0.10559862000081921</v>
      </c>
      <c r="J250" s="200">
        <f>G250</f>
        <v>0.10559862000081921</v>
      </c>
      <c r="P250" s="200">
        <f t="shared" si="47"/>
        <v>9.7088715563935321E-2</v>
      </c>
      <c r="Q250" s="227">
        <f t="shared" si="48"/>
        <v>34579.857300000003</v>
      </c>
      <c r="R250" s="178"/>
      <c r="S250" s="200">
        <f t="shared" si="49"/>
        <v>7.2418473524896103E-5</v>
      </c>
      <c r="T250" s="200">
        <v>1</v>
      </c>
      <c r="U250" s="200">
        <f t="shared" si="50"/>
        <v>7.2418473524896103E-5</v>
      </c>
      <c r="W250" s="200">
        <f>+G250-P250</f>
        <v>8.5099044368838889E-3</v>
      </c>
      <c r="AR250" s="200">
        <v>23298</v>
      </c>
      <c r="AS250" s="200">
        <v>0.11113463999208761</v>
      </c>
      <c r="BA250" s="200">
        <v>23171</v>
      </c>
      <c r="BB250" s="200">
        <v>0.11554027999227401</v>
      </c>
      <c r="BC250" s="200">
        <v>0.1</v>
      </c>
    </row>
    <row r="251" spans="1:55" s="200" customFormat="1" ht="12.95" customHeight="1" x14ac:dyDescent="0.2">
      <c r="A251" s="41" t="s">
        <v>117</v>
      </c>
      <c r="B251" s="40"/>
      <c r="C251" s="41">
        <v>49599.377</v>
      </c>
      <c r="D251" s="41" t="s">
        <v>38</v>
      </c>
      <c r="E251" s="200">
        <f t="shared" si="45"/>
        <v>22374.25137285189</v>
      </c>
      <c r="F251" s="228">
        <f t="shared" si="55"/>
        <v>22374</v>
      </c>
      <c r="G251" s="158">
        <f t="shared" si="46"/>
        <v>0.10281032000057166</v>
      </c>
      <c r="I251" s="200">
        <f t="shared" ref="I251:I266" si="56">G251</f>
        <v>0.10281032000057166</v>
      </c>
      <c r="M251" s="39"/>
      <c r="P251" s="200">
        <f t="shared" si="47"/>
        <v>9.710993824729533E-2</v>
      </c>
      <c r="Q251" s="227">
        <f t="shared" si="48"/>
        <v>34580.877</v>
      </c>
      <c r="R251" s="178"/>
      <c r="S251" s="200">
        <f t="shared" si="49"/>
        <v>3.2494352133085777E-5</v>
      </c>
      <c r="T251" s="217">
        <v>0.1</v>
      </c>
      <c r="U251" s="200">
        <f t="shared" si="50"/>
        <v>3.2494352133085778E-6</v>
      </c>
      <c r="AR251" s="200">
        <v>23300.5</v>
      </c>
      <c r="AS251" s="200">
        <v>0.113646339996194</v>
      </c>
      <c r="BA251" s="200">
        <v>23171.5</v>
      </c>
      <c r="BB251" s="200">
        <v>0.1210426199977519</v>
      </c>
      <c r="BC251" s="200">
        <v>0.1</v>
      </c>
    </row>
    <row r="252" spans="1:55" s="200" customFormat="1" ht="12.95" customHeight="1" x14ac:dyDescent="0.2">
      <c r="A252" s="41" t="s">
        <v>117</v>
      </c>
      <c r="B252" s="40" t="s">
        <v>52</v>
      </c>
      <c r="C252" s="41">
        <v>49600.398999999998</v>
      </c>
      <c r="D252" s="41" t="s">
        <v>38</v>
      </c>
      <c r="E252" s="200">
        <f t="shared" si="45"/>
        <v>22376.75017895069</v>
      </c>
      <c r="F252" s="228">
        <f t="shared" si="55"/>
        <v>22376.5</v>
      </c>
      <c r="G252" s="158">
        <f t="shared" si="46"/>
        <v>0.10232201999315294</v>
      </c>
      <c r="I252" s="200">
        <f t="shared" si="56"/>
        <v>0.10232201999315294</v>
      </c>
      <c r="M252" s="39"/>
      <c r="P252" s="200">
        <f t="shared" si="47"/>
        <v>9.7131163014483088E-2</v>
      </c>
      <c r="Q252" s="227">
        <f t="shared" si="48"/>
        <v>34581.898999999998</v>
      </c>
      <c r="R252" s="178"/>
      <c r="S252" s="200">
        <f t="shared" si="49"/>
        <v>2.6944996173005456E-5</v>
      </c>
      <c r="T252" s="217">
        <v>0.1</v>
      </c>
      <c r="U252" s="200">
        <f t="shared" si="50"/>
        <v>2.6944996173005459E-6</v>
      </c>
      <c r="AB252" s="200" t="s">
        <v>79</v>
      </c>
      <c r="AH252" s="200" t="s">
        <v>69</v>
      </c>
      <c r="AR252" s="200">
        <v>23327.5</v>
      </c>
      <c r="AS252" s="200">
        <v>0.10277269999642158</v>
      </c>
      <c r="BA252" s="200">
        <v>23188.5</v>
      </c>
      <c r="BB252" s="200">
        <v>0.12112217999674613</v>
      </c>
      <c r="BC252" s="200">
        <v>0.1</v>
      </c>
    </row>
    <row r="253" spans="1:55" s="200" customFormat="1" ht="12.95" customHeight="1" x14ac:dyDescent="0.2">
      <c r="A253" s="41" t="s">
        <v>117</v>
      </c>
      <c r="B253" s="40" t="s">
        <v>52</v>
      </c>
      <c r="C253" s="41">
        <v>49605.309000000001</v>
      </c>
      <c r="D253" s="41" t="s">
        <v>38</v>
      </c>
      <c r="E253" s="200">
        <f t="shared" si="45"/>
        <v>22388.755206294289</v>
      </c>
      <c r="F253" s="228">
        <f t="shared" si="55"/>
        <v>22388.5</v>
      </c>
      <c r="G253" s="158">
        <f t="shared" si="46"/>
        <v>0.10437817999627441</v>
      </c>
      <c r="I253" s="200">
        <f t="shared" si="56"/>
        <v>0.10437817999627441</v>
      </c>
      <c r="M253" s="39"/>
      <c r="P253" s="200">
        <f t="shared" si="47"/>
        <v>9.7233070903866667E-2</v>
      </c>
      <c r="Q253" s="227">
        <f t="shared" si="48"/>
        <v>34586.809000000001</v>
      </c>
      <c r="R253" s="178"/>
      <c r="S253" s="200">
        <f t="shared" si="49"/>
        <v>5.1052583942407827E-5</v>
      </c>
      <c r="T253" s="217">
        <v>0.1</v>
      </c>
      <c r="U253" s="200">
        <f t="shared" si="50"/>
        <v>5.1052583942407832E-6</v>
      </c>
      <c r="AR253" s="200">
        <v>23330</v>
      </c>
      <c r="AS253" s="200">
        <v>0.10028440000314731</v>
      </c>
      <c r="BA253" s="200">
        <v>23193</v>
      </c>
      <c r="BB253" s="200">
        <v>0.11464323999825865</v>
      </c>
      <c r="BC253" s="200">
        <v>0.1</v>
      </c>
    </row>
    <row r="254" spans="1:55" s="200" customFormat="1" ht="12.95" customHeight="1" x14ac:dyDescent="0.2">
      <c r="A254" s="41" t="s">
        <v>117</v>
      </c>
      <c r="B254" s="40" t="s">
        <v>52</v>
      </c>
      <c r="C254" s="41">
        <v>49612.266000000003</v>
      </c>
      <c r="D254" s="41" t="s">
        <v>38</v>
      </c>
      <c r="E254" s="200">
        <f t="shared" si="45"/>
        <v>22405.765180882754</v>
      </c>
      <c r="F254" s="228">
        <f t="shared" si="55"/>
        <v>22405.5</v>
      </c>
      <c r="G254" s="158">
        <f t="shared" si="46"/>
        <v>0.1084577400033595</v>
      </c>
      <c r="I254" s="200">
        <f t="shared" si="56"/>
        <v>0.1084577400033595</v>
      </c>
      <c r="M254" s="39"/>
      <c r="P254" s="200">
        <f t="shared" si="47"/>
        <v>9.737752259999341E-2</v>
      </c>
      <c r="Q254" s="227">
        <f t="shared" si="48"/>
        <v>34593.766000000003</v>
      </c>
      <c r="R254" s="178"/>
      <c r="S254" s="200">
        <f t="shared" si="49"/>
        <v>1.2277121770585688E-4</v>
      </c>
      <c r="T254" s="217">
        <v>0.1</v>
      </c>
      <c r="U254" s="200">
        <f t="shared" si="50"/>
        <v>1.2277121770585688E-5</v>
      </c>
      <c r="AR254" s="200">
        <v>23342</v>
      </c>
      <c r="AS254" s="200">
        <v>0.11254055999597767</v>
      </c>
      <c r="BA254" s="200">
        <v>23195.5</v>
      </c>
      <c r="BB254" s="200">
        <v>0.11115493999386672</v>
      </c>
      <c r="BC254" s="200">
        <v>0.1</v>
      </c>
    </row>
    <row r="255" spans="1:55" s="200" customFormat="1" ht="12.95" customHeight="1" x14ac:dyDescent="0.2">
      <c r="A255" s="41" t="s">
        <v>117</v>
      </c>
      <c r="B255" s="40" t="s">
        <v>52</v>
      </c>
      <c r="C255" s="41">
        <v>49623.309000000001</v>
      </c>
      <c r="D255" s="41" t="s">
        <v>38</v>
      </c>
      <c r="E255" s="200">
        <f t="shared" si="45"/>
        <v>22432.765489834939</v>
      </c>
      <c r="F255" s="228">
        <f t="shared" si="55"/>
        <v>22432.5</v>
      </c>
      <c r="G255" s="158">
        <f t="shared" si="46"/>
        <v>0.10858409999491414</v>
      </c>
      <c r="I255" s="200">
        <f t="shared" si="56"/>
        <v>0.10858409999491414</v>
      </c>
      <c r="M255" s="39"/>
      <c r="P255" s="200">
        <f t="shared" si="47"/>
        <v>9.7607143929066997E-2</v>
      </c>
      <c r="Q255" s="227">
        <f t="shared" si="48"/>
        <v>34604.809000000001</v>
      </c>
      <c r="R255" s="178"/>
      <c r="S255" s="200">
        <f t="shared" si="49"/>
        <v>1.2049356447153839E-4</v>
      </c>
      <c r="T255" s="217">
        <v>0.1</v>
      </c>
      <c r="U255" s="200">
        <f t="shared" si="50"/>
        <v>1.2049356447153839E-5</v>
      </c>
      <c r="AR255" s="200">
        <v>23342</v>
      </c>
      <c r="AS255" s="200">
        <v>0.11434056000143755</v>
      </c>
      <c r="BA255" s="200">
        <v>23198</v>
      </c>
      <c r="BB255" s="200">
        <v>0.11366663999797311</v>
      </c>
      <c r="BC255" s="200">
        <v>0.1</v>
      </c>
    </row>
    <row r="256" spans="1:55" s="200" customFormat="1" ht="12.95" customHeight="1" x14ac:dyDescent="0.2">
      <c r="A256" s="41" t="s">
        <v>117</v>
      </c>
      <c r="B256" s="40" t="s">
        <v>52</v>
      </c>
      <c r="C256" s="41">
        <v>49625.351999999999</v>
      </c>
      <c r="D256" s="41" t="s">
        <v>38</v>
      </c>
      <c r="E256" s="200">
        <f t="shared" si="45"/>
        <v>22437.760657016799</v>
      </c>
      <c r="F256" s="228">
        <f t="shared" si="55"/>
        <v>22437.5</v>
      </c>
      <c r="G256" s="158">
        <f t="shared" si="46"/>
        <v>0.10660749999806285</v>
      </c>
      <c r="I256" s="200">
        <f t="shared" si="56"/>
        <v>0.10660749999806285</v>
      </c>
      <c r="M256" s="39"/>
      <c r="P256" s="200">
        <f t="shared" si="47"/>
        <v>9.7649693070409216E-2</v>
      </c>
      <c r="Q256" s="227">
        <f t="shared" si="48"/>
        <v>34606.851999999999</v>
      </c>
      <c r="R256" s="178"/>
      <c r="S256" s="200">
        <f t="shared" si="49"/>
        <v>8.0242304953119419E-5</v>
      </c>
      <c r="T256" s="217">
        <v>0.1</v>
      </c>
      <c r="U256" s="200">
        <f t="shared" si="50"/>
        <v>8.0242304953119423E-6</v>
      </c>
      <c r="AR256" s="200">
        <v>23359</v>
      </c>
      <c r="AS256" s="200">
        <v>0.11242012000002433</v>
      </c>
      <c r="BA256" s="200">
        <v>23205.5</v>
      </c>
      <c r="BB256" s="200">
        <v>0.10920174000057159</v>
      </c>
      <c r="BC256" s="200">
        <v>0.1</v>
      </c>
    </row>
    <row r="257" spans="1:55" s="200" customFormat="1" ht="12.95" customHeight="1" x14ac:dyDescent="0.2">
      <c r="A257" s="178" t="s">
        <v>119</v>
      </c>
      <c r="B257" s="178" t="s">
        <v>52</v>
      </c>
      <c r="C257" s="162">
        <v>49639.249300000003</v>
      </c>
      <c r="D257" s="162" t="s">
        <v>38</v>
      </c>
      <c r="E257" s="200">
        <f t="shared" si="45"/>
        <v>22471.739774430673</v>
      </c>
      <c r="F257" s="200">
        <f>ROUND(2*E257,0)/2</f>
        <v>22471.5</v>
      </c>
      <c r="G257" s="158">
        <f t="shared" si="46"/>
        <v>9.8066619997553062E-2</v>
      </c>
      <c r="I257" s="200">
        <f t="shared" si="56"/>
        <v>9.8066619997553062E-2</v>
      </c>
      <c r="P257" s="200">
        <f t="shared" si="47"/>
        <v>9.7939248283984703E-2</v>
      </c>
      <c r="Q257" s="227">
        <f t="shared" si="48"/>
        <v>34620.749300000003</v>
      </c>
      <c r="R257" s="178"/>
      <c r="S257" s="200">
        <f t="shared" si="49"/>
        <v>1.6223553417339909E-8</v>
      </c>
      <c r="T257" s="200">
        <v>1</v>
      </c>
      <c r="U257" s="200">
        <f t="shared" si="50"/>
        <v>1.6223553417339909E-8</v>
      </c>
      <c r="W257" s="200">
        <f>+G257-P257</f>
        <v>1.273717135683583E-4</v>
      </c>
      <c r="AR257" s="200">
        <v>23386</v>
      </c>
      <c r="AS257" s="200">
        <v>0.11254647999885492</v>
      </c>
      <c r="BA257" s="200">
        <v>23210.5</v>
      </c>
      <c r="BB257" s="200">
        <v>0.10622513999260264</v>
      </c>
      <c r="BC257" s="200">
        <v>0.1</v>
      </c>
    </row>
    <row r="258" spans="1:55" s="200" customFormat="1" ht="12.95" customHeight="1" x14ac:dyDescent="0.2">
      <c r="A258" s="41" t="s">
        <v>117</v>
      </c>
      <c r="B258" s="40" t="s">
        <v>52</v>
      </c>
      <c r="C258" s="41">
        <v>49783.631999999998</v>
      </c>
      <c r="D258" s="41" t="s">
        <v>38</v>
      </c>
      <c r="E258" s="200">
        <f t="shared" si="45"/>
        <v>22824.757750284269</v>
      </c>
      <c r="F258" s="228">
        <f t="shared" ref="F258:F287" si="57">ROUND(2*E258,0)/2-0.5</f>
        <v>22824.5</v>
      </c>
      <c r="G258" s="158">
        <f t="shared" si="46"/>
        <v>0.10541865999402944</v>
      </c>
      <c r="I258" s="200">
        <f t="shared" si="56"/>
        <v>0.10541865999402944</v>
      </c>
      <c r="M258" s="39"/>
      <c r="P258" s="200">
        <f t="shared" si="47"/>
        <v>0.10096828661076548</v>
      </c>
      <c r="Q258" s="227">
        <f t="shared" si="48"/>
        <v>34765.131999999998</v>
      </c>
      <c r="R258" s="178"/>
      <c r="S258" s="200">
        <f t="shared" si="49"/>
        <v>1.980582325046427E-5</v>
      </c>
      <c r="T258" s="217">
        <v>0.1</v>
      </c>
      <c r="U258" s="200">
        <f t="shared" si="50"/>
        <v>1.980582325046427E-6</v>
      </c>
      <c r="AR258" s="200">
        <v>23386</v>
      </c>
      <c r="AS258" s="200">
        <v>0.11324647999572335</v>
      </c>
      <c r="BA258" s="200">
        <v>23213</v>
      </c>
      <c r="BB258" s="200">
        <v>0.10673683999630157</v>
      </c>
      <c r="BC258" s="200">
        <v>0.1</v>
      </c>
    </row>
    <row r="259" spans="1:55" s="200" customFormat="1" ht="12.95" customHeight="1" x14ac:dyDescent="0.2">
      <c r="A259" s="41" t="s">
        <v>117</v>
      </c>
      <c r="B259" s="40"/>
      <c r="C259" s="41">
        <v>49830.468999999997</v>
      </c>
      <c r="D259" s="41" t="s">
        <v>38</v>
      </c>
      <c r="E259" s="200">
        <f t="shared" si="45"/>
        <v>22939.2749530728</v>
      </c>
      <c r="F259" s="228">
        <f t="shared" si="57"/>
        <v>22939</v>
      </c>
      <c r="G259" s="158">
        <f t="shared" si="46"/>
        <v>0.11245451999275247</v>
      </c>
      <c r="I259" s="200">
        <f t="shared" si="56"/>
        <v>0.11245451999275247</v>
      </c>
      <c r="M259" s="39"/>
      <c r="P259" s="200">
        <f t="shared" si="47"/>
        <v>0.10195971695241569</v>
      </c>
      <c r="Q259" s="227">
        <f t="shared" si="48"/>
        <v>34811.968999999997</v>
      </c>
      <c r="R259" s="178"/>
      <c r="S259" s="200">
        <f t="shared" si="49"/>
        <v>1.1014089085546196E-4</v>
      </c>
      <c r="T259" s="217">
        <v>0.1</v>
      </c>
      <c r="U259" s="200">
        <f t="shared" si="50"/>
        <v>1.1014089085546198E-5</v>
      </c>
      <c r="AR259" s="200">
        <v>23795</v>
      </c>
      <c r="AS259" s="200">
        <v>0.11246060000121361</v>
      </c>
      <c r="BA259" s="200">
        <v>23227.5</v>
      </c>
      <c r="BB259" s="200">
        <v>0.10330469999462366</v>
      </c>
      <c r="BC259" s="200">
        <v>0.1</v>
      </c>
    </row>
    <row r="260" spans="1:55" s="200" customFormat="1" ht="12.95" customHeight="1" x14ac:dyDescent="0.2">
      <c r="A260" s="41" t="s">
        <v>117</v>
      </c>
      <c r="B260" s="40" t="s">
        <v>52</v>
      </c>
      <c r="C260" s="41">
        <v>49840.485999999997</v>
      </c>
      <c r="D260" s="41" t="s">
        <v>38</v>
      </c>
      <c r="E260" s="200">
        <f t="shared" si="45"/>
        <v>22963.766675863171</v>
      </c>
      <c r="F260" s="228">
        <f t="shared" si="57"/>
        <v>22963.5</v>
      </c>
      <c r="G260" s="158">
        <f t="shared" si="46"/>
        <v>0.10906917999818688</v>
      </c>
      <c r="I260" s="200">
        <f t="shared" si="56"/>
        <v>0.10906917999818688</v>
      </c>
      <c r="M260" s="39"/>
      <c r="P260" s="200">
        <f t="shared" si="47"/>
        <v>0.10217242478722177</v>
      </c>
      <c r="Q260" s="227">
        <f t="shared" si="48"/>
        <v>34821.985999999997</v>
      </c>
      <c r="R260" s="178"/>
      <c r="S260" s="200">
        <f t="shared" si="49"/>
        <v>4.7565232439974409E-5</v>
      </c>
      <c r="T260" s="217">
        <v>0.1</v>
      </c>
      <c r="U260" s="200">
        <f t="shared" si="50"/>
        <v>4.7565232439974413E-6</v>
      </c>
      <c r="AR260" s="200">
        <v>23797.5</v>
      </c>
      <c r="AS260" s="200">
        <v>0.11197230000107083</v>
      </c>
      <c r="BA260" s="200">
        <v>23242</v>
      </c>
      <c r="BB260" s="200">
        <v>0.11177255999791669</v>
      </c>
      <c r="BC260" s="200">
        <v>1</v>
      </c>
    </row>
    <row r="261" spans="1:55" s="200" customFormat="1" ht="12.95" customHeight="1" x14ac:dyDescent="0.2">
      <c r="A261" s="41" t="s">
        <v>117</v>
      </c>
      <c r="B261" s="40" t="s">
        <v>52</v>
      </c>
      <c r="C261" s="41">
        <v>49842.531000000003</v>
      </c>
      <c r="D261" s="41" t="s">
        <v>38</v>
      </c>
      <c r="E261" s="200">
        <f t="shared" si="45"/>
        <v>22968.766733076554</v>
      </c>
      <c r="F261" s="228">
        <f t="shared" si="57"/>
        <v>22968.5</v>
      </c>
      <c r="G261" s="158">
        <f t="shared" si="46"/>
        <v>0.10909258000174304</v>
      </c>
      <c r="I261" s="200">
        <f t="shared" si="56"/>
        <v>0.10909258000174304</v>
      </c>
      <c r="M261" s="39"/>
      <c r="P261" s="200">
        <f t="shared" si="47"/>
        <v>0.1022158591385946</v>
      </c>
      <c r="Q261" s="227">
        <f t="shared" si="48"/>
        <v>34824.031000000003</v>
      </c>
      <c r="R261" s="178"/>
      <c r="S261" s="200">
        <f t="shared" si="49"/>
        <v>4.7289289829661085E-5</v>
      </c>
      <c r="T261" s="217">
        <v>0.1</v>
      </c>
      <c r="U261" s="200">
        <f t="shared" si="50"/>
        <v>4.7289289829661089E-6</v>
      </c>
      <c r="AR261" s="200">
        <v>23817</v>
      </c>
      <c r="AS261" s="200">
        <v>0.10956355999223888</v>
      </c>
      <c r="BA261" s="200">
        <v>23261.5</v>
      </c>
      <c r="BB261" s="200">
        <v>9.3463819997850806E-2</v>
      </c>
      <c r="BC261" s="200">
        <v>0.6</v>
      </c>
    </row>
    <row r="262" spans="1:55" s="200" customFormat="1" ht="12.95" customHeight="1" x14ac:dyDescent="0.2">
      <c r="A262" s="41" t="s">
        <v>117</v>
      </c>
      <c r="B262" s="40"/>
      <c r="C262" s="41">
        <v>49843.548999999999</v>
      </c>
      <c r="D262" s="41" t="s">
        <v>38</v>
      </c>
      <c r="E262" s="200">
        <f t="shared" si="45"/>
        <v>22971.255759112344</v>
      </c>
      <c r="F262" s="228">
        <f t="shared" si="57"/>
        <v>22971</v>
      </c>
      <c r="G262" s="158">
        <f t="shared" si="46"/>
        <v>0.10460427999350941</v>
      </c>
      <c r="I262" s="200">
        <f t="shared" si="56"/>
        <v>0.10460427999350941</v>
      </c>
      <c r="M262" s="39"/>
      <c r="P262" s="200">
        <f t="shared" si="47"/>
        <v>0.10223757944002265</v>
      </c>
      <c r="Q262" s="227">
        <f t="shared" si="48"/>
        <v>34825.048999999999</v>
      </c>
      <c r="R262" s="178"/>
      <c r="S262" s="200">
        <f t="shared" si="49"/>
        <v>5.6012715098745166E-6</v>
      </c>
      <c r="T262" s="217">
        <v>0.1</v>
      </c>
      <c r="U262" s="200">
        <f t="shared" si="50"/>
        <v>5.601271509874517E-7</v>
      </c>
      <c r="AR262" s="200">
        <v>23822</v>
      </c>
      <c r="AS262" s="200">
        <v>0.11358695999660995</v>
      </c>
      <c r="BA262" s="200">
        <v>23298</v>
      </c>
      <c r="BB262" s="200">
        <v>0.11113463999208761</v>
      </c>
      <c r="BC262" s="200">
        <v>0.1</v>
      </c>
    </row>
    <row r="263" spans="1:55" s="200" customFormat="1" ht="12.95" customHeight="1" x14ac:dyDescent="0.2">
      <c r="A263" s="41" t="s">
        <v>117</v>
      </c>
      <c r="B263" s="40" t="s">
        <v>52</v>
      </c>
      <c r="C263" s="41">
        <v>49853.572</v>
      </c>
      <c r="D263" s="41" t="s">
        <v>38</v>
      </c>
      <c r="E263" s="200">
        <f t="shared" si="45"/>
        <v>22995.762151997234</v>
      </c>
      <c r="F263" s="228">
        <f t="shared" si="57"/>
        <v>22995.5</v>
      </c>
      <c r="G263" s="158">
        <f t="shared" si="46"/>
        <v>0.10721894000016619</v>
      </c>
      <c r="I263" s="200">
        <f t="shared" si="56"/>
        <v>0.10721894000016619</v>
      </c>
      <c r="M263" s="39"/>
      <c r="P263" s="200">
        <f t="shared" si="47"/>
        <v>0.10245054867018238</v>
      </c>
      <c r="Q263" s="227">
        <f t="shared" si="48"/>
        <v>34835.072</v>
      </c>
      <c r="R263" s="178"/>
      <c r="S263" s="200">
        <f t="shared" si="49"/>
        <v>2.2737555875864682E-5</v>
      </c>
      <c r="T263" s="217">
        <v>0.1</v>
      </c>
      <c r="U263" s="200">
        <f t="shared" si="50"/>
        <v>2.2737555875864683E-6</v>
      </c>
      <c r="AR263" s="200">
        <v>23831.5</v>
      </c>
      <c r="AS263" s="200">
        <v>0.11613141999259824</v>
      </c>
      <c r="BA263" s="200">
        <v>23300.5</v>
      </c>
      <c r="BB263" s="200">
        <v>0.113646339996194</v>
      </c>
      <c r="BC263" s="200">
        <v>0.1</v>
      </c>
    </row>
    <row r="264" spans="1:55" s="200" customFormat="1" ht="12.95" customHeight="1" x14ac:dyDescent="0.2">
      <c r="A264" s="41" t="s">
        <v>117</v>
      </c>
      <c r="B264" s="40"/>
      <c r="C264" s="41">
        <v>49866.457000000002</v>
      </c>
      <c r="D264" s="41" t="s">
        <v>38</v>
      </c>
      <c r="E264" s="200">
        <f t="shared" si="45"/>
        <v>23027.266179965089</v>
      </c>
      <c r="F264" s="228">
        <f t="shared" si="57"/>
        <v>23027</v>
      </c>
      <c r="G264" s="158">
        <f t="shared" si="46"/>
        <v>0.10886636000213912</v>
      </c>
      <c r="I264" s="200">
        <f t="shared" si="56"/>
        <v>0.10886636000213912</v>
      </c>
      <c r="M264" s="39"/>
      <c r="P264" s="200">
        <f t="shared" si="47"/>
        <v>0.10272466032158922</v>
      </c>
      <c r="Q264" s="227">
        <f t="shared" si="48"/>
        <v>34847.957000000002</v>
      </c>
      <c r="R264" s="178"/>
      <c r="S264" s="200">
        <f t="shared" si="49"/>
        <v>3.7720474966066678E-5</v>
      </c>
      <c r="T264" s="217">
        <v>0.1</v>
      </c>
      <c r="U264" s="200">
        <f t="shared" si="50"/>
        <v>3.7720474966066678E-6</v>
      </c>
      <c r="AR264" s="200">
        <v>23836.5</v>
      </c>
      <c r="AS264" s="200">
        <v>0.11115481999877375</v>
      </c>
      <c r="BA264" s="200">
        <v>23327.5</v>
      </c>
      <c r="BB264" s="200">
        <v>0.10277269999642158</v>
      </c>
      <c r="BC264" s="200">
        <v>0.3</v>
      </c>
    </row>
    <row r="265" spans="1:55" s="200" customFormat="1" ht="12.95" customHeight="1" x14ac:dyDescent="0.2">
      <c r="A265" s="41" t="s">
        <v>117</v>
      </c>
      <c r="B265" s="40" t="s">
        <v>52</v>
      </c>
      <c r="C265" s="41">
        <v>49872.381999999998</v>
      </c>
      <c r="D265" s="41" t="s">
        <v>38</v>
      </c>
      <c r="E265" s="200">
        <f t="shared" si="45"/>
        <v>23041.752898297211</v>
      </c>
      <c r="F265" s="228">
        <f t="shared" si="57"/>
        <v>23041.5</v>
      </c>
      <c r="G265" s="158">
        <f t="shared" si="46"/>
        <v>0.1034342199927778</v>
      </c>
      <c r="I265" s="200">
        <f t="shared" si="56"/>
        <v>0.1034342199927778</v>
      </c>
      <c r="M265" s="39"/>
      <c r="P265" s="200">
        <f t="shared" si="47"/>
        <v>0.10285094989385726</v>
      </c>
      <c r="Q265" s="227">
        <f t="shared" si="48"/>
        <v>34853.881999999998</v>
      </c>
      <c r="R265" s="178"/>
      <c r="S265" s="200">
        <f t="shared" si="49"/>
        <v>3.4020400829477098E-7</v>
      </c>
      <c r="T265" s="217">
        <v>0.1</v>
      </c>
      <c r="U265" s="200">
        <f t="shared" si="50"/>
        <v>3.4020400829477102E-8</v>
      </c>
      <c r="AR265" s="200">
        <v>23946.5</v>
      </c>
      <c r="AS265" s="200">
        <v>0.11666962000163039</v>
      </c>
      <c r="BA265" s="200">
        <v>23330</v>
      </c>
      <c r="BB265" s="200">
        <v>0.10028440000314731</v>
      </c>
      <c r="BC265" s="200">
        <v>0.1</v>
      </c>
    </row>
    <row r="266" spans="1:55" s="200" customFormat="1" ht="12.95" customHeight="1" x14ac:dyDescent="0.2">
      <c r="A266" s="41" t="s">
        <v>117</v>
      </c>
      <c r="B266" s="40" t="s">
        <v>52</v>
      </c>
      <c r="C266" s="41">
        <v>49889.563000000002</v>
      </c>
      <c r="D266" s="41" t="s">
        <v>38</v>
      </c>
      <c r="E266" s="200">
        <f t="shared" si="45"/>
        <v>23083.760713936772</v>
      </c>
      <c r="F266" s="228">
        <f t="shared" si="57"/>
        <v>23083.5</v>
      </c>
      <c r="G266" s="158">
        <f t="shared" si="46"/>
        <v>0.10663077999925008</v>
      </c>
      <c r="I266" s="200">
        <f t="shared" si="56"/>
        <v>0.10663077999925008</v>
      </c>
      <c r="M266" s="39"/>
      <c r="P266" s="200">
        <f t="shared" si="47"/>
        <v>0.1032171497660121</v>
      </c>
      <c r="Q266" s="227">
        <f t="shared" si="48"/>
        <v>34871.063000000002</v>
      </c>
      <c r="R266" s="178"/>
      <c r="S266" s="200">
        <f t="shared" si="49"/>
        <v>1.1652871369276421E-5</v>
      </c>
      <c r="T266" s="217">
        <v>0.1</v>
      </c>
      <c r="U266" s="200">
        <f t="shared" si="50"/>
        <v>1.1652871369276421E-6</v>
      </c>
      <c r="AR266" s="200">
        <v>23949</v>
      </c>
      <c r="AS266" s="200">
        <v>0.11318131999723846</v>
      </c>
      <c r="BA266" s="200">
        <v>23342</v>
      </c>
      <c r="BB266" s="200">
        <v>0.11254055999597767</v>
      </c>
      <c r="BC266" s="200">
        <v>1</v>
      </c>
    </row>
    <row r="267" spans="1:55" s="200" customFormat="1" ht="12.95" customHeight="1" x14ac:dyDescent="0.2">
      <c r="A267" s="39" t="s">
        <v>122</v>
      </c>
      <c r="B267" s="40" t="s">
        <v>52</v>
      </c>
      <c r="C267" s="41">
        <v>49895.506000000001</v>
      </c>
      <c r="D267" s="41"/>
      <c r="E267" s="200">
        <f t="shared" si="45"/>
        <v>23098.291442552443</v>
      </c>
      <c r="F267" s="228">
        <f t="shared" si="57"/>
        <v>23098</v>
      </c>
      <c r="G267" s="158">
        <f t="shared" si="46"/>
        <v>0.1191986400008318</v>
      </c>
      <c r="J267" s="200">
        <f>G267</f>
        <v>0.1191986400008318</v>
      </c>
      <c r="P267" s="200">
        <f t="shared" si="47"/>
        <v>0.10334371248642238</v>
      </c>
      <c r="Q267" s="227">
        <f t="shared" si="48"/>
        <v>34877.006000000001</v>
      </c>
      <c r="R267" s="178"/>
      <c r="S267" s="200">
        <f t="shared" si="49"/>
        <v>2.5137872648717697E-4</v>
      </c>
      <c r="T267" s="209">
        <f>T$19</f>
        <v>0.1</v>
      </c>
      <c r="U267" s="200">
        <f t="shared" si="50"/>
        <v>2.5137872648717698E-5</v>
      </c>
      <c r="W267" s="200">
        <f>+G267-P267</f>
        <v>1.5854927514409423E-2</v>
      </c>
      <c r="AR267" s="200">
        <v>23951</v>
      </c>
      <c r="AS267" s="200">
        <v>0.11719067999365507</v>
      </c>
      <c r="BA267" s="200">
        <v>23342</v>
      </c>
      <c r="BB267" s="200">
        <v>0.11434056000143755</v>
      </c>
      <c r="BC267" s="200">
        <v>0.1</v>
      </c>
    </row>
    <row r="268" spans="1:55" s="200" customFormat="1" ht="12.95" customHeight="1" x14ac:dyDescent="0.2">
      <c r="A268" s="41" t="s">
        <v>117</v>
      </c>
      <c r="B268" s="40" t="s">
        <v>52</v>
      </c>
      <c r="C268" s="41">
        <v>49896.52</v>
      </c>
      <c r="D268" s="41" t="s">
        <v>38</v>
      </c>
      <c r="E268" s="200">
        <f t="shared" si="45"/>
        <v>23100.770688525223</v>
      </c>
      <c r="F268" s="228">
        <f t="shared" si="57"/>
        <v>23100.5</v>
      </c>
      <c r="G268" s="158">
        <f t="shared" si="46"/>
        <v>0.11071033999178326</v>
      </c>
      <c r="I268" s="200">
        <f t="shared" ref="I268:I276" si="58">G268</f>
        <v>0.11071033999178326</v>
      </c>
      <c r="M268" s="39"/>
      <c r="P268" s="200">
        <f t="shared" si="47"/>
        <v>0.10336554073012817</v>
      </c>
      <c r="Q268" s="227">
        <f t="shared" si="48"/>
        <v>34878.019999999997</v>
      </c>
      <c r="R268" s="178"/>
      <c r="S268" s="200">
        <f t="shared" si="49"/>
        <v>5.3946076194009091E-5</v>
      </c>
      <c r="T268" s="217">
        <v>0.1</v>
      </c>
      <c r="U268" s="200">
        <f t="shared" si="50"/>
        <v>5.3946076194009098E-6</v>
      </c>
      <c r="AR268" s="200">
        <v>23953.5</v>
      </c>
      <c r="AS268" s="200">
        <v>0.117702379997354</v>
      </c>
      <c r="BA268" s="200">
        <v>23359</v>
      </c>
      <c r="BB268" s="200">
        <v>0.11242012000002433</v>
      </c>
      <c r="BC268" s="200">
        <v>0.1</v>
      </c>
    </row>
    <row r="269" spans="1:55" s="200" customFormat="1" ht="12.95" customHeight="1" x14ac:dyDescent="0.2">
      <c r="A269" s="41" t="s">
        <v>117</v>
      </c>
      <c r="B269" s="40"/>
      <c r="C269" s="41">
        <v>49897.544000000002</v>
      </c>
      <c r="D269" s="41" t="s">
        <v>38</v>
      </c>
      <c r="E269" s="200">
        <f t="shared" si="45"/>
        <v>23103.274384655546</v>
      </c>
      <c r="F269" s="228">
        <f t="shared" si="57"/>
        <v>23103</v>
      </c>
      <c r="G269" s="158">
        <f t="shared" si="46"/>
        <v>0.1122220399993239</v>
      </c>
      <c r="I269" s="200">
        <f t="shared" si="58"/>
        <v>0.1122220399993239</v>
      </c>
      <c r="M269" s="39"/>
      <c r="P269" s="200">
        <f t="shared" si="47"/>
        <v>0.10338737105766171</v>
      </c>
      <c r="Q269" s="227">
        <f t="shared" si="48"/>
        <v>34879.044000000002</v>
      </c>
      <c r="R269" s="178"/>
      <c r="S269" s="200">
        <f t="shared" si="49"/>
        <v>7.8051375308770392E-5</v>
      </c>
      <c r="T269" s="217">
        <v>0.1</v>
      </c>
      <c r="U269" s="200">
        <f t="shared" si="50"/>
        <v>7.8051375308770395E-6</v>
      </c>
      <c r="AR269" s="200">
        <v>23956</v>
      </c>
      <c r="AS269" s="200">
        <v>0.11621408000064548</v>
      </c>
      <c r="BA269" s="200">
        <v>23386</v>
      </c>
      <c r="BB269" s="200">
        <v>0.11254647999885492</v>
      </c>
      <c r="BC269" s="200">
        <v>0.1</v>
      </c>
    </row>
    <row r="270" spans="1:55" s="200" customFormat="1" ht="12.95" customHeight="1" x14ac:dyDescent="0.2">
      <c r="A270" s="41" t="s">
        <v>117</v>
      </c>
      <c r="B270" s="40"/>
      <c r="C270" s="41">
        <v>49898.368999999999</v>
      </c>
      <c r="D270" s="41" t="s">
        <v>38</v>
      </c>
      <c r="E270" s="200">
        <f t="shared" si="45"/>
        <v>23105.291522651154</v>
      </c>
      <c r="F270" s="228">
        <f t="shared" si="57"/>
        <v>23105</v>
      </c>
      <c r="G270" s="158">
        <f t="shared" si="46"/>
        <v>0.11923139999998966</v>
      </c>
      <c r="I270" s="200">
        <f t="shared" si="58"/>
        <v>0.11923139999998966</v>
      </c>
      <c r="M270" s="39"/>
      <c r="P270" s="200">
        <f t="shared" si="47"/>
        <v>0.10340483682004455</v>
      </c>
      <c r="Q270" s="227">
        <f t="shared" si="48"/>
        <v>34879.868999999999</v>
      </c>
      <c r="R270" s="178"/>
      <c r="S270" s="200">
        <f t="shared" si="49"/>
        <v>2.5048010208879448E-4</v>
      </c>
      <c r="T270" s="217">
        <v>0.1</v>
      </c>
      <c r="U270" s="200">
        <f t="shared" si="50"/>
        <v>2.5048010208879448E-5</v>
      </c>
      <c r="AB270" s="200" t="s">
        <v>79</v>
      </c>
      <c r="AH270" s="200" t="s">
        <v>69</v>
      </c>
      <c r="AR270" s="200">
        <v>23961</v>
      </c>
      <c r="AS270" s="200">
        <v>0.11923747999389889</v>
      </c>
      <c r="BA270" s="200">
        <v>23386</v>
      </c>
      <c r="BB270" s="200">
        <v>0.11324647999572335</v>
      </c>
      <c r="BC270" s="200">
        <v>1</v>
      </c>
    </row>
    <row r="271" spans="1:55" s="200" customFormat="1" ht="12.95" customHeight="1" x14ac:dyDescent="0.2">
      <c r="A271" s="41" t="s">
        <v>117</v>
      </c>
      <c r="B271" s="40" t="s">
        <v>52</v>
      </c>
      <c r="C271" s="41">
        <v>49898.561000000002</v>
      </c>
      <c r="D271" s="41" t="s">
        <v>38</v>
      </c>
      <c r="E271" s="200">
        <f t="shared" si="45"/>
        <v>23105.760965675596</v>
      </c>
      <c r="F271" s="228">
        <f t="shared" si="57"/>
        <v>23105.5</v>
      </c>
      <c r="G271" s="158">
        <f t="shared" si="46"/>
        <v>0.10673374000180047</v>
      </c>
      <c r="I271" s="200">
        <f t="shared" si="58"/>
        <v>0.10673374000180047</v>
      </c>
      <c r="M271" s="39"/>
      <c r="P271" s="200">
        <f t="shared" si="47"/>
        <v>0.10340920346902302</v>
      </c>
      <c r="Q271" s="227">
        <f t="shared" si="48"/>
        <v>34880.061000000002</v>
      </c>
      <c r="R271" s="178"/>
      <c r="S271" s="200">
        <f t="shared" si="49"/>
        <v>1.105254315777191E-5</v>
      </c>
      <c r="T271" s="217">
        <v>0.1</v>
      </c>
      <c r="U271" s="200">
        <f t="shared" si="50"/>
        <v>1.1052543157771911E-6</v>
      </c>
      <c r="AB271" s="200" t="s">
        <v>68</v>
      </c>
      <c r="AD271" s="200">
        <v>6</v>
      </c>
      <c r="AF271" s="200" t="s">
        <v>123</v>
      </c>
      <c r="AH271" s="200" t="s">
        <v>60</v>
      </c>
      <c r="AR271" s="200">
        <v>23963.5</v>
      </c>
      <c r="AS271" s="200">
        <v>0.11574917999678291</v>
      </c>
      <c r="BA271" s="200">
        <v>23795</v>
      </c>
      <c r="BB271" s="200">
        <v>0.11246060000121361</v>
      </c>
      <c r="BC271" s="200">
        <v>0.1</v>
      </c>
    </row>
    <row r="272" spans="1:55" s="200" customFormat="1" ht="12.95" customHeight="1" x14ac:dyDescent="0.2">
      <c r="A272" s="41" t="s">
        <v>117</v>
      </c>
      <c r="B272" s="40" t="s">
        <v>52</v>
      </c>
      <c r="C272" s="41">
        <v>49899.389000000003</v>
      </c>
      <c r="D272" s="41" t="s">
        <v>38</v>
      </c>
      <c r="E272" s="200">
        <f t="shared" si="45"/>
        <v>23107.785438718467</v>
      </c>
      <c r="F272" s="228">
        <f t="shared" si="57"/>
        <v>23107.5</v>
      </c>
      <c r="G272" s="158">
        <f t="shared" si="46"/>
        <v>0.11674309999943944</v>
      </c>
      <c r="I272" s="200">
        <f t="shared" si="58"/>
        <v>0.11674309999943944</v>
      </c>
      <c r="M272" s="39"/>
      <c r="P272" s="200">
        <f t="shared" si="47"/>
        <v>0.10342667089846805</v>
      </c>
      <c r="Q272" s="227">
        <f t="shared" si="48"/>
        <v>34880.889000000003</v>
      </c>
      <c r="R272" s="178"/>
      <c r="S272" s="200">
        <f t="shared" si="49"/>
        <v>1.7732728400119766E-4</v>
      </c>
      <c r="T272" s="217">
        <v>0.1</v>
      </c>
      <c r="U272" s="200">
        <f t="shared" si="50"/>
        <v>1.7732728400119767E-5</v>
      </c>
      <c r="AR272" s="200">
        <v>24049</v>
      </c>
      <c r="AS272" s="200">
        <v>0.11984931999904802</v>
      </c>
      <c r="BA272" s="200">
        <v>23797.5</v>
      </c>
      <c r="BB272" s="200">
        <v>0.11197230000107083</v>
      </c>
      <c r="BC272" s="200">
        <v>0.1</v>
      </c>
    </row>
    <row r="273" spans="1:55" s="200" customFormat="1" ht="12.95" customHeight="1" x14ac:dyDescent="0.2">
      <c r="A273" s="41" t="s">
        <v>117</v>
      </c>
      <c r="B273" s="40"/>
      <c r="C273" s="41">
        <v>49900.404000000002</v>
      </c>
      <c r="D273" s="41" t="s">
        <v>38</v>
      </c>
      <c r="E273" s="200">
        <f t="shared" si="45"/>
        <v>23110.267129707008</v>
      </c>
      <c r="F273" s="228">
        <f t="shared" si="57"/>
        <v>23110</v>
      </c>
      <c r="G273" s="158">
        <f t="shared" si="46"/>
        <v>0.10925480000150856</v>
      </c>
      <c r="I273" s="200">
        <f t="shared" si="58"/>
        <v>0.10925480000150856</v>
      </c>
      <c r="M273" s="39"/>
      <c r="P273" s="200">
        <f t="shared" si="47"/>
        <v>0.10344850706071933</v>
      </c>
      <c r="Q273" s="227">
        <f t="shared" si="48"/>
        <v>34881.904000000002</v>
      </c>
      <c r="R273" s="178"/>
      <c r="S273" s="200">
        <f t="shared" si="49"/>
        <v>3.3713037714258834E-5</v>
      </c>
      <c r="T273" s="217">
        <v>0.1</v>
      </c>
      <c r="U273" s="200">
        <f t="shared" si="50"/>
        <v>3.3713037714258835E-6</v>
      </c>
      <c r="AR273" s="200">
        <v>24912</v>
      </c>
      <c r="AS273" s="200">
        <v>0.12638815999525832</v>
      </c>
      <c r="BA273" s="200">
        <v>23817</v>
      </c>
      <c r="BB273" s="200">
        <v>0.10956355999223888</v>
      </c>
      <c r="BC273" s="200">
        <v>0.1</v>
      </c>
    </row>
    <row r="274" spans="1:55" s="200" customFormat="1" ht="12.95" customHeight="1" x14ac:dyDescent="0.2">
      <c r="A274" s="41" t="s">
        <v>117</v>
      </c>
      <c r="B274" s="40"/>
      <c r="C274" s="41">
        <v>49906.54</v>
      </c>
      <c r="D274" s="41" t="s">
        <v>38</v>
      </c>
      <c r="E274" s="200">
        <f t="shared" si="45"/>
        <v>23125.269746362865</v>
      </c>
      <c r="F274" s="228">
        <f t="shared" si="57"/>
        <v>23125</v>
      </c>
      <c r="G274" s="158">
        <f t="shared" si="46"/>
        <v>0.11032499999419088</v>
      </c>
      <c r="I274" s="200">
        <f t="shared" si="58"/>
        <v>0.11032499999419088</v>
      </c>
      <c r="M274" s="39"/>
      <c r="P274" s="200">
        <f t="shared" si="47"/>
        <v>0.10357956779460979</v>
      </c>
      <c r="Q274" s="227">
        <f t="shared" si="48"/>
        <v>34888.04</v>
      </c>
      <c r="R274" s="178"/>
      <c r="S274" s="200">
        <f t="shared" si="49"/>
        <v>4.5500855559145294E-5</v>
      </c>
      <c r="T274" s="217">
        <v>0.1</v>
      </c>
      <c r="U274" s="200">
        <f t="shared" si="50"/>
        <v>4.5500855559145297E-6</v>
      </c>
      <c r="AB274" s="200" t="s">
        <v>68</v>
      </c>
      <c r="AD274" s="200">
        <v>8</v>
      </c>
      <c r="AF274" s="200" t="s">
        <v>123</v>
      </c>
      <c r="AH274" s="200" t="s">
        <v>60</v>
      </c>
      <c r="AR274" s="200">
        <v>25763</v>
      </c>
      <c r="AS274" s="200">
        <v>0.13337083999795141</v>
      </c>
      <c r="BA274" s="200">
        <v>23822</v>
      </c>
      <c r="BB274" s="200">
        <v>0.11358695999660995</v>
      </c>
      <c r="BC274" s="200">
        <v>0.1</v>
      </c>
    </row>
    <row r="275" spans="1:55" s="200" customFormat="1" ht="12.95" customHeight="1" x14ac:dyDescent="0.2">
      <c r="A275" s="41" t="s">
        <v>117</v>
      </c>
      <c r="B275" s="40" t="s">
        <v>52</v>
      </c>
      <c r="C275" s="41">
        <v>49907.56</v>
      </c>
      <c r="D275" s="41" t="s">
        <v>38</v>
      </c>
      <c r="E275" s="200">
        <f t="shared" si="45"/>
        <v>23127.763662430159</v>
      </c>
      <c r="F275" s="228">
        <f t="shared" si="57"/>
        <v>23127.5</v>
      </c>
      <c r="G275" s="158">
        <f t="shared" si="46"/>
        <v>0.10783669999364065</v>
      </c>
      <c r="I275" s="200">
        <f t="shared" si="58"/>
        <v>0.10783669999364065</v>
      </c>
      <c r="M275" s="39"/>
      <c r="P275" s="200">
        <f t="shared" si="47"/>
        <v>0.10360141854365536</v>
      </c>
      <c r="Q275" s="227">
        <f t="shared" si="48"/>
        <v>34889.06</v>
      </c>
      <c r="R275" s="178"/>
      <c r="S275" s="200">
        <f t="shared" si="49"/>
        <v>1.7937608960589523E-5</v>
      </c>
      <c r="T275" s="217">
        <v>0.1</v>
      </c>
      <c r="U275" s="200">
        <f t="shared" si="50"/>
        <v>1.7937608960589523E-6</v>
      </c>
      <c r="AB275" s="200" t="s">
        <v>68</v>
      </c>
      <c r="AD275" s="200">
        <v>14</v>
      </c>
      <c r="AF275" s="200" t="s">
        <v>123</v>
      </c>
      <c r="AH275" s="200" t="s">
        <v>60</v>
      </c>
      <c r="AR275" s="200">
        <v>26753</v>
      </c>
      <c r="AS275" s="200">
        <v>0.1413040400002501</v>
      </c>
      <c r="BA275" s="200">
        <v>23831.5</v>
      </c>
      <c r="BB275" s="200">
        <v>0.11613141999259824</v>
      </c>
      <c r="BC275" s="200">
        <v>0.1</v>
      </c>
    </row>
    <row r="276" spans="1:55" s="200" customFormat="1" ht="12.95" customHeight="1" x14ac:dyDescent="0.2">
      <c r="A276" s="41" t="s">
        <v>117</v>
      </c>
      <c r="B276" s="40"/>
      <c r="C276" s="41">
        <v>49909.409</v>
      </c>
      <c r="D276" s="41" t="s">
        <v>38</v>
      </c>
      <c r="E276" s="200">
        <f t="shared" si="45"/>
        <v>23132.284496556091</v>
      </c>
      <c r="F276" s="228">
        <f t="shared" si="57"/>
        <v>23132</v>
      </c>
      <c r="G276" s="158">
        <f t="shared" si="46"/>
        <v>0.1163577599945711</v>
      </c>
      <c r="I276" s="200">
        <f t="shared" si="58"/>
        <v>0.1163577599945711</v>
      </c>
      <c r="M276" s="39"/>
      <c r="P276" s="200">
        <f t="shared" si="47"/>
        <v>0.1036407551431833</v>
      </c>
      <c r="Q276" s="227">
        <f t="shared" si="48"/>
        <v>34890.909</v>
      </c>
      <c r="R276" s="178"/>
      <c r="S276" s="200">
        <f t="shared" si="49"/>
        <v>1.6172221239022077E-4</v>
      </c>
      <c r="T276" s="217">
        <v>0.1</v>
      </c>
      <c r="U276" s="200">
        <f t="shared" si="50"/>
        <v>1.6172221239022077E-5</v>
      </c>
      <c r="AB276" s="200" t="s">
        <v>79</v>
      </c>
      <c r="AH276" s="200" t="s">
        <v>69</v>
      </c>
      <c r="AR276" s="200">
        <v>27621</v>
      </c>
      <c r="AS276" s="200">
        <v>0.14816627999971388</v>
      </c>
      <c r="BA276" s="200">
        <v>23836.5</v>
      </c>
      <c r="BB276" s="200">
        <v>0.11115481999877375</v>
      </c>
      <c r="BC276" s="200">
        <v>0.1</v>
      </c>
    </row>
    <row r="277" spans="1:55" s="200" customFormat="1" ht="12.95" customHeight="1" x14ac:dyDescent="0.2">
      <c r="A277" s="39" t="s">
        <v>124</v>
      </c>
      <c r="B277" s="40"/>
      <c r="C277" s="41">
        <v>49912.472099999999</v>
      </c>
      <c r="D277" s="41"/>
      <c r="E277" s="200">
        <f t="shared" ref="E277:E340" si="59">+(C277-C$7)/C$8</f>
        <v>23139.773824306831</v>
      </c>
      <c r="F277" s="228">
        <f t="shared" si="57"/>
        <v>23139.5</v>
      </c>
      <c r="G277" s="158">
        <f t="shared" ref="G277:G340" si="60">+C277-(C$7+F277*C$8)</f>
        <v>0.11199285999464337</v>
      </c>
      <c r="J277" s="200">
        <f>G277</f>
        <v>0.11199285999464337</v>
      </c>
      <c r="P277" s="200">
        <f t="shared" ref="P277:P340" si="61">+D$11+D$12*F277+D$13*F277^2</f>
        <v>0.10370633114595638</v>
      </c>
      <c r="Q277" s="227">
        <f t="shared" ref="Q277:Q340" si="62">+C277-15018.5</f>
        <v>34893.972099999999</v>
      </c>
      <c r="R277" s="178"/>
      <c r="S277" s="200">
        <f t="shared" ref="S277:S340" si="63">+(P277-G277)^2</f>
        <v>6.8666560360121622E-5</v>
      </c>
      <c r="T277" s="200">
        <v>1</v>
      </c>
      <c r="U277" s="200">
        <f t="shared" ref="U277:U340" si="64">T277*S277</f>
        <v>6.8666560360121622E-5</v>
      </c>
      <c r="W277" s="200">
        <f>+G277-P277</f>
        <v>8.2865288486869831E-3</v>
      </c>
      <c r="AR277" s="200">
        <v>27713.5</v>
      </c>
      <c r="AS277" s="200">
        <v>0.1485991799927433</v>
      </c>
      <c r="BA277" s="200">
        <v>23946.5</v>
      </c>
      <c r="BB277" s="200">
        <v>0.11666962000163039</v>
      </c>
      <c r="BC277" s="200">
        <v>0.1</v>
      </c>
    </row>
    <row r="278" spans="1:55" s="200" customFormat="1" ht="12.95" customHeight="1" x14ac:dyDescent="0.2">
      <c r="A278" s="41" t="s">
        <v>117</v>
      </c>
      <c r="B278" s="40"/>
      <c r="C278" s="41">
        <v>49915.542000000001</v>
      </c>
      <c r="D278" s="41" t="s">
        <v>38</v>
      </c>
      <c r="E278" s="200">
        <f t="shared" si="59"/>
        <v>23147.279778164695</v>
      </c>
      <c r="F278" s="228">
        <f t="shared" si="57"/>
        <v>23147</v>
      </c>
      <c r="G278" s="158">
        <f t="shared" si="60"/>
        <v>0.11442795999755617</v>
      </c>
      <c r="I278" s="200">
        <f>G278</f>
        <v>0.11442795999755617</v>
      </c>
      <c r="M278" s="39"/>
      <c r="P278" s="200">
        <f t="shared" si="61"/>
        <v>0.10377192590317927</v>
      </c>
      <c r="Q278" s="227">
        <f t="shared" si="62"/>
        <v>34897.042000000001</v>
      </c>
      <c r="R278" s="178"/>
      <c r="S278" s="200">
        <f t="shared" si="63"/>
        <v>1.13551062620523E-4</v>
      </c>
      <c r="T278" s="217">
        <v>0.1</v>
      </c>
      <c r="U278" s="200">
        <f t="shared" si="64"/>
        <v>1.1355106262052301E-5</v>
      </c>
      <c r="AR278" s="200">
        <v>27723.5</v>
      </c>
      <c r="AS278" s="200">
        <v>0.15154597999935504</v>
      </c>
      <c r="BA278" s="200">
        <v>23949</v>
      </c>
      <c r="BB278" s="200">
        <v>0.11318131999723846</v>
      </c>
      <c r="BC278" s="200">
        <v>0.1</v>
      </c>
    </row>
    <row r="279" spans="1:55" s="200" customFormat="1" ht="12.95" customHeight="1" x14ac:dyDescent="0.2">
      <c r="A279" s="41" t="s">
        <v>117</v>
      </c>
      <c r="B279" s="40"/>
      <c r="C279" s="41">
        <v>49918.411</v>
      </c>
      <c r="D279" s="41" t="s">
        <v>38</v>
      </c>
      <c r="E279" s="200">
        <f t="shared" si="59"/>
        <v>23154.294528357921</v>
      </c>
      <c r="F279" s="228">
        <f t="shared" si="57"/>
        <v>23154</v>
      </c>
      <c r="G279" s="158">
        <f t="shared" si="60"/>
        <v>0.12046071999793639</v>
      </c>
      <c r="I279" s="200">
        <f>G279</f>
        <v>0.12046071999793639</v>
      </c>
      <c r="M279" s="39"/>
      <c r="P279" s="200">
        <f t="shared" si="61"/>
        <v>0.10383316459726867</v>
      </c>
      <c r="Q279" s="227">
        <f t="shared" si="62"/>
        <v>34899.911</v>
      </c>
      <c r="R279" s="178"/>
      <c r="S279" s="200">
        <f t="shared" si="63"/>
        <v>2.764755986022744E-4</v>
      </c>
      <c r="T279" s="217">
        <v>0.1</v>
      </c>
      <c r="U279" s="200">
        <f t="shared" si="64"/>
        <v>2.7647559860227441E-5</v>
      </c>
      <c r="AR279" s="200">
        <v>28376.5</v>
      </c>
      <c r="AS279" s="200">
        <v>0.15996201999951154</v>
      </c>
      <c r="BA279" s="200">
        <v>23951</v>
      </c>
      <c r="BB279" s="200">
        <v>0.11719067999365507</v>
      </c>
      <c r="BC279" s="200">
        <v>0.1</v>
      </c>
    </row>
    <row r="280" spans="1:55" s="200" customFormat="1" ht="12.95" customHeight="1" x14ac:dyDescent="0.2">
      <c r="A280" s="41" t="s">
        <v>125</v>
      </c>
      <c r="B280" s="40"/>
      <c r="C280" s="41">
        <v>49919.426599999999</v>
      </c>
      <c r="D280" s="41">
        <v>4.0000000000000001E-3</v>
      </c>
      <c r="E280" s="200">
        <f t="shared" si="59"/>
        <v>23156.777686355912</v>
      </c>
      <c r="F280" s="228">
        <f t="shared" si="57"/>
        <v>23156.5</v>
      </c>
      <c r="G280" s="158">
        <f t="shared" si="60"/>
        <v>0.1135724199921242</v>
      </c>
      <c r="K280" s="200">
        <f>G280</f>
        <v>0.1135724199921242</v>
      </c>
      <c r="P280" s="200">
        <f t="shared" si="61"/>
        <v>0.10385503951871619</v>
      </c>
      <c r="Q280" s="227">
        <f t="shared" si="62"/>
        <v>34900.926599999999</v>
      </c>
      <c r="R280" s="178"/>
      <c r="S280" s="200">
        <f t="shared" si="63"/>
        <v>9.4427483264971181E-5</v>
      </c>
      <c r="T280" s="217">
        <v>0.3</v>
      </c>
      <c r="U280" s="200">
        <f t="shared" si="64"/>
        <v>2.8328244979491354E-5</v>
      </c>
      <c r="W280" s="200">
        <f>+G280-P280</f>
        <v>9.7173804734080049E-3</v>
      </c>
      <c r="AB280" s="200" t="s">
        <v>79</v>
      </c>
      <c r="AH280" s="200" t="s">
        <v>69</v>
      </c>
      <c r="AR280" s="200">
        <v>28467</v>
      </c>
      <c r="AS280" s="200">
        <v>0.14700556000025244</v>
      </c>
      <c r="BA280" s="200">
        <v>23953.5</v>
      </c>
      <c r="BB280" s="200">
        <v>0.117702379997354</v>
      </c>
      <c r="BC280" s="200">
        <v>0.1</v>
      </c>
    </row>
    <row r="281" spans="1:55" s="200" customFormat="1" ht="12.95" customHeight="1" x14ac:dyDescent="0.2">
      <c r="A281" s="41" t="s">
        <v>117</v>
      </c>
      <c r="B281" s="40"/>
      <c r="C281" s="41">
        <v>49920.451000000001</v>
      </c>
      <c r="D281" s="41" t="s">
        <v>38</v>
      </c>
      <c r="E281" s="200">
        <f t="shared" si="59"/>
        <v>23159.282360492532</v>
      </c>
      <c r="F281" s="228">
        <f t="shared" si="57"/>
        <v>23159</v>
      </c>
      <c r="G281" s="158">
        <f t="shared" si="60"/>
        <v>0.11548411999683594</v>
      </c>
      <c r="I281" s="200">
        <f t="shared" ref="I281:I300" si="65">G281</f>
        <v>0.11548411999683594</v>
      </c>
      <c r="M281" s="39"/>
      <c r="P281" s="200">
        <f t="shared" si="61"/>
        <v>0.10387691652399147</v>
      </c>
      <c r="Q281" s="227">
        <f t="shared" si="62"/>
        <v>34901.951000000001</v>
      </c>
      <c r="R281" s="178"/>
      <c r="S281" s="200">
        <f t="shared" si="63"/>
        <v>1.347271724600127E-4</v>
      </c>
      <c r="T281" s="217">
        <v>0.1</v>
      </c>
      <c r="U281" s="200">
        <f t="shared" si="64"/>
        <v>1.347271724600127E-5</v>
      </c>
      <c r="AR281" s="200">
        <v>28467</v>
      </c>
      <c r="AS281" s="200">
        <v>0.14845555999636417</v>
      </c>
      <c r="BA281" s="200">
        <v>23956</v>
      </c>
      <c r="BB281" s="200">
        <v>0.11621408000064548</v>
      </c>
      <c r="BC281" s="200">
        <v>0.1</v>
      </c>
    </row>
    <row r="282" spans="1:55" s="200" customFormat="1" ht="12.95" customHeight="1" x14ac:dyDescent="0.2">
      <c r="A282" s="41" t="s">
        <v>117</v>
      </c>
      <c r="B282" s="40" t="s">
        <v>52</v>
      </c>
      <c r="C282" s="41">
        <v>49923.514999999999</v>
      </c>
      <c r="D282" s="41" t="s">
        <v>38</v>
      </c>
      <c r="E282" s="200">
        <f t="shared" si="59"/>
        <v>23166.773888757449</v>
      </c>
      <c r="F282" s="228">
        <f t="shared" si="57"/>
        <v>23166.5</v>
      </c>
      <c r="G282" s="158">
        <f t="shared" si="60"/>
        <v>0.11201921999600017</v>
      </c>
      <c r="I282" s="200">
        <f t="shared" si="65"/>
        <v>0.11201921999600017</v>
      </c>
      <c r="M282" s="39"/>
      <c r="P282" s="200">
        <f t="shared" si="61"/>
        <v>0.10394256004278385</v>
      </c>
      <c r="Q282" s="227">
        <f t="shared" si="62"/>
        <v>34905.014999999999</v>
      </c>
      <c r="R282" s="178"/>
      <c r="S282" s="200">
        <f t="shared" si="63"/>
        <v>6.5232435999888335E-5</v>
      </c>
      <c r="T282" s="217">
        <v>0.1</v>
      </c>
      <c r="U282" s="200">
        <f t="shared" si="64"/>
        <v>6.5232435999888338E-6</v>
      </c>
      <c r="AR282" s="200">
        <v>28467</v>
      </c>
      <c r="AS282" s="200">
        <v>0.14867555999808246</v>
      </c>
      <c r="BA282" s="200">
        <v>23961</v>
      </c>
      <c r="BB282" s="200">
        <v>0.11923747999389889</v>
      </c>
      <c r="BC282" s="200">
        <v>0.1</v>
      </c>
    </row>
    <row r="283" spans="1:55" s="200" customFormat="1" ht="12.95" customHeight="1" x14ac:dyDescent="0.2">
      <c r="A283" s="41" t="s">
        <v>117</v>
      </c>
      <c r="B283" s="40"/>
      <c r="C283" s="41">
        <v>49924.538</v>
      </c>
      <c r="D283" s="41" t="s">
        <v>38</v>
      </c>
      <c r="E283" s="200">
        <f t="shared" si="59"/>
        <v>23169.27513987201</v>
      </c>
      <c r="F283" s="228">
        <f t="shared" si="57"/>
        <v>23169</v>
      </c>
      <c r="G283" s="158">
        <f t="shared" si="60"/>
        <v>0.11253091999969911</v>
      </c>
      <c r="I283" s="200">
        <f t="shared" si="65"/>
        <v>0.11253091999969911</v>
      </c>
      <c r="M283" s="39"/>
      <c r="P283" s="200">
        <f t="shared" si="61"/>
        <v>0.10396444538337014</v>
      </c>
      <c r="Q283" s="227">
        <f t="shared" si="62"/>
        <v>34906.038</v>
      </c>
      <c r="R283" s="178"/>
      <c r="S283" s="200">
        <f t="shared" si="63"/>
        <v>7.3384487352208476E-5</v>
      </c>
      <c r="T283" s="217">
        <v>0.1</v>
      </c>
      <c r="U283" s="200">
        <f t="shared" si="64"/>
        <v>7.3384487352208479E-6</v>
      </c>
      <c r="AR283" s="200">
        <v>28594</v>
      </c>
      <c r="AS283" s="200">
        <v>0.1614199199975701</v>
      </c>
      <c r="BA283" s="200">
        <v>23963.5</v>
      </c>
      <c r="BB283" s="200">
        <v>0.11574917999678291</v>
      </c>
      <c r="BC283" s="200">
        <v>0.1</v>
      </c>
    </row>
    <row r="284" spans="1:55" s="200" customFormat="1" ht="12.95" customHeight="1" x14ac:dyDescent="0.2">
      <c r="A284" s="41" t="s">
        <v>117</v>
      </c>
      <c r="B284" s="40"/>
      <c r="C284" s="41">
        <v>49925.358999999997</v>
      </c>
      <c r="D284" s="41" t="s">
        <v>38</v>
      </c>
      <c r="E284" s="200">
        <f t="shared" si="59"/>
        <v>23171.282497804605</v>
      </c>
      <c r="F284" s="228">
        <f t="shared" si="57"/>
        <v>23171</v>
      </c>
      <c r="G284" s="158">
        <f t="shared" si="60"/>
        <v>0.11554027999227401</v>
      </c>
      <c r="I284" s="200">
        <f t="shared" si="65"/>
        <v>0.11554027999227401</v>
      </c>
      <c r="M284" s="39"/>
      <c r="P284" s="200">
        <f t="shared" si="61"/>
        <v>0.10398195515619517</v>
      </c>
      <c r="Q284" s="227">
        <f t="shared" si="62"/>
        <v>34906.858999999997</v>
      </c>
      <c r="R284" s="178"/>
      <c r="S284" s="200">
        <f t="shared" si="63"/>
        <v>1.3359487301631693E-4</v>
      </c>
      <c r="T284" s="217">
        <v>0.1</v>
      </c>
      <c r="U284" s="200">
        <f t="shared" si="64"/>
        <v>1.3359487301631694E-5</v>
      </c>
      <c r="AR284" s="200">
        <v>28611</v>
      </c>
      <c r="AS284" s="200">
        <v>0.15649947999190772</v>
      </c>
      <c r="BA284" s="200">
        <v>24049</v>
      </c>
      <c r="BB284" s="200">
        <v>0.11984931999904802</v>
      </c>
      <c r="BC284" s="200">
        <v>1</v>
      </c>
    </row>
    <row r="285" spans="1:55" s="200" customFormat="1" ht="12.95" customHeight="1" x14ac:dyDescent="0.2">
      <c r="A285" s="41" t="s">
        <v>117</v>
      </c>
      <c r="B285" s="40" t="s">
        <v>52</v>
      </c>
      <c r="C285" s="41">
        <v>49925.569000000003</v>
      </c>
      <c r="D285" s="41" t="s">
        <v>38</v>
      </c>
      <c r="E285" s="200">
        <f t="shared" si="59"/>
        <v>23171.795951112596</v>
      </c>
      <c r="F285" s="228">
        <f t="shared" si="57"/>
        <v>23171.5</v>
      </c>
      <c r="G285" s="158">
        <f t="shared" si="60"/>
        <v>0.1210426199977519</v>
      </c>
      <c r="I285" s="200">
        <f t="shared" si="65"/>
        <v>0.1210426199977519</v>
      </c>
      <c r="M285" s="39"/>
      <c r="P285" s="200">
        <f t="shared" si="61"/>
        <v>0.1039863328077842</v>
      </c>
      <c r="Q285" s="227">
        <f t="shared" si="62"/>
        <v>34907.069000000003</v>
      </c>
      <c r="R285" s="178"/>
      <c r="S285" s="200">
        <f t="shared" si="63"/>
        <v>2.9091693270665616E-4</v>
      </c>
      <c r="T285" s="217">
        <v>0.1</v>
      </c>
      <c r="U285" s="200">
        <f t="shared" si="64"/>
        <v>2.9091693270665616E-5</v>
      </c>
      <c r="AR285" s="200">
        <v>29313</v>
      </c>
      <c r="AS285" s="200">
        <v>0.17798483999649761</v>
      </c>
      <c r="BA285" s="200">
        <v>24912</v>
      </c>
      <c r="BB285" s="200">
        <v>0.12638815999525832</v>
      </c>
      <c r="BC285" s="200">
        <v>1</v>
      </c>
    </row>
    <row r="286" spans="1:55" s="200" customFormat="1" ht="12.95" customHeight="1" x14ac:dyDescent="0.2">
      <c r="A286" s="178" t="s">
        <v>119</v>
      </c>
      <c r="B286" s="178" t="s">
        <v>52</v>
      </c>
      <c r="C286" s="162">
        <v>49928.423499999997</v>
      </c>
      <c r="D286" s="162" t="s">
        <v>38</v>
      </c>
      <c r="E286" s="200">
        <f t="shared" si="59"/>
        <v>23178.775248577404</v>
      </c>
      <c r="F286" s="228">
        <f t="shared" si="57"/>
        <v>23178.5</v>
      </c>
      <c r="G286" s="158">
        <f t="shared" si="60"/>
        <v>0.11257537999335909</v>
      </c>
      <c r="I286" s="200">
        <f t="shared" si="65"/>
        <v>0.11257537999335909</v>
      </c>
      <c r="P286" s="200">
        <f t="shared" si="61"/>
        <v>0.10404762868210722</v>
      </c>
      <c r="Q286" s="227">
        <f t="shared" si="62"/>
        <v>34909.923499999997</v>
      </c>
      <c r="R286" s="178"/>
      <c r="S286" s="200">
        <f t="shared" si="63"/>
        <v>7.2722542426558015E-5</v>
      </c>
      <c r="T286" s="200">
        <v>1</v>
      </c>
      <c r="U286" s="200">
        <f t="shared" si="64"/>
        <v>7.2722542426558015E-5</v>
      </c>
      <c r="W286" s="200">
        <f t="shared" ref="W286:W292" si="66">+G286-P286</f>
        <v>8.5277513112518716E-3</v>
      </c>
      <c r="AR286" s="200">
        <v>29330</v>
      </c>
      <c r="AS286" s="200">
        <v>0.16476439999678405</v>
      </c>
      <c r="BA286" s="200">
        <v>25763</v>
      </c>
      <c r="BB286" s="200">
        <v>0.13337083999795141</v>
      </c>
      <c r="BC286" s="200">
        <v>1</v>
      </c>
    </row>
    <row r="287" spans="1:55" s="200" customFormat="1" ht="12.95" customHeight="1" x14ac:dyDescent="0.2">
      <c r="A287" s="178" t="s">
        <v>119</v>
      </c>
      <c r="B287" s="178" t="s">
        <v>52</v>
      </c>
      <c r="C287" s="162">
        <v>49928.4395</v>
      </c>
      <c r="D287" s="162" t="s">
        <v>38</v>
      </c>
      <c r="E287" s="200">
        <f t="shared" si="59"/>
        <v>23178.814368829448</v>
      </c>
      <c r="F287" s="228">
        <f t="shared" si="57"/>
        <v>23178.5</v>
      </c>
      <c r="G287" s="158">
        <f t="shared" si="60"/>
        <v>0.12857537999661872</v>
      </c>
      <c r="I287" s="200">
        <f t="shared" si="65"/>
        <v>0.12857537999661872</v>
      </c>
      <c r="P287" s="200">
        <f t="shared" si="61"/>
        <v>0.10404762868210722</v>
      </c>
      <c r="Q287" s="227">
        <f t="shared" si="62"/>
        <v>34909.9395</v>
      </c>
      <c r="R287" s="178"/>
      <c r="S287" s="200">
        <f t="shared" si="63"/>
        <v>6.016105845465206E-4</v>
      </c>
      <c r="T287" s="200">
        <v>1</v>
      </c>
      <c r="U287" s="200">
        <f t="shared" si="64"/>
        <v>6.016105845465206E-4</v>
      </c>
      <c r="W287" s="200">
        <f t="shared" si="66"/>
        <v>2.4527751314511501E-2</v>
      </c>
      <c r="AR287" s="200">
        <v>29354.5</v>
      </c>
      <c r="AS287" s="200">
        <v>0.16463905999262352</v>
      </c>
      <c r="BA287" s="200">
        <v>26753</v>
      </c>
      <c r="BB287" s="200">
        <v>0.1413040400002501</v>
      </c>
      <c r="BC287" s="200">
        <v>1</v>
      </c>
    </row>
    <row r="288" spans="1:55" s="200" customFormat="1" ht="12.95" customHeight="1" x14ac:dyDescent="0.2">
      <c r="A288" s="178" t="s">
        <v>119</v>
      </c>
      <c r="B288" s="178" t="s">
        <v>54</v>
      </c>
      <c r="C288" s="162">
        <v>49929.435299999997</v>
      </c>
      <c r="D288" s="162" t="s">
        <v>38</v>
      </c>
      <c r="E288" s="200">
        <f t="shared" si="59"/>
        <v>23181.249115515537</v>
      </c>
      <c r="F288" s="200">
        <f>ROUND(2*E288,0)/2</f>
        <v>23181</v>
      </c>
      <c r="G288" s="158">
        <f t="shared" si="60"/>
        <v>0.10188707999623148</v>
      </c>
      <c r="I288" s="200">
        <f t="shared" si="65"/>
        <v>0.10188707999623148</v>
      </c>
      <c r="P288" s="200">
        <f t="shared" si="61"/>
        <v>0.10406952402506675</v>
      </c>
      <c r="Q288" s="227">
        <f t="shared" si="62"/>
        <v>34910.935299999997</v>
      </c>
      <c r="R288" s="178"/>
      <c r="S288" s="200">
        <f t="shared" si="63"/>
        <v>4.7630619389987382E-6</v>
      </c>
      <c r="T288" s="200">
        <v>1</v>
      </c>
      <c r="U288" s="200">
        <f t="shared" si="64"/>
        <v>4.7630619389987382E-6</v>
      </c>
      <c r="W288" s="200">
        <f t="shared" si="66"/>
        <v>-2.1824440288352731E-3</v>
      </c>
      <c r="AR288" s="200">
        <v>29442.5</v>
      </c>
      <c r="AS288" s="200">
        <v>0.18167089999769814</v>
      </c>
      <c r="BA288" s="200">
        <v>27621</v>
      </c>
      <c r="BB288" s="200">
        <v>0.14816627999971388</v>
      </c>
      <c r="BC288" s="200">
        <v>1</v>
      </c>
    </row>
    <row r="289" spans="1:55" s="200" customFormat="1" ht="12.95" customHeight="1" x14ac:dyDescent="0.2">
      <c r="A289" s="178" t="s">
        <v>119</v>
      </c>
      <c r="B289" s="178" t="s">
        <v>54</v>
      </c>
      <c r="C289" s="162">
        <v>49929.439400000003</v>
      </c>
      <c r="D289" s="162" t="s">
        <v>38</v>
      </c>
      <c r="E289" s="200">
        <f t="shared" si="59"/>
        <v>23181.259140080136</v>
      </c>
      <c r="F289" s="228">
        <f t="shared" ref="F289:F301" si="67">ROUND(2*E289,0)/2-0.5</f>
        <v>23181</v>
      </c>
      <c r="G289" s="158">
        <f t="shared" si="60"/>
        <v>0.10598708000179613</v>
      </c>
      <c r="I289" s="200">
        <f t="shared" si="65"/>
        <v>0.10598708000179613</v>
      </c>
      <c r="P289" s="200">
        <f t="shared" si="61"/>
        <v>0.10406952402506675</v>
      </c>
      <c r="Q289" s="227">
        <f t="shared" si="62"/>
        <v>34910.939400000003</v>
      </c>
      <c r="R289" s="178"/>
      <c r="S289" s="200">
        <f t="shared" si="63"/>
        <v>3.6770209238905636E-6</v>
      </c>
      <c r="T289" s="200">
        <v>1</v>
      </c>
      <c r="U289" s="200">
        <f t="shared" si="64"/>
        <v>3.6770209238905636E-6</v>
      </c>
      <c r="W289" s="200">
        <f t="shared" si="66"/>
        <v>1.9175559767293793E-3</v>
      </c>
      <c r="AR289" s="200">
        <v>29442.5</v>
      </c>
      <c r="AS289" s="200">
        <v>0.18236089999845717</v>
      </c>
      <c r="BA289" s="200">
        <v>27713.5</v>
      </c>
      <c r="BB289" s="200">
        <v>0.1485991799927433</v>
      </c>
      <c r="BC289" s="200">
        <v>1</v>
      </c>
    </row>
    <row r="290" spans="1:55" s="200" customFormat="1" ht="12.95" customHeight="1" x14ac:dyDescent="0.2">
      <c r="A290" s="178" t="s">
        <v>119</v>
      </c>
      <c r="B290" s="178" t="s">
        <v>54</v>
      </c>
      <c r="C290" s="162">
        <v>49929.444300000003</v>
      </c>
      <c r="D290" s="162" t="s">
        <v>38</v>
      </c>
      <c r="E290" s="200">
        <f t="shared" si="59"/>
        <v>23181.271120657322</v>
      </c>
      <c r="F290" s="228">
        <f t="shared" si="67"/>
        <v>23181</v>
      </c>
      <c r="G290" s="158">
        <f t="shared" si="60"/>
        <v>0.110887080001703</v>
      </c>
      <c r="I290" s="200">
        <f t="shared" si="65"/>
        <v>0.110887080001703</v>
      </c>
      <c r="P290" s="200">
        <f t="shared" si="61"/>
        <v>0.10406952402506675</v>
      </c>
      <c r="Q290" s="227">
        <f t="shared" si="62"/>
        <v>34910.944300000003</v>
      </c>
      <c r="R290" s="178"/>
      <c r="S290" s="200">
        <f t="shared" si="63"/>
        <v>4.6479069494568615E-5</v>
      </c>
      <c r="T290" s="200">
        <v>1</v>
      </c>
      <c r="U290" s="200">
        <f t="shared" si="64"/>
        <v>4.6479069494568615E-5</v>
      </c>
      <c r="W290" s="200">
        <f t="shared" si="66"/>
        <v>6.817555976636247E-3</v>
      </c>
      <c r="AR290" s="200">
        <v>29447.5</v>
      </c>
      <c r="AS290" s="200">
        <v>0.18103429999609943</v>
      </c>
      <c r="BA290" s="200">
        <v>27723.5</v>
      </c>
      <c r="BB290" s="200">
        <v>0.15154597999935504</v>
      </c>
      <c r="BC290" s="200">
        <v>1</v>
      </c>
    </row>
    <row r="291" spans="1:55" s="200" customFormat="1" ht="12.95" customHeight="1" x14ac:dyDescent="0.2">
      <c r="A291" s="178" t="s">
        <v>119</v>
      </c>
      <c r="B291" s="178" t="s">
        <v>54</v>
      </c>
      <c r="C291" s="162">
        <v>49929.445699999997</v>
      </c>
      <c r="D291" s="162" t="s">
        <v>38</v>
      </c>
      <c r="E291" s="200">
        <f t="shared" si="59"/>
        <v>23181.274543679359</v>
      </c>
      <c r="F291" s="228">
        <f t="shared" si="67"/>
        <v>23181</v>
      </c>
      <c r="G291" s="158">
        <f t="shared" si="60"/>
        <v>0.11228707999543985</v>
      </c>
      <c r="I291" s="200">
        <f t="shared" si="65"/>
        <v>0.11228707999543985</v>
      </c>
      <c r="P291" s="200">
        <f t="shared" si="61"/>
        <v>0.10406952402506675</v>
      </c>
      <c r="Q291" s="227">
        <f t="shared" si="62"/>
        <v>34910.945699999997</v>
      </c>
      <c r="R291" s="178"/>
      <c r="S291" s="200">
        <f t="shared" si="63"/>
        <v>6.7528226126214631E-5</v>
      </c>
      <c r="T291" s="200">
        <v>1</v>
      </c>
      <c r="U291" s="200">
        <f t="shared" si="64"/>
        <v>6.7528226126214631E-5</v>
      </c>
      <c r="W291" s="200">
        <f t="shared" si="66"/>
        <v>8.2175559703731027E-3</v>
      </c>
      <c r="AR291" s="200">
        <v>30129.5</v>
      </c>
      <c r="AS291" s="200">
        <v>0.17140605999884428</v>
      </c>
      <c r="BA291" s="200">
        <v>28376.5</v>
      </c>
      <c r="BB291" s="200">
        <v>0.15996201999951154</v>
      </c>
      <c r="BC291" s="200">
        <v>0.1</v>
      </c>
    </row>
    <row r="292" spans="1:55" s="200" customFormat="1" ht="12.95" customHeight="1" x14ac:dyDescent="0.2">
      <c r="A292" s="178" t="s">
        <v>119</v>
      </c>
      <c r="B292" s="178" t="s">
        <v>54</v>
      </c>
      <c r="C292" s="162">
        <v>49929.448499999999</v>
      </c>
      <c r="D292" s="162" t="s">
        <v>38</v>
      </c>
      <c r="E292" s="200">
        <f t="shared" si="59"/>
        <v>23181.28138972347</v>
      </c>
      <c r="F292" s="228">
        <f t="shared" si="67"/>
        <v>23181</v>
      </c>
      <c r="G292" s="158">
        <f t="shared" si="60"/>
        <v>0.11508707999746548</v>
      </c>
      <c r="I292" s="200">
        <f t="shared" si="65"/>
        <v>0.11508707999746548</v>
      </c>
      <c r="P292" s="200">
        <f t="shared" si="61"/>
        <v>0.10406952402506675</v>
      </c>
      <c r="Q292" s="227">
        <f t="shared" si="62"/>
        <v>34910.948499999999</v>
      </c>
      <c r="R292" s="178"/>
      <c r="S292" s="200">
        <f t="shared" si="63"/>
        <v>1.213865396049389E-4</v>
      </c>
      <c r="T292" s="200">
        <v>1</v>
      </c>
      <c r="U292" s="200">
        <f t="shared" si="64"/>
        <v>1.213865396049389E-4</v>
      </c>
      <c r="W292" s="200">
        <f t="shared" si="66"/>
        <v>1.1017555972398729E-2</v>
      </c>
      <c r="AR292" s="200">
        <v>30232</v>
      </c>
      <c r="AS292" s="200">
        <v>0.16728575999877648</v>
      </c>
      <c r="BA292" s="200">
        <v>28467</v>
      </c>
      <c r="BB292" s="200">
        <v>0.14700556000025244</v>
      </c>
      <c r="BC292" s="200">
        <v>1</v>
      </c>
    </row>
    <row r="293" spans="1:55" s="200" customFormat="1" ht="12.95" customHeight="1" x14ac:dyDescent="0.2">
      <c r="A293" s="41" t="s">
        <v>117</v>
      </c>
      <c r="B293" s="40" t="s">
        <v>52</v>
      </c>
      <c r="C293" s="41">
        <v>49932.521999999997</v>
      </c>
      <c r="D293" s="41" t="s">
        <v>38</v>
      </c>
      <c r="E293" s="200">
        <f t="shared" si="59"/>
        <v>23188.796145638033</v>
      </c>
      <c r="F293" s="228">
        <f t="shared" si="67"/>
        <v>23188.5</v>
      </c>
      <c r="G293" s="158">
        <f t="shared" si="60"/>
        <v>0.12112217999674613</v>
      </c>
      <c r="I293" s="200">
        <f t="shared" si="65"/>
        <v>0.12112217999674613</v>
      </c>
      <c r="M293" s="39"/>
      <c r="P293" s="200">
        <f t="shared" si="61"/>
        <v>0.10413522255691185</v>
      </c>
      <c r="Q293" s="227">
        <f t="shared" si="62"/>
        <v>34914.021999999997</v>
      </c>
      <c r="R293" s="178"/>
      <c r="S293" s="200">
        <f t="shared" si="63"/>
        <v>2.8855672306274112E-4</v>
      </c>
      <c r="T293" s="217">
        <v>0.1</v>
      </c>
      <c r="U293" s="200">
        <f t="shared" si="64"/>
        <v>2.8855672306274112E-5</v>
      </c>
      <c r="AR293" s="200">
        <v>30237</v>
      </c>
      <c r="AS293" s="200">
        <v>0.17339915999764344</v>
      </c>
      <c r="BA293" s="200">
        <v>28467</v>
      </c>
      <c r="BB293" s="200">
        <v>0.14845555999636417</v>
      </c>
      <c r="BC293" s="200">
        <v>1</v>
      </c>
    </row>
    <row r="294" spans="1:55" s="200" customFormat="1" ht="12.95" customHeight="1" x14ac:dyDescent="0.2">
      <c r="A294" s="41" t="s">
        <v>117</v>
      </c>
      <c r="B294" s="40"/>
      <c r="C294" s="41">
        <v>49934.356</v>
      </c>
      <c r="D294" s="41" t="s">
        <v>38</v>
      </c>
      <c r="E294" s="200">
        <f t="shared" si="59"/>
        <v>23193.280304527681</v>
      </c>
      <c r="F294" s="228">
        <f t="shared" si="67"/>
        <v>23193</v>
      </c>
      <c r="G294" s="158">
        <f t="shared" si="60"/>
        <v>0.11464323999825865</v>
      </c>
      <c r="I294" s="200">
        <f t="shared" si="65"/>
        <v>0.11464323999825865</v>
      </c>
      <c r="M294" s="39"/>
      <c r="P294" s="200">
        <f t="shared" si="61"/>
        <v>0.10417465067815485</v>
      </c>
      <c r="Q294" s="227">
        <f t="shared" si="62"/>
        <v>34915.856</v>
      </c>
      <c r="R294" s="178"/>
      <c r="S294" s="200">
        <f t="shared" si="63"/>
        <v>1.0959136235299144E-4</v>
      </c>
      <c r="T294" s="217">
        <v>0.1</v>
      </c>
      <c r="U294" s="200">
        <f t="shared" si="64"/>
        <v>1.0959136235299146E-5</v>
      </c>
      <c r="AB294" s="200" t="s">
        <v>126</v>
      </c>
      <c r="AH294" s="200" t="s">
        <v>69</v>
      </c>
      <c r="AR294" s="200">
        <v>31195.5</v>
      </c>
      <c r="AS294" s="200">
        <v>0.18389493999711704</v>
      </c>
      <c r="BA294" s="200">
        <v>28467</v>
      </c>
      <c r="BB294" s="200">
        <v>0.14867555999808246</v>
      </c>
      <c r="BC294" s="200">
        <v>1</v>
      </c>
    </row>
    <row r="295" spans="1:55" s="200" customFormat="1" ht="12.95" customHeight="1" x14ac:dyDescent="0.2">
      <c r="A295" s="41" t="s">
        <v>117</v>
      </c>
      <c r="B295" s="40" t="s">
        <v>52</v>
      </c>
      <c r="C295" s="41">
        <v>49935.375</v>
      </c>
      <c r="D295" s="41" t="s">
        <v>38</v>
      </c>
      <c r="E295" s="200">
        <f t="shared" si="59"/>
        <v>23195.771775579233</v>
      </c>
      <c r="F295" s="228">
        <f t="shared" si="67"/>
        <v>23195.5</v>
      </c>
      <c r="G295" s="158">
        <f t="shared" si="60"/>
        <v>0.11115493999386672</v>
      </c>
      <c r="I295" s="200">
        <f t="shared" si="65"/>
        <v>0.11115493999386672</v>
      </c>
      <c r="M295" s="39"/>
      <c r="P295" s="200">
        <f t="shared" si="61"/>
        <v>0.10419655810731535</v>
      </c>
      <c r="Q295" s="227">
        <f t="shared" si="62"/>
        <v>34916.875</v>
      </c>
      <c r="R295" s="178"/>
      <c r="S295" s="200">
        <f t="shared" si="63"/>
        <v>4.8419078479086252E-5</v>
      </c>
      <c r="T295" s="217">
        <v>0.1</v>
      </c>
      <c r="U295" s="200">
        <f t="shared" si="64"/>
        <v>4.8419078479086253E-6</v>
      </c>
      <c r="AB295" s="200" t="s">
        <v>126</v>
      </c>
      <c r="AF295" s="200" t="s">
        <v>127</v>
      </c>
      <c r="AH295" s="200" t="s">
        <v>69</v>
      </c>
      <c r="AR295" s="200">
        <v>31234.5</v>
      </c>
      <c r="AS295" s="200">
        <v>0.18417745999613544</v>
      </c>
      <c r="BA295" s="200">
        <v>28594</v>
      </c>
      <c r="BB295" s="200">
        <v>0.1614199199975701</v>
      </c>
      <c r="BC295" s="200">
        <v>0.6</v>
      </c>
    </row>
    <row r="296" spans="1:55" s="200" customFormat="1" ht="12.95" customHeight="1" x14ac:dyDescent="0.2">
      <c r="A296" s="41" t="s">
        <v>117</v>
      </c>
      <c r="B296" s="40"/>
      <c r="C296" s="41">
        <v>49936.4</v>
      </c>
      <c r="D296" s="41" t="s">
        <v>38</v>
      </c>
      <c r="E296" s="200">
        <f t="shared" si="59"/>
        <v>23198.277916725303</v>
      </c>
      <c r="F296" s="228">
        <f t="shared" si="67"/>
        <v>23198</v>
      </c>
      <c r="G296" s="158">
        <f t="shared" si="60"/>
        <v>0.11366663999797311</v>
      </c>
      <c r="I296" s="200">
        <f t="shared" si="65"/>
        <v>0.11366663999797311</v>
      </c>
      <c r="M296" s="39"/>
      <c r="P296" s="200">
        <f t="shared" si="61"/>
        <v>0.10421846762030361</v>
      </c>
      <c r="Q296" s="227">
        <f t="shared" si="62"/>
        <v>34917.9</v>
      </c>
      <c r="R296" s="178"/>
      <c r="S296" s="200">
        <f t="shared" si="63"/>
        <v>8.9267961278156885E-5</v>
      </c>
      <c r="T296" s="217">
        <v>0.1</v>
      </c>
      <c r="U296" s="200">
        <f t="shared" si="64"/>
        <v>8.9267961278156892E-6</v>
      </c>
      <c r="AB296" s="200" t="s">
        <v>126</v>
      </c>
      <c r="AF296" s="200" t="s">
        <v>128</v>
      </c>
      <c r="AH296" s="200" t="s">
        <v>69</v>
      </c>
      <c r="AR296" s="200">
        <v>31941.5</v>
      </c>
      <c r="AS296" s="200">
        <v>0.19608621999941533</v>
      </c>
      <c r="BA296" s="200">
        <v>28611</v>
      </c>
      <c r="BB296" s="200">
        <v>0.15649947999190772</v>
      </c>
      <c r="BC296" s="200">
        <v>0.6</v>
      </c>
    </row>
    <row r="297" spans="1:55" s="200" customFormat="1" ht="12.95" customHeight="1" x14ac:dyDescent="0.2">
      <c r="A297" s="41" t="s">
        <v>117</v>
      </c>
      <c r="B297" s="40" t="s">
        <v>52</v>
      </c>
      <c r="C297" s="41">
        <v>49939.463000000003</v>
      </c>
      <c r="D297" s="41" t="s">
        <v>38</v>
      </c>
      <c r="E297" s="200">
        <f t="shared" si="59"/>
        <v>23205.766999974476</v>
      </c>
      <c r="F297" s="228">
        <f t="shared" si="67"/>
        <v>23205.5</v>
      </c>
      <c r="G297" s="158">
        <f t="shared" si="60"/>
        <v>0.10920174000057159</v>
      </c>
      <c r="I297" s="200">
        <f t="shared" si="65"/>
        <v>0.10920174000057159</v>
      </c>
      <c r="M297" s="39"/>
      <c r="P297" s="200">
        <f t="shared" si="61"/>
        <v>0.10428420866223495</v>
      </c>
      <c r="Q297" s="227">
        <f t="shared" si="62"/>
        <v>34920.963000000003</v>
      </c>
      <c r="R297" s="178"/>
      <c r="S297" s="200">
        <f t="shared" si="63"/>
        <v>2.4182114463522939E-5</v>
      </c>
      <c r="T297" s="217">
        <v>0.1</v>
      </c>
      <c r="U297" s="200">
        <f t="shared" si="64"/>
        <v>2.4182114463522939E-6</v>
      </c>
      <c r="AR297" s="200">
        <v>31961</v>
      </c>
      <c r="AS297" s="200">
        <v>0.19117747999553103</v>
      </c>
      <c r="BA297" s="200">
        <v>29313</v>
      </c>
      <c r="BB297" s="200">
        <v>0.17798483999649761</v>
      </c>
      <c r="BC297" s="200">
        <v>0.1</v>
      </c>
    </row>
    <row r="298" spans="1:55" s="200" customFormat="1" ht="12.95" customHeight="1" x14ac:dyDescent="0.2">
      <c r="A298" s="41" t="s">
        <v>117</v>
      </c>
      <c r="B298" s="40" t="s">
        <v>52</v>
      </c>
      <c r="C298" s="41">
        <v>49941.504999999997</v>
      </c>
      <c r="D298" s="41" t="s">
        <v>38</v>
      </c>
      <c r="E298" s="200">
        <f t="shared" si="59"/>
        <v>23210.759722140574</v>
      </c>
      <c r="F298" s="228">
        <f t="shared" si="67"/>
        <v>23210.5</v>
      </c>
      <c r="G298" s="158">
        <f t="shared" si="60"/>
        <v>0.10622513999260264</v>
      </c>
      <c r="I298" s="200">
        <f t="shared" si="65"/>
        <v>0.10622513999260264</v>
      </c>
      <c r="M298" s="39"/>
      <c r="P298" s="200">
        <f t="shared" si="61"/>
        <v>0.10432804644266128</v>
      </c>
      <c r="Q298" s="227">
        <f t="shared" si="62"/>
        <v>34923.004999999997</v>
      </c>
      <c r="R298" s="178"/>
      <c r="S298" s="200">
        <f t="shared" si="63"/>
        <v>3.5989639372291069E-6</v>
      </c>
      <c r="T298" s="217">
        <v>0.1</v>
      </c>
      <c r="U298" s="200">
        <f t="shared" si="64"/>
        <v>3.5989639372291073E-7</v>
      </c>
      <c r="AR298" s="200">
        <v>32005</v>
      </c>
      <c r="AS298" s="200">
        <v>0.19248339999467134</v>
      </c>
      <c r="BA298" s="200">
        <v>29330</v>
      </c>
      <c r="BB298" s="200">
        <v>0.16476439999678405</v>
      </c>
      <c r="BC298" s="200">
        <v>0.4</v>
      </c>
    </row>
    <row r="299" spans="1:55" s="200" customFormat="1" ht="12.95" customHeight="1" x14ac:dyDescent="0.2">
      <c r="A299" s="41" t="s">
        <v>117</v>
      </c>
      <c r="B299" s="40"/>
      <c r="C299" s="41">
        <v>49942.527999999998</v>
      </c>
      <c r="D299" s="41" t="s">
        <v>38</v>
      </c>
      <c r="E299" s="200">
        <f t="shared" si="59"/>
        <v>23213.260973255135</v>
      </c>
      <c r="F299" s="228">
        <f t="shared" si="67"/>
        <v>23213</v>
      </c>
      <c r="G299" s="158">
        <f t="shared" si="60"/>
        <v>0.10673683999630157</v>
      </c>
      <c r="I299" s="200">
        <f t="shared" si="65"/>
        <v>0.10673683999630157</v>
      </c>
      <c r="M299" s="39"/>
      <c r="P299" s="200">
        <f t="shared" si="61"/>
        <v>0.10434996845861608</v>
      </c>
      <c r="Q299" s="227">
        <f t="shared" si="62"/>
        <v>34924.027999999998</v>
      </c>
      <c r="R299" s="178"/>
      <c r="S299" s="200">
        <f t="shared" si="63"/>
        <v>5.6971557374131057E-6</v>
      </c>
      <c r="T299" s="217">
        <v>0.1</v>
      </c>
      <c r="U299" s="200">
        <f t="shared" si="64"/>
        <v>5.6971557374131061E-7</v>
      </c>
      <c r="AR299" s="200">
        <v>32080.5</v>
      </c>
      <c r="AS299" s="200">
        <v>0.19781674000114435</v>
      </c>
      <c r="BA299" s="200">
        <v>29354.5</v>
      </c>
      <c r="BB299" s="200">
        <v>0.16463905999262352</v>
      </c>
      <c r="BC299" s="200">
        <v>0.4</v>
      </c>
    </row>
    <row r="300" spans="1:55" s="200" customFormat="1" ht="12.95" customHeight="1" x14ac:dyDescent="0.2">
      <c r="A300" s="41" t="s">
        <v>117</v>
      </c>
      <c r="B300" s="40" t="s">
        <v>52</v>
      </c>
      <c r="C300" s="41">
        <v>49948.455000000002</v>
      </c>
      <c r="D300" s="41" t="s">
        <v>38</v>
      </c>
      <c r="E300" s="200">
        <f t="shared" si="59"/>
        <v>23227.752581618781</v>
      </c>
      <c r="F300" s="228">
        <f t="shared" si="67"/>
        <v>23227.5</v>
      </c>
      <c r="G300" s="158">
        <f t="shared" si="60"/>
        <v>0.10330469999462366</v>
      </c>
      <c r="I300" s="200">
        <f t="shared" si="65"/>
        <v>0.10330469999462366</v>
      </c>
      <c r="M300" s="39"/>
      <c r="P300" s="200">
        <f t="shared" si="61"/>
        <v>0.10447715724423727</v>
      </c>
      <c r="Q300" s="227">
        <f t="shared" si="62"/>
        <v>34929.955000000002</v>
      </c>
      <c r="R300" s="178"/>
      <c r="S300" s="200">
        <f t="shared" si="63"/>
        <v>1.3746560021715094E-6</v>
      </c>
      <c r="T300" s="217">
        <v>0.1</v>
      </c>
      <c r="U300" s="200">
        <f t="shared" si="64"/>
        <v>1.3746560021715095E-7</v>
      </c>
      <c r="AR300" s="200">
        <v>33034</v>
      </c>
      <c r="AS300" s="200">
        <v>0.20582912000099896</v>
      </c>
      <c r="BA300" s="200">
        <v>29442.5</v>
      </c>
      <c r="BB300" s="200">
        <v>0.18167089999769814</v>
      </c>
      <c r="BC300" s="200">
        <v>0.1</v>
      </c>
    </row>
    <row r="301" spans="1:55" s="200" customFormat="1" ht="12.95" customHeight="1" x14ac:dyDescent="0.2">
      <c r="A301" s="39" t="s">
        <v>129</v>
      </c>
      <c r="B301" s="40"/>
      <c r="C301" s="41">
        <v>49954.393900000003</v>
      </c>
      <c r="D301" s="41">
        <v>1E-4</v>
      </c>
      <c r="E301" s="200">
        <f t="shared" si="59"/>
        <v>23242.273285669871</v>
      </c>
      <c r="F301" s="228">
        <f t="shared" si="67"/>
        <v>23242</v>
      </c>
      <c r="G301" s="158">
        <f t="shared" si="60"/>
        <v>0.11177255999791669</v>
      </c>
      <c r="K301" s="200">
        <f>G301</f>
        <v>0.11177255999791669</v>
      </c>
      <c r="P301" s="200">
        <f t="shared" si="61"/>
        <v>0.10460441612982416</v>
      </c>
      <c r="Q301" s="227">
        <f t="shared" si="62"/>
        <v>34935.893900000003</v>
      </c>
      <c r="R301" s="178"/>
      <c r="S301" s="200">
        <f t="shared" si="63"/>
        <v>5.1382286513672539E-5</v>
      </c>
      <c r="T301" s="200">
        <v>1</v>
      </c>
      <c r="U301" s="200">
        <f t="shared" si="64"/>
        <v>5.1382286513672539E-5</v>
      </c>
      <c r="W301" s="200">
        <f>+G301-P301</f>
        <v>7.1681438680925302E-3</v>
      </c>
      <c r="AR301" s="200">
        <v>33092.5</v>
      </c>
      <c r="AS301" s="200">
        <v>0.20887290000246139</v>
      </c>
      <c r="BA301" s="200">
        <v>29442.5</v>
      </c>
      <c r="BB301" s="200">
        <v>0.18236089999845717</v>
      </c>
      <c r="BC301" s="200">
        <v>0.1</v>
      </c>
    </row>
    <row r="302" spans="1:55" s="200" customFormat="1" ht="12.95" customHeight="1" x14ac:dyDescent="0.2">
      <c r="A302" s="39" t="s">
        <v>130</v>
      </c>
      <c r="B302" s="40" t="s">
        <v>52</v>
      </c>
      <c r="C302" s="41">
        <v>49962.351000000002</v>
      </c>
      <c r="D302" s="41">
        <v>3.0000000000000001E-3</v>
      </c>
      <c r="E302" s="200">
        <f t="shared" si="59"/>
        <v>23261.728520512166</v>
      </c>
      <c r="F302" s="200">
        <f>ROUND(2*E302,0)/2</f>
        <v>23261.5</v>
      </c>
      <c r="G302" s="158">
        <f t="shared" si="60"/>
        <v>9.3463819997850806E-2</v>
      </c>
      <c r="J302" s="200">
        <f>G302</f>
        <v>9.3463819997850806E-2</v>
      </c>
      <c r="P302" s="200">
        <f t="shared" si="61"/>
        <v>0.10477566791597549</v>
      </c>
      <c r="Q302" s="227">
        <f t="shared" si="62"/>
        <v>34943.851000000002</v>
      </c>
      <c r="R302" s="178"/>
      <c r="S302" s="200">
        <f t="shared" si="63"/>
        <v>1.2795790332278183E-4</v>
      </c>
      <c r="T302" s="200">
        <v>0.6</v>
      </c>
      <c r="U302" s="200">
        <f t="shared" si="64"/>
        <v>7.6774741993669096E-5</v>
      </c>
      <c r="W302" s="200">
        <f>+G302-P302</f>
        <v>-1.1311847918124687E-2</v>
      </c>
      <c r="AR302" s="200">
        <v>33865.5</v>
      </c>
      <c r="AS302" s="200">
        <v>0.20230053999694064</v>
      </c>
      <c r="BA302" s="200">
        <v>29447.5</v>
      </c>
      <c r="BB302" s="200">
        <v>0.18103429999609943</v>
      </c>
      <c r="BC302" s="200">
        <v>0.1</v>
      </c>
    </row>
    <row r="303" spans="1:55" s="200" customFormat="1" ht="12.95" customHeight="1" x14ac:dyDescent="0.2">
      <c r="A303" s="41" t="s">
        <v>117</v>
      </c>
      <c r="B303" s="40"/>
      <c r="C303" s="41">
        <v>49977.296999999999</v>
      </c>
      <c r="D303" s="41" t="s">
        <v>38</v>
      </c>
      <c r="E303" s="200">
        <f t="shared" si="59"/>
        <v>23298.271725945411</v>
      </c>
      <c r="F303" s="228">
        <f>ROUND(2*E303,0)/2-0.5</f>
        <v>23298</v>
      </c>
      <c r="G303" s="158">
        <f t="shared" si="60"/>
        <v>0.11113463999208761</v>
      </c>
      <c r="I303" s="200">
        <f>G303</f>
        <v>0.11113463999208761</v>
      </c>
      <c r="M303" s="39"/>
      <c r="P303" s="200">
        <f t="shared" si="61"/>
        <v>0.10509655687859391</v>
      </c>
      <c r="Q303" s="227">
        <f t="shared" si="62"/>
        <v>34958.796999999999</v>
      </c>
      <c r="R303" s="178"/>
      <c r="S303" s="200">
        <f t="shared" si="63"/>
        <v>3.6458447685457779E-5</v>
      </c>
      <c r="T303" s="217">
        <v>0.1</v>
      </c>
      <c r="U303" s="200">
        <f t="shared" si="64"/>
        <v>3.6458447685457781E-6</v>
      </c>
      <c r="AR303" s="200">
        <v>33865.5</v>
      </c>
      <c r="AS303" s="200">
        <v>0.21960053999646334</v>
      </c>
      <c r="BA303" s="200">
        <v>30129.5</v>
      </c>
      <c r="BB303" s="200">
        <v>0.17140605999884428</v>
      </c>
      <c r="BC303" s="200">
        <v>1</v>
      </c>
    </row>
    <row r="304" spans="1:55" s="200" customFormat="1" ht="12.95" customHeight="1" x14ac:dyDescent="0.2">
      <c r="A304" s="41" t="s">
        <v>117</v>
      </c>
      <c r="B304" s="40" t="s">
        <v>52</v>
      </c>
      <c r="C304" s="41">
        <v>49978.322</v>
      </c>
      <c r="D304" s="41" t="s">
        <v>38</v>
      </c>
      <c r="E304" s="200">
        <f t="shared" si="59"/>
        <v>23300.777867091481</v>
      </c>
      <c r="F304" s="228">
        <f>ROUND(2*E304,0)/2-0.5</f>
        <v>23300.5</v>
      </c>
      <c r="G304" s="158">
        <f t="shared" si="60"/>
        <v>0.113646339996194</v>
      </c>
      <c r="I304" s="200">
        <f>G304</f>
        <v>0.113646339996194</v>
      </c>
      <c r="M304" s="39"/>
      <c r="P304" s="200">
        <f t="shared" si="61"/>
        <v>0.10511855182852017</v>
      </c>
      <c r="Q304" s="227">
        <f t="shared" si="62"/>
        <v>34959.822</v>
      </c>
      <c r="R304" s="178"/>
      <c r="S304" s="200">
        <f t="shared" si="63"/>
        <v>7.2723171032717734E-5</v>
      </c>
      <c r="T304" s="217">
        <v>0.1</v>
      </c>
      <c r="U304" s="200">
        <f t="shared" si="64"/>
        <v>7.2723171032717736E-6</v>
      </c>
      <c r="AR304" s="200">
        <v>33868</v>
      </c>
      <c r="AS304" s="200">
        <v>0.21748223999748006</v>
      </c>
      <c r="BA304" s="200">
        <v>30232</v>
      </c>
      <c r="BB304" s="200">
        <v>0.16728575999877648</v>
      </c>
      <c r="BC304" s="200">
        <v>1</v>
      </c>
    </row>
    <row r="305" spans="1:55" s="200" customFormat="1" ht="12.95" customHeight="1" x14ac:dyDescent="0.2">
      <c r="A305" s="39" t="s">
        <v>130</v>
      </c>
      <c r="B305" s="40" t="s">
        <v>52</v>
      </c>
      <c r="C305" s="41">
        <v>49989.353999999999</v>
      </c>
      <c r="D305" s="41">
        <v>4.0000000000000001E-3</v>
      </c>
      <c r="E305" s="200">
        <f t="shared" si="59"/>
        <v>23327.751280870394</v>
      </c>
      <c r="F305" s="228">
        <f>ROUND(2*E305,0)/2-0.5</f>
        <v>23327.5</v>
      </c>
      <c r="G305" s="158">
        <f t="shared" si="60"/>
        <v>0.10277269999642158</v>
      </c>
      <c r="J305" s="200">
        <f>G305</f>
        <v>0.10277269999642158</v>
      </c>
      <c r="P305" s="200">
        <f t="shared" si="61"/>
        <v>0.10535623006922824</v>
      </c>
      <c r="Q305" s="227">
        <f t="shared" si="62"/>
        <v>34970.853999999999</v>
      </c>
      <c r="R305" s="178"/>
      <c r="S305" s="200">
        <f t="shared" si="63"/>
        <v>6.6746276370964065E-6</v>
      </c>
      <c r="T305" s="217">
        <v>0.3</v>
      </c>
      <c r="U305" s="200">
        <f t="shared" si="64"/>
        <v>2.0023882911289219E-6</v>
      </c>
      <c r="W305" s="200">
        <f>+G305-P305</f>
        <v>-2.583530072806664E-3</v>
      </c>
      <c r="AR305" s="200">
        <v>33868</v>
      </c>
      <c r="AS305" s="200">
        <v>0.21748223999748006</v>
      </c>
      <c r="BA305" s="200">
        <v>30237</v>
      </c>
      <c r="BB305" s="200">
        <v>0.17339915999764344</v>
      </c>
      <c r="BC305" s="200">
        <v>0.6</v>
      </c>
    </row>
    <row r="306" spans="1:55" s="200" customFormat="1" ht="12.95" customHeight="1" x14ac:dyDescent="0.2">
      <c r="A306" s="39" t="s">
        <v>130</v>
      </c>
      <c r="B306" s="40"/>
      <c r="C306" s="41">
        <v>49990.374000000003</v>
      </c>
      <c r="D306" s="41">
        <v>7.0000000000000001E-3</v>
      </c>
      <c r="E306" s="200">
        <f t="shared" si="59"/>
        <v>23330.245196937707</v>
      </c>
      <c r="F306" s="200">
        <f>ROUND(2*E306,0)/2</f>
        <v>23330</v>
      </c>
      <c r="G306" s="158">
        <f t="shared" si="60"/>
        <v>0.10028440000314731</v>
      </c>
      <c r="J306" s="200">
        <f>G306</f>
        <v>0.10028440000314731</v>
      </c>
      <c r="P306" s="200">
        <f t="shared" si="61"/>
        <v>0.10537824960832201</v>
      </c>
      <c r="Q306" s="227">
        <f t="shared" si="62"/>
        <v>34971.874000000003</v>
      </c>
      <c r="R306" s="178"/>
      <c r="S306" s="200">
        <f t="shared" si="63"/>
        <v>2.5947303800138442E-5</v>
      </c>
      <c r="T306" s="209">
        <f>T$19</f>
        <v>0.1</v>
      </c>
      <c r="U306" s="200">
        <f t="shared" si="64"/>
        <v>2.5947303800138443E-6</v>
      </c>
      <c r="W306" s="200">
        <f>+G306-P306</f>
        <v>-5.0938496051746995E-3</v>
      </c>
      <c r="AR306" s="200">
        <v>33868</v>
      </c>
      <c r="AS306" s="200">
        <v>0.21758223999495385</v>
      </c>
      <c r="BA306" s="200">
        <v>31195.5</v>
      </c>
      <c r="BB306" s="200">
        <v>0.18389493999711704</v>
      </c>
      <c r="BC306" s="200">
        <v>1</v>
      </c>
    </row>
    <row r="307" spans="1:55" s="200" customFormat="1" ht="12.95" customHeight="1" x14ac:dyDescent="0.2">
      <c r="A307" s="39" t="s">
        <v>129</v>
      </c>
      <c r="B307" s="40"/>
      <c r="C307" s="41">
        <v>49995.294199999997</v>
      </c>
      <c r="D307" s="41">
        <v>1E-4</v>
      </c>
      <c r="E307" s="200">
        <f t="shared" si="59"/>
        <v>23342.275163441951</v>
      </c>
      <c r="F307" s="228">
        <f t="shared" ref="F307:F338" si="68">ROUND(2*E307,0)/2-0.5</f>
        <v>23342</v>
      </c>
      <c r="G307" s="158">
        <f t="shared" si="60"/>
        <v>0.11254055999597767</v>
      </c>
      <c r="K307" s="200">
        <f>G307</f>
        <v>0.11254055999597767</v>
      </c>
      <c r="P307" s="200">
        <f t="shared" si="61"/>
        <v>0.10548397240285445</v>
      </c>
      <c r="Q307" s="227">
        <f t="shared" si="62"/>
        <v>34976.794199999997</v>
      </c>
      <c r="R307" s="178"/>
      <c r="S307" s="200">
        <f t="shared" si="63"/>
        <v>4.9795428459420565E-5</v>
      </c>
      <c r="T307" s="200">
        <v>1</v>
      </c>
      <c r="U307" s="200">
        <f t="shared" si="64"/>
        <v>4.9795428459420565E-5</v>
      </c>
      <c r="W307" s="200">
        <f>+G307-P307</f>
        <v>7.0565875931232203E-3</v>
      </c>
      <c r="AR307" s="200">
        <v>34543</v>
      </c>
      <c r="AS307" s="200">
        <v>0.22786123999685515</v>
      </c>
      <c r="BA307" s="200">
        <v>31234.5</v>
      </c>
      <c r="BB307" s="200">
        <v>0.18417745999613544</v>
      </c>
      <c r="BC307" s="200">
        <v>0.6</v>
      </c>
    </row>
    <row r="308" spans="1:55" s="200" customFormat="1" ht="12.95" customHeight="1" x14ac:dyDescent="0.2">
      <c r="A308" s="41" t="s">
        <v>117</v>
      </c>
      <c r="B308" s="40"/>
      <c r="C308" s="41">
        <v>49995.296000000002</v>
      </c>
      <c r="D308" s="41" t="s">
        <v>38</v>
      </c>
      <c r="E308" s="200">
        <f t="shared" si="59"/>
        <v>23342.279564470322</v>
      </c>
      <c r="F308" s="228">
        <f t="shared" si="68"/>
        <v>23342</v>
      </c>
      <c r="G308" s="158">
        <f t="shared" si="60"/>
        <v>0.11434056000143755</v>
      </c>
      <c r="I308" s="200">
        <f>G308</f>
        <v>0.11434056000143755</v>
      </c>
      <c r="M308" s="39"/>
      <c r="P308" s="200">
        <f t="shared" si="61"/>
        <v>0.10548397240285445</v>
      </c>
      <c r="Q308" s="227">
        <f t="shared" si="62"/>
        <v>34976.796000000002</v>
      </c>
      <c r="R308" s="178"/>
      <c r="S308" s="200">
        <f t="shared" si="63"/>
        <v>7.8439143891375946E-5</v>
      </c>
      <c r="T308" s="217">
        <v>0.1</v>
      </c>
      <c r="U308" s="200">
        <f t="shared" si="64"/>
        <v>7.8439143891375946E-6</v>
      </c>
      <c r="AR308" s="200">
        <v>34601.5</v>
      </c>
      <c r="AS308" s="200">
        <v>0.22567501999583328</v>
      </c>
      <c r="BA308" s="200">
        <v>31941.5</v>
      </c>
      <c r="BB308" s="200">
        <v>0.19608621999941533</v>
      </c>
      <c r="BC308" s="200">
        <v>1</v>
      </c>
    </row>
    <row r="309" spans="1:55" s="200" customFormat="1" ht="12.95" customHeight="1" x14ac:dyDescent="0.2">
      <c r="A309" s="41" t="s">
        <v>117</v>
      </c>
      <c r="B309" s="40"/>
      <c r="C309" s="41">
        <v>50002.247000000003</v>
      </c>
      <c r="D309" s="41" t="s">
        <v>38</v>
      </c>
      <c r="E309" s="200">
        <f t="shared" si="59"/>
        <v>23359.274868964272</v>
      </c>
      <c r="F309" s="228">
        <f t="shared" si="68"/>
        <v>23359</v>
      </c>
      <c r="G309" s="158">
        <f t="shared" si="60"/>
        <v>0.11242012000002433</v>
      </c>
      <c r="I309" s="200">
        <f>G309</f>
        <v>0.11242012000002433</v>
      </c>
      <c r="M309" s="39"/>
      <c r="P309" s="200">
        <f t="shared" si="61"/>
        <v>0.10563382854794208</v>
      </c>
      <c r="Q309" s="227">
        <f t="shared" si="62"/>
        <v>34983.747000000003</v>
      </c>
      <c r="R309" s="178"/>
      <c r="S309" s="200">
        <f t="shared" si="63"/>
        <v>4.6053751672604566E-5</v>
      </c>
      <c r="T309" s="217">
        <v>0.1</v>
      </c>
      <c r="U309" s="200">
        <f t="shared" si="64"/>
        <v>4.6053751672604569E-6</v>
      </c>
      <c r="AR309" s="200">
        <v>34601.5</v>
      </c>
      <c r="AS309" s="200">
        <v>0.22567501999583328</v>
      </c>
      <c r="BA309" s="200">
        <v>31961</v>
      </c>
      <c r="BB309" s="200">
        <v>0.19117747999553103</v>
      </c>
      <c r="BC309" s="200">
        <v>1</v>
      </c>
    </row>
    <row r="310" spans="1:55" s="200" customFormat="1" ht="12.95" customHeight="1" x14ac:dyDescent="0.2">
      <c r="A310" s="41" t="s">
        <v>117</v>
      </c>
      <c r="B310" s="40"/>
      <c r="C310" s="41">
        <v>50013.29</v>
      </c>
      <c r="D310" s="41" t="s">
        <v>38</v>
      </c>
      <c r="E310" s="200">
        <f t="shared" si="59"/>
        <v>23386.275177916457</v>
      </c>
      <c r="F310" s="228">
        <f t="shared" si="68"/>
        <v>23386</v>
      </c>
      <c r="G310" s="158">
        <f t="shared" si="60"/>
        <v>0.11254647999885492</v>
      </c>
      <c r="I310" s="200">
        <f>G310</f>
        <v>0.11254647999885492</v>
      </c>
      <c r="M310" s="39"/>
      <c r="P310" s="200">
        <f t="shared" si="61"/>
        <v>0.10587203341360057</v>
      </c>
      <c r="Q310" s="227">
        <f t="shared" si="62"/>
        <v>34994.79</v>
      </c>
      <c r="R310" s="178"/>
      <c r="S310" s="200">
        <f t="shared" si="63"/>
        <v>4.4548237219413391E-5</v>
      </c>
      <c r="T310" s="217">
        <v>0.1</v>
      </c>
      <c r="U310" s="200">
        <f t="shared" si="64"/>
        <v>4.4548237219413391E-6</v>
      </c>
      <c r="AR310" s="200">
        <v>34601.5</v>
      </c>
      <c r="AS310" s="200">
        <v>0.2259750199955306</v>
      </c>
      <c r="BA310" s="200">
        <v>32005</v>
      </c>
      <c r="BB310" s="200">
        <v>0.19248339999467134</v>
      </c>
      <c r="BC310" s="200">
        <v>1</v>
      </c>
    </row>
    <row r="311" spans="1:55" s="200" customFormat="1" ht="12.95" customHeight="1" x14ac:dyDescent="0.2">
      <c r="A311" s="39" t="s">
        <v>129</v>
      </c>
      <c r="B311" s="40"/>
      <c r="C311" s="41">
        <v>50013.290699999998</v>
      </c>
      <c r="D311" s="41">
        <v>2.9999999999999997E-4</v>
      </c>
      <c r="E311" s="200">
        <f t="shared" si="59"/>
        <v>23386.276889427474</v>
      </c>
      <c r="F311" s="228">
        <f t="shared" si="68"/>
        <v>23386</v>
      </c>
      <c r="G311" s="158">
        <f t="shared" si="60"/>
        <v>0.11324647999572335</v>
      </c>
      <c r="K311" s="200">
        <f>G311</f>
        <v>0.11324647999572335</v>
      </c>
      <c r="P311" s="200">
        <f t="shared" si="61"/>
        <v>0.10587203341360057</v>
      </c>
      <c r="Q311" s="227">
        <f t="shared" si="62"/>
        <v>34994.790699999998</v>
      </c>
      <c r="R311" s="178"/>
      <c r="S311" s="200">
        <f t="shared" si="63"/>
        <v>5.4382462392582254E-5</v>
      </c>
      <c r="T311" s="200">
        <v>1</v>
      </c>
      <c r="U311" s="200">
        <f t="shared" si="64"/>
        <v>5.4382462392582254E-5</v>
      </c>
      <c r="W311" s="200">
        <f>+G311-P311</f>
        <v>7.3744465821227734E-3</v>
      </c>
      <c r="AR311" s="200">
        <v>34662.5</v>
      </c>
      <c r="AS311" s="200">
        <v>0.2266204999978072</v>
      </c>
      <c r="BA311" s="200">
        <v>32080.5</v>
      </c>
      <c r="BB311" s="200">
        <v>0.19781674000114435</v>
      </c>
      <c r="BC311" s="200">
        <v>0.4</v>
      </c>
    </row>
    <row r="312" spans="1:55" s="200" customFormat="1" ht="12.95" customHeight="1" x14ac:dyDescent="0.2">
      <c r="A312" s="41" t="s">
        <v>117</v>
      </c>
      <c r="B312" s="40"/>
      <c r="C312" s="41">
        <v>50180.569000000003</v>
      </c>
      <c r="D312" s="41" t="s">
        <v>38</v>
      </c>
      <c r="E312" s="200">
        <f t="shared" si="59"/>
        <v>23795.274967938509</v>
      </c>
      <c r="F312" s="228">
        <f t="shared" si="68"/>
        <v>23795</v>
      </c>
      <c r="G312" s="158">
        <f t="shared" si="60"/>
        <v>0.11246060000121361</v>
      </c>
      <c r="I312" s="200">
        <f t="shared" ref="I312:I334" si="69">G312</f>
        <v>0.11246060000121361</v>
      </c>
      <c r="M312" s="39"/>
      <c r="P312" s="200">
        <f t="shared" si="61"/>
        <v>0.10951012372826123</v>
      </c>
      <c r="Q312" s="227">
        <f t="shared" si="62"/>
        <v>35162.069000000003</v>
      </c>
      <c r="R312" s="178"/>
      <c r="S312" s="200">
        <f t="shared" si="63"/>
        <v>8.7053102372549468E-6</v>
      </c>
      <c r="T312" s="217">
        <v>0.1</v>
      </c>
      <c r="U312" s="200">
        <f t="shared" si="64"/>
        <v>8.7053102372549468E-7</v>
      </c>
      <c r="AR312" s="200">
        <v>34670</v>
      </c>
      <c r="AS312" s="200">
        <v>0.22285559999727411</v>
      </c>
      <c r="BA312" s="200">
        <v>33034</v>
      </c>
      <c r="BB312" s="200">
        <v>0.20582912000099896</v>
      </c>
      <c r="BC312" s="200">
        <v>1</v>
      </c>
    </row>
    <row r="313" spans="1:55" s="200" customFormat="1" ht="12.95" customHeight="1" x14ac:dyDescent="0.2">
      <c r="A313" s="41" t="s">
        <v>117</v>
      </c>
      <c r="B313" s="40"/>
      <c r="C313" s="41">
        <v>50181.591</v>
      </c>
      <c r="D313" s="41" t="s">
        <v>38</v>
      </c>
      <c r="E313" s="200">
        <f t="shared" si="59"/>
        <v>23797.773774037309</v>
      </c>
      <c r="F313" s="228">
        <f t="shared" si="68"/>
        <v>23797.5</v>
      </c>
      <c r="G313" s="158">
        <f t="shared" si="60"/>
        <v>0.11197230000107083</v>
      </c>
      <c r="I313" s="200">
        <f t="shared" si="69"/>
        <v>0.11197230000107083</v>
      </c>
      <c r="M313" s="39"/>
      <c r="P313" s="200">
        <f t="shared" si="61"/>
        <v>0.10953253294314529</v>
      </c>
      <c r="Q313" s="227">
        <f t="shared" si="62"/>
        <v>35163.091</v>
      </c>
      <c r="R313" s="178"/>
      <c r="S313" s="200">
        <f t="shared" si="63"/>
        <v>5.9524632969386879E-6</v>
      </c>
      <c r="T313" s="217">
        <v>0.1</v>
      </c>
      <c r="U313" s="200">
        <f t="shared" si="64"/>
        <v>5.9524632969386881E-7</v>
      </c>
      <c r="AR313" s="200">
        <v>34736</v>
      </c>
      <c r="AS313" s="200">
        <v>0.22816447999502998</v>
      </c>
      <c r="BA313" s="200">
        <v>33092.5</v>
      </c>
      <c r="BB313" s="200">
        <v>0.20887290000246139</v>
      </c>
      <c r="BC313" s="200">
        <v>1</v>
      </c>
    </row>
    <row r="314" spans="1:55" s="200" customFormat="1" ht="12.95" customHeight="1" x14ac:dyDescent="0.2">
      <c r="A314" s="41" t="s">
        <v>117</v>
      </c>
      <c r="B314" s="40"/>
      <c r="C314" s="41">
        <v>50189.563999999998</v>
      </c>
      <c r="D314" s="41" t="s">
        <v>38</v>
      </c>
      <c r="E314" s="200">
        <f t="shared" si="59"/>
        <v>23817.267884630062</v>
      </c>
      <c r="F314" s="228">
        <f t="shared" si="68"/>
        <v>23817</v>
      </c>
      <c r="G314" s="158">
        <f t="shared" si="60"/>
        <v>0.10956355999223888</v>
      </c>
      <c r="I314" s="200">
        <f t="shared" si="69"/>
        <v>0.10956355999223888</v>
      </c>
      <c r="M314" s="39"/>
      <c r="P314" s="200">
        <f t="shared" si="61"/>
        <v>0.10970739633620966</v>
      </c>
      <c r="Q314" s="227">
        <f t="shared" si="62"/>
        <v>35171.063999999998</v>
      </c>
      <c r="R314" s="178"/>
      <c r="S314" s="200">
        <f t="shared" si="63"/>
        <v>2.0688893846879627E-8</v>
      </c>
      <c r="T314" s="217">
        <v>0.1</v>
      </c>
      <c r="U314" s="200">
        <f t="shared" si="64"/>
        <v>2.068889384687963E-9</v>
      </c>
      <c r="AR314" s="200">
        <v>35428</v>
      </c>
      <c r="AS314" s="200">
        <v>0.2369030399931944</v>
      </c>
      <c r="BA314" s="200">
        <v>33775</v>
      </c>
      <c r="BB314" s="200">
        <v>0.21616699999867706</v>
      </c>
      <c r="BC314" s="200">
        <v>1</v>
      </c>
    </row>
    <row r="315" spans="1:55" s="200" customFormat="1" ht="12.95" customHeight="1" x14ac:dyDescent="0.2">
      <c r="A315" s="41" t="s">
        <v>117</v>
      </c>
      <c r="B315" s="40"/>
      <c r="C315" s="41">
        <v>50191.612999999998</v>
      </c>
      <c r="D315" s="41" t="s">
        <v>38</v>
      </c>
      <c r="E315" s="200">
        <f t="shared" si="59"/>
        <v>23822.277721906437</v>
      </c>
      <c r="F315" s="228">
        <f t="shared" si="68"/>
        <v>23822</v>
      </c>
      <c r="G315" s="158">
        <f t="shared" si="60"/>
        <v>0.11358695999660995</v>
      </c>
      <c r="I315" s="200">
        <f t="shared" si="69"/>
        <v>0.11358695999660995</v>
      </c>
      <c r="M315" s="39"/>
      <c r="P315" s="200">
        <f t="shared" si="61"/>
        <v>0.10975225352517406</v>
      </c>
      <c r="Q315" s="227">
        <f t="shared" si="62"/>
        <v>35173.112999999998</v>
      </c>
      <c r="R315" s="178"/>
      <c r="S315" s="200">
        <f t="shared" si="63"/>
        <v>1.4704973722072245E-5</v>
      </c>
      <c r="T315" s="217">
        <v>0.1</v>
      </c>
      <c r="U315" s="200">
        <f t="shared" si="64"/>
        <v>1.4704973722072246E-6</v>
      </c>
      <c r="AR315" s="200">
        <v>35562</v>
      </c>
      <c r="AS315" s="200">
        <v>0.23883015999308554</v>
      </c>
      <c r="BA315" s="200">
        <v>33777.5</v>
      </c>
      <c r="BB315" s="200">
        <v>0.21717869999702089</v>
      </c>
      <c r="BC315" s="200">
        <v>1</v>
      </c>
    </row>
    <row r="316" spans="1:55" s="200" customFormat="1" ht="12.95" customHeight="1" x14ac:dyDescent="0.2">
      <c r="A316" s="41" t="s">
        <v>117</v>
      </c>
      <c r="B316" s="40" t="s">
        <v>52</v>
      </c>
      <c r="C316" s="41">
        <v>50195.500999999997</v>
      </c>
      <c r="D316" s="41" t="s">
        <v>38</v>
      </c>
      <c r="E316" s="200">
        <f t="shared" si="59"/>
        <v>23831.783943151218</v>
      </c>
      <c r="F316" s="228">
        <f t="shared" si="68"/>
        <v>23831.5</v>
      </c>
      <c r="G316" s="158">
        <f t="shared" si="60"/>
        <v>0.11613141999259824</v>
      </c>
      <c r="I316" s="200">
        <f t="shared" si="69"/>
        <v>0.11613141999259824</v>
      </c>
      <c r="M316" s="39"/>
      <c r="P316" s="200">
        <f t="shared" si="61"/>
        <v>0.10983750514798829</v>
      </c>
      <c r="Q316" s="227">
        <f t="shared" si="62"/>
        <v>35177.000999999997</v>
      </c>
      <c r="R316" s="178"/>
      <c r="S316" s="200">
        <f t="shared" si="63"/>
        <v>3.9613364071201478E-5</v>
      </c>
      <c r="T316" s="217">
        <v>0.1</v>
      </c>
      <c r="U316" s="200">
        <f t="shared" si="64"/>
        <v>3.9613364071201484E-6</v>
      </c>
      <c r="BA316" s="200">
        <v>33789.5</v>
      </c>
      <c r="BB316" s="200">
        <v>0.2177348599943798</v>
      </c>
      <c r="BC316" s="200">
        <v>1</v>
      </c>
    </row>
    <row r="317" spans="1:55" s="200" customFormat="1" ht="12.95" customHeight="1" x14ac:dyDescent="0.2">
      <c r="A317" s="41" t="s">
        <v>117</v>
      </c>
      <c r="B317" s="40" t="s">
        <v>52</v>
      </c>
      <c r="C317" s="41">
        <v>50197.540999999997</v>
      </c>
      <c r="D317" s="41" t="s">
        <v>38</v>
      </c>
      <c r="E317" s="200">
        <f t="shared" si="59"/>
        <v>23836.771775285826</v>
      </c>
      <c r="F317" s="228">
        <f t="shared" si="68"/>
        <v>23836.5</v>
      </c>
      <c r="G317" s="158">
        <f t="shared" si="60"/>
        <v>0.11115481999877375</v>
      </c>
      <c r="I317" s="200">
        <f t="shared" si="69"/>
        <v>0.11115481999877375</v>
      </c>
      <c r="M317" s="39"/>
      <c r="P317" s="200">
        <f t="shared" si="61"/>
        <v>0.10988238650935467</v>
      </c>
      <c r="Q317" s="227">
        <f t="shared" si="62"/>
        <v>35179.040999999997</v>
      </c>
      <c r="R317" s="178"/>
      <c r="S317" s="200">
        <f t="shared" si="63"/>
        <v>1.6190869849952111E-6</v>
      </c>
      <c r="T317" s="217">
        <v>0.1</v>
      </c>
      <c r="U317" s="200">
        <f t="shared" si="64"/>
        <v>1.6190869849952112E-7</v>
      </c>
      <c r="BA317" s="200">
        <v>33792</v>
      </c>
      <c r="BB317" s="200">
        <v>0.21614655999292154</v>
      </c>
      <c r="BC317" s="200">
        <v>1</v>
      </c>
    </row>
    <row r="318" spans="1:55" s="200" customFormat="1" ht="12.95" customHeight="1" x14ac:dyDescent="0.2">
      <c r="A318" s="178" t="s">
        <v>87</v>
      </c>
      <c r="B318" s="178" t="s">
        <v>54</v>
      </c>
      <c r="C318" s="162">
        <v>50237.01</v>
      </c>
      <c r="D318" s="162" t="s">
        <v>38</v>
      </c>
      <c r="E318" s="200">
        <f t="shared" si="59"/>
        <v>23933.274102011728</v>
      </c>
      <c r="F318" s="228">
        <f t="shared" si="68"/>
        <v>23933</v>
      </c>
      <c r="G318" s="158">
        <f t="shared" si="60"/>
        <v>0.11210643999947933</v>
      </c>
      <c r="I318" s="200">
        <f t="shared" si="69"/>
        <v>0.11210643999947933</v>
      </c>
      <c r="P318" s="200">
        <f t="shared" si="61"/>
        <v>0.11075022962947842</v>
      </c>
      <c r="Q318" s="227">
        <f t="shared" si="62"/>
        <v>35218.51</v>
      </c>
      <c r="R318" s="178"/>
      <c r="S318" s="200">
        <f t="shared" si="63"/>
        <v>1.8393065676980199E-6</v>
      </c>
      <c r="T318" s="200">
        <v>1</v>
      </c>
      <c r="U318" s="200">
        <f t="shared" si="64"/>
        <v>1.8393065676980199E-6</v>
      </c>
      <c r="W318" s="200">
        <f>+G318-P318</f>
        <v>1.3562103700009154E-3</v>
      </c>
      <c r="BA318" s="200">
        <v>33836</v>
      </c>
      <c r="BB318" s="200">
        <v>0.21595248000085121</v>
      </c>
      <c r="BC318" s="200">
        <v>1</v>
      </c>
    </row>
    <row r="319" spans="1:55" s="200" customFormat="1" ht="12.95" customHeight="1" x14ac:dyDescent="0.2">
      <c r="A319" s="41" t="s">
        <v>117</v>
      </c>
      <c r="B319" s="40" t="s">
        <v>52</v>
      </c>
      <c r="C319" s="41">
        <v>50242.536</v>
      </c>
      <c r="D319" s="41" t="s">
        <v>38</v>
      </c>
      <c r="E319" s="200">
        <f t="shared" si="59"/>
        <v>23946.785259058703</v>
      </c>
      <c r="F319" s="228">
        <f t="shared" si="68"/>
        <v>23946.5</v>
      </c>
      <c r="G319" s="158">
        <f t="shared" si="60"/>
        <v>0.11666962000163039</v>
      </c>
      <c r="I319" s="200">
        <f t="shared" si="69"/>
        <v>0.11666962000163039</v>
      </c>
      <c r="M319" s="39"/>
      <c r="P319" s="200">
        <f t="shared" si="61"/>
        <v>0.11087188529310359</v>
      </c>
      <c r="Q319" s="227">
        <f t="shared" si="62"/>
        <v>35224.036</v>
      </c>
      <c r="R319" s="178"/>
      <c r="S319" s="200">
        <f t="shared" si="63"/>
        <v>3.3613727750456406E-5</v>
      </c>
      <c r="T319" s="217">
        <v>0.1</v>
      </c>
      <c r="U319" s="200">
        <f t="shared" si="64"/>
        <v>3.3613727750456408E-6</v>
      </c>
      <c r="BA319" s="200">
        <v>33838.5</v>
      </c>
      <c r="BB319" s="200">
        <v>0.21816417999070836</v>
      </c>
      <c r="BC319" s="200">
        <v>1</v>
      </c>
    </row>
    <row r="320" spans="1:55" s="200" customFormat="1" ht="12.95" customHeight="1" x14ac:dyDescent="0.2">
      <c r="A320" s="41" t="s">
        <v>117</v>
      </c>
      <c r="B320" s="40"/>
      <c r="C320" s="41">
        <v>50243.555</v>
      </c>
      <c r="D320" s="41" t="s">
        <v>38</v>
      </c>
      <c r="E320" s="200">
        <f t="shared" si="59"/>
        <v>23949.276730110254</v>
      </c>
      <c r="F320" s="228">
        <f t="shared" si="68"/>
        <v>23949</v>
      </c>
      <c r="G320" s="158">
        <f t="shared" si="60"/>
        <v>0.11318131999723846</v>
      </c>
      <c r="I320" s="200">
        <f t="shared" si="69"/>
        <v>0.11318131999723846</v>
      </c>
      <c r="M320" s="39"/>
      <c r="P320" s="200">
        <f t="shared" si="61"/>
        <v>0.11089442078794964</v>
      </c>
      <c r="Q320" s="227">
        <f t="shared" si="62"/>
        <v>35225.055</v>
      </c>
      <c r="R320" s="178"/>
      <c r="S320" s="200">
        <f t="shared" si="63"/>
        <v>5.2299079934458182E-6</v>
      </c>
      <c r="T320" s="217">
        <v>0.1</v>
      </c>
      <c r="U320" s="200">
        <f t="shared" si="64"/>
        <v>5.2299079934458188E-7</v>
      </c>
      <c r="BA320" s="200">
        <v>33865.5</v>
      </c>
      <c r="BB320" s="200">
        <v>0.20230053999694064</v>
      </c>
      <c r="BC320" s="200">
        <v>0.2</v>
      </c>
    </row>
    <row r="321" spans="1:55" s="200" customFormat="1" ht="12.95" customHeight="1" x14ac:dyDescent="0.2">
      <c r="A321" s="41" t="s">
        <v>117</v>
      </c>
      <c r="B321" s="40"/>
      <c r="C321" s="41">
        <v>50244.377</v>
      </c>
      <c r="D321" s="41" t="s">
        <v>38</v>
      </c>
      <c r="E321" s="200">
        <f t="shared" si="59"/>
        <v>23951.28653305861</v>
      </c>
      <c r="F321" s="228">
        <f t="shared" si="68"/>
        <v>23951</v>
      </c>
      <c r="G321" s="158">
        <f t="shared" si="60"/>
        <v>0.11719067999365507</v>
      </c>
      <c r="I321" s="200">
        <f t="shared" si="69"/>
        <v>0.11719067999365507</v>
      </c>
      <c r="M321" s="39"/>
      <c r="P321" s="200">
        <f t="shared" si="61"/>
        <v>0.11091245068418248</v>
      </c>
      <c r="Q321" s="227">
        <f t="shared" si="62"/>
        <v>35225.877</v>
      </c>
      <c r="R321" s="178"/>
      <c r="S321" s="200">
        <f t="shared" si="63"/>
        <v>3.9416163262320584E-5</v>
      </c>
      <c r="T321" s="217">
        <v>0.1</v>
      </c>
      <c r="U321" s="200">
        <f t="shared" si="64"/>
        <v>3.9416163262320589E-6</v>
      </c>
      <c r="BA321" s="200">
        <v>33865.5</v>
      </c>
      <c r="BB321" s="200">
        <v>0.21799053999711759</v>
      </c>
      <c r="BC321" s="200">
        <v>1</v>
      </c>
    </row>
    <row r="322" spans="1:55" s="200" customFormat="1" ht="12.95" customHeight="1" x14ac:dyDescent="0.2">
      <c r="A322" s="41" t="s">
        <v>117</v>
      </c>
      <c r="B322" s="40" t="s">
        <v>52</v>
      </c>
      <c r="C322" s="41">
        <v>50245.4</v>
      </c>
      <c r="D322" s="41" t="s">
        <v>38</v>
      </c>
      <c r="E322" s="200">
        <f t="shared" si="59"/>
        <v>23953.787784173175</v>
      </c>
      <c r="F322" s="228">
        <f t="shared" si="68"/>
        <v>23953.5</v>
      </c>
      <c r="G322" s="158">
        <f t="shared" si="60"/>
        <v>0.117702379997354</v>
      </c>
      <c r="I322" s="200">
        <f t="shared" si="69"/>
        <v>0.117702379997354</v>
      </c>
      <c r="M322" s="39"/>
      <c r="P322" s="200">
        <f t="shared" si="61"/>
        <v>0.11093498992991851</v>
      </c>
      <c r="Q322" s="227">
        <f t="shared" si="62"/>
        <v>35226.9</v>
      </c>
      <c r="R322" s="178"/>
      <c r="S322" s="200">
        <f t="shared" si="63"/>
        <v>4.5797568324824473E-5</v>
      </c>
      <c r="T322" s="217">
        <v>0.1</v>
      </c>
      <c r="U322" s="200">
        <f t="shared" si="64"/>
        <v>4.5797568324824478E-6</v>
      </c>
      <c r="BA322" s="200">
        <v>33865.5</v>
      </c>
      <c r="BB322" s="200">
        <v>0.21960053999646334</v>
      </c>
      <c r="BC322" s="200">
        <v>0.2</v>
      </c>
    </row>
    <row r="323" spans="1:55" s="200" customFormat="1" ht="12.95" customHeight="1" x14ac:dyDescent="0.2">
      <c r="A323" s="41" t="s">
        <v>117</v>
      </c>
      <c r="B323" s="40"/>
      <c r="C323" s="41">
        <v>50246.421000000002</v>
      </c>
      <c r="D323" s="41" t="s">
        <v>38</v>
      </c>
      <c r="E323" s="200">
        <f t="shared" si="59"/>
        <v>23956.284145256232</v>
      </c>
      <c r="F323" s="228">
        <f t="shared" si="68"/>
        <v>23956</v>
      </c>
      <c r="G323" s="158">
        <f t="shared" si="60"/>
        <v>0.11621408000064548</v>
      </c>
      <c r="I323" s="200">
        <f t="shared" si="69"/>
        <v>0.11621408000064548</v>
      </c>
      <c r="M323" s="39"/>
      <c r="P323" s="200">
        <f t="shared" si="61"/>
        <v>0.11095753125948229</v>
      </c>
      <c r="Q323" s="227">
        <f t="shared" si="62"/>
        <v>35227.921000000002</v>
      </c>
      <c r="R323" s="178"/>
      <c r="S323" s="200">
        <f t="shared" si="63"/>
        <v>2.7631304668224277E-5</v>
      </c>
      <c r="T323" s="217">
        <v>0.1</v>
      </c>
      <c r="U323" s="200">
        <f t="shared" si="64"/>
        <v>2.763130466822428E-6</v>
      </c>
      <c r="BA323" s="200">
        <v>33868</v>
      </c>
      <c r="BB323" s="200">
        <v>0.21730223999475129</v>
      </c>
      <c r="BC323" s="200">
        <v>1</v>
      </c>
    </row>
    <row r="324" spans="1:55" s="200" customFormat="1" ht="12.95" customHeight="1" x14ac:dyDescent="0.2">
      <c r="A324" s="41" t="s">
        <v>117</v>
      </c>
      <c r="B324" s="40"/>
      <c r="C324" s="41">
        <v>50248.468999999997</v>
      </c>
      <c r="D324" s="41" t="s">
        <v>38</v>
      </c>
      <c r="E324" s="200">
        <f t="shared" si="59"/>
        <v>23961.291537516845</v>
      </c>
      <c r="F324" s="228">
        <f t="shared" si="68"/>
        <v>23961</v>
      </c>
      <c r="G324" s="158">
        <f t="shared" si="60"/>
        <v>0.11923747999389889</v>
      </c>
      <c r="I324" s="200">
        <f t="shared" si="69"/>
        <v>0.11923747999389889</v>
      </c>
      <c r="M324" s="39"/>
      <c r="P324" s="200">
        <f t="shared" si="61"/>
        <v>0.11100262017009314</v>
      </c>
      <c r="Q324" s="227">
        <f t="shared" si="62"/>
        <v>35229.968999999997</v>
      </c>
      <c r="R324" s="178"/>
      <c r="S324" s="200">
        <f t="shared" si="63"/>
        <v>6.7812916317729952E-5</v>
      </c>
      <c r="T324" s="217">
        <v>0.1</v>
      </c>
      <c r="U324" s="200">
        <f t="shared" si="64"/>
        <v>6.7812916317729959E-6</v>
      </c>
      <c r="BA324" s="200">
        <v>33868</v>
      </c>
      <c r="BB324" s="200">
        <v>0.21748223999748006</v>
      </c>
      <c r="BC324" s="200">
        <v>1</v>
      </c>
    </row>
    <row r="325" spans="1:55" s="200" customFormat="1" ht="12.95" customHeight="1" x14ac:dyDescent="0.2">
      <c r="A325" s="41" t="s">
        <v>117</v>
      </c>
      <c r="B325" s="40" t="s">
        <v>52</v>
      </c>
      <c r="C325" s="41">
        <v>50249.487999999998</v>
      </c>
      <c r="D325" s="41" t="s">
        <v>38</v>
      </c>
      <c r="E325" s="200">
        <f t="shared" si="59"/>
        <v>23963.783008568396</v>
      </c>
      <c r="F325" s="228">
        <f t="shared" si="68"/>
        <v>23963.5</v>
      </c>
      <c r="G325" s="158">
        <f t="shared" si="60"/>
        <v>0.11574917999678291</v>
      </c>
      <c r="I325" s="200">
        <f t="shared" si="69"/>
        <v>0.11574917999678291</v>
      </c>
      <c r="M325" s="39"/>
      <c r="P325" s="200">
        <f t="shared" si="61"/>
        <v>0.11102516775114019</v>
      </c>
      <c r="Q325" s="227">
        <f t="shared" si="62"/>
        <v>35230.987999999998</v>
      </c>
      <c r="R325" s="178"/>
      <c r="S325" s="200">
        <f t="shared" si="63"/>
        <v>2.231629169698245E-5</v>
      </c>
      <c r="T325" s="217">
        <v>0.1</v>
      </c>
      <c r="U325" s="200">
        <f t="shared" si="64"/>
        <v>2.231629169698245E-6</v>
      </c>
      <c r="BA325" s="200">
        <v>33868</v>
      </c>
      <c r="BB325" s="200">
        <v>0.21748223999748006</v>
      </c>
      <c r="BC325" s="200">
        <v>1</v>
      </c>
    </row>
    <row r="326" spans="1:55" s="200" customFormat="1" ht="12.95" customHeight="1" x14ac:dyDescent="0.2">
      <c r="A326" s="178" t="s">
        <v>119</v>
      </c>
      <c r="B326" s="178" t="s">
        <v>52</v>
      </c>
      <c r="C326" s="162">
        <v>50281.4087</v>
      </c>
      <c r="D326" s="162" t="s">
        <v>38</v>
      </c>
      <c r="E326" s="200">
        <f t="shared" si="59"/>
        <v>24041.829622891521</v>
      </c>
      <c r="F326" s="228">
        <f t="shared" si="68"/>
        <v>24041.5</v>
      </c>
      <c r="G326" s="158">
        <f t="shared" si="60"/>
        <v>0.13481422000040766</v>
      </c>
      <c r="I326" s="200">
        <f t="shared" si="69"/>
        <v>0.13481422000040766</v>
      </c>
      <c r="P326" s="200">
        <f t="shared" si="61"/>
        <v>0.11172969902816643</v>
      </c>
      <c r="Q326" s="227">
        <f t="shared" si="62"/>
        <v>35262.9087</v>
      </c>
      <c r="R326" s="178"/>
      <c r="S326" s="200">
        <f t="shared" si="63"/>
        <v>5.3289510851784513E-4</v>
      </c>
      <c r="T326" s="200">
        <v>1</v>
      </c>
      <c r="U326" s="200">
        <f t="shared" si="64"/>
        <v>5.3289510851784513E-4</v>
      </c>
      <c r="W326" s="200">
        <f t="shared" ref="W326:W345" si="70">+G326-P326</f>
        <v>2.3084520972241229E-2</v>
      </c>
      <c r="BA326" s="200">
        <v>33868</v>
      </c>
      <c r="BB326" s="200">
        <v>0.21758223999495385</v>
      </c>
      <c r="BC326" s="200">
        <v>1</v>
      </c>
    </row>
    <row r="327" spans="1:55" s="200" customFormat="1" ht="12.95" customHeight="1" x14ac:dyDescent="0.2">
      <c r="A327" s="178" t="s">
        <v>119</v>
      </c>
      <c r="B327" s="178" t="s">
        <v>52</v>
      </c>
      <c r="C327" s="162">
        <v>50281.416400000002</v>
      </c>
      <c r="D327" s="162" t="s">
        <v>38</v>
      </c>
      <c r="E327" s="200">
        <f t="shared" si="59"/>
        <v>24041.848449512818</v>
      </c>
      <c r="F327" s="228">
        <f t="shared" si="68"/>
        <v>24041.5</v>
      </c>
      <c r="G327" s="158">
        <f t="shared" si="60"/>
        <v>0.14251422000234015</v>
      </c>
      <c r="I327" s="200">
        <f t="shared" si="69"/>
        <v>0.14251422000234015</v>
      </c>
      <c r="P327" s="200">
        <f t="shared" si="61"/>
        <v>0.11172969902816643</v>
      </c>
      <c r="Q327" s="227">
        <f t="shared" si="62"/>
        <v>35262.916400000002</v>
      </c>
      <c r="R327" s="178"/>
      <c r="S327" s="200">
        <f t="shared" si="63"/>
        <v>9.4768673160934189E-4</v>
      </c>
      <c r="T327" s="200">
        <v>1</v>
      </c>
      <c r="U327" s="200">
        <f t="shared" si="64"/>
        <v>9.4768673160934189E-4</v>
      </c>
      <c r="W327" s="200">
        <f t="shared" si="70"/>
        <v>3.0784520974173724E-2</v>
      </c>
      <c r="BA327" s="200">
        <v>33904.5</v>
      </c>
      <c r="BB327" s="200">
        <v>0.21817305999866221</v>
      </c>
      <c r="BC327" s="200">
        <v>1</v>
      </c>
    </row>
    <row r="328" spans="1:55" s="200" customFormat="1" ht="12.95" customHeight="1" x14ac:dyDescent="0.2">
      <c r="A328" s="178" t="s">
        <v>119</v>
      </c>
      <c r="B328" s="178" t="s">
        <v>52</v>
      </c>
      <c r="C328" s="162">
        <v>50281.419099999999</v>
      </c>
      <c r="D328" s="162" t="s">
        <v>38</v>
      </c>
      <c r="E328" s="200">
        <f t="shared" si="59"/>
        <v>24041.855051055343</v>
      </c>
      <c r="F328" s="228">
        <f t="shared" si="68"/>
        <v>24041.5</v>
      </c>
      <c r="G328" s="158">
        <f t="shared" si="60"/>
        <v>0.14521421999961603</v>
      </c>
      <c r="I328" s="200">
        <f t="shared" si="69"/>
        <v>0.14521421999961603</v>
      </c>
      <c r="P328" s="200">
        <f t="shared" si="61"/>
        <v>0.11172969902816643</v>
      </c>
      <c r="Q328" s="227">
        <f t="shared" si="62"/>
        <v>35262.919099999999</v>
      </c>
      <c r="R328" s="178"/>
      <c r="S328" s="200">
        <f t="shared" si="63"/>
        <v>1.1212131446874485E-3</v>
      </c>
      <c r="T328" s="200">
        <v>1</v>
      </c>
      <c r="U328" s="200">
        <f t="shared" si="64"/>
        <v>1.1212131446874485E-3</v>
      </c>
      <c r="W328" s="200">
        <f t="shared" si="70"/>
        <v>3.3484520971449605E-2</v>
      </c>
      <c r="BA328" s="200">
        <v>33907</v>
      </c>
      <c r="BB328" s="200">
        <v>0.21828475999791408</v>
      </c>
      <c r="BC328" s="200">
        <v>1</v>
      </c>
    </row>
    <row r="329" spans="1:55" s="200" customFormat="1" ht="12.95" customHeight="1" x14ac:dyDescent="0.2">
      <c r="A329" s="178" t="s">
        <v>119</v>
      </c>
      <c r="B329" s="178" t="s">
        <v>52</v>
      </c>
      <c r="C329" s="162">
        <v>50281.419099999999</v>
      </c>
      <c r="D329" s="162" t="s">
        <v>38</v>
      </c>
      <c r="E329" s="200">
        <f t="shared" si="59"/>
        <v>24041.855051055343</v>
      </c>
      <c r="F329" s="228">
        <f t="shared" si="68"/>
        <v>24041.5</v>
      </c>
      <c r="G329" s="158">
        <f t="shared" si="60"/>
        <v>0.14521421999961603</v>
      </c>
      <c r="I329" s="200">
        <f t="shared" si="69"/>
        <v>0.14521421999961603</v>
      </c>
      <c r="P329" s="200">
        <f t="shared" si="61"/>
        <v>0.11172969902816643</v>
      </c>
      <c r="Q329" s="227">
        <f t="shared" si="62"/>
        <v>35262.919099999999</v>
      </c>
      <c r="R329" s="178"/>
      <c r="S329" s="200">
        <f t="shared" si="63"/>
        <v>1.1212131446874485E-3</v>
      </c>
      <c r="T329" s="200">
        <v>1</v>
      </c>
      <c r="U329" s="200">
        <f t="shared" si="64"/>
        <v>1.1212131446874485E-3</v>
      </c>
      <c r="W329" s="200">
        <f t="shared" si="70"/>
        <v>3.3484520971449605E-2</v>
      </c>
      <c r="BA329" s="200">
        <v>34543</v>
      </c>
      <c r="BB329" s="200">
        <v>0.22786123999685515</v>
      </c>
      <c r="BC329" s="200">
        <v>1</v>
      </c>
    </row>
    <row r="330" spans="1:55" s="200" customFormat="1" ht="12.95" customHeight="1" x14ac:dyDescent="0.2">
      <c r="A330" s="178" t="s">
        <v>119</v>
      </c>
      <c r="B330" s="178" t="s">
        <v>54</v>
      </c>
      <c r="C330" s="162">
        <v>50282.423300000002</v>
      </c>
      <c r="D330" s="162" t="s">
        <v>38</v>
      </c>
      <c r="E330" s="200">
        <f t="shared" si="59"/>
        <v>24044.310335873768</v>
      </c>
      <c r="F330" s="228">
        <f t="shared" si="68"/>
        <v>24044</v>
      </c>
      <c r="G330" s="158">
        <f t="shared" si="60"/>
        <v>0.12692591999802971</v>
      </c>
      <c r="I330" s="200">
        <f t="shared" si="69"/>
        <v>0.12692591999802971</v>
      </c>
      <c r="P330" s="200">
        <f t="shared" si="61"/>
        <v>0.11175231370846721</v>
      </c>
      <c r="Q330" s="227">
        <f t="shared" si="62"/>
        <v>35263.923300000002</v>
      </c>
      <c r="R330" s="178"/>
      <c r="S330" s="200">
        <f t="shared" si="63"/>
        <v>2.3023832783065082E-4</v>
      </c>
      <c r="T330" s="200">
        <v>1</v>
      </c>
      <c r="U330" s="200">
        <f t="shared" si="64"/>
        <v>2.3023832783065082E-4</v>
      </c>
      <c r="W330" s="200">
        <f t="shared" si="70"/>
        <v>1.5173606289562505E-2</v>
      </c>
      <c r="BA330" s="200">
        <v>34601.5</v>
      </c>
      <c r="BB330" s="200">
        <v>0.22567501999583328</v>
      </c>
      <c r="BC330" s="200">
        <v>1</v>
      </c>
    </row>
    <row r="331" spans="1:55" s="200" customFormat="1" ht="12.95" customHeight="1" x14ac:dyDescent="0.2">
      <c r="A331" s="178" t="s">
        <v>119</v>
      </c>
      <c r="B331" s="178" t="s">
        <v>54</v>
      </c>
      <c r="C331" s="162">
        <v>50282.4254</v>
      </c>
      <c r="D331" s="162" t="s">
        <v>38</v>
      </c>
      <c r="E331" s="200">
        <f t="shared" si="59"/>
        <v>24044.315470406844</v>
      </c>
      <c r="F331" s="228">
        <f t="shared" si="68"/>
        <v>24044</v>
      </c>
      <c r="G331" s="158">
        <f t="shared" si="60"/>
        <v>0.12902591999591095</v>
      </c>
      <c r="I331" s="200">
        <f t="shared" si="69"/>
        <v>0.12902591999591095</v>
      </c>
      <c r="P331" s="200">
        <f t="shared" si="61"/>
        <v>0.11175231370846721</v>
      </c>
      <c r="Q331" s="227">
        <f t="shared" si="62"/>
        <v>35263.9254</v>
      </c>
      <c r="R331" s="178"/>
      <c r="S331" s="200">
        <f t="shared" si="63"/>
        <v>2.9837747417361612E-4</v>
      </c>
      <c r="T331" s="200">
        <v>1</v>
      </c>
      <c r="U331" s="200">
        <f t="shared" si="64"/>
        <v>2.9837747417361612E-4</v>
      </c>
      <c r="W331" s="200">
        <f t="shared" si="70"/>
        <v>1.7273606287443746E-2</v>
      </c>
      <c r="BA331" s="200">
        <v>34601.5</v>
      </c>
      <c r="BB331" s="200">
        <v>0.22567501999583328</v>
      </c>
      <c r="BC331" s="200">
        <v>1</v>
      </c>
    </row>
    <row r="332" spans="1:55" s="200" customFormat="1" ht="12.95" customHeight="1" x14ac:dyDescent="0.2">
      <c r="A332" s="178" t="s">
        <v>119</v>
      </c>
      <c r="B332" s="178" t="s">
        <v>54</v>
      </c>
      <c r="C332" s="162">
        <v>50282.430899999999</v>
      </c>
      <c r="D332" s="162" t="s">
        <v>38</v>
      </c>
      <c r="E332" s="200">
        <f t="shared" si="59"/>
        <v>24044.32891799348</v>
      </c>
      <c r="F332" s="228">
        <f t="shared" si="68"/>
        <v>24044</v>
      </c>
      <c r="G332" s="158">
        <f t="shared" si="60"/>
        <v>0.13452591999521246</v>
      </c>
      <c r="I332" s="200">
        <f t="shared" si="69"/>
        <v>0.13452591999521246</v>
      </c>
      <c r="P332" s="200">
        <f t="shared" si="61"/>
        <v>0.11175231370846721</v>
      </c>
      <c r="Q332" s="227">
        <f t="shared" si="62"/>
        <v>35263.930899999999</v>
      </c>
      <c r="R332" s="178"/>
      <c r="S332" s="200">
        <f t="shared" si="63"/>
        <v>5.1863714330368301E-4</v>
      </c>
      <c r="T332" s="200">
        <v>1</v>
      </c>
      <c r="U332" s="200">
        <f t="shared" si="64"/>
        <v>5.1863714330368301E-4</v>
      </c>
      <c r="W332" s="200">
        <f t="shared" si="70"/>
        <v>2.2773606286745254E-2</v>
      </c>
      <c r="BA332" s="200">
        <v>34601.5</v>
      </c>
      <c r="BB332" s="200">
        <v>0.2259750199955306</v>
      </c>
      <c r="BC332" s="200">
        <v>1</v>
      </c>
    </row>
    <row r="333" spans="1:55" s="200" customFormat="1" ht="12.95" customHeight="1" x14ac:dyDescent="0.2">
      <c r="A333" s="178" t="s">
        <v>119</v>
      </c>
      <c r="B333" s="178" t="s">
        <v>54</v>
      </c>
      <c r="C333" s="162">
        <v>50282.430899999999</v>
      </c>
      <c r="D333" s="162" t="s">
        <v>38</v>
      </c>
      <c r="E333" s="200">
        <f t="shared" si="59"/>
        <v>24044.32891799348</v>
      </c>
      <c r="F333" s="228">
        <f t="shared" si="68"/>
        <v>24044</v>
      </c>
      <c r="G333" s="158">
        <f t="shared" si="60"/>
        <v>0.13452591999521246</v>
      </c>
      <c r="I333" s="200">
        <f t="shared" si="69"/>
        <v>0.13452591999521246</v>
      </c>
      <c r="P333" s="200">
        <f t="shared" si="61"/>
        <v>0.11175231370846721</v>
      </c>
      <c r="Q333" s="227">
        <f t="shared" si="62"/>
        <v>35263.930899999999</v>
      </c>
      <c r="R333" s="178"/>
      <c r="S333" s="200">
        <f t="shared" si="63"/>
        <v>5.1863714330368301E-4</v>
      </c>
      <c r="T333" s="200">
        <v>1</v>
      </c>
      <c r="U333" s="200">
        <f t="shared" si="64"/>
        <v>5.1863714330368301E-4</v>
      </c>
      <c r="W333" s="200">
        <f t="shared" si="70"/>
        <v>2.2773606286745254E-2</v>
      </c>
      <c r="BA333" s="200">
        <v>34662.5</v>
      </c>
      <c r="BB333" s="200">
        <v>0.2266204999978072</v>
      </c>
      <c r="BC333" s="200">
        <v>1</v>
      </c>
    </row>
    <row r="334" spans="1:55" s="200" customFormat="1" ht="12.95" customHeight="1" x14ac:dyDescent="0.2">
      <c r="A334" s="178" t="s">
        <v>119</v>
      </c>
      <c r="B334" s="178" t="s">
        <v>54</v>
      </c>
      <c r="C334" s="162">
        <v>50282.432999999997</v>
      </c>
      <c r="D334" s="162" t="s">
        <v>38</v>
      </c>
      <c r="E334" s="200">
        <f t="shared" si="59"/>
        <v>24044.334052526552</v>
      </c>
      <c r="F334" s="228">
        <f t="shared" si="68"/>
        <v>24044</v>
      </c>
      <c r="G334" s="158">
        <f t="shared" si="60"/>
        <v>0.1366259199930937</v>
      </c>
      <c r="I334" s="200">
        <f t="shared" si="69"/>
        <v>0.1366259199930937</v>
      </c>
      <c r="P334" s="200">
        <f t="shared" si="61"/>
        <v>0.11175231370846721</v>
      </c>
      <c r="Q334" s="227">
        <f t="shared" si="62"/>
        <v>35263.932999999997</v>
      </c>
      <c r="R334" s="178"/>
      <c r="S334" s="200">
        <f t="shared" si="63"/>
        <v>6.1869628960261073E-4</v>
      </c>
      <c r="T334" s="200">
        <v>1</v>
      </c>
      <c r="U334" s="200">
        <f t="shared" si="64"/>
        <v>6.1869628960261073E-4</v>
      </c>
      <c r="W334" s="200">
        <f t="shared" si="70"/>
        <v>2.4873606284626495E-2</v>
      </c>
      <c r="BA334" s="200">
        <v>34670</v>
      </c>
      <c r="BB334" s="200">
        <v>0.22285559999727411</v>
      </c>
      <c r="BC334" s="200">
        <v>1</v>
      </c>
    </row>
    <row r="335" spans="1:55" s="200" customFormat="1" ht="12.95" customHeight="1" x14ac:dyDescent="0.2">
      <c r="A335" s="39" t="s">
        <v>131</v>
      </c>
      <c r="B335" s="40" t="s">
        <v>52</v>
      </c>
      <c r="C335" s="41">
        <v>50284.461199999998</v>
      </c>
      <c r="D335" s="41"/>
      <c r="E335" s="200">
        <f t="shared" si="59"/>
        <v>24049.293033475285</v>
      </c>
      <c r="F335" s="228">
        <f t="shared" si="68"/>
        <v>24049</v>
      </c>
      <c r="G335" s="158">
        <f t="shared" si="60"/>
        <v>0.11984931999904802</v>
      </c>
      <c r="J335" s="200">
        <f>G335</f>
        <v>0.11984931999904802</v>
      </c>
      <c r="P335" s="200">
        <f t="shared" si="61"/>
        <v>0.11179754932055203</v>
      </c>
      <c r="Q335" s="227">
        <f t="shared" si="62"/>
        <v>35265.961199999998</v>
      </c>
      <c r="R335" s="178"/>
      <c r="S335" s="200">
        <f t="shared" si="63"/>
        <v>6.4831011059087866E-5</v>
      </c>
      <c r="T335" s="200">
        <v>1</v>
      </c>
      <c r="U335" s="200">
        <f t="shared" si="64"/>
        <v>6.4831011059087866E-5</v>
      </c>
      <c r="W335" s="200">
        <f t="shared" si="70"/>
        <v>8.0517706784959953E-3</v>
      </c>
      <c r="BA335" s="200">
        <v>34733.5</v>
      </c>
      <c r="BB335" s="200">
        <v>0.22825277999800164</v>
      </c>
      <c r="BC335" s="200">
        <v>1</v>
      </c>
    </row>
    <row r="336" spans="1:55" s="200" customFormat="1" ht="12.95" customHeight="1" x14ac:dyDescent="0.2">
      <c r="A336" s="39" t="s">
        <v>132</v>
      </c>
      <c r="B336" s="40" t="s">
        <v>52</v>
      </c>
      <c r="C336" s="41">
        <v>50637.430699999997</v>
      </c>
      <c r="D336" s="41">
        <v>4.0000000000000002E-4</v>
      </c>
      <c r="E336" s="200">
        <f t="shared" si="59"/>
        <v>24912.309021042085</v>
      </c>
      <c r="F336" s="228">
        <f t="shared" si="68"/>
        <v>24912</v>
      </c>
      <c r="G336" s="158">
        <f t="shared" si="60"/>
        <v>0.12638815999525832</v>
      </c>
      <c r="J336" s="200">
        <f>G336</f>
        <v>0.12638815999525832</v>
      </c>
      <c r="P336" s="200">
        <f t="shared" si="61"/>
        <v>0.11973009292883655</v>
      </c>
      <c r="Q336" s="227">
        <f t="shared" si="62"/>
        <v>35618.930699999997</v>
      </c>
      <c r="R336" s="178"/>
      <c r="S336" s="200">
        <f t="shared" si="63"/>
        <v>4.4329857060970251E-5</v>
      </c>
      <c r="T336" s="200">
        <v>1</v>
      </c>
      <c r="U336" s="200">
        <f t="shared" si="64"/>
        <v>4.4329857060970251E-5</v>
      </c>
      <c r="W336" s="200">
        <f t="shared" si="70"/>
        <v>6.6580670664217745E-3</v>
      </c>
      <c r="BA336" s="200">
        <v>34736</v>
      </c>
      <c r="BB336" s="200">
        <v>0.22756447999563534</v>
      </c>
      <c r="BC336" s="200">
        <v>1</v>
      </c>
    </row>
    <row r="337" spans="1:55" s="200" customFormat="1" ht="12.95" customHeight="1" x14ac:dyDescent="0.2">
      <c r="A337" s="178" t="s">
        <v>119</v>
      </c>
      <c r="B337" s="178" t="s">
        <v>54</v>
      </c>
      <c r="C337" s="162">
        <v>50963.402300000002</v>
      </c>
      <c r="D337" s="162" t="s">
        <v>38</v>
      </c>
      <c r="E337" s="200">
        <f t="shared" si="59"/>
        <v>25709.314717830999</v>
      </c>
      <c r="F337" s="228">
        <f t="shared" si="68"/>
        <v>25709</v>
      </c>
      <c r="G337" s="158">
        <f t="shared" si="60"/>
        <v>0.1287181200023042</v>
      </c>
      <c r="I337" s="200">
        <f>G337</f>
        <v>0.1287181200023042</v>
      </c>
      <c r="P337" s="200">
        <f t="shared" si="61"/>
        <v>0.12727653185542803</v>
      </c>
      <c r="Q337" s="227">
        <f t="shared" si="62"/>
        <v>35944.902300000002</v>
      </c>
      <c r="R337" s="178"/>
      <c r="S337" s="200">
        <f t="shared" si="63"/>
        <v>2.0781763852138742E-6</v>
      </c>
      <c r="T337" s="200">
        <v>1</v>
      </c>
      <c r="U337" s="200">
        <f t="shared" si="64"/>
        <v>2.0781763852138742E-6</v>
      </c>
      <c r="W337" s="200">
        <f t="shared" si="70"/>
        <v>1.4415881468761715E-3</v>
      </c>
      <c r="BA337" s="200">
        <v>34736</v>
      </c>
      <c r="BB337" s="200">
        <v>0.22816447999502998</v>
      </c>
      <c r="BC337" s="200">
        <v>1</v>
      </c>
    </row>
    <row r="338" spans="1:55" s="200" customFormat="1" ht="12.95" customHeight="1" x14ac:dyDescent="0.2">
      <c r="A338" s="178" t="s">
        <v>119</v>
      </c>
      <c r="B338" s="178" t="s">
        <v>54</v>
      </c>
      <c r="C338" s="162">
        <v>50963.407899999998</v>
      </c>
      <c r="D338" s="162" t="s">
        <v>38</v>
      </c>
      <c r="E338" s="200">
        <f t="shared" si="59"/>
        <v>25709.328409919202</v>
      </c>
      <c r="F338" s="228">
        <f t="shared" si="68"/>
        <v>25709</v>
      </c>
      <c r="G338" s="158">
        <f t="shared" si="60"/>
        <v>0.1343181199990795</v>
      </c>
      <c r="I338" s="200">
        <f>G338</f>
        <v>0.1343181199990795</v>
      </c>
      <c r="P338" s="200">
        <f t="shared" si="61"/>
        <v>0.12727653185542803</v>
      </c>
      <c r="Q338" s="227">
        <f t="shared" si="62"/>
        <v>35944.907899999998</v>
      </c>
      <c r="R338" s="178"/>
      <c r="S338" s="200">
        <f t="shared" si="63"/>
        <v>4.9583963584812916E-5</v>
      </c>
      <c r="T338" s="200">
        <v>1</v>
      </c>
      <c r="U338" s="200">
        <f t="shared" si="64"/>
        <v>4.9583963584812916E-5</v>
      </c>
      <c r="W338" s="200">
        <f t="shared" si="70"/>
        <v>7.0415881436514671E-3</v>
      </c>
      <c r="BA338" s="200">
        <v>34762.5</v>
      </c>
      <c r="BB338" s="200">
        <v>0.22848849999718368</v>
      </c>
      <c r="BC338" s="200">
        <v>1</v>
      </c>
    </row>
    <row r="339" spans="1:55" s="200" customFormat="1" ht="12.95" customHeight="1" x14ac:dyDescent="0.2">
      <c r="A339" s="39" t="s">
        <v>133</v>
      </c>
      <c r="B339" s="40"/>
      <c r="C339" s="41">
        <v>50985.492700000003</v>
      </c>
      <c r="D339" s="41">
        <v>4.0000000000000002E-4</v>
      </c>
      <c r="E339" s="200">
        <f t="shared" si="59"/>
        <v>25763.326093804691</v>
      </c>
      <c r="F339" s="228">
        <f t="shared" ref="F339:F370" si="71">ROUND(2*E339,0)/2-0.5</f>
        <v>25763</v>
      </c>
      <c r="G339" s="158">
        <f t="shared" si="60"/>
        <v>0.13337083999795141</v>
      </c>
      <c r="J339" s="200">
        <f>G339</f>
        <v>0.13337083999795141</v>
      </c>
      <c r="P339" s="200">
        <f t="shared" si="61"/>
        <v>0.12779549468316545</v>
      </c>
      <c r="Q339" s="227">
        <f t="shared" si="62"/>
        <v>35966.992700000003</v>
      </c>
      <c r="R339" s="178"/>
      <c r="S339" s="200">
        <f t="shared" si="63"/>
        <v>3.1084475379105718E-5</v>
      </c>
      <c r="T339" s="200">
        <v>1</v>
      </c>
      <c r="U339" s="200">
        <f t="shared" si="64"/>
        <v>3.1084475379105718E-5</v>
      </c>
      <c r="W339" s="200">
        <f t="shared" si="70"/>
        <v>5.5753453147859566E-3</v>
      </c>
      <c r="BA339" s="200">
        <v>34765</v>
      </c>
      <c r="BB339" s="200">
        <v>0.22730020000017248</v>
      </c>
      <c r="BC339" s="200">
        <v>1</v>
      </c>
    </row>
    <row r="340" spans="1:55" s="200" customFormat="1" ht="12.95" customHeight="1" x14ac:dyDescent="0.2">
      <c r="A340" s="178" t="s">
        <v>119</v>
      </c>
      <c r="B340" s="178" t="s">
        <v>52</v>
      </c>
      <c r="C340" s="162">
        <v>51043.388500000001</v>
      </c>
      <c r="D340" s="162" t="s">
        <v>38</v>
      </c>
      <c r="E340" s="200">
        <f t="shared" si="59"/>
        <v>25904.882236794296</v>
      </c>
      <c r="F340" s="228">
        <f t="shared" si="71"/>
        <v>25904.5</v>
      </c>
      <c r="G340" s="158">
        <f t="shared" si="60"/>
        <v>0.15633305999654112</v>
      </c>
      <c r="I340" s="200">
        <f>G340</f>
        <v>0.15633305999654112</v>
      </c>
      <c r="P340" s="200">
        <f t="shared" si="61"/>
        <v>0.12915998113614524</v>
      </c>
      <c r="Q340" s="227">
        <f t="shared" si="62"/>
        <v>36024.888500000001</v>
      </c>
      <c r="R340" s="178"/>
      <c r="S340" s="200">
        <f t="shared" si="63"/>
        <v>7.383762147532936E-4</v>
      </c>
      <c r="T340" s="200">
        <v>1</v>
      </c>
      <c r="U340" s="200">
        <f t="shared" si="64"/>
        <v>7.383762147532936E-4</v>
      </c>
      <c r="W340" s="200">
        <f t="shared" si="70"/>
        <v>2.7173078860395883E-2</v>
      </c>
      <c r="BA340" s="200">
        <v>34809</v>
      </c>
      <c r="BB340" s="200">
        <v>0.22760611999547109</v>
      </c>
      <c r="BC340" s="200">
        <v>1</v>
      </c>
    </row>
    <row r="341" spans="1:55" s="200" customFormat="1" ht="12.95" customHeight="1" x14ac:dyDescent="0.2">
      <c r="A341" s="41" t="s">
        <v>134</v>
      </c>
      <c r="B341" s="40" t="s">
        <v>52</v>
      </c>
      <c r="C341" s="41">
        <v>51390.406000000003</v>
      </c>
      <c r="D341" s="41">
        <v>4.0000000000000002E-4</v>
      </c>
      <c r="E341" s="200">
        <f t="shared" ref="E341:E404" si="72">+(C341-C$7)/C$8</f>
        <v>26753.345490603657</v>
      </c>
      <c r="F341" s="228">
        <f t="shared" si="71"/>
        <v>26753</v>
      </c>
      <c r="G341" s="158">
        <f t="shared" ref="G341:G404" si="73">+C341-(C$7+F341*C$8)</f>
        <v>0.1413040400002501</v>
      </c>
      <c r="J341" s="200">
        <f>G341</f>
        <v>0.1413040400002501</v>
      </c>
      <c r="P341" s="200">
        <f t="shared" ref="P341:P404" si="74">+D$11+D$12*F341+D$13*F341^2</f>
        <v>0.13748211407289695</v>
      </c>
      <c r="Q341" s="227">
        <f t="shared" ref="Q341:Q404" si="75">+C341-15018.5</f>
        <v>36371.906000000003</v>
      </c>
      <c r="R341" s="178"/>
      <c r="S341" s="200">
        <f t="shared" ref="S341:S404" si="76">+(P341-G341)^2</f>
        <v>1.4607117794174179E-5</v>
      </c>
      <c r="T341" s="200">
        <v>1</v>
      </c>
      <c r="U341" s="200">
        <f t="shared" ref="U341:U404" si="77">T341*S341</f>
        <v>1.4607117794174179E-5</v>
      </c>
      <c r="W341" s="200">
        <f t="shared" si="70"/>
        <v>3.8219259273531425E-3</v>
      </c>
      <c r="BA341" s="200">
        <v>34811.5</v>
      </c>
      <c r="BB341" s="200">
        <v>0.22901781999826198</v>
      </c>
      <c r="BC341" s="200">
        <v>1</v>
      </c>
    </row>
    <row r="342" spans="1:55" s="200" customFormat="1" ht="12.95" customHeight="1" x14ac:dyDescent="0.2">
      <c r="A342" s="178" t="s">
        <v>119</v>
      </c>
      <c r="B342" s="178" t="s">
        <v>52</v>
      </c>
      <c r="C342" s="162">
        <v>51658.4997</v>
      </c>
      <c r="D342" s="162" t="s">
        <v>38</v>
      </c>
      <c r="E342" s="200">
        <f t="shared" si="72"/>
        <v>27408.838810184912</v>
      </c>
      <c r="F342" s="228">
        <f t="shared" si="71"/>
        <v>27408.5</v>
      </c>
      <c r="G342" s="158">
        <f t="shared" si="73"/>
        <v>0.13857178000034764</v>
      </c>
      <c r="I342" s="200">
        <f>G342</f>
        <v>0.13857178000034764</v>
      </c>
      <c r="P342" s="200">
        <f t="shared" si="74"/>
        <v>0.14407564378329582</v>
      </c>
      <c r="Q342" s="227">
        <f t="shared" si="75"/>
        <v>36639.9997</v>
      </c>
      <c r="R342" s="178"/>
      <c r="S342" s="200">
        <f t="shared" si="76"/>
        <v>3.0292516541248611E-5</v>
      </c>
      <c r="T342" s="200">
        <v>1</v>
      </c>
      <c r="U342" s="200">
        <f t="shared" si="77"/>
        <v>3.0292516541248611E-5</v>
      </c>
      <c r="W342" s="200">
        <f t="shared" si="70"/>
        <v>-5.5038637829481762E-3</v>
      </c>
      <c r="BA342" s="200">
        <v>35428</v>
      </c>
      <c r="BB342" s="200">
        <v>0.2369030399931944</v>
      </c>
      <c r="BC342" s="200">
        <v>0.6</v>
      </c>
    </row>
    <row r="343" spans="1:55" s="200" customFormat="1" ht="12.95" customHeight="1" x14ac:dyDescent="0.2">
      <c r="A343" s="41" t="s">
        <v>135</v>
      </c>
      <c r="B343" s="40"/>
      <c r="C343" s="41">
        <v>51745.4208</v>
      </c>
      <c r="D343" s="41"/>
      <c r="E343" s="200">
        <f t="shared" si="72"/>
        <v>27621.362268888548</v>
      </c>
      <c r="F343" s="228">
        <f t="shared" si="71"/>
        <v>27621</v>
      </c>
      <c r="G343" s="158">
        <f t="shared" si="73"/>
        <v>0.14816627999971388</v>
      </c>
      <c r="J343" s="200">
        <f>G343</f>
        <v>0.14816627999971388</v>
      </c>
      <c r="P343" s="200">
        <f t="shared" si="74"/>
        <v>0.14624388330776331</v>
      </c>
      <c r="Q343" s="227">
        <f t="shared" si="75"/>
        <v>36726.9208</v>
      </c>
      <c r="R343" s="178"/>
      <c r="S343" s="200">
        <f t="shared" si="76"/>
        <v>3.6956090412225066E-6</v>
      </c>
      <c r="T343" s="200">
        <v>1</v>
      </c>
      <c r="U343" s="200">
        <f t="shared" si="77"/>
        <v>3.6956090412225066E-6</v>
      </c>
      <c r="W343" s="200">
        <f t="shared" si="70"/>
        <v>1.9223966919505731E-3</v>
      </c>
      <c r="BA343" s="200">
        <v>35542.5</v>
      </c>
      <c r="BB343" s="200">
        <v>0.23783890000049723</v>
      </c>
      <c r="BC343" s="200">
        <v>1</v>
      </c>
    </row>
    <row r="344" spans="1:55" s="200" customFormat="1" ht="12.95" customHeight="1" x14ac:dyDescent="0.2">
      <c r="A344" s="41" t="s">
        <v>135</v>
      </c>
      <c r="B344" s="40"/>
      <c r="C344" s="41">
        <v>51783.253299999997</v>
      </c>
      <c r="D344" s="41"/>
      <c r="E344" s="200">
        <f t="shared" si="72"/>
        <v>27713.863327335857</v>
      </c>
      <c r="F344" s="228">
        <f t="shared" si="71"/>
        <v>27713.5</v>
      </c>
      <c r="G344" s="158">
        <f t="shared" si="73"/>
        <v>0.1485991799927433</v>
      </c>
      <c r="J344" s="200">
        <f>G344</f>
        <v>0.1485991799927433</v>
      </c>
      <c r="P344" s="200">
        <f t="shared" si="74"/>
        <v>0.14719240841765843</v>
      </c>
      <c r="Q344" s="227">
        <f t="shared" si="75"/>
        <v>36764.753299999997</v>
      </c>
      <c r="R344" s="178"/>
      <c r="S344" s="200">
        <f t="shared" si="76"/>
        <v>1.9790062644667654E-6</v>
      </c>
      <c r="T344" s="200">
        <v>1</v>
      </c>
      <c r="U344" s="200">
        <f t="shared" si="77"/>
        <v>1.9790062644667654E-6</v>
      </c>
      <c r="W344" s="200">
        <f t="shared" si="70"/>
        <v>1.4067715750848697E-3</v>
      </c>
      <c r="BA344" s="200">
        <v>35562</v>
      </c>
      <c r="BB344" s="200">
        <v>0.23883015999308554</v>
      </c>
      <c r="BC344" s="200">
        <v>1</v>
      </c>
    </row>
    <row r="345" spans="1:55" s="200" customFormat="1" ht="12.95" customHeight="1" x14ac:dyDescent="0.2">
      <c r="A345" s="41" t="s">
        <v>136</v>
      </c>
      <c r="B345" s="48"/>
      <c r="C345" s="41">
        <v>51787.3462</v>
      </c>
      <c r="D345" s="41">
        <v>4.0000000000000002E-4</v>
      </c>
      <c r="E345" s="200">
        <f t="shared" si="72"/>
        <v>27723.870532308283</v>
      </c>
      <c r="F345" s="228">
        <f t="shared" si="71"/>
        <v>27723.5</v>
      </c>
      <c r="G345" s="158">
        <f t="shared" si="73"/>
        <v>0.15154597999935504</v>
      </c>
      <c r="J345" s="200">
        <f>G345</f>
        <v>0.15154597999935504</v>
      </c>
      <c r="P345" s="200">
        <f t="shared" si="74"/>
        <v>0.14729512254665816</v>
      </c>
      <c r="Q345" s="227">
        <f t="shared" si="75"/>
        <v>36768.8462</v>
      </c>
      <c r="R345" s="178"/>
      <c r="S345" s="200">
        <f t="shared" si="76"/>
        <v>1.806978908314858E-5</v>
      </c>
      <c r="T345" s="200">
        <v>1</v>
      </c>
      <c r="U345" s="200">
        <f t="shared" si="77"/>
        <v>1.806978908314858E-5</v>
      </c>
      <c r="W345" s="200">
        <f t="shared" si="70"/>
        <v>4.2508574526968768E-3</v>
      </c>
      <c r="BA345" s="200">
        <v>35572</v>
      </c>
      <c r="BB345" s="200">
        <v>0.23787695999635616</v>
      </c>
      <c r="BC345" s="200">
        <v>1</v>
      </c>
    </row>
    <row r="346" spans="1:55" s="200" customFormat="1" ht="12.95" customHeight="1" x14ac:dyDescent="0.2">
      <c r="A346" s="41" t="s">
        <v>137</v>
      </c>
      <c r="B346" s="40" t="s">
        <v>52</v>
      </c>
      <c r="C346" s="41">
        <v>52054.42856</v>
      </c>
      <c r="D346" s="41" t="s">
        <v>38</v>
      </c>
      <c r="E346" s="200">
        <f t="shared" si="72"/>
        <v>28376.891109658656</v>
      </c>
      <c r="F346" s="228">
        <f t="shared" si="71"/>
        <v>28376.5</v>
      </c>
      <c r="G346" s="158">
        <f t="shared" si="73"/>
        <v>0.15996201999951154</v>
      </c>
      <c r="K346" s="200">
        <f>G346</f>
        <v>0.15996201999951154</v>
      </c>
      <c r="M346" s="39"/>
      <c r="P346" s="200">
        <f t="shared" si="74"/>
        <v>0.15407452879471922</v>
      </c>
      <c r="Q346" s="227">
        <f t="shared" si="75"/>
        <v>37035.92856</v>
      </c>
      <c r="R346" s="178"/>
      <c r="S346" s="200">
        <f t="shared" si="76"/>
        <v>3.4662552686506886E-5</v>
      </c>
      <c r="T346" s="217">
        <v>0.1</v>
      </c>
      <c r="U346" s="200">
        <f t="shared" si="77"/>
        <v>3.4662552686506887E-6</v>
      </c>
      <c r="BA346" s="200">
        <v>35574.5</v>
      </c>
      <c r="BB346" s="200">
        <v>0.23848865999752888</v>
      </c>
      <c r="BC346" s="200">
        <v>1</v>
      </c>
    </row>
    <row r="347" spans="1:55" s="200" customFormat="1" ht="12.95" customHeight="1" x14ac:dyDescent="0.2">
      <c r="A347" s="41" t="s">
        <v>138</v>
      </c>
      <c r="B347" s="48" t="s">
        <v>54</v>
      </c>
      <c r="C347" s="44">
        <v>52091.429680000001</v>
      </c>
      <c r="D347" s="44">
        <v>3.5E-4</v>
      </c>
      <c r="E347" s="200">
        <f t="shared" si="72"/>
        <v>28467.359430909866</v>
      </c>
      <c r="F347" s="228">
        <f t="shared" si="71"/>
        <v>28467</v>
      </c>
      <c r="G347" s="158">
        <f t="shared" si="73"/>
        <v>0.14700556000025244</v>
      </c>
      <c r="J347" s="200">
        <f>G347</f>
        <v>0.14700556000025244</v>
      </c>
      <c r="P347" s="200">
        <f t="shared" si="74"/>
        <v>0.15502531140523265</v>
      </c>
      <c r="Q347" s="227">
        <f t="shared" si="75"/>
        <v>37072.929680000001</v>
      </c>
      <c r="R347" s="178"/>
      <c r="S347" s="200">
        <f t="shared" si="76"/>
        <v>6.4316412597682012E-5</v>
      </c>
      <c r="T347" s="200">
        <v>1</v>
      </c>
      <c r="U347" s="200">
        <f t="shared" si="77"/>
        <v>6.4316412597682012E-5</v>
      </c>
      <c r="W347" s="200">
        <f t="shared" ref="W347:W352" si="78">+G347-P347</f>
        <v>-8.0197514049802077E-3</v>
      </c>
    </row>
    <row r="348" spans="1:55" s="200" customFormat="1" ht="12.95" customHeight="1" x14ac:dyDescent="0.2">
      <c r="A348" s="41" t="s">
        <v>138</v>
      </c>
      <c r="B348" s="48" t="s">
        <v>54</v>
      </c>
      <c r="C348" s="44">
        <v>52091.431129999997</v>
      </c>
      <c r="D348" s="44">
        <v>1.7000000000000001E-4</v>
      </c>
      <c r="E348" s="200">
        <f t="shared" si="72"/>
        <v>28467.362976182696</v>
      </c>
      <c r="F348" s="228">
        <f t="shared" si="71"/>
        <v>28467</v>
      </c>
      <c r="G348" s="158">
        <f t="shared" si="73"/>
        <v>0.14845555999636417</v>
      </c>
      <c r="J348" s="200">
        <f>G348</f>
        <v>0.14845555999636417</v>
      </c>
      <c r="P348" s="200">
        <f t="shared" si="74"/>
        <v>0.15502531140523265</v>
      </c>
      <c r="Q348" s="227">
        <f t="shared" si="75"/>
        <v>37072.931129999997</v>
      </c>
      <c r="R348" s="178"/>
      <c r="S348" s="200">
        <f t="shared" si="76"/>
        <v>4.3161633574329369E-5</v>
      </c>
      <c r="T348" s="200">
        <v>1</v>
      </c>
      <c r="U348" s="200">
        <f t="shared" si="77"/>
        <v>4.3161633574329369E-5</v>
      </c>
      <c r="W348" s="200">
        <f t="shared" si="78"/>
        <v>-6.5697514088684794E-3</v>
      </c>
    </row>
    <row r="349" spans="1:55" s="200" customFormat="1" ht="12.95" customHeight="1" x14ac:dyDescent="0.2">
      <c r="A349" s="41" t="s">
        <v>138</v>
      </c>
      <c r="B349" s="48" t="s">
        <v>54</v>
      </c>
      <c r="C349" s="44">
        <v>52091.431349999999</v>
      </c>
      <c r="D349" s="44">
        <v>1.1E-4</v>
      </c>
      <c r="E349" s="200">
        <f t="shared" si="72"/>
        <v>28467.363514086166</v>
      </c>
      <c r="F349" s="228">
        <f t="shared" si="71"/>
        <v>28467</v>
      </c>
      <c r="G349" s="158">
        <f t="shared" si="73"/>
        <v>0.14867555999808246</v>
      </c>
      <c r="J349" s="200">
        <f>G349</f>
        <v>0.14867555999808246</v>
      </c>
      <c r="P349" s="200">
        <f t="shared" si="74"/>
        <v>0.15502531140523265</v>
      </c>
      <c r="Q349" s="227">
        <f t="shared" si="75"/>
        <v>37072.931349999999</v>
      </c>
      <c r="R349" s="178"/>
      <c r="S349" s="200">
        <f t="shared" si="76"/>
        <v>4.0319342932605806E-5</v>
      </c>
      <c r="T349" s="200">
        <v>1</v>
      </c>
      <c r="U349" s="200">
        <f t="shared" si="77"/>
        <v>4.0319342932605806E-5</v>
      </c>
      <c r="W349" s="200">
        <f t="shared" si="78"/>
        <v>-6.3497514071501893E-3</v>
      </c>
      <c r="BA349" s="200">
        <v>35682</v>
      </c>
      <c r="BB349" s="200">
        <v>0.23875175999273779</v>
      </c>
      <c r="BC349" s="200">
        <v>1</v>
      </c>
    </row>
    <row r="350" spans="1:55" s="200" customFormat="1" ht="12.95" customHeight="1" x14ac:dyDescent="0.2">
      <c r="A350" s="178" t="s">
        <v>139</v>
      </c>
      <c r="B350" s="178" t="s">
        <v>54</v>
      </c>
      <c r="C350" s="162">
        <v>52093.072899999999</v>
      </c>
      <c r="D350" s="162" t="s">
        <v>38</v>
      </c>
      <c r="E350" s="200">
        <f t="shared" si="72"/>
        <v>28471.377129694287</v>
      </c>
      <c r="F350" s="228">
        <f t="shared" si="71"/>
        <v>28471</v>
      </c>
      <c r="G350" s="158">
        <f t="shared" si="73"/>
        <v>0.1542442799982382</v>
      </c>
      <c r="I350" s="200">
        <f>G350</f>
        <v>0.1542442799982382</v>
      </c>
      <c r="P350" s="200">
        <f t="shared" si="74"/>
        <v>0.15506739796098018</v>
      </c>
      <c r="Q350" s="227">
        <f t="shared" si="75"/>
        <v>37074.572899999999</v>
      </c>
      <c r="R350" s="178"/>
      <c r="S350" s="200">
        <f t="shared" si="76"/>
        <v>6.7752318058851012E-7</v>
      </c>
      <c r="T350" s="200">
        <v>1</v>
      </c>
      <c r="U350" s="200">
        <f t="shared" si="77"/>
        <v>6.7752318058851012E-7</v>
      </c>
      <c r="W350" s="200">
        <f t="shared" si="78"/>
        <v>-8.2311796274198157E-4</v>
      </c>
      <c r="BA350" s="200">
        <v>35682</v>
      </c>
      <c r="BB350" s="200">
        <v>0.23895175999496132</v>
      </c>
      <c r="BC350" s="200">
        <v>1</v>
      </c>
    </row>
    <row r="351" spans="1:55" s="200" customFormat="1" ht="12.95" customHeight="1" x14ac:dyDescent="0.2">
      <c r="A351" s="41" t="s">
        <v>140</v>
      </c>
      <c r="B351" s="48" t="s">
        <v>54</v>
      </c>
      <c r="C351" s="44">
        <v>52143.386500000001</v>
      </c>
      <c r="D351" s="44">
        <v>1.1999999999999999E-3</v>
      </c>
      <c r="E351" s="200">
        <f t="shared" si="72"/>
        <v>28594.394674247123</v>
      </c>
      <c r="F351" s="228">
        <f t="shared" si="71"/>
        <v>28594</v>
      </c>
      <c r="G351" s="158">
        <f t="shared" si="73"/>
        <v>0.1614199199975701</v>
      </c>
      <c r="K351" s="200">
        <f t="shared" ref="K351:K358" si="79">G351</f>
        <v>0.1614199199975701</v>
      </c>
      <c r="P351" s="200">
        <f t="shared" si="74"/>
        <v>0.15636416366808564</v>
      </c>
      <c r="Q351" s="227">
        <f t="shared" si="75"/>
        <v>37124.886500000001</v>
      </c>
      <c r="R351" s="178"/>
      <c r="S351" s="200">
        <f t="shared" si="76"/>
        <v>2.55606720631222E-5</v>
      </c>
      <c r="T351" s="200">
        <v>0.6</v>
      </c>
      <c r="U351" s="200">
        <f t="shared" si="77"/>
        <v>1.5336403237873319E-5</v>
      </c>
      <c r="W351" s="200">
        <f t="shared" si="78"/>
        <v>5.0557563294844621E-3</v>
      </c>
      <c r="BA351" s="200">
        <v>35682</v>
      </c>
      <c r="BB351" s="200">
        <v>0.23905175999971107</v>
      </c>
      <c r="BC351" s="200">
        <v>1</v>
      </c>
    </row>
    <row r="352" spans="1:55" s="200" customFormat="1" ht="12.95" customHeight="1" x14ac:dyDescent="0.2">
      <c r="A352" s="41" t="s">
        <v>140</v>
      </c>
      <c r="B352" s="48" t="s">
        <v>54</v>
      </c>
      <c r="C352" s="44">
        <v>52150.334499999997</v>
      </c>
      <c r="D352" s="44">
        <v>2.0999999999999999E-3</v>
      </c>
      <c r="E352" s="200">
        <f t="shared" si="72"/>
        <v>28611.382643693807</v>
      </c>
      <c r="F352" s="228">
        <f t="shared" si="71"/>
        <v>28611</v>
      </c>
      <c r="G352" s="158">
        <f t="shared" si="73"/>
        <v>0.15649947999190772</v>
      </c>
      <c r="K352" s="200">
        <f t="shared" si="79"/>
        <v>0.15649947999190772</v>
      </c>
      <c r="P352" s="200">
        <f t="shared" si="74"/>
        <v>0.15654378820954717</v>
      </c>
      <c r="Q352" s="227">
        <f t="shared" si="75"/>
        <v>37131.834499999997</v>
      </c>
      <c r="R352" s="178"/>
      <c r="S352" s="200">
        <f t="shared" si="76"/>
        <v>1.9632181503853036E-9</v>
      </c>
      <c r="T352" s="200">
        <v>0.6</v>
      </c>
      <c r="U352" s="200">
        <f t="shared" si="77"/>
        <v>1.1779308902311822E-9</v>
      </c>
      <c r="W352" s="200">
        <f t="shared" si="78"/>
        <v>-4.4308217639454917E-5</v>
      </c>
      <c r="BA352" s="200">
        <v>36442.5</v>
      </c>
      <c r="BB352" s="200">
        <v>0.24682089999259915</v>
      </c>
      <c r="BC352" s="200">
        <v>1</v>
      </c>
    </row>
    <row r="353" spans="1:55" s="200" customFormat="1" ht="12.95" customHeight="1" x14ac:dyDescent="0.2">
      <c r="A353" s="41" t="s">
        <v>137</v>
      </c>
      <c r="B353" s="40" t="s">
        <v>54</v>
      </c>
      <c r="C353" s="41">
        <v>52437.470699999998</v>
      </c>
      <c r="D353" s="41" t="s">
        <v>38</v>
      </c>
      <c r="E353" s="200">
        <f t="shared" si="72"/>
        <v>29313.43517573745</v>
      </c>
      <c r="F353" s="228">
        <f t="shared" si="71"/>
        <v>29313</v>
      </c>
      <c r="G353" s="158">
        <f t="shared" si="73"/>
        <v>0.17798483999649761</v>
      </c>
      <c r="K353" s="200">
        <f t="shared" si="79"/>
        <v>0.17798483999649761</v>
      </c>
      <c r="M353" s="39"/>
      <c r="P353" s="200">
        <f t="shared" si="74"/>
        <v>0.16404536812125789</v>
      </c>
      <c r="Q353" s="227">
        <f t="shared" si="75"/>
        <v>37418.970699999998</v>
      </c>
      <c r="R353" s="178"/>
      <c r="S353" s="200">
        <f t="shared" si="76"/>
        <v>1.9430887616059923E-4</v>
      </c>
      <c r="T353" s="217">
        <v>0.1</v>
      </c>
      <c r="U353" s="200">
        <f t="shared" si="77"/>
        <v>1.9430887616059926E-5</v>
      </c>
      <c r="BA353" s="200">
        <v>36630.5</v>
      </c>
      <c r="BB353" s="200">
        <v>0.24953073999495246</v>
      </c>
      <c r="BC353" s="200">
        <v>1</v>
      </c>
    </row>
    <row r="354" spans="1:55" s="200" customFormat="1" ht="12.95" customHeight="1" x14ac:dyDescent="0.2">
      <c r="A354" s="41" t="s">
        <v>137</v>
      </c>
      <c r="B354" s="40" t="s">
        <v>54</v>
      </c>
      <c r="C354" s="41">
        <v>52444.410400000001</v>
      </c>
      <c r="D354" s="41">
        <v>3.0999999999999999E-3</v>
      </c>
      <c r="E354" s="200">
        <f t="shared" si="72"/>
        <v>29330.402851553405</v>
      </c>
      <c r="F354" s="228">
        <f t="shared" si="71"/>
        <v>29330</v>
      </c>
      <c r="G354" s="158">
        <f t="shared" si="73"/>
        <v>0.16476439999678405</v>
      </c>
      <c r="K354" s="200">
        <f t="shared" si="79"/>
        <v>0.16476439999678405</v>
      </c>
      <c r="P354" s="200">
        <f t="shared" si="74"/>
        <v>0.16422906796298462</v>
      </c>
      <c r="Q354" s="227">
        <f t="shared" si="75"/>
        <v>37425.910400000001</v>
      </c>
      <c r="R354" s="178"/>
      <c r="S354" s="200">
        <f t="shared" si="76"/>
        <v>2.8658038641183937E-7</v>
      </c>
      <c r="T354" s="217">
        <v>0.4</v>
      </c>
      <c r="U354" s="200">
        <f t="shared" si="77"/>
        <v>1.1463215456473576E-7</v>
      </c>
      <c r="W354" s="200">
        <f t="shared" ref="W354:W396" si="80">+G354-P354</f>
        <v>5.3533203379943495E-4</v>
      </c>
      <c r="BA354" s="200">
        <v>36630.5</v>
      </c>
      <c r="BB354" s="200">
        <v>0.24973073999717599</v>
      </c>
      <c r="BC354" s="200">
        <v>1</v>
      </c>
    </row>
    <row r="355" spans="1:55" s="200" customFormat="1" ht="12.95" customHeight="1" x14ac:dyDescent="0.2">
      <c r="A355" s="41" t="s">
        <v>137</v>
      </c>
      <c r="B355" s="40" t="s">
        <v>52</v>
      </c>
      <c r="C355" s="41">
        <v>52454.430659999998</v>
      </c>
      <c r="D355" s="41">
        <v>3.8999999999999998E-3</v>
      </c>
      <c r="E355" s="200">
        <f t="shared" si="72"/>
        <v>29354.902545095127</v>
      </c>
      <c r="F355" s="228">
        <f t="shared" si="71"/>
        <v>29354.5</v>
      </c>
      <c r="G355" s="158">
        <f t="shared" si="73"/>
        <v>0.16463905999262352</v>
      </c>
      <c r="K355" s="200">
        <f t="shared" si="79"/>
        <v>0.16463905999262352</v>
      </c>
      <c r="P355" s="200">
        <f t="shared" si="74"/>
        <v>0.16449398135108162</v>
      </c>
      <c r="Q355" s="227">
        <f t="shared" si="75"/>
        <v>37435.930659999998</v>
      </c>
      <c r="R355" s="178"/>
      <c r="S355" s="200">
        <f t="shared" si="76"/>
        <v>2.1047812231641916E-8</v>
      </c>
      <c r="T355" s="217">
        <v>0.4</v>
      </c>
      <c r="U355" s="200">
        <f t="shared" si="77"/>
        <v>8.4191248926567662E-9</v>
      </c>
      <c r="W355" s="200">
        <f t="shared" si="80"/>
        <v>1.4507864154189587E-4</v>
      </c>
      <c r="BA355" s="200">
        <v>36630.5</v>
      </c>
      <c r="BB355" s="200">
        <v>0.24983073999464978</v>
      </c>
      <c r="BC355" s="200">
        <v>1</v>
      </c>
    </row>
    <row r="356" spans="1:55" s="200" customFormat="1" ht="12.95" customHeight="1" x14ac:dyDescent="0.2">
      <c r="A356" s="41" t="s">
        <v>137</v>
      </c>
      <c r="B356" s="40" t="s">
        <v>52</v>
      </c>
      <c r="C356" s="41">
        <v>52490.439279999999</v>
      </c>
      <c r="D356" s="41" t="s">
        <v>38</v>
      </c>
      <c r="E356" s="200">
        <f t="shared" si="72"/>
        <v>29442.944188212216</v>
      </c>
      <c r="F356" s="228">
        <f t="shared" si="71"/>
        <v>29442.5</v>
      </c>
      <c r="G356" s="158">
        <f t="shared" si="73"/>
        <v>0.18167089999769814</v>
      </c>
      <c r="K356" s="200">
        <f t="shared" si="79"/>
        <v>0.18167089999769814</v>
      </c>
      <c r="P356" s="200">
        <f t="shared" si="74"/>
        <v>0.16544715738154311</v>
      </c>
      <c r="Q356" s="227">
        <f t="shared" si="75"/>
        <v>37471.939279999999</v>
      </c>
      <c r="R356" s="178"/>
      <c r="S356" s="200">
        <f t="shared" si="76"/>
        <v>2.6320982447524484E-4</v>
      </c>
      <c r="T356" s="217">
        <v>0.1</v>
      </c>
      <c r="U356" s="200">
        <f t="shared" si="77"/>
        <v>2.6320982447524486E-5</v>
      </c>
      <c r="W356" s="200">
        <f t="shared" si="80"/>
        <v>1.6223742616155029E-2</v>
      </c>
    </row>
    <row r="357" spans="1:55" s="200" customFormat="1" ht="12.95" customHeight="1" x14ac:dyDescent="0.2">
      <c r="A357" s="41" t="s">
        <v>137</v>
      </c>
      <c r="B357" s="40" t="s">
        <v>52</v>
      </c>
      <c r="C357" s="41">
        <v>52490.439969999999</v>
      </c>
      <c r="D357" s="41" t="s">
        <v>38</v>
      </c>
      <c r="E357" s="200">
        <f t="shared" si="72"/>
        <v>29442.945875273086</v>
      </c>
      <c r="F357" s="228">
        <f t="shared" si="71"/>
        <v>29442.5</v>
      </c>
      <c r="G357" s="158">
        <f t="shared" si="73"/>
        <v>0.18236089999845717</v>
      </c>
      <c r="K357" s="200">
        <f t="shared" si="79"/>
        <v>0.18236089999845717</v>
      </c>
      <c r="P357" s="200">
        <f t="shared" si="74"/>
        <v>0.16544715738154311</v>
      </c>
      <c r="Q357" s="227">
        <f t="shared" si="75"/>
        <v>37471.939969999999</v>
      </c>
      <c r="R357" s="178"/>
      <c r="S357" s="200">
        <f t="shared" si="76"/>
        <v>2.8607468931121476E-4</v>
      </c>
      <c r="T357" s="217">
        <v>0.1</v>
      </c>
      <c r="U357" s="200">
        <f t="shared" si="77"/>
        <v>2.8607468931121478E-5</v>
      </c>
      <c r="W357" s="200">
        <f t="shared" si="80"/>
        <v>1.6913742616914057E-2</v>
      </c>
    </row>
    <row r="358" spans="1:55" s="200" customFormat="1" ht="12.95" customHeight="1" x14ac:dyDescent="0.2">
      <c r="A358" s="41" t="s">
        <v>137</v>
      </c>
      <c r="B358" s="40" t="s">
        <v>52</v>
      </c>
      <c r="C358" s="41">
        <v>52492.483619999999</v>
      </c>
      <c r="D358" s="41" t="s">
        <v>38</v>
      </c>
      <c r="E358" s="200">
        <f t="shared" si="72"/>
        <v>29447.942631715188</v>
      </c>
      <c r="F358" s="228">
        <f t="shared" si="71"/>
        <v>29447.5</v>
      </c>
      <c r="G358" s="158">
        <f t="shared" si="73"/>
        <v>0.18103429999609943</v>
      </c>
      <c r="K358" s="200">
        <f t="shared" si="79"/>
        <v>0.18103429999609943</v>
      </c>
      <c r="P358" s="200">
        <f t="shared" si="74"/>
        <v>0.16550139262893915</v>
      </c>
      <c r="Q358" s="227">
        <f t="shared" si="75"/>
        <v>37473.983619999999</v>
      </c>
      <c r="R358" s="178"/>
      <c r="S358" s="200">
        <f t="shared" si="76"/>
        <v>2.4127121127678233E-4</v>
      </c>
      <c r="T358" s="217">
        <v>0.1</v>
      </c>
      <c r="U358" s="200">
        <f t="shared" si="77"/>
        <v>2.4127121127678235E-5</v>
      </c>
      <c r="W358" s="200">
        <f t="shared" si="80"/>
        <v>1.5532907367160287E-2</v>
      </c>
    </row>
    <row r="359" spans="1:55" s="200" customFormat="1" ht="12.95" customHeight="1" x14ac:dyDescent="0.2">
      <c r="A359" s="178" t="s">
        <v>87</v>
      </c>
      <c r="B359" s="178" t="s">
        <v>54</v>
      </c>
      <c r="C359" s="162">
        <v>52508.623500000002</v>
      </c>
      <c r="D359" s="162" t="s">
        <v>38</v>
      </c>
      <c r="E359" s="200">
        <f t="shared" si="72"/>
        <v>29487.404892554758</v>
      </c>
      <c r="F359" s="228">
        <f t="shared" si="71"/>
        <v>29487</v>
      </c>
      <c r="G359" s="158">
        <f t="shared" si="73"/>
        <v>0.16559915999823716</v>
      </c>
      <c r="I359" s="200">
        <f>G359</f>
        <v>0.16559915999823716</v>
      </c>
      <c r="P359" s="200">
        <f t="shared" si="74"/>
        <v>0.16593014411122659</v>
      </c>
      <c r="Q359" s="227">
        <f t="shared" si="75"/>
        <v>37490.123500000002</v>
      </c>
      <c r="R359" s="178"/>
      <c r="S359" s="200">
        <f t="shared" si="76"/>
        <v>1.095504830513996E-7</v>
      </c>
      <c r="T359" s="200">
        <v>1</v>
      </c>
      <c r="U359" s="200">
        <f t="shared" si="77"/>
        <v>1.095504830513996E-7</v>
      </c>
      <c r="W359" s="200">
        <f t="shared" si="80"/>
        <v>-3.3098411298942976E-4</v>
      </c>
    </row>
    <row r="360" spans="1:55" s="200" customFormat="1" ht="12.95" customHeight="1" x14ac:dyDescent="0.2">
      <c r="A360" s="39" t="s">
        <v>141</v>
      </c>
      <c r="B360" s="48" t="s">
        <v>52</v>
      </c>
      <c r="C360" s="44">
        <v>52771.408799999997</v>
      </c>
      <c r="D360" s="44">
        <v>2.0000000000000001E-4</v>
      </c>
      <c r="E360" s="200">
        <f t="shared" si="72"/>
        <v>30129.91909051672</v>
      </c>
      <c r="F360" s="228">
        <f t="shared" si="71"/>
        <v>30129.5</v>
      </c>
      <c r="G360" s="158">
        <f t="shared" si="73"/>
        <v>0.17140605999884428</v>
      </c>
      <c r="K360" s="200">
        <f>G360</f>
        <v>0.17140605999884428</v>
      </c>
      <c r="O360" s="200">
        <f ca="1">+C$11+C$12*$F360</f>
        <v>0.17214930593808858</v>
      </c>
      <c r="P360" s="200">
        <f t="shared" si="74"/>
        <v>0.1729771879060481</v>
      </c>
      <c r="Q360" s="227">
        <f t="shared" si="75"/>
        <v>37752.908799999997</v>
      </c>
      <c r="R360" s="178"/>
      <c r="S360" s="200">
        <f t="shared" si="76"/>
        <v>2.4684429007946475E-6</v>
      </c>
      <c r="T360" s="200">
        <v>1</v>
      </c>
      <c r="U360" s="200">
        <f t="shared" si="77"/>
        <v>2.4684429007946475E-6</v>
      </c>
      <c r="W360" s="200">
        <f t="shared" si="80"/>
        <v>-1.5711279072038176E-3</v>
      </c>
    </row>
    <row r="361" spans="1:55" s="200" customFormat="1" ht="12.95" customHeight="1" x14ac:dyDescent="0.2">
      <c r="A361" s="39" t="s">
        <v>141</v>
      </c>
      <c r="B361" s="48" t="s">
        <v>54</v>
      </c>
      <c r="C361" s="44">
        <v>52813.326699999998</v>
      </c>
      <c r="D361" s="44">
        <v>2.9999999999999997E-4</v>
      </c>
      <c r="E361" s="200">
        <f t="shared" si="72"/>
        <v>30232.409016318317</v>
      </c>
      <c r="F361" s="228">
        <f t="shared" si="71"/>
        <v>30232</v>
      </c>
      <c r="G361" s="158">
        <f t="shared" si="73"/>
        <v>0.16728575999877648</v>
      </c>
      <c r="K361" s="200">
        <f>G361</f>
        <v>0.16728575999877648</v>
      </c>
      <c r="O361" s="200">
        <f ca="1">+C$11+C$12*$F361</f>
        <v>0.17239022213370669</v>
      </c>
      <c r="P361" s="200">
        <f t="shared" si="74"/>
        <v>0.1741141545685144</v>
      </c>
      <c r="Q361" s="227">
        <f t="shared" si="75"/>
        <v>37794.826699999998</v>
      </c>
      <c r="R361" s="178"/>
      <c r="S361" s="200">
        <f t="shared" si="76"/>
        <v>4.6626972400026193E-5</v>
      </c>
      <c r="T361" s="200">
        <v>1</v>
      </c>
      <c r="U361" s="200">
        <f t="shared" si="77"/>
        <v>4.6626972400026193E-5</v>
      </c>
      <c r="W361" s="200">
        <f t="shared" si="80"/>
        <v>-6.8283945697379111E-3</v>
      </c>
    </row>
    <row r="362" spans="1:55" s="200" customFormat="1" ht="12.95" customHeight="1" x14ac:dyDescent="0.2">
      <c r="A362" s="41" t="s">
        <v>137</v>
      </c>
      <c r="B362" s="40" t="s">
        <v>54</v>
      </c>
      <c r="C362" s="41">
        <v>52815.377789999999</v>
      </c>
      <c r="D362" s="41">
        <v>1.4E-3</v>
      </c>
      <c r="E362" s="200">
        <f t="shared" si="72"/>
        <v>30237.423963677618</v>
      </c>
      <c r="F362" s="228">
        <f t="shared" si="71"/>
        <v>30237</v>
      </c>
      <c r="G362" s="158">
        <f t="shared" si="73"/>
        <v>0.17339915999764344</v>
      </c>
      <c r="K362" s="200">
        <f>G362</f>
        <v>0.17339915999764344</v>
      </c>
      <c r="O362" s="200">
        <f ca="1">+C$11+C$12*$F362</f>
        <v>0.17240197414324904</v>
      </c>
      <c r="P362" s="200">
        <f t="shared" si="74"/>
        <v>0.1741697059615209</v>
      </c>
      <c r="Q362" s="227">
        <f t="shared" si="75"/>
        <v>37796.877789999999</v>
      </c>
      <c r="R362" s="178"/>
      <c r="S362" s="200">
        <f t="shared" si="76"/>
        <v>5.9374108244784609E-7</v>
      </c>
      <c r="T362" s="200">
        <v>0.6</v>
      </c>
      <c r="U362" s="200">
        <f t="shared" si="77"/>
        <v>3.5624464946870764E-7</v>
      </c>
      <c r="W362" s="200">
        <f t="shared" si="80"/>
        <v>-7.7054596387746144E-4</v>
      </c>
    </row>
    <row r="363" spans="1:55" s="200" customFormat="1" ht="12.95" customHeight="1" x14ac:dyDescent="0.2">
      <c r="A363" s="178" t="s">
        <v>142</v>
      </c>
      <c r="B363" s="178" t="s">
        <v>54</v>
      </c>
      <c r="C363" s="162">
        <v>52816.196600000003</v>
      </c>
      <c r="D363" s="162" t="s">
        <v>38</v>
      </c>
      <c r="E363" s="200">
        <f t="shared" si="72"/>
        <v>30239.425967025734</v>
      </c>
      <c r="F363" s="228">
        <f t="shared" si="71"/>
        <v>30239</v>
      </c>
      <c r="G363" s="158">
        <f t="shared" si="73"/>
        <v>0.17421851999824867</v>
      </c>
      <c r="I363" s="200">
        <f>G363</f>
        <v>0.17421851999824867</v>
      </c>
      <c r="P363" s="200">
        <f t="shared" si="74"/>
        <v>0.17419192885261059</v>
      </c>
      <c r="Q363" s="227">
        <f t="shared" si="75"/>
        <v>37797.696600000003</v>
      </c>
      <c r="R363" s="178"/>
      <c r="S363" s="200">
        <f t="shared" si="76"/>
        <v>7.0708902634544306E-10</v>
      </c>
      <c r="T363" s="200">
        <v>1</v>
      </c>
      <c r="U363" s="200">
        <f t="shared" si="77"/>
        <v>7.0708902634544306E-10</v>
      </c>
      <c r="W363" s="200">
        <f t="shared" si="80"/>
        <v>2.6591145638077407E-5</v>
      </c>
    </row>
    <row r="364" spans="1:55" s="200" customFormat="1" ht="12.95" customHeight="1" x14ac:dyDescent="0.2">
      <c r="A364" s="178" t="s">
        <v>142</v>
      </c>
      <c r="B364" s="178" t="s">
        <v>54</v>
      </c>
      <c r="C364" s="162">
        <v>52862.004999999997</v>
      </c>
      <c r="D364" s="162" t="s">
        <v>38</v>
      </c>
      <c r="E364" s="200">
        <f t="shared" si="72"/>
        <v>30351.428226611479</v>
      </c>
      <c r="F364" s="228">
        <f t="shared" si="71"/>
        <v>30351</v>
      </c>
      <c r="G364" s="158">
        <f t="shared" si="73"/>
        <v>0.17514267999649746</v>
      </c>
      <c r="I364" s="200">
        <f>G364</f>
        <v>0.17514267999649746</v>
      </c>
      <c r="P364" s="200">
        <f t="shared" si="74"/>
        <v>0.17543853925865541</v>
      </c>
      <c r="Q364" s="227">
        <f t="shared" si="75"/>
        <v>37843.504999999997</v>
      </c>
      <c r="R364" s="178"/>
      <c r="S364" s="200">
        <f t="shared" si="76"/>
        <v>8.7532703004642841E-8</v>
      </c>
      <c r="T364" s="200">
        <v>1</v>
      </c>
      <c r="U364" s="200">
        <f t="shared" si="77"/>
        <v>8.7532703004642841E-8</v>
      </c>
      <c r="W364" s="200">
        <f t="shared" si="80"/>
        <v>-2.9585926215794367E-4</v>
      </c>
    </row>
    <row r="365" spans="1:55" s="200" customFormat="1" ht="12.95" customHeight="1" x14ac:dyDescent="0.2">
      <c r="A365" s="178" t="s">
        <v>87</v>
      </c>
      <c r="B365" s="178" t="s">
        <v>52</v>
      </c>
      <c r="C365" s="162">
        <v>53092.887799999997</v>
      </c>
      <c r="D365" s="162" t="s">
        <v>38</v>
      </c>
      <c r="E365" s="200">
        <f t="shared" si="72"/>
        <v>30915.940309537022</v>
      </c>
      <c r="F365" s="228">
        <f t="shared" si="71"/>
        <v>30915.5</v>
      </c>
      <c r="G365" s="158">
        <f t="shared" si="73"/>
        <v>0.18008453999209451</v>
      </c>
      <c r="I365" s="200">
        <f>G365</f>
        <v>0.18008453999209451</v>
      </c>
      <c r="P365" s="200">
        <f t="shared" si="74"/>
        <v>0.18178534079409053</v>
      </c>
      <c r="Q365" s="227">
        <f t="shared" si="75"/>
        <v>38074.387799999997</v>
      </c>
      <c r="R365" s="178"/>
      <c r="S365" s="200">
        <f t="shared" si="76"/>
        <v>2.8927233680703303E-6</v>
      </c>
      <c r="T365" s="200">
        <v>1</v>
      </c>
      <c r="U365" s="200">
        <f t="shared" si="77"/>
        <v>2.8927233680703303E-6</v>
      </c>
      <c r="W365" s="200">
        <f t="shared" si="80"/>
        <v>-1.7008008019960275E-3</v>
      </c>
    </row>
    <row r="366" spans="1:55" s="200" customFormat="1" ht="12.95" customHeight="1" x14ac:dyDescent="0.2">
      <c r="A366" s="41" t="s">
        <v>143</v>
      </c>
      <c r="B366" s="48" t="s">
        <v>52</v>
      </c>
      <c r="C366" s="44">
        <v>53207.410300000003</v>
      </c>
      <c r="D366" s="44">
        <v>2.0000000000000001E-4</v>
      </c>
      <c r="E366" s="200">
        <f t="shared" si="72"/>
        <v>31195.94962602506</v>
      </c>
      <c r="F366" s="228">
        <f t="shared" si="71"/>
        <v>31195.5</v>
      </c>
      <c r="G366" s="158">
        <f t="shared" si="73"/>
        <v>0.18389493999711704</v>
      </c>
      <c r="J366" s="200">
        <f>G366</f>
        <v>0.18389493999711704</v>
      </c>
      <c r="O366" s="200">
        <f ca="1">+C$11+C$12*$F366</f>
        <v>0.17465483437251694</v>
      </c>
      <c r="P366" s="200">
        <f t="shared" si="74"/>
        <v>0.18497286365436921</v>
      </c>
      <c r="Q366" s="227">
        <f t="shared" si="75"/>
        <v>38188.910300000003</v>
      </c>
      <c r="R366" s="178"/>
      <c r="S366" s="200">
        <f t="shared" si="76"/>
        <v>1.1619194108639104E-6</v>
      </c>
      <c r="T366" s="200">
        <v>1</v>
      </c>
      <c r="U366" s="200">
        <f t="shared" si="77"/>
        <v>1.1619194108639104E-6</v>
      </c>
      <c r="W366" s="200">
        <f t="shared" si="80"/>
        <v>-1.0779236572521778E-3</v>
      </c>
    </row>
    <row r="367" spans="1:55" s="200" customFormat="1" ht="12.95" customHeight="1" x14ac:dyDescent="0.2">
      <c r="A367" s="41" t="s">
        <v>137</v>
      </c>
      <c r="B367" s="40" t="s">
        <v>52</v>
      </c>
      <c r="C367" s="41">
        <v>53223.361400000002</v>
      </c>
      <c r="D367" s="41">
        <v>1.1000000000000001E-3</v>
      </c>
      <c r="E367" s="200">
        <f t="shared" si="72"/>
        <v>31234.950316790906</v>
      </c>
      <c r="F367" s="228">
        <f t="shared" si="71"/>
        <v>31234.5</v>
      </c>
      <c r="G367" s="158">
        <f t="shared" si="73"/>
        <v>0.18417745999613544</v>
      </c>
      <c r="K367" s="200">
        <f>G367</f>
        <v>0.18417745999613544</v>
      </c>
      <c r="O367" s="200">
        <f ca="1">+C$11+C$12*$F367</f>
        <v>0.17474650004694725</v>
      </c>
      <c r="P367" s="200">
        <f t="shared" si="74"/>
        <v>0.18541891404485383</v>
      </c>
      <c r="Q367" s="227">
        <f t="shared" si="75"/>
        <v>38204.861400000002</v>
      </c>
      <c r="R367" s="178"/>
      <c r="S367" s="200">
        <f t="shared" si="76"/>
        <v>1.541208155079291E-6</v>
      </c>
      <c r="T367" s="200">
        <v>0.6</v>
      </c>
      <c r="U367" s="200">
        <f t="shared" si="77"/>
        <v>9.2472489304757456E-7</v>
      </c>
      <c r="W367" s="200">
        <f t="shared" si="80"/>
        <v>-1.2414540487183934E-3</v>
      </c>
    </row>
    <row r="368" spans="1:55" s="200" customFormat="1" ht="12.95" customHeight="1" x14ac:dyDescent="0.2">
      <c r="A368" s="178" t="s">
        <v>144</v>
      </c>
      <c r="B368" s="178" t="s">
        <v>54</v>
      </c>
      <c r="C368" s="162">
        <v>53235.398000000001</v>
      </c>
      <c r="D368" s="162" t="s">
        <v>38</v>
      </c>
      <c r="E368" s="200">
        <f t="shared" si="72"/>
        <v>31264.379993394541</v>
      </c>
      <c r="F368" s="228">
        <f t="shared" si="71"/>
        <v>31264</v>
      </c>
      <c r="G368" s="158">
        <f t="shared" si="73"/>
        <v>0.15541551999922376</v>
      </c>
      <c r="I368" s="200">
        <f t="shared" ref="I368:I373" si="81">G368</f>
        <v>0.15541551999922376</v>
      </c>
      <c r="P368" s="200">
        <f t="shared" si="74"/>
        <v>0.1857566480066872</v>
      </c>
      <c r="Q368" s="227">
        <f t="shared" si="75"/>
        <v>38216.898000000001</v>
      </c>
      <c r="R368" s="178"/>
      <c r="S368" s="200">
        <f t="shared" si="76"/>
        <v>9.2058404876528251E-4</v>
      </c>
      <c r="T368" s="200">
        <v>1</v>
      </c>
      <c r="U368" s="200">
        <f t="shared" si="77"/>
        <v>9.2058404876528251E-4</v>
      </c>
      <c r="W368" s="200">
        <f t="shared" si="80"/>
        <v>-3.0341128007463442E-2</v>
      </c>
    </row>
    <row r="369" spans="1:23" s="200" customFormat="1" ht="12.95" customHeight="1" x14ac:dyDescent="0.2">
      <c r="A369" s="178" t="s">
        <v>145</v>
      </c>
      <c r="B369" s="178" t="s">
        <v>54</v>
      </c>
      <c r="C369" s="162">
        <v>53429.290999999997</v>
      </c>
      <c r="D369" s="162" t="s">
        <v>38</v>
      </c>
      <c r="E369" s="200">
        <f t="shared" si="72"/>
        <v>31738.451432647187</v>
      </c>
      <c r="F369" s="228">
        <f t="shared" si="71"/>
        <v>31738</v>
      </c>
      <c r="G369" s="158">
        <f t="shared" si="73"/>
        <v>0.18463383999187499</v>
      </c>
      <c r="I369" s="200">
        <f t="shared" si="81"/>
        <v>0.18463383999187499</v>
      </c>
      <c r="P369" s="200">
        <f t="shared" si="74"/>
        <v>0.19122307455363935</v>
      </c>
      <c r="Q369" s="227">
        <f t="shared" si="75"/>
        <v>38410.790999999997</v>
      </c>
      <c r="R369" s="178"/>
      <c r="S369" s="200">
        <f t="shared" si="76"/>
        <v>4.3418012109949914E-5</v>
      </c>
      <c r="T369" s="200">
        <v>1</v>
      </c>
      <c r="U369" s="200">
        <f t="shared" si="77"/>
        <v>4.3418012109949914E-5</v>
      </c>
      <c r="W369" s="200">
        <f t="shared" si="80"/>
        <v>-6.5892345617643566E-3</v>
      </c>
    </row>
    <row r="370" spans="1:23" s="200" customFormat="1" ht="12.95" customHeight="1" x14ac:dyDescent="0.2">
      <c r="A370" s="178" t="s">
        <v>145</v>
      </c>
      <c r="B370" s="178" t="s">
        <v>54</v>
      </c>
      <c r="C370" s="162">
        <v>53436.241999999998</v>
      </c>
      <c r="D370" s="162" t="s">
        <v>38</v>
      </c>
      <c r="E370" s="200">
        <f t="shared" si="72"/>
        <v>31755.446737141137</v>
      </c>
      <c r="F370" s="228">
        <f t="shared" si="71"/>
        <v>31755</v>
      </c>
      <c r="G370" s="158">
        <f t="shared" si="73"/>
        <v>0.18271339999773772</v>
      </c>
      <c r="I370" s="200">
        <f t="shared" si="81"/>
        <v>0.18271339999773772</v>
      </c>
      <c r="P370" s="200">
        <f t="shared" si="74"/>
        <v>0.19142051932324247</v>
      </c>
      <c r="Q370" s="227">
        <f t="shared" si="75"/>
        <v>38417.741999999998</v>
      </c>
      <c r="R370" s="178"/>
      <c r="S370" s="200">
        <f t="shared" si="76"/>
        <v>7.5813926948578253E-5</v>
      </c>
      <c r="T370" s="200">
        <v>1</v>
      </c>
      <c r="U370" s="200">
        <f t="shared" si="77"/>
        <v>7.5813926948578253E-5</v>
      </c>
      <c r="W370" s="200">
        <f t="shared" si="80"/>
        <v>-8.7071193255047474E-3</v>
      </c>
    </row>
    <row r="371" spans="1:23" s="200" customFormat="1" ht="12.95" customHeight="1" x14ac:dyDescent="0.2">
      <c r="A371" s="178" t="s">
        <v>145</v>
      </c>
      <c r="B371" s="178" t="s">
        <v>54</v>
      </c>
      <c r="C371" s="162">
        <v>53447.286999999997</v>
      </c>
      <c r="D371" s="162" t="s">
        <v>38</v>
      </c>
      <c r="E371" s="200">
        <f t="shared" si="72"/>
        <v>31782.451936124828</v>
      </c>
      <c r="F371" s="228">
        <f t="shared" ref="F371:F402" si="82">ROUND(2*E371,0)/2-0.5</f>
        <v>31782</v>
      </c>
      <c r="G371" s="158">
        <f t="shared" si="73"/>
        <v>0.18483975999697577</v>
      </c>
      <c r="I371" s="200">
        <f t="shared" si="81"/>
        <v>0.18483975999697577</v>
      </c>
      <c r="P371" s="200">
        <f t="shared" si="74"/>
        <v>0.19173430612195494</v>
      </c>
      <c r="Q371" s="227">
        <f t="shared" si="75"/>
        <v>38428.786999999997</v>
      </c>
      <c r="R371" s="178"/>
      <c r="S371" s="200">
        <f t="shared" si="76"/>
        <v>4.7534766269465255E-5</v>
      </c>
      <c r="T371" s="200">
        <v>1</v>
      </c>
      <c r="U371" s="200">
        <f t="shared" si="77"/>
        <v>4.7534766269465255E-5</v>
      </c>
      <c r="W371" s="200">
        <f t="shared" si="80"/>
        <v>-6.8945461249791673E-3</v>
      </c>
    </row>
    <row r="372" spans="1:23" s="200" customFormat="1" ht="12.95" customHeight="1" x14ac:dyDescent="0.2">
      <c r="A372" s="178" t="s">
        <v>87</v>
      </c>
      <c r="B372" s="178" t="s">
        <v>54</v>
      </c>
      <c r="C372" s="162">
        <v>53469.788099999998</v>
      </c>
      <c r="D372" s="162" t="s">
        <v>38</v>
      </c>
      <c r="E372" s="200">
        <f t="shared" si="72"/>
        <v>31837.467480067975</v>
      </c>
      <c r="F372" s="228">
        <f t="shared" si="82"/>
        <v>31837</v>
      </c>
      <c r="G372" s="158">
        <f t="shared" si="73"/>
        <v>0.19119715999840992</v>
      </c>
      <c r="I372" s="200">
        <f t="shared" si="81"/>
        <v>0.19119715999840992</v>
      </c>
      <c r="P372" s="200">
        <f t="shared" si="74"/>
        <v>0.19237425329771979</v>
      </c>
      <c r="Q372" s="227">
        <f t="shared" si="75"/>
        <v>38451.288099999998</v>
      </c>
      <c r="R372" s="178"/>
      <c r="S372" s="200">
        <f t="shared" si="76"/>
        <v>1.3855486352802013E-6</v>
      </c>
      <c r="T372" s="200">
        <v>1</v>
      </c>
      <c r="U372" s="200">
        <f t="shared" si="77"/>
        <v>1.3855486352802013E-6</v>
      </c>
      <c r="W372" s="200">
        <f t="shared" si="80"/>
        <v>-1.1770932993098726E-3</v>
      </c>
    </row>
    <row r="373" spans="1:23" s="200" customFormat="1" ht="12.95" customHeight="1" x14ac:dyDescent="0.2">
      <c r="A373" s="178" t="s">
        <v>145</v>
      </c>
      <c r="B373" s="178" t="s">
        <v>52</v>
      </c>
      <c r="C373" s="162">
        <v>53498.210700000003</v>
      </c>
      <c r="D373" s="162" t="s">
        <v>38</v>
      </c>
      <c r="E373" s="200">
        <f t="shared" si="72"/>
        <v>31906.961184788132</v>
      </c>
      <c r="F373" s="228">
        <f t="shared" si="82"/>
        <v>31906.5</v>
      </c>
      <c r="G373" s="158">
        <f t="shared" si="73"/>
        <v>0.18862241999886464</v>
      </c>
      <c r="I373" s="200">
        <f t="shared" si="81"/>
        <v>0.18862241999886464</v>
      </c>
      <c r="P373" s="200">
        <f t="shared" si="74"/>
        <v>0.19318435628707167</v>
      </c>
      <c r="Q373" s="227">
        <f t="shared" si="75"/>
        <v>38479.710700000003</v>
      </c>
      <c r="R373" s="178"/>
      <c r="S373" s="200">
        <f t="shared" si="76"/>
        <v>2.0811262697660135E-5</v>
      </c>
      <c r="T373" s="200">
        <v>1</v>
      </c>
      <c r="U373" s="200">
        <f t="shared" si="77"/>
        <v>2.0811262697660135E-5</v>
      </c>
      <c r="W373" s="200">
        <f t="shared" si="80"/>
        <v>-4.5619362882070302E-3</v>
      </c>
    </row>
    <row r="374" spans="1:23" s="200" customFormat="1" ht="12.95" customHeight="1" x14ac:dyDescent="0.2">
      <c r="A374" s="39" t="s">
        <v>146</v>
      </c>
      <c r="B374" s="48" t="s">
        <v>52</v>
      </c>
      <c r="C374" s="44">
        <v>53512.533000000003</v>
      </c>
      <c r="D374" s="44">
        <v>2.9999999999999997E-4</v>
      </c>
      <c r="E374" s="200">
        <f t="shared" si="72"/>
        <v>31941.9794338967</v>
      </c>
      <c r="F374" s="228">
        <f t="shared" si="82"/>
        <v>31941.5</v>
      </c>
      <c r="G374" s="158">
        <f t="shared" si="73"/>
        <v>0.19608621999941533</v>
      </c>
      <c r="J374" s="200">
        <f>G374</f>
        <v>0.19608621999941533</v>
      </c>
      <c r="O374" s="200">
        <f ca="1">+C$11+C$12*$F374</f>
        <v>0.17640823419623508</v>
      </c>
      <c r="P374" s="200">
        <f t="shared" si="74"/>
        <v>0.19359293154927895</v>
      </c>
      <c r="Q374" s="227">
        <f t="shared" si="75"/>
        <v>38494.033000000003</v>
      </c>
      <c r="R374" s="178"/>
      <c r="S374" s="200">
        <f t="shared" si="76"/>
        <v>6.2164872955834861E-6</v>
      </c>
      <c r="T374" s="200">
        <v>1</v>
      </c>
      <c r="U374" s="200">
        <f t="shared" si="77"/>
        <v>6.2164872955834861E-6</v>
      </c>
      <c r="W374" s="200">
        <f t="shared" si="80"/>
        <v>2.4932884501363828E-3</v>
      </c>
    </row>
    <row r="375" spans="1:23" s="200" customFormat="1" ht="12.95" customHeight="1" x14ac:dyDescent="0.2">
      <c r="A375" s="39" t="s">
        <v>147</v>
      </c>
      <c r="B375" s="40" t="s">
        <v>52</v>
      </c>
      <c r="C375" s="41">
        <v>53520.503499999999</v>
      </c>
      <c r="D375" s="41">
        <v>5.9999999999999995E-4</v>
      </c>
      <c r="E375" s="200">
        <f t="shared" si="72"/>
        <v>31961.467431950066</v>
      </c>
      <c r="F375" s="228">
        <f t="shared" si="82"/>
        <v>31961</v>
      </c>
      <c r="G375" s="158">
        <f t="shared" si="73"/>
        <v>0.19117747999553103</v>
      </c>
      <c r="J375" s="200">
        <f>G375</f>
        <v>0.19117747999553103</v>
      </c>
      <c r="O375" s="200">
        <f ca="1">+C$11+C$12*$F375</f>
        <v>0.17645406703345023</v>
      </c>
      <c r="P375" s="200">
        <f t="shared" si="74"/>
        <v>0.19382074350525882</v>
      </c>
      <c r="Q375" s="227">
        <f t="shared" si="75"/>
        <v>38502.003499999999</v>
      </c>
      <c r="R375" s="178"/>
      <c r="S375" s="200">
        <f t="shared" si="76"/>
        <v>6.9868419818584987E-6</v>
      </c>
      <c r="T375" s="200">
        <v>1</v>
      </c>
      <c r="U375" s="200">
        <f t="shared" si="77"/>
        <v>6.9868419818584987E-6</v>
      </c>
      <c r="W375" s="200">
        <f t="shared" si="80"/>
        <v>-2.6432635097277946E-3</v>
      </c>
    </row>
    <row r="376" spans="1:23" s="200" customFormat="1" ht="12.95" customHeight="1" x14ac:dyDescent="0.2">
      <c r="A376" s="178" t="s">
        <v>148</v>
      </c>
      <c r="B376" s="178" t="s">
        <v>52</v>
      </c>
      <c r="C376" s="162">
        <v>53533.389600000002</v>
      </c>
      <c r="D376" s="162" t="s">
        <v>38</v>
      </c>
      <c r="E376" s="200">
        <f t="shared" si="72"/>
        <v>31992.974149435253</v>
      </c>
      <c r="F376" s="228">
        <f t="shared" si="82"/>
        <v>31992.5</v>
      </c>
      <c r="G376" s="158">
        <f t="shared" si="73"/>
        <v>0.19392489999881946</v>
      </c>
      <c r="J376" s="200">
        <f>G376</f>
        <v>0.19392489999881946</v>
      </c>
      <c r="P376" s="200">
        <f t="shared" si="74"/>
        <v>0.19418901524769253</v>
      </c>
      <c r="Q376" s="227">
        <f t="shared" si="75"/>
        <v>38514.889600000002</v>
      </c>
      <c r="R376" s="178"/>
      <c r="S376" s="200">
        <f t="shared" si="76"/>
        <v>6.9756864687283834E-8</v>
      </c>
      <c r="T376" s="200">
        <v>1</v>
      </c>
      <c r="U376" s="200">
        <f t="shared" si="77"/>
        <v>6.9756864687283834E-8</v>
      </c>
      <c r="W376" s="200">
        <f t="shared" si="80"/>
        <v>-2.6411524887307025E-4</v>
      </c>
    </row>
    <row r="377" spans="1:23" s="200" customFormat="1" ht="12.95" customHeight="1" x14ac:dyDescent="0.2">
      <c r="A377" s="39" t="s">
        <v>146</v>
      </c>
      <c r="B377" s="48" t="s">
        <v>54</v>
      </c>
      <c r="C377" s="44">
        <v>53538.500599999999</v>
      </c>
      <c r="D377" s="44">
        <v>1E-4</v>
      </c>
      <c r="E377" s="200">
        <f t="shared" si="72"/>
        <v>32005.470624945039</v>
      </c>
      <c r="F377" s="228">
        <f t="shared" si="82"/>
        <v>32005</v>
      </c>
      <c r="G377" s="158">
        <f t="shared" si="73"/>
        <v>0.19248339999467134</v>
      </c>
      <c r="J377" s="200">
        <f>G377</f>
        <v>0.19248339999467134</v>
      </c>
      <c r="O377" s="200">
        <f ca="1">+C$11+C$12*$F377</f>
        <v>0.17655748471742289</v>
      </c>
      <c r="P377" s="200">
        <f t="shared" si="74"/>
        <v>0.1943352465164446</v>
      </c>
      <c r="Q377" s="227">
        <f t="shared" si="75"/>
        <v>38520.000599999999</v>
      </c>
      <c r="R377" s="178"/>
      <c r="S377" s="200">
        <f t="shared" si="76"/>
        <v>3.4293355402036984E-6</v>
      </c>
      <c r="T377" s="200">
        <v>1</v>
      </c>
      <c r="U377" s="200">
        <f t="shared" si="77"/>
        <v>3.4293355402036984E-6</v>
      </c>
      <c r="W377" s="200">
        <f t="shared" si="80"/>
        <v>-1.8518465217732538E-3</v>
      </c>
    </row>
    <row r="378" spans="1:23" s="200" customFormat="1" ht="12.95" customHeight="1" x14ac:dyDescent="0.2">
      <c r="A378" s="178" t="s">
        <v>87</v>
      </c>
      <c r="B378" s="178" t="s">
        <v>52</v>
      </c>
      <c r="C378" s="162">
        <v>53538.701000000001</v>
      </c>
      <c r="D378" s="162" t="s">
        <v>38</v>
      </c>
      <c r="E378" s="200">
        <f t="shared" si="72"/>
        <v>32005.960606101795</v>
      </c>
      <c r="F378" s="228">
        <f t="shared" si="82"/>
        <v>32005.5</v>
      </c>
      <c r="G378" s="158">
        <f t="shared" si="73"/>
        <v>0.18838573999528307</v>
      </c>
      <c r="I378" s="200">
        <f>G378</f>
        <v>0.18838573999528307</v>
      </c>
      <c r="P378" s="200">
        <f t="shared" si="74"/>
        <v>0.1943410968507851</v>
      </c>
      <c r="Q378" s="227">
        <f t="shared" si="75"/>
        <v>38520.201000000001</v>
      </c>
      <c r="R378" s="178"/>
      <c r="S378" s="200">
        <f t="shared" si="76"/>
        <v>3.5466275276374973E-5</v>
      </c>
      <c r="T378" s="200">
        <v>1</v>
      </c>
      <c r="U378" s="200">
        <f t="shared" si="77"/>
        <v>3.5466275276374973E-5</v>
      </c>
      <c r="W378" s="200">
        <f t="shared" si="80"/>
        <v>-5.9553568555020253E-3</v>
      </c>
    </row>
    <row r="379" spans="1:23" s="200" customFormat="1" ht="12.95" customHeight="1" x14ac:dyDescent="0.2">
      <c r="A379" s="178" t="s">
        <v>87</v>
      </c>
      <c r="B379" s="178" t="s">
        <v>54</v>
      </c>
      <c r="C379" s="162">
        <v>53539.727099999996</v>
      </c>
      <c r="D379" s="162" t="s">
        <v>38</v>
      </c>
      <c r="E379" s="200">
        <f t="shared" si="72"/>
        <v>32008.469436765179</v>
      </c>
      <c r="F379" s="228">
        <f t="shared" si="82"/>
        <v>32008</v>
      </c>
      <c r="G379" s="158">
        <f t="shared" si="73"/>
        <v>0.191997439993429</v>
      </c>
      <c r="I379" s="200">
        <f>G379</f>
        <v>0.191997439993429</v>
      </c>
      <c r="P379" s="200">
        <f t="shared" si="74"/>
        <v>0.19437034977278433</v>
      </c>
      <c r="Q379" s="227">
        <f t="shared" si="75"/>
        <v>38521.227099999996</v>
      </c>
      <c r="R379" s="178"/>
      <c r="S379" s="200">
        <f t="shared" si="76"/>
        <v>5.6307008209601925E-6</v>
      </c>
      <c r="T379" s="200">
        <v>1</v>
      </c>
      <c r="U379" s="200">
        <f t="shared" si="77"/>
        <v>5.6307008209601925E-6</v>
      </c>
      <c r="W379" s="200">
        <f t="shared" si="80"/>
        <v>-2.3729097793553366E-3</v>
      </c>
    </row>
    <row r="380" spans="1:23" s="200" customFormat="1" ht="12.95" customHeight="1" x14ac:dyDescent="0.2">
      <c r="A380" s="41" t="s">
        <v>137</v>
      </c>
      <c r="B380" s="40" t="s">
        <v>52</v>
      </c>
      <c r="C380" s="41">
        <v>53569.38508</v>
      </c>
      <c r="D380" s="41">
        <v>3.3E-3</v>
      </c>
      <c r="E380" s="200">
        <f t="shared" si="72"/>
        <v>32080.983665045354</v>
      </c>
      <c r="F380" s="228">
        <f t="shared" si="82"/>
        <v>32080.5</v>
      </c>
      <c r="G380" s="158">
        <f t="shared" si="73"/>
        <v>0.19781674000114435</v>
      </c>
      <c r="K380" s="200">
        <f>G380</f>
        <v>0.19781674000114435</v>
      </c>
      <c r="O380" s="200">
        <f ca="1">+C$11+C$12*$F380</f>
        <v>0.17673494006151233</v>
      </c>
      <c r="P380" s="200">
        <f t="shared" si="74"/>
        <v>0.19521959097583583</v>
      </c>
      <c r="Q380" s="227">
        <f t="shared" si="75"/>
        <v>38550.88508</v>
      </c>
      <c r="R380" s="178"/>
      <c r="S380" s="200">
        <f t="shared" si="76"/>
        <v>6.7451830596610269E-6</v>
      </c>
      <c r="T380" s="217">
        <v>0.4</v>
      </c>
      <c r="U380" s="200">
        <f t="shared" si="77"/>
        <v>2.6980732238644111E-6</v>
      </c>
      <c r="W380" s="200">
        <f t="shared" si="80"/>
        <v>2.5971490253085261E-3</v>
      </c>
    </row>
    <row r="381" spans="1:23" s="200" customFormat="1" ht="12.95" customHeight="1" x14ac:dyDescent="0.2">
      <c r="A381" s="178" t="s">
        <v>149</v>
      </c>
      <c r="B381" s="178" t="s">
        <v>54</v>
      </c>
      <c r="C381" s="162">
        <v>53954.054900000003</v>
      </c>
      <c r="D381" s="162" t="s">
        <v>38</v>
      </c>
      <c r="E381" s="200">
        <f t="shared" si="72"/>
        <v>33021.507434363797</v>
      </c>
      <c r="F381" s="228">
        <f t="shared" si="82"/>
        <v>33021</v>
      </c>
      <c r="G381" s="158">
        <f t="shared" si="73"/>
        <v>0.20753827999578789</v>
      </c>
      <c r="I381" s="200">
        <f>G381</f>
        <v>0.20753827999578789</v>
      </c>
      <c r="P381" s="200">
        <f t="shared" si="74"/>
        <v>0.20639512470591342</v>
      </c>
      <c r="Q381" s="227">
        <f t="shared" si="75"/>
        <v>38935.554900000003</v>
      </c>
      <c r="R381" s="178"/>
      <c r="S381" s="200">
        <f t="shared" si="76"/>
        <v>1.3068040167679712E-6</v>
      </c>
      <c r="T381" s="200">
        <v>1</v>
      </c>
      <c r="U381" s="200">
        <f t="shared" si="77"/>
        <v>1.3068040167679712E-6</v>
      </c>
      <c r="W381" s="200">
        <f t="shared" si="80"/>
        <v>1.1431552898744646E-3</v>
      </c>
    </row>
    <row r="382" spans="1:23" s="200" customFormat="1" ht="12.95" customHeight="1" x14ac:dyDescent="0.2">
      <c r="A382" s="41" t="s">
        <v>137</v>
      </c>
      <c r="B382" s="40" t="s">
        <v>54</v>
      </c>
      <c r="C382" s="41">
        <v>53959.370130000003</v>
      </c>
      <c r="D382" s="41">
        <v>6.9999999999999999E-4</v>
      </c>
      <c r="E382" s="200">
        <f t="shared" si="72"/>
        <v>33034.503255440672</v>
      </c>
      <c r="F382" s="228">
        <f t="shared" si="82"/>
        <v>33034</v>
      </c>
      <c r="G382" s="158">
        <f t="shared" si="73"/>
        <v>0.20582912000099896</v>
      </c>
      <c r="K382" s="200">
        <f>G382</f>
        <v>0.20582912000099896</v>
      </c>
      <c r="O382" s="200">
        <f ca="1">+C$11+C$12*$F382</f>
        <v>0.17897604828123789</v>
      </c>
      <c r="P382" s="200">
        <f t="shared" si="74"/>
        <v>0.20655166420004714</v>
      </c>
      <c r="Q382" s="227">
        <f t="shared" si="75"/>
        <v>38940.870130000003</v>
      </c>
      <c r="R382" s="178"/>
      <c r="S382" s="200">
        <f t="shared" si="76"/>
        <v>5.2207011957818498E-7</v>
      </c>
      <c r="T382" s="200">
        <v>1</v>
      </c>
      <c r="U382" s="200">
        <f t="shared" si="77"/>
        <v>5.2207011957818498E-7</v>
      </c>
      <c r="W382" s="200">
        <f t="shared" si="80"/>
        <v>-7.2254419904818623E-4</v>
      </c>
    </row>
    <row r="383" spans="1:23" s="200" customFormat="1" ht="12.95" customHeight="1" x14ac:dyDescent="0.2">
      <c r="A383" s="41" t="s">
        <v>150</v>
      </c>
      <c r="B383" s="48" t="s">
        <v>52</v>
      </c>
      <c r="C383" s="44">
        <v>53983.299400000004</v>
      </c>
      <c r="D383" s="44">
        <v>2.0000000000000001E-4</v>
      </c>
      <c r="E383" s="200">
        <f t="shared" si="72"/>
        <v>33093.010697530721</v>
      </c>
      <c r="F383" s="228">
        <f t="shared" si="82"/>
        <v>33092.5</v>
      </c>
      <c r="G383" s="158">
        <f t="shared" si="73"/>
        <v>0.20887290000246139</v>
      </c>
      <c r="K383" s="200">
        <f>G383</f>
        <v>0.20887290000246139</v>
      </c>
      <c r="O383" s="200">
        <f ca="1">+C$11+C$12*$F383</f>
        <v>0.17911354679288333</v>
      </c>
      <c r="P383" s="200">
        <f t="shared" si="74"/>
        <v>0.20725678921409257</v>
      </c>
      <c r="Q383" s="227">
        <f t="shared" si="75"/>
        <v>38964.799400000004</v>
      </c>
      <c r="R383" s="178"/>
      <c r="S383" s="200">
        <f t="shared" si="76"/>
        <v>2.6118140802820844E-6</v>
      </c>
      <c r="T383" s="200">
        <v>1</v>
      </c>
      <c r="U383" s="200">
        <f t="shared" si="77"/>
        <v>2.6118140802820844E-6</v>
      </c>
      <c r="W383" s="200">
        <f t="shared" si="80"/>
        <v>1.6161107883688186E-3</v>
      </c>
    </row>
    <row r="384" spans="1:23" s="200" customFormat="1" ht="12.95" customHeight="1" x14ac:dyDescent="0.2">
      <c r="A384" s="178" t="s">
        <v>151</v>
      </c>
      <c r="B384" s="178" t="s">
        <v>54</v>
      </c>
      <c r="C384" s="162">
        <v>54023.586199999998</v>
      </c>
      <c r="D384" s="162" t="s">
        <v>38</v>
      </c>
      <c r="E384" s="200">
        <f t="shared" si="72"/>
        <v>33191.512558138798</v>
      </c>
      <c r="F384" s="228">
        <f t="shared" si="82"/>
        <v>33191</v>
      </c>
      <c r="G384" s="158">
        <f t="shared" si="73"/>
        <v>0.20963387999654515</v>
      </c>
      <c r="I384" s="200">
        <f>G384</f>
        <v>0.20963387999654515</v>
      </c>
      <c r="P384" s="200">
        <f t="shared" si="74"/>
        <v>0.20844662901822464</v>
      </c>
      <c r="Q384" s="227">
        <f t="shared" si="75"/>
        <v>39005.086199999998</v>
      </c>
      <c r="R384" s="178"/>
      <c r="S384" s="200">
        <f t="shared" si="76"/>
        <v>1.4095648855230052E-6</v>
      </c>
      <c r="T384" s="200">
        <v>1</v>
      </c>
      <c r="U384" s="200">
        <f t="shared" si="77"/>
        <v>1.4095648855230052E-6</v>
      </c>
      <c r="W384" s="200">
        <f t="shared" si="80"/>
        <v>1.1872509783205087E-3</v>
      </c>
    </row>
    <row r="385" spans="1:23" s="200" customFormat="1" ht="12.95" customHeight="1" x14ac:dyDescent="0.2">
      <c r="A385" s="178" t="s">
        <v>151</v>
      </c>
      <c r="B385" s="178" t="s">
        <v>54</v>
      </c>
      <c r="C385" s="162">
        <v>54233.816800000001</v>
      </c>
      <c r="D385" s="162" t="s">
        <v>38</v>
      </c>
      <c r="E385" s="200">
        <f t="shared" si="72"/>
        <v>33705.529686745554</v>
      </c>
      <c r="F385" s="228">
        <f t="shared" si="82"/>
        <v>33705</v>
      </c>
      <c r="G385" s="158">
        <f t="shared" si="73"/>
        <v>0.21663939999416471</v>
      </c>
      <c r="I385" s="200">
        <f>G385</f>
        <v>0.21663939999416471</v>
      </c>
      <c r="P385" s="200">
        <f t="shared" si="74"/>
        <v>0.21470802255102175</v>
      </c>
      <c r="Q385" s="227">
        <f t="shared" si="75"/>
        <v>39215.316800000001</v>
      </c>
      <c r="R385" s="178"/>
      <c r="S385" s="200">
        <f t="shared" si="76"/>
        <v>3.7302188278814027E-6</v>
      </c>
      <c r="T385" s="200">
        <v>1</v>
      </c>
      <c r="U385" s="200">
        <f t="shared" si="77"/>
        <v>3.7302188278814027E-6</v>
      </c>
      <c r="W385" s="200">
        <f t="shared" si="80"/>
        <v>1.9313774431429509E-3</v>
      </c>
    </row>
    <row r="386" spans="1:23" s="200" customFormat="1" ht="12.95" customHeight="1" x14ac:dyDescent="0.2">
      <c r="A386" s="178" t="s">
        <v>151</v>
      </c>
      <c r="B386" s="178" t="s">
        <v>54</v>
      </c>
      <c r="C386" s="162">
        <v>54249.767599999999</v>
      </c>
      <c r="D386" s="162" t="s">
        <v>38</v>
      </c>
      <c r="E386" s="200">
        <f t="shared" si="72"/>
        <v>33744.529644006674</v>
      </c>
      <c r="F386" s="228">
        <f t="shared" si="82"/>
        <v>33744</v>
      </c>
      <c r="G386" s="158">
        <f t="shared" si="73"/>
        <v>0.21662191999348579</v>
      </c>
      <c r="I386" s="200">
        <f>G386</f>
        <v>0.21662191999348579</v>
      </c>
      <c r="P386" s="200">
        <f t="shared" si="74"/>
        <v>0.21518670418380412</v>
      </c>
      <c r="Q386" s="227">
        <f t="shared" si="75"/>
        <v>39231.267599999999</v>
      </c>
      <c r="R386" s="178"/>
      <c r="S386" s="200">
        <f t="shared" si="76"/>
        <v>2.0598444203602189E-6</v>
      </c>
      <c r="T386" s="200">
        <v>1</v>
      </c>
      <c r="U386" s="200">
        <f t="shared" si="77"/>
        <v>2.0598444203602189E-6</v>
      </c>
      <c r="W386" s="200">
        <f t="shared" si="80"/>
        <v>1.4352158096816725E-3</v>
      </c>
    </row>
    <row r="387" spans="1:23" s="200" customFormat="1" ht="12.95" customHeight="1" x14ac:dyDescent="0.2">
      <c r="A387" s="41" t="s">
        <v>152</v>
      </c>
      <c r="B387" s="40" t="s">
        <v>54</v>
      </c>
      <c r="C387" s="41">
        <v>54262.446000000004</v>
      </c>
      <c r="D387" s="41">
        <v>1E-4</v>
      </c>
      <c r="E387" s="200">
        <f t="shared" si="72"/>
        <v>33775.52853172012</v>
      </c>
      <c r="F387" s="228">
        <f t="shared" si="82"/>
        <v>33775</v>
      </c>
      <c r="G387" s="158">
        <f t="shared" si="73"/>
        <v>0.21616699999867706</v>
      </c>
      <c r="K387" s="200">
        <f t="shared" ref="K387:K392" si="83">G387</f>
        <v>0.21616699999867706</v>
      </c>
      <c r="O387" s="200">
        <f t="shared" ref="O387:O392" ca="1" si="84">+C$11+C$12*$F387</f>
        <v>0.18071769609541372</v>
      </c>
      <c r="P387" s="200">
        <f t="shared" si="74"/>
        <v>0.2155675564649244</v>
      </c>
      <c r="Q387" s="227">
        <f t="shared" si="75"/>
        <v>39243.946000000004</v>
      </c>
      <c r="R387" s="178"/>
      <c r="S387" s="200">
        <f t="shared" si="76"/>
        <v>3.593325501578743E-7</v>
      </c>
      <c r="T387" s="200">
        <v>1</v>
      </c>
      <c r="U387" s="200">
        <f t="shared" si="77"/>
        <v>3.593325501578743E-7</v>
      </c>
      <c r="W387" s="200">
        <f t="shared" si="80"/>
        <v>5.9944353375265824E-4</v>
      </c>
    </row>
    <row r="388" spans="1:23" s="200" customFormat="1" ht="12.95" customHeight="1" x14ac:dyDescent="0.2">
      <c r="A388" s="41" t="s">
        <v>152</v>
      </c>
      <c r="B388" s="40" t="s">
        <v>52</v>
      </c>
      <c r="C388" s="41">
        <v>54263.469499999999</v>
      </c>
      <c r="D388" s="41">
        <v>1E-4</v>
      </c>
      <c r="E388" s="200">
        <f t="shared" si="72"/>
        <v>33778.031005342549</v>
      </c>
      <c r="F388" s="228">
        <f t="shared" si="82"/>
        <v>33777.5</v>
      </c>
      <c r="G388" s="158">
        <f t="shared" si="73"/>
        <v>0.21717869999702089</v>
      </c>
      <c r="K388" s="200">
        <f t="shared" si="83"/>
        <v>0.21717869999702089</v>
      </c>
      <c r="O388" s="200">
        <f t="shared" ca="1" si="84"/>
        <v>0.18072357210018486</v>
      </c>
      <c r="P388" s="200">
        <f t="shared" si="74"/>
        <v>0.21559828432020905</v>
      </c>
      <c r="Q388" s="227">
        <f t="shared" si="75"/>
        <v>39244.969499999999</v>
      </c>
      <c r="R388" s="178"/>
      <c r="S388" s="200">
        <f t="shared" si="76"/>
        <v>2.4977137115125961E-6</v>
      </c>
      <c r="T388" s="200">
        <v>1</v>
      </c>
      <c r="U388" s="200">
        <f t="shared" si="77"/>
        <v>2.4977137115125961E-6</v>
      </c>
      <c r="W388" s="200">
        <f t="shared" si="80"/>
        <v>1.5804156768118305E-3</v>
      </c>
    </row>
    <row r="389" spans="1:23" s="200" customFormat="1" ht="12.95" customHeight="1" x14ac:dyDescent="0.2">
      <c r="A389" s="41" t="s">
        <v>152</v>
      </c>
      <c r="B389" s="40" t="s">
        <v>54</v>
      </c>
      <c r="C389" s="41">
        <v>54268.377999999997</v>
      </c>
      <c r="D389" s="41">
        <v>2.0000000000000001E-4</v>
      </c>
      <c r="E389" s="200">
        <f t="shared" si="72"/>
        <v>33790.0323651625</v>
      </c>
      <c r="F389" s="228">
        <f t="shared" si="82"/>
        <v>33789.5</v>
      </c>
      <c r="G389" s="158">
        <f t="shared" si="73"/>
        <v>0.2177348599943798</v>
      </c>
      <c r="K389" s="200">
        <f t="shared" si="83"/>
        <v>0.2177348599943798</v>
      </c>
      <c r="O389" s="200">
        <f t="shared" ca="1" si="84"/>
        <v>0.1807517769230865</v>
      </c>
      <c r="P389" s="200">
        <f t="shared" si="74"/>
        <v>0.21574580703245794</v>
      </c>
      <c r="Q389" s="227">
        <f t="shared" si="75"/>
        <v>39249.877999999997</v>
      </c>
      <c r="R389" s="178"/>
      <c r="S389" s="200">
        <f t="shared" si="76"/>
        <v>3.9563316853301508E-6</v>
      </c>
      <c r="T389" s="200">
        <v>1</v>
      </c>
      <c r="U389" s="200">
        <f t="shared" si="77"/>
        <v>3.9563316853301508E-6</v>
      </c>
      <c r="W389" s="200">
        <f t="shared" si="80"/>
        <v>1.9890529619218666E-3</v>
      </c>
    </row>
    <row r="390" spans="1:23" s="200" customFormat="1" ht="12.95" customHeight="1" x14ac:dyDescent="0.2">
      <c r="A390" s="41" t="s">
        <v>152</v>
      </c>
      <c r="B390" s="40" t="s">
        <v>52</v>
      </c>
      <c r="C390" s="41">
        <v>54269.3989</v>
      </c>
      <c r="D390" s="41">
        <v>1E-4</v>
      </c>
      <c r="E390" s="200">
        <f t="shared" si="72"/>
        <v>33792.52848174399</v>
      </c>
      <c r="F390" s="228">
        <f t="shared" si="82"/>
        <v>33792</v>
      </c>
      <c r="G390" s="158">
        <f t="shared" si="73"/>
        <v>0.21614655999292154</v>
      </c>
      <c r="K390" s="200">
        <f t="shared" si="83"/>
        <v>0.21614655999292154</v>
      </c>
      <c r="O390" s="200">
        <f t="shared" ca="1" si="84"/>
        <v>0.18075765292785767</v>
      </c>
      <c r="P390" s="200">
        <f t="shared" si="74"/>
        <v>0.21577654697394363</v>
      </c>
      <c r="Q390" s="227">
        <f t="shared" si="75"/>
        <v>39250.8989</v>
      </c>
      <c r="R390" s="178"/>
      <c r="S390" s="200">
        <f t="shared" si="76"/>
        <v>1.3690963421314345E-7</v>
      </c>
      <c r="T390" s="200">
        <v>1</v>
      </c>
      <c r="U390" s="200">
        <f t="shared" si="77"/>
        <v>1.3690963421314345E-7</v>
      </c>
      <c r="W390" s="200">
        <f t="shared" si="80"/>
        <v>3.7001301897790495E-4</v>
      </c>
    </row>
    <row r="391" spans="1:23" s="200" customFormat="1" ht="12.95" customHeight="1" x14ac:dyDescent="0.2">
      <c r="A391" s="41" t="s">
        <v>152</v>
      </c>
      <c r="B391" s="40" t="s">
        <v>54</v>
      </c>
      <c r="C391" s="41">
        <v>54287.394500000002</v>
      </c>
      <c r="D391" s="41">
        <v>1E-4</v>
      </c>
      <c r="E391" s="200">
        <f t="shared" si="72"/>
        <v>33836.52800721534</v>
      </c>
      <c r="F391" s="228">
        <f t="shared" si="82"/>
        <v>33836</v>
      </c>
      <c r="G391" s="158">
        <f t="shared" si="73"/>
        <v>0.21595248000085121</v>
      </c>
      <c r="K391" s="200">
        <f t="shared" si="83"/>
        <v>0.21595248000085121</v>
      </c>
      <c r="O391" s="200">
        <f t="shared" ca="1" si="84"/>
        <v>0.18086107061183032</v>
      </c>
      <c r="P391" s="200">
        <f t="shared" si="74"/>
        <v>0.2163179110250186</v>
      </c>
      <c r="Q391" s="227">
        <f t="shared" si="75"/>
        <v>39268.894500000002</v>
      </c>
      <c r="R391" s="178"/>
      <c r="S391" s="200">
        <f t="shared" si="76"/>
        <v>1.3353983342402736E-7</v>
      </c>
      <c r="T391" s="200">
        <v>1</v>
      </c>
      <c r="U391" s="200">
        <f t="shared" si="77"/>
        <v>1.3353983342402736E-7</v>
      </c>
      <c r="W391" s="200">
        <f t="shared" si="80"/>
        <v>-3.6543102416738971E-4</v>
      </c>
    </row>
    <row r="392" spans="1:23" s="200" customFormat="1" ht="12.95" customHeight="1" x14ac:dyDescent="0.2">
      <c r="A392" s="41" t="s">
        <v>152</v>
      </c>
      <c r="B392" s="40" t="s">
        <v>52</v>
      </c>
      <c r="C392" s="41">
        <v>54288.419199999997</v>
      </c>
      <c r="D392" s="41">
        <v>1E-4</v>
      </c>
      <c r="E392" s="200">
        <f t="shared" si="72"/>
        <v>33839.033414856662</v>
      </c>
      <c r="F392" s="228">
        <f t="shared" si="82"/>
        <v>33838.5</v>
      </c>
      <c r="G392" s="158">
        <f t="shared" si="73"/>
        <v>0.21816417999070836</v>
      </c>
      <c r="K392" s="200">
        <f t="shared" si="83"/>
        <v>0.21816417999070836</v>
      </c>
      <c r="O392" s="200">
        <f t="shared" ca="1" si="84"/>
        <v>0.18086694661660152</v>
      </c>
      <c r="P392" s="200">
        <f t="shared" si="74"/>
        <v>0.21634868972570051</v>
      </c>
      <c r="Q392" s="227">
        <f t="shared" si="75"/>
        <v>39269.919199999997</v>
      </c>
      <c r="R392" s="178"/>
      <c r="S392" s="200">
        <f t="shared" si="76"/>
        <v>3.2960049023382805E-6</v>
      </c>
      <c r="T392" s="200">
        <v>1</v>
      </c>
      <c r="U392" s="200">
        <f t="shared" si="77"/>
        <v>3.2960049023382805E-6</v>
      </c>
      <c r="W392" s="200">
        <f t="shared" si="80"/>
        <v>1.8154902650078519E-3</v>
      </c>
    </row>
    <row r="393" spans="1:23" s="200" customFormat="1" ht="12.95" customHeight="1" x14ac:dyDescent="0.2">
      <c r="A393" s="178" t="s">
        <v>153</v>
      </c>
      <c r="B393" s="178" t="s">
        <v>54</v>
      </c>
      <c r="C393" s="162">
        <v>54298.392</v>
      </c>
      <c r="D393" s="162" t="s">
        <v>38</v>
      </c>
      <c r="E393" s="200">
        <f t="shared" si="72"/>
        <v>33863.417067950795</v>
      </c>
      <c r="F393" s="228">
        <f t="shared" si="82"/>
        <v>33863</v>
      </c>
      <c r="G393" s="158">
        <f t="shared" si="73"/>
        <v>0.17057883999950718</v>
      </c>
      <c r="I393" s="200">
        <f>G393</f>
        <v>0.17057883999950718</v>
      </c>
      <c r="P393" s="200">
        <f t="shared" si="74"/>
        <v>0.21665043126854827</v>
      </c>
      <c r="Q393" s="227">
        <f t="shared" si="75"/>
        <v>39279.892</v>
      </c>
      <c r="R393" s="178"/>
      <c r="S393" s="200">
        <f t="shared" si="76"/>
        <v>2.1225915220615833E-3</v>
      </c>
      <c r="T393" s="200">
        <v>1</v>
      </c>
      <c r="U393" s="200">
        <f t="shared" si="77"/>
        <v>2.1225915220615833E-3</v>
      </c>
      <c r="W393" s="200">
        <f t="shared" si="80"/>
        <v>-4.607159126904109E-2</v>
      </c>
    </row>
    <row r="394" spans="1:23" s="200" customFormat="1" ht="12.95" customHeight="1" x14ac:dyDescent="0.2">
      <c r="A394" s="178" t="s">
        <v>153</v>
      </c>
      <c r="B394" s="178" t="s">
        <v>54</v>
      </c>
      <c r="C394" s="162">
        <v>54298.396000000001</v>
      </c>
      <c r="D394" s="162" t="s">
        <v>38</v>
      </c>
      <c r="E394" s="200">
        <f t="shared" si="72"/>
        <v>33863.426848013805</v>
      </c>
      <c r="F394" s="228">
        <f t="shared" si="82"/>
        <v>33863</v>
      </c>
      <c r="G394" s="158">
        <f t="shared" si="73"/>
        <v>0.17457884000032209</v>
      </c>
      <c r="I394" s="200">
        <f>G394</f>
        <v>0.17457884000032209</v>
      </c>
      <c r="P394" s="200">
        <f t="shared" si="74"/>
        <v>0.21665043126854827</v>
      </c>
      <c r="Q394" s="227">
        <f t="shared" si="75"/>
        <v>39279.896000000001</v>
      </c>
      <c r="R394" s="178"/>
      <c r="S394" s="200">
        <f t="shared" si="76"/>
        <v>1.7700187918406856E-3</v>
      </c>
      <c r="T394" s="200">
        <v>1</v>
      </c>
      <c r="U394" s="200">
        <f t="shared" si="77"/>
        <v>1.7700187918406856E-3</v>
      </c>
      <c r="W394" s="200">
        <f t="shared" si="80"/>
        <v>-4.2071591268226183E-2</v>
      </c>
    </row>
    <row r="395" spans="1:23" s="200" customFormat="1" ht="12.95" customHeight="1" x14ac:dyDescent="0.2">
      <c r="A395" s="178" t="s">
        <v>153</v>
      </c>
      <c r="B395" s="178" t="s">
        <v>52</v>
      </c>
      <c r="C395" s="162">
        <v>54299.434999999998</v>
      </c>
      <c r="D395" s="162" t="s">
        <v>38</v>
      </c>
      <c r="E395" s="200">
        <f t="shared" si="72"/>
        <v>33865.967219380393</v>
      </c>
      <c r="F395" s="228">
        <f t="shared" si="82"/>
        <v>33865.5</v>
      </c>
      <c r="G395" s="158">
        <f t="shared" si="73"/>
        <v>0.19109053999272874</v>
      </c>
      <c r="I395" s="200">
        <f>G395</f>
        <v>0.19109053999272874</v>
      </c>
      <c r="P395" s="200">
        <f t="shared" si="74"/>
        <v>0.21668123247456997</v>
      </c>
      <c r="Q395" s="227">
        <f t="shared" si="75"/>
        <v>39280.934999999998</v>
      </c>
      <c r="R395" s="178"/>
      <c r="S395" s="200">
        <f t="shared" si="76"/>
        <v>6.5488354170016539E-4</v>
      </c>
      <c r="T395" s="200">
        <v>1</v>
      </c>
      <c r="U395" s="200">
        <f t="shared" si="77"/>
        <v>6.5488354170016539E-4</v>
      </c>
      <c r="W395" s="200">
        <f t="shared" si="80"/>
        <v>-2.5590692481841232E-2</v>
      </c>
    </row>
    <row r="396" spans="1:23" s="200" customFormat="1" ht="12.95" customHeight="1" x14ac:dyDescent="0.2">
      <c r="A396" s="178" t="s">
        <v>153</v>
      </c>
      <c r="B396" s="178" t="s">
        <v>52</v>
      </c>
      <c r="C396" s="162">
        <v>54299.446000000004</v>
      </c>
      <c r="D396" s="162" t="s">
        <v>38</v>
      </c>
      <c r="E396" s="200">
        <f t="shared" si="72"/>
        <v>33865.994114553687</v>
      </c>
      <c r="F396" s="228">
        <f t="shared" si="82"/>
        <v>33865.5</v>
      </c>
      <c r="G396" s="158">
        <f t="shared" si="73"/>
        <v>0.20209053999860771</v>
      </c>
      <c r="I396" s="200">
        <f>G396</f>
        <v>0.20209053999860771</v>
      </c>
      <c r="P396" s="200">
        <f t="shared" si="74"/>
        <v>0.21668123247456997</v>
      </c>
      <c r="Q396" s="227">
        <f t="shared" si="75"/>
        <v>39280.946000000004</v>
      </c>
      <c r="R396" s="178"/>
      <c r="S396" s="200">
        <f t="shared" si="76"/>
        <v>2.1288830692810164E-4</v>
      </c>
      <c r="T396" s="200">
        <v>1</v>
      </c>
      <c r="U396" s="200">
        <f t="shared" si="77"/>
        <v>2.1288830692810164E-4</v>
      </c>
      <c r="W396" s="200">
        <f t="shared" si="80"/>
        <v>-1.4590692475962258E-2</v>
      </c>
    </row>
    <row r="397" spans="1:23" s="200" customFormat="1" ht="12.95" customHeight="1" x14ac:dyDescent="0.2">
      <c r="A397" s="41" t="s">
        <v>154</v>
      </c>
      <c r="B397" s="40" t="s">
        <v>52</v>
      </c>
      <c r="C397" s="41">
        <v>54299.446210000002</v>
      </c>
      <c r="D397" s="41">
        <v>4.0000000000000001E-3</v>
      </c>
      <c r="E397" s="200">
        <f t="shared" si="72"/>
        <v>33865.994628006985</v>
      </c>
      <c r="F397" s="228">
        <f t="shared" si="82"/>
        <v>33865.5</v>
      </c>
      <c r="G397" s="158">
        <f t="shared" si="73"/>
        <v>0.20230053999694064</v>
      </c>
      <c r="K397" s="200">
        <f t="shared" ref="K397:K403" si="85">G397</f>
        <v>0.20230053999694064</v>
      </c>
      <c r="M397" s="39"/>
      <c r="O397" s="200">
        <f t="shared" ref="O397:O403" ca="1" si="86">+C$11+C$12*$F397</f>
        <v>0.18093040746813016</v>
      </c>
      <c r="P397" s="200">
        <f t="shared" si="74"/>
        <v>0.21668123247456997</v>
      </c>
      <c r="Q397" s="227">
        <f t="shared" si="75"/>
        <v>39280.946210000002</v>
      </c>
      <c r="R397" s="178"/>
      <c r="S397" s="200">
        <f t="shared" si="76"/>
        <v>2.0680431613614465E-4</v>
      </c>
      <c r="T397" s="217">
        <v>0.2</v>
      </c>
      <c r="U397" s="200">
        <f t="shared" si="77"/>
        <v>4.1360863227228932E-5</v>
      </c>
    </row>
    <row r="398" spans="1:23" s="200" customFormat="1" ht="12.95" customHeight="1" x14ac:dyDescent="0.2">
      <c r="A398" s="41" t="s">
        <v>152</v>
      </c>
      <c r="B398" s="40" t="s">
        <v>52</v>
      </c>
      <c r="C398" s="41">
        <v>54299.461900000002</v>
      </c>
      <c r="D398" s="41">
        <v>2.0000000000000001E-4</v>
      </c>
      <c r="E398" s="200">
        <f t="shared" si="72"/>
        <v>33866.032990304142</v>
      </c>
      <c r="F398" s="228">
        <f t="shared" si="82"/>
        <v>33865.5</v>
      </c>
      <c r="G398" s="158">
        <f t="shared" si="73"/>
        <v>0.21799053999711759</v>
      </c>
      <c r="K398" s="200">
        <f t="shared" si="85"/>
        <v>0.21799053999711759</v>
      </c>
      <c r="O398" s="200">
        <f t="shared" ca="1" si="86"/>
        <v>0.18093040746813016</v>
      </c>
      <c r="P398" s="200">
        <f t="shared" si="74"/>
        <v>0.21668123247456997</v>
      </c>
      <c r="Q398" s="227">
        <f t="shared" si="75"/>
        <v>39280.961900000002</v>
      </c>
      <c r="R398" s="178"/>
      <c r="S398" s="200">
        <f t="shared" si="76"/>
        <v>1.7142861885998017E-6</v>
      </c>
      <c r="T398" s="200">
        <v>1</v>
      </c>
      <c r="U398" s="200">
        <f t="shared" si="77"/>
        <v>1.7142861885998017E-6</v>
      </c>
      <c r="W398" s="200">
        <f t="shared" ref="W398:W461" si="87">+G398-P398</f>
        <v>1.3093075225476258E-3</v>
      </c>
    </row>
    <row r="399" spans="1:23" s="200" customFormat="1" ht="12.95" customHeight="1" x14ac:dyDescent="0.2">
      <c r="A399" s="41" t="s">
        <v>154</v>
      </c>
      <c r="B399" s="40" t="s">
        <v>52</v>
      </c>
      <c r="C399" s="41">
        <v>54299.463510000001</v>
      </c>
      <c r="D399" s="41">
        <v>4.0000000000000001E-3</v>
      </c>
      <c r="E399" s="200">
        <f t="shared" si="72"/>
        <v>33866.036926779503</v>
      </c>
      <c r="F399" s="228">
        <f t="shared" si="82"/>
        <v>33865.5</v>
      </c>
      <c r="G399" s="158">
        <f t="shared" si="73"/>
        <v>0.21960053999646334</v>
      </c>
      <c r="K399" s="200">
        <f t="shared" si="85"/>
        <v>0.21960053999646334</v>
      </c>
      <c r="O399" s="200">
        <f t="shared" ca="1" si="86"/>
        <v>0.18093040746813016</v>
      </c>
      <c r="P399" s="200">
        <f t="shared" si="74"/>
        <v>0.21668123247456997</v>
      </c>
      <c r="Q399" s="227">
        <f t="shared" si="75"/>
        <v>39280.963510000001</v>
      </c>
      <c r="R399" s="178"/>
      <c r="S399" s="200">
        <f t="shared" si="76"/>
        <v>8.5223564073832196E-6</v>
      </c>
      <c r="T399" s="217">
        <v>0.2</v>
      </c>
      <c r="U399" s="200">
        <f t="shared" si="77"/>
        <v>1.7044712814766439E-6</v>
      </c>
      <c r="W399" s="200">
        <f t="shared" si="87"/>
        <v>2.9193075218933717E-3</v>
      </c>
    </row>
    <row r="400" spans="1:23" s="200" customFormat="1" ht="12.95" customHeight="1" x14ac:dyDescent="0.2">
      <c r="A400" s="41" t="s">
        <v>152</v>
      </c>
      <c r="B400" s="40" t="s">
        <v>54</v>
      </c>
      <c r="C400" s="41">
        <v>54300.483699999997</v>
      </c>
      <c r="D400" s="41">
        <v>2.0000000000000001E-4</v>
      </c>
      <c r="E400" s="200">
        <f t="shared" si="72"/>
        <v>33868.53130739979</v>
      </c>
      <c r="F400" s="228">
        <f t="shared" si="82"/>
        <v>33868</v>
      </c>
      <c r="G400" s="158">
        <f t="shared" si="73"/>
        <v>0.21730223999475129</v>
      </c>
      <c r="K400" s="200">
        <f t="shared" si="85"/>
        <v>0.21730223999475129</v>
      </c>
      <c r="O400" s="200">
        <f t="shared" ca="1" si="86"/>
        <v>0.18093628347290136</v>
      </c>
      <c r="P400" s="200">
        <f t="shared" si="74"/>
        <v>0.21671203576441944</v>
      </c>
      <c r="Q400" s="227">
        <f t="shared" si="75"/>
        <v>39281.983699999997</v>
      </c>
      <c r="R400" s="178"/>
      <c r="S400" s="200">
        <f t="shared" si="76"/>
        <v>3.4834103350160883E-7</v>
      </c>
      <c r="T400" s="200">
        <v>1</v>
      </c>
      <c r="U400" s="200">
        <f t="shared" si="77"/>
        <v>3.4834103350160883E-7</v>
      </c>
      <c r="W400" s="200">
        <f t="shared" si="87"/>
        <v>5.9020423033184777E-4</v>
      </c>
    </row>
    <row r="401" spans="1:23" s="200" customFormat="1" ht="12.95" customHeight="1" x14ac:dyDescent="0.2">
      <c r="A401" s="41" t="s">
        <v>137</v>
      </c>
      <c r="B401" s="40" t="s">
        <v>54</v>
      </c>
      <c r="C401" s="41">
        <v>54300.48388</v>
      </c>
      <c r="D401" s="41">
        <v>2.9999999999999997E-4</v>
      </c>
      <c r="E401" s="200">
        <f t="shared" si="72"/>
        <v>33868.531747502631</v>
      </c>
      <c r="F401" s="228">
        <f t="shared" si="82"/>
        <v>33868</v>
      </c>
      <c r="G401" s="158">
        <f t="shared" si="73"/>
        <v>0.21748223999748006</v>
      </c>
      <c r="K401" s="200">
        <f t="shared" si="85"/>
        <v>0.21748223999748006</v>
      </c>
      <c r="O401" s="200">
        <f t="shared" ca="1" si="86"/>
        <v>0.18093628347290136</v>
      </c>
      <c r="P401" s="200">
        <f t="shared" si="74"/>
        <v>0.21671203576441944</v>
      </c>
      <c r="Q401" s="227">
        <f t="shared" si="75"/>
        <v>39281.98388</v>
      </c>
      <c r="R401" s="178"/>
      <c r="S401" s="200">
        <f t="shared" si="76"/>
        <v>5.9321456062450233E-7</v>
      </c>
      <c r="T401" s="200">
        <v>1</v>
      </c>
      <c r="U401" s="200">
        <f t="shared" si="77"/>
        <v>5.9321456062450233E-7</v>
      </c>
      <c r="W401" s="200">
        <f t="shared" si="87"/>
        <v>7.7020423306062291E-4</v>
      </c>
    </row>
    <row r="402" spans="1:23" s="200" customFormat="1" ht="12.95" customHeight="1" x14ac:dyDescent="0.2">
      <c r="A402" s="41" t="s">
        <v>137</v>
      </c>
      <c r="B402" s="40" t="s">
        <v>54</v>
      </c>
      <c r="C402" s="41">
        <v>54300.48388</v>
      </c>
      <c r="D402" s="41">
        <v>2.9999999999999997E-4</v>
      </c>
      <c r="E402" s="200">
        <f t="shared" si="72"/>
        <v>33868.531747502631</v>
      </c>
      <c r="F402" s="228">
        <f t="shared" si="82"/>
        <v>33868</v>
      </c>
      <c r="G402" s="158">
        <f t="shared" si="73"/>
        <v>0.21748223999748006</v>
      </c>
      <c r="K402" s="200">
        <f t="shared" si="85"/>
        <v>0.21748223999748006</v>
      </c>
      <c r="O402" s="200">
        <f t="shared" ca="1" si="86"/>
        <v>0.18093628347290136</v>
      </c>
      <c r="P402" s="200">
        <f t="shared" si="74"/>
        <v>0.21671203576441944</v>
      </c>
      <c r="Q402" s="227">
        <f t="shared" si="75"/>
        <v>39281.98388</v>
      </c>
      <c r="R402" s="178"/>
      <c r="S402" s="200">
        <f t="shared" si="76"/>
        <v>5.9321456062450233E-7</v>
      </c>
      <c r="T402" s="200">
        <v>1</v>
      </c>
      <c r="U402" s="200">
        <f t="shared" si="77"/>
        <v>5.9321456062450233E-7</v>
      </c>
      <c r="W402" s="200">
        <f t="shared" si="87"/>
        <v>7.7020423306062291E-4</v>
      </c>
    </row>
    <row r="403" spans="1:23" s="200" customFormat="1" ht="12.95" customHeight="1" x14ac:dyDescent="0.2">
      <c r="A403" s="41" t="s">
        <v>137</v>
      </c>
      <c r="B403" s="40" t="s">
        <v>54</v>
      </c>
      <c r="C403" s="41">
        <v>54300.483979999997</v>
      </c>
      <c r="D403" s="41">
        <v>2.0000000000000001E-4</v>
      </c>
      <c r="E403" s="200">
        <f t="shared" si="72"/>
        <v>33868.531992004195</v>
      </c>
      <c r="F403" s="228">
        <f t="shared" ref="F403:F434" si="88">ROUND(2*E403,0)/2-0.5</f>
        <v>33868</v>
      </c>
      <c r="G403" s="158">
        <f t="shared" si="73"/>
        <v>0.21758223999495385</v>
      </c>
      <c r="K403" s="200">
        <f t="shared" si="85"/>
        <v>0.21758223999495385</v>
      </c>
      <c r="O403" s="200">
        <f t="shared" ca="1" si="86"/>
        <v>0.18093628347290136</v>
      </c>
      <c r="P403" s="200">
        <f t="shared" si="74"/>
        <v>0.21671203576441944</v>
      </c>
      <c r="Q403" s="227">
        <f t="shared" si="75"/>
        <v>39281.983979999997</v>
      </c>
      <c r="R403" s="178"/>
      <c r="S403" s="200">
        <f t="shared" si="76"/>
        <v>7.5725540283998536E-7</v>
      </c>
      <c r="T403" s="200">
        <v>1</v>
      </c>
      <c r="U403" s="200">
        <f t="shared" si="77"/>
        <v>7.5725540283998536E-7</v>
      </c>
      <c r="W403" s="200">
        <f t="shared" si="87"/>
        <v>8.7020423053441043E-4</v>
      </c>
    </row>
    <row r="404" spans="1:23" s="200" customFormat="1" ht="12.95" customHeight="1" x14ac:dyDescent="0.2">
      <c r="A404" s="178" t="s">
        <v>151</v>
      </c>
      <c r="B404" s="178" t="s">
        <v>54</v>
      </c>
      <c r="C404" s="162">
        <v>54310.7091</v>
      </c>
      <c r="D404" s="162" t="s">
        <v>38</v>
      </c>
      <c r="E404" s="200">
        <f t="shared" si="72"/>
        <v>33893.532571472941</v>
      </c>
      <c r="F404" s="228">
        <f t="shared" si="88"/>
        <v>33893</v>
      </c>
      <c r="G404" s="158">
        <f t="shared" si="73"/>
        <v>0.21781923999515129</v>
      </c>
      <c r="I404" s="200">
        <f>G404</f>
        <v>0.21781923999515129</v>
      </c>
      <c r="P404" s="200">
        <f t="shared" si="74"/>
        <v>0.2170201832734405</v>
      </c>
      <c r="Q404" s="227">
        <f t="shared" si="75"/>
        <v>39292.2091</v>
      </c>
      <c r="R404" s="178"/>
      <c r="S404" s="200">
        <f t="shared" si="76"/>
        <v>6.3849164451120236E-7</v>
      </c>
      <c r="T404" s="200">
        <v>1</v>
      </c>
      <c r="U404" s="200">
        <f t="shared" si="77"/>
        <v>6.3849164451120236E-7</v>
      </c>
      <c r="W404" s="200">
        <f t="shared" si="87"/>
        <v>7.9905672171079467E-4</v>
      </c>
    </row>
    <row r="405" spans="1:23" s="200" customFormat="1" ht="12.95" customHeight="1" x14ac:dyDescent="0.2">
      <c r="A405" s="41" t="s">
        <v>152</v>
      </c>
      <c r="B405" s="40" t="s">
        <v>52</v>
      </c>
      <c r="C405" s="41">
        <v>54315.412900000003</v>
      </c>
      <c r="D405" s="41">
        <v>1E-4</v>
      </c>
      <c r="E405" s="200">
        <f t="shared" ref="E405:E468" si="89">+(C405-C$7)/C$8</f>
        <v>33905.033436568418</v>
      </c>
      <c r="F405" s="228">
        <f t="shared" si="88"/>
        <v>33904.5</v>
      </c>
      <c r="G405" s="158">
        <f t="shared" ref="G405:G468" si="90">+C405-(C$7+F405*C$8)</f>
        <v>0.21817305999866221</v>
      </c>
      <c r="K405" s="200">
        <f>G405</f>
        <v>0.21817305999866221</v>
      </c>
      <c r="O405" s="200">
        <f ca="1">+C$11+C$12*$F405</f>
        <v>0.18102207314256047</v>
      </c>
      <c r="P405" s="200">
        <f t="shared" ref="P405:P468" si="91">+D$11+D$12*F405+D$13*F405^2</f>
        <v>0.21716200110252623</v>
      </c>
      <c r="Q405" s="227">
        <f t="shared" ref="Q405:Q468" si="92">+C405-15018.5</f>
        <v>39296.912900000003</v>
      </c>
      <c r="R405" s="178"/>
      <c r="S405" s="200">
        <f t="shared" ref="S405:S468" si="93">+(P405-G405)^2</f>
        <v>1.0222400914557067E-6</v>
      </c>
      <c r="T405" s="200">
        <v>1</v>
      </c>
      <c r="U405" s="200">
        <f t="shared" ref="U405:U468" si="94">T405*S405</f>
        <v>1.0222400914557067E-6</v>
      </c>
      <c r="W405" s="200">
        <f t="shared" si="87"/>
        <v>1.0110588961359801E-3</v>
      </c>
    </row>
    <row r="406" spans="1:23" s="200" customFormat="1" ht="12.95" customHeight="1" x14ac:dyDescent="0.2">
      <c r="A406" s="41" t="s">
        <v>152</v>
      </c>
      <c r="B406" s="40" t="s">
        <v>54</v>
      </c>
      <c r="C406" s="41">
        <v>54316.4355</v>
      </c>
      <c r="D406" s="41">
        <v>2.0000000000000001E-4</v>
      </c>
      <c r="E406" s="200">
        <f t="shared" si="89"/>
        <v>33907.533709676667</v>
      </c>
      <c r="F406" s="228">
        <f t="shared" si="88"/>
        <v>33907</v>
      </c>
      <c r="G406" s="158">
        <f t="shared" si="90"/>
        <v>0.21828475999791408</v>
      </c>
      <c r="K406" s="200">
        <f>G406</f>
        <v>0.21828475999791408</v>
      </c>
      <c r="O406" s="200">
        <f ca="1">+C$11+C$12*$F406</f>
        <v>0.18102794914733167</v>
      </c>
      <c r="P406" s="200">
        <f t="shared" si="91"/>
        <v>0.21719283690008864</v>
      </c>
      <c r="Q406" s="227">
        <f t="shared" si="92"/>
        <v>39297.9355</v>
      </c>
      <c r="R406" s="178"/>
      <c r="S406" s="200">
        <f t="shared" si="93"/>
        <v>1.1922960515646984E-6</v>
      </c>
      <c r="T406" s="200">
        <v>1</v>
      </c>
      <c r="U406" s="200">
        <f t="shared" si="94"/>
        <v>1.1922960515646984E-6</v>
      </c>
      <c r="W406" s="200">
        <f t="shared" si="87"/>
        <v>1.0919230978254368E-3</v>
      </c>
    </row>
    <row r="407" spans="1:23" s="200" customFormat="1" ht="12.95" customHeight="1" x14ac:dyDescent="0.2">
      <c r="A407" s="178" t="s">
        <v>155</v>
      </c>
      <c r="B407" s="178" t="s">
        <v>52</v>
      </c>
      <c r="C407" s="162">
        <v>54324.001600000003</v>
      </c>
      <c r="D407" s="162" t="s">
        <v>38</v>
      </c>
      <c r="E407" s="200">
        <f t="shared" si="89"/>
        <v>33926.032943359845</v>
      </c>
      <c r="F407" s="228">
        <f t="shared" si="88"/>
        <v>33925.5</v>
      </c>
      <c r="G407" s="158">
        <f t="shared" si="90"/>
        <v>0.21797133999643847</v>
      </c>
      <c r="I407" s="200">
        <f>G407</f>
        <v>0.21797133999643847</v>
      </c>
      <c r="P407" s="200">
        <f t="shared" si="91"/>
        <v>0.21742108656741735</v>
      </c>
      <c r="Q407" s="227">
        <f t="shared" si="92"/>
        <v>39305.501600000003</v>
      </c>
      <c r="R407" s="178"/>
      <c r="S407" s="200">
        <f t="shared" si="93"/>
        <v>3.0277883614950595E-7</v>
      </c>
      <c r="T407" s="200">
        <v>1</v>
      </c>
      <c r="U407" s="200">
        <f t="shared" si="94"/>
        <v>3.0277883614950595E-7</v>
      </c>
      <c r="W407" s="200">
        <f t="shared" si="87"/>
        <v>5.5025342902112473E-4</v>
      </c>
    </row>
    <row r="408" spans="1:23" s="200" customFormat="1" ht="12.95" customHeight="1" x14ac:dyDescent="0.2">
      <c r="A408" s="41" t="s">
        <v>156</v>
      </c>
      <c r="B408" s="40" t="s">
        <v>54</v>
      </c>
      <c r="C408" s="41">
        <v>54576.566099999996</v>
      </c>
      <c r="D408" s="41">
        <v>4.0000000000000002E-4</v>
      </c>
      <c r="E408" s="200">
        <f t="shared" si="89"/>
        <v>34543.557124321116</v>
      </c>
      <c r="F408" s="228">
        <f t="shared" si="88"/>
        <v>34543</v>
      </c>
      <c r="G408" s="158">
        <f t="shared" si="90"/>
        <v>0.22786123999685515</v>
      </c>
      <c r="J408" s="200">
        <f>G408</f>
        <v>0.22786123999685515</v>
      </c>
      <c r="O408" s="200">
        <f t="shared" ref="O408:O438" ca="1" si="95">+C$11+C$12*$F408</f>
        <v>0.18252280476111818</v>
      </c>
      <c r="P408" s="200">
        <f t="shared" si="91"/>
        <v>0.22510516086221175</v>
      </c>
      <c r="Q408" s="227">
        <f t="shared" si="92"/>
        <v>39558.066099999996</v>
      </c>
      <c r="R408" s="178"/>
      <c r="S408" s="200">
        <f t="shared" si="93"/>
        <v>7.5959721964167243E-6</v>
      </c>
      <c r="T408" s="200">
        <v>1</v>
      </c>
      <c r="U408" s="200">
        <f t="shared" si="94"/>
        <v>7.5959721964167243E-6</v>
      </c>
      <c r="W408" s="200">
        <f t="shared" si="87"/>
        <v>2.7560791346434022E-3</v>
      </c>
    </row>
    <row r="409" spans="1:23" s="200" customFormat="1" ht="12.95" customHeight="1" x14ac:dyDescent="0.2">
      <c r="A409" s="41" t="s">
        <v>154</v>
      </c>
      <c r="B409" s="40" t="s">
        <v>52</v>
      </c>
      <c r="C409" s="41">
        <v>54600.490140000002</v>
      </c>
      <c r="D409" s="41">
        <v>2.9999999999999997E-4</v>
      </c>
      <c r="E409" s="200">
        <f t="shared" si="89"/>
        <v>34602.051778978792</v>
      </c>
      <c r="F409" s="228">
        <f t="shared" si="88"/>
        <v>34601.5</v>
      </c>
      <c r="G409" s="158">
        <f t="shared" si="90"/>
        <v>0.22567501999583328</v>
      </c>
      <c r="K409" s="200">
        <f>G409</f>
        <v>0.22567501999583328</v>
      </c>
      <c r="O409" s="200">
        <f t="shared" ca="1" si="95"/>
        <v>0.18266030327276364</v>
      </c>
      <c r="P409" s="200">
        <f t="shared" si="91"/>
        <v>0.22583971835959685</v>
      </c>
      <c r="Q409" s="227">
        <f t="shared" si="92"/>
        <v>39581.990140000002</v>
      </c>
      <c r="R409" s="178"/>
      <c r="S409" s="200">
        <f t="shared" si="93"/>
        <v>2.712555102639582E-8</v>
      </c>
      <c r="T409" s="200">
        <v>1</v>
      </c>
      <c r="U409" s="200">
        <f t="shared" si="94"/>
        <v>2.712555102639582E-8</v>
      </c>
      <c r="W409" s="200">
        <f t="shared" si="87"/>
        <v>-1.6469836376356572E-4</v>
      </c>
    </row>
    <row r="410" spans="1:23" s="200" customFormat="1" ht="12.95" customHeight="1" x14ac:dyDescent="0.2">
      <c r="A410" s="41" t="s">
        <v>154</v>
      </c>
      <c r="B410" s="40" t="s">
        <v>52</v>
      </c>
      <c r="C410" s="41">
        <v>54600.490140000002</v>
      </c>
      <c r="D410" s="41">
        <v>6.9999999999999999E-4</v>
      </c>
      <c r="E410" s="200">
        <f t="shared" si="89"/>
        <v>34602.051778978792</v>
      </c>
      <c r="F410" s="228">
        <f t="shared" si="88"/>
        <v>34601.5</v>
      </c>
      <c r="G410" s="158">
        <f t="shared" si="90"/>
        <v>0.22567501999583328</v>
      </c>
      <c r="K410" s="200">
        <f>G410</f>
        <v>0.22567501999583328</v>
      </c>
      <c r="O410" s="200">
        <f t="shared" ca="1" si="95"/>
        <v>0.18266030327276364</v>
      </c>
      <c r="P410" s="200">
        <f t="shared" si="91"/>
        <v>0.22583971835959685</v>
      </c>
      <c r="Q410" s="227">
        <f t="shared" si="92"/>
        <v>39581.990140000002</v>
      </c>
      <c r="R410" s="178"/>
      <c r="S410" s="200">
        <f t="shared" si="93"/>
        <v>2.712555102639582E-8</v>
      </c>
      <c r="T410" s="200">
        <v>1</v>
      </c>
      <c r="U410" s="200">
        <f t="shared" si="94"/>
        <v>2.712555102639582E-8</v>
      </c>
      <c r="W410" s="200">
        <f t="shared" si="87"/>
        <v>-1.6469836376356572E-4</v>
      </c>
    </row>
    <row r="411" spans="1:23" s="200" customFormat="1" ht="12.95" customHeight="1" x14ac:dyDescent="0.2">
      <c r="A411" s="41" t="s">
        <v>154</v>
      </c>
      <c r="B411" s="40" t="s">
        <v>52</v>
      </c>
      <c r="C411" s="41">
        <v>54600.490440000001</v>
      </c>
      <c r="D411" s="41">
        <v>2.0000000000000001E-4</v>
      </c>
      <c r="E411" s="200">
        <f t="shared" si="89"/>
        <v>34602.052512483511</v>
      </c>
      <c r="F411" s="228">
        <f t="shared" si="88"/>
        <v>34601.5</v>
      </c>
      <c r="G411" s="158">
        <f t="shared" si="90"/>
        <v>0.2259750199955306</v>
      </c>
      <c r="K411" s="200">
        <f>G411</f>
        <v>0.2259750199955306</v>
      </c>
      <c r="O411" s="200">
        <f t="shared" ca="1" si="95"/>
        <v>0.18266030327276364</v>
      </c>
      <c r="P411" s="200">
        <f t="shared" si="91"/>
        <v>0.22583971835959685</v>
      </c>
      <c r="Q411" s="227">
        <f t="shared" si="92"/>
        <v>39581.990440000001</v>
      </c>
      <c r="R411" s="178"/>
      <c r="S411" s="200">
        <f t="shared" si="93"/>
        <v>1.8306532686350231E-8</v>
      </c>
      <c r="T411" s="200">
        <v>1</v>
      </c>
      <c r="U411" s="200">
        <f t="shared" si="94"/>
        <v>1.8306532686350231E-8</v>
      </c>
      <c r="W411" s="200">
        <f t="shared" si="87"/>
        <v>1.3530163593375444E-4</v>
      </c>
    </row>
    <row r="412" spans="1:23" s="200" customFormat="1" ht="12.95" customHeight="1" x14ac:dyDescent="0.2">
      <c r="A412" s="39" t="s">
        <v>157</v>
      </c>
      <c r="B412" s="40" t="s">
        <v>52</v>
      </c>
      <c r="C412" s="41">
        <v>54616.851000000002</v>
      </c>
      <c r="D412" s="41">
        <v>2.9999999999999997E-4</v>
      </c>
      <c r="E412" s="200">
        <f t="shared" si="89"/>
        <v>34642.054339399285</v>
      </c>
      <c r="F412" s="228">
        <f t="shared" si="88"/>
        <v>34641.5</v>
      </c>
      <c r="G412" s="158">
        <f t="shared" si="90"/>
        <v>0.22672221999528119</v>
      </c>
      <c r="J412" s="200">
        <f>G412</f>
        <v>0.22672221999528119</v>
      </c>
      <c r="O412" s="200">
        <f t="shared" ca="1" si="95"/>
        <v>0.18275431934910241</v>
      </c>
      <c r="P412" s="200">
        <f t="shared" si="91"/>
        <v>0.22634263671877902</v>
      </c>
      <c r="Q412" s="227">
        <f t="shared" si="92"/>
        <v>39598.351000000002</v>
      </c>
      <c r="R412" s="178"/>
      <c r="S412" s="200">
        <f t="shared" si="93"/>
        <v>1.4408346380012373E-7</v>
      </c>
      <c r="T412" s="200">
        <v>1</v>
      </c>
      <c r="U412" s="200">
        <f t="shared" si="94"/>
        <v>1.4408346380012373E-7</v>
      </c>
      <c r="W412" s="200">
        <f t="shared" si="87"/>
        <v>3.7958327650217116E-4</v>
      </c>
    </row>
    <row r="413" spans="1:23" s="200" customFormat="1" ht="12.95" customHeight="1" x14ac:dyDescent="0.2">
      <c r="A413" s="39" t="s">
        <v>157</v>
      </c>
      <c r="B413" s="40" t="s">
        <v>54</v>
      </c>
      <c r="C413" s="41">
        <v>54620.738100000002</v>
      </c>
      <c r="D413" s="41">
        <v>2.0000000000000001E-4</v>
      </c>
      <c r="E413" s="200">
        <f t="shared" si="89"/>
        <v>34651.558360129893</v>
      </c>
      <c r="F413" s="228">
        <f t="shared" si="88"/>
        <v>34651</v>
      </c>
      <c r="G413" s="158">
        <f t="shared" si="90"/>
        <v>0.22836667999945348</v>
      </c>
      <c r="J413" s="200">
        <f>G413</f>
        <v>0.22836667999945348</v>
      </c>
      <c r="O413" s="200">
        <f t="shared" ca="1" si="95"/>
        <v>0.18277664816723288</v>
      </c>
      <c r="P413" s="200">
        <f t="shared" si="91"/>
        <v>0.22646215822268492</v>
      </c>
      <c r="Q413" s="227">
        <f t="shared" si="92"/>
        <v>39602.238100000002</v>
      </c>
      <c r="R413" s="178"/>
      <c r="S413" s="200">
        <f t="shared" si="93"/>
        <v>3.6272031981856668E-6</v>
      </c>
      <c r="T413" s="200">
        <v>1</v>
      </c>
      <c r="U413" s="200">
        <f t="shared" si="94"/>
        <v>3.6272031981856668E-6</v>
      </c>
      <c r="W413" s="200">
        <f t="shared" si="87"/>
        <v>1.9045217767685585E-3</v>
      </c>
    </row>
    <row r="414" spans="1:23" s="200" customFormat="1" ht="12.95" customHeight="1" x14ac:dyDescent="0.2">
      <c r="A414" s="41" t="s">
        <v>156</v>
      </c>
      <c r="B414" s="40" t="s">
        <v>52</v>
      </c>
      <c r="C414" s="41">
        <v>54625.4398</v>
      </c>
      <c r="D414" s="41">
        <v>2.0000000000000001E-4</v>
      </c>
      <c r="E414" s="200">
        <f t="shared" si="89"/>
        <v>34663.054090692276</v>
      </c>
      <c r="F414" s="228">
        <f t="shared" si="88"/>
        <v>34662.5</v>
      </c>
      <c r="G414" s="158">
        <f t="shared" si="90"/>
        <v>0.2266204999978072</v>
      </c>
      <c r="J414" s="200">
        <f>G414</f>
        <v>0.2266204999978072</v>
      </c>
      <c r="O414" s="200">
        <f t="shared" ca="1" si="95"/>
        <v>0.18280367778918027</v>
      </c>
      <c r="P414" s="200">
        <f t="shared" si="91"/>
        <v>0.22660688240801805</v>
      </c>
      <c r="Q414" s="227">
        <f t="shared" si="92"/>
        <v>39606.9398</v>
      </c>
      <c r="R414" s="178"/>
      <c r="S414" s="200">
        <f t="shared" si="93"/>
        <v>1.8543875166571226E-10</v>
      </c>
      <c r="T414" s="200">
        <v>1</v>
      </c>
      <c r="U414" s="200">
        <f t="shared" si="94"/>
        <v>1.8543875166571226E-10</v>
      </c>
      <c r="W414" s="200">
        <f t="shared" si="87"/>
        <v>1.3617589789155504E-5</v>
      </c>
    </row>
    <row r="415" spans="1:23" s="200" customFormat="1" ht="12.95" customHeight="1" x14ac:dyDescent="0.2">
      <c r="A415" s="41" t="s">
        <v>156</v>
      </c>
      <c r="B415" s="40" t="s">
        <v>54</v>
      </c>
      <c r="C415" s="41">
        <v>54628.503499999999</v>
      </c>
      <c r="D415" s="41">
        <v>2.9999999999999997E-4</v>
      </c>
      <c r="E415" s="200">
        <f t="shared" si="89"/>
        <v>34670.544885452473</v>
      </c>
      <c r="F415" s="228">
        <f t="shared" si="88"/>
        <v>34670</v>
      </c>
      <c r="G415" s="158">
        <f t="shared" si="90"/>
        <v>0.22285559999727411</v>
      </c>
      <c r="J415" s="200">
        <f>G415</f>
        <v>0.22285559999727411</v>
      </c>
      <c r="O415" s="200">
        <f t="shared" ca="1" si="95"/>
        <v>0.18282130580349379</v>
      </c>
      <c r="P415" s="200">
        <f t="shared" si="91"/>
        <v>0.22670129150191515</v>
      </c>
      <c r="Q415" s="227">
        <f t="shared" si="92"/>
        <v>39610.003499999999</v>
      </c>
      <c r="R415" s="178"/>
      <c r="S415" s="200">
        <f t="shared" si="93"/>
        <v>1.4789343148868233E-5</v>
      </c>
      <c r="T415" s="200">
        <v>1</v>
      </c>
      <c r="U415" s="200">
        <f t="shared" si="94"/>
        <v>1.4789343148868233E-5</v>
      </c>
      <c r="W415" s="200">
        <f t="shared" si="87"/>
        <v>-3.8456915046410356E-3</v>
      </c>
    </row>
    <row r="416" spans="1:23" s="200" customFormat="1" ht="12.95" customHeight="1" x14ac:dyDescent="0.2">
      <c r="A416" s="41" t="s">
        <v>152</v>
      </c>
      <c r="B416" s="40" t="s">
        <v>52</v>
      </c>
      <c r="C416" s="41">
        <v>54654.480100000001</v>
      </c>
      <c r="D416" s="41">
        <v>1E-4</v>
      </c>
      <c r="E416" s="200">
        <f t="shared" si="89"/>
        <v>34734.058081642594</v>
      </c>
      <c r="F416" s="228">
        <f t="shared" si="88"/>
        <v>34733.5</v>
      </c>
      <c r="G416" s="158">
        <f t="shared" si="90"/>
        <v>0.22825277999800164</v>
      </c>
      <c r="K416" s="200">
        <f>G416</f>
        <v>0.22825277999800164</v>
      </c>
      <c r="O416" s="200">
        <f t="shared" ca="1" si="95"/>
        <v>0.18297055632468159</v>
      </c>
      <c r="P416" s="200">
        <f t="shared" si="91"/>
        <v>0.22750137342523916</v>
      </c>
      <c r="Q416" s="227">
        <f t="shared" si="92"/>
        <v>39635.980100000001</v>
      </c>
      <c r="R416" s="178"/>
      <c r="S416" s="200">
        <f t="shared" si="93"/>
        <v>5.6461183759066574E-7</v>
      </c>
      <c r="T416" s="200">
        <v>1</v>
      </c>
      <c r="U416" s="200">
        <f t="shared" si="94"/>
        <v>5.6461183759066574E-7</v>
      </c>
      <c r="W416" s="200">
        <f t="shared" si="87"/>
        <v>7.5140657276248635E-4</v>
      </c>
    </row>
    <row r="417" spans="1:23" s="200" customFormat="1" ht="12.95" customHeight="1" x14ac:dyDescent="0.2">
      <c r="A417" s="41" t="s">
        <v>152</v>
      </c>
      <c r="B417" s="40" t="s">
        <v>54</v>
      </c>
      <c r="C417" s="41">
        <v>54655.501900000003</v>
      </c>
      <c r="D417" s="41">
        <v>1E-4</v>
      </c>
      <c r="E417" s="200">
        <f t="shared" si="89"/>
        <v>34736.556398738256</v>
      </c>
      <c r="F417" s="228">
        <f t="shared" si="88"/>
        <v>34736</v>
      </c>
      <c r="G417" s="158">
        <f t="shared" si="90"/>
        <v>0.22756447999563534</v>
      </c>
      <c r="K417" s="200">
        <f>G417</f>
        <v>0.22756447999563534</v>
      </c>
      <c r="O417" s="200">
        <f t="shared" ca="1" si="95"/>
        <v>0.18297643232945277</v>
      </c>
      <c r="P417" s="200">
        <f t="shared" si="91"/>
        <v>0.22753290022008538</v>
      </c>
      <c r="Q417" s="227">
        <f t="shared" si="92"/>
        <v>39637.001900000003</v>
      </c>
      <c r="R417" s="178"/>
      <c r="S417" s="200">
        <f t="shared" si="93"/>
        <v>9.9728222378593893E-10</v>
      </c>
      <c r="T417" s="200">
        <v>1</v>
      </c>
      <c r="U417" s="200">
        <f t="shared" si="94"/>
        <v>9.9728222378593893E-10</v>
      </c>
      <c r="W417" s="200">
        <f t="shared" si="87"/>
        <v>3.1579775549961386E-5</v>
      </c>
    </row>
    <row r="418" spans="1:23" s="200" customFormat="1" ht="12.95" customHeight="1" x14ac:dyDescent="0.2">
      <c r="A418" s="41" t="s">
        <v>156</v>
      </c>
      <c r="B418" s="40" t="s">
        <v>54</v>
      </c>
      <c r="C418" s="41">
        <v>54655.502500000002</v>
      </c>
      <c r="D418" s="41">
        <v>4.0000000000000002E-4</v>
      </c>
      <c r="E418" s="200">
        <f t="shared" si="89"/>
        <v>34736.557865747702</v>
      </c>
      <c r="F418" s="228">
        <f t="shared" si="88"/>
        <v>34736</v>
      </c>
      <c r="G418" s="158">
        <f t="shared" si="90"/>
        <v>0.22816447999502998</v>
      </c>
      <c r="J418" s="200">
        <f>G418</f>
        <v>0.22816447999502998</v>
      </c>
      <c r="O418" s="200">
        <f t="shared" ca="1" si="95"/>
        <v>0.18297643232945277</v>
      </c>
      <c r="P418" s="200">
        <f t="shared" si="91"/>
        <v>0.22753290022008538</v>
      </c>
      <c r="Q418" s="227">
        <f t="shared" si="92"/>
        <v>39637.002500000002</v>
      </c>
      <c r="R418" s="178"/>
      <c r="S418" s="200">
        <f t="shared" si="93"/>
        <v>3.9889301211907374E-7</v>
      </c>
      <c r="T418" s="200">
        <v>1</v>
      </c>
      <c r="U418" s="200">
        <f t="shared" si="94"/>
        <v>3.9889301211907374E-7</v>
      </c>
      <c r="W418" s="200">
        <f t="shared" si="87"/>
        <v>6.3157977494460171E-4</v>
      </c>
    </row>
    <row r="419" spans="1:23" s="200" customFormat="1" ht="12.95" customHeight="1" x14ac:dyDescent="0.2">
      <c r="A419" s="41" t="s">
        <v>152</v>
      </c>
      <c r="B419" s="40" t="s">
        <v>52</v>
      </c>
      <c r="C419" s="41">
        <v>54666.341200000003</v>
      </c>
      <c r="D419" s="41">
        <v>1E-4</v>
      </c>
      <c r="E419" s="200">
        <f t="shared" si="89"/>
        <v>34763.05865798171</v>
      </c>
      <c r="F419" s="228">
        <f t="shared" si="88"/>
        <v>34762.5</v>
      </c>
      <c r="G419" s="158">
        <f t="shared" si="90"/>
        <v>0.22848849999718368</v>
      </c>
      <c r="K419" s="200">
        <f>G419</f>
        <v>0.22848849999718368</v>
      </c>
      <c r="O419" s="200">
        <f t="shared" ca="1" si="95"/>
        <v>0.18303871798002719</v>
      </c>
      <c r="P419" s="200">
        <f t="shared" si="91"/>
        <v>0.22786721235918567</v>
      </c>
      <c r="Q419" s="227">
        <f t="shared" si="92"/>
        <v>39647.841200000003</v>
      </c>
      <c r="R419" s="178"/>
      <c r="S419" s="200">
        <f t="shared" si="93"/>
        <v>3.8599832912915089E-7</v>
      </c>
      <c r="T419" s="200">
        <v>1</v>
      </c>
      <c r="U419" s="200">
        <f t="shared" si="94"/>
        <v>3.8599832912915089E-7</v>
      </c>
      <c r="W419" s="200">
        <f t="shared" si="87"/>
        <v>6.2128763799801368E-4</v>
      </c>
    </row>
    <row r="420" spans="1:23" s="200" customFormat="1" ht="12.95" customHeight="1" x14ac:dyDescent="0.2">
      <c r="A420" s="41" t="s">
        <v>152</v>
      </c>
      <c r="B420" s="40" t="s">
        <v>54</v>
      </c>
      <c r="C420" s="41">
        <v>54667.362500000003</v>
      </c>
      <c r="D420" s="41">
        <v>1E-4</v>
      </c>
      <c r="E420" s="200">
        <f t="shared" si="89"/>
        <v>34765.555752569489</v>
      </c>
      <c r="F420" s="228">
        <f t="shared" si="88"/>
        <v>34765</v>
      </c>
      <c r="G420" s="158">
        <f t="shared" si="90"/>
        <v>0.22730020000017248</v>
      </c>
      <c r="K420" s="200">
        <f>G420</f>
        <v>0.22730020000017248</v>
      </c>
      <c r="O420" s="200">
        <f t="shared" ca="1" si="95"/>
        <v>0.18304459398479839</v>
      </c>
      <c r="P420" s="200">
        <f t="shared" si="91"/>
        <v>0.22789876332643386</v>
      </c>
      <c r="Q420" s="227">
        <f t="shared" si="92"/>
        <v>39648.862500000003</v>
      </c>
      <c r="R420" s="178"/>
      <c r="S420" s="200">
        <f t="shared" si="93"/>
        <v>3.5827805554508178E-7</v>
      </c>
      <c r="T420" s="200">
        <v>1</v>
      </c>
      <c r="U420" s="200">
        <f t="shared" si="94"/>
        <v>3.5827805554508178E-7</v>
      </c>
      <c r="W420" s="200">
        <f t="shared" si="87"/>
        <v>-5.9856332626137543E-4</v>
      </c>
    </row>
    <row r="421" spans="1:23" s="200" customFormat="1" ht="12.95" customHeight="1" x14ac:dyDescent="0.2">
      <c r="A421" s="39" t="s">
        <v>157</v>
      </c>
      <c r="B421" s="40" t="s">
        <v>54</v>
      </c>
      <c r="C421" s="41">
        <v>54681.676800000001</v>
      </c>
      <c r="D421" s="41">
        <v>2.0000000000000001E-4</v>
      </c>
      <c r="E421" s="200">
        <f t="shared" si="89"/>
        <v>34800.554441552042</v>
      </c>
      <c r="F421" s="228">
        <f t="shared" si="88"/>
        <v>34800</v>
      </c>
      <c r="G421" s="158">
        <f t="shared" si="90"/>
        <v>0.22676399999909336</v>
      </c>
      <c r="J421" s="200">
        <f>G421</f>
        <v>0.22676399999909336</v>
      </c>
      <c r="O421" s="200">
        <f t="shared" ca="1" si="95"/>
        <v>0.18312685805159482</v>
      </c>
      <c r="P421" s="200">
        <f t="shared" si="91"/>
        <v>0.22834069566982276</v>
      </c>
      <c r="Q421" s="227">
        <f t="shared" si="92"/>
        <v>39663.176800000001</v>
      </c>
      <c r="R421" s="178"/>
      <c r="S421" s="200">
        <f t="shared" si="93"/>
        <v>2.4859692380968502E-6</v>
      </c>
      <c r="T421" s="200">
        <v>1</v>
      </c>
      <c r="U421" s="200">
        <f t="shared" si="94"/>
        <v>2.4859692380968502E-6</v>
      </c>
      <c r="W421" s="200">
        <f t="shared" si="87"/>
        <v>-1.5766956707294055E-3</v>
      </c>
    </row>
    <row r="422" spans="1:23" s="200" customFormat="1" ht="12.95" customHeight="1" x14ac:dyDescent="0.2">
      <c r="A422" s="41" t="s">
        <v>152</v>
      </c>
      <c r="B422" s="40" t="s">
        <v>54</v>
      </c>
      <c r="C422" s="41">
        <v>54685.3586</v>
      </c>
      <c r="D422" s="41">
        <v>1E-4</v>
      </c>
      <c r="E422" s="200">
        <f t="shared" si="89"/>
        <v>34809.556500548701</v>
      </c>
      <c r="F422" s="228">
        <f t="shared" si="88"/>
        <v>34809</v>
      </c>
      <c r="G422" s="158">
        <f t="shared" si="90"/>
        <v>0.22760611999547109</v>
      </c>
      <c r="K422" s="200">
        <f>G422</f>
        <v>0.22760611999547109</v>
      </c>
      <c r="O422" s="200">
        <f t="shared" ca="1" si="95"/>
        <v>0.18314801166877104</v>
      </c>
      <c r="P422" s="200">
        <f t="shared" si="91"/>
        <v>0.22845440143092891</v>
      </c>
      <c r="Q422" s="227">
        <f t="shared" si="92"/>
        <v>39666.8586</v>
      </c>
      <c r="R422" s="178"/>
      <c r="S422" s="200">
        <f t="shared" si="93"/>
        <v>7.1958139374237113E-7</v>
      </c>
      <c r="T422" s="200">
        <v>1</v>
      </c>
      <c r="U422" s="200">
        <f t="shared" si="94"/>
        <v>7.1958139374237113E-7</v>
      </c>
      <c r="W422" s="200">
        <f t="shared" si="87"/>
        <v>-8.4828143545781498E-4</v>
      </c>
    </row>
    <row r="423" spans="1:23" s="200" customFormat="1" ht="12.95" customHeight="1" x14ac:dyDescent="0.2">
      <c r="A423" s="41" t="s">
        <v>152</v>
      </c>
      <c r="B423" s="40" t="s">
        <v>52</v>
      </c>
      <c r="C423" s="41">
        <v>54686.3825</v>
      </c>
      <c r="D423" s="41">
        <v>1E-4</v>
      </c>
      <c r="E423" s="200">
        <f t="shared" si="89"/>
        <v>34812.059952177442</v>
      </c>
      <c r="F423" s="228">
        <f t="shared" si="88"/>
        <v>34811.5</v>
      </c>
      <c r="G423" s="158">
        <f t="shared" si="90"/>
        <v>0.22901781999826198</v>
      </c>
      <c r="K423" s="200">
        <f>G423</f>
        <v>0.22901781999826198</v>
      </c>
      <c r="O423" s="200">
        <f t="shared" ca="1" si="95"/>
        <v>0.18315388767354221</v>
      </c>
      <c r="P423" s="200">
        <f t="shared" si="91"/>
        <v>0.22848599115737334</v>
      </c>
      <c r="Q423" s="227">
        <f t="shared" si="92"/>
        <v>39667.8825</v>
      </c>
      <c r="R423" s="178"/>
      <c r="S423" s="200">
        <f t="shared" si="93"/>
        <v>2.8284191600096337E-7</v>
      </c>
      <c r="T423" s="200">
        <v>1</v>
      </c>
      <c r="U423" s="200">
        <f t="shared" si="94"/>
        <v>2.8284191600096337E-7</v>
      </c>
      <c r="W423" s="200">
        <f t="shared" si="87"/>
        <v>5.3182884088864846E-4</v>
      </c>
    </row>
    <row r="424" spans="1:23" s="200" customFormat="1" ht="12.95" customHeight="1" x14ac:dyDescent="0.2">
      <c r="A424" s="41" t="s">
        <v>158</v>
      </c>
      <c r="B424" s="40" t="s">
        <v>54</v>
      </c>
      <c r="C424" s="41">
        <v>54938.536</v>
      </c>
      <c r="D424" s="41">
        <v>1E-3</v>
      </c>
      <c r="E424" s="200">
        <f t="shared" si="89"/>
        <v>35428.579231664553</v>
      </c>
      <c r="F424" s="228">
        <f t="shared" si="88"/>
        <v>35428</v>
      </c>
      <c r="G424" s="158">
        <f t="shared" si="90"/>
        <v>0.2369030399931944</v>
      </c>
      <c r="K424" s="200">
        <f>G424</f>
        <v>0.2369030399931944</v>
      </c>
      <c r="O424" s="200">
        <f t="shared" ca="1" si="95"/>
        <v>0.18460291045011357</v>
      </c>
      <c r="P424" s="200">
        <f t="shared" si="91"/>
        <v>0.23633963504283056</v>
      </c>
      <c r="Q424" s="227">
        <f t="shared" si="92"/>
        <v>39920.036</v>
      </c>
      <c r="R424" s="178"/>
      <c r="S424" s="200">
        <f t="shared" si="93"/>
        <v>3.1742513809447286E-7</v>
      </c>
      <c r="T424" s="200">
        <v>0.6</v>
      </c>
      <c r="U424" s="200">
        <f t="shared" si="94"/>
        <v>1.9045508285668372E-7</v>
      </c>
      <c r="W424" s="200">
        <f t="shared" si="87"/>
        <v>5.6340495036383276E-4</v>
      </c>
    </row>
    <row r="425" spans="1:23" s="200" customFormat="1" ht="12.95" customHeight="1" x14ac:dyDescent="0.2">
      <c r="A425" s="39" t="s">
        <v>159</v>
      </c>
      <c r="B425" s="40" t="s">
        <v>54</v>
      </c>
      <c r="C425" s="41">
        <v>54982.707199999997</v>
      </c>
      <c r="D425" s="41">
        <v>2.0000000000000001E-4</v>
      </c>
      <c r="E425" s="200">
        <f t="shared" si="89"/>
        <v>35536.578511460706</v>
      </c>
      <c r="F425" s="228">
        <f t="shared" si="88"/>
        <v>35536</v>
      </c>
      <c r="G425" s="158">
        <f t="shared" si="90"/>
        <v>0.23660847999417456</v>
      </c>
      <c r="J425" s="200">
        <f>G425</f>
        <v>0.23660847999417456</v>
      </c>
      <c r="O425" s="200">
        <f t="shared" ca="1" si="95"/>
        <v>0.18485675385622827</v>
      </c>
      <c r="P425" s="200">
        <f t="shared" si="91"/>
        <v>0.23772849996440562</v>
      </c>
      <c r="Q425" s="227">
        <f t="shared" si="92"/>
        <v>39964.207199999997</v>
      </c>
      <c r="R425" s="178"/>
      <c r="S425" s="200">
        <f t="shared" si="93"/>
        <v>1.2544447337163891E-6</v>
      </c>
      <c r="T425" s="200">
        <v>1</v>
      </c>
      <c r="U425" s="200">
        <f t="shared" si="94"/>
        <v>1.2544447337163891E-6</v>
      </c>
      <c r="W425" s="200">
        <f t="shared" si="87"/>
        <v>-1.120019970231062E-3</v>
      </c>
    </row>
    <row r="426" spans="1:23" s="200" customFormat="1" ht="12.95" customHeight="1" x14ac:dyDescent="0.2">
      <c r="A426" s="41" t="s">
        <v>152</v>
      </c>
      <c r="B426" s="40" t="s">
        <v>52</v>
      </c>
      <c r="C426" s="41">
        <v>54985.366900000001</v>
      </c>
      <c r="D426" s="41">
        <v>2.0000000000000001E-4</v>
      </c>
      <c r="E426" s="200">
        <f t="shared" si="89"/>
        <v>35543.081519856998</v>
      </c>
      <c r="F426" s="228">
        <f t="shared" si="88"/>
        <v>35542.5</v>
      </c>
      <c r="G426" s="158">
        <f t="shared" si="90"/>
        <v>0.23783890000049723</v>
      </c>
      <c r="K426" s="200">
        <f t="shared" ref="K426:K432" si="96">G426</f>
        <v>0.23783890000049723</v>
      </c>
      <c r="O426" s="200">
        <f t="shared" ca="1" si="95"/>
        <v>0.18487203146863332</v>
      </c>
      <c r="P426" s="200">
        <f t="shared" si="91"/>
        <v>0.23781221312801237</v>
      </c>
      <c r="Q426" s="227">
        <f t="shared" si="92"/>
        <v>39966.866900000001</v>
      </c>
      <c r="R426" s="178"/>
      <c r="S426" s="200">
        <f t="shared" si="93"/>
        <v>7.1218916302318444E-10</v>
      </c>
      <c r="T426" s="200">
        <v>1</v>
      </c>
      <c r="U426" s="200">
        <f t="shared" si="94"/>
        <v>7.1218916302318444E-10</v>
      </c>
      <c r="W426" s="200">
        <f t="shared" si="87"/>
        <v>2.6686872484860125E-5</v>
      </c>
    </row>
    <row r="427" spans="1:23" s="200" customFormat="1" ht="12.95" customHeight="1" x14ac:dyDescent="0.2">
      <c r="A427" s="44" t="s">
        <v>160</v>
      </c>
      <c r="B427" s="48" t="s">
        <v>54</v>
      </c>
      <c r="C427" s="44">
        <v>54993.3433</v>
      </c>
      <c r="D427" s="44">
        <v>1E-4</v>
      </c>
      <c r="E427" s="200">
        <f t="shared" si="89"/>
        <v>35562.583943503312</v>
      </c>
      <c r="F427" s="228">
        <f t="shared" si="88"/>
        <v>35562</v>
      </c>
      <c r="G427" s="158">
        <f t="shared" si="90"/>
        <v>0.23883015999308554</v>
      </c>
      <c r="K427" s="200">
        <f t="shared" si="96"/>
        <v>0.23883015999308554</v>
      </c>
      <c r="O427" s="200">
        <f t="shared" ca="1" si="95"/>
        <v>0.18491786430584847</v>
      </c>
      <c r="P427" s="200">
        <f t="shared" si="91"/>
        <v>0.23806343713888647</v>
      </c>
      <c r="Q427" s="227">
        <f t="shared" si="92"/>
        <v>39974.8433</v>
      </c>
      <c r="R427" s="178"/>
      <c r="S427" s="200">
        <f t="shared" si="93"/>
        <v>5.8786393515116844E-7</v>
      </c>
      <c r="T427" s="200">
        <v>1</v>
      </c>
      <c r="U427" s="200">
        <f t="shared" si="94"/>
        <v>5.8786393515116844E-7</v>
      </c>
      <c r="W427" s="200">
        <f t="shared" si="87"/>
        <v>7.6672285419907005E-4</v>
      </c>
    </row>
    <row r="428" spans="1:23" s="200" customFormat="1" ht="12.95" customHeight="1" x14ac:dyDescent="0.2">
      <c r="A428" s="41" t="s">
        <v>152</v>
      </c>
      <c r="B428" s="40" t="s">
        <v>54</v>
      </c>
      <c r="C428" s="41">
        <v>54997.4323</v>
      </c>
      <c r="D428" s="41">
        <v>1E-4</v>
      </c>
      <c r="E428" s="200">
        <f t="shared" si="89"/>
        <v>35572.581612914291</v>
      </c>
      <c r="F428" s="228">
        <f t="shared" si="88"/>
        <v>35572</v>
      </c>
      <c r="G428" s="158">
        <f t="shared" si="90"/>
        <v>0.23787695999635616</v>
      </c>
      <c r="K428" s="200">
        <f t="shared" si="96"/>
        <v>0.23787695999635616</v>
      </c>
      <c r="O428" s="200">
        <f t="shared" ca="1" si="95"/>
        <v>0.18494136832493319</v>
      </c>
      <c r="P428" s="200">
        <f t="shared" si="91"/>
        <v>0.23819231914331077</v>
      </c>
      <c r="Q428" s="227">
        <f t="shared" si="92"/>
        <v>39978.9323</v>
      </c>
      <c r="R428" s="178"/>
      <c r="S428" s="200">
        <f t="shared" si="93"/>
        <v>9.945139156793453E-8</v>
      </c>
      <c r="T428" s="200">
        <v>1</v>
      </c>
      <c r="U428" s="200">
        <f t="shared" si="94"/>
        <v>9.945139156793453E-8</v>
      </c>
      <c r="W428" s="200">
        <f t="shared" si="87"/>
        <v>-3.1535914695460243E-4</v>
      </c>
    </row>
    <row r="429" spans="1:23" s="200" customFormat="1" ht="12.95" customHeight="1" x14ac:dyDescent="0.2">
      <c r="A429" s="41" t="s">
        <v>152</v>
      </c>
      <c r="B429" s="40" t="s">
        <v>52</v>
      </c>
      <c r="C429" s="41">
        <v>54998.455399999999</v>
      </c>
      <c r="D429" s="41">
        <v>1E-4</v>
      </c>
      <c r="E429" s="200">
        <f t="shared" si="89"/>
        <v>35575.083108530423</v>
      </c>
      <c r="F429" s="228">
        <f t="shared" si="88"/>
        <v>35574.5</v>
      </c>
      <c r="G429" s="158">
        <f t="shared" si="90"/>
        <v>0.23848865999752888</v>
      </c>
      <c r="K429" s="200">
        <f t="shared" si="96"/>
        <v>0.23848865999752888</v>
      </c>
      <c r="O429" s="200">
        <f t="shared" ca="1" si="95"/>
        <v>0.18494724432970433</v>
      </c>
      <c r="P429" s="200">
        <f t="shared" si="91"/>
        <v>0.23822454485398625</v>
      </c>
      <c r="Q429" s="227">
        <f t="shared" si="92"/>
        <v>39979.955399999999</v>
      </c>
      <c r="R429" s="178"/>
      <c r="S429" s="200">
        <f t="shared" si="93"/>
        <v>6.9756809048544811E-8</v>
      </c>
      <c r="T429" s="200">
        <v>1</v>
      </c>
      <c r="U429" s="200">
        <f t="shared" si="94"/>
        <v>6.9756809048544811E-8</v>
      </c>
      <c r="W429" s="200">
        <f t="shared" si="87"/>
        <v>2.6411514354263144E-4</v>
      </c>
    </row>
    <row r="430" spans="1:23" s="200" customFormat="1" ht="12.95" customHeight="1" x14ac:dyDescent="0.2">
      <c r="A430" s="39" t="s">
        <v>161</v>
      </c>
      <c r="B430" s="40" t="s">
        <v>54</v>
      </c>
      <c r="C430" s="41">
        <v>55042.422659999997</v>
      </c>
      <c r="D430" s="41">
        <v>2.9999999999999997E-4</v>
      </c>
      <c r="E430" s="200">
        <f t="shared" si="89"/>
        <v>35682.583751814062</v>
      </c>
      <c r="F430" s="228">
        <f t="shared" si="88"/>
        <v>35682</v>
      </c>
      <c r="G430" s="158">
        <f t="shared" si="90"/>
        <v>0.23875175999273779</v>
      </c>
      <c r="K430" s="200">
        <f t="shared" si="96"/>
        <v>0.23875175999273779</v>
      </c>
      <c r="O430" s="200">
        <f t="shared" ca="1" si="95"/>
        <v>0.18519991253486479</v>
      </c>
      <c r="P430" s="200">
        <f t="shared" si="91"/>
        <v>0.23961222171408819</v>
      </c>
      <c r="Q430" s="227">
        <f t="shared" si="92"/>
        <v>40023.922659999997</v>
      </c>
      <c r="R430" s="178"/>
      <c r="S430" s="200">
        <f t="shared" si="93"/>
        <v>7.403943739092984E-7</v>
      </c>
      <c r="T430" s="200">
        <v>1</v>
      </c>
      <c r="U430" s="200">
        <f t="shared" si="94"/>
        <v>7.403943739092984E-7</v>
      </c>
      <c r="W430" s="200">
        <f t="shared" si="87"/>
        <v>-8.6046172135040289E-4</v>
      </c>
    </row>
    <row r="431" spans="1:23" s="200" customFormat="1" ht="12.95" customHeight="1" x14ac:dyDescent="0.2">
      <c r="A431" s="39" t="s">
        <v>161</v>
      </c>
      <c r="B431" s="40" t="s">
        <v>54</v>
      </c>
      <c r="C431" s="41">
        <v>55042.422859999999</v>
      </c>
      <c r="D431" s="41">
        <v>1E-4</v>
      </c>
      <c r="E431" s="200">
        <f t="shared" si="89"/>
        <v>35682.584240817218</v>
      </c>
      <c r="F431" s="228">
        <f t="shared" si="88"/>
        <v>35682</v>
      </c>
      <c r="G431" s="158">
        <f t="shared" si="90"/>
        <v>0.23895175999496132</v>
      </c>
      <c r="K431" s="200">
        <f t="shared" si="96"/>
        <v>0.23895175999496132</v>
      </c>
      <c r="O431" s="200">
        <f t="shared" ca="1" si="95"/>
        <v>0.18519991253486479</v>
      </c>
      <c r="P431" s="200">
        <f t="shared" si="91"/>
        <v>0.23961222171408819</v>
      </c>
      <c r="Q431" s="227">
        <f t="shared" si="92"/>
        <v>40023.922859999999</v>
      </c>
      <c r="R431" s="178"/>
      <c r="S431" s="200">
        <f t="shared" si="93"/>
        <v>4.3620968243202081E-7</v>
      </c>
      <c r="T431" s="200">
        <v>1</v>
      </c>
      <c r="U431" s="200">
        <f t="shared" si="94"/>
        <v>4.3620968243202081E-7</v>
      </c>
      <c r="W431" s="200">
        <f t="shared" si="87"/>
        <v>-6.6046171912687024E-4</v>
      </c>
    </row>
    <row r="432" spans="1:23" s="200" customFormat="1" ht="12.95" customHeight="1" x14ac:dyDescent="0.2">
      <c r="A432" s="39" t="s">
        <v>161</v>
      </c>
      <c r="B432" s="40" t="s">
        <v>54</v>
      </c>
      <c r="C432" s="41">
        <v>55042.422960000004</v>
      </c>
      <c r="D432" s="41">
        <v>2.9999999999999997E-4</v>
      </c>
      <c r="E432" s="200">
        <f t="shared" si="89"/>
        <v>35682.58448531881</v>
      </c>
      <c r="F432" s="228">
        <f t="shared" si="88"/>
        <v>35682</v>
      </c>
      <c r="G432" s="158">
        <f t="shared" si="90"/>
        <v>0.23905175999971107</v>
      </c>
      <c r="K432" s="200">
        <f t="shared" si="96"/>
        <v>0.23905175999971107</v>
      </c>
      <c r="O432" s="200">
        <f t="shared" ca="1" si="95"/>
        <v>0.18519991253486479</v>
      </c>
      <c r="P432" s="200">
        <f t="shared" si="91"/>
        <v>0.23961222171408819</v>
      </c>
      <c r="Q432" s="227">
        <f t="shared" si="92"/>
        <v>40023.922960000004</v>
      </c>
      <c r="R432" s="178"/>
      <c r="S432" s="200">
        <f t="shared" si="93"/>
        <v>3.1411733328254618E-7</v>
      </c>
      <c r="T432" s="200">
        <v>1</v>
      </c>
      <c r="U432" s="200">
        <f t="shared" si="94"/>
        <v>3.1411733328254618E-7</v>
      </c>
      <c r="W432" s="200">
        <f t="shared" si="87"/>
        <v>-5.6046171437712511E-4</v>
      </c>
    </row>
    <row r="433" spans="1:23" s="200" customFormat="1" ht="12.95" customHeight="1" x14ac:dyDescent="0.2">
      <c r="A433" s="39" t="s">
        <v>162</v>
      </c>
      <c r="B433" s="40" t="s">
        <v>54</v>
      </c>
      <c r="C433" s="41">
        <v>55303.778400000003</v>
      </c>
      <c r="D433" s="41">
        <v>1E-4</v>
      </c>
      <c r="E433" s="200">
        <f t="shared" si="89"/>
        <v>36321.602653057256</v>
      </c>
      <c r="F433" s="228">
        <f t="shared" si="88"/>
        <v>36321</v>
      </c>
      <c r="G433" s="158">
        <f t="shared" si="90"/>
        <v>0.24648228000296513</v>
      </c>
      <c r="J433" s="200">
        <f>G433</f>
        <v>0.24648228000296513</v>
      </c>
      <c r="O433" s="200">
        <f t="shared" ca="1" si="95"/>
        <v>0.18670181935437674</v>
      </c>
      <c r="P433" s="200">
        <f t="shared" si="91"/>
        <v>0.24794035226066333</v>
      </c>
      <c r="Q433" s="227">
        <f t="shared" si="92"/>
        <v>40285.278400000003</v>
      </c>
      <c r="R433" s="178"/>
      <c r="S433" s="200">
        <f t="shared" si="93"/>
        <v>2.1259747086691287E-6</v>
      </c>
      <c r="T433" s="200">
        <v>1</v>
      </c>
      <c r="U433" s="200">
        <f t="shared" si="94"/>
        <v>2.1259747086691287E-6</v>
      </c>
      <c r="W433" s="200">
        <f t="shared" si="87"/>
        <v>-1.4580722576982008E-3</v>
      </c>
    </row>
    <row r="434" spans="1:23" s="200" customFormat="1" ht="12.95" customHeight="1" x14ac:dyDescent="0.2">
      <c r="A434" s="39" t="s">
        <v>161</v>
      </c>
      <c r="B434" s="40" t="s">
        <v>52</v>
      </c>
      <c r="C434" s="41">
        <v>55353.471669999999</v>
      </c>
      <c r="D434" s="41">
        <v>1E-4</v>
      </c>
      <c r="E434" s="200">
        <f t="shared" si="89"/>
        <v>36443.10348098848</v>
      </c>
      <c r="F434" s="228">
        <f t="shared" si="88"/>
        <v>36442.5</v>
      </c>
      <c r="G434" s="158">
        <f t="shared" si="90"/>
        <v>0.24682089999259915</v>
      </c>
      <c r="K434" s="200">
        <f>G434</f>
        <v>0.24682089999259915</v>
      </c>
      <c r="O434" s="200">
        <f t="shared" ca="1" si="95"/>
        <v>0.18698739318625576</v>
      </c>
      <c r="P434" s="200">
        <f t="shared" si="91"/>
        <v>0.2495392738204455</v>
      </c>
      <c r="Q434" s="227">
        <f t="shared" si="92"/>
        <v>40334.971669999999</v>
      </c>
      <c r="R434" s="178"/>
      <c r="S434" s="200">
        <f t="shared" si="93"/>
        <v>7.3895562679199805E-6</v>
      </c>
      <c r="T434" s="200">
        <v>1</v>
      </c>
      <c r="U434" s="200">
        <f t="shared" si="94"/>
        <v>7.3895562679199805E-6</v>
      </c>
      <c r="W434" s="200">
        <f t="shared" si="87"/>
        <v>-2.7183738278463432E-3</v>
      </c>
    </row>
    <row r="435" spans="1:23" s="200" customFormat="1" ht="12.95" customHeight="1" x14ac:dyDescent="0.2">
      <c r="A435" s="39" t="s">
        <v>162</v>
      </c>
      <c r="B435" s="40" t="s">
        <v>54</v>
      </c>
      <c r="C435" s="41">
        <v>55379.854599999999</v>
      </c>
      <c r="D435" s="41">
        <v>2.9999999999999997E-4</v>
      </c>
      <c r="E435" s="200">
        <f t="shared" si="89"/>
        <v>36507.610160429213</v>
      </c>
      <c r="F435" s="228">
        <f t="shared" ref="F435:F466" si="97">ROUND(2*E435,0)/2-0.5</f>
        <v>36507</v>
      </c>
      <c r="G435" s="158">
        <f t="shared" si="90"/>
        <v>0.24955275999673177</v>
      </c>
      <c r="J435" s="200">
        <f>G435</f>
        <v>0.24955275999673177</v>
      </c>
      <c r="O435" s="200">
        <f t="shared" ca="1" si="95"/>
        <v>0.18713899410935203</v>
      </c>
      <c r="P435" s="200">
        <f t="shared" si="91"/>
        <v>0.25039008400572083</v>
      </c>
      <c r="Q435" s="227">
        <f t="shared" si="92"/>
        <v>40361.354599999999</v>
      </c>
      <c r="R435" s="178"/>
      <c r="S435" s="200">
        <f t="shared" si="93"/>
        <v>7.011114960295113E-7</v>
      </c>
      <c r="T435" s="200">
        <v>1</v>
      </c>
      <c r="U435" s="200">
        <f t="shared" si="94"/>
        <v>7.011114960295113E-7</v>
      </c>
      <c r="W435" s="200">
        <f t="shared" si="87"/>
        <v>-8.373240089890599E-4</v>
      </c>
    </row>
    <row r="436" spans="1:23" s="200" customFormat="1" ht="12.95" customHeight="1" x14ac:dyDescent="0.2">
      <c r="A436" s="39" t="s">
        <v>161</v>
      </c>
      <c r="B436" s="40" t="s">
        <v>52</v>
      </c>
      <c r="C436" s="41">
        <v>55430.3655</v>
      </c>
      <c r="D436" s="41">
        <v>2.0000000000000001E-4</v>
      </c>
      <c r="E436" s="39">
        <f t="shared" si="89"/>
        <v>36631.110106589964</v>
      </c>
      <c r="F436" s="228">
        <f t="shared" si="97"/>
        <v>36630.5</v>
      </c>
      <c r="G436" s="158">
        <f t="shared" si="90"/>
        <v>0.24953073999495246</v>
      </c>
      <c r="K436" s="200">
        <f>G436</f>
        <v>0.24953073999495246</v>
      </c>
      <c r="O436" s="200">
        <f t="shared" ca="1" si="95"/>
        <v>0.18742926874504801</v>
      </c>
      <c r="P436" s="200">
        <f t="shared" si="91"/>
        <v>0.25202302525557679</v>
      </c>
      <c r="Q436" s="227">
        <f t="shared" si="92"/>
        <v>40411.8655</v>
      </c>
      <c r="R436" s="178"/>
      <c r="S436" s="200">
        <f t="shared" si="93"/>
        <v>6.2114858203253263E-6</v>
      </c>
      <c r="T436" s="200">
        <v>1</v>
      </c>
      <c r="U436" s="200">
        <f t="shared" si="94"/>
        <v>6.2114858203253263E-6</v>
      </c>
      <c r="W436" s="200">
        <f t="shared" si="87"/>
        <v>-2.4922852606243384E-3</v>
      </c>
    </row>
    <row r="437" spans="1:23" s="200" customFormat="1" ht="12.95" customHeight="1" x14ac:dyDescent="0.2">
      <c r="A437" s="39" t="s">
        <v>161</v>
      </c>
      <c r="B437" s="40" t="s">
        <v>52</v>
      </c>
      <c r="C437" s="41">
        <v>55430.365700000002</v>
      </c>
      <c r="D437" s="41">
        <v>4.0000000000000002E-4</v>
      </c>
      <c r="E437" s="39">
        <f t="shared" si="89"/>
        <v>36631.11059559312</v>
      </c>
      <c r="F437" s="228">
        <f t="shared" si="97"/>
        <v>36630.5</v>
      </c>
      <c r="G437" s="158">
        <f t="shared" si="90"/>
        <v>0.24973073999717599</v>
      </c>
      <c r="K437" s="200">
        <f>G437</f>
        <v>0.24973073999717599</v>
      </c>
      <c r="O437" s="200">
        <f t="shared" ca="1" si="95"/>
        <v>0.18742926874504801</v>
      </c>
      <c r="P437" s="200">
        <f t="shared" si="91"/>
        <v>0.25202302525557679</v>
      </c>
      <c r="Q437" s="227">
        <f t="shared" si="92"/>
        <v>40411.865700000002</v>
      </c>
      <c r="R437" s="178"/>
      <c r="S437" s="200">
        <f t="shared" si="93"/>
        <v>5.2545717058816493E-6</v>
      </c>
      <c r="T437" s="200">
        <v>1</v>
      </c>
      <c r="U437" s="200">
        <f t="shared" si="94"/>
        <v>5.2545717058816493E-6</v>
      </c>
      <c r="W437" s="200">
        <f t="shared" si="87"/>
        <v>-2.2922852584008058E-3</v>
      </c>
    </row>
    <row r="438" spans="1:23" s="200" customFormat="1" ht="12.95" customHeight="1" x14ac:dyDescent="0.2">
      <c r="A438" s="39" t="s">
        <v>161</v>
      </c>
      <c r="B438" s="40" t="s">
        <v>52</v>
      </c>
      <c r="C438" s="41">
        <v>55430.3658</v>
      </c>
      <c r="D438" s="41">
        <v>2.0000000000000001E-4</v>
      </c>
      <c r="E438" s="39">
        <f t="shared" si="89"/>
        <v>36631.110840094691</v>
      </c>
      <c r="F438" s="228">
        <f t="shared" si="97"/>
        <v>36630.5</v>
      </c>
      <c r="G438" s="158">
        <f t="shared" si="90"/>
        <v>0.24983073999464978</v>
      </c>
      <c r="K438" s="200">
        <f>G438</f>
        <v>0.24983073999464978</v>
      </c>
      <c r="O438" s="200">
        <f t="shared" ca="1" si="95"/>
        <v>0.18742926874504801</v>
      </c>
      <c r="P438" s="200">
        <f t="shared" si="91"/>
        <v>0.25202302525557679</v>
      </c>
      <c r="Q438" s="227">
        <f t="shared" si="92"/>
        <v>40411.8658</v>
      </c>
      <c r="R438" s="178"/>
      <c r="S438" s="200">
        <f t="shared" si="93"/>
        <v>4.8061146652778444E-6</v>
      </c>
      <c r="T438" s="200">
        <v>1</v>
      </c>
      <c r="U438" s="200">
        <f t="shared" si="94"/>
        <v>4.8061146652778444E-6</v>
      </c>
      <c r="W438" s="200">
        <f t="shared" si="87"/>
        <v>-2.1922852609270183E-3</v>
      </c>
    </row>
    <row r="439" spans="1:23" s="200" customFormat="1" ht="12.95" customHeight="1" x14ac:dyDescent="0.2">
      <c r="A439" s="178" t="s">
        <v>163</v>
      </c>
      <c r="B439" s="178" t="s">
        <v>54</v>
      </c>
      <c r="C439" s="162">
        <v>55752.047100000003</v>
      </c>
      <c r="D439" s="162" t="s">
        <v>38</v>
      </c>
      <c r="E439" s="200">
        <f t="shared" si="89"/>
        <v>37417.62668580169</v>
      </c>
      <c r="F439" s="228">
        <f t="shared" si="97"/>
        <v>37417</v>
      </c>
      <c r="G439" s="158">
        <f t="shared" si="90"/>
        <v>0.25631155999872135</v>
      </c>
      <c r="I439" s="200">
        <f>G439</f>
        <v>0.25631155999872135</v>
      </c>
      <c r="P439" s="200">
        <f t="shared" si="91"/>
        <v>0.2625415968314419</v>
      </c>
      <c r="Q439" s="227">
        <f t="shared" si="92"/>
        <v>40733.547100000003</v>
      </c>
      <c r="R439" s="178"/>
      <c r="S439" s="200">
        <f t="shared" si="93"/>
        <v>3.8813358937054743E-5</v>
      </c>
      <c r="T439" s="200">
        <v>1</v>
      </c>
      <c r="U439" s="200">
        <f t="shared" si="94"/>
        <v>3.8813358937054743E-5</v>
      </c>
      <c r="W439" s="200">
        <f t="shared" si="87"/>
        <v>-6.2300368327205535E-3</v>
      </c>
    </row>
    <row r="440" spans="1:23" s="200" customFormat="1" ht="12.95" customHeight="1" x14ac:dyDescent="0.2">
      <c r="A440" s="41" t="s">
        <v>164</v>
      </c>
      <c r="B440" s="40" t="s">
        <v>52</v>
      </c>
      <c r="C440" s="41">
        <v>56078.842600000004</v>
      </c>
      <c r="D440" s="41">
        <v>4.0000000000000002E-4</v>
      </c>
      <c r="E440" s="39">
        <f t="shared" si="89"/>
        <v>38216.646831068872</v>
      </c>
      <c r="F440" s="228">
        <f t="shared" si="97"/>
        <v>38216</v>
      </c>
      <c r="G440" s="158">
        <f t="shared" si="90"/>
        <v>0.26455088000511751</v>
      </c>
      <c r="K440" s="200">
        <f>G440</f>
        <v>0.26455088000511751</v>
      </c>
      <c r="O440" s="200">
        <f t="shared" ref="O440:O481" ca="1" si="98">+C$11+C$12*$F440</f>
        <v>0.1911558309709262</v>
      </c>
      <c r="P440" s="200">
        <f t="shared" si="91"/>
        <v>0.27343852800231394</v>
      </c>
      <c r="Q440" s="227">
        <f t="shared" si="92"/>
        <v>41060.342600000004</v>
      </c>
      <c r="R440" s="178"/>
      <c r="S440" s="200">
        <f t="shared" si="93"/>
        <v>7.8990286922069804E-5</v>
      </c>
      <c r="T440" s="200">
        <v>1</v>
      </c>
      <c r="U440" s="200">
        <f t="shared" si="94"/>
        <v>7.8990286922069804E-5</v>
      </c>
      <c r="W440" s="200">
        <f t="shared" si="87"/>
        <v>-8.8876479971964351E-3</v>
      </c>
    </row>
    <row r="441" spans="1:23" s="200" customFormat="1" ht="12.95" customHeight="1" x14ac:dyDescent="0.2">
      <c r="A441" s="39" t="s">
        <v>165</v>
      </c>
      <c r="B441" s="40" t="s">
        <v>54</v>
      </c>
      <c r="C441" s="41">
        <v>56169.642500000002</v>
      </c>
      <c r="D441" s="41">
        <v>1E-4</v>
      </c>
      <c r="E441" s="39">
        <f t="shared" si="89"/>
        <v>38438.654016872366</v>
      </c>
      <c r="F441" s="228">
        <f t="shared" si="97"/>
        <v>38438</v>
      </c>
      <c r="G441" s="158">
        <f t="shared" si="90"/>
        <v>0.26748984000005294</v>
      </c>
      <c r="J441" s="200">
        <f t="shared" ref="J441:J447" si="99">G441</f>
        <v>0.26748984000005294</v>
      </c>
      <c r="O441" s="200">
        <f t="shared" ca="1" si="98"/>
        <v>0.19167762019460641</v>
      </c>
      <c r="P441" s="200">
        <f t="shared" si="91"/>
        <v>0.27650399697132594</v>
      </c>
      <c r="Q441" s="227">
        <f t="shared" si="92"/>
        <v>41151.142500000002</v>
      </c>
      <c r="R441" s="178"/>
      <c r="S441" s="200">
        <f t="shared" si="93"/>
        <v>8.1255025902749652E-5</v>
      </c>
      <c r="T441" s="200">
        <v>1</v>
      </c>
      <c r="U441" s="200">
        <f t="shared" si="94"/>
        <v>8.1255025902749652E-5</v>
      </c>
      <c r="W441" s="200">
        <f t="shared" si="87"/>
        <v>-9.0141569712730019E-3</v>
      </c>
    </row>
    <row r="442" spans="1:23" s="200" customFormat="1" ht="12.95" customHeight="1" x14ac:dyDescent="0.2">
      <c r="A442" s="39" t="s">
        <v>166</v>
      </c>
      <c r="B442" s="40" t="s">
        <v>54</v>
      </c>
      <c r="C442" s="41">
        <v>56451.857499999998</v>
      </c>
      <c r="D442" s="41">
        <v>2.0000000000000001E-4</v>
      </c>
      <c r="E442" s="39">
        <f t="shared" si="89"/>
        <v>39128.674137395989</v>
      </c>
      <c r="F442" s="228">
        <f t="shared" si="97"/>
        <v>39128</v>
      </c>
      <c r="G442" s="158">
        <f t="shared" si="90"/>
        <v>0.27571903999341885</v>
      </c>
      <c r="J442" s="200">
        <f t="shared" si="99"/>
        <v>0.27571903999341885</v>
      </c>
      <c r="O442" s="200">
        <f t="shared" ca="1" si="98"/>
        <v>0.19329939751145025</v>
      </c>
      <c r="P442" s="200">
        <f t="shared" si="91"/>
        <v>0.28613671081947267</v>
      </c>
      <c r="Q442" s="227">
        <f t="shared" si="92"/>
        <v>41433.357499999998</v>
      </c>
      <c r="R442" s="178"/>
      <c r="S442" s="200">
        <f t="shared" si="93"/>
        <v>1.0852786544001302E-4</v>
      </c>
      <c r="T442" s="200">
        <v>1</v>
      </c>
      <c r="U442" s="200">
        <f t="shared" si="94"/>
        <v>1.0852786544001302E-4</v>
      </c>
      <c r="W442" s="200">
        <f t="shared" si="87"/>
        <v>-1.0417670826053826E-2</v>
      </c>
    </row>
    <row r="443" spans="1:23" s="200" customFormat="1" ht="12.95" customHeight="1" x14ac:dyDescent="0.2">
      <c r="A443" s="229" t="s">
        <v>167</v>
      </c>
      <c r="B443" s="48" t="s">
        <v>54</v>
      </c>
      <c r="C443" s="41">
        <v>56480.488899999997</v>
      </c>
      <c r="D443" s="44">
        <v>2.0000000000000001E-4</v>
      </c>
      <c r="E443" s="39">
        <f t="shared" si="89"/>
        <v>39198.678361405196</v>
      </c>
      <c r="F443" s="228">
        <f t="shared" si="97"/>
        <v>39198</v>
      </c>
      <c r="G443" s="158">
        <f t="shared" si="90"/>
        <v>0.27744663999328623</v>
      </c>
      <c r="J443" s="200">
        <f t="shared" si="99"/>
        <v>0.27744663999328623</v>
      </c>
      <c r="O443" s="200">
        <f t="shared" ca="1" si="98"/>
        <v>0.19346392564504311</v>
      </c>
      <c r="P443" s="200">
        <f t="shared" si="91"/>
        <v>0.28712281143006785</v>
      </c>
      <c r="Q443" s="227">
        <f t="shared" si="92"/>
        <v>41461.988899999997</v>
      </c>
      <c r="R443" s="178"/>
      <c r="S443" s="200">
        <f t="shared" si="93"/>
        <v>9.3628293673988521E-5</v>
      </c>
      <c r="T443" s="200">
        <v>1</v>
      </c>
      <c r="U443" s="200">
        <f t="shared" si="94"/>
        <v>9.3628293673988521E-5</v>
      </c>
      <c r="W443" s="200">
        <f t="shared" si="87"/>
        <v>-9.6761714367816221E-3</v>
      </c>
    </row>
    <row r="444" spans="1:23" s="200" customFormat="1" ht="12.95" customHeight="1" x14ac:dyDescent="0.2">
      <c r="A444" s="41" t="s">
        <v>306</v>
      </c>
      <c r="B444" s="40"/>
      <c r="C444" s="41">
        <v>56781.515899999999</v>
      </c>
      <c r="D444" s="41">
        <v>1E-4</v>
      </c>
      <c r="E444" s="39">
        <f t="shared" si="89"/>
        <v>39934.694118260319</v>
      </c>
      <c r="F444" s="228">
        <f t="shared" si="97"/>
        <v>39934</v>
      </c>
      <c r="G444" s="158">
        <f t="shared" si="90"/>
        <v>0.28389111999422312</v>
      </c>
      <c r="J444" s="200">
        <f t="shared" si="99"/>
        <v>0.28389111999422312</v>
      </c>
      <c r="O444" s="200">
        <f t="shared" ca="1" si="98"/>
        <v>0.19519382144967659</v>
      </c>
      <c r="P444" s="200">
        <f t="shared" si="91"/>
        <v>0.2975898477901695</v>
      </c>
      <c r="Q444" s="227">
        <f t="shared" si="92"/>
        <v>41763.015899999999</v>
      </c>
      <c r="R444" s="178"/>
      <c r="S444" s="200">
        <f t="shared" si="93"/>
        <v>1.8765514322743412E-4</v>
      </c>
      <c r="T444" s="200">
        <v>1</v>
      </c>
      <c r="U444" s="200">
        <f t="shared" si="94"/>
        <v>1.8765514322743412E-4</v>
      </c>
      <c r="W444" s="200">
        <f t="shared" si="87"/>
        <v>-1.3698727795946386E-2</v>
      </c>
    </row>
    <row r="445" spans="1:23" s="200" customFormat="1" ht="12.95" customHeight="1" x14ac:dyDescent="0.2">
      <c r="A445" s="44" t="s">
        <v>307</v>
      </c>
      <c r="B445" s="48" t="s">
        <v>54</v>
      </c>
      <c r="C445" s="44">
        <v>56814.441599999998</v>
      </c>
      <c r="D445" s="44">
        <v>5.9999999999999995E-4</v>
      </c>
      <c r="E445" s="39">
        <f t="shared" si="89"/>
        <v>40015.197973414455</v>
      </c>
      <c r="F445" s="228">
        <f t="shared" si="97"/>
        <v>40014.5</v>
      </c>
      <c r="G445" s="158">
        <f t="shared" si="90"/>
        <v>0.28546785999787971</v>
      </c>
      <c r="J445" s="200">
        <f t="shared" si="99"/>
        <v>0.28546785999787971</v>
      </c>
      <c r="O445" s="200">
        <f t="shared" ca="1" si="98"/>
        <v>0.19538302880330838</v>
      </c>
      <c r="P445" s="200">
        <f t="shared" si="91"/>
        <v>0.29874563720019015</v>
      </c>
      <c r="Q445" s="227">
        <f t="shared" si="92"/>
        <v>41795.941599999998</v>
      </c>
      <c r="R445" s="178"/>
      <c r="S445" s="200">
        <f t="shared" si="93"/>
        <v>1.7629936743419477E-4</v>
      </c>
      <c r="T445" s="200">
        <v>1</v>
      </c>
      <c r="U445" s="200">
        <f t="shared" si="94"/>
        <v>1.7629936743419477E-4</v>
      </c>
      <c r="W445" s="200">
        <f t="shared" si="87"/>
        <v>-1.3277777202310437E-2</v>
      </c>
    </row>
    <row r="446" spans="1:23" s="200" customFormat="1" ht="12.95" customHeight="1" x14ac:dyDescent="0.2">
      <c r="A446" s="118" t="s">
        <v>308</v>
      </c>
      <c r="B446" s="119" t="s">
        <v>54</v>
      </c>
      <c r="C446" s="118">
        <v>57139.804900000003</v>
      </c>
      <c r="D446" s="118">
        <v>1E-4</v>
      </c>
      <c r="E446" s="39">
        <f t="shared" si="89"/>
        <v>40810.716367121269</v>
      </c>
      <c r="F446" s="228">
        <f t="shared" si="97"/>
        <v>40810</v>
      </c>
      <c r="G446" s="158">
        <f t="shared" si="90"/>
        <v>0.29299080000055255</v>
      </c>
      <c r="J446" s="200">
        <f t="shared" si="99"/>
        <v>0.29299080000055255</v>
      </c>
      <c r="O446" s="200">
        <f t="shared" ca="1" si="98"/>
        <v>0.19725277352149578</v>
      </c>
      <c r="P446" s="200">
        <f t="shared" si="91"/>
        <v>0.31028330435575424</v>
      </c>
      <c r="Q446" s="227">
        <f t="shared" si="92"/>
        <v>42121.304900000003</v>
      </c>
      <c r="R446" s="178"/>
      <c r="S446" s="200">
        <f t="shared" si="93"/>
        <v>2.9903070687466936E-4</v>
      </c>
      <c r="T446" s="200">
        <v>1</v>
      </c>
      <c r="U446" s="200">
        <f t="shared" si="94"/>
        <v>2.9903070687466936E-4</v>
      </c>
      <c r="W446" s="200">
        <f t="shared" si="87"/>
        <v>-1.7292504355201688E-2</v>
      </c>
    </row>
    <row r="447" spans="1:23" s="200" customFormat="1" ht="12.95" customHeight="1" x14ac:dyDescent="0.2">
      <c r="A447" s="41" t="s">
        <v>306</v>
      </c>
      <c r="B447" s="40"/>
      <c r="C447" s="41">
        <v>57205.4519</v>
      </c>
      <c r="D447" s="41">
        <v>2.0999999999999999E-3</v>
      </c>
      <c r="E447" s="39">
        <f t="shared" si="89"/>
        <v>40971.224316209773</v>
      </c>
      <c r="F447" s="228">
        <f t="shared" si="97"/>
        <v>40970.5</v>
      </c>
      <c r="G447" s="158">
        <f t="shared" si="90"/>
        <v>0.29624193999916315</v>
      </c>
      <c r="J447" s="200">
        <f t="shared" si="99"/>
        <v>0.29624193999916315</v>
      </c>
      <c r="O447" s="200">
        <f t="shared" ca="1" si="98"/>
        <v>0.19763001302780508</v>
      </c>
      <c r="P447" s="200">
        <f t="shared" si="91"/>
        <v>0.31263672198982134</v>
      </c>
      <c r="Q447" s="227">
        <f t="shared" si="92"/>
        <v>42186.9519</v>
      </c>
      <c r="R447" s="178"/>
      <c r="S447" s="200">
        <f t="shared" si="93"/>
        <v>2.6878887652121016E-4</v>
      </c>
      <c r="T447" s="200">
        <v>1</v>
      </c>
      <c r="U447" s="200">
        <f t="shared" si="94"/>
        <v>2.6878887652121016E-4</v>
      </c>
      <c r="W447" s="200">
        <f t="shared" si="87"/>
        <v>-1.6394781990658192E-2</v>
      </c>
    </row>
    <row r="448" spans="1:23" s="200" customFormat="1" ht="12.95" customHeight="1" x14ac:dyDescent="0.2">
      <c r="A448" s="118" t="s">
        <v>308</v>
      </c>
      <c r="B448" s="119" t="s">
        <v>54</v>
      </c>
      <c r="C448" s="118">
        <v>57223.6495</v>
      </c>
      <c r="D448" s="118">
        <v>1E-4</v>
      </c>
      <c r="E448" s="39">
        <f t="shared" si="89"/>
        <v>41015.717734863072</v>
      </c>
      <c r="F448" s="228">
        <f t="shared" si="97"/>
        <v>41015</v>
      </c>
      <c r="G448" s="158">
        <f t="shared" si="90"/>
        <v>0.29355019999638898</v>
      </c>
      <c r="K448" s="200">
        <f t="shared" ref="K448:K483" si="100">G448</f>
        <v>0.29355019999638898</v>
      </c>
      <c r="O448" s="200">
        <f t="shared" ca="1" si="98"/>
        <v>0.19773460591273201</v>
      </c>
      <c r="P448" s="200">
        <f t="shared" si="91"/>
        <v>0.31329074796804007</v>
      </c>
      <c r="Q448" s="227">
        <f t="shared" si="92"/>
        <v>42205.1495</v>
      </c>
      <c r="R448" s="178"/>
      <c r="S448" s="200">
        <f t="shared" si="93"/>
        <v>3.8968923422105794E-4</v>
      </c>
      <c r="T448" s="200">
        <v>1</v>
      </c>
      <c r="U448" s="200">
        <f t="shared" si="94"/>
        <v>3.8968923422105794E-4</v>
      </c>
      <c r="W448" s="200">
        <f t="shared" si="87"/>
        <v>-1.974054797165109E-2</v>
      </c>
    </row>
    <row r="449" spans="1:23" s="200" customFormat="1" ht="12.95" customHeight="1" x14ac:dyDescent="0.2">
      <c r="A449" s="118" t="s">
        <v>308</v>
      </c>
      <c r="B449" s="119" t="s">
        <v>54</v>
      </c>
      <c r="C449" s="118">
        <v>57273.549200000001</v>
      </c>
      <c r="D449" s="118">
        <v>1E-4</v>
      </c>
      <c r="E449" s="39">
        <f t="shared" si="89"/>
        <v>41137.723287396046</v>
      </c>
      <c r="F449" s="228">
        <f t="shared" si="97"/>
        <v>41137</v>
      </c>
      <c r="G449" s="158">
        <f t="shared" si="90"/>
        <v>0.29582115999801317</v>
      </c>
      <c r="K449" s="200">
        <f t="shared" si="100"/>
        <v>0.29582115999801317</v>
      </c>
      <c r="O449" s="200">
        <f t="shared" ca="1" si="98"/>
        <v>0.19802135494556525</v>
      </c>
      <c r="P449" s="200">
        <f t="shared" si="91"/>
        <v>0.3150871942567251</v>
      </c>
      <c r="Q449" s="227">
        <f t="shared" si="92"/>
        <v>42255.049200000001</v>
      </c>
      <c r="R449" s="178"/>
      <c r="S449" s="200">
        <f t="shared" si="93"/>
        <v>3.711800760578617E-4</v>
      </c>
      <c r="T449" s="200">
        <v>1</v>
      </c>
      <c r="U449" s="200">
        <f t="shared" si="94"/>
        <v>3.711800760578617E-4</v>
      </c>
      <c r="W449" s="200">
        <f t="shared" si="87"/>
        <v>-1.9266034258711928E-2</v>
      </c>
    </row>
    <row r="450" spans="1:23" s="200" customFormat="1" ht="12.95" customHeight="1" x14ac:dyDescent="0.2">
      <c r="A450" s="230" t="s">
        <v>314</v>
      </c>
      <c r="B450" s="231" t="s">
        <v>54</v>
      </c>
      <c r="C450" s="230">
        <v>57484.186600000001</v>
      </c>
      <c r="D450" s="230" t="s">
        <v>53</v>
      </c>
      <c r="E450" s="39">
        <f t="shared" si="89"/>
        <v>41652.735048410817</v>
      </c>
      <c r="F450" s="228">
        <f t="shared" si="97"/>
        <v>41652</v>
      </c>
      <c r="G450" s="158">
        <f t="shared" si="90"/>
        <v>0.30063135999807855</v>
      </c>
      <c r="K450" s="200">
        <f t="shared" si="100"/>
        <v>0.30063135999807855</v>
      </c>
      <c r="O450" s="200">
        <f t="shared" ca="1" si="98"/>
        <v>0.19923181192842698</v>
      </c>
      <c r="P450" s="200">
        <f t="shared" si="91"/>
        <v>0.32272524239925937</v>
      </c>
      <c r="Q450" s="227">
        <f t="shared" si="92"/>
        <v>42465.686600000001</v>
      </c>
      <c r="R450" s="178"/>
      <c r="S450" s="200">
        <f t="shared" si="93"/>
        <v>4.8813963955720755E-4</v>
      </c>
      <c r="T450" s="200">
        <v>1</v>
      </c>
      <c r="U450" s="200">
        <f t="shared" si="94"/>
        <v>4.8813963955720755E-4</v>
      </c>
      <c r="W450" s="200">
        <f t="shared" si="87"/>
        <v>-2.209388240118082E-2</v>
      </c>
    </row>
    <row r="451" spans="1:23" s="200" customFormat="1" ht="12.95" customHeight="1" x14ac:dyDescent="0.2">
      <c r="A451" s="118" t="s">
        <v>309</v>
      </c>
      <c r="B451" s="119" t="s">
        <v>54</v>
      </c>
      <c r="C451" s="118">
        <v>57530.815300000002</v>
      </c>
      <c r="D451" s="118">
        <v>2.0000000000000001E-4</v>
      </c>
      <c r="E451" s="39">
        <f t="shared" si="89"/>
        <v>41766.742954418158</v>
      </c>
      <c r="F451" s="228">
        <f t="shared" si="97"/>
        <v>41766</v>
      </c>
      <c r="G451" s="158">
        <f t="shared" si="90"/>
        <v>0.30386487999930978</v>
      </c>
      <c r="K451" s="200">
        <f t="shared" si="100"/>
        <v>0.30386487999930978</v>
      </c>
      <c r="O451" s="200">
        <f t="shared" ca="1" si="98"/>
        <v>0.19949975774599249</v>
      </c>
      <c r="P451" s="200">
        <f t="shared" si="91"/>
        <v>0.32442794863986996</v>
      </c>
      <c r="Q451" s="227">
        <f t="shared" si="92"/>
        <v>42512.315300000002</v>
      </c>
      <c r="R451" s="178"/>
      <c r="S451" s="200">
        <f t="shared" si="93"/>
        <v>4.2283979191638939E-4</v>
      </c>
      <c r="T451" s="200">
        <v>1</v>
      </c>
      <c r="U451" s="200">
        <f t="shared" si="94"/>
        <v>4.2283979191638939E-4</v>
      </c>
      <c r="W451" s="200">
        <f t="shared" si="87"/>
        <v>-2.0563068640560178E-2</v>
      </c>
    </row>
    <row r="452" spans="1:23" s="200" customFormat="1" ht="12.95" customHeight="1" x14ac:dyDescent="0.2">
      <c r="A452" s="118" t="s">
        <v>309</v>
      </c>
      <c r="B452" s="119" t="s">
        <v>54</v>
      </c>
      <c r="C452" s="118">
        <v>57596.664199999999</v>
      </c>
      <c r="D452" s="118">
        <v>1E-4</v>
      </c>
      <c r="E452" s="39">
        <f t="shared" si="89"/>
        <v>41927.744552187047</v>
      </c>
      <c r="F452" s="228">
        <f t="shared" si="97"/>
        <v>41927</v>
      </c>
      <c r="G452" s="158">
        <f t="shared" si="90"/>
        <v>0.30451835999701871</v>
      </c>
      <c r="K452" s="200">
        <f t="shared" si="100"/>
        <v>0.30451835999701871</v>
      </c>
      <c r="O452" s="200">
        <f t="shared" ca="1" si="98"/>
        <v>0.19987817245325606</v>
      </c>
      <c r="P452" s="200">
        <f t="shared" si="91"/>
        <v>0.32684002872215173</v>
      </c>
      <c r="Q452" s="227">
        <f t="shared" si="92"/>
        <v>42578.164199999999</v>
      </c>
      <c r="R452" s="178"/>
      <c r="S452" s="200">
        <f t="shared" si="93"/>
        <v>4.982568946745818E-4</v>
      </c>
      <c r="T452" s="200">
        <v>1</v>
      </c>
      <c r="U452" s="200">
        <f t="shared" si="94"/>
        <v>4.982568946745818E-4</v>
      </c>
      <c r="W452" s="200">
        <f t="shared" si="87"/>
        <v>-2.2321668725133026E-2</v>
      </c>
    </row>
    <row r="453" spans="1:23" s="200" customFormat="1" ht="12.95" customHeight="1" x14ac:dyDescent="0.2">
      <c r="A453" s="118" t="s">
        <v>310</v>
      </c>
      <c r="B453" s="119" t="s">
        <v>54</v>
      </c>
      <c r="C453" s="118">
        <v>57614.659699999997</v>
      </c>
      <c r="D453" s="118">
        <v>1E-4</v>
      </c>
      <c r="E453" s="39">
        <f t="shared" si="89"/>
        <v>41971.743833156805</v>
      </c>
      <c r="F453" s="228">
        <f t="shared" si="97"/>
        <v>41971</v>
      </c>
      <c r="G453" s="158">
        <f t="shared" si="90"/>
        <v>0.30422427999292267</v>
      </c>
      <c r="K453" s="200">
        <f t="shared" si="100"/>
        <v>0.30422427999292267</v>
      </c>
      <c r="O453" s="200">
        <f t="shared" ca="1" si="98"/>
        <v>0.19998159013722872</v>
      </c>
      <c r="P453" s="200">
        <f t="shared" si="91"/>
        <v>0.32750073442232475</v>
      </c>
      <c r="Q453" s="227">
        <f t="shared" si="92"/>
        <v>42596.159699999997</v>
      </c>
      <c r="R453" s="178"/>
      <c r="S453" s="200">
        <f t="shared" si="93"/>
        <v>5.4179333080403135E-4</v>
      </c>
      <c r="T453" s="200">
        <v>1</v>
      </c>
      <c r="U453" s="200">
        <f t="shared" si="94"/>
        <v>5.4179333080403135E-4</v>
      </c>
      <c r="W453" s="200">
        <f t="shared" si="87"/>
        <v>-2.3276454429402071E-2</v>
      </c>
    </row>
    <row r="454" spans="1:23" s="200" customFormat="1" ht="12.95" customHeight="1" x14ac:dyDescent="0.2">
      <c r="A454" s="230" t="s">
        <v>315</v>
      </c>
      <c r="B454" s="232" t="s">
        <v>54</v>
      </c>
      <c r="C454" s="233">
        <v>57905.463400000001</v>
      </c>
      <c r="D454" s="233">
        <v>5.9999999999999995E-4</v>
      </c>
      <c r="E454" s="39">
        <f t="shared" si="89"/>
        <v>42682.763460471862</v>
      </c>
      <c r="F454" s="228">
        <f t="shared" si="97"/>
        <v>42682.5</v>
      </c>
      <c r="G454" s="158">
        <f t="shared" si="90"/>
        <v>0.10775409999769181</v>
      </c>
      <c r="K454" s="200">
        <f t="shared" si="100"/>
        <v>0.10775409999769181</v>
      </c>
      <c r="O454" s="200">
        <f t="shared" ca="1" si="98"/>
        <v>0.20165390109510467</v>
      </c>
      <c r="P454" s="200">
        <f t="shared" si="91"/>
        <v>0.33827425688490248</v>
      </c>
      <c r="Q454" s="227">
        <f t="shared" si="92"/>
        <v>42886.963400000001</v>
      </c>
      <c r="R454" s="178"/>
      <c r="S454" s="200">
        <f t="shared" si="93"/>
        <v>5.3139542731304223E-2</v>
      </c>
      <c r="T454" s="200">
        <v>1</v>
      </c>
      <c r="U454" s="200">
        <f t="shared" si="94"/>
        <v>5.3139542731304223E-2</v>
      </c>
      <c r="W454" s="200">
        <f t="shared" si="87"/>
        <v>-0.23052015688721067</v>
      </c>
    </row>
    <row r="455" spans="1:23" s="200" customFormat="1" ht="12.95" customHeight="1" x14ac:dyDescent="0.2">
      <c r="A455" s="234" t="s">
        <v>311</v>
      </c>
      <c r="B455" s="119" t="s">
        <v>52</v>
      </c>
      <c r="C455" s="235">
        <v>57919.985000000001</v>
      </c>
      <c r="D455" s="118" t="s">
        <v>53</v>
      </c>
      <c r="E455" s="39">
        <f t="shared" si="89"/>
        <v>42718.269001219865</v>
      </c>
      <c r="F455" s="228">
        <f t="shared" si="97"/>
        <v>42718</v>
      </c>
      <c r="G455" s="158">
        <f t="shared" si="90"/>
        <v>0.11002023999753874</v>
      </c>
      <c r="K455" s="200">
        <f t="shared" si="100"/>
        <v>0.11002023999753874</v>
      </c>
      <c r="O455" s="200">
        <f t="shared" ca="1" si="98"/>
        <v>0.20173734036285534</v>
      </c>
      <c r="P455" s="200">
        <f t="shared" si="91"/>
        <v>0.33881621815804919</v>
      </c>
      <c r="Q455" s="227">
        <f t="shared" si="92"/>
        <v>42901.485000000001</v>
      </c>
      <c r="R455" s="178"/>
      <c r="S455" s="200">
        <f t="shared" si="93"/>
        <v>5.2347599622424773E-2</v>
      </c>
      <c r="T455" s="200">
        <v>1</v>
      </c>
      <c r="U455" s="200">
        <f t="shared" si="94"/>
        <v>5.2347599622424773E-2</v>
      </c>
      <c r="W455" s="200">
        <f t="shared" si="87"/>
        <v>-0.22879597816051045</v>
      </c>
    </row>
    <row r="456" spans="1:23" s="200" customFormat="1" ht="12.95" customHeight="1" x14ac:dyDescent="0.2">
      <c r="A456" s="234" t="s">
        <v>311</v>
      </c>
      <c r="B456" s="119" t="s">
        <v>52</v>
      </c>
      <c r="C456" s="235">
        <v>57919.985000000001</v>
      </c>
      <c r="D456" s="118" t="s">
        <v>312</v>
      </c>
      <c r="E456" s="39">
        <f t="shared" si="89"/>
        <v>42718.269001219865</v>
      </c>
      <c r="F456" s="228">
        <f t="shared" si="97"/>
        <v>42718</v>
      </c>
      <c r="G456" s="158">
        <f t="shared" si="90"/>
        <v>0.11002023999753874</v>
      </c>
      <c r="K456" s="200">
        <f t="shared" si="100"/>
        <v>0.11002023999753874</v>
      </c>
      <c r="O456" s="200">
        <f t="shared" ca="1" si="98"/>
        <v>0.20173734036285534</v>
      </c>
      <c r="P456" s="200">
        <f t="shared" si="91"/>
        <v>0.33881621815804919</v>
      </c>
      <c r="Q456" s="227">
        <f t="shared" si="92"/>
        <v>42901.485000000001</v>
      </c>
      <c r="R456" s="178"/>
      <c r="S456" s="200">
        <f t="shared" si="93"/>
        <v>5.2347599622424773E-2</v>
      </c>
      <c r="T456" s="200">
        <v>1</v>
      </c>
      <c r="U456" s="200">
        <f t="shared" si="94"/>
        <v>5.2347599622424773E-2</v>
      </c>
      <c r="W456" s="200">
        <f t="shared" si="87"/>
        <v>-0.22879597816051045</v>
      </c>
    </row>
    <row r="457" spans="1:23" s="200" customFormat="1" ht="12.95" customHeight="1" x14ac:dyDescent="0.2">
      <c r="A457" s="234" t="s">
        <v>311</v>
      </c>
      <c r="B457" s="119" t="s">
        <v>52</v>
      </c>
      <c r="C457" s="235">
        <v>57919.986400000002</v>
      </c>
      <c r="D457" s="118" t="s">
        <v>60</v>
      </c>
      <c r="E457" s="39">
        <f t="shared" si="89"/>
        <v>42718.272424241921</v>
      </c>
      <c r="F457" s="228">
        <f t="shared" si="97"/>
        <v>42718</v>
      </c>
      <c r="G457" s="158">
        <f t="shared" si="90"/>
        <v>0.11142023999855155</v>
      </c>
      <c r="K457" s="200">
        <f t="shared" si="100"/>
        <v>0.11142023999855155</v>
      </c>
      <c r="O457" s="200">
        <f t="shared" ca="1" si="98"/>
        <v>0.20173734036285534</v>
      </c>
      <c r="P457" s="200">
        <f t="shared" si="91"/>
        <v>0.33881621815804919</v>
      </c>
      <c r="Q457" s="227">
        <f t="shared" si="92"/>
        <v>42901.486400000002</v>
      </c>
      <c r="R457" s="178"/>
      <c r="S457" s="200">
        <f t="shared" si="93"/>
        <v>5.1708930883114727E-2</v>
      </c>
      <c r="T457" s="200">
        <v>1</v>
      </c>
      <c r="U457" s="200">
        <f t="shared" si="94"/>
        <v>5.1708930883114727E-2</v>
      </c>
      <c r="W457" s="200">
        <f t="shared" si="87"/>
        <v>-0.22739597815949764</v>
      </c>
    </row>
    <row r="458" spans="1:23" s="200" customFormat="1" ht="12.95" customHeight="1" x14ac:dyDescent="0.2">
      <c r="A458" s="121" t="s">
        <v>313</v>
      </c>
      <c r="B458" s="122" t="s">
        <v>54</v>
      </c>
      <c r="C458" s="121">
        <v>57949.6371</v>
      </c>
      <c r="D458" s="121">
        <v>2.0000000000000001E-4</v>
      </c>
      <c r="E458" s="39">
        <f t="shared" si="89"/>
        <v>42790.768852807407</v>
      </c>
      <c r="F458" s="228">
        <f t="shared" si="97"/>
        <v>42790.5</v>
      </c>
      <c r="G458" s="158">
        <f t="shared" si="90"/>
        <v>0.10995953999372432</v>
      </c>
      <c r="K458" s="200">
        <f t="shared" si="100"/>
        <v>0.10995953999372432</v>
      </c>
      <c r="O458" s="200">
        <f t="shared" ca="1" si="98"/>
        <v>0.20190774450121937</v>
      </c>
      <c r="P458" s="200">
        <f t="shared" si="91"/>
        <v>0.33992434578615366</v>
      </c>
      <c r="Q458" s="227">
        <f t="shared" si="92"/>
        <v>42931.1371</v>
      </c>
      <c r="R458" s="178"/>
      <c r="S458" s="200">
        <f t="shared" si="93"/>
        <v>5.2883811903149745E-2</v>
      </c>
      <c r="T458" s="200">
        <v>1</v>
      </c>
      <c r="U458" s="200">
        <f t="shared" si="94"/>
        <v>5.2883811903149745E-2</v>
      </c>
      <c r="W458" s="200">
        <f t="shared" si="87"/>
        <v>-0.22996480579242934</v>
      </c>
    </row>
    <row r="459" spans="1:23" s="200" customFormat="1" ht="12.95" customHeight="1" x14ac:dyDescent="0.2">
      <c r="A459" s="236" t="s">
        <v>318</v>
      </c>
      <c r="B459" s="167" t="s">
        <v>54</v>
      </c>
      <c r="C459" s="166">
        <v>58253.528610000001</v>
      </c>
      <c r="D459" s="166">
        <v>1E-4</v>
      </c>
      <c r="E459" s="39">
        <f t="shared" si="89"/>
        <v>43533.788381735023</v>
      </c>
      <c r="F459" s="228">
        <f t="shared" si="97"/>
        <v>43533.5</v>
      </c>
      <c r="G459" s="158">
        <f t="shared" si="90"/>
        <v>0.11794678000296699</v>
      </c>
      <c r="K459" s="200">
        <f t="shared" si="100"/>
        <v>0.11794678000296699</v>
      </c>
      <c r="O459" s="200">
        <f t="shared" ca="1" si="98"/>
        <v>0.20365409311921212</v>
      </c>
      <c r="P459" s="200">
        <f t="shared" si="91"/>
        <v>0.3513817534589731</v>
      </c>
      <c r="Q459" s="227">
        <f t="shared" si="92"/>
        <v>43235.028610000001</v>
      </c>
      <c r="R459" s="178"/>
      <c r="S459" s="200">
        <f t="shared" si="93"/>
        <v>5.4491886832406279E-2</v>
      </c>
      <c r="T459" s="200">
        <v>1</v>
      </c>
      <c r="U459" s="200">
        <f t="shared" si="94"/>
        <v>5.4491886832406279E-2</v>
      </c>
      <c r="W459" s="200">
        <f t="shared" si="87"/>
        <v>-0.23343497345600611</v>
      </c>
    </row>
    <row r="460" spans="1:23" s="200" customFormat="1" ht="12.95" customHeight="1" x14ac:dyDescent="0.2">
      <c r="A460" s="237" t="s">
        <v>318</v>
      </c>
      <c r="B460" s="238" t="s">
        <v>54</v>
      </c>
      <c r="C460" s="239">
        <v>58253.528610000001</v>
      </c>
      <c r="D460" s="239">
        <v>1E-4</v>
      </c>
      <c r="E460" s="39">
        <f t="shared" si="89"/>
        <v>43533.788381735023</v>
      </c>
      <c r="F460" s="228">
        <f t="shared" si="97"/>
        <v>43533.5</v>
      </c>
      <c r="G460" s="158">
        <f t="shared" si="90"/>
        <v>0.11794678000296699</v>
      </c>
      <c r="K460" s="200">
        <f t="shared" si="100"/>
        <v>0.11794678000296699</v>
      </c>
      <c r="O460" s="200">
        <f t="shared" ca="1" si="98"/>
        <v>0.20365409311921212</v>
      </c>
      <c r="P460" s="200">
        <f t="shared" si="91"/>
        <v>0.3513817534589731</v>
      </c>
      <c r="Q460" s="227">
        <f t="shared" si="92"/>
        <v>43235.028610000001</v>
      </c>
      <c r="R460" s="178"/>
      <c r="S460" s="200">
        <f t="shared" si="93"/>
        <v>5.4491886832406279E-2</v>
      </c>
      <c r="T460" s="200">
        <v>1</v>
      </c>
      <c r="U460" s="200">
        <f t="shared" si="94"/>
        <v>5.4491886832406279E-2</v>
      </c>
      <c r="W460" s="200">
        <f t="shared" si="87"/>
        <v>-0.23343497345600611</v>
      </c>
    </row>
    <row r="461" spans="1:23" s="200" customFormat="1" ht="12.95" customHeight="1" x14ac:dyDescent="0.2">
      <c r="A461" s="236" t="s">
        <v>319</v>
      </c>
      <c r="B461" s="167" t="s">
        <v>52</v>
      </c>
      <c r="C461" s="166">
        <v>58288.4977</v>
      </c>
      <c r="D461" s="166">
        <v>2.0000000000000001E-4</v>
      </c>
      <c r="E461" s="39">
        <f t="shared" si="89"/>
        <v>43619.288357627163</v>
      </c>
      <c r="F461" s="228">
        <f t="shared" si="97"/>
        <v>43619</v>
      </c>
      <c r="G461" s="158">
        <f t="shared" si="90"/>
        <v>0.11793691999628209</v>
      </c>
      <c r="K461" s="200">
        <f t="shared" si="100"/>
        <v>0.11793691999628209</v>
      </c>
      <c r="O461" s="200">
        <f t="shared" ca="1" si="98"/>
        <v>0.20385505248238625</v>
      </c>
      <c r="P461" s="200">
        <f t="shared" si="91"/>
        <v>0.35271201239394528</v>
      </c>
      <c r="Q461" s="227">
        <f t="shared" si="92"/>
        <v>43269.9977</v>
      </c>
      <c r="R461" s="178"/>
      <c r="S461" s="200">
        <f t="shared" si="93"/>
        <v>5.5119344010331292E-2</v>
      </c>
      <c r="T461" s="200">
        <v>1</v>
      </c>
      <c r="U461" s="200">
        <f t="shared" si="94"/>
        <v>5.5119344010331292E-2</v>
      </c>
      <c r="W461" s="200">
        <f t="shared" si="87"/>
        <v>-0.2347750923976632</v>
      </c>
    </row>
    <row r="462" spans="1:23" s="200" customFormat="1" ht="12.95" customHeight="1" x14ac:dyDescent="0.2">
      <c r="A462" s="240" t="s">
        <v>316</v>
      </c>
      <c r="B462" s="241" t="s">
        <v>54</v>
      </c>
      <c r="C462" s="230">
        <v>58307.514999999999</v>
      </c>
      <c r="D462" s="230">
        <v>2E-3</v>
      </c>
      <c r="E462" s="39">
        <f t="shared" si="89"/>
        <v>43665.785955692591</v>
      </c>
      <c r="F462" s="228">
        <f t="shared" si="97"/>
        <v>43665.5</v>
      </c>
      <c r="G462" s="158">
        <f t="shared" si="90"/>
        <v>0.11695453999709571</v>
      </c>
      <c r="K462" s="200">
        <f t="shared" si="100"/>
        <v>0.11695453999709571</v>
      </c>
      <c r="O462" s="200">
        <f t="shared" ca="1" si="98"/>
        <v>0.20396434617113007</v>
      </c>
      <c r="P462" s="200">
        <f t="shared" si="91"/>
        <v>0.35343650979434282</v>
      </c>
      <c r="Q462" s="227">
        <f t="shared" si="92"/>
        <v>43289.014999999999</v>
      </c>
      <c r="R462" s="178"/>
      <c r="S462" s="200">
        <f t="shared" si="93"/>
        <v>5.5923722039186094E-2</v>
      </c>
      <c r="T462" s="200">
        <v>1</v>
      </c>
      <c r="U462" s="200">
        <f t="shared" si="94"/>
        <v>5.5923722039186094E-2</v>
      </c>
      <c r="W462" s="200">
        <f t="shared" ref="W462:W483" si="101">+G462-P462</f>
        <v>-0.23648196979724712</v>
      </c>
    </row>
    <row r="463" spans="1:23" s="200" customFormat="1" ht="12.95" customHeight="1" x14ac:dyDescent="0.2">
      <c r="A463" s="236" t="s">
        <v>319</v>
      </c>
      <c r="B463" s="167" t="s">
        <v>54</v>
      </c>
      <c r="C463" s="166">
        <v>58322.650600000001</v>
      </c>
      <c r="D463" s="166">
        <v>1E-4</v>
      </c>
      <c r="E463" s="39">
        <f t="shared" si="89"/>
        <v>43702.792736112475</v>
      </c>
      <c r="F463" s="228">
        <f t="shared" si="97"/>
        <v>43702.5</v>
      </c>
      <c r="G463" s="158">
        <f t="shared" si="90"/>
        <v>0.11972769999556476</v>
      </c>
      <c r="K463" s="200">
        <f t="shared" si="100"/>
        <v>0.11972769999556476</v>
      </c>
      <c r="O463" s="200">
        <f t="shared" ca="1" si="98"/>
        <v>0.20405131104174346</v>
      </c>
      <c r="P463" s="200">
        <f t="shared" si="91"/>
        <v>0.35401350663567782</v>
      </c>
      <c r="Q463" s="227">
        <f t="shared" si="92"/>
        <v>43304.150600000001</v>
      </c>
      <c r="R463" s="178"/>
      <c r="S463" s="200">
        <f t="shared" si="93"/>
        <v>5.4889839193008445E-2</v>
      </c>
      <c r="T463" s="200">
        <v>1</v>
      </c>
      <c r="U463" s="200">
        <f t="shared" si="94"/>
        <v>5.4889839193008445E-2</v>
      </c>
      <c r="W463" s="200">
        <f t="shared" si="101"/>
        <v>-0.23428580664011306</v>
      </c>
    </row>
    <row r="464" spans="1:23" s="200" customFormat="1" ht="12.95" customHeight="1" x14ac:dyDescent="0.2">
      <c r="A464" s="236" t="s">
        <v>319</v>
      </c>
      <c r="B464" s="167" t="s">
        <v>54</v>
      </c>
      <c r="C464" s="166">
        <v>58325.513500000001</v>
      </c>
      <c r="D464" s="166">
        <v>1E-4</v>
      </c>
      <c r="E464" s="39">
        <f t="shared" si="89"/>
        <v>43709.792571709615</v>
      </c>
      <c r="F464" s="228">
        <f t="shared" si="97"/>
        <v>43709.5</v>
      </c>
      <c r="G464" s="158">
        <f t="shared" si="90"/>
        <v>0.11966045999724884</v>
      </c>
      <c r="K464" s="200">
        <f t="shared" si="100"/>
        <v>0.11966045999724884</v>
      </c>
      <c r="O464" s="200">
        <f t="shared" ca="1" si="98"/>
        <v>0.20406776385510272</v>
      </c>
      <c r="P464" s="200">
        <f t="shared" si="91"/>
        <v>0.35412271954577057</v>
      </c>
      <c r="Q464" s="227">
        <f t="shared" si="92"/>
        <v>43307.013500000001</v>
      </c>
      <c r="R464" s="178"/>
      <c r="S464" s="200">
        <f t="shared" si="93"/>
        <v>5.4972551152598373E-2</v>
      </c>
      <c r="T464" s="200">
        <v>1</v>
      </c>
      <c r="U464" s="200">
        <f t="shared" si="94"/>
        <v>5.4972551152598373E-2</v>
      </c>
      <c r="W464" s="200">
        <f t="shared" si="101"/>
        <v>-0.23446225954852173</v>
      </c>
    </row>
    <row r="465" spans="1:23" s="200" customFormat="1" ht="12.95" customHeight="1" x14ac:dyDescent="0.2">
      <c r="A465" s="230" t="s">
        <v>317</v>
      </c>
      <c r="B465" s="231" t="s">
        <v>54</v>
      </c>
      <c r="C465" s="230">
        <v>58371.730499999998</v>
      </c>
      <c r="D465" s="230">
        <v>5.0000000000000001E-4</v>
      </c>
      <c r="E465" s="39">
        <f t="shared" si="89"/>
        <v>43822.793864731742</v>
      </c>
      <c r="F465" s="228">
        <f t="shared" si="97"/>
        <v>43822.5</v>
      </c>
      <c r="G465" s="158">
        <f t="shared" si="90"/>
        <v>0.12018929999612737</v>
      </c>
      <c r="K465" s="200">
        <f t="shared" si="100"/>
        <v>0.12018929999612737</v>
      </c>
      <c r="O465" s="200">
        <f t="shared" ca="1" si="98"/>
        <v>0.20433335927075977</v>
      </c>
      <c r="P465" s="200">
        <f t="shared" si="91"/>
        <v>0.35588798848790348</v>
      </c>
      <c r="Q465" s="227">
        <f t="shared" si="92"/>
        <v>43353.230499999998</v>
      </c>
      <c r="R465" s="178"/>
      <c r="S465" s="200">
        <f t="shared" si="93"/>
        <v>5.5553871756743312E-2</v>
      </c>
      <c r="T465" s="200">
        <v>1</v>
      </c>
      <c r="U465" s="200">
        <f t="shared" si="94"/>
        <v>5.5553871756743312E-2</v>
      </c>
      <c r="W465" s="200">
        <f t="shared" si="101"/>
        <v>-0.23569868849177611</v>
      </c>
    </row>
    <row r="466" spans="1:23" s="200" customFormat="1" ht="12.95" customHeight="1" x14ac:dyDescent="0.2">
      <c r="A466" s="236" t="s">
        <v>323</v>
      </c>
      <c r="B466" s="167" t="s">
        <v>54</v>
      </c>
      <c r="C466" s="166">
        <v>58615.093699999998</v>
      </c>
      <c r="D466" s="166" t="s">
        <v>324</v>
      </c>
      <c r="E466" s="39">
        <f t="shared" si="89"/>
        <v>44417.820722251774</v>
      </c>
      <c r="F466" s="228">
        <f t="shared" si="97"/>
        <v>44417.5</v>
      </c>
      <c r="G466" s="158">
        <f t="shared" si="90"/>
        <v>0.13117389999388251</v>
      </c>
      <c r="K466" s="200">
        <f t="shared" si="100"/>
        <v>0.13117389999388251</v>
      </c>
      <c r="O466" s="200">
        <f t="shared" ca="1" si="98"/>
        <v>0.20573184840629904</v>
      </c>
      <c r="P466" s="200">
        <f t="shared" si="91"/>
        <v>0.36525321533235894</v>
      </c>
      <c r="Q466" s="227">
        <f t="shared" si="92"/>
        <v>43596.593699999998</v>
      </c>
      <c r="R466" s="178"/>
      <c r="S466" s="200">
        <f t="shared" si="93"/>
        <v>5.4793125869329884E-2</v>
      </c>
      <c r="T466" s="200">
        <v>1</v>
      </c>
      <c r="U466" s="200">
        <f t="shared" si="94"/>
        <v>5.4793125869329884E-2</v>
      </c>
      <c r="W466" s="200">
        <f t="shared" si="101"/>
        <v>-0.23407931533847642</v>
      </c>
    </row>
    <row r="467" spans="1:23" s="200" customFormat="1" ht="12.95" customHeight="1" x14ac:dyDescent="0.2">
      <c r="A467" s="236" t="s">
        <v>323</v>
      </c>
      <c r="B467" s="167" t="s">
        <v>52</v>
      </c>
      <c r="C467" s="166">
        <v>58648.018600000003</v>
      </c>
      <c r="D467" s="166" t="s">
        <v>324</v>
      </c>
      <c r="E467" s="39">
        <f t="shared" si="89"/>
        <v>44498.322621393323</v>
      </c>
      <c r="F467" s="228">
        <f t="shared" ref="F467:F481" si="102">ROUND(2*E467,0)/2-0.5</f>
        <v>44498</v>
      </c>
      <c r="G467" s="158">
        <f t="shared" si="90"/>
        <v>0.13195063999592094</v>
      </c>
      <c r="K467" s="200">
        <f t="shared" si="100"/>
        <v>0.13195063999592094</v>
      </c>
      <c r="O467" s="200">
        <f t="shared" ca="1" si="98"/>
        <v>0.20592105575993083</v>
      </c>
      <c r="P467" s="200">
        <f t="shared" si="91"/>
        <v>0.36652934054402331</v>
      </c>
      <c r="Q467" s="227">
        <f t="shared" si="92"/>
        <v>43629.518600000003</v>
      </c>
      <c r="R467" s="178"/>
      <c r="S467" s="200">
        <f t="shared" si="93"/>
        <v>5.5027166750836284E-2</v>
      </c>
      <c r="T467" s="200">
        <v>1</v>
      </c>
      <c r="U467" s="200">
        <f t="shared" si="94"/>
        <v>5.5027166750836284E-2</v>
      </c>
      <c r="W467" s="200">
        <f t="shared" si="101"/>
        <v>-0.23457870054810237</v>
      </c>
    </row>
    <row r="468" spans="1:23" s="200" customFormat="1" ht="12.95" customHeight="1" x14ac:dyDescent="0.2">
      <c r="A468" s="236" t="s">
        <v>320</v>
      </c>
      <c r="B468" s="167" t="s">
        <v>52</v>
      </c>
      <c r="C468" s="166">
        <v>58661.511700000003</v>
      </c>
      <c r="D468" s="166">
        <v>1E-4</v>
      </c>
      <c r="E468" s="39">
        <f t="shared" si="89"/>
        <v>44531.313463440121</v>
      </c>
      <c r="F468" s="228">
        <f t="shared" si="102"/>
        <v>44531</v>
      </c>
      <c r="G468" s="158">
        <f t="shared" si="90"/>
        <v>0.12820508000004338</v>
      </c>
      <c r="K468" s="200">
        <f t="shared" si="100"/>
        <v>0.12820508000004338</v>
      </c>
      <c r="O468" s="200">
        <f t="shared" ca="1" si="98"/>
        <v>0.20599861902291033</v>
      </c>
      <c r="P468" s="200">
        <f t="shared" si="91"/>
        <v>0.36705309701651895</v>
      </c>
      <c r="Q468" s="227">
        <f t="shared" si="92"/>
        <v>43643.011700000003</v>
      </c>
      <c r="R468" s="178"/>
      <c r="S468" s="200">
        <f t="shared" si="93"/>
        <v>5.7048375232702599E-2</v>
      </c>
      <c r="T468" s="200">
        <v>1</v>
      </c>
      <c r="U468" s="200">
        <f t="shared" si="94"/>
        <v>5.7048375232702599E-2</v>
      </c>
      <c r="W468" s="200">
        <f t="shared" si="101"/>
        <v>-0.23884801701647557</v>
      </c>
    </row>
    <row r="469" spans="1:23" s="200" customFormat="1" ht="12.95" customHeight="1" x14ac:dyDescent="0.2">
      <c r="A469" s="236" t="s">
        <v>320</v>
      </c>
      <c r="B469" s="167" t="s">
        <v>54</v>
      </c>
      <c r="C469" s="166">
        <v>58683.392899999999</v>
      </c>
      <c r="D469" s="166">
        <v>1E-4</v>
      </c>
      <c r="E469" s="39">
        <f t="shared" ref="E469:E481" si="103">+(C469-C$7)/C$8</f>
        <v>44584.813342118432</v>
      </c>
      <c r="F469" s="228">
        <f t="shared" si="102"/>
        <v>44584.5</v>
      </c>
      <c r="G469" s="158">
        <f t="shared" ref="G469:G481" si="104">+C469-(C$7+F469*C$8)</f>
        <v>0.12815545999183087</v>
      </c>
      <c r="K469" s="200">
        <f t="shared" si="100"/>
        <v>0.12815545999183087</v>
      </c>
      <c r="O469" s="200">
        <f t="shared" ca="1" si="98"/>
        <v>0.20612436552501345</v>
      </c>
      <c r="P469" s="200">
        <f t="shared" ref="P469:P481" si="105">+D$11+D$12*F469+D$13*F469^2</f>
        <v>0.36790298883300382</v>
      </c>
      <c r="Q469" s="227">
        <f t="shared" ref="Q469:Q481" si="106">+C469-15018.5</f>
        <v>43664.892899999999</v>
      </c>
      <c r="R469" s="178"/>
      <c r="S469" s="200">
        <f t="shared" ref="S469:S481" si="107">+(P469-G469)^2</f>
        <v>5.7478877585449055E-2</v>
      </c>
      <c r="T469" s="200">
        <v>1</v>
      </c>
      <c r="U469" s="200">
        <f t="shared" ref="U469:U481" si="108">T469*S469</f>
        <v>5.7478877585449055E-2</v>
      </c>
      <c r="W469" s="200">
        <f t="shared" si="101"/>
        <v>-0.23974752884117295</v>
      </c>
    </row>
    <row r="470" spans="1:23" s="200" customFormat="1" ht="12.95" customHeight="1" x14ac:dyDescent="0.2">
      <c r="A470" s="242" t="s">
        <v>321</v>
      </c>
      <c r="B470" s="231" t="s">
        <v>54</v>
      </c>
      <c r="C470" s="230">
        <v>58704.660400000001</v>
      </c>
      <c r="D470" s="230">
        <v>2.0000000000000001E-4</v>
      </c>
      <c r="E470" s="39">
        <f t="shared" si="103"/>
        <v>44636.812714629588</v>
      </c>
      <c r="F470" s="228">
        <f t="shared" si="102"/>
        <v>44636.5</v>
      </c>
      <c r="G470" s="158">
        <f t="shared" si="104"/>
        <v>0.12789881999924546</v>
      </c>
      <c r="K470" s="200">
        <f t="shared" si="100"/>
        <v>0.12789881999924546</v>
      </c>
      <c r="O470" s="200">
        <f t="shared" ca="1" si="98"/>
        <v>0.20624658642425384</v>
      </c>
      <c r="P470" s="200">
        <f t="shared" si="105"/>
        <v>0.36872996645729583</v>
      </c>
      <c r="Q470" s="227">
        <f t="shared" si="106"/>
        <v>43686.160400000001</v>
      </c>
      <c r="R470" s="178"/>
      <c r="S470" s="200">
        <f t="shared" si="107"/>
        <v>5.7999641104298907E-2</v>
      </c>
      <c r="T470" s="200">
        <v>1</v>
      </c>
      <c r="U470" s="200">
        <f t="shared" si="108"/>
        <v>5.7999641104298907E-2</v>
      </c>
      <c r="W470" s="200">
        <f t="shared" si="101"/>
        <v>-0.24083114645805037</v>
      </c>
    </row>
    <row r="471" spans="1:23" s="200" customFormat="1" ht="12.95" customHeight="1" x14ac:dyDescent="0.2">
      <c r="A471" s="242" t="s">
        <v>322</v>
      </c>
      <c r="B471" s="231" t="s">
        <v>54</v>
      </c>
      <c r="C471" s="230">
        <v>59051.496299999999</v>
      </c>
      <c r="D471" s="230">
        <v>1E-4</v>
      </c>
      <c r="E471" s="39">
        <f t="shared" si="103"/>
        <v>45484.831953578338</v>
      </c>
      <c r="F471" s="228">
        <f t="shared" si="102"/>
        <v>45484.5</v>
      </c>
      <c r="G471" s="158">
        <f t="shared" si="104"/>
        <v>0.135767460000352</v>
      </c>
      <c r="K471" s="200">
        <f t="shared" si="100"/>
        <v>0.135767460000352</v>
      </c>
      <c r="O471" s="200">
        <f t="shared" ca="1" si="98"/>
        <v>0.20823972724263587</v>
      </c>
      <c r="P471" s="200">
        <f t="shared" si="105"/>
        <v>0.38234329328704636</v>
      </c>
      <c r="Q471" s="227">
        <f t="shared" si="106"/>
        <v>44032.996299999999</v>
      </c>
      <c r="R471" s="178"/>
      <c r="S471" s="200">
        <f t="shared" si="107"/>
        <v>6.0799641561027691E-2</v>
      </c>
      <c r="T471" s="200">
        <v>1</v>
      </c>
      <c r="U471" s="200">
        <f t="shared" si="108"/>
        <v>6.0799641561027691E-2</v>
      </c>
      <c r="W471" s="200">
        <f t="shared" si="101"/>
        <v>-0.24657583328669436</v>
      </c>
    </row>
    <row r="472" spans="1:23" s="200" customFormat="1" ht="12.95" customHeight="1" x14ac:dyDescent="0.2">
      <c r="A472" s="236" t="s">
        <v>1517</v>
      </c>
      <c r="B472" s="167" t="s">
        <v>54</v>
      </c>
      <c r="C472" s="166">
        <v>59118.571900000003</v>
      </c>
      <c r="D472" s="166">
        <v>1E-4</v>
      </c>
      <c r="E472" s="39">
        <f t="shared" si="103"/>
        <v>45648.832852170533</v>
      </c>
      <c r="F472" s="228">
        <f t="shared" si="102"/>
        <v>45648.5</v>
      </c>
      <c r="G472" s="158">
        <f t="shared" si="104"/>
        <v>0.13613497999904212</v>
      </c>
      <c r="K472" s="200">
        <f t="shared" si="100"/>
        <v>0.13613497999904212</v>
      </c>
      <c r="O472" s="200">
        <f t="shared" ca="1" si="98"/>
        <v>0.20862519315562483</v>
      </c>
      <c r="P472" s="200">
        <f t="shared" si="105"/>
        <v>0.38500372722287168</v>
      </c>
      <c r="Q472" s="227">
        <f t="shared" si="106"/>
        <v>44100.071900000003</v>
      </c>
      <c r="R472" s="178"/>
      <c r="S472" s="200">
        <f t="shared" si="107"/>
        <v>6.1935653344758375E-2</v>
      </c>
      <c r="T472" s="200">
        <v>1</v>
      </c>
      <c r="U472" s="200">
        <f t="shared" si="108"/>
        <v>6.1935653344758375E-2</v>
      </c>
      <c r="W472" s="200">
        <f t="shared" si="101"/>
        <v>-0.24886874722382957</v>
      </c>
    </row>
    <row r="473" spans="1:23" s="200" customFormat="1" ht="12.95" customHeight="1" x14ac:dyDescent="0.2">
      <c r="A473" s="236" t="s">
        <v>1518</v>
      </c>
      <c r="B473" s="167" t="s">
        <v>54</v>
      </c>
      <c r="C473" s="166">
        <v>59321.847500000003</v>
      </c>
      <c r="D473" s="166">
        <v>1E-4</v>
      </c>
      <c r="E473" s="39">
        <f t="shared" si="103"/>
        <v>46145.844896220333</v>
      </c>
      <c r="F473" s="228">
        <f t="shared" si="102"/>
        <v>46145.5</v>
      </c>
      <c r="G473" s="158">
        <f t="shared" si="104"/>
        <v>0.14106094000453595</v>
      </c>
      <c r="K473" s="200">
        <f t="shared" si="100"/>
        <v>0.14106094000453595</v>
      </c>
      <c r="O473" s="200">
        <f t="shared" ca="1" si="98"/>
        <v>0.20979334290413415</v>
      </c>
      <c r="P473" s="200">
        <f t="shared" si="105"/>
        <v>0.39312090564849866</v>
      </c>
      <c r="Q473" s="227">
        <f t="shared" si="106"/>
        <v>44303.347500000003</v>
      </c>
      <c r="R473" s="178"/>
      <c r="S473" s="200">
        <f t="shared" si="107"/>
        <v>6.353422628043566E-2</v>
      </c>
      <c r="T473" s="200">
        <v>1</v>
      </c>
      <c r="U473" s="200">
        <f t="shared" si="108"/>
        <v>6.353422628043566E-2</v>
      </c>
      <c r="W473" s="200">
        <f t="shared" si="101"/>
        <v>-0.25205996564396271</v>
      </c>
    </row>
    <row r="474" spans="1:23" s="200" customFormat="1" ht="12.95" customHeight="1" x14ac:dyDescent="0.2">
      <c r="A474" s="236" t="s">
        <v>1518</v>
      </c>
      <c r="B474" s="167" t="s">
        <v>54</v>
      </c>
      <c r="C474" s="166">
        <v>59348.841500000002</v>
      </c>
      <c r="D474" s="166">
        <v>1E-4</v>
      </c>
      <c r="E474" s="39">
        <f t="shared" si="103"/>
        <v>46211.845651436794</v>
      </c>
      <c r="F474" s="228">
        <f t="shared" si="102"/>
        <v>46211.5</v>
      </c>
      <c r="G474" s="158">
        <f t="shared" si="104"/>
        <v>0.1413698199976352</v>
      </c>
      <c r="K474" s="200">
        <f t="shared" si="100"/>
        <v>0.1413698199976352</v>
      </c>
      <c r="O474" s="200">
        <f t="shared" ca="1" si="98"/>
        <v>0.2099484694300931</v>
      </c>
      <c r="P474" s="200">
        <f t="shared" si="105"/>
        <v>0.39420503528139994</v>
      </c>
      <c r="Q474" s="227">
        <f t="shared" si="106"/>
        <v>44330.341500000002</v>
      </c>
      <c r="R474" s="178"/>
      <c r="S474" s="200">
        <f t="shared" si="107"/>
        <v>6.3925646087587662E-2</v>
      </c>
      <c r="T474" s="200">
        <v>1</v>
      </c>
      <c r="U474" s="200">
        <f t="shared" si="108"/>
        <v>6.3925646087587662E-2</v>
      </c>
      <c r="W474" s="200">
        <f t="shared" si="101"/>
        <v>-0.25283521528376474</v>
      </c>
    </row>
    <row r="475" spans="1:23" s="200" customFormat="1" ht="12.95" customHeight="1" x14ac:dyDescent="0.2">
      <c r="A475" s="236" t="s">
        <v>1518</v>
      </c>
      <c r="B475" s="167" t="s">
        <v>54</v>
      </c>
      <c r="C475" s="166">
        <v>59378.699200000003</v>
      </c>
      <c r="D475" s="166">
        <v>1E-4</v>
      </c>
      <c r="E475" s="39">
        <f t="shared" si="103"/>
        <v>46284.848198263004</v>
      </c>
      <c r="F475" s="228">
        <f t="shared" si="102"/>
        <v>46284.5</v>
      </c>
      <c r="G475" s="158">
        <f t="shared" si="104"/>
        <v>0.14241146000131266</v>
      </c>
      <c r="K475" s="200">
        <f t="shared" si="100"/>
        <v>0.14241146000131266</v>
      </c>
      <c r="O475" s="200">
        <f t="shared" ca="1" si="98"/>
        <v>0.21012004876941137</v>
      </c>
      <c r="P475" s="200">
        <f t="shared" si="105"/>
        <v>0.39540583992823397</v>
      </c>
      <c r="Q475" s="227">
        <f t="shared" si="106"/>
        <v>44360.199200000003</v>
      </c>
      <c r="R475" s="178"/>
      <c r="S475" s="200">
        <f t="shared" si="107"/>
        <v>6.4006156274607401E-2</v>
      </c>
      <c r="T475" s="200">
        <v>1</v>
      </c>
      <c r="U475" s="200">
        <f t="shared" si="108"/>
        <v>6.4006156274607401E-2</v>
      </c>
      <c r="W475" s="200">
        <f t="shared" si="101"/>
        <v>-0.25299437992692131</v>
      </c>
    </row>
    <row r="476" spans="1:23" s="200" customFormat="1" ht="12.95" customHeight="1" x14ac:dyDescent="0.2">
      <c r="A476" s="199" t="s">
        <v>1521</v>
      </c>
      <c r="B476" s="198" t="s">
        <v>54</v>
      </c>
      <c r="C476" s="246">
        <v>59380.538699999997</v>
      </c>
      <c r="D476" s="197">
        <v>1.1000000000000001E-3</v>
      </c>
      <c r="E476" s="39">
        <f t="shared" si="103"/>
        <v>46289.345804739271</v>
      </c>
      <c r="F476" s="209">
        <f t="shared" si="102"/>
        <v>46289</v>
      </c>
      <c r="G476" s="158">
        <f t="shared" si="104"/>
        <v>0.14143251999485074</v>
      </c>
      <c r="K476" s="200">
        <f t="shared" si="100"/>
        <v>0.14143251999485074</v>
      </c>
      <c r="O476" s="200">
        <f t="shared" ca="1" si="98"/>
        <v>0.2101306255779995</v>
      </c>
      <c r="P476" s="200">
        <f t="shared" si="105"/>
        <v>0.39547992027128526</v>
      </c>
      <c r="Q476" s="227">
        <f t="shared" si="106"/>
        <v>44362.038699999997</v>
      </c>
      <c r="R476" s="178"/>
      <c r="S476" s="200">
        <f t="shared" si="107"/>
        <v>6.4540081587214942E-2</v>
      </c>
      <c r="T476" s="200">
        <v>1</v>
      </c>
      <c r="U476" s="200">
        <f t="shared" si="108"/>
        <v>6.4540081587214942E-2</v>
      </c>
      <c r="W476" s="200">
        <f t="shared" si="101"/>
        <v>-0.25404740027643452</v>
      </c>
    </row>
    <row r="477" spans="1:23" s="200" customFormat="1" ht="12.95" customHeight="1" x14ac:dyDescent="0.2">
      <c r="A477" s="236" t="s">
        <v>1518</v>
      </c>
      <c r="B477" s="167" t="s">
        <v>52</v>
      </c>
      <c r="C477" s="166">
        <v>59410.397700000001</v>
      </c>
      <c r="D477" s="166">
        <v>1E-4</v>
      </c>
      <c r="E477" s="39">
        <f t="shared" si="103"/>
        <v>46362.351530085965</v>
      </c>
      <c r="F477" s="228">
        <f t="shared" si="102"/>
        <v>46362</v>
      </c>
      <c r="G477" s="158">
        <f t="shared" si="104"/>
        <v>0.14377415999479126</v>
      </c>
      <c r="K477" s="200">
        <f t="shared" si="100"/>
        <v>0.14377415999479126</v>
      </c>
      <c r="O477" s="200">
        <f t="shared" ca="1" si="98"/>
        <v>0.21030220491731777</v>
      </c>
      <c r="P477" s="200">
        <f t="shared" si="105"/>
        <v>0.39668261119900378</v>
      </c>
      <c r="Q477" s="227">
        <f t="shared" si="106"/>
        <v>44391.897700000001</v>
      </c>
      <c r="R477" s="178"/>
      <c r="S477" s="200">
        <f t="shared" si="107"/>
        <v>6.3962684690513541E-2</v>
      </c>
      <c r="T477" s="200">
        <v>1</v>
      </c>
      <c r="U477" s="200">
        <f t="shared" si="108"/>
        <v>6.3962684690513541E-2</v>
      </c>
      <c r="W477" s="200">
        <f t="shared" si="101"/>
        <v>-0.25290845120421251</v>
      </c>
    </row>
    <row r="478" spans="1:23" s="200" customFormat="1" ht="12.95" customHeight="1" x14ac:dyDescent="0.2">
      <c r="A478" s="199" t="s">
        <v>1519</v>
      </c>
      <c r="B478" s="198" t="s">
        <v>1522</v>
      </c>
      <c r="C478" s="246">
        <v>59410.397700000001</v>
      </c>
      <c r="D478" s="197">
        <v>1E-4</v>
      </c>
      <c r="E478" s="39">
        <f t="shared" si="103"/>
        <v>46362.351530085965</v>
      </c>
      <c r="F478" s="209">
        <f t="shared" si="102"/>
        <v>46362</v>
      </c>
      <c r="G478" s="158">
        <f t="shared" si="104"/>
        <v>0.14377415999479126</v>
      </c>
      <c r="K478" s="200">
        <f t="shared" si="100"/>
        <v>0.14377415999479126</v>
      </c>
      <c r="O478" s="200">
        <f t="shared" ca="1" si="98"/>
        <v>0.21030220491731777</v>
      </c>
      <c r="P478" s="200">
        <f t="shared" si="105"/>
        <v>0.39668261119900378</v>
      </c>
      <c r="Q478" s="227">
        <f t="shared" si="106"/>
        <v>44391.897700000001</v>
      </c>
      <c r="R478" s="178"/>
      <c r="S478" s="200">
        <f t="shared" si="107"/>
        <v>6.3962684690513541E-2</v>
      </c>
      <c r="T478" s="200">
        <v>1</v>
      </c>
      <c r="U478" s="200">
        <f t="shared" si="108"/>
        <v>6.3962684690513541E-2</v>
      </c>
      <c r="W478" s="200">
        <f t="shared" si="101"/>
        <v>-0.25290845120421251</v>
      </c>
    </row>
    <row r="479" spans="1:23" s="200" customFormat="1" ht="12.95" customHeight="1" x14ac:dyDescent="0.2">
      <c r="A479" s="197" t="s">
        <v>1523</v>
      </c>
      <c r="B479" s="198" t="s">
        <v>54</v>
      </c>
      <c r="C479" s="246">
        <v>59457.637799999997</v>
      </c>
      <c r="D479" s="197">
        <v>1E-4</v>
      </c>
      <c r="E479" s="39">
        <f t="shared" si="103"/>
        <v>46477.854318724218</v>
      </c>
      <c r="F479" s="209">
        <f t="shared" si="102"/>
        <v>46477.5</v>
      </c>
      <c r="G479" s="158">
        <f t="shared" si="104"/>
        <v>0.14491469999484252</v>
      </c>
      <c r="K479" s="200">
        <f t="shared" si="100"/>
        <v>0.14491469999484252</v>
      </c>
      <c r="O479" s="200">
        <f t="shared" ca="1" si="98"/>
        <v>0.21057367633774599</v>
      </c>
      <c r="P479" s="200">
        <f t="shared" si="105"/>
        <v>0.39858912838586413</v>
      </c>
      <c r="Q479" s="227">
        <f t="shared" si="106"/>
        <v>44439.137799999997</v>
      </c>
      <c r="R479" s="178"/>
      <c r="S479" s="200">
        <f t="shared" si="107"/>
        <v>6.4350715619511556E-2</v>
      </c>
      <c r="T479" s="200">
        <v>1</v>
      </c>
      <c r="U479" s="200">
        <f t="shared" si="108"/>
        <v>6.4350715619511556E-2</v>
      </c>
      <c r="W479" s="200">
        <f t="shared" si="101"/>
        <v>-0.25367442839102161</v>
      </c>
    </row>
    <row r="480" spans="1:23" s="200" customFormat="1" ht="12.95" customHeight="1" x14ac:dyDescent="0.2">
      <c r="A480" s="199" t="s">
        <v>1524</v>
      </c>
      <c r="B480" s="198" t="s">
        <v>54</v>
      </c>
      <c r="C480" s="246">
        <v>59712.855600000003</v>
      </c>
      <c r="D480" s="197">
        <v>1E-4</v>
      </c>
      <c r="E480" s="39">
        <f t="shared" si="103"/>
        <v>47101.865859980986</v>
      </c>
      <c r="F480" s="209">
        <f t="shared" si="102"/>
        <v>47101.5</v>
      </c>
      <c r="G480" s="158">
        <f t="shared" si="104"/>
        <v>0.14963501999591244</v>
      </c>
      <c r="K480" s="200">
        <f t="shared" si="100"/>
        <v>0.14963501999591244</v>
      </c>
      <c r="O480" s="200">
        <f t="shared" ca="1" si="98"/>
        <v>0.21204032712863086</v>
      </c>
      <c r="P480" s="200">
        <f t="shared" si="105"/>
        <v>0.40896619943961932</v>
      </c>
      <c r="Q480" s="227">
        <f t="shared" si="106"/>
        <v>44694.355600000003</v>
      </c>
      <c r="R480" s="178"/>
      <c r="S480" s="200">
        <f t="shared" si="107"/>
        <v>6.7252660631664088E-2</v>
      </c>
      <c r="T480" s="200">
        <v>1</v>
      </c>
      <c r="U480" s="200">
        <f t="shared" si="108"/>
        <v>6.7252660631664088E-2</v>
      </c>
      <c r="W480" s="200">
        <f t="shared" si="101"/>
        <v>-0.25933117944370687</v>
      </c>
    </row>
    <row r="481" spans="1:23" s="200" customFormat="1" ht="12.95" customHeight="1" x14ac:dyDescent="0.2">
      <c r="A481" s="199" t="s">
        <v>1524</v>
      </c>
      <c r="B481" s="198" t="s">
        <v>54</v>
      </c>
      <c r="C481" s="246">
        <v>59777.478000000003</v>
      </c>
      <c r="D481" s="197">
        <v>1E-4</v>
      </c>
      <c r="E481" s="39">
        <f t="shared" si="103"/>
        <v>47259.868645929739</v>
      </c>
      <c r="F481" s="209">
        <f t="shared" si="102"/>
        <v>47259.5</v>
      </c>
      <c r="G481" s="158">
        <f t="shared" si="104"/>
        <v>0.15077445999486372</v>
      </c>
      <c r="K481" s="200">
        <f t="shared" si="100"/>
        <v>0.15077445999486372</v>
      </c>
      <c r="O481" s="200">
        <f t="shared" ca="1" si="98"/>
        <v>0.21241169063016901</v>
      </c>
      <c r="P481" s="200">
        <f t="shared" si="105"/>
        <v>0.4116143245999534</v>
      </c>
      <c r="Q481" s="227">
        <f t="shared" si="106"/>
        <v>44758.978000000003</v>
      </c>
      <c r="R481" s="178"/>
      <c r="S481" s="200">
        <f t="shared" si="107"/>
        <v>6.8037434967201521E-2</v>
      </c>
      <c r="T481" s="200">
        <v>1</v>
      </c>
      <c r="U481" s="200">
        <f t="shared" si="108"/>
        <v>6.8037434967201521E-2</v>
      </c>
      <c r="W481" s="200">
        <f t="shared" si="101"/>
        <v>-0.26083986460508968</v>
      </c>
    </row>
    <row r="482" spans="1:23" s="200" customFormat="1" ht="12.95" customHeight="1" x14ac:dyDescent="0.2">
      <c r="A482" s="243" t="s">
        <v>1525</v>
      </c>
      <c r="B482" s="244" t="s">
        <v>54</v>
      </c>
      <c r="C482" s="197">
        <v>60115.7238</v>
      </c>
      <c r="D482" s="197">
        <v>1E-4</v>
      </c>
      <c r="E482" s="39">
        <f t="shared" ref="E482:E483" si="109">+(C482-C$7)/C$8</f>
        <v>48086.884955065005</v>
      </c>
      <c r="F482" s="209">
        <f t="shared" ref="F482:F483" si="110">ROUND(2*E482,0)/2-0.5</f>
        <v>48086.5</v>
      </c>
      <c r="G482" s="158">
        <f t="shared" ref="G482:G483" si="111">+C482-(C$7+F482*C$8)</f>
        <v>0.15744481999718118</v>
      </c>
      <c r="K482" s="200">
        <f t="shared" si="100"/>
        <v>0.15744481999718118</v>
      </c>
      <c r="O482" s="200">
        <f t="shared" ref="O482:O483" ca="1" si="112">+C$11+C$12*$F482</f>
        <v>0.21435547300847319</v>
      </c>
      <c r="P482" s="200">
        <f t="shared" ref="P482:P483" si="113">+D$11+D$12*F482+D$13*F482^2</f>
        <v>0.42561087903079536</v>
      </c>
      <c r="Q482" s="227">
        <f t="shared" ref="Q482:Q483" si="114">+C482-15018.5</f>
        <v>45097.2238</v>
      </c>
      <c r="R482" s="178"/>
      <c r="S482" s="200">
        <f t="shared" ref="S482:S483" si="115">+(P482-G482)^2</f>
        <v>7.1913035217619839E-2</v>
      </c>
      <c r="T482" s="200">
        <v>1</v>
      </c>
      <c r="U482" s="200">
        <f t="shared" ref="U482:U483" si="116">T482*S482</f>
        <v>7.1913035217619839E-2</v>
      </c>
      <c r="W482" s="200">
        <f t="shared" si="101"/>
        <v>-0.26816605903361418</v>
      </c>
    </row>
    <row r="483" spans="1:23" s="200" customFormat="1" ht="12.95" customHeight="1" x14ac:dyDescent="0.2">
      <c r="A483" s="243" t="s">
        <v>1525</v>
      </c>
      <c r="B483" s="244" t="s">
        <v>54</v>
      </c>
      <c r="C483" s="197">
        <v>60148.444000000003</v>
      </c>
      <c r="D483" s="197">
        <v>1E-4</v>
      </c>
      <c r="E483" s="39">
        <f t="shared" si="109"/>
        <v>48166.886359482058</v>
      </c>
      <c r="F483" s="209">
        <f t="shared" si="110"/>
        <v>48166.5</v>
      </c>
      <c r="G483" s="158">
        <f t="shared" si="111"/>
        <v>0.15801922000537161</v>
      </c>
      <c r="K483" s="200">
        <f t="shared" si="100"/>
        <v>0.15801922000537161</v>
      </c>
      <c r="O483" s="200">
        <f t="shared" ca="1" si="112"/>
        <v>0.21454350516115073</v>
      </c>
      <c r="P483" s="200">
        <f t="shared" si="113"/>
        <v>0.42697693455031516</v>
      </c>
      <c r="Q483" s="227">
        <f t="shared" si="114"/>
        <v>45129.944000000003</v>
      </c>
      <c r="R483" s="178"/>
      <c r="S483" s="200">
        <f t="shared" si="115"/>
        <v>7.2338252213239335E-2</v>
      </c>
      <c r="T483" s="200">
        <v>1</v>
      </c>
      <c r="U483" s="200">
        <f t="shared" si="116"/>
        <v>7.2338252213239335E-2</v>
      </c>
      <c r="W483" s="200">
        <f t="shared" si="101"/>
        <v>-0.26895771454494355</v>
      </c>
    </row>
    <row r="484" spans="1:23" s="200" customFormat="1" ht="12.95" customHeight="1" x14ac:dyDescent="0.2">
      <c r="A484" s="249" t="s">
        <v>1526</v>
      </c>
      <c r="B484" s="244" t="s">
        <v>54</v>
      </c>
      <c r="C484" s="250">
        <v>60192.616000000002</v>
      </c>
      <c r="D484" s="250">
        <v>1E-4</v>
      </c>
      <c r="E484" s="39">
        <f t="shared" ref="E484" si="117">+(C484-C$7)/C$8</f>
        <v>48274.88759529082</v>
      </c>
      <c r="F484" s="209">
        <f t="shared" ref="F484" si="118">ROUND(2*E484,0)/2-0.5</f>
        <v>48274.5</v>
      </c>
      <c r="G484" s="158">
        <f t="shared" ref="G484" si="119">+C484-(C$7+F484*C$8)</f>
        <v>0.15852466000069398</v>
      </c>
      <c r="K484" s="200">
        <f t="shared" ref="K484" si="120">G484</f>
        <v>0.15852466000069398</v>
      </c>
      <c r="O484" s="200">
        <f t="shared" ref="O484" ca="1" si="121">+C$11+C$12*$F484</f>
        <v>0.21479734856726546</v>
      </c>
      <c r="P484" s="200">
        <f t="shared" ref="P484" si="122">+D$11+D$12*F484+D$13*F484^2</f>
        <v>0.42882449430476688</v>
      </c>
      <c r="Q484" s="227">
        <f t="shared" ref="Q484" si="123">+C484-15018.5</f>
        <v>45174.116000000002</v>
      </c>
      <c r="R484" s="178"/>
      <c r="S484" s="200">
        <f t="shared" ref="S484" si="124">+(P484-G484)^2</f>
        <v>7.3062000424809259E-2</v>
      </c>
      <c r="T484" s="200">
        <v>1</v>
      </c>
      <c r="U484" s="200">
        <f t="shared" ref="U484" si="125">T484*S484</f>
        <v>7.3062000424809259E-2</v>
      </c>
      <c r="W484" s="200">
        <f t="shared" ref="W484" si="126">+G484-P484</f>
        <v>-0.27029983430407289</v>
      </c>
    </row>
    <row r="485" spans="1:23" s="200" customFormat="1" ht="12.95" customHeight="1" x14ac:dyDescent="0.2">
      <c r="A485" s="41"/>
      <c r="B485" s="40"/>
      <c r="C485" s="41"/>
      <c r="D485" s="41"/>
      <c r="F485" s="209"/>
      <c r="G485" s="158"/>
      <c r="Q485" s="245"/>
      <c r="R485" s="178"/>
    </row>
    <row r="486" spans="1:23" s="200" customFormat="1" ht="12.95" customHeight="1" x14ac:dyDescent="0.2">
      <c r="A486" s="178"/>
      <c r="B486" s="178"/>
      <c r="C486" s="162"/>
      <c r="D486" s="162"/>
      <c r="F486" s="209"/>
      <c r="G486" s="158"/>
      <c r="Q486" s="245"/>
      <c r="R486" s="178"/>
    </row>
    <row r="487" spans="1:23" s="200" customFormat="1" ht="12.95" customHeight="1" x14ac:dyDescent="0.2">
      <c r="A487" s="178"/>
      <c r="B487" s="178"/>
      <c r="C487" s="162"/>
      <c r="D487" s="162"/>
      <c r="F487" s="209"/>
      <c r="G487" s="158"/>
      <c r="Q487" s="245"/>
      <c r="R487" s="178"/>
    </row>
    <row r="488" spans="1:23" s="200" customFormat="1" ht="12.95" customHeight="1" x14ac:dyDescent="0.2">
      <c r="A488" s="178"/>
      <c r="B488" s="178"/>
      <c r="C488" s="162"/>
      <c r="D488" s="162"/>
      <c r="F488" s="209"/>
      <c r="G488" s="158"/>
      <c r="Q488" s="245"/>
      <c r="R488" s="178"/>
    </row>
    <row r="489" spans="1:23" s="200" customFormat="1" ht="12.95" customHeight="1" x14ac:dyDescent="0.2">
      <c r="A489" s="178"/>
      <c r="B489" s="178"/>
      <c r="C489" s="162"/>
      <c r="D489" s="162"/>
      <c r="F489" s="209"/>
      <c r="G489" s="158"/>
      <c r="Q489" s="245"/>
      <c r="R489" s="178"/>
    </row>
    <row r="490" spans="1:23" s="200" customFormat="1" ht="12.95" customHeight="1" x14ac:dyDescent="0.2">
      <c r="A490" s="178"/>
      <c r="B490" s="178"/>
      <c r="C490" s="162"/>
      <c r="D490" s="162"/>
      <c r="F490" s="209"/>
      <c r="G490" s="158"/>
      <c r="Q490" s="245"/>
      <c r="R490" s="178"/>
    </row>
    <row r="491" spans="1:23" s="200" customFormat="1" ht="12.95" customHeight="1" x14ac:dyDescent="0.2">
      <c r="A491" s="178"/>
      <c r="B491" s="178"/>
      <c r="C491" s="162"/>
      <c r="D491" s="162"/>
      <c r="F491" s="209"/>
      <c r="G491" s="158"/>
      <c r="Q491" s="245"/>
      <c r="R491" s="178"/>
    </row>
    <row r="492" spans="1:23" s="200" customFormat="1" ht="12.95" customHeight="1" x14ac:dyDescent="0.2">
      <c r="A492" s="178"/>
      <c r="B492" s="178"/>
      <c r="C492" s="162"/>
      <c r="D492" s="162"/>
      <c r="F492" s="209"/>
      <c r="G492" s="158"/>
      <c r="Q492" s="245"/>
      <c r="R492" s="178"/>
    </row>
    <row r="493" spans="1:23" s="200" customFormat="1" ht="12.95" customHeight="1" x14ac:dyDescent="0.2">
      <c r="A493" s="178"/>
      <c r="B493" s="178"/>
      <c r="C493" s="162"/>
      <c r="D493" s="162"/>
      <c r="F493" s="209"/>
      <c r="G493" s="158"/>
      <c r="Q493" s="245"/>
      <c r="R493" s="178"/>
    </row>
    <row r="494" spans="1:23" s="200" customFormat="1" ht="12.95" customHeight="1" x14ac:dyDescent="0.2">
      <c r="A494" s="178"/>
      <c r="B494" s="178"/>
      <c r="C494" s="162"/>
      <c r="D494" s="162"/>
      <c r="F494" s="209"/>
      <c r="G494" s="158"/>
      <c r="Q494" s="245"/>
      <c r="R494" s="178"/>
    </row>
    <row r="495" spans="1:23" s="200" customFormat="1" ht="12.95" customHeight="1" x14ac:dyDescent="0.2">
      <c r="C495" s="158"/>
      <c r="D495" s="158"/>
      <c r="G495" s="158"/>
    </row>
    <row r="496" spans="1:23" s="200" customFormat="1" ht="12.95" customHeight="1" x14ac:dyDescent="0.2">
      <c r="C496" s="158"/>
      <c r="D496" s="158"/>
      <c r="G496" s="158"/>
    </row>
    <row r="497" spans="3:7" s="200" customFormat="1" ht="12.95" customHeight="1" x14ac:dyDescent="0.2">
      <c r="C497" s="158"/>
      <c r="D497" s="158"/>
      <c r="G497" s="158"/>
    </row>
    <row r="498" spans="3:7" s="200" customFormat="1" ht="12.95" customHeight="1" x14ac:dyDescent="0.2">
      <c r="C498" s="158"/>
      <c r="D498" s="158"/>
      <c r="G498" s="158"/>
    </row>
    <row r="499" spans="3:7" s="200" customFormat="1" ht="12.95" customHeight="1" x14ac:dyDescent="0.2">
      <c r="C499" s="158"/>
      <c r="D499" s="158"/>
      <c r="G499" s="158"/>
    </row>
    <row r="500" spans="3:7" s="200" customFormat="1" ht="12.95" customHeight="1" x14ac:dyDescent="0.2">
      <c r="C500" s="158"/>
      <c r="D500" s="158"/>
      <c r="G500" s="158"/>
    </row>
    <row r="501" spans="3:7" s="200" customFormat="1" ht="12.95" customHeight="1" x14ac:dyDescent="0.2">
      <c r="C501" s="158"/>
      <c r="D501" s="158"/>
      <c r="G501" s="158"/>
    </row>
    <row r="502" spans="3:7" s="200" customFormat="1" ht="12.95" customHeight="1" x14ac:dyDescent="0.2">
      <c r="C502" s="158"/>
      <c r="D502" s="158"/>
      <c r="G502" s="158"/>
    </row>
    <row r="503" spans="3:7" s="200" customFormat="1" ht="12.95" customHeight="1" x14ac:dyDescent="0.2">
      <c r="C503" s="158"/>
      <c r="D503" s="158"/>
      <c r="G503" s="158"/>
    </row>
    <row r="504" spans="3:7" s="200" customFormat="1" ht="12.95" customHeight="1" x14ac:dyDescent="0.2">
      <c r="C504" s="158"/>
      <c r="D504" s="158"/>
      <c r="G504" s="158"/>
    </row>
    <row r="505" spans="3:7" s="200" customFormat="1" ht="12.95" customHeight="1" x14ac:dyDescent="0.2">
      <c r="C505" s="158"/>
      <c r="D505" s="158"/>
      <c r="G505" s="158"/>
    </row>
    <row r="506" spans="3:7" s="200" customFormat="1" ht="12.95" customHeight="1" x14ac:dyDescent="0.2">
      <c r="C506" s="158"/>
      <c r="D506" s="158"/>
      <c r="G506" s="158"/>
    </row>
    <row r="507" spans="3:7" s="200" customFormat="1" ht="12.95" customHeight="1" x14ac:dyDescent="0.2">
      <c r="C507" s="158"/>
      <c r="D507" s="158"/>
      <c r="G507" s="158"/>
    </row>
    <row r="508" spans="3:7" s="200" customFormat="1" ht="12.95" customHeight="1" x14ac:dyDescent="0.2">
      <c r="C508" s="158"/>
      <c r="D508" s="158"/>
      <c r="G508" s="158"/>
    </row>
    <row r="509" spans="3:7" s="200" customFormat="1" ht="12.95" customHeight="1" x14ac:dyDescent="0.2">
      <c r="C509" s="158"/>
      <c r="D509" s="158"/>
      <c r="G509" s="158"/>
    </row>
    <row r="510" spans="3:7" s="200" customFormat="1" ht="12.95" customHeight="1" x14ac:dyDescent="0.2">
      <c r="C510" s="158"/>
      <c r="D510" s="158"/>
      <c r="G510" s="158"/>
    </row>
    <row r="511" spans="3:7" s="200" customFormat="1" ht="12.95" customHeight="1" x14ac:dyDescent="0.2">
      <c r="C511" s="158"/>
      <c r="D511" s="158"/>
      <c r="G511" s="158"/>
    </row>
    <row r="512" spans="3:7" s="200" customFormat="1" ht="12.95" customHeight="1" x14ac:dyDescent="0.2">
      <c r="C512" s="158"/>
      <c r="D512" s="158"/>
      <c r="G512" s="158"/>
    </row>
    <row r="513" spans="3:7" s="200" customFormat="1" ht="12.95" customHeight="1" x14ac:dyDescent="0.2">
      <c r="C513" s="158"/>
      <c r="D513" s="158"/>
      <c r="G513" s="158"/>
    </row>
    <row r="514" spans="3:7" s="200" customFormat="1" ht="12.95" customHeight="1" x14ac:dyDescent="0.2">
      <c r="C514" s="158"/>
      <c r="D514" s="158"/>
      <c r="G514" s="158"/>
    </row>
    <row r="515" spans="3:7" s="200" customFormat="1" ht="12.95" customHeight="1" x14ac:dyDescent="0.2">
      <c r="C515" s="158"/>
      <c r="D515" s="158"/>
      <c r="G515" s="158"/>
    </row>
    <row r="516" spans="3:7" s="200" customFormat="1" ht="12.95" customHeight="1" x14ac:dyDescent="0.2">
      <c r="C516" s="158"/>
      <c r="D516" s="158"/>
      <c r="G516" s="158"/>
    </row>
    <row r="517" spans="3:7" s="200" customFormat="1" ht="12.95" customHeight="1" x14ac:dyDescent="0.2">
      <c r="C517" s="158"/>
      <c r="D517" s="158"/>
      <c r="G517" s="158"/>
    </row>
    <row r="518" spans="3:7" s="200" customFormat="1" ht="12.95" customHeight="1" x14ac:dyDescent="0.2">
      <c r="C518" s="158"/>
      <c r="D518" s="158"/>
      <c r="G518" s="158"/>
    </row>
    <row r="519" spans="3:7" s="200" customFormat="1" ht="12.95" customHeight="1" x14ac:dyDescent="0.2">
      <c r="C519" s="158"/>
      <c r="D519" s="158"/>
      <c r="G519" s="158"/>
    </row>
    <row r="520" spans="3:7" s="200" customFormat="1" ht="12.95" customHeight="1" x14ac:dyDescent="0.2">
      <c r="C520" s="158"/>
      <c r="D520" s="158"/>
      <c r="G520" s="158"/>
    </row>
    <row r="521" spans="3:7" s="200" customFormat="1" ht="12.95" customHeight="1" x14ac:dyDescent="0.2">
      <c r="C521" s="158"/>
      <c r="D521" s="158"/>
      <c r="G521" s="158"/>
    </row>
    <row r="522" spans="3:7" s="200" customFormat="1" ht="12.95" customHeight="1" x14ac:dyDescent="0.2">
      <c r="C522" s="158"/>
      <c r="D522" s="158"/>
      <c r="G522" s="158"/>
    </row>
    <row r="523" spans="3:7" s="200" customFormat="1" ht="12.95" customHeight="1" x14ac:dyDescent="0.2">
      <c r="C523" s="158"/>
      <c r="D523" s="158"/>
      <c r="G523" s="158"/>
    </row>
    <row r="524" spans="3:7" s="200" customFormat="1" ht="12.95" customHeight="1" x14ac:dyDescent="0.2">
      <c r="C524" s="158"/>
      <c r="D524" s="158"/>
      <c r="G524" s="158"/>
    </row>
    <row r="525" spans="3:7" s="200" customFormat="1" ht="12.95" customHeight="1" x14ac:dyDescent="0.2">
      <c r="C525" s="158"/>
      <c r="D525" s="158"/>
      <c r="G525" s="158"/>
    </row>
    <row r="526" spans="3:7" s="200" customFormat="1" ht="12.95" customHeight="1" x14ac:dyDescent="0.2">
      <c r="C526" s="158"/>
      <c r="D526" s="158"/>
      <c r="G526" s="158"/>
    </row>
    <row r="527" spans="3:7" s="200" customFormat="1" ht="12.95" customHeight="1" x14ac:dyDescent="0.2">
      <c r="C527" s="158"/>
      <c r="D527" s="158"/>
      <c r="G527" s="158"/>
    </row>
    <row r="528" spans="3:7" s="200" customFormat="1" ht="12.95" customHeight="1" x14ac:dyDescent="0.2">
      <c r="C528" s="158"/>
      <c r="D528" s="158"/>
      <c r="G528" s="158"/>
    </row>
    <row r="529" spans="3:7" s="200" customFormat="1" ht="12.95" customHeight="1" x14ac:dyDescent="0.2">
      <c r="C529" s="158"/>
      <c r="D529" s="158"/>
      <c r="G529" s="158"/>
    </row>
    <row r="530" spans="3:7" s="200" customFormat="1" ht="12.95" customHeight="1" x14ac:dyDescent="0.2">
      <c r="C530" s="158"/>
      <c r="D530" s="158"/>
      <c r="G530" s="158"/>
    </row>
    <row r="531" spans="3:7" s="200" customFormat="1" ht="12.95" customHeight="1" x14ac:dyDescent="0.2">
      <c r="C531" s="158"/>
      <c r="D531" s="158"/>
      <c r="G531" s="158"/>
    </row>
    <row r="532" spans="3:7" s="200" customFormat="1" ht="12.95" customHeight="1" x14ac:dyDescent="0.2">
      <c r="C532" s="158"/>
      <c r="D532" s="158"/>
      <c r="G532" s="158"/>
    </row>
    <row r="533" spans="3:7" s="200" customFormat="1" ht="12.95" customHeight="1" x14ac:dyDescent="0.2">
      <c r="C533" s="158"/>
      <c r="D533" s="158"/>
      <c r="G533" s="158"/>
    </row>
    <row r="534" spans="3:7" s="200" customFormat="1" ht="12.95" customHeight="1" x14ac:dyDescent="0.2">
      <c r="C534" s="158"/>
      <c r="D534" s="158"/>
      <c r="G534" s="158"/>
    </row>
    <row r="535" spans="3:7" s="200" customFormat="1" ht="12.95" customHeight="1" x14ac:dyDescent="0.2">
      <c r="C535" s="158"/>
      <c r="D535" s="158"/>
      <c r="G535" s="158"/>
    </row>
    <row r="536" spans="3:7" s="200" customFormat="1" ht="12.95" customHeight="1" x14ac:dyDescent="0.2">
      <c r="C536" s="158"/>
      <c r="D536" s="158"/>
      <c r="G536" s="158"/>
    </row>
    <row r="537" spans="3:7" s="200" customFormat="1" ht="12.95" customHeight="1" x14ac:dyDescent="0.2">
      <c r="C537" s="158"/>
      <c r="D537" s="158"/>
      <c r="G537" s="158"/>
    </row>
    <row r="538" spans="3:7" s="200" customFormat="1" ht="12.95" customHeight="1" x14ac:dyDescent="0.2">
      <c r="C538" s="158"/>
      <c r="D538" s="158"/>
      <c r="G538" s="158"/>
    </row>
    <row r="539" spans="3:7" s="200" customFormat="1" ht="12.95" customHeight="1" x14ac:dyDescent="0.2">
      <c r="C539" s="158"/>
      <c r="D539" s="158"/>
      <c r="G539" s="158"/>
    </row>
    <row r="540" spans="3:7" s="200" customFormat="1" ht="12.95" customHeight="1" x14ac:dyDescent="0.2">
      <c r="C540" s="158"/>
      <c r="D540" s="158"/>
      <c r="G540" s="158"/>
    </row>
    <row r="541" spans="3:7" s="200" customFormat="1" ht="12.95" customHeight="1" x14ac:dyDescent="0.2">
      <c r="C541" s="158"/>
      <c r="D541" s="158"/>
      <c r="G541" s="158"/>
    </row>
    <row r="542" spans="3:7" s="200" customFormat="1" ht="12.95" customHeight="1" x14ac:dyDescent="0.2">
      <c r="C542" s="158"/>
      <c r="D542" s="158"/>
      <c r="G542" s="158"/>
    </row>
    <row r="543" spans="3:7" s="200" customFormat="1" ht="12.95" customHeight="1" x14ac:dyDescent="0.2">
      <c r="C543" s="158"/>
      <c r="D543" s="158"/>
      <c r="G543" s="158"/>
    </row>
    <row r="544" spans="3:7" s="200" customFormat="1" ht="12.95" customHeight="1" x14ac:dyDescent="0.2">
      <c r="C544" s="158"/>
      <c r="D544" s="158"/>
      <c r="G544" s="158"/>
    </row>
    <row r="545" spans="3:7" s="200" customFormat="1" ht="12.95" customHeight="1" x14ac:dyDescent="0.2">
      <c r="C545" s="158"/>
      <c r="D545" s="158"/>
      <c r="G545" s="158"/>
    </row>
    <row r="546" spans="3:7" s="200" customFormat="1" ht="12.95" customHeight="1" x14ac:dyDescent="0.2">
      <c r="C546" s="158"/>
      <c r="D546" s="158"/>
      <c r="G546" s="158"/>
    </row>
    <row r="547" spans="3:7" s="200" customFormat="1" ht="12.95" customHeight="1" x14ac:dyDescent="0.2">
      <c r="C547" s="158"/>
      <c r="D547" s="158"/>
      <c r="G547" s="158"/>
    </row>
    <row r="548" spans="3:7" s="200" customFormat="1" ht="12.95" customHeight="1" x14ac:dyDescent="0.2">
      <c r="C548" s="158"/>
      <c r="D548" s="158"/>
      <c r="G548" s="158"/>
    </row>
    <row r="549" spans="3:7" s="200" customFormat="1" ht="12.95" customHeight="1" x14ac:dyDescent="0.2">
      <c r="C549" s="158"/>
      <c r="D549" s="158"/>
      <c r="G549" s="158"/>
    </row>
    <row r="550" spans="3:7" s="200" customFormat="1" ht="12.95" customHeight="1" x14ac:dyDescent="0.2">
      <c r="C550" s="158"/>
      <c r="D550" s="158"/>
      <c r="G550" s="158"/>
    </row>
    <row r="551" spans="3:7" s="200" customFormat="1" ht="12.95" customHeight="1" x14ac:dyDescent="0.2">
      <c r="C551" s="158"/>
      <c r="D551" s="158"/>
      <c r="G551" s="158"/>
    </row>
    <row r="552" spans="3:7" s="200" customFormat="1" ht="12.95" customHeight="1" x14ac:dyDescent="0.2">
      <c r="C552" s="158"/>
      <c r="D552" s="158"/>
      <c r="G552" s="158"/>
    </row>
    <row r="553" spans="3:7" s="200" customFormat="1" ht="12.95" customHeight="1" x14ac:dyDescent="0.2">
      <c r="C553" s="158"/>
      <c r="D553" s="158"/>
      <c r="G553" s="158"/>
    </row>
    <row r="554" spans="3:7" s="200" customFormat="1" ht="12.95" customHeight="1" x14ac:dyDescent="0.2">
      <c r="C554" s="158"/>
      <c r="D554" s="158"/>
      <c r="G554" s="158"/>
    </row>
    <row r="555" spans="3:7" s="200" customFormat="1" ht="12.95" customHeight="1" x14ac:dyDescent="0.2">
      <c r="C555" s="158"/>
      <c r="D555" s="158"/>
      <c r="G555" s="158"/>
    </row>
    <row r="556" spans="3:7" s="200" customFormat="1" ht="12.95" customHeight="1" x14ac:dyDescent="0.2">
      <c r="C556" s="158"/>
      <c r="D556" s="158"/>
      <c r="G556" s="158"/>
    </row>
    <row r="557" spans="3:7" s="200" customFormat="1" ht="12.95" customHeight="1" x14ac:dyDescent="0.2">
      <c r="C557" s="158"/>
      <c r="D557" s="158"/>
      <c r="G557" s="158"/>
    </row>
    <row r="558" spans="3:7" s="200" customFormat="1" ht="12.95" customHeight="1" x14ac:dyDescent="0.2">
      <c r="C558" s="158"/>
      <c r="D558" s="158"/>
      <c r="G558" s="158"/>
    </row>
    <row r="559" spans="3:7" s="200" customFormat="1" ht="12.95" customHeight="1" x14ac:dyDescent="0.2">
      <c r="C559" s="158"/>
      <c r="D559" s="158"/>
      <c r="G559" s="158"/>
    </row>
    <row r="560" spans="3:7" s="200" customFormat="1" ht="12.95" customHeight="1" x14ac:dyDescent="0.2">
      <c r="C560" s="158"/>
      <c r="D560" s="158"/>
      <c r="G560" s="158"/>
    </row>
    <row r="561" spans="3:7" s="200" customFormat="1" ht="12.95" customHeight="1" x14ac:dyDescent="0.2">
      <c r="C561" s="158"/>
      <c r="D561" s="158"/>
      <c r="G561" s="158"/>
    </row>
    <row r="562" spans="3:7" s="200" customFormat="1" ht="12.95" customHeight="1" x14ac:dyDescent="0.2">
      <c r="C562" s="158"/>
      <c r="D562" s="158"/>
      <c r="G562" s="158"/>
    </row>
    <row r="563" spans="3:7" s="200" customFormat="1" ht="12.95" customHeight="1" x14ac:dyDescent="0.2">
      <c r="C563" s="158"/>
      <c r="D563" s="158"/>
      <c r="G563" s="158"/>
    </row>
    <row r="564" spans="3:7" s="200" customFormat="1" ht="12.95" customHeight="1" x14ac:dyDescent="0.2">
      <c r="C564" s="158"/>
      <c r="D564" s="158"/>
      <c r="G564" s="158"/>
    </row>
    <row r="565" spans="3:7" s="200" customFormat="1" ht="12.95" customHeight="1" x14ac:dyDescent="0.2">
      <c r="C565" s="158"/>
      <c r="D565" s="158"/>
      <c r="G565" s="158"/>
    </row>
    <row r="566" spans="3:7" s="200" customFormat="1" ht="12.95" customHeight="1" x14ac:dyDescent="0.2">
      <c r="C566" s="158"/>
      <c r="D566" s="158"/>
      <c r="G566" s="158"/>
    </row>
    <row r="567" spans="3:7" s="200" customFormat="1" ht="12.95" customHeight="1" x14ac:dyDescent="0.2">
      <c r="C567" s="158"/>
      <c r="D567" s="158"/>
      <c r="G567" s="158"/>
    </row>
    <row r="568" spans="3:7" s="200" customFormat="1" ht="12.95" customHeight="1" x14ac:dyDescent="0.2">
      <c r="C568" s="158"/>
      <c r="D568" s="158"/>
      <c r="G568" s="158"/>
    </row>
    <row r="569" spans="3:7" s="200" customFormat="1" ht="12.95" customHeight="1" x14ac:dyDescent="0.2">
      <c r="C569" s="158"/>
      <c r="D569" s="158"/>
      <c r="G569" s="158"/>
    </row>
    <row r="570" spans="3:7" s="200" customFormat="1" ht="12.95" customHeight="1" x14ac:dyDescent="0.2">
      <c r="C570" s="158"/>
      <c r="D570" s="158"/>
      <c r="G570" s="158"/>
    </row>
    <row r="571" spans="3:7" s="200" customFormat="1" ht="12.95" customHeight="1" x14ac:dyDescent="0.2">
      <c r="C571" s="158"/>
      <c r="D571" s="158"/>
      <c r="G571" s="158"/>
    </row>
    <row r="572" spans="3:7" s="200" customFormat="1" ht="12.95" customHeight="1" x14ac:dyDescent="0.2">
      <c r="C572" s="158"/>
      <c r="D572" s="158"/>
      <c r="G572" s="158"/>
    </row>
    <row r="573" spans="3:7" s="200" customFormat="1" ht="12.95" customHeight="1" x14ac:dyDescent="0.2">
      <c r="C573" s="158"/>
      <c r="D573" s="158"/>
      <c r="G573" s="158"/>
    </row>
    <row r="574" spans="3:7" s="200" customFormat="1" ht="12.95" customHeight="1" x14ac:dyDescent="0.2">
      <c r="C574" s="158"/>
      <c r="D574" s="158"/>
      <c r="G574" s="158"/>
    </row>
    <row r="575" spans="3:7" s="200" customFormat="1" ht="12.95" customHeight="1" x14ac:dyDescent="0.2">
      <c r="C575" s="158"/>
      <c r="D575" s="158"/>
      <c r="G575" s="158"/>
    </row>
    <row r="576" spans="3:7" s="200" customFormat="1" ht="12.95" customHeight="1" x14ac:dyDescent="0.2">
      <c r="C576" s="158"/>
      <c r="D576" s="158"/>
      <c r="G576" s="158"/>
    </row>
    <row r="577" spans="3:7" s="200" customFormat="1" ht="12.95" customHeight="1" x14ac:dyDescent="0.2">
      <c r="C577" s="158"/>
      <c r="D577" s="158"/>
      <c r="G577" s="158"/>
    </row>
    <row r="578" spans="3:7" s="200" customFormat="1" ht="12.95" customHeight="1" x14ac:dyDescent="0.2">
      <c r="C578" s="158"/>
      <c r="D578" s="158"/>
      <c r="G578" s="158"/>
    </row>
    <row r="579" spans="3:7" s="200" customFormat="1" ht="12.95" customHeight="1" x14ac:dyDescent="0.2">
      <c r="C579" s="158"/>
      <c r="D579" s="158"/>
      <c r="G579" s="158"/>
    </row>
    <row r="580" spans="3:7" s="200" customFormat="1" ht="12.95" customHeight="1" x14ac:dyDescent="0.2">
      <c r="C580" s="158"/>
      <c r="D580" s="158"/>
      <c r="G580" s="158"/>
    </row>
    <row r="581" spans="3:7" s="200" customFormat="1" ht="12.95" customHeight="1" x14ac:dyDescent="0.2">
      <c r="C581" s="158"/>
      <c r="D581" s="158"/>
      <c r="G581" s="158"/>
    </row>
    <row r="582" spans="3:7" s="200" customFormat="1" ht="12.95" customHeight="1" x14ac:dyDescent="0.2">
      <c r="C582" s="158"/>
      <c r="D582" s="158"/>
      <c r="G582" s="158"/>
    </row>
    <row r="583" spans="3:7" s="200" customFormat="1" ht="12.95" customHeight="1" x14ac:dyDescent="0.2">
      <c r="C583" s="158"/>
      <c r="D583" s="158"/>
      <c r="G583" s="158"/>
    </row>
    <row r="584" spans="3:7" s="200" customFormat="1" ht="12.95" customHeight="1" x14ac:dyDescent="0.2">
      <c r="C584" s="158"/>
      <c r="D584" s="158"/>
      <c r="G584" s="158"/>
    </row>
    <row r="585" spans="3:7" s="200" customFormat="1" ht="12.95" customHeight="1" x14ac:dyDescent="0.2">
      <c r="C585" s="158"/>
      <c r="D585" s="158"/>
      <c r="G585" s="158"/>
    </row>
    <row r="586" spans="3:7" s="200" customFormat="1" ht="12.95" customHeight="1" x14ac:dyDescent="0.2">
      <c r="C586" s="158"/>
      <c r="D586" s="158"/>
      <c r="G586" s="158"/>
    </row>
    <row r="587" spans="3:7" s="200" customFormat="1" ht="12.95" customHeight="1" x14ac:dyDescent="0.2">
      <c r="G587" s="158"/>
    </row>
    <row r="588" spans="3:7" s="200" customFormat="1" ht="12.95" customHeight="1" x14ac:dyDescent="0.2">
      <c r="G588" s="158"/>
    </row>
    <row r="589" spans="3:7" s="200" customFormat="1" ht="12.95" customHeight="1" x14ac:dyDescent="0.2">
      <c r="G589" s="158"/>
    </row>
    <row r="590" spans="3:7" s="200" customFormat="1" ht="12.95" customHeight="1" x14ac:dyDescent="0.2">
      <c r="G590" s="158"/>
    </row>
    <row r="591" spans="3:7" s="200" customFormat="1" ht="12.95" customHeight="1" x14ac:dyDescent="0.2">
      <c r="G591" s="158"/>
    </row>
    <row r="592" spans="3:7" s="200" customFormat="1" ht="12.95" customHeight="1" x14ac:dyDescent="0.2">
      <c r="G592" s="158"/>
    </row>
    <row r="593" spans="7:7" s="200" customFormat="1" ht="12.95" customHeight="1" x14ac:dyDescent="0.2">
      <c r="G593" s="158"/>
    </row>
    <row r="594" spans="7:7" s="200" customFormat="1" ht="12.95" customHeight="1" x14ac:dyDescent="0.2">
      <c r="G594" s="158"/>
    </row>
    <row r="595" spans="7:7" s="200" customFormat="1" ht="12.95" customHeight="1" x14ac:dyDescent="0.2">
      <c r="G595" s="158"/>
    </row>
    <row r="596" spans="7:7" s="200" customFormat="1" ht="12.95" customHeight="1" x14ac:dyDescent="0.2">
      <c r="G596" s="158"/>
    </row>
    <row r="597" spans="7:7" s="200" customFormat="1" ht="12.95" customHeight="1" x14ac:dyDescent="0.2">
      <c r="G597" s="158"/>
    </row>
    <row r="598" spans="7:7" s="200" customFormat="1" ht="12.95" customHeight="1" x14ac:dyDescent="0.2">
      <c r="G598" s="158"/>
    </row>
    <row r="599" spans="7:7" s="200" customFormat="1" ht="12.95" customHeight="1" x14ac:dyDescent="0.2">
      <c r="G599" s="158"/>
    </row>
    <row r="600" spans="7:7" s="200" customFormat="1" ht="12.95" customHeight="1" x14ac:dyDescent="0.2">
      <c r="G600" s="158"/>
    </row>
    <row r="601" spans="7:7" s="200" customFormat="1" ht="12.95" customHeight="1" x14ac:dyDescent="0.2">
      <c r="G601" s="158"/>
    </row>
  </sheetData>
  <sheetProtection selectLockedCells="1" selectUnlockedCells="1"/>
  <sortState xmlns:xlrd2="http://schemas.microsoft.com/office/spreadsheetml/2017/richdata2" ref="A21:U481">
    <sortCondition ref="C21:C481"/>
  </sortState>
  <pageMargins left="0.75" right="0.75" top="1" bottom="1" header="0.51180555555555551" footer="0.51180555555555551"/>
  <pageSetup firstPageNumber="0" orientation="portrait" horizontalDpi="300" verticalDpi="300"/>
  <headerFooter alignWithMargins="0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E13DF9-684E-4D85-A502-6B422A25F696}">
  <dimension ref="A1"/>
  <sheetViews>
    <sheetView workbookViewId="0"/>
  </sheetViews>
  <sheetFormatPr defaultRowHeight="12.75" x14ac:dyDescent="0.2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indexed="13"/>
  </sheetPr>
  <dimension ref="A1:BC607"/>
  <sheetViews>
    <sheetView workbookViewId="0">
      <pane xSplit="13" ySplit="22" topLeftCell="N465" activePane="bottomRight" state="frozen"/>
      <selection pane="topRight" activeCell="N1" sqref="N1"/>
      <selection pane="bottomLeft" activeCell="A23" sqref="A23"/>
      <selection pane="bottomRight" activeCell="L472" sqref="L472"/>
    </sheetView>
  </sheetViews>
  <sheetFormatPr defaultColWidth="10.28515625" defaultRowHeight="12.75" x14ac:dyDescent="0.2"/>
  <cols>
    <col min="1" max="1" width="16.7109375" style="1" customWidth="1"/>
    <col min="2" max="2" width="5.140625" style="1" customWidth="1"/>
    <col min="3" max="3" width="11.85546875" style="1" customWidth="1"/>
    <col min="4" max="4" width="11.140625" style="1" customWidth="1"/>
    <col min="5" max="5" width="10.28515625" style="1"/>
    <col min="6" max="6" width="16.42578125" style="1" customWidth="1"/>
    <col min="7" max="7" width="8.140625" style="2" customWidth="1"/>
    <col min="8" max="14" width="8.5703125" style="1" customWidth="1"/>
    <col min="15" max="15" width="8" style="1" customWidth="1"/>
    <col min="16" max="16" width="7.7109375" style="1" customWidth="1"/>
    <col min="17" max="17" width="9.85546875" style="1" customWidth="1"/>
    <col min="18" max="20" width="10.28515625" style="1"/>
    <col min="21" max="21" width="12.42578125" style="1" customWidth="1"/>
    <col min="22" max="16384" width="10.28515625" style="1"/>
  </cols>
  <sheetData>
    <row r="1" spans="1:45" ht="20.25" x14ac:dyDescent="0.3">
      <c r="A1" s="3" t="s">
        <v>0</v>
      </c>
      <c r="X1" s="13" t="s">
        <v>1</v>
      </c>
      <c r="Y1" s="4" t="s">
        <v>45</v>
      </c>
      <c r="AA1" s="4" t="s">
        <v>1</v>
      </c>
      <c r="AB1" s="4" t="s">
        <v>2</v>
      </c>
      <c r="AJ1" s="1">
        <v>-21664.5</v>
      </c>
      <c r="AK1" s="1">
        <v>2.7910139997402439E-2</v>
      </c>
    </row>
    <row r="2" spans="1:45" s="200" customFormat="1" ht="12.95" customHeight="1" x14ac:dyDescent="0.2">
      <c r="A2" s="200" t="s">
        <v>3</v>
      </c>
      <c r="B2" s="201" t="s">
        <v>4</v>
      </c>
      <c r="E2" s="178" t="s">
        <v>364</v>
      </c>
      <c r="F2" s="178"/>
      <c r="G2" s="158"/>
      <c r="AA2" s="200">
        <v>-24000</v>
      </c>
      <c r="AB2" s="200">
        <f t="shared" ref="AB2:AB23" si="0">+D$11+D$12*AA2+D$13*AA2^2</f>
        <v>0.10813244089370869</v>
      </c>
      <c r="AJ2" s="200">
        <v>-9992</v>
      </c>
      <c r="AK2" s="200">
        <v>3.7439996958710253E-5</v>
      </c>
      <c r="AR2" s="200">
        <v>-9992</v>
      </c>
      <c r="AS2" s="200">
        <v>3.7439996958710253E-5</v>
      </c>
    </row>
    <row r="3" spans="1:45" s="200" customFormat="1" ht="12.95" customHeight="1" x14ac:dyDescent="0.2">
      <c r="C3" s="202"/>
      <c r="G3" s="158"/>
      <c r="X3" s="200">
        <v>-35000</v>
      </c>
      <c r="Y3" s="200">
        <f t="shared" ref="Y3:Y18" si="1">+D$11+D$12*X3+D$13*X3^2</f>
        <v>0.21957863983243892</v>
      </c>
      <c r="AA3" s="200">
        <v>-21000</v>
      </c>
      <c r="AB3" s="200">
        <f t="shared" si="0"/>
        <v>8.4630898638489341E-2</v>
      </c>
      <c r="AJ3" s="200">
        <v>-9080</v>
      </c>
      <c r="AK3" s="200">
        <v>-6.9440000515896827E-4</v>
      </c>
      <c r="AR3" s="200">
        <v>-9080</v>
      </c>
      <c r="AS3" s="200">
        <v>-6.9440000515896827E-4</v>
      </c>
    </row>
    <row r="4" spans="1:45" s="200" customFormat="1" ht="12.95" customHeight="1" x14ac:dyDescent="0.2">
      <c r="A4" s="203" t="s">
        <v>5</v>
      </c>
      <c r="C4" s="204">
        <v>40448.412900000003</v>
      </c>
      <c r="D4" s="205">
        <v>0.40899532</v>
      </c>
      <c r="G4" s="158"/>
      <c r="X4" s="200">
        <v>-30000</v>
      </c>
      <c r="Y4" s="200">
        <f t="shared" si="1"/>
        <v>0.16399779408049803</v>
      </c>
      <c r="AA4" s="200">
        <v>-18000</v>
      </c>
      <c r="AB4" s="200">
        <f t="shared" si="0"/>
        <v>6.4083445942053535E-2</v>
      </c>
      <c r="AJ4" s="200">
        <v>-9077.5</v>
      </c>
      <c r="AK4" s="200">
        <v>-4.8270000115735456E-4</v>
      </c>
      <c r="AR4" s="200">
        <v>-9077.5</v>
      </c>
      <c r="AS4" s="200">
        <v>-4.8270000115735456E-4</v>
      </c>
    </row>
    <row r="5" spans="1:45" s="200" customFormat="1" ht="12.95" customHeight="1" x14ac:dyDescent="0.2">
      <c r="A5" s="206" t="s">
        <v>6</v>
      </c>
      <c r="C5" s="207">
        <v>-9.5</v>
      </c>
      <c r="D5" s="200" t="s">
        <v>7</v>
      </c>
      <c r="G5" s="158"/>
      <c r="X5" s="200">
        <v>-25000</v>
      </c>
      <c r="Y5" s="200">
        <f t="shared" si="1"/>
        <v>0.11662275265851146</v>
      </c>
      <c r="AA5" s="200">
        <v>-15000</v>
      </c>
      <c r="AB5" s="200">
        <f t="shared" si="0"/>
        <v>4.6490082804401305E-2</v>
      </c>
      <c r="AJ5" s="200">
        <v>-7392.5</v>
      </c>
      <c r="AK5" s="200">
        <v>-2.9690000519622117E-4</v>
      </c>
      <c r="AR5" s="200">
        <v>-7392.5</v>
      </c>
      <c r="AS5" s="200">
        <v>-2.9690000519622117E-4</v>
      </c>
    </row>
    <row r="6" spans="1:45" s="200" customFormat="1" ht="12.95" customHeight="1" x14ac:dyDescent="0.2">
      <c r="A6" s="203" t="s">
        <v>8</v>
      </c>
      <c r="G6" s="158"/>
      <c r="X6" s="200">
        <v>-20000</v>
      </c>
      <c r="Y6" s="200">
        <f t="shared" si="1"/>
        <v>7.7453515566479225E-2</v>
      </c>
      <c r="AA6" s="200">
        <v>-12000</v>
      </c>
      <c r="AB6" s="200">
        <f t="shared" si="0"/>
        <v>3.1850809225532621E-2</v>
      </c>
      <c r="AJ6" s="200">
        <v>-2775</v>
      </c>
      <c r="AK6" s="200">
        <v>-1.4870000086375512E-3</v>
      </c>
      <c r="AR6" s="200">
        <v>-2775</v>
      </c>
      <c r="AS6" s="200">
        <v>-1.4870000086375512E-3</v>
      </c>
    </row>
    <row r="7" spans="1:45" s="200" customFormat="1" ht="12.95" customHeight="1" x14ac:dyDescent="0.2">
      <c r="A7" s="200" t="s">
        <v>9</v>
      </c>
      <c r="C7" s="200">
        <v>44815.272120000001</v>
      </c>
      <c r="G7" s="158"/>
      <c r="X7" s="200">
        <v>-15000</v>
      </c>
      <c r="Y7" s="200">
        <f t="shared" si="1"/>
        <v>4.6490082804401305E-2</v>
      </c>
      <c r="AA7" s="200">
        <v>-9000</v>
      </c>
      <c r="AB7" s="200">
        <f t="shared" si="0"/>
        <v>2.0165625205447485E-2</v>
      </c>
      <c r="AJ7" s="200">
        <v>-254</v>
      </c>
      <c r="AK7" s="200">
        <v>-3.0887200045981444E-3</v>
      </c>
      <c r="AR7" s="200">
        <v>-254</v>
      </c>
      <c r="AS7" s="200">
        <v>-3.0887200045981444E-3</v>
      </c>
    </row>
    <row r="8" spans="1:45" s="200" customFormat="1" ht="12.95" customHeight="1" x14ac:dyDescent="0.2">
      <c r="A8" s="200" t="s">
        <v>10</v>
      </c>
      <c r="C8" s="200">
        <v>0.40900046299999998</v>
      </c>
      <c r="G8" s="158"/>
      <c r="X8" s="200">
        <v>-10000</v>
      </c>
      <c r="Y8" s="200">
        <f t="shared" si="1"/>
        <v>2.3732454372277691E-2</v>
      </c>
      <c r="AA8" s="200">
        <v>-6000</v>
      </c>
      <c r="AB8" s="200">
        <f t="shared" si="0"/>
        <v>1.1434530744145908E-2</v>
      </c>
      <c r="AJ8" s="200">
        <v>-232</v>
      </c>
      <c r="AK8" s="200">
        <v>-5.9857600062969141E-3</v>
      </c>
      <c r="AR8" s="200">
        <v>-232</v>
      </c>
      <c r="AS8" s="200">
        <v>-5.9857600062969141E-3</v>
      </c>
    </row>
    <row r="9" spans="1:45" s="200" customFormat="1" ht="12.95" customHeight="1" x14ac:dyDescent="0.2">
      <c r="A9" s="206" t="s">
        <v>11</v>
      </c>
      <c r="B9" s="206"/>
      <c r="C9" s="206">
        <v>303</v>
      </c>
      <c r="D9" s="206" t="str">
        <f>"F"&amp;C9</f>
        <v>F303</v>
      </c>
      <c r="E9" s="206" t="str">
        <f>"G"&amp;C9</f>
        <v>G303</v>
      </c>
      <c r="G9" s="158"/>
      <c r="X9" s="200">
        <v>-5000</v>
      </c>
      <c r="Y9" s="200">
        <f t="shared" si="1"/>
        <v>9.1806302701083926E-3</v>
      </c>
      <c r="AA9" s="200">
        <v>-3000</v>
      </c>
      <c r="AB9" s="200">
        <f t="shared" si="0"/>
        <v>5.657525841627882E-3</v>
      </c>
      <c r="AJ9" s="200">
        <v>-229.5</v>
      </c>
      <c r="AK9" s="200">
        <v>1.5259400024660863E-3</v>
      </c>
      <c r="AR9" s="200">
        <v>-229.5</v>
      </c>
      <c r="AS9" s="200">
        <v>1.5259400024660863E-3</v>
      </c>
    </row>
    <row r="10" spans="1:45" s="200" customFormat="1" ht="12.95" customHeight="1" x14ac:dyDescent="0.2">
      <c r="C10" s="208" t="s">
        <v>12</v>
      </c>
      <c r="D10" s="208" t="s">
        <v>13</v>
      </c>
      <c r="G10" s="158"/>
      <c r="X10" s="200">
        <v>0</v>
      </c>
      <c r="Y10" s="200">
        <f t="shared" si="1"/>
        <v>2.8346104978934088E-3</v>
      </c>
      <c r="AA10" s="200">
        <v>0</v>
      </c>
      <c r="AB10" s="200">
        <f t="shared" si="0"/>
        <v>2.8346104978934088E-3</v>
      </c>
      <c r="AJ10" s="200">
        <v>-66</v>
      </c>
      <c r="AK10" s="200">
        <v>2.7911199940717779E-3</v>
      </c>
      <c r="AR10" s="200">
        <v>-66</v>
      </c>
      <c r="AS10" s="200">
        <v>2.7911199940717779E-3</v>
      </c>
    </row>
    <row r="11" spans="1:45" s="200" customFormat="1" ht="12.95" customHeight="1" x14ac:dyDescent="0.2">
      <c r="A11" s="200" t="s">
        <v>14</v>
      </c>
      <c r="C11" s="209">
        <f ca="1">INTERCEPT(INDIRECT(E9):G956,INDIRECT(D9):$F956)</f>
        <v>-3.8144533541137296E-2</v>
      </c>
      <c r="D11" s="157">
        <f>+E11*F11</f>
        <v>2.8346104978934088E-3</v>
      </c>
      <c r="E11" s="210">
        <v>2.8346104978934088E-3</v>
      </c>
      <c r="F11" s="200">
        <v>1</v>
      </c>
      <c r="G11" s="158"/>
      <c r="X11" s="200">
        <v>5000</v>
      </c>
      <c r="Y11" s="200">
        <f t="shared" si="1"/>
        <v>4.6943950556327385E-3</v>
      </c>
      <c r="AA11" s="200">
        <v>3000</v>
      </c>
      <c r="AB11" s="200">
        <f t="shared" si="0"/>
        <v>2.9657847129424889E-3</v>
      </c>
      <c r="AJ11" s="200">
        <v>0</v>
      </c>
      <c r="AK11" s="200">
        <v>0</v>
      </c>
      <c r="AR11" s="200">
        <v>0</v>
      </c>
      <c r="AS11" s="200">
        <v>0</v>
      </c>
    </row>
    <row r="12" spans="1:45" s="200" customFormat="1" ht="12.95" customHeight="1" x14ac:dyDescent="0.2">
      <c r="A12" s="200" t="s">
        <v>15</v>
      </c>
      <c r="C12" s="209">
        <f ca="1">SLOPE(INDIRECT(E9):G956,INDIRECT(D9):$F956)</f>
        <v>5.1916272902005758E-6</v>
      </c>
      <c r="D12" s="157">
        <f>+E12*F12</f>
        <v>-4.4862352144756545E-7</v>
      </c>
      <c r="E12" s="211">
        <v>-4.4862352144756541E-3</v>
      </c>
      <c r="F12" s="212">
        <v>1E-4</v>
      </c>
      <c r="G12" s="158"/>
      <c r="X12" s="200">
        <v>10000</v>
      </c>
      <c r="Y12" s="200">
        <f t="shared" si="1"/>
        <v>1.4759983943326383E-2</v>
      </c>
      <c r="AA12" s="200">
        <v>6000</v>
      </c>
      <c r="AB12" s="200">
        <f t="shared" si="0"/>
        <v>6.0510484867751227E-3</v>
      </c>
      <c r="AJ12" s="200">
        <v>692</v>
      </c>
      <c r="AK12" s="200">
        <v>3.385599993634969E-4</v>
      </c>
      <c r="AR12" s="200">
        <v>692</v>
      </c>
      <c r="AS12" s="200">
        <v>3.385599993634969E-4</v>
      </c>
    </row>
    <row r="13" spans="1:45" s="200" customFormat="1" ht="12.95" customHeight="1" x14ac:dyDescent="0.2">
      <c r="A13" s="200" t="s">
        <v>16</v>
      </c>
      <c r="C13" s="157" t="s">
        <v>17</v>
      </c>
      <c r="D13" s="213">
        <f>+E13*F13</f>
        <v>1.6411608659908628E-10</v>
      </c>
      <c r="E13" s="214">
        <v>1.6411608659908629E-2</v>
      </c>
      <c r="F13" s="212">
        <v>1E-8</v>
      </c>
      <c r="G13" s="158"/>
      <c r="X13" s="200">
        <v>15000</v>
      </c>
      <c r="Y13" s="200">
        <f t="shared" si="1"/>
        <v>3.3031377160974339E-2</v>
      </c>
      <c r="AA13" s="200">
        <v>9000</v>
      </c>
      <c r="AB13" s="200">
        <f t="shared" si="0"/>
        <v>1.2090401819391309E-2</v>
      </c>
      <c r="AJ13" s="200">
        <v>746</v>
      </c>
      <c r="AK13" s="200">
        <v>-1.0408720001578331E-2</v>
      </c>
      <c r="AR13" s="200">
        <v>746</v>
      </c>
      <c r="AS13" s="200">
        <v>-1.0408720001578331E-2</v>
      </c>
    </row>
    <row r="14" spans="1:45" s="200" customFormat="1" ht="12.95" customHeight="1" x14ac:dyDescent="0.2">
      <c r="A14" s="200" t="s">
        <v>18</v>
      </c>
      <c r="E14" s="200">
        <f>SUM(U21:U945)</f>
        <v>8.2031969798729301E-2</v>
      </c>
      <c r="G14" s="158"/>
      <c r="X14" s="200">
        <v>20000</v>
      </c>
      <c r="Y14" s="200">
        <f t="shared" si="1"/>
        <v>5.9508574708576616E-2</v>
      </c>
      <c r="AA14" s="200">
        <v>12000</v>
      </c>
      <c r="AB14" s="200">
        <f t="shared" si="0"/>
        <v>2.1083844710791048E-2</v>
      </c>
      <c r="AJ14" s="200">
        <v>4384</v>
      </c>
      <c r="AK14" s="200">
        <v>-4.382879997137934E-3</v>
      </c>
      <c r="AR14" s="200">
        <v>4384</v>
      </c>
      <c r="AS14" s="200">
        <v>-4.382879997137934E-3</v>
      </c>
    </row>
    <row r="15" spans="1:45" s="200" customFormat="1" ht="12.95" customHeight="1" x14ac:dyDescent="0.2">
      <c r="A15" s="203" t="s">
        <v>19</v>
      </c>
      <c r="C15" s="215">
        <f ca="1">(C7+C11)+(C8+C12)*INT(MAX(F21:F3481))</f>
        <v>60192.619572488686</v>
      </c>
      <c r="D15" s="178">
        <f>+C7+INT(MAX(F21:F1536))*C8+D11+D12*INT(MAX(F21:F3971))+D13*INT(MAX(F21:F3998)^2)</f>
        <v>60192.680478858441</v>
      </c>
      <c r="E15" s="209" t="s">
        <v>20</v>
      </c>
      <c r="F15" s="207">
        <v>1</v>
      </c>
      <c r="G15" s="158"/>
      <c r="X15" s="200">
        <v>25000</v>
      </c>
      <c r="Y15" s="200">
        <f t="shared" si="1"/>
        <v>9.4191576586133197E-2</v>
      </c>
      <c r="AA15" s="200">
        <v>15000</v>
      </c>
      <c r="AB15" s="200">
        <f t="shared" si="0"/>
        <v>3.3031377160974339E-2</v>
      </c>
      <c r="AJ15" s="200">
        <v>4408.5</v>
      </c>
      <c r="AK15" s="200">
        <v>-5.7682199985720217E-3</v>
      </c>
      <c r="AR15" s="200">
        <v>4408.5</v>
      </c>
      <c r="AS15" s="200">
        <v>-5.7682199985720217E-3</v>
      </c>
    </row>
    <row r="16" spans="1:45" s="200" customFormat="1" ht="12.95" customHeight="1" x14ac:dyDescent="0.2">
      <c r="A16" s="203" t="s">
        <v>21</v>
      </c>
      <c r="C16" s="215">
        <f ca="1">+C8+C12</f>
        <v>0.40900565462729016</v>
      </c>
      <c r="D16" s="162">
        <f>+C8+D12+2*D13*MAX(F21:F119)</f>
        <v>0.40900177288034645</v>
      </c>
      <c r="E16" s="209" t="s">
        <v>22</v>
      </c>
      <c r="F16" s="216">
        <f ca="1">NOW()+15018.5+$C$5/24</f>
        <v>60581.695740046292</v>
      </c>
      <c r="G16" s="158"/>
      <c r="X16" s="200">
        <v>30000</v>
      </c>
      <c r="Y16" s="200">
        <f t="shared" si="1"/>
        <v>0.1370803827936441</v>
      </c>
      <c r="AA16" s="200">
        <v>18000</v>
      </c>
      <c r="AB16" s="200">
        <f t="shared" si="0"/>
        <v>4.7932999169941183E-2</v>
      </c>
      <c r="AJ16" s="200">
        <v>4447.5</v>
      </c>
      <c r="AK16" s="200">
        <v>-1.3585699998657219E-2</v>
      </c>
      <c r="AR16" s="200">
        <v>4447.5</v>
      </c>
      <c r="AS16" s="200">
        <v>-1.3585699998657219E-2</v>
      </c>
    </row>
    <row r="17" spans="1:55" s="200" customFormat="1" ht="12.95" customHeight="1" x14ac:dyDescent="0.2">
      <c r="A17" s="209" t="s">
        <v>23</v>
      </c>
      <c r="C17" s="200">
        <f>COUNT(C21:C2139)</f>
        <v>464</v>
      </c>
      <c r="E17" s="209" t="s">
        <v>24</v>
      </c>
      <c r="F17" s="178">
        <f ca="1">ROUND(2*(F16-$C$7)/$C$8,0)/2+F15</f>
        <v>38549.5</v>
      </c>
      <c r="G17" s="158"/>
      <c r="S17" s="200" t="s">
        <v>27</v>
      </c>
      <c r="T17" s="217">
        <v>0.5</v>
      </c>
      <c r="X17" s="200">
        <v>35000</v>
      </c>
      <c r="Y17" s="200">
        <f t="shared" si="1"/>
        <v>0.18817499333110932</v>
      </c>
      <c r="AA17" s="200">
        <v>21000</v>
      </c>
      <c r="AB17" s="200">
        <f t="shared" si="0"/>
        <v>6.5788710737691589E-2</v>
      </c>
      <c r="AJ17" s="200">
        <v>4460</v>
      </c>
      <c r="AK17" s="200">
        <v>1.5972799999872223E-2</v>
      </c>
      <c r="AR17" s="200">
        <v>4460</v>
      </c>
      <c r="AS17" s="200">
        <v>1.5972799999872223E-2</v>
      </c>
    </row>
    <row r="18" spans="1:55" s="200" customFormat="1" ht="12.95" customHeight="1" x14ac:dyDescent="0.2">
      <c r="A18" s="203" t="s">
        <v>25</v>
      </c>
      <c r="C18" s="218">
        <f ca="1">+C15</f>
        <v>60192.619572488686</v>
      </c>
      <c r="D18" s="219">
        <f ca="1">C16</f>
        <v>0.40900565462729016</v>
      </c>
      <c r="E18" s="209" t="s">
        <v>26</v>
      </c>
      <c r="F18" s="178">
        <f ca="1">ROUND(2*(F16-$C$15)/$C$16,0)/2+F15</f>
        <v>952.5</v>
      </c>
      <c r="G18" s="158"/>
      <c r="S18" s="200" t="s">
        <v>30</v>
      </c>
      <c r="T18" s="200">
        <v>0.1</v>
      </c>
      <c r="X18" s="200">
        <v>40000</v>
      </c>
      <c r="Y18" s="200">
        <f t="shared" si="1"/>
        <v>0.24747540819852887</v>
      </c>
      <c r="AA18" s="200">
        <v>24000</v>
      </c>
      <c r="AB18" s="200">
        <f t="shared" si="0"/>
        <v>8.6598511864225541E-2</v>
      </c>
      <c r="AJ18" s="200">
        <v>4467</v>
      </c>
      <c r="AK18" s="200">
        <v>5.5599957704544067E-6</v>
      </c>
      <c r="AR18" s="200">
        <v>4467</v>
      </c>
      <c r="AS18" s="200">
        <v>5.5599957704544067E-6</v>
      </c>
    </row>
    <row r="19" spans="1:55" s="200" customFormat="1" ht="12.95" customHeight="1" x14ac:dyDescent="0.2">
      <c r="A19" s="203" t="s">
        <v>28</v>
      </c>
      <c r="C19" s="220">
        <f>+D15</f>
        <v>60192.680478858441</v>
      </c>
      <c r="D19" s="221">
        <f>+D16</f>
        <v>0.40900177288034645</v>
      </c>
      <c r="E19" s="209" t="s">
        <v>29</v>
      </c>
      <c r="F19" s="222">
        <f ca="1">+$C$15+$C$16*F18-15018.5-$C$5/24</f>
        <v>45564.093291854515</v>
      </c>
      <c r="G19" s="158"/>
      <c r="AA19" s="200">
        <v>27000</v>
      </c>
      <c r="AB19" s="200">
        <f t="shared" si="0"/>
        <v>0.11036240254954303</v>
      </c>
      <c r="AJ19" s="200">
        <v>5310.5</v>
      </c>
      <c r="AK19" s="200">
        <v>4.5313999726204202E-4</v>
      </c>
      <c r="AR19" s="200">
        <v>5310.5</v>
      </c>
      <c r="AS19" s="200">
        <v>4.5313999726204202E-4</v>
      </c>
    </row>
    <row r="20" spans="1:55" s="200" customFormat="1" ht="12.95" customHeight="1" x14ac:dyDescent="0.2">
      <c r="A20" s="208" t="s">
        <v>31</v>
      </c>
      <c r="B20" s="208" t="s">
        <v>32</v>
      </c>
      <c r="C20" s="208" t="s">
        <v>33</v>
      </c>
      <c r="D20" s="208" t="s">
        <v>34</v>
      </c>
      <c r="E20" s="208" t="s">
        <v>35</v>
      </c>
      <c r="F20" s="208" t="s">
        <v>1</v>
      </c>
      <c r="G20" s="223" t="s">
        <v>36</v>
      </c>
      <c r="H20" s="224" t="s">
        <v>37</v>
      </c>
      <c r="I20" s="224" t="s">
        <v>38</v>
      </c>
      <c r="J20" s="224" t="s">
        <v>39</v>
      </c>
      <c r="K20" s="224" t="s">
        <v>40</v>
      </c>
      <c r="L20" s="224" t="s">
        <v>41</v>
      </c>
      <c r="M20" s="224" t="s">
        <v>42</v>
      </c>
      <c r="N20" s="224" t="s">
        <v>43</v>
      </c>
      <c r="O20" s="224" t="s">
        <v>44</v>
      </c>
      <c r="P20" s="224" t="s">
        <v>45</v>
      </c>
      <c r="Q20" s="208" t="s">
        <v>46</v>
      </c>
      <c r="R20" s="225" t="s">
        <v>47</v>
      </c>
      <c r="S20" s="224" t="s">
        <v>344</v>
      </c>
      <c r="T20" s="224" t="s">
        <v>48</v>
      </c>
      <c r="U20" s="224" t="s">
        <v>49</v>
      </c>
      <c r="W20" s="157" t="s">
        <v>50</v>
      </c>
      <c r="AA20" s="200">
        <v>30000</v>
      </c>
      <c r="AB20" s="200">
        <f t="shared" si="0"/>
        <v>0.1370803827936441</v>
      </c>
      <c r="AJ20" s="200">
        <v>5313</v>
      </c>
      <c r="AK20" s="200">
        <v>-9.0351600010762922E-3</v>
      </c>
      <c r="AR20" s="200">
        <v>5313</v>
      </c>
      <c r="AS20" s="200">
        <v>-9.0351600010762922E-3</v>
      </c>
    </row>
    <row r="21" spans="1:55" s="200" customFormat="1" ht="12.95" customHeight="1" x14ac:dyDescent="0.2">
      <c r="A21" s="39" t="s">
        <v>51</v>
      </c>
      <c r="B21" s="40" t="s">
        <v>52</v>
      </c>
      <c r="C21" s="41">
        <v>31587.761699999999</v>
      </c>
      <c r="D21" s="41" t="s">
        <v>53</v>
      </c>
      <c r="E21" s="200">
        <f t="shared" ref="E21:E84" si="2">+(C21-C$7)/C$8</f>
        <v>-32341.064660359574</v>
      </c>
      <c r="F21" s="226">
        <f>ROUND(2*E21,0)/2-0.5</f>
        <v>-32341.5</v>
      </c>
      <c r="G21" s="158">
        <f t="shared" ref="G21:G84" si="3">+C21-(C$7+F21*C$8)</f>
        <v>0.17805411449444364</v>
      </c>
      <c r="J21" s="200">
        <f>G21</f>
        <v>0.17805411449444364</v>
      </c>
      <c r="P21" s="200">
        <f t="shared" ref="P21:P84" si="4">+D$11+D$12*F21+D$13*F21^2</f>
        <v>0.18900470157024421</v>
      </c>
      <c r="Q21" s="227">
        <f t="shared" ref="Q21:Q84" si="5">+C21-15018.5</f>
        <v>16569.261699999999</v>
      </c>
      <c r="R21" s="178"/>
      <c r="S21" s="200">
        <f t="shared" ref="S21:S84" si="6">+(P21-G21)^2</f>
        <v>1.1991535730469052E-4</v>
      </c>
      <c r="T21" s="200">
        <v>0.1</v>
      </c>
      <c r="U21" s="200">
        <f t="shared" ref="U21:U84" si="7">T21*S21</f>
        <v>1.1991535730469053E-5</v>
      </c>
      <c r="W21" s="200">
        <f t="shared" ref="W21:W52" si="8">+G21-P21</f>
        <v>-1.0950587075800572E-2</v>
      </c>
      <c r="AA21" s="200">
        <v>33000</v>
      </c>
      <c r="AB21" s="200">
        <f t="shared" si="0"/>
        <v>0.16675245259652871</v>
      </c>
      <c r="AJ21" s="200">
        <v>5342.5</v>
      </c>
      <c r="AK21" s="200">
        <v>6.0289999237284064E-4</v>
      </c>
      <c r="AR21" s="200">
        <v>5342.5</v>
      </c>
      <c r="AS21" s="200">
        <v>6.0289999237284064E-4</v>
      </c>
      <c r="BA21" s="200">
        <v>-21664.5</v>
      </c>
      <c r="BB21" s="200">
        <v>2.7910139997402439E-2</v>
      </c>
      <c r="BC21" s="200">
        <v>0</v>
      </c>
    </row>
    <row r="22" spans="1:55" s="200" customFormat="1" ht="12.95" customHeight="1" x14ac:dyDescent="0.2">
      <c r="A22" s="39" t="s">
        <v>51</v>
      </c>
      <c r="B22" s="40" t="s">
        <v>54</v>
      </c>
      <c r="C22" s="41">
        <v>36361.731699999997</v>
      </c>
      <c r="D22" s="41" t="s">
        <v>55</v>
      </c>
      <c r="E22" s="200">
        <f t="shared" si="2"/>
        <v>-20668.779585220189</v>
      </c>
      <c r="F22" s="200">
        <f t="shared" ref="F22:F85" si="9">ROUND(2*E22,0)/2</f>
        <v>-20669</v>
      </c>
      <c r="G22" s="158">
        <f t="shared" si="3"/>
        <v>9.014974699675804E-2</v>
      </c>
      <c r="J22" s="200">
        <f>G22</f>
        <v>9.014974699675804E-2</v>
      </c>
      <c r="P22" s="200">
        <f t="shared" si="4"/>
        <v>8.2218843139553577E-2</v>
      </c>
      <c r="Q22" s="227">
        <f t="shared" si="5"/>
        <v>21343.231699999997</v>
      </c>
      <c r="R22" s="178"/>
      <c r="S22" s="200">
        <f t="shared" si="6"/>
        <v>6.2899235992220634E-5</v>
      </c>
      <c r="T22" s="200">
        <v>1</v>
      </c>
      <c r="U22" s="200">
        <f t="shared" si="7"/>
        <v>6.2899235992220634E-5</v>
      </c>
      <c r="W22" s="200">
        <f t="shared" si="8"/>
        <v>7.9309038572044632E-3</v>
      </c>
      <c r="AA22" s="200">
        <v>36000</v>
      </c>
      <c r="AB22" s="200">
        <f t="shared" si="0"/>
        <v>0.19937861195819687</v>
      </c>
      <c r="AJ22" s="200">
        <v>6215.5</v>
      </c>
      <c r="AK22" s="200">
        <v>-3.3114600082626566E-3</v>
      </c>
      <c r="AR22" s="200">
        <v>6215.5</v>
      </c>
      <c r="AS22" s="200">
        <v>-3.3114600082626566E-3</v>
      </c>
      <c r="BA22" s="200">
        <v>-9992</v>
      </c>
      <c r="BB22" s="200">
        <v>3.7439996958710253E-5</v>
      </c>
      <c r="BC22" s="200">
        <v>1</v>
      </c>
    </row>
    <row r="23" spans="1:55" s="200" customFormat="1" ht="12.95" customHeight="1" x14ac:dyDescent="0.2">
      <c r="A23" s="39" t="s">
        <v>51</v>
      </c>
      <c r="B23" s="40" t="s">
        <v>54</v>
      </c>
      <c r="C23" s="41">
        <v>36734.734700000001</v>
      </c>
      <c r="D23" s="41" t="s">
        <v>55</v>
      </c>
      <c r="E23" s="200">
        <f t="shared" si="2"/>
        <v>-19756.792842554805</v>
      </c>
      <c r="F23" s="200">
        <f t="shared" si="9"/>
        <v>-19757</v>
      </c>
      <c r="G23" s="158">
        <f t="shared" si="3"/>
        <v>8.4727490997465793E-2</v>
      </c>
      <c r="J23" s="200">
        <f>G23</f>
        <v>8.4727490997465793E-2</v>
      </c>
      <c r="P23" s="200">
        <f t="shared" si="4"/>
        <v>7.5758982579821943E-2</v>
      </c>
      <c r="Q23" s="227">
        <f t="shared" si="5"/>
        <v>21716.234700000001</v>
      </c>
      <c r="R23" s="178"/>
      <c r="S23" s="200">
        <f t="shared" si="6"/>
        <v>8.04341432373486E-5</v>
      </c>
      <c r="T23" s="200">
        <v>1</v>
      </c>
      <c r="U23" s="200">
        <f t="shared" si="7"/>
        <v>8.04341432373486E-5</v>
      </c>
      <c r="W23" s="200">
        <f t="shared" si="8"/>
        <v>8.9685084176438501E-3</v>
      </c>
      <c r="AA23" s="200">
        <v>39000</v>
      </c>
      <c r="AB23" s="200">
        <f t="shared" si="0"/>
        <v>0.23495886087864859</v>
      </c>
      <c r="AJ23" s="200">
        <v>7142</v>
      </c>
      <c r="AK23" s="200">
        <v>8.5245599984773435E-3</v>
      </c>
      <c r="AR23" s="200">
        <v>7142</v>
      </c>
      <c r="AS23" s="200">
        <v>8.5245599984773435E-3</v>
      </c>
      <c r="BA23" s="200">
        <v>-9080</v>
      </c>
      <c r="BB23" s="200">
        <v>-6.9440000515896827E-4</v>
      </c>
      <c r="BC23" s="200">
        <v>1</v>
      </c>
    </row>
    <row r="24" spans="1:55" s="200" customFormat="1" ht="12.95" customHeight="1" x14ac:dyDescent="0.2">
      <c r="A24" s="39" t="s">
        <v>51</v>
      </c>
      <c r="B24" s="40" t="s">
        <v>52</v>
      </c>
      <c r="C24" s="41">
        <v>36735.757400000002</v>
      </c>
      <c r="D24" s="41" t="s">
        <v>55</v>
      </c>
      <c r="E24" s="200">
        <f t="shared" si="2"/>
        <v>-19754.292356387868</v>
      </c>
      <c r="F24" s="200">
        <f t="shared" si="9"/>
        <v>-19754.5</v>
      </c>
      <c r="G24" s="158">
        <f t="shared" si="3"/>
        <v>8.4926333496696316E-2</v>
      </c>
      <c r="J24" s="200">
        <f>G24</f>
        <v>8.4926333496696316E-2</v>
      </c>
      <c r="P24" s="200">
        <f t="shared" si="4"/>
        <v>7.5741649839129177E-2</v>
      </c>
      <c r="Q24" s="227">
        <f t="shared" si="5"/>
        <v>21717.257400000002</v>
      </c>
      <c r="R24" s="178"/>
      <c r="S24" s="200">
        <f t="shared" si="6"/>
        <v>8.4358413889580873E-5</v>
      </c>
      <c r="T24" s="200">
        <v>1</v>
      </c>
      <c r="U24" s="200">
        <f t="shared" si="7"/>
        <v>8.4358413889580873E-5</v>
      </c>
      <c r="W24" s="200">
        <f t="shared" si="8"/>
        <v>9.1846836575671387E-3</v>
      </c>
      <c r="AJ24" s="200">
        <v>7144.5</v>
      </c>
      <c r="AK24" s="200">
        <v>1.0362600005464628E-3</v>
      </c>
      <c r="AR24" s="200">
        <v>7144.5</v>
      </c>
      <c r="AS24" s="200">
        <v>1.0362600005464628E-3</v>
      </c>
      <c r="BA24" s="200">
        <v>-9077.5</v>
      </c>
      <c r="BB24" s="200">
        <v>-4.8270000115735456E-4</v>
      </c>
      <c r="BC24" s="200">
        <v>1</v>
      </c>
    </row>
    <row r="25" spans="1:55" s="200" customFormat="1" ht="12.95" customHeight="1" x14ac:dyDescent="0.2">
      <c r="A25" s="39" t="s">
        <v>51</v>
      </c>
      <c r="B25" s="40" t="s">
        <v>52</v>
      </c>
      <c r="C25" s="41">
        <v>37424.914700000001</v>
      </c>
      <c r="D25" s="41" t="s">
        <v>56</v>
      </c>
      <c r="E25" s="200">
        <f t="shared" si="2"/>
        <v>-18069.313090239706</v>
      </c>
      <c r="F25" s="200">
        <f t="shared" si="9"/>
        <v>-18069.5</v>
      </c>
      <c r="G25" s="158">
        <f t="shared" si="3"/>
        <v>7.6446178500191309E-2</v>
      </c>
      <c r="J25" s="200">
        <f>G25</f>
        <v>7.6446178500191309E-2</v>
      </c>
      <c r="P25" s="200">
        <f t="shared" si="4"/>
        <v>6.4526036447192361E-2</v>
      </c>
      <c r="Q25" s="227">
        <f t="shared" si="5"/>
        <v>22406.414700000001</v>
      </c>
      <c r="R25" s="178"/>
      <c r="S25" s="200">
        <f t="shared" si="6"/>
        <v>1.4208978656367395E-4</v>
      </c>
      <c r="T25" s="200">
        <v>1</v>
      </c>
      <c r="U25" s="200">
        <f t="shared" si="7"/>
        <v>1.4208978656367395E-4</v>
      </c>
      <c r="W25" s="200">
        <f t="shared" si="8"/>
        <v>1.1920142052998947E-2</v>
      </c>
      <c r="AJ25" s="200">
        <v>7993</v>
      </c>
      <c r="AK25" s="200">
        <v>-6.4927600033115596E-3</v>
      </c>
      <c r="AR25" s="200">
        <v>7993</v>
      </c>
      <c r="AS25" s="200">
        <v>-6.4927600033115596E-3</v>
      </c>
      <c r="BA25" s="200">
        <v>-7392.5</v>
      </c>
      <c r="BB25" s="200">
        <v>-2.9690000519622117E-4</v>
      </c>
      <c r="BC25" s="200">
        <v>1</v>
      </c>
    </row>
    <row r="26" spans="1:55" s="200" customFormat="1" ht="12.95" customHeight="1" x14ac:dyDescent="0.2">
      <c r="A26" s="178" t="s">
        <v>57</v>
      </c>
      <c r="B26" s="215" t="s">
        <v>54</v>
      </c>
      <c r="C26" s="162">
        <v>38585.432999999997</v>
      </c>
      <c r="D26" s="162" t="s">
        <v>38</v>
      </c>
      <c r="E26" s="200">
        <f t="shared" si="2"/>
        <v>-15231.863246081472</v>
      </c>
      <c r="F26" s="200">
        <f t="shared" si="9"/>
        <v>-15232</v>
      </c>
      <c r="G26" s="158">
        <f t="shared" si="3"/>
        <v>5.5932415998540819E-2</v>
      </c>
      <c r="I26" s="200">
        <f>G26</f>
        <v>5.5932415998540819E-2</v>
      </c>
      <c r="P26" s="200">
        <f t="shared" si="4"/>
        <v>4.7745244808351892E-2</v>
      </c>
      <c r="Q26" s="227">
        <f t="shared" si="5"/>
        <v>23566.932999999997</v>
      </c>
      <c r="R26" s="178"/>
      <c r="S26" s="200">
        <f t="shared" si="6"/>
        <v>6.7029772097459574E-5</v>
      </c>
      <c r="T26" s="200">
        <v>1</v>
      </c>
      <c r="U26" s="200">
        <f t="shared" si="7"/>
        <v>6.7029772097459574E-5</v>
      </c>
      <c r="W26" s="200">
        <f t="shared" si="8"/>
        <v>8.1871711901889271E-3</v>
      </c>
      <c r="AJ26" s="200">
        <v>8071</v>
      </c>
      <c r="AK26" s="200">
        <v>3.8722799945389852E-3</v>
      </c>
      <c r="AR26" s="200">
        <v>8071</v>
      </c>
      <c r="AS26" s="200">
        <v>3.8722799945389852E-3</v>
      </c>
      <c r="BA26" s="200">
        <v>-2775</v>
      </c>
      <c r="BB26" s="200">
        <v>-1.4870000086375512E-3</v>
      </c>
      <c r="BC26" s="200">
        <v>1</v>
      </c>
    </row>
    <row r="27" spans="1:55" s="200" customFormat="1" ht="12.95" customHeight="1" x14ac:dyDescent="0.2">
      <c r="A27" s="39" t="s">
        <v>58</v>
      </c>
      <c r="B27" s="40"/>
      <c r="C27" s="41">
        <v>39313.449399999998</v>
      </c>
      <c r="D27" s="41"/>
      <c r="E27" s="200">
        <f t="shared" si="2"/>
        <v>-13451.87406303744</v>
      </c>
      <c r="F27" s="200">
        <f t="shared" si="9"/>
        <v>-13452</v>
      </c>
      <c r="G27" s="158">
        <f t="shared" si="3"/>
        <v>5.1508275995729491E-2</v>
      </c>
      <c r="J27" s="200">
        <f>G27</f>
        <v>5.1508275995729491E-2</v>
      </c>
      <c r="P27" s="200">
        <f t="shared" si="4"/>
        <v>3.8567334566320645E-2</v>
      </c>
      <c r="Q27" s="227">
        <f t="shared" si="5"/>
        <v>24294.949399999998</v>
      </c>
      <c r="R27" s="178"/>
      <c r="S27" s="200">
        <f t="shared" si="6"/>
        <v>1.6746796507939026E-4</v>
      </c>
      <c r="T27" s="200">
        <v>1</v>
      </c>
      <c r="U27" s="200">
        <f t="shared" si="7"/>
        <v>1.6746796507939026E-4</v>
      </c>
      <c r="W27" s="200">
        <f t="shared" si="8"/>
        <v>1.2940941429408846E-2</v>
      </c>
      <c r="AD27" s="200">
        <v>9</v>
      </c>
      <c r="AF27" s="200" t="s">
        <v>59</v>
      </c>
      <c r="AH27" s="200" t="s">
        <v>60</v>
      </c>
      <c r="AJ27" s="200">
        <v>8088</v>
      </c>
      <c r="AK27" s="200">
        <v>-4.0481600080966018E-3</v>
      </c>
      <c r="AR27" s="200">
        <v>8088</v>
      </c>
      <c r="AS27" s="200">
        <v>-4.0481600080966018E-3</v>
      </c>
      <c r="BA27" s="200">
        <v>-254</v>
      </c>
      <c r="BB27" s="200">
        <v>-3.0887200045981444E-3</v>
      </c>
      <c r="BC27" s="200">
        <v>0.1</v>
      </c>
    </row>
    <row r="28" spans="1:55" s="200" customFormat="1" ht="12.95" customHeight="1" x14ac:dyDescent="0.2">
      <c r="A28" s="39" t="s">
        <v>61</v>
      </c>
      <c r="B28" s="40" t="s">
        <v>52</v>
      </c>
      <c r="C28" s="41">
        <v>40344.525000000001</v>
      </c>
      <c r="D28" s="41" t="s">
        <v>38</v>
      </c>
      <c r="E28" s="200">
        <f t="shared" si="2"/>
        <v>-10930.909679679264</v>
      </c>
      <c r="F28" s="200">
        <f t="shared" si="9"/>
        <v>-10931</v>
      </c>
      <c r="G28" s="158">
        <f t="shared" si="3"/>
        <v>3.6941053003829438E-2</v>
      </c>
      <c r="I28" s="200">
        <f>G28</f>
        <v>3.6941053003829438E-2</v>
      </c>
      <c r="P28" s="200">
        <f t="shared" si="4"/>
        <v>2.7348213826557076E-2</v>
      </c>
      <c r="Q28" s="227">
        <f t="shared" si="5"/>
        <v>25326.025000000001</v>
      </c>
      <c r="R28" s="178"/>
      <c r="S28" s="200">
        <f t="shared" si="6"/>
        <v>9.2022563481011492E-5</v>
      </c>
      <c r="T28" s="209">
        <f>T$18</f>
        <v>0.1</v>
      </c>
      <c r="U28" s="200">
        <f t="shared" si="7"/>
        <v>9.2022563481011506E-6</v>
      </c>
      <c r="W28" s="200">
        <f t="shared" si="8"/>
        <v>9.5928391772723623E-3</v>
      </c>
      <c r="AD28" s="200">
        <v>6</v>
      </c>
      <c r="AF28" s="200" t="s">
        <v>62</v>
      </c>
      <c r="AH28" s="200" t="s">
        <v>60</v>
      </c>
      <c r="AJ28" s="200">
        <v>8110</v>
      </c>
      <c r="AK28" s="200">
        <v>1.0054799997305963E-2</v>
      </c>
      <c r="AR28" s="200">
        <v>8110</v>
      </c>
      <c r="AS28" s="200">
        <v>1.0054799997305963E-2</v>
      </c>
      <c r="BA28" s="200">
        <v>-232</v>
      </c>
      <c r="BB28" s="200">
        <v>-5.9857600062969141E-3</v>
      </c>
      <c r="BC28" s="200">
        <v>0.1</v>
      </c>
    </row>
    <row r="29" spans="1:55" s="200" customFormat="1" ht="12.95" customHeight="1" x14ac:dyDescent="0.2">
      <c r="A29" s="39" t="s">
        <v>61</v>
      </c>
      <c r="B29" s="40" t="s">
        <v>52</v>
      </c>
      <c r="C29" s="41">
        <v>40353.519999999997</v>
      </c>
      <c r="D29" s="41" t="s">
        <v>38</v>
      </c>
      <c r="E29" s="200">
        <f t="shared" si="2"/>
        <v>-10908.917039538914</v>
      </c>
      <c r="F29" s="200">
        <f t="shared" si="9"/>
        <v>-10909</v>
      </c>
      <c r="G29" s="158">
        <f t="shared" si="3"/>
        <v>3.3930866993614472E-2</v>
      </c>
      <c r="I29" s="200">
        <f>G29</f>
        <v>3.3930866993614472E-2</v>
      </c>
      <c r="P29" s="200">
        <f t="shared" si="4"/>
        <v>2.7259489611796098E-2</v>
      </c>
      <c r="Q29" s="227">
        <f t="shared" si="5"/>
        <v>25335.019999999997</v>
      </c>
      <c r="R29" s="178"/>
      <c r="S29" s="200">
        <f t="shared" si="6"/>
        <v>4.450727617063779E-5</v>
      </c>
      <c r="T29" s="209">
        <f>T$18</f>
        <v>0.1</v>
      </c>
      <c r="U29" s="200">
        <f t="shared" si="7"/>
        <v>4.4507276170637792E-6</v>
      </c>
      <c r="W29" s="200">
        <f t="shared" si="8"/>
        <v>6.6713773818183747E-3</v>
      </c>
      <c r="AD29" s="200">
        <v>10</v>
      </c>
      <c r="AF29" s="200" t="s">
        <v>59</v>
      </c>
      <c r="AH29" s="200" t="s">
        <v>60</v>
      </c>
      <c r="AJ29" s="200">
        <v>8829</v>
      </c>
      <c r="AK29" s="200">
        <v>-3.5802800048259087E-3</v>
      </c>
      <c r="AR29" s="200">
        <v>8829</v>
      </c>
      <c r="AS29" s="200">
        <v>-3.5802800048259087E-3</v>
      </c>
      <c r="BA29" s="200">
        <v>-229.5</v>
      </c>
      <c r="BB29" s="200">
        <v>1.5259400024660863E-3</v>
      </c>
      <c r="BC29" s="200">
        <v>0.1</v>
      </c>
    </row>
    <row r="30" spans="1:55" s="200" customFormat="1" ht="12.95" customHeight="1" x14ac:dyDescent="0.2">
      <c r="A30" s="39" t="s">
        <v>61</v>
      </c>
      <c r="B30" s="40"/>
      <c r="C30" s="41">
        <v>40354.550000000003</v>
      </c>
      <c r="D30" s="41" t="s">
        <v>38</v>
      </c>
      <c r="E30" s="200">
        <f t="shared" si="2"/>
        <v>-10906.398704981413</v>
      </c>
      <c r="F30" s="200">
        <f t="shared" si="9"/>
        <v>-10906.5</v>
      </c>
      <c r="G30" s="158">
        <f t="shared" si="3"/>
        <v>4.1429709497606382E-2</v>
      </c>
      <c r="I30" s="200">
        <f>G30</f>
        <v>4.1429709497606382E-2</v>
      </c>
      <c r="P30" s="200">
        <f t="shared" si="4"/>
        <v>2.724941736677447E-2</v>
      </c>
      <c r="Q30" s="227">
        <f t="shared" si="5"/>
        <v>25336.050000000003</v>
      </c>
      <c r="R30" s="178"/>
      <c r="S30" s="200">
        <f t="shared" si="6"/>
        <v>2.0108068491573344E-4</v>
      </c>
      <c r="T30" s="209">
        <f>T$18</f>
        <v>0.1</v>
      </c>
      <c r="U30" s="200">
        <f t="shared" si="7"/>
        <v>2.0108068491573346E-5</v>
      </c>
      <c r="W30" s="200">
        <f t="shared" si="8"/>
        <v>1.4180292130831912E-2</v>
      </c>
      <c r="AJ30" s="200">
        <v>9873</v>
      </c>
      <c r="AK30" s="200">
        <v>4.3056399954366498E-3</v>
      </c>
      <c r="AR30" s="200">
        <v>9873</v>
      </c>
      <c r="AS30" s="200">
        <v>4.3056399954366498E-3</v>
      </c>
      <c r="BA30" s="200">
        <v>-66</v>
      </c>
      <c r="BB30" s="200">
        <v>2.7911199940717779E-3</v>
      </c>
      <c r="BC30" s="200">
        <v>1</v>
      </c>
    </row>
    <row r="31" spans="1:55" s="200" customFormat="1" ht="12.95" customHeight="1" x14ac:dyDescent="0.2">
      <c r="A31" s="41" t="s">
        <v>63</v>
      </c>
      <c r="B31" s="40"/>
      <c r="C31" s="41">
        <v>40421.421999999999</v>
      </c>
      <c r="D31" s="41"/>
      <c r="E31" s="200">
        <f t="shared" si="2"/>
        <v>-10742.897667575508</v>
      </c>
      <c r="F31" s="200">
        <f t="shared" si="9"/>
        <v>-10743</v>
      </c>
      <c r="G31" s="158">
        <f t="shared" si="3"/>
        <v>4.1854008995869663E-2</v>
      </c>
      <c r="J31" s="200">
        <f>G31</f>
        <v>4.1854008995869663E-2</v>
      </c>
      <c r="P31" s="200">
        <f t="shared" si="4"/>
        <v>2.6595146817066595E-2</v>
      </c>
      <c r="Q31" s="227">
        <f t="shared" si="5"/>
        <v>25402.921999999999</v>
      </c>
      <c r="R31" s="178"/>
      <c r="S31" s="200">
        <f t="shared" si="6"/>
        <v>2.328328749917067E-4</v>
      </c>
      <c r="T31" s="200">
        <v>1</v>
      </c>
      <c r="U31" s="200">
        <f t="shared" si="7"/>
        <v>2.328328749917067E-4</v>
      </c>
      <c r="W31" s="200">
        <f t="shared" si="8"/>
        <v>1.5258862178803068E-2</v>
      </c>
      <c r="AJ31" s="200">
        <v>10677.5</v>
      </c>
      <c r="AK31" s="200">
        <v>1.9570700002077501E-2</v>
      </c>
      <c r="AR31" s="200">
        <v>10677.5</v>
      </c>
      <c r="AS31" s="200">
        <v>1.9570700002077501E-2</v>
      </c>
      <c r="BA31" s="200">
        <v>0</v>
      </c>
      <c r="BB31" s="200">
        <v>0</v>
      </c>
      <c r="BC31" s="200">
        <v>0.1</v>
      </c>
    </row>
    <row r="32" spans="1:55" s="200" customFormat="1" ht="12.95" customHeight="1" x14ac:dyDescent="0.2">
      <c r="A32" s="39" t="s">
        <v>64</v>
      </c>
      <c r="B32" s="39"/>
      <c r="C32" s="41">
        <v>40448.412900000003</v>
      </c>
      <c r="D32" s="41" t="s">
        <v>17</v>
      </c>
      <c r="E32" s="200">
        <f t="shared" si="2"/>
        <v>-10676.905321742872</v>
      </c>
      <c r="F32" s="200">
        <f t="shared" si="9"/>
        <v>-10677</v>
      </c>
      <c r="G32" s="158">
        <f t="shared" si="3"/>
        <v>3.8723451005353127E-2</v>
      </c>
      <c r="H32" s="200">
        <f>G32</f>
        <v>3.8723451005353127E-2</v>
      </c>
      <c r="P32" s="200">
        <f t="shared" si="4"/>
        <v>2.6333523470704195E-2</v>
      </c>
      <c r="Q32" s="227">
        <f t="shared" si="5"/>
        <v>25429.912900000003</v>
      </c>
      <c r="R32" s="178"/>
      <c r="S32" s="200">
        <f t="shared" si="6"/>
        <v>1.5351030431385175E-4</v>
      </c>
      <c r="T32" s="209">
        <f t="shared" ref="T32:T43" si="10">T$18</f>
        <v>0.1</v>
      </c>
      <c r="U32" s="200">
        <f t="shared" si="7"/>
        <v>1.5351030431385174E-5</v>
      </c>
      <c r="W32" s="200">
        <f t="shared" si="8"/>
        <v>1.2389927534648931E-2</v>
      </c>
      <c r="AD32" s="200">
        <v>7</v>
      </c>
      <c r="AF32" s="200" t="s">
        <v>59</v>
      </c>
      <c r="AH32" s="200" t="s">
        <v>60</v>
      </c>
      <c r="AJ32" s="200">
        <v>11391.5</v>
      </c>
      <c r="AK32" s="200">
        <v>1.9912219991965685E-2</v>
      </c>
      <c r="AR32" s="200">
        <v>11391.5</v>
      </c>
      <c r="AS32" s="200">
        <v>1.9912219991965685E-2</v>
      </c>
      <c r="BA32" s="200">
        <v>692</v>
      </c>
      <c r="BB32" s="200">
        <v>3.385599993634969E-4</v>
      </c>
      <c r="BC32" s="200">
        <v>0.1</v>
      </c>
    </row>
    <row r="33" spans="1:55" s="200" customFormat="1" ht="12.95" customHeight="1" x14ac:dyDescent="0.2">
      <c r="A33" s="39" t="s">
        <v>65</v>
      </c>
      <c r="B33" s="40" t="s">
        <v>52</v>
      </c>
      <c r="C33" s="41">
        <v>40731.438000000002</v>
      </c>
      <c r="D33" s="41" t="s">
        <v>38</v>
      </c>
      <c r="E33" s="200">
        <f t="shared" si="2"/>
        <v>-9984.9131955628127</v>
      </c>
      <c r="F33" s="200">
        <f t="shared" si="9"/>
        <v>-9985</v>
      </c>
      <c r="G33" s="158">
        <f t="shared" si="3"/>
        <v>3.5503054998116568E-2</v>
      </c>
      <c r="I33" s="200">
        <f t="shared" ref="I33:I50" si="11">G33</f>
        <v>3.5503054998116568E-2</v>
      </c>
      <c r="P33" s="200">
        <f t="shared" si="4"/>
        <v>2.3676527119595735E-2</v>
      </c>
      <c r="Q33" s="227">
        <f t="shared" si="5"/>
        <v>25712.938000000002</v>
      </c>
      <c r="R33" s="178"/>
      <c r="S33" s="200">
        <f t="shared" si="6"/>
        <v>1.3986676166143045E-4</v>
      </c>
      <c r="T33" s="209">
        <f t="shared" si="10"/>
        <v>0.1</v>
      </c>
      <c r="U33" s="200">
        <f t="shared" si="7"/>
        <v>1.3986676166143047E-5</v>
      </c>
      <c r="W33" s="200">
        <f t="shared" si="8"/>
        <v>1.1826527878520832E-2</v>
      </c>
      <c r="AD33" s="200">
        <v>8</v>
      </c>
      <c r="AF33" s="200" t="s">
        <v>59</v>
      </c>
      <c r="AH33" s="200" t="s">
        <v>60</v>
      </c>
      <c r="AJ33" s="200">
        <v>11411</v>
      </c>
      <c r="AK33" s="200">
        <v>1.6503479993843939E-2</v>
      </c>
      <c r="AR33" s="200">
        <v>11411</v>
      </c>
      <c r="AS33" s="200">
        <v>1.6503479993843939E-2</v>
      </c>
      <c r="BA33" s="200">
        <v>746</v>
      </c>
      <c r="BB33" s="200">
        <v>-1.0408720001578331E-2</v>
      </c>
      <c r="BC33" s="200">
        <v>0.1</v>
      </c>
    </row>
    <row r="34" spans="1:55" s="200" customFormat="1" ht="12.95" customHeight="1" x14ac:dyDescent="0.2">
      <c r="A34" s="39" t="s">
        <v>66</v>
      </c>
      <c r="B34" s="40" t="s">
        <v>52</v>
      </c>
      <c r="C34" s="41">
        <v>40753.512999999999</v>
      </c>
      <c r="D34" s="41" t="s">
        <v>38</v>
      </c>
      <c r="E34" s="200">
        <f t="shared" si="2"/>
        <v>-9930.9401515274149</v>
      </c>
      <c r="F34" s="200">
        <f t="shared" si="9"/>
        <v>-9931</v>
      </c>
      <c r="G34" s="158">
        <f t="shared" si="3"/>
        <v>2.4478052997437771E-2</v>
      </c>
      <c r="I34" s="200">
        <f t="shared" si="11"/>
        <v>2.4478052997437771E-2</v>
      </c>
      <c r="P34" s="200">
        <f t="shared" si="4"/>
        <v>2.347580050647937E-2</v>
      </c>
      <c r="Q34" s="227">
        <f t="shared" si="5"/>
        <v>25735.012999999999</v>
      </c>
      <c r="R34" s="178"/>
      <c r="S34" s="200">
        <f t="shared" si="6"/>
        <v>1.0045100556323197E-6</v>
      </c>
      <c r="T34" s="209">
        <f t="shared" si="10"/>
        <v>0.1</v>
      </c>
      <c r="U34" s="200">
        <f t="shared" si="7"/>
        <v>1.0045100556323197E-7</v>
      </c>
      <c r="W34" s="200">
        <f t="shared" si="8"/>
        <v>1.002252490958401E-3</v>
      </c>
      <c r="AD34" s="200">
        <v>10</v>
      </c>
      <c r="AF34" s="200" t="s">
        <v>59</v>
      </c>
      <c r="AH34" s="200" t="s">
        <v>60</v>
      </c>
      <c r="AJ34" s="200">
        <v>11628.5</v>
      </c>
      <c r="AK34" s="200">
        <v>6.0213800024939701E-3</v>
      </c>
      <c r="AR34" s="200">
        <v>11628.5</v>
      </c>
      <c r="AS34" s="200">
        <v>6.0213800024939701E-3</v>
      </c>
      <c r="BA34" s="200">
        <v>4384</v>
      </c>
      <c r="BB34" s="200">
        <v>-4.382879997137934E-3</v>
      </c>
      <c r="BC34" s="200">
        <v>0.1</v>
      </c>
    </row>
    <row r="35" spans="1:55" s="200" customFormat="1" ht="12.95" customHeight="1" x14ac:dyDescent="0.2">
      <c r="A35" s="39" t="s">
        <v>67</v>
      </c>
      <c r="B35" s="40"/>
      <c r="C35" s="41">
        <v>42241.444000000003</v>
      </c>
      <c r="D35" s="41" t="s">
        <v>38</v>
      </c>
      <c r="E35" s="200">
        <f t="shared" si="2"/>
        <v>-6292.9711646805599</v>
      </c>
      <c r="F35" s="200">
        <f t="shared" si="9"/>
        <v>-6293</v>
      </c>
      <c r="G35" s="158">
        <f t="shared" si="3"/>
        <v>1.1793659003160428E-2</v>
      </c>
      <c r="I35" s="200">
        <f t="shared" si="11"/>
        <v>1.1793659003160428E-2</v>
      </c>
      <c r="P35" s="200">
        <f t="shared" si="4"/>
        <v>1.2157098798330877E-2</v>
      </c>
      <c r="Q35" s="227">
        <f t="shared" si="5"/>
        <v>27222.944000000003</v>
      </c>
      <c r="R35" s="178"/>
      <c r="S35" s="200">
        <f t="shared" si="6"/>
        <v>1.3208848471353772E-7</v>
      </c>
      <c r="T35" s="209">
        <f t="shared" si="10"/>
        <v>0.1</v>
      </c>
      <c r="U35" s="200">
        <f t="shared" si="7"/>
        <v>1.3208848471353772E-8</v>
      </c>
      <c r="W35" s="200">
        <f t="shared" si="8"/>
        <v>-3.6343979517044871E-4</v>
      </c>
      <c r="AB35" s="200" t="s">
        <v>68</v>
      </c>
      <c r="AD35" s="200">
        <v>10</v>
      </c>
      <c r="AF35" s="200" t="s">
        <v>59</v>
      </c>
      <c r="AH35" s="200" t="s">
        <v>60</v>
      </c>
      <c r="AJ35" s="200">
        <v>12494</v>
      </c>
      <c r="AK35" s="200">
        <v>2.3571919999085367E-2</v>
      </c>
      <c r="AR35" s="200">
        <v>12494</v>
      </c>
      <c r="AS35" s="200">
        <v>2.3571919999085367E-2</v>
      </c>
      <c r="BA35" s="200">
        <v>4408.5</v>
      </c>
      <c r="BB35" s="200">
        <v>-5.7682199985720217E-3</v>
      </c>
      <c r="BC35" s="200">
        <v>0.1</v>
      </c>
    </row>
    <row r="36" spans="1:55" s="200" customFormat="1" ht="12.95" customHeight="1" x14ac:dyDescent="0.2">
      <c r="A36" s="39" t="s">
        <v>67</v>
      </c>
      <c r="B36" s="40" t="s">
        <v>52</v>
      </c>
      <c r="C36" s="41">
        <v>42251.463000000003</v>
      </c>
      <c r="D36" s="41" t="s">
        <v>38</v>
      </c>
      <c r="E36" s="200">
        <f t="shared" si="2"/>
        <v>-6268.4748598927581</v>
      </c>
      <c r="F36" s="200">
        <f t="shared" si="9"/>
        <v>-6268.5</v>
      </c>
      <c r="G36" s="158">
        <f t="shared" si="3"/>
        <v>1.0282315502990969E-2</v>
      </c>
      <c r="I36" s="200">
        <f t="shared" si="11"/>
        <v>1.0282315502990969E-2</v>
      </c>
      <c r="P36" s="200">
        <f t="shared" si="4"/>
        <v>1.2095599688620957E-2</v>
      </c>
      <c r="Q36" s="227">
        <f t="shared" si="5"/>
        <v>27232.963000000003</v>
      </c>
      <c r="R36" s="178"/>
      <c r="S36" s="200">
        <f t="shared" si="6"/>
        <v>3.287999537855812E-6</v>
      </c>
      <c r="T36" s="209">
        <f t="shared" si="10"/>
        <v>0.1</v>
      </c>
      <c r="U36" s="200">
        <f t="shared" si="7"/>
        <v>3.287999537855812E-7</v>
      </c>
      <c r="W36" s="200">
        <f t="shared" si="8"/>
        <v>-1.8132841856299889E-3</v>
      </c>
      <c r="AB36" s="200" t="s">
        <v>68</v>
      </c>
      <c r="AH36" s="200" t="s">
        <v>69</v>
      </c>
      <c r="AJ36" s="200">
        <v>12545</v>
      </c>
      <c r="AK36" s="200">
        <v>2.4510599992936477E-2</v>
      </c>
      <c r="AR36" s="200">
        <v>12545</v>
      </c>
      <c r="AS36" s="200">
        <v>2.4510599992936477E-2</v>
      </c>
      <c r="BA36" s="200">
        <v>4447.5</v>
      </c>
      <c r="BB36" s="200">
        <v>-1.3585699998657219E-2</v>
      </c>
      <c r="BC36" s="200">
        <v>0.1</v>
      </c>
    </row>
    <row r="37" spans="1:55" s="200" customFormat="1" ht="12.95" customHeight="1" x14ac:dyDescent="0.2">
      <c r="A37" s="39" t="s">
        <v>70</v>
      </c>
      <c r="B37" s="40" t="s">
        <v>52</v>
      </c>
      <c r="C37" s="41">
        <v>42267.406000000003</v>
      </c>
      <c r="D37" s="41" t="s">
        <v>38</v>
      </c>
      <c r="E37" s="200">
        <f t="shared" si="2"/>
        <v>-6229.494463921912</v>
      </c>
      <c r="F37" s="200">
        <f t="shared" si="9"/>
        <v>-6229.5</v>
      </c>
      <c r="G37" s="158">
        <f t="shared" si="3"/>
        <v>2.2642585026915185E-3</v>
      </c>
      <c r="I37" s="200">
        <f t="shared" si="11"/>
        <v>2.2642585026915185E-3</v>
      </c>
      <c r="P37" s="200">
        <f t="shared" si="4"/>
        <v>1.1998109580122204E-2</v>
      </c>
      <c r="Q37" s="227">
        <f t="shared" si="5"/>
        <v>27248.906000000003</v>
      </c>
      <c r="R37" s="178"/>
      <c r="S37" s="200">
        <f t="shared" si="6"/>
        <v>9.4747856797598506E-5</v>
      </c>
      <c r="T37" s="209">
        <f t="shared" si="10"/>
        <v>0.1</v>
      </c>
      <c r="U37" s="200">
        <f t="shared" si="7"/>
        <v>9.474785679759851E-6</v>
      </c>
      <c r="W37" s="200">
        <f t="shared" si="8"/>
        <v>-9.7338510774306851E-3</v>
      </c>
      <c r="AD37" s="200">
        <v>11</v>
      </c>
      <c r="AF37" s="200" t="s">
        <v>59</v>
      </c>
      <c r="AH37" s="200" t="s">
        <v>60</v>
      </c>
      <c r="AJ37" s="200">
        <v>12547.5</v>
      </c>
      <c r="AK37" s="200">
        <v>2.5322299996332731E-2</v>
      </c>
      <c r="AR37" s="200">
        <v>12547.5</v>
      </c>
      <c r="AS37" s="200">
        <v>2.5322299996332731E-2</v>
      </c>
      <c r="BA37" s="200">
        <v>4460</v>
      </c>
      <c r="BB37" s="200">
        <v>1.5972799999872223E-2</v>
      </c>
      <c r="BC37" s="200">
        <v>0.1</v>
      </c>
    </row>
    <row r="38" spans="1:55" s="200" customFormat="1" ht="12.95" customHeight="1" x14ac:dyDescent="0.2">
      <c r="A38" s="39" t="s">
        <v>70</v>
      </c>
      <c r="B38" s="40"/>
      <c r="C38" s="41">
        <v>42272.548000000003</v>
      </c>
      <c r="D38" s="41" t="s">
        <v>38</v>
      </c>
      <c r="E38" s="200">
        <f t="shared" si="2"/>
        <v>-6216.9223510145493</v>
      </c>
      <c r="F38" s="200">
        <f t="shared" si="9"/>
        <v>-6217</v>
      </c>
      <c r="G38" s="158">
        <f t="shared" si="3"/>
        <v>3.1758470999193378E-2</v>
      </c>
      <c r="I38" s="200">
        <f t="shared" si="11"/>
        <v>3.1758470999193378E-2</v>
      </c>
      <c r="P38" s="200">
        <f t="shared" si="4"/>
        <v>1.1966968400205915E-2</v>
      </c>
      <c r="Q38" s="227">
        <f t="shared" si="5"/>
        <v>27254.048000000003</v>
      </c>
      <c r="R38" s="178"/>
      <c r="S38" s="200">
        <f t="shared" si="6"/>
        <v>3.9170357512572751E-4</v>
      </c>
      <c r="T38" s="209">
        <f t="shared" si="10"/>
        <v>0.1</v>
      </c>
      <c r="U38" s="200">
        <f t="shared" si="7"/>
        <v>3.9170357512572755E-5</v>
      </c>
      <c r="W38" s="200">
        <f t="shared" si="8"/>
        <v>1.9791502598987463E-2</v>
      </c>
      <c r="AB38" s="200" t="s">
        <v>68</v>
      </c>
      <c r="AD38" s="200">
        <v>6</v>
      </c>
      <c r="AF38" s="200" t="s">
        <v>59</v>
      </c>
      <c r="AH38" s="200" t="s">
        <v>60</v>
      </c>
      <c r="AJ38" s="200">
        <v>12550</v>
      </c>
      <c r="AK38" s="200">
        <v>2.54339999955846E-2</v>
      </c>
      <c r="AR38" s="200">
        <v>12550</v>
      </c>
      <c r="AS38" s="200">
        <v>2.54339999955846E-2</v>
      </c>
      <c r="BA38" s="200">
        <v>4467</v>
      </c>
      <c r="BB38" s="200">
        <v>5.5599957704544067E-6</v>
      </c>
      <c r="BC38" s="200">
        <v>0.1</v>
      </c>
    </row>
    <row r="39" spans="1:55" s="200" customFormat="1" ht="12.95" customHeight="1" x14ac:dyDescent="0.2">
      <c r="A39" s="39" t="s">
        <v>70</v>
      </c>
      <c r="B39" s="40"/>
      <c r="C39" s="41">
        <v>42275.394999999997</v>
      </c>
      <c r="D39" s="41" t="s">
        <v>38</v>
      </c>
      <c r="E39" s="200">
        <f t="shared" si="2"/>
        <v>-6209.9614786988759</v>
      </c>
      <c r="F39" s="200">
        <f t="shared" si="9"/>
        <v>-6210</v>
      </c>
      <c r="G39" s="158">
        <f t="shared" si="3"/>
        <v>1.5755229993374087E-2</v>
      </c>
      <c r="I39" s="200">
        <f t="shared" si="11"/>
        <v>1.5755229993374087E-2</v>
      </c>
      <c r="P39" s="200">
        <f t="shared" si="4"/>
        <v>1.1949551741298614E-2</v>
      </c>
      <c r="Q39" s="227">
        <f t="shared" si="5"/>
        <v>27256.894999999997</v>
      </c>
      <c r="R39" s="178"/>
      <c r="S39" s="200">
        <f t="shared" si="6"/>
        <v>1.4483186958320229E-5</v>
      </c>
      <c r="T39" s="209">
        <f t="shared" si="10"/>
        <v>0.1</v>
      </c>
      <c r="U39" s="200">
        <f t="shared" si="7"/>
        <v>1.448318695832023E-6</v>
      </c>
      <c r="W39" s="200">
        <f t="shared" si="8"/>
        <v>3.8056782520754732E-3</v>
      </c>
      <c r="AB39" s="200" t="s">
        <v>68</v>
      </c>
      <c r="AD39" s="200">
        <v>8</v>
      </c>
      <c r="AF39" s="200" t="s">
        <v>59</v>
      </c>
      <c r="AH39" s="200" t="s">
        <v>60</v>
      </c>
      <c r="AJ39" s="200">
        <v>13408.5</v>
      </c>
      <c r="AK39" s="200">
        <v>7.3517799974069931E-3</v>
      </c>
      <c r="AR39" s="200">
        <v>13408.5</v>
      </c>
      <c r="AS39" s="200">
        <v>7.3517799974069931E-3</v>
      </c>
      <c r="BA39" s="200">
        <v>5310.5</v>
      </c>
      <c r="BB39" s="200">
        <v>4.5313999726204202E-4</v>
      </c>
      <c r="BC39" s="200">
        <v>0.1</v>
      </c>
    </row>
    <row r="40" spans="1:55" s="200" customFormat="1" ht="12.95" customHeight="1" x14ac:dyDescent="0.2">
      <c r="A40" s="39" t="s">
        <v>71</v>
      </c>
      <c r="B40" s="40" t="s">
        <v>52</v>
      </c>
      <c r="C40" s="41">
        <v>42620.383000000002</v>
      </c>
      <c r="D40" s="41" t="s">
        <v>38</v>
      </c>
      <c r="E40" s="200">
        <f t="shared" si="2"/>
        <v>-5366.4709910120564</v>
      </c>
      <c r="F40" s="200">
        <f t="shared" si="9"/>
        <v>-5366.5</v>
      </c>
      <c r="G40" s="158">
        <f t="shared" si="3"/>
        <v>1.1864689498906955E-2</v>
      </c>
      <c r="I40" s="200">
        <f t="shared" si="11"/>
        <v>1.1864689498906955E-2</v>
      </c>
      <c r="P40" s="200">
        <f t="shared" si="4"/>
        <v>9.968580690117761E-3</v>
      </c>
      <c r="Q40" s="227">
        <f t="shared" si="5"/>
        <v>27601.883000000002</v>
      </c>
      <c r="R40" s="178"/>
      <c r="S40" s="200">
        <f t="shared" si="6"/>
        <v>3.5952286147679765E-6</v>
      </c>
      <c r="T40" s="209">
        <f t="shared" si="10"/>
        <v>0.1</v>
      </c>
      <c r="U40" s="200">
        <f t="shared" si="7"/>
        <v>3.5952286147679769E-7</v>
      </c>
      <c r="W40" s="200">
        <f t="shared" si="8"/>
        <v>1.8961088087891941E-3</v>
      </c>
      <c r="AB40" s="200" t="s">
        <v>68</v>
      </c>
      <c r="AD40" s="200">
        <v>9</v>
      </c>
      <c r="AF40" s="200" t="s">
        <v>59</v>
      </c>
      <c r="AH40" s="200" t="s">
        <v>60</v>
      </c>
      <c r="AJ40" s="200">
        <v>13411</v>
      </c>
      <c r="AK40" s="200">
        <v>9.8634800015133806E-3</v>
      </c>
      <c r="AR40" s="200">
        <v>13411</v>
      </c>
      <c r="AS40" s="200">
        <v>9.8634800015133806E-3</v>
      </c>
      <c r="BA40" s="200">
        <v>5313</v>
      </c>
      <c r="BB40" s="200">
        <v>-9.0351600010762922E-3</v>
      </c>
      <c r="BC40" s="200">
        <v>0.1</v>
      </c>
    </row>
    <row r="41" spans="1:55" s="200" customFormat="1" ht="12.95" customHeight="1" x14ac:dyDescent="0.2">
      <c r="A41" s="39" t="s">
        <v>71</v>
      </c>
      <c r="B41" s="40"/>
      <c r="C41" s="41">
        <v>42621.396000000001</v>
      </c>
      <c r="D41" s="41" t="s">
        <v>38</v>
      </c>
      <c r="E41" s="200">
        <f t="shared" si="2"/>
        <v>-5363.9942211996977</v>
      </c>
      <c r="F41" s="200">
        <f t="shared" si="9"/>
        <v>-5364</v>
      </c>
      <c r="G41" s="158">
        <f t="shared" si="3"/>
        <v>2.3635319957975298E-3</v>
      </c>
      <c r="I41" s="200">
        <f t="shared" si="11"/>
        <v>2.3635319957975298E-3</v>
      </c>
      <c r="P41" s="200">
        <f t="shared" si="4"/>
        <v>9.9630565121460145E-3</v>
      </c>
      <c r="Q41" s="227">
        <f t="shared" si="5"/>
        <v>27602.896000000001</v>
      </c>
      <c r="R41" s="178"/>
      <c r="S41" s="200">
        <f t="shared" si="6"/>
        <v>5.7752772874581668E-5</v>
      </c>
      <c r="T41" s="209">
        <f t="shared" si="10"/>
        <v>0.1</v>
      </c>
      <c r="U41" s="200">
        <f t="shared" si="7"/>
        <v>5.7752772874581668E-6</v>
      </c>
      <c r="W41" s="200">
        <f t="shared" si="8"/>
        <v>-7.5995245163484847E-3</v>
      </c>
      <c r="AB41" s="200" t="s">
        <v>68</v>
      </c>
      <c r="AD41" s="200">
        <v>8</v>
      </c>
      <c r="AF41" s="200" t="s">
        <v>59</v>
      </c>
      <c r="AH41" s="200" t="s">
        <v>60</v>
      </c>
      <c r="AJ41" s="200">
        <v>13924.5</v>
      </c>
      <c r="AK41" s="200">
        <v>2.8766659997927491E-2</v>
      </c>
      <c r="AR41" s="200">
        <v>13924.5</v>
      </c>
      <c r="AS41" s="200">
        <v>2.8766659997927491E-2</v>
      </c>
      <c r="BA41" s="200">
        <v>5342.5</v>
      </c>
      <c r="BB41" s="200">
        <v>6.0289999237284064E-4</v>
      </c>
      <c r="BC41" s="200">
        <v>0.1</v>
      </c>
    </row>
    <row r="42" spans="1:55" s="200" customFormat="1" ht="12.95" customHeight="1" x14ac:dyDescent="0.2">
      <c r="A42" s="39" t="s">
        <v>71</v>
      </c>
      <c r="B42" s="40" t="s">
        <v>52</v>
      </c>
      <c r="C42" s="41">
        <v>42633.470999999998</v>
      </c>
      <c r="D42" s="41" t="s">
        <v>38</v>
      </c>
      <c r="E42" s="200">
        <f t="shared" si="2"/>
        <v>-5334.4710272369639</v>
      </c>
      <c r="F42" s="200">
        <f t="shared" si="9"/>
        <v>-5334.5</v>
      </c>
      <c r="G42" s="158">
        <f t="shared" si="3"/>
        <v>1.1849873495521024E-2</v>
      </c>
      <c r="I42" s="200">
        <f t="shared" si="11"/>
        <v>1.1849873495521024E-2</v>
      </c>
      <c r="P42" s="200">
        <f t="shared" si="4"/>
        <v>9.8980261376651404E-3</v>
      </c>
      <c r="Q42" s="227">
        <f t="shared" si="5"/>
        <v>27614.970999999998</v>
      </c>
      <c r="R42" s="178"/>
      <c r="S42" s="200">
        <f t="shared" si="6"/>
        <v>3.8097081083689929E-6</v>
      </c>
      <c r="T42" s="209">
        <f t="shared" si="10"/>
        <v>0.1</v>
      </c>
      <c r="U42" s="200">
        <f t="shared" si="7"/>
        <v>3.8097081083689929E-7</v>
      </c>
      <c r="W42" s="200">
        <f t="shared" si="8"/>
        <v>1.9518473578558834E-3</v>
      </c>
      <c r="AB42" s="200" t="s">
        <v>68</v>
      </c>
      <c r="AD42" s="200">
        <v>7</v>
      </c>
      <c r="AF42" s="200" t="s">
        <v>59</v>
      </c>
      <c r="AH42" s="200" t="s">
        <v>60</v>
      </c>
      <c r="AJ42" s="200">
        <v>14103</v>
      </c>
      <c r="AK42" s="200">
        <v>3.6102040001424029E-2</v>
      </c>
      <c r="AR42" s="200">
        <v>14103</v>
      </c>
      <c r="AS42" s="200">
        <v>3.6102040001424029E-2</v>
      </c>
      <c r="BA42" s="200">
        <v>6215.5</v>
      </c>
      <c r="BB42" s="200">
        <v>-3.3114600082626566E-3</v>
      </c>
      <c r="BC42" s="200">
        <v>0.1</v>
      </c>
    </row>
    <row r="43" spans="1:55" s="200" customFormat="1" ht="12.95" customHeight="1" x14ac:dyDescent="0.2">
      <c r="A43" s="39" t="s">
        <v>72</v>
      </c>
      <c r="B43" s="40" t="s">
        <v>52</v>
      </c>
      <c r="C43" s="41">
        <v>42990.52</v>
      </c>
      <c r="D43" s="41" t="s">
        <v>38</v>
      </c>
      <c r="E43" s="200">
        <f t="shared" si="2"/>
        <v>-4461.4915753775194</v>
      </c>
      <c r="F43" s="200">
        <f t="shared" si="9"/>
        <v>-4461.5</v>
      </c>
      <c r="G43" s="158">
        <f t="shared" si="3"/>
        <v>3.4456744979252107E-3</v>
      </c>
      <c r="I43" s="200">
        <f t="shared" si="11"/>
        <v>3.4456744979252107E-3</v>
      </c>
      <c r="P43" s="200">
        <f t="shared" si="4"/>
        <v>8.1028721295259981E-3</v>
      </c>
      <c r="Q43" s="227">
        <f t="shared" si="5"/>
        <v>27972.019999999997</v>
      </c>
      <c r="R43" s="178"/>
      <c r="S43" s="200">
        <f t="shared" si="6"/>
        <v>2.1689489779787984E-5</v>
      </c>
      <c r="T43" s="209">
        <f t="shared" si="10"/>
        <v>0.1</v>
      </c>
      <c r="U43" s="200">
        <f t="shared" si="7"/>
        <v>2.1689489779787984E-6</v>
      </c>
      <c r="W43" s="200">
        <f t="shared" si="8"/>
        <v>-4.6571976316007874E-3</v>
      </c>
      <c r="AB43" s="200" t="s">
        <v>68</v>
      </c>
      <c r="AD43" s="200">
        <v>8</v>
      </c>
      <c r="AF43" s="200" t="s">
        <v>59</v>
      </c>
      <c r="AH43" s="200" t="s">
        <v>60</v>
      </c>
      <c r="AJ43" s="200">
        <v>14103</v>
      </c>
      <c r="AK43" s="200">
        <v>3.8102040001831483E-2</v>
      </c>
      <c r="AR43" s="200">
        <v>14103</v>
      </c>
      <c r="AS43" s="200">
        <v>3.8102040001831483E-2</v>
      </c>
      <c r="BA43" s="200">
        <v>7142</v>
      </c>
      <c r="BB43" s="200">
        <v>8.5245599984773435E-3</v>
      </c>
      <c r="BC43" s="200">
        <v>1</v>
      </c>
    </row>
    <row r="44" spans="1:55" s="200" customFormat="1" ht="12.95" customHeight="1" x14ac:dyDescent="0.2">
      <c r="A44" s="39" t="s">
        <v>73</v>
      </c>
      <c r="B44" s="40"/>
      <c r="C44" s="41">
        <v>43369.466</v>
      </c>
      <c r="D44" s="41"/>
      <c r="E44" s="200">
        <f t="shared" si="2"/>
        <v>-3534.9742868139519</v>
      </c>
      <c r="F44" s="200">
        <f t="shared" si="9"/>
        <v>-3535</v>
      </c>
      <c r="G44" s="158">
        <f t="shared" si="3"/>
        <v>1.0516704998735804E-2</v>
      </c>
      <c r="I44" s="200">
        <f t="shared" si="11"/>
        <v>1.0516704998735804E-2</v>
      </c>
      <c r="P44" s="200">
        <f t="shared" si="4"/>
        <v>6.4713261904722191E-3</v>
      </c>
      <c r="Q44" s="227">
        <f t="shared" si="5"/>
        <v>28350.966</v>
      </c>
      <c r="R44" s="178"/>
      <c r="S44" s="200">
        <f t="shared" si="6"/>
        <v>1.6365089702348102E-5</v>
      </c>
      <c r="T44" s="200">
        <v>1</v>
      </c>
      <c r="U44" s="200">
        <f t="shared" si="7"/>
        <v>1.6365089702348102E-5</v>
      </c>
      <c r="W44" s="200">
        <f t="shared" si="8"/>
        <v>4.045378808263585E-3</v>
      </c>
      <c r="AB44" s="200" t="s">
        <v>68</v>
      </c>
      <c r="AH44" s="200" t="s">
        <v>69</v>
      </c>
      <c r="AJ44" s="200">
        <v>14105.5</v>
      </c>
      <c r="AK44" s="200">
        <v>3.9613739994820207E-2</v>
      </c>
      <c r="AR44" s="200">
        <v>14105.5</v>
      </c>
      <c r="AS44" s="200">
        <v>3.9613739994820207E-2</v>
      </c>
      <c r="BA44" s="200">
        <v>7144.5</v>
      </c>
      <c r="BB44" s="200">
        <v>1.0362600005464628E-3</v>
      </c>
      <c r="BC44" s="200">
        <v>1</v>
      </c>
    </row>
    <row r="45" spans="1:55" s="200" customFormat="1" ht="12.95" customHeight="1" x14ac:dyDescent="0.2">
      <c r="A45" s="39" t="s">
        <v>73</v>
      </c>
      <c r="B45" s="40" t="s">
        <v>52</v>
      </c>
      <c r="C45" s="41">
        <v>43370.481</v>
      </c>
      <c r="D45" s="41"/>
      <c r="E45" s="200">
        <f t="shared" si="2"/>
        <v>-3532.4926270315782</v>
      </c>
      <c r="F45" s="200">
        <f t="shared" si="9"/>
        <v>-3532.5</v>
      </c>
      <c r="G45" s="158">
        <f t="shared" si="3"/>
        <v>3.0155474960338324E-3</v>
      </c>
      <c r="I45" s="200">
        <f t="shared" si="11"/>
        <v>3.0155474960338324E-3</v>
      </c>
      <c r="P45" s="200">
        <f t="shared" si="4"/>
        <v>6.4673049055635028E-3</v>
      </c>
      <c r="Q45" s="227">
        <f t="shared" si="5"/>
        <v>28351.981</v>
      </c>
      <c r="R45" s="178"/>
      <c r="S45" s="200">
        <f t="shared" si="6"/>
        <v>1.191462921424298E-5</v>
      </c>
      <c r="T45" s="200">
        <v>1</v>
      </c>
      <c r="U45" s="200">
        <f t="shared" si="7"/>
        <v>1.191462921424298E-5</v>
      </c>
      <c r="W45" s="200">
        <f t="shared" si="8"/>
        <v>-3.4517574095296703E-3</v>
      </c>
      <c r="AB45" s="200" t="s">
        <v>68</v>
      </c>
      <c r="AH45" s="200" t="s">
        <v>69</v>
      </c>
      <c r="AJ45" s="200">
        <v>14108</v>
      </c>
      <c r="AK45" s="200">
        <v>3.0125439996481873E-2</v>
      </c>
      <c r="AR45" s="200">
        <v>14108</v>
      </c>
      <c r="AS45" s="200">
        <v>3.0125439996481873E-2</v>
      </c>
      <c r="BA45" s="200">
        <v>7993</v>
      </c>
      <c r="BB45" s="200">
        <v>-6.4927600033115596E-3</v>
      </c>
      <c r="BC45" s="200">
        <v>1</v>
      </c>
    </row>
    <row r="46" spans="1:55" s="200" customFormat="1" ht="12.95" customHeight="1" x14ac:dyDescent="0.2">
      <c r="A46" s="39" t="s">
        <v>74</v>
      </c>
      <c r="B46" s="40"/>
      <c r="C46" s="41">
        <v>43717.506000000001</v>
      </c>
      <c r="D46" s="41"/>
      <c r="E46" s="200">
        <f t="shared" si="2"/>
        <v>-2684.0217048849654</v>
      </c>
      <c r="F46" s="200">
        <f t="shared" si="9"/>
        <v>-2684</v>
      </c>
      <c r="G46" s="158">
        <f t="shared" si="3"/>
        <v>-8.8773079987731762E-3</v>
      </c>
      <c r="I46" s="200">
        <f t="shared" si="11"/>
        <v>-8.8773079987731762E-3</v>
      </c>
      <c r="P46" s="200">
        <f t="shared" si="4"/>
        <v>5.2209846846020223E-3</v>
      </c>
      <c r="Q46" s="227">
        <f t="shared" si="5"/>
        <v>28699.006000000001</v>
      </c>
      <c r="R46" s="178"/>
      <c r="S46" s="200">
        <f t="shared" si="6"/>
        <v>1.9876185658611065E-4</v>
      </c>
      <c r="T46" s="200">
        <v>1</v>
      </c>
      <c r="U46" s="200">
        <f t="shared" si="7"/>
        <v>1.9876185658611065E-4</v>
      </c>
      <c r="W46" s="200">
        <f t="shared" si="8"/>
        <v>-1.4098292683375199E-2</v>
      </c>
      <c r="AB46" s="200" t="s">
        <v>68</v>
      </c>
      <c r="AH46" s="200" t="s">
        <v>69</v>
      </c>
      <c r="AJ46" s="200">
        <v>14132.5</v>
      </c>
      <c r="AK46" s="200">
        <v>3.5140099993441254E-2</v>
      </c>
      <c r="AR46" s="200">
        <v>14132.5</v>
      </c>
      <c r="AS46" s="200">
        <v>3.5140099993441254E-2</v>
      </c>
      <c r="BA46" s="200">
        <v>8071</v>
      </c>
      <c r="BB46" s="200">
        <v>3.8722799945389852E-3</v>
      </c>
      <c r="BC46" s="200">
        <v>1</v>
      </c>
    </row>
    <row r="47" spans="1:55" s="200" customFormat="1" ht="12.95" customHeight="1" x14ac:dyDescent="0.2">
      <c r="A47" s="39" t="s">
        <v>74</v>
      </c>
      <c r="B47" s="40"/>
      <c r="C47" s="41">
        <v>43749.417999999998</v>
      </c>
      <c r="D47" s="41"/>
      <c r="E47" s="200">
        <f t="shared" si="2"/>
        <v>-2605.9973433330897</v>
      </c>
      <c r="F47" s="200">
        <f t="shared" si="9"/>
        <v>-2606</v>
      </c>
      <c r="G47" s="158">
        <f t="shared" si="3"/>
        <v>1.0865779986488633E-3</v>
      </c>
      <c r="I47" s="200">
        <f t="shared" si="11"/>
        <v>1.0865779986488633E-3</v>
      </c>
      <c r="P47" s="200">
        <f t="shared" si="4"/>
        <v>5.1182744702765971E-3</v>
      </c>
      <c r="Q47" s="227">
        <f t="shared" si="5"/>
        <v>28730.917999999998</v>
      </c>
      <c r="R47" s="178"/>
      <c r="S47" s="200">
        <f t="shared" si="6"/>
        <v>1.6254576439335518E-5</v>
      </c>
      <c r="T47" s="200">
        <v>1</v>
      </c>
      <c r="U47" s="200">
        <f t="shared" si="7"/>
        <v>1.6254576439335518E-5</v>
      </c>
      <c r="W47" s="200">
        <f t="shared" si="8"/>
        <v>-4.0316964716277338E-3</v>
      </c>
      <c r="AB47" s="200" t="s">
        <v>68</v>
      </c>
      <c r="AH47" s="200" t="s">
        <v>69</v>
      </c>
      <c r="AJ47" s="200">
        <v>14134.5</v>
      </c>
      <c r="AK47" s="200">
        <v>3.5549460000765976E-2</v>
      </c>
      <c r="AR47" s="200">
        <v>14134.5</v>
      </c>
      <c r="AS47" s="200">
        <v>3.5549460000765976E-2</v>
      </c>
      <c r="BA47" s="200">
        <v>8088</v>
      </c>
      <c r="BB47" s="200">
        <v>-4.0481600080966018E-3</v>
      </c>
      <c r="BC47" s="200">
        <v>0.1</v>
      </c>
    </row>
    <row r="48" spans="1:55" s="200" customFormat="1" ht="12.95" customHeight="1" x14ac:dyDescent="0.2">
      <c r="A48" s="39" t="s">
        <v>75</v>
      </c>
      <c r="B48" s="40"/>
      <c r="C48" s="41">
        <v>43756.362999999998</v>
      </c>
      <c r="D48" s="41" t="s">
        <v>38</v>
      </c>
      <c r="E48" s="200">
        <f t="shared" si="2"/>
        <v>-2589.0169224576257</v>
      </c>
      <c r="F48" s="200">
        <f t="shared" si="9"/>
        <v>-2589</v>
      </c>
      <c r="G48" s="158">
        <f t="shared" si="3"/>
        <v>-6.9212930029607378E-3</v>
      </c>
      <c r="I48" s="200">
        <f t="shared" si="11"/>
        <v>-6.9212930029607378E-3</v>
      </c>
      <c r="P48" s="200">
        <f t="shared" si="4"/>
        <v>5.0961539582239897E-3</v>
      </c>
      <c r="Q48" s="227">
        <f t="shared" si="5"/>
        <v>28737.862999999998</v>
      </c>
      <c r="R48" s="178"/>
      <c r="S48" s="200">
        <f t="shared" si="6"/>
        <v>1.4441903146488803E-4</v>
      </c>
      <c r="T48" s="209">
        <f>T$18</f>
        <v>0.1</v>
      </c>
      <c r="U48" s="200">
        <f t="shared" si="7"/>
        <v>1.4441903146488803E-5</v>
      </c>
      <c r="W48" s="200">
        <f t="shared" si="8"/>
        <v>-1.2017446961184727E-2</v>
      </c>
      <c r="AB48" s="200" t="s">
        <v>68</v>
      </c>
      <c r="AD48" s="200">
        <v>9</v>
      </c>
      <c r="AF48" s="200" t="s">
        <v>59</v>
      </c>
      <c r="AH48" s="200" t="s">
        <v>60</v>
      </c>
      <c r="AJ48" s="200">
        <v>14137</v>
      </c>
      <c r="AK48" s="200">
        <v>3.5461159997794311E-2</v>
      </c>
      <c r="AR48" s="200">
        <v>14137</v>
      </c>
      <c r="AS48" s="200">
        <v>3.5461159997794311E-2</v>
      </c>
      <c r="BA48" s="200">
        <v>8110</v>
      </c>
      <c r="BB48" s="200">
        <v>1.0054799997305963E-2</v>
      </c>
      <c r="BC48" s="200">
        <v>0.1</v>
      </c>
    </row>
    <row r="49" spans="1:55" s="200" customFormat="1" ht="12.95" customHeight="1" x14ac:dyDescent="0.2">
      <c r="A49" s="39" t="s">
        <v>75</v>
      </c>
      <c r="B49" s="40"/>
      <c r="C49" s="41">
        <v>43765.375</v>
      </c>
      <c r="D49" s="41" t="s">
        <v>38</v>
      </c>
      <c r="E49" s="200">
        <f t="shared" si="2"/>
        <v>-2566.9827175721352</v>
      </c>
      <c r="F49" s="200">
        <f t="shared" si="9"/>
        <v>-2567</v>
      </c>
      <c r="G49" s="158">
        <f t="shared" si="3"/>
        <v>7.0685210012015887E-3</v>
      </c>
      <c r="I49" s="200">
        <f t="shared" si="11"/>
        <v>7.0685210012015887E-3</v>
      </c>
      <c r="P49" s="200">
        <f t="shared" si="4"/>
        <v>5.0676682248170356E-3</v>
      </c>
      <c r="Q49" s="227">
        <f t="shared" si="5"/>
        <v>28746.875</v>
      </c>
      <c r="R49" s="178"/>
      <c r="S49" s="200">
        <f t="shared" si="6"/>
        <v>4.0034118327657739E-6</v>
      </c>
      <c r="T49" s="209">
        <f>T$18</f>
        <v>0.1</v>
      </c>
      <c r="U49" s="200">
        <f t="shared" si="7"/>
        <v>4.0034118327657743E-7</v>
      </c>
      <c r="W49" s="200">
        <f t="shared" si="8"/>
        <v>2.000852776384553E-3</v>
      </c>
      <c r="AB49" s="200" t="s">
        <v>68</v>
      </c>
      <c r="AD49" s="200">
        <v>8</v>
      </c>
      <c r="AF49" s="200" t="s">
        <v>59</v>
      </c>
      <c r="AH49" s="200" t="s">
        <v>60</v>
      </c>
      <c r="AJ49" s="200">
        <v>14139.5</v>
      </c>
      <c r="AK49" s="200">
        <v>3.5672859994519968E-2</v>
      </c>
      <c r="AR49" s="200">
        <v>14139.5</v>
      </c>
      <c r="AS49" s="200">
        <v>3.5672859994519968E-2</v>
      </c>
      <c r="BA49" s="200">
        <v>8829</v>
      </c>
      <c r="BB49" s="200">
        <v>-3.5802800048259087E-3</v>
      </c>
      <c r="BC49" s="200">
        <v>1</v>
      </c>
    </row>
    <row r="50" spans="1:55" s="200" customFormat="1" ht="12.95" customHeight="1" x14ac:dyDescent="0.2">
      <c r="A50" s="39" t="s">
        <v>76</v>
      </c>
      <c r="B50" s="40"/>
      <c r="C50" s="41">
        <v>44059.428999999996</v>
      </c>
      <c r="D50" s="41" t="s">
        <v>40</v>
      </c>
      <c r="E50" s="200">
        <f t="shared" si="2"/>
        <v>-1848.0250962454413</v>
      </c>
      <c r="F50" s="200">
        <f t="shared" si="9"/>
        <v>-1848</v>
      </c>
      <c r="G50" s="158">
        <f t="shared" si="3"/>
        <v>-1.0264376003760844E-2</v>
      </c>
      <c r="I50" s="200">
        <f t="shared" si="11"/>
        <v>-1.0264376003760844E-2</v>
      </c>
      <c r="P50" s="200">
        <f t="shared" si="4"/>
        <v>4.2241402693373956E-3</v>
      </c>
      <c r="Q50" s="227">
        <f t="shared" si="5"/>
        <v>29040.928999999996</v>
      </c>
      <c r="R50" s="178"/>
      <c r="S50" s="200">
        <f t="shared" si="6"/>
        <v>2.0991710379583253E-4</v>
      </c>
      <c r="T50" s="209">
        <v>1</v>
      </c>
      <c r="U50" s="200">
        <f t="shared" si="7"/>
        <v>2.0991710379583253E-4</v>
      </c>
      <c r="W50" s="200">
        <f t="shared" si="8"/>
        <v>-1.448851627309824E-2</v>
      </c>
      <c r="AB50" s="200" t="s">
        <v>68</v>
      </c>
      <c r="AD50" s="200">
        <v>8</v>
      </c>
      <c r="AF50" s="200" t="s">
        <v>59</v>
      </c>
      <c r="AH50" s="200" t="s">
        <v>60</v>
      </c>
      <c r="AJ50" s="200">
        <v>14144.5</v>
      </c>
      <c r="AK50" s="200">
        <v>3.4496259992010891E-2</v>
      </c>
      <c r="AR50" s="200">
        <v>14144.5</v>
      </c>
      <c r="AS50" s="200">
        <v>3.4496259992010891E-2</v>
      </c>
      <c r="BA50" s="200">
        <v>9873</v>
      </c>
      <c r="BB50" s="200">
        <v>4.3056399954366498E-3</v>
      </c>
      <c r="BC50" s="200">
        <v>0.1</v>
      </c>
    </row>
    <row r="51" spans="1:55" s="200" customFormat="1" ht="12.95" customHeight="1" x14ac:dyDescent="0.2">
      <c r="A51" s="39" t="s">
        <v>77</v>
      </c>
      <c r="B51" s="40"/>
      <c r="C51" s="41">
        <v>44486.428</v>
      </c>
      <c r="D51" s="41"/>
      <c r="E51" s="200">
        <f t="shared" si="2"/>
        <v>-804.01894312770389</v>
      </c>
      <c r="F51" s="200">
        <f t="shared" si="9"/>
        <v>-804</v>
      </c>
      <c r="G51" s="158">
        <f t="shared" si="3"/>
        <v>-7.7477480008383282E-3</v>
      </c>
      <c r="J51" s="200">
        <f>G51</f>
        <v>-7.7477480008383282E-3</v>
      </c>
      <c r="P51" s="200">
        <f t="shared" si="4"/>
        <v>3.3013910733722864E-3</v>
      </c>
      <c r="Q51" s="227">
        <f t="shared" si="5"/>
        <v>29467.928</v>
      </c>
      <c r="R51" s="178"/>
      <c r="S51" s="200">
        <f t="shared" si="6"/>
        <v>1.2208347428124781E-4</v>
      </c>
      <c r="T51" s="209">
        <f>T$18</f>
        <v>0.1</v>
      </c>
      <c r="U51" s="200">
        <f t="shared" si="7"/>
        <v>1.2208347428124782E-5</v>
      </c>
      <c r="W51" s="200">
        <f t="shared" si="8"/>
        <v>-1.1049139074210615E-2</v>
      </c>
      <c r="AB51" s="200" t="s">
        <v>68</v>
      </c>
      <c r="AH51" s="200" t="s">
        <v>69</v>
      </c>
      <c r="AJ51" s="200">
        <v>14193.5</v>
      </c>
      <c r="AK51" s="200">
        <v>2.5025579998327885E-2</v>
      </c>
      <c r="AR51" s="200">
        <v>14193.5</v>
      </c>
      <c r="AS51" s="200">
        <v>2.5025579998327885E-2</v>
      </c>
      <c r="BA51" s="200">
        <v>10677.5</v>
      </c>
      <c r="BB51" s="200">
        <v>1.9570700002077501E-2</v>
      </c>
      <c r="BC51" s="200">
        <v>1</v>
      </c>
    </row>
    <row r="52" spans="1:55" s="200" customFormat="1" ht="12.95" customHeight="1" x14ac:dyDescent="0.2">
      <c r="A52" s="39" t="s">
        <v>78</v>
      </c>
      <c r="B52" s="40" t="s">
        <v>52</v>
      </c>
      <c r="C52" s="41">
        <v>44815.48</v>
      </c>
      <c r="D52" s="41" t="s">
        <v>40</v>
      </c>
      <c r="E52" s="200">
        <f t="shared" si="2"/>
        <v>0.50826348331481208</v>
      </c>
      <c r="F52" s="200">
        <f t="shared" si="9"/>
        <v>0.5</v>
      </c>
      <c r="G52" s="158">
        <f t="shared" si="3"/>
        <v>3.3797685027820989E-3</v>
      </c>
      <c r="I52" s="200">
        <f>G52</f>
        <v>3.3797685027820989E-3</v>
      </c>
      <c r="P52" s="200">
        <f t="shared" si="4"/>
        <v>2.8343862271617069E-3</v>
      </c>
      <c r="Q52" s="227">
        <f t="shared" si="5"/>
        <v>29796.980000000003</v>
      </c>
      <c r="R52" s="178"/>
      <c r="S52" s="200">
        <f t="shared" si="6"/>
        <v>2.9744182656087727E-7</v>
      </c>
      <c r="T52" s="209">
        <v>1</v>
      </c>
      <c r="U52" s="200">
        <f t="shared" si="7"/>
        <v>2.9744182656087727E-7</v>
      </c>
      <c r="W52" s="200">
        <f t="shared" si="8"/>
        <v>5.4538227562039203E-4</v>
      </c>
      <c r="AB52" s="200" t="s">
        <v>79</v>
      </c>
      <c r="AD52" s="200">
        <v>18</v>
      </c>
      <c r="AF52" s="200" t="s">
        <v>59</v>
      </c>
      <c r="AH52" s="200" t="s">
        <v>60</v>
      </c>
      <c r="AJ52" s="200">
        <v>14208</v>
      </c>
      <c r="AK52" s="200">
        <v>3.3593439991818741E-2</v>
      </c>
      <c r="AR52" s="200">
        <v>14208</v>
      </c>
      <c r="AS52" s="200">
        <v>3.3593439991818741E-2</v>
      </c>
      <c r="BA52" s="200">
        <v>11391.5</v>
      </c>
      <c r="BB52" s="200">
        <v>1.9912219991965685E-2</v>
      </c>
      <c r="BC52" s="200">
        <v>0.1</v>
      </c>
    </row>
    <row r="53" spans="1:55" s="200" customFormat="1" ht="12.95" customHeight="1" x14ac:dyDescent="0.2">
      <c r="A53" s="39" t="s">
        <v>80</v>
      </c>
      <c r="B53" s="40" t="s">
        <v>52</v>
      </c>
      <c r="C53" s="41">
        <v>45107.502999999997</v>
      </c>
      <c r="D53" s="41"/>
      <c r="E53" s="200">
        <f t="shared" si="2"/>
        <v>714.5001202602441</v>
      </c>
      <c r="F53" s="200">
        <f t="shared" si="9"/>
        <v>714.5</v>
      </c>
      <c r="G53" s="158">
        <f t="shared" si="3"/>
        <v>4.9186492105945945E-5</v>
      </c>
      <c r="I53" s="200">
        <f>G53</f>
        <v>4.9186492105945945E-5</v>
      </c>
      <c r="P53" s="200">
        <f t="shared" si="4"/>
        <v>2.5978519362178445E-3</v>
      </c>
      <c r="Q53" s="227">
        <f t="shared" si="5"/>
        <v>30089.002999999997</v>
      </c>
      <c r="R53" s="178"/>
      <c r="S53" s="200">
        <f t="shared" si="6"/>
        <v>6.4956955460101009E-6</v>
      </c>
      <c r="T53" s="209">
        <f>T$18</f>
        <v>0.1</v>
      </c>
      <c r="U53" s="200">
        <f t="shared" si="7"/>
        <v>6.4956955460101009E-7</v>
      </c>
      <c r="W53" s="200">
        <f t="shared" ref="W53:W84" si="12">+G53-P53</f>
        <v>-2.5486654441118986E-3</v>
      </c>
      <c r="AB53" s="200" t="s">
        <v>68</v>
      </c>
      <c r="AH53" s="200" t="s">
        <v>69</v>
      </c>
      <c r="AJ53" s="200">
        <v>14235</v>
      </c>
      <c r="AK53" s="200">
        <v>2.871979999326868E-2</v>
      </c>
      <c r="AR53" s="200">
        <v>14235</v>
      </c>
      <c r="AS53" s="200">
        <v>2.871979999326868E-2</v>
      </c>
      <c r="BA53" s="200">
        <v>11411</v>
      </c>
      <c r="BB53" s="200">
        <v>1.6503479993843939E-2</v>
      </c>
      <c r="BC53" s="200">
        <v>0.1</v>
      </c>
    </row>
    <row r="54" spans="1:55" s="200" customFormat="1" ht="12.95" customHeight="1" x14ac:dyDescent="0.2">
      <c r="A54" s="39" t="s">
        <v>80</v>
      </c>
      <c r="B54" s="40"/>
      <c r="C54" s="41">
        <v>45115.474999999999</v>
      </c>
      <c r="D54" s="41"/>
      <c r="E54" s="200">
        <f t="shared" si="2"/>
        <v>733.99154073817544</v>
      </c>
      <c r="F54" s="200">
        <f t="shared" si="9"/>
        <v>734</v>
      </c>
      <c r="G54" s="158">
        <f t="shared" si="3"/>
        <v>-3.4598420024849474E-3</v>
      </c>
      <c r="I54" s="200">
        <f>G54</f>
        <v>-3.4598420024849474E-3</v>
      </c>
      <c r="P54" s="200">
        <f t="shared" si="4"/>
        <v>2.5937393595026731E-3</v>
      </c>
      <c r="Q54" s="227">
        <f t="shared" si="5"/>
        <v>30096.974999999999</v>
      </c>
      <c r="R54" s="178"/>
      <c r="S54" s="200">
        <f t="shared" si="6"/>
        <v>3.6645847306203904E-5</v>
      </c>
      <c r="T54" s="209">
        <f>T$18</f>
        <v>0.1</v>
      </c>
      <c r="U54" s="200">
        <f t="shared" si="7"/>
        <v>3.6645847306203906E-6</v>
      </c>
      <c r="W54" s="200">
        <f t="shared" si="12"/>
        <v>-6.053581361987621E-3</v>
      </c>
      <c r="AB54" s="200" t="s">
        <v>68</v>
      </c>
      <c r="AH54" s="200" t="s">
        <v>69</v>
      </c>
      <c r="AJ54" s="200">
        <v>14235</v>
      </c>
      <c r="AK54" s="200">
        <v>2.9119799997715745E-2</v>
      </c>
      <c r="AR54" s="200">
        <v>14235</v>
      </c>
      <c r="AS54" s="200">
        <v>2.9119799997715745E-2</v>
      </c>
      <c r="BA54" s="200">
        <v>11628.5</v>
      </c>
      <c r="BB54" s="200">
        <v>6.0213800024939701E-3</v>
      </c>
      <c r="BC54" s="200">
        <v>0.1</v>
      </c>
    </row>
    <row r="55" spans="1:55" s="200" customFormat="1" ht="12.95" customHeight="1" x14ac:dyDescent="0.2">
      <c r="A55" s="39" t="s">
        <v>80</v>
      </c>
      <c r="B55" s="40" t="s">
        <v>52</v>
      </c>
      <c r="C55" s="41">
        <v>45204.421000000002</v>
      </c>
      <c r="D55" s="41"/>
      <c r="E55" s="200">
        <f t="shared" si="2"/>
        <v>951.4631771944978</v>
      </c>
      <c r="F55" s="200">
        <f t="shared" si="9"/>
        <v>951.5</v>
      </c>
      <c r="G55" s="158">
        <f t="shared" si="3"/>
        <v>-1.5060544501466211E-2</v>
      </c>
      <c r="I55" s="200">
        <f>G55</f>
        <v>-1.5060544501466211E-2</v>
      </c>
      <c r="P55" s="200">
        <f t="shared" si="4"/>
        <v>2.5563280854997276E-3</v>
      </c>
      <c r="Q55" s="227">
        <f t="shared" si="5"/>
        <v>30185.921000000002</v>
      </c>
      <c r="R55" s="178"/>
      <c r="S55" s="200">
        <f t="shared" si="6"/>
        <v>3.1035419974539198E-4</v>
      </c>
      <c r="T55" s="209">
        <f>T$18</f>
        <v>0.1</v>
      </c>
      <c r="U55" s="200">
        <f t="shared" si="7"/>
        <v>3.1035419974539198E-5</v>
      </c>
      <c r="W55" s="200">
        <f t="shared" si="12"/>
        <v>-1.761687258696594E-2</v>
      </c>
      <c r="AB55" s="200" t="s">
        <v>68</v>
      </c>
      <c r="AH55" s="200" t="s">
        <v>69</v>
      </c>
      <c r="AJ55" s="200">
        <v>14274</v>
      </c>
      <c r="AK55" s="200">
        <v>4.390231999423122E-2</v>
      </c>
      <c r="AR55" s="200">
        <v>14274</v>
      </c>
      <c r="AS55" s="200">
        <v>4.390231999423122E-2</v>
      </c>
      <c r="BA55" s="200">
        <v>12494</v>
      </c>
      <c r="BB55" s="200">
        <v>2.3571919999085367E-2</v>
      </c>
      <c r="BC55" s="200">
        <v>0.1</v>
      </c>
    </row>
    <row r="56" spans="1:55" s="200" customFormat="1" ht="12.95" customHeight="1" x14ac:dyDescent="0.2">
      <c r="A56" s="39" t="s">
        <v>81</v>
      </c>
      <c r="B56" s="40"/>
      <c r="C56" s="41">
        <v>45558.423999999999</v>
      </c>
      <c r="D56" s="41"/>
      <c r="E56" s="200">
        <f t="shared" si="2"/>
        <v>1816.9952047218042</v>
      </c>
      <c r="F56" s="200">
        <f t="shared" si="9"/>
        <v>1817</v>
      </c>
      <c r="G56" s="158">
        <f t="shared" si="3"/>
        <v>-1.9612710020737723E-3</v>
      </c>
      <c r="J56" s="200">
        <f>G56</f>
        <v>-1.9612710020737723E-3</v>
      </c>
      <c r="P56" s="200">
        <f t="shared" si="4"/>
        <v>2.5612890140531133E-3</v>
      </c>
      <c r="Q56" s="227">
        <f t="shared" si="5"/>
        <v>30539.923999999999</v>
      </c>
      <c r="R56" s="178"/>
      <c r="S56" s="200">
        <f t="shared" si="6"/>
        <v>2.0453549099469614E-5</v>
      </c>
      <c r="T56" s="209">
        <f>T$18</f>
        <v>0.1</v>
      </c>
      <c r="U56" s="200">
        <f t="shared" si="7"/>
        <v>2.0453549099469614E-6</v>
      </c>
      <c r="W56" s="200">
        <f t="shared" si="12"/>
        <v>-4.5225600161268855E-3</v>
      </c>
      <c r="AB56" s="200" t="s">
        <v>68</v>
      </c>
      <c r="AH56" s="200" t="s">
        <v>69</v>
      </c>
      <c r="AJ56" s="200">
        <v>15073.5</v>
      </c>
      <c r="AK56" s="200">
        <v>5.7143979996908456E-2</v>
      </c>
      <c r="AR56" s="200">
        <v>15073.5</v>
      </c>
      <c r="AS56" s="200">
        <v>5.7143979996908456E-2</v>
      </c>
      <c r="BA56" s="200">
        <v>12545</v>
      </c>
      <c r="BB56" s="200">
        <v>2.4510599992936477E-2</v>
      </c>
      <c r="BC56" s="200">
        <v>1</v>
      </c>
    </row>
    <row r="57" spans="1:55" s="200" customFormat="1" ht="12.95" customHeight="1" x14ac:dyDescent="0.2">
      <c r="A57" s="39" t="s">
        <v>51</v>
      </c>
      <c r="B57" s="40" t="s">
        <v>54</v>
      </c>
      <c r="C57" s="41">
        <v>45579.2837</v>
      </c>
      <c r="D57" s="41" t="s">
        <v>82</v>
      </c>
      <c r="E57" s="200">
        <f t="shared" si="2"/>
        <v>1867.9968584778803</v>
      </c>
      <c r="F57" s="200">
        <f t="shared" si="9"/>
        <v>1868</v>
      </c>
      <c r="G57" s="158">
        <f t="shared" si="3"/>
        <v>-1.2848839978687465E-3</v>
      </c>
      <c r="J57" s="200">
        <f>G57</f>
        <v>-1.2848839978687465E-3</v>
      </c>
      <c r="O57" s="200">
        <f ca="1">+C$11+C$12*$F57</f>
        <v>-2.8446573763042618E-2</v>
      </c>
      <c r="P57" s="200">
        <f t="shared" si="4"/>
        <v>2.5692523711942864E-3</v>
      </c>
      <c r="Q57" s="227">
        <f t="shared" si="5"/>
        <v>30560.7837</v>
      </c>
      <c r="R57" s="178"/>
      <c r="S57" s="200">
        <f t="shared" si="6"/>
        <v>1.4854367151334379E-5</v>
      </c>
      <c r="T57" s="200">
        <v>1</v>
      </c>
      <c r="U57" s="200">
        <f t="shared" si="7"/>
        <v>1.4854367151334379E-5</v>
      </c>
      <c r="W57" s="200">
        <f t="shared" si="12"/>
        <v>-3.8541363690630329E-3</v>
      </c>
      <c r="AJ57" s="200">
        <v>15078.5</v>
      </c>
      <c r="AK57" s="200">
        <v>5.0167380002676509E-2</v>
      </c>
      <c r="AR57" s="200">
        <v>15078.5</v>
      </c>
      <c r="AS57" s="200">
        <v>5.0167380002676509E-2</v>
      </c>
      <c r="BA57" s="200">
        <v>12547.5</v>
      </c>
      <c r="BB57" s="200">
        <v>2.5322299996332731E-2</v>
      </c>
      <c r="BC57" s="200">
        <v>1</v>
      </c>
    </row>
    <row r="58" spans="1:55" s="200" customFormat="1" ht="12.95" customHeight="1" x14ac:dyDescent="0.2">
      <c r="A58" s="39" t="s">
        <v>51</v>
      </c>
      <c r="B58" s="40" t="s">
        <v>52</v>
      </c>
      <c r="C58" s="41">
        <v>45580.307000000001</v>
      </c>
      <c r="D58" s="41" t="s">
        <v>82</v>
      </c>
      <c r="E58" s="200">
        <f t="shared" si="2"/>
        <v>1870.4988116358179</v>
      </c>
      <c r="F58" s="200">
        <f t="shared" si="9"/>
        <v>1870.5</v>
      </c>
      <c r="G58" s="158">
        <f t="shared" si="3"/>
        <v>-4.8604149924358353E-4</v>
      </c>
      <c r="J58" s="200">
        <f>G58</f>
        <v>-4.8604149924358353E-4</v>
      </c>
      <c r="O58" s="200">
        <f ca="1">+C$11+C$12*$F58</f>
        <v>-2.843359469481712E-2</v>
      </c>
      <c r="P58" s="200">
        <f t="shared" si="4"/>
        <v>2.5696646823650448E-3</v>
      </c>
      <c r="Q58" s="227">
        <f t="shared" si="5"/>
        <v>30561.807000000001</v>
      </c>
      <c r="R58" s="178"/>
      <c r="S58" s="200">
        <f t="shared" si="6"/>
        <v>9.3373402683211834E-6</v>
      </c>
      <c r="T58" s="200">
        <v>1</v>
      </c>
      <c r="U58" s="200">
        <f t="shared" si="7"/>
        <v>9.3373402683211834E-6</v>
      </c>
      <c r="W58" s="200">
        <f t="shared" si="12"/>
        <v>-3.0557061816086284E-3</v>
      </c>
      <c r="AJ58" s="200">
        <v>15098</v>
      </c>
      <c r="AK58" s="200">
        <v>4.5758640000713058E-2</v>
      </c>
      <c r="AR58" s="200">
        <v>15098</v>
      </c>
      <c r="AS58" s="200">
        <v>4.5758640000713058E-2</v>
      </c>
      <c r="BA58" s="200">
        <v>12550</v>
      </c>
      <c r="BB58" s="200">
        <v>2.54339999955846E-2</v>
      </c>
      <c r="BC58" s="200">
        <v>1</v>
      </c>
    </row>
    <row r="59" spans="1:55" s="200" customFormat="1" ht="12.95" customHeight="1" x14ac:dyDescent="0.2">
      <c r="A59" s="39" t="s">
        <v>51</v>
      </c>
      <c r="B59" s="40" t="s">
        <v>54</v>
      </c>
      <c r="C59" s="41">
        <v>45581.329599999997</v>
      </c>
      <c r="D59" s="41" t="s">
        <v>82</v>
      </c>
      <c r="E59" s="200">
        <f t="shared" si="2"/>
        <v>1872.9990533042401</v>
      </c>
      <c r="F59" s="200">
        <f t="shared" si="9"/>
        <v>1873</v>
      </c>
      <c r="G59" s="158">
        <f t="shared" si="3"/>
        <v>-3.87199004762806E-4</v>
      </c>
      <c r="J59" s="200">
        <f>G59</f>
        <v>-3.87199004762806E-4</v>
      </c>
      <c r="O59" s="200">
        <f ca="1">+C$11+C$12*$F59</f>
        <v>-2.8420615626591615E-2</v>
      </c>
      <c r="P59" s="200">
        <f t="shared" si="4"/>
        <v>2.5700790449868847E-3</v>
      </c>
      <c r="Q59" s="227">
        <f t="shared" si="5"/>
        <v>30562.829599999997</v>
      </c>
      <c r="R59" s="178"/>
      <c r="S59" s="200">
        <f t="shared" si="6"/>
        <v>8.7454934635313337E-6</v>
      </c>
      <c r="T59" s="200">
        <v>1</v>
      </c>
      <c r="U59" s="200">
        <f t="shared" si="7"/>
        <v>8.7454934635313337E-6</v>
      </c>
      <c r="W59" s="200">
        <f t="shared" si="12"/>
        <v>-2.9572780497496907E-3</v>
      </c>
      <c r="AJ59" s="200">
        <v>15098</v>
      </c>
      <c r="AK59" s="200">
        <v>4.7758640001120511E-2</v>
      </c>
      <c r="AR59" s="200">
        <v>15098</v>
      </c>
      <c r="AS59" s="200">
        <v>4.7758640001120511E-2</v>
      </c>
      <c r="BA59" s="200">
        <v>13408.5</v>
      </c>
      <c r="BB59" s="200">
        <v>7.3517799974069931E-3</v>
      </c>
      <c r="BC59" s="200">
        <v>0.1</v>
      </c>
    </row>
    <row r="60" spans="1:55" s="200" customFormat="1" ht="12.95" customHeight="1" x14ac:dyDescent="0.2">
      <c r="A60" s="39" t="s">
        <v>83</v>
      </c>
      <c r="B60" s="40" t="s">
        <v>52</v>
      </c>
      <c r="C60" s="41">
        <v>45932.434000000001</v>
      </c>
      <c r="D60" s="41"/>
      <c r="E60" s="200">
        <f t="shared" si="2"/>
        <v>2731.4440472895008</v>
      </c>
      <c r="F60" s="200">
        <f t="shared" si="9"/>
        <v>2731.5</v>
      </c>
      <c r="G60" s="158">
        <f t="shared" si="3"/>
        <v>-2.2884684498421848E-2</v>
      </c>
      <c r="I60" s="200">
        <f t="shared" ref="I60:I68" si="13">G60</f>
        <v>-2.2884684498421848E-2</v>
      </c>
      <c r="P60" s="200">
        <f t="shared" si="4"/>
        <v>2.8336806108841552E-3</v>
      </c>
      <c r="Q60" s="227">
        <f t="shared" si="5"/>
        <v>30913.934000000001</v>
      </c>
      <c r="R60" s="178"/>
      <c r="S60" s="200">
        <f t="shared" si="6"/>
        <v>6.6143430389556835E-4</v>
      </c>
      <c r="T60" s="209">
        <f t="shared" ref="T60:T65" si="14">T$18</f>
        <v>0.1</v>
      </c>
      <c r="U60" s="200">
        <f t="shared" si="7"/>
        <v>6.6143430389556832E-5</v>
      </c>
      <c r="W60" s="200">
        <f t="shared" si="12"/>
        <v>-2.5718365109306002E-2</v>
      </c>
      <c r="AB60" s="200" t="s">
        <v>68</v>
      </c>
      <c r="AH60" s="200" t="s">
        <v>69</v>
      </c>
      <c r="AJ60" s="200">
        <v>15147</v>
      </c>
      <c r="AK60" s="200">
        <v>2.7987959998426959E-2</v>
      </c>
      <c r="AR60" s="200">
        <v>15147</v>
      </c>
      <c r="AS60" s="200">
        <v>2.7987959998426959E-2</v>
      </c>
      <c r="BA60" s="200">
        <v>13411</v>
      </c>
      <c r="BB60" s="200">
        <v>9.8634800015133806E-3</v>
      </c>
      <c r="BC60" s="200">
        <v>0.1</v>
      </c>
    </row>
    <row r="61" spans="1:55" s="200" customFormat="1" ht="12.95" customHeight="1" x14ac:dyDescent="0.2">
      <c r="A61" s="39" t="s">
        <v>83</v>
      </c>
      <c r="B61" s="40" t="s">
        <v>52</v>
      </c>
      <c r="C61" s="41">
        <v>45933.459000000003</v>
      </c>
      <c r="D61" s="41"/>
      <c r="E61" s="200">
        <f t="shared" si="2"/>
        <v>2733.9501569219524</v>
      </c>
      <c r="F61" s="200">
        <f t="shared" si="9"/>
        <v>2734</v>
      </c>
      <c r="G61" s="158">
        <f t="shared" si="3"/>
        <v>-2.0385841999086551E-2</v>
      </c>
      <c r="I61" s="200">
        <f t="shared" si="13"/>
        <v>-2.0385841999086551E-2</v>
      </c>
      <c r="P61" s="200">
        <f t="shared" si="4"/>
        <v>2.834801493258805E-3</v>
      </c>
      <c r="Q61" s="227">
        <f t="shared" si="5"/>
        <v>30914.959000000003</v>
      </c>
      <c r="R61" s="178"/>
      <c r="S61" s="200">
        <f t="shared" si="6"/>
        <v>5.3919828419860081E-4</v>
      </c>
      <c r="T61" s="209">
        <f t="shared" si="14"/>
        <v>0.1</v>
      </c>
      <c r="U61" s="200">
        <f t="shared" si="7"/>
        <v>5.3919828419860085E-5</v>
      </c>
      <c r="W61" s="200">
        <f t="shared" si="12"/>
        <v>-2.3220643492345358E-2</v>
      </c>
      <c r="AB61" s="200" t="s">
        <v>68</v>
      </c>
      <c r="AH61" s="200" t="s">
        <v>69</v>
      </c>
      <c r="AJ61" s="200">
        <v>15186</v>
      </c>
      <c r="AK61" s="200">
        <v>2.6170479999564122E-2</v>
      </c>
      <c r="AR61" s="200">
        <v>15186</v>
      </c>
      <c r="AS61" s="200">
        <v>2.6170479999564122E-2</v>
      </c>
      <c r="BA61" s="200">
        <v>13924.5</v>
      </c>
      <c r="BB61" s="200">
        <v>2.8766659997927491E-2</v>
      </c>
      <c r="BC61" s="200">
        <v>0.1</v>
      </c>
    </row>
    <row r="62" spans="1:55" s="200" customFormat="1" ht="12.95" customHeight="1" x14ac:dyDescent="0.2">
      <c r="A62" s="39" t="s">
        <v>84</v>
      </c>
      <c r="B62" s="40" t="s">
        <v>52</v>
      </c>
      <c r="C62" s="41">
        <v>46143.497000000003</v>
      </c>
      <c r="D62" s="41" t="s">
        <v>38</v>
      </c>
      <c r="E62" s="200">
        <f t="shared" si="2"/>
        <v>3247.4899178781652</v>
      </c>
      <c r="F62" s="200">
        <f t="shared" si="9"/>
        <v>3247.5</v>
      </c>
      <c r="G62" s="158">
        <f t="shared" si="3"/>
        <v>-4.1235925018554553E-3</v>
      </c>
      <c r="I62" s="200">
        <f t="shared" si="13"/>
        <v>-4.1235925018554553E-3</v>
      </c>
      <c r="P62" s="200">
        <f t="shared" si="4"/>
        <v>3.1085159160135949E-3</v>
      </c>
      <c r="Q62" s="227">
        <f t="shared" si="5"/>
        <v>31124.997000000003</v>
      </c>
      <c r="R62" s="178"/>
      <c r="S62" s="200">
        <f t="shared" si="6"/>
        <v>5.2303392167812375E-5</v>
      </c>
      <c r="T62" s="209">
        <f t="shared" si="14"/>
        <v>0.1</v>
      </c>
      <c r="U62" s="200">
        <f t="shared" si="7"/>
        <v>5.2303392167812376E-6</v>
      </c>
      <c r="W62" s="200">
        <f t="shared" si="12"/>
        <v>-7.2321084178690502E-3</v>
      </c>
      <c r="AB62" s="200" t="s">
        <v>68</v>
      </c>
      <c r="AH62" s="200" t="s">
        <v>69</v>
      </c>
      <c r="AJ62" s="200">
        <v>15205.5</v>
      </c>
      <c r="AK62" s="200">
        <v>3.2761739996203687E-2</v>
      </c>
      <c r="AR62" s="200">
        <v>15205.5</v>
      </c>
      <c r="AS62" s="200">
        <v>3.2761739996203687E-2</v>
      </c>
      <c r="BA62" s="200">
        <v>14103</v>
      </c>
      <c r="BB62" s="200">
        <v>3.6102040001424029E-2</v>
      </c>
      <c r="BC62" s="200">
        <v>0.1</v>
      </c>
    </row>
    <row r="63" spans="1:55" s="200" customFormat="1" ht="12.95" customHeight="1" x14ac:dyDescent="0.2">
      <c r="A63" s="39" t="s">
        <v>85</v>
      </c>
      <c r="B63" s="40"/>
      <c r="C63" s="41">
        <v>46216.51</v>
      </c>
      <c r="D63" s="41"/>
      <c r="E63" s="200">
        <f t="shared" si="2"/>
        <v>3426.0056082137016</v>
      </c>
      <c r="F63" s="200">
        <f t="shared" si="9"/>
        <v>3426</v>
      </c>
      <c r="G63" s="158">
        <f t="shared" si="3"/>
        <v>2.2937620014999993E-3</v>
      </c>
      <c r="I63" s="200">
        <f t="shared" si="13"/>
        <v>2.2937620014999993E-3</v>
      </c>
      <c r="P63" s="200">
        <f t="shared" si="4"/>
        <v>3.2239349410847465E-3</v>
      </c>
      <c r="Q63" s="227">
        <f t="shared" si="5"/>
        <v>31198.010000000002</v>
      </c>
      <c r="R63" s="178"/>
      <c r="S63" s="200">
        <f t="shared" si="6"/>
        <v>8.6522169753572973E-7</v>
      </c>
      <c r="T63" s="209">
        <f t="shared" si="14"/>
        <v>0.1</v>
      </c>
      <c r="U63" s="200">
        <f t="shared" si="7"/>
        <v>8.6522169753572976E-8</v>
      </c>
      <c r="W63" s="200">
        <f t="shared" si="12"/>
        <v>-9.3017293958474719E-4</v>
      </c>
      <c r="AB63" s="200" t="s">
        <v>68</v>
      </c>
      <c r="AD63" s="200">
        <v>29</v>
      </c>
      <c r="AF63" s="200" t="s">
        <v>86</v>
      </c>
      <c r="AH63" s="200" t="s">
        <v>60</v>
      </c>
      <c r="AJ63" s="200">
        <v>15230</v>
      </c>
      <c r="AK63" s="200">
        <v>3.9376399996399414E-2</v>
      </c>
      <c r="AR63" s="200">
        <v>15230</v>
      </c>
      <c r="AS63" s="200">
        <v>3.9376399996399414E-2</v>
      </c>
      <c r="BA63" s="200">
        <v>14103</v>
      </c>
      <c r="BB63" s="200">
        <v>3.8102040001831483E-2</v>
      </c>
      <c r="BC63" s="200">
        <v>0.1</v>
      </c>
    </row>
    <row r="64" spans="1:55" s="200" customFormat="1" ht="12.95" customHeight="1" x14ac:dyDescent="0.2">
      <c r="A64" s="39" t="s">
        <v>85</v>
      </c>
      <c r="B64" s="40"/>
      <c r="C64" s="41">
        <v>46216.512000000002</v>
      </c>
      <c r="D64" s="41"/>
      <c r="E64" s="200">
        <f t="shared" si="2"/>
        <v>3426.0104981837176</v>
      </c>
      <c r="F64" s="200">
        <f t="shared" si="9"/>
        <v>3426</v>
      </c>
      <c r="G64" s="158">
        <f t="shared" si="3"/>
        <v>4.2937620019074529E-3</v>
      </c>
      <c r="I64" s="200">
        <f t="shared" si="13"/>
        <v>4.2937620019074529E-3</v>
      </c>
      <c r="P64" s="200">
        <f t="shared" si="4"/>
        <v>3.2239349410847465E-3</v>
      </c>
      <c r="Q64" s="227">
        <f t="shared" si="5"/>
        <v>31198.012000000002</v>
      </c>
      <c r="R64" s="178"/>
      <c r="S64" s="200">
        <f t="shared" si="6"/>
        <v>1.1445299400685508E-6</v>
      </c>
      <c r="T64" s="209">
        <f t="shared" si="14"/>
        <v>0.1</v>
      </c>
      <c r="U64" s="200">
        <f t="shared" si="7"/>
        <v>1.1445299400685508E-7</v>
      </c>
      <c r="W64" s="200">
        <f t="shared" si="12"/>
        <v>1.0698270608227064E-3</v>
      </c>
      <c r="AB64" s="200" t="s">
        <v>68</v>
      </c>
      <c r="AH64" s="200" t="s">
        <v>69</v>
      </c>
      <c r="AJ64" s="200">
        <v>15247</v>
      </c>
      <c r="AK64" s="200">
        <v>3.9455960002669599E-2</v>
      </c>
      <c r="AR64" s="200">
        <v>15247</v>
      </c>
      <c r="AS64" s="200">
        <v>3.9455960002669599E-2</v>
      </c>
      <c r="BA64" s="200">
        <v>14105.5</v>
      </c>
      <c r="BB64" s="200">
        <v>3.9613739994820207E-2</v>
      </c>
      <c r="BC64" s="200">
        <v>0.1</v>
      </c>
    </row>
    <row r="65" spans="1:55" s="200" customFormat="1" ht="12.95" customHeight="1" x14ac:dyDescent="0.2">
      <c r="A65" s="39" t="s">
        <v>85</v>
      </c>
      <c r="B65" s="40" t="s">
        <v>52</v>
      </c>
      <c r="C65" s="41">
        <v>46217.536</v>
      </c>
      <c r="D65" s="41"/>
      <c r="E65" s="200">
        <f t="shared" si="2"/>
        <v>3428.5141628311521</v>
      </c>
      <c r="F65" s="200">
        <f t="shared" si="9"/>
        <v>3428.5</v>
      </c>
      <c r="G65" s="158">
        <f t="shared" si="3"/>
        <v>5.7926044974010438E-3</v>
      </c>
      <c r="I65" s="200">
        <f t="shared" si="13"/>
        <v>5.7926044974010438E-3</v>
      </c>
      <c r="P65" s="200">
        <f t="shared" si="4"/>
        <v>3.2256257165701107E-3</v>
      </c>
      <c r="Q65" s="227">
        <f t="shared" si="5"/>
        <v>31199.036</v>
      </c>
      <c r="R65" s="178"/>
      <c r="S65" s="200">
        <f t="shared" si="6"/>
        <v>6.5893800612362633E-6</v>
      </c>
      <c r="T65" s="209">
        <f t="shared" si="14"/>
        <v>0.1</v>
      </c>
      <c r="U65" s="200">
        <f t="shared" si="7"/>
        <v>6.5893800612362633E-7</v>
      </c>
      <c r="W65" s="200">
        <f t="shared" si="12"/>
        <v>2.566978780830933E-3</v>
      </c>
      <c r="AB65" s="200" t="s">
        <v>68</v>
      </c>
      <c r="AH65" s="200" t="s">
        <v>69</v>
      </c>
      <c r="AJ65" s="200">
        <v>15914.5</v>
      </c>
      <c r="AK65" s="200">
        <v>4.1079859998717438E-2</v>
      </c>
      <c r="AR65" s="200">
        <v>15914.5</v>
      </c>
      <c r="AS65" s="200">
        <v>4.1079859998717438E-2</v>
      </c>
      <c r="BA65" s="200">
        <v>14108</v>
      </c>
      <c r="BB65" s="200">
        <v>3.0125439996481873E-2</v>
      </c>
      <c r="BC65" s="200">
        <v>0.1</v>
      </c>
    </row>
    <row r="66" spans="1:55" s="200" customFormat="1" ht="12.95" customHeight="1" x14ac:dyDescent="0.2">
      <c r="A66" s="178" t="s">
        <v>87</v>
      </c>
      <c r="B66" s="178" t="s">
        <v>54</v>
      </c>
      <c r="C66" s="162">
        <v>46217.731</v>
      </c>
      <c r="D66" s="162" t="s">
        <v>38</v>
      </c>
      <c r="E66" s="200">
        <f t="shared" si="2"/>
        <v>3428.9909349075683</v>
      </c>
      <c r="F66" s="200">
        <f t="shared" si="9"/>
        <v>3429</v>
      </c>
      <c r="G66" s="158">
        <f t="shared" si="3"/>
        <v>-3.707627001858782E-3</v>
      </c>
      <c r="I66" s="200">
        <f t="shared" si="13"/>
        <v>-3.707627001858782E-3</v>
      </c>
      <c r="P66" s="200">
        <f t="shared" si="4"/>
        <v>3.225964117841314E-3</v>
      </c>
      <c r="Q66" s="227">
        <f t="shared" si="5"/>
        <v>31199.231</v>
      </c>
      <c r="R66" s="178"/>
      <c r="S66" s="200">
        <f t="shared" si="6"/>
        <v>4.8074685815184035E-5</v>
      </c>
      <c r="T66" s="200">
        <v>1</v>
      </c>
      <c r="U66" s="200">
        <f t="shared" si="7"/>
        <v>4.8074685815184035E-5</v>
      </c>
      <c r="W66" s="200">
        <f t="shared" si="12"/>
        <v>-6.9335911197000964E-3</v>
      </c>
      <c r="AB66" s="200" t="s">
        <v>68</v>
      </c>
      <c r="AH66" s="200" t="s">
        <v>69</v>
      </c>
      <c r="AJ66" s="200">
        <v>15917</v>
      </c>
      <c r="AK66" s="200">
        <v>4.6591559999797028E-2</v>
      </c>
      <c r="AR66" s="200">
        <v>15917</v>
      </c>
      <c r="AS66" s="200">
        <v>4.6591559999797028E-2</v>
      </c>
      <c r="BA66" s="200">
        <v>14132.5</v>
      </c>
      <c r="BB66" s="200">
        <v>3.5140099993441254E-2</v>
      </c>
      <c r="BC66" s="200">
        <v>1</v>
      </c>
    </row>
    <row r="67" spans="1:55" s="200" customFormat="1" ht="12.95" customHeight="1" x14ac:dyDescent="0.2">
      <c r="A67" s="39" t="s">
        <v>85</v>
      </c>
      <c r="B67" s="40" t="s">
        <v>52</v>
      </c>
      <c r="C67" s="41">
        <v>46218.548999999999</v>
      </c>
      <c r="D67" s="41"/>
      <c r="E67" s="200">
        <f t="shared" si="2"/>
        <v>3430.9909326435109</v>
      </c>
      <c r="F67" s="200">
        <f t="shared" si="9"/>
        <v>3431</v>
      </c>
      <c r="G67" s="158">
        <f t="shared" si="3"/>
        <v>-3.7085530057083815E-3</v>
      </c>
      <c r="I67" s="200">
        <f t="shared" si="13"/>
        <v>-3.7085530057083815E-3</v>
      </c>
      <c r="P67" s="200">
        <f t="shared" si="4"/>
        <v>3.2273185435065582E-3</v>
      </c>
      <c r="Q67" s="227">
        <f t="shared" si="5"/>
        <v>31200.048999999999</v>
      </c>
      <c r="R67" s="178"/>
      <c r="S67" s="200">
        <f t="shared" si="6"/>
        <v>4.8106314147209246E-5</v>
      </c>
      <c r="T67" s="209">
        <f>T$18</f>
        <v>0.1</v>
      </c>
      <c r="U67" s="200">
        <f t="shared" si="7"/>
        <v>4.810631414720925E-6</v>
      </c>
      <c r="W67" s="200">
        <f t="shared" si="12"/>
        <v>-6.9358715492149397E-3</v>
      </c>
      <c r="AB67" s="200" t="s">
        <v>68</v>
      </c>
      <c r="AH67" s="200" t="s">
        <v>69</v>
      </c>
      <c r="AJ67" s="200">
        <v>15921.5</v>
      </c>
      <c r="AK67" s="200">
        <v>5.9112619994266424E-2</v>
      </c>
      <c r="AR67" s="200">
        <v>15921.5</v>
      </c>
      <c r="AS67" s="200">
        <v>5.9112619994266424E-2</v>
      </c>
      <c r="BA67" s="200">
        <v>14134.5</v>
      </c>
      <c r="BB67" s="200">
        <v>3.5549460000765976E-2</v>
      </c>
      <c r="BC67" s="200">
        <v>1</v>
      </c>
    </row>
    <row r="68" spans="1:55" s="200" customFormat="1" ht="12.95" customHeight="1" x14ac:dyDescent="0.2">
      <c r="A68" s="178" t="s">
        <v>87</v>
      </c>
      <c r="B68" s="178" t="s">
        <v>52</v>
      </c>
      <c r="C68" s="162">
        <v>46225.701999999997</v>
      </c>
      <c r="D68" s="162" t="s">
        <v>38</v>
      </c>
      <c r="E68" s="200">
        <f t="shared" si="2"/>
        <v>3448.4799104004833</v>
      </c>
      <c r="F68" s="200">
        <f t="shared" si="9"/>
        <v>3448.5</v>
      </c>
      <c r="G68" s="158">
        <f t="shared" si="3"/>
        <v>-8.216655500291381E-3</v>
      </c>
      <c r="I68" s="200">
        <f t="shared" si="13"/>
        <v>-8.216655500291381E-3</v>
      </c>
      <c r="P68" s="200">
        <f t="shared" si="4"/>
        <v>3.2392257726919981E-3</v>
      </c>
      <c r="Q68" s="227">
        <f t="shared" si="5"/>
        <v>31207.201999999997</v>
      </c>
      <c r="R68" s="178"/>
      <c r="S68" s="200">
        <f t="shared" si="6"/>
        <v>1.3123721574069132E-4</v>
      </c>
      <c r="T68" s="200">
        <v>1</v>
      </c>
      <c r="U68" s="200">
        <f t="shared" si="7"/>
        <v>1.3123721574069132E-4</v>
      </c>
      <c r="W68" s="200">
        <f t="shared" si="12"/>
        <v>-1.145588127298338E-2</v>
      </c>
      <c r="AB68" s="200" t="s">
        <v>79</v>
      </c>
      <c r="AH68" s="200" t="s">
        <v>69</v>
      </c>
      <c r="AJ68" s="200">
        <v>15922</v>
      </c>
      <c r="AK68" s="200">
        <v>3.461495999363251E-2</v>
      </c>
      <c r="AR68" s="200">
        <v>15922</v>
      </c>
      <c r="AS68" s="200">
        <v>3.461495999363251E-2</v>
      </c>
      <c r="BA68" s="200">
        <v>14137</v>
      </c>
      <c r="BB68" s="200">
        <v>3.5461159997794311E-2</v>
      </c>
      <c r="BC68" s="200">
        <v>1</v>
      </c>
    </row>
    <row r="69" spans="1:55" s="200" customFormat="1" ht="12.95" customHeight="1" x14ac:dyDescent="0.2">
      <c r="A69" s="39" t="s">
        <v>88</v>
      </c>
      <c r="B69" s="40"/>
      <c r="C69" s="41">
        <v>46228.574399999998</v>
      </c>
      <c r="D69" s="41"/>
      <c r="E69" s="200">
        <f t="shared" si="2"/>
        <v>3455.5028853353556</v>
      </c>
      <c r="F69" s="200">
        <f t="shared" si="9"/>
        <v>3455.5</v>
      </c>
      <c r="G69" s="158">
        <f t="shared" si="3"/>
        <v>1.1801034997915849E-3</v>
      </c>
      <c r="J69" s="200">
        <f>G69</f>
        <v>1.1801034997915849E-3</v>
      </c>
      <c r="P69" s="200">
        <f t="shared" si="4"/>
        <v>3.2440168102750256E-3</v>
      </c>
      <c r="Q69" s="227">
        <f t="shared" si="5"/>
        <v>31210.074399999998</v>
      </c>
      <c r="R69" s="178"/>
      <c r="S69" s="200">
        <f t="shared" si="6"/>
        <v>4.2597381531907153E-6</v>
      </c>
      <c r="T69" s="200">
        <v>1</v>
      </c>
      <c r="U69" s="200">
        <f t="shared" si="7"/>
        <v>4.2597381531907153E-6</v>
      </c>
      <c r="W69" s="200">
        <f t="shared" si="12"/>
        <v>-2.0639133104834407E-3</v>
      </c>
      <c r="AB69" s="200" t="s">
        <v>79</v>
      </c>
      <c r="AH69" s="200" t="s">
        <v>69</v>
      </c>
      <c r="AJ69" s="200">
        <v>16012.5</v>
      </c>
      <c r="AK69" s="200">
        <v>4.4538499998452608E-2</v>
      </c>
      <c r="AR69" s="200">
        <v>16012.5</v>
      </c>
      <c r="AS69" s="200">
        <v>4.4538499998452608E-2</v>
      </c>
      <c r="BA69" s="200">
        <v>14139.5</v>
      </c>
      <c r="BB69" s="200">
        <v>3.5672859994519968E-2</v>
      </c>
      <c r="BC69" s="200">
        <v>1</v>
      </c>
    </row>
    <row r="70" spans="1:55" s="200" customFormat="1" ht="12.95" customHeight="1" x14ac:dyDescent="0.2">
      <c r="A70" s="39" t="s">
        <v>88</v>
      </c>
      <c r="B70" s="40"/>
      <c r="C70" s="41">
        <v>46229.392800000001</v>
      </c>
      <c r="D70" s="41"/>
      <c r="E70" s="200">
        <f t="shared" si="2"/>
        <v>3457.5038610653114</v>
      </c>
      <c r="F70" s="200">
        <f t="shared" si="9"/>
        <v>3457.5</v>
      </c>
      <c r="G70" s="158">
        <f t="shared" si="3"/>
        <v>1.5791775003890507E-3</v>
      </c>
      <c r="J70" s="200">
        <f>G70</f>
        <v>1.5791775003890507E-3</v>
      </c>
      <c r="P70" s="200">
        <f t="shared" si="4"/>
        <v>3.2453886322454497E-3</v>
      </c>
      <c r="Q70" s="227">
        <f t="shared" si="5"/>
        <v>31210.892800000001</v>
      </c>
      <c r="R70" s="178"/>
      <c r="S70" s="200">
        <f t="shared" si="6"/>
        <v>2.776259535922182E-6</v>
      </c>
      <c r="T70" s="200">
        <v>1</v>
      </c>
      <c r="U70" s="200">
        <f t="shared" si="7"/>
        <v>2.776259535922182E-6</v>
      </c>
      <c r="W70" s="200">
        <f t="shared" si="12"/>
        <v>-1.666211131856399E-3</v>
      </c>
      <c r="AB70" s="200" t="s">
        <v>79</v>
      </c>
      <c r="AH70" s="200" t="s">
        <v>69</v>
      </c>
      <c r="AJ70" s="200">
        <v>16012.5</v>
      </c>
      <c r="AK70" s="200">
        <v>5.0538499992399011E-2</v>
      </c>
      <c r="AR70" s="200">
        <v>16012.5</v>
      </c>
      <c r="AS70" s="200">
        <v>5.0538499992399011E-2</v>
      </c>
      <c r="BA70" s="200">
        <v>14144.5</v>
      </c>
      <c r="BB70" s="200">
        <v>3.4496259992010891E-2</v>
      </c>
      <c r="BC70" s="200">
        <v>1</v>
      </c>
    </row>
    <row r="71" spans="1:55" s="200" customFormat="1" ht="12.95" customHeight="1" x14ac:dyDescent="0.2">
      <c r="A71" s="39" t="s">
        <v>88</v>
      </c>
      <c r="B71" s="40"/>
      <c r="C71" s="41">
        <v>46230.415200000003</v>
      </c>
      <c r="D71" s="41"/>
      <c r="E71" s="200">
        <f t="shared" si="2"/>
        <v>3460.0036137367447</v>
      </c>
      <c r="F71" s="200">
        <f t="shared" si="9"/>
        <v>3460</v>
      </c>
      <c r="G71" s="158">
        <f t="shared" si="3"/>
        <v>1.4780199999222532E-3</v>
      </c>
      <c r="J71" s="200">
        <f>G71</f>
        <v>1.4780199999222532E-3</v>
      </c>
      <c r="P71" s="200">
        <f t="shared" si="4"/>
        <v>3.2471052560144537E-3</v>
      </c>
      <c r="Q71" s="227">
        <f t="shared" si="5"/>
        <v>31211.915200000003</v>
      </c>
      <c r="R71" s="178"/>
      <c r="S71" s="200">
        <f t="shared" si="6"/>
        <v>3.1296626433228068E-6</v>
      </c>
      <c r="T71" s="200">
        <v>1</v>
      </c>
      <c r="U71" s="200">
        <f t="shared" si="7"/>
        <v>3.1296626433228068E-6</v>
      </c>
      <c r="W71" s="200">
        <f t="shared" si="12"/>
        <v>-1.7690852560922005E-3</v>
      </c>
      <c r="AB71" s="200" t="s">
        <v>79</v>
      </c>
      <c r="AH71" s="200" t="s">
        <v>69</v>
      </c>
      <c r="AJ71" s="200">
        <v>16012.5</v>
      </c>
      <c r="AK71" s="200">
        <v>5.1538499996240716E-2</v>
      </c>
      <c r="AR71" s="200">
        <v>16012.5</v>
      </c>
      <c r="AS71" s="200">
        <v>5.1538499996240716E-2</v>
      </c>
      <c r="BA71" s="200">
        <v>14193.5</v>
      </c>
      <c r="BB71" s="200">
        <v>2.5025579998327885E-2</v>
      </c>
      <c r="BC71" s="200">
        <v>0.1</v>
      </c>
    </row>
    <row r="72" spans="1:55" s="200" customFormat="1" ht="12.95" customHeight="1" x14ac:dyDescent="0.2">
      <c r="A72" s="39" t="s">
        <v>88</v>
      </c>
      <c r="B72" s="40"/>
      <c r="C72" s="41">
        <v>46231.437899999997</v>
      </c>
      <c r="D72" s="41"/>
      <c r="E72" s="200">
        <f t="shared" si="2"/>
        <v>3462.5040999036614</v>
      </c>
      <c r="F72" s="200">
        <f t="shared" si="9"/>
        <v>3462.5</v>
      </c>
      <c r="G72" s="158">
        <f t="shared" si="3"/>
        <v>1.6768624991527759E-3</v>
      </c>
      <c r="J72" s="200">
        <f>G72</f>
        <v>1.6768624991527759E-3</v>
      </c>
      <c r="P72" s="200">
        <f t="shared" si="4"/>
        <v>3.2488239312345405E-3</v>
      </c>
      <c r="Q72" s="227">
        <f t="shared" si="5"/>
        <v>31212.937899999997</v>
      </c>
      <c r="R72" s="178"/>
      <c r="S72" s="200">
        <f t="shared" si="6"/>
        <v>2.4710627439525525E-6</v>
      </c>
      <c r="T72" s="200">
        <v>1</v>
      </c>
      <c r="U72" s="200">
        <f t="shared" si="7"/>
        <v>2.4710627439525525E-6</v>
      </c>
      <c r="W72" s="200">
        <f t="shared" si="12"/>
        <v>-1.5719614320817647E-3</v>
      </c>
      <c r="AB72" s="200" t="s">
        <v>79</v>
      </c>
      <c r="AH72" s="200" t="s">
        <v>69</v>
      </c>
      <c r="AJ72" s="200">
        <v>16025</v>
      </c>
      <c r="AK72" s="200">
        <v>5.2096999992500059E-2</v>
      </c>
      <c r="AR72" s="200">
        <v>16025</v>
      </c>
      <c r="AS72" s="200">
        <v>5.2096999992500059E-2</v>
      </c>
      <c r="BA72" s="200">
        <v>14208</v>
      </c>
      <c r="BB72" s="200">
        <v>3.3593439991818741E-2</v>
      </c>
      <c r="BC72" s="200">
        <v>0.1</v>
      </c>
    </row>
    <row r="73" spans="1:55" s="200" customFormat="1" ht="12.95" customHeight="1" x14ac:dyDescent="0.2">
      <c r="A73" s="39" t="s">
        <v>88</v>
      </c>
      <c r="B73" s="40"/>
      <c r="C73" s="41">
        <v>46233.481699999997</v>
      </c>
      <c r="D73" s="41"/>
      <c r="E73" s="200">
        <f t="shared" si="2"/>
        <v>3467.5011602615109</v>
      </c>
      <c r="F73" s="200">
        <f t="shared" si="9"/>
        <v>3467.5</v>
      </c>
      <c r="G73" s="158">
        <f t="shared" si="3"/>
        <v>4.7454749437747523E-4</v>
      </c>
      <c r="J73" s="200">
        <f>G73</f>
        <v>4.7454749437747523E-4</v>
      </c>
      <c r="P73" s="200">
        <f t="shared" si="4"/>
        <v>3.2522674360279608E-3</v>
      </c>
      <c r="Q73" s="227">
        <f t="shared" si="5"/>
        <v>31214.981699999997</v>
      </c>
      <c r="R73" s="178"/>
      <c r="S73" s="200">
        <f t="shared" si="6"/>
        <v>7.7157280742427762E-6</v>
      </c>
      <c r="T73" s="200">
        <v>1</v>
      </c>
      <c r="U73" s="200">
        <f t="shared" si="7"/>
        <v>7.7157280742427762E-6</v>
      </c>
      <c r="W73" s="200">
        <f t="shared" si="12"/>
        <v>-2.7777199416504856E-3</v>
      </c>
      <c r="AB73" s="200" t="s">
        <v>68</v>
      </c>
      <c r="AH73" s="200" t="s">
        <v>69</v>
      </c>
      <c r="AJ73" s="200">
        <v>16027.5</v>
      </c>
      <c r="AK73" s="200">
        <v>3.760869999678107E-2</v>
      </c>
      <c r="AR73" s="200">
        <v>16027.5</v>
      </c>
      <c r="AS73" s="200">
        <v>3.760869999678107E-2</v>
      </c>
      <c r="BA73" s="200">
        <v>14235</v>
      </c>
      <c r="BB73" s="200">
        <v>2.9119799997715745E-2</v>
      </c>
      <c r="BC73" s="200">
        <v>1</v>
      </c>
    </row>
    <row r="74" spans="1:55" s="200" customFormat="1" ht="12.95" customHeight="1" x14ac:dyDescent="0.2">
      <c r="A74" s="178" t="s">
        <v>87</v>
      </c>
      <c r="B74" s="178" t="s">
        <v>54</v>
      </c>
      <c r="C74" s="162">
        <v>46233.682000000001</v>
      </c>
      <c r="D74" s="162" t="s">
        <v>38</v>
      </c>
      <c r="E74" s="200">
        <f t="shared" si="2"/>
        <v>3467.9908907584763</v>
      </c>
      <c r="F74" s="200">
        <f t="shared" si="9"/>
        <v>3468</v>
      </c>
      <c r="G74" s="158">
        <f t="shared" si="3"/>
        <v>-3.7256840005284175E-3</v>
      </c>
      <c r="I74" s="200">
        <f t="shared" ref="I74:I83" si="15">G74</f>
        <v>-3.7256840005284175E-3</v>
      </c>
      <c r="P74" s="200">
        <f t="shared" si="4"/>
        <v>3.2526122378265408E-3</v>
      </c>
      <c r="Q74" s="227">
        <f t="shared" si="5"/>
        <v>31215.182000000001</v>
      </c>
      <c r="R74" s="178"/>
      <c r="S74" s="200">
        <f t="shared" si="6"/>
        <v>4.8696618390238961E-5</v>
      </c>
      <c r="T74" s="200">
        <v>1</v>
      </c>
      <c r="U74" s="200">
        <f t="shared" si="7"/>
        <v>4.8696618390238961E-5</v>
      </c>
      <c r="W74" s="200">
        <f t="shared" si="12"/>
        <v>-6.9782962383549583E-3</v>
      </c>
      <c r="AB74" s="200" t="s">
        <v>68</v>
      </c>
      <c r="AD74" s="200">
        <v>8</v>
      </c>
      <c r="AF74" s="200" t="s">
        <v>89</v>
      </c>
      <c r="AH74" s="200" t="s">
        <v>60</v>
      </c>
      <c r="AJ74" s="200">
        <v>16034.5</v>
      </c>
      <c r="AK74" s="200">
        <v>3.4641459998965729E-2</v>
      </c>
      <c r="AR74" s="200">
        <v>16034.5</v>
      </c>
      <c r="AS74" s="200">
        <v>3.4641459998965729E-2</v>
      </c>
      <c r="BA74" s="200">
        <v>14235</v>
      </c>
      <c r="BB74" s="200">
        <v>2.9119799997715745E-2</v>
      </c>
      <c r="BC74" s="200">
        <v>0.1</v>
      </c>
    </row>
    <row r="75" spans="1:55" s="200" customFormat="1" ht="12.95" customHeight="1" x14ac:dyDescent="0.2">
      <c r="A75" s="178" t="s">
        <v>87</v>
      </c>
      <c r="B75" s="178" t="s">
        <v>54</v>
      </c>
      <c r="C75" s="162">
        <v>46237.758999999998</v>
      </c>
      <c r="D75" s="162" t="s">
        <v>38</v>
      </c>
      <c r="E75" s="200">
        <f t="shared" si="2"/>
        <v>3477.9590946330954</v>
      </c>
      <c r="F75" s="200">
        <f t="shared" si="9"/>
        <v>3478</v>
      </c>
      <c r="G75" s="158">
        <f t="shared" si="3"/>
        <v>-1.673031400423497E-2</v>
      </c>
      <c r="I75" s="200">
        <f t="shared" si="15"/>
        <v>-1.673031400423497E-2</v>
      </c>
      <c r="P75" s="200">
        <f t="shared" si="4"/>
        <v>3.2595255059872374E-3</v>
      </c>
      <c r="Q75" s="227">
        <f t="shared" si="5"/>
        <v>31219.258999999998</v>
      </c>
      <c r="R75" s="178"/>
      <c r="S75" s="200">
        <f t="shared" si="6"/>
        <v>3.9959368364444082E-4</v>
      </c>
      <c r="T75" s="200">
        <v>1</v>
      </c>
      <c r="U75" s="200">
        <f t="shared" si="7"/>
        <v>3.9959368364444082E-4</v>
      </c>
      <c r="W75" s="200">
        <f t="shared" si="12"/>
        <v>-1.9989839510222207E-2</v>
      </c>
      <c r="AD75" s="200">
        <v>4</v>
      </c>
      <c r="AF75" s="200" t="s">
        <v>59</v>
      </c>
      <c r="AH75" s="200" t="s">
        <v>60</v>
      </c>
      <c r="AJ75" s="200">
        <v>16034.5</v>
      </c>
      <c r="AK75" s="200">
        <v>3.5641459995531477E-2</v>
      </c>
      <c r="AR75" s="200">
        <v>16034.5</v>
      </c>
      <c r="AS75" s="200">
        <v>3.5641459995531477E-2</v>
      </c>
      <c r="BA75" s="200">
        <v>14274</v>
      </c>
      <c r="BB75" s="200">
        <v>4.390231999423122E-2</v>
      </c>
      <c r="BC75" s="200">
        <v>0.1</v>
      </c>
    </row>
    <row r="76" spans="1:55" s="200" customFormat="1" ht="12.95" customHeight="1" x14ac:dyDescent="0.2">
      <c r="A76" s="178" t="s">
        <v>87</v>
      </c>
      <c r="B76" s="178" t="s">
        <v>54</v>
      </c>
      <c r="C76" s="162">
        <v>46246.769</v>
      </c>
      <c r="D76" s="162" t="s">
        <v>38</v>
      </c>
      <c r="E76" s="200">
        <f t="shared" si="2"/>
        <v>3499.9884095485704</v>
      </c>
      <c r="F76" s="200">
        <f t="shared" si="9"/>
        <v>3500</v>
      </c>
      <c r="G76" s="158">
        <f t="shared" si="3"/>
        <v>-4.7405000004800968E-3</v>
      </c>
      <c r="I76" s="200">
        <f t="shared" si="15"/>
        <v>-4.7405000004800968E-3</v>
      </c>
      <c r="P76" s="200">
        <f t="shared" si="4"/>
        <v>3.2748502336657371E-3</v>
      </c>
      <c r="Q76" s="227">
        <f t="shared" si="5"/>
        <v>31228.269</v>
      </c>
      <c r="R76" s="178"/>
      <c r="S76" s="200">
        <f t="shared" si="6"/>
        <v>6.424583937602167E-5</v>
      </c>
      <c r="T76" s="200">
        <v>1</v>
      </c>
      <c r="U76" s="200">
        <f t="shared" si="7"/>
        <v>6.424583937602167E-5</v>
      </c>
      <c r="W76" s="200">
        <f t="shared" si="12"/>
        <v>-8.0153502341458339E-3</v>
      </c>
      <c r="AB76" s="200" t="s">
        <v>79</v>
      </c>
      <c r="AH76" s="200" t="s">
        <v>69</v>
      </c>
      <c r="AJ76" s="200">
        <v>16034.5</v>
      </c>
      <c r="AK76" s="200">
        <v>4.4541459996253252E-2</v>
      </c>
      <c r="AR76" s="200">
        <v>16034.5</v>
      </c>
      <c r="AS76" s="200">
        <v>4.4541459996253252E-2</v>
      </c>
      <c r="BA76" s="200">
        <v>15073.5</v>
      </c>
      <c r="BB76" s="200">
        <v>5.7143979996908456E-2</v>
      </c>
      <c r="BC76" s="200">
        <v>0.1</v>
      </c>
    </row>
    <row r="77" spans="1:55" s="200" customFormat="1" ht="12.95" customHeight="1" x14ac:dyDescent="0.2">
      <c r="A77" s="39" t="s">
        <v>85</v>
      </c>
      <c r="B77" s="40" t="s">
        <v>52</v>
      </c>
      <c r="C77" s="41">
        <v>46253.512999999999</v>
      </c>
      <c r="D77" s="41"/>
      <c r="E77" s="200">
        <f t="shared" si="2"/>
        <v>3516.4773884375718</v>
      </c>
      <c r="F77" s="200">
        <f t="shared" si="9"/>
        <v>3516.5</v>
      </c>
      <c r="G77" s="158">
        <f t="shared" si="3"/>
        <v>-9.248139504052233E-3</v>
      </c>
      <c r="I77" s="200">
        <f t="shared" si="15"/>
        <v>-9.248139504052233E-3</v>
      </c>
      <c r="P77" s="200">
        <f t="shared" si="4"/>
        <v>3.2864480341686232E-3</v>
      </c>
      <c r="Q77" s="227">
        <f t="shared" si="5"/>
        <v>31235.012999999999</v>
      </c>
      <c r="R77" s="178"/>
      <c r="S77" s="200">
        <f t="shared" si="6"/>
        <v>1.5711588475332159E-4</v>
      </c>
      <c r="T77" s="209">
        <f>T$18</f>
        <v>0.1</v>
      </c>
      <c r="U77" s="200">
        <f t="shared" si="7"/>
        <v>1.571158847533216E-5</v>
      </c>
      <c r="W77" s="200">
        <f t="shared" si="12"/>
        <v>-1.2534587538220857E-2</v>
      </c>
      <c r="AB77" s="200" t="s">
        <v>68</v>
      </c>
      <c r="AH77" s="200" t="s">
        <v>69</v>
      </c>
      <c r="AJ77" s="200">
        <v>16034.5</v>
      </c>
      <c r="AK77" s="200">
        <v>4.5241460000397637E-2</v>
      </c>
      <c r="AR77" s="200">
        <v>16034.5</v>
      </c>
      <c r="AS77" s="200">
        <v>4.5241460000397637E-2</v>
      </c>
      <c r="BA77" s="200">
        <v>15078.5</v>
      </c>
      <c r="BB77" s="200">
        <v>5.0167380002676509E-2</v>
      </c>
      <c r="BC77" s="200">
        <v>0.1</v>
      </c>
    </row>
    <row r="78" spans="1:55" s="200" customFormat="1" ht="12.95" customHeight="1" x14ac:dyDescent="0.2">
      <c r="A78" s="39" t="s">
        <v>84</v>
      </c>
      <c r="B78" s="40"/>
      <c r="C78" s="41">
        <v>46259.451999999997</v>
      </c>
      <c r="D78" s="41" t="s">
        <v>38</v>
      </c>
      <c r="E78" s="200">
        <f t="shared" si="2"/>
        <v>3530.9981543957228</v>
      </c>
      <c r="F78" s="200">
        <f t="shared" si="9"/>
        <v>3531</v>
      </c>
      <c r="G78" s="158">
        <f t="shared" si="3"/>
        <v>-7.5485300476429984E-4</v>
      </c>
      <c r="I78" s="200">
        <f t="shared" si="15"/>
        <v>-7.5485300476429984E-4</v>
      </c>
      <c r="P78" s="200">
        <f t="shared" si="4"/>
        <v>3.2967138108520857E-3</v>
      </c>
      <c r="Q78" s="227">
        <f t="shared" si="5"/>
        <v>31240.951999999997</v>
      </c>
      <c r="R78" s="178"/>
      <c r="S78" s="200">
        <f t="shared" si="6"/>
        <v>1.6415193661403897E-5</v>
      </c>
      <c r="T78" s="209">
        <f>T$18</f>
        <v>0.1</v>
      </c>
      <c r="U78" s="200">
        <f t="shared" si="7"/>
        <v>1.6415193661403898E-6</v>
      </c>
      <c r="W78" s="200">
        <f t="shared" si="12"/>
        <v>-4.0515668156163856E-3</v>
      </c>
      <c r="AB78" s="200" t="s">
        <v>68</v>
      </c>
      <c r="AH78" s="200" t="s">
        <v>69</v>
      </c>
      <c r="AJ78" s="200">
        <v>16171</v>
      </c>
      <c r="AK78" s="200">
        <v>4.3680279995896854E-2</v>
      </c>
      <c r="AR78" s="200">
        <v>16171</v>
      </c>
      <c r="AS78" s="200">
        <v>4.3680279995896854E-2</v>
      </c>
      <c r="BA78" s="200">
        <v>15098</v>
      </c>
      <c r="BB78" s="200">
        <v>4.5758640000713058E-2</v>
      </c>
      <c r="BC78" s="200">
        <v>0.1</v>
      </c>
    </row>
    <row r="79" spans="1:55" s="200" customFormat="1" ht="12.95" customHeight="1" x14ac:dyDescent="0.2">
      <c r="A79" s="178" t="s">
        <v>90</v>
      </c>
      <c r="B79" s="178" t="s">
        <v>54</v>
      </c>
      <c r="C79" s="162">
        <v>46261.500999999997</v>
      </c>
      <c r="D79" s="162" t="s">
        <v>38</v>
      </c>
      <c r="E79" s="200">
        <f t="shared" si="2"/>
        <v>3536.0079286756095</v>
      </c>
      <c r="F79" s="200">
        <f t="shared" si="9"/>
        <v>3536</v>
      </c>
      <c r="G79" s="158">
        <f t="shared" si="3"/>
        <v>3.2428319973405451E-3</v>
      </c>
      <c r="I79" s="200">
        <f t="shared" si="15"/>
        <v>3.2428319973405451E-3</v>
      </c>
      <c r="P79" s="200">
        <f t="shared" si="4"/>
        <v>3.3002697351648264E-3</v>
      </c>
      <c r="Q79" s="227">
        <f t="shared" si="5"/>
        <v>31243.000999999997</v>
      </c>
      <c r="R79" s="178"/>
      <c r="S79" s="200">
        <f t="shared" si="6"/>
        <v>3.2990937263708744E-9</v>
      </c>
      <c r="T79" s="200">
        <v>1</v>
      </c>
      <c r="U79" s="200">
        <f t="shared" si="7"/>
        <v>3.2990937263708744E-9</v>
      </c>
      <c r="W79" s="200">
        <f t="shared" si="12"/>
        <v>-5.7437737824281299E-5</v>
      </c>
      <c r="AB79" s="200" t="s">
        <v>68</v>
      </c>
      <c r="AH79" s="200" t="s">
        <v>69</v>
      </c>
      <c r="AJ79" s="200">
        <v>16729</v>
      </c>
      <c r="AK79" s="200">
        <v>5.1391719993262086E-2</v>
      </c>
      <c r="AR79" s="200">
        <v>16729</v>
      </c>
      <c r="AS79" s="200">
        <v>5.1391719993262086E-2</v>
      </c>
      <c r="BA79" s="200">
        <v>15098</v>
      </c>
      <c r="BB79" s="200">
        <v>4.7758640001120511E-2</v>
      </c>
      <c r="BC79" s="200">
        <v>0.1</v>
      </c>
    </row>
    <row r="80" spans="1:55" s="200" customFormat="1" ht="12.95" customHeight="1" x14ac:dyDescent="0.2">
      <c r="A80" s="178" t="s">
        <v>90</v>
      </c>
      <c r="B80" s="178" t="s">
        <v>54</v>
      </c>
      <c r="C80" s="162">
        <v>46268.442999999999</v>
      </c>
      <c r="D80" s="162" t="s">
        <v>38</v>
      </c>
      <c r="E80" s="200">
        <f t="shared" si="2"/>
        <v>3552.9810145960591</v>
      </c>
      <c r="F80" s="200">
        <f t="shared" si="9"/>
        <v>3553</v>
      </c>
      <c r="G80" s="158">
        <f t="shared" si="3"/>
        <v>-7.7650390012422577E-3</v>
      </c>
      <c r="I80" s="200">
        <f t="shared" si="15"/>
        <v>-7.7650390012422577E-3</v>
      </c>
      <c r="P80" s="200">
        <f t="shared" si="4"/>
        <v>3.3124212572445333E-3</v>
      </c>
      <c r="Q80" s="227">
        <f t="shared" si="5"/>
        <v>31249.942999999999</v>
      </c>
      <c r="R80" s="178"/>
      <c r="S80" s="200">
        <f t="shared" si="6"/>
        <v>1.2271012577835425E-4</v>
      </c>
      <c r="T80" s="200">
        <v>1</v>
      </c>
      <c r="U80" s="200">
        <f t="shared" si="7"/>
        <v>1.2271012577835425E-4</v>
      </c>
      <c r="W80" s="200">
        <f t="shared" si="12"/>
        <v>-1.1077460258486792E-2</v>
      </c>
      <c r="AB80" s="200" t="s">
        <v>68</v>
      </c>
      <c r="AH80" s="200" t="s">
        <v>69</v>
      </c>
      <c r="AJ80" s="200">
        <v>17638.5</v>
      </c>
      <c r="AK80" s="200">
        <v>5.7148179999785498E-2</v>
      </c>
      <c r="AR80" s="200">
        <v>17638.5</v>
      </c>
      <c r="AS80" s="200">
        <v>5.7148179999785498E-2</v>
      </c>
      <c r="BA80" s="200">
        <v>15147</v>
      </c>
      <c r="BB80" s="200">
        <v>2.7987959998426959E-2</v>
      </c>
      <c r="BC80" s="200">
        <v>0.1</v>
      </c>
    </row>
    <row r="81" spans="1:55" s="200" customFormat="1" ht="12.95" customHeight="1" x14ac:dyDescent="0.2">
      <c r="A81" s="178" t="s">
        <v>90</v>
      </c>
      <c r="B81" s="178" t="s">
        <v>54</v>
      </c>
      <c r="C81" s="162">
        <v>46268.453000000001</v>
      </c>
      <c r="D81" s="162" t="s">
        <v>38</v>
      </c>
      <c r="E81" s="200">
        <f t="shared" si="2"/>
        <v>3553.0054644461366</v>
      </c>
      <c r="F81" s="200">
        <f t="shared" si="9"/>
        <v>3553</v>
      </c>
      <c r="G81" s="158">
        <f t="shared" si="3"/>
        <v>2.2349610007950105E-3</v>
      </c>
      <c r="I81" s="200">
        <f t="shared" si="15"/>
        <v>2.2349610007950105E-3</v>
      </c>
      <c r="P81" s="200">
        <f t="shared" si="4"/>
        <v>3.3124212572445333E-3</v>
      </c>
      <c r="Q81" s="227">
        <f t="shared" si="5"/>
        <v>31249.953000000001</v>
      </c>
      <c r="R81" s="178"/>
      <c r="S81" s="200">
        <f t="shared" si="6"/>
        <v>1.1609206042282713E-6</v>
      </c>
      <c r="T81" s="200">
        <v>1</v>
      </c>
      <c r="U81" s="200">
        <f t="shared" si="7"/>
        <v>1.1609206042282713E-6</v>
      </c>
      <c r="W81" s="200">
        <f t="shared" si="12"/>
        <v>-1.0774602564495228E-3</v>
      </c>
      <c r="AB81" s="200" t="s">
        <v>68</v>
      </c>
      <c r="AH81" s="200" t="s">
        <v>69</v>
      </c>
      <c r="AJ81" s="200">
        <v>17658</v>
      </c>
      <c r="AK81" s="200">
        <v>3.9739439991535619E-2</v>
      </c>
      <c r="AR81" s="200">
        <v>17658</v>
      </c>
      <c r="AS81" s="200">
        <v>3.9739439991535619E-2</v>
      </c>
      <c r="BA81" s="200">
        <v>15186</v>
      </c>
      <c r="BB81" s="200">
        <v>2.6170479999564122E-2</v>
      </c>
      <c r="BC81" s="200">
        <v>0.1</v>
      </c>
    </row>
    <row r="82" spans="1:55" s="200" customFormat="1" ht="12.95" customHeight="1" x14ac:dyDescent="0.2">
      <c r="A82" s="178" t="s">
        <v>87</v>
      </c>
      <c r="B82" s="178" t="s">
        <v>54</v>
      </c>
      <c r="C82" s="162">
        <v>46269.678999999996</v>
      </c>
      <c r="D82" s="162" t="s">
        <v>38</v>
      </c>
      <c r="E82" s="200">
        <f t="shared" si="2"/>
        <v>3556.0030160650335</v>
      </c>
      <c r="F82" s="200">
        <f t="shared" si="9"/>
        <v>3556</v>
      </c>
      <c r="G82" s="158">
        <f t="shared" si="3"/>
        <v>1.2335719948168844E-3</v>
      </c>
      <c r="I82" s="200">
        <f t="shared" si="15"/>
        <v>1.2335719948168844E-3</v>
      </c>
      <c r="P82" s="200">
        <f t="shared" si="4"/>
        <v>3.3145754904590893E-3</v>
      </c>
      <c r="Q82" s="227">
        <f t="shared" si="5"/>
        <v>31251.178999999996</v>
      </c>
      <c r="R82" s="178"/>
      <c r="S82" s="200">
        <f t="shared" si="6"/>
        <v>4.330575548875076E-6</v>
      </c>
      <c r="T82" s="200">
        <v>1</v>
      </c>
      <c r="U82" s="200">
        <f t="shared" si="7"/>
        <v>4.330575548875076E-6</v>
      </c>
      <c r="W82" s="200">
        <f t="shared" si="12"/>
        <v>-2.0810034956422049E-3</v>
      </c>
      <c r="AB82" s="200" t="s">
        <v>68</v>
      </c>
      <c r="AH82" s="200" t="s">
        <v>69</v>
      </c>
      <c r="AJ82" s="200">
        <v>17738.5</v>
      </c>
      <c r="AK82" s="200">
        <v>5.5816179999965243E-2</v>
      </c>
      <c r="AR82" s="200">
        <v>17738.5</v>
      </c>
      <c r="AS82" s="200">
        <v>5.5816179999965243E-2</v>
      </c>
      <c r="BA82" s="200">
        <v>15205.5</v>
      </c>
      <c r="BB82" s="200">
        <v>3.2761739996203687E-2</v>
      </c>
      <c r="BC82" s="200">
        <v>0.1</v>
      </c>
    </row>
    <row r="83" spans="1:55" s="200" customFormat="1" ht="12.95" customHeight="1" x14ac:dyDescent="0.2">
      <c r="A83" s="178" t="s">
        <v>90</v>
      </c>
      <c r="B83" s="178" t="s">
        <v>54</v>
      </c>
      <c r="C83" s="162">
        <v>46270.485000000001</v>
      </c>
      <c r="D83" s="162" t="s">
        <v>38</v>
      </c>
      <c r="E83" s="200">
        <f t="shared" si="2"/>
        <v>3557.9736739809</v>
      </c>
      <c r="F83" s="200">
        <f t="shared" si="9"/>
        <v>3558</v>
      </c>
      <c r="G83" s="158">
        <f t="shared" si="3"/>
        <v>-1.0767354004201479E-2</v>
      </c>
      <c r="I83" s="200">
        <f t="shared" si="15"/>
        <v>-1.0767354004201479E-2</v>
      </c>
      <c r="P83" s="200">
        <f t="shared" si="4"/>
        <v>3.3160132870963263E-3</v>
      </c>
      <c r="Q83" s="227">
        <f t="shared" si="5"/>
        <v>31251.985000000001</v>
      </c>
      <c r="R83" s="178"/>
      <c r="S83" s="200">
        <f t="shared" si="6"/>
        <v>1.9834123426159687E-4</v>
      </c>
      <c r="T83" s="200">
        <v>1</v>
      </c>
      <c r="U83" s="200">
        <f t="shared" si="7"/>
        <v>1.9834123426159687E-4</v>
      </c>
      <c r="W83" s="200">
        <f t="shared" si="12"/>
        <v>-1.4083367291297805E-2</v>
      </c>
      <c r="AB83" s="200" t="s">
        <v>68</v>
      </c>
      <c r="AH83" s="200" t="s">
        <v>69</v>
      </c>
      <c r="AJ83" s="200">
        <v>17738.5</v>
      </c>
      <c r="AK83" s="200">
        <v>5.6216179997136351E-2</v>
      </c>
      <c r="AR83" s="200">
        <v>17738.5</v>
      </c>
      <c r="AS83" s="200">
        <v>5.6216179997136351E-2</v>
      </c>
      <c r="BA83" s="200">
        <v>15230</v>
      </c>
      <c r="BB83" s="200">
        <v>3.9376399996399414E-2</v>
      </c>
      <c r="BC83" s="200">
        <v>0.1</v>
      </c>
    </row>
    <row r="84" spans="1:55" s="200" customFormat="1" ht="12.95" customHeight="1" x14ac:dyDescent="0.2">
      <c r="A84" s="39" t="s">
        <v>84</v>
      </c>
      <c r="B84" s="40"/>
      <c r="C84" s="41">
        <v>46270.490400000002</v>
      </c>
      <c r="D84" s="41" t="s">
        <v>55</v>
      </c>
      <c r="E84" s="200">
        <f t="shared" si="2"/>
        <v>3557.986876899944</v>
      </c>
      <c r="F84" s="200">
        <f t="shared" si="9"/>
        <v>3558</v>
      </c>
      <c r="G84" s="158">
        <f t="shared" si="3"/>
        <v>-5.3673540023737587E-3</v>
      </c>
      <c r="J84" s="200">
        <f>G84</f>
        <v>-5.3673540023737587E-3</v>
      </c>
      <c r="P84" s="200">
        <f t="shared" si="4"/>
        <v>3.3160132870963263E-3</v>
      </c>
      <c r="Q84" s="227">
        <f t="shared" si="5"/>
        <v>31251.990400000002</v>
      </c>
      <c r="R84" s="178"/>
      <c r="S84" s="200">
        <f t="shared" si="6"/>
        <v>7.5400867483839038E-5</v>
      </c>
      <c r="T84" s="39">
        <v>1</v>
      </c>
      <c r="U84" s="200">
        <f t="shared" si="7"/>
        <v>7.5400867483839038E-5</v>
      </c>
      <c r="W84" s="200">
        <f t="shared" si="12"/>
        <v>-8.6833672894700842E-3</v>
      </c>
      <c r="AB84" s="200" t="s">
        <v>68</v>
      </c>
      <c r="AH84" s="200" t="s">
        <v>69</v>
      </c>
      <c r="AJ84" s="200">
        <v>17772.5</v>
      </c>
      <c r="AK84" s="200">
        <v>5.527530000108527E-2</v>
      </c>
      <c r="AR84" s="200">
        <v>17772.5</v>
      </c>
      <c r="AS84" s="200">
        <v>5.527530000108527E-2</v>
      </c>
      <c r="BA84" s="200">
        <v>15247</v>
      </c>
      <c r="BB84" s="200">
        <v>3.9455960002669599E-2</v>
      </c>
      <c r="BC84" s="200">
        <v>0.1</v>
      </c>
    </row>
    <row r="85" spans="1:55" s="200" customFormat="1" ht="12.95" customHeight="1" x14ac:dyDescent="0.2">
      <c r="A85" s="39" t="s">
        <v>84</v>
      </c>
      <c r="B85" s="40"/>
      <c r="C85" s="41">
        <v>46270.490400000002</v>
      </c>
      <c r="D85" s="41" t="s">
        <v>38</v>
      </c>
      <c r="E85" s="200">
        <f t="shared" ref="E85:E148" si="16">+(C85-C$7)/C$8</f>
        <v>3557.986876899944</v>
      </c>
      <c r="F85" s="200">
        <f t="shared" si="9"/>
        <v>3558</v>
      </c>
      <c r="G85" s="158">
        <f t="shared" ref="G85:G148" si="17">+C85-(C$7+F85*C$8)</f>
        <v>-5.3673540023737587E-3</v>
      </c>
      <c r="J85" s="200">
        <f>G85</f>
        <v>-5.3673540023737587E-3</v>
      </c>
      <c r="P85" s="200">
        <f t="shared" ref="P85:P148" si="18">+D$11+D$12*F85+D$13*F85^2</f>
        <v>3.3160132870963263E-3</v>
      </c>
      <c r="Q85" s="227">
        <f t="shared" ref="Q85:Q148" si="19">+C85-15018.5</f>
        <v>31251.990400000002</v>
      </c>
      <c r="R85" s="178"/>
      <c r="S85" s="200">
        <f t="shared" ref="S85:S148" si="20">+(P85-G85)^2</f>
        <v>7.5400867483839038E-5</v>
      </c>
      <c r="T85" s="209">
        <f>T$18</f>
        <v>0.1</v>
      </c>
      <c r="U85" s="200">
        <f t="shared" ref="U85:U148" si="21">T85*S85</f>
        <v>7.5400867483839039E-6</v>
      </c>
      <c r="W85" s="200">
        <f t="shared" ref="W85:W116" si="22">+G85-P85</f>
        <v>-8.6833672894700842E-3</v>
      </c>
      <c r="AB85" s="200" t="s">
        <v>68</v>
      </c>
      <c r="AH85" s="200" t="s">
        <v>69</v>
      </c>
      <c r="AJ85" s="200">
        <v>17772.5</v>
      </c>
      <c r="AK85" s="200">
        <v>5.7975299998361152E-2</v>
      </c>
      <c r="AR85" s="200">
        <v>17772.5</v>
      </c>
      <c r="AS85" s="200">
        <v>5.7975299998361152E-2</v>
      </c>
      <c r="BA85" s="200">
        <v>15914.5</v>
      </c>
      <c r="BB85" s="200">
        <v>4.1079859998717438E-2</v>
      </c>
      <c r="BC85" s="200">
        <v>0.1</v>
      </c>
    </row>
    <row r="86" spans="1:55" s="200" customFormat="1" ht="12.95" customHeight="1" x14ac:dyDescent="0.2">
      <c r="A86" s="178" t="s">
        <v>90</v>
      </c>
      <c r="B86" s="178" t="s">
        <v>54</v>
      </c>
      <c r="C86" s="162">
        <v>46272.536999999997</v>
      </c>
      <c r="D86" s="162" t="s">
        <v>38</v>
      </c>
      <c r="E86" s="200">
        <f t="shared" si="16"/>
        <v>3562.990783215801</v>
      </c>
      <c r="F86" s="200">
        <f t="shared" ref="F86:F149" si="23">ROUND(2*E86,0)/2</f>
        <v>3563</v>
      </c>
      <c r="G86" s="158">
        <f t="shared" si="17"/>
        <v>-3.7696690051234327E-3</v>
      </c>
      <c r="I86" s="200">
        <f t="shared" ref="I86:I116" si="24">G86</f>
        <v>-3.7696690051234327E-3</v>
      </c>
      <c r="P86" s="200">
        <f t="shared" si="18"/>
        <v>3.3196135227524489E-3</v>
      </c>
      <c r="Q86" s="227">
        <f t="shared" si="19"/>
        <v>31254.036999999997</v>
      </c>
      <c r="R86" s="178"/>
      <c r="S86" s="200">
        <f t="shared" si="20"/>
        <v>5.0257926760046251E-5</v>
      </c>
      <c r="T86" s="200">
        <v>1</v>
      </c>
      <c r="U86" s="200">
        <f t="shared" si="21"/>
        <v>5.0257926760046251E-5</v>
      </c>
      <c r="W86" s="200">
        <f t="shared" si="22"/>
        <v>-7.0892825278758816E-3</v>
      </c>
      <c r="AB86" s="200" t="s">
        <v>68</v>
      </c>
      <c r="AH86" s="200" t="s">
        <v>69</v>
      </c>
      <c r="AJ86" s="200">
        <v>17790</v>
      </c>
      <c r="AK86" s="200">
        <v>5.5357199998979922E-2</v>
      </c>
      <c r="AR86" s="200">
        <v>17790</v>
      </c>
      <c r="AS86" s="200">
        <v>5.5357199998979922E-2</v>
      </c>
      <c r="BA86" s="200">
        <v>15917</v>
      </c>
      <c r="BB86" s="200">
        <v>4.6591559999797028E-2</v>
      </c>
      <c r="BC86" s="200">
        <v>0.1</v>
      </c>
    </row>
    <row r="87" spans="1:55" s="200" customFormat="1" ht="12.95" customHeight="1" x14ac:dyDescent="0.2">
      <c r="A87" s="39" t="s">
        <v>85</v>
      </c>
      <c r="B87" s="40"/>
      <c r="C87" s="41">
        <v>46286.455999999998</v>
      </c>
      <c r="D87" s="41"/>
      <c r="E87" s="200">
        <f t="shared" si="16"/>
        <v>3597.0225295319456</v>
      </c>
      <c r="F87" s="200">
        <f t="shared" si="23"/>
        <v>3597</v>
      </c>
      <c r="G87" s="158">
        <f t="shared" si="17"/>
        <v>9.2145889939274639E-3</v>
      </c>
      <c r="I87" s="200">
        <f t="shared" si="24"/>
        <v>9.2145889939274639E-3</v>
      </c>
      <c r="P87" s="200">
        <f t="shared" si="18"/>
        <v>3.3443127431449131E-3</v>
      </c>
      <c r="Q87" s="227">
        <f t="shared" si="19"/>
        <v>31267.955999999998</v>
      </c>
      <c r="R87" s="178"/>
      <c r="S87" s="200">
        <f t="shared" si="20"/>
        <v>3.4460143260501639E-5</v>
      </c>
      <c r="T87" s="209">
        <f>T$18</f>
        <v>0.1</v>
      </c>
      <c r="U87" s="200">
        <f t="shared" si="21"/>
        <v>3.446014326050164E-6</v>
      </c>
      <c r="W87" s="200">
        <f t="shared" si="22"/>
        <v>5.8702762507825508E-3</v>
      </c>
      <c r="AB87" s="200" t="s">
        <v>68</v>
      </c>
      <c r="AH87" s="200" t="s">
        <v>69</v>
      </c>
      <c r="AJ87" s="200">
        <v>17814</v>
      </c>
      <c r="AK87" s="200">
        <v>5.5769519996829331E-2</v>
      </c>
      <c r="AR87" s="200">
        <v>17814</v>
      </c>
      <c r="AS87" s="200">
        <v>5.5769519996829331E-2</v>
      </c>
      <c r="BA87" s="200">
        <v>15921.5</v>
      </c>
      <c r="BB87" s="200">
        <v>5.9112619994266424E-2</v>
      </c>
      <c r="BC87" s="200">
        <v>0.1</v>
      </c>
    </row>
    <row r="88" spans="1:55" s="200" customFormat="1" ht="12.95" customHeight="1" x14ac:dyDescent="0.2">
      <c r="A88" s="178" t="s">
        <v>90</v>
      </c>
      <c r="B88" s="178" t="s">
        <v>54</v>
      </c>
      <c r="C88" s="162">
        <v>46293.377999999997</v>
      </c>
      <c r="D88" s="162" t="s">
        <v>38</v>
      </c>
      <c r="E88" s="200">
        <f t="shared" si="16"/>
        <v>3613.9467157522399</v>
      </c>
      <c r="F88" s="200">
        <f t="shared" si="23"/>
        <v>3614</v>
      </c>
      <c r="G88" s="158">
        <f t="shared" si="17"/>
        <v>-2.1793282001453917E-2</v>
      </c>
      <c r="I88" s="200">
        <f t="shared" si="24"/>
        <v>-2.1793282001453917E-2</v>
      </c>
      <c r="P88" s="200">
        <f t="shared" si="18"/>
        <v>3.356804641988227E-3</v>
      </c>
      <c r="Q88" s="227">
        <f t="shared" si="19"/>
        <v>31274.877999999997</v>
      </c>
      <c r="R88" s="178"/>
      <c r="S88" s="200">
        <f t="shared" si="20"/>
        <v>6.3252685817264699E-4</v>
      </c>
      <c r="T88" s="200">
        <v>1</v>
      </c>
      <c r="U88" s="200">
        <f t="shared" si="21"/>
        <v>6.3252685817264699E-4</v>
      </c>
      <c r="W88" s="200">
        <f t="shared" si="22"/>
        <v>-2.5150086643442145E-2</v>
      </c>
      <c r="AB88" s="200" t="s">
        <v>68</v>
      </c>
      <c r="AH88" s="200" t="s">
        <v>69</v>
      </c>
      <c r="AJ88" s="200">
        <v>17814</v>
      </c>
      <c r="AK88" s="200">
        <v>5.6169519994000439E-2</v>
      </c>
      <c r="AR88" s="200">
        <v>17814</v>
      </c>
      <c r="AS88" s="200">
        <v>5.6169519994000439E-2</v>
      </c>
      <c r="BA88" s="200">
        <v>15922</v>
      </c>
      <c r="BB88" s="200">
        <v>3.461495999363251E-2</v>
      </c>
      <c r="BC88" s="200">
        <v>0.1</v>
      </c>
    </row>
    <row r="89" spans="1:55" s="200" customFormat="1" ht="12.95" customHeight="1" x14ac:dyDescent="0.2">
      <c r="A89" s="178" t="s">
        <v>90</v>
      </c>
      <c r="B89" s="178" t="s">
        <v>54</v>
      </c>
      <c r="C89" s="162">
        <v>46293.379000000001</v>
      </c>
      <c r="D89" s="162" t="s">
        <v>38</v>
      </c>
      <c r="E89" s="200">
        <f t="shared" si="16"/>
        <v>3613.9491607372565</v>
      </c>
      <c r="F89" s="200">
        <f t="shared" si="23"/>
        <v>3614</v>
      </c>
      <c r="G89" s="158">
        <f t="shared" si="17"/>
        <v>-2.0793281997612212E-2</v>
      </c>
      <c r="I89" s="200">
        <f t="shared" si="24"/>
        <v>-2.0793281997612212E-2</v>
      </c>
      <c r="P89" s="200">
        <f t="shared" si="18"/>
        <v>3.356804641988227E-3</v>
      </c>
      <c r="Q89" s="227">
        <f t="shared" si="19"/>
        <v>31274.879000000001</v>
      </c>
      <c r="R89" s="178"/>
      <c r="S89" s="200">
        <f t="shared" si="20"/>
        <v>5.8322668470020761E-4</v>
      </c>
      <c r="T89" s="200">
        <v>1</v>
      </c>
      <c r="U89" s="200">
        <f t="shared" si="21"/>
        <v>5.8322668470020761E-4</v>
      </c>
      <c r="W89" s="200">
        <f t="shared" si="22"/>
        <v>-2.415008663960044E-2</v>
      </c>
      <c r="AB89" s="200" t="s">
        <v>68</v>
      </c>
      <c r="AH89" s="200" t="s">
        <v>69</v>
      </c>
      <c r="AJ89" s="200">
        <v>17819</v>
      </c>
      <c r="AK89" s="200">
        <v>5.0092919998860452E-2</v>
      </c>
      <c r="AR89" s="200">
        <v>17819</v>
      </c>
      <c r="AS89" s="200">
        <v>5.0092919998860452E-2</v>
      </c>
      <c r="BA89" s="200">
        <v>16012.5</v>
      </c>
      <c r="BB89" s="200">
        <v>4.4538499998452608E-2</v>
      </c>
      <c r="BC89" s="200">
        <v>0.1</v>
      </c>
    </row>
    <row r="90" spans="1:55" s="200" customFormat="1" ht="12.95" customHeight="1" x14ac:dyDescent="0.2">
      <c r="A90" s="178" t="s">
        <v>90</v>
      </c>
      <c r="B90" s="178" t="s">
        <v>54</v>
      </c>
      <c r="C90" s="162">
        <v>46293.381000000001</v>
      </c>
      <c r="D90" s="162" t="s">
        <v>38</v>
      </c>
      <c r="E90" s="200">
        <f t="shared" si="16"/>
        <v>3613.9540507072725</v>
      </c>
      <c r="F90" s="200">
        <f t="shared" si="23"/>
        <v>3614</v>
      </c>
      <c r="G90" s="158">
        <f t="shared" si="17"/>
        <v>-1.8793281997204758E-2</v>
      </c>
      <c r="I90" s="200">
        <f t="shared" si="24"/>
        <v>-1.8793281997204758E-2</v>
      </c>
      <c r="P90" s="200">
        <f t="shared" si="18"/>
        <v>3.356804641988227E-3</v>
      </c>
      <c r="Q90" s="227">
        <f t="shared" si="19"/>
        <v>31274.881000000001</v>
      </c>
      <c r="R90" s="178"/>
      <c r="S90" s="200">
        <f t="shared" si="20"/>
        <v>4.9062633812375564E-4</v>
      </c>
      <c r="T90" s="200">
        <v>1</v>
      </c>
      <c r="U90" s="200">
        <f t="shared" si="21"/>
        <v>4.9062633812375564E-4</v>
      </c>
      <c r="W90" s="200">
        <f t="shared" si="22"/>
        <v>-2.2150086639192986E-2</v>
      </c>
      <c r="AB90" s="200" t="s">
        <v>68</v>
      </c>
      <c r="AH90" s="200" t="s">
        <v>69</v>
      </c>
      <c r="AJ90" s="200">
        <v>18628.5</v>
      </c>
      <c r="AK90" s="200">
        <v>6.2981379996926989E-2</v>
      </c>
      <c r="AR90" s="200">
        <v>18628.5</v>
      </c>
      <c r="AS90" s="200">
        <v>6.2981379996926989E-2</v>
      </c>
      <c r="BA90" s="200">
        <v>16012.5</v>
      </c>
      <c r="BB90" s="200">
        <v>5.0538499992399011E-2</v>
      </c>
      <c r="BC90" s="200">
        <v>0.1</v>
      </c>
    </row>
    <row r="91" spans="1:55" s="200" customFormat="1" ht="12.95" customHeight="1" x14ac:dyDescent="0.2">
      <c r="A91" s="178" t="s">
        <v>90</v>
      </c>
      <c r="B91" s="178" t="s">
        <v>54</v>
      </c>
      <c r="C91" s="162">
        <v>46293.381000000001</v>
      </c>
      <c r="D91" s="162" t="s">
        <v>38</v>
      </c>
      <c r="E91" s="200">
        <f t="shared" si="16"/>
        <v>3613.9540507072725</v>
      </c>
      <c r="F91" s="200">
        <f t="shared" si="23"/>
        <v>3614</v>
      </c>
      <c r="G91" s="158">
        <f t="shared" si="17"/>
        <v>-1.8793281997204758E-2</v>
      </c>
      <c r="I91" s="200">
        <f t="shared" si="24"/>
        <v>-1.8793281997204758E-2</v>
      </c>
      <c r="P91" s="200">
        <f t="shared" si="18"/>
        <v>3.356804641988227E-3</v>
      </c>
      <c r="Q91" s="227">
        <f t="shared" si="19"/>
        <v>31274.881000000001</v>
      </c>
      <c r="R91" s="178"/>
      <c r="S91" s="200">
        <f t="shared" si="20"/>
        <v>4.9062633812375564E-4</v>
      </c>
      <c r="T91" s="200">
        <v>1</v>
      </c>
      <c r="U91" s="200">
        <f t="shared" si="21"/>
        <v>4.9062633812375564E-4</v>
      </c>
      <c r="W91" s="200">
        <f t="shared" si="22"/>
        <v>-2.2150086639192986E-2</v>
      </c>
      <c r="AB91" s="200" t="s">
        <v>68</v>
      </c>
      <c r="AH91" s="200" t="s">
        <v>69</v>
      </c>
      <c r="AJ91" s="200">
        <v>18628.5</v>
      </c>
      <c r="AK91" s="200">
        <v>6.3681379993795417E-2</v>
      </c>
      <c r="AR91" s="200">
        <v>18628.5</v>
      </c>
      <c r="AS91" s="200">
        <v>6.3681379993795417E-2</v>
      </c>
      <c r="BA91" s="200">
        <v>16012.5</v>
      </c>
      <c r="BB91" s="200">
        <v>5.1538499996240716E-2</v>
      </c>
      <c r="BC91" s="200">
        <v>0.1</v>
      </c>
    </row>
    <row r="92" spans="1:55" s="200" customFormat="1" ht="12.95" customHeight="1" x14ac:dyDescent="0.2">
      <c r="A92" s="178" t="s">
        <v>90</v>
      </c>
      <c r="B92" s="178" t="s">
        <v>54</v>
      </c>
      <c r="C92" s="162">
        <v>46293.383000000002</v>
      </c>
      <c r="D92" s="162" t="s">
        <v>38</v>
      </c>
      <c r="E92" s="200">
        <f t="shared" si="16"/>
        <v>3613.958940677288</v>
      </c>
      <c r="F92" s="200">
        <f t="shared" si="23"/>
        <v>3614</v>
      </c>
      <c r="G92" s="158">
        <f t="shared" si="17"/>
        <v>-1.6793281996797305E-2</v>
      </c>
      <c r="I92" s="200">
        <f t="shared" si="24"/>
        <v>-1.6793281996797305E-2</v>
      </c>
      <c r="P92" s="200">
        <f t="shared" si="18"/>
        <v>3.356804641988227E-3</v>
      </c>
      <c r="Q92" s="227">
        <f t="shared" si="19"/>
        <v>31274.883000000002</v>
      </c>
      <c r="R92" s="178"/>
      <c r="S92" s="200">
        <f t="shared" si="20"/>
        <v>4.0602599155056324E-4</v>
      </c>
      <c r="T92" s="200">
        <v>1</v>
      </c>
      <c r="U92" s="200">
        <f t="shared" si="21"/>
        <v>4.0602599155056324E-4</v>
      </c>
      <c r="W92" s="200">
        <f t="shared" si="22"/>
        <v>-2.0150086638785532E-2</v>
      </c>
      <c r="AB92" s="200" t="s">
        <v>68</v>
      </c>
      <c r="AH92" s="200" t="s">
        <v>69</v>
      </c>
      <c r="AJ92" s="200">
        <v>18633.5</v>
      </c>
      <c r="AK92" s="200">
        <v>6.3404779990378302E-2</v>
      </c>
      <c r="AR92" s="200">
        <v>18633.5</v>
      </c>
      <c r="AS92" s="200">
        <v>6.3404779990378302E-2</v>
      </c>
      <c r="BA92" s="200">
        <v>16025</v>
      </c>
      <c r="BB92" s="200">
        <v>5.2096999992500059E-2</v>
      </c>
      <c r="BC92" s="200">
        <v>0.1</v>
      </c>
    </row>
    <row r="93" spans="1:55" s="200" customFormat="1" ht="12.95" customHeight="1" x14ac:dyDescent="0.2">
      <c r="A93" s="178" t="s">
        <v>90</v>
      </c>
      <c r="B93" s="178" t="s">
        <v>54</v>
      </c>
      <c r="C93" s="162">
        <v>46293.383000000002</v>
      </c>
      <c r="D93" s="162" t="s">
        <v>38</v>
      </c>
      <c r="E93" s="200">
        <f t="shared" si="16"/>
        <v>3613.958940677288</v>
      </c>
      <c r="F93" s="200">
        <f t="shared" si="23"/>
        <v>3614</v>
      </c>
      <c r="G93" s="158">
        <f t="shared" si="17"/>
        <v>-1.6793281996797305E-2</v>
      </c>
      <c r="I93" s="200">
        <f t="shared" si="24"/>
        <v>-1.6793281996797305E-2</v>
      </c>
      <c r="P93" s="200">
        <f t="shared" si="18"/>
        <v>3.356804641988227E-3</v>
      </c>
      <c r="Q93" s="227">
        <f t="shared" si="19"/>
        <v>31274.883000000002</v>
      </c>
      <c r="R93" s="178"/>
      <c r="S93" s="200">
        <f t="shared" si="20"/>
        <v>4.0602599155056324E-4</v>
      </c>
      <c r="T93" s="200">
        <v>1</v>
      </c>
      <c r="U93" s="200">
        <f t="shared" si="21"/>
        <v>4.0602599155056324E-4</v>
      </c>
      <c r="W93" s="200">
        <f t="shared" si="22"/>
        <v>-2.0150086638785532E-2</v>
      </c>
      <c r="AB93" s="200" t="s">
        <v>68</v>
      </c>
      <c r="AH93" s="200" t="s">
        <v>69</v>
      </c>
      <c r="AJ93" s="200">
        <v>18633.5</v>
      </c>
      <c r="AK93" s="200">
        <v>6.3704779990075622E-2</v>
      </c>
      <c r="AR93" s="200">
        <v>18633.5</v>
      </c>
      <c r="AS93" s="200">
        <v>6.3704779990075622E-2</v>
      </c>
      <c r="BA93" s="200">
        <v>16027.5</v>
      </c>
      <c r="BB93" s="200">
        <v>3.760869999678107E-2</v>
      </c>
      <c r="BC93" s="200">
        <v>0.1</v>
      </c>
    </row>
    <row r="94" spans="1:55" s="200" customFormat="1" ht="12.95" customHeight="1" x14ac:dyDescent="0.2">
      <c r="A94" s="178" t="s">
        <v>90</v>
      </c>
      <c r="B94" s="178" t="s">
        <v>54</v>
      </c>
      <c r="C94" s="162">
        <v>46293.385000000002</v>
      </c>
      <c r="D94" s="162" t="s">
        <v>38</v>
      </c>
      <c r="E94" s="200">
        <f t="shared" si="16"/>
        <v>3613.9638306473034</v>
      </c>
      <c r="F94" s="200">
        <f t="shared" si="23"/>
        <v>3614</v>
      </c>
      <c r="G94" s="158">
        <f t="shared" si="17"/>
        <v>-1.4793281996389851E-2</v>
      </c>
      <c r="I94" s="200">
        <f t="shared" si="24"/>
        <v>-1.4793281996389851E-2</v>
      </c>
      <c r="P94" s="200">
        <f t="shared" si="18"/>
        <v>3.356804641988227E-3</v>
      </c>
      <c r="Q94" s="227">
        <f t="shared" si="19"/>
        <v>31274.885000000002</v>
      </c>
      <c r="R94" s="178"/>
      <c r="S94" s="200">
        <f t="shared" si="20"/>
        <v>3.2942564498063048E-4</v>
      </c>
      <c r="T94" s="200">
        <v>1</v>
      </c>
      <c r="U94" s="200">
        <f t="shared" si="21"/>
        <v>3.2942564498063048E-4</v>
      </c>
      <c r="W94" s="200">
        <f t="shared" si="22"/>
        <v>-1.8150086638378079E-2</v>
      </c>
      <c r="AB94" s="200" t="s">
        <v>68</v>
      </c>
      <c r="AH94" s="200" t="s">
        <v>69</v>
      </c>
      <c r="AJ94" s="200">
        <v>18640.5</v>
      </c>
      <c r="AK94" s="200">
        <v>6.2237539998022839E-2</v>
      </c>
      <c r="AR94" s="200">
        <v>18640.5</v>
      </c>
      <c r="AS94" s="200">
        <v>6.2237539998022839E-2</v>
      </c>
      <c r="BA94" s="200">
        <v>16034.5</v>
      </c>
      <c r="BB94" s="200">
        <v>3.4641459998965729E-2</v>
      </c>
      <c r="BC94" s="200">
        <v>0.1</v>
      </c>
    </row>
    <row r="95" spans="1:55" s="200" customFormat="1" ht="12.95" customHeight="1" x14ac:dyDescent="0.2">
      <c r="A95" s="178" t="s">
        <v>90</v>
      </c>
      <c r="B95" s="178" t="s">
        <v>54</v>
      </c>
      <c r="C95" s="162">
        <v>46293.385000000002</v>
      </c>
      <c r="D95" s="162" t="s">
        <v>38</v>
      </c>
      <c r="E95" s="200">
        <f t="shared" si="16"/>
        <v>3613.9638306473034</v>
      </c>
      <c r="F95" s="200">
        <f t="shared" si="23"/>
        <v>3614</v>
      </c>
      <c r="G95" s="158">
        <f t="shared" si="17"/>
        <v>-1.4793281996389851E-2</v>
      </c>
      <c r="I95" s="200">
        <f t="shared" si="24"/>
        <v>-1.4793281996389851E-2</v>
      </c>
      <c r="P95" s="200">
        <f t="shared" si="18"/>
        <v>3.356804641988227E-3</v>
      </c>
      <c r="Q95" s="227">
        <f t="shared" si="19"/>
        <v>31274.885000000002</v>
      </c>
      <c r="R95" s="178"/>
      <c r="S95" s="200">
        <f t="shared" si="20"/>
        <v>3.2942564498063048E-4</v>
      </c>
      <c r="T95" s="200">
        <v>1</v>
      </c>
      <c r="U95" s="200">
        <f t="shared" si="21"/>
        <v>3.2942564498063048E-4</v>
      </c>
      <c r="W95" s="200">
        <f t="shared" si="22"/>
        <v>-1.8150086638378079E-2</v>
      </c>
      <c r="AB95" s="200" t="s">
        <v>68</v>
      </c>
      <c r="AH95" s="200" t="s">
        <v>69</v>
      </c>
      <c r="AJ95" s="200">
        <v>18640.5</v>
      </c>
      <c r="AK95" s="200">
        <v>6.2937539994891267E-2</v>
      </c>
      <c r="AR95" s="200">
        <v>18640.5</v>
      </c>
      <c r="AS95" s="200">
        <v>6.2937539994891267E-2</v>
      </c>
      <c r="BA95" s="200">
        <v>16034.5</v>
      </c>
      <c r="BB95" s="200">
        <v>3.5641459995531477E-2</v>
      </c>
      <c r="BC95" s="200">
        <v>0.1</v>
      </c>
    </row>
    <row r="96" spans="1:55" s="200" customFormat="1" ht="12.95" customHeight="1" x14ac:dyDescent="0.2">
      <c r="A96" s="39" t="s">
        <v>91</v>
      </c>
      <c r="B96" s="40" t="s">
        <v>52</v>
      </c>
      <c r="C96" s="41">
        <v>46613.461000000003</v>
      </c>
      <c r="D96" s="41" t="s">
        <v>92</v>
      </c>
      <c r="E96" s="200">
        <f t="shared" si="16"/>
        <v>4396.5448518330932</v>
      </c>
      <c r="F96" s="200">
        <f t="shared" si="23"/>
        <v>4396.5</v>
      </c>
      <c r="G96" s="158">
        <f t="shared" si="17"/>
        <v>1.8344420503126457E-2</v>
      </c>
      <c r="I96" s="200">
        <f t="shared" si="24"/>
        <v>1.8344420503126457E-2</v>
      </c>
      <c r="P96" s="200">
        <f t="shared" si="18"/>
        <v>4.0344718573623066E-3</v>
      </c>
      <c r="Q96" s="227">
        <f t="shared" si="19"/>
        <v>31594.961000000003</v>
      </c>
      <c r="R96" s="178"/>
      <c r="S96" s="200">
        <f t="shared" si="20"/>
        <v>2.0477463024440721E-4</v>
      </c>
      <c r="T96" s="209">
        <f t="shared" ref="T96:T108" si="25">T$18</f>
        <v>0.1</v>
      </c>
      <c r="U96" s="200">
        <f t="shared" si="21"/>
        <v>2.0477463024440723E-5</v>
      </c>
      <c r="W96" s="200">
        <f t="shared" si="22"/>
        <v>1.430994864576415E-2</v>
      </c>
      <c r="AB96" s="200" t="s">
        <v>68</v>
      </c>
      <c r="AH96" s="200" t="s">
        <v>69</v>
      </c>
      <c r="AJ96" s="200">
        <v>18643</v>
      </c>
      <c r="AK96" s="200">
        <v>5.9349240000301506E-2</v>
      </c>
      <c r="AR96" s="200">
        <v>18643</v>
      </c>
      <c r="AS96" s="200">
        <v>5.9349240000301506E-2</v>
      </c>
      <c r="BA96" s="200">
        <v>16034.5</v>
      </c>
      <c r="BB96" s="200">
        <v>4.4541459996253252E-2</v>
      </c>
      <c r="BC96" s="200">
        <v>1</v>
      </c>
    </row>
    <row r="97" spans="1:55" s="200" customFormat="1" ht="12.95" customHeight="1" x14ac:dyDescent="0.2">
      <c r="A97" s="39" t="s">
        <v>91</v>
      </c>
      <c r="B97" s="40" t="s">
        <v>52</v>
      </c>
      <c r="C97" s="41">
        <v>46615.499000000003</v>
      </c>
      <c r="D97" s="41"/>
      <c r="E97" s="200">
        <f t="shared" si="16"/>
        <v>4401.5277312779035</v>
      </c>
      <c r="F97" s="200">
        <f t="shared" si="23"/>
        <v>4401.5</v>
      </c>
      <c r="G97" s="158">
        <f t="shared" si="17"/>
        <v>1.1342105499352328E-2</v>
      </c>
      <c r="I97" s="200">
        <f t="shared" si="24"/>
        <v>1.1342105499352328E-2</v>
      </c>
      <c r="P97" s="200">
        <f t="shared" si="18"/>
        <v>4.0394482064045629E-3</v>
      </c>
      <c r="Q97" s="227">
        <f t="shared" si="19"/>
        <v>31596.999000000003</v>
      </c>
      <c r="R97" s="178"/>
      <c r="S97" s="200">
        <f t="shared" si="20"/>
        <v>5.3328803538243188E-5</v>
      </c>
      <c r="T97" s="209">
        <f t="shared" si="25"/>
        <v>0.1</v>
      </c>
      <c r="U97" s="200">
        <f t="shared" si="21"/>
        <v>5.3328803538243193E-6</v>
      </c>
      <c r="W97" s="200">
        <f t="shared" si="22"/>
        <v>7.3026572929477656E-3</v>
      </c>
      <c r="AB97" s="200" t="s">
        <v>68</v>
      </c>
      <c r="AH97" s="200" t="s">
        <v>69</v>
      </c>
      <c r="AJ97" s="200">
        <v>18643</v>
      </c>
      <c r="AK97" s="200">
        <v>6.0649239996564575E-2</v>
      </c>
      <c r="AR97" s="200">
        <v>18643</v>
      </c>
      <c r="AS97" s="200">
        <v>6.0649239996564575E-2</v>
      </c>
      <c r="BA97" s="200">
        <v>16034.5</v>
      </c>
      <c r="BB97" s="200">
        <v>4.5241460000397637E-2</v>
      </c>
      <c r="BC97" s="200">
        <v>1</v>
      </c>
    </row>
    <row r="98" spans="1:55" s="200" customFormat="1" ht="12.95" customHeight="1" x14ac:dyDescent="0.2">
      <c r="A98" s="39" t="s">
        <v>93</v>
      </c>
      <c r="B98" s="40"/>
      <c r="C98" s="41">
        <v>46623.47</v>
      </c>
      <c r="D98" s="41"/>
      <c r="E98" s="200">
        <f t="shared" si="16"/>
        <v>4421.016706770818</v>
      </c>
      <c r="F98" s="200">
        <f t="shared" si="23"/>
        <v>4421</v>
      </c>
      <c r="G98" s="158">
        <f t="shared" si="17"/>
        <v>6.8330770009197295E-3</v>
      </c>
      <c r="I98" s="200">
        <f t="shared" si="24"/>
        <v>6.8330770009197295E-3</v>
      </c>
      <c r="P98" s="200">
        <f t="shared" si="18"/>
        <v>4.0589343741297343E-3</v>
      </c>
      <c r="Q98" s="227">
        <f t="shared" si="19"/>
        <v>31604.97</v>
      </c>
      <c r="R98" s="178"/>
      <c r="S98" s="200">
        <f t="shared" si="20"/>
        <v>7.6958673137732943E-6</v>
      </c>
      <c r="T98" s="209">
        <f t="shared" si="25"/>
        <v>0.1</v>
      </c>
      <c r="U98" s="200">
        <f t="shared" si="21"/>
        <v>7.6958673137732951E-7</v>
      </c>
      <c r="W98" s="200">
        <f t="shared" si="22"/>
        <v>2.7741426267899952E-3</v>
      </c>
      <c r="AB98" s="200" t="s">
        <v>79</v>
      </c>
      <c r="AC98" s="200" t="s">
        <v>60</v>
      </c>
      <c r="AH98" s="200" t="s">
        <v>69</v>
      </c>
      <c r="AJ98" s="200">
        <v>18680</v>
      </c>
      <c r="AK98" s="200">
        <v>5.8522399995126761E-2</v>
      </c>
      <c r="AR98" s="200">
        <v>18680</v>
      </c>
      <c r="AS98" s="200">
        <v>5.8522399995126761E-2</v>
      </c>
      <c r="BA98" s="200">
        <v>16171</v>
      </c>
      <c r="BB98" s="200">
        <v>4.3680279995896854E-2</v>
      </c>
      <c r="BC98" s="200">
        <v>1</v>
      </c>
    </row>
    <row r="99" spans="1:55" s="200" customFormat="1" ht="12.95" customHeight="1" x14ac:dyDescent="0.2">
      <c r="A99" s="39" t="s">
        <v>93</v>
      </c>
      <c r="B99" s="40"/>
      <c r="C99" s="41">
        <v>46623.472000000002</v>
      </c>
      <c r="D99" s="41"/>
      <c r="E99" s="200">
        <f t="shared" si="16"/>
        <v>4421.021596740834</v>
      </c>
      <c r="F99" s="200">
        <f t="shared" si="23"/>
        <v>4421</v>
      </c>
      <c r="G99" s="158">
        <f t="shared" si="17"/>
        <v>8.8330770013271831E-3</v>
      </c>
      <c r="I99" s="200">
        <f t="shared" si="24"/>
        <v>8.8330770013271831E-3</v>
      </c>
      <c r="P99" s="200">
        <f t="shared" si="18"/>
        <v>4.0589343741297343E-3</v>
      </c>
      <c r="Q99" s="227">
        <f t="shared" si="19"/>
        <v>31604.972000000002</v>
      </c>
      <c r="R99" s="178"/>
      <c r="S99" s="200">
        <f t="shared" si="20"/>
        <v>2.2792437824823757E-5</v>
      </c>
      <c r="T99" s="209">
        <f t="shared" si="25"/>
        <v>0.1</v>
      </c>
      <c r="U99" s="200">
        <f t="shared" si="21"/>
        <v>2.2792437824823759E-6</v>
      </c>
      <c r="W99" s="200">
        <f t="shared" si="22"/>
        <v>4.7741426271974488E-3</v>
      </c>
      <c r="AB99" s="200" t="s">
        <v>79</v>
      </c>
      <c r="AC99" s="200" t="s">
        <v>53</v>
      </c>
      <c r="AH99" s="200" t="s">
        <v>69</v>
      </c>
      <c r="AJ99" s="200">
        <v>18682</v>
      </c>
      <c r="AK99" s="200">
        <v>6.2331759996595792E-2</v>
      </c>
      <c r="AR99" s="200">
        <v>18682</v>
      </c>
      <c r="AS99" s="200">
        <v>6.2331759996595792E-2</v>
      </c>
      <c r="BA99" s="200">
        <v>16729</v>
      </c>
      <c r="BB99" s="200">
        <v>5.1391719993262086E-2</v>
      </c>
      <c r="BC99" s="200">
        <v>0.1</v>
      </c>
    </row>
    <row r="100" spans="1:55" s="200" customFormat="1" ht="12.95" customHeight="1" x14ac:dyDescent="0.2">
      <c r="A100" s="39" t="s">
        <v>91</v>
      </c>
      <c r="B100" s="40"/>
      <c r="C100" s="41">
        <v>46643.493000000002</v>
      </c>
      <c r="D100" s="41" t="s">
        <v>92</v>
      </c>
      <c r="E100" s="200">
        <f t="shared" si="16"/>
        <v>4469.9726415713149</v>
      </c>
      <c r="F100" s="200">
        <f t="shared" si="23"/>
        <v>4470</v>
      </c>
      <c r="G100" s="158">
        <f t="shared" si="17"/>
        <v>-1.1189609998837113E-2</v>
      </c>
      <c r="I100" s="200">
        <f t="shared" si="24"/>
        <v>-1.1189609998837113E-2</v>
      </c>
      <c r="P100" s="200">
        <f t="shared" si="18"/>
        <v>4.1084504717504742E-3</v>
      </c>
      <c r="Q100" s="227">
        <f t="shared" si="19"/>
        <v>31624.993000000002</v>
      </c>
      <c r="R100" s="178"/>
      <c r="S100" s="200">
        <f t="shared" si="20"/>
        <v>2.3403065416175456E-4</v>
      </c>
      <c r="T100" s="209">
        <f t="shared" si="25"/>
        <v>0.1</v>
      </c>
      <c r="U100" s="200">
        <f t="shared" si="21"/>
        <v>2.3403065416175456E-5</v>
      </c>
      <c r="W100" s="200">
        <f t="shared" si="22"/>
        <v>-1.5298060470587588E-2</v>
      </c>
      <c r="AB100" s="200" t="s">
        <v>79</v>
      </c>
      <c r="AC100" s="200" t="s">
        <v>53</v>
      </c>
      <c r="AH100" s="200" t="s">
        <v>69</v>
      </c>
      <c r="AJ100" s="200">
        <v>18682</v>
      </c>
      <c r="AK100" s="200">
        <v>6.3031760000740178E-2</v>
      </c>
      <c r="AR100" s="200">
        <v>18682</v>
      </c>
      <c r="AS100" s="200">
        <v>6.3031760000740178E-2</v>
      </c>
      <c r="BA100" s="200">
        <v>17638.5</v>
      </c>
      <c r="BB100" s="200">
        <v>5.7148179999785498E-2</v>
      </c>
      <c r="BC100" s="200">
        <v>0.1</v>
      </c>
    </row>
    <row r="101" spans="1:55" s="200" customFormat="1" ht="12.95" customHeight="1" x14ac:dyDescent="0.2">
      <c r="A101" s="39" t="s">
        <v>91</v>
      </c>
      <c r="B101" s="40"/>
      <c r="C101" s="41">
        <v>46659.442000000003</v>
      </c>
      <c r="D101" s="41"/>
      <c r="E101" s="200">
        <f t="shared" si="16"/>
        <v>4508.9677074522078</v>
      </c>
      <c r="F101" s="200">
        <f t="shared" si="23"/>
        <v>4509</v>
      </c>
      <c r="G101" s="158">
        <f t="shared" si="17"/>
        <v>-1.3207666997914203E-2</v>
      </c>
      <c r="I101" s="200">
        <f t="shared" si="24"/>
        <v>-1.3207666997914203E-2</v>
      </c>
      <c r="P101" s="200">
        <f t="shared" si="18"/>
        <v>4.1484244897353742E-3</v>
      </c>
      <c r="Q101" s="227">
        <f t="shared" si="19"/>
        <v>31640.942000000003</v>
      </c>
      <c r="R101" s="178"/>
      <c r="S101" s="200">
        <f t="shared" si="20"/>
        <v>3.0123391172766215E-4</v>
      </c>
      <c r="T101" s="209">
        <f t="shared" si="25"/>
        <v>0.1</v>
      </c>
      <c r="U101" s="200">
        <f t="shared" si="21"/>
        <v>3.0123391172766216E-5</v>
      </c>
      <c r="W101" s="200">
        <f t="shared" si="22"/>
        <v>-1.7356091487649578E-2</v>
      </c>
      <c r="AB101" s="200" t="s">
        <v>68</v>
      </c>
      <c r="AH101" s="200" t="s">
        <v>69</v>
      </c>
      <c r="AJ101" s="200">
        <v>18684.5</v>
      </c>
      <c r="AK101" s="200">
        <v>6.8443459997070022E-2</v>
      </c>
      <c r="AR101" s="200">
        <v>18684.5</v>
      </c>
      <c r="AS101" s="200">
        <v>6.8443459997070022E-2</v>
      </c>
      <c r="BA101" s="200">
        <v>17658</v>
      </c>
      <c r="BB101" s="200">
        <v>3.9739439991535619E-2</v>
      </c>
      <c r="BC101" s="200">
        <v>0.1</v>
      </c>
    </row>
    <row r="102" spans="1:55" s="200" customFormat="1" ht="12.95" customHeight="1" x14ac:dyDescent="0.2">
      <c r="A102" s="39" t="s">
        <v>91</v>
      </c>
      <c r="B102" s="40" t="s">
        <v>52</v>
      </c>
      <c r="C102" s="41">
        <v>46667.423999999999</v>
      </c>
      <c r="D102" s="41"/>
      <c r="E102" s="200">
        <f t="shared" si="16"/>
        <v>4528.4835777801982</v>
      </c>
      <c r="F102" s="200">
        <f t="shared" si="23"/>
        <v>4528.5</v>
      </c>
      <c r="G102" s="158">
        <f t="shared" si="17"/>
        <v>-6.716695505019743E-3</v>
      </c>
      <c r="I102" s="200">
        <f t="shared" si="24"/>
        <v>-6.716695505019743E-3</v>
      </c>
      <c r="P102" s="200">
        <f t="shared" si="18"/>
        <v>4.168598714153612E-3</v>
      </c>
      <c r="Q102" s="227">
        <f t="shared" si="19"/>
        <v>31648.923999999999</v>
      </c>
      <c r="R102" s="178"/>
      <c r="S102" s="200">
        <f t="shared" si="20"/>
        <v>1.1848963023796887E-4</v>
      </c>
      <c r="T102" s="209">
        <f t="shared" si="25"/>
        <v>0.1</v>
      </c>
      <c r="U102" s="200">
        <f t="shared" si="21"/>
        <v>1.1848963023796888E-5</v>
      </c>
      <c r="W102" s="200">
        <f t="shared" si="22"/>
        <v>-1.0885294219173355E-2</v>
      </c>
      <c r="AB102" s="200" t="s">
        <v>68</v>
      </c>
      <c r="AH102" s="200" t="s">
        <v>69</v>
      </c>
      <c r="AJ102" s="200">
        <v>18684.5</v>
      </c>
      <c r="AK102" s="200">
        <v>6.9243459998688195E-2</v>
      </c>
      <c r="AR102" s="200">
        <v>18684.5</v>
      </c>
      <c r="AS102" s="200">
        <v>6.9243459998688195E-2</v>
      </c>
      <c r="BA102" s="200">
        <v>17738.5</v>
      </c>
      <c r="BB102" s="200">
        <v>5.5816179999965243E-2</v>
      </c>
      <c r="BC102" s="200">
        <v>1</v>
      </c>
    </row>
    <row r="103" spans="1:55" s="200" customFormat="1" ht="12.95" customHeight="1" x14ac:dyDescent="0.2">
      <c r="A103" s="39" t="s">
        <v>91</v>
      </c>
      <c r="B103" s="40"/>
      <c r="C103" s="41">
        <v>46677.451000000001</v>
      </c>
      <c r="D103" s="41"/>
      <c r="E103" s="200">
        <f t="shared" si="16"/>
        <v>4552.9994424480628</v>
      </c>
      <c r="F103" s="200">
        <f t="shared" si="23"/>
        <v>4553</v>
      </c>
      <c r="G103" s="158">
        <f t="shared" si="17"/>
        <v>-2.2803900355938822E-4</v>
      </c>
      <c r="I103" s="200">
        <f t="shared" si="24"/>
        <v>-2.2803900355938822E-4</v>
      </c>
      <c r="P103" s="200">
        <f t="shared" si="18"/>
        <v>4.1941227337691615E-3</v>
      </c>
      <c r="Q103" s="227">
        <f t="shared" si="19"/>
        <v>31658.951000000001</v>
      </c>
      <c r="R103" s="178"/>
      <c r="S103" s="200">
        <f t="shared" si="20"/>
        <v>1.9555514431092656E-5</v>
      </c>
      <c r="T103" s="209">
        <f t="shared" si="25"/>
        <v>0.1</v>
      </c>
      <c r="U103" s="200">
        <f t="shared" si="21"/>
        <v>1.9555514431092657E-6</v>
      </c>
      <c r="W103" s="200">
        <f t="shared" si="22"/>
        <v>-4.4221617373285498E-3</v>
      </c>
      <c r="AB103" s="200" t="s">
        <v>68</v>
      </c>
      <c r="AH103" s="200" t="s">
        <v>69</v>
      </c>
      <c r="AJ103" s="200">
        <v>18687</v>
      </c>
      <c r="AK103" s="200">
        <v>6.255515999509953E-2</v>
      </c>
      <c r="AR103" s="200">
        <v>18687</v>
      </c>
      <c r="AS103" s="200">
        <v>6.255515999509953E-2</v>
      </c>
      <c r="BA103" s="200">
        <v>17738.5</v>
      </c>
      <c r="BB103" s="200">
        <v>5.6216179997136351E-2</v>
      </c>
      <c r="BC103" s="200">
        <v>1</v>
      </c>
    </row>
    <row r="104" spans="1:55" s="200" customFormat="1" ht="12.95" customHeight="1" x14ac:dyDescent="0.2">
      <c r="A104" s="39" t="s">
        <v>91</v>
      </c>
      <c r="B104" s="40"/>
      <c r="C104" s="41">
        <v>46684.404000000002</v>
      </c>
      <c r="D104" s="41"/>
      <c r="E104" s="200">
        <f t="shared" si="16"/>
        <v>4569.9994232035888</v>
      </c>
      <c r="F104" s="200">
        <f t="shared" si="23"/>
        <v>4570</v>
      </c>
      <c r="G104" s="158">
        <f t="shared" si="17"/>
        <v>-2.3590999626321718E-4</v>
      </c>
      <c r="I104" s="200">
        <f t="shared" si="24"/>
        <v>-2.3590999626321718E-4</v>
      </c>
      <c r="P104" s="200">
        <f t="shared" si="18"/>
        <v>4.211949061891292E-3</v>
      </c>
      <c r="Q104" s="227">
        <f t="shared" si="19"/>
        <v>31665.904000000002</v>
      </c>
      <c r="R104" s="178"/>
      <c r="S104" s="200">
        <f t="shared" si="20"/>
        <v>1.9783450201207118E-5</v>
      </c>
      <c r="T104" s="209">
        <f t="shared" si="25"/>
        <v>0.1</v>
      </c>
      <c r="U104" s="200">
        <f t="shared" si="21"/>
        <v>1.978345020120712E-6</v>
      </c>
      <c r="W104" s="200">
        <f t="shared" si="22"/>
        <v>-4.4478590581545092E-3</v>
      </c>
      <c r="AB104" s="200" t="s">
        <v>79</v>
      </c>
      <c r="AC104" s="200" t="s">
        <v>53</v>
      </c>
      <c r="AH104" s="200" t="s">
        <v>69</v>
      </c>
      <c r="AJ104" s="200">
        <v>18687</v>
      </c>
      <c r="AK104" s="200">
        <v>6.4455159998033196E-2</v>
      </c>
      <c r="AR104" s="200">
        <v>18687</v>
      </c>
      <c r="AS104" s="200">
        <v>6.4455159998033196E-2</v>
      </c>
      <c r="BA104" s="200">
        <v>17772.5</v>
      </c>
      <c r="BB104" s="200">
        <v>5.527530000108527E-2</v>
      </c>
      <c r="BC104" s="200">
        <v>1</v>
      </c>
    </row>
    <row r="105" spans="1:55" s="200" customFormat="1" ht="12.95" customHeight="1" x14ac:dyDescent="0.2">
      <c r="A105" s="39" t="s">
        <v>94</v>
      </c>
      <c r="B105" s="40" t="s">
        <v>52</v>
      </c>
      <c r="C105" s="41">
        <v>46957.41</v>
      </c>
      <c r="D105" s="41"/>
      <c r="E105" s="200">
        <f t="shared" si="16"/>
        <v>5237.4950000973522</v>
      </c>
      <c r="F105" s="200">
        <f t="shared" si="23"/>
        <v>5237.5</v>
      </c>
      <c r="G105" s="158">
        <f t="shared" si="17"/>
        <v>-2.0449625008041039E-3</v>
      </c>
      <c r="I105" s="200">
        <f t="shared" si="24"/>
        <v>-2.0449625008041039E-3</v>
      </c>
      <c r="P105" s="200">
        <f t="shared" si="18"/>
        <v>4.9868798479715017E-3</v>
      </c>
      <c r="Q105" s="227">
        <f t="shared" si="19"/>
        <v>31938.910000000003</v>
      </c>
      <c r="R105" s="178"/>
      <c r="S105" s="200">
        <f t="shared" si="20"/>
        <v>4.9446806818034028E-5</v>
      </c>
      <c r="T105" s="209">
        <f t="shared" si="25"/>
        <v>0.1</v>
      </c>
      <c r="U105" s="200">
        <f t="shared" si="21"/>
        <v>4.9446806818034031E-6</v>
      </c>
      <c r="W105" s="200">
        <f t="shared" si="22"/>
        <v>-7.0318423487756056E-3</v>
      </c>
      <c r="AB105" s="200" t="s">
        <v>79</v>
      </c>
      <c r="AC105" s="200" t="s">
        <v>60</v>
      </c>
      <c r="AH105" s="200" t="s">
        <v>69</v>
      </c>
      <c r="AJ105" s="200">
        <v>18689.5</v>
      </c>
      <c r="AK105" s="200">
        <v>6.3966859997890424E-2</v>
      </c>
      <c r="AR105" s="200">
        <v>18689.5</v>
      </c>
      <c r="AS105" s="200">
        <v>6.3966859997890424E-2</v>
      </c>
      <c r="BA105" s="200">
        <v>17772.5</v>
      </c>
      <c r="BB105" s="200">
        <v>5.7975299998361152E-2</v>
      </c>
      <c r="BC105" s="200">
        <v>1</v>
      </c>
    </row>
    <row r="106" spans="1:55" s="200" customFormat="1" ht="12.95" customHeight="1" x14ac:dyDescent="0.2">
      <c r="A106" s="39" t="s">
        <v>94</v>
      </c>
      <c r="B106" s="40"/>
      <c r="C106" s="41">
        <v>46958.438000000002</v>
      </c>
      <c r="D106" s="41"/>
      <c r="E106" s="200">
        <f t="shared" si="16"/>
        <v>5240.0084446848186</v>
      </c>
      <c r="F106" s="200">
        <f t="shared" si="23"/>
        <v>5240</v>
      </c>
      <c r="G106" s="158">
        <f t="shared" si="17"/>
        <v>3.4538800027803518E-3</v>
      </c>
      <c r="I106" s="200">
        <f t="shared" si="24"/>
        <v>3.4538800027803518E-3</v>
      </c>
      <c r="P106" s="200">
        <f t="shared" si="18"/>
        <v>4.9900571049112368E-3</v>
      </c>
      <c r="Q106" s="227">
        <f t="shared" si="19"/>
        <v>31939.938000000002</v>
      </c>
      <c r="R106" s="178"/>
      <c r="S106" s="200">
        <f t="shared" si="20"/>
        <v>2.3598400891112437E-6</v>
      </c>
      <c r="T106" s="209">
        <f t="shared" si="25"/>
        <v>0.1</v>
      </c>
      <c r="U106" s="200">
        <f t="shared" si="21"/>
        <v>2.3598400891112439E-7</v>
      </c>
      <c r="W106" s="200">
        <f t="shared" si="22"/>
        <v>-1.536177102130885E-3</v>
      </c>
      <c r="AB106" s="200" t="s">
        <v>79</v>
      </c>
      <c r="AC106" s="200" t="s">
        <v>53</v>
      </c>
      <c r="AH106" s="200" t="s">
        <v>69</v>
      </c>
      <c r="AJ106" s="200">
        <v>18689.5</v>
      </c>
      <c r="AK106" s="200">
        <v>6.586686000082409E-2</v>
      </c>
      <c r="AR106" s="200">
        <v>18689.5</v>
      </c>
      <c r="AS106" s="200">
        <v>6.586686000082409E-2</v>
      </c>
      <c r="BA106" s="200">
        <v>17790</v>
      </c>
      <c r="BB106" s="200">
        <v>5.5357199998979922E-2</v>
      </c>
      <c r="BC106" s="200">
        <v>0.1</v>
      </c>
    </row>
    <row r="107" spans="1:55" s="200" customFormat="1" ht="12.95" customHeight="1" x14ac:dyDescent="0.2">
      <c r="A107" s="39" t="s">
        <v>94</v>
      </c>
      <c r="B107" s="40" t="s">
        <v>52</v>
      </c>
      <c r="C107" s="41">
        <v>46960.290999999997</v>
      </c>
      <c r="D107" s="41"/>
      <c r="E107" s="200">
        <f t="shared" si="16"/>
        <v>5244.539001903272</v>
      </c>
      <c r="F107" s="200">
        <f t="shared" si="23"/>
        <v>5244.5</v>
      </c>
      <c r="G107" s="158">
        <f t="shared" si="17"/>
        <v>1.5951796493027359E-2</v>
      </c>
      <c r="I107" s="200">
        <f t="shared" si="24"/>
        <v>1.5951796493027359E-2</v>
      </c>
      <c r="P107" s="200">
        <f t="shared" si="18"/>
        <v>4.9957813370594892E-3</v>
      </c>
      <c r="Q107" s="227">
        <f t="shared" si="19"/>
        <v>31941.790999999997</v>
      </c>
      <c r="R107" s="178"/>
      <c r="S107" s="200">
        <f t="shared" si="20"/>
        <v>1.2003426809779767E-4</v>
      </c>
      <c r="T107" s="209">
        <f t="shared" si="25"/>
        <v>0.1</v>
      </c>
      <c r="U107" s="200">
        <f t="shared" si="21"/>
        <v>1.2003426809779768E-5</v>
      </c>
      <c r="W107" s="200">
        <f t="shared" si="22"/>
        <v>1.095601515596787E-2</v>
      </c>
      <c r="AB107" s="200" t="s">
        <v>79</v>
      </c>
      <c r="AC107" s="200" t="s">
        <v>60</v>
      </c>
      <c r="AH107" s="200" t="s">
        <v>69</v>
      </c>
      <c r="AJ107" s="200">
        <v>18697</v>
      </c>
      <c r="AK107" s="200">
        <v>6.6601959995750804E-2</v>
      </c>
      <c r="AR107" s="200">
        <v>18697</v>
      </c>
      <c r="AS107" s="200">
        <v>6.6601959995750804E-2</v>
      </c>
      <c r="BA107" s="200">
        <v>17814</v>
      </c>
      <c r="BB107" s="200">
        <v>5.5769519996829331E-2</v>
      </c>
      <c r="BC107" s="200">
        <v>1</v>
      </c>
    </row>
    <row r="108" spans="1:55" s="200" customFormat="1" ht="12.95" customHeight="1" x14ac:dyDescent="0.2">
      <c r="A108" s="39" t="s">
        <v>94</v>
      </c>
      <c r="B108" s="40"/>
      <c r="C108" s="41">
        <v>46960.470999999998</v>
      </c>
      <c r="D108" s="41"/>
      <c r="E108" s="200">
        <f t="shared" si="16"/>
        <v>5244.979099204581</v>
      </c>
      <c r="F108" s="200">
        <f t="shared" si="23"/>
        <v>5245</v>
      </c>
      <c r="G108" s="158">
        <f t="shared" si="17"/>
        <v>-8.5484350056503899E-3</v>
      </c>
      <c r="I108" s="200">
        <f t="shared" si="24"/>
        <v>-8.5484350056503899E-3</v>
      </c>
      <c r="P108" s="200">
        <f t="shared" si="18"/>
        <v>4.9964177731439564E-3</v>
      </c>
      <c r="Q108" s="227">
        <f t="shared" si="19"/>
        <v>31941.970999999998</v>
      </c>
      <c r="R108" s="178"/>
      <c r="S108" s="200">
        <f t="shared" si="20"/>
        <v>1.8346303679921293E-4</v>
      </c>
      <c r="T108" s="209">
        <f t="shared" si="25"/>
        <v>0.1</v>
      </c>
      <c r="U108" s="200">
        <f t="shared" si="21"/>
        <v>1.8346303679921294E-5</v>
      </c>
      <c r="W108" s="200">
        <f t="shared" si="22"/>
        <v>-1.3544852778794346E-2</v>
      </c>
      <c r="AB108" s="200" t="s">
        <v>68</v>
      </c>
      <c r="AH108" s="200" t="s">
        <v>69</v>
      </c>
      <c r="AJ108" s="200">
        <v>18729</v>
      </c>
      <c r="AK108" s="200">
        <v>6.3751720001164358E-2</v>
      </c>
      <c r="AR108" s="200">
        <v>18729</v>
      </c>
      <c r="AS108" s="200">
        <v>6.3751720001164358E-2</v>
      </c>
      <c r="BA108" s="200">
        <v>17814</v>
      </c>
      <c r="BB108" s="200">
        <v>5.6169519994000439E-2</v>
      </c>
      <c r="BC108" s="200">
        <v>1</v>
      </c>
    </row>
    <row r="109" spans="1:55" s="200" customFormat="1" ht="12.95" customHeight="1" x14ac:dyDescent="0.2">
      <c r="A109" s="178" t="s">
        <v>95</v>
      </c>
      <c r="B109" s="178" t="s">
        <v>54</v>
      </c>
      <c r="C109" s="162">
        <v>46964.534</v>
      </c>
      <c r="D109" s="162" t="s">
        <v>38</v>
      </c>
      <c r="E109" s="200">
        <f t="shared" si="16"/>
        <v>5254.9130732891081</v>
      </c>
      <c r="F109" s="200">
        <f t="shared" si="23"/>
        <v>5255</v>
      </c>
      <c r="G109" s="158">
        <f t="shared" si="17"/>
        <v>-3.555306500493316E-2</v>
      </c>
      <c r="I109" s="200">
        <f t="shared" si="24"/>
        <v>-3.555306500493316E-2</v>
      </c>
      <c r="P109" s="200">
        <f t="shared" si="18"/>
        <v>5.0091637270223846E-3</v>
      </c>
      <c r="Q109" s="227">
        <f t="shared" si="19"/>
        <v>31946.034</v>
      </c>
      <c r="R109" s="178"/>
      <c r="S109" s="200">
        <f t="shared" si="20"/>
        <v>1.6452943997034798E-3</v>
      </c>
      <c r="T109" s="200">
        <v>1</v>
      </c>
      <c r="U109" s="200">
        <f t="shared" si="21"/>
        <v>1.6452943997034798E-3</v>
      </c>
      <c r="W109" s="200">
        <f t="shared" si="22"/>
        <v>-4.0562228731955544E-2</v>
      </c>
      <c r="AB109" s="200" t="s">
        <v>79</v>
      </c>
      <c r="AC109" s="200" t="s">
        <v>60</v>
      </c>
      <c r="AH109" s="200" t="s">
        <v>69</v>
      </c>
      <c r="AJ109" s="200">
        <v>18758</v>
      </c>
      <c r="AK109" s="200">
        <v>6.3887439995596651E-2</v>
      </c>
      <c r="AR109" s="200">
        <v>18758</v>
      </c>
      <c r="AS109" s="200">
        <v>6.3887439995596651E-2</v>
      </c>
      <c r="BA109" s="200">
        <v>17819</v>
      </c>
      <c r="BB109" s="200">
        <v>5.0092919998860452E-2</v>
      </c>
      <c r="BC109" s="200">
        <v>1</v>
      </c>
    </row>
    <row r="110" spans="1:55" s="200" customFormat="1" ht="12.95" customHeight="1" x14ac:dyDescent="0.2">
      <c r="A110" s="39" t="s">
        <v>96</v>
      </c>
      <c r="B110" s="40" t="s">
        <v>52</v>
      </c>
      <c r="C110" s="41">
        <v>46997.495000000003</v>
      </c>
      <c r="D110" s="41"/>
      <c r="E110" s="200">
        <f t="shared" si="16"/>
        <v>5335.5022241136221</v>
      </c>
      <c r="F110" s="200">
        <f t="shared" si="23"/>
        <v>5335.5</v>
      </c>
      <c r="G110" s="158">
        <f t="shared" si="17"/>
        <v>9.0966350398957729E-4</v>
      </c>
      <c r="I110" s="200">
        <f t="shared" si="24"/>
        <v>9.0966350398957729E-4</v>
      </c>
      <c r="P110" s="200">
        <f t="shared" si="18"/>
        <v>5.11296428246363E-3</v>
      </c>
      <c r="Q110" s="227">
        <f t="shared" si="19"/>
        <v>31978.995000000003</v>
      </c>
      <c r="R110" s="178"/>
      <c r="S110" s="200">
        <f t="shared" si="20"/>
        <v>1.7667737434320577E-5</v>
      </c>
      <c r="T110" s="209">
        <f t="shared" ref="T110:T116" si="26">T$18</f>
        <v>0.1</v>
      </c>
      <c r="U110" s="200">
        <f t="shared" si="21"/>
        <v>1.7667737434320579E-6</v>
      </c>
      <c r="W110" s="200">
        <f t="shared" si="22"/>
        <v>-4.2033007784740527E-3</v>
      </c>
      <c r="AB110" s="200" t="s">
        <v>79</v>
      </c>
      <c r="AC110" s="200" t="s">
        <v>53</v>
      </c>
      <c r="AH110" s="200" t="s">
        <v>69</v>
      </c>
      <c r="AJ110" s="200">
        <v>18758</v>
      </c>
      <c r="AK110" s="200">
        <v>6.4187439995293971E-2</v>
      </c>
      <c r="AR110" s="200">
        <v>18758</v>
      </c>
      <c r="AS110" s="200">
        <v>6.4187439995293971E-2</v>
      </c>
      <c r="BA110" s="200">
        <v>18628.5</v>
      </c>
      <c r="BB110" s="200">
        <v>6.2981379996926989E-2</v>
      </c>
      <c r="BC110" s="200">
        <v>1</v>
      </c>
    </row>
    <row r="111" spans="1:55" s="200" customFormat="1" ht="12.95" customHeight="1" x14ac:dyDescent="0.2">
      <c r="A111" s="39" t="s">
        <v>96</v>
      </c>
      <c r="B111" s="40" t="s">
        <v>52</v>
      </c>
      <c r="C111" s="41">
        <v>46997.500999999997</v>
      </c>
      <c r="D111" s="41"/>
      <c r="E111" s="200">
        <f t="shared" si="16"/>
        <v>5335.5168940236508</v>
      </c>
      <c r="F111" s="200">
        <f t="shared" si="23"/>
        <v>5335.5</v>
      </c>
      <c r="G111" s="158">
        <f t="shared" si="17"/>
        <v>6.9096634979359806E-3</v>
      </c>
      <c r="I111" s="200">
        <f t="shared" si="24"/>
        <v>6.9096634979359806E-3</v>
      </c>
      <c r="P111" s="200">
        <f t="shared" si="18"/>
        <v>5.11296428246363E-3</v>
      </c>
      <c r="Q111" s="227">
        <f t="shared" si="19"/>
        <v>31979.000999999997</v>
      </c>
      <c r="R111" s="178"/>
      <c r="S111" s="200">
        <f t="shared" si="20"/>
        <v>3.2281280708789602E-6</v>
      </c>
      <c r="T111" s="209">
        <f t="shared" si="26"/>
        <v>0.1</v>
      </c>
      <c r="U111" s="200">
        <f t="shared" si="21"/>
        <v>3.2281280708789606E-7</v>
      </c>
      <c r="W111" s="200">
        <f t="shared" si="22"/>
        <v>1.7966992154723506E-3</v>
      </c>
      <c r="AB111" s="200" t="s">
        <v>79</v>
      </c>
      <c r="AC111" s="200" t="s">
        <v>60</v>
      </c>
      <c r="AH111" s="200" t="s">
        <v>69</v>
      </c>
      <c r="AJ111" s="200">
        <v>18758</v>
      </c>
      <c r="AK111" s="200">
        <v>6.4187439995293971E-2</v>
      </c>
      <c r="AR111" s="200">
        <v>18758</v>
      </c>
      <c r="AS111" s="200">
        <v>6.4187439995293971E-2</v>
      </c>
      <c r="BA111" s="200">
        <v>18628.5</v>
      </c>
      <c r="BB111" s="200">
        <v>6.3681379993795417E-2</v>
      </c>
      <c r="BC111" s="200">
        <v>1</v>
      </c>
    </row>
    <row r="112" spans="1:55" s="200" customFormat="1" ht="12.95" customHeight="1" x14ac:dyDescent="0.2">
      <c r="A112" s="39" t="s">
        <v>96</v>
      </c>
      <c r="B112" s="40" t="s">
        <v>52</v>
      </c>
      <c r="C112" s="41">
        <v>46997.502</v>
      </c>
      <c r="D112" s="41"/>
      <c r="E112" s="200">
        <f t="shared" si="16"/>
        <v>5335.5193390086679</v>
      </c>
      <c r="F112" s="200">
        <f t="shared" si="23"/>
        <v>5335.5</v>
      </c>
      <c r="G112" s="158">
        <f t="shared" si="17"/>
        <v>7.9096635017776862E-3</v>
      </c>
      <c r="I112" s="200">
        <f t="shared" si="24"/>
        <v>7.9096635017776862E-3</v>
      </c>
      <c r="P112" s="200">
        <f t="shared" si="18"/>
        <v>5.11296428246363E-3</v>
      </c>
      <c r="Q112" s="227">
        <f t="shared" si="19"/>
        <v>31979.002</v>
      </c>
      <c r="R112" s="178"/>
      <c r="S112" s="200">
        <f t="shared" si="20"/>
        <v>7.8215265233118514E-6</v>
      </c>
      <c r="T112" s="209">
        <f t="shared" si="26"/>
        <v>0.1</v>
      </c>
      <c r="U112" s="200">
        <f t="shared" si="21"/>
        <v>7.8215265233118521E-7</v>
      </c>
      <c r="W112" s="200">
        <f t="shared" si="22"/>
        <v>2.7966992193140562E-3</v>
      </c>
      <c r="AJ112" s="200">
        <v>18758</v>
      </c>
      <c r="AK112" s="200">
        <v>6.4187439995293971E-2</v>
      </c>
      <c r="AR112" s="200">
        <v>18758</v>
      </c>
      <c r="AS112" s="200">
        <v>6.4187439995293971E-2</v>
      </c>
      <c r="BA112" s="200">
        <v>18633.5</v>
      </c>
      <c r="BB112" s="200">
        <v>6.3404779990378302E-2</v>
      </c>
      <c r="BC112" s="200">
        <v>0.1</v>
      </c>
    </row>
    <row r="113" spans="1:55" s="200" customFormat="1" ht="12.95" customHeight="1" x14ac:dyDescent="0.2">
      <c r="A113" s="39" t="s">
        <v>96</v>
      </c>
      <c r="B113" s="40"/>
      <c r="C113" s="41">
        <v>47002.614999999998</v>
      </c>
      <c r="D113" s="41"/>
      <c r="E113" s="200">
        <f t="shared" si="16"/>
        <v>5348.0205473508149</v>
      </c>
      <c r="F113" s="200">
        <f t="shared" si="23"/>
        <v>5348</v>
      </c>
      <c r="G113" s="158">
        <f t="shared" si="17"/>
        <v>8.4038759960094467E-3</v>
      </c>
      <c r="I113" s="200">
        <f t="shared" si="24"/>
        <v>8.4038759960094467E-3</v>
      </c>
      <c r="P113" s="200">
        <f t="shared" si="18"/>
        <v>5.1292731660853019E-3</v>
      </c>
      <c r="Q113" s="227">
        <f t="shared" si="19"/>
        <v>31984.114999999998</v>
      </c>
      <c r="R113" s="178"/>
      <c r="S113" s="200">
        <f t="shared" si="20"/>
        <v>1.0723023693747218E-5</v>
      </c>
      <c r="T113" s="209">
        <f t="shared" si="26"/>
        <v>0.1</v>
      </c>
      <c r="U113" s="200">
        <f t="shared" si="21"/>
        <v>1.0723023693747218E-6</v>
      </c>
      <c r="W113" s="200">
        <f t="shared" si="22"/>
        <v>3.2746028299241448E-3</v>
      </c>
      <c r="AJ113" s="200">
        <v>18758</v>
      </c>
      <c r="AK113" s="200">
        <v>6.4887439992162399E-2</v>
      </c>
      <c r="AR113" s="200">
        <v>18758</v>
      </c>
      <c r="AS113" s="200">
        <v>6.4887439992162399E-2</v>
      </c>
      <c r="BA113" s="200">
        <v>18633.5</v>
      </c>
      <c r="BB113" s="200">
        <v>6.3704779990075622E-2</v>
      </c>
      <c r="BC113" s="200">
        <v>0.1</v>
      </c>
    </row>
    <row r="114" spans="1:55" s="200" customFormat="1" ht="12.95" customHeight="1" x14ac:dyDescent="0.2">
      <c r="A114" s="39" t="s">
        <v>96</v>
      </c>
      <c r="B114" s="40" t="s">
        <v>52</v>
      </c>
      <c r="C114" s="41">
        <v>47003.623</v>
      </c>
      <c r="D114" s="41"/>
      <c r="E114" s="200">
        <f t="shared" si="16"/>
        <v>5350.4850922381429</v>
      </c>
      <c r="F114" s="200">
        <f t="shared" si="23"/>
        <v>5350.5</v>
      </c>
      <c r="G114" s="158">
        <f t="shared" si="17"/>
        <v>-6.0972815044806339E-3</v>
      </c>
      <c r="I114" s="200">
        <f t="shared" si="24"/>
        <v>-6.0972815044806339E-3</v>
      </c>
      <c r="P114" s="200">
        <f t="shared" si="18"/>
        <v>5.1325410971628845E-3</v>
      </c>
      <c r="Q114" s="227">
        <f t="shared" si="19"/>
        <v>31985.123</v>
      </c>
      <c r="R114" s="178"/>
      <c r="S114" s="200">
        <f t="shared" si="20"/>
        <v>1.2610891566438361E-4</v>
      </c>
      <c r="T114" s="209">
        <f t="shared" si="26"/>
        <v>0.1</v>
      </c>
      <c r="U114" s="200">
        <f t="shared" si="21"/>
        <v>1.2610891566438362E-5</v>
      </c>
      <c r="W114" s="200">
        <f t="shared" si="22"/>
        <v>-1.1229822601643518E-2</v>
      </c>
      <c r="AB114" s="200" t="s">
        <v>79</v>
      </c>
      <c r="AC114" s="200" t="s">
        <v>60</v>
      </c>
      <c r="AH114" s="200" t="s">
        <v>69</v>
      </c>
      <c r="AJ114" s="200">
        <v>18763</v>
      </c>
      <c r="AK114" s="200">
        <v>5.6910840001364704E-2</v>
      </c>
      <c r="AR114" s="200">
        <v>18763</v>
      </c>
      <c r="AS114" s="200">
        <v>5.6910840001364704E-2</v>
      </c>
      <c r="BA114" s="200">
        <v>18640.5</v>
      </c>
      <c r="BB114" s="200">
        <v>6.2237539998022839E-2</v>
      </c>
      <c r="BC114" s="200">
        <v>1</v>
      </c>
    </row>
    <row r="115" spans="1:55" s="200" customFormat="1" ht="12.95" customHeight="1" x14ac:dyDescent="0.2">
      <c r="A115" s="39" t="s">
        <v>96</v>
      </c>
      <c r="B115" s="40" t="s">
        <v>52</v>
      </c>
      <c r="C115" s="41">
        <v>47006.483</v>
      </c>
      <c r="D115" s="41"/>
      <c r="E115" s="200">
        <f t="shared" si="16"/>
        <v>5357.4777493589263</v>
      </c>
      <c r="F115" s="200">
        <f t="shared" si="23"/>
        <v>5357.5</v>
      </c>
      <c r="G115" s="158">
        <f t="shared" si="17"/>
        <v>-9.1005225040134974E-3</v>
      </c>
      <c r="I115" s="200">
        <f t="shared" si="24"/>
        <v>-9.1005225040134974E-3</v>
      </c>
      <c r="P115" s="200">
        <f t="shared" si="18"/>
        <v>5.1417022178998724E-3</v>
      </c>
      <c r="Q115" s="227">
        <f t="shared" si="19"/>
        <v>31987.983</v>
      </c>
      <c r="R115" s="178"/>
      <c r="S115" s="200">
        <f t="shared" si="20"/>
        <v>2.0284096502948037E-4</v>
      </c>
      <c r="T115" s="209">
        <f t="shared" si="26"/>
        <v>0.1</v>
      </c>
      <c r="U115" s="200">
        <f t="shared" si="21"/>
        <v>2.0284096502948039E-5</v>
      </c>
      <c r="W115" s="200">
        <f t="shared" si="22"/>
        <v>-1.4242224721913371E-2</v>
      </c>
      <c r="AB115" s="200" t="s">
        <v>79</v>
      </c>
      <c r="AC115" s="200" t="s">
        <v>53</v>
      </c>
      <c r="AH115" s="200" t="s">
        <v>69</v>
      </c>
      <c r="AJ115" s="200">
        <v>18763</v>
      </c>
      <c r="AK115" s="200">
        <v>6.1910839998745359E-2</v>
      </c>
      <c r="AR115" s="200">
        <v>18763</v>
      </c>
      <c r="AS115" s="200">
        <v>6.1910839998745359E-2</v>
      </c>
      <c r="BA115" s="200">
        <v>18640.5</v>
      </c>
      <c r="BB115" s="200">
        <v>6.2937539994891267E-2</v>
      </c>
      <c r="BC115" s="200">
        <v>1</v>
      </c>
    </row>
    <row r="116" spans="1:55" s="200" customFormat="1" ht="12.95" customHeight="1" x14ac:dyDescent="0.2">
      <c r="A116" s="39" t="s">
        <v>96</v>
      </c>
      <c r="B116" s="40" t="s">
        <v>52</v>
      </c>
      <c r="C116" s="41">
        <v>47006.483999999997</v>
      </c>
      <c r="D116" s="41"/>
      <c r="E116" s="200">
        <f t="shared" si="16"/>
        <v>5357.4801943439252</v>
      </c>
      <c r="F116" s="200">
        <f t="shared" si="23"/>
        <v>5357.5</v>
      </c>
      <c r="G116" s="158">
        <f t="shared" si="17"/>
        <v>-8.1005225074477494E-3</v>
      </c>
      <c r="I116" s="200">
        <f t="shared" si="24"/>
        <v>-8.1005225074477494E-3</v>
      </c>
      <c r="P116" s="200">
        <f t="shared" si="18"/>
        <v>5.1417022178998724E-3</v>
      </c>
      <c r="Q116" s="227">
        <f t="shared" si="19"/>
        <v>31987.983999999997</v>
      </c>
      <c r="R116" s="178"/>
      <c r="S116" s="200">
        <f t="shared" si="20"/>
        <v>1.7535651567660791E-4</v>
      </c>
      <c r="T116" s="209">
        <f t="shared" si="26"/>
        <v>0.1</v>
      </c>
      <c r="U116" s="200">
        <f t="shared" si="21"/>
        <v>1.7535651567660791E-5</v>
      </c>
      <c r="W116" s="200">
        <f t="shared" si="22"/>
        <v>-1.3242224725347623E-2</v>
      </c>
      <c r="AB116" s="200" t="s">
        <v>79</v>
      </c>
      <c r="AC116" s="200" t="s">
        <v>53</v>
      </c>
      <c r="AH116" s="200" t="s">
        <v>69</v>
      </c>
      <c r="AJ116" s="200">
        <v>18780</v>
      </c>
      <c r="AK116" s="200">
        <v>6.6990399995120242E-2</v>
      </c>
      <c r="AR116" s="200">
        <v>18780</v>
      </c>
      <c r="AS116" s="200">
        <v>6.6990399995120242E-2</v>
      </c>
      <c r="BA116" s="200">
        <v>18643</v>
      </c>
      <c r="BB116" s="200">
        <v>5.9349240000301506E-2</v>
      </c>
      <c r="BC116" s="200">
        <v>1</v>
      </c>
    </row>
    <row r="117" spans="1:55" s="200" customFormat="1" ht="12.95" customHeight="1" x14ac:dyDescent="0.2">
      <c r="A117" s="39" t="s">
        <v>97</v>
      </c>
      <c r="B117" s="40"/>
      <c r="C117" s="41">
        <v>47006.492899999997</v>
      </c>
      <c r="D117" s="41"/>
      <c r="E117" s="200">
        <f t="shared" si="16"/>
        <v>5357.5019547104921</v>
      </c>
      <c r="F117" s="200">
        <f t="shared" si="23"/>
        <v>5357.5</v>
      </c>
      <c r="G117" s="158">
        <f t="shared" si="17"/>
        <v>7.9947749327402562E-4</v>
      </c>
      <c r="J117" s="200">
        <f>G117</f>
        <v>7.9947749327402562E-4</v>
      </c>
      <c r="P117" s="200">
        <f t="shared" si="18"/>
        <v>5.1417022178998724E-3</v>
      </c>
      <c r="Q117" s="227">
        <f t="shared" si="19"/>
        <v>31987.992899999997</v>
      </c>
      <c r="R117" s="178"/>
      <c r="S117" s="200">
        <f t="shared" si="20"/>
        <v>1.8854915559152011E-5</v>
      </c>
      <c r="T117" s="200">
        <v>1</v>
      </c>
      <c r="U117" s="200">
        <f t="shared" si="21"/>
        <v>1.8854915559152011E-5</v>
      </c>
      <c r="W117" s="200">
        <f t="shared" ref="W117:W148" si="27">+G117-P117</f>
        <v>-4.3422247246258467E-3</v>
      </c>
      <c r="AB117" s="200" t="s">
        <v>79</v>
      </c>
      <c r="AC117" s="200" t="s">
        <v>60</v>
      </c>
      <c r="AH117" s="200" t="s">
        <v>69</v>
      </c>
      <c r="AJ117" s="200">
        <v>19350</v>
      </c>
      <c r="AK117" s="200">
        <v>6.9958000000042375E-2</v>
      </c>
      <c r="AR117" s="200">
        <v>19350</v>
      </c>
      <c r="AS117" s="200">
        <v>6.9958000000042375E-2</v>
      </c>
      <c r="BA117" s="200">
        <v>18643</v>
      </c>
      <c r="BB117" s="200">
        <v>6.0649239996564575E-2</v>
      </c>
      <c r="BC117" s="200">
        <v>1</v>
      </c>
    </row>
    <row r="118" spans="1:55" s="200" customFormat="1" ht="12.95" customHeight="1" x14ac:dyDescent="0.2">
      <c r="A118" s="178" t="s">
        <v>98</v>
      </c>
      <c r="B118" s="178" t="s">
        <v>52</v>
      </c>
      <c r="C118" s="162">
        <v>47006.493300000002</v>
      </c>
      <c r="D118" s="162" t="s">
        <v>38</v>
      </c>
      <c r="E118" s="200">
        <f t="shared" si="16"/>
        <v>5357.5029327045058</v>
      </c>
      <c r="F118" s="200">
        <f t="shared" si="23"/>
        <v>5357.5</v>
      </c>
      <c r="G118" s="158">
        <f t="shared" si="17"/>
        <v>1.1994774977210909E-3</v>
      </c>
      <c r="J118" s="200">
        <f>G118</f>
        <v>1.1994774977210909E-3</v>
      </c>
      <c r="P118" s="200">
        <f t="shared" si="18"/>
        <v>5.1417022178998724E-3</v>
      </c>
      <c r="Q118" s="227">
        <f t="shared" si="19"/>
        <v>31987.993300000002</v>
      </c>
      <c r="R118" s="178"/>
      <c r="S118" s="200">
        <f t="shared" si="20"/>
        <v>1.5541135744388673E-5</v>
      </c>
      <c r="T118" s="200">
        <v>1</v>
      </c>
      <c r="U118" s="200">
        <f t="shared" si="21"/>
        <v>1.5541135744388673E-5</v>
      </c>
      <c r="W118" s="200">
        <f t="shared" si="27"/>
        <v>-3.9422247201787814E-3</v>
      </c>
      <c r="AB118" s="200" t="s">
        <v>79</v>
      </c>
      <c r="AC118" s="200" t="s">
        <v>60</v>
      </c>
      <c r="AH118" s="200" t="s">
        <v>69</v>
      </c>
      <c r="AJ118" s="200">
        <v>19350</v>
      </c>
      <c r="AK118" s="200">
        <v>7.2057999997923616E-2</v>
      </c>
      <c r="AR118" s="200">
        <v>19350</v>
      </c>
      <c r="AS118" s="200">
        <v>7.2057999997923616E-2</v>
      </c>
      <c r="BA118" s="200">
        <v>18680</v>
      </c>
      <c r="BB118" s="200">
        <v>5.8522399995126761E-2</v>
      </c>
      <c r="BC118" s="200">
        <v>0.1</v>
      </c>
    </row>
    <row r="119" spans="1:55" s="200" customFormat="1" ht="12.95" customHeight="1" x14ac:dyDescent="0.2">
      <c r="A119" s="39" t="s">
        <v>97</v>
      </c>
      <c r="B119" s="40"/>
      <c r="C119" s="41">
        <v>47006.493600000002</v>
      </c>
      <c r="D119" s="41"/>
      <c r="E119" s="200">
        <f t="shared" si="16"/>
        <v>5357.5036662000066</v>
      </c>
      <c r="F119" s="200">
        <f t="shared" si="23"/>
        <v>5357.5</v>
      </c>
      <c r="G119" s="158">
        <f t="shared" si="17"/>
        <v>1.4994774974184111E-3</v>
      </c>
      <c r="J119" s="200">
        <f>G119</f>
        <v>1.4994774974184111E-3</v>
      </c>
      <c r="P119" s="200">
        <f t="shared" si="18"/>
        <v>5.1417022178998724E-3</v>
      </c>
      <c r="Q119" s="227">
        <f t="shared" si="19"/>
        <v>31987.993600000002</v>
      </c>
      <c r="R119" s="178"/>
      <c r="S119" s="200">
        <f t="shared" si="20"/>
        <v>1.3265800914486259E-5</v>
      </c>
      <c r="T119" s="200">
        <v>1</v>
      </c>
      <c r="U119" s="200">
        <f t="shared" si="21"/>
        <v>1.3265800914486259E-5</v>
      </c>
      <c r="W119" s="200">
        <f t="shared" si="27"/>
        <v>-3.6422247204814613E-3</v>
      </c>
      <c r="AB119" s="200" t="s">
        <v>79</v>
      </c>
      <c r="AC119" s="200" t="s">
        <v>53</v>
      </c>
      <c r="AH119" s="200" t="s">
        <v>69</v>
      </c>
      <c r="AJ119" s="200">
        <v>19538</v>
      </c>
      <c r="AK119" s="200">
        <v>7.1337839995976537E-2</v>
      </c>
      <c r="AR119" s="200">
        <v>19538</v>
      </c>
      <c r="AS119" s="200">
        <v>7.1337839995976537E-2</v>
      </c>
      <c r="BA119" s="200">
        <v>18682</v>
      </c>
      <c r="BB119" s="200">
        <v>6.2331759996595792E-2</v>
      </c>
      <c r="BC119" s="200">
        <v>1</v>
      </c>
    </row>
    <row r="120" spans="1:55" s="200" customFormat="1" ht="12.95" customHeight="1" x14ac:dyDescent="0.2">
      <c r="A120" s="39" t="s">
        <v>97</v>
      </c>
      <c r="B120" s="40"/>
      <c r="C120" s="41">
        <v>47062.319900000002</v>
      </c>
      <c r="D120" s="41"/>
      <c r="E120" s="200">
        <f t="shared" si="16"/>
        <v>5493.9981327111627</v>
      </c>
      <c r="F120" s="200">
        <f t="shared" si="23"/>
        <v>5494</v>
      </c>
      <c r="G120" s="158">
        <f t="shared" si="17"/>
        <v>-7.6372199691832066E-4</v>
      </c>
      <c r="J120" s="200">
        <f>G120</f>
        <v>-7.6372199691832066E-4</v>
      </c>
      <c r="P120" s="200">
        <f t="shared" si="18"/>
        <v>5.323558737146422E-3</v>
      </c>
      <c r="Q120" s="227">
        <f t="shared" si="19"/>
        <v>32043.819900000002</v>
      </c>
      <c r="R120" s="178"/>
      <c r="S120" s="200">
        <f t="shared" si="20"/>
        <v>3.7054986735315792E-5</v>
      </c>
      <c r="T120" s="200">
        <v>1</v>
      </c>
      <c r="U120" s="200">
        <f t="shared" si="21"/>
        <v>3.7054986735315792E-5</v>
      </c>
      <c r="W120" s="200">
        <f t="shared" si="27"/>
        <v>-6.0872807340647426E-3</v>
      </c>
      <c r="AB120" s="200" t="s">
        <v>68</v>
      </c>
      <c r="AH120" s="200" t="s">
        <v>69</v>
      </c>
      <c r="AJ120" s="200">
        <v>19538</v>
      </c>
      <c r="AK120" s="200">
        <v>7.1937839995371178E-2</v>
      </c>
      <c r="AR120" s="200">
        <v>19538</v>
      </c>
      <c r="AS120" s="200">
        <v>7.1937839995371178E-2</v>
      </c>
      <c r="BA120" s="200">
        <v>18682</v>
      </c>
      <c r="BB120" s="200">
        <v>6.3031760000740178E-2</v>
      </c>
      <c r="BC120" s="200">
        <v>1</v>
      </c>
    </row>
    <row r="121" spans="1:55" s="200" customFormat="1" ht="12.95" customHeight="1" x14ac:dyDescent="0.2">
      <c r="A121" s="39" t="s">
        <v>96</v>
      </c>
      <c r="B121" s="40"/>
      <c r="C121" s="41">
        <v>47290.546999999999</v>
      </c>
      <c r="D121" s="41"/>
      <c r="E121" s="200">
        <f t="shared" si="16"/>
        <v>6052.0099704630338</v>
      </c>
      <c r="F121" s="200">
        <f t="shared" si="23"/>
        <v>6052</v>
      </c>
      <c r="G121" s="158">
        <f t="shared" si="17"/>
        <v>4.0779240007395856E-3</v>
      </c>
      <c r="I121" s="200">
        <f>G121</f>
        <v>4.0779240007395856E-3</v>
      </c>
      <c r="P121" s="200">
        <f t="shared" si="18"/>
        <v>6.130572271595843E-3</v>
      </c>
      <c r="Q121" s="227">
        <f t="shared" si="19"/>
        <v>32272.046999999999</v>
      </c>
      <c r="R121" s="178"/>
      <c r="S121" s="200">
        <f t="shared" si="20"/>
        <v>4.2133649238491837E-6</v>
      </c>
      <c r="T121" s="209">
        <f>T$18</f>
        <v>0.1</v>
      </c>
      <c r="U121" s="200">
        <f t="shared" si="21"/>
        <v>4.2133649238491837E-7</v>
      </c>
      <c r="W121" s="200">
        <f t="shared" si="27"/>
        <v>-2.0526482708562574E-3</v>
      </c>
      <c r="AB121" s="200" t="s">
        <v>79</v>
      </c>
      <c r="AC121" s="200" t="s">
        <v>53</v>
      </c>
      <c r="AH121" s="200" t="s">
        <v>69</v>
      </c>
      <c r="AJ121" s="200">
        <v>19540.5</v>
      </c>
      <c r="AK121" s="200">
        <v>7.2749539998767432E-2</v>
      </c>
      <c r="AR121" s="200">
        <v>19540.5</v>
      </c>
      <c r="AS121" s="200">
        <v>7.2749539998767432E-2</v>
      </c>
      <c r="BA121" s="200">
        <v>18684.5</v>
      </c>
      <c r="BB121" s="200">
        <v>6.8443459997070022E-2</v>
      </c>
      <c r="BC121" s="200">
        <v>1</v>
      </c>
    </row>
    <row r="122" spans="1:55" s="200" customFormat="1" ht="12.95" customHeight="1" x14ac:dyDescent="0.2">
      <c r="A122" s="39" t="s">
        <v>99</v>
      </c>
      <c r="B122" s="40" t="s">
        <v>52</v>
      </c>
      <c r="C122" s="41">
        <v>47662.534</v>
      </c>
      <c r="D122" s="41"/>
      <c r="E122" s="200">
        <f t="shared" si="16"/>
        <v>6961.5126083610285</v>
      </c>
      <c r="F122" s="200">
        <f t="shared" si="23"/>
        <v>6961.5</v>
      </c>
      <c r="G122" s="158">
        <f t="shared" si="17"/>
        <v>5.1568255003076047E-3</v>
      </c>
      <c r="I122" s="200">
        <f>G122</f>
        <v>5.1568255003076047E-3</v>
      </c>
      <c r="P122" s="200">
        <f t="shared" si="18"/>
        <v>7.6649907870838634E-3</v>
      </c>
      <c r="Q122" s="227">
        <f t="shared" si="19"/>
        <v>32644.034</v>
      </c>
      <c r="R122" s="178"/>
      <c r="S122" s="200">
        <f t="shared" si="20"/>
        <v>6.2908931057894322E-6</v>
      </c>
      <c r="T122" s="209">
        <f>T$18</f>
        <v>0.1</v>
      </c>
      <c r="U122" s="200">
        <f t="shared" si="21"/>
        <v>6.2908931057894322E-7</v>
      </c>
      <c r="W122" s="200">
        <f t="shared" si="27"/>
        <v>-2.5081652867762587E-3</v>
      </c>
      <c r="AB122" s="200" t="s">
        <v>79</v>
      </c>
      <c r="AC122" s="200" t="s">
        <v>60</v>
      </c>
      <c r="AH122" s="200" t="s">
        <v>69</v>
      </c>
      <c r="AJ122" s="200">
        <v>19540.5</v>
      </c>
      <c r="AK122" s="200">
        <v>7.2849539996241219E-2</v>
      </c>
      <c r="AR122" s="200">
        <v>19540.5</v>
      </c>
      <c r="AS122" s="200">
        <v>7.2849539996241219E-2</v>
      </c>
      <c r="BA122" s="200">
        <v>18684.5</v>
      </c>
      <c r="BB122" s="200">
        <v>6.9243459998688195E-2</v>
      </c>
      <c r="BC122" s="200">
        <v>1</v>
      </c>
    </row>
    <row r="123" spans="1:55" s="200" customFormat="1" ht="12.95" customHeight="1" x14ac:dyDescent="0.2">
      <c r="A123" s="39" t="s">
        <v>99</v>
      </c>
      <c r="B123" s="40"/>
      <c r="C123" s="41">
        <v>47670.491999999998</v>
      </c>
      <c r="D123" s="41"/>
      <c r="E123" s="200">
        <f t="shared" si="16"/>
        <v>6980.9697990488512</v>
      </c>
      <c r="F123" s="200">
        <f t="shared" si="23"/>
        <v>6981</v>
      </c>
      <c r="G123" s="158">
        <f t="shared" si="17"/>
        <v>-1.2352203004411422E-2</v>
      </c>
      <c r="I123" s="200">
        <f>G123</f>
        <v>-1.2352203004411422E-2</v>
      </c>
      <c r="P123" s="200">
        <f t="shared" si="18"/>
        <v>7.7008623048950876E-3</v>
      </c>
      <c r="Q123" s="227">
        <f t="shared" si="19"/>
        <v>32651.991999999998</v>
      </c>
      <c r="R123" s="178"/>
      <c r="S123" s="200">
        <f t="shared" si="20"/>
        <v>4.0212542829931217E-4</v>
      </c>
      <c r="T123" s="209">
        <f>T$18</f>
        <v>0.1</v>
      </c>
      <c r="U123" s="200">
        <f t="shared" si="21"/>
        <v>4.021254282993122E-5</v>
      </c>
      <c r="W123" s="200">
        <f t="shared" si="27"/>
        <v>-2.0053065309306509E-2</v>
      </c>
      <c r="AB123" s="200" t="s">
        <v>79</v>
      </c>
      <c r="AC123" s="200" t="s">
        <v>53</v>
      </c>
      <c r="AH123" s="200" t="s">
        <v>69</v>
      </c>
      <c r="AJ123" s="200">
        <v>19577</v>
      </c>
      <c r="AK123" s="200">
        <v>7.3420359993178863E-2</v>
      </c>
      <c r="AR123" s="200">
        <v>19577</v>
      </c>
      <c r="AS123" s="200">
        <v>7.3420359993178863E-2</v>
      </c>
      <c r="BA123" s="200">
        <v>18687</v>
      </c>
      <c r="BB123" s="200">
        <v>6.255515999509953E-2</v>
      </c>
      <c r="BC123" s="200">
        <v>1</v>
      </c>
    </row>
    <row r="124" spans="1:55" s="200" customFormat="1" ht="12.95" customHeight="1" x14ac:dyDescent="0.2">
      <c r="A124" s="39" t="s">
        <v>100</v>
      </c>
      <c r="B124" s="40" t="s">
        <v>52</v>
      </c>
      <c r="C124" s="41">
        <v>47703.432200000003</v>
      </c>
      <c r="D124" s="41"/>
      <c r="E124" s="200">
        <f t="shared" si="16"/>
        <v>7061.5080941852175</v>
      </c>
      <c r="F124" s="200">
        <f t="shared" si="23"/>
        <v>7061.5</v>
      </c>
      <c r="G124" s="158">
        <f t="shared" si="17"/>
        <v>3.3105254988186061E-3</v>
      </c>
      <c r="J124" s="200">
        <f>G124</f>
        <v>3.3105254988186061E-3</v>
      </c>
      <c r="P124" s="200">
        <f t="shared" si="18"/>
        <v>7.8502684231770044E-3</v>
      </c>
      <c r="Q124" s="227">
        <f t="shared" si="19"/>
        <v>32684.932200000003</v>
      </c>
      <c r="R124" s="178"/>
      <c r="S124" s="200">
        <f t="shared" si="20"/>
        <v>2.0609265819262142E-5</v>
      </c>
      <c r="T124" s="200">
        <v>1</v>
      </c>
      <c r="U124" s="200">
        <f t="shared" si="21"/>
        <v>2.0609265819262142E-5</v>
      </c>
      <c r="W124" s="200">
        <f t="shared" si="27"/>
        <v>-4.5397429243583982E-3</v>
      </c>
      <c r="AB124" s="200" t="s">
        <v>79</v>
      </c>
      <c r="AC124" s="200" t="s">
        <v>60</v>
      </c>
      <c r="AH124" s="200" t="s">
        <v>69</v>
      </c>
      <c r="AJ124" s="200">
        <v>19577</v>
      </c>
      <c r="AK124" s="200">
        <v>7.5220359991362784E-2</v>
      </c>
      <c r="AR124" s="200">
        <v>19577</v>
      </c>
      <c r="AS124" s="200">
        <v>7.5220359991362784E-2</v>
      </c>
      <c r="BA124" s="200">
        <v>18687</v>
      </c>
      <c r="BB124" s="200">
        <v>6.4455159998033196E-2</v>
      </c>
      <c r="BC124" s="200">
        <v>1</v>
      </c>
    </row>
    <row r="125" spans="1:55" s="200" customFormat="1" ht="12.95" customHeight="1" x14ac:dyDescent="0.2">
      <c r="A125" s="39" t="s">
        <v>101</v>
      </c>
      <c r="B125" s="40" t="s">
        <v>52</v>
      </c>
      <c r="C125" s="41">
        <v>47703.4326</v>
      </c>
      <c r="D125" s="41"/>
      <c r="E125" s="200">
        <f t="shared" si="16"/>
        <v>7061.5090721792139</v>
      </c>
      <c r="F125" s="200">
        <f t="shared" si="23"/>
        <v>7061.5</v>
      </c>
      <c r="G125" s="158">
        <f t="shared" si="17"/>
        <v>3.7105254959897138E-3</v>
      </c>
      <c r="J125" s="200">
        <f>G125</f>
        <v>3.7105254959897138E-3</v>
      </c>
      <c r="P125" s="200">
        <f t="shared" si="18"/>
        <v>7.8502684231770044E-3</v>
      </c>
      <c r="Q125" s="227">
        <f t="shared" si="19"/>
        <v>32684.9326</v>
      </c>
      <c r="R125" s="178"/>
      <c r="S125" s="200">
        <f t="shared" si="20"/>
        <v>1.7137471503197196E-5</v>
      </c>
      <c r="T125" s="200">
        <v>1</v>
      </c>
      <c r="U125" s="200">
        <f t="shared" si="21"/>
        <v>1.7137471503197196E-5</v>
      </c>
      <c r="W125" s="200">
        <f t="shared" si="27"/>
        <v>-4.1397429271872906E-3</v>
      </c>
      <c r="AB125" s="200" t="s">
        <v>79</v>
      </c>
      <c r="AC125" s="200" t="s">
        <v>53</v>
      </c>
      <c r="AH125" s="200" t="s">
        <v>69</v>
      </c>
      <c r="AJ125" s="200">
        <v>19579.5</v>
      </c>
      <c r="AK125" s="200">
        <v>6.9132059994444717E-2</v>
      </c>
      <c r="AR125" s="200">
        <v>19579.5</v>
      </c>
      <c r="AS125" s="200">
        <v>6.9132059994444717E-2</v>
      </c>
      <c r="BA125" s="200">
        <v>18689.5</v>
      </c>
      <c r="BB125" s="200">
        <v>6.3966859997890424E-2</v>
      </c>
      <c r="BC125" s="200">
        <v>1</v>
      </c>
    </row>
    <row r="126" spans="1:55" s="200" customFormat="1" ht="12.95" customHeight="1" x14ac:dyDescent="0.2">
      <c r="A126" s="39" t="s">
        <v>101</v>
      </c>
      <c r="B126" s="40" t="s">
        <v>52</v>
      </c>
      <c r="C126" s="41">
        <v>47717.337500000001</v>
      </c>
      <c r="D126" s="41"/>
      <c r="E126" s="200">
        <f t="shared" si="16"/>
        <v>7095.5063442067549</v>
      </c>
      <c r="F126" s="200">
        <f t="shared" si="23"/>
        <v>7095.5</v>
      </c>
      <c r="G126" s="158">
        <f t="shared" si="17"/>
        <v>2.5947835019906051E-3</v>
      </c>
      <c r="J126" s="200">
        <f>G126</f>
        <v>2.5947835019906051E-3</v>
      </c>
      <c r="P126" s="200">
        <f t="shared" si="18"/>
        <v>7.9140105323392204E-3</v>
      </c>
      <c r="Q126" s="227">
        <f t="shared" si="19"/>
        <v>32698.837500000001</v>
      </c>
      <c r="R126" s="178"/>
      <c r="S126" s="200">
        <f t="shared" si="20"/>
        <v>2.8294176200391348E-5</v>
      </c>
      <c r="T126" s="200">
        <v>1</v>
      </c>
      <c r="U126" s="200">
        <f t="shared" si="21"/>
        <v>2.8294176200391348E-5</v>
      </c>
      <c r="W126" s="200">
        <f t="shared" si="27"/>
        <v>-5.3192270303486153E-3</v>
      </c>
      <c r="AB126" s="200" t="s">
        <v>79</v>
      </c>
      <c r="AC126" s="200" t="s">
        <v>60</v>
      </c>
      <c r="AH126" s="200" t="s">
        <v>69</v>
      </c>
      <c r="AJ126" s="200">
        <v>19579.5</v>
      </c>
      <c r="AK126" s="200">
        <v>7.2132059998693876E-2</v>
      </c>
      <c r="AR126" s="200">
        <v>19579.5</v>
      </c>
      <c r="AS126" s="200">
        <v>7.2132059998693876E-2</v>
      </c>
      <c r="BA126" s="200">
        <v>18689.5</v>
      </c>
      <c r="BB126" s="200">
        <v>6.586686000082409E-2</v>
      </c>
      <c r="BC126" s="200">
        <v>1</v>
      </c>
    </row>
    <row r="127" spans="1:55" s="200" customFormat="1" ht="12.95" customHeight="1" x14ac:dyDescent="0.2">
      <c r="A127" s="39" t="s">
        <v>101</v>
      </c>
      <c r="B127" s="40" t="s">
        <v>52</v>
      </c>
      <c r="C127" s="41">
        <v>47717.340199999999</v>
      </c>
      <c r="D127" s="41"/>
      <c r="E127" s="200">
        <f t="shared" si="16"/>
        <v>7095.512945666268</v>
      </c>
      <c r="F127" s="200">
        <f t="shared" si="23"/>
        <v>7095.5</v>
      </c>
      <c r="G127" s="158">
        <f t="shared" si="17"/>
        <v>5.2947834992664866E-3</v>
      </c>
      <c r="J127" s="200">
        <f>G127</f>
        <v>5.2947834992664866E-3</v>
      </c>
      <c r="P127" s="200">
        <f t="shared" si="18"/>
        <v>7.9140105323392204E-3</v>
      </c>
      <c r="Q127" s="227">
        <f t="shared" si="19"/>
        <v>32698.840199999999</v>
      </c>
      <c r="R127" s="178"/>
      <c r="S127" s="200">
        <f t="shared" si="20"/>
        <v>6.860350250778996E-6</v>
      </c>
      <c r="T127" s="200">
        <v>1</v>
      </c>
      <c r="U127" s="200">
        <f t="shared" si="21"/>
        <v>6.860350250778996E-6</v>
      </c>
      <c r="W127" s="200">
        <f t="shared" si="27"/>
        <v>-2.6192270330727338E-3</v>
      </c>
      <c r="AB127" s="200" t="s">
        <v>79</v>
      </c>
      <c r="AC127" s="200" t="s">
        <v>60</v>
      </c>
      <c r="AH127" s="200" t="s">
        <v>69</v>
      </c>
      <c r="AJ127" s="200">
        <v>19606.5</v>
      </c>
      <c r="AK127" s="200">
        <v>7.6358419995813165E-2</v>
      </c>
      <c r="AR127" s="200">
        <v>19606.5</v>
      </c>
      <c r="AS127" s="200">
        <v>7.6358419995813165E-2</v>
      </c>
      <c r="BA127" s="200">
        <v>18697</v>
      </c>
      <c r="BB127" s="200">
        <v>6.6601959995750804E-2</v>
      </c>
      <c r="BC127" s="200">
        <v>0.1</v>
      </c>
    </row>
    <row r="128" spans="1:55" s="200" customFormat="1" ht="12.95" customHeight="1" x14ac:dyDescent="0.2">
      <c r="A128" s="39" t="s">
        <v>99</v>
      </c>
      <c r="B128" s="40"/>
      <c r="C128" s="41">
        <v>47724.495000000003</v>
      </c>
      <c r="D128" s="41"/>
      <c r="E128" s="200">
        <f t="shared" si="16"/>
        <v>7113.0063243962668</v>
      </c>
      <c r="F128" s="200">
        <f t="shared" si="23"/>
        <v>7113</v>
      </c>
      <c r="G128" s="158">
        <f t="shared" si="17"/>
        <v>2.5866810028674081E-3</v>
      </c>
      <c r="I128" s="200">
        <f>G128</f>
        <v>2.5866810028674081E-3</v>
      </c>
      <c r="P128" s="200">
        <f t="shared" si="18"/>
        <v>7.9469668805016418E-3</v>
      </c>
      <c r="Q128" s="227">
        <f t="shared" si="19"/>
        <v>32705.995000000003</v>
      </c>
      <c r="R128" s="178"/>
      <c r="S128" s="200">
        <f t="shared" si="20"/>
        <v>2.8732664689965007E-5</v>
      </c>
      <c r="T128" s="209">
        <f>T$18</f>
        <v>0.1</v>
      </c>
      <c r="U128" s="200">
        <f t="shared" si="21"/>
        <v>2.8732664689965008E-6</v>
      </c>
      <c r="W128" s="200">
        <f t="shared" si="27"/>
        <v>-5.3602858776342337E-3</v>
      </c>
      <c r="AB128" s="200" t="s">
        <v>79</v>
      </c>
      <c r="AC128" s="200" t="s">
        <v>53</v>
      </c>
      <c r="AH128" s="200" t="s">
        <v>69</v>
      </c>
      <c r="AJ128" s="200">
        <v>19623.5</v>
      </c>
      <c r="AK128" s="200">
        <v>7.2937979995913338E-2</v>
      </c>
      <c r="AR128" s="200">
        <v>19623.5</v>
      </c>
      <c r="AS128" s="200">
        <v>7.2937979995913338E-2</v>
      </c>
      <c r="BA128" s="200">
        <v>18729</v>
      </c>
      <c r="BB128" s="200">
        <v>6.3751720001164358E-2</v>
      </c>
      <c r="BC128" s="200">
        <v>1</v>
      </c>
    </row>
    <row r="129" spans="1:55" s="200" customFormat="1" ht="12.95" customHeight="1" x14ac:dyDescent="0.2">
      <c r="A129" s="39" t="s">
        <v>101</v>
      </c>
      <c r="B129" s="40"/>
      <c r="C129" s="41">
        <v>47734.311300000001</v>
      </c>
      <c r="D129" s="41"/>
      <c r="E129" s="200">
        <f t="shared" si="16"/>
        <v>7137.0070307230917</v>
      </c>
      <c r="F129" s="200">
        <f t="shared" si="23"/>
        <v>7137</v>
      </c>
      <c r="G129" s="158">
        <f t="shared" si="17"/>
        <v>2.8755690000252798E-3</v>
      </c>
      <c r="J129" s="200">
        <f>G129</f>
        <v>2.8755690000252798E-3</v>
      </c>
      <c r="P129" s="200">
        <f t="shared" si="18"/>
        <v>7.992327617603788E-3</v>
      </c>
      <c r="Q129" s="227">
        <f t="shared" si="19"/>
        <v>32715.811300000001</v>
      </c>
      <c r="R129" s="178"/>
      <c r="S129" s="200">
        <f t="shared" si="20"/>
        <v>2.6181218750563926E-5</v>
      </c>
      <c r="T129" s="200">
        <v>1</v>
      </c>
      <c r="U129" s="200">
        <f t="shared" si="21"/>
        <v>2.6181218750563926E-5</v>
      </c>
      <c r="W129" s="200">
        <f t="shared" si="27"/>
        <v>-5.1167586175785082E-3</v>
      </c>
      <c r="AB129" s="200" t="s">
        <v>68</v>
      </c>
      <c r="AH129" s="200" t="s">
        <v>69</v>
      </c>
      <c r="AJ129" s="200">
        <v>19628.5</v>
      </c>
      <c r="AK129" s="200">
        <v>8.6461380000400823E-2</v>
      </c>
      <c r="AR129" s="200">
        <v>19628.5</v>
      </c>
      <c r="AS129" s="200">
        <v>8.6461380000400823E-2</v>
      </c>
      <c r="BA129" s="200">
        <v>18758</v>
      </c>
      <c r="BB129" s="200">
        <v>6.3887439995596651E-2</v>
      </c>
      <c r="BC129" s="200">
        <v>0.1</v>
      </c>
    </row>
    <row r="130" spans="1:55" s="200" customFormat="1" ht="12.95" customHeight="1" x14ac:dyDescent="0.2">
      <c r="A130" s="39" t="s">
        <v>101</v>
      </c>
      <c r="B130" s="40"/>
      <c r="C130" s="41">
        <v>47734.311699999998</v>
      </c>
      <c r="D130" s="41"/>
      <c r="E130" s="200">
        <f t="shared" si="16"/>
        <v>7137.0080087170882</v>
      </c>
      <c r="F130" s="200">
        <f t="shared" si="23"/>
        <v>7137</v>
      </c>
      <c r="G130" s="158">
        <f t="shared" si="17"/>
        <v>3.2755689971963875E-3</v>
      </c>
      <c r="J130" s="200">
        <f>G130</f>
        <v>3.2755689971963875E-3</v>
      </c>
      <c r="P130" s="200">
        <f t="shared" si="18"/>
        <v>7.992327617603788E-3</v>
      </c>
      <c r="Q130" s="227">
        <f t="shared" si="19"/>
        <v>32715.811699999998</v>
      </c>
      <c r="R130" s="178"/>
      <c r="S130" s="200">
        <f t="shared" si="20"/>
        <v>2.2247811883187523E-5</v>
      </c>
      <c r="T130" s="200">
        <v>1</v>
      </c>
      <c r="U130" s="200">
        <f t="shared" si="21"/>
        <v>2.2247811883187523E-5</v>
      </c>
      <c r="W130" s="200">
        <f t="shared" si="27"/>
        <v>-4.7167586204074005E-3</v>
      </c>
      <c r="AB130" s="200" t="s">
        <v>68</v>
      </c>
      <c r="AD130" s="200">
        <v>65</v>
      </c>
      <c r="AF130" s="200" t="s">
        <v>102</v>
      </c>
      <c r="AH130" s="200" t="s">
        <v>60</v>
      </c>
      <c r="AJ130" s="200">
        <v>19628.5</v>
      </c>
      <c r="AK130" s="200">
        <v>8.9461379997374024E-2</v>
      </c>
      <c r="AR130" s="200">
        <v>19628.5</v>
      </c>
      <c r="AS130" s="200">
        <v>8.9461379997374024E-2</v>
      </c>
      <c r="BA130" s="200">
        <v>18758</v>
      </c>
      <c r="BB130" s="200">
        <v>6.4187439995293971E-2</v>
      </c>
      <c r="BC130" s="200">
        <v>1</v>
      </c>
    </row>
    <row r="131" spans="1:55" s="200" customFormat="1" ht="12.95" customHeight="1" x14ac:dyDescent="0.2">
      <c r="A131" s="39" t="s">
        <v>101</v>
      </c>
      <c r="B131" s="40"/>
      <c r="C131" s="41">
        <v>47736.350599999998</v>
      </c>
      <c r="D131" s="41"/>
      <c r="E131" s="200">
        <f t="shared" si="16"/>
        <v>7141.9930886484026</v>
      </c>
      <c r="F131" s="200">
        <f t="shared" si="23"/>
        <v>7142</v>
      </c>
      <c r="G131" s="158">
        <f t="shared" si="17"/>
        <v>-2.8267460002098233E-3</v>
      </c>
      <c r="J131" s="200">
        <f>G131</f>
        <v>-2.8267460002098233E-3</v>
      </c>
      <c r="P131" s="200">
        <f t="shared" si="18"/>
        <v>8.0018015679992911E-3</v>
      </c>
      <c r="Q131" s="227">
        <f t="shared" si="19"/>
        <v>32717.850599999998</v>
      </c>
      <c r="R131" s="178"/>
      <c r="S131" s="200">
        <f t="shared" si="20"/>
        <v>1.1725744243696752E-4</v>
      </c>
      <c r="T131" s="200">
        <v>1</v>
      </c>
      <c r="U131" s="200">
        <f t="shared" si="21"/>
        <v>1.1725744243696752E-4</v>
      </c>
      <c r="W131" s="200">
        <f t="shared" si="27"/>
        <v>-1.0828547568209114E-2</v>
      </c>
      <c r="AB131" s="200" t="s">
        <v>68</v>
      </c>
      <c r="AH131" s="200" t="s">
        <v>69</v>
      </c>
      <c r="AJ131" s="200">
        <v>19631</v>
      </c>
      <c r="AK131" s="200">
        <v>7.3973079997813329E-2</v>
      </c>
      <c r="AR131" s="200">
        <v>19631</v>
      </c>
      <c r="AS131" s="200">
        <v>7.3973079997813329E-2</v>
      </c>
      <c r="BA131" s="200">
        <v>18758</v>
      </c>
      <c r="BB131" s="200">
        <v>6.4187439995293971E-2</v>
      </c>
      <c r="BC131" s="200">
        <v>1</v>
      </c>
    </row>
    <row r="132" spans="1:55" s="200" customFormat="1" ht="12.95" customHeight="1" x14ac:dyDescent="0.2">
      <c r="A132" s="178" t="s">
        <v>103</v>
      </c>
      <c r="B132" s="178" t="s">
        <v>54</v>
      </c>
      <c r="C132" s="162">
        <v>47758.440999999999</v>
      </c>
      <c r="D132" s="162" t="s">
        <v>38</v>
      </c>
      <c r="E132" s="200">
        <f t="shared" si="16"/>
        <v>7196.0037854529219</v>
      </c>
      <c r="F132" s="200">
        <f t="shared" si="23"/>
        <v>7196</v>
      </c>
      <c r="G132" s="158">
        <f t="shared" si="17"/>
        <v>1.5482519957004115E-3</v>
      </c>
      <c r="I132" s="200">
        <f>G132</f>
        <v>1.5482519957004115E-3</v>
      </c>
      <c r="P132" s="200">
        <f t="shared" si="18"/>
        <v>8.1046431061226401E-3</v>
      </c>
      <c r="Q132" s="227">
        <f t="shared" si="19"/>
        <v>32739.940999999999</v>
      </c>
      <c r="R132" s="178"/>
      <c r="S132" s="200">
        <f t="shared" si="20"/>
        <v>4.2986264392823625E-5</v>
      </c>
      <c r="T132" s="200">
        <v>1</v>
      </c>
      <c r="U132" s="200">
        <f t="shared" si="21"/>
        <v>4.2986264392823625E-5</v>
      </c>
      <c r="W132" s="200">
        <f t="shared" si="27"/>
        <v>-6.5563911104222286E-3</v>
      </c>
      <c r="AB132" s="200" t="s">
        <v>79</v>
      </c>
      <c r="AC132" s="200" t="s">
        <v>60</v>
      </c>
      <c r="AH132" s="200" t="s">
        <v>69</v>
      </c>
      <c r="AJ132" s="200">
        <v>19638</v>
      </c>
      <c r="AK132" s="200">
        <v>7.3505839995050337E-2</v>
      </c>
      <c r="AR132" s="200">
        <v>19638</v>
      </c>
      <c r="AS132" s="200">
        <v>7.3505839995050337E-2</v>
      </c>
      <c r="BA132" s="200">
        <v>18758</v>
      </c>
      <c r="BB132" s="200">
        <v>6.4187439995293971E-2</v>
      </c>
      <c r="BC132" s="200">
        <v>1</v>
      </c>
    </row>
    <row r="133" spans="1:55" s="200" customFormat="1" ht="12.95" customHeight="1" x14ac:dyDescent="0.2">
      <c r="A133" s="178" t="s">
        <v>103</v>
      </c>
      <c r="B133" s="178" t="s">
        <v>52</v>
      </c>
      <c r="C133" s="162">
        <v>47761.525000000001</v>
      </c>
      <c r="D133" s="162" t="s">
        <v>38</v>
      </c>
      <c r="E133" s="200">
        <f t="shared" si="16"/>
        <v>7203.5441192153376</v>
      </c>
      <c r="F133" s="200">
        <f t="shared" si="23"/>
        <v>7203.5</v>
      </c>
      <c r="G133" s="158">
        <f t="shared" si="17"/>
        <v>1.8044779499177821E-2</v>
      </c>
      <c r="I133" s="200">
        <f>G133</f>
        <v>1.8044779499177821E-2</v>
      </c>
      <c r="P133" s="200">
        <f t="shared" si="18"/>
        <v>8.11900235162916E-3</v>
      </c>
      <c r="Q133" s="227">
        <f t="shared" si="19"/>
        <v>32743.025000000001</v>
      </c>
      <c r="R133" s="178"/>
      <c r="S133" s="200">
        <f t="shared" si="20"/>
        <v>9.8521051982799237E-5</v>
      </c>
      <c r="T133" s="200">
        <v>1</v>
      </c>
      <c r="U133" s="200">
        <f t="shared" si="21"/>
        <v>9.8521051982799237E-5</v>
      </c>
      <c r="W133" s="200">
        <f t="shared" si="27"/>
        <v>9.925777147548661E-3</v>
      </c>
      <c r="AB133" s="200" t="s">
        <v>79</v>
      </c>
      <c r="AC133" s="200" t="s">
        <v>53</v>
      </c>
      <c r="AH133" s="200" t="s">
        <v>69</v>
      </c>
      <c r="AJ133" s="200">
        <v>19638</v>
      </c>
      <c r="AK133" s="200">
        <v>7.400583999697119E-2</v>
      </c>
      <c r="AR133" s="200">
        <v>19638</v>
      </c>
      <c r="AS133" s="200">
        <v>7.400583999697119E-2</v>
      </c>
      <c r="BA133" s="200">
        <v>18758</v>
      </c>
      <c r="BB133" s="200">
        <v>6.4887439992162399E-2</v>
      </c>
      <c r="BC133" s="200">
        <v>1</v>
      </c>
    </row>
    <row r="134" spans="1:55" s="200" customFormat="1" ht="12.95" customHeight="1" x14ac:dyDescent="0.2">
      <c r="A134" s="178" t="s">
        <v>103</v>
      </c>
      <c r="B134" s="178" t="s">
        <v>54</v>
      </c>
      <c r="C134" s="162">
        <v>47767.438999999998</v>
      </c>
      <c r="D134" s="162" t="s">
        <v>38</v>
      </c>
      <c r="E134" s="200">
        <f t="shared" si="16"/>
        <v>7218.003760548303</v>
      </c>
      <c r="F134" s="200">
        <f t="shared" si="23"/>
        <v>7218</v>
      </c>
      <c r="G134" s="158">
        <f t="shared" si="17"/>
        <v>1.5380659970105626E-3</v>
      </c>
      <c r="I134" s="200">
        <f>G134</f>
        <v>1.5380659970105626E-3</v>
      </c>
      <c r="P134" s="200">
        <f t="shared" si="18"/>
        <v>8.1468159126400555E-3</v>
      </c>
      <c r="Q134" s="227">
        <f t="shared" si="19"/>
        <v>32748.938999999998</v>
      </c>
      <c r="R134" s="178"/>
      <c r="S134" s="200">
        <f t="shared" si="20"/>
        <v>4.3675575447332828E-5</v>
      </c>
      <c r="T134" s="200">
        <v>1</v>
      </c>
      <c r="U134" s="200">
        <f t="shared" si="21"/>
        <v>4.3675575447332828E-5</v>
      </c>
      <c r="W134" s="200">
        <f t="shared" si="27"/>
        <v>-6.6087499156294929E-3</v>
      </c>
      <c r="AJ134" s="200">
        <v>19687</v>
      </c>
      <c r="AK134" s="200">
        <v>7.3435159996734001E-2</v>
      </c>
      <c r="AR134" s="200">
        <v>19687</v>
      </c>
      <c r="AS134" s="200">
        <v>7.3435159996734001E-2</v>
      </c>
      <c r="BA134" s="200">
        <v>18763</v>
      </c>
      <c r="BB134" s="200">
        <v>5.6910840001364704E-2</v>
      </c>
      <c r="BC134" s="200">
        <v>0.1</v>
      </c>
    </row>
    <row r="135" spans="1:55" s="200" customFormat="1" ht="12.95" customHeight="1" x14ac:dyDescent="0.2">
      <c r="A135" s="178" t="s">
        <v>103</v>
      </c>
      <c r="B135" s="178" t="s">
        <v>52</v>
      </c>
      <c r="C135" s="162">
        <v>47775.404000000002</v>
      </c>
      <c r="D135" s="162" t="s">
        <v>38</v>
      </c>
      <c r="E135" s="200">
        <f t="shared" si="16"/>
        <v>7237.4780661311888</v>
      </c>
      <c r="F135" s="200">
        <f t="shared" si="23"/>
        <v>7237.5</v>
      </c>
      <c r="G135" s="158">
        <f t="shared" si="17"/>
        <v>-8.9709624953684397E-3</v>
      </c>
      <c r="I135" s="200">
        <f>G135</f>
        <v>-8.9709624953684397E-3</v>
      </c>
      <c r="P135" s="200">
        <f t="shared" si="18"/>
        <v>8.1843291657235744E-3</v>
      </c>
      <c r="Q135" s="227">
        <f t="shared" si="19"/>
        <v>32756.904000000002</v>
      </c>
      <c r="R135" s="178"/>
      <c r="S135" s="200">
        <f t="shared" si="20"/>
        <v>2.9430403197713319E-4</v>
      </c>
      <c r="T135" s="200">
        <v>1</v>
      </c>
      <c r="U135" s="200">
        <f t="shared" si="21"/>
        <v>2.9430403197713319E-4</v>
      </c>
      <c r="W135" s="200">
        <f t="shared" si="27"/>
        <v>-1.7155291661092014E-2</v>
      </c>
      <c r="AB135" s="200" t="s">
        <v>79</v>
      </c>
      <c r="AC135" s="200" t="s">
        <v>104</v>
      </c>
      <c r="AH135" s="200" t="s">
        <v>69</v>
      </c>
      <c r="AJ135" s="200">
        <v>19687</v>
      </c>
      <c r="AK135" s="200">
        <v>7.3735159996431321E-2</v>
      </c>
      <c r="AR135" s="200">
        <v>19687</v>
      </c>
      <c r="AS135" s="200">
        <v>7.3735159996431321E-2</v>
      </c>
      <c r="BA135" s="200">
        <v>18763</v>
      </c>
      <c r="BB135" s="200">
        <v>6.1910839998745359E-2</v>
      </c>
      <c r="BC135" s="200">
        <v>0.1</v>
      </c>
    </row>
    <row r="136" spans="1:55" s="200" customFormat="1" ht="12.95" customHeight="1" x14ac:dyDescent="0.2">
      <c r="A136" s="178" t="s">
        <v>103</v>
      </c>
      <c r="B136" s="178" t="s">
        <v>52</v>
      </c>
      <c r="C136" s="162">
        <v>47814.27</v>
      </c>
      <c r="D136" s="162" t="s">
        <v>38</v>
      </c>
      <c r="E136" s="200">
        <f t="shared" si="16"/>
        <v>7332.5048534235902</v>
      </c>
      <c r="F136" s="200">
        <f t="shared" si="23"/>
        <v>7332.5</v>
      </c>
      <c r="G136" s="158">
        <f t="shared" si="17"/>
        <v>1.9850524986395612E-3</v>
      </c>
      <c r="I136" s="200">
        <f>G136</f>
        <v>1.9850524986395612E-3</v>
      </c>
      <c r="P136" s="200">
        <f t="shared" si="18"/>
        <v>8.3688712124521808E-3</v>
      </c>
      <c r="Q136" s="227">
        <f t="shared" si="19"/>
        <v>32795.769999999997</v>
      </c>
      <c r="R136" s="178"/>
      <c r="S136" s="200">
        <f t="shared" si="20"/>
        <v>4.0753141370824207E-5</v>
      </c>
      <c r="T136" s="200">
        <v>1</v>
      </c>
      <c r="U136" s="200">
        <f t="shared" si="21"/>
        <v>4.0753141370824207E-5</v>
      </c>
      <c r="W136" s="200">
        <f t="shared" si="27"/>
        <v>-6.3838187138126196E-3</v>
      </c>
      <c r="AB136" s="200" t="s">
        <v>68</v>
      </c>
      <c r="AH136" s="200" t="s">
        <v>69</v>
      </c>
      <c r="AJ136" s="200">
        <v>20367</v>
      </c>
      <c r="AK136" s="200">
        <v>8.1717559995013289E-2</v>
      </c>
      <c r="AR136" s="200">
        <v>20367</v>
      </c>
      <c r="AS136" s="200">
        <v>8.1717559995013289E-2</v>
      </c>
      <c r="BA136" s="200">
        <v>18780</v>
      </c>
      <c r="BB136" s="200">
        <v>6.6990399995120242E-2</v>
      </c>
      <c r="BC136" s="200">
        <v>1</v>
      </c>
    </row>
    <row r="137" spans="1:55" s="200" customFormat="1" ht="12.95" customHeight="1" x14ac:dyDescent="0.2">
      <c r="A137" s="44" t="s">
        <v>105</v>
      </c>
      <c r="B137" s="40" t="s">
        <v>52</v>
      </c>
      <c r="C137" s="41">
        <v>48067.445200000002</v>
      </c>
      <c r="D137" s="41"/>
      <c r="E137" s="200">
        <f t="shared" si="16"/>
        <v>7951.5144216352646</v>
      </c>
      <c r="F137" s="200">
        <f t="shared" si="23"/>
        <v>7951.5</v>
      </c>
      <c r="G137" s="158">
        <f t="shared" si="17"/>
        <v>5.8984554998460226E-3</v>
      </c>
      <c r="J137" s="200">
        <f t="shared" ref="J137:J142" si="28">G137</f>
        <v>5.8984554998460226E-3</v>
      </c>
      <c r="P137" s="200">
        <f t="shared" si="18"/>
        <v>9.6438420683084263E-3</v>
      </c>
      <c r="Q137" s="227">
        <f t="shared" si="19"/>
        <v>33048.945200000002</v>
      </c>
      <c r="R137" s="178"/>
      <c r="S137" s="200">
        <f t="shared" si="20"/>
        <v>1.4027920547218579E-5</v>
      </c>
      <c r="T137" s="200">
        <v>1</v>
      </c>
      <c r="U137" s="200">
        <f t="shared" si="21"/>
        <v>1.4027920547218579E-5</v>
      </c>
      <c r="W137" s="200">
        <f t="shared" si="27"/>
        <v>-3.7453865684624037E-3</v>
      </c>
      <c r="AB137" s="200" t="s">
        <v>68</v>
      </c>
      <c r="AH137" s="200" t="s">
        <v>69</v>
      </c>
      <c r="AJ137" s="200">
        <v>20367</v>
      </c>
      <c r="AK137" s="200">
        <v>8.1817559992487077E-2</v>
      </c>
      <c r="AR137" s="200">
        <v>20367</v>
      </c>
      <c r="AS137" s="200">
        <v>8.1817559992487077E-2</v>
      </c>
      <c r="BA137" s="200">
        <v>19350</v>
      </c>
      <c r="BB137" s="200">
        <v>6.9958000000042375E-2</v>
      </c>
      <c r="BC137" s="200">
        <v>0.1</v>
      </c>
    </row>
    <row r="138" spans="1:55" s="200" customFormat="1" ht="12.95" customHeight="1" x14ac:dyDescent="0.2">
      <c r="A138" s="178" t="s">
        <v>106</v>
      </c>
      <c r="B138" s="178" t="s">
        <v>52</v>
      </c>
      <c r="C138" s="162">
        <v>48067.445399999997</v>
      </c>
      <c r="D138" s="162" t="s">
        <v>38</v>
      </c>
      <c r="E138" s="200">
        <f t="shared" si="16"/>
        <v>7951.5149106322542</v>
      </c>
      <c r="F138" s="200">
        <f t="shared" si="23"/>
        <v>7951.5</v>
      </c>
      <c r="G138" s="158">
        <f t="shared" si="17"/>
        <v>6.0984554947935976E-3</v>
      </c>
      <c r="J138" s="200">
        <f t="shared" si="28"/>
        <v>6.0984554947935976E-3</v>
      </c>
      <c r="P138" s="200">
        <f t="shared" si="18"/>
        <v>9.6438420683084263E-3</v>
      </c>
      <c r="Q138" s="227">
        <f t="shared" si="19"/>
        <v>33048.945399999997</v>
      </c>
      <c r="R138" s="178"/>
      <c r="S138" s="200">
        <f t="shared" si="20"/>
        <v>1.2569765955659218E-5</v>
      </c>
      <c r="T138" s="200">
        <v>1</v>
      </c>
      <c r="U138" s="200">
        <f t="shared" si="21"/>
        <v>1.2569765955659218E-5</v>
      </c>
      <c r="W138" s="200">
        <f t="shared" si="27"/>
        <v>-3.5453865735148287E-3</v>
      </c>
      <c r="AJ138" s="200">
        <v>20433</v>
      </c>
      <c r="AK138" s="200">
        <v>8.2226439997612033E-2</v>
      </c>
      <c r="AR138" s="200">
        <v>20433</v>
      </c>
      <c r="AS138" s="200">
        <v>8.2226439997612033E-2</v>
      </c>
      <c r="BA138" s="200">
        <v>19350</v>
      </c>
      <c r="BB138" s="200">
        <v>7.2057999997923616E-2</v>
      </c>
      <c r="BC138" s="200">
        <v>0.1</v>
      </c>
    </row>
    <row r="139" spans="1:55" s="200" customFormat="1" ht="12.95" customHeight="1" x14ac:dyDescent="0.2">
      <c r="A139" s="44" t="s">
        <v>105</v>
      </c>
      <c r="B139" s="40" t="s">
        <v>52</v>
      </c>
      <c r="C139" s="41">
        <v>48067.445899999999</v>
      </c>
      <c r="D139" s="41"/>
      <c r="E139" s="200">
        <f t="shared" si="16"/>
        <v>7951.5161331247627</v>
      </c>
      <c r="F139" s="200">
        <f t="shared" si="23"/>
        <v>7951.5</v>
      </c>
      <c r="G139" s="158">
        <f t="shared" si="17"/>
        <v>6.5984554967144504E-3</v>
      </c>
      <c r="J139" s="200">
        <f t="shared" si="28"/>
        <v>6.5984554967144504E-3</v>
      </c>
      <c r="P139" s="200">
        <f t="shared" si="18"/>
        <v>9.6438420683084263E-3</v>
      </c>
      <c r="Q139" s="227">
        <f t="shared" si="19"/>
        <v>33048.945899999999</v>
      </c>
      <c r="R139" s="178"/>
      <c r="S139" s="200">
        <f t="shared" si="20"/>
        <v>9.2743793704449108E-6</v>
      </c>
      <c r="T139" s="200">
        <v>1</v>
      </c>
      <c r="U139" s="200">
        <f t="shared" si="21"/>
        <v>9.2743793704449108E-6</v>
      </c>
      <c r="W139" s="200">
        <f t="shared" si="27"/>
        <v>-3.0453865715939759E-3</v>
      </c>
      <c r="AB139" s="200" t="s">
        <v>79</v>
      </c>
      <c r="AC139" s="200" t="s">
        <v>60</v>
      </c>
      <c r="AH139" s="200" t="s">
        <v>69</v>
      </c>
      <c r="AJ139" s="200">
        <v>20433</v>
      </c>
      <c r="AK139" s="200">
        <v>8.3726439996098634E-2</v>
      </c>
      <c r="AR139" s="200">
        <v>20433</v>
      </c>
      <c r="AS139" s="200">
        <v>8.3726439996098634E-2</v>
      </c>
      <c r="BA139" s="200">
        <v>19538</v>
      </c>
      <c r="BB139" s="200">
        <v>7.1337839995976537E-2</v>
      </c>
      <c r="BC139" s="200">
        <v>1</v>
      </c>
    </row>
    <row r="140" spans="1:55" s="200" customFormat="1" ht="12.95" customHeight="1" x14ac:dyDescent="0.2">
      <c r="A140" s="39" t="s">
        <v>107</v>
      </c>
      <c r="B140" s="40" t="s">
        <v>52</v>
      </c>
      <c r="C140" s="41">
        <v>48069.490599999997</v>
      </c>
      <c r="D140" s="41"/>
      <c r="E140" s="200">
        <f t="shared" si="16"/>
        <v>7956.5153939691163</v>
      </c>
      <c r="F140" s="200">
        <f t="shared" si="23"/>
        <v>7956.5</v>
      </c>
      <c r="G140" s="158">
        <f t="shared" si="17"/>
        <v>6.2961404983070679E-3</v>
      </c>
      <c r="J140" s="200">
        <f t="shared" si="28"/>
        <v>6.2961404983070679E-3</v>
      </c>
      <c r="P140" s="200">
        <f t="shared" si="18"/>
        <v>9.6546527442292786E-3</v>
      </c>
      <c r="Q140" s="227">
        <f t="shared" si="19"/>
        <v>33050.990599999997</v>
      </c>
      <c r="R140" s="178"/>
      <c r="S140" s="200">
        <f t="shared" si="20"/>
        <v>1.1279604506009452E-5</v>
      </c>
      <c r="T140" s="209">
        <f>T$18</f>
        <v>0.1</v>
      </c>
      <c r="U140" s="200">
        <f t="shared" si="21"/>
        <v>1.1279604506009452E-6</v>
      </c>
      <c r="W140" s="200">
        <f t="shared" si="27"/>
        <v>-3.3585122459222107E-3</v>
      </c>
      <c r="AB140" s="200" t="s">
        <v>79</v>
      </c>
      <c r="AC140" s="200" t="s">
        <v>53</v>
      </c>
      <c r="AH140" s="200" t="s">
        <v>69</v>
      </c>
      <c r="AJ140" s="200">
        <v>20491.5</v>
      </c>
      <c r="AK140" s="200">
        <v>8.4400219995586667E-2</v>
      </c>
      <c r="AR140" s="200">
        <v>20491.5</v>
      </c>
      <c r="AS140" s="200">
        <v>8.4400219995586667E-2</v>
      </c>
      <c r="BA140" s="200">
        <v>19538</v>
      </c>
      <c r="BB140" s="200">
        <v>7.1937839995371178E-2</v>
      </c>
      <c r="BC140" s="200">
        <v>1</v>
      </c>
    </row>
    <row r="141" spans="1:55" s="200" customFormat="1" ht="12.95" customHeight="1" x14ac:dyDescent="0.2">
      <c r="A141" s="178" t="s">
        <v>108</v>
      </c>
      <c r="B141" s="178" t="s">
        <v>52</v>
      </c>
      <c r="C141" s="162">
        <v>48069.490700000002</v>
      </c>
      <c r="D141" s="162" t="s">
        <v>38</v>
      </c>
      <c r="E141" s="200">
        <f t="shared" si="16"/>
        <v>7956.5156384676293</v>
      </c>
      <c r="F141" s="200">
        <f t="shared" si="23"/>
        <v>7956.5</v>
      </c>
      <c r="G141" s="158">
        <f t="shared" si="17"/>
        <v>6.396140503056813E-3</v>
      </c>
      <c r="J141" s="200">
        <f t="shared" si="28"/>
        <v>6.396140503056813E-3</v>
      </c>
      <c r="P141" s="200">
        <f t="shared" si="18"/>
        <v>9.6546527442292786E-3</v>
      </c>
      <c r="Q141" s="227">
        <f t="shared" si="19"/>
        <v>33050.990700000002</v>
      </c>
      <c r="R141" s="178"/>
      <c r="S141" s="200">
        <f t="shared" si="20"/>
        <v>1.0617902025870805E-5</v>
      </c>
      <c r="T141" s="200">
        <v>1</v>
      </c>
      <c r="U141" s="200">
        <f t="shared" si="21"/>
        <v>1.0617902025870805E-5</v>
      </c>
      <c r="W141" s="200">
        <f t="shared" si="27"/>
        <v>-3.2585122411724655E-3</v>
      </c>
      <c r="AB141" s="200" t="s">
        <v>79</v>
      </c>
      <c r="AC141" s="200" t="s">
        <v>53</v>
      </c>
      <c r="AH141" s="200" t="s">
        <v>69</v>
      </c>
      <c r="AJ141" s="200">
        <v>20491.5</v>
      </c>
      <c r="AK141" s="200">
        <v>8.5600219994375948E-2</v>
      </c>
      <c r="AR141" s="200">
        <v>20491.5</v>
      </c>
      <c r="AS141" s="200">
        <v>8.5600219994375948E-2</v>
      </c>
      <c r="BA141" s="200">
        <v>19540.5</v>
      </c>
      <c r="BB141" s="200">
        <v>7.2749539998767432E-2</v>
      </c>
      <c r="BC141" s="200">
        <v>1</v>
      </c>
    </row>
    <row r="142" spans="1:55" s="200" customFormat="1" ht="12.95" customHeight="1" x14ac:dyDescent="0.2">
      <c r="A142" s="39" t="s">
        <v>107</v>
      </c>
      <c r="B142" s="40" t="s">
        <v>52</v>
      </c>
      <c r="C142" s="41">
        <v>48069.490899999997</v>
      </c>
      <c r="D142" s="41"/>
      <c r="E142" s="200">
        <f t="shared" si="16"/>
        <v>7956.516127464618</v>
      </c>
      <c r="F142" s="200">
        <f t="shared" si="23"/>
        <v>7956.5</v>
      </c>
      <c r="G142" s="158">
        <f t="shared" si="17"/>
        <v>6.5961404980043881E-3</v>
      </c>
      <c r="J142" s="200">
        <f t="shared" si="28"/>
        <v>6.5961404980043881E-3</v>
      </c>
      <c r="P142" s="200">
        <f t="shared" si="18"/>
        <v>9.6546527442292786E-3</v>
      </c>
      <c r="Q142" s="227">
        <f t="shared" si="19"/>
        <v>33050.990899999997</v>
      </c>
      <c r="R142" s="178"/>
      <c r="S142" s="200">
        <f t="shared" si="20"/>
        <v>9.3544971603076261E-6</v>
      </c>
      <c r="T142" s="209">
        <f>T$18</f>
        <v>0.1</v>
      </c>
      <c r="U142" s="200">
        <f t="shared" si="21"/>
        <v>9.3544971603076265E-7</v>
      </c>
      <c r="W142" s="200">
        <f t="shared" si="27"/>
        <v>-3.0585122462248905E-3</v>
      </c>
      <c r="AB142" s="200" t="s">
        <v>79</v>
      </c>
      <c r="AC142" s="200" t="s">
        <v>60</v>
      </c>
      <c r="AH142" s="200" t="s">
        <v>69</v>
      </c>
      <c r="AJ142" s="200">
        <v>20491.5</v>
      </c>
      <c r="AK142" s="200">
        <v>8.6600219998217653E-2</v>
      </c>
      <c r="AR142" s="200">
        <v>20491.5</v>
      </c>
      <c r="AS142" s="200">
        <v>8.6600219998217653E-2</v>
      </c>
      <c r="BA142" s="200">
        <v>19540.5</v>
      </c>
      <c r="BB142" s="200">
        <v>7.2849539996241219E-2</v>
      </c>
      <c r="BC142" s="200">
        <v>1</v>
      </c>
    </row>
    <row r="143" spans="1:55" s="200" customFormat="1" ht="12.95" customHeight="1" x14ac:dyDescent="0.2">
      <c r="A143" s="39" t="s">
        <v>101</v>
      </c>
      <c r="B143" s="40" t="s">
        <v>52</v>
      </c>
      <c r="C143" s="41">
        <v>48072.352400000003</v>
      </c>
      <c r="D143" s="41"/>
      <c r="E143" s="200">
        <f t="shared" si="16"/>
        <v>7963.5124520629261</v>
      </c>
      <c r="F143" s="200">
        <f t="shared" si="23"/>
        <v>7963.5</v>
      </c>
      <c r="G143" s="158">
        <f t="shared" si="17"/>
        <v>5.092899504234083E-3</v>
      </c>
      <c r="I143" s="200">
        <f t="shared" ref="I143:I156" si="29">G143</f>
        <v>5.092899504234083E-3</v>
      </c>
      <c r="P143" s="200">
        <f t="shared" si="18"/>
        <v>9.669801476269748E-3</v>
      </c>
      <c r="Q143" s="227">
        <f t="shared" si="19"/>
        <v>33053.852400000003</v>
      </c>
      <c r="R143" s="178"/>
      <c r="S143" s="200">
        <f t="shared" si="20"/>
        <v>2.0948031661623959E-5</v>
      </c>
      <c r="T143" s="200">
        <v>1</v>
      </c>
      <c r="U143" s="200">
        <f t="shared" si="21"/>
        <v>2.0948031661623959E-5</v>
      </c>
      <c r="W143" s="200">
        <f t="shared" si="27"/>
        <v>-4.576901972035665E-3</v>
      </c>
      <c r="AB143" s="200" t="s">
        <v>79</v>
      </c>
      <c r="AC143" s="200" t="s">
        <v>53</v>
      </c>
      <c r="AH143" s="200" t="s">
        <v>69</v>
      </c>
      <c r="AJ143" s="200">
        <v>20499</v>
      </c>
      <c r="AK143" s="200">
        <v>8.9035320001130458E-2</v>
      </c>
      <c r="AR143" s="200">
        <v>20499</v>
      </c>
      <c r="AS143" s="200">
        <v>8.9035320001130458E-2</v>
      </c>
      <c r="BA143" s="200">
        <v>19577</v>
      </c>
      <c r="BB143" s="200">
        <v>7.3420359993178863E-2</v>
      </c>
      <c r="BC143" s="200">
        <v>0.1</v>
      </c>
    </row>
    <row r="144" spans="1:55" s="200" customFormat="1" ht="12.95" customHeight="1" x14ac:dyDescent="0.2">
      <c r="A144" s="39" t="s">
        <v>101</v>
      </c>
      <c r="B144" s="40" t="s">
        <v>52</v>
      </c>
      <c r="C144" s="41">
        <v>48072.3531</v>
      </c>
      <c r="D144" s="41"/>
      <c r="E144" s="200">
        <f t="shared" si="16"/>
        <v>7963.5141635524233</v>
      </c>
      <c r="F144" s="200">
        <f t="shared" si="23"/>
        <v>7963.5</v>
      </c>
      <c r="G144" s="158">
        <f t="shared" si="17"/>
        <v>5.7928995011025108E-3</v>
      </c>
      <c r="I144" s="200">
        <f t="shared" si="29"/>
        <v>5.7928995011025108E-3</v>
      </c>
      <c r="P144" s="200">
        <f t="shared" si="18"/>
        <v>9.669801476269748E-3</v>
      </c>
      <c r="Q144" s="227">
        <f t="shared" si="19"/>
        <v>33053.8531</v>
      </c>
      <c r="R144" s="178"/>
      <c r="S144" s="200">
        <f t="shared" si="20"/>
        <v>1.5030368925055625E-5</v>
      </c>
      <c r="T144" s="200">
        <v>1</v>
      </c>
      <c r="U144" s="200">
        <f t="shared" si="21"/>
        <v>1.5030368925055625E-5</v>
      </c>
      <c r="W144" s="200">
        <f t="shared" si="27"/>
        <v>-3.8769019751672372E-3</v>
      </c>
      <c r="AB144" s="200" t="s">
        <v>79</v>
      </c>
      <c r="AC144" s="200" t="s">
        <v>60</v>
      </c>
      <c r="AH144" s="200" t="s">
        <v>69</v>
      </c>
      <c r="AJ144" s="200">
        <v>20506</v>
      </c>
      <c r="AK144" s="200">
        <v>8.4668080002302304E-2</v>
      </c>
      <c r="AR144" s="200">
        <v>20506</v>
      </c>
      <c r="AS144" s="200">
        <v>8.4668080002302304E-2</v>
      </c>
      <c r="BA144" s="200">
        <v>19577</v>
      </c>
      <c r="BB144" s="200">
        <v>7.5220359991362784E-2</v>
      </c>
      <c r="BC144" s="200">
        <v>0.1</v>
      </c>
    </row>
    <row r="145" spans="1:55" s="200" customFormat="1" ht="12.95" customHeight="1" x14ac:dyDescent="0.2">
      <c r="A145" s="39" t="s">
        <v>101</v>
      </c>
      <c r="B145" s="40"/>
      <c r="C145" s="41">
        <v>48073.372000000003</v>
      </c>
      <c r="D145" s="41"/>
      <c r="E145" s="200">
        <f t="shared" si="16"/>
        <v>7966.0053587763341</v>
      </c>
      <c r="F145" s="200">
        <f t="shared" si="23"/>
        <v>7966</v>
      </c>
      <c r="G145" s="158">
        <f t="shared" si="17"/>
        <v>2.1917420017416589E-3</v>
      </c>
      <c r="I145" s="200">
        <f t="shared" si="29"/>
        <v>2.1917420017416589E-3</v>
      </c>
      <c r="P145" s="200">
        <f t="shared" si="18"/>
        <v>9.6752156354698304E-3</v>
      </c>
      <c r="Q145" s="227">
        <f t="shared" si="19"/>
        <v>33054.872000000003</v>
      </c>
      <c r="R145" s="178"/>
      <c r="S145" s="200">
        <f t="shared" si="20"/>
        <v>5.6002377626704724E-5</v>
      </c>
      <c r="T145" s="200">
        <v>1</v>
      </c>
      <c r="U145" s="200">
        <f t="shared" si="21"/>
        <v>5.6002377626704724E-5</v>
      </c>
      <c r="W145" s="200">
        <f t="shared" si="27"/>
        <v>-7.4834736337281715E-3</v>
      </c>
      <c r="AB145" s="200" t="s">
        <v>79</v>
      </c>
      <c r="AC145" s="200" t="s">
        <v>60</v>
      </c>
      <c r="AH145" s="200" t="s">
        <v>69</v>
      </c>
      <c r="AJ145" s="200">
        <v>20506</v>
      </c>
      <c r="AK145" s="200">
        <v>8.5368079999170732E-2</v>
      </c>
      <c r="AR145" s="200">
        <v>20506</v>
      </c>
      <c r="AS145" s="200">
        <v>8.5368079999170732E-2</v>
      </c>
      <c r="BA145" s="200">
        <v>19579.5</v>
      </c>
      <c r="BB145" s="200">
        <v>6.9132059994444717E-2</v>
      </c>
      <c r="BC145" s="200">
        <v>1</v>
      </c>
    </row>
    <row r="146" spans="1:55" s="200" customFormat="1" ht="12.95" customHeight="1" x14ac:dyDescent="0.2">
      <c r="A146" s="39" t="s">
        <v>101</v>
      </c>
      <c r="B146" s="40"/>
      <c r="C146" s="41">
        <v>48073.373299999999</v>
      </c>
      <c r="D146" s="41"/>
      <c r="E146" s="200">
        <f t="shared" si="16"/>
        <v>7966.0085372568346</v>
      </c>
      <c r="F146" s="200">
        <f t="shared" si="23"/>
        <v>7966</v>
      </c>
      <c r="G146" s="158">
        <f t="shared" si="17"/>
        <v>3.4917419980047271E-3</v>
      </c>
      <c r="I146" s="200">
        <f t="shared" si="29"/>
        <v>3.4917419980047271E-3</v>
      </c>
      <c r="P146" s="200">
        <f t="shared" si="18"/>
        <v>9.6752156354698304E-3</v>
      </c>
      <c r="Q146" s="227">
        <f t="shared" si="19"/>
        <v>33054.873299999999</v>
      </c>
      <c r="R146" s="178"/>
      <c r="S146" s="200">
        <f t="shared" si="20"/>
        <v>3.8235346225225914E-5</v>
      </c>
      <c r="T146" s="200">
        <v>1</v>
      </c>
      <c r="U146" s="200">
        <f t="shared" si="21"/>
        <v>3.8235346225225914E-5</v>
      </c>
      <c r="W146" s="200">
        <f t="shared" si="27"/>
        <v>-6.1834736374651034E-3</v>
      </c>
      <c r="AB146" s="200" t="s">
        <v>79</v>
      </c>
      <c r="AC146" s="200" t="s">
        <v>53</v>
      </c>
      <c r="AH146" s="200" t="s">
        <v>69</v>
      </c>
      <c r="AJ146" s="200">
        <v>20506</v>
      </c>
      <c r="AK146" s="200">
        <v>8.5668079998868052E-2</v>
      </c>
      <c r="AR146" s="200">
        <v>20506</v>
      </c>
      <c r="AS146" s="200">
        <v>8.5668079998868052E-2</v>
      </c>
      <c r="BA146" s="200">
        <v>19579.5</v>
      </c>
      <c r="BB146" s="200">
        <v>7.2132059998693876E-2</v>
      </c>
      <c r="BC146" s="200">
        <v>1</v>
      </c>
    </row>
    <row r="147" spans="1:55" s="200" customFormat="1" ht="12.95" customHeight="1" x14ac:dyDescent="0.2">
      <c r="A147" s="39" t="s">
        <v>109</v>
      </c>
      <c r="B147" s="40"/>
      <c r="C147" s="41">
        <v>48088.504000000001</v>
      </c>
      <c r="D147" s="41"/>
      <c r="E147" s="200">
        <f t="shared" si="16"/>
        <v>8003.002871906283</v>
      </c>
      <c r="F147" s="200">
        <f t="shared" si="23"/>
        <v>8003</v>
      </c>
      <c r="G147" s="158">
        <f t="shared" si="17"/>
        <v>1.1746109958039597E-3</v>
      </c>
      <c r="I147" s="200">
        <f t="shared" si="29"/>
        <v>1.1746109958039597E-3</v>
      </c>
      <c r="P147" s="200">
        <f t="shared" si="18"/>
        <v>9.7555850472916001E-3</v>
      </c>
      <c r="Q147" s="227">
        <f t="shared" si="19"/>
        <v>33070.004000000001</v>
      </c>
      <c r="R147" s="178"/>
      <c r="S147" s="200">
        <f t="shared" si="20"/>
        <v>7.3633115672304205E-5</v>
      </c>
      <c r="T147" s="209">
        <f>T$18</f>
        <v>0.1</v>
      </c>
      <c r="U147" s="200">
        <f t="shared" si="21"/>
        <v>7.3633115672304205E-6</v>
      </c>
      <c r="W147" s="200">
        <f t="shared" si="27"/>
        <v>-8.5809740514876404E-3</v>
      </c>
      <c r="AB147" s="200" t="s">
        <v>79</v>
      </c>
      <c r="AC147" s="200" t="s">
        <v>60</v>
      </c>
      <c r="AH147" s="200" t="s">
        <v>69</v>
      </c>
      <c r="AJ147" s="200">
        <v>21278.5</v>
      </c>
      <c r="AK147" s="200">
        <v>9.2983379996439908E-2</v>
      </c>
      <c r="AR147" s="200">
        <v>21278.5</v>
      </c>
      <c r="AS147" s="200">
        <v>9.2983379996439908E-2</v>
      </c>
      <c r="BA147" s="200">
        <v>19606.5</v>
      </c>
      <c r="BB147" s="200">
        <v>7.6358419995813165E-2</v>
      </c>
      <c r="BC147" s="200">
        <v>0.1</v>
      </c>
    </row>
    <row r="148" spans="1:55" s="200" customFormat="1" ht="12.95" customHeight="1" x14ac:dyDescent="0.2">
      <c r="A148" s="39" t="s">
        <v>101</v>
      </c>
      <c r="B148" s="40"/>
      <c r="C148" s="41">
        <v>48089.325799999999</v>
      </c>
      <c r="D148" s="41"/>
      <c r="E148" s="200">
        <f t="shared" si="16"/>
        <v>8005.0121605852491</v>
      </c>
      <c r="F148" s="200">
        <f t="shared" si="23"/>
        <v>8005</v>
      </c>
      <c r="G148" s="158">
        <f t="shared" si="17"/>
        <v>4.9736849978216924E-3</v>
      </c>
      <c r="I148" s="200">
        <f t="shared" si="29"/>
        <v>4.9736849978216924E-3</v>
      </c>
      <c r="P148" s="200">
        <f t="shared" si="18"/>
        <v>9.7599421408772619E-3</v>
      </c>
      <c r="Q148" s="227">
        <f t="shared" si="19"/>
        <v>33070.825799999999</v>
      </c>
      <c r="R148" s="178"/>
      <c r="S148" s="200">
        <f t="shared" si="20"/>
        <v>2.2908257439450462E-5</v>
      </c>
      <c r="T148" s="200">
        <v>1</v>
      </c>
      <c r="U148" s="200">
        <f t="shared" si="21"/>
        <v>2.2908257439450462E-5</v>
      </c>
      <c r="W148" s="200">
        <f t="shared" si="27"/>
        <v>-4.7862571430555695E-3</v>
      </c>
      <c r="AB148" s="200" t="s">
        <v>79</v>
      </c>
      <c r="AC148" s="200" t="s">
        <v>53</v>
      </c>
      <c r="AH148" s="200" t="s">
        <v>69</v>
      </c>
      <c r="AJ148" s="200">
        <v>21278.5</v>
      </c>
      <c r="AK148" s="200">
        <v>9.3283379996137228E-2</v>
      </c>
      <c r="AR148" s="200">
        <v>21278.5</v>
      </c>
      <c r="AS148" s="200">
        <v>9.3283379996137228E-2</v>
      </c>
      <c r="BA148" s="200">
        <v>19623.5</v>
      </c>
      <c r="BB148" s="200">
        <v>7.2937979995913338E-2</v>
      </c>
      <c r="BC148" s="200">
        <v>1</v>
      </c>
    </row>
    <row r="149" spans="1:55" s="200" customFormat="1" ht="12.95" customHeight="1" x14ac:dyDescent="0.2">
      <c r="A149" s="39" t="s">
        <v>101</v>
      </c>
      <c r="B149" s="40"/>
      <c r="C149" s="41">
        <v>48089.326500000003</v>
      </c>
      <c r="D149" s="41"/>
      <c r="E149" s="200">
        <f t="shared" ref="E149:E212" si="30">+(C149-C$7)/C$8</f>
        <v>8005.0138720747645</v>
      </c>
      <c r="F149" s="200">
        <f t="shared" si="23"/>
        <v>8005</v>
      </c>
      <c r="G149" s="158">
        <f t="shared" ref="G149:G212" si="31">+C149-(C$7+F149*C$8)</f>
        <v>5.6736850019660778E-3</v>
      </c>
      <c r="I149" s="200">
        <f t="shared" si="29"/>
        <v>5.6736850019660778E-3</v>
      </c>
      <c r="P149" s="200">
        <f t="shared" ref="P149:P212" si="32">+D$11+D$12*F149+D$13*F149^2</f>
        <v>9.7599421408772619E-3</v>
      </c>
      <c r="Q149" s="227">
        <f t="shared" ref="Q149:Q212" si="33">+C149-15018.5</f>
        <v>33070.826500000003</v>
      </c>
      <c r="R149" s="178"/>
      <c r="S149" s="200">
        <f t="shared" ref="S149:S212" si="34">+(P149-G149)^2</f>
        <v>1.6697497405302615E-5</v>
      </c>
      <c r="T149" s="200">
        <v>1</v>
      </c>
      <c r="U149" s="200">
        <f t="shared" ref="U149:U212" si="35">T149*S149</f>
        <v>1.6697497405302615E-5</v>
      </c>
      <c r="W149" s="200">
        <f t="shared" ref="W149:W180" si="36">+G149-P149</f>
        <v>-4.086257138911184E-3</v>
      </c>
      <c r="AB149" s="200" t="s">
        <v>68</v>
      </c>
      <c r="AH149" s="200" t="s">
        <v>69</v>
      </c>
      <c r="AJ149" s="200">
        <v>21278.5</v>
      </c>
      <c r="AK149" s="200">
        <v>9.5383379994018469E-2</v>
      </c>
      <c r="AR149" s="200">
        <v>21278.5</v>
      </c>
      <c r="AS149" s="200">
        <v>9.5383379994018469E-2</v>
      </c>
      <c r="BA149" s="200">
        <v>19628.5</v>
      </c>
      <c r="BB149" s="200">
        <v>8.6461380000400823E-2</v>
      </c>
      <c r="BC149" s="200">
        <v>0.1</v>
      </c>
    </row>
    <row r="150" spans="1:55" s="200" customFormat="1" ht="12.95" customHeight="1" x14ac:dyDescent="0.2">
      <c r="A150" s="39" t="s">
        <v>101</v>
      </c>
      <c r="B150" s="40" t="s">
        <v>52</v>
      </c>
      <c r="C150" s="41">
        <v>48090.354399999997</v>
      </c>
      <c r="D150" s="41"/>
      <c r="E150" s="200">
        <f t="shared" si="30"/>
        <v>8007.527072163718</v>
      </c>
      <c r="F150" s="200">
        <f t="shared" ref="F150:F213" si="37">ROUND(2*E150,0)/2</f>
        <v>8007.5</v>
      </c>
      <c r="G150" s="158">
        <f t="shared" si="31"/>
        <v>1.1072527493524831E-2</v>
      </c>
      <c r="I150" s="200">
        <f t="shared" si="29"/>
        <v>1.1072527493524831E-2</v>
      </c>
      <c r="P150" s="200">
        <f t="shared" si="32"/>
        <v>9.7653903541653122E-3</v>
      </c>
      <c r="Q150" s="227">
        <f t="shared" si="33"/>
        <v>33071.854399999997</v>
      </c>
      <c r="R150" s="178"/>
      <c r="S150" s="200">
        <f t="shared" si="34"/>
        <v>1.7086075010929856E-6</v>
      </c>
      <c r="T150" s="200">
        <v>1</v>
      </c>
      <c r="U150" s="200">
        <f t="shared" si="35"/>
        <v>1.7086075010929856E-6</v>
      </c>
      <c r="W150" s="200">
        <f t="shared" si="36"/>
        <v>1.3071371393595186E-3</v>
      </c>
      <c r="AB150" s="200" t="s">
        <v>79</v>
      </c>
      <c r="AD150" s="200">
        <v>22</v>
      </c>
      <c r="AE150" s="200">
        <v>1.1999999999999999E-3</v>
      </c>
      <c r="AF150" s="200" t="s">
        <v>110</v>
      </c>
      <c r="AH150" s="200" t="s">
        <v>60</v>
      </c>
      <c r="AJ150" s="200">
        <v>21279</v>
      </c>
      <c r="AK150" s="200">
        <v>9.3185719997563865E-2</v>
      </c>
      <c r="AR150" s="200">
        <v>21279</v>
      </c>
      <c r="AS150" s="200">
        <v>9.3185719997563865E-2</v>
      </c>
      <c r="BA150" s="200">
        <v>19628.5</v>
      </c>
      <c r="BB150" s="200">
        <v>8.9461379997374024E-2</v>
      </c>
      <c r="BC150" s="200">
        <v>0.1</v>
      </c>
    </row>
    <row r="151" spans="1:55" s="200" customFormat="1" ht="12.95" customHeight="1" x14ac:dyDescent="0.2">
      <c r="A151" s="39" t="s">
        <v>101</v>
      </c>
      <c r="B151" s="40" t="s">
        <v>52</v>
      </c>
      <c r="C151" s="41">
        <v>48090.355199999998</v>
      </c>
      <c r="D151" s="41"/>
      <c r="E151" s="200">
        <f t="shared" si="30"/>
        <v>8007.5290281517282</v>
      </c>
      <c r="F151" s="200">
        <f t="shared" si="37"/>
        <v>8007.5</v>
      </c>
      <c r="G151" s="158">
        <f t="shared" si="31"/>
        <v>1.1872527495143004E-2</v>
      </c>
      <c r="I151" s="200">
        <f t="shared" si="29"/>
        <v>1.1872527495143004E-2</v>
      </c>
      <c r="P151" s="200">
        <f t="shared" si="32"/>
        <v>9.7653903541653122E-3</v>
      </c>
      <c r="Q151" s="227">
        <f t="shared" si="33"/>
        <v>33071.855199999998</v>
      </c>
      <c r="R151" s="178"/>
      <c r="S151" s="200">
        <f t="shared" si="34"/>
        <v>4.4400269308876405E-6</v>
      </c>
      <c r="T151" s="200">
        <v>1</v>
      </c>
      <c r="U151" s="200">
        <f t="shared" si="35"/>
        <v>4.4400269308876405E-6</v>
      </c>
      <c r="W151" s="200">
        <f t="shared" si="36"/>
        <v>2.1071371409776916E-3</v>
      </c>
      <c r="AB151" s="200" t="s">
        <v>68</v>
      </c>
      <c r="AH151" s="200" t="s">
        <v>69</v>
      </c>
      <c r="AJ151" s="200">
        <v>21279</v>
      </c>
      <c r="AK151" s="200">
        <v>9.338571999251144E-2</v>
      </c>
      <c r="AR151" s="200">
        <v>21279</v>
      </c>
      <c r="AS151" s="200">
        <v>9.338571999251144E-2</v>
      </c>
      <c r="BA151" s="200">
        <v>19631</v>
      </c>
      <c r="BB151" s="200">
        <v>7.3973079997813329E-2</v>
      </c>
      <c r="BC151" s="200">
        <v>0.1</v>
      </c>
    </row>
    <row r="152" spans="1:55" s="200" customFormat="1" ht="12.95" customHeight="1" x14ac:dyDescent="0.2">
      <c r="A152" s="39" t="s">
        <v>101</v>
      </c>
      <c r="B152" s="40"/>
      <c r="C152" s="41">
        <v>48091.370999999999</v>
      </c>
      <c r="D152" s="41"/>
      <c r="E152" s="200">
        <f t="shared" si="30"/>
        <v>8010.0126439221121</v>
      </c>
      <c r="F152" s="200">
        <f t="shared" si="37"/>
        <v>8010</v>
      </c>
      <c r="G152" s="158">
        <f t="shared" si="31"/>
        <v>5.1713699940592051E-3</v>
      </c>
      <c r="I152" s="200">
        <f t="shared" si="29"/>
        <v>5.1713699940592051E-3</v>
      </c>
      <c r="P152" s="200">
        <f t="shared" si="32"/>
        <v>9.7708406189044444E-3</v>
      </c>
      <c r="Q152" s="227">
        <f t="shared" si="33"/>
        <v>33072.870999999999</v>
      </c>
      <c r="R152" s="178"/>
      <c r="S152" s="200">
        <f t="shared" si="34"/>
        <v>2.1155130028814257E-5</v>
      </c>
      <c r="T152" s="200">
        <v>1</v>
      </c>
      <c r="U152" s="200">
        <f t="shared" si="35"/>
        <v>2.1155130028814257E-5</v>
      </c>
      <c r="W152" s="200">
        <f t="shared" si="36"/>
        <v>-4.5994706248452394E-3</v>
      </c>
      <c r="AB152" s="200" t="s">
        <v>68</v>
      </c>
      <c r="AH152" s="200" t="s">
        <v>69</v>
      </c>
      <c r="AJ152" s="200">
        <v>21279</v>
      </c>
      <c r="AK152" s="200">
        <v>9.4785719993524253E-2</v>
      </c>
      <c r="AR152" s="200">
        <v>21279</v>
      </c>
      <c r="AS152" s="200">
        <v>9.4785719993524253E-2</v>
      </c>
      <c r="BA152" s="200">
        <v>19638</v>
      </c>
      <c r="BB152" s="200">
        <v>7.3505839995050337E-2</v>
      </c>
      <c r="BC152" s="200">
        <v>0.1</v>
      </c>
    </row>
    <row r="153" spans="1:55" s="200" customFormat="1" ht="12.95" customHeight="1" x14ac:dyDescent="0.2">
      <c r="A153" s="39" t="s">
        <v>101</v>
      </c>
      <c r="B153" s="40"/>
      <c r="C153" s="41">
        <v>48091.372900000002</v>
      </c>
      <c r="D153" s="41"/>
      <c r="E153" s="200">
        <f t="shared" si="30"/>
        <v>8010.0172893936333</v>
      </c>
      <c r="F153" s="200">
        <f t="shared" si="37"/>
        <v>8010</v>
      </c>
      <c r="G153" s="158">
        <f t="shared" si="31"/>
        <v>7.0713699969928712E-3</v>
      </c>
      <c r="I153" s="200">
        <f t="shared" si="29"/>
        <v>7.0713699969928712E-3</v>
      </c>
      <c r="P153" s="200">
        <f t="shared" si="32"/>
        <v>9.7708406189044444E-3</v>
      </c>
      <c r="Q153" s="227">
        <f t="shared" si="33"/>
        <v>33072.872900000002</v>
      </c>
      <c r="R153" s="178"/>
      <c r="S153" s="200">
        <f t="shared" si="34"/>
        <v>7.2871416385636561E-6</v>
      </c>
      <c r="T153" s="200">
        <v>1</v>
      </c>
      <c r="U153" s="200">
        <f t="shared" si="35"/>
        <v>7.2871416385636561E-6</v>
      </c>
      <c r="W153" s="200">
        <f t="shared" si="36"/>
        <v>-2.6994706219115733E-3</v>
      </c>
      <c r="AB153" s="200" t="s">
        <v>68</v>
      </c>
      <c r="AH153" s="200" t="s">
        <v>69</v>
      </c>
      <c r="AJ153" s="200">
        <v>21323</v>
      </c>
      <c r="AK153" s="200">
        <v>9.3791639992559794E-2</v>
      </c>
      <c r="AR153" s="200">
        <v>21323</v>
      </c>
      <c r="AS153" s="200">
        <v>9.3791639992559794E-2</v>
      </c>
      <c r="BA153" s="200">
        <v>19638</v>
      </c>
      <c r="BB153" s="200">
        <v>7.400583999697119E-2</v>
      </c>
      <c r="BC153" s="200">
        <v>0.1</v>
      </c>
    </row>
    <row r="154" spans="1:55" s="200" customFormat="1" ht="12.95" customHeight="1" x14ac:dyDescent="0.2">
      <c r="A154" s="39" t="s">
        <v>101</v>
      </c>
      <c r="B154" s="40" t="s">
        <v>52</v>
      </c>
      <c r="C154" s="41">
        <v>48092.394899999999</v>
      </c>
      <c r="D154" s="41"/>
      <c r="E154" s="200">
        <f t="shared" si="30"/>
        <v>8012.5160640710519</v>
      </c>
      <c r="F154" s="200">
        <f t="shared" si="37"/>
        <v>8012.5</v>
      </c>
      <c r="G154" s="158">
        <f t="shared" si="31"/>
        <v>6.570212499354966E-3</v>
      </c>
      <c r="I154" s="200">
        <f t="shared" si="29"/>
        <v>6.570212499354966E-3</v>
      </c>
      <c r="P154" s="200">
        <f t="shared" si="32"/>
        <v>9.7762929350946621E-3</v>
      </c>
      <c r="Q154" s="227">
        <f t="shared" si="33"/>
        <v>33073.894899999999</v>
      </c>
      <c r="R154" s="178"/>
      <c r="S154" s="200">
        <f t="shared" si="34"/>
        <v>1.0278951760432839E-5</v>
      </c>
      <c r="T154" s="200">
        <v>1</v>
      </c>
      <c r="U154" s="200">
        <f t="shared" si="35"/>
        <v>1.0278951760432839E-5</v>
      </c>
      <c r="W154" s="200">
        <f t="shared" si="36"/>
        <v>-3.2060804357396961E-3</v>
      </c>
      <c r="AB154" s="200" t="s">
        <v>79</v>
      </c>
      <c r="AC154" s="200" t="s">
        <v>53</v>
      </c>
      <c r="AH154" s="200" t="s">
        <v>69</v>
      </c>
      <c r="AJ154" s="200">
        <v>21323</v>
      </c>
      <c r="AK154" s="200">
        <v>9.3791639992559794E-2</v>
      </c>
      <c r="AR154" s="200">
        <v>21323</v>
      </c>
      <c r="AS154" s="200">
        <v>9.3791639992559794E-2</v>
      </c>
      <c r="BA154" s="200">
        <v>19687</v>
      </c>
      <c r="BB154" s="200">
        <v>7.3435159996734001E-2</v>
      </c>
      <c r="BC154" s="200">
        <v>1</v>
      </c>
    </row>
    <row r="155" spans="1:55" s="200" customFormat="1" ht="12.95" customHeight="1" x14ac:dyDescent="0.2">
      <c r="A155" s="39" t="s">
        <v>101</v>
      </c>
      <c r="B155" s="40" t="s">
        <v>52</v>
      </c>
      <c r="C155" s="41">
        <v>48092.396800000002</v>
      </c>
      <c r="D155" s="41"/>
      <c r="E155" s="200">
        <f t="shared" si="30"/>
        <v>8012.5207095425731</v>
      </c>
      <c r="F155" s="200">
        <f t="shared" si="37"/>
        <v>8012.5</v>
      </c>
      <c r="G155" s="158">
        <f t="shared" si="31"/>
        <v>8.4702125022886321E-3</v>
      </c>
      <c r="I155" s="200">
        <f t="shared" si="29"/>
        <v>8.4702125022886321E-3</v>
      </c>
      <c r="P155" s="200">
        <f t="shared" si="32"/>
        <v>9.7762929350946621E-3</v>
      </c>
      <c r="Q155" s="227">
        <f t="shared" si="33"/>
        <v>33073.896800000002</v>
      </c>
      <c r="R155" s="178"/>
      <c r="S155" s="200">
        <f t="shared" si="34"/>
        <v>1.7058460969587866E-6</v>
      </c>
      <c r="T155" s="200">
        <v>1</v>
      </c>
      <c r="U155" s="200">
        <f t="shared" si="35"/>
        <v>1.7058460969587866E-6</v>
      </c>
      <c r="W155" s="200">
        <f t="shared" si="36"/>
        <v>-1.30608043280603E-3</v>
      </c>
      <c r="AB155" s="200" t="s">
        <v>79</v>
      </c>
      <c r="AC155" s="200" t="s">
        <v>60</v>
      </c>
      <c r="AH155" s="200" t="s">
        <v>69</v>
      </c>
      <c r="AJ155" s="200">
        <v>21381.5</v>
      </c>
      <c r="AK155" s="200">
        <v>8.4665419992234092E-2</v>
      </c>
      <c r="AR155" s="200">
        <v>21381.5</v>
      </c>
      <c r="AS155" s="200">
        <v>8.4665419992234092E-2</v>
      </c>
      <c r="BA155" s="200">
        <v>19687</v>
      </c>
      <c r="BB155" s="200">
        <v>7.3735159996431321E-2</v>
      </c>
      <c r="BC155" s="200">
        <v>1</v>
      </c>
    </row>
    <row r="156" spans="1:55" s="200" customFormat="1" ht="12.95" customHeight="1" x14ac:dyDescent="0.2">
      <c r="A156" s="39" t="s">
        <v>109</v>
      </c>
      <c r="B156" s="40"/>
      <c r="C156" s="41">
        <v>48095.464999999997</v>
      </c>
      <c r="D156" s="41"/>
      <c r="E156" s="200">
        <f t="shared" si="30"/>
        <v>8020.0224125418536</v>
      </c>
      <c r="F156" s="200">
        <f t="shared" si="37"/>
        <v>8020</v>
      </c>
      <c r="G156" s="158">
        <f t="shared" si="31"/>
        <v>9.1667399974539876E-3</v>
      </c>
      <c r="I156" s="200">
        <f t="shared" si="29"/>
        <v>9.1667399974539876E-3</v>
      </c>
      <c r="P156" s="200">
        <f t="shared" si="32"/>
        <v>9.7926621923718031E-3</v>
      </c>
      <c r="Q156" s="227">
        <f t="shared" si="33"/>
        <v>33076.964999999997</v>
      </c>
      <c r="R156" s="178"/>
      <c r="S156" s="200">
        <f t="shared" si="34"/>
        <v>3.9177859409073582E-7</v>
      </c>
      <c r="T156" s="209">
        <f>T$18</f>
        <v>0.1</v>
      </c>
      <c r="U156" s="200">
        <f t="shared" si="35"/>
        <v>3.9177859409073582E-8</v>
      </c>
      <c r="W156" s="200">
        <f t="shared" si="36"/>
        <v>-6.2592219491781551E-4</v>
      </c>
      <c r="AB156" s="200" t="s">
        <v>79</v>
      </c>
      <c r="AC156" s="200" t="s">
        <v>60</v>
      </c>
      <c r="AH156" s="200" t="s">
        <v>69</v>
      </c>
      <c r="AJ156" s="200">
        <v>21425.5</v>
      </c>
      <c r="AK156" s="200">
        <v>9.0871339991281275E-2</v>
      </c>
      <c r="AR156" s="200">
        <v>21425.5</v>
      </c>
      <c r="AS156" s="200">
        <v>9.0871339991281275E-2</v>
      </c>
      <c r="BA156" s="200">
        <v>20367</v>
      </c>
      <c r="BB156" s="200">
        <v>8.1717559995013289E-2</v>
      </c>
      <c r="BC156" s="200">
        <v>0.1</v>
      </c>
    </row>
    <row r="157" spans="1:55" s="200" customFormat="1" ht="12.95" customHeight="1" x14ac:dyDescent="0.2">
      <c r="A157" s="39" t="s">
        <v>111</v>
      </c>
      <c r="B157" s="40"/>
      <c r="C157" s="41">
        <v>48108.55</v>
      </c>
      <c r="D157" s="41" t="s">
        <v>40</v>
      </c>
      <c r="E157" s="200">
        <f t="shared" si="30"/>
        <v>8052.0150413619494</v>
      </c>
      <c r="F157" s="200">
        <f t="shared" si="37"/>
        <v>8052</v>
      </c>
      <c r="G157" s="158">
        <f t="shared" si="31"/>
        <v>6.1519240043708123E-3</v>
      </c>
      <c r="K157" s="200">
        <f>G157</f>
        <v>6.1519240043708123E-3</v>
      </c>
      <c r="P157" s="200">
        <f t="shared" si="32"/>
        <v>9.8627117994877379E-3</v>
      </c>
      <c r="Q157" s="227">
        <f t="shared" si="33"/>
        <v>33090.050000000003</v>
      </c>
      <c r="R157" s="178"/>
      <c r="S157" s="200">
        <f t="shared" si="34"/>
        <v>1.3769946060388734E-5</v>
      </c>
      <c r="T157" s="209">
        <v>1</v>
      </c>
      <c r="U157" s="200">
        <f t="shared" si="35"/>
        <v>1.3769946060388734E-5</v>
      </c>
      <c r="W157" s="200">
        <f t="shared" si="36"/>
        <v>-3.7107877951169255E-3</v>
      </c>
      <c r="AB157" s="200" t="s">
        <v>79</v>
      </c>
      <c r="AC157" s="200" t="s">
        <v>53</v>
      </c>
      <c r="AH157" s="200" t="s">
        <v>69</v>
      </c>
      <c r="AJ157" s="200">
        <v>21428</v>
      </c>
      <c r="AK157" s="200">
        <v>8.6383039997599553E-2</v>
      </c>
      <c r="AR157" s="200">
        <v>21428</v>
      </c>
      <c r="AS157" s="200">
        <v>8.6383039997599553E-2</v>
      </c>
      <c r="BA157" s="200">
        <v>20367</v>
      </c>
      <c r="BB157" s="200">
        <v>8.1817559992487077E-2</v>
      </c>
      <c r="BC157" s="200">
        <v>0.1</v>
      </c>
    </row>
    <row r="158" spans="1:55" s="200" customFormat="1" ht="12.95" customHeight="1" x14ac:dyDescent="0.2">
      <c r="A158" s="39" t="s">
        <v>109</v>
      </c>
      <c r="B158" s="40"/>
      <c r="C158" s="41">
        <v>48120.411</v>
      </c>
      <c r="D158" s="41"/>
      <c r="E158" s="200">
        <f t="shared" si="30"/>
        <v>8081.0150085331288</v>
      </c>
      <c r="F158" s="200">
        <f t="shared" si="37"/>
        <v>8081</v>
      </c>
      <c r="G158" s="158">
        <f t="shared" si="31"/>
        <v>6.1384969958453439E-3</v>
      </c>
      <c r="I158" s="200">
        <f>G158</f>
        <v>6.1384969958453439E-3</v>
      </c>
      <c r="P158" s="200">
        <f t="shared" si="32"/>
        <v>9.9264845772937468E-3</v>
      </c>
      <c r="Q158" s="227">
        <f t="shared" si="33"/>
        <v>33101.911</v>
      </c>
      <c r="R158" s="178"/>
      <c r="S158" s="200">
        <f t="shared" si="34"/>
        <v>1.4348849917207321E-5</v>
      </c>
      <c r="T158" s="209">
        <f>T$18</f>
        <v>0.1</v>
      </c>
      <c r="U158" s="200">
        <f t="shared" si="35"/>
        <v>1.4348849917207322E-6</v>
      </c>
      <c r="W158" s="200">
        <f t="shared" si="36"/>
        <v>-3.7879875814484029E-3</v>
      </c>
      <c r="AB158" s="200" t="s">
        <v>79</v>
      </c>
      <c r="AC158" s="200" t="s">
        <v>60</v>
      </c>
      <c r="AH158" s="200" t="s">
        <v>69</v>
      </c>
      <c r="AJ158" s="200">
        <v>22168.5</v>
      </c>
      <c r="AK158" s="200">
        <v>9.8948579994612373E-2</v>
      </c>
      <c r="AR158" s="200">
        <v>22098</v>
      </c>
      <c r="AS158" s="200">
        <v>0.12651863999781199</v>
      </c>
      <c r="BA158" s="200">
        <v>20433</v>
      </c>
      <c r="BB158" s="200">
        <v>8.2226439997612033E-2</v>
      </c>
      <c r="BC158" s="200">
        <v>1</v>
      </c>
    </row>
    <row r="159" spans="1:55" s="200" customFormat="1" ht="12.95" customHeight="1" x14ac:dyDescent="0.2">
      <c r="A159" s="39" t="s">
        <v>105</v>
      </c>
      <c r="B159" s="40" t="s">
        <v>52</v>
      </c>
      <c r="C159" s="41">
        <v>48120.4113</v>
      </c>
      <c r="D159" s="41"/>
      <c r="E159" s="200">
        <f t="shared" si="30"/>
        <v>8081.0157420286305</v>
      </c>
      <c r="F159" s="200">
        <f t="shared" si="37"/>
        <v>8081</v>
      </c>
      <c r="G159" s="158">
        <f t="shared" si="31"/>
        <v>6.4384969955426641E-3</v>
      </c>
      <c r="J159" s="200">
        <f>G159</f>
        <v>6.4384969955426641E-3</v>
      </c>
      <c r="P159" s="200">
        <f t="shared" si="32"/>
        <v>9.9264845772937468E-3</v>
      </c>
      <c r="Q159" s="227">
        <f t="shared" si="33"/>
        <v>33101.9113</v>
      </c>
      <c r="R159" s="178"/>
      <c r="S159" s="200">
        <f t="shared" si="34"/>
        <v>1.2166057370449766E-5</v>
      </c>
      <c r="T159" s="200">
        <v>1</v>
      </c>
      <c r="U159" s="200">
        <f t="shared" si="35"/>
        <v>1.2166057370449766E-5</v>
      </c>
      <c r="W159" s="200">
        <f t="shared" si="36"/>
        <v>-3.4879875817510828E-3</v>
      </c>
      <c r="AB159" s="200" t="s">
        <v>79</v>
      </c>
      <c r="AC159" s="200" t="s">
        <v>53</v>
      </c>
      <c r="AH159" s="200" t="s">
        <v>69</v>
      </c>
      <c r="AJ159" s="200">
        <v>22168.5</v>
      </c>
      <c r="AK159" s="200">
        <v>0.10134857999219093</v>
      </c>
      <c r="AR159" s="200">
        <v>22168.5</v>
      </c>
      <c r="AS159" s="200">
        <v>9.8948579994612373E-2</v>
      </c>
      <c r="BA159" s="200">
        <v>20433</v>
      </c>
      <c r="BB159" s="200">
        <v>8.3726439996098634E-2</v>
      </c>
      <c r="BC159" s="200">
        <v>1</v>
      </c>
    </row>
    <row r="160" spans="1:55" s="200" customFormat="1" ht="12.95" customHeight="1" x14ac:dyDescent="0.2">
      <c r="A160" s="39" t="s">
        <v>105</v>
      </c>
      <c r="B160" s="40" t="s">
        <v>52</v>
      </c>
      <c r="C160" s="41">
        <v>48120.4113</v>
      </c>
      <c r="D160" s="41"/>
      <c r="E160" s="200">
        <f t="shared" si="30"/>
        <v>8081.0157420286305</v>
      </c>
      <c r="F160" s="200">
        <f t="shared" si="37"/>
        <v>8081</v>
      </c>
      <c r="G160" s="158">
        <f t="shared" si="31"/>
        <v>6.4384969955426641E-3</v>
      </c>
      <c r="J160" s="200">
        <f>G160</f>
        <v>6.4384969955426641E-3</v>
      </c>
      <c r="P160" s="200">
        <f t="shared" si="32"/>
        <v>9.9264845772937468E-3</v>
      </c>
      <c r="Q160" s="227">
        <f t="shared" si="33"/>
        <v>33101.9113</v>
      </c>
      <c r="R160" s="178"/>
      <c r="S160" s="200">
        <f t="shared" si="34"/>
        <v>1.2166057370449766E-5</v>
      </c>
      <c r="T160" s="200">
        <v>1</v>
      </c>
      <c r="U160" s="200">
        <f t="shared" si="35"/>
        <v>1.2166057370449766E-5</v>
      </c>
      <c r="W160" s="200">
        <f t="shared" si="36"/>
        <v>-3.4879875817510828E-3</v>
      </c>
      <c r="AB160" s="200" t="s">
        <v>79</v>
      </c>
      <c r="AC160" s="200" t="s">
        <v>53</v>
      </c>
      <c r="AH160" s="200" t="s">
        <v>69</v>
      </c>
      <c r="AJ160" s="200">
        <v>22168.5</v>
      </c>
      <c r="AK160" s="200">
        <v>0.10294857999542728</v>
      </c>
      <c r="AR160" s="200">
        <v>22168.5</v>
      </c>
      <c r="AS160" s="200">
        <v>0.10134857999219093</v>
      </c>
      <c r="BA160" s="200">
        <v>20491.5</v>
      </c>
      <c r="BB160" s="200">
        <v>8.4400219995586667E-2</v>
      </c>
      <c r="BC160" s="200">
        <v>1</v>
      </c>
    </row>
    <row r="161" spans="1:55" s="200" customFormat="1" ht="12.95" customHeight="1" x14ac:dyDescent="0.2">
      <c r="A161" s="44" t="s">
        <v>105</v>
      </c>
      <c r="B161" s="40"/>
      <c r="C161" s="41">
        <v>48120.4113</v>
      </c>
      <c r="D161" s="41"/>
      <c r="E161" s="200">
        <f t="shared" si="30"/>
        <v>8081.0157420286305</v>
      </c>
      <c r="F161" s="200">
        <f t="shared" si="37"/>
        <v>8081</v>
      </c>
      <c r="G161" s="158">
        <f t="shared" si="31"/>
        <v>6.4384969955426641E-3</v>
      </c>
      <c r="J161" s="200">
        <f>G161</f>
        <v>6.4384969955426641E-3</v>
      </c>
      <c r="P161" s="200">
        <f t="shared" si="32"/>
        <v>9.9264845772937468E-3</v>
      </c>
      <c r="Q161" s="227">
        <f t="shared" si="33"/>
        <v>33101.9113</v>
      </c>
      <c r="R161" s="178"/>
      <c r="S161" s="200">
        <f t="shared" si="34"/>
        <v>1.2166057370449766E-5</v>
      </c>
      <c r="T161" s="200">
        <v>1</v>
      </c>
      <c r="U161" s="200">
        <f t="shared" si="35"/>
        <v>1.2166057370449766E-5</v>
      </c>
      <c r="W161" s="200">
        <f t="shared" si="36"/>
        <v>-3.4879875817510828E-3</v>
      </c>
      <c r="AB161" s="200" t="s">
        <v>79</v>
      </c>
      <c r="AC161" s="200" t="s">
        <v>60</v>
      </c>
      <c r="AH161" s="200" t="s">
        <v>69</v>
      </c>
      <c r="AJ161" s="200">
        <v>22186</v>
      </c>
      <c r="AK161" s="200">
        <v>0.10233047999645351</v>
      </c>
      <c r="AR161" s="200">
        <v>22168.5</v>
      </c>
      <c r="AS161" s="200">
        <v>0.10294857999542728</v>
      </c>
      <c r="BA161" s="200">
        <v>20491.5</v>
      </c>
      <c r="BB161" s="200">
        <v>8.5600219994375948E-2</v>
      </c>
      <c r="BC161" s="200">
        <v>1</v>
      </c>
    </row>
    <row r="162" spans="1:55" s="200" customFormat="1" ht="12.95" customHeight="1" x14ac:dyDescent="0.2">
      <c r="A162" s="39" t="s">
        <v>105</v>
      </c>
      <c r="B162" s="40" t="s">
        <v>52</v>
      </c>
      <c r="C162" s="41">
        <v>48120.411999999997</v>
      </c>
      <c r="D162" s="41"/>
      <c r="E162" s="200">
        <f t="shared" si="30"/>
        <v>8081.0174535181277</v>
      </c>
      <c r="F162" s="200">
        <f t="shared" si="37"/>
        <v>8081</v>
      </c>
      <c r="G162" s="158">
        <f t="shared" si="31"/>
        <v>7.1384969924110919E-3</v>
      </c>
      <c r="J162" s="200">
        <f>G162</f>
        <v>7.1384969924110919E-3</v>
      </c>
      <c r="P162" s="200">
        <f t="shared" si="32"/>
        <v>9.9264845772937468E-3</v>
      </c>
      <c r="Q162" s="227">
        <f t="shared" si="33"/>
        <v>33101.911999999997</v>
      </c>
      <c r="R162" s="178"/>
      <c r="S162" s="200">
        <f t="shared" si="34"/>
        <v>7.7728747734598182E-6</v>
      </c>
      <c r="T162" s="200">
        <v>1</v>
      </c>
      <c r="U162" s="200">
        <f t="shared" si="35"/>
        <v>7.7728747734598182E-6</v>
      </c>
      <c r="W162" s="200">
        <f t="shared" si="36"/>
        <v>-2.7879875848826549E-3</v>
      </c>
      <c r="AB162" s="200" t="s">
        <v>79</v>
      </c>
      <c r="AC162" s="200" t="s">
        <v>53</v>
      </c>
      <c r="AH162" s="200" t="s">
        <v>69</v>
      </c>
      <c r="AJ162" s="200">
        <v>22186</v>
      </c>
      <c r="AK162" s="200">
        <v>0.10253047999867704</v>
      </c>
      <c r="AR162" s="200">
        <v>22186</v>
      </c>
      <c r="AS162" s="200">
        <v>0.10233047999645351</v>
      </c>
      <c r="BA162" s="200">
        <v>20491.5</v>
      </c>
      <c r="BB162" s="200">
        <v>8.6600219998217653E-2</v>
      </c>
      <c r="BC162" s="200">
        <v>1</v>
      </c>
    </row>
    <row r="163" spans="1:55" s="200" customFormat="1" ht="12.95" customHeight="1" x14ac:dyDescent="0.2">
      <c r="A163" s="39" t="s">
        <v>109</v>
      </c>
      <c r="B163" s="40"/>
      <c r="C163" s="41">
        <v>48122.449000000001</v>
      </c>
      <c r="D163" s="41"/>
      <c r="E163" s="200">
        <f t="shared" si="30"/>
        <v>8085.9978879779392</v>
      </c>
      <c r="F163" s="200">
        <f t="shared" si="37"/>
        <v>8086</v>
      </c>
      <c r="G163" s="158">
        <f t="shared" si="31"/>
        <v>-8.6381800065282732E-4</v>
      </c>
      <c r="I163" s="200">
        <f>G163</f>
        <v>-8.6381800065282732E-4</v>
      </c>
      <c r="P163" s="200">
        <f t="shared" si="32"/>
        <v>9.9375077835467465E-3</v>
      </c>
      <c r="Q163" s="227">
        <f t="shared" si="33"/>
        <v>33103.949000000001</v>
      </c>
      <c r="R163" s="178"/>
      <c r="S163" s="200">
        <f t="shared" si="34"/>
        <v>1.1666863869641454E-4</v>
      </c>
      <c r="T163" s="209">
        <f>T$18</f>
        <v>0.1</v>
      </c>
      <c r="U163" s="200">
        <f t="shared" si="35"/>
        <v>1.1666863869641455E-5</v>
      </c>
      <c r="W163" s="200">
        <f t="shared" si="36"/>
        <v>-1.0801325784199574E-2</v>
      </c>
      <c r="AB163" s="200" t="s">
        <v>79</v>
      </c>
      <c r="AC163" s="200" t="s">
        <v>104</v>
      </c>
      <c r="AH163" s="200" t="s">
        <v>69</v>
      </c>
      <c r="AJ163" s="200">
        <v>22186</v>
      </c>
      <c r="AK163" s="200">
        <v>0.10333048000029521</v>
      </c>
      <c r="AR163" s="200">
        <v>22186</v>
      </c>
      <c r="AS163" s="200">
        <v>0.10253047999867704</v>
      </c>
      <c r="BA163" s="200">
        <v>20499</v>
      </c>
      <c r="BB163" s="200">
        <v>8.9035320001130458E-2</v>
      </c>
      <c r="BC163" s="200">
        <v>0.1</v>
      </c>
    </row>
    <row r="164" spans="1:55" s="200" customFormat="1" ht="12.95" customHeight="1" x14ac:dyDescent="0.2">
      <c r="A164" s="39" t="s">
        <v>109</v>
      </c>
      <c r="B164" s="40"/>
      <c r="C164" s="41">
        <v>48122.453999999998</v>
      </c>
      <c r="D164" s="41"/>
      <c r="E164" s="200">
        <f t="shared" si="30"/>
        <v>8086.010112902969</v>
      </c>
      <c r="F164" s="200">
        <f t="shared" si="37"/>
        <v>8086</v>
      </c>
      <c r="G164" s="158">
        <f t="shared" si="31"/>
        <v>4.1361819967278279E-3</v>
      </c>
      <c r="I164" s="200">
        <f>G164</f>
        <v>4.1361819967278279E-3</v>
      </c>
      <c r="P164" s="200">
        <f t="shared" si="32"/>
        <v>9.9375077835467465E-3</v>
      </c>
      <c r="Q164" s="227">
        <f t="shared" si="33"/>
        <v>33103.953999999998</v>
      </c>
      <c r="R164" s="178"/>
      <c r="S164" s="200">
        <f t="shared" si="34"/>
        <v>3.3655380884810144E-5</v>
      </c>
      <c r="T164" s="209">
        <f>T$18</f>
        <v>0.1</v>
      </c>
      <c r="U164" s="200">
        <f t="shared" si="35"/>
        <v>3.3655380884810147E-6</v>
      </c>
      <c r="W164" s="200">
        <f t="shared" si="36"/>
        <v>-5.8013257868189186E-3</v>
      </c>
      <c r="AB164" s="200" t="s">
        <v>79</v>
      </c>
      <c r="AC164" s="200" t="s">
        <v>60</v>
      </c>
      <c r="AH164" s="200" t="s">
        <v>69</v>
      </c>
      <c r="AJ164" s="200">
        <v>22220</v>
      </c>
      <c r="AK164" s="200">
        <v>0.10168959999282379</v>
      </c>
      <c r="AR164" s="200">
        <v>22186</v>
      </c>
      <c r="AS164" s="200">
        <v>0.10333048000029521</v>
      </c>
      <c r="BA164" s="200">
        <v>20506</v>
      </c>
      <c r="BB164" s="200">
        <v>8.4668080002302304E-2</v>
      </c>
      <c r="BC164" s="200">
        <v>1</v>
      </c>
    </row>
    <row r="165" spans="1:55" s="200" customFormat="1" ht="12.95" customHeight="1" x14ac:dyDescent="0.2">
      <c r="A165" s="44" t="s">
        <v>105</v>
      </c>
      <c r="B165" s="40"/>
      <c r="C165" s="41">
        <v>48129.411999999997</v>
      </c>
      <c r="D165" s="41"/>
      <c r="E165" s="200">
        <f t="shared" si="30"/>
        <v>8103.0223185835248</v>
      </c>
      <c r="F165" s="200">
        <f t="shared" si="37"/>
        <v>8103</v>
      </c>
      <c r="G165" s="158">
        <f t="shared" si="31"/>
        <v>9.1283109941286966E-3</v>
      </c>
      <c r="J165" s="200">
        <f>G165</f>
        <v>9.1283109941286966E-3</v>
      </c>
      <c r="P165" s="200">
        <f t="shared" si="32"/>
        <v>9.9750480642233318E-3</v>
      </c>
      <c r="Q165" s="227">
        <f t="shared" si="33"/>
        <v>33110.911999999997</v>
      </c>
      <c r="R165" s="178"/>
      <c r="S165" s="200">
        <f t="shared" si="34"/>
        <v>7.169636658724471E-7</v>
      </c>
      <c r="T165" s="200">
        <v>1</v>
      </c>
      <c r="U165" s="200">
        <f t="shared" si="35"/>
        <v>7.169636658724471E-7</v>
      </c>
      <c r="W165" s="200">
        <f t="shared" si="36"/>
        <v>-8.4673707009463514E-4</v>
      </c>
      <c r="AB165" s="200" t="s">
        <v>68</v>
      </c>
      <c r="AH165" s="200" t="s">
        <v>69</v>
      </c>
      <c r="AJ165" s="200">
        <v>22220</v>
      </c>
      <c r="AK165" s="200">
        <v>0.1030895999938366</v>
      </c>
      <c r="AR165" s="200">
        <v>22220</v>
      </c>
      <c r="AS165" s="200">
        <v>0.10168959999282379</v>
      </c>
      <c r="BA165" s="200">
        <v>20506</v>
      </c>
      <c r="BB165" s="200">
        <v>8.5368079999170732E-2</v>
      </c>
      <c r="BC165" s="200">
        <v>1</v>
      </c>
    </row>
    <row r="166" spans="1:55" s="200" customFormat="1" ht="12.95" customHeight="1" x14ac:dyDescent="0.2">
      <c r="A166" s="39" t="s">
        <v>107</v>
      </c>
      <c r="B166" s="40"/>
      <c r="C166" s="41">
        <v>48362.542300000001</v>
      </c>
      <c r="D166" s="41"/>
      <c r="E166" s="200">
        <f t="shared" si="30"/>
        <v>8673.0224068230455</v>
      </c>
      <c r="F166" s="200">
        <f t="shared" si="37"/>
        <v>8673</v>
      </c>
      <c r="G166" s="158">
        <f t="shared" si="31"/>
        <v>9.1644010026357137E-3</v>
      </c>
      <c r="J166" s="200">
        <f>G166</f>
        <v>9.1644010026357137E-3</v>
      </c>
      <c r="P166" s="200">
        <f t="shared" si="32"/>
        <v>1.1288663194206393E-2</v>
      </c>
      <c r="Q166" s="227">
        <f t="shared" si="33"/>
        <v>33344.042300000001</v>
      </c>
      <c r="R166" s="178"/>
      <c r="S166" s="200">
        <f t="shared" si="34"/>
        <v>4.5124898585366664E-6</v>
      </c>
      <c r="T166" s="209">
        <f>T$18</f>
        <v>0.1</v>
      </c>
      <c r="U166" s="200">
        <f t="shared" si="35"/>
        <v>4.5124898585366664E-7</v>
      </c>
      <c r="W166" s="200">
        <f t="shared" si="36"/>
        <v>-2.1242621915706795E-3</v>
      </c>
      <c r="AB166" s="200" t="s">
        <v>79</v>
      </c>
      <c r="AC166" s="200" t="s">
        <v>104</v>
      </c>
      <c r="AH166" s="200" t="s">
        <v>69</v>
      </c>
      <c r="AJ166" s="200">
        <v>22220</v>
      </c>
      <c r="AK166" s="200">
        <v>0.10318959999131039</v>
      </c>
      <c r="AR166" s="200">
        <v>22220</v>
      </c>
      <c r="AS166" s="200">
        <v>0.1030895999938366</v>
      </c>
      <c r="BA166" s="200">
        <v>20506</v>
      </c>
      <c r="BB166" s="200">
        <v>8.5668079998868052E-2</v>
      </c>
      <c r="BC166" s="200">
        <v>1</v>
      </c>
    </row>
    <row r="167" spans="1:55" s="200" customFormat="1" ht="12.95" customHeight="1" x14ac:dyDescent="0.2">
      <c r="A167" s="39" t="s">
        <v>107</v>
      </c>
      <c r="B167" s="40"/>
      <c r="C167" s="41">
        <v>48362.544399999999</v>
      </c>
      <c r="D167" s="41"/>
      <c r="E167" s="200">
        <f t="shared" si="30"/>
        <v>8673.0275412915544</v>
      </c>
      <c r="F167" s="200">
        <f t="shared" si="37"/>
        <v>8673</v>
      </c>
      <c r="G167" s="158">
        <f t="shared" si="31"/>
        <v>1.1264401000516955E-2</v>
      </c>
      <c r="J167" s="200">
        <f>G167</f>
        <v>1.1264401000516955E-2</v>
      </c>
      <c r="P167" s="200">
        <f t="shared" si="32"/>
        <v>1.1288663194206393E-2</v>
      </c>
      <c r="Q167" s="227">
        <f t="shared" si="33"/>
        <v>33344.044399999999</v>
      </c>
      <c r="R167" s="178"/>
      <c r="S167" s="200">
        <f t="shared" si="34"/>
        <v>5.886540426238217E-10</v>
      </c>
      <c r="T167" s="209">
        <f>T$18</f>
        <v>0.1</v>
      </c>
      <c r="U167" s="200">
        <f t="shared" si="35"/>
        <v>5.8865404262382177E-11</v>
      </c>
      <c r="W167" s="200">
        <f t="shared" si="36"/>
        <v>-2.4262193689438341E-5</v>
      </c>
      <c r="AB167" s="200" t="s">
        <v>79</v>
      </c>
      <c r="AC167" s="200" t="s">
        <v>53</v>
      </c>
      <c r="AH167" s="200" t="s">
        <v>69</v>
      </c>
      <c r="AJ167" s="200">
        <v>22252</v>
      </c>
      <c r="AK167" s="200">
        <v>0.1012393599958159</v>
      </c>
      <c r="AR167" s="200">
        <v>22220</v>
      </c>
      <c r="AS167" s="200">
        <v>0.10318959999131039</v>
      </c>
      <c r="BA167" s="200">
        <v>21278.5</v>
      </c>
      <c r="BB167" s="200">
        <v>9.2983379996439908E-2</v>
      </c>
      <c r="BC167" s="200">
        <v>1</v>
      </c>
    </row>
    <row r="168" spans="1:55" s="200" customFormat="1" ht="12.95" customHeight="1" x14ac:dyDescent="0.2">
      <c r="A168" s="39" t="s">
        <v>101</v>
      </c>
      <c r="B168" s="40"/>
      <c r="C168" s="41">
        <v>48439.434800000003</v>
      </c>
      <c r="D168" s="41"/>
      <c r="E168" s="200">
        <f t="shared" si="30"/>
        <v>8861.0234164942776</v>
      </c>
      <c r="F168" s="200">
        <f t="shared" si="37"/>
        <v>8861</v>
      </c>
      <c r="G168" s="158">
        <f t="shared" si="31"/>
        <v>9.5773569992161356E-3</v>
      </c>
      <c r="I168" s="200">
        <f>G168</f>
        <v>9.5773569992161356E-3</v>
      </c>
      <c r="P168" s="200">
        <f t="shared" si="32"/>
        <v>1.1745312927110787E-2</v>
      </c>
      <c r="Q168" s="227">
        <f t="shared" si="33"/>
        <v>33420.934800000003</v>
      </c>
      <c r="R168" s="178"/>
      <c r="S168" s="200">
        <f t="shared" si="34"/>
        <v>4.7000329052935572E-6</v>
      </c>
      <c r="T168" s="200">
        <v>1</v>
      </c>
      <c r="U168" s="200">
        <f t="shared" si="35"/>
        <v>4.7000329052935572E-6</v>
      </c>
      <c r="W168" s="200">
        <f t="shared" si="36"/>
        <v>-2.1679559278946509E-3</v>
      </c>
      <c r="AB168" s="200" t="s">
        <v>79</v>
      </c>
      <c r="AC168" s="200" t="s">
        <v>60</v>
      </c>
      <c r="AH168" s="200" t="s">
        <v>69</v>
      </c>
      <c r="AJ168" s="200">
        <v>22269</v>
      </c>
      <c r="AK168" s="200">
        <v>0.10381891999713844</v>
      </c>
      <c r="AR168" s="200">
        <v>22220</v>
      </c>
      <c r="AS168" s="200">
        <v>0.10408959999040235</v>
      </c>
      <c r="BA168" s="200">
        <v>21278.5</v>
      </c>
      <c r="BB168" s="200">
        <v>9.3283379996137228E-2</v>
      </c>
      <c r="BC168" s="200">
        <v>1</v>
      </c>
    </row>
    <row r="169" spans="1:55" s="200" customFormat="1" ht="12.95" customHeight="1" x14ac:dyDescent="0.2">
      <c r="A169" s="39" t="s">
        <v>101</v>
      </c>
      <c r="B169" s="40"/>
      <c r="C169" s="41">
        <v>48439.435400000002</v>
      </c>
      <c r="D169" s="41"/>
      <c r="E169" s="200">
        <f t="shared" si="30"/>
        <v>8861.024883485281</v>
      </c>
      <c r="F169" s="200">
        <f t="shared" si="37"/>
        <v>8861</v>
      </c>
      <c r="G169" s="158">
        <f t="shared" si="31"/>
        <v>1.0177356998610776E-2</v>
      </c>
      <c r="I169" s="200">
        <f>G169</f>
        <v>1.0177356998610776E-2</v>
      </c>
      <c r="P169" s="200">
        <f t="shared" si="32"/>
        <v>1.1745312927110787E-2</v>
      </c>
      <c r="Q169" s="227">
        <f t="shared" si="33"/>
        <v>33420.935400000002</v>
      </c>
      <c r="R169" s="178"/>
      <c r="S169" s="200">
        <f t="shared" si="34"/>
        <v>2.4584857937183304E-6</v>
      </c>
      <c r="T169" s="200">
        <v>1</v>
      </c>
      <c r="U169" s="200">
        <f t="shared" si="35"/>
        <v>2.4584857937183304E-6</v>
      </c>
      <c r="W169" s="200">
        <f t="shared" si="36"/>
        <v>-1.5679559285000106E-3</v>
      </c>
      <c r="AB169" s="200" t="s">
        <v>79</v>
      </c>
      <c r="AC169" s="200" t="s">
        <v>60</v>
      </c>
      <c r="AH169" s="200" t="s">
        <v>69</v>
      </c>
      <c r="AJ169" s="200">
        <v>22269</v>
      </c>
      <c r="AK169" s="200">
        <v>0.10431891999905929</v>
      </c>
      <c r="AR169" s="200">
        <v>22222.5</v>
      </c>
      <c r="AS169" s="200">
        <v>0.10460129999410128</v>
      </c>
      <c r="BA169" s="200">
        <v>21278.5</v>
      </c>
      <c r="BB169" s="200">
        <v>9.5383379994018469E-2</v>
      </c>
      <c r="BC169" s="200">
        <v>1</v>
      </c>
    </row>
    <row r="170" spans="1:55" s="200" customFormat="1" ht="12.95" customHeight="1" x14ac:dyDescent="0.2">
      <c r="A170" s="39" t="s">
        <v>101</v>
      </c>
      <c r="B170" s="40" t="s">
        <v>52</v>
      </c>
      <c r="C170" s="41">
        <v>48440.458700000003</v>
      </c>
      <c r="D170" s="41"/>
      <c r="E170" s="200">
        <f t="shared" si="30"/>
        <v>8863.5268366432174</v>
      </c>
      <c r="F170" s="200">
        <f t="shared" si="37"/>
        <v>8863.5</v>
      </c>
      <c r="G170" s="158">
        <f t="shared" si="31"/>
        <v>1.0976199504511897E-2</v>
      </c>
      <c r="I170" s="200">
        <f>G170</f>
        <v>1.0976199504511897E-2</v>
      </c>
      <c r="P170" s="200">
        <f t="shared" si="32"/>
        <v>1.1751463557249483E-2</v>
      </c>
      <c r="Q170" s="227">
        <f t="shared" si="33"/>
        <v>33421.958700000003</v>
      </c>
      <c r="R170" s="178"/>
      <c r="S170" s="200">
        <f t="shared" si="34"/>
        <v>6.0103435146710705E-7</v>
      </c>
      <c r="T170" s="200">
        <v>1</v>
      </c>
      <c r="U170" s="200">
        <f t="shared" si="35"/>
        <v>6.0103435146710705E-7</v>
      </c>
      <c r="W170" s="200">
        <f t="shared" si="36"/>
        <v>-7.7526405273758633E-4</v>
      </c>
      <c r="AB170" s="200" t="s">
        <v>79</v>
      </c>
      <c r="AC170" s="200" t="s">
        <v>104</v>
      </c>
      <c r="AH170" s="200" t="s">
        <v>69</v>
      </c>
      <c r="AJ170" s="200">
        <v>22352</v>
      </c>
      <c r="AK170" s="200">
        <v>0.10170735999417957</v>
      </c>
      <c r="AR170" s="200">
        <v>22227.5</v>
      </c>
      <c r="AS170" s="200">
        <v>0.10762469999463065</v>
      </c>
      <c r="BA170" s="200">
        <v>21279</v>
      </c>
      <c r="BB170" s="200">
        <v>9.3185719997563865E-2</v>
      </c>
      <c r="BC170" s="200">
        <v>1</v>
      </c>
    </row>
    <row r="171" spans="1:55" s="200" customFormat="1" ht="12.95" customHeight="1" x14ac:dyDescent="0.2">
      <c r="A171" s="39" t="s">
        <v>101</v>
      </c>
      <c r="B171" s="40" t="s">
        <v>52</v>
      </c>
      <c r="C171" s="41">
        <v>48440.4588</v>
      </c>
      <c r="D171" s="41"/>
      <c r="E171" s="200">
        <f t="shared" si="30"/>
        <v>8863.5270811417122</v>
      </c>
      <c r="F171" s="200">
        <f t="shared" si="37"/>
        <v>8863.5</v>
      </c>
      <c r="G171" s="158">
        <f t="shared" si="31"/>
        <v>1.1076199501985684E-2</v>
      </c>
      <c r="I171" s="200">
        <f>G171</f>
        <v>1.1076199501985684E-2</v>
      </c>
      <c r="P171" s="200">
        <f t="shared" si="32"/>
        <v>1.1751463557249483E-2</v>
      </c>
      <c r="Q171" s="227">
        <f t="shared" si="33"/>
        <v>33421.9588</v>
      </c>
      <c r="R171" s="178"/>
      <c r="S171" s="200">
        <f t="shared" si="34"/>
        <v>4.5598154433131077E-7</v>
      </c>
      <c r="T171" s="200">
        <v>1</v>
      </c>
      <c r="U171" s="200">
        <f t="shared" si="35"/>
        <v>4.5598154433131077E-7</v>
      </c>
      <c r="W171" s="200">
        <f t="shared" si="36"/>
        <v>-6.7526405526379882E-4</v>
      </c>
      <c r="AB171" s="200" t="s">
        <v>79</v>
      </c>
      <c r="AC171" s="200" t="s">
        <v>53</v>
      </c>
      <c r="AH171" s="200" t="s">
        <v>69</v>
      </c>
      <c r="AJ171" s="200">
        <v>22352</v>
      </c>
      <c r="AK171" s="200">
        <v>0.1034073599948897</v>
      </c>
      <c r="AR171" s="200">
        <v>22237.5</v>
      </c>
      <c r="AS171" s="200">
        <v>0.11667149999993853</v>
      </c>
      <c r="BA171" s="200">
        <v>21279</v>
      </c>
      <c r="BB171" s="200">
        <v>9.338571999251144E-2</v>
      </c>
      <c r="BC171" s="200">
        <v>1</v>
      </c>
    </row>
    <row r="172" spans="1:55" s="200" customFormat="1" ht="12.95" customHeight="1" x14ac:dyDescent="0.2">
      <c r="A172" s="39" t="s">
        <v>112</v>
      </c>
      <c r="B172" s="40"/>
      <c r="C172" s="41">
        <v>48455.387699999999</v>
      </c>
      <c r="D172" s="41"/>
      <c r="E172" s="200">
        <f t="shared" si="30"/>
        <v>8900.0280178166886</v>
      </c>
      <c r="F172" s="200">
        <f t="shared" si="37"/>
        <v>8900</v>
      </c>
      <c r="G172" s="158">
        <f t="shared" si="31"/>
        <v>1.1459299996204209E-2</v>
      </c>
      <c r="J172" s="200">
        <f>G172</f>
        <v>1.1459299996204209E-2</v>
      </c>
      <c r="P172" s="200">
        <f t="shared" si="32"/>
        <v>1.1841496376523701E-2</v>
      </c>
      <c r="Q172" s="227">
        <f t="shared" si="33"/>
        <v>33436.887699999999</v>
      </c>
      <c r="R172" s="178"/>
      <c r="S172" s="200">
        <f t="shared" si="34"/>
        <v>1.4607407312932215E-7</v>
      </c>
      <c r="T172" s="209">
        <f>T$18</f>
        <v>0.1</v>
      </c>
      <c r="U172" s="200">
        <f t="shared" si="35"/>
        <v>1.4607407312932215E-8</v>
      </c>
      <c r="W172" s="200">
        <f t="shared" si="36"/>
        <v>-3.8219638031949249E-4</v>
      </c>
      <c r="AB172" s="200" t="s">
        <v>79</v>
      </c>
      <c r="AC172" s="200" t="s">
        <v>53</v>
      </c>
      <c r="AH172" s="200" t="s">
        <v>69</v>
      </c>
      <c r="AJ172" s="200">
        <v>22366.5</v>
      </c>
      <c r="AK172" s="200">
        <v>0.10487522000039462</v>
      </c>
      <c r="AR172" s="200">
        <v>22242</v>
      </c>
      <c r="AS172" s="200">
        <v>0.10619255999336019</v>
      </c>
      <c r="BA172" s="200">
        <v>21279</v>
      </c>
      <c r="BB172" s="200">
        <v>9.4785719993524253E-2</v>
      </c>
      <c r="BC172" s="200">
        <v>1</v>
      </c>
    </row>
    <row r="173" spans="1:55" s="200" customFormat="1" ht="12.95" customHeight="1" x14ac:dyDescent="0.2">
      <c r="A173" s="39" t="s">
        <v>112</v>
      </c>
      <c r="B173" s="40"/>
      <c r="C173" s="41">
        <v>48455.389499999997</v>
      </c>
      <c r="D173" s="41"/>
      <c r="E173" s="200">
        <f t="shared" si="30"/>
        <v>8900.0324187896967</v>
      </c>
      <c r="F173" s="200">
        <f t="shared" si="37"/>
        <v>8900</v>
      </c>
      <c r="G173" s="158">
        <f t="shared" si="31"/>
        <v>1.325929999438813E-2</v>
      </c>
      <c r="J173" s="200">
        <f>G173</f>
        <v>1.325929999438813E-2</v>
      </c>
      <c r="P173" s="200">
        <f t="shared" si="32"/>
        <v>1.1841496376523701E-2</v>
      </c>
      <c r="Q173" s="227">
        <f t="shared" si="33"/>
        <v>33436.889499999997</v>
      </c>
      <c r="R173" s="178"/>
      <c r="S173" s="200">
        <f t="shared" si="34"/>
        <v>2.0101670988294622E-6</v>
      </c>
      <c r="T173" s="209">
        <f>T$18</f>
        <v>0.1</v>
      </c>
      <c r="U173" s="200">
        <f t="shared" si="35"/>
        <v>2.0101670988294623E-7</v>
      </c>
      <c r="W173" s="200">
        <f t="shared" si="36"/>
        <v>1.4178036178644285E-3</v>
      </c>
      <c r="AB173" s="200" t="s">
        <v>79</v>
      </c>
      <c r="AC173" s="200" t="s">
        <v>104</v>
      </c>
      <c r="AH173" s="200" t="s">
        <v>69</v>
      </c>
      <c r="AJ173" s="200">
        <v>22366.5</v>
      </c>
      <c r="AK173" s="200">
        <v>0.10507522000261815</v>
      </c>
      <c r="AR173" s="200">
        <v>22247</v>
      </c>
      <c r="AS173" s="200">
        <v>0.10521595999307465</v>
      </c>
      <c r="BA173" s="200">
        <v>21323</v>
      </c>
      <c r="BB173" s="200">
        <v>9.3791639992559794E-2</v>
      </c>
      <c r="BC173" s="200">
        <v>0.1</v>
      </c>
    </row>
    <row r="174" spans="1:55" s="200" customFormat="1" ht="12.95" customHeight="1" x14ac:dyDescent="0.2">
      <c r="A174" s="39" t="s">
        <v>101</v>
      </c>
      <c r="B174" s="40" t="s">
        <v>52</v>
      </c>
      <c r="C174" s="41">
        <v>48456.405899999998</v>
      </c>
      <c r="D174" s="41"/>
      <c r="E174" s="200">
        <f t="shared" si="30"/>
        <v>8902.5175015510849</v>
      </c>
      <c r="F174" s="200">
        <f t="shared" si="37"/>
        <v>8902.5</v>
      </c>
      <c r="G174" s="158">
        <f t="shared" si="31"/>
        <v>7.1581424999749288E-3</v>
      </c>
      <c r="I174" s="200">
        <f>G174</f>
        <v>7.1581424999749288E-3</v>
      </c>
      <c r="P174" s="200">
        <f t="shared" si="32"/>
        <v>1.1847679009299282E-2</v>
      </c>
      <c r="Q174" s="227">
        <f t="shared" si="33"/>
        <v>33437.905899999998</v>
      </c>
      <c r="R174" s="178"/>
      <c r="S174" s="200">
        <f t="shared" si="34"/>
        <v>2.1991752672286036E-5</v>
      </c>
      <c r="T174" s="200">
        <v>1</v>
      </c>
      <c r="U174" s="200">
        <f t="shared" si="35"/>
        <v>2.1991752672286036E-5</v>
      </c>
      <c r="W174" s="200">
        <f t="shared" si="36"/>
        <v>-4.6895365093243529E-3</v>
      </c>
      <c r="AB174" s="200" t="s">
        <v>79</v>
      </c>
      <c r="AC174" s="200" t="s">
        <v>60</v>
      </c>
      <c r="AH174" s="200" t="s">
        <v>69</v>
      </c>
      <c r="AJ174" s="200">
        <v>22371.5</v>
      </c>
      <c r="AK174" s="200">
        <v>0.10559862000081921</v>
      </c>
      <c r="AR174" s="200">
        <v>22249.5</v>
      </c>
      <c r="AS174" s="200">
        <v>0.11472765999496914</v>
      </c>
      <c r="BA174" s="200">
        <v>21323</v>
      </c>
      <c r="BB174" s="200">
        <v>9.3791639992559794E-2</v>
      </c>
      <c r="BC174" s="200">
        <v>0.1</v>
      </c>
    </row>
    <row r="175" spans="1:55" s="200" customFormat="1" ht="12.95" customHeight="1" x14ac:dyDescent="0.2">
      <c r="A175" s="39" t="s">
        <v>101</v>
      </c>
      <c r="B175" s="40" t="s">
        <v>52</v>
      </c>
      <c r="C175" s="41">
        <v>48456.408900000002</v>
      </c>
      <c r="D175" s="41"/>
      <c r="E175" s="200">
        <f t="shared" si="30"/>
        <v>8902.5248365061161</v>
      </c>
      <c r="F175" s="200">
        <f t="shared" si="37"/>
        <v>8902.5</v>
      </c>
      <c r="G175" s="158">
        <f t="shared" si="31"/>
        <v>1.0158142504224088E-2</v>
      </c>
      <c r="I175" s="200">
        <f>G175</f>
        <v>1.0158142504224088E-2</v>
      </c>
      <c r="P175" s="200">
        <f t="shared" si="32"/>
        <v>1.1847679009299282E-2</v>
      </c>
      <c r="Q175" s="227">
        <f t="shared" si="33"/>
        <v>33437.908900000002</v>
      </c>
      <c r="R175" s="178"/>
      <c r="S175" s="200">
        <f t="shared" si="34"/>
        <v>2.8545336019816999E-6</v>
      </c>
      <c r="T175" s="200">
        <v>1</v>
      </c>
      <c r="U175" s="200">
        <f t="shared" si="35"/>
        <v>2.8545336019816999E-6</v>
      </c>
      <c r="W175" s="200">
        <f t="shared" si="36"/>
        <v>-1.6895365050751936E-3</v>
      </c>
      <c r="AB175" s="200" t="s">
        <v>79</v>
      </c>
      <c r="AC175" s="200" t="s">
        <v>60</v>
      </c>
      <c r="AH175" s="200" t="s">
        <v>69</v>
      </c>
      <c r="AJ175" s="200">
        <v>23098</v>
      </c>
      <c r="AK175" s="200">
        <v>0.1191986400008318</v>
      </c>
      <c r="AR175" s="200">
        <v>22252</v>
      </c>
      <c r="AS175" s="200">
        <v>0.1012393599958159</v>
      </c>
      <c r="BA175" s="200">
        <v>21381.5</v>
      </c>
      <c r="BB175" s="200">
        <v>8.4665419992234092E-2</v>
      </c>
      <c r="BC175" s="200">
        <v>0.1</v>
      </c>
    </row>
    <row r="176" spans="1:55" s="200" customFormat="1" ht="12.95" customHeight="1" x14ac:dyDescent="0.2">
      <c r="A176" s="39" t="s">
        <v>109</v>
      </c>
      <c r="B176" s="40" t="s">
        <v>52</v>
      </c>
      <c r="C176" s="41">
        <v>48467.455999999998</v>
      </c>
      <c r="D176" s="41"/>
      <c r="E176" s="200">
        <f t="shared" si="30"/>
        <v>8929.5348303798783</v>
      </c>
      <c r="F176" s="200">
        <f t="shared" si="37"/>
        <v>8929.5</v>
      </c>
      <c r="G176" s="158">
        <f t="shared" si="31"/>
        <v>1.4245641497836914E-2</v>
      </c>
      <c r="I176" s="200">
        <f>G176</f>
        <v>1.4245641497836914E-2</v>
      </c>
      <c r="P176" s="200">
        <f t="shared" si="32"/>
        <v>1.1914582161738541E-2</v>
      </c>
      <c r="Q176" s="227">
        <f t="shared" si="33"/>
        <v>33448.955999999998</v>
      </c>
      <c r="R176" s="178"/>
      <c r="S176" s="200">
        <f t="shared" si="34"/>
        <v>5.4338376284113879E-6</v>
      </c>
      <c r="T176" s="209">
        <f>T$18</f>
        <v>0.1</v>
      </c>
      <c r="U176" s="200">
        <f t="shared" si="35"/>
        <v>5.4338376284113879E-7</v>
      </c>
      <c r="W176" s="200">
        <f t="shared" si="36"/>
        <v>2.331059336098373E-3</v>
      </c>
      <c r="AB176" s="200" t="s">
        <v>79</v>
      </c>
      <c r="AC176" s="200" t="s">
        <v>53</v>
      </c>
      <c r="AH176" s="200" t="s">
        <v>69</v>
      </c>
      <c r="AJ176" s="200">
        <v>23139.5</v>
      </c>
      <c r="AK176" s="200">
        <v>0.11199285999464337</v>
      </c>
      <c r="AR176" s="200">
        <v>22254</v>
      </c>
      <c r="AS176" s="200">
        <v>0.30524871999659808</v>
      </c>
      <c r="BA176" s="200">
        <v>21425.5</v>
      </c>
      <c r="BB176" s="200">
        <v>9.0871339991281275E-2</v>
      </c>
      <c r="BC176" s="200">
        <v>0.1</v>
      </c>
    </row>
    <row r="177" spans="1:55" s="200" customFormat="1" ht="12.95" customHeight="1" x14ac:dyDescent="0.2">
      <c r="A177" s="39" t="s">
        <v>113</v>
      </c>
      <c r="B177" s="40" t="s">
        <v>52</v>
      </c>
      <c r="C177" s="41">
        <v>48474.405500000001</v>
      </c>
      <c r="D177" s="41" t="s">
        <v>55</v>
      </c>
      <c r="E177" s="200">
        <f t="shared" si="30"/>
        <v>8946.5262536878836</v>
      </c>
      <c r="F177" s="200">
        <f t="shared" si="37"/>
        <v>8946.5</v>
      </c>
      <c r="G177" s="158">
        <f t="shared" si="31"/>
        <v>1.0737770498963073E-2</v>
      </c>
      <c r="J177" s="200">
        <f>G177</f>
        <v>1.0737770498963073E-2</v>
      </c>
      <c r="P177" s="200">
        <f t="shared" si="32"/>
        <v>1.1956829127662702E-2</v>
      </c>
      <c r="Q177" s="227">
        <f t="shared" si="33"/>
        <v>33455.905500000001</v>
      </c>
      <c r="R177" s="178"/>
      <c r="S177" s="200">
        <f t="shared" si="34"/>
        <v>1.4861039402070201E-6</v>
      </c>
      <c r="T177" s="209">
        <v>1</v>
      </c>
      <c r="U177" s="200">
        <f t="shared" si="35"/>
        <v>1.4861039402070201E-6</v>
      </c>
      <c r="W177" s="200">
        <f t="shared" si="36"/>
        <v>-1.2190586286996291E-3</v>
      </c>
      <c r="AB177" s="200" t="s">
        <v>68</v>
      </c>
      <c r="AH177" s="200" t="s">
        <v>69</v>
      </c>
      <c r="AJ177" s="200">
        <v>23156.5</v>
      </c>
      <c r="AK177" s="200">
        <v>0.1135724199921242</v>
      </c>
      <c r="AR177" s="200">
        <v>22269</v>
      </c>
      <c r="AS177" s="200">
        <v>0.10381891999713844</v>
      </c>
      <c r="BA177" s="200">
        <v>21428</v>
      </c>
      <c r="BB177" s="200">
        <v>8.6383039997599553E-2</v>
      </c>
      <c r="BC177" s="200">
        <v>0.1</v>
      </c>
    </row>
    <row r="178" spans="1:55" s="200" customFormat="1" ht="12.95" customHeight="1" x14ac:dyDescent="0.2">
      <c r="A178" s="39" t="s">
        <v>109</v>
      </c>
      <c r="B178" s="40" t="s">
        <v>52</v>
      </c>
      <c r="C178" s="41">
        <v>48476.464</v>
      </c>
      <c r="D178" s="41"/>
      <c r="E178" s="200">
        <f t="shared" si="30"/>
        <v>8951.5592553253391</v>
      </c>
      <c r="F178" s="200">
        <f t="shared" si="37"/>
        <v>8951.5</v>
      </c>
      <c r="G178" s="158">
        <f t="shared" si="31"/>
        <v>2.4235455501184333E-2</v>
      </c>
      <c r="I178" s="200">
        <f>G178</f>
        <v>2.4235455501184333E-2</v>
      </c>
      <c r="P178" s="200">
        <f t="shared" si="32"/>
        <v>1.1969272758645216E-2</v>
      </c>
      <c r="Q178" s="227">
        <f t="shared" si="33"/>
        <v>33457.964</v>
      </c>
      <c r="R178" s="178"/>
      <c r="S178" s="200">
        <f t="shared" si="34"/>
        <v>1.5045923907336446E-4</v>
      </c>
      <c r="T178" s="209">
        <f>T$18</f>
        <v>0.1</v>
      </c>
      <c r="U178" s="200">
        <f t="shared" si="35"/>
        <v>1.5045923907336447E-5</v>
      </c>
      <c r="W178" s="200">
        <f t="shared" si="36"/>
        <v>1.2266182742539117E-2</v>
      </c>
      <c r="AB178" s="200" t="s">
        <v>68</v>
      </c>
      <c r="AH178" s="200" t="s">
        <v>69</v>
      </c>
      <c r="AJ178" s="200">
        <v>23242</v>
      </c>
      <c r="AK178" s="200">
        <v>0.11177255999791669</v>
      </c>
      <c r="AR178" s="200">
        <v>22269</v>
      </c>
      <c r="AS178" s="200">
        <v>0.10431891999905929</v>
      </c>
      <c r="BA178" s="200">
        <v>22098</v>
      </c>
      <c r="BB178" s="200">
        <v>0.12651863999781199</v>
      </c>
      <c r="BC178" s="200">
        <v>0.1</v>
      </c>
    </row>
    <row r="179" spans="1:55" s="200" customFormat="1" ht="12.95" customHeight="1" x14ac:dyDescent="0.2">
      <c r="A179" s="39" t="s">
        <v>109</v>
      </c>
      <c r="B179" s="40" t="s">
        <v>52</v>
      </c>
      <c r="C179" s="41">
        <v>48476.466999999997</v>
      </c>
      <c r="D179" s="41"/>
      <c r="E179" s="200">
        <f t="shared" si="30"/>
        <v>8951.5665902803521</v>
      </c>
      <c r="F179" s="200">
        <f t="shared" si="37"/>
        <v>8951.5</v>
      </c>
      <c r="G179" s="158">
        <f t="shared" si="31"/>
        <v>2.7235455498157535E-2</v>
      </c>
      <c r="I179" s="200">
        <f>G179</f>
        <v>2.7235455498157535E-2</v>
      </c>
      <c r="P179" s="200">
        <f t="shared" si="32"/>
        <v>1.1969272758645216E-2</v>
      </c>
      <c r="Q179" s="227">
        <f t="shared" si="33"/>
        <v>33457.966999999997</v>
      </c>
      <c r="R179" s="178"/>
      <c r="S179" s="200">
        <f t="shared" si="34"/>
        <v>2.3305633543618386E-4</v>
      </c>
      <c r="T179" s="209">
        <f>T$18</f>
        <v>0.1</v>
      </c>
      <c r="U179" s="200">
        <f t="shared" si="35"/>
        <v>2.3305633543618386E-5</v>
      </c>
      <c r="W179" s="200">
        <f t="shared" si="36"/>
        <v>1.5266182739512319E-2</v>
      </c>
      <c r="AB179" s="200" t="s">
        <v>68</v>
      </c>
      <c r="AH179" s="200" t="s">
        <v>69</v>
      </c>
      <c r="AJ179" s="200">
        <v>23261.5</v>
      </c>
      <c r="AK179" s="200">
        <v>9.3463819997850806E-2</v>
      </c>
      <c r="AR179" s="200">
        <v>22274</v>
      </c>
      <c r="AS179" s="200">
        <v>0.11034231999656186</v>
      </c>
      <c r="BA179" s="200">
        <v>22168.5</v>
      </c>
      <c r="BB179" s="200">
        <v>9.8948579994612373E-2</v>
      </c>
      <c r="BC179" s="200">
        <v>1</v>
      </c>
    </row>
    <row r="180" spans="1:55" s="200" customFormat="1" ht="12.95" customHeight="1" x14ac:dyDescent="0.2">
      <c r="A180" s="39" t="s">
        <v>109</v>
      </c>
      <c r="B180" s="40"/>
      <c r="C180" s="41">
        <v>48477.474000000002</v>
      </c>
      <c r="D180" s="41"/>
      <c r="E180" s="200">
        <f t="shared" si="30"/>
        <v>8954.0286901826821</v>
      </c>
      <c r="F180" s="200">
        <f t="shared" si="37"/>
        <v>8954</v>
      </c>
      <c r="G180" s="158">
        <f t="shared" si="31"/>
        <v>1.1734298001101706E-2</v>
      </c>
      <c r="I180" s="200">
        <f>G180</f>
        <v>1.1734298001101706E-2</v>
      </c>
      <c r="P180" s="200">
        <f t="shared" si="32"/>
        <v>1.1975497651313097E-2</v>
      </c>
      <c r="Q180" s="227">
        <f t="shared" si="33"/>
        <v>33458.974000000002</v>
      </c>
      <c r="R180" s="178"/>
      <c r="S180" s="200">
        <f t="shared" si="34"/>
        <v>5.8177271262097328E-8</v>
      </c>
      <c r="T180" s="209">
        <f>T$18</f>
        <v>0.1</v>
      </c>
      <c r="U180" s="200">
        <f t="shared" si="35"/>
        <v>5.8177271262097333E-9</v>
      </c>
      <c r="W180" s="200">
        <f t="shared" si="36"/>
        <v>-2.4119965021139091E-4</v>
      </c>
      <c r="AJ180" s="200">
        <v>23327.5</v>
      </c>
      <c r="AK180" s="200">
        <v>0.10277269999642158</v>
      </c>
      <c r="AR180" s="200">
        <v>22276.5</v>
      </c>
      <c r="AS180" s="200">
        <v>0.10485401999903843</v>
      </c>
      <c r="BA180" s="200">
        <v>22168.5</v>
      </c>
      <c r="BB180" s="200">
        <v>0.10134857999219093</v>
      </c>
      <c r="BC180" s="200">
        <v>1</v>
      </c>
    </row>
    <row r="181" spans="1:55" s="200" customFormat="1" ht="12.95" customHeight="1" x14ac:dyDescent="0.2">
      <c r="A181" s="39" t="s">
        <v>112</v>
      </c>
      <c r="B181" s="40"/>
      <c r="C181" s="41">
        <v>48480.336499999998</v>
      </c>
      <c r="D181" s="41"/>
      <c r="E181" s="200">
        <f t="shared" si="30"/>
        <v>8961.0274597659718</v>
      </c>
      <c r="F181" s="200">
        <f t="shared" si="37"/>
        <v>8961</v>
      </c>
      <c r="G181" s="158">
        <f t="shared" si="31"/>
        <v>1.1231056996621192E-2</v>
      </c>
      <c r="J181" s="200">
        <f t="shared" ref="J181:J188" si="38">G181</f>
        <v>1.1231056996621192E-2</v>
      </c>
      <c r="P181" s="200">
        <f t="shared" si="32"/>
        <v>1.1992938264502923E-2</v>
      </c>
      <c r="Q181" s="227">
        <f t="shared" si="33"/>
        <v>33461.836499999998</v>
      </c>
      <c r="R181" s="178"/>
      <c r="S181" s="200">
        <f t="shared" si="34"/>
        <v>5.8046306634907451E-7</v>
      </c>
      <c r="T181" s="209">
        <f>T$18</f>
        <v>0.1</v>
      </c>
      <c r="U181" s="200">
        <f t="shared" si="35"/>
        <v>5.8046306634907456E-8</v>
      </c>
      <c r="W181" s="200">
        <f t="shared" ref="W181:W207" si="39">+G181-P181</f>
        <v>-7.618812678817314E-4</v>
      </c>
      <c r="AB181" s="200" t="s">
        <v>79</v>
      </c>
      <c r="AC181" s="200" t="s">
        <v>104</v>
      </c>
      <c r="AH181" s="200" t="s">
        <v>69</v>
      </c>
      <c r="AJ181" s="200">
        <v>23330</v>
      </c>
      <c r="AK181" s="200">
        <v>0.10028440000314731</v>
      </c>
      <c r="AR181" s="200">
        <v>22283.5</v>
      </c>
      <c r="AS181" s="200">
        <v>0.11088677999214269</v>
      </c>
      <c r="BA181" s="200">
        <v>22168.5</v>
      </c>
      <c r="BB181" s="200">
        <v>0.10294857999542728</v>
      </c>
      <c r="BC181" s="200">
        <v>1</v>
      </c>
    </row>
    <row r="182" spans="1:55" s="200" customFormat="1" ht="12.95" customHeight="1" x14ac:dyDescent="0.2">
      <c r="A182" s="39" t="s">
        <v>112</v>
      </c>
      <c r="B182" s="40"/>
      <c r="C182" s="41">
        <v>48480.337</v>
      </c>
      <c r="D182" s="41"/>
      <c r="E182" s="200">
        <f t="shared" si="30"/>
        <v>8961.0286822584803</v>
      </c>
      <c r="F182" s="200">
        <f t="shared" si="37"/>
        <v>8961</v>
      </c>
      <c r="G182" s="158">
        <f t="shared" si="31"/>
        <v>1.1731056998542044E-2</v>
      </c>
      <c r="J182" s="200">
        <f t="shared" si="38"/>
        <v>1.1731056998542044E-2</v>
      </c>
      <c r="P182" s="200">
        <f t="shared" si="32"/>
        <v>1.1992938264502923E-2</v>
      </c>
      <c r="Q182" s="227">
        <f t="shared" si="33"/>
        <v>33461.837</v>
      </c>
      <c r="R182" s="178"/>
      <c r="S182" s="200">
        <f t="shared" si="34"/>
        <v>6.8581797461272428E-8</v>
      </c>
      <c r="T182" s="209">
        <f>T$18</f>
        <v>0.1</v>
      </c>
      <c r="U182" s="200">
        <f t="shared" si="35"/>
        <v>6.8581797461272433E-9</v>
      </c>
      <c r="W182" s="200">
        <f t="shared" si="39"/>
        <v>-2.6188126596087859E-4</v>
      </c>
      <c r="AB182" s="200" t="s">
        <v>79</v>
      </c>
      <c r="AC182" s="200" t="s">
        <v>60</v>
      </c>
      <c r="AH182" s="200" t="s">
        <v>69</v>
      </c>
      <c r="AJ182" s="200">
        <v>23342</v>
      </c>
      <c r="AK182" s="200">
        <v>0.11254055999597767</v>
      </c>
      <c r="AR182" s="200">
        <v>22286</v>
      </c>
      <c r="AS182" s="200">
        <v>0.11339847999624908</v>
      </c>
      <c r="BA182" s="200">
        <v>22186</v>
      </c>
      <c r="BB182" s="200">
        <v>0.10233047999645351</v>
      </c>
      <c r="BC182" s="200">
        <v>1</v>
      </c>
    </row>
    <row r="183" spans="1:55" s="200" customFormat="1" ht="12.95" customHeight="1" x14ac:dyDescent="0.2">
      <c r="A183" s="39" t="s">
        <v>114</v>
      </c>
      <c r="B183" s="40"/>
      <c r="C183" s="41">
        <v>48500.377200000003</v>
      </c>
      <c r="D183" s="41">
        <v>5.9999999999999995E-4</v>
      </c>
      <c r="E183" s="200">
        <f t="shared" si="30"/>
        <v>9010.0266708011077</v>
      </c>
      <c r="F183" s="200">
        <f t="shared" si="37"/>
        <v>9010</v>
      </c>
      <c r="G183" s="158">
        <f t="shared" si="31"/>
        <v>1.0908370000834111E-2</v>
      </c>
      <c r="J183" s="200">
        <f t="shared" si="38"/>
        <v>1.0908370000834111E-2</v>
      </c>
      <c r="P183" s="200">
        <f t="shared" si="32"/>
        <v>1.2115472891373328E-2</v>
      </c>
      <c r="Q183" s="227">
        <f t="shared" si="33"/>
        <v>33481.877200000003</v>
      </c>
      <c r="R183" s="178"/>
      <c r="S183" s="200">
        <f t="shared" si="34"/>
        <v>1.4570973883481325E-6</v>
      </c>
      <c r="T183" s="200">
        <v>1</v>
      </c>
      <c r="U183" s="200">
        <f t="shared" si="35"/>
        <v>1.4570973883481325E-6</v>
      </c>
      <c r="W183" s="200">
        <f t="shared" si="39"/>
        <v>-1.2071028905392168E-3</v>
      </c>
      <c r="AB183" s="200" t="s">
        <v>79</v>
      </c>
      <c r="AC183" s="200" t="s">
        <v>53</v>
      </c>
      <c r="AH183" s="200" t="s">
        <v>69</v>
      </c>
      <c r="AJ183" s="200">
        <v>23386</v>
      </c>
      <c r="AK183" s="200">
        <v>0.11324647999572335</v>
      </c>
      <c r="AR183" s="200">
        <v>22288.5</v>
      </c>
      <c r="AS183" s="200">
        <v>0.11291017999610631</v>
      </c>
      <c r="BA183" s="200">
        <v>22186</v>
      </c>
      <c r="BB183" s="200">
        <v>0.10253047999867704</v>
      </c>
      <c r="BC183" s="200">
        <v>1</v>
      </c>
    </row>
    <row r="184" spans="1:55" s="200" customFormat="1" ht="12.95" customHeight="1" x14ac:dyDescent="0.2">
      <c r="A184" s="39" t="s">
        <v>114</v>
      </c>
      <c r="B184" s="40"/>
      <c r="C184" s="41">
        <v>48500.377500000002</v>
      </c>
      <c r="D184" s="41">
        <v>8.9999999999999998E-4</v>
      </c>
      <c r="E184" s="200">
        <f t="shared" si="30"/>
        <v>9010.0274042966084</v>
      </c>
      <c r="F184" s="200">
        <f t="shared" si="37"/>
        <v>9010</v>
      </c>
      <c r="G184" s="158">
        <f t="shared" si="31"/>
        <v>1.1208370000531431E-2</v>
      </c>
      <c r="J184" s="200">
        <f t="shared" si="38"/>
        <v>1.1208370000531431E-2</v>
      </c>
      <c r="P184" s="200">
        <f t="shared" si="32"/>
        <v>1.2115472891373328E-2</v>
      </c>
      <c r="Q184" s="227">
        <f t="shared" si="33"/>
        <v>33481.877500000002</v>
      </c>
      <c r="R184" s="178"/>
      <c r="S184" s="200">
        <f t="shared" si="34"/>
        <v>8.2283565457372595E-7</v>
      </c>
      <c r="T184" s="200">
        <v>1</v>
      </c>
      <c r="U184" s="200">
        <f t="shared" si="35"/>
        <v>8.2283565457372595E-7</v>
      </c>
      <c r="W184" s="200">
        <f t="shared" si="39"/>
        <v>-9.0710289084189669E-4</v>
      </c>
      <c r="AB184" s="200" t="s">
        <v>79</v>
      </c>
      <c r="AC184" s="200" t="s">
        <v>104</v>
      </c>
      <c r="AH184" s="200" t="s">
        <v>69</v>
      </c>
      <c r="AJ184" s="200">
        <v>24049</v>
      </c>
      <c r="AK184" s="200">
        <v>0.11984931999904802</v>
      </c>
      <c r="AR184" s="200">
        <v>22291</v>
      </c>
      <c r="AS184" s="200">
        <v>0.10842187999514863</v>
      </c>
      <c r="BA184" s="200">
        <v>22186</v>
      </c>
      <c r="BB184" s="200">
        <v>0.10333048000029521</v>
      </c>
      <c r="BC184" s="200">
        <v>1</v>
      </c>
    </row>
    <row r="185" spans="1:55" s="200" customFormat="1" ht="12.95" customHeight="1" x14ac:dyDescent="0.2">
      <c r="A185" s="39" t="s">
        <v>115</v>
      </c>
      <c r="B185" s="40"/>
      <c r="C185" s="41">
        <v>48778.5023</v>
      </c>
      <c r="D185" s="41"/>
      <c r="E185" s="200">
        <f t="shared" si="30"/>
        <v>9690.038370445558</v>
      </c>
      <c r="F185" s="200">
        <f t="shared" si="37"/>
        <v>9690</v>
      </c>
      <c r="G185" s="158">
        <f t="shared" si="31"/>
        <v>1.5693529996497091E-2</v>
      </c>
      <c r="J185" s="200">
        <f t="shared" si="38"/>
        <v>1.5693529996497091E-2</v>
      </c>
      <c r="P185" s="200">
        <f t="shared" si="32"/>
        <v>1.3897309053982964E-2</v>
      </c>
      <c r="Q185" s="227">
        <f t="shared" si="33"/>
        <v>33760.0023</v>
      </c>
      <c r="R185" s="178"/>
      <c r="S185" s="200">
        <f t="shared" si="34"/>
        <v>3.2264096743263384E-6</v>
      </c>
      <c r="T185" s="209">
        <f>T$18</f>
        <v>0.1</v>
      </c>
      <c r="U185" s="200">
        <f t="shared" si="35"/>
        <v>3.2264096743263388E-7</v>
      </c>
      <c r="W185" s="200">
        <f t="shared" si="39"/>
        <v>1.7962209425141269E-3</v>
      </c>
      <c r="AB185" s="200" t="s">
        <v>79</v>
      </c>
      <c r="AC185" s="200" t="s">
        <v>53</v>
      </c>
      <c r="AH185" s="200" t="s">
        <v>69</v>
      </c>
      <c r="AJ185" s="200">
        <v>24912</v>
      </c>
      <c r="AK185" s="200">
        <v>0.12638815999525832</v>
      </c>
      <c r="AR185" s="200">
        <v>22296</v>
      </c>
      <c r="AS185" s="200">
        <v>0.10344528000132414</v>
      </c>
      <c r="BA185" s="200">
        <v>22220</v>
      </c>
      <c r="BB185" s="200">
        <v>0.10168959999282379</v>
      </c>
      <c r="BC185" s="200">
        <v>1</v>
      </c>
    </row>
    <row r="186" spans="1:55" s="200" customFormat="1" ht="12.95" customHeight="1" x14ac:dyDescent="0.2">
      <c r="A186" s="39" t="s">
        <v>115</v>
      </c>
      <c r="B186" s="40"/>
      <c r="C186" s="41">
        <v>48778.502399999998</v>
      </c>
      <c r="D186" s="41"/>
      <c r="E186" s="200">
        <f t="shared" si="30"/>
        <v>9690.0386149440528</v>
      </c>
      <c r="F186" s="200">
        <f t="shared" si="37"/>
        <v>9690</v>
      </c>
      <c r="G186" s="158">
        <f t="shared" si="31"/>
        <v>1.5793529993970878E-2</v>
      </c>
      <c r="J186" s="200">
        <f t="shared" si="38"/>
        <v>1.5793529993970878E-2</v>
      </c>
      <c r="P186" s="200">
        <f t="shared" si="32"/>
        <v>1.3897309053982964E-2</v>
      </c>
      <c r="Q186" s="227">
        <f t="shared" si="33"/>
        <v>33760.002399999998</v>
      </c>
      <c r="R186" s="178"/>
      <c r="S186" s="200">
        <f t="shared" si="34"/>
        <v>3.5956538532486498E-6</v>
      </c>
      <c r="T186" s="209">
        <f>T$18</f>
        <v>0.1</v>
      </c>
      <c r="U186" s="200">
        <f t="shared" si="35"/>
        <v>3.5956538532486501E-7</v>
      </c>
      <c r="W186" s="200">
        <f t="shared" si="39"/>
        <v>1.8962209399879144E-3</v>
      </c>
      <c r="AB186" s="200" t="s">
        <v>79</v>
      </c>
      <c r="AC186" s="200" t="s">
        <v>60</v>
      </c>
      <c r="AH186" s="200" t="s">
        <v>69</v>
      </c>
      <c r="AJ186" s="200">
        <v>25763</v>
      </c>
      <c r="AK186" s="200">
        <v>0.13337083999795141</v>
      </c>
      <c r="AR186" s="200">
        <v>22298</v>
      </c>
      <c r="AS186" s="200">
        <v>0.30545463999442291</v>
      </c>
      <c r="BA186" s="200">
        <v>22220</v>
      </c>
      <c r="BB186" s="200">
        <v>0.1030895999938366</v>
      </c>
      <c r="BC186" s="200">
        <v>1</v>
      </c>
    </row>
    <row r="187" spans="1:55" s="200" customFormat="1" ht="12.95" customHeight="1" x14ac:dyDescent="0.2">
      <c r="A187" s="39" t="s">
        <v>114</v>
      </c>
      <c r="B187" s="40"/>
      <c r="C187" s="41">
        <v>48805.496500000001</v>
      </c>
      <c r="D187" s="41">
        <v>2.0000000000000001E-4</v>
      </c>
      <c r="E187" s="200">
        <f t="shared" si="30"/>
        <v>9756.0387847287111</v>
      </c>
      <c r="F187" s="200">
        <f t="shared" si="37"/>
        <v>9756</v>
      </c>
      <c r="G187" s="158">
        <f t="shared" si="31"/>
        <v>1.5862972002651077E-2</v>
      </c>
      <c r="J187" s="200">
        <f t="shared" si="38"/>
        <v>1.5862972002651077E-2</v>
      </c>
      <c r="P187" s="200">
        <f t="shared" si="32"/>
        <v>1.4078332395287812E-2</v>
      </c>
      <c r="Q187" s="227">
        <f t="shared" si="33"/>
        <v>33786.996500000001</v>
      </c>
      <c r="R187" s="178"/>
      <c r="S187" s="200">
        <f t="shared" si="34"/>
        <v>3.1849385281697083E-6</v>
      </c>
      <c r="T187" s="200">
        <v>1</v>
      </c>
      <c r="U187" s="200">
        <f t="shared" si="35"/>
        <v>3.1849385281697083E-6</v>
      </c>
      <c r="W187" s="200">
        <f t="shared" si="39"/>
        <v>1.7846396073632649E-3</v>
      </c>
      <c r="AB187" s="200" t="s">
        <v>79</v>
      </c>
      <c r="AC187" s="200" t="s">
        <v>104</v>
      </c>
      <c r="AH187" s="200" t="s">
        <v>69</v>
      </c>
      <c r="AJ187" s="200">
        <v>26753</v>
      </c>
      <c r="AK187" s="200">
        <v>0.1413040400002501</v>
      </c>
      <c r="AR187" s="200">
        <v>22300.5</v>
      </c>
      <c r="AS187" s="200">
        <v>0.30496633999428013</v>
      </c>
      <c r="BA187" s="200">
        <v>22220</v>
      </c>
      <c r="BB187" s="200">
        <v>0.10318959999131039</v>
      </c>
      <c r="BC187" s="200">
        <v>1</v>
      </c>
    </row>
    <row r="188" spans="1:55" s="200" customFormat="1" ht="12.95" customHeight="1" x14ac:dyDescent="0.2">
      <c r="A188" s="39" t="s">
        <v>114</v>
      </c>
      <c r="B188" s="40"/>
      <c r="C188" s="41">
        <v>48805.498</v>
      </c>
      <c r="D188" s="41">
        <v>2.0000000000000001E-4</v>
      </c>
      <c r="E188" s="200">
        <f t="shared" si="30"/>
        <v>9756.0424522062167</v>
      </c>
      <c r="F188" s="200">
        <f t="shared" si="37"/>
        <v>9756</v>
      </c>
      <c r="G188" s="158">
        <f t="shared" si="31"/>
        <v>1.7362972001137678E-2</v>
      </c>
      <c r="J188" s="200">
        <f t="shared" si="38"/>
        <v>1.7362972001137678E-2</v>
      </c>
      <c r="P188" s="200">
        <f t="shared" si="32"/>
        <v>1.4078332395287812E-2</v>
      </c>
      <c r="Q188" s="227">
        <f t="shared" si="33"/>
        <v>33786.998</v>
      </c>
      <c r="R188" s="178"/>
      <c r="S188" s="200">
        <f t="shared" si="34"/>
        <v>1.0788857340317562E-5</v>
      </c>
      <c r="T188" s="200">
        <v>1</v>
      </c>
      <c r="U188" s="200">
        <f t="shared" si="35"/>
        <v>1.0788857340317562E-5</v>
      </c>
      <c r="W188" s="200">
        <f t="shared" si="39"/>
        <v>3.2846396058498657E-3</v>
      </c>
      <c r="AB188" s="200" t="s">
        <v>79</v>
      </c>
      <c r="AC188" s="200" t="s">
        <v>53</v>
      </c>
      <c r="AH188" s="200" t="s">
        <v>69</v>
      </c>
      <c r="AJ188" s="200">
        <v>27723.5</v>
      </c>
      <c r="AK188" s="200">
        <v>0.15154597999935504</v>
      </c>
      <c r="AR188" s="200">
        <v>22313</v>
      </c>
      <c r="AS188" s="200">
        <v>0.10452483999688411</v>
      </c>
      <c r="BA188" s="200">
        <v>22220</v>
      </c>
      <c r="BB188" s="200">
        <v>0.10408959999040235</v>
      </c>
      <c r="BC188" s="200">
        <v>0.1</v>
      </c>
    </row>
    <row r="189" spans="1:55" s="200" customFormat="1" ht="12.95" customHeight="1" x14ac:dyDescent="0.2">
      <c r="A189" s="39" t="s">
        <v>101</v>
      </c>
      <c r="B189" s="40" t="s">
        <v>52</v>
      </c>
      <c r="C189" s="41">
        <v>48829.424899999998</v>
      </c>
      <c r="D189" s="41"/>
      <c r="E189" s="200">
        <f t="shared" si="30"/>
        <v>9814.5433639765761</v>
      </c>
      <c r="F189" s="200">
        <f t="shared" si="37"/>
        <v>9814.5</v>
      </c>
      <c r="G189" s="158">
        <f t="shared" si="31"/>
        <v>1.7735886496666353E-2</v>
      </c>
      <c r="I189" s="200">
        <f t="shared" ref="I189:I201" si="40">G189</f>
        <v>1.7735886496666353E-2</v>
      </c>
      <c r="P189" s="200">
        <f t="shared" si="32"/>
        <v>1.423998020084119E-2</v>
      </c>
      <c r="Q189" s="227">
        <f t="shared" si="33"/>
        <v>33810.924899999998</v>
      </c>
      <c r="R189" s="178"/>
      <c r="S189" s="200">
        <f t="shared" si="34"/>
        <v>1.2221360829190012E-5</v>
      </c>
      <c r="T189" s="200">
        <v>1</v>
      </c>
      <c r="U189" s="200">
        <f t="shared" si="35"/>
        <v>1.2221360829190012E-5</v>
      </c>
      <c r="W189" s="200">
        <f t="shared" si="39"/>
        <v>3.495906295825163E-3</v>
      </c>
      <c r="AB189" s="200" t="s">
        <v>79</v>
      </c>
      <c r="AC189" s="200" t="s">
        <v>60</v>
      </c>
      <c r="AH189" s="200" t="s">
        <v>69</v>
      </c>
      <c r="AJ189" s="200">
        <v>28467</v>
      </c>
      <c r="AK189" s="200">
        <v>0.14700556000025244</v>
      </c>
      <c r="AR189" s="200">
        <v>22318</v>
      </c>
      <c r="AS189" s="200">
        <v>0.10954823999782093</v>
      </c>
      <c r="BA189" s="200">
        <v>22222.5</v>
      </c>
      <c r="BB189" s="200">
        <v>0.10460129999410128</v>
      </c>
      <c r="BC189" s="200">
        <v>0.1</v>
      </c>
    </row>
    <row r="190" spans="1:55" s="200" customFormat="1" ht="12.95" customHeight="1" x14ac:dyDescent="0.2">
      <c r="A190" s="39" t="s">
        <v>101</v>
      </c>
      <c r="B190" s="40" t="s">
        <v>52</v>
      </c>
      <c r="C190" s="41">
        <v>48829.426099999997</v>
      </c>
      <c r="D190" s="41"/>
      <c r="E190" s="200">
        <f t="shared" si="30"/>
        <v>9814.5462979585809</v>
      </c>
      <c r="F190" s="200">
        <f t="shared" si="37"/>
        <v>9814.5</v>
      </c>
      <c r="G190" s="158">
        <f t="shared" si="31"/>
        <v>1.8935886495455634E-2</v>
      </c>
      <c r="I190" s="200">
        <f t="shared" si="40"/>
        <v>1.8935886495455634E-2</v>
      </c>
      <c r="P190" s="200">
        <f t="shared" si="32"/>
        <v>1.423998020084119E-2</v>
      </c>
      <c r="Q190" s="227">
        <f t="shared" si="33"/>
        <v>33810.926099999997</v>
      </c>
      <c r="R190" s="178"/>
      <c r="S190" s="200">
        <f t="shared" si="34"/>
        <v>2.2051535927799554E-5</v>
      </c>
      <c r="T190" s="200">
        <v>1</v>
      </c>
      <c r="U190" s="200">
        <f t="shared" si="35"/>
        <v>2.2051535927799554E-5</v>
      </c>
      <c r="W190" s="200">
        <f t="shared" si="39"/>
        <v>4.6959062946144436E-3</v>
      </c>
      <c r="AJ190" s="200">
        <v>28467</v>
      </c>
      <c r="AK190" s="200">
        <v>0.14845555999636417</v>
      </c>
      <c r="AR190" s="200">
        <v>22327.5</v>
      </c>
      <c r="AS190" s="200">
        <v>0.11209270000108518</v>
      </c>
      <c r="BA190" s="200">
        <v>22227.5</v>
      </c>
      <c r="BB190" s="200">
        <v>0.10762469999463065</v>
      </c>
      <c r="BC190" s="200">
        <v>0.1</v>
      </c>
    </row>
    <row r="191" spans="1:55" s="200" customFormat="1" ht="12.95" customHeight="1" x14ac:dyDescent="0.2">
      <c r="A191" s="39" t="s">
        <v>101</v>
      </c>
      <c r="B191" s="40" t="s">
        <v>52</v>
      </c>
      <c r="C191" s="41">
        <v>48829.427100000001</v>
      </c>
      <c r="D191" s="41"/>
      <c r="E191" s="200">
        <f t="shared" si="30"/>
        <v>9814.548742943598</v>
      </c>
      <c r="F191" s="200">
        <f t="shared" si="37"/>
        <v>9814.5</v>
      </c>
      <c r="G191" s="158">
        <f t="shared" si="31"/>
        <v>1.9935886499297339E-2</v>
      </c>
      <c r="I191" s="200">
        <f t="shared" si="40"/>
        <v>1.9935886499297339E-2</v>
      </c>
      <c r="P191" s="200">
        <f t="shared" si="32"/>
        <v>1.423998020084119E-2</v>
      </c>
      <c r="Q191" s="227">
        <f t="shared" si="33"/>
        <v>33810.927100000001</v>
      </c>
      <c r="R191" s="178"/>
      <c r="S191" s="200">
        <f t="shared" si="34"/>
        <v>3.2443348560792433E-5</v>
      </c>
      <c r="T191" s="200">
        <v>1</v>
      </c>
      <c r="U191" s="200">
        <f t="shared" si="35"/>
        <v>3.2443348560792433E-5</v>
      </c>
      <c r="W191" s="200">
        <f t="shared" si="39"/>
        <v>5.6959062984561493E-3</v>
      </c>
      <c r="AJ191" s="200">
        <v>28467</v>
      </c>
      <c r="AK191" s="200">
        <v>0.14867555999808246</v>
      </c>
      <c r="AR191" s="200">
        <v>22330</v>
      </c>
      <c r="AS191" s="200">
        <v>0.10760439999285154</v>
      </c>
      <c r="BA191" s="200">
        <v>22237.5</v>
      </c>
      <c r="BB191" s="200">
        <v>0.11667149999993853</v>
      </c>
      <c r="BC191" s="200">
        <v>0.1</v>
      </c>
    </row>
    <row r="192" spans="1:55" s="200" customFormat="1" ht="12.95" customHeight="1" x14ac:dyDescent="0.2">
      <c r="A192" s="39" t="s">
        <v>109</v>
      </c>
      <c r="B192" s="40"/>
      <c r="C192" s="41">
        <v>48832.497000000003</v>
      </c>
      <c r="D192" s="41"/>
      <c r="E192" s="200">
        <f t="shared" si="30"/>
        <v>9822.0546024174109</v>
      </c>
      <c r="F192" s="200">
        <f t="shared" si="37"/>
        <v>9822</v>
      </c>
      <c r="G192" s="158">
        <f t="shared" si="31"/>
        <v>2.2332414002448786E-2</v>
      </c>
      <c r="I192" s="200">
        <f t="shared" si="40"/>
        <v>2.2332414002448786E-2</v>
      </c>
      <c r="P192" s="200">
        <f t="shared" si="32"/>
        <v>1.4260785515939109E-2</v>
      </c>
      <c r="Q192" s="227">
        <f t="shared" si="33"/>
        <v>33813.997000000003</v>
      </c>
      <c r="R192" s="178"/>
      <c r="S192" s="200">
        <f t="shared" si="34"/>
        <v>6.5151186424234502E-5</v>
      </c>
      <c r="T192" s="209">
        <f>T$18</f>
        <v>0.1</v>
      </c>
      <c r="U192" s="200">
        <f t="shared" si="35"/>
        <v>6.5151186424234506E-6</v>
      </c>
      <c r="W192" s="200">
        <f t="shared" si="39"/>
        <v>8.0716284865096771E-3</v>
      </c>
      <c r="AJ192" s="200">
        <v>28594</v>
      </c>
      <c r="AK192" s="200">
        <v>0.1614199199975701</v>
      </c>
      <c r="AR192" s="200">
        <v>22344.5</v>
      </c>
      <c r="AS192" s="200">
        <v>0.10917225999583025</v>
      </c>
      <c r="BA192" s="200">
        <v>22242</v>
      </c>
      <c r="BB192" s="200">
        <v>0.10619255999336019</v>
      </c>
      <c r="BC192" s="200">
        <v>0.1</v>
      </c>
    </row>
    <row r="193" spans="1:55" s="200" customFormat="1" ht="12.95" customHeight="1" x14ac:dyDescent="0.2">
      <c r="A193" s="39" t="s">
        <v>101</v>
      </c>
      <c r="B193" s="40"/>
      <c r="C193" s="41">
        <v>48835.355600000003</v>
      </c>
      <c r="D193" s="41"/>
      <c r="E193" s="200">
        <f t="shared" si="30"/>
        <v>9829.0438365591817</v>
      </c>
      <c r="F193" s="200">
        <f t="shared" si="37"/>
        <v>9829</v>
      </c>
      <c r="G193" s="158">
        <f t="shared" si="31"/>
        <v>1.7929173001903109E-2</v>
      </c>
      <c r="I193" s="200">
        <f t="shared" si="40"/>
        <v>1.7929173001903109E-2</v>
      </c>
      <c r="P193" s="200">
        <f t="shared" si="32"/>
        <v>1.4280220467813283E-2</v>
      </c>
      <c r="Q193" s="227">
        <f t="shared" si="33"/>
        <v>33816.855600000003</v>
      </c>
      <c r="R193" s="178"/>
      <c r="S193" s="200">
        <f t="shared" si="34"/>
        <v>1.3314854596040567E-5</v>
      </c>
      <c r="T193" s="200">
        <v>1</v>
      </c>
      <c r="U193" s="200">
        <f t="shared" si="35"/>
        <v>1.3314854596040567E-5</v>
      </c>
      <c r="W193" s="200">
        <f t="shared" si="39"/>
        <v>3.6489525340898266E-3</v>
      </c>
      <c r="AJ193" s="200">
        <v>28611</v>
      </c>
      <c r="AK193" s="200">
        <v>0.15649947999190772</v>
      </c>
      <c r="AR193" s="200">
        <v>22352</v>
      </c>
      <c r="AS193" s="200">
        <v>0.10170735999417957</v>
      </c>
      <c r="BA193" s="200">
        <v>22247</v>
      </c>
      <c r="BB193" s="200">
        <v>0.10521595999307465</v>
      </c>
      <c r="BC193" s="200">
        <v>0.1</v>
      </c>
    </row>
    <row r="194" spans="1:55" s="200" customFormat="1" ht="12.95" customHeight="1" x14ac:dyDescent="0.2">
      <c r="A194" s="39" t="s">
        <v>101</v>
      </c>
      <c r="B194" s="40"/>
      <c r="C194" s="41">
        <v>48835.356299999999</v>
      </c>
      <c r="D194" s="41"/>
      <c r="E194" s="200">
        <f t="shared" si="30"/>
        <v>9829.045548048678</v>
      </c>
      <c r="F194" s="200">
        <f t="shared" si="37"/>
        <v>9829</v>
      </c>
      <c r="G194" s="158">
        <f t="shared" si="31"/>
        <v>1.8629172998771537E-2</v>
      </c>
      <c r="I194" s="200">
        <f t="shared" si="40"/>
        <v>1.8629172998771537E-2</v>
      </c>
      <c r="P194" s="200">
        <f t="shared" si="32"/>
        <v>1.4280220467813283E-2</v>
      </c>
      <c r="Q194" s="227">
        <f t="shared" si="33"/>
        <v>33816.856299999999</v>
      </c>
      <c r="R194" s="178"/>
      <c r="S194" s="200">
        <f t="shared" si="34"/>
        <v>1.8913388116528208E-5</v>
      </c>
      <c r="T194" s="200">
        <v>1</v>
      </c>
      <c r="U194" s="200">
        <f t="shared" si="35"/>
        <v>1.8913388116528208E-5</v>
      </c>
      <c r="W194" s="200">
        <f t="shared" si="39"/>
        <v>4.3489525309582545E-3</v>
      </c>
      <c r="AJ194" s="200">
        <v>29330</v>
      </c>
      <c r="AK194" s="200">
        <v>0.16476439999678405</v>
      </c>
      <c r="AR194" s="200">
        <v>22352</v>
      </c>
      <c r="AS194" s="200">
        <v>0.1034073599948897</v>
      </c>
      <c r="BA194" s="200">
        <v>22249.5</v>
      </c>
      <c r="BB194" s="200">
        <v>0.11472765999496914</v>
      </c>
      <c r="BC194" s="200">
        <v>0.1</v>
      </c>
    </row>
    <row r="195" spans="1:55" s="200" customFormat="1" ht="12.95" customHeight="1" x14ac:dyDescent="0.2">
      <c r="A195" s="39" t="s">
        <v>101</v>
      </c>
      <c r="B195" s="40"/>
      <c r="C195" s="41">
        <v>48835.356599999999</v>
      </c>
      <c r="D195" s="41"/>
      <c r="E195" s="200">
        <f t="shared" si="30"/>
        <v>9829.0462815441806</v>
      </c>
      <c r="F195" s="200">
        <f t="shared" si="37"/>
        <v>9829</v>
      </c>
      <c r="G195" s="158">
        <f t="shared" si="31"/>
        <v>1.8929172998468857E-2</v>
      </c>
      <c r="I195" s="200">
        <f t="shared" si="40"/>
        <v>1.8929172998468857E-2</v>
      </c>
      <c r="P195" s="200">
        <f t="shared" si="32"/>
        <v>1.4280220467813283E-2</v>
      </c>
      <c r="Q195" s="227">
        <f t="shared" si="33"/>
        <v>33816.856599999999</v>
      </c>
      <c r="R195" s="178"/>
      <c r="S195" s="200">
        <f t="shared" si="34"/>
        <v>2.1612759632288871E-5</v>
      </c>
      <c r="T195" s="200">
        <v>1</v>
      </c>
      <c r="U195" s="200">
        <f t="shared" si="35"/>
        <v>2.1612759632288871E-5</v>
      </c>
      <c r="W195" s="200">
        <f t="shared" si="39"/>
        <v>4.6489525306555746E-3</v>
      </c>
      <c r="AJ195" s="200">
        <v>29354.5</v>
      </c>
      <c r="AK195" s="200">
        <v>0.16463905999262352</v>
      </c>
      <c r="AR195" s="200">
        <v>22354.5</v>
      </c>
      <c r="AS195" s="200">
        <v>0.10421905999101</v>
      </c>
      <c r="BA195" s="200">
        <v>22252</v>
      </c>
      <c r="BB195" s="200">
        <v>0.1012393599958159</v>
      </c>
      <c r="BC195" s="200">
        <v>0.1</v>
      </c>
    </row>
    <row r="196" spans="1:55" s="200" customFormat="1" ht="12.95" customHeight="1" x14ac:dyDescent="0.2">
      <c r="A196" s="39" t="s">
        <v>101</v>
      </c>
      <c r="B196" s="40" t="s">
        <v>52</v>
      </c>
      <c r="C196" s="41">
        <v>49151.3128</v>
      </c>
      <c r="D196" s="41"/>
      <c r="E196" s="200">
        <f t="shared" si="30"/>
        <v>10601.554453497032</v>
      </c>
      <c r="F196" s="200">
        <f t="shared" si="37"/>
        <v>10601.5</v>
      </c>
      <c r="G196" s="158">
        <f t="shared" si="31"/>
        <v>2.2271505498792976E-2</v>
      </c>
      <c r="I196" s="200">
        <f t="shared" si="40"/>
        <v>2.2271505498792976E-2</v>
      </c>
      <c r="P196" s="200">
        <f t="shared" si="32"/>
        <v>1.6523830986355424E-2</v>
      </c>
      <c r="Q196" s="227">
        <f t="shared" si="33"/>
        <v>34132.8128</v>
      </c>
      <c r="R196" s="178"/>
      <c r="S196" s="200">
        <f t="shared" si="34"/>
        <v>3.3035762300924252E-5</v>
      </c>
      <c r="T196" s="200">
        <v>1</v>
      </c>
      <c r="U196" s="200">
        <f t="shared" si="35"/>
        <v>3.3035762300924252E-5</v>
      </c>
      <c r="W196" s="200">
        <f t="shared" si="39"/>
        <v>5.747674512437552E-3</v>
      </c>
      <c r="AJ196" s="200">
        <v>30129.5</v>
      </c>
      <c r="AK196" s="200">
        <v>0.17140605999884428</v>
      </c>
      <c r="AR196" s="200">
        <v>22357</v>
      </c>
      <c r="AS196" s="200">
        <v>0.1137307599929045</v>
      </c>
      <c r="BA196" s="200">
        <v>22269</v>
      </c>
      <c r="BB196" s="200">
        <v>0.10381891999713844</v>
      </c>
      <c r="BC196" s="200">
        <v>1</v>
      </c>
    </row>
    <row r="197" spans="1:55" s="200" customFormat="1" ht="12.95" customHeight="1" x14ac:dyDescent="0.2">
      <c r="A197" s="39" t="s">
        <v>101</v>
      </c>
      <c r="B197" s="40" t="s">
        <v>52</v>
      </c>
      <c r="C197" s="41">
        <v>49151.313099999999</v>
      </c>
      <c r="D197" s="41"/>
      <c r="E197" s="200">
        <f t="shared" si="30"/>
        <v>10601.555186992535</v>
      </c>
      <c r="F197" s="200">
        <f t="shared" si="37"/>
        <v>10601.5</v>
      </c>
      <c r="G197" s="158">
        <f t="shared" si="31"/>
        <v>2.2571505498490296E-2</v>
      </c>
      <c r="I197" s="200">
        <f t="shared" si="40"/>
        <v>2.2571505498490296E-2</v>
      </c>
      <c r="P197" s="200">
        <f t="shared" si="32"/>
        <v>1.6523830986355424E-2</v>
      </c>
      <c r="Q197" s="227">
        <f t="shared" si="33"/>
        <v>34132.813099999999</v>
      </c>
      <c r="R197" s="178"/>
      <c r="S197" s="200">
        <f t="shared" si="34"/>
        <v>3.6574367004725763E-5</v>
      </c>
      <c r="T197" s="200">
        <v>1</v>
      </c>
      <c r="U197" s="200">
        <f t="shared" si="35"/>
        <v>3.6574367004725763E-5</v>
      </c>
      <c r="W197" s="200">
        <f t="shared" si="39"/>
        <v>6.0476745121348721E-3</v>
      </c>
      <c r="AB197" s="200" t="s">
        <v>68</v>
      </c>
      <c r="AH197" s="200" t="s">
        <v>69</v>
      </c>
      <c r="AJ197" s="200">
        <v>30232</v>
      </c>
      <c r="AK197" s="200">
        <v>0.16728575999877648</v>
      </c>
      <c r="AR197" s="200">
        <v>22362</v>
      </c>
      <c r="AS197" s="200">
        <v>0.11375415999646066</v>
      </c>
      <c r="BA197" s="200">
        <v>22269</v>
      </c>
      <c r="BB197" s="200">
        <v>0.10431891999905929</v>
      </c>
      <c r="BC197" s="200">
        <v>1</v>
      </c>
    </row>
    <row r="198" spans="1:55" s="200" customFormat="1" ht="12.95" customHeight="1" x14ac:dyDescent="0.2">
      <c r="A198" s="39" t="s">
        <v>101</v>
      </c>
      <c r="B198" s="40" t="s">
        <v>52</v>
      </c>
      <c r="C198" s="41">
        <v>49151.315199999997</v>
      </c>
      <c r="D198" s="41"/>
      <c r="E198" s="200">
        <f t="shared" si="30"/>
        <v>10601.560321461044</v>
      </c>
      <c r="F198" s="200">
        <f t="shared" si="37"/>
        <v>10601.5</v>
      </c>
      <c r="G198" s="158">
        <f t="shared" si="31"/>
        <v>2.4671505496371537E-2</v>
      </c>
      <c r="I198" s="200">
        <f t="shared" si="40"/>
        <v>2.4671505496371537E-2</v>
      </c>
      <c r="P198" s="200">
        <f t="shared" si="32"/>
        <v>1.6523830986355424E-2</v>
      </c>
      <c r="Q198" s="227">
        <f t="shared" si="33"/>
        <v>34132.815199999997</v>
      </c>
      <c r="R198" s="178"/>
      <c r="S198" s="200">
        <f t="shared" si="34"/>
        <v>6.6384599921166313E-5</v>
      </c>
      <c r="T198" s="200">
        <v>1</v>
      </c>
      <c r="U198" s="200">
        <f t="shared" si="35"/>
        <v>6.6384599921166313E-5</v>
      </c>
      <c r="W198" s="200">
        <f t="shared" si="39"/>
        <v>8.1476745100161133E-3</v>
      </c>
      <c r="AJ198" s="200">
        <v>30237</v>
      </c>
      <c r="AK198" s="200">
        <v>0.17339915999764344</v>
      </c>
      <c r="AR198" s="200">
        <v>22366.5</v>
      </c>
      <c r="AS198" s="200">
        <v>0.10487522000039462</v>
      </c>
      <c r="BA198" s="200">
        <v>22274</v>
      </c>
      <c r="BB198" s="200">
        <v>0.11034231999656186</v>
      </c>
      <c r="BC198" s="200">
        <v>0.1</v>
      </c>
    </row>
    <row r="199" spans="1:55" s="200" customFormat="1" ht="12.95" customHeight="1" x14ac:dyDescent="0.2">
      <c r="A199" s="39" t="s">
        <v>101</v>
      </c>
      <c r="B199" s="40"/>
      <c r="C199" s="41">
        <v>49151.517500000002</v>
      </c>
      <c r="D199" s="41"/>
      <c r="E199" s="200">
        <f t="shared" si="30"/>
        <v>10602.054941928025</v>
      </c>
      <c r="F199" s="200">
        <f t="shared" si="37"/>
        <v>10602</v>
      </c>
      <c r="G199" s="158">
        <f t="shared" si="31"/>
        <v>2.2471274001873098E-2</v>
      </c>
      <c r="I199" s="200">
        <f t="shared" si="40"/>
        <v>2.2471274001873098E-2</v>
      </c>
      <c r="P199" s="200">
        <f t="shared" si="32"/>
        <v>1.6525346592315804E-2</v>
      </c>
      <c r="Q199" s="227">
        <f t="shared" si="33"/>
        <v>34133.017500000002</v>
      </c>
      <c r="R199" s="178"/>
      <c r="S199" s="200">
        <f t="shared" si="34"/>
        <v>3.5354052759724717E-5</v>
      </c>
      <c r="T199" s="200">
        <v>1</v>
      </c>
      <c r="U199" s="200">
        <f t="shared" si="35"/>
        <v>3.5354052759724717E-5</v>
      </c>
      <c r="W199" s="200">
        <f t="shared" si="39"/>
        <v>5.9459274095572945E-3</v>
      </c>
      <c r="AJ199" s="200">
        <v>31195.5</v>
      </c>
      <c r="AK199" s="200">
        <v>0.18389493999711704</v>
      </c>
      <c r="AR199" s="200">
        <v>22366.5</v>
      </c>
      <c r="AS199" s="200">
        <v>0.10507522000261815</v>
      </c>
      <c r="BA199" s="200">
        <v>22276.5</v>
      </c>
      <c r="BB199" s="200">
        <v>0.10485401999903843</v>
      </c>
      <c r="BC199" s="200">
        <v>0.1</v>
      </c>
    </row>
    <row r="200" spans="1:55" s="200" customFormat="1" ht="12.95" customHeight="1" x14ac:dyDescent="0.2">
      <c r="A200" s="39" t="s">
        <v>101</v>
      </c>
      <c r="B200" s="40"/>
      <c r="C200" s="41">
        <v>49151.517699999997</v>
      </c>
      <c r="D200" s="41"/>
      <c r="E200" s="200">
        <f t="shared" si="30"/>
        <v>10602.055430925015</v>
      </c>
      <c r="F200" s="200">
        <f t="shared" si="37"/>
        <v>10602</v>
      </c>
      <c r="G200" s="158">
        <f t="shared" si="31"/>
        <v>2.2671273996820673E-2</v>
      </c>
      <c r="I200" s="200">
        <f t="shared" si="40"/>
        <v>2.2671273996820673E-2</v>
      </c>
      <c r="P200" s="200">
        <f t="shared" si="32"/>
        <v>1.6525346592315804E-2</v>
      </c>
      <c r="Q200" s="227">
        <f t="shared" si="33"/>
        <v>34133.017699999997</v>
      </c>
      <c r="R200" s="178"/>
      <c r="S200" s="200">
        <f t="shared" si="34"/>
        <v>3.7772423661443963E-5</v>
      </c>
      <c r="T200" s="200">
        <v>1</v>
      </c>
      <c r="U200" s="200">
        <f t="shared" si="35"/>
        <v>3.7772423661443963E-5</v>
      </c>
      <c r="W200" s="200">
        <f t="shared" si="39"/>
        <v>6.1459274045048695E-3</v>
      </c>
      <c r="AJ200" s="200">
        <v>31234.5</v>
      </c>
      <c r="AK200" s="200">
        <v>0.18417745999613544</v>
      </c>
      <c r="AR200" s="200">
        <v>22371.5</v>
      </c>
      <c r="AS200" s="200">
        <v>0.10559862000081921</v>
      </c>
      <c r="BA200" s="200">
        <v>22283.5</v>
      </c>
      <c r="BB200" s="200">
        <v>0.11088677999214269</v>
      </c>
      <c r="BC200" s="200">
        <v>0.1</v>
      </c>
    </row>
    <row r="201" spans="1:55" s="200" customFormat="1" ht="12.95" customHeight="1" x14ac:dyDescent="0.2">
      <c r="A201" s="39" t="s">
        <v>101</v>
      </c>
      <c r="B201" s="40"/>
      <c r="C201" s="41">
        <v>49151.519099999998</v>
      </c>
      <c r="D201" s="41"/>
      <c r="E201" s="200">
        <f t="shared" si="30"/>
        <v>10602.058853904027</v>
      </c>
      <c r="F201" s="200">
        <f t="shared" si="37"/>
        <v>10602</v>
      </c>
      <c r="G201" s="158">
        <f t="shared" si="31"/>
        <v>2.4071273997833487E-2</v>
      </c>
      <c r="I201" s="200">
        <f t="shared" si="40"/>
        <v>2.4071273997833487E-2</v>
      </c>
      <c r="P201" s="200">
        <f t="shared" si="32"/>
        <v>1.6525346592315804E-2</v>
      </c>
      <c r="Q201" s="227">
        <f t="shared" si="33"/>
        <v>34133.019099999998</v>
      </c>
      <c r="R201" s="178"/>
      <c r="S201" s="200">
        <f t="shared" si="34"/>
        <v>5.6941020409342831E-5</v>
      </c>
      <c r="T201" s="200">
        <v>1</v>
      </c>
      <c r="U201" s="200">
        <f t="shared" si="35"/>
        <v>5.6941020409342831E-5</v>
      </c>
      <c r="W201" s="200">
        <f t="shared" si="39"/>
        <v>7.5459274055176828E-3</v>
      </c>
      <c r="AJ201" s="200">
        <v>31941.5</v>
      </c>
      <c r="AK201" s="200">
        <v>0.19608621999941533</v>
      </c>
      <c r="AR201" s="200">
        <v>22374</v>
      </c>
      <c r="AS201" s="200">
        <v>0.10281032000057166</v>
      </c>
      <c r="BA201" s="200">
        <v>22286</v>
      </c>
      <c r="BB201" s="200">
        <v>0.11339847999624908</v>
      </c>
      <c r="BC201" s="200">
        <v>0.1</v>
      </c>
    </row>
    <row r="202" spans="1:55" s="200" customFormat="1" ht="12.95" customHeight="1" x14ac:dyDescent="0.2">
      <c r="A202" s="39" t="s">
        <v>116</v>
      </c>
      <c r="B202" s="40"/>
      <c r="C202" s="41">
        <v>49169.513899999998</v>
      </c>
      <c r="D202" s="41"/>
      <c r="E202" s="200">
        <f t="shared" si="30"/>
        <v>10646.055870112785</v>
      </c>
      <c r="F202" s="200">
        <f t="shared" si="37"/>
        <v>10646</v>
      </c>
      <c r="G202" s="158">
        <f t="shared" si="31"/>
        <v>2.2850901994388551E-2</v>
      </c>
      <c r="J202" s="200">
        <f>G202</f>
        <v>2.2850901994388551E-2</v>
      </c>
      <c r="P202" s="200">
        <f t="shared" si="32"/>
        <v>1.6659041256126633E-2</v>
      </c>
      <c r="Q202" s="227">
        <f t="shared" si="33"/>
        <v>34151.013899999998</v>
      </c>
      <c r="R202" s="178"/>
      <c r="S202" s="200">
        <f t="shared" si="34"/>
        <v>3.8339139402029416E-5</v>
      </c>
      <c r="T202" s="209">
        <f>T$18</f>
        <v>0.1</v>
      </c>
      <c r="U202" s="200">
        <f t="shared" si="35"/>
        <v>3.8339139402029415E-6</v>
      </c>
      <c r="W202" s="200">
        <f t="shared" si="39"/>
        <v>6.1918607382619173E-3</v>
      </c>
      <c r="AJ202" s="200">
        <v>31961</v>
      </c>
      <c r="AK202" s="200">
        <v>0.19117747999553103</v>
      </c>
      <c r="AR202" s="200">
        <v>22376.5</v>
      </c>
      <c r="AS202" s="200">
        <v>0.10232201999315294</v>
      </c>
      <c r="BA202" s="200">
        <v>22288.5</v>
      </c>
      <c r="BB202" s="200">
        <v>0.11291017999610631</v>
      </c>
      <c r="BC202" s="200">
        <v>0.1</v>
      </c>
    </row>
    <row r="203" spans="1:55" s="200" customFormat="1" ht="12.95" customHeight="1" x14ac:dyDescent="0.2">
      <c r="A203" s="39" t="s">
        <v>116</v>
      </c>
      <c r="B203" s="40"/>
      <c r="C203" s="41">
        <v>49169.513899999998</v>
      </c>
      <c r="D203" s="41"/>
      <c r="E203" s="200">
        <f t="shared" si="30"/>
        <v>10646.055870112785</v>
      </c>
      <c r="F203" s="200">
        <f t="shared" si="37"/>
        <v>10646</v>
      </c>
      <c r="G203" s="158">
        <f t="shared" si="31"/>
        <v>2.2850901994388551E-2</v>
      </c>
      <c r="J203" s="200">
        <f>G203</f>
        <v>2.2850901994388551E-2</v>
      </c>
      <c r="P203" s="200">
        <f t="shared" si="32"/>
        <v>1.6659041256126633E-2</v>
      </c>
      <c r="Q203" s="227">
        <f t="shared" si="33"/>
        <v>34151.013899999998</v>
      </c>
      <c r="R203" s="178"/>
      <c r="S203" s="200">
        <f t="shared" si="34"/>
        <v>3.8339139402029416E-5</v>
      </c>
      <c r="T203" s="209">
        <f>T$18</f>
        <v>0.1</v>
      </c>
      <c r="U203" s="200">
        <f t="shared" si="35"/>
        <v>3.8339139402029415E-6</v>
      </c>
      <c r="W203" s="200">
        <f t="shared" si="39"/>
        <v>6.1918607382619173E-3</v>
      </c>
      <c r="AJ203" s="200">
        <v>32005</v>
      </c>
      <c r="AK203" s="200">
        <v>0.19248339999467134</v>
      </c>
      <c r="AR203" s="200">
        <v>22388.5</v>
      </c>
      <c r="AS203" s="200">
        <v>0.10437817999627441</v>
      </c>
      <c r="BA203" s="200">
        <v>22291</v>
      </c>
      <c r="BB203" s="200">
        <v>0.10842187999514863</v>
      </c>
      <c r="BC203" s="200">
        <v>0.1</v>
      </c>
    </row>
    <row r="204" spans="1:55" s="200" customFormat="1" ht="12.95" customHeight="1" x14ac:dyDescent="0.2">
      <c r="A204" s="39" t="s">
        <v>109</v>
      </c>
      <c r="B204" s="40" t="s">
        <v>52</v>
      </c>
      <c r="C204" s="41">
        <v>49193.430999999997</v>
      </c>
      <c r="D204" s="41"/>
      <c r="E204" s="200">
        <f t="shared" si="30"/>
        <v>10704.532821030072</v>
      </c>
      <c r="F204" s="200">
        <f t="shared" si="37"/>
        <v>10704.5</v>
      </c>
      <c r="G204" s="158">
        <f t="shared" si="31"/>
        <v>1.3423816497379448E-2</v>
      </c>
      <c r="I204" s="200">
        <f t="shared" ref="I204:I226" si="41">G204</f>
        <v>1.3423816497379448E-2</v>
      </c>
      <c r="P204" s="200">
        <f t="shared" si="32"/>
        <v>1.6837778469777579E-2</v>
      </c>
      <c r="Q204" s="227">
        <f t="shared" si="33"/>
        <v>34174.930999999997</v>
      </c>
      <c r="R204" s="178"/>
      <c r="S204" s="200">
        <f t="shared" si="34"/>
        <v>1.1655136348980535E-5</v>
      </c>
      <c r="T204" s="209">
        <f>T$18</f>
        <v>0.1</v>
      </c>
      <c r="U204" s="200">
        <f t="shared" si="35"/>
        <v>1.1655136348980536E-6</v>
      </c>
      <c r="W204" s="200">
        <f t="shared" si="39"/>
        <v>-3.4139619723981308E-3</v>
      </c>
      <c r="AJ204" s="200">
        <v>32080.5</v>
      </c>
      <c r="AK204" s="200">
        <v>0.19781674000114435</v>
      </c>
      <c r="AR204" s="200">
        <v>22405.5</v>
      </c>
      <c r="AS204" s="200">
        <v>0.1084577400033595</v>
      </c>
      <c r="BA204" s="200">
        <v>22296</v>
      </c>
      <c r="BB204" s="200">
        <v>0.10344528000132414</v>
      </c>
      <c r="BC204" s="200">
        <v>0.1</v>
      </c>
    </row>
    <row r="205" spans="1:55" s="200" customFormat="1" ht="12.95" customHeight="1" x14ac:dyDescent="0.2">
      <c r="A205" s="39" t="s">
        <v>109</v>
      </c>
      <c r="B205" s="40" t="s">
        <v>52</v>
      </c>
      <c r="C205" s="41">
        <v>49211.432999999997</v>
      </c>
      <c r="D205" s="41"/>
      <c r="E205" s="200">
        <f t="shared" si="30"/>
        <v>10748.547441130882</v>
      </c>
      <c r="F205" s="200">
        <f t="shared" si="37"/>
        <v>10748.5</v>
      </c>
      <c r="G205" s="158">
        <f t="shared" si="31"/>
        <v>1.9403444493946154E-2</v>
      </c>
      <c r="I205" s="200">
        <f t="shared" si="41"/>
        <v>1.9403444493946154E-2</v>
      </c>
      <c r="P205" s="200">
        <f t="shared" si="32"/>
        <v>1.6972953460689534E-2</v>
      </c>
      <c r="Q205" s="227">
        <f t="shared" si="33"/>
        <v>34192.932999999997</v>
      </c>
      <c r="R205" s="178"/>
      <c r="S205" s="200">
        <f t="shared" si="34"/>
        <v>5.9072866627408305E-6</v>
      </c>
      <c r="T205" s="209">
        <f>T$18</f>
        <v>0.1</v>
      </c>
      <c r="U205" s="200">
        <f t="shared" si="35"/>
        <v>5.9072866627408305E-7</v>
      </c>
      <c r="W205" s="200">
        <f t="shared" si="39"/>
        <v>2.4304910332566196E-3</v>
      </c>
      <c r="AJ205" s="200">
        <v>33034</v>
      </c>
      <c r="AK205" s="200">
        <v>0.20582912000099896</v>
      </c>
      <c r="AR205" s="200">
        <v>22420</v>
      </c>
      <c r="AS205" s="200">
        <v>0.30202559999452205</v>
      </c>
      <c r="BA205" s="200">
        <v>22313</v>
      </c>
      <c r="BB205" s="200">
        <v>0.10452483999688411</v>
      </c>
      <c r="BC205" s="200">
        <v>0.1</v>
      </c>
    </row>
    <row r="206" spans="1:55" s="200" customFormat="1" ht="12.95" customHeight="1" x14ac:dyDescent="0.2">
      <c r="A206" s="39" t="s">
        <v>109</v>
      </c>
      <c r="B206" s="40"/>
      <c r="C206" s="41">
        <v>49212.451000000001</v>
      </c>
      <c r="D206" s="41"/>
      <c r="E206" s="200">
        <f t="shared" si="30"/>
        <v>10751.036435868289</v>
      </c>
      <c r="F206" s="200">
        <f t="shared" si="37"/>
        <v>10751</v>
      </c>
      <c r="G206" s="158">
        <f t="shared" si="31"/>
        <v>1.4902287002769299E-2</v>
      </c>
      <c r="I206" s="200">
        <f t="shared" si="41"/>
        <v>1.4902287002769299E-2</v>
      </c>
      <c r="P206" s="200">
        <f t="shared" si="32"/>
        <v>1.6980652936395509E-2</v>
      </c>
      <c r="Q206" s="227">
        <f t="shared" si="33"/>
        <v>34193.951000000001</v>
      </c>
      <c r="R206" s="178"/>
      <c r="S206" s="200">
        <f t="shared" si="34"/>
        <v>4.3196049540579465E-6</v>
      </c>
      <c r="T206" s="209">
        <f>T$18</f>
        <v>0.1</v>
      </c>
      <c r="U206" s="200">
        <f t="shared" si="35"/>
        <v>4.3196049540579465E-7</v>
      </c>
      <c r="W206" s="200">
        <f t="shared" si="39"/>
        <v>-2.0783659336262097E-3</v>
      </c>
      <c r="AJ206" s="200">
        <v>33092.5</v>
      </c>
      <c r="AK206" s="200">
        <v>0.20887290000246139</v>
      </c>
      <c r="AR206" s="200">
        <v>22422.5</v>
      </c>
      <c r="AS206" s="200">
        <v>0.30653729999903589</v>
      </c>
      <c r="BA206" s="200">
        <v>22318</v>
      </c>
      <c r="BB206" s="200">
        <v>0.10954823999782093</v>
      </c>
      <c r="BC206" s="200">
        <v>0.1</v>
      </c>
    </row>
    <row r="207" spans="1:55" s="200" customFormat="1" ht="12.95" customHeight="1" x14ac:dyDescent="0.2">
      <c r="A207" s="178" t="s">
        <v>87</v>
      </c>
      <c r="B207" s="178" t="s">
        <v>54</v>
      </c>
      <c r="C207" s="162">
        <v>49213.680999999997</v>
      </c>
      <c r="D207" s="162" t="s">
        <v>38</v>
      </c>
      <c r="E207" s="200">
        <f t="shared" si="30"/>
        <v>10754.043767427216</v>
      </c>
      <c r="F207" s="200">
        <f t="shared" si="37"/>
        <v>10754</v>
      </c>
      <c r="G207" s="158">
        <f t="shared" si="31"/>
        <v>1.790089799760608E-2</v>
      </c>
      <c r="I207" s="200">
        <f t="shared" si="41"/>
        <v>1.790089799760608E-2</v>
      </c>
      <c r="P207" s="200">
        <f t="shared" si="32"/>
        <v>1.6989895015158105E-2</v>
      </c>
      <c r="Q207" s="227">
        <f t="shared" si="33"/>
        <v>34195.180999999997</v>
      </c>
      <c r="R207" s="178"/>
      <c r="S207" s="200">
        <f t="shared" si="34"/>
        <v>8.2992643402910495E-7</v>
      </c>
      <c r="T207" s="200">
        <v>1</v>
      </c>
      <c r="U207" s="200">
        <f t="shared" si="35"/>
        <v>8.2992643402910495E-7</v>
      </c>
      <c r="W207" s="200">
        <f t="shared" si="39"/>
        <v>9.110029824479747E-4</v>
      </c>
      <c r="AJ207" s="200">
        <v>33865.5</v>
      </c>
      <c r="AK207" s="200">
        <v>0.21960053999646334</v>
      </c>
      <c r="AR207" s="200">
        <v>22432.5</v>
      </c>
      <c r="AS207" s="200">
        <v>0.10858409999491414</v>
      </c>
      <c r="BA207" s="200">
        <v>22327.5</v>
      </c>
      <c r="BB207" s="200">
        <v>0.11209270000108518</v>
      </c>
      <c r="BC207" s="200">
        <v>0.1</v>
      </c>
    </row>
    <row r="208" spans="1:55" s="200" customFormat="1" ht="12.95" customHeight="1" x14ac:dyDescent="0.2">
      <c r="A208" s="41" t="s">
        <v>117</v>
      </c>
      <c r="B208" s="40"/>
      <c r="C208" s="41">
        <v>49486.517999999996</v>
      </c>
      <c r="D208" s="41" t="s">
        <v>38</v>
      </c>
      <c r="E208" s="200">
        <f t="shared" si="30"/>
        <v>11421.126141854747</v>
      </c>
      <c r="F208" s="200">
        <f t="shared" si="37"/>
        <v>11421</v>
      </c>
      <c r="G208" s="158">
        <f t="shared" si="31"/>
        <v>5.1592076997621916E-2</v>
      </c>
      <c r="I208" s="200">
        <f t="shared" si="41"/>
        <v>5.1592076997621916E-2</v>
      </c>
      <c r="M208" s="39"/>
      <c r="P208" s="200">
        <f t="shared" si="32"/>
        <v>1.9118059031315852E-2</v>
      </c>
      <c r="Q208" s="227">
        <f t="shared" si="33"/>
        <v>34468.017999999996</v>
      </c>
      <c r="R208" s="178"/>
      <c r="S208" s="200">
        <f t="shared" si="34"/>
        <v>1.054561842875969E-3</v>
      </c>
      <c r="T208" s="209">
        <f>T$18</f>
        <v>0.1</v>
      </c>
      <c r="U208" s="200">
        <f t="shared" si="35"/>
        <v>1.054561842875969E-4</v>
      </c>
      <c r="AJ208" s="200">
        <v>33868</v>
      </c>
      <c r="AK208" s="200">
        <v>0.21748223999748006</v>
      </c>
      <c r="AR208" s="200">
        <v>22434.5</v>
      </c>
      <c r="AS208" s="200">
        <v>0.30659345999447396</v>
      </c>
      <c r="BA208" s="200">
        <v>22330</v>
      </c>
      <c r="BB208" s="200">
        <v>0.10760439999285154</v>
      </c>
      <c r="BC208" s="200">
        <v>0.1</v>
      </c>
    </row>
    <row r="209" spans="1:55" s="200" customFormat="1" ht="12.95" customHeight="1" x14ac:dyDescent="0.2">
      <c r="A209" s="39" t="s">
        <v>101</v>
      </c>
      <c r="B209" s="40" t="s">
        <v>52</v>
      </c>
      <c r="C209" s="41">
        <v>49515.3246</v>
      </c>
      <c r="D209" s="41"/>
      <c r="E209" s="200">
        <f t="shared" si="30"/>
        <v>11491.557846965075</v>
      </c>
      <c r="F209" s="200">
        <f t="shared" si="37"/>
        <v>11491.5</v>
      </c>
      <c r="G209" s="158">
        <f t="shared" si="31"/>
        <v>2.3659435501031112E-2</v>
      </c>
      <c r="I209" s="200">
        <f t="shared" si="41"/>
        <v>2.3659435501031112E-2</v>
      </c>
      <c r="P209" s="200">
        <f t="shared" si="32"/>
        <v>1.9351532916365006E-2</v>
      </c>
      <c r="Q209" s="227">
        <f t="shared" si="33"/>
        <v>34496.8246</v>
      </c>
      <c r="R209" s="178"/>
      <c r="S209" s="200">
        <f t="shared" si="34"/>
        <v>1.8558024678972916E-5</v>
      </c>
      <c r="T209" s="200">
        <v>1</v>
      </c>
      <c r="U209" s="200">
        <f t="shared" si="35"/>
        <v>1.8558024678972916E-5</v>
      </c>
      <c r="W209" s="200">
        <f t="shared" ref="W209:W217" si="42">+G209-P209</f>
        <v>4.3079025846661061E-3</v>
      </c>
      <c r="AJ209" s="200">
        <v>33868</v>
      </c>
      <c r="AK209" s="200">
        <v>0.21748223999748006</v>
      </c>
      <c r="AR209" s="200">
        <v>22437.5</v>
      </c>
      <c r="AS209" s="200">
        <v>0.10660749999806285</v>
      </c>
      <c r="BA209" s="200">
        <v>22344.5</v>
      </c>
      <c r="BB209" s="200">
        <v>0.10917225999583025</v>
      </c>
      <c r="BC209" s="200">
        <v>0.1</v>
      </c>
    </row>
    <row r="210" spans="1:55" s="200" customFormat="1" ht="12.95" customHeight="1" x14ac:dyDescent="0.2">
      <c r="A210" s="39" t="s">
        <v>101</v>
      </c>
      <c r="B210" s="40" t="s">
        <v>52</v>
      </c>
      <c r="C210" s="41">
        <v>49515.326999999997</v>
      </c>
      <c r="D210" s="41"/>
      <c r="E210" s="200">
        <f t="shared" si="30"/>
        <v>11491.563714929087</v>
      </c>
      <c r="F210" s="200">
        <f t="shared" si="37"/>
        <v>11491.5</v>
      </c>
      <c r="G210" s="158">
        <f t="shared" si="31"/>
        <v>2.6059435498609673E-2</v>
      </c>
      <c r="I210" s="200">
        <f t="shared" si="41"/>
        <v>2.6059435498609673E-2</v>
      </c>
      <c r="P210" s="200">
        <f t="shared" si="32"/>
        <v>1.9351532916365006E-2</v>
      </c>
      <c r="Q210" s="227">
        <f t="shared" si="33"/>
        <v>34496.826999999997</v>
      </c>
      <c r="R210" s="178"/>
      <c r="S210" s="200">
        <f t="shared" si="34"/>
        <v>4.4995957052884675E-5</v>
      </c>
      <c r="T210" s="200">
        <v>1</v>
      </c>
      <c r="U210" s="200">
        <f t="shared" si="35"/>
        <v>4.4995957052884675E-5</v>
      </c>
      <c r="W210" s="200">
        <f t="shared" si="42"/>
        <v>6.7079025822446674E-3</v>
      </c>
      <c r="AJ210" s="200">
        <v>33868</v>
      </c>
      <c r="AK210" s="200">
        <v>0.21758223999495385</v>
      </c>
      <c r="AR210" s="200">
        <v>22471</v>
      </c>
      <c r="AS210" s="200">
        <v>0.30226427999878069</v>
      </c>
      <c r="BA210" s="200">
        <v>22352</v>
      </c>
      <c r="BB210" s="200">
        <v>0.10170735999417957</v>
      </c>
      <c r="BC210" s="200">
        <v>1</v>
      </c>
    </row>
    <row r="211" spans="1:55" s="200" customFormat="1" ht="12.95" customHeight="1" x14ac:dyDescent="0.2">
      <c r="A211" s="39" t="s">
        <v>101</v>
      </c>
      <c r="B211" s="40" t="s">
        <v>52</v>
      </c>
      <c r="C211" s="41">
        <v>49515.328600000001</v>
      </c>
      <c r="D211" s="41"/>
      <c r="E211" s="200">
        <f t="shared" si="30"/>
        <v>11491.567626905105</v>
      </c>
      <c r="F211" s="200">
        <f t="shared" si="37"/>
        <v>11491.5</v>
      </c>
      <c r="G211" s="158">
        <f t="shared" si="31"/>
        <v>2.7659435501846019E-2</v>
      </c>
      <c r="I211" s="200">
        <f t="shared" si="41"/>
        <v>2.7659435501846019E-2</v>
      </c>
      <c r="P211" s="200">
        <f t="shared" si="32"/>
        <v>1.9351532916365006E-2</v>
      </c>
      <c r="Q211" s="227">
        <f t="shared" si="33"/>
        <v>34496.828600000001</v>
      </c>
      <c r="R211" s="178"/>
      <c r="S211" s="200">
        <f t="shared" si="34"/>
        <v>6.9021245369842109E-5</v>
      </c>
      <c r="T211" s="200">
        <v>1</v>
      </c>
      <c r="U211" s="200">
        <f t="shared" si="35"/>
        <v>6.9021245369842109E-5</v>
      </c>
      <c r="W211" s="200">
        <f t="shared" si="42"/>
        <v>8.3079025854810133E-3</v>
      </c>
      <c r="AJ211" s="200">
        <v>34543</v>
      </c>
      <c r="AK211" s="200">
        <v>0.22786123999685515</v>
      </c>
      <c r="AR211" s="200">
        <v>22824.5</v>
      </c>
      <c r="AS211" s="200">
        <v>0.10541865999402944</v>
      </c>
      <c r="BA211" s="200">
        <v>22352</v>
      </c>
      <c r="BB211" s="200">
        <v>0.1034073599948897</v>
      </c>
      <c r="BC211" s="200">
        <v>1</v>
      </c>
    </row>
    <row r="212" spans="1:55" s="200" customFormat="1" ht="12.95" customHeight="1" x14ac:dyDescent="0.2">
      <c r="A212" s="39" t="s">
        <v>118</v>
      </c>
      <c r="B212" s="40"/>
      <c r="C212" s="41">
        <v>49522.485399999998</v>
      </c>
      <c r="D212" s="41"/>
      <c r="E212" s="200">
        <f t="shared" si="30"/>
        <v>11509.065895605103</v>
      </c>
      <c r="F212" s="200">
        <f t="shared" si="37"/>
        <v>11509</v>
      </c>
      <c r="G212" s="158">
        <f t="shared" si="31"/>
        <v>2.6951332998578437E-2</v>
      </c>
      <c r="I212" s="200">
        <f t="shared" si="41"/>
        <v>2.6951332998578437E-2</v>
      </c>
      <c r="P212" s="200">
        <f t="shared" si="32"/>
        <v>1.9409740165611564E-2</v>
      </c>
      <c r="Q212" s="227">
        <f t="shared" si="33"/>
        <v>34503.985399999998</v>
      </c>
      <c r="R212" s="178"/>
      <c r="S212" s="200">
        <f t="shared" si="34"/>
        <v>5.6875622458257294E-5</v>
      </c>
      <c r="T212" s="200">
        <v>1</v>
      </c>
      <c r="U212" s="200">
        <f t="shared" si="35"/>
        <v>5.6875622458257294E-5</v>
      </c>
      <c r="W212" s="200">
        <f t="shared" si="42"/>
        <v>7.5415928329668723E-3</v>
      </c>
      <c r="AJ212" s="200">
        <v>34601.5</v>
      </c>
      <c r="AK212" s="200">
        <v>0.22567501999583328</v>
      </c>
      <c r="AR212" s="200">
        <v>22939</v>
      </c>
      <c r="AS212" s="200">
        <v>0.11245451999275247</v>
      </c>
      <c r="BA212" s="200">
        <v>22354.5</v>
      </c>
      <c r="BB212" s="200">
        <v>0.10421905999101</v>
      </c>
      <c r="BC212" s="200">
        <v>0.1</v>
      </c>
    </row>
    <row r="213" spans="1:55" s="200" customFormat="1" ht="12.95" customHeight="1" x14ac:dyDescent="0.2">
      <c r="A213" s="39" t="s">
        <v>101</v>
      </c>
      <c r="B213" s="40"/>
      <c r="C213" s="41">
        <v>49522.4856</v>
      </c>
      <c r="D213" s="41"/>
      <c r="E213" s="200">
        <f t="shared" ref="E213:E276" si="43">+(C213-C$7)/C$8</f>
        <v>11509.066384602109</v>
      </c>
      <c r="F213" s="200">
        <f t="shared" si="37"/>
        <v>11509</v>
      </c>
      <c r="G213" s="158">
        <f t="shared" ref="G213:G276" si="44">+C213-(C$7+F213*C$8)</f>
        <v>2.7151333000801969E-2</v>
      </c>
      <c r="I213" s="200">
        <f t="shared" si="41"/>
        <v>2.7151333000801969E-2</v>
      </c>
      <c r="P213" s="200">
        <f t="shared" ref="P213:P276" si="45">+D$11+D$12*F213+D$13*F213^2</f>
        <v>1.9409740165611564E-2</v>
      </c>
      <c r="Q213" s="227">
        <f t="shared" ref="Q213:Q276" si="46">+C213-15018.5</f>
        <v>34503.9856</v>
      </c>
      <c r="R213" s="178"/>
      <c r="S213" s="200">
        <f t="shared" ref="S213:S276" si="47">+(P213-G213)^2</f>
        <v>5.9932259625871415E-5</v>
      </c>
      <c r="T213" s="200">
        <v>1</v>
      </c>
      <c r="U213" s="200">
        <f t="shared" ref="U213:U276" si="48">T213*S213</f>
        <v>5.9932259625871415E-5</v>
      </c>
      <c r="W213" s="200">
        <f t="shared" si="42"/>
        <v>7.7415928351904049E-3</v>
      </c>
      <c r="AJ213" s="200">
        <v>34601.5</v>
      </c>
      <c r="AK213" s="200">
        <v>0.22567501999583328</v>
      </c>
      <c r="AR213" s="200">
        <v>22963.5</v>
      </c>
      <c r="AS213" s="200">
        <v>0.10906917999818688</v>
      </c>
      <c r="BA213" s="200">
        <v>22357</v>
      </c>
      <c r="BB213" s="200">
        <v>0.1137307599929045</v>
      </c>
      <c r="BC213" s="200">
        <v>0.1</v>
      </c>
    </row>
    <row r="214" spans="1:55" s="200" customFormat="1" ht="12.95" customHeight="1" x14ac:dyDescent="0.2">
      <c r="A214" s="39" t="s">
        <v>101</v>
      </c>
      <c r="B214" s="40"/>
      <c r="C214" s="41">
        <v>49522.486400000002</v>
      </c>
      <c r="D214" s="41"/>
      <c r="E214" s="200">
        <f t="shared" si="43"/>
        <v>11509.068340590118</v>
      </c>
      <c r="F214" s="200">
        <f t="shared" ref="F214:F277" si="49">ROUND(2*E214,0)/2</f>
        <v>11509</v>
      </c>
      <c r="G214" s="158">
        <f t="shared" si="44"/>
        <v>2.7951333002420142E-2</v>
      </c>
      <c r="I214" s="200">
        <f t="shared" si="41"/>
        <v>2.7951333002420142E-2</v>
      </c>
      <c r="P214" s="200">
        <f t="shared" si="45"/>
        <v>1.9409740165611564E-2</v>
      </c>
      <c r="Q214" s="227">
        <f t="shared" si="46"/>
        <v>34503.986400000002</v>
      </c>
      <c r="R214" s="178"/>
      <c r="S214" s="200">
        <f t="shared" si="47"/>
        <v>7.2958808189819608E-5</v>
      </c>
      <c r="T214" s="200">
        <v>1</v>
      </c>
      <c r="U214" s="200">
        <f t="shared" si="48"/>
        <v>7.2958808189819608E-5</v>
      </c>
      <c r="W214" s="200">
        <f t="shared" si="42"/>
        <v>8.5415928368085779E-3</v>
      </c>
      <c r="AJ214" s="200">
        <v>34601.5</v>
      </c>
      <c r="AK214" s="200">
        <v>0.2259750199955306</v>
      </c>
      <c r="AR214" s="200">
        <v>22968.5</v>
      </c>
      <c r="AS214" s="200">
        <v>0.10909258000174304</v>
      </c>
      <c r="BA214" s="200">
        <v>22362</v>
      </c>
      <c r="BB214" s="200">
        <v>0.11375415999646066</v>
      </c>
      <c r="BC214" s="200">
        <v>0.1</v>
      </c>
    </row>
    <row r="215" spans="1:55" s="200" customFormat="1" ht="12.95" customHeight="1" x14ac:dyDescent="0.2">
      <c r="A215" s="39" t="s">
        <v>101</v>
      </c>
      <c r="B215" s="40"/>
      <c r="C215" s="41">
        <v>49536.390599999999</v>
      </c>
      <c r="D215" s="41"/>
      <c r="E215" s="200">
        <f t="shared" si="43"/>
        <v>11543.063901128146</v>
      </c>
      <c r="F215" s="200">
        <f t="shared" si="49"/>
        <v>11543</v>
      </c>
      <c r="G215" s="158">
        <f t="shared" si="44"/>
        <v>2.6135590997000691E-2</v>
      </c>
      <c r="I215" s="200">
        <f t="shared" si="41"/>
        <v>2.6135590997000691E-2</v>
      </c>
      <c r="P215" s="200">
        <f t="shared" si="45"/>
        <v>1.9523115902843943E-2</v>
      </c>
      <c r="Q215" s="227">
        <f t="shared" si="46"/>
        <v>34517.890599999999</v>
      </c>
      <c r="R215" s="178"/>
      <c r="S215" s="200">
        <f t="shared" si="47"/>
        <v>4.372482687084329E-5</v>
      </c>
      <c r="T215" s="200">
        <v>1</v>
      </c>
      <c r="U215" s="200">
        <f t="shared" si="48"/>
        <v>4.372482687084329E-5</v>
      </c>
      <c r="W215" s="200">
        <f t="shared" si="42"/>
        <v>6.612475094156748E-3</v>
      </c>
      <c r="AJ215" s="200">
        <v>34662.5</v>
      </c>
      <c r="AK215" s="200">
        <v>0.2266204999978072</v>
      </c>
      <c r="AR215" s="200">
        <v>22971</v>
      </c>
      <c r="AS215" s="200">
        <v>0.10460427999350941</v>
      </c>
      <c r="BA215" s="200">
        <v>22366.5</v>
      </c>
      <c r="BB215" s="200">
        <v>0.10487522000039462</v>
      </c>
      <c r="BC215" s="200">
        <v>1</v>
      </c>
    </row>
    <row r="216" spans="1:55" s="200" customFormat="1" ht="12.95" customHeight="1" x14ac:dyDescent="0.2">
      <c r="A216" s="39" t="s">
        <v>101</v>
      </c>
      <c r="B216" s="40"/>
      <c r="C216" s="41">
        <v>49536.392</v>
      </c>
      <c r="D216" s="41"/>
      <c r="E216" s="200">
        <f t="shared" si="43"/>
        <v>11543.067324107158</v>
      </c>
      <c r="F216" s="200">
        <f t="shared" si="49"/>
        <v>11543</v>
      </c>
      <c r="G216" s="158">
        <f t="shared" si="44"/>
        <v>2.7535590998013504E-2</v>
      </c>
      <c r="I216" s="200">
        <f t="shared" si="41"/>
        <v>2.7535590998013504E-2</v>
      </c>
      <c r="P216" s="200">
        <f t="shared" si="45"/>
        <v>1.9523115902843943E-2</v>
      </c>
      <c r="Q216" s="227">
        <f t="shared" si="46"/>
        <v>34517.892</v>
      </c>
      <c r="R216" s="178"/>
      <c r="S216" s="200">
        <f t="shared" si="47"/>
        <v>6.4199757150712475E-5</v>
      </c>
      <c r="T216" s="200">
        <v>1</v>
      </c>
      <c r="U216" s="200">
        <f t="shared" si="48"/>
        <v>6.4199757150712475E-5</v>
      </c>
      <c r="W216" s="200">
        <f t="shared" si="42"/>
        <v>8.0124750951695613E-3</v>
      </c>
      <c r="AJ216" s="200">
        <v>34670</v>
      </c>
      <c r="AK216" s="200">
        <v>0.22285559999727411</v>
      </c>
      <c r="AR216" s="200">
        <v>22995.5</v>
      </c>
      <c r="AS216" s="200">
        <v>0.10721894000016619</v>
      </c>
      <c r="BA216" s="200">
        <v>22366.5</v>
      </c>
      <c r="BB216" s="200">
        <v>0.10507522000261815</v>
      </c>
      <c r="BC216" s="200">
        <v>1</v>
      </c>
    </row>
    <row r="217" spans="1:55" s="200" customFormat="1" ht="12.95" customHeight="1" x14ac:dyDescent="0.2">
      <c r="A217" s="39" t="s">
        <v>101</v>
      </c>
      <c r="B217" s="40"/>
      <c r="C217" s="41">
        <v>49536.392099999997</v>
      </c>
      <c r="D217" s="41"/>
      <c r="E217" s="200">
        <f t="shared" si="43"/>
        <v>11543.067568605653</v>
      </c>
      <c r="F217" s="200">
        <f t="shared" si="49"/>
        <v>11543</v>
      </c>
      <c r="G217" s="158">
        <f t="shared" si="44"/>
        <v>2.7635590995487291E-2</v>
      </c>
      <c r="I217" s="200">
        <f t="shared" si="41"/>
        <v>2.7635590995487291E-2</v>
      </c>
      <c r="P217" s="200">
        <f t="shared" si="45"/>
        <v>1.9523115902843943E-2</v>
      </c>
      <c r="Q217" s="227">
        <f t="shared" si="46"/>
        <v>34517.892099999997</v>
      </c>
      <c r="R217" s="178"/>
      <c r="S217" s="200">
        <f t="shared" si="47"/>
        <v>6.5812252128758707E-5</v>
      </c>
      <c r="T217" s="200">
        <v>1</v>
      </c>
      <c r="U217" s="200">
        <f t="shared" si="48"/>
        <v>6.5812252128758707E-5</v>
      </c>
      <c r="W217" s="200">
        <f t="shared" si="42"/>
        <v>8.1124750926433488E-3</v>
      </c>
      <c r="AJ217" s="200">
        <v>34736</v>
      </c>
      <c r="AK217" s="200">
        <v>0.22816447999502998</v>
      </c>
      <c r="AR217" s="200">
        <v>23027</v>
      </c>
      <c r="AS217" s="200">
        <v>0.10886636000213912</v>
      </c>
      <c r="BA217" s="200">
        <v>22371.5</v>
      </c>
      <c r="BB217" s="200">
        <v>0.10559862000081921</v>
      </c>
      <c r="BC217" s="200">
        <v>1</v>
      </c>
    </row>
    <row r="218" spans="1:55" s="200" customFormat="1" ht="12.95" customHeight="1" x14ac:dyDescent="0.2">
      <c r="A218" s="41" t="s">
        <v>117</v>
      </c>
      <c r="B218" s="40"/>
      <c r="C218" s="41">
        <v>49536.392999999996</v>
      </c>
      <c r="D218" s="41" t="s">
        <v>38</v>
      </c>
      <c r="E218" s="200">
        <f t="shared" si="43"/>
        <v>11543.069769092157</v>
      </c>
      <c r="F218" s="200">
        <f t="shared" si="49"/>
        <v>11543</v>
      </c>
      <c r="G218" s="158">
        <f t="shared" si="44"/>
        <v>2.8535590994579252E-2</v>
      </c>
      <c r="I218" s="200">
        <f t="shared" si="41"/>
        <v>2.8535590994579252E-2</v>
      </c>
      <c r="M218" s="39"/>
      <c r="P218" s="200">
        <f t="shared" si="45"/>
        <v>1.9523115902843943E-2</v>
      </c>
      <c r="Q218" s="227">
        <f t="shared" si="46"/>
        <v>34517.892999999996</v>
      </c>
      <c r="R218" s="178"/>
      <c r="S218" s="200">
        <f t="shared" si="47"/>
        <v>8.1224707279149372E-5</v>
      </c>
      <c r="T218" s="209">
        <f t="shared" ref="T218:T225" si="50">T$18</f>
        <v>0.1</v>
      </c>
      <c r="U218" s="200">
        <f t="shared" si="48"/>
        <v>8.1224707279149378E-6</v>
      </c>
      <c r="AJ218" s="200">
        <v>35562</v>
      </c>
      <c r="AK218" s="200">
        <v>0.23883015999308554</v>
      </c>
      <c r="AR218" s="200">
        <v>23041.5</v>
      </c>
      <c r="AS218" s="200">
        <v>0.1034342199927778</v>
      </c>
      <c r="BA218" s="200">
        <v>22374</v>
      </c>
      <c r="BB218" s="200">
        <v>0.10281032000057166</v>
      </c>
      <c r="BC218" s="200">
        <v>0.1</v>
      </c>
    </row>
    <row r="219" spans="1:55" s="200" customFormat="1" ht="12.95" customHeight="1" x14ac:dyDescent="0.2">
      <c r="A219" s="41" t="s">
        <v>117</v>
      </c>
      <c r="B219" s="40" t="s">
        <v>52</v>
      </c>
      <c r="C219" s="41">
        <v>49537.415999999997</v>
      </c>
      <c r="D219" s="41" t="s">
        <v>38</v>
      </c>
      <c r="E219" s="200">
        <f t="shared" si="43"/>
        <v>11545.570988754593</v>
      </c>
      <c r="F219" s="200">
        <f t="shared" si="49"/>
        <v>11545.5</v>
      </c>
      <c r="G219" s="158">
        <f t="shared" si="44"/>
        <v>2.9034433493507095E-2</v>
      </c>
      <c r="I219" s="200">
        <f t="shared" si="41"/>
        <v>2.9034433493507095E-2</v>
      </c>
      <c r="M219" s="39"/>
      <c r="P219" s="200">
        <f t="shared" si="45"/>
        <v>1.9531467329703928E-2</v>
      </c>
      <c r="Q219" s="227">
        <f t="shared" si="46"/>
        <v>34518.915999999997</v>
      </c>
      <c r="R219" s="178"/>
      <c r="S219" s="200">
        <f t="shared" si="47"/>
        <v>9.0306365910387885E-5</v>
      </c>
      <c r="T219" s="209">
        <f t="shared" si="50"/>
        <v>0.1</v>
      </c>
      <c r="U219" s="200">
        <f t="shared" si="48"/>
        <v>9.0306365910387889E-6</v>
      </c>
      <c r="AR219" s="200">
        <v>23083.5</v>
      </c>
      <c r="AS219" s="200">
        <v>0.10663077999925008</v>
      </c>
      <c r="BA219" s="200">
        <v>22376.5</v>
      </c>
      <c r="BB219" s="200">
        <v>0.10232201999315294</v>
      </c>
      <c r="BC219" s="200">
        <v>0.1</v>
      </c>
    </row>
    <row r="220" spans="1:55" s="200" customFormat="1" ht="12.95" customHeight="1" x14ac:dyDescent="0.2">
      <c r="A220" s="41" t="s">
        <v>117</v>
      </c>
      <c r="B220" s="40" t="s">
        <v>52</v>
      </c>
      <c r="C220" s="41">
        <v>49539.464</v>
      </c>
      <c r="D220" s="41" t="s">
        <v>38</v>
      </c>
      <c r="E220" s="200">
        <f t="shared" si="43"/>
        <v>11550.57831804948</v>
      </c>
      <c r="F220" s="200">
        <f t="shared" si="49"/>
        <v>11550.5</v>
      </c>
      <c r="G220" s="158">
        <f t="shared" si="44"/>
        <v>3.2032118499046192E-2</v>
      </c>
      <c r="I220" s="200">
        <f t="shared" si="41"/>
        <v>3.2032118499046192E-2</v>
      </c>
      <c r="M220" s="39"/>
      <c r="P220" s="200">
        <f t="shared" si="45"/>
        <v>1.9548176337777154E-2</v>
      </c>
      <c r="Q220" s="227">
        <f t="shared" si="46"/>
        <v>34520.964</v>
      </c>
      <c r="R220" s="178"/>
      <c r="S220" s="200">
        <f t="shared" si="47"/>
        <v>1.5584881188591065E-4</v>
      </c>
      <c r="T220" s="209">
        <f t="shared" si="50"/>
        <v>0.1</v>
      </c>
      <c r="U220" s="200">
        <f t="shared" si="48"/>
        <v>1.5584881188591064E-5</v>
      </c>
      <c r="AR220" s="200">
        <v>23098</v>
      </c>
      <c r="AS220" s="200">
        <v>0.1191986400008318</v>
      </c>
      <c r="BA220" s="200">
        <v>22388.5</v>
      </c>
      <c r="BB220" s="200">
        <v>0.10437817999627441</v>
      </c>
      <c r="BC220" s="200">
        <v>0.1</v>
      </c>
    </row>
    <row r="221" spans="1:55" s="200" customFormat="1" ht="12.95" customHeight="1" x14ac:dyDescent="0.2">
      <c r="A221" s="41" t="s">
        <v>117</v>
      </c>
      <c r="B221" s="40" t="s">
        <v>52</v>
      </c>
      <c r="C221" s="41">
        <v>49543.563000000002</v>
      </c>
      <c r="D221" s="41" t="s">
        <v>38</v>
      </c>
      <c r="E221" s="200">
        <f t="shared" si="43"/>
        <v>11560.600311594269</v>
      </c>
      <c r="F221" s="200">
        <f t="shared" si="49"/>
        <v>11560.5</v>
      </c>
      <c r="G221" s="158">
        <f t="shared" si="44"/>
        <v>4.1027488499821629E-2</v>
      </c>
      <c r="I221" s="200">
        <f t="shared" si="41"/>
        <v>4.1027488499821629E-2</v>
      </c>
      <c r="M221" s="39"/>
      <c r="P221" s="200">
        <f t="shared" si="45"/>
        <v>1.9581618971336593E-2</v>
      </c>
      <c r="Q221" s="227">
        <f t="shared" si="46"/>
        <v>34525.063000000002</v>
      </c>
      <c r="R221" s="178"/>
      <c r="S221" s="200">
        <f t="shared" si="47"/>
        <v>4.5992531983280301E-4</v>
      </c>
      <c r="T221" s="209">
        <f t="shared" si="50"/>
        <v>0.1</v>
      </c>
      <c r="U221" s="200">
        <f t="shared" si="48"/>
        <v>4.5992531983280306E-5</v>
      </c>
      <c r="AR221" s="200">
        <v>23100.5</v>
      </c>
      <c r="AS221" s="200">
        <v>0.11071033999178326</v>
      </c>
      <c r="BA221" s="200">
        <v>22405.5</v>
      </c>
      <c r="BB221" s="200">
        <v>0.1084577400033595</v>
      </c>
      <c r="BC221" s="200">
        <v>0.1</v>
      </c>
    </row>
    <row r="222" spans="1:55" s="200" customFormat="1" ht="12.95" customHeight="1" x14ac:dyDescent="0.2">
      <c r="A222" s="41" t="s">
        <v>117</v>
      </c>
      <c r="B222" s="40"/>
      <c r="C222" s="41">
        <v>49545.392999999996</v>
      </c>
      <c r="D222" s="41" t="s">
        <v>38</v>
      </c>
      <c r="E222" s="200">
        <f t="shared" si="43"/>
        <v>11565.074634157554</v>
      </c>
      <c r="F222" s="200">
        <f t="shared" si="49"/>
        <v>11565</v>
      </c>
      <c r="G222" s="158">
        <f t="shared" si="44"/>
        <v>3.0525404996296857E-2</v>
      </c>
      <c r="I222" s="200">
        <f t="shared" si="41"/>
        <v>3.0525404996296857E-2</v>
      </c>
      <c r="M222" s="39"/>
      <c r="P222" s="200">
        <f t="shared" si="45"/>
        <v>1.9596678865012991E-2</v>
      </c>
      <c r="Q222" s="227">
        <f t="shared" si="46"/>
        <v>34526.892999999996</v>
      </c>
      <c r="R222" s="178"/>
      <c r="S222" s="200">
        <f t="shared" si="47"/>
        <v>1.1943705485260681E-4</v>
      </c>
      <c r="T222" s="209">
        <f t="shared" si="50"/>
        <v>0.1</v>
      </c>
      <c r="U222" s="200">
        <f t="shared" si="48"/>
        <v>1.1943705485260682E-5</v>
      </c>
      <c r="AR222" s="200">
        <v>23103</v>
      </c>
      <c r="AS222" s="200">
        <v>0.1122220399993239</v>
      </c>
      <c r="BA222" s="200">
        <v>22432.5</v>
      </c>
      <c r="BB222" s="200">
        <v>0.10858409999491414</v>
      </c>
      <c r="BC222" s="200">
        <v>0.1</v>
      </c>
    </row>
    <row r="223" spans="1:55" s="200" customFormat="1" ht="12.95" customHeight="1" x14ac:dyDescent="0.2">
      <c r="A223" s="41" t="s">
        <v>117</v>
      </c>
      <c r="B223" s="40"/>
      <c r="C223" s="41">
        <v>49547.436999999998</v>
      </c>
      <c r="D223" s="41" t="s">
        <v>38</v>
      </c>
      <c r="E223" s="200">
        <f t="shared" si="43"/>
        <v>11570.072183512411</v>
      </c>
      <c r="F223" s="200">
        <f t="shared" si="49"/>
        <v>11570</v>
      </c>
      <c r="G223" s="158">
        <f t="shared" si="44"/>
        <v>2.9523089993745089E-2</v>
      </c>
      <c r="I223" s="200">
        <f t="shared" si="41"/>
        <v>2.9523089993745089E-2</v>
      </c>
      <c r="M223" s="39"/>
      <c r="P223" s="200">
        <f t="shared" si="45"/>
        <v>1.9613419875723102E-2</v>
      </c>
      <c r="Q223" s="227">
        <f t="shared" si="46"/>
        <v>34528.936999999998</v>
      </c>
      <c r="R223" s="178"/>
      <c r="S223" s="200">
        <f t="shared" si="47"/>
        <v>9.8201561848017903E-5</v>
      </c>
      <c r="T223" s="209">
        <f t="shared" si="50"/>
        <v>0.1</v>
      </c>
      <c r="U223" s="200">
        <f t="shared" si="48"/>
        <v>9.8201561848017903E-6</v>
      </c>
      <c r="AR223" s="200">
        <v>23105</v>
      </c>
      <c r="AS223" s="200">
        <v>0.11923139999998966</v>
      </c>
      <c r="BA223" s="200">
        <v>22437.5</v>
      </c>
      <c r="BB223" s="200">
        <v>0.10660749999806285</v>
      </c>
      <c r="BC223" s="200">
        <v>0.1</v>
      </c>
    </row>
    <row r="224" spans="1:55" s="200" customFormat="1" ht="12.95" customHeight="1" x14ac:dyDescent="0.2">
      <c r="A224" s="41" t="s">
        <v>117</v>
      </c>
      <c r="B224" s="40" t="s">
        <v>52</v>
      </c>
      <c r="C224" s="41">
        <v>49548.468999999997</v>
      </c>
      <c r="D224" s="41" t="s">
        <v>38</v>
      </c>
      <c r="E224" s="200">
        <f t="shared" si="43"/>
        <v>11572.595408039908</v>
      </c>
      <c r="F224" s="200">
        <f t="shared" si="49"/>
        <v>11572.5</v>
      </c>
      <c r="G224" s="158">
        <f t="shared" si="44"/>
        <v>3.9021932498144452E-2</v>
      </c>
      <c r="I224" s="200">
        <f t="shared" si="41"/>
        <v>3.9021932498144452E-2</v>
      </c>
      <c r="M224" s="39"/>
      <c r="P224" s="200">
        <f t="shared" si="45"/>
        <v>1.962179345825478E-2</v>
      </c>
      <c r="Q224" s="227">
        <f t="shared" si="46"/>
        <v>34529.968999999997</v>
      </c>
      <c r="R224" s="178"/>
      <c r="S224" s="200">
        <f t="shared" si="47"/>
        <v>3.7636539476705133E-4</v>
      </c>
      <c r="T224" s="209">
        <f t="shared" si="50"/>
        <v>0.1</v>
      </c>
      <c r="U224" s="200">
        <f t="shared" si="48"/>
        <v>3.7636539476705133E-5</v>
      </c>
      <c r="AR224" s="200">
        <v>23105.5</v>
      </c>
      <c r="AS224" s="200">
        <v>0.10673374000180047</v>
      </c>
      <c r="BA224" s="200">
        <v>22824.5</v>
      </c>
      <c r="BB224" s="200">
        <v>0.10541865999402944</v>
      </c>
      <c r="BC224" s="200">
        <v>0.1</v>
      </c>
    </row>
    <row r="225" spans="1:55" s="200" customFormat="1" ht="12.95" customHeight="1" x14ac:dyDescent="0.2">
      <c r="A225" s="39" t="s">
        <v>109</v>
      </c>
      <c r="B225" s="40"/>
      <c r="C225" s="41">
        <v>49549.478000000003</v>
      </c>
      <c r="D225" s="41"/>
      <c r="E225" s="200">
        <f t="shared" si="43"/>
        <v>11575.062397912252</v>
      </c>
      <c r="F225" s="200">
        <f t="shared" si="49"/>
        <v>11575</v>
      </c>
      <c r="G225" s="158">
        <f t="shared" si="44"/>
        <v>2.5520775001496077E-2</v>
      </c>
      <c r="I225" s="200">
        <f t="shared" si="41"/>
        <v>2.5520775001496077E-2</v>
      </c>
      <c r="P225" s="200">
        <f t="shared" si="45"/>
        <v>1.9630169092237543E-2</v>
      </c>
      <c r="Q225" s="227">
        <f t="shared" si="46"/>
        <v>34530.978000000003</v>
      </c>
      <c r="R225" s="178"/>
      <c r="S225" s="200">
        <f t="shared" si="47"/>
        <v>3.469923797819155E-5</v>
      </c>
      <c r="T225" s="209">
        <f t="shared" si="50"/>
        <v>0.1</v>
      </c>
      <c r="U225" s="200">
        <f t="shared" si="48"/>
        <v>3.4699237978191552E-6</v>
      </c>
      <c r="W225" s="200">
        <f>+G225-P225</f>
        <v>5.8906059092585332E-3</v>
      </c>
      <c r="AR225" s="200">
        <v>23107.5</v>
      </c>
      <c r="AS225" s="200">
        <v>0.11674309999943944</v>
      </c>
      <c r="BA225" s="200">
        <v>22939</v>
      </c>
      <c r="BB225" s="200">
        <v>0.11245451999275247</v>
      </c>
      <c r="BC225" s="200">
        <v>0.1</v>
      </c>
    </row>
    <row r="226" spans="1:55" s="200" customFormat="1" ht="12.95" customHeight="1" x14ac:dyDescent="0.2">
      <c r="A226" s="178" t="s">
        <v>119</v>
      </c>
      <c r="B226" s="178" t="s">
        <v>52</v>
      </c>
      <c r="C226" s="162">
        <v>49550.4997</v>
      </c>
      <c r="D226" s="162" t="s">
        <v>38</v>
      </c>
      <c r="E226" s="200">
        <f t="shared" si="43"/>
        <v>11577.56043909417</v>
      </c>
      <c r="F226" s="200">
        <f t="shared" si="49"/>
        <v>11577.5</v>
      </c>
      <c r="G226" s="158">
        <f t="shared" si="44"/>
        <v>2.4719617496884894E-2</v>
      </c>
      <c r="I226" s="200">
        <f t="shared" si="41"/>
        <v>2.4719617496884894E-2</v>
      </c>
      <c r="P226" s="200">
        <f t="shared" si="45"/>
        <v>1.9638546777671385E-2</v>
      </c>
      <c r="Q226" s="227">
        <f t="shared" si="46"/>
        <v>34531.9997</v>
      </c>
      <c r="R226" s="178"/>
      <c r="S226" s="200">
        <f t="shared" si="47"/>
        <v>2.5817279653648878E-5</v>
      </c>
      <c r="T226" s="200">
        <v>1</v>
      </c>
      <c r="U226" s="200">
        <f t="shared" si="48"/>
        <v>2.5817279653648878E-5</v>
      </c>
      <c r="W226" s="200">
        <f>+G226-P226</f>
        <v>5.0810707192135082E-3</v>
      </c>
      <c r="AR226" s="200">
        <v>23110</v>
      </c>
      <c r="AS226" s="200">
        <v>0.10925480000150856</v>
      </c>
      <c r="BA226" s="200">
        <v>22963.5</v>
      </c>
      <c r="BB226" s="200">
        <v>0.10906917999818688</v>
      </c>
      <c r="BC226" s="200">
        <v>0.1</v>
      </c>
    </row>
    <row r="227" spans="1:55" s="200" customFormat="1" ht="12.95" customHeight="1" x14ac:dyDescent="0.2">
      <c r="A227" s="41" t="s">
        <v>120</v>
      </c>
      <c r="B227" s="48"/>
      <c r="C227" s="44">
        <v>49556.433499999999</v>
      </c>
      <c r="D227" s="44">
        <v>5.0000000000000001E-4</v>
      </c>
      <c r="E227" s="200">
        <f t="shared" si="43"/>
        <v>11592.068491130285</v>
      </c>
      <c r="F227" s="200">
        <f t="shared" si="49"/>
        <v>11592</v>
      </c>
      <c r="G227" s="158">
        <f t="shared" si="44"/>
        <v>2.8012903996568639E-2</v>
      </c>
      <c r="J227" s="200">
        <f>G227</f>
        <v>2.8012903996568639E-2</v>
      </c>
      <c r="P227" s="200">
        <f t="shared" si="45"/>
        <v>1.9687177807803033E-2</v>
      </c>
      <c r="Q227" s="227">
        <f t="shared" si="46"/>
        <v>34537.933499999999</v>
      </c>
      <c r="R227" s="178"/>
      <c r="S227" s="200">
        <f t="shared" si="47"/>
        <v>6.9317716570297457E-5</v>
      </c>
      <c r="T227" s="200">
        <v>1</v>
      </c>
      <c r="U227" s="200">
        <f t="shared" si="48"/>
        <v>6.9317716570297457E-5</v>
      </c>
      <c r="W227" s="200">
        <f>+G227-P227</f>
        <v>8.3257261887656059E-3</v>
      </c>
      <c r="AR227" s="200">
        <v>23125</v>
      </c>
      <c r="AS227" s="200">
        <v>0.11032499999419088</v>
      </c>
      <c r="BA227" s="200">
        <v>22968.5</v>
      </c>
      <c r="BB227" s="200">
        <v>0.10909258000174304</v>
      </c>
      <c r="BC227" s="200">
        <v>0.1</v>
      </c>
    </row>
    <row r="228" spans="1:55" s="200" customFormat="1" ht="12.95" customHeight="1" x14ac:dyDescent="0.2">
      <c r="A228" s="44" t="s">
        <v>120</v>
      </c>
      <c r="B228" s="40" t="s">
        <v>52</v>
      </c>
      <c r="C228" s="44">
        <v>49556.434000000001</v>
      </c>
      <c r="D228" s="41"/>
      <c r="E228" s="200">
        <f t="shared" si="43"/>
        <v>11592.069713622794</v>
      </c>
      <c r="F228" s="200">
        <f t="shared" si="49"/>
        <v>11592</v>
      </c>
      <c r="G228" s="158">
        <f t="shared" si="44"/>
        <v>2.8512903998489492E-2</v>
      </c>
      <c r="J228" s="200">
        <f>G228</f>
        <v>2.8512903998489492E-2</v>
      </c>
      <c r="P228" s="200">
        <f t="shared" si="45"/>
        <v>1.9687177807803033E-2</v>
      </c>
      <c r="Q228" s="227">
        <f t="shared" si="46"/>
        <v>34537.934000000001</v>
      </c>
      <c r="R228" s="178"/>
      <c r="S228" s="200">
        <f t="shared" si="47"/>
        <v>7.7893442792968911E-5</v>
      </c>
      <c r="T228" s="200">
        <v>1</v>
      </c>
      <c r="U228" s="200">
        <f t="shared" si="48"/>
        <v>7.7893442792968911E-5</v>
      </c>
      <c r="W228" s="200">
        <f>+G228-P228</f>
        <v>8.8257261906864587E-3</v>
      </c>
      <c r="AR228" s="200">
        <v>23127.5</v>
      </c>
      <c r="AS228" s="200">
        <v>0.10783669999364065</v>
      </c>
      <c r="BA228" s="200">
        <v>22971</v>
      </c>
      <c r="BB228" s="200">
        <v>0.10460427999350941</v>
      </c>
      <c r="BC228" s="200">
        <v>0.1</v>
      </c>
    </row>
    <row r="229" spans="1:55" s="200" customFormat="1" ht="12.95" customHeight="1" x14ac:dyDescent="0.2">
      <c r="A229" s="41" t="s">
        <v>117</v>
      </c>
      <c r="B229" s="40"/>
      <c r="C229" s="41">
        <v>49558.485000000001</v>
      </c>
      <c r="D229" s="41" t="s">
        <v>38</v>
      </c>
      <c r="E229" s="200">
        <f t="shared" si="43"/>
        <v>11597.084377872696</v>
      </c>
      <c r="F229" s="200">
        <f t="shared" si="49"/>
        <v>11597</v>
      </c>
      <c r="G229" s="158">
        <f t="shared" si="44"/>
        <v>3.451058900100179E-2</v>
      </c>
      <c r="I229" s="200">
        <f t="shared" ref="I229:I242" si="51">G229</f>
        <v>3.451058900100179E-2</v>
      </c>
      <c r="M229" s="39"/>
      <c r="P229" s="200">
        <f t="shared" si="45"/>
        <v>1.9703963129856523E-2</v>
      </c>
      <c r="Q229" s="227">
        <f t="shared" si="46"/>
        <v>34539.985000000001</v>
      </c>
      <c r="R229" s="178"/>
      <c r="S229" s="200">
        <f t="shared" si="47"/>
        <v>2.1923616968806835E-4</v>
      </c>
      <c r="T229" s="217">
        <v>0.1</v>
      </c>
      <c r="U229" s="200">
        <f t="shared" si="48"/>
        <v>2.1923616968806837E-5</v>
      </c>
      <c r="AR229" s="200">
        <v>23132</v>
      </c>
      <c r="AS229" s="200">
        <v>0.1163577599945711</v>
      </c>
      <c r="BA229" s="200">
        <v>22995.5</v>
      </c>
      <c r="BB229" s="200">
        <v>0.10721894000016619</v>
      </c>
      <c r="BC229" s="200">
        <v>0.1</v>
      </c>
    </row>
    <row r="230" spans="1:55" s="200" customFormat="1" ht="12.95" customHeight="1" x14ac:dyDescent="0.2">
      <c r="A230" s="41" t="s">
        <v>117</v>
      </c>
      <c r="B230" s="40" t="s">
        <v>52</v>
      </c>
      <c r="C230" s="41">
        <v>49559.502</v>
      </c>
      <c r="D230" s="41" t="s">
        <v>38</v>
      </c>
      <c r="E230" s="200">
        <f t="shared" si="43"/>
        <v>11599.570927625085</v>
      </c>
      <c r="F230" s="200">
        <f t="shared" si="49"/>
        <v>11599.5</v>
      </c>
      <c r="G230" s="158">
        <f t="shared" si="44"/>
        <v>2.9009431498707272E-2</v>
      </c>
      <c r="I230" s="200">
        <f t="shared" si="51"/>
        <v>2.9009431498707272E-2</v>
      </c>
      <c r="M230" s="39"/>
      <c r="P230" s="200">
        <f t="shared" si="45"/>
        <v>1.9712358868059898E-2</v>
      </c>
      <c r="Q230" s="227">
        <f t="shared" si="46"/>
        <v>34541.002</v>
      </c>
      <c r="R230" s="178"/>
      <c r="S230" s="200">
        <f t="shared" si="47"/>
        <v>8.6435559499532487E-5</v>
      </c>
      <c r="T230" s="217">
        <v>0.1</v>
      </c>
      <c r="U230" s="200">
        <f t="shared" si="48"/>
        <v>8.6435559499532491E-6</v>
      </c>
      <c r="AR230" s="200">
        <v>23139.5</v>
      </c>
      <c r="AS230" s="200">
        <v>0.11199285999464337</v>
      </c>
      <c r="BA230" s="200">
        <v>23027</v>
      </c>
      <c r="BB230" s="200">
        <v>0.10886636000213912</v>
      </c>
      <c r="BC230" s="200">
        <v>0.1</v>
      </c>
    </row>
    <row r="231" spans="1:55" s="200" customFormat="1" ht="12.95" customHeight="1" x14ac:dyDescent="0.2">
      <c r="A231" s="41" t="s">
        <v>117</v>
      </c>
      <c r="B231" s="40" t="s">
        <v>52</v>
      </c>
      <c r="C231" s="41">
        <v>49562.370999999999</v>
      </c>
      <c r="D231" s="41" t="s">
        <v>38</v>
      </c>
      <c r="E231" s="200">
        <f t="shared" si="43"/>
        <v>11606.58558961093</v>
      </c>
      <c r="F231" s="200">
        <f t="shared" si="49"/>
        <v>11606.5</v>
      </c>
      <c r="G231" s="158">
        <f t="shared" si="44"/>
        <v>3.5006190497369971E-2</v>
      </c>
      <c r="I231" s="200">
        <f t="shared" si="51"/>
        <v>3.5006190497369971E-2</v>
      </c>
      <c r="M231" s="39"/>
      <c r="P231" s="200">
        <f t="shared" si="45"/>
        <v>1.9735877848749094E-2</v>
      </c>
      <c r="Q231" s="227">
        <f t="shared" si="46"/>
        <v>34543.870999999999</v>
      </c>
      <c r="R231" s="178"/>
      <c r="S231" s="200">
        <f t="shared" si="47"/>
        <v>2.3318244838663074E-4</v>
      </c>
      <c r="T231" s="217">
        <v>0.1</v>
      </c>
      <c r="U231" s="200">
        <f t="shared" si="48"/>
        <v>2.3318244838663076E-5</v>
      </c>
      <c r="AR231" s="200">
        <v>23147</v>
      </c>
      <c r="AS231" s="200">
        <v>0.11442795999755617</v>
      </c>
      <c r="BA231" s="200">
        <v>23041.5</v>
      </c>
      <c r="BB231" s="200">
        <v>0.1034342199927778</v>
      </c>
      <c r="BC231" s="200">
        <v>0.1</v>
      </c>
    </row>
    <row r="232" spans="1:55" s="200" customFormat="1" ht="12.95" customHeight="1" x14ac:dyDescent="0.2">
      <c r="A232" s="41" t="s">
        <v>117</v>
      </c>
      <c r="B232" s="40"/>
      <c r="C232" s="41">
        <v>49563.396000000001</v>
      </c>
      <c r="D232" s="41" t="s">
        <v>38</v>
      </c>
      <c r="E232" s="200">
        <f t="shared" si="43"/>
        <v>11609.091699243381</v>
      </c>
      <c r="F232" s="200">
        <f t="shared" si="49"/>
        <v>11609</v>
      </c>
      <c r="G232" s="158">
        <f t="shared" si="44"/>
        <v>3.7505032996705268E-2</v>
      </c>
      <c r="I232" s="200">
        <f t="shared" si="51"/>
        <v>3.7505032996705268E-2</v>
      </c>
      <c r="M232" s="39"/>
      <c r="P232" s="200">
        <f t="shared" si="45"/>
        <v>1.9744281382466575E-2</v>
      </c>
      <c r="Q232" s="227">
        <f t="shared" si="46"/>
        <v>34544.896000000001</v>
      </c>
      <c r="R232" s="178"/>
      <c r="S232" s="200">
        <f t="shared" si="47"/>
        <v>3.1544429790268235E-4</v>
      </c>
      <c r="T232" s="217">
        <v>0.1</v>
      </c>
      <c r="U232" s="200">
        <f t="shared" si="48"/>
        <v>3.1544429790268236E-5</v>
      </c>
      <c r="AR232" s="200">
        <v>23154</v>
      </c>
      <c r="AS232" s="200">
        <v>0.12046071999793639</v>
      </c>
      <c r="BA232" s="200">
        <v>23083.5</v>
      </c>
      <c r="BB232" s="200">
        <v>0.10663077999925008</v>
      </c>
      <c r="BC232" s="200">
        <v>0.1</v>
      </c>
    </row>
    <row r="233" spans="1:55" s="200" customFormat="1" ht="12.95" customHeight="1" x14ac:dyDescent="0.2">
      <c r="A233" s="41" t="s">
        <v>117</v>
      </c>
      <c r="B233" s="40" t="s">
        <v>52</v>
      </c>
      <c r="C233" s="41">
        <v>49564.417999999998</v>
      </c>
      <c r="D233" s="41" t="s">
        <v>38</v>
      </c>
      <c r="E233" s="200">
        <f t="shared" si="43"/>
        <v>11611.5904739208</v>
      </c>
      <c r="F233" s="200">
        <f t="shared" si="49"/>
        <v>11611.5</v>
      </c>
      <c r="G233" s="158">
        <f t="shared" si="44"/>
        <v>3.7003875499067362E-2</v>
      </c>
      <c r="I233" s="200">
        <f t="shared" si="51"/>
        <v>3.7003875499067362E-2</v>
      </c>
      <c r="M233" s="39"/>
      <c r="P233" s="200">
        <f t="shared" si="45"/>
        <v>1.9752686967635141E-2</v>
      </c>
      <c r="Q233" s="227">
        <f t="shared" si="46"/>
        <v>34545.917999999998</v>
      </c>
      <c r="R233" s="178"/>
      <c r="S233" s="200">
        <f t="shared" si="47"/>
        <v>2.9760350574701861E-4</v>
      </c>
      <c r="T233" s="217">
        <v>0.1</v>
      </c>
      <c r="U233" s="200">
        <f t="shared" si="48"/>
        <v>2.9760350574701864E-5</v>
      </c>
      <c r="AR233" s="200">
        <v>23156.5</v>
      </c>
      <c r="AS233" s="200">
        <v>0.1135724199921242</v>
      </c>
      <c r="BA233" s="200">
        <v>23098</v>
      </c>
      <c r="BB233" s="200">
        <v>0.1191986400008318</v>
      </c>
      <c r="BC233" s="200">
        <v>0.1</v>
      </c>
    </row>
    <row r="234" spans="1:55" s="200" customFormat="1" ht="12.95" customHeight="1" x14ac:dyDescent="0.2">
      <c r="A234" s="41" t="s">
        <v>117</v>
      </c>
      <c r="B234" s="40"/>
      <c r="C234" s="41">
        <v>49565.436000000002</v>
      </c>
      <c r="D234" s="41" t="s">
        <v>38</v>
      </c>
      <c r="E234" s="200">
        <f t="shared" si="43"/>
        <v>11614.079468658207</v>
      </c>
      <c r="F234" s="200">
        <f t="shared" si="49"/>
        <v>11614</v>
      </c>
      <c r="G234" s="158">
        <f t="shared" si="44"/>
        <v>3.250271800061455E-2</v>
      </c>
      <c r="I234" s="200">
        <f t="shared" si="51"/>
        <v>3.250271800061455E-2</v>
      </c>
      <c r="M234" s="39"/>
      <c r="P234" s="200">
        <f t="shared" si="45"/>
        <v>1.9761094604254792E-2</v>
      </c>
      <c r="Q234" s="227">
        <f t="shared" si="46"/>
        <v>34546.936000000002</v>
      </c>
      <c r="R234" s="178"/>
      <c r="S234" s="200">
        <f t="shared" si="47"/>
        <v>1.6234896677466237E-4</v>
      </c>
      <c r="T234" s="217">
        <v>0.1</v>
      </c>
      <c r="U234" s="200">
        <f t="shared" si="48"/>
        <v>1.6234896677466236E-5</v>
      </c>
      <c r="AR234" s="200">
        <v>23159</v>
      </c>
      <c r="AS234" s="200">
        <v>0.11548411999683594</v>
      </c>
      <c r="BA234" s="200">
        <v>23100.5</v>
      </c>
      <c r="BB234" s="200">
        <v>0.11071033999178326</v>
      </c>
      <c r="BC234" s="200">
        <v>0.1</v>
      </c>
    </row>
    <row r="235" spans="1:55" s="200" customFormat="1" ht="12.95" customHeight="1" x14ac:dyDescent="0.2">
      <c r="A235" s="41" t="s">
        <v>117</v>
      </c>
      <c r="B235" s="40"/>
      <c r="C235" s="41">
        <v>49567.476000000002</v>
      </c>
      <c r="D235" s="41" t="s">
        <v>38</v>
      </c>
      <c r="E235" s="200">
        <f t="shared" si="43"/>
        <v>11619.067238073032</v>
      </c>
      <c r="F235" s="200">
        <f t="shared" si="49"/>
        <v>11619</v>
      </c>
      <c r="G235" s="158">
        <f t="shared" si="44"/>
        <v>2.7500403004523832E-2</v>
      </c>
      <c r="I235" s="200">
        <f t="shared" si="51"/>
        <v>2.7500403004523832E-2</v>
      </c>
      <c r="M235" s="39"/>
      <c r="P235" s="200">
        <f t="shared" si="45"/>
        <v>1.9777916031847337E-2</v>
      </c>
      <c r="Q235" s="227">
        <f t="shared" si="46"/>
        <v>34548.976000000002</v>
      </c>
      <c r="R235" s="178"/>
      <c r="S235" s="200">
        <f t="shared" si="47"/>
        <v>5.9636805043158184E-5</v>
      </c>
      <c r="T235" s="217">
        <v>0.1</v>
      </c>
      <c r="U235" s="200">
        <f t="shared" si="48"/>
        <v>5.9636805043158185E-6</v>
      </c>
      <c r="AR235" s="200">
        <v>23166.5</v>
      </c>
      <c r="AS235" s="200">
        <v>0.11201921999600017</v>
      </c>
      <c r="BA235" s="200">
        <v>23103</v>
      </c>
      <c r="BB235" s="200">
        <v>0.1122220399993239</v>
      </c>
      <c r="BC235" s="200">
        <v>0.1</v>
      </c>
    </row>
    <row r="236" spans="1:55" s="200" customFormat="1" ht="12.95" customHeight="1" x14ac:dyDescent="0.2">
      <c r="A236" s="178" t="s">
        <v>119</v>
      </c>
      <c r="B236" s="178" t="s">
        <v>52</v>
      </c>
      <c r="C236" s="162">
        <v>49568.496200000001</v>
      </c>
      <c r="D236" s="162" t="s">
        <v>38</v>
      </c>
      <c r="E236" s="200">
        <f t="shared" si="43"/>
        <v>11621.561611777443</v>
      </c>
      <c r="F236" s="200">
        <f t="shared" si="49"/>
        <v>11621.5</v>
      </c>
      <c r="G236" s="158">
        <f t="shared" si="44"/>
        <v>2.5199245501426049E-2</v>
      </c>
      <c r="I236" s="200">
        <f t="shared" si="51"/>
        <v>2.5199245501426049E-2</v>
      </c>
      <c r="P236" s="200">
        <f t="shared" si="45"/>
        <v>1.9786329822820234E-2</v>
      </c>
      <c r="Q236" s="227">
        <f t="shared" si="46"/>
        <v>34549.996200000001</v>
      </c>
      <c r="R236" s="178"/>
      <c r="S236" s="200">
        <f t="shared" si="47"/>
        <v>2.9299656143696649E-5</v>
      </c>
      <c r="T236" s="200">
        <v>1</v>
      </c>
      <c r="U236" s="200">
        <f t="shared" si="48"/>
        <v>2.9299656143696649E-5</v>
      </c>
      <c r="W236" s="200">
        <f>+G236-P236</f>
        <v>5.4129156786058147E-3</v>
      </c>
      <c r="AR236" s="200">
        <v>23169</v>
      </c>
      <c r="AS236" s="200">
        <v>0.11253091999969911</v>
      </c>
      <c r="BA236" s="200">
        <v>23105</v>
      </c>
      <c r="BB236" s="200">
        <v>0.11923139999998966</v>
      </c>
      <c r="BC236" s="200">
        <v>0.1</v>
      </c>
    </row>
    <row r="237" spans="1:55" s="200" customFormat="1" ht="12.95" customHeight="1" x14ac:dyDescent="0.2">
      <c r="A237" s="178" t="s">
        <v>119</v>
      </c>
      <c r="B237" s="178" t="s">
        <v>54</v>
      </c>
      <c r="C237" s="162">
        <v>49569.517</v>
      </c>
      <c r="D237" s="162" t="s">
        <v>38</v>
      </c>
      <c r="E237" s="200">
        <f t="shared" si="43"/>
        <v>11624.057452472856</v>
      </c>
      <c r="F237" s="200">
        <f t="shared" si="49"/>
        <v>11624</v>
      </c>
      <c r="G237" s="158">
        <f t="shared" si="44"/>
        <v>2.3498087997722905E-2</v>
      </c>
      <c r="I237" s="200">
        <f t="shared" si="51"/>
        <v>2.3498087997722905E-2</v>
      </c>
      <c r="P237" s="200">
        <f t="shared" si="45"/>
        <v>1.9794745665244209E-2</v>
      </c>
      <c r="Q237" s="227">
        <f t="shared" si="46"/>
        <v>34551.017</v>
      </c>
      <c r="R237" s="178"/>
      <c r="S237" s="200">
        <f t="shared" si="47"/>
        <v>1.3714744431528746E-5</v>
      </c>
      <c r="T237" s="200">
        <v>1</v>
      </c>
      <c r="U237" s="200">
        <f t="shared" si="48"/>
        <v>1.3714744431528746E-5</v>
      </c>
      <c r="W237" s="200">
        <f>+G237-P237</f>
        <v>3.7033423324786957E-3</v>
      </c>
      <c r="AR237" s="200">
        <v>23171</v>
      </c>
      <c r="AS237" s="200">
        <v>0.11554027999227401</v>
      </c>
      <c r="BA237" s="200">
        <v>23105.5</v>
      </c>
      <c r="BB237" s="200">
        <v>0.10673374000180047</v>
      </c>
      <c r="BC237" s="200">
        <v>0.1</v>
      </c>
    </row>
    <row r="238" spans="1:55" s="200" customFormat="1" ht="12.95" customHeight="1" x14ac:dyDescent="0.2">
      <c r="A238" s="41" t="s">
        <v>117</v>
      </c>
      <c r="B238" s="40"/>
      <c r="C238" s="41">
        <v>49574.43</v>
      </c>
      <c r="D238" s="41" t="s">
        <v>38</v>
      </c>
      <c r="E238" s="200">
        <f t="shared" si="43"/>
        <v>11636.069663813556</v>
      </c>
      <c r="F238" s="200">
        <f t="shared" si="49"/>
        <v>11636</v>
      </c>
      <c r="G238" s="158">
        <f t="shared" si="44"/>
        <v>2.8492532001109794E-2</v>
      </c>
      <c r="I238" s="200">
        <f t="shared" si="51"/>
        <v>2.8492532001109794E-2</v>
      </c>
      <c r="M238" s="39"/>
      <c r="P238" s="200">
        <f t="shared" si="45"/>
        <v>1.9835170265078375E-2</v>
      </c>
      <c r="Q238" s="227">
        <f t="shared" si="46"/>
        <v>34555.93</v>
      </c>
      <c r="R238" s="178"/>
      <c r="S238" s="200">
        <f t="shared" si="47"/>
        <v>7.4949912228500939E-5</v>
      </c>
      <c r="T238" s="217">
        <v>0.1</v>
      </c>
      <c r="U238" s="200">
        <f t="shared" si="48"/>
        <v>7.4949912228500941E-6</v>
      </c>
      <c r="AR238" s="200">
        <v>23171.5</v>
      </c>
      <c r="AS238" s="200">
        <v>0.1210426199977519</v>
      </c>
      <c r="BA238" s="200">
        <v>23107.5</v>
      </c>
      <c r="BB238" s="200">
        <v>0.11674309999943944</v>
      </c>
      <c r="BC238" s="200">
        <v>0.1</v>
      </c>
    </row>
    <row r="239" spans="1:55" s="200" customFormat="1" ht="12.95" customHeight="1" x14ac:dyDescent="0.2">
      <c r="A239" s="41" t="s">
        <v>117</v>
      </c>
      <c r="B239" s="40"/>
      <c r="C239" s="41">
        <v>49576.480000000003</v>
      </c>
      <c r="D239" s="41" t="s">
        <v>38</v>
      </c>
      <c r="E239" s="200">
        <f t="shared" si="43"/>
        <v>11641.081883078459</v>
      </c>
      <c r="F239" s="200">
        <f t="shared" si="49"/>
        <v>11641</v>
      </c>
      <c r="G239" s="158">
        <f t="shared" si="44"/>
        <v>3.3490216999780387E-2</v>
      </c>
      <c r="I239" s="200">
        <f t="shared" si="51"/>
        <v>3.3490216999780387E-2</v>
      </c>
      <c r="M239" s="39"/>
      <c r="P239" s="200">
        <f t="shared" si="45"/>
        <v>1.9852027798209972E-2</v>
      </c>
      <c r="Q239" s="227">
        <f t="shared" si="46"/>
        <v>34557.980000000003</v>
      </c>
      <c r="R239" s="178"/>
      <c r="S239" s="200">
        <f t="shared" si="47"/>
        <v>1.8600020469783187E-4</v>
      </c>
      <c r="T239" s="217">
        <v>0.1</v>
      </c>
      <c r="U239" s="200">
        <f t="shared" si="48"/>
        <v>1.8600020469783188E-5</v>
      </c>
      <c r="AR239" s="200">
        <v>23188.5</v>
      </c>
      <c r="AS239" s="200">
        <v>0.12112217999674613</v>
      </c>
      <c r="BA239" s="200">
        <v>23110</v>
      </c>
      <c r="BB239" s="200">
        <v>0.10925480000150856</v>
      </c>
      <c r="BC239" s="200">
        <v>0.1</v>
      </c>
    </row>
    <row r="240" spans="1:55" s="200" customFormat="1" ht="12.95" customHeight="1" x14ac:dyDescent="0.2">
      <c r="A240" s="41" t="s">
        <v>117</v>
      </c>
      <c r="B240" s="40" t="s">
        <v>52</v>
      </c>
      <c r="C240" s="41">
        <v>49580.368000000002</v>
      </c>
      <c r="D240" s="41" t="s">
        <v>38</v>
      </c>
      <c r="E240" s="200">
        <f t="shared" si="43"/>
        <v>11650.587984786709</v>
      </c>
      <c r="F240" s="200">
        <f t="shared" si="49"/>
        <v>11650.5</v>
      </c>
      <c r="G240" s="158">
        <f t="shared" si="44"/>
        <v>3.5985818503831979E-2</v>
      </c>
      <c r="I240" s="200">
        <f t="shared" si="51"/>
        <v>3.5985818503831979E-2</v>
      </c>
      <c r="M240" s="39"/>
      <c r="P240" s="200">
        <f t="shared" si="45"/>
        <v>1.9884079718150937E-2</v>
      </c>
      <c r="Q240" s="227">
        <f t="shared" si="46"/>
        <v>34561.868000000002</v>
      </c>
      <c r="R240" s="178"/>
      <c r="S240" s="200">
        <f t="shared" si="47"/>
        <v>2.592659919223052E-4</v>
      </c>
      <c r="T240" s="217">
        <v>0.1</v>
      </c>
      <c r="U240" s="200">
        <f t="shared" si="48"/>
        <v>2.5926599192230523E-5</v>
      </c>
      <c r="AR240" s="200">
        <v>23193</v>
      </c>
      <c r="AS240" s="200">
        <v>0.11464323999825865</v>
      </c>
      <c r="BA240" s="200">
        <v>23125</v>
      </c>
      <c r="BB240" s="200">
        <v>0.11032499999419088</v>
      </c>
      <c r="BC240" s="200">
        <v>0.1</v>
      </c>
    </row>
    <row r="241" spans="1:55" s="200" customFormat="1" ht="12.95" customHeight="1" x14ac:dyDescent="0.2">
      <c r="A241" s="41" t="s">
        <v>117</v>
      </c>
      <c r="B241" s="40"/>
      <c r="C241" s="41">
        <v>49581.385999999999</v>
      </c>
      <c r="D241" s="41" t="s">
        <v>38</v>
      </c>
      <c r="E241" s="200">
        <f t="shared" si="43"/>
        <v>11653.076979524098</v>
      </c>
      <c r="F241" s="200">
        <f t="shared" si="49"/>
        <v>11653</v>
      </c>
      <c r="G241" s="158">
        <f t="shared" si="44"/>
        <v>3.1484660998103209E-2</v>
      </c>
      <c r="I241" s="200">
        <f t="shared" si="51"/>
        <v>3.1484660998103209E-2</v>
      </c>
      <c r="M241" s="39"/>
      <c r="P241" s="200">
        <f t="shared" si="45"/>
        <v>1.9892519357407469E-2</v>
      </c>
      <c r="Q241" s="227">
        <f t="shared" si="46"/>
        <v>34562.885999999999</v>
      </c>
      <c r="R241" s="178"/>
      <c r="S241" s="200">
        <f t="shared" si="47"/>
        <v>1.3437774781795213E-4</v>
      </c>
      <c r="T241" s="217">
        <v>0.1</v>
      </c>
      <c r="U241" s="200">
        <f t="shared" si="48"/>
        <v>1.3437774781795213E-5</v>
      </c>
      <c r="AR241" s="200">
        <v>23195.5</v>
      </c>
      <c r="AS241" s="200">
        <v>0.11115493999386672</v>
      </c>
      <c r="BA241" s="200">
        <v>23127.5</v>
      </c>
      <c r="BB241" s="200">
        <v>0.10783669999364065</v>
      </c>
      <c r="BC241" s="200">
        <v>0.1</v>
      </c>
    </row>
    <row r="242" spans="1:55" s="200" customFormat="1" ht="12.95" customHeight="1" x14ac:dyDescent="0.2">
      <c r="A242" s="41" t="s">
        <v>117</v>
      </c>
      <c r="B242" s="40" t="s">
        <v>52</v>
      </c>
      <c r="C242" s="41">
        <v>49587.317999999999</v>
      </c>
      <c r="D242" s="41" t="s">
        <v>38</v>
      </c>
      <c r="E242" s="200">
        <f t="shared" si="43"/>
        <v>11667.580630587203</v>
      </c>
      <c r="F242" s="200">
        <f t="shared" si="49"/>
        <v>11667.5</v>
      </c>
      <c r="G242" s="158">
        <f t="shared" si="44"/>
        <v>3.2977947499603033E-2</v>
      </c>
      <c r="I242" s="200">
        <f t="shared" si="51"/>
        <v>3.2977947499603033E-2</v>
      </c>
      <c r="M242" s="39"/>
      <c r="P242" s="200">
        <f t="shared" si="45"/>
        <v>1.9941509719710725E-2</v>
      </c>
      <c r="Q242" s="227">
        <f t="shared" si="46"/>
        <v>34568.817999999999</v>
      </c>
      <c r="R242" s="178"/>
      <c r="S242" s="200">
        <f t="shared" si="47"/>
        <v>1.699487099890035E-4</v>
      </c>
      <c r="T242" s="217">
        <v>0.1</v>
      </c>
      <c r="U242" s="200">
        <f t="shared" si="48"/>
        <v>1.6994870998900351E-5</v>
      </c>
      <c r="AB242" s="200" t="s">
        <v>68</v>
      </c>
      <c r="AH242" s="200" t="s">
        <v>69</v>
      </c>
      <c r="AR242" s="200">
        <v>23198</v>
      </c>
      <c r="AS242" s="200">
        <v>0.11366663999797311</v>
      </c>
      <c r="BA242" s="200">
        <v>23132</v>
      </c>
      <c r="BB242" s="200">
        <v>0.1163577599945711</v>
      </c>
      <c r="BC242" s="200">
        <v>0.1</v>
      </c>
    </row>
    <row r="243" spans="1:55" s="200" customFormat="1" ht="12.95" customHeight="1" x14ac:dyDescent="0.2">
      <c r="A243" s="44" t="s">
        <v>121</v>
      </c>
      <c r="B243" s="40" t="s">
        <v>54</v>
      </c>
      <c r="C243" s="41">
        <v>49590.377999999997</v>
      </c>
      <c r="D243" s="41">
        <v>8.9999999999999998E-4</v>
      </c>
      <c r="E243" s="200">
        <f t="shared" si="43"/>
        <v>11675.062284709433</v>
      </c>
      <c r="F243" s="200">
        <f t="shared" si="49"/>
        <v>11675</v>
      </c>
      <c r="G243" s="158">
        <f t="shared" si="44"/>
        <v>2.5474474998190999E-2</v>
      </c>
      <c r="J243" s="200">
        <f>G243</f>
        <v>2.5474474998190999E-2</v>
      </c>
      <c r="P243" s="200">
        <f t="shared" si="45"/>
        <v>1.9966876641435663E-2</v>
      </c>
      <c r="Q243" s="227">
        <f t="shared" si="46"/>
        <v>34571.877999999997</v>
      </c>
      <c r="R243" s="178"/>
      <c r="S243" s="200">
        <f t="shared" si="47"/>
        <v>3.0333639659334079E-5</v>
      </c>
      <c r="T243" s="200">
        <v>1</v>
      </c>
      <c r="U243" s="200">
        <f t="shared" si="48"/>
        <v>3.0333639659334079E-5</v>
      </c>
      <c r="W243" s="200">
        <f>+G243-P243</f>
        <v>5.507598356755336E-3</v>
      </c>
      <c r="AR243" s="200">
        <v>23205.5</v>
      </c>
      <c r="AS243" s="200">
        <v>0.10920174000057159</v>
      </c>
      <c r="BA243" s="200">
        <v>23139.5</v>
      </c>
      <c r="BB243" s="200">
        <v>0.11199285999464337</v>
      </c>
      <c r="BC243" s="200">
        <v>1</v>
      </c>
    </row>
    <row r="244" spans="1:55" s="200" customFormat="1" ht="12.95" customHeight="1" x14ac:dyDescent="0.2">
      <c r="A244" s="44" t="s">
        <v>121</v>
      </c>
      <c r="B244" s="40" t="s">
        <v>54</v>
      </c>
      <c r="C244" s="41">
        <v>49590.379699999998</v>
      </c>
      <c r="D244" s="41">
        <v>4.0000000000000002E-4</v>
      </c>
      <c r="E244" s="200">
        <f t="shared" si="43"/>
        <v>11675.066441183946</v>
      </c>
      <c r="F244" s="200">
        <f t="shared" si="49"/>
        <v>11675</v>
      </c>
      <c r="G244" s="158">
        <f t="shared" si="44"/>
        <v>2.7174474998901132E-2</v>
      </c>
      <c r="J244" s="200">
        <f>G244</f>
        <v>2.7174474998901132E-2</v>
      </c>
      <c r="P244" s="200">
        <f t="shared" si="45"/>
        <v>1.9966876641435663E-2</v>
      </c>
      <c r="Q244" s="227">
        <f t="shared" si="46"/>
        <v>34571.879699999998</v>
      </c>
      <c r="R244" s="178"/>
      <c r="S244" s="200">
        <f t="shared" si="47"/>
        <v>5.1949474082538933E-5</v>
      </c>
      <c r="T244" s="200">
        <v>1</v>
      </c>
      <c r="U244" s="200">
        <f t="shared" si="48"/>
        <v>5.1949474082538933E-5</v>
      </c>
      <c r="W244" s="200">
        <f>+G244-P244</f>
        <v>7.2075983574654695E-3</v>
      </c>
      <c r="AR244" s="200">
        <v>23210.5</v>
      </c>
      <c r="AS244" s="200">
        <v>0.10622513999260264</v>
      </c>
      <c r="BA244" s="200">
        <v>23147</v>
      </c>
      <c r="BB244" s="200">
        <v>0.11442795999755617</v>
      </c>
      <c r="BC244" s="200">
        <v>0.1</v>
      </c>
    </row>
    <row r="245" spans="1:55" s="200" customFormat="1" ht="12.95" customHeight="1" x14ac:dyDescent="0.2">
      <c r="A245" s="41" t="s">
        <v>117</v>
      </c>
      <c r="B245" s="40" t="s">
        <v>52</v>
      </c>
      <c r="C245" s="41">
        <v>49591.402999999998</v>
      </c>
      <c r="D245" s="41" t="s">
        <v>38</v>
      </c>
      <c r="E245" s="200">
        <f t="shared" si="43"/>
        <v>11677.568394341884</v>
      </c>
      <c r="F245" s="200">
        <f t="shared" si="49"/>
        <v>11677.5</v>
      </c>
      <c r="G245" s="158">
        <f t="shared" si="44"/>
        <v>2.7973317497526295E-2</v>
      </c>
      <c r="I245" s="200">
        <f>G245</f>
        <v>2.7973317497526295E-2</v>
      </c>
      <c r="M245" s="39"/>
      <c r="P245" s="200">
        <f t="shared" si="45"/>
        <v>1.9975336384912806E-2</v>
      </c>
      <c r="Q245" s="227">
        <f t="shared" si="46"/>
        <v>34572.902999999998</v>
      </c>
      <c r="R245" s="178"/>
      <c r="S245" s="200">
        <f t="shared" si="47"/>
        <v>6.3967701877722113E-5</v>
      </c>
      <c r="T245" s="217">
        <v>0.1</v>
      </c>
      <c r="U245" s="200">
        <f t="shared" si="48"/>
        <v>6.3967701877722118E-6</v>
      </c>
      <c r="AR245" s="200">
        <v>23213</v>
      </c>
      <c r="AS245" s="200">
        <v>0.10673683999630157</v>
      </c>
      <c r="BA245" s="200">
        <v>23154</v>
      </c>
      <c r="BB245" s="200">
        <v>0.12046071999793639</v>
      </c>
      <c r="BC245" s="200">
        <v>0.1</v>
      </c>
    </row>
    <row r="246" spans="1:55" s="200" customFormat="1" ht="12.95" customHeight="1" x14ac:dyDescent="0.2">
      <c r="A246" s="41" t="s">
        <v>117</v>
      </c>
      <c r="B246" s="40"/>
      <c r="C246" s="41">
        <v>49592.434999999998</v>
      </c>
      <c r="D246" s="41" t="s">
        <v>38</v>
      </c>
      <c r="E246" s="200">
        <f t="shared" si="43"/>
        <v>11680.091618869381</v>
      </c>
      <c r="F246" s="200">
        <f t="shared" si="49"/>
        <v>11680</v>
      </c>
      <c r="G246" s="158">
        <f t="shared" si="44"/>
        <v>3.7472159994649701E-2</v>
      </c>
      <c r="I246" s="200">
        <f>G246</f>
        <v>3.7472159994649701E-2</v>
      </c>
      <c r="M246" s="39"/>
      <c r="P246" s="200">
        <f t="shared" si="45"/>
        <v>1.9983798179841031E-2</v>
      </c>
      <c r="Q246" s="227">
        <f t="shared" si="46"/>
        <v>34573.934999999998</v>
      </c>
      <c r="R246" s="178"/>
      <c r="S246" s="200">
        <f t="shared" si="47"/>
        <v>3.0584279896565797E-4</v>
      </c>
      <c r="T246" s="217">
        <v>0.1</v>
      </c>
      <c r="U246" s="200">
        <f t="shared" si="48"/>
        <v>3.0584279896565801E-5</v>
      </c>
      <c r="AR246" s="200">
        <v>23227.5</v>
      </c>
      <c r="AS246" s="200">
        <v>0.10330469999462366</v>
      </c>
      <c r="BA246" s="200">
        <v>23156.5</v>
      </c>
      <c r="BB246" s="200">
        <v>0.1135724199921242</v>
      </c>
      <c r="BC246" s="200">
        <v>0.3</v>
      </c>
    </row>
    <row r="247" spans="1:55" s="200" customFormat="1" ht="12.95" customHeight="1" x14ac:dyDescent="0.2">
      <c r="A247" s="41" t="s">
        <v>117</v>
      </c>
      <c r="B247" s="40"/>
      <c r="C247" s="41">
        <v>49594.48</v>
      </c>
      <c r="D247" s="41" t="s">
        <v>38</v>
      </c>
      <c r="E247" s="200">
        <f t="shared" si="43"/>
        <v>11685.091613209255</v>
      </c>
      <c r="F247" s="200">
        <f t="shared" si="49"/>
        <v>11685</v>
      </c>
      <c r="G247" s="158">
        <f t="shared" si="44"/>
        <v>3.7469845003215596E-2</v>
      </c>
      <c r="I247" s="200">
        <f>G247</f>
        <v>3.7469845003215596E-2</v>
      </c>
      <c r="M247" s="39"/>
      <c r="P247" s="200">
        <f t="shared" si="45"/>
        <v>2.0000727924050735E-2</v>
      </c>
      <c r="Q247" s="227">
        <f t="shared" si="46"/>
        <v>34575.980000000003</v>
      </c>
      <c r="R247" s="178"/>
      <c r="S247" s="200">
        <f t="shared" si="47"/>
        <v>3.0517005152556946E-4</v>
      </c>
      <c r="T247" s="217">
        <v>0.1</v>
      </c>
      <c r="U247" s="200">
        <f t="shared" si="48"/>
        <v>3.0517005152556949E-5</v>
      </c>
      <c r="AR247" s="200">
        <v>23239</v>
      </c>
      <c r="AS247" s="200">
        <v>0.30585851999785518</v>
      </c>
      <c r="BA247" s="200">
        <v>23159</v>
      </c>
      <c r="BB247" s="200">
        <v>0.11548411999683594</v>
      </c>
      <c r="BC247" s="200">
        <v>0.1</v>
      </c>
    </row>
    <row r="248" spans="1:55" s="200" customFormat="1" ht="12.95" customHeight="1" x14ac:dyDescent="0.2">
      <c r="A248" s="44" t="s">
        <v>121</v>
      </c>
      <c r="B248" s="40" t="s">
        <v>52</v>
      </c>
      <c r="C248" s="41">
        <v>49596.311600000001</v>
      </c>
      <c r="D248" s="41">
        <v>2.9999999999999997E-4</v>
      </c>
      <c r="E248" s="200">
        <f t="shared" si="43"/>
        <v>11689.569847748558</v>
      </c>
      <c r="F248" s="200">
        <f t="shared" si="49"/>
        <v>11689.5</v>
      </c>
      <c r="G248" s="158">
        <f t="shared" si="44"/>
        <v>2.8567761502927169E-2</v>
      </c>
      <c r="J248" s="200">
        <f>G248</f>
        <v>2.8567761502927169E-2</v>
      </c>
      <c r="P248" s="200">
        <f t="shared" si="45"/>
        <v>2.0015971709802165E-2</v>
      </c>
      <c r="Q248" s="227">
        <f t="shared" si="46"/>
        <v>34577.811600000001</v>
      </c>
      <c r="R248" s="178"/>
      <c r="S248" s="200">
        <f t="shared" si="47"/>
        <v>7.3133108665796988E-5</v>
      </c>
      <c r="T248" s="200">
        <v>1</v>
      </c>
      <c r="U248" s="200">
        <f t="shared" si="48"/>
        <v>7.3133108665796988E-5</v>
      </c>
      <c r="W248" s="200">
        <f>+G248-P248</f>
        <v>8.5517897931250038E-3</v>
      </c>
      <c r="AR248" s="200">
        <v>23242</v>
      </c>
      <c r="AS248" s="200">
        <v>0.11177255999791669</v>
      </c>
      <c r="BA248" s="200">
        <v>23166.5</v>
      </c>
      <c r="BB248" s="200">
        <v>0.11201921999600017</v>
      </c>
      <c r="BC248" s="200">
        <v>0.1</v>
      </c>
    </row>
    <row r="249" spans="1:55" s="200" customFormat="1" ht="12.95" customHeight="1" x14ac:dyDescent="0.2">
      <c r="A249" s="44" t="s">
        <v>121</v>
      </c>
      <c r="B249" s="40" t="s">
        <v>52</v>
      </c>
      <c r="C249" s="41">
        <v>49596.311800000003</v>
      </c>
      <c r="D249" s="41">
        <v>2.0000000000000001E-4</v>
      </c>
      <c r="E249" s="200">
        <f t="shared" si="43"/>
        <v>11689.570336745564</v>
      </c>
      <c r="F249" s="200">
        <f t="shared" si="49"/>
        <v>11689.5</v>
      </c>
      <c r="G249" s="158">
        <f t="shared" si="44"/>
        <v>2.8767761505150702E-2</v>
      </c>
      <c r="J249" s="200">
        <f>G249</f>
        <v>2.8767761505150702E-2</v>
      </c>
      <c r="P249" s="200">
        <f t="shared" si="45"/>
        <v>2.0015971709802165E-2</v>
      </c>
      <c r="Q249" s="227">
        <f t="shared" si="46"/>
        <v>34577.811800000003</v>
      </c>
      <c r="R249" s="178"/>
      <c r="S249" s="200">
        <f t="shared" si="47"/>
        <v>7.6593824621966783E-5</v>
      </c>
      <c r="T249" s="200">
        <v>1</v>
      </c>
      <c r="U249" s="200">
        <f t="shared" si="48"/>
        <v>7.6593824621966783E-5</v>
      </c>
      <c r="W249" s="200">
        <f>+G249-P249</f>
        <v>8.7517897953485364E-3</v>
      </c>
      <c r="AR249" s="200">
        <v>23261.5</v>
      </c>
      <c r="AS249" s="200">
        <v>9.3463819997850806E-2</v>
      </c>
      <c r="BA249" s="200">
        <v>23169</v>
      </c>
      <c r="BB249" s="200">
        <v>0.11253091999969911</v>
      </c>
      <c r="BC249" s="200">
        <v>0.1</v>
      </c>
    </row>
    <row r="250" spans="1:55" s="200" customFormat="1" ht="12.95" customHeight="1" x14ac:dyDescent="0.2">
      <c r="A250" s="44" t="s">
        <v>121</v>
      </c>
      <c r="B250" s="40" t="s">
        <v>52</v>
      </c>
      <c r="C250" s="41">
        <v>49598.357300000003</v>
      </c>
      <c r="D250" s="41">
        <v>2.9999999999999997E-4</v>
      </c>
      <c r="E250" s="200">
        <f t="shared" si="43"/>
        <v>11694.571553577929</v>
      </c>
      <c r="F250" s="200">
        <f t="shared" si="49"/>
        <v>11694.5</v>
      </c>
      <c r="G250" s="158">
        <f t="shared" si="44"/>
        <v>2.9265446501085535E-2</v>
      </c>
      <c r="J250" s="200">
        <f>G250</f>
        <v>2.9265446501085535E-2</v>
      </c>
      <c r="P250" s="200">
        <f t="shared" si="45"/>
        <v>2.0032917045040094E-2</v>
      </c>
      <c r="Q250" s="227">
        <f t="shared" si="46"/>
        <v>34579.857300000003</v>
      </c>
      <c r="R250" s="178"/>
      <c r="S250" s="200">
        <f t="shared" si="47"/>
        <v>8.5239600156746716E-5</v>
      </c>
      <c r="T250" s="200">
        <v>1</v>
      </c>
      <c r="U250" s="200">
        <f t="shared" si="48"/>
        <v>8.5239600156746716E-5</v>
      </c>
      <c r="W250" s="200">
        <f>+G250-P250</f>
        <v>9.2325294560454407E-3</v>
      </c>
      <c r="AR250" s="200">
        <v>23298</v>
      </c>
      <c r="AS250" s="200">
        <v>0.11113463999208761</v>
      </c>
      <c r="BA250" s="200">
        <v>23171</v>
      </c>
      <c r="BB250" s="200">
        <v>0.11554027999227401</v>
      </c>
      <c r="BC250" s="200">
        <v>0.1</v>
      </c>
    </row>
    <row r="251" spans="1:55" s="200" customFormat="1" ht="12.95" customHeight="1" x14ac:dyDescent="0.2">
      <c r="A251" s="41" t="s">
        <v>117</v>
      </c>
      <c r="B251" s="40"/>
      <c r="C251" s="41">
        <v>49599.377</v>
      </c>
      <c r="D251" s="41" t="s">
        <v>38</v>
      </c>
      <c r="E251" s="200">
        <f t="shared" si="43"/>
        <v>11697.064704789831</v>
      </c>
      <c r="F251" s="200">
        <f t="shared" si="49"/>
        <v>11697</v>
      </c>
      <c r="G251" s="158">
        <f t="shared" si="44"/>
        <v>2.6464288996066898E-2</v>
      </c>
      <c r="I251" s="200">
        <f t="shared" ref="I251:I266" si="52">G251</f>
        <v>2.6464288996066898E-2</v>
      </c>
      <c r="M251" s="39"/>
      <c r="P251" s="200">
        <f t="shared" si="45"/>
        <v>2.0041392789835681E-2</v>
      </c>
      <c r="Q251" s="227">
        <f t="shared" si="46"/>
        <v>34580.877</v>
      </c>
      <c r="R251" s="178"/>
      <c r="S251" s="200">
        <f t="shared" si="47"/>
        <v>4.1253595676019361E-5</v>
      </c>
      <c r="T251" s="217">
        <v>0.1</v>
      </c>
      <c r="U251" s="200">
        <f t="shared" si="48"/>
        <v>4.1253595676019362E-6</v>
      </c>
      <c r="AR251" s="200">
        <v>23300.5</v>
      </c>
      <c r="AS251" s="200">
        <v>0.113646339996194</v>
      </c>
      <c r="BA251" s="200">
        <v>23171.5</v>
      </c>
      <c r="BB251" s="200">
        <v>0.1210426199977519</v>
      </c>
      <c r="BC251" s="200">
        <v>0.1</v>
      </c>
    </row>
    <row r="252" spans="1:55" s="200" customFormat="1" ht="12.95" customHeight="1" x14ac:dyDescent="0.2">
      <c r="A252" s="41" t="s">
        <v>117</v>
      </c>
      <c r="B252" s="40" t="s">
        <v>52</v>
      </c>
      <c r="C252" s="41">
        <v>49600.398999999998</v>
      </c>
      <c r="D252" s="41" t="s">
        <v>38</v>
      </c>
      <c r="E252" s="200">
        <f t="shared" si="43"/>
        <v>11699.56347946725</v>
      </c>
      <c r="F252" s="200">
        <f t="shared" si="49"/>
        <v>11699.5</v>
      </c>
      <c r="G252" s="158">
        <f t="shared" si="44"/>
        <v>2.5963131498428993E-2</v>
      </c>
      <c r="I252" s="200">
        <f t="shared" si="52"/>
        <v>2.5963131498428993E-2</v>
      </c>
      <c r="M252" s="39"/>
      <c r="P252" s="200">
        <f t="shared" si="45"/>
        <v>2.004987058608235E-2</v>
      </c>
      <c r="Q252" s="227">
        <f t="shared" si="46"/>
        <v>34581.898999999998</v>
      </c>
      <c r="R252" s="178"/>
      <c r="S252" s="200">
        <f t="shared" si="47"/>
        <v>3.4966654617486652E-5</v>
      </c>
      <c r="T252" s="217">
        <v>0.1</v>
      </c>
      <c r="U252" s="200">
        <f t="shared" si="48"/>
        <v>3.4966654617486652E-6</v>
      </c>
      <c r="AB252" s="200" t="s">
        <v>79</v>
      </c>
      <c r="AH252" s="200" t="s">
        <v>69</v>
      </c>
      <c r="AR252" s="200">
        <v>23327.5</v>
      </c>
      <c r="AS252" s="200">
        <v>0.10277269999642158</v>
      </c>
      <c r="BA252" s="200">
        <v>23188.5</v>
      </c>
      <c r="BB252" s="200">
        <v>0.12112217999674613</v>
      </c>
      <c r="BC252" s="200">
        <v>0.1</v>
      </c>
    </row>
    <row r="253" spans="1:55" s="200" customFormat="1" ht="12.95" customHeight="1" x14ac:dyDescent="0.2">
      <c r="A253" s="41" t="s">
        <v>117</v>
      </c>
      <c r="B253" s="40" t="s">
        <v>52</v>
      </c>
      <c r="C253" s="41">
        <v>49605.309000000001</v>
      </c>
      <c r="D253" s="41" t="s">
        <v>38</v>
      </c>
      <c r="E253" s="200">
        <f t="shared" si="43"/>
        <v>11711.568355852936</v>
      </c>
      <c r="F253" s="200">
        <f t="shared" si="49"/>
        <v>11711.5</v>
      </c>
      <c r="G253" s="158">
        <f t="shared" si="44"/>
        <v>2.7957575497566722E-2</v>
      </c>
      <c r="I253" s="200">
        <f t="shared" si="52"/>
        <v>2.7957575497566722E-2</v>
      </c>
      <c r="M253" s="39"/>
      <c r="P253" s="200">
        <f t="shared" si="45"/>
        <v>2.0090592564265434E-2</v>
      </c>
      <c r="Q253" s="227">
        <f t="shared" si="46"/>
        <v>34586.809000000001</v>
      </c>
      <c r="R253" s="178"/>
      <c r="S253" s="200">
        <f t="shared" si="47"/>
        <v>6.188942047285375E-5</v>
      </c>
      <c r="T253" s="217">
        <v>0.1</v>
      </c>
      <c r="U253" s="200">
        <f t="shared" si="48"/>
        <v>6.1889420472853755E-6</v>
      </c>
      <c r="AR253" s="200">
        <v>23330</v>
      </c>
      <c r="AS253" s="200">
        <v>0.10028440000314731</v>
      </c>
      <c r="BA253" s="200">
        <v>23193</v>
      </c>
      <c r="BB253" s="200">
        <v>0.11464323999825865</v>
      </c>
      <c r="BC253" s="200">
        <v>0.1</v>
      </c>
    </row>
    <row r="254" spans="1:55" s="200" customFormat="1" ht="12.95" customHeight="1" x14ac:dyDescent="0.2">
      <c r="A254" s="41" t="s">
        <v>117</v>
      </c>
      <c r="B254" s="40" t="s">
        <v>52</v>
      </c>
      <c r="C254" s="41">
        <v>49612.266000000003</v>
      </c>
      <c r="D254" s="41" t="s">
        <v>38</v>
      </c>
      <c r="E254" s="200">
        <f t="shared" si="43"/>
        <v>11728.578116548493</v>
      </c>
      <c r="F254" s="200">
        <f t="shared" si="49"/>
        <v>11728.5</v>
      </c>
      <c r="G254" s="158">
        <f t="shared" si="44"/>
        <v>3.1949704498401843E-2</v>
      </c>
      <c r="I254" s="200">
        <f t="shared" si="52"/>
        <v>3.1949704498401843E-2</v>
      </c>
      <c r="M254" s="39"/>
      <c r="P254" s="200">
        <f t="shared" si="45"/>
        <v>2.0148362942588829E-2</v>
      </c>
      <c r="Q254" s="227">
        <f t="shared" si="46"/>
        <v>34593.766000000003</v>
      </c>
      <c r="R254" s="178"/>
      <c r="S254" s="200">
        <f t="shared" si="47"/>
        <v>1.3927166251695913E-4</v>
      </c>
      <c r="T254" s="217">
        <v>0.1</v>
      </c>
      <c r="U254" s="200">
        <f t="shared" si="48"/>
        <v>1.3927166251695913E-5</v>
      </c>
      <c r="AR254" s="200">
        <v>23342</v>
      </c>
      <c r="AS254" s="200">
        <v>0.11254055999597767</v>
      </c>
      <c r="BA254" s="200">
        <v>23195.5</v>
      </c>
      <c r="BB254" s="200">
        <v>0.11115493999386672</v>
      </c>
      <c r="BC254" s="200">
        <v>0.1</v>
      </c>
    </row>
    <row r="255" spans="1:55" s="200" customFormat="1" ht="12.95" customHeight="1" x14ac:dyDescent="0.2">
      <c r="A255" s="41" t="s">
        <v>117</v>
      </c>
      <c r="B255" s="40" t="s">
        <v>52</v>
      </c>
      <c r="C255" s="41">
        <v>49623.309000000001</v>
      </c>
      <c r="D255" s="41" t="s">
        <v>38</v>
      </c>
      <c r="E255" s="200">
        <f t="shared" si="43"/>
        <v>11755.57808598373</v>
      </c>
      <c r="F255" s="200">
        <f t="shared" si="49"/>
        <v>11755.5</v>
      </c>
      <c r="G255" s="158">
        <f t="shared" si="44"/>
        <v>3.1937203501001932E-2</v>
      </c>
      <c r="I255" s="200">
        <f t="shared" si="52"/>
        <v>3.1937203501001932E-2</v>
      </c>
      <c r="M255" s="39"/>
      <c r="P255" s="200">
        <f t="shared" si="45"/>
        <v>2.0240310866307454E-2</v>
      </c>
      <c r="Q255" s="227">
        <f t="shared" si="46"/>
        <v>34604.809000000001</v>
      </c>
      <c r="R255" s="178"/>
      <c r="S255" s="200">
        <f t="shared" si="47"/>
        <v>1.3681729730756994E-4</v>
      </c>
      <c r="T255" s="217">
        <v>0.1</v>
      </c>
      <c r="U255" s="200">
        <f t="shared" si="48"/>
        <v>1.3681729730756995E-5</v>
      </c>
      <c r="AR255" s="200">
        <v>23342</v>
      </c>
      <c r="AS255" s="200">
        <v>0.11434056000143755</v>
      </c>
      <c r="BA255" s="200">
        <v>23198</v>
      </c>
      <c r="BB255" s="200">
        <v>0.11366663999797311</v>
      </c>
      <c r="BC255" s="200">
        <v>0.1</v>
      </c>
    </row>
    <row r="256" spans="1:55" s="200" customFormat="1" ht="12.95" customHeight="1" x14ac:dyDescent="0.2">
      <c r="A256" s="41" t="s">
        <v>117</v>
      </c>
      <c r="B256" s="40" t="s">
        <v>52</v>
      </c>
      <c r="C256" s="41">
        <v>49625.351999999999</v>
      </c>
      <c r="D256" s="41" t="s">
        <v>38</v>
      </c>
      <c r="E256" s="200">
        <f t="shared" si="43"/>
        <v>11760.573190353571</v>
      </c>
      <c r="F256" s="200">
        <f t="shared" si="49"/>
        <v>11760.5</v>
      </c>
      <c r="G256" s="158">
        <f t="shared" si="44"/>
        <v>2.9934888494608458E-2</v>
      </c>
      <c r="I256" s="200">
        <f t="shared" si="52"/>
        <v>2.9934888494608458E-2</v>
      </c>
      <c r="M256" s="39"/>
      <c r="P256" s="200">
        <f t="shared" si="45"/>
        <v>2.0257364518162537E-2</v>
      </c>
      <c r="Q256" s="227">
        <f t="shared" si="46"/>
        <v>34606.851999999999</v>
      </c>
      <c r="R256" s="178"/>
      <c r="S256" s="200">
        <f t="shared" si="47"/>
        <v>9.365447031468567E-5</v>
      </c>
      <c r="T256" s="217">
        <v>0.1</v>
      </c>
      <c r="U256" s="200">
        <f t="shared" si="48"/>
        <v>9.365447031468567E-6</v>
      </c>
      <c r="AR256" s="200">
        <v>23359</v>
      </c>
      <c r="AS256" s="200">
        <v>0.11242012000002433</v>
      </c>
      <c r="BA256" s="200">
        <v>23205.5</v>
      </c>
      <c r="BB256" s="200">
        <v>0.10920174000057159</v>
      </c>
      <c r="BC256" s="200">
        <v>0.1</v>
      </c>
    </row>
    <row r="257" spans="1:55" s="200" customFormat="1" ht="12.95" customHeight="1" x14ac:dyDescent="0.2">
      <c r="A257" s="178" t="s">
        <v>119</v>
      </c>
      <c r="B257" s="178" t="s">
        <v>52</v>
      </c>
      <c r="C257" s="162">
        <v>49639.249300000003</v>
      </c>
      <c r="D257" s="162" t="s">
        <v>38</v>
      </c>
      <c r="E257" s="200">
        <f t="shared" si="43"/>
        <v>11794.551880495064</v>
      </c>
      <c r="F257" s="200">
        <f t="shared" si="49"/>
        <v>11794.5</v>
      </c>
      <c r="G257" s="158">
        <f t="shared" si="44"/>
        <v>2.12191465034266E-2</v>
      </c>
      <c r="I257" s="200">
        <f t="shared" si="52"/>
        <v>2.12191465034266E-2</v>
      </c>
      <c r="P257" s="200">
        <f t="shared" si="45"/>
        <v>2.0373546968707929E-2</v>
      </c>
      <c r="Q257" s="227">
        <f t="shared" si="46"/>
        <v>34620.749300000003</v>
      </c>
      <c r="R257" s="178"/>
      <c r="S257" s="200">
        <f t="shared" si="47"/>
        <v>7.1503857311643303E-7</v>
      </c>
      <c r="T257" s="200">
        <v>1</v>
      </c>
      <c r="U257" s="200">
        <f t="shared" si="48"/>
        <v>7.1503857311643303E-7</v>
      </c>
      <c r="W257" s="200">
        <f>+G257-P257</f>
        <v>8.4559953471867108E-4</v>
      </c>
      <c r="AR257" s="200">
        <v>23386</v>
      </c>
      <c r="AS257" s="200">
        <v>0.11254647999885492</v>
      </c>
      <c r="BA257" s="200">
        <v>23210.5</v>
      </c>
      <c r="BB257" s="200">
        <v>0.10622513999260264</v>
      </c>
      <c r="BC257" s="200">
        <v>0.1</v>
      </c>
    </row>
    <row r="258" spans="1:55" s="200" customFormat="1" ht="12.95" customHeight="1" x14ac:dyDescent="0.2">
      <c r="A258" s="41" t="s">
        <v>117</v>
      </c>
      <c r="B258" s="40" t="s">
        <v>52</v>
      </c>
      <c r="C258" s="41">
        <v>49783.631999999998</v>
      </c>
      <c r="D258" s="41" t="s">
        <v>38</v>
      </c>
      <c r="E258" s="200">
        <f t="shared" si="43"/>
        <v>12147.565417303687</v>
      </c>
      <c r="F258" s="200">
        <f t="shared" si="49"/>
        <v>12147.5</v>
      </c>
      <c r="G258" s="158">
        <f t="shared" si="44"/>
        <v>2.6755707498523407E-2</v>
      </c>
      <c r="I258" s="200">
        <f t="shared" si="52"/>
        <v>2.6755707498523407E-2</v>
      </c>
      <c r="M258" s="39"/>
      <c r="P258" s="200">
        <f t="shared" si="45"/>
        <v>2.1602214238547367E-2</v>
      </c>
      <c r="Q258" s="227">
        <f t="shared" si="46"/>
        <v>34765.131999999998</v>
      </c>
      <c r="R258" s="178"/>
      <c r="S258" s="200">
        <f t="shared" si="47"/>
        <v>2.6558492780618464E-5</v>
      </c>
      <c r="T258" s="217">
        <v>0.1</v>
      </c>
      <c r="U258" s="200">
        <f t="shared" si="48"/>
        <v>2.6558492780618464E-6</v>
      </c>
      <c r="AR258" s="200">
        <v>23386</v>
      </c>
      <c r="AS258" s="200">
        <v>0.11324647999572335</v>
      </c>
      <c r="BA258" s="200">
        <v>23213</v>
      </c>
      <c r="BB258" s="200">
        <v>0.10673683999630157</v>
      </c>
      <c r="BC258" s="200">
        <v>0.1</v>
      </c>
    </row>
    <row r="259" spans="1:55" s="200" customFormat="1" ht="12.95" customHeight="1" x14ac:dyDescent="0.2">
      <c r="A259" s="41" t="s">
        <v>117</v>
      </c>
      <c r="B259" s="40"/>
      <c r="C259" s="41">
        <v>49830.468999999997</v>
      </c>
      <c r="D259" s="41" t="s">
        <v>38</v>
      </c>
      <c r="E259" s="200">
        <f t="shared" si="43"/>
        <v>12262.081180089021</v>
      </c>
      <c r="F259" s="200">
        <f t="shared" si="49"/>
        <v>12262</v>
      </c>
      <c r="G259" s="158">
        <f t="shared" si="44"/>
        <v>3.3202693994098809E-2</v>
      </c>
      <c r="I259" s="200">
        <f t="shared" si="52"/>
        <v>3.3202693994098809E-2</v>
      </c>
      <c r="M259" s="39"/>
      <c r="P259" s="200">
        <f t="shared" si="45"/>
        <v>2.2009532885355346E-2</v>
      </c>
      <c r="Q259" s="227">
        <f t="shared" si="46"/>
        <v>34811.968999999997</v>
      </c>
      <c r="R259" s="178"/>
      <c r="S259" s="200">
        <f t="shared" si="47"/>
        <v>1.2528685560628716E-4</v>
      </c>
      <c r="T259" s="217">
        <v>0.1</v>
      </c>
      <c r="U259" s="200">
        <f t="shared" si="48"/>
        <v>1.2528685560628717E-5</v>
      </c>
      <c r="AR259" s="200">
        <v>23795</v>
      </c>
      <c r="AS259" s="200">
        <v>0.11246060000121361</v>
      </c>
      <c r="BA259" s="200">
        <v>23227.5</v>
      </c>
      <c r="BB259" s="200">
        <v>0.10330469999462366</v>
      </c>
      <c r="BC259" s="200">
        <v>0.1</v>
      </c>
    </row>
    <row r="260" spans="1:55" s="200" customFormat="1" ht="12.95" customHeight="1" x14ac:dyDescent="0.2">
      <c r="A260" s="41" t="s">
        <v>117</v>
      </c>
      <c r="B260" s="40" t="s">
        <v>52</v>
      </c>
      <c r="C260" s="41">
        <v>49840.485999999997</v>
      </c>
      <c r="D260" s="41" t="s">
        <v>38</v>
      </c>
      <c r="E260" s="200">
        <f t="shared" si="43"/>
        <v>12286.572594906807</v>
      </c>
      <c r="F260" s="200">
        <f t="shared" si="49"/>
        <v>12286.5</v>
      </c>
      <c r="G260" s="158">
        <f t="shared" si="44"/>
        <v>2.9691350493521895E-2</v>
      </c>
      <c r="I260" s="200">
        <f t="shared" si="52"/>
        <v>2.9691350493521895E-2</v>
      </c>
      <c r="M260" s="39"/>
      <c r="P260" s="200">
        <f t="shared" si="45"/>
        <v>2.2097247301000884E-2</v>
      </c>
      <c r="Q260" s="227">
        <f t="shared" si="46"/>
        <v>34821.985999999997</v>
      </c>
      <c r="R260" s="178"/>
      <c r="S260" s="200">
        <f t="shared" si="47"/>
        <v>5.7670403298657811E-5</v>
      </c>
      <c r="T260" s="217">
        <v>0.1</v>
      </c>
      <c r="U260" s="200">
        <f t="shared" si="48"/>
        <v>5.7670403298657813E-6</v>
      </c>
      <c r="AR260" s="200">
        <v>23797.5</v>
      </c>
      <c r="AS260" s="200">
        <v>0.11197230000107083</v>
      </c>
      <c r="BA260" s="200">
        <v>23242</v>
      </c>
      <c r="BB260" s="200">
        <v>0.11177255999791669</v>
      </c>
      <c r="BC260" s="200">
        <v>1</v>
      </c>
    </row>
    <row r="261" spans="1:55" s="200" customFormat="1" ht="12.95" customHeight="1" x14ac:dyDescent="0.2">
      <c r="A261" s="41" t="s">
        <v>117</v>
      </c>
      <c r="B261" s="40" t="s">
        <v>52</v>
      </c>
      <c r="C261" s="41">
        <v>49842.531000000003</v>
      </c>
      <c r="D261" s="41" t="s">
        <v>38</v>
      </c>
      <c r="E261" s="200">
        <f t="shared" si="43"/>
        <v>12291.572589246682</v>
      </c>
      <c r="F261" s="200">
        <f t="shared" si="49"/>
        <v>12291.5</v>
      </c>
      <c r="G261" s="158">
        <f t="shared" si="44"/>
        <v>2.9689035502087791E-2</v>
      </c>
      <c r="I261" s="200">
        <f t="shared" si="52"/>
        <v>2.9689035502087791E-2</v>
      </c>
      <c r="M261" s="39"/>
      <c r="P261" s="200">
        <f t="shared" si="45"/>
        <v>2.211517240927581E-2</v>
      </c>
      <c r="Q261" s="227">
        <f t="shared" si="46"/>
        <v>34824.031000000003</v>
      </c>
      <c r="R261" s="178"/>
      <c r="S261" s="200">
        <f t="shared" si="47"/>
        <v>5.7363402148659458E-5</v>
      </c>
      <c r="T261" s="217">
        <v>0.1</v>
      </c>
      <c r="U261" s="200">
        <f t="shared" si="48"/>
        <v>5.7363402148659464E-6</v>
      </c>
      <c r="AR261" s="200">
        <v>23817</v>
      </c>
      <c r="AS261" s="200">
        <v>0.10956355999223888</v>
      </c>
      <c r="BA261" s="200">
        <v>23261.5</v>
      </c>
      <c r="BB261" s="200">
        <v>9.3463819997850806E-2</v>
      </c>
      <c r="BC261" s="200">
        <v>0.6</v>
      </c>
    </row>
    <row r="262" spans="1:55" s="200" customFormat="1" ht="12.95" customHeight="1" x14ac:dyDescent="0.2">
      <c r="A262" s="41" t="s">
        <v>117</v>
      </c>
      <c r="B262" s="40"/>
      <c r="C262" s="41">
        <v>49843.548999999999</v>
      </c>
      <c r="D262" s="41" t="s">
        <v>38</v>
      </c>
      <c r="E262" s="200">
        <f t="shared" si="43"/>
        <v>12294.06158398407</v>
      </c>
      <c r="F262" s="200">
        <f t="shared" si="49"/>
        <v>12294</v>
      </c>
      <c r="G262" s="158">
        <f t="shared" si="44"/>
        <v>2.518787799635902E-2</v>
      </c>
      <c r="I262" s="200">
        <f t="shared" si="52"/>
        <v>2.518787799635902E-2</v>
      </c>
      <c r="M262" s="39"/>
      <c r="P262" s="200">
        <f t="shared" si="45"/>
        <v>2.2124138040589894E-2</v>
      </c>
      <c r="Q262" s="227">
        <f t="shared" si="46"/>
        <v>34825.048999999999</v>
      </c>
      <c r="R262" s="178"/>
      <c r="S262" s="200">
        <f t="shared" si="47"/>
        <v>9.3865025165762086E-6</v>
      </c>
      <c r="T262" s="217">
        <v>0.1</v>
      </c>
      <c r="U262" s="200">
        <f t="shared" si="48"/>
        <v>9.3865025165762088E-7</v>
      </c>
      <c r="AR262" s="200">
        <v>23822</v>
      </c>
      <c r="AS262" s="200">
        <v>0.11358695999660995</v>
      </c>
      <c r="BA262" s="200">
        <v>23298</v>
      </c>
      <c r="BB262" s="200">
        <v>0.11113463999208761</v>
      </c>
      <c r="BC262" s="200">
        <v>0.1</v>
      </c>
    </row>
    <row r="263" spans="1:55" s="200" customFormat="1" ht="12.95" customHeight="1" x14ac:dyDescent="0.2">
      <c r="A263" s="41" t="s">
        <v>117</v>
      </c>
      <c r="B263" s="40" t="s">
        <v>52</v>
      </c>
      <c r="C263" s="41">
        <v>49853.572</v>
      </c>
      <c r="D263" s="41" t="s">
        <v>38</v>
      </c>
      <c r="E263" s="200">
        <f t="shared" si="43"/>
        <v>12318.567668711903</v>
      </c>
      <c r="F263" s="200">
        <f t="shared" si="49"/>
        <v>12318.5</v>
      </c>
      <c r="G263" s="158">
        <f t="shared" si="44"/>
        <v>2.7676534497004468E-2</v>
      </c>
      <c r="I263" s="200">
        <f t="shared" si="52"/>
        <v>2.7676534497004468E-2</v>
      </c>
      <c r="M263" s="39"/>
      <c r="P263" s="200">
        <f t="shared" si="45"/>
        <v>2.221210979025922E-2</v>
      </c>
      <c r="Q263" s="227">
        <f t="shared" si="46"/>
        <v>34835.072</v>
      </c>
      <c r="R263" s="178"/>
      <c r="S263" s="200">
        <f t="shared" si="47"/>
        <v>2.9859937375687891E-5</v>
      </c>
      <c r="T263" s="217">
        <v>0.1</v>
      </c>
      <c r="U263" s="200">
        <f t="shared" si="48"/>
        <v>2.9859937375687893E-6</v>
      </c>
      <c r="AR263" s="200">
        <v>23831.5</v>
      </c>
      <c r="AS263" s="200">
        <v>0.11613141999259824</v>
      </c>
      <c r="BA263" s="200">
        <v>23300.5</v>
      </c>
      <c r="BB263" s="200">
        <v>0.113646339996194</v>
      </c>
      <c r="BC263" s="200">
        <v>0.1</v>
      </c>
    </row>
    <row r="264" spans="1:55" s="200" customFormat="1" ht="12.95" customHeight="1" x14ac:dyDescent="0.2">
      <c r="A264" s="41" t="s">
        <v>117</v>
      </c>
      <c r="B264" s="40"/>
      <c r="C264" s="41">
        <v>49866.457000000002</v>
      </c>
      <c r="D264" s="41" t="s">
        <v>38</v>
      </c>
      <c r="E264" s="200">
        <f t="shared" si="43"/>
        <v>12350.071300530535</v>
      </c>
      <c r="F264" s="200">
        <f t="shared" si="49"/>
        <v>12350</v>
      </c>
      <c r="G264" s="158">
        <f t="shared" si="44"/>
        <v>2.9161949998524506E-2</v>
      </c>
      <c r="I264" s="200">
        <f t="shared" si="52"/>
        <v>2.9161949998524506E-2</v>
      </c>
      <c r="M264" s="39"/>
      <c r="P264" s="200">
        <f t="shared" si="45"/>
        <v>2.2325505826325111E-2</v>
      </c>
      <c r="Q264" s="227">
        <f t="shared" si="46"/>
        <v>34847.957000000002</v>
      </c>
      <c r="R264" s="178"/>
      <c r="S264" s="200">
        <f t="shared" si="47"/>
        <v>4.6736968919599062E-5</v>
      </c>
      <c r="T264" s="217">
        <v>0.1</v>
      </c>
      <c r="U264" s="200">
        <f t="shared" si="48"/>
        <v>4.6736968919599065E-6</v>
      </c>
      <c r="AR264" s="200">
        <v>23836.5</v>
      </c>
      <c r="AS264" s="200">
        <v>0.11115481999877375</v>
      </c>
      <c r="BA264" s="200">
        <v>23327.5</v>
      </c>
      <c r="BB264" s="200">
        <v>0.10277269999642158</v>
      </c>
      <c r="BC264" s="200">
        <v>0.3</v>
      </c>
    </row>
    <row r="265" spans="1:55" s="200" customFormat="1" ht="12.95" customHeight="1" x14ac:dyDescent="0.2">
      <c r="A265" s="41" t="s">
        <v>117</v>
      </c>
      <c r="B265" s="40" t="s">
        <v>52</v>
      </c>
      <c r="C265" s="41">
        <v>49872.381999999998</v>
      </c>
      <c r="D265" s="41" t="s">
        <v>38</v>
      </c>
      <c r="E265" s="200">
        <f t="shared" si="43"/>
        <v>12364.557836698577</v>
      </c>
      <c r="F265" s="200">
        <f t="shared" si="49"/>
        <v>12364.5</v>
      </c>
      <c r="G265" s="158">
        <f t="shared" si="44"/>
        <v>2.3655236494960263E-2</v>
      </c>
      <c r="I265" s="200">
        <f t="shared" si="52"/>
        <v>2.3655236494960263E-2</v>
      </c>
      <c r="M265" s="39"/>
      <c r="P265" s="200">
        <f t="shared" si="45"/>
        <v>2.2377813467086793E-2</v>
      </c>
      <c r="Q265" s="227">
        <f t="shared" si="46"/>
        <v>34853.881999999998</v>
      </c>
      <c r="R265" s="178"/>
      <c r="S265" s="200">
        <f t="shared" si="47"/>
        <v>1.6318095921414258E-6</v>
      </c>
      <c r="T265" s="217">
        <v>0.1</v>
      </c>
      <c r="U265" s="200">
        <f t="shared" si="48"/>
        <v>1.6318095921414258E-7</v>
      </c>
      <c r="AR265" s="200">
        <v>23946.5</v>
      </c>
      <c r="AS265" s="200">
        <v>0.11666962000163039</v>
      </c>
      <c r="BA265" s="200">
        <v>23330</v>
      </c>
      <c r="BB265" s="200">
        <v>0.10028440000314731</v>
      </c>
      <c r="BC265" s="200">
        <v>0.1</v>
      </c>
    </row>
    <row r="266" spans="1:55" s="200" customFormat="1" ht="12.95" customHeight="1" x14ac:dyDescent="0.2">
      <c r="A266" s="41" t="s">
        <v>117</v>
      </c>
      <c r="B266" s="40" t="s">
        <v>52</v>
      </c>
      <c r="C266" s="41">
        <v>49889.563000000002</v>
      </c>
      <c r="D266" s="41" t="s">
        <v>38</v>
      </c>
      <c r="E266" s="200">
        <f t="shared" si="43"/>
        <v>12406.565124108431</v>
      </c>
      <c r="F266" s="200">
        <f t="shared" si="49"/>
        <v>12406.5</v>
      </c>
      <c r="G266" s="158">
        <f t="shared" si="44"/>
        <v>2.6635790498403367E-2</v>
      </c>
      <c r="I266" s="200">
        <f t="shared" si="52"/>
        <v>2.6635790498403367E-2</v>
      </c>
      <c r="M266" s="39"/>
      <c r="P266" s="200">
        <f t="shared" si="45"/>
        <v>2.2529714701594126E-2</v>
      </c>
      <c r="Q266" s="227">
        <f t="shared" si="46"/>
        <v>34871.063000000002</v>
      </c>
      <c r="R266" s="178"/>
      <c r="S266" s="200">
        <f t="shared" si="47"/>
        <v>1.6859858449142642E-5</v>
      </c>
      <c r="T266" s="217">
        <v>0.1</v>
      </c>
      <c r="U266" s="200">
        <f t="shared" si="48"/>
        <v>1.6859858449142642E-6</v>
      </c>
      <c r="AR266" s="200">
        <v>23949</v>
      </c>
      <c r="AS266" s="200">
        <v>0.11318131999723846</v>
      </c>
      <c r="BA266" s="200">
        <v>23342</v>
      </c>
      <c r="BB266" s="200">
        <v>0.11254055999597767</v>
      </c>
      <c r="BC266" s="200">
        <v>1</v>
      </c>
    </row>
    <row r="267" spans="1:55" s="200" customFormat="1" ht="12.95" customHeight="1" x14ac:dyDescent="0.2">
      <c r="A267" s="39" t="s">
        <v>122</v>
      </c>
      <c r="B267" s="40" t="s">
        <v>52</v>
      </c>
      <c r="C267" s="41">
        <v>49895.506000000001</v>
      </c>
      <c r="D267" s="41"/>
      <c r="E267" s="200">
        <f t="shared" si="43"/>
        <v>12421.095670006613</v>
      </c>
      <c r="F267" s="200">
        <f t="shared" si="49"/>
        <v>12421</v>
      </c>
      <c r="G267" s="158">
        <f t="shared" si="44"/>
        <v>3.9129076998506207E-2</v>
      </c>
      <c r="J267" s="200">
        <f>G267</f>
        <v>3.9129076998506207E-2</v>
      </c>
      <c r="P267" s="200">
        <f t="shared" si="45"/>
        <v>2.2582291246563697E-2</v>
      </c>
      <c r="Q267" s="227">
        <f t="shared" si="46"/>
        <v>34877.006000000001</v>
      </c>
      <c r="R267" s="178"/>
      <c r="S267" s="200">
        <f t="shared" si="47"/>
        <v>2.7379611872068766E-4</v>
      </c>
      <c r="T267" s="209">
        <f>T$18</f>
        <v>0.1</v>
      </c>
      <c r="U267" s="200">
        <f t="shared" si="48"/>
        <v>2.7379611872068769E-5</v>
      </c>
      <c r="W267" s="200">
        <f>+G267-P267</f>
        <v>1.654678575194251E-2</v>
      </c>
      <c r="AR267" s="200">
        <v>23951</v>
      </c>
      <c r="AS267" s="200">
        <v>0.11719067999365507</v>
      </c>
      <c r="BA267" s="200">
        <v>23342</v>
      </c>
      <c r="BB267" s="200">
        <v>0.11434056000143755</v>
      </c>
      <c r="BC267" s="200">
        <v>0.1</v>
      </c>
    </row>
    <row r="268" spans="1:55" s="200" customFormat="1" ht="12.95" customHeight="1" x14ac:dyDescent="0.2">
      <c r="A268" s="41" t="s">
        <v>117</v>
      </c>
      <c r="B268" s="40" t="s">
        <v>52</v>
      </c>
      <c r="C268" s="41">
        <v>49896.52</v>
      </c>
      <c r="D268" s="41" t="s">
        <v>38</v>
      </c>
      <c r="E268" s="200">
        <f t="shared" si="43"/>
        <v>12423.574884803971</v>
      </c>
      <c r="F268" s="200">
        <f t="shared" si="49"/>
        <v>12423.5</v>
      </c>
      <c r="G268" s="158">
        <f t="shared" si="44"/>
        <v>3.0627919499238487E-2</v>
      </c>
      <c r="I268" s="200">
        <f t="shared" ref="I268:I276" si="53">G268</f>
        <v>3.0627919499238487E-2</v>
      </c>
      <c r="M268" s="39"/>
      <c r="P268" s="200">
        <f t="shared" si="45"/>
        <v>2.2591363143043858E-2</v>
      </c>
      <c r="Q268" s="227">
        <f t="shared" si="46"/>
        <v>34878.019999999997</v>
      </c>
      <c r="R268" s="178"/>
      <c r="S268" s="200">
        <f t="shared" si="47"/>
        <v>6.4586238066292301E-5</v>
      </c>
      <c r="T268" s="217">
        <v>0.1</v>
      </c>
      <c r="U268" s="200">
        <f t="shared" si="48"/>
        <v>6.4586238066292308E-6</v>
      </c>
      <c r="AR268" s="200">
        <v>23953.5</v>
      </c>
      <c r="AS268" s="200">
        <v>0.117702379997354</v>
      </c>
      <c r="BA268" s="200">
        <v>23359</v>
      </c>
      <c r="BB268" s="200">
        <v>0.11242012000002433</v>
      </c>
      <c r="BC268" s="200">
        <v>0.1</v>
      </c>
    </row>
    <row r="269" spans="1:55" s="200" customFormat="1" ht="12.95" customHeight="1" x14ac:dyDescent="0.2">
      <c r="A269" s="41" t="s">
        <v>117</v>
      </c>
      <c r="B269" s="40"/>
      <c r="C269" s="41">
        <v>49897.544000000002</v>
      </c>
      <c r="D269" s="41" t="s">
        <v>38</v>
      </c>
      <c r="E269" s="200">
        <f t="shared" si="43"/>
        <v>12426.078549451424</v>
      </c>
      <c r="F269" s="200">
        <f t="shared" si="49"/>
        <v>12426</v>
      </c>
      <c r="G269" s="158">
        <f t="shared" si="44"/>
        <v>3.2126762002008036E-2</v>
      </c>
      <c r="I269" s="200">
        <f t="shared" si="53"/>
        <v>3.2126762002008036E-2</v>
      </c>
      <c r="M269" s="39"/>
      <c r="P269" s="200">
        <f t="shared" si="45"/>
        <v>2.26004370909751E-2</v>
      </c>
      <c r="Q269" s="227">
        <f t="shared" si="46"/>
        <v>34879.044000000002</v>
      </c>
      <c r="R269" s="178"/>
      <c r="S269" s="200">
        <f t="shared" si="47"/>
        <v>9.0750866310566669E-5</v>
      </c>
      <c r="T269" s="217">
        <v>0.1</v>
      </c>
      <c r="U269" s="200">
        <f t="shared" si="48"/>
        <v>9.0750866310566665E-6</v>
      </c>
      <c r="AR269" s="200">
        <v>23956</v>
      </c>
      <c r="AS269" s="200">
        <v>0.11621408000064548</v>
      </c>
      <c r="BA269" s="200">
        <v>23386</v>
      </c>
      <c r="BB269" s="200">
        <v>0.11254647999885492</v>
      </c>
      <c r="BC269" s="200">
        <v>0.1</v>
      </c>
    </row>
    <row r="270" spans="1:55" s="200" customFormat="1" ht="12.95" customHeight="1" x14ac:dyDescent="0.2">
      <c r="A270" s="41" t="s">
        <v>117</v>
      </c>
      <c r="B270" s="40"/>
      <c r="C270" s="41">
        <v>49898.368999999999</v>
      </c>
      <c r="D270" s="41" t="s">
        <v>38</v>
      </c>
      <c r="E270" s="200">
        <f t="shared" si="43"/>
        <v>12428.095662082411</v>
      </c>
      <c r="F270" s="200">
        <f t="shared" si="49"/>
        <v>12428</v>
      </c>
      <c r="G270" s="158">
        <f t="shared" si="44"/>
        <v>3.9125835995946545E-2</v>
      </c>
      <c r="I270" s="200">
        <f t="shared" si="53"/>
        <v>3.9125835995946545E-2</v>
      </c>
      <c r="M270" s="39"/>
      <c r="P270" s="200">
        <f t="shared" si="45"/>
        <v>2.2607697726364871E-2</v>
      </c>
      <c r="Q270" s="227">
        <f t="shared" si="46"/>
        <v>34879.868999999999</v>
      </c>
      <c r="R270" s="178"/>
      <c r="S270" s="200">
        <f t="shared" si="47"/>
        <v>2.7284889189301866E-4</v>
      </c>
      <c r="T270" s="217">
        <v>0.1</v>
      </c>
      <c r="U270" s="200">
        <f t="shared" si="48"/>
        <v>2.7284889189301866E-5</v>
      </c>
      <c r="AB270" s="200" t="s">
        <v>79</v>
      </c>
      <c r="AH270" s="200" t="s">
        <v>69</v>
      </c>
      <c r="AR270" s="200">
        <v>23961</v>
      </c>
      <c r="AS270" s="200">
        <v>0.11923747999389889</v>
      </c>
      <c r="BA270" s="200">
        <v>23386</v>
      </c>
      <c r="BB270" s="200">
        <v>0.11324647999572335</v>
      </c>
      <c r="BC270" s="200">
        <v>1</v>
      </c>
    </row>
    <row r="271" spans="1:55" s="200" customFormat="1" ht="12.95" customHeight="1" x14ac:dyDescent="0.2">
      <c r="A271" s="41" t="s">
        <v>117</v>
      </c>
      <c r="B271" s="40" t="s">
        <v>52</v>
      </c>
      <c r="C271" s="41">
        <v>49898.561000000002</v>
      </c>
      <c r="D271" s="41" t="s">
        <v>38</v>
      </c>
      <c r="E271" s="200">
        <f t="shared" si="43"/>
        <v>12428.565099203812</v>
      </c>
      <c r="F271" s="200">
        <f t="shared" si="49"/>
        <v>12428.5</v>
      </c>
      <c r="G271" s="158">
        <f t="shared" si="44"/>
        <v>2.6625604499713518E-2</v>
      </c>
      <c r="I271" s="200">
        <f t="shared" si="53"/>
        <v>2.6625604499713518E-2</v>
      </c>
      <c r="M271" s="39"/>
      <c r="P271" s="200">
        <f t="shared" si="45"/>
        <v>2.2609513090357421E-2</v>
      </c>
      <c r="Q271" s="227">
        <f t="shared" si="46"/>
        <v>34880.061000000002</v>
      </c>
      <c r="R271" s="178"/>
      <c r="S271" s="200">
        <f t="shared" si="47"/>
        <v>1.612899020830384E-5</v>
      </c>
      <c r="T271" s="217">
        <v>0.1</v>
      </c>
      <c r="U271" s="200">
        <f t="shared" si="48"/>
        <v>1.6128990208303842E-6</v>
      </c>
      <c r="AB271" s="200" t="s">
        <v>68</v>
      </c>
      <c r="AD271" s="200">
        <v>6</v>
      </c>
      <c r="AF271" s="200" t="s">
        <v>123</v>
      </c>
      <c r="AH271" s="200" t="s">
        <v>60</v>
      </c>
      <c r="AR271" s="200">
        <v>23963.5</v>
      </c>
      <c r="AS271" s="200">
        <v>0.11574917999678291</v>
      </c>
      <c r="BA271" s="200">
        <v>23795</v>
      </c>
      <c r="BB271" s="200">
        <v>0.11246060000121361</v>
      </c>
      <c r="BC271" s="200">
        <v>0.1</v>
      </c>
    </row>
    <row r="272" spans="1:55" s="200" customFormat="1" ht="12.95" customHeight="1" x14ac:dyDescent="0.2">
      <c r="A272" s="41" t="s">
        <v>117</v>
      </c>
      <c r="B272" s="40" t="s">
        <v>52</v>
      </c>
      <c r="C272" s="41">
        <v>49899.389000000003</v>
      </c>
      <c r="D272" s="41" t="s">
        <v>38</v>
      </c>
      <c r="E272" s="200">
        <f t="shared" si="43"/>
        <v>12430.589546789832</v>
      </c>
      <c r="F272" s="200">
        <f t="shared" si="49"/>
        <v>12430.5</v>
      </c>
      <c r="G272" s="158">
        <f t="shared" si="44"/>
        <v>3.6624678505177144E-2</v>
      </c>
      <c r="I272" s="200">
        <f t="shared" si="53"/>
        <v>3.6624678505177144E-2</v>
      </c>
      <c r="M272" s="39"/>
      <c r="P272" s="200">
        <f t="shared" si="45"/>
        <v>2.2616775366908062E-2</v>
      </c>
      <c r="Q272" s="227">
        <f t="shared" si="46"/>
        <v>34880.889000000003</v>
      </c>
      <c r="R272" s="178"/>
      <c r="S272" s="200">
        <f t="shared" si="47"/>
        <v>1.962213503311288E-4</v>
      </c>
      <c r="T272" s="217">
        <v>0.1</v>
      </c>
      <c r="U272" s="200">
        <f t="shared" si="48"/>
        <v>1.9622135033112882E-5</v>
      </c>
      <c r="AR272" s="200">
        <v>24049</v>
      </c>
      <c r="AS272" s="200">
        <v>0.11984931999904802</v>
      </c>
      <c r="BA272" s="200">
        <v>23797.5</v>
      </c>
      <c r="BB272" s="200">
        <v>0.11197230000107083</v>
      </c>
      <c r="BC272" s="200">
        <v>0.1</v>
      </c>
    </row>
    <row r="273" spans="1:55" s="200" customFormat="1" ht="12.95" customHeight="1" x14ac:dyDescent="0.2">
      <c r="A273" s="41" t="s">
        <v>117</v>
      </c>
      <c r="B273" s="40"/>
      <c r="C273" s="41">
        <v>49900.404000000002</v>
      </c>
      <c r="D273" s="41" t="s">
        <v>38</v>
      </c>
      <c r="E273" s="200">
        <f t="shared" si="43"/>
        <v>12433.071206572207</v>
      </c>
      <c r="F273" s="200">
        <f t="shared" si="49"/>
        <v>12433</v>
      </c>
      <c r="G273" s="158">
        <f t="shared" si="44"/>
        <v>2.9123521002475172E-2</v>
      </c>
      <c r="I273" s="200">
        <f t="shared" si="53"/>
        <v>2.9123521002475172E-2</v>
      </c>
      <c r="M273" s="39"/>
      <c r="P273" s="200">
        <f t="shared" si="45"/>
        <v>2.2625855058902331E-2</v>
      </c>
      <c r="Q273" s="227">
        <f t="shared" si="46"/>
        <v>34881.904000000002</v>
      </c>
      <c r="R273" s="178"/>
      <c r="S273" s="200">
        <f t="shared" si="47"/>
        <v>4.2219662714266341E-5</v>
      </c>
      <c r="T273" s="217">
        <v>0.1</v>
      </c>
      <c r="U273" s="200">
        <f t="shared" si="48"/>
        <v>4.2219662714266341E-6</v>
      </c>
      <c r="AR273" s="200">
        <v>24912</v>
      </c>
      <c r="AS273" s="200">
        <v>0.12638815999525832</v>
      </c>
      <c r="BA273" s="200">
        <v>23817</v>
      </c>
      <c r="BB273" s="200">
        <v>0.10956355999223888</v>
      </c>
      <c r="BC273" s="200">
        <v>0.1</v>
      </c>
    </row>
    <row r="274" spans="1:55" s="200" customFormat="1" ht="12.95" customHeight="1" x14ac:dyDescent="0.2">
      <c r="A274" s="41" t="s">
        <v>117</v>
      </c>
      <c r="B274" s="40"/>
      <c r="C274" s="41">
        <v>49906.54</v>
      </c>
      <c r="D274" s="41" t="s">
        <v>38</v>
      </c>
      <c r="E274" s="200">
        <f t="shared" si="43"/>
        <v>12448.073634576789</v>
      </c>
      <c r="F274" s="200">
        <f t="shared" si="49"/>
        <v>12448</v>
      </c>
      <c r="G274" s="158">
        <f t="shared" si="44"/>
        <v>3.0116575995634776E-2</v>
      </c>
      <c r="I274" s="200">
        <f t="shared" si="53"/>
        <v>3.0116575995634776E-2</v>
      </c>
      <c r="M274" s="39"/>
      <c r="P274" s="200">
        <f t="shared" si="45"/>
        <v>2.2680376291340697E-2</v>
      </c>
      <c r="Q274" s="227">
        <f t="shared" si="46"/>
        <v>34888.04</v>
      </c>
      <c r="R274" s="178"/>
      <c r="S274" s="200">
        <f t="shared" si="47"/>
        <v>5.5297066042143348E-5</v>
      </c>
      <c r="T274" s="217">
        <v>0.1</v>
      </c>
      <c r="U274" s="200">
        <f t="shared" si="48"/>
        <v>5.5297066042143353E-6</v>
      </c>
      <c r="AB274" s="200" t="s">
        <v>68</v>
      </c>
      <c r="AD274" s="200">
        <v>8</v>
      </c>
      <c r="AF274" s="200" t="s">
        <v>123</v>
      </c>
      <c r="AH274" s="200" t="s">
        <v>60</v>
      </c>
      <c r="AR274" s="200">
        <v>25763</v>
      </c>
      <c r="AS274" s="200">
        <v>0.13337083999795141</v>
      </c>
      <c r="BA274" s="200">
        <v>23822</v>
      </c>
      <c r="BB274" s="200">
        <v>0.11358695999660995</v>
      </c>
      <c r="BC274" s="200">
        <v>0.1</v>
      </c>
    </row>
    <row r="275" spans="1:55" s="200" customFormat="1" ht="12.95" customHeight="1" x14ac:dyDescent="0.2">
      <c r="A275" s="41" t="s">
        <v>117</v>
      </c>
      <c r="B275" s="40" t="s">
        <v>52</v>
      </c>
      <c r="C275" s="41">
        <v>49907.56</v>
      </c>
      <c r="D275" s="41" t="s">
        <v>38</v>
      </c>
      <c r="E275" s="200">
        <f t="shared" si="43"/>
        <v>12450.567519284194</v>
      </c>
      <c r="F275" s="200">
        <f t="shared" si="49"/>
        <v>12450.5</v>
      </c>
      <c r="G275" s="158">
        <f t="shared" si="44"/>
        <v>2.7615418497589417E-2</v>
      </c>
      <c r="I275" s="200">
        <f t="shared" si="53"/>
        <v>2.7615418497589417E-2</v>
      </c>
      <c r="M275" s="39"/>
      <c r="P275" s="200">
        <f t="shared" si="45"/>
        <v>2.2689470343492547E-2</v>
      </c>
      <c r="Q275" s="227">
        <f t="shared" si="46"/>
        <v>34889.06</v>
      </c>
      <c r="R275" s="178"/>
      <c r="S275" s="200">
        <f t="shared" si="47"/>
        <v>2.4264965216850362E-5</v>
      </c>
      <c r="T275" s="217">
        <v>0.1</v>
      </c>
      <c r="U275" s="200">
        <f t="shared" si="48"/>
        <v>2.4264965216850362E-6</v>
      </c>
      <c r="AB275" s="200" t="s">
        <v>68</v>
      </c>
      <c r="AD275" s="200">
        <v>14</v>
      </c>
      <c r="AF275" s="200" t="s">
        <v>123</v>
      </c>
      <c r="AH275" s="200" t="s">
        <v>60</v>
      </c>
      <c r="AR275" s="200">
        <v>26753</v>
      </c>
      <c r="AS275" s="200">
        <v>0.1413040400002501</v>
      </c>
      <c r="BA275" s="200">
        <v>23831.5</v>
      </c>
      <c r="BB275" s="200">
        <v>0.11613141999259824</v>
      </c>
      <c r="BC275" s="200">
        <v>0.1</v>
      </c>
    </row>
    <row r="276" spans="1:55" s="200" customFormat="1" ht="12.95" customHeight="1" x14ac:dyDescent="0.2">
      <c r="A276" s="41" t="s">
        <v>117</v>
      </c>
      <c r="B276" s="40"/>
      <c r="C276" s="41">
        <v>49909.409</v>
      </c>
      <c r="D276" s="41" t="s">
        <v>38</v>
      </c>
      <c r="E276" s="200">
        <f t="shared" si="43"/>
        <v>12455.088296562633</v>
      </c>
      <c r="F276" s="200">
        <f t="shared" si="49"/>
        <v>12455</v>
      </c>
      <c r="G276" s="158">
        <f t="shared" si="44"/>
        <v>3.6113335001573432E-2</v>
      </c>
      <c r="I276" s="200">
        <f t="shared" si="53"/>
        <v>3.6113335001573432E-2</v>
      </c>
      <c r="M276" s="39"/>
      <c r="P276" s="200">
        <f t="shared" si="45"/>
        <v>2.2705844807022604E-2</v>
      </c>
      <c r="Q276" s="227">
        <f t="shared" si="46"/>
        <v>34890.909</v>
      </c>
      <c r="R276" s="178"/>
      <c r="S276" s="200">
        <f t="shared" si="47"/>
        <v>1.7976079331697659E-4</v>
      </c>
      <c r="T276" s="217">
        <v>0.1</v>
      </c>
      <c r="U276" s="200">
        <f t="shared" si="48"/>
        <v>1.797607933169766E-5</v>
      </c>
      <c r="AB276" s="200" t="s">
        <v>79</v>
      </c>
      <c r="AH276" s="200" t="s">
        <v>69</v>
      </c>
      <c r="AR276" s="200">
        <v>27621</v>
      </c>
      <c r="AS276" s="200">
        <v>0.14816627999971388</v>
      </c>
      <c r="BA276" s="200">
        <v>23836.5</v>
      </c>
      <c r="BB276" s="200">
        <v>0.11115481999877375</v>
      </c>
      <c r="BC276" s="200">
        <v>0.1</v>
      </c>
    </row>
    <row r="277" spans="1:55" s="200" customFormat="1" ht="12.95" customHeight="1" x14ac:dyDescent="0.2">
      <c r="A277" s="39" t="s">
        <v>124</v>
      </c>
      <c r="B277" s="40"/>
      <c r="C277" s="41">
        <v>49912.472099999999</v>
      </c>
      <c r="D277" s="41"/>
      <c r="E277" s="200">
        <f t="shared" ref="E277:E340" si="54">+(C277-C$7)/C$8</f>
        <v>12462.577530138389</v>
      </c>
      <c r="F277" s="200">
        <f t="shared" si="49"/>
        <v>12462.5</v>
      </c>
      <c r="G277" s="158">
        <f t="shared" ref="G277:G340" si="55">+C277-(C$7+F277*C$8)</f>
        <v>3.1709862494608387E-2</v>
      </c>
      <c r="J277" s="200">
        <f>G277</f>
        <v>3.1709862494608387E-2</v>
      </c>
      <c r="P277" s="200">
        <f t="shared" ref="P277:P340" si="56">+D$11+D$12*F277+D$13*F277^2</f>
        <v>2.2733150350020492E-2</v>
      </c>
      <c r="Q277" s="227">
        <f t="shared" ref="Q277:Q340" si="57">+C277-15018.5</f>
        <v>34893.972099999999</v>
      </c>
      <c r="R277" s="178"/>
      <c r="S277" s="200">
        <f t="shared" ref="S277:S340" si="58">+(P277-G277)^2</f>
        <v>8.058136092679181E-5</v>
      </c>
      <c r="T277" s="200">
        <v>1</v>
      </c>
      <c r="U277" s="200">
        <f t="shared" ref="U277:U340" si="59">T277*S277</f>
        <v>8.058136092679181E-5</v>
      </c>
      <c r="W277" s="200">
        <f>+G277-P277</f>
        <v>8.976712144587895E-3</v>
      </c>
      <c r="AR277" s="200">
        <v>27713.5</v>
      </c>
      <c r="AS277" s="200">
        <v>0.1485991799927433</v>
      </c>
      <c r="BA277" s="200">
        <v>23946.5</v>
      </c>
      <c r="BB277" s="200">
        <v>0.11666962000163039</v>
      </c>
      <c r="BC277" s="200">
        <v>0.1</v>
      </c>
    </row>
    <row r="278" spans="1:55" s="200" customFormat="1" ht="12.95" customHeight="1" x14ac:dyDescent="0.2">
      <c r="A278" s="41" t="s">
        <v>117</v>
      </c>
      <c r="B278" s="40"/>
      <c r="C278" s="41">
        <v>49915.542000000001</v>
      </c>
      <c r="D278" s="41" t="s">
        <v>38</v>
      </c>
      <c r="E278" s="200">
        <f t="shared" si="54"/>
        <v>12470.083389612202</v>
      </c>
      <c r="F278" s="200">
        <f t="shared" ref="F278:F341" si="60">ROUND(2*E278,0)/2</f>
        <v>12470</v>
      </c>
      <c r="G278" s="158">
        <f t="shared" si="55"/>
        <v>3.4106389997759834E-2</v>
      </c>
      <c r="I278" s="200">
        <f>G278</f>
        <v>3.4106389997759834E-2</v>
      </c>
      <c r="M278" s="39"/>
      <c r="P278" s="200">
        <f t="shared" si="56"/>
        <v>2.2760474356078125E-2</v>
      </c>
      <c r="Q278" s="227">
        <f t="shared" si="57"/>
        <v>34897.042000000001</v>
      </c>
      <c r="R278" s="178"/>
      <c r="S278" s="200">
        <f t="shared" si="58"/>
        <v>1.2872980174815767E-4</v>
      </c>
      <c r="T278" s="217">
        <v>0.1</v>
      </c>
      <c r="U278" s="200">
        <f t="shared" si="59"/>
        <v>1.2872980174815768E-5</v>
      </c>
      <c r="AR278" s="200">
        <v>27723.5</v>
      </c>
      <c r="AS278" s="200">
        <v>0.15154597999935504</v>
      </c>
      <c r="BA278" s="200">
        <v>23949</v>
      </c>
      <c r="BB278" s="200">
        <v>0.11318131999723846</v>
      </c>
      <c r="BC278" s="200">
        <v>0.1</v>
      </c>
    </row>
    <row r="279" spans="1:55" s="200" customFormat="1" ht="12.95" customHeight="1" x14ac:dyDescent="0.2">
      <c r="A279" s="41" t="s">
        <v>117</v>
      </c>
      <c r="B279" s="40"/>
      <c r="C279" s="41">
        <v>49918.411</v>
      </c>
      <c r="D279" s="41" t="s">
        <v>38</v>
      </c>
      <c r="E279" s="200">
        <f t="shared" si="54"/>
        <v>12477.098051598046</v>
      </c>
      <c r="F279" s="200">
        <f t="shared" si="60"/>
        <v>12477</v>
      </c>
      <c r="G279" s="158">
        <f t="shared" si="55"/>
        <v>4.0103148996422533E-2</v>
      </c>
      <c r="I279" s="200">
        <f>G279</f>
        <v>4.0103148996422533E-2</v>
      </c>
      <c r="M279" s="39"/>
      <c r="P279" s="200">
        <f t="shared" si="56"/>
        <v>2.2785993419514702E-2</v>
      </c>
      <c r="Q279" s="227">
        <f t="shared" si="57"/>
        <v>34899.911</v>
      </c>
      <c r="R279" s="178"/>
      <c r="S279" s="200">
        <f t="shared" si="58"/>
        <v>2.9988387727483001E-4</v>
      </c>
      <c r="T279" s="217">
        <v>0.1</v>
      </c>
      <c r="U279" s="200">
        <f t="shared" si="59"/>
        <v>2.9988387727483002E-5</v>
      </c>
      <c r="AR279" s="200">
        <v>28376.5</v>
      </c>
      <c r="AS279" s="200">
        <v>0.15996201999951154</v>
      </c>
      <c r="BA279" s="200">
        <v>23951</v>
      </c>
      <c r="BB279" s="200">
        <v>0.11719067999365507</v>
      </c>
      <c r="BC279" s="200">
        <v>0.1</v>
      </c>
    </row>
    <row r="280" spans="1:55" s="200" customFormat="1" ht="12.95" customHeight="1" x14ac:dyDescent="0.2">
      <c r="A280" s="41" t="s">
        <v>125</v>
      </c>
      <c r="B280" s="40"/>
      <c r="C280" s="41">
        <v>49919.426599999999</v>
      </c>
      <c r="D280" s="41">
        <v>4.0000000000000001E-3</v>
      </c>
      <c r="E280" s="200">
        <f t="shared" si="54"/>
        <v>12479.581178371423</v>
      </c>
      <c r="F280" s="200">
        <f t="shared" si="60"/>
        <v>12479.5</v>
      </c>
      <c r="G280" s="158">
        <f t="shared" si="55"/>
        <v>3.3201991500391159E-2</v>
      </c>
      <c r="K280" s="200">
        <f>G280</f>
        <v>3.3201991500391159E-2</v>
      </c>
      <c r="P280" s="200">
        <f t="shared" si="56"/>
        <v>2.2795111268499108E-2</v>
      </c>
      <c r="Q280" s="227">
        <f t="shared" si="57"/>
        <v>34900.926599999999</v>
      </c>
      <c r="R280" s="178"/>
      <c r="S280" s="200">
        <f t="shared" si="58"/>
        <v>1.0830315616094555E-4</v>
      </c>
      <c r="T280" s="217">
        <v>0.3</v>
      </c>
      <c r="U280" s="200">
        <f t="shared" si="59"/>
        <v>3.2490946848283666E-5</v>
      </c>
      <c r="W280" s="200">
        <f>+G280-P280</f>
        <v>1.0406880231892051E-2</v>
      </c>
      <c r="AB280" s="200" t="s">
        <v>79</v>
      </c>
      <c r="AH280" s="200" t="s">
        <v>69</v>
      </c>
      <c r="AR280" s="200">
        <v>28467</v>
      </c>
      <c r="AS280" s="200">
        <v>0.14700556000025244</v>
      </c>
      <c r="BA280" s="200">
        <v>23953.5</v>
      </c>
      <c r="BB280" s="200">
        <v>0.117702379997354</v>
      </c>
      <c r="BC280" s="200">
        <v>0.1</v>
      </c>
    </row>
    <row r="281" spans="1:55" s="200" customFormat="1" ht="12.95" customHeight="1" x14ac:dyDescent="0.2">
      <c r="A281" s="41" t="s">
        <v>117</v>
      </c>
      <c r="B281" s="40"/>
      <c r="C281" s="41">
        <v>49920.451000000001</v>
      </c>
      <c r="D281" s="41" t="s">
        <v>38</v>
      </c>
      <c r="E281" s="200">
        <f t="shared" si="54"/>
        <v>12482.085821012872</v>
      </c>
      <c r="F281" s="200">
        <f t="shared" si="60"/>
        <v>12482</v>
      </c>
      <c r="G281" s="158">
        <f t="shared" si="55"/>
        <v>3.5100834000331815E-2</v>
      </c>
      <c r="I281" s="200">
        <f t="shared" ref="I281:I300" si="61">G281</f>
        <v>3.5100834000331815E-2</v>
      </c>
      <c r="M281" s="39"/>
      <c r="P281" s="200">
        <f t="shared" si="56"/>
        <v>2.28042311689346E-2</v>
      </c>
      <c r="Q281" s="227">
        <f t="shared" si="57"/>
        <v>34901.951000000001</v>
      </c>
      <c r="R281" s="178"/>
      <c r="S281" s="200">
        <f t="shared" si="58"/>
        <v>1.5120644119312601E-4</v>
      </c>
      <c r="T281" s="217">
        <v>0.1</v>
      </c>
      <c r="U281" s="200">
        <f t="shared" si="59"/>
        <v>1.5120644119312601E-5</v>
      </c>
      <c r="AR281" s="200">
        <v>28467</v>
      </c>
      <c r="AS281" s="200">
        <v>0.14845555999636417</v>
      </c>
      <c r="BA281" s="200">
        <v>23956</v>
      </c>
      <c r="BB281" s="200">
        <v>0.11621408000064548</v>
      </c>
      <c r="BC281" s="200">
        <v>0.1</v>
      </c>
    </row>
    <row r="282" spans="1:55" s="200" customFormat="1" ht="12.95" customHeight="1" x14ac:dyDescent="0.2">
      <c r="A282" s="41" t="s">
        <v>117</v>
      </c>
      <c r="B282" s="40" t="s">
        <v>52</v>
      </c>
      <c r="C282" s="41">
        <v>49923.514999999999</v>
      </c>
      <c r="D282" s="41" t="s">
        <v>38</v>
      </c>
      <c r="E282" s="200">
        <f t="shared" si="54"/>
        <v>12489.577255075132</v>
      </c>
      <c r="F282" s="200">
        <f t="shared" si="60"/>
        <v>12489.5</v>
      </c>
      <c r="G282" s="158">
        <f t="shared" si="55"/>
        <v>3.1597361499734689E-2</v>
      </c>
      <c r="I282" s="200">
        <f t="shared" si="61"/>
        <v>3.1597361499734689E-2</v>
      </c>
      <c r="M282" s="39"/>
      <c r="P282" s="200">
        <f t="shared" si="56"/>
        <v>2.2831603178947561E-2</v>
      </c>
      <c r="Q282" s="227">
        <f t="shared" si="57"/>
        <v>34905.014999999999</v>
      </c>
      <c r="R282" s="178"/>
      <c r="S282" s="200">
        <f t="shared" si="58"/>
        <v>7.683851893844877E-5</v>
      </c>
      <c r="T282" s="217">
        <v>0.1</v>
      </c>
      <c r="U282" s="200">
        <f t="shared" si="59"/>
        <v>7.6838518938448774E-6</v>
      </c>
      <c r="AR282" s="200">
        <v>28467</v>
      </c>
      <c r="AS282" s="200">
        <v>0.14867555999808246</v>
      </c>
      <c r="BA282" s="200">
        <v>23961</v>
      </c>
      <c r="BB282" s="200">
        <v>0.11923747999389889</v>
      </c>
      <c r="BC282" s="200">
        <v>0.1</v>
      </c>
    </row>
    <row r="283" spans="1:55" s="200" customFormat="1" ht="12.95" customHeight="1" x14ac:dyDescent="0.2">
      <c r="A283" s="41" t="s">
        <v>117</v>
      </c>
      <c r="B283" s="40"/>
      <c r="C283" s="41">
        <v>49924.538</v>
      </c>
      <c r="D283" s="41" t="s">
        <v>38</v>
      </c>
      <c r="E283" s="200">
        <f t="shared" si="54"/>
        <v>12492.078474737569</v>
      </c>
      <c r="F283" s="200">
        <f t="shared" si="60"/>
        <v>12492</v>
      </c>
      <c r="G283" s="158">
        <f t="shared" si="55"/>
        <v>3.2096203998662531E-2</v>
      </c>
      <c r="I283" s="200">
        <f t="shared" si="61"/>
        <v>3.2096203998662531E-2</v>
      </c>
      <c r="M283" s="39"/>
      <c r="P283" s="200">
        <f t="shared" si="56"/>
        <v>2.2840731285187377E-2</v>
      </c>
      <c r="Q283" s="227">
        <f t="shared" si="57"/>
        <v>34906.038</v>
      </c>
      <c r="R283" s="178"/>
      <c r="S283" s="200">
        <f t="shared" si="58"/>
        <v>8.5663775149883147E-5</v>
      </c>
      <c r="T283" s="217">
        <v>0.1</v>
      </c>
      <c r="U283" s="200">
        <f t="shared" si="59"/>
        <v>8.5663775149883157E-6</v>
      </c>
      <c r="AR283" s="200">
        <v>28594</v>
      </c>
      <c r="AS283" s="200">
        <v>0.1614199199975701</v>
      </c>
      <c r="BA283" s="200">
        <v>23963.5</v>
      </c>
      <c r="BB283" s="200">
        <v>0.11574917999678291</v>
      </c>
      <c r="BC283" s="200">
        <v>0.1</v>
      </c>
    </row>
    <row r="284" spans="1:55" s="200" customFormat="1" ht="12.95" customHeight="1" x14ac:dyDescent="0.2">
      <c r="A284" s="41" t="s">
        <v>117</v>
      </c>
      <c r="B284" s="40"/>
      <c r="C284" s="41">
        <v>49925.358999999997</v>
      </c>
      <c r="D284" s="41" t="s">
        <v>38</v>
      </c>
      <c r="E284" s="200">
        <f t="shared" si="54"/>
        <v>12494.085807428524</v>
      </c>
      <c r="F284" s="200">
        <f t="shared" si="60"/>
        <v>12494</v>
      </c>
      <c r="G284" s="158">
        <f t="shared" si="55"/>
        <v>3.5095277999062091E-2</v>
      </c>
      <c r="I284" s="200">
        <f t="shared" si="61"/>
        <v>3.5095277999062091E-2</v>
      </c>
      <c r="M284" s="39"/>
      <c r="P284" s="200">
        <f t="shared" si="56"/>
        <v>2.2848035247224015E-2</v>
      </c>
      <c r="Q284" s="227">
        <f t="shared" si="57"/>
        <v>34906.858999999997</v>
      </c>
      <c r="R284" s="178"/>
      <c r="S284" s="200">
        <f t="shared" si="58"/>
        <v>1.4999495502245031E-4</v>
      </c>
      <c r="T284" s="217">
        <v>0.1</v>
      </c>
      <c r="U284" s="200">
        <f t="shared" si="59"/>
        <v>1.4999495502245032E-5</v>
      </c>
      <c r="AR284" s="200">
        <v>28611</v>
      </c>
      <c r="AS284" s="200">
        <v>0.15649947999190772</v>
      </c>
      <c r="BA284" s="200">
        <v>24049</v>
      </c>
      <c r="BB284" s="200">
        <v>0.11984931999904802</v>
      </c>
      <c r="BC284" s="200">
        <v>1</v>
      </c>
    </row>
    <row r="285" spans="1:55" s="200" customFormat="1" ht="12.95" customHeight="1" x14ac:dyDescent="0.2">
      <c r="A285" s="41" t="s">
        <v>117</v>
      </c>
      <c r="B285" s="40" t="s">
        <v>52</v>
      </c>
      <c r="C285" s="41">
        <v>49925.569000000003</v>
      </c>
      <c r="D285" s="41" t="s">
        <v>38</v>
      </c>
      <c r="E285" s="200">
        <f t="shared" si="54"/>
        <v>12494.599254280067</v>
      </c>
      <c r="F285" s="200">
        <f t="shared" si="60"/>
        <v>12494.5</v>
      </c>
      <c r="G285" s="158">
        <f t="shared" si="55"/>
        <v>4.0595046499220189E-2</v>
      </c>
      <c r="I285" s="200">
        <f t="shared" si="61"/>
        <v>4.0595046499220189E-2</v>
      </c>
      <c r="M285" s="39"/>
      <c r="P285" s="200">
        <f t="shared" si="56"/>
        <v>2.2849861442878278E-2</v>
      </c>
      <c r="Q285" s="227">
        <f t="shared" si="57"/>
        <v>34907.069000000003</v>
      </c>
      <c r="R285" s="178"/>
      <c r="S285" s="200">
        <f t="shared" si="58"/>
        <v>3.1489159268382024E-4</v>
      </c>
      <c r="T285" s="217">
        <v>0.1</v>
      </c>
      <c r="U285" s="200">
        <f t="shared" si="59"/>
        <v>3.1489159268382028E-5</v>
      </c>
      <c r="AR285" s="200">
        <v>29313</v>
      </c>
      <c r="AS285" s="200">
        <v>0.17798483999649761</v>
      </c>
      <c r="BA285" s="200">
        <v>24912</v>
      </c>
      <c r="BB285" s="200">
        <v>0.12638815999525832</v>
      </c>
      <c r="BC285" s="200">
        <v>1</v>
      </c>
    </row>
    <row r="286" spans="1:55" s="200" customFormat="1" ht="12.95" customHeight="1" x14ac:dyDescent="0.2">
      <c r="A286" s="178" t="s">
        <v>119</v>
      </c>
      <c r="B286" s="178" t="s">
        <v>52</v>
      </c>
      <c r="C286" s="162">
        <v>49928.423499999997</v>
      </c>
      <c r="D286" s="162" t="s">
        <v>38</v>
      </c>
      <c r="E286" s="200">
        <f t="shared" si="54"/>
        <v>12501.578463983295</v>
      </c>
      <c r="F286" s="200">
        <f t="shared" si="60"/>
        <v>12501.5</v>
      </c>
      <c r="G286" s="158">
        <f t="shared" si="55"/>
        <v>3.209180549310986E-2</v>
      </c>
      <c r="I286" s="200">
        <f t="shared" si="61"/>
        <v>3.209180549310986E-2</v>
      </c>
      <c r="P286" s="200">
        <f t="shared" si="56"/>
        <v>2.2875436798132563E-2</v>
      </c>
      <c r="Q286" s="227">
        <f t="shared" si="57"/>
        <v>34909.923499999997</v>
      </c>
      <c r="R286" s="178"/>
      <c r="S286" s="200">
        <f t="shared" si="58"/>
        <v>8.4941451921757529E-5</v>
      </c>
      <c r="T286" s="200">
        <v>1</v>
      </c>
      <c r="U286" s="200">
        <f t="shared" si="59"/>
        <v>8.4941451921757529E-5</v>
      </c>
      <c r="W286" s="200">
        <f t="shared" ref="W286:W292" si="62">+G286-P286</f>
        <v>9.216368694977297E-3</v>
      </c>
      <c r="AR286" s="200">
        <v>29330</v>
      </c>
      <c r="AS286" s="200">
        <v>0.16476439999678405</v>
      </c>
      <c r="BA286" s="200">
        <v>25763</v>
      </c>
      <c r="BB286" s="200">
        <v>0.13337083999795141</v>
      </c>
      <c r="BC286" s="200">
        <v>1</v>
      </c>
    </row>
    <row r="287" spans="1:55" s="200" customFormat="1" ht="12.95" customHeight="1" x14ac:dyDescent="0.2">
      <c r="A287" s="178" t="s">
        <v>119</v>
      </c>
      <c r="B287" s="178" t="s">
        <v>52</v>
      </c>
      <c r="C287" s="162">
        <v>49928.4395</v>
      </c>
      <c r="D287" s="162" t="s">
        <v>38</v>
      </c>
      <c r="E287" s="200">
        <f t="shared" si="54"/>
        <v>12501.617583743418</v>
      </c>
      <c r="F287" s="200">
        <f t="shared" si="60"/>
        <v>12501.5</v>
      </c>
      <c r="G287" s="158">
        <f t="shared" si="55"/>
        <v>4.8091805496369489E-2</v>
      </c>
      <c r="I287" s="200">
        <f t="shared" si="61"/>
        <v>4.8091805496369489E-2</v>
      </c>
      <c r="P287" s="200">
        <f t="shared" si="56"/>
        <v>2.2875436798132563E-2</v>
      </c>
      <c r="Q287" s="227">
        <f t="shared" si="57"/>
        <v>34909.9395</v>
      </c>
      <c r="R287" s="178"/>
      <c r="S287" s="200">
        <f t="shared" si="58"/>
        <v>6.3586525032542304E-4</v>
      </c>
      <c r="T287" s="200">
        <v>1</v>
      </c>
      <c r="U287" s="200">
        <f t="shared" si="59"/>
        <v>6.3586525032542304E-4</v>
      </c>
      <c r="W287" s="200">
        <f t="shared" si="62"/>
        <v>2.5216368698236926E-2</v>
      </c>
      <c r="AR287" s="200">
        <v>29354.5</v>
      </c>
      <c r="AS287" s="200">
        <v>0.16463905999262352</v>
      </c>
      <c r="BA287" s="200">
        <v>26753</v>
      </c>
      <c r="BB287" s="200">
        <v>0.1413040400002501</v>
      </c>
      <c r="BC287" s="200">
        <v>1</v>
      </c>
    </row>
    <row r="288" spans="1:55" s="200" customFormat="1" ht="12.95" customHeight="1" x14ac:dyDescent="0.2">
      <c r="A288" s="178" t="s">
        <v>119</v>
      </c>
      <c r="B288" s="178" t="s">
        <v>54</v>
      </c>
      <c r="C288" s="162">
        <v>49929.435299999997</v>
      </c>
      <c r="D288" s="162" t="s">
        <v>38</v>
      </c>
      <c r="E288" s="200">
        <f t="shared" si="54"/>
        <v>12504.052299813646</v>
      </c>
      <c r="F288" s="200">
        <f t="shared" si="60"/>
        <v>12504</v>
      </c>
      <c r="G288" s="158">
        <f t="shared" si="55"/>
        <v>2.1390647998487111E-2</v>
      </c>
      <c r="I288" s="200">
        <f t="shared" si="61"/>
        <v>2.1390647998487111E-2</v>
      </c>
      <c r="P288" s="200">
        <f t="shared" si="56"/>
        <v>2.2884574751337573E-2</v>
      </c>
      <c r="Q288" s="227">
        <f t="shared" si="57"/>
        <v>34910.935299999997</v>
      </c>
      <c r="R288" s="178"/>
      <c r="S288" s="200">
        <f t="shared" si="58"/>
        <v>2.2318171428823255E-6</v>
      </c>
      <c r="T288" s="200">
        <v>1</v>
      </c>
      <c r="U288" s="200">
        <f t="shared" si="59"/>
        <v>2.2318171428823255E-6</v>
      </c>
      <c r="W288" s="200">
        <f t="shared" si="62"/>
        <v>-1.4939267528504621E-3</v>
      </c>
      <c r="AR288" s="200">
        <v>29442.5</v>
      </c>
      <c r="AS288" s="200">
        <v>0.18167089999769814</v>
      </c>
      <c r="BA288" s="200">
        <v>27621</v>
      </c>
      <c r="BB288" s="200">
        <v>0.14816627999971388</v>
      </c>
      <c r="BC288" s="200">
        <v>1</v>
      </c>
    </row>
    <row r="289" spans="1:55" s="200" customFormat="1" ht="12.95" customHeight="1" x14ac:dyDescent="0.2">
      <c r="A289" s="178" t="s">
        <v>119</v>
      </c>
      <c r="B289" s="178" t="s">
        <v>54</v>
      </c>
      <c r="C289" s="162">
        <v>49929.439400000003</v>
      </c>
      <c r="D289" s="162" t="s">
        <v>38</v>
      </c>
      <c r="E289" s="200">
        <f t="shared" si="54"/>
        <v>12504.062324252191</v>
      </c>
      <c r="F289" s="200">
        <f t="shared" si="60"/>
        <v>12504</v>
      </c>
      <c r="G289" s="158">
        <f t="shared" si="55"/>
        <v>2.5490648004051764E-2</v>
      </c>
      <c r="I289" s="200">
        <f t="shared" si="61"/>
        <v>2.5490648004051764E-2</v>
      </c>
      <c r="P289" s="200">
        <f t="shared" si="56"/>
        <v>2.2884574751337573E-2</v>
      </c>
      <c r="Q289" s="227">
        <f t="shared" si="57"/>
        <v>34910.939400000003</v>
      </c>
      <c r="R289" s="178"/>
      <c r="S289" s="200">
        <f t="shared" si="58"/>
        <v>6.7916177985123201E-6</v>
      </c>
      <c r="T289" s="200">
        <v>1</v>
      </c>
      <c r="U289" s="200">
        <f t="shared" si="59"/>
        <v>6.7916177985123201E-6</v>
      </c>
      <c r="W289" s="200">
        <f t="shared" si="62"/>
        <v>2.6060732527141903E-3</v>
      </c>
      <c r="AR289" s="200">
        <v>29442.5</v>
      </c>
      <c r="AS289" s="200">
        <v>0.18236089999845717</v>
      </c>
      <c r="BA289" s="200">
        <v>27713.5</v>
      </c>
      <c r="BB289" s="200">
        <v>0.1485991799927433</v>
      </c>
      <c r="BC289" s="200">
        <v>1</v>
      </c>
    </row>
    <row r="290" spans="1:55" s="200" customFormat="1" ht="12.95" customHeight="1" x14ac:dyDescent="0.2">
      <c r="A290" s="178" t="s">
        <v>119</v>
      </c>
      <c r="B290" s="178" t="s">
        <v>54</v>
      </c>
      <c r="C290" s="162">
        <v>49929.444300000003</v>
      </c>
      <c r="D290" s="162" t="s">
        <v>38</v>
      </c>
      <c r="E290" s="200">
        <f t="shared" si="54"/>
        <v>12504.074304678725</v>
      </c>
      <c r="F290" s="200">
        <f t="shared" si="60"/>
        <v>12504</v>
      </c>
      <c r="G290" s="158">
        <f t="shared" si="55"/>
        <v>3.0390648003958631E-2</v>
      </c>
      <c r="I290" s="200">
        <f t="shared" si="61"/>
        <v>3.0390648003958631E-2</v>
      </c>
      <c r="P290" s="200">
        <f t="shared" si="56"/>
        <v>2.2884574751337573E-2</v>
      </c>
      <c r="Q290" s="227">
        <f t="shared" si="57"/>
        <v>34910.944300000003</v>
      </c>
      <c r="R290" s="178"/>
      <c r="S290" s="200">
        <f t="shared" si="58"/>
        <v>5.6341135673713266E-5</v>
      </c>
      <c r="T290" s="200">
        <v>1</v>
      </c>
      <c r="U290" s="200">
        <f t="shared" si="59"/>
        <v>5.6341135673713266E-5</v>
      </c>
      <c r="W290" s="200">
        <f t="shared" si="62"/>
        <v>7.506073252621058E-3</v>
      </c>
      <c r="AR290" s="200">
        <v>29447.5</v>
      </c>
      <c r="AS290" s="200">
        <v>0.18103429999609943</v>
      </c>
      <c r="BA290" s="200">
        <v>27723.5</v>
      </c>
      <c r="BB290" s="200">
        <v>0.15154597999935504</v>
      </c>
      <c r="BC290" s="200">
        <v>1</v>
      </c>
    </row>
    <row r="291" spans="1:55" s="200" customFormat="1" ht="12.95" customHeight="1" x14ac:dyDescent="0.2">
      <c r="A291" s="178" t="s">
        <v>119</v>
      </c>
      <c r="B291" s="178" t="s">
        <v>54</v>
      </c>
      <c r="C291" s="162">
        <v>49929.445699999997</v>
      </c>
      <c r="D291" s="162" t="s">
        <v>38</v>
      </c>
      <c r="E291" s="200">
        <f t="shared" si="54"/>
        <v>12504.077727657719</v>
      </c>
      <c r="F291" s="200">
        <f t="shared" si="60"/>
        <v>12504</v>
      </c>
      <c r="G291" s="158">
        <f t="shared" si="55"/>
        <v>3.1790647997695487E-2</v>
      </c>
      <c r="I291" s="200">
        <f t="shared" si="61"/>
        <v>3.1790647997695487E-2</v>
      </c>
      <c r="P291" s="200">
        <f t="shared" si="56"/>
        <v>2.2884574751337573E-2</v>
      </c>
      <c r="Q291" s="227">
        <f t="shared" si="57"/>
        <v>34910.945699999997</v>
      </c>
      <c r="R291" s="178"/>
      <c r="S291" s="200">
        <f t="shared" si="58"/>
        <v>7.9318140669492183E-5</v>
      </c>
      <c r="T291" s="200">
        <v>1</v>
      </c>
      <c r="U291" s="200">
        <f t="shared" si="59"/>
        <v>7.9318140669492183E-5</v>
      </c>
      <c r="W291" s="200">
        <f t="shared" si="62"/>
        <v>8.9060732463579137E-3</v>
      </c>
      <c r="AR291" s="200">
        <v>30129.5</v>
      </c>
      <c r="AS291" s="200">
        <v>0.17140605999884428</v>
      </c>
      <c r="BA291" s="200">
        <v>28376.5</v>
      </c>
      <c r="BB291" s="200">
        <v>0.15996201999951154</v>
      </c>
      <c r="BC291" s="200">
        <v>0.1</v>
      </c>
    </row>
    <row r="292" spans="1:55" s="200" customFormat="1" ht="12.95" customHeight="1" x14ac:dyDescent="0.2">
      <c r="A292" s="178" t="s">
        <v>119</v>
      </c>
      <c r="B292" s="178" t="s">
        <v>54</v>
      </c>
      <c r="C292" s="162">
        <v>49929.448499999999</v>
      </c>
      <c r="D292" s="162" t="s">
        <v>38</v>
      </c>
      <c r="E292" s="200">
        <f t="shared" si="54"/>
        <v>12504.084573615744</v>
      </c>
      <c r="F292" s="200">
        <f t="shared" si="60"/>
        <v>12504</v>
      </c>
      <c r="G292" s="158">
        <f t="shared" si="55"/>
        <v>3.4590647999721114E-2</v>
      </c>
      <c r="I292" s="200">
        <f t="shared" si="61"/>
        <v>3.4590647999721114E-2</v>
      </c>
      <c r="P292" s="200">
        <f t="shared" si="56"/>
        <v>2.2884574751337573E-2</v>
      </c>
      <c r="Q292" s="227">
        <f t="shared" si="57"/>
        <v>34910.948499999999</v>
      </c>
      <c r="R292" s="178"/>
      <c r="S292" s="200">
        <f t="shared" si="58"/>
        <v>1.3703215089652077E-4</v>
      </c>
      <c r="T292" s="200">
        <v>1</v>
      </c>
      <c r="U292" s="200">
        <f t="shared" si="59"/>
        <v>1.3703215089652077E-4</v>
      </c>
      <c r="W292" s="200">
        <f t="shared" si="62"/>
        <v>1.170607324838354E-2</v>
      </c>
      <c r="AR292" s="200">
        <v>30232</v>
      </c>
      <c r="AS292" s="200">
        <v>0.16728575999877648</v>
      </c>
      <c r="BA292" s="200">
        <v>28467</v>
      </c>
      <c r="BB292" s="200">
        <v>0.14700556000025244</v>
      </c>
      <c r="BC292" s="200">
        <v>1</v>
      </c>
    </row>
    <row r="293" spans="1:55" s="200" customFormat="1" ht="12.95" customHeight="1" x14ac:dyDescent="0.2">
      <c r="A293" s="41" t="s">
        <v>117</v>
      </c>
      <c r="B293" s="40" t="s">
        <v>52</v>
      </c>
      <c r="C293" s="41">
        <v>49932.521999999997</v>
      </c>
      <c r="D293" s="41" t="s">
        <v>38</v>
      </c>
      <c r="E293" s="200">
        <f t="shared" si="54"/>
        <v>12511.599235035575</v>
      </c>
      <c r="F293" s="200">
        <f t="shared" si="60"/>
        <v>12511.5</v>
      </c>
      <c r="G293" s="158">
        <f t="shared" si="55"/>
        <v>4.0587175491964445E-2</v>
      </c>
      <c r="I293" s="200">
        <f t="shared" si="61"/>
        <v>4.0587175491964445E-2</v>
      </c>
      <c r="M293" s="39"/>
      <c r="P293" s="200">
        <f t="shared" si="56"/>
        <v>2.2912000919659115E-2</v>
      </c>
      <c r="Q293" s="227">
        <f t="shared" si="57"/>
        <v>34914.021999999997</v>
      </c>
      <c r="R293" s="178"/>
      <c r="S293" s="200">
        <f t="shared" si="58"/>
        <v>3.1241179616146891E-4</v>
      </c>
      <c r="T293" s="217">
        <v>0.1</v>
      </c>
      <c r="U293" s="200">
        <f t="shared" si="59"/>
        <v>3.1241179616146895E-5</v>
      </c>
      <c r="AR293" s="200">
        <v>30237</v>
      </c>
      <c r="AS293" s="200">
        <v>0.17339915999764344</v>
      </c>
      <c r="BA293" s="200">
        <v>28467</v>
      </c>
      <c r="BB293" s="200">
        <v>0.14845555999636417</v>
      </c>
      <c r="BC293" s="200">
        <v>1</v>
      </c>
    </row>
    <row r="294" spans="1:55" s="200" customFormat="1" ht="12.95" customHeight="1" x14ac:dyDescent="0.2">
      <c r="A294" s="41" t="s">
        <v>117</v>
      </c>
      <c r="B294" s="40"/>
      <c r="C294" s="41">
        <v>49934.356</v>
      </c>
      <c r="D294" s="41" t="s">
        <v>38</v>
      </c>
      <c r="E294" s="200">
        <f t="shared" si="54"/>
        <v>12516.083337538908</v>
      </c>
      <c r="F294" s="200">
        <f t="shared" si="60"/>
        <v>12516</v>
      </c>
      <c r="G294" s="158">
        <f t="shared" si="55"/>
        <v>3.4085091996530537E-2</v>
      </c>
      <c r="I294" s="200">
        <f t="shared" si="61"/>
        <v>3.4085091996530537E-2</v>
      </c>
      <c r="M294" s="39"/>
      <c r="P294" s="200">
        <f t="shared" si="56"/>
        <v>2.2928465482920712E-2</v>
      </c>
      <c r="Q294" s="227">
        <f t="shared" si="57"/>
        <v>34915.856</v>
      </c>
      <c r="R294" s="178"/>
      <c r="S294" s="200">
        <f t="shared" si="58"/>
        <v>1.244703151641817E-4</v>
      </c>
      <c r="T294" s="217">
        <v>0.1</v>
      </c>
      <c r="U294" s="200">
        <f t="shared" si="59"/>
        <v>1.2447031516418171E-5</v>
      </c>
      <c r="AB294" s="200" t="s">
        <v>126</v>
      </c>
      <c r="AH294" s="200" t="s">
        <v>69</v>
      </c>
      <c r="AR294" s="200">
        <v>31195.5</v>
      </c>
      <c r="AS294" s="200">
        <v>0.18389493999711704</v>
      </c>
      <c r="BA294" s="200">
        <v>28467</v>
      </c>
      <c r="BB294" s="200">
        <v>0.14867555999808246</v>
      </c>
      <c r="BC294" s="200">
        <v>1</v>
      </c>
    </row>
    <row r="295" spans="1:55" s="200" customFormat="1" ht="12.95" customHeight="1" x14ac:dyDescent="0.2">
      <c r="A295" s="41" t="s">
        <v>117</v>
      </c>
      <c r="B295" s="40" t="s">
        <v>52</v>
      </c>
      <c r="C295" s="41">
        <v>49935.375</v>
      </c>
      <c r="D295" s="41" t="s">
        <v>38</v>
      </c>
      <c r="E295" s="200">
        <f t="shared" si="54"/>
        <v>12518.574777261312</v>
      </c>
      <c r="F295" s="200">
        <f t="shared" si="60"/>
        <v>12518.5</v>
      </c>
      <c r="G295" s="158">
        <f t="shared" si="55"/>
        <v>3.058393450191943E-2</v>
      </c>
      <c r="I295" s="200">
        <f t="shared" si="61"/>
        <v>3.058393450191943E-2</v>
      </c>
      <c r="M295" s="39"/>
      <c r="P295" s="200">
        <f t="shared" si="56"/>
        <v>2.2937615334542007E-2</v>
      </c>
      <c r="Q295" s="227">
        <f t="shared" si="57"/>
        <v>34916.875</v>
      </c>
      <c r="R295" s="178"/>
      <c r="S295" s="200">
        <f t="shared" si="58"/>
        <v>5.8466196809403368E-5</v>
      </c>
      <c r="T295" s="217">
        <v>0.1</v>
      </c>
      <c r="U295" s="200">
        <f t="shared" si="59"/>
        <v>5.8466196809403373E-6</v>
      </c>
      <c r="AB295" s="200" t="s">
        <v>126</v>
      </c>
      <c r="AF295" s="200" t="s">
        <v>127</v>
      </c>
      <c r="AH295" s="200" t="s">
        <v>69</v>
      </c>
      <c r="AR295" s="200">
        <v>31234.5</v>
      </c>
      <c r="AS295" s="200">
        <v>0.18417745999613544</v>
      </c>
      <c r="BA295" s="200">
        <v>28594</v>
      </c>
      <c r="BB295" s="200">
        <v>0.1614199199975701</v>
      </c>
      <c r="BC295" s="200">
        <v>0.6</v>
      </c>
    </row>
    <row r="296" spans="1:55" s="200" customFormat="1" ht="12.95" customHeight="1" x14ac:dyDescent="0.2">
      <c r="A296" s="41" t="s">
        <v>117</v>
      </c>
      <c r="B296" s="40"/>
      <c r="C296" s="41">
        <v>49936.4</v>
      </c>
      <c r="D296" s="41" t="s">
        <v>38</v>
      </c>
      <c r="E296" s="200">
        <f t="shared" si="54"/>
        <v>12521.080886893764</v>
      </c>
      <c r="F296" s="200">
        <f t="shared" si="60"/>
        <v>12521</v>
      </c>
      <c r="G296" s="158">
        <f t="shared" si="55"/>
        <v>3.3082777001254726E-2</v>
      </c>
      <c r="I296" s="200">
        <f t="shared" si="61"/>
        <v>3.3082777001254726E-2</v>
      </c>
      <c r="M296" s="39"/>
      <c r="P296" s="200">
        <f t="shared" si="56"/>
        <v>2.2946767237614386E-2</v>
      </c>
      <c r="Q296" s="227">
        <f t="shared" si="57"/>
        <v>34917.9</v>
      </c>
      <c r="R296" s="178"/>
      <c r="S296" s="200">
        <f t="shared" si="58"/>
        <v>1.027386939286123E-4</v>
      </c>
      <c r="T296" s="217">
        <v>0.1</v>
      </c>
      <c r="U296" s="200">
        <f t="shared" si="59"/>
        <v>1.0273869392861232E-5</v>
      </c>
      <c r="AB296" s="200" t="s">
        <v>126</v>
      </c>
      <c r="AF296" s="200" t="s">
        <v>128</v>
      </c>
      <c r="AH296" s="200" t="s">
        <v>69</v>
      </c>
      <c r="AR296" s="200">
        <v>31941.5</v>
      </c>
      <c r="AS296" s="200">
        <v>0.19608621999941533</v>
      </c>
      <c r="BA296" s="200">
        <v>28611</v>
      </c>
      <c r="BB296" s="200">
        <v>0.15649947999190772</v>
      </c>
      <c r="BC296" s="200">
        <v>0.6</v>
      </c>
    </row>
    <row r="297" spans="1:55" s="200" customFormat="1" ht="12.95" customHeight="1" x14ac:dyDescent="0.2">
      <c r="A297" s="41" t="s">
        <v>117</v>
      </c>
      <c r="B297" s="40" t="s">
        <v>52</v>
      </c>
      <c r="C297" s="41">
        <v>49939.463000000003</v>
      </c>
      <c r="D297" s="41" t="s">
        <v>38</v>
      </c>
      <c r="E297" s="200">
        <f t="shared" si="54"/>
        <v>12528.569875971027</v>
      </c>
      <c r="F297" s="200">
        <f t="shared" si="60"/>
        <v>12528.5</v>
      </c>
      <c r="G297" s="158">
        <f t="shared" si="55"/>
        <v>2.8579304504091851E-2</v>
      </c>
      <c r="I297" s="200">
        <f t="shared" si="61"/>
        <v>2.8579304504091851E-2</v>
      </c>
      <c r="M297" s="39"/>
      <c r="P297" s="200">
        <f t="shared" si="56"/>
        <v>2.2974235255538007E-2</v>
      </c>
      <c r="Q297" s="227">
        <f t="shared" si="57"/>
        <v>34920.963000000003</v>
      </c>
      <c r="R297" s="178"/>
      <c r="S297" s="200">
        <f t="shared" si="58"/>
        <v>3.1416801281083963E-5</v>
      </c>
      <c r="T297" s="217">
        <v>0.1</v>
      </c>
      <c r="U297" s="200">
        <f t="shared" si="59"/>
        <v>3.1416801281083963E-6</v>
      </c>
      <c r="AR297" s="200">
        <v>31961</v>
      </c>
      <c r="AS297" s="200">
        <v>0.19117747999553103</v>
      </c>
      <c r="BA297" s="200">
        <v>29313</v>
      </c>
      <c r="BB297" s="200">
        <v>0.17798483999649761</v>
      </c>
      <c r="BC297" s="200">
        <v>0.1</v>
      </c>
    </row>
    <row r="298" spans="1:55" s="200" customFormat="1" ht="12.95" customHeight="1" x14ac:dyDescent="0.2">
      <c r="A298" s="41" t="s">
        <v>117</v>
      </c>
      <c r="B298" s="40" t="s">
        <v>52</v>
      </c>
      <c r="C298" s="41">
        <v>49941.504999999997</v>
      </c>
      <c r="D298" s="41" t="s">
        <v>38</v>
      </c>
      <c r="E298" s="200">
        <f t="shared" si="54"/>
        <v>12533.56253535585</v>
      </c>
      <c r="F298" s="200">
        <f t="shared" si="60"/>
        <v>12533.5</v>
      </c>
      <c r="G298" s="158">
        <f t="shared" si="55"/>
        <v>2.5576989493856672E-2</v>
      </c>
      <c r="I298" s="200">
        <f t="shared" si="61"/>
        <v>2.5576989493856672E-2</v>
      </c>
      <c r="M298" s="39"/>
      <c r="P298" s="200">
        <f t="shared" si="56"/>
        <v>2.29925575247425E-2</v>
      </c>
      <c r="Q298" s="227">
        <f t="shared" si="57"/>
        <v>34923.004999999997</v>
      </c>
      <c r="R298" s="178"/>
      <c r="S298" s="200">
        <f t="shared" si="58"/>
        <v>6.6792886029793587E-6</v>
      </c>
      <c r="T298" s="217">
        <v>0.1</v>
      </c>
      <c r="U298" s="200">
        <f t="shared" si="59"/>
        <v>6.6792886029793587E-7</v>
      </c>
      <c r="AR298" s="200">
        <v>32005</v>
      </c>
      <c r="AS298" s="200">
        <v>0.19248339999467134</v>
      </c>
      <c r="BA298" s="200">
        <v>29330</v>
      </c>
      <c r="BB298" s="200">
        <v>0.16476439999678405</v>
      </c>
      <c r="BC298" s="200">
        <v>0.4</v>
      </c>
    </row>
    <row r="299" spans="1:55" s="200" customFormat="1" ht="12.95" customHeight="1" x14ac:dyDescent="0.2">
      <c r="A299" s="41" t="s">
        <v>117</v>
      </c>
      <c r="B299" s="40"/>
      <c r="C299" s="41">
        <v>49942.527999999998</v>
      </c>
      <c r="D299" s="41" t="s">
        <v>38</v>
      </c>
      <c r="E299" s="200">
        <f t="shared" si="54"/>
        <v>12536.063755018286</v>
      </c>
      <c r="F299" s="200">
        <f t="shared" si="60"/>
        <v>12536</v>
      </c>
      <c r="G299" s="158">
        <f t="shared" si="55"/>
        <v>2.6075832000060473E-2</v>
      </c>
      <c r="I299" s="200">
        <f t="shared" si="61"/>
        <v>2.6075832000060473E-2</v>
      </c>
      <c r="M299" s="39"/>
      <c r="P299" s="200">
        <f t="shared" si="56"/>
        <v>2.3001721736521371E-2</v>
      </c>
      <c r="Q299" s="227">
        <f t="shared" si="57"/>
        <v>34924.027999999998</v>
      </c>
      <c r="R299" s="178"/>
      <c r="S299" s="200">
        <f t="shared" si="58"/>
        <v>9.4501539123964447E-6</v>
      </c>
      <c r="T299" s="217">
        <v>0.1</v>
      </c>
      <c r="U299" s="200">
        <f t="shared" si="59"/>
        <v>9.4501539123964456E-7</v>
      </c>
      <c r="AR299" s="200">
        <v>32080.5</v>
      </c>
      <c r="AS299" s="200">
        <v>0.19781674000114435</v>
      </c>
      <c r="BA299" s="200">
        <v>29354.5</v>
      </c>
      <c r="BB299" s="200">
        <v>0.16463905999262352</v>
      </c>
      <c r="BC299" s="200">
        <v>0.4</v>
      </c>
    </row>
    <row r="300" spans="1:55" s="200" customFormat="1" ht="12.95" customHeight="1" x14ac:dyDescent="0.2">
      <c r="A300" s="41" t="s">
        <v>117</v>
      </c>
      <c r="B300" s="40" t="s">
        <v>52</v>
      </c>
      <c r="C300" s="41">
        <v>49948.455000000002</v>
      </c>
      <c r="D300" s="41" t="s">
        <v>38</v>
      </c>
      <c r="E300" s="200">
        <f t="shared" si="54"/>
        <v>12550.555181156362</v>
      </c>
      <c r="F300" s="200">
        <f t="shared" si="60"/>
        <v>12550.5</v>
      </c>
      <c r="G300" s="158">
        <f t="shared" si="55"/>
        <v>2.2569118504179642E-2</v>
      </c>
      <c r="I300" s="200">
        <f t="shared" si="61"/>
        <v>2.2569118504179642E-2</v>
      </c>
      <c r="M300" s="39"/>
      <c r="P300" s="200">
        <f t="shared" si="56"/>
        <v>2.3054914619454164E-2</v>
      </c>
      <c r="Q300" s="227">
        <f t="shared" si="57"/>
        <v>34929.955000000002</v>
      </c>
      <c r="R300" s="178"/>
      <c r="S300" s="200">
        <f t="shared" si="58"/>
        <v>2.3599786561581736E-7</v>
      </c>
      <c r="T300" s="217">
        <v>0.1</v>
      </c>
      <c r="U300" s="200">
        <f t="shared" si="59"/>
        <v>2.3599786561581736E-8</v>
      </c>
      <c r="AR300" s="200">
        <v>33034</v>
      </c>
      <c r="AS300" s="200">
        <v>0.20582912000099896</v>
      </c>
      <c r="BA300" s="200">
        <v>29442.5</v>
      </c>
      <c r="BB300" s="200">
        <v>0.18167089999769814</v>
      </c>
      <c r="BC300" s="200">
        <v>0.1</v>
      </c>
    </row>
    <row r="301" spans="1:55" s="200" customFormat="1" ht="12.95" customHeight="1" x14ac:dyDescent="0.2">
      <c r="A301" s="39" t="s">
        <v>129</v>
      </c>
      <c r="B301" s="40"/>
      <c r="C301" s="41">
        <v>49954.393900000003</v>
      </c>
      <c r="D301" s="41">
        <v>1E-4</v>
      </c>
      <c r="E301" s="200">
        <f t="shared" si="54"/>
        <v>12565.075702616017</v>
      </c>
      <c r="F301" s="200">
        <f t="shared" si="60"/>
        <v>12565</v>
      </c>
      <c r="G301" s="158">
        <f t="shared" si="55"/>
        <v>3.096240499871783E-2</v>
      </c>
      <c r="K301" s="200">
        <f>G301</f>
        <v>3.096240499871783E-2</v>
      </c>
      <c r="P301" s="200">
        <f t="shared" si="56"/>
        <v>2.3108176513201378E-2</v>
      </c>
      <c r="Q301" s="227">
        <f t="shared" si="57"/>
        <v>34935.893900000003</v>
      </c>
      <c r="R301" s="178"/>
      <c r="S301" s="200">
        <f t="shared" si="58"/>
        <v>6.1688905102698054E-5</v>
      </c>
      <c r="T301" s="200">
        <v>1</v>
      </c>
      <c r="U301" s="200">
        <f t="shared" si="59"/>
        <v>6.1688905102698054E-5</v>
      </c>
      <c r="W301" s="200">
        <f>+G301-P301</f>
        <v>7.8542284855164513E-3</v>
      </c>
      <c r="AR301" s="200">
        <v>33092.5</v>
      </c>
      <c r="AS301" s="200">
        <v>0.20887290000246139</v>
      </c>
      <c r="BA301" s="200">
        <v>29442.5</v>
      </c>
      <c r="BB301" s="200">
        <v>0.18236089999845717</v>
      </c>
      <c r="BC301" s="200">
        <v>0.1</v>
      </c>
    </row>
    <row r="302" spans="1:55" s="200" customFormat="1" ht="12.95" customHeight="1" x14ac:dyDescent="0.2">
      <c r="A302" s="39" t="s">
        <v>130</v>
      </c>
      <c r="B302" s="40" t="s">
        <v>52</v>
      </c>
      <c r="C302" s="41">
        <v>49962.351000000002</v>
      </c>
      <c r="D302" s="41">
        <v>3.0000000000000001E-3</v>
      </c>
      <c r="E302" s="200">
        <f t="shared" si="54"/>
        <v>12584.530692817336</v>
      </c>
      <c r="F302" s="200">
        <f t="shared" si="60"/>
        <v>12584.5</v>
      </c>
      <c r="G302" s="158">
        <f t="shared" si="55"/>
        <v>1.25533765021828E-2</v>
      </c>
      <c r="J302" s="200">
        <f>G302</f>
        <v>1.25533765021828E-2</v>
      </c>
      <c r="P302" s="200">
        <f t="shared" si="56"/>
        <v>2.3179913386171664E-2</v>
      </c>
      <c r="Q302" s="227">
        <f t="shared" si="57"/>
        <v>34943.851000000002</v>
      </c>
      <c r="R302" s="178"/>
      <c r="S302" s="200">
        <f t="shared" si="58"/>
        <v>1.1292328614677575E-4</v>
      </c>
      <c r="T302" s="200">
        <v>0.6</v>
      </c>
      <c r="U302" s="200">
        <f t="shared" si="59"/>
        <v>6.7753971688065445E-5</v>
      </c>
      <c r="W302" s="200">
        <f>+G302-P302</f>
        <v>-1.0626536883988864E-2</v>
      </c>
      <c r="AR302" s="200">
        <v>33865.5</v>
      </c>
      <c r="AS302" s="200">
        <v>0.20230053999694064</v>
      </c>
      <c r="BA302" s="200">
        <v>29447.5</v>
      </c>
      <c r="BB302" s="200">
        <v>0.18103429999609943</v>
      </c>
      <c r="BC302" s="200">
        <v>0.1</v>
      </c>
    </row>
    <row r="303" spans="1:55" s="200" customFormat="1" ht="12.95" customHeight="1" x14ac:dyDescent="0.2">
      <c r="A303" s="41" t="s">
        <v>117</v>
      </c>
      <c r="B303" s="40"/>
      <c r="C303" s="41">
        <v>49977.296999999999</v>
      </c>
      <c r="D303" s="41" t="s">
        <v>38</v>
      </c>
      <c r="E303" s="200">
        <f t="shared" si="54"/>
        <v>12621.07343873593</v>
      </c>
      <c r="F303" s="200">
        <f t="shared" si="60"/>
        <v>12621</v>
      </c>
      <c r="G303" s="158">
        <f t="shared" si="55"/>
        <v>3.0036477000976447E-2</v>
      </c>
      <c r="I303" s="200">
        <f>G303</f>
        <v>3.0036477000976447E-2</v>
      </c>
      <c r="M303" s="39"/>
      <c r="P303" s="200">
        <f t="shared" si="56"/>
        <v>2.331452555039705E-2</v>
      </c>
      <c r="Q303" s="227">
        <f t="shared" si="57"/>
        <v>34958.796999999999</v>
      </c>
      <c r="R303" s="178"/>
      <c r="S303" s="200">
        <f t="shared" si="58"/>
        <v>4.5184631303946463E-5</v>
      </c>
      <c r="T303" s="217">
        <v>0.1</v>
      </c>
      <c r="U303" s="200">
        <f t="shared" si="59"/>
        <v>4.5184631303946461E-6</v>
      </c>
      <c r="AR303" s="200">
        <v>33865.5</v>
      </c>
      <c r="AS303" s="200">
        <v>0.21960053999646334</v>
      </c>
      <c r="BA303" s="200">
        <v>30129.5</v>
      </c>
      <c r="BB303" s="200">
        <v>0.17140605999884428</v>
      </c>
      <c r="BC303" s="200">
        <v>1</v>
      </c>
    </row>
    <row r="304" spans="1:55" s="200" customFormat="1" ht="12.95" customHeight="1" x14ac:dyDescent="0.2">
      <c r="A304" s="41" t="s">
        <v>117</v>
      </c>
      <c r="B304" s="40" t="s">
        <v>52</v>
      </c>
      <c r="C304" s="41">
        <v>49978.322</v>
      </c>
      <c r="D304" s="41" t="s">
        <v>38</v>
      </c>
      <c r="E304" s="200">
        <f t="shared" si="54"/>
        <v>12623.579548368381</v>
      </c>
      <c r="F304" s="200">
        <f t="shared" si="60"/>
        <v>12623.5</v>
      </c>
      <c r="G304" s="158">
        <f t="shared" si="55"/>
        <v>3.2535319500311743E-2</v>
      </c>
      <c r="I304" s="200">
        <f>G304</f>
        <v>3.2535319500311743E-2</v>
      </c>
      <c r="M304" s="39"/>
      <c r="P304" s="200">
        <f t="shared" si="56"/>
        <v>2.3323761562963809E-2</v>
      </c>
      <c r="Q304" s="227">
        <f t="shared" si="57"/>
        <v>34959.822</v>
      </c>
      <c r="R304" s="178"/>
      <c r="S304" s="200">
        <f t="shared" si="58"/>
        <v>8.485279963311773E-5</v>
      </c>
      <c r="T304" s="217">
        <v>0.1</v>
      </c>
      <c r="U304" s="200">
        <f t="shared" si="59"/>
        <v>8.4852799633117727E-6</v>
      </c>
      <c r="AR304" s="200">
        <v>33868</v>
      </c>
      <c r="AS304" s="200">
        <v>0.21748223999748006</v>
      </c>
      <c r="BA304" s="200">
        <v>30232</v>
      </c>
      <c r="BB304" s="200">
        <v>0.16728575999877648</v>
      </c>
      <c r="BC304" s="200">
        <v>1</v>
      </c>
    </row>
    <row r="305" spans="1:55" s="200" customFormat="1" ht="12.95" customHeight="1" x14ac:dyDescent="0.2">
      <c r="A305" s="39" t="s">
        <v>130</v>
      </c>
      <c r="B305" s="40" t="s">
        <v>52</v>
      </c>
      <c r="C305" s="41">
        <v>49989.353999999999</v>
      </c>
      <c r="D305" s="41">
        <v>4.0000000000000001E-3</v>
      </c>
      <c r="E305" s="200">
        <f t="shared" si="54"/>
        <v>12650.552622968542</v>
      </c>
      <c r="F305" s="200">
        <f t="shared" si="60"/>
        <v>12650.5</v>
      </c>
      <c r="G305" s="158">
        <f t="shared" si="55"/>
        <v>2.1522818497032858E-2</v>
      </c>
      <c r="J305" s="200">
        <f>G305</f>
        <v>2.1522818497032858E-2</v>
      </c>
      <c r="P305" s="200">
        <f t="shared" si="56"/>
        <v>2.3423641217147764E-2</v>
      </c>
      <c r="Q305" s="227">
        <f t="shared" si="57"/>
        <v>34970.853999999999</v>
      </c>
      <c r="R305" s="178"/>
      <c r="S305" s="200">
        <f t="shared" si="58"/>
        <v>3.613127013305027E-6</v>
      </c>
      <c r="T305" s="217">
        <v>0.3</v>
      </c>
      <c r="U305" s="200">
        <f t="shared" si="59"/>
        <v>1.0839381039915081E-6</v>
      </c>
      <c r="W305" s="200">
        <f>+G305-P305</f>
        <v>-1.9008227201149051E-3</v>
      </c>
      <c r="AR305" s="200">
        <v>33868</v>
      </c>
      <c r="AS305" s="200">
        <v>0.21748223999748006</v>
      </c>
      <c r="BA305" s="200">
        <v>30237</v>
      </c>
      <c r="BB305" s="200">
        <v>0.17339915999764344</v>
      </c>
      <c r="BC305" s="200">
        <v>0.6</v>
      </c>
    </row>
    <row r="306" spans="1:55" s="200" customFormat="1" ht="12.95" customHeight="1" x14ac:dyDescent="0.2">
      <c r="A306" s="39" t="s">
        <v>130</v>
      </c>
      <c r="B306" s="40"/>
      <c r="C306" s="41">
        <v>49990.374000000003</v>
      </c>
      <c r="D306" s="41">
        <v>7.0000000000000001E-3</v>
      </c>
      <c r="E306" s="200">
        <f t="shared" si="54"/>
        <v>12653.046507675963</v>
      </c>
      <c r="F306" s="200">
        <f t="shared" si="60"/>
        <v>12653</v>
      </c>
      <c r="G306" s="158">
        <f t="shared" si="55"/>
        <v>1.90216609989875E-2</v>
      </c>
      <c r="J306" s="200">
        <f>G306</f>
        <v>1.90216609989875E-2</v>
      </c>
      <c r="P306" s="200">
        <f t="shared" si="56"/>
        <v>2.3432901436837298E-2</v>
      </c>
      <c r="Q306" s="227">
        <f t="shared" si="57"/>
        <v>34971.874000000003</v>
      </c>
      <c r="R306" s="178"/>
      <c r="S306" s="200">
        <f t="shared" si="58"/>
        <v>1.945904220052128E-5</v>
      </c>
      <c r="T306" s="209">
        <f>T$18</f>
        <v>0.1</v>
      </c>
      <c r="U306" s="200">
        <f t="shared" si="59"/>
        <v>1.945904220052128E-6</v>
      </c>
      <c r="W306" s="200">
        <f>+G306-P306</f>
        <v>-4.4112404378497984E-3</v>
      </c>
      <c r="AR306" s="200">
        <v>33868</v>
      </c>
      <c r="AS306" s="200">
        <v>0.21758223999495385</v>
      </c>
      <c r="BA306" s="200">
        <v>31195.5</v>
      </c>
      <c r="BB306" s="200">
        <v>0.18389493999711704</v>
      </c>
      <c r="BC306" s="200">
        <v>1</v>
      </c>
    </row>
    <row r="307" spans="1:55" s="200" customFormat="1" ht="12.95" customHeight="1" x14ac:dyDescent="0.2">
      <c r="A307" s="39" t="s">
        <v>129</v>
      </c>
      <c r="B307" s="40"/>
      <c r="C307" s="41">
        <v>49995.294199999997</v>
      </c>
      <c r="D307" s="41">
        <v>1E-4</v>
      </c>
      <c r="E307" s="200">
        <f t="shared" si="54"/>
        <v>12665.076322908699</v>
      </c>
      <c r="F307" s="200">
        <f t="shared" si="60"/>
        <v>12665</v>
      </c>
      <c r="G307" s="158">
        <f t="shared" si="55"/>
        <v>3.1216104995110072E-2</v>
      </c>
      <c r="K307" s="200">
        <f>G307</f>
        <v>3.1216104995110072E-2</v>
      </c>
      <c r="P307" s="200">
        <f t="shared" si="56"/>
        <v>2.3477379047546116E-2</v>
      </c>
      <c r="Q307" s="227">
        <f t="shared" si="57"/>
        <v>34976.794199999997</v>
      </c>
      <c r="R307" s="178"/>
      <c r="S307" s="200">
        <f t="shared" si="58"/>
        <v>5.9887879291499655E-5</v>
      </c>
      <c r="T307" s="200">
        <v>1</v>
      </c>
      <c r="U307" s="200">
        <f t="shared" si="59"/>
        <v>5.9887879291499655E-5</v>
      </c>
      <c r="W307" s="200">
        <f>+G307-P307</f>
        <v>7.7387259475639562E-3</v>
      </c>
      <c r="AR307" s="200">
        <v>34543</v>
      </c>
      <c r="AS307" s="200">
        <v>0.22786123999685515</v>
      </c>
      <c r="BA307" s="200">
        <v>31234.5</v>
      </c>
      <c r="BB307" s="200">
        <v>0.18417745999613544</v>
      </c>
      <c r="BC307" s="200">
        <v>0.6</v>
      </c>
    </row>
    <row r="308" spans="1:55" s="200" customFormat="1" ht="12.95" customHeight="1" x14ac:dyDescent="0.2">
      <c r="A308" s="41" t="s">
        <v>117</v>
      </c>
      <c r="B308" s="40"/>
      <c r="C308" s="41">
        <v>49995.296000000002</v>
      </c>
      <c r="D308" s="41" t="s">
        <v>38</v>
      </c>
      <c r="E308" s="200">
        <f t="shared" si="54"/>
        <v>12665.080723881725</v>
      </c>
      <c r="F308" s="200">
        <f t="shared" si="60"/>
        <v>12665</v>
      </c>
      <c r="G308" s="158">
        <f t="shared" si="55"/>
        <v>3.3016105000569951E-2</v>
      </c>
      <c r="I308" s="200">
        <f>G308</f>
        <v>3.3016105000569951E-2</v>
      </c>
      <c r="M308" s="39"/>
      <c r="P308" s="200">
        <f t="shared" si="56"/>
        <v>2.3477379047546116E-2</v>
      </c>
      <c r="Q308" s="227">
        <f t="shared" si="57"/>
        <v>34976.796000000002</v>
      </c>
      <c r="R308" s="178"/>
      <c r="S308" s="200">
        <f t="shared" si="58"/>
        <v>9.098729280689047E-5</v>
      </c>
      <c r="T308" s="217">
        <v>0.1</v>
      </c>
      <c r="U308" s="200">
        <f t="shared" si="59"/>
        <v>9.098729280689047E-6</v>
      </c>
      <c r="AR308" s="200">
        <v>34601.5</v>
      </c>
      <c r="AS308" s="200">
        <v>0.22567501999583328</v>
      </c>
      <c r="BA308" s="200">
        <v>31941.5</v>
      </c>
      <c r="BB308" s="200">
        <v>0.19608621999941533</v>
      </c>
      <c r="BC308" s="200">
        <v>1</v>
      </c>
    </row>
    <row r="309" spans="1:55" s="200" customFormat="1" ht="12.95" customHeight="1" x14ac:dyDescent="0.2">
      <c r="A309" s="41" t="s">
        <v>117</v>
      </c>
      <c r="B309" s="40"/>
      <c r="C309" s="41">
        <v>50002.247000000003</v>
      </c>
      <c r="D309" s="41" t="s">
        <v>38</v>
      </c>
      <c r="E309" s="200">
        <f t="shared" si="54"/>
        <v>12682.075814667236</v>
      </c>
      <c r="F309" s="200">
        <f t="shared" si="60"/>
        <v>12682</v>
      </c>
      <c r="G309" s="158">
        <f t="shared" si="55"/>
        <v>3.1008234000182711E-2</v>
      </c>
      <c r="I309" s="200">
        <f>G309</f>
        <v>3.1008234000182711E-2</v>
      </c>
      <c r="M309" s="39"/>
      <c r="P309" s="200">
        <f t="shared" si="56"/>
        <v>2.3540469905280966E-2</v>
      </c>
      <c r="Q309" s="227">
        <f t="shared" si="57"/>
        <v>34983.747000000003</v>
      </c>
      <c r="R309" s="178"/>
      <c r="S309" s="200">
        <f t="shared" si="58"/>
        <v>5.576750057710367E-5</v>
      </c>
      <c r="T309" s="217">
        <v>0.1</v>
      </c>
      <c r="U309" s="200">
        <f t="shared" si="59"/>
        <v>5.5767500577103677E-6</v>
      </c>
      <c r="AR309" s="200">
        <v>34601.5</v>
      </c>
      <c r="AS309" s="200">
        <v>0.22567501999583328</v>
      </c>
      <c r="BA309" s="200">
        <v>31961</v>
      </c>
      <c r="BB309" s="200">
        <v>0.19117747999553103</v>
      </c>
      <c r="BC309" s="200">
        <v>1</v>
      </c>
    </row>
    <row r="310" spans="1:55" s="200" customFormat="1" ht="12.95" customHeight="1" x14ac:dyDescent="0.2">
      <c r="A310" s="41" t="s">
        <v>117</v>
      </c>
      <c r="B310" s="40"/>
      <c r="C310" s="41">
        <v>50013.29</v>
      </c>
      <c r="D310" s="41" t="s">
        <v>38</v>
      </c>
      <c r="E310" s="200">
        <f t="shared" si="54"/>
        <v>12709.075784102473</v>
      </c>
      <c r="F310" s="200">
        <f t="shared" si="60"/>
        <v>12709</v>
      </c>
      <c r="G310" s="158">
        <f t="shared" si="55"/>
        <v>3.0995733002782799E-2</v>
      </c>
      <c r="I310" s="200">
        <f>G310</f>
        <v>3.0995733002782799E-2</v>
      </c>
      <c r="M310" s="39"/>
      <c r="P310" s="200">
        <f t="shared" si="56"/>
        <v>2.3640868002182489E-2</v>
      </c>
      <c r="Q310" s="227">
        <f t="shared" si="57"/>
        <v>34994.79</v>
      </c>
      <c r="R310" s="178"/>
      <c r="S310" s="200">
        <f t="shared" si="58"/>
        <v>5.4094039177055399E-5</v>
      </c>
      <c r="T310" s="217">
        <v>0.1</v>
      </c>
      <c r="U310" s="200">
        <f t="shared" si="59"/>
        <v>5.4094039177055403E-6</v>
      </c>
      <c r="AR310" s="200">
        <v>34601.5</v>
      </c>
      <c r="AS310" s="200">
        <v>0.2259750199955306</v>
      </c>
      <c r="BA310" s="200">
        <v>32005</v>
      </c>
      <c r="BB310" s="200">
        <v>0.19248339999467134</v>
      </c>
      <c r="BC310" s="200">
        <v>1</v>
      </c>
    </row>
    <row r="311" spans="1:55" s="200" customFormat="1" ht="12.95" customHeight="1" x14ac:dyDescent="0.2">
      <c r="A311" s="39" t="s">
        <v>129</v>
      </c>
      <c r="B311" s="40"/>
      <c r="C311" s="41">
        <v>50013.290699999998</v>
      </c>
      <c r="D311" s="41">
        <v>2.9999999999999997E-4</v>
      </c>
      <c r="E311" s="200">
        <f t="shared" si="54"/>
        <v>12709.077495591971</v>
      </c>
      <c r="F311" s="200">
        <f t="shared" si="60"/>
        <v>12709</v>
      </c>
      <c r="G311" s="158">
        <f t="shared" si="55"/>
        <v>3.1695732999651227E-2</v>
      </c>
      <c r="K311" s="200">
        <f>G311</f>
        <v>3.1695732999651227E-2</v>
      </c>
      <c r="P311" s="200">
        <f t="shared" si="56"/>
        <v>2.3640868002182489E-2</v>
      </c>
      <c r="Q311" s="227">
        <f t="shared" si="57"/>
        <v>34994.790699999998</v>
      </c>
      <c r="R311" s="178"/>
      <c r="S311" s="200">
        <f t="shared" si="58"/>
        <v>6.4880850127447051E-5</v>
      </c>
      <c r="T311" s="200">
        <v>1</v>
      </c>
      <c r="U311" s="200">
        <f t="shared" si="59"/>
        <v>6.4880850127447051E-5</v>
      </c>
      <c r="W311" s="200">
        <f>+G311-P311</f>
        <v>8.0548649974687379E-3</v>
      </c>
      <c r="AR311" s="200">
        <v>34662.5</v>
      </c>
      <c r="AS311" s="200">
        <v>0.2266204999978072</v>
      </c>
      <c r="BA311" s="200">
        <v>32080.5</v>
      </c>
      <c r="BB311" s="200">
        <v>0.19781674000114435</v>
      </c>
      <c r="BC311" s="200">
        <v>0.4</v>
      </c>
    </row>
    <row r="312" spans="1:55" s="200" customFormat="1" ht="12.95" customHeight="1" x14ac:dyDescent="0.2">
      <c r="A312" s="41" t="s">
        <v>117</v>
      </c>
      <c r="B312" s="40"/>
      <c r="C312" s="41">
        <v>50180.569000000003</v>
      </c>
      <c r="D312" s="41" t="s">
        <v>38</v>
      </c>
      <c r="E312" s="200">
        <f t="shared" si="54"/>
        <v>13118.070431132988</v>
      </c>
      <c r="F312" s="200">
        <f t="shared" si="60"/>
        <v>13118</v>
      </c>
      <c r="G312" s="158">
        <f t="shared" si="55"/>
        <v>2.8806366004573647E-2</v>
      </c>
      <c r="I312" s="200">
        <f t="shared" ref="I312:I334" si="63">G312</f>
        <v>2.8806366004573647E-2</v>
      </c>
      <c r="M312" s="39"/>
      <c r="P312" s="200">
        <f t="shared" si="56"/>
        <v>2.5190979084865627E-2</v>
      </c>
      <c r="Q312" s="227">
        <f t="shared" si="57"/>
        <v>35162.069000000003</v>
      </c>
      <c r="R312" s="178"/>
      <c r="S312" s="200">
        <f t="shared" si="58"/>
        <v>1.3071022579195843E-5</v>
      </c>
      <c r="T312" s="217">
        <v>0.1</v>
      </c>
      <c r="U312" s="200">
        <f t="shared" si="59"/>
        <v>1.3071022579195845E-6</v>
      </c>
      <c r="AR312" s="200">
        <v>34670</v>
      </c>
      <c r="AS312" s="200">
        <v>0.22285559999727411</v>
      </c>
      <c r="BA312" s="200">
        <v>33034</v>
      </c>
      <c r="BB312" s="200">
        <v>0.20582912000099896</v>
      </c>
      <c r="BC312" s="200">
        <v>1</v>
      </c>
    </row>
    <row r="313" spans="1:55" s="200" customFormat="1" ht="12.95" customHeight="1" x14ac:dyDescent="0.2">
      <c r="A313" s="41" t="s">
        <v>117</v>
      </c>
      <c r="B313" s="40"/>
      <c r="C313" s="41">
        <v>50181.591</v>
      </c>
      <c r="D313" s="41" t="s">
        <v>38</v>
      </c>
      <c r="E313" s="200">
        <f t="shared" si="54"/>
        <v>13120.569205810409</v>
      </c>
      <c r="F313" s="200">
        <f t="shared" si="60"/>
        <v>13120.5</v>
      </c>
      <c r="G313" s="158">
        <f t="shared" si="55"/>
        <v>2.8305208499659784E-2</v>
      </c>
      <c r="I313" s="200">
        <f t="shared" si="63"/>
        <v>2.8305208499659784E-2</v>
      </c>
      <c r="M313" s="39"/>
      <c r="P313" s="200">
        <f t="shared" si="56"/>
        <v>2.5200622925907586E-2</v>
      </c>
      <c r="Q313" s="227">
        <f t="shared" si="57"/>
        <v>35163.091</v>
      </c>
      <c r="R313" s="178"/>
      <c r="S313" s="200">
        <f t="shared" si="58"/>
        <v>9.6384515847502677E-6</v>
      </c>
      <c r="T313" s="217">
        <v>0.1</v>
      </c>
      <c r="U313" s="200">
        <f t="shared" si="59"/>
        <v>9.6384515847502677E-7</v>
      </c>
      <c r="AR313" s="200">
        <v>34736</v>
      </c>
      <c r="AS313" s="200">
        <v>0.22816447999502998</v>
      </c>
      <c r="BA313" s="200">
        <v>33092.5</v>
      </c>
      <c r="BB313" s="200">
        <v>0.20887290000246139</v>
      </c>
      <c r="BC313" s="200">
        <v>1</v>
      </c>
    </row>
    <row r="314" spans="1:55" s="200" customFormat="1" ht="12.95" customHeight="1" x14ac:dyDescent="0.2">
      <c r="A314" s="41" t="s">
        <v>117</v>
      </c>
      <c r="B314" s="40"/>
      <c r="C314" s="41">
        <v>50189.563999999998</v>
      </c>
      <c r="D314" s="41" t="s">
        <v>38</v>
      </c>
      <c r="E314" s="200">
        <f t="shared" si="54"/>
        <v>13140.063071273338</v>
      </c>
      <c r="F314" s="200">
        <f t="shared" si="60"/>
        <v>13140</v>
      </c>
      <c r="G314" s="158">
        <f t="shared" si="55"/>
        <v>2.5796179994358681E-2</v>
      </c>
      <c r="I314" s="200">
        <f t="shared" si="63"/>
        <v>2.5796179994358681E-2</v>
      </c>
      <c r="M314" s="39"/>
      <c r="P314" s="200">
        <f t="shared" si="56"/>
        <v>2.5275915291835996E-2</v>
      </c>
      <c r="Q314" s="227">
        <f t="shared" si="57"/>
        <v>35171.063999999998</v>
      </c>
      <c r="R314" s="178"/>
      <c r="S314" s="200">
        <f t="shared" si="58"/>
        <v>2.7067536069101826E-7</v>
      </c>
      <c r="T314" s="217">
        <v>0.1</v>
      </c>
      <c r="U314" s="200">
        <f t="shared" si="59"/>
        <v>2.7067536069101827E-8</v>
      </c>
      <c r="AR314" s="200">
        <v>35428</v>
      </c>
      <c r="AS314" s="200">
        <v>0.2369030399931944</v>
      </c>
      <c r="BA314" s="200">
        <v>33775</v>
      </c>
      <c r="BB314" s="200">
        <v>0.21616699999867706</v>
      </c>
      <c r="BC314" s="200">
        <v>1</v>
      </c>
    </row>
    <row r="315" spans="1:55" s="200" customFormat="1" ht="12.95" customHeight="1" x14ac:dyDescent="0.2">
      <c r="A315" s="41" t="s">
        <v>117</v>
      </c>
      <c r="B315" s="40"/>
      <c r="C315" s="41">
        <v>50191.612999999998</v>
      </c>
      <c r="D315" s="41" t="s">
        <v>38</v>
      </c>
      <c r="E315" s="200">
        <f t="shared" si="54"/>
        <v>13145.072845553224</v>
      </c>
      <c r="F315" s="200">
        <f t="shared" si="60"/>
        <v>13145</v>
      </c>
      <c r="G315" s="158">
        <f t="shared" si="55"/>
        <v>2.9793864996463526E-2</v>
      </c>
      <c r="I315" s="200">
        <f t="shared" si="63"/>
        <v>2.9793864996463526E-2</v>
      </c>
      <c r="M315" s="39"/>
      <c r="P315" s="200">
        <f t="shared" si="56"/>
        <v>2.5295241130910043E-2</v>
      </c>
      <c r="Q315" s="227">
        <f t="shared" si="57"/>
        <v>35173.112999999998</v>
      </c>
      <c r="R315" s="178"/>
      <c r="S315" s="200">
        <f t="shared" si="58"/>
        <v>2.0237616683727365E-5</v>
      </c>
      <c r="T315" s="217">
        <v>0.1</v>
      </c>
      <c r="U315" s="200">
        <f t="shared" si="59"/>
        <v>2.0237616683727367E-6</v>
      </c>
      <c r="AR315" s="200">
        <v>35562</v>
      </c>
      <c r="AS315" s="200">
        <v>0.23883015999308554</v>
      </c>
      <c r="BA315" s="200">
        <v>33777.5</v>
      </c>
      <c r="BB315" s="200">
        <v>0.21717869999702089</v>
      </c>
      <c r="BC315" s="200">
        <v>1</v>
      </c>
    </row>
    <row r="316" spans="1:55" s="200" customFormat="1" ht="12.95" customHeight="1" x14ac:dyDescent="0.2">
      <c r="A316" s="41" t="s">
        <v>117</v>
      </c>
      <c r="B316" s="40" t="s">
        <v>52</v>
      </c>
      <c r="C316" s="41">
        <v>50195.500999999997</v>
      </c>
      <c r="D316" s="41" t="s">
        <v>38</v>
      </c>
      <c r="E316" s="200">
        <f t="shared" si="54"/>
        <v>13154.578947261474</v>
      </c>
      <c r="F316" s="200">
        <f t="shared" si="60"/>
        <v>13154.5</v>
      </c>
      <c r="G316" s="158">
        <f t="shared" si="55"/>
        <v>3.2289466493239161E-2</v>
      </c>
      <c r="I316" s="200">
        <f t="shared" si="63"/>
        <v>3.2289466493239161E-2</v>
      </c>
      <c r="M316" s="39"/>
      <c r="P316" s="200">
        <f t="shared" si="56"/>
        <v>2.5331982832141661E-2</v>
      </c>
      <c r="Q316" s="227">
        <f t="shared" si="57"/>
        <v>35177.000999999997</v>
      </c>
      <c r="R316" s="178"/>
      <c r="S316" s="200">
        <f t="shared" si="58"/>
        <v>4.8406578894438676E-5</v>
      </c>
      <c r="T316" s="217">
        <v>0.1</v>
      </c>
      <c r="U316" s="200">
        <f t="shared" si="59"/>
        <v>4.8406578894438682E-6</v>
      </c>
      <c r="BA316" s="200">
        <v>33789.5</v>
      </c>
      <c r="BB316" s="200">
        <v>0.2177348599943798</v>
      </c>
      <c r="BC316" s="200">
        <v>1</v>
      </c>
    </row>
    <row r="317" spans="1:55" s="200" customFormat="1" ht="12.95" customHeight="1" x14ac:dyDescent="0.2">
      <c r="A317" s="41" t="s">
        <v>117</v>
      </c>
      <c r="B317" s="40" t="s">
        <v>52</v>
      </c>
      <c r="C317" s="41">
        <v>50197.540999999997</v>
      </c>
      <c r="D317" s="41" t="s">
        <v>38</v>
      </c>
      <c r="E317" s="200">
        <f t="shared" si="54"/>
        <v>13159.5667166763</v>
      </c>
      <c r="F317" s="200">
        <f t="shared" si="60"/>
        <v>13159.5</v>
      </c>
      <c r="G317" s="158">
        <f t="shared" si="55"/>
        <v>2.7287151497148443E-2</v>
      </c>
      <c r="I317" s="200">
        <f t="shared" si="63"/>
        <v>2.7287151497148443E-2</v>
      </c>
      <c r="M317" s="39"/>
      <c r="P317" s="200">
        <f t="shared" si="56"/>
        <v>2.5351332468048268E-2</v>
      </c>
      <c r="Q317" s="227">
        <f t="shared" si="57"/>
        <v>35179.040999999997</v>
      </c>
      <c r="R317" s="178"/>
      <c r="S317" s="200">
        <f t="shared" si="58"/>
        <v>3.7473953134263461E-6</v>
      </c>
      <c r="T317" s="217">
        <v>0.1</v>
      </c>
      <c r="U317" s="200">
        <f t="shared" si="59"/>
        <v>3.7473953134263465E-7</v>
      </c>
      <c r="BA317" s="200">
        <v>33792</v>
      </c>
      <c r="BB317" s="200">
        <v>0.21614655999292154</v>
      </c>
      <c r="BC317" s="200">
        <v>1</v>
      </c>
    </row>
    <row r="318" spans="1:55" s="200" customFormat="1" ht="12.95" customHeight="1" x14ac:dyDescent="0.2">
      <c r="A318" s="178" t="s">
        <v>87</v>
      </c>
      <c r="B318" s="178" t="s">
        <v>54</v>
      </c>
      <c r="C318" s="162">
        <v>50237.01</v>
      </c>
      <c r="D318" s="162" t="s">
        <v>38</v>
      </c>
      <c r="E318" s="200">
        <f t="shared" si="54"/>
        <v>13256.067829928106</v>
      </c>
      <c r="F318" s="200">
        <f t="shared" si="60"/>
        <v>13256</v>
      </c>
      <c r="G318" s="158">
        <f t="shared" si="55"/>
        <v>2.7742472004320007E-2</v>
      </c>
      <c r="I318" s="200">
        <f t="shared" si="63"/>
        <v>2.7742472004320007E-2</v>
      </c>
      <c r="P318" s="200">
        <f t="shared" si="56"/>
        <v>2.5726387917084939E-2</v>
      </c>
      <c r="Q318" s="227">
        <f t="shared" si="57"/>
        <v>35218.51</v>
      </c>
      <c r="R318" s="178"/>
      <c r="S318" s="200">
        <f t="shared" si="58"/>
        <v>4.0645950468024562E-6</v>
      </c>
      <c r="T318" s="200">
        <v>1</v>
      </c>
      <c r="U318" s="200">
        <f t="shared" si="59"/>
        <v>4.0645950468024562E-6</v>
      </c>
      <c r="W318" s="200">
        <f>+G318-P318</f>
        <v>2.0160840872350677E-3</v>
      </c>
      <c r="BA318" s="200">
        <v>33836</v>
      </c>
      <c r="BB318" s="200">
        <v>0.21595248000085121</v>
      </c>
      <c r="BC318" s="200">
        <v>1</v>
      </c>
    </row>
    <row r="319" spans="1:55" s="200" customFormat="1" ht="12.95" customHeight="1" x14ac:dyDescent="0.2">
      <c r="A319" s="41" t="s">
        <v>117</v>
      </c>
      <c r="B319" s="40" t="s">
        <v>52</v>
      </c>
      <c r="C319" s="41">
        <v>50242.536</v>
      </c>
      <c r="D319" s="41" t="s">
        <v>38</v>
      </c>
      <c r="E319" s="200">
        <f t="shared" si="54"/>
        <v>13269.578817078256</v>
      </c>
      <c r="F319" s="200">
        <f t="shared" si="60"/>
        <v>13269.5</v>
      </c>
      <c r="G319" s="158">
        <f t="shared" si="55"/>
        <v>3.2236221501079854E-2</v>
      </c>
      <c r="I319" s="200">
        <f t="shared" si="63"/>
        <v>3.2236221501079854E-2</v>
      </c>
      <c r="M319" s="39"/>
      <c r="P319" s="200">
        <f t="shared" si="56"/>
        <v>2.5779100526489032E-2</v>
      </c>
      <c r="Q319" s="227">
        <f t="shared" si="57"/>
        <v>35224.036</v>
      </c>
      <c r="R319" s="178"/>
      <c r="S319" s="200">
        <f t="shared" si="58"/>
        <v>4.1694411280500722E-5</v>
      </c>
      <c r="T319" s="217">
        <v>0.1</v>
      </c>
      <c r="U319" s="200">
        <f t="shared" si="59"/>
        <v>4.1694411280500727E-6</v>
      </c>
      <c r="BA319" s="200">
        <v>33838.5</v>
      </c>
      <c r="BB319" s="200">
        <v>0.21816417999070836</v>
      </c>
      <c r="BC319" s="200">
        <v>1</v>
      </c>
    </row>
    <row r="320" spans="1:55" s="200" customFormat="1" ht="12.95" customHeight="1" x14ac:dyDescent="0.2">
      <c r="A320" s="41" t="s">
        <v>117</v>
      </c>
      <c r="B320" s="40"/>
      <c r="C320" s="41">
        <v>50243.555</v>
      </c>
      <c r="D320" s="41" t="s">
        <v>38</v>
      </c>
      <c r="E320" s="200">
        <f t="shared" si="54"/>
        <v>13272.07025680066</v>
      </c>
      <c r="F320" s="200">
        <f t="shared" si="60"/>
        <v>13272</v>
      </c>
      <c r="G320" s="158">
        <f t="shared" si="55"/>
        <v>2.8735063999192789E-2</v>
      </c>
      <c r="I320" s="200">
        <f t="shared" si="63"/>
        <v>2.8735063999192789E-2</v>
      </c>
      <c r="M320" s="39"/>
      <c r="P320" s="200">
        <f t="shared" si="56"/>
        <v>2.5788868685466586E-2</v>
      </c>
      <c r="Q320" s="227">
        <f t="shared" si="57"/>
        <v>35225.055</v>
      </c>
      <c r="R320" s="178"/>
      <c r="S320" s="200">
        <f t="shared" si="58"/>
        <v>8.6800668266222421E-6</v>
      </c>
      <c r="T320" s="217">
        <v>0.1</v>
      </c>
      <c r="U320" s="200">
        <f t="shared" si="59"/>
        <v>8.6800668266222421E-7</v>
      </c>
      <c r="BA320" s="200">
        <v>33865.5</v>
      </c>
      <c r="BB320" s="200">
        <v>0.20230053999694064</v>
      </c>
      <c r="BC320" s="200">
        <v>0.2</v>
      </c>
    </row>
    <row r="321" spans="1:55" s="200" customFormat="1" ht="12.95" customHeight="1" x14ac:dyDescent="0.2">
      <c r="A321" s="41" t="s">
        <v>117</v>
      </c>
      <c r="B321" s="40"/>
      <c r="C321" s="41">
        <v>50244.377</v>
      </c>
      <c r="D321" s="41" t="s">
        <v>38</v>
      </c>
      <c r="E321" s="200">
        <f t="shared" si="54"/>
        <v>13274.080034476634</v>
      </c>
      <c r="F321" s="200">
        <f t="shared" si="60"/>
        <v>13274</v>
      </c>
      <c r="G321" s="158">
        <f t="shared" si="55"/>
        <v>3.2734137996158097E-2</v>
      </c>
      <c r="I321" s="200">
        <f t="shared" si="63"/>
        <v>3.2734137996158097E-2</v>
      </c>
      <c r="M321" s="39"/>
      <c r="P321" s="200">
        <f t="shared" si="56"/>
        <v>2.579668468969341E-2</v>
      </c>
      <c r="Q321" s="227">
        <f t="shared" si="57"/>
        <v>35225.877</v>
      </c>
      <c r="R321" s="178"/>
      <c r="S321" s="200">
        <f t="shared" si="58"/>
        <v>4.8128258379377813E-5</v>
      </c>
      <c r="T321" s="217">
        <v>0.1</v>
      </c>
      <c r="U321" s="200">
        <f t="shared" si="59"/>
        <v>4.8128258379377819E-6</v>
      </c>
      <c r="BA321" s="200">
        <v>33865.5</v>
      </c>
      <c r="BB321" s="200">
        <v>0.21799053999711759</v>
      </c>
      <c r="BC321" s="200">
        <v>1</v>
      </c>
    </row>
    <row r="322" spans="1:55" s="200" customFormat="1" ht="12.95" customHeight="1" x14ac:dyDescent="0.2">
      <c r="A322" s="41" t="s">
        <v>117</v>
      </c>
      <c r="B322" s="40" t="s">
        <v>52</v>
      </c>
      <c r="C322" s="41">
        <v>50245.4</v>
      </c>
      <c r="D322" s="41" t="s">
        <v>38</v>
      </c>
      <c r="E322" s="200">
        <f t="shared" si="54"/>
        <v>13276.58125413907</v>
      </c>
      <c r="F322" s="200">
        <f t="shared" si="60"/>
        <v>13276.5</v>
      </c>
      <c r="G322" s="158">
        <f t="shared" si="55"/>
        <v>3.3232980502361897E-2</v>
      </c>
      <c r="I322" s="200">
        <f t="shared" si="63"/>
        <v>3.3232980502361897E-2</v>
      </c>
      <c r="M322" s="39"/>
      <c r="P322" s="200">
        <f t="shared" si="56"/>
        <v>2.5806456541282913E-2</v>
      </c>
      <c r="Q322" s="227">
        <f t="shared" si="57"/>
        <v>35226.9</v>
      </c>
      <c r="R322" s="178"/>
      <c r="S322" s="200">
        <f t="shared" si="58"/>
        <v>5.5153258144480291E-5</v>
      </c>
      <c r="T322" s="217">
        <v>0.1</v>
      </c>
      <c r="U322" s="200">
        <f t="shared" si="59"/>
        <v>5.5153258144480298E-6</v>
      </c>
      <c r="BA322" s="200">
        <v>33865.5</v>
      </c>
      <c r="BB322" s="200">
        <v>0.21960053999646334</v>
      </c>
      <c r="BC322" s="200">
        <v>0.2</v>
      </c>
    </row>
    <row r="323" spans="1:55" s="200" customFormat="1" ht="12.95" customHeight="1" x14ac:dyDescent="0.2">
      <c r="A323" s="41" t="s">
        <v>117</v>
      </c>
      <c r="B323" s="40"/>
      <c r="C323" s="41">
        <v>50246.421000000002</v>
      </c>
      <c r="D323" s="41" t="s">
        <v>38</v>
      </c>
      <c r="E323" s="200">
        <f t="shared" si="54"/>
        <v>13279.077583831491</v>
      </c>
      <c r="F323" s="200">
        <f t="shared" si="60"/>
        <v>13279</v>
      </c>
      <c r="G323" s="158">
        <f t="shared" si="55"/>
        <v>3.1731823000882287E-2</v>
      </c>
      <c r="I323" s="200">
        <f t="shared" si="63"/>
        <v>3.1731823000882287E-2</v>
      </c>
      <c r="M323" s="39"/>
      <c r="P323" s="200">
        <f t="shared" si="56"/>
        <v>2.5816230444323501E-2</v>
      </c>
      <c r="Q323" s="227">
        <f t="shared" si="57"/>
        <v>35227.921000000002</v>
      </c>
      <c r="R323" s="178"/>
      <c r="S323" s="200">
        <f t="shared" si="58"/>
        <v>3.499423529521371E-5</v>
      </c>
      <c r="T323" s="217">
        <v>0.1</v>
      </c>
      <c r="U323" s="200">
        <f t="shared" si="59"/>
        <v>3.4994235295213712E-6</v>
      </c>
      <c r="BA323" s="200">
        <v>33868</v>
      </c>
      <c r="BB323" s="200">
        <v>0.21730223999475129</v>
      </c>
      <c r="BC323" s="200">
        <v>1</v>
      </c>
    </row>
    <row r="324" spans="1:55" s="200" customFormat="1" ht="12.95" customHeight="1" x14ac:dyDescent="0.2">
      <c r="A324" s="41" t="s">
        <v>117</v>
      </c>
      <c r="B324" s="40"/>
      <c r="C324" s="41">
        <v>50248.468999999997</v>
      </c>
      <c r="D324" s="41" t="s">
        <v>38</v>
      </c>
      <c r="E324" s="200">
        <f t="shared" si="54"/>
        <v>13284.08491312636</v>
      </c>
      <c r="F324" s="200">
        <f t="shared" si="60"/>
        <v>13284</v>
      </c>
      <c r="G324" s="158">
        <f t="shared" si="55"/>
        <v>3.4729507999145426E-2</v>
      </c>
      <c r="I324" s="200">
        <f t="shared" si="63"/>
        <v>3.4729507999145426E-2</v>
      </c>
      <c r="M324" s="39"/>
      <c r="P324" s="200">
        <f t="shared" si="56"/>
        <v>2.5835784404757919E-2</v>
      </c>
      <c r="Q324" s="227">
        <f t="shared" si="57"/>
        <v>35229.968999999997</v>
      </c>
      <c r="R324" s="178"/>
      <c r="S324" s="200">
        <f t="shared" si="58"/>
        <v>7.9098319373365042E-5</v>
      </c>
      <c r="T324" s="217">
        <v>0.1</v>
      </c>
      <c r="U324" s="200">
        <f t="shared" si="59"/>
        <v>7.9098319373365052E-6</v>
      </c>
      <c r="BA324" s="200">
        <v>33868</v>
      </c>
      <c r="BB324" s="200">
        <v>0.21748223999748006</v>
      </c>
      <c r="BC324" s="200">
        <v>1</v>
      </c>
    </row>
    <row r="325" spans="1:55" s="200" customFormat="1" ht="12.95" customHeight="1" x14ac:dyDescent="0.2">
      <c r="A325" s="41" t="s">
        <v>117</v>
      </c>
      <c r="B325" s="40" t="s">
        <v>52</v>
      </c>
      <c r="C325" s="41">
        <v>50249.487999999998</v>
      </c>
      <c r="D325" s="41" t="s">
        <v>38</v>
      </c>
      <c r="E325" s="200">
        <f t="shared" si="54"/>
        <v>13286.576352848766</v>
      </c>
      <c r="F325" s="200">
        <f t="shared" si="60"/>
        <v>13286.5</v>
      </c>
      <c r="G325" s="158">
        <f t="shared" si="55"/>
        <v>3.1228350497258361E-2</v>
      </c>
      <c r="I325" s="200">
        <f t="shared" si="63"/>
        <v>3.1228350497258361E-2</v>
      </c>
      <c r="M325" s="39"/>
      <c r="P325" s="200">
        <f t="shared" si="56"/>
        <v>2.5845564462151752E-2</v>
      </c>
      <c r="Q325" s="227">
        <f t="shared" si="57"/>
        <v>35230.987999999998</v>
      </c>
      <c r="R325" s="178"/>
      <c r="S325" s="200">
        <f t="shared" si="58"/>
        <v>2.897438549973873E-5</v>
      </c>
      <c r="T325" s="217">
        <v>0.1</v>
      </c>
      <c r="U325" s="200">
        <f t="shared" si="59"/>
        <v>2.8974385499738731E-6</v>
      </c>
      <c r="BA325" s="200">
        <v>33868</v>
      </c>
      <c r="BB325" s="200">
        <v>0.21748223999748006</v>
      </c>
      <c r="BC325" s="200">
        <v>1</v>
      </c>
    </row>
    <row r="326" spans="1:55" s="200" customFormat="1" ht="12.95" customHeight="1" x14ac:dyDescent="0.2">
      <c r="A326" s="178" t="s">
        <v>119</v>
      </c>
      <c r="B326" s="178" t="s">
        <v>52</v>
      </c>
      <c r="C326" s="162">
        <v>50281.4087</v>
      </c>
      <c r="D326" s="162" t="s">
        <v>38</v>
      </c>
      <c r="E326" s="200">
        <f t="shared" si="54"/>
        <v>13364.621985770218</v>
      </c>
      <c r="F326" s="200">
        <f t="shared" si="60"/>
        <v>13364.5</v>
      </c>
      <c r="G326" s="158">
        <f t="shared" si="55"/>
        <v>4.9892236500454601E-2</v>
      </c>
      <c r="I326" s="200">
        <f t="shared" si="63"/>
        <v>4.9892236500454601E-2</v>
      </c>
      <c r="P326" s="200">
        <f t="shared" si="56"/>
        <v>2.6151732737747121E-2</v>
      </c>
      <c r="Q326" s="227">
        <f t="shared" si="57"/>
        <v>35262.9087</v>
      </c>
      <c r="R326" s="178"/>
      <c r="S326" s="200">
        <f t="shared" si="58"/>
        <v>5.6361151890712798E-4</v>
      </c>
      <c r="T326" s="200">
        <v>1</v>
      </c>
      <c r="U326" s="200">
        <f t="shared" si="59"/>
        <v>5.6361151890712798E-4</v>
      </c>
      <c r="W326" s="200">
        <f t="shared" ref="W326:W345" si="64">+G326-P326</f>
        <v>2.374050376270748E-2</v>
      </c>
      <c r="BA326" s="200">
        <v>33868</v>
      </c>
      <c r="BB326" s="200">
        <v>0.21758223999495385</v>
      </c>
      <c r="BC326" s="200">
        <v>1</v>
      </c>
    </row>
    <row r="327" spans="1:55" s="200" customFormat="1" ht="12.95" customHeight="1" x14ac:dyDescent="0.2">
      <c r="A327" s="178" t="s">
        <v>119</v>
      </c>
      <c r="B327" s="178" t="s">
        <v>52</v>
      </c>
      <c r="C327" s="162">
        <v>50281.416400000002</v>
      </c>
      <c r="D327" s="162" t="s">
        <v>38</v>
      </c>
      <c r="E327" s="200">
        <f t="shared" si="54"/>
        <v>13364.640812154779</v>
      </c>
      <c r="F327" s="200">
        <f t="shared" si="60"/>
        <v>13364.5</v>
      </c>
      <c r="G327" s="158">
        <f t="shared" si="55"/>
        <v>5.7592236502387095E-2</v>
      </c>
      <c r="I327" s="200">
        <f t="shared" si="63"/>
        <v>5.7592236502387095E-2</v>
      </c>
      <c r="P327" s="200">
        <f t="shared" si="56"/>
        <v>2.6151732737747121E-2</v>
      </c>
      <c r="Q327" s="227">
        <f t="shared" si="57"/>
        <v>35262.916400000002</v>
      </c>
      <c r="R327" s="178"/>
      <c r="S327" s="200">
        <f t="shared" si="58"/>
        <v>9.8850527697434015E-4</v>
      </c>
      <c r="T327" s="200">
        <v>1</v>
      </c>
      <c r="U327" s="200">
        <f t="shared" si="59"/>
        <v>9.8850527697434015E-4</v>
      </c>
      <c r="W327" s="200">
        <f t="shared" si="64"/>
        <v>3.1440503764639971E-2</v>
      </c>
      <c r="BA327" s="200">
        <v>33904.5</v>
      </c>
      <c r="BB327" s="200">
        <v>0.21817305999866221</v>
      </c>
      <c r="BC327" s="200">
        <v>1</v>
      </c>
    </row>
    <row r="328" spans="1:55" s="200" customFormat="1" ht="12.95" customHeight="1" x14ac:dyDescent="0.2">
      <c r="A328" s="178" t="s">
        <v>119</v>
      </c>
      <c r="B328" s="178" t="s">
        <v>52</v>
      </c>
      <c r="C328" s="162">
        <v>50281.419099999999</v>
      </c>
      <c r="D328" s="162" t="s">
        <v>38</v>
      </c>
      <c r="E328" s="200">
        <f t="shared" si="54"/>
        <v>13364.647413614292</v>
      </c>
      <c r="F328" s="200">
        <f t="shared" si="60"/>
        <v>13364.5</v>
      </c>
      <c r="G328" s="158">
        <f t="shared" si="55"/>
        <v>6.0292236499662977E-2</v>
      </c>
      <c r="I328" s="200">
        <f t="shared" si="63"/>
        <v>6.0292236499662977E-2</v>
      </c>
      <c r="P328" s="200">
        <f t="shared" si="56"/>
        <v>2.6151732737747121E-2</v>
      </c>
      <c r="Q328" s="227">
        <f t="shared" si="57"/>
        <v>35262.919099999999</v>
      </c>
      <c r="R328" s="178"/>
      <c r="S328" s="200">
        <f t="shared" si="58"/>
        <v>1.1655739971173904E-3</v>
      </c>
      <c r="T328" s="200">
        <v>1</v>
      </c>
      <c r="U328" s="200">
        <f t="shared" si="59"/>
        <v>1.1655739971173904E-3</v>
      </c>
      <c r="W328" s="200">
        <f t="shared" si="64"/>
        <v>3.4140503761915852E-2</v>
      </c>
      <c r="BA328" s="200">
        <v>33907</v>
      </c>
      <c r="BB328" s="200">
        <v>0.21828475999791408</v>
      </c>
      <c r="BC328" s="200">
        <v>1</v>
      </c>
    </row>
    <row r="329" spans="1:55" s="200" customFormat="1" ht="12.95" customHeight="1" x14ac:dyDescent="0.2">
      <c r="A329" s="178" t="s">
        <v>119</v>
      </c>
      <c r="B329" s="178" t="s">
        <v>52</v>
      </c>
      <c r="C329" s="162">
        <v>50281.419099999999</v>
      </c>
      <c r="D329" s="162" t="s">
        <v>38</v>
      </c>
      <c r="E329" s="200">
        <f t="shared" si="54"/>
        <v>13364.647413614292</v>
      </c>
      <c r="F329" s="200">
        <f t="shared" si="60"/>
        <v>13364.5</v>
      </c>
      <c r="G329" s="158">
        <f t="shared" si="55"/>
        <v>6.0292236499662977E-2</v>
      </c>
      <c r="I329" s="200">
        <f t="shared" si="63"/>
        <v>6.0292236499662977E-2</v>
      </c>
      <c r="P329" s="200">
        <f t="shared" si="56"/>
        <v>2.6151732737747121E-2</v>
      </c>
      <c r="Q329" s="227">
        <f t="shared" si="57"/>
        <v>35262.919099999999</v>
      </c>
      <c r="R329" s="178"/>
      <c r="S329" s="200">
        <f t="shared" si="58"/>
        <v>1.1655739971173904E-3</v>
      </c>
      <c r="T329" s="200">
        <v>1</v>
      </c>
      <c r="U329" s="200">
        <f t="shared" si="59"/>
        <v>1.1655739971173904E-3</v>
      </c>
      <c r="W329" s="200">
        <f t="shared" si="64"/>
        <v>3.4140503761915852E-2</v>
      </c>
      <c r="BA329" s="200">
        <v>34543</v>
      </c>
      <c r="BB329" s="200">
        <v>0.22786123999685515</v>
      </c>
      <c r="BC329" s="200">
        <v>1</v>
      </c>
    </row>
    <row r="330" spans="1:55" s="200" customFormat="1" ht="12.95" customHeight="1" x14ac:dyDescent="0.2">
      <c r="A330" s="178" t="s">
        <v>119</v>
      </c>
      <c r="B330" s="178" t="s">
        <v>54</v>
      </c>
      <c r="C330" s="162">
        <v>50282.423300000002</v>
      </c>
      <c r="D330" s="162" t="s">
        <v>38</v>
      </c>
      <c r="E330" s="200">
        <f t="shared" si="54"/>
        <v>13367.102667558596</v>
      </c>
      <c r="F330" s="200">
        <f t="shared" si="60"/>
        <v>13367</v>
      </c>
      <c r="G330" s="158">
        <f t="shared" si="55"/>
        <v>4.1991079000581522E-2</v>
      </c>
      <c r="I330" s="200">
        <f t="shared" si="63"/>
        <v>4.1991079000581522E-2</v>
      </c>
      <c r="P330" s="200">
        <f t="shared" si="56"/>
        <v>2.6161578851865808E-2</v>
      </c>
      <c r="Q330" s="227">
        <f t="shared" si="57"/>
        <v>35263.923300000002</v>
      </c>
      <c r="R330" s="178"/>
      <c r="S330" s="200">
        <f t="shared" si="58"/>
        <v>2.5057307495819078E-4</v>
      </c>
      <c r="T330" s="200">
        <v>1</v>
      </c>
      <c r="U330" s="200">
        <f t="shared" si="59"/>
        <v>2.5057307495819078E-4</v>
      </c>
      <c r="W330" s="200">
        <f t="shared" si="64"/>
        <v>1.5829500148715713E-2</v>
      </c>
      <c r="BA330" s="200">
        <v>34601.5</v>
      </c>
      <c r="BB330" s="200">
        <v>0.22567501999583328</v>
      </c>
      <c r="BC330" s="200">
        <v>1</v>
      </c>
    </row>
    <row r="331" spans="1:55" s="200" customFormat="1" ht="12.95" customHeight="1" x14ac:dyDescent="0.2">
      <c r="A331" s="178" t="s">
        <v>119</v>
      </c>
      <c r="B331" s="178" t="s">
        <v>54</v>
      </c>
      <c r="C331" s="162">
        <v>50282.4254</v>
      </c>
      <c r="D331" s="162" t="s">
        <v>38</v>
      </c>
      <c r="E331" s="200">
        <f t="shared" si="54"/>
        <v>13367.107802027107</v>
      </c>
      <c r="F331" s="200">
        <f t="shared" si="60"/>
        <v>13367</v>
      </c>
      <c r="G331" s="158">
        <f t="shared" si="55"/>
        <v>4.4091078998462763E-2</v>
      </c>
      <c r="I331" s="200">
        <f t="shared" si="63"/>
        <v>4.4091078998462763E-2</v>
      </c>
      <c r="P331" s="200">
        <f t="shared" si="56"/>
        <v>2.6161578851865808E-2</v>
      </c>
      <c r="Q331" s="227">
        <f t="shared" si="57"/>
        <v>35263.9254</v>
      </c>
      <c r="R331" s="178"/>
      <c r="S331" s="200">
        <f t="shared" si="58"/>
        <v>3.2146697550682019E-4</v>
      </c>
      <c r="T331" s="200">
        <v>1</v>
      </c>
      <c r="U331" s="200">
        <f t="shared" si="59"/>
        <v>3.2146697550682019E-4</v>
      </c>
      <c r="W331" s="200">
        <f t="shared" si="64"/>
        <v>1.7929500146596954E-2</v>
      </c>
      <c r="BA331" s="200">
        <v>34601.5</v>
      </c>
      <c r="BB331" s="200">
        <v>0.22567501999583328</v>
      </c>
      <c r="BC331" s="200">
        <v>1</v>
      </c>
    </row>
    <row r="332" spans="1:55" s="200" customFormat="1" ht="12.95" customHeight="1" x14ac:dyDescent="0.2">
      <c r="A332" s="178" t="s">
        <v>119</v>
      </c>
      <c r="B332" s="178" t="s">
        <v>54</v>
      </c>
      <c r="C332" s="162">
        <v>50282.430899999999</v>
      </c>
      <c r="D332" s="162" t="s">
        <v>38</v>
      </c>
      <c r="E332" s="200">
        <f t="shared" si="54"/>
        <v>13367.121249444644</v>
      </c>
      <c r="F332" s="200">
        <f t="shared" si="60"/>
        <v>13367</v>
      </c>
      <c r="G332" s="158">
        <f t="shared" si="55"/>
        <v>4.9591078997764271E-2</v>
      </c>
      <c r="I332" s="200">
        <f t="shared" si="63"/>
        <v>4.9591078997764271E-2</v>
      </c>
      <c r="P332" s="200">
        <f t="shared" si="56"/>
        <v>2.6161578851865808E-2</v>
      </c>
      <c r="Q332" s="227">
        <f t="shared" si="57"/>
        <v>35263.930899999999</v>
      </c>
      <c r="R332" s="178"/>
      <c r="S332" s="200">
        <f t="shared" si="58"/>
        <v>5.4894147708665604E-4</v>
      </c>
      <c r="T332" s="200">
        <v>1</v>
      </c>
      <c r="U332" s="200">
        <f t="shared" si="59"/>
        <v>5.4894147708665604E-4</v>
      </c>
      <c r="W332" s="200">
        <f t="shared" si="64"/>
        <v>2.3429500145898462E-2</v>
      </c>
      <c r="BA332" s="200">
        <v>34601.5</v>
      </c>
      <c r="BB332" s="200">
        <v>0.2259750199955306</v>
      </c>
      <c r="BC332" s="200">
        <v>1</v>
      </c>
    </row>
    <row r="333" spans="1:55" s="200" customFormat="1" ht="12.95" customHeight="1" x14ac:dyDescent="0.2">
      <c r="A333" s="178" t="s">
        <v>119</v>
      </c>
      <c r="B333" s="178" t="s">
        <v>54</v>
      </c>
      <c r="C333" s="162">
        <v>50282.430899999999</v>
      </c>
      <c r="D333" s="162" t="s">
        <v>38</v>
      </c>
      <c r="E333" s="200">
        <f t="shared" si="54"/>
        <v>13367.121249444644</v>
      </c>
      <c r="F333" s="200">
        <f t="shared" si="60"/>
        <v>13367</v>
      </c>
      <c r="G333" s="158">
        <f t="shared" si="55"/>
        <v>4.9591078997764271E-2</v>
      </c>
      <c r="I333" s="200">
        <f t="shared" si="63"/>
        <v>4.9591078997764271E-2</v>
      </c>
      <c r="P333" s="200">
        <f t="shared" si="56"/>
        <v>2.6161578851865808E-2</v>
      </c>
      <c r="Q333" s="227">
        <f t="shared" si="57"/>
        <v>35263.930899999999</v>
      </c>
      <c r="R333" s="178"/>
      <c r="S333" s="200">
        <f t="shared" si="58"/>
        <v>5.4894147708665604E-4</v>
      </c>
      <c r="T333" s="200">
        <v>1</v>
      </c>
      <c r="U333" s="200">
        <f t="shared" si="59"/>
        <v>5.4894147708665604E-4</v>
      </c>
      <c r="W333" s="200">
        <f t="shared" si="64"/>
        <v>2.3429500145898462E-2</v>
      </c>
      <c r="BA333" s="200">
        <v>34662.5</v>
      </c>
      <c r="BB333" s="200">
        <v>0.2266204999978072</v>
      </c>
      <c r="BC333" s="200">
        <v>1</v>
      </c>
    </row>
    <row r="334" spans="1:55" s="200" customFormat="1" ht="12.95" customHeight="1" x14ac:dyDescent="0.2">
      <c r="A334" s="178" t="s">
        <v>119</v>
      </c>
      <c r="B334" s="178" t="s">
        <v>54</v>
      </c>
      <c r="C334" s="162">
        <v>50282.432999999997</v>
      </c>
      <c r="D334" s="162" t="s">
        <v>38</v>
      </c>
      <c r="E334" s="200">
        <f t="shared" si="54"/>
        <v>13367.126383913155</v>
      </c>
      <c r="F334" s="200">
        <f t="shared" si="60"/>
        <v>13367</v>
      </c>
      <c r="G334" s="158">
        <f t="shared" si="55"/>
        <v>5.1691078995645512E-2</v>
      </c>
      <c r="I334" s="200">
        <f t="shared" si="63"/>
        <v>5.1691078995645512E-2</v>
      </c>
      <c r="P334" s="200">
        <f t="shared" si="56"/>
        <v>2.6161578851865808E-2</v>
      </c>
      <c r="Q334" s="227">
        <f t="shared" si="57"/>
        <v>35263.932999999997</v>
      </c>
      <c r="R334" s="178"/>
      <c r="S334" s="200">
        <f t="shared" si="58"/>
        <v>6.5175537759124794E-4</v>
      </c>
      <c r="T334" s="200">
        <v>1</v>
      </c>
      <c r="U334" s="200">
        <f t="shared" si="59"/>
        <v>6.5175537759124794E-4</v>
      </c>
      <c r="W334" s="200">
        <f t="shared" si="64"/>
        <v>2.5529500143779704E-2</v>
      </c>
      <c r="BA334" s="200">
        <v>34670</v>
      </c>
      <c r="BB334" s="200">
        <v>0.22285559999727411</v>
      </c>
      <c r="BC334" s="200">
        <v>1</v>
      </c>
    </row>
    <row r="335" spans="1:55" s="200" customFormat="1" ht="12.95" customHeight="1" x14ac:dyDescent="0.2">
      <c r="A335" s="39" t="s">
        <v>131</v>
      </c>
      <c r="B335" s="40" t="s">
        <v>52</v>
      </c>
      <c r="C335" s="41">
        <v>50284.461199999998</v>
      </c>
      <c r="D335" s="41"/>
      <c r="E335" s="200">
        <f t="shared" si="54"/>
        <v>13372.085302504895</v>
      </c>
      <c r="F335" s="200">
        <f t="shared" si="60"/>
        <v>13372</v>
      </c>
      <c r="G335" s="158">
        <f t="shared" si="55"/>
        <v>3.4888763999333605E-2</v>
      </c>
      <c r="J335" s="200">
        <f>G335</f>
        <v>3.4888763999333605E-2</v>
      </c>
      <c r="P335" s="200">
        <f t="shared" si="56"/>
        <v>2.6181277234456436E-2</v>
      </c>
      <c r="Q335" s="227">
        <f t="shared" si="57"/>
        <v>35265.961199999998</v>
      </c>
      <c r="R335" s="178"/>
      <c r="S335" s="200">
        <f t="shared" si="58"/>
        <v>7.5820325760511071E-5</v>
      </c>
      <c r="T335" s="200">
        <v>1</v>
      </c>
      <c r="U335" s="200">
        <f t="shared" si="59"/>
        <v>7.5820325760511071E-5</v>
      </c>
      <c r="W335" s="200">
        <f t="shared" si="64"/>
        <v>8.7074867648771689E-3</v>
      </c>
      <c r="BA335" s="200">
        <v>34733.5</v>
      </c>
      <c r="BB335" s="200">
        <v>0.22825277999800164</v>
      </c>
      <c r="BC335" s="200">
        <v>1</v>
      </c>
    </row>
    <row r="336" spans="1:55" s="200" customFormat="1" ht="12.95" customHeight="1" x14ac:dyDescent="0.2">
      <c r="A336" s="39" t="s">
        <v>132</v>
      </c>
      <c r="B336" s="40" t="s">
        <v>52</v>
      </c>
      <c r="C336" s="41">
        <v>50637.430699999997</v>
      </c>
      <c r="D336" s="41">
        <v>4.0000000000000002E-4</v>
      </c>
      <c r="E336" s="200">
        <f t="shared" si="54"/>
        <v>14235.090438027197</v>
      </c>
      <c r="F336" s="200">
        <f t="shared" si="60"/>
        <v>14235</v>
      </c>
      <c r="G336" s="158">
        <f t="shared" si="55"/>
        <v>3.698919499584008E-2</v>
      </c>
      <c r="J336" s="200">
        <f>G336</f>
        <v>3.698919499584008E-2</v>
      </c>
      <c r="P336" s="200">
        <f t="shared" si="56"/>
        <v>2.9704154804212651E-2</v>
      </c>
      <c r="Q336" s="227">
        <f t="shared" si="57"/>
        <v>35618.930699999997</v>
      </c>
      <c r="R336" s="178"/>
      <c r="S336" s="200">
        <f t="shared" si="58"/>
        <v>5.3071810593627005E-5</v>
      </c>
      <c r="T336" s="200">
        <v>1</v>
      </c>
      <c r="U336" s="200">
        <f t="shared" si="59"/>
        <v>5.3071810593627005E-5</v>
      </c>
      <c r="W336" s="200">
        <f t="shared" si="64"/>
        <v>7.2850401916274288E-3</v>
      </c>
      <c r="BA336" s="200">
        <v>34736</v>
      </c>
      <c r="BB336" s="200">
        <v>0.22756447999563534</v>
      </c>
      <c r="BC336" s="200">
        <v>1</v>
      </c>
    </row>
    <row r="337" spans="1:55" s="200" customFormat="1" ht="12.95" customHeight="1" x14ac:dyDescent="0.2">
      <c r="A337" s="178" t="s">
        <v>119</v>
      </c>
      <c r="B337" s="178" t="s">
        <v>54</v>
      </c>
      <c r="C337" s="162">
        <v>50963.402300000002</v>
      </c>
      <c r="D337" s="162" t="s">
        <v>38</v>
      </c>
      <c r="E337" s="200">
        <f t="shared" si="54"/>
        <v>15032.086112821835</v>
      </c>
      <c r="F337" s="200">
        <f t="shared" si="60"/>
        <v>15032</v>
      </c>
      <c r="G337" s="158">
        <f t="shared" si="55"/>
        <v>3.5220183999626897E-2</v>
      </c>
      <c r="I337" s="200">
        <f>G337</f>
        <v>3.5220183999626897E-2</v>
      </c>
      <c r="P337" s="200">
        <f t="shared" si="56"/>
        <v>3.3174740706295822E-2</v>
      </c>
      <c r="Q337" s="227">
        <f t="shared" si="57"/>
        <v>35944.902300000002</v>
      </c>
      <c r="R337" s="178"/>
      <c r="S337" s="200">
        <f t="shared" si="58"/>
        <v>4.1838382662330765E-6</v>
      </c>
      <c r="T337" s="200">
        <v>1</v>
      </c>
      <c r="U337" s="200">
        <f t="shared" si="59"/>
        <v>4.1838382662330765E-6</v>
      </c>
      <c r="W337" s="200">
        <f t="shared" si="64"/>
        <v>2.0454432933310757E-3</v>
      </c>
      <c r="BA337" s="200">
        <v>34736</v>
      </c>
      <c r="BB337" s="200">
        <v>0.22816447999502998</v>
      </c>
      <c r="BC337" s="200">
        <v>1</v>
      </c>
    </row>
    <row r="338" spans="1:55" s="200" customFormat="1" ht="12.95" customHeight="1" x14ac:dyDescent="0.2">
      <c r="A338" s="178" t="s">
        <v>119</v>
      </c>
      <c r="B338" s="178" t="s">
        <v>54</v>
      </c>
      <c r="C338" s="162">
        <v>50963.407899999998</v>
      </c>
      <c r="D338" s="162" t="s">
        <v>38</v>
      </c>
      <c r="E338" s="200">
        <f t="shared" si="54"/>
        <v>15032.099804737867</v>
      </c>
      <c r="F338" s="200">
        <f t="shared" si="60"/>
        <v>15032</v>
      </c>
      <c r="G338" s="158">
        <f t="shared" si="55"/>
        <v>4.0820183996402193E-2</v>
      </c>
      <c r="I338" s="200">
        <f>G338</f>
        <v>4.0820183996402193E-2</v>
      </c>
      <c r="P338" s="200">
        <f t="shared" si="56"/>
        <v>3.3174740706295822E-2</v>
      </c>
      <c r="Q338" s="227">
        <f t="shared" si="57"/>
        <v>35944.907899999998</v>
      </c>
      <c r="R338" s="178"/>
      <c r="S338" s="200">
        <f t="shared" si="58"/>
        <v>5.8452803102232532E-5</v>
      </c>
      <c r="T338" s="200">
        <v>1</v>
      </c>
      <c r="U338" s="200">
        <f t="shared" si="59"/>
        <v>5.8452803102232532E-5</v>
      </c>
      <c r="W338" s="200">
        <f t="shared" si="64"/>
        <v>7.6454432901063712E-3</v>
      </c>
      <c r="BA338" s="200">
        <v>34762.5</v>
      </c>
      <c r="BB338" s="200">
        <v>0.22848849999718368</v>
      </c>
      <c r="BC338" s="200">
        <v>1</v>
      </c>
    </row>
    <row r="339" spans="1:55" s="200" customFormat="1" ht="12.95" customHeight="1" x14ac:dyDescent="0.2">
      <c r="A339" s="39" t="s">
        <v>133</v>
      </c>
      <c r="B339" s="40"/>
      <c r="C339" s="41">
        <v>50985.492700000003</v>
      </c>
      <c r="D339" s="41">
        <v>4.0000000000000002E-4</v>
      </c>
      <c r="E339" s="200">
        <f t="shared" si="54"/>
        <v>15086.096809626353</v>
      </c>
      <c r="F339" s="200">
        <f t="shared" si="60"/>
        <v>15086</v>
      </c>
      <c r="G339" s="158">
        <f t="shared" si="55"/>
        <v>3.959518200281309E-2</v>
      </c>
      <c r="J339" s="200">
        <f>G339</f>
        <v>3.959518200281309E-2</v>
      </c>
      <c r="P339" s="200">
        <f t="shared" si="56"/>
        <v>3.3417428844131979E-2</v>
      </c>
      <c r="Q339" s="227">
        <f t="shared" si="57"/>
        <v>35966.992700000003</v>
      </c>
      <c r="R339" s="178"/>
      <c r="S339" s="200">
        <f t="shared" si="58"/>
        <v>3.8164634089594446E-5</v>
      </c>
      <c r="T339" s="200">
        <v>1</v>
      </c>
      <c r="U339" s="200">
        <f t="shared" si="59"/>
        <v>3.8164634089594446E-5</v>
      </c>
      <c r="W339" s="200">
        <f t="shared" si="64"/>
        <v>6.177753158681111E-3</v>
      </c>
      <c r="BA339" s="200">
        <v>34765</v>
      </c>
      <c r="BB339" s="200">
        <v>0.22730020000017248</v>
      </c>
      <c r="BC339" s="200">
        <v>1</v>
      </c>
    </row>
    <row r="340" spans="1:55" s="200" customFormat="1" ht="12.95" customHeight="1" x14ac:dyDescent="0.2">
      <c r="A340" s="178" t="s">
        <v>119</v>
      </c>
      <c r="B340" s="178" t="s">
        <v>52</v>
      </c>
      <c r="C340" s="162">
        <v>51043.388500000001</v>
      </c>
      <c r="D340" s="162" t="s">
        <v>38</v>
      </c>
      <c r="E340" s="200">
        <f t="shared" si="54"/>
        <v>15227.651172610042</v>
      </c>
      <c r="F340" s="200">
        <f t="shared" si="60"/>
        <v>15227.5</v>
      </c>
      <c r="G340" s="158">
        <f t="shared" si="55"/>
        <v>6.1829667502024677E-2</v>
      </c>
      <c r="I340" s="200">
        <f>G340</f>
        <v>6.1829667502024677E-2</v>
      </c>
      <c r="P340" s="200">
        <f t="shared" si="56"/>
        <v>3.405790163409083E-2</v>
      </c>
      <c r="Q340" s="227">
        <f t="shared" si="57"/>
        <v>36024.888500000001</v>
      </c>
      <c r="R340" s="178"/>
      <c r="S340" s="200">
        <f t="shared" si="58"/>
        <v>7.7127097942333541E-4</v>
      </c>
      <c r="T340" s="200">
        <v>1</v>
      </c>
      <c r="U340" s="200">
        <f t="shared" si="59"/>
        <v>7.7127097942333541E-4</v>
      </c>
      <c r="W340" s="200">
        <f t="shared" si="64"/>
        <v>2.7771765867933847E-2</v>
      </c>
      <c r="BA340" s="200">
        <v>34809</v>
      </c>
      <c r="BB340" s="200">
        <v>0.22760611999547109</v>
      </c>
      <c r="BC340" s="200">
        <v>1</v>
      </c>
    </row>
    <row r="341" spans="1:55" s="200" customFormat="1" ht="12.95" customHeight="1" x14ac:dyDescent="0.2">
      <c r="A341" s="41" t="s">
        <v>134</v>
      </c>
      <c r="B341" s="40" t="s">
        <v>52</v>
      </c>
      <c r="C341" s="41">
        <v>51390.406000000003</v>
      </c>
      <c r="D341" s="41">
        <v>4.0000000000000002E-4</v>
      </c>
      <c r="E341" s="200">
        <f t="shared" ref="E341:E404" si="65">+(C341-C$7)/C$8</f>
        <v>16076.103757369099</v>
      </c>
      <c r="F341" s="200">
        <f t="shared" si="60"/>
        <v>16076</v>
      </c>
      <c r="G341" s="158">
        <f t="shared" ref="G341:G404" si="66">+C341-(C$7+F341*C$8)</f>
        <v>4.2436812000232749E-2</v>
      </c>
      <c r="J341" s="200">
        <f>G341</f>
        <v>4.2436812000232749E-2</v>
      </c>
      <c r="P341" s="200">
        <f t="shared" ref="P341:P404" si="67">+D$11+D$12*F341+D$13*F341^2</f>
        <v>3.8036335193593611E-2</v>
      </c>
      <c r="Q341" s="227">
        <f t="shared" ref="Q341:Q404" si="68">+C341-15018.5</f>
        <v>36371.906000000003</v>
      </c>
      <c r="R341" s="178"/>
      <c r="S341" s="200">
        <f t="shared" ref="S341:S404" si="69">+(P341-G341)^2</f>
        <v>1.9364196125768983E-5</v>
      </c>
      <c r="T341" s="200">
        <v>1</v>
      </c>
      <c r="U341" s="200">
        <f t="shared" ref="U341:U404" si="70">T341*S341</f>
        <v>1.9364196125768983E-5</v>
      </c>
      <c r="W341" s="200">
        <f t="shared" si="64"/>
        <v>4.4004768066391378E-3</v>
      </c>
      <c r="BA341" s="200">
        <v>34811.5</v>
      </c>
      <c r="BB341" s="200">
        <v>0.22901781999826198</v>
      </c>
      <c r="BC341" s="200">
        <v>1</v>
      </c>
    </row>
    <row r="342" spans="1:55" s="200" customFormat="1" ht="12.95" customHeight="1" x14ac:dyDescent="0.2">
      <c r="A342" s="178" t="s">
        <v>119</v>
      </c>
      <c r="B342" s="178" t="s">
        <v>52</v>
      </c>
      <c r="C342" s="162">
        <v>51658.4997</v>
      </c>
      <c r="D342" s="162" t="s">
        <v>38</v>
      </c>
      <c r="E342" s="200">
        <f t="shared" si="65"/>
        <v>16731.588834411661</v>
      </c>
      <c r="F342" s="200">
        <f t="shared" ref="F342:F405" si="71">ROUND(2*E342,0)/2</f>
        <v>16731.5</v>
      </c>
      <c r="G342" s="158">
        <f t="shared" si="66"/>
        <v>3.6333315496449359E-2</v>
      </c>
      <c r="I342" s="200">
        <f>G342</f>
        <v>3.6333315496449359E-2</v>
      </c>
      <c r="P342" s="200">
        <f t="shared" si="67"/>
        <v>4.127163081931047E-2</v>
      </c>
      <c r="Q342" s="227">
        <f t="shared" si="68"/>
        <v>36639.9997</v>
      </c>
      <c r="R342" s="178"/>
      <c r="S342" s="200">
        <f t="shared" si="69"/>
        <v>2.4386958228004844E-5</v>
      </c>
      <c r="T342" s="200">
        <v>1</v>
      </c>
      <c r="U342" s="200">
        <f t="shared" si="70"/>
        <v>2.4386958228004844E-5</v>
      </c>
      <c r="W342" s="200">
        <f t="shared" si="64"/>
        <v>-4.9383153228611115E-3</v>
      </c>
      <c r="BA342" s="200">
        <v>35428</v>
      </c>
      <c r="BB342" s="200">
        <v>0.2369030399931944</v>
      </c>
      <c r="BC342" s="200">
        <v>0.6</v>
      </c>
    </row>
    <row r="343" spans="1:55" s="200" customFormat="1" ht="12.95" customHeight="1" x14ac:dyDescent="0.2">
      <c r="A343" s="41" t="s">
        <v>135</v>
      </c>
      <c r="B343" s="40"/>
      <c r="C343" s="41">
        <v>51745.4208</v>
      </c>
      <c r="D343" s="41"/>
      <c r="E343" s="200">
        <f t="shared" si="65"/>
        <v>16944.109620726758</v>
      </c>
      <c r="F343" s="200">
        <f t="shared" si="71"/>
        <v>16944</v>
      </c>
      <c r="G343" s="158">
        <f t="shared" si="66"/>
        <v>4.4834927997726481E-2</v>
      </c>
      <c r="J343" s="200">
        <f>G343</f>
        <v>4.4834927997726481E-2</v>
      </c>
      <c r="P343" s="200">
        <f t="shared" si="67"/>
        <v>4.235072021678471E-2</v>
      </c>
      <c r="Q343" s="227">
        <f t="shared" si="68"/>
        <v>36726.9208</v>
      </c>
      <c r="R343" s="178"/>
      <c r="S343" s="200">
        <f t="shared" si="69"/>
        <v>6.1712882988916422E-6</v>
      </c>
      <c r="T343" s="200">
        <v>1</v>
      </c>
      <c r="U343" s="200">
        <f t="shared" si="70"/>
        <v>6.1712882988916422E-6</v>
      </c>
      <c r="W343" s="200">
        <f t="shared" si="64"/>
        <v>2.4842077809417717E-3</v>
      </c>
      <c r="BA343" s="200">
        <v>35542.5</v>
      </c>
      <c r="BB343" s="200">
        <v>0.23783890000049723</v>
      </c>
      <c r="BC343" s="200">
        <v>1</v>
      </c>
    </row>
    <row r="344" spans="1:55" s="200" customFormat="1" ht="12.95" customHeight="1" x14ac:dyDescent="0.2">
      <c r="A344" s="41" t="s">
        <v>135</v>
      </c>
      <c r="B344" s="40"/>
      <c r="C344" s="41">
        <v>51783.253299999997</v>
      </c>
      <c r="D344" s="41"/>
      <c r="E344" s="200">
        <f t="shared" si="65"/>
        <v>17036.609516014156</v>
      </c>
      <c r="F344" s="200">
        <f t="shared" si="71"/>
        <v>17036.5</v>
      </c>
      <c r="G344" s="158">
        <f t="shared" si="66"/>
        <v>4.4792100496124476E-2</v>
      </c>
      <c r="J344" s="200">
        <f>G344</f>
        <v>4.4792100496124476E-2</v>
      </c>
      <c r="P344" s="200">
        <f t="shared" si="67"/>
        <v>4.2825071609013735E-2</v>
      </c>
      <c r="Q344" s="227">
        <f t="shared" si="68"/>
        <v>36764.753299999997</v>
      </c>
      <c r="R344" s="178"/>
      <c r="S344" s="200">
        <f t="shared" si="69"/>
        <v>3.8692026427281224E-6</v>
      </c>
      <c r="T344" s="200">
        <v>1</v>
      </c>
      <c r="U344" s="200">
        <f t="shared" si="70"/>
        <v>3.8692026427281224E-6</v>
      </c>
      <c r="W344" s="200">
        <f t="shared" si="64"/>
        <v>1.9670288871107416E-3</v>
      </c>
      <c r="BA344" s="200">
        <v>35562</v>
      </c>
      <c r="BB344" s="200">
        <v>0.23883015999308554</v>
      </c>
      <c r="BC344" s="200">
        <v>1</v>
      </c>
    </row>
    <row r="345" spans="1:55" s="200" customFormat="1" ht="12.95" customHeight="1" x14ac:dyDescent="0.2">
      <c r="A345" s="41" t="s">
        <v>136</v>
      </c>
      <c r="B345" s="48"/>
      <c r="C345" s="41">
        <v>51787.3462</v>
      </c>
      <c r="D345" s="41">
        <v>4.0000000000000002E-4</v>
      </c>
      <c r="E345" s="200">
        <f t="shared" si="65"/>
        <v>17046.616595150404</v>
      </c>
      <c r="F345" s="200">
        <f t="shared" si="71"/>
        <v>17046.5</v>
      </c>
      <c r="G345" s="158">
        <f t="shared" si="66"/>
        <v>4.7687470498203766E-2</v>
      </c>
      <c r="J345" s="200">
        <f>G345</f>
        <v>4.7687470498203766E-2</v>
      </c>
      <c r="P345" s="200">
        <f t="shared" si="67"/>
        <v>4.2876521059594823E-2</v>
      </c>
      <c r="Q345" s="227">
        <f t="shared" si="68"/>
        <v>36768.8462</v>
      </c>
      <c r="R345" s="178"/>
      <c r="S345" s="200">
        <f t="shared" si="69"/>
        <v>2.3145234500851699E-5</v>
      </c>
      <c r="T345" s="200">
        <v>1</v>
      </c>
      <c r="U345" s="200">
        <f t="shared" si="70"/>
        <v>2.3145234500851699E-5</v>
      </c>
      <c r="W345" s="200">
        <f t="shared" si="64"/>
        <v>4.8109494386089427E-3</v>
      </c>
      <c r="BA345" s="200">
        <v>35572</v>
      </c>
      <c r="BB345" s="200">
        <v>0.23787695999635616</v>
      </c>
      <c r="BC345" s="200">
        <v>1</v>
      </c>
    </row>
    <row r="346" spans="1:55" s="200" customFormat="1" ht="12.95" customHeight="1" x14ac:dyDescent="0.2">
      <c r="A346" s="41" t="s">
        <v>137</v>
      </c>
      <c r="B346" s="40" t="s">
        <v>52</v>
      </c>
      <c r="C346" s="41">
        <v>52054.42856</v>
      </c>
      <c r="D346" s="41" t="s">
        <v>38</v>
      </c>
      <c r="E346" s="200">
        <f t="shared" si="65"/>
        <v>17699.628961055721</v>
      </c>
      <c r="F346" s="200">
        <f t="shared" si="71"/>
        <v>17699.5</v>
      </c>
      <c r="G346" s="158">
        <f t="shared" si="66"/>
        <v>5.2745131499250419E-2</v>
      </c>
      <c r="K346" s="200">
        <f>G346</f>
        <v>5.2745131499250419E-2</v>
      </c>
      <c r="M346" s="39"/>
      <c r="P346" s="200">
        <f t="shared" si="67"/>
        <v>4.6307222436956182E-2</v>
      </c>
      <c r="Q346" s="227">
        <f t="shared" si="68"/>
        <v>37035.92856</v>
      </c>
      <c r="R346" s="178"/>
      <c r="S346" s="200">
        <f t="shared" si="69"/>
        <v>4.1446673094370275E-5</v>
      </c>
      <c r="T346" s="217">
        <v>0.1</v>
      </c>
      <c r="U346" s="200">
        <f t="shared" si="70"/>
        <v>4.1446673094370277E-6</v>
      </c>
      <c r="BA346" s="200">
        <v>35574.5</v>
      </c>
      <c r="BB346" s="200">
        <v>0.23848865999752888</v>
      </c>
      <c r="BC346" s="200">
        <v>1</v>
      </c>
    </row>
    <row r="347" spans="1:55" s="200" customFormat="1" ht="12.95" customHeight="1" x14ac:dyDescent="0.2">
      <c r="A347" s="41" t="s">
        <v>138</v>
      </c>
      <c r="B347" s="48" t="s">
        <v>54</v>
      </c>
      <c r="C347" s="44">
        <v>52091.429680000001</v>
      </c>
      <c r="D347" s="44">
        <v>3.5E-4</v>
      </c>
      <c r="E347" s="200">
        <f t="shared" si="65"/>
        <v>17790.096144707786</v>
      </c>
      <c r="F347" s="200">
        <f t="shared" si="71"/>
        <v>17790</v>
      </c>
      <c r="G347" s="158">
        <f t="shared" si="66"/>
        <v>3.9323229997535236E-2</v>
      </c>
      <c r="J347" s="200">
        <f>G347</f>
        <v>3.9323229997535236E-2</v>
      </c>
      <c r="P347" s="200">
        <f t="shared" si="67"/>
        <v>4.6793730014175097E-2</v>
      </c>
      <c r="Q347" s="227">
        <f t="shared" si="68"/>
        <v>37072.929680000001</v>
      </c>
      <c r="R347" s="178"/>
      <c r="S347" s="200">
        <f t="shared" si="69"/>
        <v>5.5808370498616167E-5</v>
      </c>
      <c r="T347" s="200">
        <v>1</v>
      </c>
      <c r="U347" s="200">
        <f t="shared" si="70"/>
        <v>5.5808370498616167E-5</v>
      </c>
      <c r="W347" s="200">
        <f t="shared" ref="W347:W352" si="72">+G347-P347</f>
        <v>-7.4705000166398611E-3</v>
      </c>
    </row>
    <row r="348" spans="1:55" s="200" customFormat="1" ht="12.95" customHeight="1" x14ac:dyDescent="0.2">
      <c r="A348" s="41" t="s">
        <v>138</v>
      </c>
      <c r="B348" s="48" t="s">
        <v>54</v>
      </c>
      <c r="C348" s="44">
        <v>52091.431129999997</v>
      </c>
      <c r="D348" s="44">
        <v>1.7000000000000001E-4</v>
      </c>
      <c r="E348" s="200">
        <f t="shared" si="65"/>
        <v>17790.09968993604</v>
      </c>
      <c r="F348" s="200">
        <f t="shared" si="71"/>
        <v>17790</v>
      </c>
      <c r="G348" s="158">
        <f t="shared" si="66"/>
        <v>4.0773229993646964E-2</v>
      </c>
      <c r="J348" s="200">
        <f>G348</f>
        <v>4.0773229993646964E-2</v>
      </c>
      <c r="P348" s="200">
        <f t="shared" si="67"/>
        <v>4.6793730014175097E-2</v>
      </c>
      <c r="Q348" s="227">
        <f t="shared" si="68"/>
        <v>37072.931129999997</v>
      </c>
      <c r="R348" s="178"/>
      <c r="S348" s="200">
        <f t="shared" si="69"/>
        <v>3.624642049717925E-5</v>
      </c>
      <c r="T348" s="200">
        <v>1</v>
      </c>
      <c r="U348" s="200">
        <f t="shared" si="70"/>
        <v>3.624642049717925E-5</v>
      </c>
      <c r="W348" s="200">
        <f t="shared" si="72"/>
        <v>-6.0205000205281328E-3</v>
      </c>
    </row>
    <row r="349" spans="1:55" s="200" customFormat="1" ht="12.95" customHeight="1" x14ac:dyDescent="0.2">
      <c r="A349" s="41" t="s">
        <v>138</v>
      </c>
      <c r="B349" s="48" t="s">
        <v>54</v>
      </c>
      <c r="C349" s="44">
        <v>52091.431349999999</v>
      </c>
      <c r="D349" s="44">
        <v>1.1E-4</v>
      </c>
      <c r="E349" s="200">
        <f t="shared" si="65"/>
        <v>17790.100227832743</v>
      </c>
      <c r="F349" s="200">
        <f t="shared" si="71"/>
        <v>17790</v>
      </c>
      <c r="G349" s="158">
        <f t="shared" si="66"/>
        <v>4.0993229995365255E-2</v>
      </c>
      <c r="J349" s="200">
        <f>G349</f>
        <v>4.0993229995365255E-2</v>
      </c>
      <c r="P349" s="200">
        <f t="shared" si="67"/>
        <v>4.6793730014175097E-2</v>
      </c>
      <c r="Q349" s="227">
        <f t="shared" si="68"/>
        <v>37072.931349999999</v>
      </c>
      <c r="R349" s="178"/>
      <c r="S349" s="200">
        <f t="shared" si="69"/>
        <v>3.3645800468212988E-5</v>
      </c>
      <c r="T349" s="200">
        <v>1</v>
      </c>
      <c r="U349" s="200">
        <f t="shared" si="70"/>
        <v>3.3645800468212988E-5</v>
      </c>
      <c r="W349" s="200">
        <f t="shared" si="72"/>
        <v>-5.8005000188098427E-3</v>
      </c>
      <c r="BA349" s="200">
        <v>35682</v>
      </c>
      <c r="BB349" s="200">
        <v>0.23875175999273779</v>
      </c>
      <c r="BC349" s="200">
        <v>1</v>
      </c>
    </row>
    <row r="350" spans="1:55" s="200" customFormat="1" ht="12.95" customHeight="1" x14ac:dyDescent="0.2">
      <c r="A350" s="178" t="s">
        <v>139</v>
      </c>
      <c r="B350" s="178" t="s">
        <v>54</v>
      </c>
      <c r="C350" s="162">
        <v>52093.072899999999</v>
      </c>
      <c r="D350" s="162" t="s">
        <v>38</v>
      </c>
      <c r="E350" s="200">
        <f t="shared" si="65"/>
        <v>17794.113792971424</v>
      </c>
      <c r="F350" s="200">
        <f t="shared" si="71"/>
        <v>17794</v>
      </c>
      <c r="G350" s="158">
        <f t="shared" si="66"/>
        <v>4.6541377996618394E-2</v>
      </c>
      <c r="I350" s="200">
        <f>G350</f>
        <v>4.6541377996618394E-2</v>
      </c>
      <c r="P350" s="200">
        <f t="shared" si="67"/>
        <v>4.6815295147391481E-2</v>
      </c>
      <c r="Q350" s="227">
        <f t="shared" si="68"/>
        <v>37074.572899999999</v>
      </c>
      <c r="R350" s="178"/>
      <c r="S350" s="200">
        <f t="shared" si="69"/>
        <v>7.5030605487646068E-8</v>
      </c>
      <c r="T350" s="200">
        <v>1</v>
      </c>
      <c r="U350" s="200">
        <f t="shared" si="70"/>
        <v>7.5030605487646068E-8</v>
      </c>
      <c r="W350" s="200">
        <f t="shared" si="72"/>
        <v>-2.7391715077308698E-4</v>
      </c>
      <c r="BA350" s="200">
        <v>35682</v>
      </c>
      <c r="BB350" s="200">
        <v>0.23895175999496132</v>
      </c>
      <c r="BC350" s="200">
        <v>1</v>
      </c>
    </row>
    <row r="351" spans="1:55" s="200" customFormat="1" ht="12.95" customHeight="1" x14ac:dyDescent="0.2">
      <c r="A351" s="41" t="s">
        <v>140</v>
      </c>
      <c r="B351" s="48" t="s">
        <v>54</v>
      </c>
      <c r="C351" s="44">
        <v>52143.386500000001</v>
      </c>
      <c r="D351" s="44">
        <v>1.1999999999999999E-3</v>
      </c>
      <c r="E351" s="200">
        <f t="shared" si="65"/>
        <v>17917.129790633022</v>
      </c>
      <c r="F351" s="200">
        <f t="shared" si="71"/>
        <v>17917</v>
      </c>
      <c r="G351" s="158">
        <f t="shared" si="66"/>
        <v>5.3084428996953648E-2</v>
      </c>
      <c r="K351" s="200">
        <f t="shared" ref="K351:K358" si="73">G351</f>
        <v>5.3084428996953648E-2</v>
      </c>
      <c r="P351" s="200">
        <f t="shared" si="67"/>
        <v>4.7480986651183846E-2</v>
      </c>
      <c r="Q351" s="227">
        <f t="shared" si="68"/>
        <v>37124.886500000001</v>
      </c>
      <c r="R351" s="178"/>
      <c r="S351" s="200">
        <f t="shared" si="69"/>
        <v>3.1398566122366183E-5</v>
      </c>
      <c r="T351" s="200">
        <v>0.6</v>
      </c>
      <c r="U351" s="200">
        <f t="shared" si="70"/>
        <v>1.8839139673419708E-5</v>
      </c>
      <c r="W351" s="200">
        <f t="shared" si="72"/>
        <v>5.6034423457698018E-3</v>
      </c>
      <c r="BA351" s="200">
        <v>35682</v>
      </c>
      <c r="BB351" s="200">
        <v>0.23905175999971107</v>
      </c>
      <c r="BC351" s="200">
        <v>1</v>
      </c>
    </row>
    <row r="352" spans="1:55" s="200" customFormat="1" ht="12.95" customHeight="1" x14ac:dyDescent="0.2">
      <c r="A352" s="41" t="s">
        <v>140</v>
      </c>
      <c r="B352" s="48" t="s">
        <v>54</v>
      </c>
      <c r="C352" s="44">
        <v>52150.334499999997</v>
      </c>
      <c r="D352" s="44">
        <v>2.0999999999999999E-3</v>
      </c>
      <c r="E352" s="200">
        <f t="shared" si="65"/>
        <v>17934.117546463502</v>
      </c>
      <c r="F352" s="200">
        <f t="shared" si="71"/>
        <v>17934</v>
      </c>
      <c r="G352" s="158">
        <f t="shared" si="66"/>
        <v>4.8076557999593206E-2</v>
      </c>
      <c r="K352" s="200">
        <f t="shared" si="73"/>
        <v>4.8076557999593206E-2</v>
      </c>
      <c r="P352" s="200">
        <f t="shared" si="67"/>
        <v>4.7573383390270521E-2</v>
      </c>
      <c r="Q352" s="227">
        <f t="shared" si="68"/>
        <v>37131.834499999997</v>
      </c>
      <c r="R352" s="178"/>
      <c r="S352" s="200">
        <f t="shared" si="69"/>
        <v>2.5318468746703634E-7</v>
      </c>
      <c r="T352" s="200">
        <v>0.6</v>
      </c>
      <c r="U352" s="200">
        <f t="shared" si="70"/>
        <v>1.519108124802218E-7</v>
      </c>
      <c r="W352" s="200">
        <f t="shared" si="72"/>
        <v>5.0317460932268465E-4</v>
      </c>
      <c r="BA352" s="200">
        <v>36442.5</v>
      </c>
      <c r="BB352" s="200">
        <v>0.24682089999259915</v>
      </c>
      <c r="BC352" s="200">
        <v>1</v>
      </c>
    </row>
    <row r="353" spans="1:55" s="200" customFormat="1" ht="12.95" customHeight="1" x14ac:dyDescent="0.2">
      <c r="A353" s="41" t="s">
        <v>137</v>
      </c>
      <c r="B353" s="40" t="s">
        <v>54</v>
      </c>
      <c r="C353" s="41">
        <v>52437.470699999998</v>
      </c>
      <c r="D353" s="41" t="s">
        <v>38</v>
      </c>
      <c r="E353" s="200">
        <f t="shared" si="65"/>
        <v>18636.161250506939</v>
      </c>
      <c r="F353" s="200">
        <f t="shared" si="71"/>
        <v>18636</v>
      </c>
      <c r="G353" s="158">
        <f t="shared" si="66"/>
        <v>6.5951531993050594E-2</v>
      </c>
      <c r="K353" s="200">
        <f t="shared" si="73"/>
        <v>6.5951531993050594E-2</v>
      </c>
      <c r="M353" s="39"/>
      <c r="P353" s="200">
        <f t="shared" si="67"/>
        <v>5.1471660829638201E-2</v>
      </c>
      <c r="Q353" s="227">
        <f t="shared" si="68"/>
        <v>37418.970699999998</v>
      </c>
      <c r="R353" s="178"/>
      <c r="S353" s="200">
        <f t="shared" si="69"/>
        <v>2.0966666890902177E-4</v>
      </c>
      <c r="T353" s="217">
        <v>0.1</v>
      </c>
      <c r="U353" s="200">
        <f t="shared" si="70"/>
        <v>2.0966666890902177E-5</v>
      </c>
      <c r="BA353" s="200">
        <v>36630.5</v>
      </c>
      <c r="BB353" s="200">
        <v>0.24953073999495246</v>
      </c>
      <c r="BC353" s="200">
        <v>1</v>
      </c>
    </row>
    <row r="354" spans="1:55" s="200" customFormat="1" ht="12.95" customHeight="1" x14ac:dyDescent="0.2">
      <c r="A354" s="41" t="s">
        <v>137</v>
      </c>
      <c r="B354" s="40" t="s">
        <v>54</v>
      </c>
      <c r="C354" s="41">
        <v>52444.410400000001</v>
      </c>
      <c r="D354" s="41">
        <v>3.0999999999999999E-3</v>
      </c>
      <c r="E354" s="200">
        <f t="shared" si="65"/>
        <v>18653.128712961872</v>
      </c>
      <c r="F354" s="200">
        <f t="shared" si="71"/>
        <v>18653</v>
      </c>
      <c r="G354" s="158">
        <f t="shared" si="66"/>
        <v>5.2643661001638975E-2</v>
      </c>
      <c r="K354" s="200">
        <f t="shared" si="73"/>
        <v>5.2643661001638975E-2</v>
      </c>
      <c r="P354" s="200">
        <f t="shared" si="67"/>
        <v>5.1568069550577869E-2</v>
      </c>
      <c r="Q354" s="227">
        <f t="shared" si="68"/>
        <v>37425.910400000001</v>
      </c>
      <c r="R354" s="178"/>
      <c r="S354" s="200">
        <f t="shared" si="69"/>
        <v>1.1568969695957352E-6</v>
      </c>
      <c r="T354" s="217">
        <v>0.4</v>
      </c>
      <c r="U354" s="200">
        <f t="shared" si="70"/>
        <v>4.627587878382941E-7</v>
      </c>
      <c r="W354" s="200">
        <f t="shared" ref="W354:W396" si="74">+G354-P354</f>
        <v>1.0755914510611059E-3</v>
      </c>
      <c r="BA354" s="200">
        <v>36630.5</v>
      </c>
      <c r="BB354" s="200">
        <v>0.24973073999717599</v>
      </c>
      <c r="BC354" s="200">
        <v>1</v>
      </c>
    </row>
    <row r="355" spans="1:55" s="200" customFormat="1" ht="12.95" customHeight="1" x14ac:dyDescent="0.2">
      <c r="A355" s="41" t="s">
        <v>137</v>
      </c>
      <c r="B355" s="40" t="s">
        <v>52</v>
      </c>
      <c r="C355" s="41">
        <v>52454.430659999998</v>
      </c>
      <c r="D355" s="41">
        <v>3.8999999999999998E-3</v>
      </c>
      <c r="E355" s="200">
        <f t="shared" si="65"/>
        <v>18677.628098430778</v>
      </c>
      <c r="F355" s="200">
        <f t="shared" si="71"/>
        <v>18677.5</v>
      </c>
      <c r="G355" s="158">
        <f t="shared" si="66"/>
        <v>5.2392317498743068E-2</v>
      </c>
      <c r="K355" s="200">
        <f t="shared" si="73"/>
        <v>5.2392317498743068E-2</v>
      </c>
      <c r="P355" s="200">
        <f t="shared" si="67"/>
        <v>5.1707178395786695E-2</v>
      </c>
      <c r="Q355" s="227">
        <f t="shared" si="68"/>
        <v>37435.930659999998</v>
      </c>
      <c r="R355" s="178"/>
      <c r="S355" s="200">
        <f t="shared" si="69"/>
        <v>4.6941559039986469E-7</v>
      </c>
      <c r="T355" s="217">
        <v>0.4</v>
      </c>
      <c r="U355" s="200">
        <f t="shared" si="70"/>
        <v>1.8776623615994589E-7</v>
      </c>
      <c r="W355" s="200">
        <f t="shared" si="74"/>
        <v>6.8513910295637387E-4</v>
      </c>
      <c r="BA355" s="200">
        <v>36630.5</v>
      </c>
      <c r="BB355" s="200">
        <v>0.24983073999464978</v>
      </c>
      <c r="BC355" s="200">
        <v>1</v>
      </c>
    </row>
    <row r="356" spans="1:55" s="200" customFormat="1" ht="12.95" customHeight="1" x14ac:dyDescent="0.2">
      <c r="A356" s="41" t="s">
        <v>137</v>
      </c>
      <c r="B356" s="40" t="s">
        <v>52</v>
      </c>
      <c r="C356" s="41">
        <v>52490.439279999999</v>
      </c>
      <c r="D356" s="41" t="s">
        <v>38</v>
      </c>
      <c r="E356" s="200">
        <f t="shared" si="65"/>
        <v>18765.668634463131</v>
      </c>
      <c r="F356" s="200">
        <f t="shared" si="71"/>
        <v>18765.5</v>
      </c>
      <c r="G356" s="158">
        <f t="shared" si="66"/>
        <v>6.8971573498856742E-2</v>
      </c>
      <c r="K356" s="200">
        <f t="shared" si="73"/>
        <v>6.8971573498856742E-2</v>
      </c>
      <c r="P356" s="200">
        <f t="shared" si="67"/>
        <v>5.2208459405385911E-2</v>
      </c>
      <c r="Q356" s="227">
        <f t="shared" si="68"/>
        <v>37471.939279999999</v>
      </c>
      <c r="R356" s="178"/>
      <c r="S356" s="200">
        <f t="shared" si="69"/>
        <v>2.8100199411072041E-4</v>
      </c>
      <c r="T356" s="217">
        <v>0.1</v>
      </c>
      <c r="U356" s="200">
        <f t="shared" si="70"/>
        <v>2.8100199411072041E-5</v>
      </c>
      <c r="W356" s="200">
        <f t="shared" si="74"/>
        <v>1.6763114093470831E-2</v>
      </c>
    </row>
    <row r="357" spans="1:55" s="200" customFormat="1" ht="12.95" customHeight="1" x14ac:dyDescent="0.2">
      <c r="A357" s="41" t="s">
        <v>137</v>
      </c>
      <c r="B357" s="40" t="s">
        <v>52</v>
      </c>
      <c r="C357" s="41">
        <v>52490.439969999999</v>
      </c>
      <c r="D357" s="41" t="s">
        <v>38</v>
      </c>
      <c r="E357" s="200">
        <f t="shared" si="65"/>
        <v>18765.670321502785</v>
      </c>
      <c r="F357" s="200">
        <f t="shared" si="71"/>
        <v>18765.5</v>
      </c>
      <c r="G357" s="158">
        <f t="shared" si="66"/>
        <v>6.966157349961577E-2</v>
      </c>
      <c r="K357" s="200">
        <f t="shared" si="73"/>
        <v>6.966157349961577E-2</v>
      </c>
      <c r="P357" s="200">
        <f t="shared" si="67"/>
        <v>5.2208459405385911E-2</v>
      </c>
      <c r="Q357" s="227">
        <f t="shared" si="68"/>
        <v>37471.939969999999</v>
      </c>
      <c r="R357" s="178"/>
      <c r="S357" s="200">
        <f t="shared" si="69"/>
        <v>3.0461119158620495E-4</v>
      </c>
      <c r="T357" s="217">
        <v>0.1</v>
      </c>
      <c r="U357" s="200">
        <f t="shared" si="70"/>
        <v>3.0461119158620496E-5</v>
      </c>
      <c r="W357" s="200">
        <f t="shared" si="74"/>
        <v>1.7453114094229859E-2</v>
      </c>
    </row>
    <row r="358" spans="1:55" s="200" customFormat="1" ht="12.95" customHeight="1" x14ac:dyDescent="0.2">
      <c r="A358" s="41" t="s">
        <v>137</v>
      </c>
      <c r="B358" s="40" t="s">
        <v>52</v>
      </c>
      <c r="C358" s="41">
        <v>52492.483619999999</v>
      </c>
      <c r="D358" s="41" t="s">
        <v>38</v>
      </c>
      <c r="E358" s="200">
        <f t="shared" si="65"/>
        <v>18770.667015112886</v>
      </c>
      <c r="F358" s="200">
        <f t="shared" si="71"/>
        <v>18770.5</v>
      </c>
      <c r="G358" s="158">
        <f t="shared" si="66"/>
        <v>6.8309258494991809E-2</v>
      </c>
      <c r="K358" s="200">
        <f t="shared" si="73"/>
        <v>6.8309258494991809E-2</v>
      </c>
      <c r="P358" s="200">
        <f t="shared" si="67"/>
        <v>5.2237017594911596E-2</v>
      </c>
      <c r="Q358" s="227">
        <f t="shared" si="68"/>
        <v>37473.983619999999</v>
      </c>
      <c r="R358" s="178"/>
      <c r="S358" s="200">
        <f t="shared" si="69"/>
        <v>2.5831692755021125E-4</v>
      </c>
      <c r="T358" s="217">
        <v>0.1</v>
      </c>
      <c r="U358" s="200">
        <f t="shared" si="70"/>
        <v>2.5831692755021127E-5</v>
      </c>
      <c r="W358" s="200">
        <f t="shared" si="74"/>
        <v>1.6072240900080213E-2</v>
      </c>
    </row>
    <row r="359" spans="1:55" s="200" customFormat="1" ht="12.95" customHeight="1" x14ac:dyDescent="0.2">
      <c r="A359" s="178" t="s">
        <v>87</v>
      </c>
      <c r="B359" s="178" t="s">
        <v>54</v>
      </c>
      <c r="C359" s="162">
        <v>52508.623500000002</v>
      </c>
      <c r="D359" s="162" t="s">
        <v>38</v>
      </c>
      <c r="E359" s="200">
        <f t="shared" si="65"/>
        <v>18810.128779731971</v>
      </c>
      <c r="F359" s="200">
        <f t="shared" si="71"/>
        <v>18810</v>
      </c>
      <c r="G359" s="158">
        <f t="shared" si="66"/>
        <v>5.2670969998871442E-2</v>
      </c>
      <c r="I359" s="200">
        <f>G359</f>
        <v>5.2670969998871442E-2</v>
      </c>
      <c r="P359" s="200">
        <f t="shared" si="67"/>
        <v>5.2462915767215679E-2</v>
      </c>
      <c r="Q359" s="227">
        <f t="shared" si="68"/>
        <v>37490.123500000002</v>
      </c>
      <c r="R359" s="178"/>
      <c r="S359" s="200">
        <f t="shared" si="69"/>
        <v>4.3286563309869976E-8</v>
      </c>
      <c r="T359" s="200">
        <v>1</v>
      </c>
      <c r="U359" s="200">
        <f t="shared" si="70"/>
        <v>4.3286563309869976E-8</v>
      </c>
      <c r="W359" s="200">
        <f t="shared" si="74"/>
        <v>2.080542316557632E-4</v>
      </c>
    </row>
    <row r="360" spans="1:55" s="200" customFormat="1" ht="12.95" customHeight="1" x14ac:dyDescent="0.2">
      <c r="A360" s="39" t="s">
        <v>141</v>
      </c>
      <c r="B360" s="48" t="s">
        <v>52</v>
      </c>
      <c r="C360" s="44">
        <v>52771.408799999997</v>
      </c>
      <c r="D360" s="44">
        <v>2.0000000000000001E-4</v>
      </c>
      <c r="E360" s="200">
        <f t="shared" si="65"/>
        <v>19452.634898361954</v>
      </c>
      <c r="F360" s="200">
        <f t="shared" si="71"/>
        <v>19452.5</v>
      </c>
      <c r="G360" s="158">
        <f t="shared" si="66"/>
        <v>5.5173492495669052E-2</v>
      </c>
      <c r="K360" s="200">
        <f>G360</f>
        <v>5.5173492495669052E-2</v>
      </c>
      <c r="O360" s="200">
        <f ca="1">+C$11+C$12*$F360</f>
        <v>6.2845596321489408E-2</v>
      </c>
      <c r="P360" s="200">
        <f t="shared" si="67"/>
        <v>5.6209248612732785E-2</v>
      </c>
      <c r="Q360" s="227">
        <f t="shared" si="68"/>
        <v>37752.908799999997</v>
      </c>
      <c r="R360" s="178"/>
      <c r="S360" s="200">
        <f t="shared" si="69"/>
        <v>1.0727907340349403E-6</v>
      </c>
      <c r="T360" s="200">
        <v>1</v>
      </c>
      <c r="U360" s="200">
        <f t="shared" si="70"/>
        <v>1.0727907340349403E-6</v>
      </c>
      <c r="W360" s="200">
        <f t="shared" si="74"/>
        <v>-1.0357561170637325E-3</v>
      </c>
    </row>
    <row r="361" spans="1:55" s="200" customFormat="1" ht="12.95" customHeight="1" x14ac:dyDescent="0.2">
      <c r="A361" s="39" t="s">
        <v>141</v>
      </c>
      <c r="B361" s="48" t="s">
        <v>54</v>
      </c>
      <c r="C361" s="44">
        <v>52813.326699999998</v>
      </c>
      <c r="D361" s="44">
        <v>2.9999999999999997E-4</v>
      </c>
      <c r="E361" s="200">
        <f t="shared" si="65"/>
        <v>19555.123535398045</v>
      </c>
      <c r="F361" s="200">
        <f t="shared" si="71"/>
        <v>19555</v>
      </c>
      <c r="G361" s="158">
        <f t="shared" si="66"/>
        <v>5.0526034996437375E-2</v>
      </c>
      <c r="K361" s="200">
        <f>G361</f>
        <v>5.0526034996437375E-2</v>
      </c>
      <c r="O361" s="200">
        <f ca="1">+C$11+C$12*$F361</f>
        <v>6.3377738118734969E-2</v>
      </c>
      <c r="P361" s="200">
        <f t="shared" si="67"/>
        <v>5.6819444922205822E-2</v>
      </c>
      <c r="Q361" s="227">
        <f t="shared" si="68"/>
        <v>37794.826699999998</v>
      </c>
      <c r="R361" s="178"/>
      <c r="S361" s="200">
        <f t="shared" si="69"/>
        <v>3.9607008493760818E-5</v>
      </c>
      <c r="T361" s="200">
        <v>1</v>
      </c>
      <c r="U361" s="200">
        <f t="shared" si="70"/>
        <v>3.9607008493760818E-5</v>
      </c>
      <c r="W361" s="200">
        <f t="shared" si="74"/>
        <v>-6.2934099257684478E-3</v>
      </c>
    </row>
    <row r="362" spans="1:55" s="200" customFormat="1" ht="12.95" customHeight="1" x14ac:dyDescent="0.2">
      <c r="A362" s="41" t="s">
        <v>137</v>
      </c>
      <c r="B362" s="40" t="s">
        <v>54</v>
      </c>
      <c r="C362" s="41">
        <v>52815.377789999999</v>
      </c>
      <c r="D362" s="41">
        <v>1.4E-3</v>
      </c>
      <c r="E362" s="200">
        <f t="shared" si="65"/>
        <v>19560.138419696599</v>
      </c>
      <c r="F362" s="200">
        <f t="shared" si="71"/>
        <v>19560</v>
      </c>
      <c r="G362" s="158">
        <f t="shared" si="66"/>
        <v>5.6613720000314061E-2</v>
      </c>
      <c r="K362" s="200">
        <f>G362</f>
        <v>5.6613720000314061E-2</v>
      </c>
      <c r="O362" s="200">
        <f ca="1">+C$11+C$12*$F362</f>
        <v>6.3403696255185965E-2</v>
      </c>
      <c r="P362" s="200">
        <f t="shared" si="67"/>
        <v>5.68492988082352E-2</v>
      </c>
      <c r="Q362" s="227">
        <f t="shared" si="68"/>
        <v>37796.877789999999</v>
      </c>
      <c r="R362" s="178"/>
      <c r="S362" s="200">
        <f t="shared" si="69"/>
        <v>5.5497374741545321E-8</v>
      </c>
      <c r="T362" s="200">
        <v>0.6</v>
      </c>
      <c r="U362" s="200">
        <f t="shared" si="70"/>
        <v>3.3298424844927191E-8</v>
      </c>
      <c r="W362" s="200">
        <f t="shared" si="74"/>
        <v>-2.3557880792113989E-4</v>
      </c>
    </row>
    <row r="363" spans="1:55" s="200" customFormat="1" ht="12.95" customHeight="1" x14ac:dyDescent="0.2">
      <c r="A363" s="178" t="s">
        <v>142</v>
      </c>
      <c r="B363" s="178" t="s">
        <v>54</v>
      </c>
      <c r="C363" s="162">
        <v>52816.196600000003</v>
      </c>
      <c r="D363" s="162" t="s">
        <v>38</v>
      </c>
      <c r="E363" s="200">
        <f t="shared" si="65"/>
        <v>19562.140397870411</v>
      </c>
      <c r="F363" s="200">
        <f t="shared" si="71"/>
        <v>19562</v>
      </c>
      <c r="G363" s="158">
        <f t="shared" si="66"/>
        <v>5.7422794001467992E-2</v>
      </c>
      <c r="I363" s="200">
        <f>G363</f>
        <v>5.7422794001467992E-2</v>
      </c>
      <c r="P363" s="200">
        <f t="shared" si="67"/>
        <v>5.6861242660272177E-2</v>
      </c>
      <c r="Q363" s="227">
        <f t="shared" si="68"/>
        <v>37797.696600000003</v>
      </c>
      <c r="R363" s="178"/>
      <c r="S363" s="200">
        <f t="shared" si="69"/>
        <v>3.1533990879881872E-7</v>
      </c>
      <c r="T363" s="200">
        <v>1</v>
      </c>
      <c r="U363" s="200">
        <f t="shared" si="70"/>
        <v>3.1533990879881872E-7</v>
      </c>
      <c r="W363" s="200">
        <f t="shared" si="74"/>
        <v>5.6155134119581507E-4</v>
      </c>
    </row>
    <row r="364" spans="1:55" s="200" customFormat="1" ht="12.95" customHeight="1" x14ac:dyDescent="0.2">
      <c r="A364" s="178" t="s">
        <v>142</v>
      </c>
      <c r="B364" s="178" t="s">
        <v>54</v>
      </c>
      <c r="C364" s="162">
        <v>52862.004999999997</v>
      </c>
      <c r="D364" s="162" t="s">
        <v>38</v>
      </c>
      <c r="E364" s="200">
        <f t="shared" si="65"/>
        <v>19674.141249077256</v>
      </c>
      <c r="F364" s="200">
        <f t="shared" si="71"/>
        <v>19674</v>
      </c>
      <c r="G364" s="158">
        <f t="shared" si="66"/>
        <v>5.7770937994064298E-2</v>
      </c>
      <c r="I364" s="200">
        <f>G364</f>
        <v>5.7770937994064298E-2</v>
      </c>
      <c r="P364" s="200">
        <f t="shared" si="67"/>
        <v>5.7532193808535838E-2</v>
      </c>
      <c r="Q364" s="227">
        <f t="shared" si="68"/>
        <v>37843.504999999997</v>
      </c>
      <c r="R364" s="178"/>
      <c r="S364" s="200">
        <f t="shared" si="69"/>
        <v>5.6998786123647598E-8</v>
      </c>
      <c r="T364" s="200">
        <v>1</v>
      </c>
      <c r="U364" s="200">
        <f t="shared" si="70"/>
        <v>5.6998786123647598E-8</v>
      </c>
      <c r="W364" s="200">
        <f t="shared" si="74"/>
        <v>2.3874418552845972E-4</v>
      </c>
    </row>
    <row r="365" spans="1:55" s="200" customFormat="1" ht="12.95" customHeight="1" x14ac:dyDescent="0.2">
      <c r="A365" s="178" t="s">
        <v>87</v>
      </c>
      <c r="B365" s="178" t="s">
        <v>52</v>
      </c>
      <c r="C365" s="162">
        <v>53092.887799999997</v>
      </c>
      <c r="D365" s="162" t="s">
        <v>38</v>
      </c>
      <c r="E365" s="200">
        <f t="shared" si="65"/>
        <v>20238.646233512933</v>
      </c>
      <c r="F365" s="200">
        <f t="shared" si="71"/>
        <v>20238.5</v>
      </c>
      <c r="G365" s="158">
        <f t="shared" si="66"/>
        <v>5.9809574493556283E-2</v>
      </c>
      <c r="I365" s="200">
        <f>G365</f>
        <v>5.9809574493556283E-2</v>
      </c>
      <c r="P365" s="200">
        <f t="shared" si="67"/>
        <v>6.0976580757133608E-2</v>
      </c>
      <c r="Q365" s="227">
        <f t="shared" si="68"/>
        <v>38074.387799999997</v>
      </c>
      <c r="R365" s="178"/>
      <c r="S365" s="200">
        <f t="shared" si="69"/>
        <v>1.3619036192287086E-6</v>
      </c>
      <c r="T365" s="200">
        <v>1</v>
      </c>
      <c r="U365" s="200">
        <f t="shared" si="70"/>
        <v>1.3619036192287086E-6</v>
      </c>
      <c r="W365" s="200">
        <f t="shared" si="74"/>
        <v>-1.1670062635773248E-3</v>
      </c>
    </row>
    <row r="366" spans="1:55" s="200" customFormat="1" ht="12.95" customHeight="1" x14ac:dyDescent="0.2">
      <c r="A366" s="41" t="s">
        <v>143</v>
      </c>
      <c r="B366" s="48" t="s">
        <v>52</v>
      </c>
      <c r="C366" s="44">
        <v>53207.410300000003</v>
      </c>
      <c r="D366" s="44">
        <v>2.0000000000000001E-4</v>
      </c>
      <c r="E366" s="200">
        <f t="shared" si="65"/>
        <v>20518.652029007611</v>
      </c>
      <c r="F366" s="200">
        <f t="shared" si="71"/>
        <v>20518.5</v>
      </c>
      <c r="G366" s="158">
        <f t="shared" si="66"/>
        <v>6.2179934502637479E-2</v>
      </c>
      <c r="J366" s="200">
        <f>G366</f>
        <v>6.2179934502637479E-2</v>
      </c>
      <c r="O366" s="200">
        <f ca="1">+C$11+C$12*$F366</f>
        <v>6.8379871012843221E-2</v>
      </c>
      <c r="P366" s="200">
        <f t="shared" si="67"/>
        <v>6.2723852386753598E-2</v>
      </c>
      <c r="Q366" s="227">
        <f t="shared" si="68"/>
        <v>38188.910300000003</v>
      </c>
      <c r="R366" s="178"/>
      <c r="S366" s="200">
        <f t="shared" si="69"/>
        <v>2.9584666466135535E-7</v>
      </c>
      <c r="T366" s="200">
        <v>1</v>
      </c>
      <c r="U366" s="200">
        <f t="shared" si="70"/>
        <v>2.9584666466135535E-7</v>
      </c>
      <c r="W366" s="200">
        <f t="shared" si="74"/>
        <v>-5.4391788411611852E-4</v>
      </c>
    </row>
    <row r="367" spans="1:55" s="200" customFormat="1" ht="12.95" customHeight="1" x14ac:dyDescent="0.2">
      <c r="A367" s="41" t="s">
        <v>137</v>
      </c>
      <c r="B367" s="40" t="s">
        <v>52</v>
      </c>
      <c r="C367" s="41">
        <v>53223.361400000002</v>
      </c>
      <c r="D367" s="41">
        <v>1.1000000000000001E-3</v>
      </c>
      <c r="E367" s="200">
        <f t="shared" si="65"/>
        <v>20557.652229357012</v>
      </c>
      <c r="F367" s="200">
        <f t="shared" si="71"/>
        <v>20557.5</v>
      </c>
      <c r="G367" s="158">
        <f t="shared" si="66"/>
        <v>6.2261877501441631E-2</v>
      </c>
      <c r="K367" s="200">
        <f>G367</f>
        <v>6.2261877501441631E-2</v>
      </c>
      <c r="O367" s="200">
        <f ca="1">+C$11+C$12*$F367</f>
        <v>6.8582344477161036E-2</v>
      </c>
      <c r="P367" s="200">
        <f t="shared" si="67"/>
        <v>6.2969264131969752E-2</v>
      </c>
      <c r="Q367" s="227">
        <f t="shared" si="68"/>
        <v>38204.861400000002</v>
      </c>
      <c r="R367" s="178"/>
      <c r="S367" s="200">
        <f t="shared" si="69"/>
        <v>5.0039584504992716E-7</v>
      </c>
      <c r="T367" s="200">
        <v>0.6</v>
      </c>
      <c r="U367" s="200">
        <f t="shared" si="70"/>
        <v>3.0023750702995628E-7</v>
      </c>
      <c r="W367" s="200">
        <f t="shared" si="74"/>
        <v>-7.0738663052812012E-4</v>
      </c>
    </row>
    <row r="368" spans="1:55" s="200" customFormat="1" ht="12.95" customHeight="1" x14ac:dyDescent="0.2">
      <c r="A368" s="178" t="s">
        <v>144</v>
      </c>
      <c r="B368" s="178" t="s">
        <v>54</v>
      </c>
      <c r="C368" s="162">
        <v>53235.398000000001</v>
      </c>
      <c r="D368" s="162" t="s">
        <v>38</v>
      </c>
      <c r="E368" s="200">
        <f t="shared" si="65"/>
        <v>20587.081535895475</v>
      </c>
      <c r="F368" s="200">
        <f t="shared" si="71"/>
        <v>20587</v>
      </c>
      <c r="G368" s="158">
        <f t="shared" si="66"/>
        <v>3.3348219003528357E-2</v>
      </c>
      <c r="I368" s="200">
        <f t="shared" ref="I368:I373" si="75">G368</f>
        <v>3.3348219003528357E-2</v>
      </c>
      <c r="P368" s="200">
        <f t="shared" si="67"/>
        <v>6.3155227730676791E-2</v>
      </c>
      <c r="Q368" s="227">
        <f t="shared" si="68"/>
        <v>38216.898000000001</v>
      </c>
      <c r="R368" s="178"/>
      <c r="S368" s="200">
        <f t="shared" si="69"/>
        <v>8.8845776926030297E-4</v>
      </c>
      <c r="T368" s="200">
        <v>1</v>
      </c>
      <c r="U368" s="200">
        <f t="shared" si="70"/>
        <v>8.8845776926030297E-4</v>
      </c>
      <c r="W368" s="200">
        <f t="shared" si="74"/>
        <v>-2.9807008727148435E-2</v>
      </c>
    </row>
    <row r="369" spans="1:23" s="200" customFormat="1" ht="12.95" customHeight="1" x14ac:dyDescent="0.2">
      <c r="A369" s="178" t="s">
        <v>145</v>
      </c>
      <c r="B369" s="178" t="s">
        <v>54</v>
      </c>
      <c r="C369" s="162">
        <v>53429.290999999997</v>
      </c>
      <c r="D369" s="162" t="s">
        <v>38</v>
      </c>
      <c r="E369" s="200">
        <f t="shared" si="65"/>
        <v>21061.147013909362</v>
      </c>
      <c r="F369" s="200">
        <f t="shared" si="71"/>
        <v>21061</v>
      </c>
      <c r="G369" s="158">
        <f t="shared" si="66"/>
        <v>6.0128756995254662E-2</v>
      </c>
      <c r="I369" s="200">
        <f t="shared" si="75"/>
        <v>6.0128756995254662E-2</v>
      </c>
      <c r="P369" s="200">
        <f t="shared" si="67"/>
        <v>6.6182420792708377E-2</v>
      </c>
      <c r="Q369" s="227">
        <f t="shared" si="68"/>
        <v>38410.790999999997</v>
      </c>
      <c r="R369" s="178"/>
      <c r="S369" s="200">
        <f t="shared" si="69"/>
        <v>3.6646845372601736E-5</v>
      </c>
      <c r="T369" s="200">
        <v>1</v>
      </c>
      <c r="U369" s="200">
        <f t="shared" si="70"/>
        <v>3.6646845372601736E-5</v>
      </c>
      <c r="W369" s="200">
        <f t="shared" si="74"/>
        <v>-6.053663797453715E-3</v>
      </c>
    </row>
    <row r="370" spans="1:23" s="200" customFormat="1" ht="12.95" customHeight="1" x14ac:dyDescent="0.2">
      <c r="A370" s="178" t="s">
        <v>145</v>
      </c>
      <c r="B370" s="178" t="s">
        <v>54</v>
      </c>
      <c r="C370" s="162">
        <v>53436.241999999998</v>
      </c>
      <c r="D370" s="162" t="s">
        <v>38</v>
      </c>
      <c r="E370" s="200">
        <f t="shared" si="65"/>
        <v>21078.142104694871</v>
      </c>
      <c r="F370" s="200">
        <f t="shared" si="71"/>
        <v>21078</v>
      </c>
      <c r="G370" s="158">
        <f t="shared" si="66"/>
        <v>5.8120885994867422E-2</v>
      </c>
      <c r="I370" s="200">
        <f t="shared" si="75"/>
        <v>5.8120885994867422E-2</v>
      </c>
      <c r="P370" s="200">
        <f t="shared" si="67"/>
        <v>6.6292360884988147E-2</v>
      </c>
      <c r="Q370" s="227">
        <f t="shared" si="68"/>
        <v>38417.741999999998</v>
      </c>
      <c r="R370" s="178"/>
      <c r="S370" s="200">
        <f t="shared" si="69"/>
        <v>6.6773001879873514E-5</v>
      </c>
      <c r="T370" s="200">
        <v>1</v>
      </c>
      <c r="U370" s="200">
        <f t="shared" si="70"/>
        <v>6.6773001879873514E-5</v>
      </c>
      <c r="W370" s="200">
        <f t="shared" si="74"/>
        <v>-8.1714748901207251E-3</v>
      </c>
    </row>
    <row r="371" spans="1:23" s="200" customFormat="1" ht="12.95" customHeight="1" x14ac:dyDescent="0.2">
      <c r="A371" s="178" t="s">
        <v>145</v>
      </c>
      <c r="B371" s="178" t="s">
        <v>54</v>
      </c>
      <c r="C371" s="162">
        <v>53447.286999999997</v>
      </c>
      <c r="D371" s="162" t="s">
        <v>38</v>
      </c>
      <c r="E371" s="200">
        <f t="shared" si="65"/>
        <v>21105.146964100124</v>
      </c>
      <c r="F371" s="200">
        <f t="shared" si="71"/>
        <v>21105</v>
      </c>
      <c r="G371" s="158">
        <f t="shared" si="66"/>
        <v>6.0108384997874964E-2</v>
      </c>
      <c r="I371" s="200">
        <f t="shared" si="75"/>
        <v>6.0108384997874964E-2</v>
      </c>
      <c r="P371" s="200">
        <f t="shared" si="67"/>
        <v>6.6467166589696314E-2</v>
      </c>
      <c r="Q371" s="227">
        <f t="shared" si="68"/>
        <v>38428.786999999997</v>
      </c>
      <c r="R371" s="178"/>
      <c r="S371" s="200">
        <f t="shared" si="69"/>
        <v>4.0434103332486061E-5</v>
      </c>
      <c r="T371" s="200">
        <v>1</v>
      </c>
      <c r="U371" s="200">
        <f t="shared" si="70"/>
        <v>4.0434103332486061E-5</v>
      </c>
      <c r="W371" s="200">
        <f t="shared" si="74"/>
        <v>-6.3587815918213497E-3</v>
      </c>
    </row>
    <row r="372" spans="1:23" s="200" customFormat="1" ht="12.95" customHeight="1" x14ac:dyDescent="0.2">
      <c r="A372" s="178" t="s">
        <v>87</v>
      </c>
      <c r="B372" s="178" t="s">
        <v>54</v>
      </c>
      <c r="C372" s="162">
        <v>53469.788099999998</v>
      </c>
      <c r="D372" s="162" t="s">
        <v>38</v>
      </c>
      <c r="E372" s="200">
        <f t="shared" si="65"/>
        <v>21160.161816247128</v>
      </c>
      <c r="F372" s="200">
        <f t="shared" si="71"/>
        <v>21160</v>
      </c>
      <c r="G372" s="158">
        <f t="shared" si="66"/>
        <v>6.6182919996208511E-2</v>
      </c>
      <c r="I372" s="200">
        <f t="shared" si="75"/>
        <v>6.6182919996208511E-2</v>
      </c>
      <c r="P372" s="200">
        <f t="shared" si="67"/>
        <v>6.682399244802277E-2</v>
      </c>
      <c r="Q372" s="227">
        <f t="shared" si="68"/>
        <v>38451.288099999998</v>
      </c>
      <c r="R372" s="178"/>
      <c r="S372" s="200">
        <f t="shared" si="69"/>
        <v>4.1097388847514557E-7</v>
      </c>
      <c r="T372" s="200">
        <v>1</v>
      </c>
      <c r="U372" s="200">
        <f t="shared" si="70"/>
        <v>4.1097388847514557E-7</v>
      </c>
      <c r="W372" s="200">
        <f t="shared" si="74"/>
        <v>-6.4107245181425909E-4</v>
      </c>
    </row>
    <row r="373" spans="1:23" s="200" customFormat="1" ht="12.95" customHeight="1" x14ac:dyDescent="0.2">
      <c r="A373" s="178" t="s">
        <v>145</v>
      </c>
      <c r="B373" s="178" t="s">
        <v>52</v>
      </c>
      <c r="C373" s="162">
        <v>53498.210700000003</v>
      </c>
      <c r="D373" s="162" t="s">
        <v>38</v>
      </c>
      <c r="E373" s="200">
        <f t="shared" si="65"/>
        <v>21229.654647114672</v>
      </c>
      <c r="F373" s="200">
        <f t="shared" si="71"/>
        <v>21229.5</v>
      </c>
      <c r="G373" s="158">
        <f t="shared" si="66"/>
        <v>6.3250741506635677E-2</v>
      </c>
      <c r="I373" s="200">
        <f t="shared" si="75"/>
        <v>6.3250741506635677E-2</v>
      </c>
      <c r="P373" s="200">
        <f t="shared" si="67"/>
        <v>6.7276310633558156E-2</v>
      </c>
      <c r="Q373" s="227">
        <f t="shared" si="68"/>
        <v>38479.710700000003</v>
      </c>
      <c r="R373" s="178"/>
      <c r="S373" s="200">
        <f t="shared" si="69"/>
        <v>1.6205206795631412E-5</v>
      </c>
      <c r="T373" s="200">
        <v>1</v>
      </c>
      <c r="U373" s="200">
        <f t="shared" si="70"/>
        <v>1.6205206795631412E-5</v>
      </c>
      <c r="W373" s="200">
        <f t="shared" si="74"/>
        <v>-4.0255691269224791E-3</v>
      </c>
    </row>
    <row r="374" spans="1:23" s="200" customFormat="1" ht="12.95" customHeight="1" x14ac:dyDescent="0.2">
      <c r="A374" s="39" t="s">
        <v>146</v>
      </c>
      <c r="B374" s="48" t="s">
        <v>52</v>
      </c>
      <c r="C374" s="44">
        <v>53512.533000000003</v>
      </c>
      <c r="D374" s="44">
        <v>2.9999999999999997E-4</v>
      </c>
      <c r="E374" s="200">
        <f t="shared" si="65"/>
        <v>21264.672455884243</v>
      </c>
      <c r="F374" s="200">
        <f t="shared" si="71"/>
        <v>21264.5</v>
      </c>
      <c r="G374" s="158">
        <f t="shared" si="66"/>
        <v>7.0534536505874712E-2</v>
      </c>
      <c r="J374" s="200">
        <f>G374</f>
        <v>7.0534536505874712E-2</v>
      </c>
      <c r="O374" s="200">
        <f ca="1">+C$11+C$12*$F374</f>
        <v>7.2252824971332855E-2</v>
      </c>
      <c r="P374" s="200">
        <f t="shared" si="67"/>
        <v>6.7504697024745444E-2</v>
      </c>
      <c r="Q374" s="227">
        <f t="shared" si="68"/>
        <v>38494.033000000003</v>
      </c>
      <c r="R374" s="178"/>
      <c r="S374" s="200">
        <f t="shared" si="69"/>
        <v>9.1799272814096702E-6</v>
      </c>
      <c r="T374" s="200">
        <v>1</v>
      </c>
      <c r="U374" s="200">
        <f t="shared" si="70"/>
        <v>9.1799272814096702E-6</v>
      </c>
      <c r="W374" s="200">
        <f t="shared" si="74"/>
        <v>3.0298394811292678E-3</v>
      </c>
    </row>
    <row r="375" spans="1:23" s="200" customFormat="1" ht="12.95" customHeight="1" x14ac:dyDescent="0.2">
      <c r="A375" s="39" t="s">
        <v>147</v>
      </c>
      <c r="B375" s="40" t="s">
        <v>52</v>
      </c>
      <c r="C375" s="41">
        <v>53520.503499999999</v>
      </c>
      <c r="D375" s="41">
        <v>5.9999999999999995E-4</v>
      </c>
      <c r="E375" s="200">
        <f t="shared" si="65"/>
        <v>21284.160208884648</v>
      </c>
      <c r="F375" s="200">
        <f t="shared" si="71"/>
        <v>21284</v>
      </c>
      <c r="G375" s="158">
        <f t="shared" si="66"/>
        <v>6.5525507998245303E-2</v>
      </c>
      <c r="J375" s="200">
        <f>G375</f>
        <v>6.5525507998245303E-2</v>
      </c>
      <c r="O375" s="200">
        <f ca="1">+C$11+C$12*$F375</f>
        <v>7.2354061703491762E-2</v>
      </c>
      <c r="P375" s="200">
        <f t="shared" si="67"/>
        <v>6.7632115285635105E-2</v>
      </c>
      <c r="Q375" s="227">
        <f t="shared" si="68"/>
        <v>38502.003499999999</v>
      </c>
      <c r="R375" s="178"/>
      <c r="S375" s="200">
        <f t="shared" si="69"/>
        <v>4.4377942632838231E-6</v>
      </c>
      <c r="T375" s="200">
        <v>1</v>
      </c>
      <c r="U375" s="200">
        <f t="shared" si="70"/>
        <v>4.4377942632838231E-6</v>
      </c>
      <c r="W375" s="200">
        <f t="shared" si="74"/>
        <v>-2.1066072873898029E-3</v>
      </c>
    </row>
    <row r="376" spans="1:23" s="200" customFormat="1" ht="12.95" customHeight="1" x14ac:dyDescent="0.2">
      <c r="A376" s="178" t="s">
        <v>148</v>
      </c>
      <c r="B376" s="178" t="s">
        <v>52</v>
      </c>
      <c r="C376" s="162">
        <v>53533.389600000002</v>
      </c>
      <c r="D376" s="162" t="s">
        <v>38</v>
      </c>
      <c r="E376" s="200">
        <f t="shared" si="65"/>
        <v>21315.666530186791</v>
      </c>
      <c r="F376" s="200">
        <f t="shared" si="71"/>
        <v>21315.5</v>
      </c>
      <c r="G376" s="158">
        <f t="shared" si="66"/>
        <v>6.8110923501080833E-2</v>
      </c>
      <c r="J376" s="200">
        <f>G376</f>
        <v>6.8110923501080833E-2</v>
      </c>
      <c r="P376" s="200">
        <f t="shared" si="67"/>
        <v>6.7838208436488467E-2</v>
      </c>
      <c r="Q376" s="227">
        <f t="shared" si="68"/>
        <v>38514.889600000002</v>
      </c>
      <c r="R376" s="178"/>
      <c r="S376" s="200">
        <f t="shared" si="69"/>
        <v>7.437350645561833E-8</v>
      </c>
      <c r="T376" s="200">
        <v>1</v>
      </c>
      <c r="U376" s="200">
        <f t="shared" si="70"/>
        <v>7.437350645561833E-8</v>
      </c>
      <c r="W376" s="200">
        <f t="shared" si="74"/>
        <v>2.7271506459236594E-4</v>
      </c>
    </row>
    <row r="377" spans="1:23" s="200" customFormat="1" ht="12.95" customHeight="1" x14ac:dyDescent="0.2">
      <c r="A377" s="39" t="s">
        <v>146</v>
      </c>
      <c r="B377" s="48" t="s">
        <v>54</v>
      </c>
      <c r="C377" s="44">
        <v>53538.500599999999</v>
      </c>
      <c r="D377" s="44">
        <v>1E-4</v>
      </c>
      <c r="E377" s="200">
        <f t="shared" si="65"/>
        <v>21328.162848558924</v>
      </c>
      <c r="F377" s="200">
        <f t="shared" si="71"/>
        <v>21328</v>
      </c>
      <c r="G377" s="158">
        <f t="shared" si="66"/>
        <v>6.6605136002181098E-2</v>
      </c>
      <c r="J377" s="200">
        <f>G377</f>
        <v>6.6605136002181098E-2</v>
      </c>
      <c r="O377" s="200">
        <f ca="1">+C$11+C$12*$F377</f>
        <v>7.2582493304260587E-2</v>
      </c>
      <c r="P377" s="200">
        <f t="shared" si="67"/>
        <v>6.7920081696706464E-2</v>
      </c>
      <c r="Q377" s="227">
        <f t="shared" si="68"/>
        <v>38520.000599999999</v>
      </c>
      <c r="R377" s="178"/>
      <c r="S377" s="200">
        <f t="shared" si="69"/>
        <v>1.7290821795507964E-6</v>
      </c>
      <c r="T377" s="200">
        <v>1</v>
      </c>
      <c r="U377" s="200">
        <f t="shared" si="70"/>
        <v>1.7290821795507964E-6</v>
      </c>
      <c r="W377" s="200">
        <f t="shared" si="74"/>
        <v>-1.3149456945253657E-3</v>
      </c>
    </row>
    <row r="378" spans="1:23" s="200" customFormat="1" ht="12.95" customHeight="1" x14ac:dyDescent="0.2">
      <c r="A378" s="178" t="s">
        <v>87</v>
      </c>
      <c r="B378" s="178" t="s">
        <v>52</v>
      </c>
      <c r="C378" s="162">
        <v>53538.701000000001</v>
      </c>
      <c r="D378" s="162" t="s">
        <v>38</v>
      </c>
      <c r="E378" s="200">
        <f t="shared" si="65"/>
        <v>21328.652823554381</v>
      </c>
      <c r="F378" s="200">
        <f t="shared" si="71"/>
        <v>21328.5</v>
      </c>
      <c r="G378" s="158">
        <f t="shared" si="66"/>
        <v>6.2504904497473035E-2</v>
      </c>
      <c r="I378" s="200">
        <f>G378</f>
        <v>6.2504904497473035E-2</v>
      </c>
      <c r="P378" s="200">
        <f t="shared" si="67"/>
        <v>6.7923357693869757E-2</v>
      </c>
      <c r="Q378" s="227">
        <f t="shared" si="68"/>
        <v>38520.201000000001</v>
      </c>
      <c r="R378" s="178"/>
      <c r="S378" s="200">
        <f t="shared" si="69"/>
        <v>2.9359635041541852E-5</v>
      </c>
      <c r="T378" s="200">
        <v>1</v>
      </c>
      <c r="U378" s="200">
        <f t="shared" si="70"/>
        <v>2.9359635041541852E-5</v>
      </c>
      <c r="W378" s="200">
        <f t="shared" si="74"/>
        <v>-5.418453196396722E-3</v>
      </c>
    </row>
    <row r="379" spans="1:23" s="200" customFormat="1" ht="12.95" customHeight="1" x14ac:dyDescent="0.2">
      <c r="A379" s="178" t="s">
        <v>87</v>
      </c>
      <c r="B379" s="178" t="s">
        <v>54</v>
      </c>
      <c r="C379" s="162">
        <v>53539.727099999996</v>
      </c>
      <c r="D379" s="162" t="s">
        <v>38</v>
      </c>
      <c r="E379" s="200">
        <f t="shared" si="65"/>
        <v>21331.161622670326</v>
      </c>
      <c r="F379" s="200">
        <f t="shared" si="71"/>
        <v>21331</v>
      </c>
      <c r="G379" s="158">
        <f t="shared" si="66"/>
        <v>6.6103746990847867E-2</v>
      </c>
      <c r="I379" s="200">
        <f>G379</f>
        <v>6.6103746990847867E-2</v>
      </c>
      <c r="P379" s="200">
        <f t="shared" si="67"/>
        <v>6.7939738910556824E-2</v>
      </c>
      <c r="Q379" s="227">
        <f t="shared" si="68"/>
        <v>38521.227099999996</v>
      </c>
      <c r="R379" s="178"/>
      <c r="S379" s="200">
        <f t="shared" si="69"/>
        <v>3.3708663292365809E-6</v>
      </c>
      <c r="T379" s="200">
        <v>1</v>
      </c>
      <c r="U379" s="200">
        <f t="shared" si="70"/>
        <v>3.3708663292365809E-6</v>
      </c>
      <c r="W379" s="200">
        <f t="shared" si="74"/>
        <v>-1.8359919197089569E-3</v>
      </c>
    </row>
    <row r="380" spans="1:23" s="200" customFormat="1" ht="12.95" customHeight="1" x14ac:dyDescent="0.2">
      <c r="A380" s="41" t="s">
        <v>137</v>
      </c>
      <c r="B380" s="40" t="s">
        <v>52</v>
      </c>
      <c r="C380" s="41">
        <v>53569.38508</v>
      </c>
      <c r="D380" s="41">
        <v>3.3E-3</v>
      </c>
      <c r="E380" s="200">
        <f t="shared" si="65"/>
        <v>21403.674939116143</v>
      </c>
      <c r="F380" s="200">
        <f t="shared" si="71"/>
        <v>21403.5</v>
      </c>
      <c r="G380" s="158">
        <f t="shared" si="66"/>
        <v>7.1550179498444777E-2</v>
      </c>
      <c r="K380" s="200">
        <f>G380</f>
        <v>7.1550179498444777E-2</v>
      </c>
      <c r="O380" s="200">
        <f ca="1">+C$11+C$12*$F380</f>
        <v>7.2974461164670726E-2</v>
      </c>
      <c r="P380" s="200">
        <f t="shared" si="67"/>
        <v>6.84156865757026E-2</v>
      </c>
      <c r="Q380" s="227">
        <f t="shared" si="68"/>
        <v>38550.88508</v>
      </c>
      <c r="R380" s="178"/>
      <c r="S380" s="200">
        <f t="shared" si="69"/>
        <v>9.8250458827207947E-6</v>
      </c>
      <c r="T380" s="217">
        <v>0.4</v>
      </c>
      <c r="U380" s="200">
        <f t="shared" si="70"/>
        <v>3.9300183530883181E-6</v>
      </c>
      <c r="W380" s="200">
        <f t="shared" si="74"/>
        <v>3.1344929227421769E-3</v>
      </c>
    </row>
    <row r="381" spans="1:23" s="200" customFormat="1" ht="12.95" customHeight="1" x14ac:dyDescent="0.2">
      <c r="A381" s="178" t="s">
        <v>149</v>
      </c>
      <c r="B381" s="178" t="s">
        <v>54</v>
      </c>
      <c r="C381" s="162">
        <v>53954.054900000003</v>
      </c>
      <c r="D381" s="162" t="s">
        <v>38</v>
      </c>
      <c r="E381" s="200">
        <f t="shared" si="65"/>
        <v>22344.186881763999</v>
      </c>
      <c r="F381" s="200">
        <f t="shared" si="71"/>
        <v>22344</v>
      </c>
      <c r="G381" s="158">
        <f t="shared" si="66"/>
        <v>7.6434728005551733E-2</v>
      </c>
      <c r="I381" s="200">
        <f>G381</f>
        <v>7.6434728005551733E-2</v>
      </c>
      <c r="P381" s="200">
        <f t="shared" si="67"/>
        <v>7.4746234376614332E-2</v>
      </c>
      <c r="Q381" s="227">
        <f t="shared" si="68"/>
        <v>38935.554900000003</v>
      </c>
      <c r="R381" s="178"/>
      <c r="S381" s="200">
        <f t="shared" si="69"/>
        <v>2.8510107349621948E-6</v>
      </c>
      <c r="T381" s="200">
        <v>1</v>
      </c>
      <c r="U381" s="200">
        <f t="shared" si="70"/>
        <v>2.8510107349621948E-6</v>
      </c>
      <c r="W381" s="200">
        <f t="shared" si="74"/>
        <v>1.6884936289374014E-3</v>
      </c>
    </row>
    <row r="382" spans="1:23" s="200" customFormat="1" ht="12.95" customHeight="1" x14ac:dyDescent="0.2">
      <c r="A382" s="41" t="s">
        <v>137</v>
      </c>
      <c r="B382" s="40" t="s">
        <v>54</v>
      </c>
      <c r="C382" s="41">
        <v>53959.370130000003</v>
      </c>
      <c r="D382" s="41">
        <v>6.9999999999999999E-4</v>
      </c>
      <c r="E382" s="200">
        <f t="shared" si="65"/>
        <v>22357.182539424171</v>
      </c>
      <c r="F382" s="200">
        <f t="shared" si="71"/>
        <v>22357</v>
      </c>
      <c r="G382" s="158">
        <f t="shared" si="66"/>
        <v>7.4658709003415424E-2</v>
      </c>
      <c r="K382" s="200">
        <f>G382</f>
        <v>7.4658709003415424E-2</v>
      </c>
      <c r="O382" s="200">
        <f ca="1">+C$11+C$12*$F382</f>
        <v>7.7924677785876972E-2</v>
      </c>
      <c r="P382" s="200">
        <f t="shared" si="67"/>
        <v>7.4835772262267355E-2</v>
      </c>
      <c r="Q382" s="227">
        <f t="shared" si="68"/>
        <v>38940.870130000003</v>
      </c>
      <c r="R382" s="178"/>
      <c r="S382" s="200">
        <f t="shared" si="69"/>
        <v>3.1351397635265954E-8</v>
      </c>
      <c r="T382" s="200">
        <v>1</v>
      </c>
      <c r="U382" s="200">
        <f t="shared" si="70"/>
        <v>3.1351397635265954E-8</v>
      </c>
      <c r="W382" s="200">
        <f t="shared" si="74"/>
        <v>-1.7706325885193108E-4</v>
      </c>
    </row>
    <row r="383" spans="1:23" s="200" customFormat="1" ht="12.95" customHeight="1" x14ac:dyDescent="0.2">
      <c r="A383" s="41" t="s">
        <v>150</v>
      </c>
      <c r="B383" s="48" t="s">
        <v>52</v>
      </c>
      <c r="C383" s="44">
        <v>53983.299400000004</v>
      </c>
      <c r="D383" s="44">
        <v>2.0000000000000001E-4</v>
      </c>
      <c r="E383" s="200">
        <f t="shared" si="65"/>
        <v>22415.689245809001</v>
      </c>
      <c r="F383" s="200">
        <f t="shared" si="71"/>
        <v>22415.5</v>
      </c>
      <c r="G383" s="158">
        <f t="shared" si="66"/>
        <v>7.7401623500918504E-2</v>
      </c>
      <c r="K383" s="200">
        <f>G383</f>
        <v>7.7401623500918504E-2</v>
      </c>
      <c r="O383" s="200">
        <f ca="1">+C$11+C$12*$F383</f>
        <v>7.8228387982353709E-2</v>
      </c>
      <c r="P383" s="200">
        <f t="shared" si="67"/>
        <v>7.5239379204267251E-2</v>
      </c>
      <c r="Q383" s="227">
        <f t="shared" si="68"/>
        <v>38964.799400000004</v>
      </c>
      <c r="R383" s="178"/>
      <c r="S383" s="200">
        <f t="shared" si="69"/>
        <v>4.675300398400871E-6</v>
      </c>
      <c r="T383" s="200">
        <v>1</v>
      </c>
      <c r="U383" s="200">
        <f t="shared" si="70"/>
        <v>4.675300398400871E-6</v>
      </c>
      <c r="W383" s="200">
        <f t="shared" si="74"/>
        <v>2.1622442966512528E-3</v>
      </c>
    </row>
    <row r="384" spans="1:23" s="200" customFormat="1" ht="12.95" customHeight="1" x14ac:dyDescent="0.2">
      <c r="A384" s="178" t="s">
        <v>151</v>
      </c>
      <c r="B384" s="178" t="s">
        <v>54</v>
      </c>
      <c r="C384" s="162">
        <v>54023.586199999998</v>
      </c>
      <c r="D384" s="162" t="s">
        <v>38</v>
      </c>
      <c r="E384" s="200">
        <f t="shared" si="65"/>
        <v>22514.189867799727</v>
      </c>
      <c r="F384" s="200">
        <f t="shared" si="71"/>
        <v>22514</v>
      </c>
      <c r="G384" s="158">
        <f t="shared" si="66"/>
        <v>7.7656017994740978E-2</v>
      </c>
      <c r="I384" s="200">
        <f>G384</f>
        <v>7.7656017994740978E-2</v>
      </c>
      <c r="P384" s="200">
        <f t="shared" si="67"/>
        <v>7.5921494678120746E-2</v>
      </c>
      <c r="Q384" s="227">
        <f t="shared" si="68"/>
        <v>39005.086199999998</v>
      </c>
      <c r="R384" s="178"/>
      <c r="S384" s="200">
        <f t="shared" si="69"/>
        <v>3.0085711358992486E-6</v>
      </c>
      <c r="T384" s="200">
        <v>1</v>
      </c>
      <c r="U384" s="200">
        <f t="shared" si="70"/>
        <v>3.0085711358992486E-6</v>
      </c>
      <c r="W384" s="200">
        <f t="shared" si="74"/>
        <v>1.7345233166202317E-3</v>
      </c>
    </row>
    <row r="385" spans="1:23" s="200" customFormat="1" ht="12.95" customHeight="1" x14ac:dyDescent="0.2">
      <c r="A385" s="178" t="s">
        <v>151</v>
      </c>
      <c r="B385" s="178" t="s">
        <v>54</v>
      </c>
      <c r="C385" s="162">
        <v>54233.816800000001</v>
      </c>
      <c r="D385" s="162" t="s">
        <v>38</v>
      </c>
      <c r="E385" s="200">
        <f t="shared" si="65"/>
        <v>23028.200532868344</v>
      </c>
      <c r="F385" s="200">
        <f t="shared" si="71"/>
        <v>23028</v>
      </c>
      <c r="G385" s="158">
        <f t="shared" si="66"/>
        <v>8.2018036002409644E-2</v>
      </c>
      <c r="I385" s="200">
        <f>G385</f>
        <v>8.2018036002409644E-2</v>
      </c>
      <c r="P385" s="200">
        <f t="shared" si="67"/>
        <v>7.953262804346703E-2</v>
      </c>
      <c r="Q385" s="227">
        <f t="shared" si="68"/>
        <v>39215.316800000001</v>
      </c>
      <c r="R385" s="178"/>
      <c r="S385" s="200">
        <f t="shared" si="69"/>
        <v>6.1772527223752944E-6</v>
      </c>
      <c r="T385" s="200">
        <v>1</v>
      </c>
      <c r="U385" s="200">
        <f t="shared" si="70"/>
        <v>6.1772527223752944E-6</v>
      </c>
      <c r="W385" s="200">
        <f t="shared" si="74"/>
        <v>2.4854079589426148E-3</v>
      </c>
    </row>
    <row r="386" spans="1:23" s="200" customFormat="1" ht="12.95" customHeight="1" x14ac:dyDescent="0.2">
      <c r="A386" s="178" t="s">
        <v>151</v>
      </c>
      <c r="B386" s="178" t="s">
        <v>54</v>
      </c>
      <c r="C386" s="162">
        <v>54249.767599999999</v>
      </c>
      <c r="D386" s="162" t="s">
        <v>38</v>
      </c>
      <c r="E386" s="200">
        <f t="shared" si="65"/>
        <v>23067.199999722245</v>
      </c>
      <c r="F386" s="200">
        <f t="shared" si="71"/>
        <v>23067</v>
      </c>
      <c r="G386" s="158">
        <f t="shared" si="66"/>
        <v>8.1799978994240519E-2</v>
      </c>
      <c r="I386" s="200">
        <f>G386</f>
        <v>8.1799978994240519E-2</v>
      </c>
      <c r="P386" s="200">
        <f t="shared" si="67"/>
        <v>7.9810164035590186E-2</v>
      </c>
      <c r="Q386" s="227">
        <f t="shared" si="68"/>
        <v>39231.267599999999</v>
      </c>
      <c r="R386" s="178"/>
      <c r="S386" s="200">
        <f t="shared" si="69"/>
        <v>3.9593635696686233E-6</v>
      </c>
      <c r="T386" s="200">
        <v>1</v>
      </c>
      <c r="U386" s="200">
        <f t="shared" si="70"/>
        <v>3.9593635696686233E-6</v>
      </c>
      <c r="W386" s="200">
        <f t="shared" si="74"/>
        <v>1.9898149586503322E-3</v>
      </c>
    </row>
    <row r="387" spans="1:23" s="200" customFormat="1" ht="12.95" customHeight="1" x14ac:dyDescent="0.2">
      <c r="A387" s="41" t="s">
        <v>152</v>
      </c>
      <c r="B387" s="40" t="s">
        <v>54</v>
      </c>
      <c r="C387" s="41">
        <v>54262.446000000004</v>
      </c>
      <c r="D387" s="41">
        <v>1E-4</v>
      </c>
      <c r="E387" s="200">
        <f t="shared" si="65"/>
        <v>23098.198497638383</v>
      </c>
      <c r="F387" s="200">
        <f t="shared" si="71"/>
        <v>23098</v>
      </c>
      <c r="G387" s="158">
        <f t="shared" si="66"/>
        <v>8.1185626004298683E-2</v>
      </c>
      <c r="K387" s="200">
        <f t="shared" ref="K387:K392" si="76">G387</f>
        <v>8.1185626004298683E-2</v>
      </c>
      <c r="O387" s="200">
        <f t="shared" ref="O387:O392" ca="1" si="77">+C$11+C$12*$F387</f>
        <v>8.177167360791561E-2</v>
      </c>
      <c r="P387" s="200">
        <f t="shared" si="67"/>
        <v>8.0031125699698571E-2</v>
      </c>
      <c r="Q387" s="227">
        <f t="shared" si="68"/>
        <v>39243.946000000004</v>
      </c>
      <c r="R387" s="178"/>
      <c r="S387" s="200">
        <f t="shared" si="69"/>
        <v>1.3328709533217509E-6</v>
      </c>
      <c r="T387" s="200">
        <v>1</v>
      </c>
      <c r="U387" s="200">
        <f t="shared" si="70"/>
        <v>1.3328709533217509E-6</v>
      </c>
      <c r="W387" s="200">
        <f t="shared" si="74"/>
        <v>1.1545003046001118E-3</v>
      </c>
    </row>
    <row r="388" spans="1:23" s="200" customFormat="1" ht="12.95" customHeight="1" x14ac:dyDescent="0.2">
      <c r="A388" s="41" t="s">
        <v>152</v>
      </c>
      <c r="B388" s="40" t="s">
        <v>52</v>
      </c>
      <c r="C388" s="41">
        <v>54263.469499999999</v>
      </c>
      <c r="D388" s="41">
        <v>1E-4</v>
      </c>
      <c r="E388" s="200">
        <f t="shared" si="65"/>
        <v>23100.700939793307</v>
      </c>
      <c r="F388" s="200">
        <f t="shared" si="71"/>
        <v>23100.5</v>
      </c>
      <c r="G388" s="158">
        <f t="shared" si="66"/>
        <v>8.2184468497871421E-2</v>
      </c>
      <c r="K388" s="200">
        <f t="shared" si="76"/>
        <v>8.2184468497871421E-2</v>
      </c>
      <c r="O388" s="200">
        <f t="shared" ca="1" si="77"/>
        <v>8.1784652676141101E-2</v>
      </c>
      <c r="P388" s="200">
        <f t="shared" si="67"/>
        <v>8.0048958933461811E-2</v>
      </c>
      <c r="Q388" s="227">
        <f t="shared" si="68"/>
        <v>39244.969499999999</v>
      </c>
      <c r="R388" s="178"/>
      <c r="S388" s="200">
        <f t="shared" si="69"/>
        <v>4.5604010996849221E-6</v>
      </c>
      <c r="T388" s="200">
        <v>1</v>
      </c>
      <c r="U388" s="200">
        <f t="shared" si="70"/>
        <v>4.5604010996849221E-6</v>
      </c>
      <c r="W388" s="200">
        <f t="shared" si="74"/>
        <v>2.13550956440961E-3</v>
      </c>
    </row>
    <row r="389" spans="1:23" s="200" customFormat="1" ht="12.95" customHeight="1" x14ac:dyDescent="0.2">
      <c r="A389" s="41" t="s">
        <v>152</v>
      </c>
      <c r="B389" s="40" t="s">
        <v>54</v>
      </c>
      <c r="C389" s="41">
        <v>54268.377999999997</v>
      </c>
      <c r="D389" s="41">
        <v>2.0000000000000001E-4</v>
      </c>
      <c r="E389" s="200">
        <f t="shared" si="65"/>
        <v>23112.702148701468</v>
      </c>
      <c r="F389" s="200">
        <f t="shared" si="71"/>
        <v>23112.5</v>
      </c>
      <c r="G389" s="158">
        <f t="shared" si="66"/>
        <v>8.267891249852255E-2</v>
      </c>
      <c r="K389" s="200">
        <f t="shared" si="76"/>
        <v>8.267891249852255E-2</v>
      </c>
      <c r="O389" s="200">
        <f t="shared" ca="1" si="77"/>
        <v>8.1846952203623508E-2</v>
      </c>
      <c r="P389" s="200">
        <f t="shared" si="67"/>
        <v>8.013458701172449E-2</v>
      </c>
      <c r="Q389" s="227">
        <f t="shared" si="68"/>
        <v>39249.877999999997</v>
      </c>
      <c r="R389" s="178"/>
      <c r="S389" s="200">
        <f t="shared" si="69"/>
        <v>6.4735921827701867E-6</v>
      </c>
      <c r="T389" s="200">
        <v>1</v>
      </c>
      <c r="U389" s="200">
        <f t="shared" si="70"/>
        <v>6.4735921827701867E-6</v>
      </c>
      <c r="W389" s="200">
        <f t="shared" si="74"/>
        <v>2.5443254867980603E-3</v>
      </c>
    </row>
    <row r="390" spans="1:23" s="200" customFormat="1" ht="12.95" customHeight="1" x14ac:dyDescent="0.2">
      <c r="A390" s="41" t="s">
        <v>152</v>
      </c>
      <c r="B390" s="40" t="s">
        <v>52</v>
      </c>
      <c r="C390" s="41">
        <v>54269.3989</v>
      </c>
      <c r="D390" s="41">
        <v>1E-4</v>
      </c>
      <c r="E390" s="200">
        <f t="shared" si="65"/>
        <v>23115.198233895397</v>
      </c>
      <c r="F390" s="200">
        <f t="shared" si="71"/>
        <v>23115</v>
      </c>
      <c r="G390" s="158">
        <f t="shared" si="66"/>
        <v>8.1077754999569152E-2</v>
      </c>
      <c r="K390" s="200">
        <f t="shared" si="76"/>
        <v>8.1077754999569152E-2</v>
      </c>
      <c r="O390" s="200">
        <f t="shared" ca="1" si="77"/>
        <v>8.1859931271849012E-2</v>
      </c>
      <c r="P390" s="200">
        <f t="shared" si="67"/>
        <v>8.0152432143904009E-2</v>
      </c>
      <c r="Q390" s="227">
        <f t="shared" si="68"/>
        <v>39250.8989</v>
      </c>
      <c r="R390" s="178"/>
      <c r="S390" s="200">
        <f t="shared" si="69"/>
        <v>8.5622238721629352E-7</v>
      </c>
      <c r="T390" s="200">
        <v>1</v>
      </c>
      <c r="U390" s="200">
        <f t="shared" si="70"/>
        <v>8.5622238721629352E-7</v>
      </c>
      <c r="W390" s="200">
        <f t="shared" si="74"/>
        <v>9.2532285566514216E-4</v>
      </c>
    </row>
    <row r="391" spans="1:23" s="200" customFormat="1" ht="12.95" customHeight="1" x14ac:dyDescent="0.2">
      <c r="A391" s="41" t="s">
        <v>152</v>
      </c>
      <c r="B391" s="40" t="s">
        <v>54</v>
      </c>
      <c r="C391" s="41">
        <v>54287.394500000002</v>
      </c>
      <c r="D391" s="41">
        <v>1E-4</v>
      </c>
      <c r="E391" s="200">
        <f t="shared" si="65"/>
        <v>23159.197206092162</v>
      </c>
      <c r="F391" s="200">
        <f t="shared" si="71"/>
        <v>23159</v>
      </c>
      <c r="G391" s="158">
        <f t="shared" si="66"/>
        <v>8.0657382997742388E-2</v>
      </c>
      <c r="K391" s="200">
        <f t="shared" si="76"/>
        <v>8.0657382997742388E-2</v>
      </c>
      <c r="O391" s="200">
        <f t="shared" ca="1" si="77"/>
        <v>8.2088362872617837E-2</v>
      </c>
      <c r="P391" s="200">
        <f t="shared" si="67"/>
        <v>8.0466842251776902E-2</v>
      </c>
      <c r="Q391" s="227">
        <f t="shared" si="68"/>
        <v>39268.894500000002</v>
      </c>
      <c r="R391" s="178"/>
      <c r="S391" s="200">
        <f t="shared" si="69"/>
        <v>3.6305775873084159E-8</v>
      </c>
      <c r="T391" s="200">
        <v>1</v>
      </c>
      <c r="U391" s="200">
        <f t="shared" si="70"/>
        <v>3.6305775873084159E-8</v>
      </c>
      <c r="W391" s="200">
        <f t="shared" si="74"/>
        <v>1.9054074596548676E-4</v>
      </c>
    </row>
    <row r="392" spans="1:23" s="200" customFormat="1" ht="12.95" customHeight="1" x14ac:dyDescent="0.2">
      <c r="A392" s="41" t="s">
        <v>152</v>
      </c>
      <c r="B392" s="40" t="s">
        <v>52</v>
      </c>
      <c r="C392" s="41">
        <v>54288.419199999997</v>
      </c>
      <c r="D392" s="41">
        <v>1E-4</v>
      </c>
      <c r="E392" s="200">
        <f t="shared" si="65"/>
        <v>23161.702582229096</v>
      </c>
      <c r="F392" s="200">
        <f t="shared" si="71"/>
        <v>23161.5</v>
      </c>
      <c r="G392" s="158">
        <f t="shared" si="66"/>
        <v>8.2856225497380365E-2</v>
      </c>
      <c r="K392" s="200">
        <f t="shared" si="76"/>
        <v>8.2856225497380365E-2</v>
      </c>
      <c r="O392" s="200">
        <f t="shared" ca="1" si="77"/>
        <v>8.2101341940843342E-2</v>
      </c>
      <c r="P392" s="200">
        <f t="shared" si="67"/>
        <v>8.0484725540946572E-2</v>
      </c>
      <c r="Q392" s="227">
        <f t="shared" si="68"/>
        <v>39269.919199999997</v>
      </c>
      <c r="R392" s="178"/>
      <c r="S392" s="200">
        <f t="shared" si="69"/>
        <v>5.6240120433654791E-6</v>
      </c>
      <c r="T392" s="200">
        <v>1</v>
      </c>
      <c r="U392" s="200">
        <f t="shared" si="70"/>
        <v>5.6240120433654791E-6</v>
      </c>
      <c r="W392" s="200">
        <f t="shared" si="74"/>
        <v>2.3714999564337924E-3</v>
      </c>
    </row>
    <row r="393" spans="1:23" s="200" customFormat="1" ht="12.95" customHeight="1" x14ac:dyDescent="0.2">
      <c r="A393" s="178" t="s">
        <v>153</v>
      </c>
      <c r="B393" s="178" t="s">
        <v>54</v>
      </c>
      <c r="C393" s="162">
        <v>54298.392</v>
      </c>
      <c r="D393" s="162" t="s">
        <v>38</v>
      </c>
      <c r="E393" s="200">
        <f t="shared" si="65"/>
        <v>23186.08592870957</v>
      </c>
      <c r="F393" s="200">
        <f t="shared" si="71"/>
        <v>23186</v>
      </c>
      <c r="G393" s="158">
        <f t="shared" si="66"/>
        <v>3.5144882000167854E-2</v>
      </c>
      <c r="I393" s="200">
        <f>G393</f>
        <v>3.5144882000167854E-2</v>
      </c>
      <c r="P393" s="200">
        <f t="shared" si="67"/>
        <v>8.0660090337600562E-2</v>
      </c>
      <c r="Q393" s="227">
        <f t="shared" si="68"/>
        <v>39279.892</v>
      </c>
      <c r="R393" s="178"/>
      <c r="S393" s="200">
        <f t="shared" si="69"/>
        <v>2.071634189999904E-3</v>
      </c>
      <c r="T393" s="200">
        <v>1</v>
      </c>
      <c r="U393" s="200">
        <f t="shared" si="70"/>
        <v>2.071634189999904E-3</v>
      </c>
      <c r="W393" s="200">
        <f t="shared" si="74"/>
        <v>-4.5515208337432708E-2</v>
      </c>
    </row>
    <row r="394" spans="1:23" s="200" customFormat="1" ht="12.95" customHeight="1" x14ac:dyDescent="0.2">
      <c r="A394" s="178" t="s">
        <v>153</v>
      </c>
      <c r="B394" s="178" t="s">
        <v>54</v>
      </c>
      <c r="C394" s="162">
        <v>54298.396000000001</v>
      </c>
      <c r="D394" s="162" t="s">
        <v>38</v>
      </c>
      <c r="E394" s="200">
        <f t="shared" si="65"/>
        <v>23186.095708649602</v>
      </c>
      <c r="F394" s="200">
        <f t="shared" si="71"/>
        <v>23186</v>
      </c>
      <c r="G394" s="158">
        <f t="shared" si="66"/>
        <v>3.9144882000982761E-2</v>
      </c>
      <c r="I394" s="200">
        <f>G394</f>
        <v>3.9144882000982761E-2</v>
      </c>
      <c r="P394" s="200">
        <f t="shared" si="67"/>
        <v>8.0660090337600562E-2</v>
      </c>
      <c r="Q394" s="227">
        <f t="shared" si="68"/>
        <v>39279.896000000001</v>
      </c>
      <c r="R394" s="178"/>
      <c r="S394" s="200">
        <f t="shared" si="69"/>
        <v>1.7235125232327802E-3</v>
      </c>
      <c r="T394" s="200">
        <v>1</v>
      </c>
      <c r="U394" s="200">
        <f t="shared" si="70"/>
        <v>1.7235125232327802E-3</v>
      </c>
      <c r="W394" s="200">
        <f t="shared" si="74"/>
        <v>-4.1515208336617801E-2</v>
      </c>
    </row>
    <row r="395" spans="1:23" s="200" customFormat="1" ht="12.95" customHeight="1" x14ac:dyDescent="0.2">
      <c r="A395" s="178" t="s">
        <v>153</v>
      </c>
      <c r="B395" s="178" t="s">
        <v>52</v>
      </c>
      <c r="C395" s="162">
        <v>54299.434999999998</v>
      </c>
      <c r="D395" s="162" t="s">
        <v>38</v>
      </c>
      <c r="E395" s="200">
        <f t="shared" si="65"/>
        <v>23188.636048072141</v>
      </c>
      <c r="F395" s="200">
        <f t="shared" si="71"/>
        <v>23188.5</v>
      </c>
      <c r="G395" s="158">
        <f t="shared" si="66"/>
        <v>5.5643724495894276E-2</v>
      </c>
      <c r="I395" s="200">
        <f>G395</f>
        <v>5.5643724495894276E-2</v>
      </c>
      <c r="P395" s="200">
        <f t="shared" si="67"/>
        <v>8.0677995782441919E-2</v>
      </c>
      <c r="Q395" s="227">
        <f t="shared" si="68"/>
        <v>39280.934999999998</v>
      </c>
      <c r="R395" s="178"/>
      <c r="S395" s="200">
        <f t="shared" si="69"/>
        <v>6.2671473884846386E-4</v>
      </c>
      <c r="T395" s="200">
        <v>1</v>
      </c>
      <c r="U395" s="200">
        <f t="shared" si="70"/>
        <v>6.2671473884846386E-4</v>
      </c>
      <c r="W395" s="200">
        <f t="shared" si="74"/>
        <v>-2.5034271286547644E-2</v>
      </c>
    </row>
    <row r="396" spans="1:23" s="200" customFormat="1" ht="12.95" customHeight="1" x14ac:dyDescent="0.2">
      <c r="A396" s="178" t="s">
        <v>153</v>
      </c>
      <c r="B396" s="178" t="s">
        <v>52</v>
      </c>
      <c r="C396" s="162">
        <v>54299.446000000004</v>
      </c>
      <c r="D396" s="162" t="s">
        <v>38</v>
      </c>
      <c r="E396" s="200">
        <f t="shared" si="65"/>
        <v>23188.662942907238</v>
      </c>
      <c r="F396" s="200">
        <f t="shared" si="71"/>
        <v>23188.5</v>
      </c>
      <c r="G396" s="158">
        <f t="shared" si="66"/>
        <v>6.6643724501773249E-2</v>
      </c>
      <c r="I396" s="200">
        <f>G396</f>
        <v>6.6643724501773249E-2</v>
      </c>
      <c r="P396" s="200">
        <f t="shared" si="67"/>
        <v>8.0677995782441919E-2</v>
      </c>
      <c r="Q396" s="227">
        <f t="shared" si="68"/>
        <v>39280.946000000004</v>
      </c>
      <c r="R396" s="178"/>
      <c r="S396" s="200">
        <f t="shared" si="69"/>
        <v>1.9696077037940142E-4</v>
      </c>
      <c r="T396" s="200">
        <v>1</v>
      </c>
      <c r="U396" s="200">
        <f t="shared" si="70"/>
        <v>1.9696077037940142E-4</v>
      </c>
      <c r="W396" s="200">
        <f t="shared" si="74"/>
        <v>-1.403427128066867E-2</v>
      </c>
    </row>
    <row r="397" spans="1:23" s="200" customFormat="1" ht="12.95" customHeight="1" x14ac:dyDescent="0.2">
      <c r="A397" s="41" t="s">
        <v>154</v>
      </c>
      <c r="B397" s="40" t="s">
        <v>52</v>
      </c>
      <c r="C397" s="41">
        <v>54299.446210000002</v>
      </c>
      <c r="D397" s="41">
        <v>4.0000000000000001E-3</v>
      </c>
      <c r="E397" s="200">
        <f t="shared" si="65"/>
        <v>23188.663456354083</v>
      </c>
      <c r="F397" s="200">
        <f t="shared" si="71"/>
        <v>23188.5</v>
      </c>
      <c r="G397" s="158">
        <f t="shared" si="66"/>
        <v>6.6853724500106182E-2</v>
      </c>
      <c r="K397" s="200">
        <f t="shared" ref="K397:K403" si="78">G397</f>
        <v>6.6853724500106182E-2</v>
      </c>
      <c r="M397" s="39"/>
      <c r="O397" s="200">
        <f t="shared" ref="O397:O403" ca="1" si="79">+C$11+C$12*$F397</f>
        <v>8.224151587767875E-2</v>
      </c>
      <c r="P397" s="200">
        <f t="shared" si="67"/>
        <v>8.0677995782441919E-2</v>
      </c>
      <c r="Q397" s="227">
        <f t="shared" si="68"/>
        <v>39280.946210000002</v>
      </c>
      <c r="R397" s="178"/>
      <c r="S397" s="200">
        <f t="shared" si="69"/>
        <v>1.9111047648761255E-4</v>
      </c>
      <c r="T397" s="217">
        <v>0.2</v>
      </c>
      <c r="U397" s="200">
        <f t="shared" si="70"/>
        <v>3.8222095297522512E-5</v>
      </c>
    </row>
    <row r="398" spans="1:23" s="200" customFormat="1" ht="12.95" customHeight="1" x14ac:dyDescent="0.2">
      <c r="A398" s="41" t="s">
        <v>152</v>
      </c>
      <c r="B398" s="40" t="s">
        <v>52</v>
      </c>
      <c r="C398" s="41">
        <v>54299.461900000002</v>
      </c>
      <c r="D398" s="41">
        <v>2.0000000000000001E-4</v>
      </c>
      <c r="E398" s="200">
        <f t="shared" si="65"/>
        <v>23188.701818168847</v>
      </c>
      <c r="F398" s="200">
        <f t="shared" si="71"/>
        <v>23188.5</v>
      </c>
      <c r="G398" s="158">
        <f t="shared" si="66"/>
        <v>8.2543724500283133E-2</v>
      </c>
      <c r="K398" s="200">
        <f t="shared" si="78"/>
        <v>8.2543724500283133E-2</v>
      </c>
      <c r="O398" s="200">
        <f t="shared" ca="1" si="79"/>
        <v>8.224151587767875E-2</v>
      </c>
      <c r="P398" s="200">
        <f t="shared" si="67"/>
        <v>8.0677995782441919E-2</v>
      </c>
      <c r="Q398" s="227">
        <f t="shared" si="68"/>
        <v>39280.961900000002</v>
      </c>
      <c r="R398" s="178"/>
      <c r="S398" s="200">
        <f t="shared" si="69"/>
        <v>3.4809436485774206E-6</v>
      </c>
      <c r="T398" s="200">
        <v>1</v>
      </c>
      <c r="U398" s="200">
        <f t="shared" si="70"/>
        <v>3.4809436485774206E-6</v>
      </c>
      <c r="W398" s="200">
        <f t="shared" ref="W398:W461" si="80">+G398-P398</f>
        <v>1.8657287178412141E-3</v>
      </c>
    </row>
    <row r="399" spans="1:23" s="200" customFormat="1" ht="12.95" customHeight="1" x14ac:dyDescent="0.2">
      <c r="A399" s="41" t="s">
        <v>154</v>
      </c>
      <c r="B399" s="40" t="s">
        <v>52</v>
      </c>
      <c r="C399" s="41">
        <v>54299.463510000001</v>
      </c>
      <c r="D399" s="41">
        <v>4.0000000000000001E-3</v>
      </c>
      <c r="E399" s="200">
        <f t="shared" si="65"/>
        <v>23188.70575459471</v>
      </c>
      <c r="F399" s="200">
        <f t="shared" si="71"/>
        <v>23188.5</v>
      </c>
      <c r="G399" s="158">
        <f t="shared" si="66"/>
        <v>8.4153724499628879E-2</v>
      </c>
      <c r="K399" s="200">
        <f t="shared" si="78"/>
        <v>8.4153724499628879E-2</v>
      </c>
      <c r="O399" s="200">
        <f t="shared" ca="1" si="79"/>
        <v>8.224151587767875E-2</v>
      </c>
      <c r="P399" s="200">
        <f t="shared" si="67"/>
        <v>8.0677995782441919E-2</v>
      </c>
      <c r="Q399" s="227">
        <f t="shared" si="68"/>
        <v>39280.963510000001</v>
      </c>
      <c r="R399" s="178"/>
      <c r="S399" s="200">
        <f t="shared" si="69"/>
        <v>1.2080690115478111E-5</v>
      </c>
      <c r="T399" s="217">
        <v>0.2</v>
      </c>
      <c r="U399" s="200">
        <f t="shared" si="70"/>
        <v>2.4161380230956224E-6</v>
      </c>
      <c r="W399" s="200">
        <f t="shared" si="80"/>
        <v>3.47572871718696E-3</v>
      </c>
    </row>
    <row r="400" spans="1:23" s="200" customFormat="1" ht="12.95" customHeight="1" x14ac:dyDescent="0.2">
      <c r="A400" s="41" t="s">
        <v>152</v>
      </c>
      <c r="B400" s="40" t="s">
        <v>54</v>
      </c>
      <c r="C400" s="41">
        <v>54300.483699999997</v>
      </c>
      <c r="D400" s="41">
        <v>2.0000000000000001E-4</v>
      </c>
      <c r="E400" s="200">
        <f t="shared" si="65"/>
        <v>23191.20010384926</v>
      </c>
      <c r="F400" s="200">
        <f t="shared" si="71"/>
        <v>23191</v>
      </c>
      <c r="G400" s="158">
        <f t="shared" si="66"/>
        <v>8.1842567000421695E-2</v>
      </c>
      <c r="K400" s="200">
        <f t="shared" si="78"/>
        <v>8.1842567000421695E-2</v>
      </c>
      <c r="O400" s="200">
        <f t="shared" ca="1" si="79"/>
        <v>8.2254494945904255E-2</v>
      </c>
      <c r="P400" s="200">
        <f t="shared" si="67"/>
        <v>8.0695903278734354E-2</v>
      </c>
      <c r="Q400" s="227">
        <f t="shared" si="68"/>
        <v>39281.983699999997</v>
      </c>
      <c r="R400" s="178"/>
      <c r="S400" s="200">
        <f t="shared" si="69"/>
        <v>1.3148376906338638E-6</v>
      </c>
      <c r="T400" s="200">
        <v>1</v>
      </c>
      <c r="U400" s="200">
        <f t="shared" si="70"/>
        <v>1.3148376906338638E-6</v>
      </c>
      <c r="W400" s="200">
        <f t="shared" si="80"/>
        <v>1.146663721687341E-3</v>
      </c>
    </row>
    <row r="401" spans="1:23" s="200" customFormat="1" ht="12.95" customHeight="1" x14ac:dyDescent="0.2">
      <c r="A401" s="41" t="s">
        <v>137</v>
      </c>
      <c r="B401" s="40" t="s">
        <v>54</v>
      </c>
      <c r="C401" s="41">
        <v>54300.48388</v>
      </c>
      <c r="D401" s="41">
        <v>2.9999999999999997E-4</v>
      </c>
      <c r="E401" s="200">
        <f t="shared" si="65"/>
        <v>23191.200543946568</v>
      </c>
      <c r="F401" s="200">
        <f t="shared" si="71"/>
        <v>23191</v>
      </c>
      <c r="G401" s="158">
        <f t="shared" si="66"/>
        <v>8.2022567003150471E-2</v>
      </c>
      <c r="K401" s="200">
        <f t="shared" si="78"/>
        <v>8.2022567003150471E-2</v>
      </c>
      <c r="O401" s="200">
        <f t="shared" ca="1" si="79"/>
        <v>8.2254494945904255E-2</v>
      </c>
      <c r="P401" s="200">
        <f t="shared" si="67"/>
        <v>8.0695903278734354E-2</v>
      </c>
      <c r="Q401" s="227">
        <f t="shared" si="68"/>
        <v>39281.98388</v>
      </c>
      <c r="R401" s="178"/>
      <c r="S401" s="200">
        <f t="shared" si="69"/>
        <v>1.7600366376816406E-6</v>
      </c>
      <c r="T401" s="200">
        <v>1</v>
      </c>
      <c r="U401" s="200">
        <f t="shared" si="70"/>
        <v>1.7600366376816406E-6</v>
      </c>
      <c r="W401" s="200">
        <f t="shared" si="80"/>
        <v>1.3266637244161161E-3</v>
      </c>
    </row>
    <row r="402" spans="1:23" s="200" customFormat="1" ht="12.95" customHeight="1" x14ac:dyDescent="0.2">
      <c r="A402" s="41" t="s">
        <v>137</v>
      </c>
      <c r="B402" s="40" t="s">
        <v>54</v>
      </c>
      <c r="C402" s="41">
        <v>54300.48388</v>
      </c>
      <c r="D402" s="41">
        <v>2.9999999999999997E-4</v>
      </c>
      <c r="E402" s="200">
        <f t="shared" si="65"/>
        <v>23191.200543946568</v>
      </c>
      <c r="F402" s="200">
        <f t="shared" si="71"/>
        <v>23191</v>
      </c>
      <c r="G402" s="158">
        <f t="shared" si="66"/>
        <v>8.2022567003150471E-2</v>
      </c>
      <c r="K402" s="200">
        <f t="shared" si="78"/>
        <v>8.2022567003150471E-2</v>
      </c>
      <c r="O402" s="200">
        <f t="shared" ca="1" si="79"/>
        <v>8.2254494945904255E-2</v>
      </c>
      <c r="P402" s="200">
        <f t="shared" si="67"/>
        <v>8.0695903278734354E-2</v>
      </c>
      <c r="Q402" s="227">
        <f t="shared" si="68"/>
        <v>39281.98388</v>
      </c>
      <c r="R402" s="178"/>
      <c r="S402" s="200">
        <f t="shared" si="69"/>
        <v>1.7600366376816406E-6</v>
      </c>
      <c r="T402" s="200">
        <v>1</v>
      </c>
      <c r="U402" s="200">
        <f t="shared" si="70"/>
        <v>1.7600366376816406E-6</v>
      </c>
      <c r="W402" s="200">
        <f t="shared" si="80"/>
        <v>1.3266637244161161E-3</v>
      </c>
    </row>
    <row r="403" spans="1:23" s="200" customFormat="1" ht="12.95" customHeight="1" x14ac:dyDescent="0.2">
      <c r="A403" s="41" t="s">
        <v>137</v>
      </c>
      <c r="B403" s="40" t="s">
        <v>54</v>
      </c>
      <c r="C403" s="41">
        <v>54300.483979999997</v>
      </c>
      <c r="D403" s="41">
        <v>2.0000000000000001E-4</v>
      </c>
      <c r="E403" s="200">
        <f t="shared" si="65"/>
        <v>23191.200788445065</v>
      </c>
      <c r="F403" s="200">
        <f t="shared" si="71"/>
        <v>23191</v>
      </c>
      <c r="G403" s="158">
        <f t="shared" si="66"/>
        <v>8.2122567000624258E-2</v>
      </c>
      <c r="K403" s="200">
        <f t="shared" si="78"/>
        <v>8.2122567000624258E-2</v>
      </c>
      <c r="O403" s="200">
        <f t="shared" ca="1" si="79"/>
        <v>8.2254494945904255E-2</v>
      </c>
      <c r="P403" s="200">
        <f t="shared" si="67"/>
        <v>8.0695903278734354E-2</v>
      </c>
      <c r="Q403" s="227">
        <f t="shared" si="68"/>
        <v>39281.983979999997</v>
      </c>
      <c r="R403" s="178"/>
      <c r="S403" s="200">
        <f t="shared" si="69"/>
        <v>2.0353693753567525E-6</v>
      </c>
      <c r="T403" s="200">
        <v>1</v>
      </c>
      <c r="U403" s="200">
        <f t="shared" si="70"/>
        <v>2.0353693753567525E-6</v>
      </c>
      <c r="W403" s="200">
        <f t="shared" si="80"/>
        <v>1.4266637218899036E-3</v>
      </c>
    </row>
    <row r="404" spans="1:23" s="200" customFormat="1" ht="12.95" customHeight="1" x14ac:dyDescent="0.2">
      <c r="A404" s="178" t="s">
        <v>151</v>
      </c>
      <c r="B404" s="178" t="s">
        <v>54</v>
      </c>
      <c r="C404" s="162">
        <v>54310.7091</v>
      </c>
      <c r="D404" s="162" t="s">
        <v>38</v>
      </c>
      <c r="E404" s="200">
        <f t="shared" si="65"/>
        <v>23216.201053542569</v>
      </c>
      <c r="F404" s="200">
        <f t="shared" si="71"/>
        <v>23216</v>
      </c>
      <c r="G404" s="158">
        <f t="shared" si="66"/>
        <v>8.2230991996766534E-2</v>
      </c>
      <c r="I404" s="200">
        <f>G404</f>
        <v>8.2230991996766534E-2</v>
      </c>
      <c r="P404" s="200">
        <f t="shared" si="67"/>
        <v>8.0875091071468258E-2</v>
      </c>
      <c r="Q404" s="227">
        <f t="shared" si="68"/>
        <v>39292.2091</v>
      </c>
      <c r="R404" s="178"/>
      <c r="S404" s="200">
        <f t="shared" si="69"/>
        <v>1.8384673192247202E-6</v>
      </c>
      <c r="T404" s="200">
        <v>1</v>
      </c>
      <c r="U404" s="200">
        <f t="shared" si="70"/>
        <v>1.8384673192247202E-6</v>
      </c>
      <c r="W404" s="200">
        <f t="shared" si="80"/>
        <v>1.3559009252982757E-3</v>
      </c>
    </row>
    <row r="405" spans="1:23" s="200" customFormat="1" ht="12.95" customHeight="1" x14ac:dyDescent="0.2">
      <c r="A405" s="41" t="s">
        <v>152</v>
      </c>
      <c r="B405" s="40" t="s">
        <v>52</v>
      </c>
      <c r="C405" s="41">
        <v>54315.412900000003</v>
      </c>
      <c r="D405" s="41">
        <v>1E-4</v>
      </c>
      <c r="E405" s="200">
        <f t="shared" ref="E405:E468" si="81">+(C405-C$7)/C$8</f>
        <v>23227.701774019755</v>
      </c>
      <c r="F405" s="200">
        <f t="shared" si="71"/>
        <v>23227.5</v>
      </c>
      <c r="G405" s="158">
        <f t="shared" ref="G405:G468" si="82">+C405-(C$7+F405*C$8)</f>
        <v>8.2525667501613498E-2</v>
      </c>
      <c r="K405" s="200">
        <f>G405</f>
        <v>8.2525667501613498E-2</v>
      </c>
      <c r="O405" s="200">
        <f ca="1">+C$11+C$12*$F405</f>
        <v>8.2443989341996579E-2</v>
      </c>
      <c r="P405" s="200">
        <f t="shared" ref="P405:P468" si="83">+D$11+D$12*F405+D$13*F405^2</f>
        <v>8.0957586343853208E-2</v>
      </c>
      <c r="Q405" s="227">
        <f t="shared" ref="Q405:Q468" si="84">+C405-15018.5</f>
        <v>39296.912900000003</v>
      </c>
      <c r="R405" s="178"/>
      <c r="S405" s="200">
        <f t="shared" ref="S405:S468" si="85">+(P405-G405)^2</f>
        <v>2.458878517322851E-6</v>
      </c>
      <c r="T405" s="200">
        <v>1</v>
      </c>
      <c r="U405" s="200">
        <f t="shared" ref="U405:U468" si="86">T405*S405</f>
        <v>2.458878517322851E-6</v>
      </c>
      <c r="W405" s="200">
        <f t="shared" si="80"/>
        <v>1.5680811577602899E-3</v>
      </c>
    </row>
    <row r="406" spans="1:23" s="200" customFormat="1" ht="12.95" customHeight="1" x14ac:dyDescent="0.2">
      <c r="A406" s="41" t="s">
        <v>152</v>
      </c>
      <c r="B406" s="40" t="s">
        <v>54</v>
      </c>
      <c r="C406" s="41">
        <v>54316.4355</v>
      </c>
      <c r="D406" s="41">
        <v>2.0000000000000001E-4</v>
      </c>
      <c r="E406" s="200">
        <f t="shared" si="81"/>
        <v>23230.202015688181</v>
      </c>
      <c r="F406" s="200">
        <f t="shared" ref="F406:F438" si="87">ROUND(2*E406,0)/2</f>
        <v>23230</v>
      </c>
      <c r="G406" s="158">
        <f t="shared" si="82"/>
        <v>8.2624509996094275E-2</v>
      </c>
      <c r="K406" s="200">
        <f>G406</f>
        <v>8.2624509996094275E-2</v>
      </c>
      <c r="O406" s="200">
        <f ca="1">+C$11+C$12*$F406</f>
        <v>8.2456968410222084E-2</v>
      </c>
      <c r="P406" s="200">
        <f t="shared" si="83"/>
        <v>8.0975525842782531E-2</v>
      </c>
      <c r="Q406" s="227">
        <f t="shared" si="84"/>
        <v>39297.9355</v>
      </c>
      <c r="R406" s="178"/>
      <c r="S406" s="200">
        <f t="shared" si="85"/>
        <v>2.7191487378732508E-6</v>
      </c>
      <c r="T406" s="200">
        <v>1</v>
      </c>
      <c r="U406" s="200">
        <f t="shared" si="86"/>
        <v>2.7191487378732508E-6</v>
      </c>
      <c r="W406" s="200">
        <f t="shared" si="80"/>
        <v>1.6489841533117444E-3</v>
      </c>
    </row>
    <row r="407" spans="1:23" s="200" customFormat="1" ht="12.95" customHeight="1" x14ac:dyDescent="0.2">
      <c r="A407" s="178" t="s">
        <v>155</v>
      </c>
      <c r="B407" s="178" t="s">
        <v>52</v>
      </c>
      <c r="C407" s="162">
        <v>54324.001600000003</v>
      </c>
      <c r="D407" s="162" t="s">
        <v>38</v>
      </c>
      <c r="E407" s="200">
        <f t="shared" si="81"/>
        <v>23248.701016751667</v>
      </c>
      <c r="F407" s="200">
        <f t="shared" si="87"/>
        <v>23248.5</v>
      </c>
      <c r="G407" s="158">
        <f t="shared" si="82"/>
        <v>8.221594450151315E-2</v>
      </c>
      <c r="I407" s="200">
        <f>G407</f>
        <v>8.221594450151315E-2</v>
      </c>
      <c r="P407" s="200">
        <f t="shared" si="83"/>
        <v>8.1108341893959171E-2</v>
      </c>
      <c r="Q407" s="227">
        <f t="shared" si="84"/>
        <v>39305.501600000003</v>
      </c>
      <c r="R407" s="178"/>
      <c r="S407" s="200">
        <f t="shared" si="85"/>
        <v>1.2267835362603727E-6</v>
      </c>
      <c r="T407" s="200">
        <v>1</v>
      </c>
      <c r="U407" s="200">
        <f t="shared" si="86"/>
        <v>1.2267835362603727E-6</v>
      </c>
      <c r="W407" s="200">
        <f t="shared" si="80"/>
        <v>1.1076026075539785E-3</v>
      </c>
    </row>
    <row r="408" spans="1:23" s="200" customFormat="1" ht="12.95" customHeight="1" x14ac:dyDescent="0.2">
      <c r="A408" s="41" t="s">
        <v>156</v>
      </c>
      <c r="B408" s="40" t="s">
        <v>54</v>
      </c>
      <c r="C408" s="41">
        <v>54576.566099999996</v>
      </c>
      <c r="D408" s="41">
        <v>4.0000000000000002E-4</v>
      </c>
      <c r="E408" s="200">
        <f t="shared" si="81"/>
        <v>23866.217432619374</v>
      </c>
      <c r="F408" s="200">
        <f t="shared" si="87"/>
        <v>23866</v>
      </c>
      <c r="G408" s="158">
        <f t="shared" si="82"/>
        <v>8.8930041994899511E-2</v>
      </c>
      <c r="J408" s="200">
        <f>G408</f>
        <v>8.8930041994899511E-2</v>
      </c>
      <c r="O408" s="200">
        <f t="shared" ref="O408:O438" ca="1" si="88">+C$11+C$12*$F408</f>
        <v>8.5758843366789642E-2</v>
      </c>
      <c r="P408" s="200">
        <f t="shared" si="83"/>
        <v>8.5605979615545155E-2</v>
      </c>
      <c r="Q408" s="227">
        <f t="shared" si="84"/>
        <v>39558.066099999996</v>
      </c>
      <c r="R408" s="178"/>
      <c r="S408" s="200">
        <f t="shared" si="85"/>
        <v>1.1049390701838943E-5</v>
      </c>
      <c r="T408" s="200">
        <v>1</v>
      </c>
      <c r="U408" s="200">
        <f t="shared" si="86"/>
        <v>1.1049390701838943E-5</v>
      </c>
      <c r="W408" s="200">
        <f t="shared" si="80"/>
        <v>3.3240623793543561E-3</v>
      </c>
    </row>
    <row r="409" spans="1:23" s="200" customFormat="1" ht="12.95" customHeight="1" x14ac:dyDescent="0.2">
      <c r="A409" s="41" t="s">
        <v>154</v>
      </c>
      <c r="B409" s="40" t="s">
        <v>52</v>
      </c>
      <c r="C409" s="41">
        <v>54600.490140000002</v>
      </c>
      <c r="D409" s="41">
        <v>2.9999999999999997E-4</v>
      </c>
      <c r="E409" s="200">
        <f t="shared" si="81"/>
        <v>23924.711351732629</v>
      </c>
      <c r="F409" s="200">
        <f t="shared" si="87"/>
        <v>23924.5</v>
      </c>
      <c r="G409" s="158">
        <f t="shared" si="82"/>
        <v>8.6442956504470203E-2</v>
      </c>
      <c r="K409" s="200">
        <f>G409</f>
        <v>8.6442956504470203E-2</v>
      </c>
      <c r="O409" s="200">
        <f t="shared" ca="1" si="88"/>
        <v>8.6062553563266378E-2</v>
      </c>
      <c r="P409" s="200">
        <f t="shared" si="83"/>
        <v>8.6038561744982367E-2</v>
      </c>
      <c r="Q409" s="227">
        <f t="shared" si="84"/>
        <v>39581.990140000002</v>
      </c>
      <c r="R409" s="178"/>
      <c r="S409" s="200">
        <f t="shared" si="85"/>
        <v>1.6353512150122482E-7</v>
      </c>
      <c r="T409" s="200">
        <v>1</v>
      </c>
      <c r="U409" s="200">
        <f t="shared" si="86"/>
        <v>1.6353512150122482E-7</v>
      </c>
      <c r="W409" s="200">
        <f t="shared" si="80"/>
        <v>4.043947594878361E-4</v>
      </c>
    </row>
    <row r="410" spans="1:23" s="200" customFormat="1" ht="12.95" customHeight="1" x14ac:dyDescent="0.2">
      <c r="A410" s="41" t="s">
        <v>154</v>
      </c>
      <c r="B410" s="40" t="s">
        <v>52</v>
      </c>
      <c r="C410" s="41">
        <v>54600.490140000002</v>
      </c>
      <c r="D410" s="41">
        <v>6.9999999999999999E-4</v>
      </c>
      <c r="E410" s="200">
        <f t="shared" si="81"/>
        <v>23924.711351732629</v>
      </c>
      <c r="F410" s="200">
        <f t="shared" si="87"/>
        <v>23924.5</v>
      </c>
      <c r="G410" s="158">
        <f t="shared" si="82"/>
        <v>8.6442956504470203E-2</v>
      </c>
      <c r="K410" s="200">
        <f>G410</f>
        <v>8.6442956504470203E-2</v>
      </c>
      <c r="O410" s="200">
        <f t="shared" ca="1" si="88"/>
        <v>8.6062553563266378E-2</v>
      </c>
      <c r="P410" s="200">
        <f t="shared" si="83"/>
        <v>8.6038561744982367E-2</v>
      </c>
      <c r="Q410" s="227">
        <f t="shared" si="84"/>
        <v>39581.990140000002</v>
      </c>
      <c r="R410" s="178"/>
      <c r="S410" s="200">
        <f t="shared" si="85"/>
        <v>1.6353512150122482E-7</v>
      </c>
      <c r="T410" s="200">
        <v>1</v>
      </c>
      <c r="U410" s="200">
        <f t="shared" si="86"/>
        <v>1.6353512150122482E-7</v>
      </c>
      <c r="W410" s="200">
        <f t="shared" si="80"/>
        <v>4.043947594878361E-4</v>
      </c>
    </row>
    <row r="411" spans="1:23" s="200" customFormat="1" ht="12.95" customHeight="1" x14ac:dyDescent="0.2">
      <c r="A411" s="41" t="s">
        <v>154</v>
      </c>
      <c r="B411" s="40" t="s">
        <v>52</v>
      </c>
      <c r="C411" s="41">
        <v>54600.490440000001</v>
      </c>
      <c r="D411" s="41">
        <v>2.0000000000000001E-4</v>
      </c>
      <c r="E411" s="200">
        <f t="shared" si="81"/>
        <v>23924.71208522813</v>
      </c>
      <c r="F411" s="200">
        <f t="shared" si="87"/>
        <v>23924.5</v>
      </c>
      <c r="G411" s="158">
        <f t="shared" si="82"/>
        <v>8.6742956504167523E-2</v>
      </c>
      <c r="K411" s="200">
        <f>G411</f>
        <v>8.6742956504167523E-2</v>
      </c>
      <c r="O411" s="200">
        <f t="shared" ca="1" si="88"/>
        <v>8.6062553563266378E-2</v>
      </c>
      <c r="P411" s="200">
        <f t="shared" si="83"/>
        <v>8.6038561744982367E-2</v>
      </c>
      <c r="Q411" s="227">
        <f t="shared" si="84"/>
        <v>39581.990440000001</v>
      </c>
      <c r="R411" s="178"/>
      <c r="S411" s="200">
        <f t="shared" si="85"/>
        <v>4.9617197676751423E-7</v>
      </c>
      <c r="T411" s="200">
        <v>1</v>
      </c>
      <c r="U411" s="200">
        <f t="shared" si="86"/>
        <v>4.9617197676751423E-7</v>
      </c>
      <c r="W411" s="200">
        <f t="shared" si="80"/>
        <v>7.0439475918515626E-4</v>
      </c>
    </row>
    <row r="412" spans="1:23" s="200" customFormat="1" ht="12.95" customHeight="1" x14ac:dyDescent="0.2">
      <c r="A412" s="39" t="s">
        <v>157</v>
      </c>
      <c r="B412" s="40" t="s">
        <v>52</v>
      </c>
      <c r="C412" s="41">
        <v>54616.851000000002</v>
      </c>
      <c r="D412" s="41">
        <v>2.9999999999999997E-4</v>
      </c>
      <c r="E412" s="200">
        <f t="shared" si="81"/>
        <v>23964.713409138614</v>
      </c>
      <c r="F412" s="200">
        <f t="shared" si="87"/>
        <v>23964.5</v>
      </c>
      <c r="G412" s="158">
        <f t="shared" si="82"/>
        <v>8.7284436500340234E-2</v>
      </c>
      <c r="J412" s="200">
        <f>G412</f>
        <v>8.7284436500340234E-2</v>
      </c>
      <c r="O412" s="200">
        <f t="shared" ca="1" si="88"/>
        <v>8.62702186548744E-2</v>
      </c>
      <c r="P412" s="200">
        <f t="shared" si="83"/>
        <v>8.6334991014970219E-2</v>
      </c>
      <c r="Q412" s="227">
        <f t="shared" si="84"/>
        <v>39598.351000000002</v>
      </c>
      <c r="R412" s="178"/>
      <c r="S412" s="200">
        <f t="shared" si="85"/>
        <v>9.0144672968950373E-7</v>
      </c>
      <c r="T412" s="200">
        <v>1</v>
      </c>
      <c r="U412" s="200">
        <f t="shared" si="86"/>
        <v>9.0144672968950373E-7</v>
      </c>
      <c r="W412" s="200">
        <f t="shared" si="80"/>
        <v>9.4944548537001516E-4</v>
      </c>
    </row>
    <row r="413" spans="1:23" s="200" customFormat="1" ht="12.95" customHeight="1" x14ac:dyDescent="0.2">
      <c r="A413" s="39" t="s">
        <v>157</v>
      </c>
      <c r="B413" s="40" t="s">
        <v>54</v>
      </c>
      <c r="C413" s="41">
        <v>54620.738100000002</v>
      </c>
      <c r="D413" s="41">
        <v>2.0000000000000001E-4</v>
      </c>
      <c r="E413" s="200">
        <f t="shared" si="81"/>
        <v>23974.21731036036</v>
      </c>
      <c r="F413" s="200">
        <f t="shared" si="87"/>
        <v>23974</v>
      </c>
      <c r="G413" s="158">
        <f t="shared" si="82"/>
        <v>8.8880038005299866E-2</v>
      </c>
      <c r="J413" s="200">
        <f>G413</f>
        <v>8.8880038005299866E-2</v>
      </c>
      <c r="O413" s="200">
        <f t="shared" ca="1" si="88"/>
        <v>8.6319539114131302E-2</v>
      </c>
      <c r="P413" s="200">
        <f t="shared" si="83"/>
        <v>8.6405470142182056E-2</v>
      </c>
      <c r="Q413" s="227">
        <f t="shared" si="84"/>
        <v>39602.238100000002</v>
      </c>
      <c r="R413" s="178"/>
      <c r="S413" s="200">
        <f t="shared" si="85"/>
        <v>6.1234861091754462E-6</v>
      </c>
      <c r="T413" s="200">
        <v>1</v>
      </c>
      <c r="U413" s="200">
        <f t="shared" si="86"/>
        <v>6.1234861091754462E-6</v>
      </c>
      <c r="W413" s="200">
        <f t="shared" si="80"/>
        <v>2.4745678631178103E-3</v>
      </c>
    </row>
    <row r="414" spans="1:23" s="200" customFormat="1" ht="12.95" customHeight="1" x14ac:dyDescent="0.2">
      <c r="A414" s="41" t="s">
        <v>156</v>
      </c>
      <c r="B414" s="40" t="s">
        <v>52</v>
      </c>
      <c r="C414" s="41">
        <v>54625.4398</v>
      </c>
      <c r="D414" s="41">
        <v>2.0000000000000001E-4</v>
      </c>
      <c r="E414" s="200">
        <f t="shared" si="81"/>
        <v>23985.712896369016</v>
      </c>
      <c r="F414" s="200">
        <f t="shared" si="87"/>
        <v>23985.5</v>
      </c>
      <c r="G414" s="158">
        <f t="shared" si="82"/>
        <v>8.7074713497713674E-2</v>
      </c>
      <c r="J414" s="200">
        <f>G414</f>
        <v>8.7074713497713674E-2</v>
      </c>
      <c r="O414" s="200">
        <f t="shared" ca="1" si="88"/>
        <v>8.6379242827968619E-2</v>
      </c>
      <c r="P414" s="200">
        <f t="shared" si="83"/>
        <v>8.6490826614420771E-2</v>
      </c>
      <c r="Q414" s="227">
        <f t="shared" si="84"/>
        <v>39606.9398</v>
      </c>
      <c r="R414" s="178"/>
      <c r="S414" s="200">
        <f t="shared" si="85"/>
        <v>3.4092389248149995E-7</v>
      </c>
      <c r="T414" s="200">
        <v>1</v>
      </c>
      <c r="U414" s="200">
        <f t="shared" si="86"/>
        <v>3.4092389248149995E-7</v>
      </c>
      <c r="W414" s="200">
        <f t="shared" si="80"/>
        <v>5.8388688329290284E-4</v>
      </c>
    </row>
    <row r="415" spans="1:23" s="200" customFormat="1" ht="12.95" customHeight="1" x14ac:dyDescent="0.2">
      <c r="A415" s="41" t="s">
        <v>156</v>
      </c>
      <c r="B415" s="40" t="s">
        <v>54</v>
      </c>
      <c r="C415" s="41">
        <v>54628.503499999999</v>
      </c>
      <c r="D415" s="41">
        <v>2.9999999999999997E-4</v>
      </c>
      <c r="E415" s="200">
        <f t="shared" si="81"/>
        <v>23993.203596935775</v>
      </c>
      <c r="F415" s="200">
        <f t="shared" si="87"/>
        <v>23993</v>
      </c>
      <c r="G415" s="158">
        <f t="shared" si="82"/>
        <v>8.3271240997419227E-2</v>
      </c>
      <c r="J415" s="200">
        <f>G415</f>
        <v>8.3271240997419227E-2</v>
      </c>
      <c r="O415" s="200">
        <f t="shared" ca="1" si="88"/>
        <v>8.641818003264512E-2</v>
      </c>
      <c r="P415" s="200">
        <f t="shared" si="83"/>
        <v>8.654651726546661E-2</v>
      </c>
      <c r="Q415" s="227">
        <f t="shared" si="84"/>
        <v>39610.003499999999</v>
      </c>
      <c r="R415" s="178"/>
      <c r="S415" s="200">
        <f t="shared" si="85"/>
        <v>1.0727434632034396E-5</v>
      </c>
      <c r="T415" s="200">
        <v>1</v>
      </c>
      <c r="U415" s="200">
        <f t="shared" si="86"/>
        <v>1.0727434632034396E-5</v>
      </c>
      <c r="W415" s="200">
        <f t="shared" si="80"/>
        <v>-3.2752762680473835E-3</v>
      </c>
    </row>
    <row r="416" spans="1:23" s="200" customFormat="1" ht="12.95" customHeight="1" x14ac:dyDescent="0.2">
      <c r="A416" s="41" t="s">
        <v>152</v>
      </c>
      <c r="B416" s="40" t="s">
        <v>52</v>
      </c>
      <c r="C416" s="41">
        <v>54654.480100000001</v>
      </c>
      <c r="D416" s="41">
        <v>1E-4</v>
      </c>
      <c r="E416" s="200">
        <f t="shared" si="81"/>
        <v>24056.715994475537</v>
      </c>
      <c r="F416" s="200">
        <f t="shared" si="87"/>
        <v>24056.5</v>
      </c>
      <c r="G416" s="158">
        <f t="shared" si="82"/>
        <v>8.8341840499197133E-2</v>
      </c>
      <c r="K416" s="200">
        <f>G416</f>
        <v>8.8341840499197133E-2</v>
      </c>
      <c r="O416" s="200">
        <f t="shared" ca="1" si="88"/>
        <v>8.6747848365572852E-2</v>
      </c>
      <c r="P416" s="200">
        <f t="shared" si="83"/>
        <v>8.7018771361697916E-2</v>
      </c>
      <c r="Q416" s="227">
        <f t="shared" si="84"/>
        <v>39635.980100000001</v>
      </c>
      <c r="R416" s="178"/>
      <c r="S416" s="200">
        <f t="shared" si="85"/>
        <v>1.7505119426029207E-6</v>
      </c>
      <c r="T416" s="200">
        <v>1</v>
      </c>
      <c r="U416" s="200">
        <f t="shared" si="86"/>
        <v>1.7505119426029207E-6</v>
      </c>
      <c r="W416" s="200">
        <f t="shared" si="80"/>
        <v>1.3230691374992165E-3</v>
      </c>
    </row>
    <row r="417" spans="1:23" s="200" customFormat="1" ht="12.95" customHeight="1" x14ac:dyDescent="0.2">
      <c r="A417" s="41" t="s">
        <v>152</v>
      </c>
      <c r="B417" s="40" t="s">
        <v>54</v>
      </c>
      <c r="C417" s="41">
        <v>54655.501900000003</v>
      </c>
      <c r="D417" s="41">
        <v>1E-4</v>
      </c>
      <c r="E417" s="200">
        <f t="shared" si="81"/>
        <v>24059.214280155968</v>
      </c>
      <c r="F417" s="200">
        <f t="shared" si="87"/>
        <v>24059</v>
      </c>
      <c r="G417" s="158">
        <f t="shared" si="82"/>
        <v>8.7640682999335695E-2</v>
      </c>
      <c r="K417" s="200">
        <f>G417</f>
        <v>8.7640682999335695E-2</v>
      </c>
      <c r="O417" s="200">
        <f t="shared" ca="1" si="88"/>
        <v>8.6760827433798357E-2</v>
      </c>
      <c r="P417" s="200">
        <f t="shared" si="83"/>
        <v>8.7037391121806182E-2</v>
      </c>
      <c r="Q417" s="227">
        <f t="shared" si="84"/>
        <v>39637.001900000003</v>
      </c>
      <c r="R417" s="178"/>
      <c r="S417" s="200">
        <f t="shared" si="85"/>
        <v>3.6396108949308516E-7</v>
      </c>
      <c r="T417" s="200">
        <v>1</v>
      </c>
      <c r="U417" s="200">
        <f t="shared" si="86"/>
        <v>3.6396108949308516E-7</v>
      </c>
      <c r="W417" s="200">
        <f t="shared" si="80"/>
        <v>6.0329187752951319E-4</v>
      </c>
    </row>
    <row r="418" spans="1:23" s="200" customFormat="1" ht="12.95" customHeight="1" x14ac:dyDescent="0.2">
      <c r="A418" s="41" t="s">
        <v>156</v>
      </c>
      <c r="B418" s="40" t="s">
        <v>54</v>
      </c>
      <c r="C418" s="41">
        <v>54655.502500000002</v>
      </c>
      <c r="D418" s="41">
        <v>4.0000000000000002E-4</v>
      </c>
      <c r="E418" s="200">
        <f t="shared" si="81"/>
        <v>24059.215747146969</v>
      </c>
      <c r="F418" s="200">
        <f t="shared" si="87"/>
        <v>24059</v>
      </c>
      <c r="G418" s="158">
        <f t="shared" si="82"/>
        <v>8.8240682998730335E-2</v>
      </c>
      <c r="J418" s="200">
        <f>G418</f>
        <v>8.8240682998730335E-2</v>
      </c>
      <c r="O418" s="200">
        <f t="shared" ca="1" si="88"/>
        <v>8.6760827433798357E-2</v>
      </c>
      <c r="P418" s="200">
        <f t="shared" si="83"/>
        <v>8.7037391121806182E-2</v>
      </c>
      <c r="Q418" s="227">
        <f t="shared" si="84"/>
        <v>39637.002500000002</v>
      </c>
      <c r="R418" s="178"/>
      <c r="S418" s="200">
        <f t="shared" si="85"/>
        <v>1.4479113410716523E-6</v>
      </c>
      <c r="T418" s="200">
        <v>1</v>
      </c>
      <c r="U418" s="200">
        <f t="shared" si="86"/>
        <v>1.4479113410716523E-6</v>
      </c>
      <c r="W418" s="200">
        <f t="shared" si="80"/>
        <v>1.2032918769241535E-3</v>
      </c>
    </row>
    <row r="419" spans="1:23" s="200" customFormat="1" ht="12.95" customHeight="1" x14ac:dyDescent="0.2">
      <c r="A419" s="41" t="s">
        <v>152</v>
      </c>
      <c r="B419" s="40" t="s">
        <v>52</v>
      </c>
      <c r="C419" s="41">
        <v>54666.341200000003</v>
      </c>
      <c r="D419" s="41">
        <v>1E-4</v>
      </c>
      <c r="E419" s="200">
        <f t="shared" si="81"/>
        <v>24085.716206145229</v>
      </c>
      <c r="F419" s="200">
        <f t="shared" si="87"/>
        <v>24085.5</v>
      </c>
      <c r="G419" s="158">
        <f t="shared" si="82"/>
        <v>8.8428413502697367E-2</v>
      </c>
      <c r="K419" s="200">
        <f>G419</f>
        <v>8.8428413502697367E-2</v>
      </c>
      <c r="O419" s="200">
        <f t="shared" ca="1" si="88"/>
        <v>8.6898405556988675E-2</v>
      </c>
      <c r="P419" s="200">
        <f t="shared" si="83"/>
        <v>8.7234886702166475E-2</v>
      </c>
      <c r="Q419" s="227">
        <f t="shared" si="84"/>
        <v>39647.841200000003</v>
      </c>
      <c r="R419" s="178"/>
      <c r="S419" s="200">
        <f t="shared" si="85"/>
        <v>1.4245062235855074E-6</v>
      </c>
      <c r="T419" s="200">
        <v>1</v>
      </c>
      <c r="U419" s="200">
        <f t="shared" si="86"/>
        <v>1.4245062235855074E-6</v>
      </c>
      <c r="W419" s="200">
        <f t="shared" si="80"/>
        <v>1.1935268005308919E-3</v>
      </c>
    </row>
    <row r="420" spans="1:23" s="200" customFormat="1" ht="12.95" customHeight="1" x14ac:dyDescent="0.2">
      <c r="A420" s="41" t="s">
        <v>152</v>
      </c>
      <c r="B420" s="40" t="s">
        <v>54</v>
      </c>
      <c r="C420" s="41">
        <v>54667.362500000003</v>
      </c>
      <c r="D420" s="41">
        <v>1E-4</v>
      </c>
      <c r="E420" s="200">
        <f t="shared" si="81"/>
        <v>24088.213269333151</v>
      </c>
      <c r="F420" s="200">
        <f t="shared" si="87"/>
        <v>24088</v>
      </c>
      <c r="G420" s="158">
        <f t="shared" si="82"/>
        <v>8.7227256000915077E-2</v>
      </c>
      <c r="K420" s="200">
        <f>G420</f>
        <v>8.7227256000915077E-2</v>
      </c>
      <c r="O420" s="200">
        <f t="shared" ca="1" si="88"/>
        <v>8.691138462521418E-2</v>
      </c>
      <c r="P420" s="200">
        <f t="shared" si="83"/>
        <v>8.7253530259107315E-2</v>
      </c>
      <c r="Q420" s="227">
        <f t="shared" si="84"/>
        <v>39648.862500000003</v>
      </c>
      <c r="R420" s="178"/>
      <c r="S420" s="200">
        <f t="shared" si="85"/>
        <v>6.9033664355239429E-10</v>
      </c>
      <c r="T420" s="200">
        <v>1</v>
      </c>
      <c r="U420" s="200">
        <f t="shared" si="86"/>
        <v>6.9033664355239429E-10</v>
      </c>
      <c r="W420" s="200">
        <f t="shared" si="80"/>
        <v>-2.6274258192238165E-5</v>
      </c>
    </row>
    <row r="421" spans="1:23" s="200" customFormat="1" ht="12.95" customHeight="1" x14ac:dyDescent="0.2">
      <c r="A421" s="39" t="s">
        <v>157</v>
      </c>
      <c r="B421" s="40" t="s">
        <v>54</v>
      </c>
      <c r="C421" s="41">
        <v>54681.676800000001</v>
      </c>
      <c r="D421" s="41">
        <v>2.0000000000000001E-4</v>
      </c>
      <c r="E421" s="200">
        <f t="shared" si="81"/>
        <v>24123.211518222659</v>
      </c>
      <c r="F421" s="200">
        <f t="shared" si="87"/>
        <v>24123</v>
      </c>
      <c r="G421" s="158">
        <f t="shared" si="82"/>
        <v>8.6511050998524297E-2</v>
      </c>
      <c r="J421" s="200">
        <f>G421</f>
        <v>8.6511050998524297E-2</v>
      </c>
      <c r="O421" s="200">
        <f t="shared" ca="1" si="88"/>
        <v>8.7093091580371193E-2</v>
      </c>
      <c r="P421" s="200">
        <f t="shared" si="83"/>
        <v>8.7514755458642651E-2</v>
      </c>
      <c r="Q421" s="227">
        <f t="shared" si="84"/>
        <v>39663.176800000001</v>
      </c>
      <c r="R421" s="178"/>
      <c r="S421" s="200">
        <f t="shared" si="85"/>
        <v>1.0074226432614769E-6</v>
      </c>
      <c r="T421" s="200">
        <v>1</v>
      </c>
      <c r="U421" s="200">
        <f t="shared" si="86"/>
        <v>1.0074226432614769E-6</v>
      </c>
      <c r="W421" s="200">
        <f t="shared" si="80"/>
        <v>-1.0037044601183542E-3</v>
      </c>
    </row>
    <row r="422" spans="1:23" s="200" customFormat="1" ht="12.95" customHeight="1" x14ac:dyDescent="0.2">
      <c r="A422" s="41" t="s">
        <v>152</v>
      </c>
      <c r="B422" s="40" t="s">
        <v>54</v>
      </c>
      <c r="C422" s="41">
        <v>54685.3586</v>
      </c>
      <c r="D422" s="41">
        <v>1E-4</v>
      </c>
      <c r="E422" s="200">
        <f t="shared" si="81"/>
        <v>24132.213464022407</v>
      </c>
      <c r="F422" s="200">
        <f t="shared" si="87"/>
        <v>24132</v>
      </c>
      <c r="G422" s="158">
        <f t="shared" si="82"/>
        <v>8.7306884001009166E-2</v>
      </c>
      <c r="K422" s="200">
        <f>G422</f>
        <v>8.7306884001009166E-2</v>
      </c>
      <c r="O422" s="200">
        <f t="shared" ca="1" si="88"/>
        <v>8.7139816225983005E-2</v>
      </c>
      <c r="P422" s="200">
        <f t="shared" si="83"/>
        <v>8.7581992642779175E-2</v>
      </c>
      <c r="Q422" s="227">
        <f t="shared" si="84"/>
        <v>39666.8586</v>
      </c>
      <c r="R422" s="178"/>
      <c r="S422" s="200">
        <f t="shared" si="85"/>
        <v>7.5684764776538733E-8</v>
      </c>
      <c r="T422" s="200">
        <v>1</v>
      </c>
      <c r="U422" s="200">
        <f t="shared" si="86"/>
        <v>7.5684764776538733E-8</v>
      </c>
      <c r="W422" s="200">
        <f t="shared" si="80"/>
        <v>-2.7510864177000827E-4</v>
      </c>
    </row>
    <row r="423" spans="1:23" s="200" customFormat="1" ht="12.95" customHeight="1" x14ac:dyDescent="0.2">
      <c r="A423" s="41" t="s">
        <v>152</v>
      </c>
      <c r="B423" s="40" t="s">
        <v>52</v>
      </c>
      <c r="C423" s="41">
        <v>54686.3825</v>
      </c>
      <c r="D423" s="41">
        <v>1E-4</v>
      </c>
      <c r="E423" s="200">
        <f t="shared" si="81"/>
        <v>24134.716884171346</v>
      </c>
      <c r="F423" s="200">
        <f t="shared" si="87"/>
        <v>24134.5</v>
      </c>
      <c r="G423" s="158">
        <f t="shared" si="82"/>
        <v>8.870572649902897E-2</v>
      </c>
      <c r="K423" s="200">
        <f>G423</f>
        <v>8.870572649902897E-2</v>
      </c>
      <c r="O423" s="200">
        <f t="shared" ca="1" si="88"/>
        <v>8.715279529420851E-2</v>
      </c>
      <c r="P423" s="200">
        <f t="shared" si="83"/>
        <v>8.7600674356710137E-2</v>
      </c>
      <c r="Q423" s="227">
        <f t="shared" si="84"/>
        <v>39667.8825</v>
      </c>
      <c r="R423" s="178"/>
      <c r="S423" s="200">
        <f t="shared" si="85"/>
        <v>1.2211402372434413E-6</v>
      </c>
      <c r="T423" s="200">
        <v>1</v>
      </c>
      <c r="U423" s="200">
        <f t="shared" si="86"/>
        <v>1.2211402372434413E-6</v>
      </c>
      <c r="W423" s="200">
        <f t="shared" si="80"/>
        <v>1.1050521423188325E-3</v>
      </c>
    </row>
    <row r="424" spans="1:23" s="200" customFormat="1" ht="12.95" customHeight="1" x14ac:dyDescent="0.2">
      <c r="A424" s="41" t="s">
        <v>158</v>
      </c>
      <c r="B424" s="40" t="s">
        <v>54</v>
      </c>
      <c r="C424" s="41">
        <v>54938.536</v>
      </c>
      <c r="D424" s="41">
        <v>1E-3</v>
      </c>
      <c r="E424" s="200">
        <f t="shared" si="81"/>
        <v>24751.228411201086</v>
      </c>
      <c r="F424" s="200">
        <f t="shared" si="87"/>
        <v>24751</v>
      </c>
      <c r="G424" s="158">
        <f t="shared" si="82"/>
        <v>9.3420286997570656E-2</v>
      </c>
      <c r="K424" s="200">
        <f>G424</f>
        <v>9.3420286997570656E-2</v>
      </c>
      <c r="O424" s="200">
        <f t="shared" ca="1" si="88"/>
        <v>9.0353433518617146E-2</v>
      </c>
      <c r="P424" s="200">
        <f t="shared" si="83"/>
        <v>9.2270213926300249E-2</v>
      </c>
      <c r="Q424" s="227">
        <f t="shared" si="84"/>
        <v>39920.036</v>
      </c>
      <c r="R424" s="178"/>
      <c r="S424" s="200">
        <f t="shared" si="85"/>
        <v>1.3226680692613484E-6</v>
      </c>
      <c r="T424" s="200">
        <v>0.6</v>
      </c>
      <c r="U424" s="200">
        <f t="shared" si="86"/>
        <v>7.9360084155680896E-7</v>
      </c>
      <c r="W424" s="200">
        <f t="shared" si="80"/>
        <v>1.1500730712704077E-3</v>
      </c>
    </row>
    <row r="425" spans="1:23" s="200" customFormat="1" ht="12.95" customHeight="1" x14ac:dyDescent="0.2">
      <c r="A425" s="39" t="s">
        <v>159</v>
      </c>
      <c r="B425" s="40" t="s">
        <v>54</v>
      </c>
      <c r="C425" s="41">
        <v>54982.707199999997</v>
      </c>
      <c r="D425" s="41">
        <v>2.0000000000000001E-4</v>
      </c>
      <c r="E425" s="200">
        <f t="shared" si="81"/>
        <v>24859.226332954044</v>
      </c>
      <c r="F425" s="200">
        <f t="shared" si="87"/>
        <v>24859</v>
      </c>
      <c r="G425" s="158">
        <f t="shared" si="82"/>
        <v>9.2570282991800923E-2</v>
      </c>
      <c r="J425" s="200">
        <f>G425</f>
        <v>9.2570282991800923E-2</v>
      </c>
      <c r="O425" s="200">
        <f t="shared" ca="1" si="88"/>
        <v>9.0914129265958807E-2</v>
      </c>
      <c r="P425" s="200">
        <f t="shared" si="83"/>
        <v>9.310107688405142E-2</v>
      </c>
      <c r="Q425" s="227">
        <f t="shared" si="84"/>
        <v>39964.207199999997</v>
      </c>
      <c r="R425" s="178"/>
      <c r="S425" s="200">
        <f t="shared" si="85"/>
        <v>2.8174215605043257E-7</v>
      </c>
      <c r="T425" s="200">
        <v>1</v>
      </c>
      <c r="U425" s="200">
        <f t="shared" si="86"/>
        <v>2.8174215605043257E-7</v>
      </c>
      <c r="W425" s="200">
        <f t="shared" si="80"/>
        <v>-5.3079389225049733E-4</v>
      </c>
    </row>
    <row r="426" spans="1:23" s="200" customFormat="1" ht="12.95" customHeight="1" x14ac:dyDescent="0.2">
      <c r="A426" s="41" t="s">
        <v>152</v>
      </c>
      <c r="B426" s="40" t="s">
        <v>52</v>
      </c>
      <c r="C426" s="41">
        <v>54985.366900000001</v>
      </c>
      <c r="D426" s="41">
        <v>2.0000000000000001E-4</v>
      </c>
      <c r="E426" s="200">
        <f t="shared" si="81"/>
        <v>24865.729259577878</v>
      </c>
      <c r="F426" s="200">
        <f t="shared" si="87"/>
        <v>24865.5</v>
      </c>
      <c r="G426" s="158">
        <f t="shared" si="82"/>
        <v>9.3767273501725867E-2</v>
      </c>
      <c r="K426" s="200">
        <f t="shared" ref="K426:K432" si="89">G426</f>
        <v>9.3767273501725867E-2</v>
      </c>
      <c r="O426" s="200">
        <f t="shared" ca="1" si="88"/>
        <v>9.0947874843345114E-2</v>
      </c>
      <c r="P426" s="200">
        <f t="shared" si="83"/>
        <v>9.3151204668424636E-2</v>
      </c>
      <c r="Q426" s="227">
        <f t="shared" si="84"/>
        <v>39966.866900000001</v>
      </c>
      <c r="R426" s="178"/>
      <c r="S426" s="200">
        <f t="shared" si="85"/>
        <v>3.795408073651399E-7</v>
      </c>
      <c r="T426" s="200">
        <v>1</v>
      </c>
      <c r="U426" s="200">
        <f t="shared" si="86"/>
        <v>3.795408073651399E-7</v>
      </c>
      <c r="W426" s="200">
        <f t="shared" si="80"/>
        <v>6.1606883330123097E-4</v>
      </c>
    </row>
    <row r="427" spans="1:23" s="200" customFormat="1" ht="12.95" customHeight="1" x14ac:dyDescent="0.2">
      <c r="A427" s="44" t="s">
        <v>160</v>
      </c>
      <c r="B427" s="48" t="s">
        <v>54</v>
      </c>
      <c r="C427" s="44">
        <v>54993.3433</v>
      </c>
      <c r="D427" s="44">
        <v>1E-4</v>
      </c>
      <c r="E427" s="200">
        <f t="shared" si="81"/>
        <v>24885.231437989838</v>
      </c>
      <c r="F427" s="200">
        <f t="shared" si="87"/>
        <v>24885</v>
      </c>
      <c r="G427" s="158">
        <f t="shared" si="82"/>
        <v>9.4658244997845031E-2</v>
      </c>
      <c r="K427" s="200">
        <f t="shared" si="89"/>
        <v>9.4658244997845031E-2</v>
      </c>
      <c r="O427" s="200">
        <f t="shared" ca="1" si="88"/>
        <v>9.1049111575504035E-2</v>
      </c>
      <c r="P427" s="200">
        <f t="shared" si="83"/>
        <v>9.330167122840019E-2</v>
      </c>
      <c r="Q427" s="227">
        <f t="shared" si="84"/>
        <v>39974.8433</v>
      </c>
      <c r="R427" s="178"/>
      <c r="S427" s="200">
        <f t="shared" si="85"/>
        <v>1.8402923919457845E-6</v>
      </c>
      <c r="T427" s="200">
        <v>1</v>
      </c>
      <c r="U427" s="200">
        <f t="shared" si="86"/>
        <v>1.8402923919457845E-6</v>
      </c>
      <c r="W427" s="200">
        <f t="shared" si="80"/>
        <v>1.356573769444841E-3</v>
      </c>
    </row>
    <row r="428" spans="1:23" s="200" customFormat="1" ht="12.95" customHeight="1" x14ac:dyDescent="0.2">
      <c r="A428" s="41" t="s">
        <v>152</v>
      </c>
      <c r="B428" s="40" t="s">
        <v>54</v>
      </c>
      <c r="C428" s="41">
        <v>54997.4323</v>
      </c>
      <c r="D428" s="41">
        <v>1E-4</v>
      </c>
      <c r="E428" s="200">
        <f t="shared" si="81"/>
        <v>24895.228981684551</v>
      </c>
      <c r="F428" s="200">
        <f t="shared" si="87"/>
        <v>24895</v>
      </c>
      <c r="G428" s="158">
        <f t="shared" si="82"/>
        <v>9.3653614996583201E-2</v>
      </c>
      <c r="K428" s="200">
        <f t="shared" si="89"/>
        <v>9.3653614996583201E-2</v>
      </c>
      <c r="O428" s="200">
        <f t="shared" ca="1" si="88"/>
        <v>9.1101027848406027E-2</v>
      </c>
      <c r="P428" s="200">
        <f t="shared" si="83"/>
        <v>9.3378881981094744E-2</v>
      </c>
      <c r="Q428" s="227">
        <f t="shared" si="84"/>
        <v>39978.9323</v>
      </c>
      <c r="R428" s="178"/>
      <c r="S428" s="200">
        <f t="shared" si="85"/>
        <v>7.5478229799380733E-8</v>
      </c>
      <c r="T428" s="200">
        <v>1</v>
      </c>
      <c r="U428" s="200">
        <f t="shared" si="86"/>
        <v>7.5478229799380733E-8</v>
      </c>
      <c r="W428" s="200">
        <f t="shared" si="80"/>
        <v>2.7473301548845697E-4</v>
      </c>
    </row>
    <row r="429" spans="1:23" s="200" customFormat="1" ht="12.95" customHeight="1" x14ac:dyDescent="0.2">
      <c r="A429" s="41" t="s">
        <v>152</v>
      </c>
      <c r="B429" s="40" t="s">
        <v>52</v>
      </c>
      <c r="C429" s="41">
        <v>54998.455399999999</v>
      </c>
      <c r="D429" s="41">
        <v>1E-4</v>
      </c>
      <c r="E429" s="200">
        <f t="shared" si="81"/>
        <v>24897.730445845482</v>
      </c>
      <c r="F429" s="200">
        <f t="shared" si="87"/>
        <v>24897.5</v>
      </c>
      <c r="G429" s="158">
        <f t="shared" si="82"/>
        <v>9.4252457500260789E-2</v>
      </c>
      <c r="K429" s="200">
        <f t="shared" si="89"/>
        <v>9.4252457500260789E-2</v>
      </c>
      <c r="O429" s="200">
        <f t="shared" ca="1" si="88"/>
        <v>9.1114006916631532E-2</v>
      </c>
      <c r="P429" s="200">
        <f t="shared" si="83"/>
        <v>9.3398189797896089E-2</v>
      </c>
      <c r="Q429" s="227">
        <f t="shared" si="84"/>
        <v>39979.955399999999</v>
      </c>
      <c r="R429" s="178"/>
      <c r="S429" s="200">
        <f t="shared" si="85"/>
        <v>7.2977330730346356E-7</v>
      </c>
      <c r="T429" s="200">
        <v>1</v>
      </c>
      <c r="U429" s="200">
        <f t="shared" si="86"/>
        <v>7.2977330730346356E-7</v>
      </c>
      <c r="W429" s="200">
        <f t="shared" si="80"/>
        <v>8.5426770236469995E-4</v>
      </c>
    </row>
    <row r="430" spans="1:23" s="200" customFormat="1" ht="12.95" customHeight="1" x14ac:dyDescent="0.2">
      <c r="A430" s="39" t="s">
        <v>161</v>
      </c>
      <c r="B430" s="40" t="s">
        <v>54</v>
      </c>
      <c r="C430" s="41">
        <v>55042.422659999997</v>
      </c>
      <c r="D430" s="41">
        <v>2.9999999999999997E-4</v>
      </c>
      <c r="E430" s="200">
        <f t="shared" si="81"/>
        <v>25005.229737356058</v>
      </c>
      <c r="F430" s="200">
        <f t="shared" si="87"/>
        <v>25005</v>
      </c>
      <c r="G430" s="158">
        <f t="shared" si="82"/>
        <v>9.3962684994039591E-2</v>
      </c>
      <c r="K430" s="200">
        <f t="shared" si="89"/>
        <v>9.3962684994039591E-2</v>
      </c>
      <c r="O430" s="200">
        <f t="shared" ca="1" si="88"/>
        <v>9.1672106850328103E-2</v>
      </c>
      <c r="P430" s="200">
        <f t="shared" si="83"/>
        <v>9.4230366593077902E-2</v>
      </c>
      <c r="Q430" s="227">
        <f t="shared" si="84"/>
        <v>40023.922659999997</v>
      </c>
      <c r="R430" s="178"/>
      <c r="S430" s="200">
        <f t="shared" si="85"/>
        <v>7.1653438463706983E-8</v>
      </c>
      <c r="T430" s="200">
        <v>1</v>
      </c>
      <c r="U430" s="200">
        <f t="shared" si="86"/>
        <v>7.1653438463706983E-8</v>
      </c>
      <c r="W430" s="200">
        <f t="shared" si="80"/>
        <v>-2.6768159903831079E-4</v>
      </c>
    </row>
    <row r="431" spans="1:23" s="200" customFormat="1" ht="12.95" customHeight="1" x14ac:dyDescent="0.2">
      <c r="A431" s="39" t="s">
        <v>161</v>
      </c>
      <c r="B431" s="40" t="s">
        <v>54</v>
      </c>
      <c r="C431" s="41">
        <v>55042.422859999999</v>
      </c>
      <c r="D431" s="41">
        <v>1E-4</v>
      </c>
      <c r="E431" s="200">
        <f t="shared" si="81"/>
        <v>25005.230226353062</v>
      </c>
      <c r="F431" s="200">
        <f t="shared" si="87"/>
        <v>25005</v>
      </c>
      <c r="G431" s="158">
        <f t="shared" si="82"/>
        <v>9.4162684996263124E-2</v>
      </c>
      <c r="K431" s="200">
        <f t="shared" si="89"/>
        <v>9.4162684996263124E-2</v>
      </c>
      <c r="O431" s="200">
        <f t="shared" ca="1" si="88"/>
        <v>9.1672106850328103E-2</v>
      </c>
      <c r="P431" s="200">
        <f t="shared" si="83"/>
        <v>9.4230366593077902E-2</v>
      </c>
      <c r="Q431" s="227">
        <f t="shared" si="84"/>
        <v>40023.922859999999</v>
      </c>
      <c r="R431" s="178"/>
      <c r="S431" s="200">
        <f t="shared" si="85"/>
        <v>4.580798547398187E-9</v>
      </c>
      <c r="T431" s="200">
        <v>1</v>
      </c>
      <c r="U431" s="200">
        <f t="shared" si="86"/>
        <v>4.580798547398187E-9</v>
      </c>
      <c r="W431" s="200">
        <f t="shared" si="80"/>
        <v>-6.7681596814778144E-5</v>
      </c>
    </row>
    <row r="432" spans="1:23" s="200" customFormat="1" ht="12.95" customHeight="1" x14ac:dyDescent="0.2">
      <c r="A432" s="39" t="s">
        <v>161</v>
      </c>
      <c r="B432" s="40" t="s">
        <v>54</v>
      </c>
      <c r="C432" s="41">
        <v>55042.422960000004</v>
      </c>
      <c r="D432" s="41">
        <v>2.9999999999999997E-4</v>
      </c>
      <c r="E432" s="200">
        <f t="shared" si="81"/>
        <v>25005.230470851577</v>
      </c>
      <c r="F432" s="200">
        <f t="shared" si="87"/>
        <v>25005</v>
      </c>
      <c r="G432" s="158">
        <f t="shared" si="82"/>
        <v>9.4262685001012869E-2</v>
      </c>
      <c r="K432" s="200">
        <f t="shared" si="89"/>
        <v>9.4262685001012869E-2</v>
      </c>
      <c r="O432" s="200">
        <f t="shared" ca="1" si="88"/>
        <v>9.1672106850328103E-2</v>
      </c>
      <c r="P432" s="200">
        <f t="shared" si="83"/>
        <v>9.4230366593077902E-2</v>
      </c>
      <c r="Q432" s="227">
        <f t="shared" si="84"/>
        <v>40023.922960000004</v>
      </c>
      <c r="R432" s="178"/>
      <c r="S432" s="200">
        <f t="shared" si="85"/>
        <v>1.0444794914509371E-9</v>
      </c>
      <c r="T432" s="200">
        <v>1</v>
      </c>
      <c r="U432" s="200">
        <f t="shared" si="86"/>
        <v>1.0444794914509371E-9</v>
      </c>
      <c r="W432" s="200">
        <f t="shared" si="80"/>
        <v>3.2318407934966986E-5</v>
      </c>
    </row>
    <row r="433" spans="1:23" s="200" customFormat="1" ht="12.95" customHeight="1" x14ac:dyDescent="0.2">
      <c r="A433" s="39" t="s">
        <v>162</v>
      </c>
      <c r="B433" s="40" t="s">
        <v>54</v>
      </c>
      <c r="C433" s="41">
        <v>55303.778400000003</v>
      </c>
      <c r="D433" s="41">
        <v>1E-4</v>
      </c>
      <c r="E433" s="200">
        <f t="shared" si="81"/>
        <v>25644.240603219077</v>
      </c>
      <c r="F433" s="200">
        <f t="shared" si="87"/>
        <v>25644</v>
      </c>
      <c r="G433" s="158">
        <f t="shared" si="82"/>
        <v>9.8406828001316171E-2</v>
      </c>
      <c r="J433" s="200">
        <f>G433</f>
        <v>9.8406828001316171E-2</v>
      </c>
      <c r="O433" s="200">
        <f t="shared" ca="1" si="88"/>
        <v>9.4989556688766283E-2</v>
      </c>
      <c r="P433" s="200">
        <f t="shared" si="83"/>
        <v>9.925526587610331E-2</v>
      </c>
      <c r="Q433" s="227">
        <f t="shared" si="84"/>
        <v>40285.278400000003</v>
      </c>
      <c r="R433" s="178"/>
      <c r="S433" s="200">
        <f t="shared" si="85"/>
        <v>7.1984682737331707E-7</v>
      </c>
      <c r="T433" s="200">
        <v>1</v>
      </c>
      <c r="U433" s="200">
        <f t="shared" si="86"/>
        <v>7.1984682737331707E-7</v>
      </c>
      <c r="W433" s="200">
        <f t="shared" si="80"/>
        <v>-8.4843787478713906E-4</v>
      </c>
    </row>
    <row r="434" spans="1:23" s="200" customFormat="1" ht="12.95" customHeight="1" x14ac:dyDescent="0.2">
      <c r="A434" s="39" t="s">
        <v>161</v>
      </c>
      <c r="B434" s="40" t="s">
        <v>52</v>
      </c>
      <c r="C434" s="41">
        <v>55353.471669999999</v>
      </c>
      <c r="D434" s="41">
        <v>1E-4</v>
      </c>
      <c r="E434" s="200">
        <f t="shared" si="81"/>
        <v>25765.739903331109</v>
      </c>
      <c r="F434" s="200">
        <f t="shared" si="87"/>
        <v>25765.5</v>
      </c>
      <c r="G434" s="158">
        <f t="shared" si="82"/>
        <v>9.8120573500636965E-2</v>
      </c>
      <c r="K434" s="200">
        <f>G434</f>
        <v>9.8120573500636965E-2</v>
      </c>
      <c r="O434" s="200">
        <f t="shared" ca="1" si="88"/>
        <v>9.5620339404525648E-2</v>
      </c>
      <c r="P434" s="200">
        <f t="shared" si="83"/>
        <v>0.10022586892166034</v>
      </c>
      <c r="Q434" s="227">
        <f t="shared" si="84"/>
        <v>40334.971669999999</v>
      </c>
      <c r="R434" s="178"/>
      <c r="S434" s="200">
        <f t="shared" si="85"/>
        <v>4.4322688097819941E-6</v>
      </c>
      <c r="T434" s="200">
        <v>1</v>
      </c>
      <c r="U434" s="200">
        <f t="shared" si="86"/>
        <v>4.4322688097819941E-6</v>
      </c>
      <c r="W434" s="200">
        <f t="shared" si="80"/>
        <v>-2.105295421023376E-3</v>
      </c>
    </row>
    <row r="435" spans="1:23" s="200" customFormat="1" ht="12.95" customHeight="1" x14ac:dyDescent="0.2">
      <c r="A435" s="39" t="s">
        <v>162</v>
      </c>
      <c r="B435" s="40" t="s">
        <v>54</v>
      </c>
      <c r="C435" s="41">
        <v>55379.854599999999</v>
      </c>
      <c r="D435" s="41">
        <v>2.9999999999999997E-4</v>
      </c>
      <c r="E435" s="200">
        <f t="shared" si="81"/>
        <v>25830.245771628863</v>
      </c>
      <c r="F435" s="200">
        <f t="shared" si="87"/>
        <v>25830</v>
      </c>
      <c r="G435" s="158">
        <f t="shared" si="82"/>
        <v>0.10052070999518037</v>
      </c>
      <c r="J435" s="200">
        <f>G435</f>
        <v>0.10052070999518037</v>
      </c>
      <c r="O435" s="200">
        <f t="shared" ca="1" si="88"/>
        <v>9.5955199364743574E-2</v>
      </c>
      <c r="P435" s="200">
        <f t="shared" si="83"/>
        <v>0.1007430962292519</v>
      </c>
      <c r="Q435" s="227">
        <f t="shared" si="84"/>
        <v>40361.354599999999</v>
      </c>
      <c r="R435" s="178"/>
      <c r="S435" s="200">
        <f t="shared" si="85"/>
        <v>4.9455637104517787E-8</v>
      </c>
      <c r="T435" s="200">
        <v>1</v>
      </c>
      <c r="U435" s="200">
        <f t="shared" si="86"/>
        <v>4.9455637104517787E-8</v>
      </c>
      <c r="W435" s="200">
        <f t="shared" si="80"/>
        <v>-2.2238623407153102E-4</v>
      </c>
    </row>
    <row r="436" spans="1:23" s="200" customFormat="1" ht="12.95" customHeight="1" x14ac:dyDescent="0.2">
      <c r="A436" s="39" t="s">
        <v>161</v>
      </c>
      <c r="B436" s="40" t="s">
        <v>52</v>
      </c>
      <c r="C436" s="41">
        <v>55430.3655</v>
      </c>
      <c r="D436" s="41">
        <v>2.0000000000000001E-4</v>
      </c>
      <c r="E436" s="39">
        <f t="shared" si="81"/>
        <v>25953.744164832398</v>
      </c>
      <c r="F436" s="200">
        <f t="shared" si="87"/>
        <v>25953.5</v>
      </c>
      <c r="G436" s="158">
        <f t="shared" si="82"/>
        <v>9.986352949636057E-2</v>
      </c>
      <c r="K436" s="200">
        <f>G436</f>
        <v>9.986352949636057E-2</v>
      </c>
      <c r="O436" s="200">
        <f t="shared" ca="1" si="88"/>
        <v>9.6596365335083353E-2</v>
      </c>
      <c r="P436" s="200">
        <f t="shared" si="83"/>
        <v>0.101737256637598</v>
      </c>
      <c r="Q436" s="227">
        <f t="shared" si="84"/>
        <v>40411.8655</v>
      </c>
      <c r="R436" s="178"/>
      <c r="S436" s="200">
        <f t="shared" si="85"/>
        <v>3.5108533998097925E-6</v>
      </c>
      <c r="T436" s="200">
        <v>1</v>
      </c>
      <c r="U436" s="200">
        <f t="shared" si="86"/>
        <v>3.5108533998097925E-6</v>
      </c>
      <c r="W436" s="200">
        <f t="shared" si="80"/>
        <v>-1.8737271412374301E-3</v>
      </c>
    </row>
    <row r="437" spans="1:23" s="200" customFormat="1" ht="12.95" customHeight="1" x14ac:dyDescent="0.2">
      <c r="A437" s="39" t="s">
        <v>161</v>
      </c>
      <c r="B437" s="40" t="s">
        <v>52</v>
      </c>
      <c r="C437" s="41">
        <v>55430.365700000002</v>
      </c>
      <c r="D437" s="41">
        <v>4.0000000000000002E-4</v>
      </c>
      <c r="E437" s="39">
        <f t="shared" si="81"/>
        <v>25953.744653829406</v>
      </c>
      <c r="F437" s="200">
        <f t="shared" si="87"/>
        <v>25953.5</v>
      </c>
      <c r="G437" s="158">
        <f t="shared" si="82"/>
        <v>0.1000635294985841</v>
      </c>
      <c r="K437" s="200">
        <f>G437</f>
        <v>0.1000635294985841</v>
      </c>
      <c r="O437" s="200">
        <f t="shared" ca="1" si="88"/>
        <v>9.6596365335083353E-2</v>
      </c>
      <c r="P437" s="200">
        <f t="shared" si="83"/>
        <v>0.101737256637598</v>
      </c>
      <c r="Q437" s="227">
        <f t="shared" si="84"/>
        <v>40411.865700000002</v>
      </c>
      <c r="R437" s="178"/>
      <c r="S437" s="200">
        <f t="shared" si="85"/>
        <v>2.8013625358716466E-6</v>
      </c>
      <c r="T437" s="200">
        <v>1</v>
      </c>
      <c r="U437" s="200">
        <f t="shared" si="86"/>
        <v>2.8013625358716466E-6</v>
      </c>
      <c r="W437" s="200">
        <f t="shared" si="80"/>
        <v>-1.6737271390138975E-3</v>
      </c>
    </row>
    <row r="438" spans="1:23" s="200" customFormat="1" ht="12.95" customHeight="1" x14ac:dyDescent="0.2">
      <c r="A438" s="39" t="s">
        <v>161</v>
      </c>
      <c r="B438" s="40" t="s">
        <v>52</v>
      </c>
      <c r="C438" s="41">
        <v>55430.3658</v>
      </c>
      <c r="D438" s="41">
        <v>2.0000000000000001E-4</v>
      </c>
      <c r="E438" s="39">
        <f t="shared" si="81"/>
        <v>25953.744898327899</v>
      </c>
      <c r="F438" s="200">
        <f t="shared" si="87"/>
        <v>25953.5</v>
      </c>
      <c r="G438" s="158">
        <f t="shared" si="82"/>
        <v>0.10016352949605789</v>
      </c>
      <c r="K438" s="200">
        <f>G438</f>
        <v>0.10016352949605789</v>
      </c>
      <c r="O438" s="200">
        <f t="shared" ca="1" si="88"/>
        <v>9.6596365335083353E-2</v>
      </c>
      <c r="P438" s="200">
        <f t="shared" si="83"/>
        <v>0.101737256637598</v>
      </c>
      <c r="Q438" s="227">
        <f t="shared" si="84"/>
        <v>40411.8658</v>
      </c>
      <c r="R438" s="178"/>
      <c r="S438" s="200">
        <f t="shared" si="85"/>
        <v>2.4766171160200052E-6</v>
      </c>
      <c r="T438" s="200">
        <v>1</v>
      </c>
      <c r="U438" s="200">
        <f t="shared" si="86"/>
        <v>2.4766171160200052E-6</v>
      </c>
      <c r="W438" s="200">
        <f t="shared" si="80"/>
        <v>-1.57372714154011E-3</v>
      </c>
    </row>
    <row r="439" spans="1:23" s="200" customFormat="1" ht="12.95" customHeight="1" x14ac:dyDescent="0.2">
      <c r="A439" s="178" t="s">
        <v>163</v>
      </c>
      <c r="B439" s="178" t="s">
        <v>54</v>
      </c>
      <c r="C439" s="162">
        <v>55752.047100000003</v>
      </c>
      <c r="D439" s="162" t="s">
        <v>38</v>
      </c>
      <c r="E439" s="200">
        <f t="shared" si="81"/>
        <v>26740.250853945861</v>
      </c>
      <c r="F439" s="228">
        <f t="shared" ref="F439:F481" si="90">ROUND(2*E439,0)/2-0.5</f>
        <v>26740</v>
      </c>
      <c r="G439" s="158">
        <f t="shared" si="82"/>
        <v>0.10259938000672264</v>
      </c>
      <c r="I439" s="200">
        <f>G439</f>
        <v>0.10259938000672264</v>
      </c>
      <c r="P439" s="200">
        <f t="shared" si="83"/>
        <v>0.10818594905672234</v>
      </c>
      <c r="Q439" s="227">
        <f t="shared" si="84"/>
        <v>40733.547100000003</v>
      </c>
      <c r="R439" s="178"/>
      <c r="S439" s="200">
        <f t="shared" si="85"/>
        <v>3.1209753750414534E-5</v>
      </c>
      <c r="T439" s="200">
        <v>1</v>
      </c>
      <c r="U439" s="200">
        <f t="shared" si="86"/>
        <v>3.1209753750414534E-5</v>
      </c>
      <c r="W439" s="200">
        <f t="shared" si="80"/>
        <v>-5.5865690499996984E-3</v>
      </c>
    </row>
    <row r="440" spans="1:23" s="200" customFormat="1" ht="12.95" customHeight="1" x14ac:dyDescent="0.2">
      <c r="A440" s="41" t="s">
        <v>164</v>
      </c>
      <c r="B440" s="40" t="s">
        <v>52</v>
      </c>
      <c r="C440" s="41">
        <v>56078.842600000004</v>
      </c>
      <c r="D440" s="41">
        <v>4.0000000000000002E-4</v>
      </c>
      <c r="E440" s="39">
        <f t="shared" si="81"/>
        <v>27539.260951887976</v>
      </c>
      <c r="F440" s="228">
        <f t="shared" si="90"/>
        <v>27539</v>
      </c>
      <c r="G440" s="158">
        <f t="shared" si="82"/>
        <v>0.10672944300313247</v>
      </c>
      <c r="K440" s="200">
        <f>G440</f>
        <v>0.10672944300313247</v>
      </c>
      <c r="O440" s="200">
        <f t="shared" ref="O440:O481" ca="1" si="91">+C$11+C$12*$F440</f>
        <v>0.10482769040369637</v>
      </c>
      <c r="P440" s="200">
        <f t="shared" si="83"/>
        <v>0.11494503645763066</v>
      </c>
      <c r="Q440" s="227">
        <f t="shared" si="84"/>
        <v>41060.342600000004</v>
      </c>
      <c r="R440" s="178"/>
      <c r="S440" s="200">
        <f t="shared" si="85"/>
        <v>6.7495975809593383E-5</v>
      </c>
      <c r="T440" s="200">
        <v>1</v>
      </c>
      <c r="U440" s="200">
        <f t="shared" si="86"/>
        <v>6.7495975809593383E-5</v>
      </c>
      <c r="W440" s="200">
        <f t="shared" si="80"/>
        <v>-8.2155934544981823E-3</v>
      </c>
    </row>
    <row r="441" spans="1:23" s="200" customFormat="1" ht="12.95" customHeight="1" x14ac:dyDescent="0.2">
      <c r="A441" s="39" t="s">
        <v>165</v>
      </c>
      <c r="B441" s="40" t="s">
        <v>54</v>
      </c>
      <c r="C441" s="41">
        <v>56169.642500000002</v>
      </c>
      <c r="D441" s="41">
        <v>1E-4</v>
      </c>
      <c r="E441" s="39">
        <f t="shared" si="81"/>
        <v>27761.265346049255</v>
      </c>
      <c r="F441" s="228">
        <f t="shared" si="90"/>
        <v>27761</v>
      </c>
      <c r="G441" s="158">
        <f t="shared" si="82"/>
        <v>0.10852665700076614</v>
      </c>
      <c r="J441" s="200">
        <f t="shared" ref="J441:J481" si="92">G441</f>
        <v>0.10852665700076614</v>
      </c>
      <c r="O441" s="200">
        <f t="shared" ca="1" si="91"/>
        <v>0.10598023166212088</v>
      </c>
      <c r="P441" s="200">
        <f t="shared" si="83"/>
        <v>0.11686022958461166</v>
      </c>
      <c r="Q441" s="227">
        <f t="shared" si="84"/>
        <v>41151.142500000002</v>
      </c>
      <c r="R441" s="178"/>
      <c r="S441" s="200">
        <f t="shared" si="85"/>
        <v>6.9448432010221775E-5</v>
      </c>
      <c r="T441" s="200">
        <v>1</v>
      </c>
      <c r="U441" s="200">
        <f t="shared" si="86"/>
        <v>6.9448432010221775E-5</v>
      </c>
      <c r="W441" s="200">
        <f t="shared" si="80"/>
        <v>-8.3335725838455249E-3</v>
      </c>
    </row>
    <row r="442" spans="1:23" s="200" customFormat="1" ht="12.95" customHeight="1" x14ac:dyDescent="0.2">
      <c r="A442" s="39" t="s">
        <v>166</v>
      </c>
      <c r="B442" s="40" t="s">
        <v>54</v>
      </c>
      <c r="C442" s="41">
        <v>56451.857499999998</v>
      </c>
      <c r="D442" s="41">
        <v>2.0000000000000001E-4</v>
      </c>
      <c r="E442" s="39">
        <f t="shared" si="81"/>
        <v>28451.276789874923</v>
      </c>
      <c r="F442" s="228">
        <f t="shared" si="90"/>
        <v>28451</v>
      </c>
      <c r="G442" s="158">
        <f t="shared" si="82"/>
        <v>0.11320718699425925</v>
      </c>
      <c r="J442" s="200">
        <f t="shared" si="92"/>
        <v>0.11320718699425925</v>
      </c>
      <c r="O442" s="200">
        <f t="shared" ca="1" si="91"/>
        <v>0.10956245449235928</v>
      </c>
      <c r="P442" s="200">
        <f t="shared" si="83"/>
        <v>0.12291613184214922</v>
      </c>
      <c r="Q442" s="227">
        <f t="shared" si="84"/>
        <v>41433.357499999998</v>
      </c>
      <c r="R442" s="178"/>
      <c r="S442" s="200">
        <f t="shared" si="85"/>
        <v>9.4263610059369343E-5</v>
      </c>
      <c r="T442" s="200">
        <v>1</v>
      </c>
      <c r="U442" s="200">
        <f t="shared" si="86"/>
        <v>9.4263610059369343E-5</v>
      </c>
      <c r="W442" s="200">
        <f t="shared" si="80"/>
        <v>-9.7089448478899776E-3</v>
      </c>
    </row>
    <row r="443" spans="1:23" s="200" customFormat="1" ht="12.95" customHeight="1" x14ac:dyDescent="0.2">
      <c r="A443" s="229" t="s">
        <v>167</v>
      </c>
      <c r="B443" s="48" t="s">
        <v>54</v>
      </c>
      <c r="C443" s="41">
        <v>56480.488899999997</v>
      </c>
      <c r="D443" s="44">
        <v>2.0000000000000001E-4</v>
      </c>
      <c r="E443" s="39">
        <f t="shared" si="81"/>
        <v>28521.280133611966</v>
      </c>
      <c r="F443" s="228">
        <f t="shared" si="90"/>
        <v>28521</v>
      </c>
      <c r="G443" s="158">
        <f t="shared" si="82"/>
        <v>0.11457477699150331</v>
      </c>
      <c r="J443" s="200">
        <f t="shared" si="92"/>
        <v>0.11457477699150331</v>
      </c>
      <c r="O443" s="200">
        <f t="shared" ca="1" si="91"/>
        <v>0.10992586840267334</v>
      </c>
      <c r="P443" s="200">
        <f t="shared" si="83"/>
        <v>0.12353922971364852</v>
      </c>
      <c r="Q443" s="227">
        <f t="shared" si="84"/>
        <v>41461.988899999997</v>
      </c>
      <c r="R443" s="178"/>
      <c r="S443" s="200">
        <f t="shared" si="85"/>
        <v>8.0361412607576535E-5</v>
      </c>
      <c r="T443" s="200">
        <v>1</v>
      </c>
      <c r="U443" s="200">
        <f t="shared" si="86"/>
        <v>8.0361412607576535E-5</v>
      </c>
      <c r="W443" s="200">
        <f t="shared" si="80"/>
        <v>-8.9644527221452025E-3</v>
      </c>
    </row>
    <row r="444" spans="1:23" s="200" customFormat="1" ht="12.95" customHeight="1" x14ac:dyDescent="0.2">
      <c r="A444" s="41" t="s">
        <v>306</v>
      </c>
      <c r="B444" s="40"/>
      <c r="C444" s="41">
        <v>56781.515899999999</v>
      </c>
      <c r="D444" s="41">
        <v>1E-4</v>
      </c>
      <c r="E444" s="39">
        <f t="shared" si="81"/>
        <v>29257.286635394339</v>
      </c>
      <c r="F444" s="228">
        <f t="shared" si="90"/>
        <v>29257</v>
      </c>
      <c r="G444" s="158">
        <f t="shared" si="82"/>
        <v>0.11723400899791159</v>
      </c>
      <c r="J444" s="200">
        <f t="shared" si="92"/>
        <v>0.11723400899791159</v>
      </c>
      <c r="O444" s="200">
        <f t="shared" ca="1" si="91"/>
        <v>0.11374690608826095</v>
      </c>
      <c r="P444" s="200">
        <f t="shared" si="83"/>
        <v>0.13018801505098329</v>
      </c>
      <c r="Q444" s="227">
        <f t="shared" si="84"/>
        <v>41763.015899999999</v>
      </c>
      <c r="R444" s="178"/>
      <c r="S444" s="200">
        <f t="shared" si="85"/>
        <v>1.6780627282301835E-4</v>
      </c>
      <c r="T444" s="200">
        <v>1</v>
      </c>
      <c r="U444" s="200">
        <f t="shared" si="86"/>
        <v>1.6780627282301835E-4</v>
      </c>
      <c r="W444" s="200">
        <f t="shared" si="80"/>
        <v>-1.2954006053071704E-2</v>
      </c>
    </row>
    <row r="445" spans="1:23" s="200" customFormat="1" ht="12.95" customHeight="1" x14ac:dyDescent="0.2">
      <c r="A445" s="44" t="s">
        <v>307</v>
      </c>
      <c r="B445" s="48" t="s">
        <v>54</v>
      </c>
      <c r="C445" s="44">
        <v>56814.441599999998</v>
      </c>
      <c r="D445" s="44">
        <v>5.9999999999999995E-4</v>
      </c>
      <c r="E445" s="39">
        <f t="shared" si="81"/>
        <v>29337.789478248091</v>
      </c>
      <c r="F445" s="228">
        <f t="shared" si="90"/>
        <v>29337.5</v>
      </c>
      <c r="G445" s="158">
        <f t="shared" si="82"/>
        <v>0.11839673749636859</v>
      </c>
      <c r="J445" s="200">
        <f t="shared" si="92"/>
        <v>0.11839673749636859</v>
      </c>
      <c r="O445" s="200">
        <f t="shared" ca="1" si="91"/>
        <v>0.11416483208512208</v>
      </c>
      <c r="P445" s="200">
        <f t="shared" si="83"/>
        <v>0.13092601301042331</v>
      </c>
      <c r="Q445" s="227">
        <f t="shared" si="84"/>
        <v>41795.941599999998</v>
      </c>
      <c r="R445" s="178"/>
      <c r="S445" s="200">
        <f t="shared" si="85"/>
        <v>1.5698274490709121E-4</v>
      </c>
      <c r="T445" s="200">
        <v>1</v>
      </c>
      <c r="U445" s="200">
        <f t="shared" si="86"/>
        <v>1.5698274490709121E-4</v>
      </c>
      <c r="W445" s="200">
        <f t="shared" si="80"/>
        <v>-1.2529275514054722E-2</v>
      </c>
    </row>
    <row r="446" spans="1:23" s="200" customFormat="1" ht="12.95" customHeight="1" x14ac:dyDescent="0.2">
      <c r="A446" s="118" t="s">
        <v>308</v>
      </c>
      <c r="B446" s="119" t="s">
        <v>54</v>
      </c>
      <c r="C446" s="118">
        <v>57139.804900000003</v>
      </c>
      <c r="D446" s="118">
        <v>1E-4</v>
      </c>
      <c r="E446" s="39">
        <f t="shared" si="81"/>
        <v>30133.297868662808</v>
      </c>
      <c r="F446" s="228">
        <f t="shared" si="90"/>
        <v>30133</v>
      </c>
      <c r="G446" s="158">
        <f t="shared" si="82"/>
        <v>0.12182842100446578</v>
      </c>
      <c r="J446" s="200">
        <f t="shared" si="92"/>
        <v>0.12182842100446578</v>
      </c>
      <c r="O446" s="200">
        <f t="shared" ca="1" si="91"/>
        <v>0.11829477159447664</v>
      </c>
      <c r="P446" s="200">
        <f t="shared" si="83"/>
        <v>0.13833326528580814</v>
      </c>
      <c r="Q446" s="227">
        <f t="shared" si="84"/>
        <v>42121.304900000003</v>
      </c>
      <c r="R446" s="178"/>
      <c r="S446" s="200">
        <f t="shared" si="85"/>
        <v>2.7240988475135951E-4</v>
      </c>
      <c r="T446" s="200">
        <v>1</v>
      </c>
      <c r="U446" s="200">
        <f t="shared" si="86"/>
        <v>2.7240988475135951E-4</v>
      </c>
      <c r="W446" s="200">
        <f t="shared" si="80"/>
        <v>-1.6504844281342357E-2</v>
      </c>
    </row>
    <row r="447" spans="1:23" s="200" customFormat="1" ht="12.95" customHeight="1" x14ac:dyDescent="0.2">
      <c r="A447" s="41" t="s">
        <v>306</v>
      </c>
      <c r="B447" s="40"/>
      <c r="C447" s="41">
        <v>57205.4519</v>
      </c>
      <c r="D447" s="41">
        <v>2.0999999999999999E-3</v>
      </c>
      <c r="E447" s="39">
        <f t="shared" si="81"/>
        <v>30293.803799434816</v>
      </c>
      <c r="F447" s="228">
        <f t="shared" si="90"/>
        <v>30293.5</v>
      </c>
      <c r="G447" s="158">
        <f t="shared" si="82"/>
        <v>0.12425410949799698</v>
      </c>
      <c r="J447" s="200">
        <f t="shared" si="92"/>
        <v>0.12425410949799698</v>
      </c>
      <c r="O447" s="200">
        <f t="shared" ca="1" si="91"/>
        <v>0.11912802777455385</v>
      </c>
      <c r="P447" s="200">
        <f t="shared" si="83"/>
        <v>0.13985293340406998</v>
      </c>
      <c r="Q447" s="227">
        <f t="shared" si="84"/>
        <v>42186.9519</v>
      </c>
      <c r="R447" s="178"/>
      <c r="S447" s="200">
        <f t="shared" si="85"/>
        <v>2.4332330725267471E-4</v>
      </c>
      <c r="T447" s="200">
        <v>1</v>
      </c>
      <c r="U447" s="200">
        <f t="shared" si="86"/>
        <v>2.4332330725267471E-4</v>
      </c>
      <c r="W447" s="200">
        <f t="shared" si="80"/>
        <v>-1.5598823906073006E-2</v>
      </c>
    </row>
    <row r="448" spans="1:23" s="200" customFormat="1" ht="12.95" customHeight="1" x14ac:dyDescent="0.2">
      <c r="A448" s="118" t="s">
        <v>308</v>
      </c>
      <c r="B448" s="119" t="s">
        <v>54</v>
      </c>
      <c r="C448" s="118">
        <v>57223.6495</v>
      </c>
      <c r="D448" s="118">
        <v>1E-4</v>
      </c>
      <c r="E448" s="39">
        <f t="shared" si="81"/>
        <v>30338.296658603045</v>
      </c>
      <c r="F448" s="228">
        <f t="shared" si="90"/>
        <v>30338</v>
      </c>
      <c r="G448" s="158">
        <f t="shared" si="82"/>
        <v>0.12133350600197446</v>
      </c>
      <c r="J448" s="200">
        <f t="shared" si="92"/>
        <v>0.12133350600197446</v>
      </c>
      <c r="O448" s="200">
        <f t="shared" ca="1" si="91"/>
        <v>0.11935905518896776</v>
      </c>
      <c r="P448" s="200">
        <f t="shared" si="83"/>
        <v>0.14027577155782173</v>
      </c>
      <c r="Q448" s="227">
        <f t="shared" si="84"/>
        <v>42205.1495</v>
      </c>
      <c r="R448" s="178"/>
      <c r="S448" s="200">
        <f t="shared" si="85"/>
        <v>3.588094243882379E-4</v>
      </c>
      <c r="T448" s="200">
        <v>1</v>
      </c>
      <c r="U448" s="200">
        <f t="shared" si="86"/>
        <v>3.588094243882379E-4</v>
      </c>
      <c r="W448" s="200">
        <f t="shared" si="80"/>
        <v>-1.8942265555847271E-2</v>
      </c>
    </row>
    <row r="449" spans="1:23" s="200" customFormat="1" ht="12.95" customHeight="1" x14ac:dyDescent="0.2">
      <c r="A449" s="118" t="s">
        <v>308</v>
      </c>
      <c r="B449" s="119" t="s">
        <v>54</v>
      </c>
      <c r="C449" s="118">
        <v>57273.549200000001</v>
      </c>
      <c r="D449" s="118">
        <v>1E-4</v>
      </c>
      <c r="E449" s="39">
        <f t="shared" si="81"/>
        <v>30460.300676970139</v>
      </c>
      <c r="F449" s="228">
        <f t="shared" si="90"/>
        <v>30460</v>
      </c>
      <c r="G449" s="158">
        <f t="shared" si="82"/>
        <v>0.12297702000068966</v>
      </c>
      <c r="J449" s="200">
        <f t="shared" si="92"/>
        <v>0.12297702000068966</v>
      </c>
      <c r="O449" s="200">
        <f t="shared" ca="1" si="91"/>
        <v>0.11999243371837225</v>
      </c>
      <c r="P449" s="200">
        <f t="shared" si="83"/>
        <v>0.14143834692783736</v>
      </c>
      <c r="Q449" s="227">
        <f t="shared" si="84"/>
        <v>42255.049200000001</v>
      </c>
      <c r="R449" s="178"/>
      <c r="S449" s="200">
        <f t="shared" si="85"/>
        <v>3.4082059191102847E-4</v>
      </c>
      <c r="T449" s="200">
        <v>1</v>
      </c>
      <c r="U449" s="200">
        <f t="shared" si="86"/>
        <v>3.4082059191102847E-4</v>
      </c>
      <c r="W449" s="200">
        <f t="shared" si="80"/>
        <v>-1.8461326927147692E-2</v>
      </c>
    </row>
    <row r="450" spans="1:23" s="200" customFormat="1" ht="12.95" customHeight="1" x14ac:dyDescent="0.2">
      <c r="A450" s="230" t="s">
        <v>314</v>
      </c>
      <c r="B450" s="231" t="s">
        <v>54</v>
      </c>
      <c r="C450" s="230">
        <v>57484.186600000001</v>
      </c>
      <c r="D450" s="230" t="s">
        <v>53</v>
      </c>
      <c r="E450" s="39">
        <f t="shared" si="81"/>
        <v>30975.305961939706</v>
      </c>
      <c r="F450" s="228">
        <f t="shared" si="90"/>
        <v>30975</v>
      </c>
      <c r="G450" s="158">
        <f t="shared" si="82"/>
        <v>0.12513857500016456</v>
      </c>
      <c r="J450" s="200">
        <f t="shared" si="92"/>
        <v>0.12513857500016456</v>
      </c>
      <c r="O450" s="200">
        <f t="shared" ca="1" si="91"/>
        <v>0.12266612177282553</v>
      </c>
      <c r="P450" s="200">
        <f t="shared" si="83"/>
        <v>0.14639977878110252</v>
      </c>
      <c r="Q450" s="227">
        <f t="shared" si="84"/>
        <v>42465.686600000001</v>
      </c>
      <c r="R450" s="178"/>
      <c r="S450" s="200">
        <f t="shared" si="85"/>
        <v>4.5203878621457059E-4</v>
      </c>
      <c r="T450" s="200">
        <v>1</v>
      </c>
      <c r="U450" s="200">
        <f t="shared" si="86"/>
        <v>4.5203878621457059E-4</v>
      </c>
      <c r="W450" s="200">
        <f t="shared" si="80"/>
        <v>-2.1261203780937959E-2</v>
      </c>
    </row>
    <row r="451" spans="1:23" s="200" customFormat="1" ht="12.95" customHeight="1" x14ac:dyDescent="0.2">
      <c r="A451" s="118" t="s">
        <v>309</v>
      </c>
      <c r="B451" s="119" t="s">
        <v>54</v>
      </c>
      <c r="C451" s="118">
        <v>57530.815300000002</v>
      </c>
      <c r="D451" s="118">
        <v>2.0000000000000001E-4</v>
      </c>
      <c r="E451" s="39">
        <f t="shared" si="81"/>
        <v>31089.31243434803</v>
      </c>
      <c r="F451" s="228">
        <f t="shared" si="90"/>
        <v>31089</v>
      </c>
      <c r="G451" s="158">
        <f t="shared" si="82"/>
        <v>0.12778579300356796</v>
      </c>
      <c r="J451" s="200">
        <f t="shared" si="92"/>
        <v>0.12778579300356796</v>
      </c>
      <c r="O451" s="200">
        <f t="shared" ca="1" si="91"/>
        <v>0.12325796728390841</v>
      </c>
      <c r="P451" s="200">
        <f t="shared" si="83"/>
        <v>0.14750980559070767</v>
      </c>
      <c r="Q451" s="227">
        <f t="shared" si="84"/>
        <v>42512.315300000002</v>
      </c>
      <c r="R451" s="178"/>
      <c r="S451" s="200">
        <f t="shared" si="85"/>
        <v>3.8903667253764574E-4</v>
      </c>
      <c r="T451" s="200">
        <v>1</v>
      </c>
      <c r="U451" s="200">
        <f t="shared" si="86"/>
        <v>3.8903667253764574E-4</v>
      </c>
      <c r="W451" s="200">
        <f t="shared" si="80"/>
        <v>-1.9724012587139711E-2</v>
      </c>
    </row>
    <row r="452" spans="1:23" s="200" customFormat="1" ht="12.95" customHeight="1" x14ac:dyDescent="0.2">
      <c r="A452" s="118" t="s">
        <v>309</v>
      </c>
      <c r="B452" s="119" t="s">
        <v>54</v>
      </c>
      <c r="C452" s="118">
        <v>57596.664199999999</v>
      </c>
      <c r="D452" s="118">
        <v>1E-4</v>
      </c>
      <c r="E452" s="39">
        <f t="shared" si="81"/>
        <v>31250.312007593006</v>
      </c>
      <c r="F452" s="228">
        <f t="shared" si="90"/>
        <v>31250</v>
      </c>
      <c r="G452" s="158">
        <f t="shared" si="82"/>
        <v>0.12761124999815365</v>
      </c>
      <c r="J452" s="200">
        <f t="shared" si="92"/>
        <v>0.12761124999815365</v>
      </c>
      <c r="O452" s="200">
        <f t="shared" ca="1" si="91"/>
        <v>0.1240938192776307</v>
      </c>
      <c r="P452" s="200">
        <f t="shared" si="83"/>
        <v>0.14908474127207719</v>
      </c>
      <c r="Q452" s="227">
        <f t="shared" si="84"/>
        <v>42578.164199999999</v>
      </c>
      <c r="R452" s="178"/>
      <c r="S452" s="200">
        <f t="shared" si="85"/>
        <v>4.6111082749127015E-4</v>
      </c>
      <c r="T452" s="200">
        <v>1</v>
      </c>
      <c r="U452" s="200">
        <f t="shared" si="86"/>
        <v>4.6111082749127015E-4</v>
      </c>
      <c r="W452" s="200">
        <f t="shared" si="80"/>
        <v>-2.1473491273923534E-2</v>
      </c>
    </row>
    <row r="453" spans="1:23" s="200" customFormat="1" ht="12.95" customHeight="1" x14ac:dyDescent="0.2">
      <c r="A453" s="118" t="s">
        <v>310</v>
      </c>
      <c r="B453" s="119" t="s">
        <v>54</v>
      </c>
      <c r="C453" s="118">
        <v>57614.659699999997</v>
      </c>
      <c r="D453" s="118">
        <v>1E-4</v>
      </c>
      <c r="E453" s="39">
        <f t="shared" si="81"/>
        <v>31294.310735291259</v>
      </c>
      <c r="F453" s="228">
        <f t="shared" si="90"/>
        <v>31294</v>
      </c>
      <c r="G453" s="158">
        <f t="shared" si="82"/>
        <v>0.12709087799157714</v>
      </c>
      <c r="J453" s="200">
        <f t="shared" si="92"/>
        <v>0.12709087799157714</v>
      </c>
      <c r="O453" s="200">
        <f t="shared" ca="1" si="91"/>
        <v>0.12432225087839953</v>
      </c>
      <c r="P453" s="200">
        <f t="shared" si="83"/>
        <v>0.14951663880402463</v>
      </c>
      <c r="Q453" s="227">
        <f t="shared" si="84"/>
        <v>42596.159699999997</v>
      </c>
      <c r="R453" s="178"/>
      <c r="S453" s="200">
        <f t="shared" si="85"/>
        <v>5.0291474801710543E-4</v>
      </c>
      <c r="T453" s="200">
        <v>1</v>
      </c>
      <c r="U453" s="200">
        <f t="shared" si="86"/>
        <v>5.0291474801710543E-4</v>
      </c>
      <c r="W453" s="200">
        <f t="shared" si="80"/>
        <v>-2.2425760812447487E-2</v>
      </c>
    </row>
    <row r="454" spans="1:23" s="200" customFormat="1" ht="12.95" customHeight="1" x14ac:dyDescent="0.2">
      <c r="A454" s="230" t="s">
        <v>315</v>
      </c>
      <c r="B454" s="232" t="s">
        <v>54</v>
      </c>
      <c r="C454" s="233">
        <v>57905.463400000001</v>
      </c>
      <c r="D454" s="233">
        <v>5.9999999999999995E-4</v>
      </c>
      <c r="E454" s="39">
        <f t="shared" si="81"/>
        <v>32005.321421848854</v>
      </c>
      <c r="F454" s="228">
        <f t="shared" si="90"/>
        <v>32005</v>
      </c>
      <c r="G454" s="158">
        <f t="shared" si="82"/>
        <v>0.13146168499952182</v>
      </c>
      <c r="J454" s="200">
        <f t="shared" si="92"/>
        <v>0.13146168499952182</v>
      </c>
      <c r="O454" s="200">
        <f t="shared" ca="1" si="91"/>
        <v>0.12801349788173211</v>
      </c>
      <c r="P454" s="200">
        <f t="shared" si="83"/>
        <v>0.1565838086220423</v>
      </c>
      <c r="Q454" s="227">
        <f t="shared" si="84"/>
        <v>42886.963400000001</v>
      </c>
      <c r="R454" s="178"/>
      <c r="S454" s="200">
        <f t="shared" si="85"/>
        <v>6.3112109530520134E-4</v>
      </c>
      <c r="T454" s="200">
        <v>1</v>
      </c>
      <c r="U454" s="200">
        <f t="shared" si="86"/>
        <v>6.3112109530520134E-4</v>
      </c>
      <c r="W454" s="200">
        <f t="shared" si="80"/>
        <v>-2.5122123622520476E-2</v>
      </c>
    </row>
    <row r="455" spans="1:23" s="200" customFormat="1" ht="12.95" customHeight="1" x14ac:dyDescent="0.2">
      <c r="A455" s="234" t="s">
        <v>311</v>
      </c>
      <c r="B455" s="119" t="s">
        <v>52</v>
      </c>
      <c r="C455" s="235">
        <v>57919.985000000001</v>
      </c>
      <c r="D455" s="118" t="s">
        <v>53</v>
      </c>
      <c r="E455" s="39">
        <f t="shared" si="81"/>
        <v>32040.826516130375</v>
      </c>
      <c r="F455" s="228">
        <f t="shared" si="90"/>
        <v>32040.5</v>
      </c>
      <c r="G455" s="158">
        <f t="shared" si="82"/>
        <v>0.13354524850001326</v>
      </c>
      <c r="J455" s="200">
        <f t="shared" si="92"/>
        <v>0.13354524850001326</v>
      </c>
      <c r="O455" s="200">
        <f t="shared" ca="1" si="91"/>
        <v>0.12819780065053427</v>
      </c>
      <c r="P455" s="200">
        <f t="shared" si="83"/>
        <v>0.15694101932429291</v>
      </c>
      <c r="Q455" s="227">
        <f t="shared" si="84"/>
        <v>42901.485000000001</v>
      </c>
      <c r="R455" s="178"/>
      <c r="S455" s="200">
        <f t="shared" si="85"/>
        <v>5.473620924622151E-4</v>
      </c>
      <c r="T455" s="200">
        <v>1</v>
      </c>
      <c r="U455" s="200">
        <f t="shared" si="86"/>
        <v>5.473620924622151E-4</v>
      </c>
      <c r="W455" s="200">
        <f t="shared" si="80"/>
        <v>-2.3395770824279655E-2</v>
      </c>
    </row>
    <row r="456" spans="1:23" s="200" customFormat="1" ht="12.95" customHeight="1" x14ac:dyDescent="0.2">
      <c r="A456" s="234" t="s">
        <v>311</v>
      </c>
      <c r="B456" s="119" t="s">
        <v>52</v>
      </c>
      <c r="C456" s="235">
        <v>57919.985000000001</v>
      </c>
      <c r="D456" s="118" t="s">
        <v>312</v>
      </c>
      <c r="E456" s="39">
        <f t="shared" si="81"/>
        <v>32040.826516130375</v>
      </c>
      <c r="F456" s="228">
        <f t="shared" si="90"/>
        <v>32040.5</v>
      </c>
      <c r="G456" s="158">
        <f t="shared" si="82"/>
        <v>0.13354524850001326</v>
      </c>
      <c r="J456" s="200">
        <f t="shared" si="92"/>
        <v>0.13354524850001326</v>
      </c>
      <c r="O456" s="200">
        <f t="shared" ca="1" si="91"/>
        <v>0.12819780065053427</v>
      </c>
      <c r="P456" s="200">
        <f t="shared" si="83"/>
        <v>0.15694101932429291</v>
      </c>
      <c r="Q456" s="227">
        <f t="shared" si="84"/>
        <v>42901.485000000001</v>
      </c>
      <c r="R456" s="178"/>
      <c r="S456" s="200">
        <f t="shared" si="85"/>
        <v>5.473620924622151E-4</v>
      </c>
      <c r="T456" s="200">
        <v>1</v>
      </c>
      <c r="U456" s="200">
        <f t="shared" si="86"/>
        <v>5.473620924622151E-4</v>
      </c>
      <c r="W456" s="200">
        <f t="shared" si="80"/>
        <v>-2.3395770824279655E-2</v>
      </c>
    </row>
    <row r="457" spans="1:23" s="200" customFormat="1" ht="12.95" customHeight="1" x14ac:dyDescent="0.2">
      <c r="A457" s="234" t="s">
        <v>311</v>
      </c>
      <c r="B457" s="119" t="s">
        <v>52</v>
      </c>
      <c r="C457" s="235">
        <v>57919.986400000002</v>
      </c>
      <c r="D457" s="118" t="s">
        <v>60</v>
      </c>
      <c r="E457" s="39">
        <f t="shared" si="81"/>
        <v>32040.829939109386</v>
      </c>
      <c r="F457" s="228">
        <f t="shared" si="90"/>
        <v>32040.5</v>
      </c>
      <c r="G457" s="158">
        <f t="shared" si="82"/>
        <v>0.13494524850102607</v>
      </c>
      <c r="J457" s="200">
        <f t="shared" si="92"/>
        <v>0.13494524850102607</v>
      </c>
      <c r="O457" s="200">
        <f t="shared" ca="1" si="91"/>
        <v>0.12819780065053427</v>
      </c>
      <c r="P457" s="200">
        <f t="shared" si="83"/>
        <v>0.15694101932429291</v>
      </c>
      <c r="Q457" s="227">
        <f t="shared" si="84"/>
        <v>42901.486400000002</v>
      </c>
      <c r="R457" s="178"/>
      <c r="S457" s="200">
        <f t="shared" si="85"/>
        <v>4.8381393410967685E-4</v>
      </c>
      <c r="T457" s="200">
        <v>1</v>
      </c>
      <c r="U457" s="200">
        <f t="shared" si="86"/>
        <v>4.8381393410967685E-4</v>
      </c>
      <c r="W457" s="200">
        <f t="shared" si="80"/>
        <v>-2.1995770823266841E-2</v>
      </c>
    </row>
    <row r="458" spans="1:23" s="200" customFormat="1" ht="12.95" customHeight="1" x14ac:dyDescent="0.2">
      <c r="A458" s="121" t="s">
        <v>313</v>
      </c>
      <c r="B458" s="122" t="s">
        <v>54</v>
      </c>
      <c r="C458" s="121">
        <v>57949.6371</v>
      </c>
      <c r="D458" s="121">
        <v>2.0000000000000001E-4</v>
      </c>
      <c r="E458" s="39">
        <f t="shared" si="81"/>
        <v>32113.325456064336</v>
      </c>
      <c r="F458" s="228">
        <f t="shared" si="90"/>
        <v>32113</v>
      </c>
      <c r="G458" s="158">
        <f t="shared" si="82"/>
        <v>0.13311168099608039</v>
      </c>
      <c r="J458" s="200">
        <f t="shared" si="92"/>
        <v>0.13311168099608039</v>
      </c>
      <c r="O458" s="200">
        <f t="shared" ca="1" si="91"/>
        <v>0.1285741936290738</v>
      </c>
      <c r="P458" s="200">
        <f t="shared" si="83"/>
        <v>0.15767181916770648</v>
      </c>
      <c r="Q458" s="227">
        <f t="shared" si="84"/>
        <v>42931.1371</v>
      </c>
      <c r="R458" s="178"/>
      <c r="S458" s="200">
        <f t="shared" si="85"/>
        <v>6.0320038700936458E-4</v>
      </c>
      <c r="T458" s="200">
        <v>1</v>
      </c>
      <c r="U458" s="200">
        <f t="shared" si="86"/>
        <v>6.0320038700936458E-4</v>
      </c>
      <c r="W458" s="200">
        <f t="shared" si="80"/>
        <v>-2.4560138171626084E-2</v>
      </c>
    </row>
    <row r="459" spans="1:23" s="200" customFormat="1" ht="12.95" customHeight="1" x14ac:dyDescent="0.2">
      <c r="A459" s="236" t="s">
        <v>318</v>
      </c>
      <c r="B459" s="167" t="s">
        <v>54</v>
      </c>
      <c r="C459" s="166">
        <v>58253.528610000001</v>
      </c>
      <c r="D459" s="166">
        <v>1E-4</v>
      </c>
      <c r="E459" s="39">
        <f t="shared" si="81"/>
        <v>32856.335641849873</v>
      </c>
      <c r="F459" s="228">
        <f t="shared" si="90"/>
        <v>32856</v>
      </c>
      <c r="G459" s="158">
        <f t="shared" si="82"/>
        <v>0.13727767200180097</v>
      </c>
      <c r="J459" s="200">
        <f t="shared" si="92"/>
        <v>0.13727767200180097</v>
      </c>
      <c r="O459" s="200">
        <f t="shared" ca="1" si="91"/>
        <v>0.13243157270569283</v>
      </c>
      <c r="P459" s="200">
        <f t="shared" si="83"/>
        <v>0.16526069820775116</v>
      </c>
      <c r="Q459" s="227">
        <f t="shared" si="84"/>
        <v>43235.028610000001</v>
      </c>
      <c r="R459" s="178"/>
      <c r="S459" s="200">
        <f t="shared" si="85"/>
        <v>7.8304975564289544E-4</v>
      </c>
      <c r="T459" s="200">
        <v>1</v>
      </c>
      <c r="U459" s="200">
        <f t="shared" si="86"/>
        <v>7.8304975564289544E-4</v>
      </c>
      <c r="W459" s="200">
        <f t="shared" si="80"/>
        <v>-2.7983026205950196E-2</v>
      </c>
    </row>
    <row r="460" spans="1:23" s="200" customFormat="1" ht="12.95" customHeight="1" x14ac:dyDescent="0.2">
      <c r="A460" s="237" t="s">
        <v>318</v>
      </c>
      <c r="B460" s="238" t="s">
        <v>54</v>
      </c>
      <c r="C460" s="239">
        <v>58253.528610000001</v>
      </c>
      <c r="D460" s="239">
        <v>1E-4</v>
      </c>
      <c r="E460" s="39">
        <f t="shared" si="81"/>
        <v>32856.335641849873</v>
      </c>
      <c r="F460" s="228">
        <f t="shared" si="90"/>
        <v>32856</v>
      </c>
      <c r="G460" s="158">
        <f t="shared" si="82"/>
        <v>0.13727767200180097</v>
      </c>
      <c r="J460" s="200">
        <f t="shared" si="92"/>
        <v>0.13727767200180097</v>
      </c>
      <c r="O460" s="200">
        <f t="shared" ca="1" si="91"/>
        <v>0.13243157270569283</v>
      </c>
      <c r="P460" s="200">
        <f t="shared" si="83"/>
        <v>0.16526069820775116</v>
      </c>
      <c r="Q460" s="227">
        <f t="shared" si="84"/>
        <v>43235.028610000001</v>
      </c>
      <c r="R460" s="178"/>
      <c r="S460" s="200">
        <f t="shared" si="85"/>
        <v>7.8304975564289544E-4</v>
      </c>
      <c r="T460" s="200">
        <v>1</v>
      </c>
      <c r="U460" s="200">
        <f t="shared" si="86"/>
        <v>7.8304975564289544E-4</v>
      </c>
      <c r="W460" s="200">
        <f t="shared" si="80"/>
        <v>-2.7983026205950196E-2</v>
      </c>
    </row>
    <row r="461" spans="1:23" s="200" customFormat="1" ht="12.95" customHeight="1" x14ac:dyDescent="0.2">
      <c r="A461" s="236" t="s">
        <v>319</v>
      </c>
      <c r="B461" s="167" t="s">
        <v>52</v>
      </c>
      <c r="C461" s="166">
        <v>58288.4977</v>
      </c>
      <c r="D461" s="166">
        <v>2.0000000000000001E-4</v>
      </c>
      <c r="E461" s="39">
        <f t="shared" si="81"/>
        <v>32941.834542617617</v>
      </c>
      <c r="F461" s="228">
        <f t="shared" si="90"/>
        <v>32941.5</v>
      </c>
      <c r="G461" s="158">
        <f t="shared" si="82"/>
        <v>0.13682808550220216</v>
      </c>
      <c r="J461" s="200">
        <f t="shared" si="92"/>
        <v>0.13682808550220216</v>
      </c>
      <c r="O461" s="200">
        <f t="shared" ca="1" si="91"/>
        <v>0.13287545683900498</v>
      </c>
      <c r="P461" s="200">
        <f t="shared" si="83"/>
        <v>0.16614560650845167</v>
      </c>
      <c r="Q461" s="227">
        <f t="shared" si="84"/>
        <v>43269.9977</v>
      </c>
      <c r="R461" s="178"/>
      <c r="S461" s="200">
        <f t="shared" si="85"/>
        <v>8.5951703795188151E-4</v>
      </c>
      <c r="T461" s="200">
        <v>1</v>
      </c>
      <c r="U461" s="200">
        <f t="shared" si="86"/>
        <v>8.5951703795188151E-4</v>
      </c>
      <c r="W461" s="200">
        <f t="shared" si="80"/>
        <v>-2.9317521006249514E-2</v>
      </c>
    </row>
    <row r="462" spans="1:23" s="200" customFormat="1" ht="12.95" customHeight="1" x14ac:dyDescent="0.2">
      <c r="A462" s="240" t="s">
        <v>316</v>
      </c>
      <c r="B462" s="241" t="s">
        <v>54</v>
      </c>
      <c r="C462" s="230">
        <v>58307.514999999999</v>
      </c>
      <c r="D462" s="230">
        <v>2E-3</v>
      </c>
      <c r="E462" s="39">
        <f t="shared" si="81"/>
        <v>32988.331555996301</v>
      </c>
      <c r="F462" s="228">
        <f t="shared" si="90"/>
        <v>32988</v>
      </c>
      <c r="G462" s="158">
        <f t="shared" si="82"/>
        <v>0.13560655599576421</v>
      </c>
      <c r="J462" s="200">
        <f t="shared" si="92"/>
        <v>0.13560655599576421</v>
      </c>
      <c r="O462" s="200">
        <f t="shared" ca="1" si="91"/>
        <v>0.13311686750799928</v>
      </c>
      <c r="P462" s="200">
        <f t="shared" si="83"/>
        <v>0.16662787977091609</v>
      </c>
      <c r="Q462" s="227">
        <f t="shared" si="84"/>
        <v>43289.014999999999</v>
      </c>
      <c r="R462" s="178"/>
      <c r="S462" s="200">
        <f t="shared" si="85"/>
        <v>9.6232252876280312E-4</v>
      </c>
      <c r="T462" s="200">
        <v>1</v>
      </c>
      <c r="U462" s="200">
        <f t="shared" si="86"/>
        <v>9.6232252876280312E-4</v>
      </c>
      <c r="W462" s="200">
        <f t="shared" ref="W462:W483" si="93">+G462-P462</f>
        <v>-3.1021323775151877E-2</v>
      </c>
    </row>
    <row r="463" spans="1:23" s="200" customFormat="1" ht="12.95" customHeight="1" x14ac:dyDescent="0.2">
      <c r="A463" s="236" t="s">
        <v>319</v>
      </c>
      <c r="B463" s="167" t="s">
        <v>54</v>
      </c>
      <c r="C463" s="166">
        <v>58322.650600000001</v>
      </c>
      <c r="D463" s="166">
        <v>1E-4</v>
      </c>
      <c r="E463" s="39">
        <f t="shared" si="81"/>
        <v>33025.33787107229</v>
      </c>
      <c r="F463" s="228">
        <f t="shared" si="90"/>
        <v>33025</v>
      </c>
      <c r="G463" s="158">
        <f t="shared" si="82"/>
        <v>0.13818942500074627</v>
      </c>
      <c r="J463" s="200">
        <f t="shared" si="92"/>
        <v>0.13818942500074627</v>
      </c>
      <c r="O463" s="200">
        <f t="shared" ca="1" si="91"/>
        <v>0.13330895771773671</v>
      </c>
      <c r="P463" s="200">
        <f t="shared" si="83"/>
        <v>0.16701213112393512</v>
      </c>
      <c r="Q463" s="227">
        <f t="shared" si="84"/>
        <v>43304.150600000001</v>
      </c>
      <c r="R463" s="178"/>
      <c r="S463" s="200">
        <f t="shared" si="85"/>
        <v>8.3074838826370815E-4</v>
      </c>
      <c r="T463" s="200">
        <v>1</v>
      </c>
      <c r="U463" s="200">
        <f t="shared" si="86"/>
        <v>8.3074838826370815E-4</v>
      </c>
      <c r="W463" s="200">
        <f t="shared" si="93"/>
        <v>-2.8822706123188852E-2</v>
      </c>
    </row>
    <row r="464" spans="1:23" s="200" customFormat="1" ht="12.95" customHeight="1" x14ac:dyDescent="0.2">
      <c r="A464" s="236" t="s">
        <v>319</v>
      </c>
      <c r="B464" s="167" t="s">
        <v>54</v>
      </c>
      <c r="C464" s="166">
        <v>58325.513500000001</v>
      </c>
      <c r="D464" s="166">
        <v>1E-4</v>
      </c>
      <c r="E464" s="39">
        <f t="shared" si="81"/>
        <v>33032.337618649588</v>
      </c>
      <c r="F464" s="228">
        <f t="shared" si="90"/>
        <v>33032</v>
      </c>
      <c r="G464" s="158">
        <f t="shared" si="82"/>
        <v>0.13808618400071282</v>
      </c>
      <c r="J464" s="200">
        <f t="shared" si="92"/>
        <v>0.13808618400071282</v>
      </c>
      <c r="O464" s="200">
        <f t="shared" ca="1" si="91"/>
        <v>0.13334529910876813</v>
      </c>
      <c r="P464" s="200">
        <f t="shared" si="83"/>
        <v>0.16708487787361234</v>
      </c>
      <c r="Q464" s="227">
        <f t="shared" si="84"/>
        <v>43307.013500000001</v>
      </c>
      <c r="R464" s="178"/>
      <c r="S464" s="200">
        <f t="shared" si="85"/>
        <v>8.4092424633414032E-4</v>
      </c>
      <c r="T464" s="200">
        <v>1</v>
      </c>
      <c r="U464" s="200">
        <f t="shared" si="86"/>
        <v>8.4092424633414032E-4</v>
      </c>
      <c r="W464" s="200">
        <f t="shared" si="93"/>
        <v>-2.8998693872899522E-2</v>
      </c>
    </row>
    <row r="465" spans="1:23" s="200" customFormat="1" ht="12.95" customHeight="1" x14ac:dyDescent="0.2">
      <c r="A465" s="230" t="s">
        <v>317</v>
      </c>
      <c r="B465" s="231" t="s">
        <v>54</v>
      </c>
      <c r="C465" s="230">
        <v>58371.730499999998</v>
      </c>
      <c r="D465" s="230">
        <v>5.0000000000000001E-4</v>
      </c>
      <c r="E465" s="39">
        <f t="shared" si="81"/>
        <v>33145.33749073041</v>
      </c>
      <c r="F465" s="228">
        <f t="shared" si="90"/>
        <v>33145</v>
      </c>
      <c r="G465" s="158">
        <f t="shared" si="82"/>
        <v>0.1380338649978512</v>
      </c>
      <c r="J465" s="200">
        <f t="shared" si="92"/>
        <v>0.1380338649978512</v>
      </c>
      <c r="O465" s="200">
        <f t="shared" ca="1" si="91"/>
        <v>0.13393195299256078</v>
      </c>
      <c r="P465" s="200">
        <f t="shared" si="83"/>
        <v>0.16826144367539281</v>
      </c>
      <c r="Q465" s="227">
        <f t="shared" si="84"/>
        <v>43353.230499999998</v>
      </c>
      <c r="R465" s="178"/>
      <c r="S465" s="200">
        <f t="shared" si="85"/>
        <v>9.1370651270696827E-4</v>
      </c>
      <c r="T465" s="200">
        <v>1</v>
      </c>
      <c r="U465" s="200">
        <f t="shared" si="86"/>
        <v>9.1370651270696827E-4</v>
      </c>
      <c r="W465" s="200">
        <f t="shared" si="93"/>
        <v>-3.0227578677541611E-2</v>
      </c>
    </row>
    <row r="466" spans="1:23" s="200" customFormat="1" ht="12.95" customHeight="1" x14ac:dyDescent="0.2">
      <c r="A466" s="236" t="s">
        <v>323</v>
      </c>
      <c r="B466" s="167" t="s">
        <v>54</v>
      </c>
      <c r="C466" s="166">
        <v>58615.093699999998</v>
      </c>
      <c r="D466" s="166" t="s">
        <v>324</v>
      </c>
      <c r="E466" s="39">
        <f t="shared" si="81"/>
        <v>33740.356866050774</v>
      </c>
      <c r="F466" s="228">
        <f t="shared" si="90"/>
        <v>33740</v>
      </c>
      <c r="G466" s="158">
        <f t="shared" si="82"/>
        <v>0.14595837999513606</v>
      </c>
      <c r="J466" s="200">
        <f t="shared" si="92"/>
        <v>0.14595837999513606</v>
      </c>
      <c r="O466" s="200">
        <f t="shared" ca="1" si="91"/>
        <v>0.1370209712302301</v>
      </c>
      <c r="P466" s="200">
        <f t="shared" si="83"/>
        <v>0.17452577082917856</v>
      </c>
      <c r="Q466" s="227">
        <f t="shared" si="84"/>
        <v>43596.593699999998</v>
      </c>
      <c r="R466" s="178"/>
      <c r="S466" s="200">
        <f t="shared" si="85"/>
        <v>8.1609581906493542E-4</v>
      </c>
      <c r="T466" s="200">
        <v>1</v>
      </c>
      <c r="U466" s="200">
        <f t="shared" si="86"/>
        <v>8.1609581906493542E-4</v>
      </c>
      <c r="W466" s="200">
        <f t="shared" si="93"/>
        <v>-2.85673908340425E-2</v>
      </c>
    </row>
    <row r="467" spans="1:23" s="200" customFormat="1" ht="12.95" customHeight="1" x14ac:dyDescent="0.2">
      <c r="A467" s="236" t="s">
        <v>323</v>
      </c>
      <c r="B467" s="167" t="s">
        <v>52</v>
      </c>
      <c r="C467" s="166">
        <v>58648.018600000003</v>
      </c>
      <c r="D467" s="166" t="s">
        <v>324</v>
      </c>
      <c r="E467" s="39">
        <f t="shared" si="81"/>
        <v>33820.857752916534</v>
      </c>
      <c r="F467" s="228">
        <f t="shared" si="90"/>
        <v>33820.5</v>
      </c>
      <c r="G467" s="158">
        <f t="shared" si="82"/>
        <v>0.14632110849925084</v>
      </c>
      <c r="J467" s="200">
        <f t="shared" si="92"/>
        <v>0.14632110849925084</v>
      </c>
      <c r="O467" s="200">
        <f t="shared" ca="1" si="91"/>
        <v>0.13743889722709129</v>
      </c>
      <c r="P467" s="200">
        <f t="shared" si="83"/>
        <v>0.17538222170763054</v>
      </c>
      <c r="Q467" s="227">
        <f t="shared" si="84"/>
        <v>43629.518600000003</v>
      </c>
      <c r="R467" s="178"/>
      <c r="S467" s="200">
        <f t="shared" si="85"/>
        <v>8.4454830091026121E-4</v>
      </c>
      <c r="T467" s="200">
        <v>1</v>
      </c>
      <c r="U467" s="200">
        <f t="shared" si="86"/>
        <v>8.4454830091026121E-4</v>
      </c>
      <c r="W467" s="200">
        <f t="shared" si="93"/>
        <v>-2.9061113208379702E-2</v>
      </c>
    </row>
    <row r="468" spans="1:23" s="200" customFormat="1" ht="12.95" customHeight="1" x14ac:dyDescent="0.2">
      <c r="A468" s="236" t="s">
        <v>320</v>
      </c>
      <c r="B468" s="167" t="s">
        <v>52</v>
      </c>
      <c r="C468" s="166">
        <v>58661.511700000003</v>
      </c>
      <c r="D468" s="166">
        <v>1E-4</v>
      </c>
      <c r="E468" s="39">
        <f t="shared" si="81"/>
        <v>33853.848180118082</v>
      </c>
      <c r="F468" s="228">
        <f t="shared" si="90"/>
        <v>33853.5</v>
      </c>
      <c r="G468" s="158">
        <f t="shared" si="82"/>
        <v>0.14240582950151293</v>
      </c>
      <c r="J468" s="200">
        <f t="shared" si="92"/>
        <v>0.14240582950151293</v>
      </c>
      <c r="O468" s="200">
        <f t="shared" ca="1" si="91"/>
        <v>0.13761022092766789</v>
      </c>
      <c r="P468" s="200">
        <f t="shared" si="83"/>
        <v>0.17573392806889152</v>
      </c>
      <c r="Q468" s="227">
        <f t="shared" si="84"/>
        <v>43643.011700000003</v>
      </c>
      <c r="R468" s="178"/>
      <c r="S468" s="200">
        <f t="shared" si="85"/>
        <v>1.1107621541169028E-3</v>
      </c>
      <c r="T468" s="200">
        <v>1</v>
      </c>
      <c r="U468" s="200">
        <f t="shared" si="86"/>
        <v>1.1107621541169028E-3</v>
      </c>
      <c r="W468" s="200">
        <f t="shared" si="93"/>
        <v>-3.3328098567378589E-2</v>
      </c>
    </row>
    <row r="469" spans="1:23" s="200" customFormat="1" ht="12.95" customHeight="1" x14ac:dyDescent="0.2">
      <c r="A469" s="236" t="s">
        <v>320</v>
      </c>
      <c r="B469" s="167" t="s">
        <v>54</v>
      </c>
      <c r="C469" s="166">
        <v>58683.392899999999</v>
      </c>
      <c r="D469" s="166">
        <v>1E-4</v>
      </c>
      <c r="E469" s="39">
        <f t="shared" ref="E469:E481" si="94">+(C469-C$7)/C$8</f>
        <v>33907.347386059068</v>
      </c>
      <c r="F469" s="228">
        <f t="shared" si="90"/>
        <v>33907</v>
      </c>
      <c r="G469" s="158">
        <f t="shared" ref="G469:G481" si="95">+C469-(C$7+F469*C$8)</f>
        <v>0.14208105899888324</v>
      </c>
      <c r="J469" s="200">
        <f t="shared" si="92"/>
        <v>0.14208105899888324</v>
      </c>
      <c r="O469" s="200">
        <f t="shared" ca="1" si="91"/>
        <v>0.13788797298769362</v>
      </c>
      <c r="P469" s="200">
        <f t="shared" ref="P469:P481" si="96">+D$11+D$12*F469+D$13*F469^2</f>
        <v>0.17630487817309493</v>
      </c>
      <c r="Q469" s="227">
        <f t="shared" ref="Q469:Q481" si="97">+C469-15018.5</f>
        <v>43664.892899999999</v>
      </c>
      <c r="R469" s="178"/>
      <c r="S469" s="200">
        <f t="shared" ref="S469:S481" si="98">+(P469-G469)^2</f>
        <v>1.1712697988691396E-3</v>
      </c>
      <c r="T469" s="200">
        <v>1</v>
      </c>
      <c r="U469" s="200">
        <f t="shared" ref="U469:U481" si="99">T469*S469</f>
        <v>1.1712697988691396E-3</v>
      </c>
      <c r="W469" s="200">
        <f t="shared" si="93"/>
        <v>-3.4223819174211689E-2</v>
      </c>
    </row>
    <row r="470" spans="1:23" s="200" customFormat="1" ht="12.95" customHeight="1" x14ac:dyDescent="0.2">
      <c r="A470" s="242" t="s">
        <v>321</v>
      </c>
      <c r="B470" s="231" t="s">
        <v>54</v>
      </c>
      <c r="C470" s="230">
        <v>58704.660400000001</v>
      </c>
      <c r="D470" s="230">
        <v>2.0000000000000001E-4</v>
      </c>
      <c r="E470" s="39">
        <f t="shared" si="94"/>
        <v>33959.346104701108</v>
      </c>
      <c r="F470" s="228">
        <f t="shared" si="90"/>
        <v>33959</v>
      </c>
      <c r="G470" s="158">
        <f t="shared" si="95"/>
        <v>0.1415569829987362</v>
      </c>
      <c r="J470" s="200">
        <f t="shared" si="92"/>
        <v>0.1415569829987362</v>
      </c>
      <c r="O470" s="200">
        <f t="shared" ca="1" si="91"/>
        <v>0.13815793760678408</v>
      </c>
      <c r="P470" s="200">
        <f t="shared" si="96"/>
        <v>0.1768607206713026</v>
      </c>
      <c r="Q470" s="227">
        <f t="shared" si="97"/>
        <v>43686.160400000001</v>
      </c>
      <c r="R470" s="178"/>
      <c r="S470" s="200">
        <f t="shared" si="98"/>
        <v>1.2463538936533837E-3</v>
      </c>
      <c r="T470" s="200">
        <v>1</v>
      </c>
      <c r="U470" s="200">
        <f t="shared" si="99"/>
        <v>1.2463538936533837E-3</v>
      </c>
      <c r="W470" s="200">
        <f t="shared" si="93"/>
        <v>-3.5303737672566393E-2</v>
      </c>
    </row>
    <row r="471" spans="1:23" s="200" customFormat="1" ht="12.95" customHeight="1" x14ac:dyDescent="0.2">
      <c r="A471" s="242" t="s">
        <v>322</v>
      </c>
      <c r="B471" s="231" t="s">
        <v>54</v>
      </c>
      <c r="C471" s="230">
        <v>59051.496299999999</v>
      </c>
      <c r="D471" s="230">
        <v>1E-4</v>
      </c>
      <c r="E471" s="39">
        <f t="shared" si="94"/>
        <v>34807.354680182842</v>
      </c>
      <c r="F471" s="228">
        <f t="shared" si="90"/>
        <v>34807</v>
      </c>
      <c r="G471" s="158">
        <f t="shared" si="95"/>
        <v>0.14506435899966164</v>
      </c>
      <c r="J471" s="200">
        <f t="shared" si="92"/>
        <v>0.14506435899966164</v>
      </c>
      <c r="O471" s="200">
        <f t="shared" ca="1" si="91"/>
        <v>0.14256043754887415</v>
      </c>
      <c r="P471" s="200">
        <f t="shared" si="96"/>
        <v>0.18605048250090478</v>
      </c>
      <c r="Q471" s="227">
        <f t="shared" si="97"/>
        <v>44032.996299999999</v>
      </c>
      <c r="R471" s="178"/>
      <c r="S471" s="200">
        <f t="shared" si="98"/>
        <v>1.6798623196591555E-3</v>
      </c>
      <c r="T471" s="200">
        <v>1</v>
      </c>
      <c r="U471" s="200">
        <f t="shared" si="99"/>
        <v>1.6798623196591555E-3</v>
      </c>
      <c r="W471" s="200">
        <f t="shared" si="93"/>
        <v>-4.0986123501243144E-2</v>
      </c>
    </row>
    <row r="472" spans="1:23" s="200" customFormat="1" ht="12.95" customHeight="1" x14ac:dyDescent="0.2">
      <c r="A472" s="236" t="s">
        <v>1517</v>
      </c>
      <c r="B472" s="167" t="s">
        <v>54</v>
      </c>
      <c r="C472" s="166">
        <v>59118.571900000003</v>
      </c>
      <c r="D472" s="166">
        <v>1E-4</v>
      </c>
      <c r="E472" s="39">
        <f t="shared" si="94"/>
        <v>34971.353516536241</v>
      </c>
      <c r="F472" s="228">
        <f t="shared" si="90"/>
        <v>34971</v>
      </c>
      <c r="G472" s="158">
        <f t="shared" si="95"/>
        <v>0.14458842699968955</v>
      </c>
      <c r="J472" s="200">
        <f t="shared" si="92"/>
        <v>0.14458842699968955</v>
      </c>
      <c r="O472" s="200">
        <f t="shared" ca="1" si="91"/>
        <v>0.14341186442446702</v>
      </c>
      <c r="P472" s="200">
        <f t="shared" si="96"/>
        <v>0.18785498577906398</v>
      </c>
      <c r="Q472" s="227">
        <f t="shared" si="97"/>
        <v>44100.071900000003</v>
      </c>
      <c r="R472" s="178"/>
      <c r="S472" s="200">
        <f t="shared" si="98"/>
        <v>1.8719951086090631E-3</v>
      </c>
      <c r="T472" s="200">
        <v>1</v>
      </c>
      <c r="U472" s="200">
        <f t="shared" si="99"/>
        <v>1.8719951086090631E-3</v>
      </c>
      <c r="W472" s="200">
        <f t="shared" si="93"/>
        <v>-4.3266558779374437E-2</v>
      </c>
    </row>
    <row r="473" spans="1:23" s="200" customFormat="1" ht="12.95" customHeight="1" x14ac:dyDescent="0.2">
      <c r="A473" s="236" t="s">
        <v>1518</v>
      </c>
      <c r="B473" s="167" t="s">
        <v>54</v>
      </c>
      <c r="C473" s="166">
        <v>59321.847500000003</v>
      </c>
      <c r="D473" s="166">
        <v>1E-4</v>
      </c>
      <c r="E473" s="39">
        <f t="shared" si="94"/>
        <v>35468.359310879321</v>
      </c>
      <c r="F473" s="228">
        <f t="shared" si="90"/>
        <v>35468</v>
      </c>
      <c r="G473" s="158">
        <f t="shared" si="95"/>
        <v>0.14695831600693054</v>
      </c>
      <c r="J473" s="200">
        <f t="shared" si="92"/>
        <v>0.14695831600693054</v>
      </c>
      <c r="O473" s="200">
        <f t="shared" ca="1" si="91"/>
        <v>0.14599210318769673</v>
      </c>
      <c r="P473" s="200">
        <f t="shared" si="96"/>
        <v>0.1933774258818092</v>
      </c>
      <c r="Q473" s="227">
        <f t="shared" si="97"/>
        <v>44303.347500000003</v>
      </c>
      <c r="R473" s="178"/>
      <c r="S473" s="200">
        <f t="shared" si="98"/>
        <v>2.1547337615760572E-3</v>
      </c>
      <c r="T473" s="200">
        <v>1</v>
      </c>
      <c r="U473" s="200">
        <f t="shared" si="99"/>
        <v>2.1547337615760572E-3</v>
      </c>
      <c r="W473" s="200">
        <f t="shared" si="93"/>
        <v>-4.6419109874878656E-2</v>
      </c>
    </row>
    <row r="474" spans="1:23" s="200" customFormat="1" ht="12.95" customHeight="1" x14ac:dyDescent="0.2">
      <c r="A474" s="199" t="s">
        <v>1520</v>
      </c>
      <c r="B474" s="198" t="s">
        <v>54</v>
      </c>
      <c r="C474" s="246">
        <v>59334.524000000209</v>
      </c>
      <c r="D474" s="197">
        <v>1E-3</v>
      </c>
      <c r="E474" s="39">
        <f t="shared" si="94"/>
        <v>35499.353163324435</v>
      </c>
      <c r="F474" s="228">
        <f t="shared" si="90"/>
        <v>35499</v>
      </c>
      <c r="G474" s="158">
        <f t="shared" si="95"/>
        <v>0.1444439632105059</v>
      </c>
      <c r="J474" s="200">
        <f t="shared" si="92"/>
        <v>0.1444439632105059</v>
      </c>
      <c r="O474" s="200">
        <f t="shared" ca="1" si="91"/>
        <v>0.14615304363369297</v>
      </c>
      <c r="P474" s="200">
        <f t="shared" si="96"/>
        <v>0.19372457016849232</v>
      </c>
      <c r="Q474" s="227">
        <f t="shared" si="97"/>
        <v>44316.024000000209</v>
      </c>
      <c r="R474" s="178"/>
      <c r="S474" s="200">
        <f t="shared" si="98"/>
        <v>2.4285782221475393E-3</v>
      </c>
      <c r="T474" s="200">
        <v>1</v>
      </c>
      <c r="U474" s="200">
        <f t="shared" si="99"/>
        <v>2.4285782221475393E-3</v>
      </c>
      <c r="W474" s="200">
        <f t="shared" si="93"/>
        <v>-4.9280606957986417E-2</v>
      </c>
    </row>
    <row r="475" spans="1:23" s="200" customFormat="1" ht="12.95" customHeight="1" x14ac:dyDescent="0.2">
      <c r="A475" s="236" t="s">
        <v>1518</v>
      </c>
      <c r="B475" s="167" t="s">
        <v>54</v>
      </c>
      <c r="C475" s="166">
        <v>59348.841500000002</v>
      </c>
      <c r="D475" s="166">
        <v>1E-4</v>
      </c>
      <c r="E475" s="39">
        <f t="shared" si="94"/>
        <v>35534.359236165466</v>
      </c>
      <c r="F475" s="228">
        <f t="shared" si="90"/>
        <v>35534</v>
      </c>
      <c r="G475" s="158">
        <f t="shared" si="95"/>
        <v>0.14692775800358504</v>
      </c>
      <c r="J475" s="200">
        <f t="shared" si="92"/>
        <v>0.14692775800358504</v>
      </c>
      <c r="O475" s="200">
        <f t="shared" ca="1" si="91"/>
        <v>0.14633475058884998</v>
      </c>
      <c r="P475" s="200">
        <f t="shared" si="96"/>
        <v>0.1941168863745204</v>
      </c>
      <c r="Q475" s="227">
        <f t="shared" si="97"/>
        <v>44330.341500000002</v>
      </c>
      <c r="R475" s="178"/>
      <c r="S475" s="200">
        <f t="shared" si="98"/>
        <v>2.2268138364086166E-3</v>
      </c>
      <c r="T475" s="200">
        <v>1</v>
      </c>
      <c r="U475" s="200">
        <f t="shared" si="99"/>
        <v>2.2268138364086166E-3</v>
      </c>
      <c r="W475" s="200">
        <f t="shared" si="93"/>
        <v>-4.7189128370935363E-2</v>
      </c>
    </row>
    <row r="476" spans="1:23" s="200" customFormat="1" ht="12.95" customHeight="1" x14ac:dyDescent="0.2">
      <c r="A476" s="236" t="s">
        <v>1518</v>
      </c>
      <c r="B476" s="167" t="s">
        <v>54</v>
      </c>
      <c r="C476" s="166">
        <v>59378.699200000003</v>
      </c>
      <c r="D476" s="166">
        <v>1E-4</v>
      </c>
      <c r="E476" s="39">
        <f t="shared" si="94"/>
        <v>35607.360865016926</v>
      </c>
      <c r="F476" s="228">
        <f t="shared" si="90"/>
        <v>35607</v>
      </c>
      <c r="G476" s="158">
        <f t="shared" si="95"/>
        <v>0.14759395900182426</v>
      </c>
      <c r="J476" s="200">
        <f t="shared" si="92"/>
        <v>0.14759395900182426</v>
      </c>
      <c r="O476" s="200">
        <f t="shared" ca="1" si="91"/>
        <v>0.1467137393810346</v>
      </c>
      <c r="P476" s="200">
        <f t="shared" si="96"/>
        <v>0.19493643978117717</v>
      </c>
      <c r="Q476" s="227">
        <f t="shared" si="97"/>
        <v>44360.199200000003</v>
      </c>
      <c r="R476" s="178"/>
      <c r="S476" s="200">
        <f t="shared" si="98"/>
        <v>2.2413104863433994E-3</v>
      </c>
      <c r="T476" s="200">
        <v>1</v>
      </c>
      <c r="U476" s="200">
        <f t="shared" si="99"/>
        <v>2.2413104863433994E-3</v>
      </c>
      <c r="W476" s="200">
        <f t="shared" si="93"/>
        <v>-4.7342480779352908E-2</v>
      </c>
    </row>
    <row r="477" spans="1:23" s="200" customFormat="1" ht="12.95" customHeight="1" x14ac:dyDescent="0.2">
      <c r="A477" s="199" t="s">
        <v>1521</v>
      </c>
      <c r="B477" s="198" t="s">
        <v>54</v>
      </c>
      <c r="C477" s="246">
        <v>59380.538699999997</v>
      </c>
      <c r="D477" s="197">
        <v>1.1000000000000001E-3</v>
      </c>
      <c r="E477" s="39">
        <f t="shared" si="94"/>
        <v>35611.858414937778</v>
      </c>
      <c r="F477" s="228">
        <f t="shared" si="90"/>
        <v>35611.5</v>
      </c>
      <c r="G477" s="158">
        <f t="shared" si="95"/>
        <v>0.1465918754984159</v>
      </c>
      <c r="J477" s="200">
        <f t="shared" si="92"/>
        <v>0.1465918754984159</v>
      </c>
      <c r="O477" s="200">
        <f t="shared" ca="1" si="91"/>
        <v>0.14673710170384052</v>
      </c>
      <c r="P477" s="200">
        <f t="shared" si="96"/>
        <v>0.1949870174321412</v>
      </c>
      <c r="Q477" s="227">
        <f t="shared" si="97"/>
        <v>44362.038699999997</v>
      </c>
      <c r="R477" s="178"/>
      <c r="S477" s="200">
        <f t="shared" si="98"/>
        <v>2.3420897627854163E-3</v>
      </c>
      <c r="T477" s="200">
        <v>1</v>
      </c>
      <c r="U477" s="200">
        <f t="shared" si="99"/>
        <v>2.3420897627854163E-3</v>
      </c>
      <c r="W477" s="200">
        <f t="shared" si="93"/>
        <v>-4.8395141933725294E-2</v>
      </c>
    </row>
    <row r="478" spans="1:23" s="200" customFormat="1" ht="12.95" customHeight="1" x14ac:dyDescent="0.2">
      <c r="A478" s="236" t="s">
        <v>1518</v>
      </c>
      <c r="B478" s="167" t="s">
        <v>52</v>
      </c>
      <c r="C478" s="166">
        <v>59410.397700000001</v>
      </c>
      <c r="D478" s="166">
        <v>1E-4</v>
      </c>
      <c r="E478" s="39">
        <f t="shared" si="94"/>
        <v>35684.863222269749</v>
      </c>
      <c r="F478" s="228">
        <f t="shared" si="90"/>
        <v>35684.5</v>
      </c>
      <c r="G478" s="158">
        <f t="shared" si="95"/>
        <v>0.14855807650019415</v>
      </c>
      <c r="J478" s="200">
        <f t="shared" si="92"/>
        <v>0.14855807650019415</v>
      </c>
      <c r="O478" s="200">
        <f t="shared" ca="1" si="91"/>
        <v>0.14711609049602514</v>
      </c>
      <c r="P478" s="200">
        <f t="shared" si="96"/>
        <v>0.19580842781231783</v>
      </c>
      <c r="Q478" s="227">
        <f t="shared" si="97"/>
        <v>44391.897700000001</v>
      </c>
      <c r="R478" s="178"/>
      <c r="S478" s="200">
        <f t="shared" si="98"/>
        <v>2.2325956991191085E-3</v>
      </c>
      <c r="T478" s="200">
        <v>1</v>
      </c>
      <c r="U478" s="200">
        <f t="shared" si="99"/>
        <v>2.2325956991191085E-3</v>
      </c>
      <c r="W478" s="200">
        <f t="shared" si="93"/>
        <v>-4.7250351312123684E-2</v>
      </c>
    </row>
    <row r="479" spans="1:23" s="200" customFormat="1" ht="12.95" customHeight="1" x14ac:dyDescent="0.2">
      <c r="A479" s="197" t="s">
        <v>1523</v>
      </c>
      <c r="B479" s="198" t="s">
        <v>54</v>
      </c>
      <c r="C479" s="246">
        <v>59457.637799999997</v>
      </c>
      <c r="D479" s="197">
        <v>1E-4</v>
      </c>
      <c r="E479" s="39">
        <f t="shared" si="94"/>
        <v>35800.364558511508</v>
      </c>
      <c r="F479" s="228">
        <f t="shared" si="90"/>
        <v>35800</v>
      </c>
      <c r="G479" s="158">
        <f t="shared" si="95"/>
        <v>0.14910459999373415</v>
      </c>
      <c r="J479" s="200">
        <f t="shared" si="92"/>
        <v>0.14910459999373415</v>
      </c>
      <c r="O479" s="200">
        <f t="shared" ca="1" si="91"/>
        <v>0.14771572344804329</v>
      </c>
      <c r="P479" s="200">
        <f t="shared" si="96"/>
        <v>0.19711162965892348</v>
      </c>
      <c r="Q479" s="227">
        <f t="shared" si="97"/>
        <v>44439.137799999997</v>
      </c>
      <c r="R479" s="178"/>
      <c r="S479" s="200">
        <f t="shared" si="98"/>
        <v>2.3046748972743681E-3</v>
      </c>
      <c r="T479" s="200">
        <v>1</v>
      </c>
      <c r="U479" s="200">
        <f t="shared" si="99"/>
        <v>2.3046748972743681E-3</v>
      </c>
      <c r="W479" s="200">
        <f t="shared" si="93"/>
        <v>-4.8007029665189327E-2</v>
      </c>
    </row>
    <row r="480" spans="1:23" s="200" customFormat="1" ht="12.95" customHeight="1" x14ac:dyDescent="0.2">
      <c r="A480" s="199" t="s">
        <v>1524</v>
      </c>
      <c r="B480" s="198" t="s">
        <v>54</v>
      </c>
      <c r="C480" s="246">
        <v>59712.855600000003</v>
      </c>
      <c r="D480" s="197">
        <v>1E-4</v>
      </c>
      <c r="E480" s="39">
        <f t="shared" si="94"/>
        <v>36424.368253099026</v>
      </c>
      <c r="F480" s="228">
        <f t="shared" si="90"/>
        <v>36424</v>
      </c>
      <c r="G480" s="158">
        <f t="shared" si="95"/>
        <v>0.15061568799865199</v>
      </c>
      <c r="J480" s="200">
        <f t="shared" si="92"/>
        <v>0.15061568799865199</v>
      </c>
      <c r="O480" s="200">
        <f t="shared" ca="1" si="91"/>
        <v>0.1509552988771285</v>
      </c>
      <c r="P480" s="200">
        <f t="shared" si="96"/>
        <v>0.20422803561038444</v>
      </c>
      <c r="Q480" s="227">
        <f t="shared" si="97"/>
        <v>44694.355600000003</v>
      </c>
      <c r="R480" s="178"/>
      <c r="S480" s="200">
        <f t="shared" si="98"/>
        <v>2.8742838164412337E-3</v>
      </c>
      <c r="T480" s="200">
        <v>1</v>
      </c>
      <c r="U480" s="200">
        <f t="shared" si="99"/>
        <v>2.8742838164412337E-3</v>
      </c>
      <c r="W480" s="200">
        <f t="shared" si="93"/>
        <v>-5.3612347611732447E-2</v>
      </c>
    </row>
    <row r="481" spans="1:23" s="200" customFormat="1" ht="12.95" customHeight="1" x14ac:dyDescent="0.2">
      <c r="A481" s="199" t="s">
        <v>1524</v>
      </c>
      <c r="B481" s="198" t="s">
        <v>54</v>
      </c>
      <c r="C481" s="246">
        <v>59777.478000000003</v>
      </c>
      <c r="D481" s="197">
        <v>1E-4</v>
      </c>
      <c r="E481" s="39">
        <f t="shared" si="94"/>
        <v>36582.369052232592</v>
      </c>
      <c r="F481" s="228">
        <f t="shared" si="90"/>
        <v>36582</v>
      </c>
      <c r="G481" s="158">
        <f t="shared" si="95"/>
        <v>0.15094253400457092</v>
      </c>
      <c r="J481" s="200">
        <f t="shared" si="92"/>
        <v>0.15094253400457092</v>
      </c>
      <c r="O481" s="200">
        <f t="shared" ca="1" si="91"/>
        <v>0.15177557598898017</v>
      </c>
      <c r="P481" s="200">
        <f t="shared" si="96"/>
        <v>0.2060502236188797</v>
      </c>
      <c r="Q481" s="227">
        <f t="shared" si="97"/>
        <v>44758.978000000003</v>
      </c>
      <c r="R481" s="178"/>
      <c r="S481" s="200">
        <f t="shared" si="98"/>
        <v>3.0368574546269962E-3</v>
      </c>
      <c r="T481" s="200">
        <v>1</v>
      </c>
      <c r="U481" s="200">
        <f t="shared" si="99"/>
        <v>3.0368574546269962E-3</v>
      </c>
      <c r="W481" s="200">
        <f t="shared" si="93"/>
        <v>-5.5107689614308786E-2</v>
      </c>
    </row>
    <row r="482" spans="1:23" s="200" customFormat="1" ht="12.95" customHeight="1" x14ac:dyDescent="0.2">
      <c r="A482" s="243" t="s">
        <v>1525</v>
      </c>
      <c r="B482" s="244" t="s">
        <v>54</v>
      </c>
      <c r="C482" s="197">
        <v>60115.7238</v>
      </c>
      <c r="D482" s="197">
        <v>1E-4</v>
      </c>
      <c r="E482" s="39">
        <f t="shared" ref="E482:E483" si="100">+(C482-C$7)/C$8</f>
        <v>37409.3749620034</v>
      </c>
      <c r="F482" s="228">
        <f t="shared" ref="F482:F483" si="101">ROUND(2*E482,0)/2-0.5</f>
        <v>37409</v>
      </c>
      <c r="G482" s="158">
        <f t="shared" ref="G482:G483" si="102">+C482-(C$7+F482*C$8)</f>
        <v>0.15335963299730793</v>
      </c>
      <c r="J482" s="200">
        <f t="shared" ref="J482:J483" si="103">G482</f>
        <v>0.15335963299730793</v>
      </c>
      <c r="O482" s="200">
        <f t="shared" ref="O482:O483" ca="1" si="104">+C$11+C$12*$F482</f>
        <v>0.15606905175797603</v>
      </c>
      <c r="P482" s="200">
        <f t="shared" ref="P482:P483" si="105">+D$11+D$12*F482+D$13*F482^2</f>
        <v>0.21572156671830089</v>
      </c>
      <c r="Q482" s="227">
        <f t="shared" ref="Q482:Q483" si="106">+C482-15018.5</f>
        <v>45097.2238</v>
      </c>
      <c r="R482" s="178"/>
      <c r="S482" s="200">
        <f t="shared" ref="S482:S483" si="107">+(P482-G482)^2</f>
        <v>3.88901077742152E-3</v>
      </c>
      <c r="T482" s="200">
        <v>1</v>
      </c>
      <c r="U482" s="200">
        <f t="shared" ref="U482:U483" si="108">T482*S482</f>
        <v>3.88901077742152E-3</v>
      </c>
      <c r="W482" s="200">
        <f t="shared" si="93"/>
        <v>-6.2361933720992968E-2</v>
      </c>
    </row>
    <row r="483" spans="1:23" s="200" customFormat="1" ht="12.95" customHeight="1" x14ac:dyDescent="0.2">
      <c r="A483" s="243" t="s">
        <v>1525</v>
      </c>
      <c r="B483" s="244" t="s">
        <v>54</v>
      </c>
      <c r="C483" s="197">
        <v>60148.444000000003</v>
      </c>
      <c r="D483" s="197">
        <v>1E-4</v>
      </c>
      <c r="E483" s="39">
        <f t="shared" si="100"/>
        <v>37489.375360438171</v>
      </c>
      <c r="F483" s="228">
        <f t="shared" si="101"/>
        <v>37489</v>
      </c>
      <c r="G483" s="158">
        <f t="shared" si="102"/>
        <v>0.15352259299834259</v>
      </c>
      <c r="J483" s="200">
        <f t="shared" si="103"/>
        <v>0.15352259299834259</v>
      </c>
      <c r="O483" s="200">
        <f t="shared" ca="1" si="104"/>
        <v>0.15648438194119207</v>
      </c>
      <c r="P483" s="200">
        <f t="shared" si="105"/>
        <v>0.21666903416891295</v>
      </c>
      <c r="Q483" s="227">
        <f t="shared" si="106"/>
        <v>45129.944000000003</v>
      </c>
      <c r="R483" s="178"/>
      <c r="S483" s="200">
        <f t="shared" si="107"/>
        <v>3.9874730325083034E-3</v>
      </c>
      <c r="T483" s="200">
        <v>1</v>
      </c>
      <c r="U483" s="200">
        <f t="shared" si="108"/>
        <v>3.9874730325083034E-3</v>
      </c>
      <c r="W483" s="200">
        <f t="shared" si="93"/>
        <v>-6.3146441170570361E-2</v>
      </c>
    </row>
    <row r="484" spans="1:23" s="200" customFormat="1" ht="12.95" customHeight="1" x14ac:dyDescent="0.2">
      <c r="A484" s="249" t="s">
        <v>1526</v>
      </c>
      <c r="B484" s="244" t="s">
        <v>54</v>
      </c>
      <c r="C484" s="250">
        <v>60192.616000000002</v>
      </c>
      <c r="D484" s="250">
        <v>1E-4</v>
      </c>
      <c r="E484" s="39">
        <f t="shared" ref="E484" si="109">+(C484-C$7)/C$8</f>
        <v>37597.375238179135</v>
      </c>
      <c r="F484" s="228">
        <f t="shared" ref="F484" si="110">ROUND(2*E484,0)/2-0.5</f>
        <v>37597</v>
      </c>
      <c r="G484" s="158">
        <f t="shared" ref="G484" si="111">+C484-(C$7+F484*C$8)</f>
        <v>0.15347258900146699</v>
      </c>
      <c r="J484" s="200">
        <f t="shared" ref="J484" si="112">G484</f>
        <v>0.15347258900146699</v>
      </c>
      <c r="O484" s="200">
        <f t="shared" ref="O484" ca="1" si="113">+C$11+C$12*$F484</f>
        <v>0.15704507768853376</v>
      </c>
      <c r="P484" s="200">
        <f t="shared" ref="P484" si="114">+D$11+D$12*F484+D$13*F484^2</f>
        <v>0.21795144744026154</v>
      </c>
      <c r="Q484" s="227">
        <f t="shared" ref="Q484" si="115">+C484-15018.5</f>
        <v>45174.116000000002</v>
      </c>
      <c r="R484" s="178"/>
      <c r="S484" s="200">
        <f t="shared" ref="S484" si="116">+(P484-G484)^2</f>
        <v>4.1575231855701077E-3</v>
      </c>
      <c r="T484" s="200">
        <v>1</v>
      </c>
      <c r="U484" s="200">
        <f t="shared" ref="U484" si="117">T484*S484</f>
        <v>4.1575231855701077E-3</v>
      </c>
      <c r="W484" s="200">
        <f t="shared" ref="W484" si="118">+G484-P484</f>
        <v>-6.4478858438794556E-2</v>
      </c>
    </row>
    <row r="485" spans="1:23" s="200" customFormat="1" ht="12.95" customHeight="1" x14ac:dyDescent="0.2">
      <c r="A485" s="41"/>
      <c r="B485" s="40"/>
      <c r="C485" s="41"/>
      <c r="D485" s="41"/>
      <c r="F485" s="209"/>
      <c r="G485" s="158"/>
      <c r="Q485" s="245"/>
      <c r="R485" s="178"/>
    </row>
    <row r="486" spans="1:23" s="200" customFormat="1" ht="12.95" customHeight="1" x14ac:dyDescent="0.2">
      <c r="A486" s="41"/>
      <c r="B486" s="40"/>
      <c r="C486" s="41"/>
      <c r="D486" s="41"/>
      <c r="F486" s="209"/>
      <c r="G486" s="158"/>
      <c r="Q486" s="245"/>
      <c r="R486" s="178"/>
    </row>
    <row r="487" spans="1:23" s="200" customFormat="1" ht="12.95" customHeight="1" x14ac:dyDescent="0.2">
      <c r="A487" s="178"/>
      <c r="B487" s="178"/>
      <c r="C487" s="162"/>
      <c r="D487" s="162"/>
      <c r="F487" s="209"/>
      <c r="G487" s="158"/>
      <c r="Q487" s="245"/>
      <c r="R487" s="178"/>
    </row>
    <row r="488" spans="1:23" s="200" customFormat="1" ht="12.95" customHeight="1" x14ac:dyDescent="0.2">
      <c r="A488" s="178"/>
      <c r="B488" s="178"/>
      <c r="C488" s="162"/>
      <c r="D488" s="162"/>
      <c r="F488" s="209"/>
      <c r="G488" s="158"/>
      <c r="Q488" s="245"/>
      <c r="R488" s="178"/>
    </row>
    <row r="489" spans="1:23" s="200" customFormat="1" ht="12.95" customHeight="1" x14ac:dyDescent="0.2">
      <c r="A489" s="178"/>
      <c r="B489" s="178"/>
      <c r="C489" s="162"/>
      <c r="D489" s="162"/>
      <c r="F489" s="209"/>
      <c r="G489" s="158"/>
      <c r="Q489" s="245"/>
      <c r="R489" s="178"/>
    </row>
    <row r="490" spans="1:23" s="200" customFormat="1" ht="12.95" customHeight="1" x14ac:dyDescent="0.2">
      <c r="A490" s="178"/>
      <c r="B490" s="178"/>
      <c r="C490" s="162"/>
      <c r="D490" s="162"/>
      <c r="F490" s="209"/>
      <c r="G490" s="158"/>
      <c r="Q490" s="245"/>
      <c r="R490" s="178"/>
    </row>
    <row r="491" spans="1:23" s="200" customFormat="1" ht="12.95" customHeight="1" x14ac:dyDescent="0.2">
      <c r="A491" s="178"/>
      <c r="B491" s="178"/>
      <c r="C491" s="162"/>
      <c r="D491" s="162"/>
      <c r="F491" s="209"/>
      <c r="G491" s="158"/>
      <c r="Q491" s="245"/>
      <c r="R491" s="178"/>
    </row>
    <row r="492" spans="1:23" s="200" customFormat="1" ht="12.95" customHeight="1" x14ac:dyDescent="0.2">
      <c r="A492" s="178"/>
      <c r="B492" s="178"/>
      <c r="C492" s="162"/>
      <c r="D492" s="162"/>
      <c r="F492" s="209"/>
      <c r="G492" s="158"/>
      <c r="Q492" s="245"/>
      <c r="R492" s="178"/>
    </row>
    <row r="493" spans="1:23" s="200" customFormat="1" ht="12.95" customHeight="1" x14ac:dyDescent="0.2">
      <c r="A493" s="178"/>
      <c r="B493" s="178"/>
      <c r="C493" s="162"/>
      <c r="D493" s="162"/>
      <c r="F493" s="209"/>
      <c r="G493" s="158"/>
      <c r="Q493" s="245"/>
      <c r="R493" s="178"/>
    </row>
    <row r="494" spans="1:23" s="200" customFormat="1" ht="12.95" customHeight="1" x14ac:dyDescent="0.2">
      <c r="A494" s="178"/>
      <c r="B494" s="178"/>
      <c r="C494" s="162"/>
      <c r="D494" s="162"/>
      <c r="F494" s="209"/>
      <c r="G494" s="158"/>
      <c r="Q494" s="245"/>
      <c r="R494" s="178"/>
    </row>
    <row r="495" spans="1:23" s="200" customFormat="1" ht="12.95" customHeight="1" x14ac:dyDescent="0.2">
      <c r="A495" s="178"/>
      <c r="B495" s="178"/>
      <c r="C495" s="162"/>
      <c r="D495" s="162"/>
      <c r="F495" s="209"/>
      <c r="G495" s="158"/>
      <c r="Q495" s="245"/>
      <c r="R495" s="178"/>
    </row>
    <row r="496" spans="1:23" s="200" customFormat="1" ht="12.95" customHeight="1" x14ac:dyDescent="0.2">
      <c r="C496" s="158"/>
      <c r="D496" s="158"/>
      <c r="G496" s="158"/>
    </row>
    <row r="497" spans="3:7" s="200" customFormat="1" ht="12.95" customHeight="1" x14ac:dyDescent="0.2">
      <c r="C497" s="158"/>
      <c r="D497" s="158"/>
      <c r="G497" s="158"/>
    </row>
    <row r="498" spans="3:7" s="200" customFormat="1" ht="12.95" customHeight="1" x14ac:dyDescent="0.2">
      <c r="C498" s="158"/>
      <c r="D498" s="158"/>
      <c r="G498" s="158"/>
    </row>
    <row r="499" spans="3:7" s="200" customFormat="1" ht="12.95" customHeight="1" x14ac:dyDescent="0.2">
      <c r="C499" s="158"/>
      <c r="D499" s="158"/>
      <c r="G499" s="158"/>
    </row>
    <row r="500" spans="3:7" s="200" customFormat="1" ht="12.95" customHeight="1" x14ac:dyDescent="0.2">
      <c r="C500" s="158"/>
      <c r="D500" s="158"/>
      <c r="G500" s="158"/>
    </row>
    <row r="501" spans="3:7" s="200" customFormat="1" ht="12.95" customHeight="1" x14ac:dyDescent="0.2">
      <c r="C501" s="158"/>
      <c r="D501" s="158"/>
      <c r="G501" s="158"/>
    </row>
    <row r="502" spans="3:7" s="200" customFormat="1" ht="12.95" customHeight="1" x14ac:dyDescent="0.2">
      <c r="C502" s="158"/>
      <c r="D502" s="158"/>
      <c r="G502" s="158"/>
    </row>
    <row r="503" spans="3:7" s="200" customFormat="1" ht="12.95" customHeight="1" x14ac:dyDescent="0.2">
      <c r="C503" s="158"/>
      <c r="D503" s="158"/>
      <c r="G503" s="158"/>
    </row>
    <row r="504" spans="3:7" s="200" customFormat="1" ht="12.95" customHeight="1" x14ac:dyDescent="0.2">
      <c r="C504" s="158"/>
      <c r="D504" s="158"/>
      <c r="G504" s="158"/>
    </row>
    <row r="505" spans="3:7" s="200" customFormat="1" ht="12.95" customHeight="1" x14ac:dyDescent="0.2">
      <c r="C505" s="158"/>
      <c r="D505" s="158"/>
      <c r="G505" s="158"/>
    </row>
    <row r="506" spans="3:7" s="200" customFormat="1" ht="12.95" customHeight="1" x14ac:dyDescent="0.2">
      <c r="C506" s="158"/>
      <c r="D506" s="158"/>
      <c r="G506" s="158"/>
    </row>
    <row r="507" spans="3:7" s="200" customFormat="1" ht="12.95" customHeight="1" x14ac:dyDescent="0.2">
      <c r="C507" s="158"/>
      <c r="D507" s="158"/>
      <c r="G507" s="158"/>
    </row>
    <row r="508" spans="3:7" s="200" customFormat="1" ht="12.95" customHeight="1" x14ac:dyDescent="0.2">
      <c r="C508" s="158"/>
      <c r="D508" s="158"/>
      <c r="G508" s="158"/>
    </row>
    <row r="509" spans="3:7" s="200" customFormat="1" ht="12.95" customHeight="1" x14ac:dyDescent="0.2">
      <c r="C509" s="158"/>
      <c r="D509" s="158"/>
      <c r="G509" s="158"/>
    </row>
    <row r="510" spans="3:7" s="200" customFormat="1" ht="12.95" customHeight="1" x14ac:dyDescent="0.2">
      <c r="C510" s="158"/>
      <c r="D510" s="158"/>
      <c r="G510" s="158"/>
    </row>
    <row r="511" spans="3:7" s="200" customFormat="1" ht="12.95" customHeight="1" x14ac:dyDescent="0.2">
      <c r="C511" s="158"/>
      <c r="D511" s="158"/>
      <c r="G511" s="158"/>
    </row>
    <row r="512" spans="3:7" s="200" customFormat="1" ht="12.95" customHeight="1" x14ac:dyDescent="0.2">
      <c r="C512" s="158"/>
      <c r="D512" s="158"/>
      <c r="G512" s="158"/>
    </row>
    <row r="513" spans="3:7" s="200" customFormat="1" ht="12.95" customHeight="1" x14ac:dyDescent="0.2">
      <c r="C513" s="158"/>
      <c r="D513" s="158"/>
      <c r="G513" s="158"/>
    </row>
    <row r="514" spans="3:7" s="200" customFormat="1" ht="12.95" customHeight="1" x14ac:dyDescent="0.2">
      <c r="C514" s="158"/>
      <c r="D514" s="158"/>
      <c r="G514" s="158"/>
    </row>
    <row r="515" spans="3:7" s="200" customFormat="1" ht="12.95" customHeight="1" x14ac:dyDescent="0.2">
      <c r="C515" s="158"/>
      <c r="D515" s="158"/>
      <c r="G515" s="158"/>
    </row>
    <row r="516" spans="3:7" s="200" customFormat="1" ht="12.95" customHeight="1" x14ac:dyDescent="0.2">
      <c r="C516" s="158"/>
      <c r="D516" s="158"/>
      <c r="G516" s="158"/>
    </row>
    <row r="517" spans="3:7" s="200" customFormat="1" ht="12.95" customHeight="1" x14ac:dyDescent="0.2">
      <c r="C517" s="158"/>
      <c r="D517" s="158"/>
      <c r="G517" s="158"/>
    </row>
    <row r="518" spans="3:7" s="200" customFormat="1" ht="12.95" customHeight="1" x14ac:dyDescent="0.2">
      <c r="C518" s="158"/>
      <c r="D518" s="158"/>
      <c r="G518" s="158"/>
    </row>
    <row r="519" spans="3:7" s="200" customFormat="1" ht="12.95" customHeight="1" x14ac:dyDescent="0.2">
      <c r="C519" s="158"/>
      <c r="D519" s="158"/>
      <c r="G519" s="158"/>
    </row>
    <row r="520" spans="3:7" s="200" customFormat="1" ht="12.95" customHeight="1" x14ac:dyDescent="0.2">
      <c r="C520" s="158"/>
      <c r="D520" s="158"/>
      <c r="G520" s="158"/>
    </row>
    <row r="521" spans="3:7" s="200" customFormat="1" ht="12.95" customHeight="1" x14ac:dyDescent="0.2">
      <c r="C521" s="158"/>
      <c r="D521" s="158"/>
      <c r="G521" s="158"/>
    </row>
    <row r="522" spans="3:7" s="200" customFormat="1" ht="12.95" customHeight="1" x14ac:dyDescent="0.2">
      <c r="C522" s="158"/>
      <c r="D522" s="158"/>
      <c r="G522" s="158"/>
    </row>
    <row r="523" spans="3:7" s="200" customFormat="1" ht="12.95" customHeight="1" x14ac:dyDescent="0.2">
      <c r="C523" s="158"/>
      <c r="D523" s="158"/>
      <c r="G523" s="158"/>
    </row>
    <row r="524" spans="3:7" s="200" customFormat="1" ht="12.95" customHeight="1" x14ac:dyDescent="0.2">
      <c r="C524" s="158"/>
      <c r="D524" s="158"/>
      <c r="G524" s="158"/>
    </row>
    <row r="525" spans="3:7" s="200" customFormat="1" ht="12.95" customHeight="1" x14ac:dyDescent="0.2">
      <c r="C525" s="158"/>
      <c r="D525" s="158"/>
      <c r="G525" s="158"/>
    </row>
    <row r="526" spans="3:7" s="200" customFormat="1" ht="12.95" customHeight="1" x14ac:dyDescent="0.2">
      <c r="C526" s="158"/>
      <c r="D526" s="158"/>
      <c r="G526" s="158"/>
    </row>
    <row r="527" spans="3:7" s="200" customFormat="1" ht="12.95" customHeight="1" x14ac:dyDescent="0.2">
      <c r="C527" s="158"/>
      <c r="D527" s="158"/>
      <c r="G527" s="158"/>
    </row>
    <row r="528" spans="3:7" s="200" customFormat="1" ht="12.95" customHeight="1" x14ac:dyDescent="0.2">
      <c r="C528" s="158"/>
      <c r="D528" s="158"/>
      <c r="G528" s="158"/>
    </row>
    <row r="529" spans="3:7" s="200" customFormat="1" ht="12.95" customHeight="1" x14ac:dyDescent="0.2">
      <c r="C529" s="158"/>
      <c r="D529" s="158"/>
      <c r="G529" s="158"/>
    </row>
    <row r="530" spans="3:7" s="200" customFormat="1" ht="12.95" customHeight="1" x14ac:dyDescent="0.2">
      <c r="C530" s="158"/>
      <c r="D530" s="158"/>
      <c r="G530" s="158"/>
    </row>
    <row r="531" spans="3:7" s="200" customFormat="1" ht="12.95" customHeight="1" x14ac:dyDescent="0.2">
      <c r="C531" s="158"/>
      <c r="D531" s="158"/>
      <c r="G531" s="158"/>
    </row>
    <row r="532" spans="3:7" s="200" customFormat="1" ht="12.95" customHeight="1" x14ac:dyDescent="0.2">
      <c r="C532" s="158"/>
      <c r="D532" s="158"/>
      <c r="G532" s="158"/>
    </row>
    <row r="533" spans="3:7" s="200" customFormat="1" ht="12.95" customHeight="1" x14ac:dyDescent="0.2">
      <c r="C533" s="158"/>
      <c r="D533" s="158"/>
      <c r="G533" s="158"/>
    </row>
    <row r="534" spans="3:7" s="200" customFormat="1" ht="12.95" customHeight="1" x14ac:dyDescent="0.2">
      <c r="C534" s="158"/>
      <c r="D534" s="158"/>
      <c r="G534" s="158"/>
    </row>
    <row r="535" spans="3:7" s="200" customFormat="1" ht="12.95" customHeight="1" x14ac:dyDescent="0.2">
      <c r="C535" s="158"/>
      <c r="D535" s="158"/>
      <c r="G535" s="158"/>
    </row>
    <row r="536" spans="3:7" s="200" customFormat="1" ht="12.95" customHeight="1" x14ac:dyDescent="0.2">
      <c r="C536" s="158"/>
      <c r="D536" s="158"/>
      <c r="G536" s="158"/>
    </row>
    <row r="537" spans="3:7" s="200" customFormat="1" ht="12.95" customHeight="1" x14ac:dyDescent="0.2">
      <c r="C537" s="158"/>
      <c r="D537" s="158"/>
      <c r="G537" s="158"/>
    </row>
    <row r="538" spans="3:7" s="200" customFormat="1" ht="12.95" customHeight="1" x14ac:dyDescent="0.2">
      <c r="C538" s="158"/>
      <c r="D538" s="158"/>
      <c r="G538" s="158"/>
    </row>
    <row r="539" spans="3:7" s="200" customFormat="1" ht="12.95" customHeight="1" x14ac:dyDescent="0.2">
      <c r="C539" s="158"/>
      <c r="D539" s="158"/>
      <c r="G539" s="158"/>
    </row>
    <row r="540" spans="3:7" s="200" customFormat="1" ht="12.95" customHeight="1" x14ac:dyDescent="0.2">
      <c r="C540" s="158"/>
      <c r="D540" s="158"/>
      <c r="G540" s="158"/>
    </row>
    <row r="541" spans="3:7" s="200" customFormat="1" ht="12.95" customHeight="1" x14ac:dyDescent="0.2">
      <c r="C541" s="158"/>
      <c r="D541" s="158"/>
      <c r="G541" s="158"/>
    </row>
    <row r="542" spans="3:7" s="200" customFormat="1" ht="12.95" customHeight="1" x14ac:dyDescent="0.2">
      <c r="C542" s="158"/>
      <c r="D542" s="158"/>
      <c r="G542" s="158"/>
    </row>
    <row r="543" spans="3:7" s="200" customFormat="1" ht="12.95" customHeight="1" x14ac:dyDescent="0.2">
      <c r="C543" s="158"/>
      <c r="D543" s="158"/>
      <c r="G543" s="158"/>
    </row>
    <row r="544" spans="3:7" s="200" customFormat="1" ht="12.95" customHeight="1" x14ac:dyDescent="0.2">
      <c r="C544" s="158"/>
      <c r="D544" s="158"/>
      <c r="G544" s="158"/>
    </row>
    <row r="545" spans="3:7" s="200" customFormat="1" ht="12.95" customHeight="1" x14ac:dyDescent="0.2">
      <c r="C545" s="158"/>
      <c r="D545" s="158"/>
      <c r="G545" s="158"/>
    </row>
    <row r="546" spans="3:7" s="200" customFormat="1" ht="12.95" customHeight="1" x14ac:dyDescent="0.2">
      <c r="C546" s="158"/>
      <c r="D546" s="158"/>
      <c r="G546" s="158"/>
    </row>
    <row r="547" spans="3:7" s="200" customFormat="1" ht="12.95" customHeight="1" x14ac:dyDescent="0.2">
      <c r="C547" s="158"/>
      <c r="D547" s="158"/>
      <c r="G547" s="158"/>
    </row>
    <row r="548" spans="3:7" s="200" customFormat="1" ht="12.95" customHeight="1" x14ac:dyDescent="0.2">
      <c r="C548" s="158"/>
      <c r="D548" s="158"/>
      <c r="G548" s="158"/>
    </row>
    <row r="549" spans="3:7" s="200" customFormat="1" ht="12.95" customHeight="1" x14ac:dyDescent="0.2">
      <c r="C549" s="158"/>
      <c r="D549" s="158"/>
      <c r="G549" s="158"/>
    </row>
    <row r="550" spans="3:7" s="200" customFormat="1" ht="12.95" customHeight="1" x14ac:dyDescent="0.2">
      <c r="C550" s="158"/>
      <c r="D550" s="158"/>
      <c r="G550" s="158"/>
    </row>
    <row r="551" spans="3:7" s="200" customFormat="1" ht="12.95" customHeight="1" x14ac:dyDescent="0.2">
      <c r="C551" s="158"/>
      <c r="D551" s="158"/>
      <c r="G551" s="158"/>
    </row>
    <row r="552" spans="3:7" s="200" customFormat="1" ht="12.95" customHeight="1" x14ac:dyDescent="0.2">
      <c r="C552" s="158"/>
      <c r="D552" s="158"/>
      <c r="G552" s="158"/>
    </row>
    <row r="553" spans="3:7" s="200" customFormat="1" ht="12.95" customHeight="1" x14ac:dyDescent="0.2">
      <c r="C553" s="158"/>
      <c r="D553" s="158"/>
      <c r="G553" s="158"/>
    </row>
    <row r="554" spans="3:7" s="200" customFormat="1" ht="12.95" customHeight="1" x14ac:dyDescent="0.2">
      <c r="C554" s="158"/>
      <c r="D554" s="158"/>
      <c r="G554" s="158"/>
    </row>
    <row r="555" spans="3:7" s="200" customFormat="1" ht="12.95" customHeight="1" x14ac:dyDescent="0.2">
      <c r="C555" s="158"/>
      <c r="D555" s="158"/>
      <c r="G555" s="158"/>
    </row>
    <row r="556" spans="3:7" s="200" customFormat="1" ht="12.95" customHeight="1" x14ac:dyDescent="0.2">
      <c r="C556" s="158"/>
      <c r="D556" s="158"/>
      <c r="G556" s="158"/>
    </row>
    <row r="557" spans="3:7" s="200" customFormat="1" ht="12.95" customHeight="1" x14ac:dyDescent="0.2">
      <c r="C557" s="158"/>
      <c r="D557" s="158"/>
      <c r="G557" s="158"/>
    </row>
    <row r="558" spans="3:7" s="200" customFormat="1" ht="12.95" customHeight="1" x14ac:dyDescent="0.2">
      <c r="C558" s="158"/>
      <c r="D558" s="158"/>
      <c r="G558" s="158"/>
    </row>
    <row r="559" spans="3:7" s="200" customFormat="1" ht="12.95" customHeight="1" x14ac:dyDescent="0.2">
      <c r="C559" s="158"/>
      <c r="D559" s="158"/>
      <c r="G559" s="158"/>
    </row>
    <row r="560" spans="3:7" s="200" customFormat="1" ht="12.95" customHeight="1" x14ac:dyDescent="0.2">
      <c r="C560" s="158"/>
      <c r="D560" s="158"/>
      <c r="G560" s="158"/>
    </row>
    <row r="561" spans="3:7" s="200" customFormat="1" ht="12.95" customHeight="1" x14ac:dyDescent="0.2">
      <c r="C561" s="158"/>
      <c r="D561" s="158"/>
      <c r="G561" s="158"/>
    </row>
    <row r="562" spans="3:7" s="200" customFormat="1" ht="12.95" customHeight="1" x14ac:dyDescent="0.2">
      <c r="C562" s="158"/>
      <c r="D562" s="158"/>
      <c r="G562" s="158"/>
    </row>
    <row r="563" spans="3:7" s="200" customFormat="1" ht="12.95" customHeight="1" x14ac:dyDescent="0.2">
      <c r="C563" s="158"/>
      <c r="D563" s="158"/>
      <c r="G563" s="158"/>
    </row>
    <row r="564" spans="3:7" s="200" customFormat="1" ht="12.95" customHeight="1" x14ac:dyDescent="0.2">
      <c r="C564" s="158"/>
      <c r="D564" s="158"/>
      <c r="G564" s="158"/>
    </row>
    <row r="565" spans="3:7" s="200" customFormat="1" ht="12.95" customHeight="1" x14ac:dyDescent="0.2">
      <c r="C565" s="158"/>
      <c r="D565" s="158"/>
      <c r="G565" s="158"/>
    </row>
    <row r="566" spans="3:7" s="200" customFormat="1" ht="12.95" customHeight="1" x14ac:dyDescent="0.2">
      <c r="C566" s="158"/>
      <c r="D566" s="158"/>
      <c r="G566" s="158"/>
    </row>
    <row r="567" spans="3:7" s="200" customFormat="1" ht="12.95" customHeight="1" x14ac:dyDescent="0.2">
      <c r="C567" s="158"/>
      <c r="D567" s="158"/>
      <c r="G567" s="158"/>
    </row>
    <row r="568" spans="3:7" s="200" customFormat="1" ht="12.95" customHeight="1" x14ac:dyDescent="0.2">
      <c r="C568" s="158"/>
      <c r="D568" s="158"/>
      <c r="G568" s="158"/>
    </row>
    <row r="569" spans="3:7" s="200" customFormat="1" ht="12.95" customHeight="1" x14ac:dyDescent="0.2">
      <c r="C569" s="158"/>
      <c r="D569" s="158"/>
      <c r="G569" s="158"/>
    </row>
    <row r="570" spans="3:7" s="200" customFormat="1" ht="12.95" customHeight="1" x14ac:dyDescent="0.2">
      <c r="C570" s="158"/>
      <c r="D570" s="158"/>
      <c r="G570" s="158"/>
    </row>
    <row r="571" spans="3:7" s="200" customFormat="1" ht="12.95" customHeight="1" x14ac:dyDescent="0.2">
      <c r="C571" s="158"/>
      <c r="D571" s="158"/>
      <c r="G571" s="158"/>
    </row>
    <row r="572" spans="3:7" s="200" customFormat="1" ht="12.95" customHeight="1" x14ac:dyDescent="0.2">
      <c r="C572" s="158"/>
      <c r="D572" s="158"/>
      <c r="G572" s="158"/>
    </row>
    <row r="573" spans="3:7" s="200" customFormat="1" ht="12.95" customHeight="1" x14ac:dyDescent="0.2">
      <c r="C573" s="158"/>
      <c r="D573" s="158"/>
      <c r="G573" s="158"/>
    </row>
    <row r="574" spans="3:7" s="200" customFormat="1" ht="12.95" customHeight="1" x14ac:dyDescent="0.2">
      <c r="C574" s="158"/>
      <c r="D574" s="158"/>
      <c r="G574" s="158"/>
    </row>
    <row r="575" spans="3:7" s="200" customFormat="1" ht="12.95" customHeight="1" x14ac:dyDescent="0.2">
      <c r="C575" s="158"/>
      <c r="D575" s="158"/>
      <c r="G575" s="158"/>
    </row>
    <row r="576" spans="3:7" s="200" customFormat="1" ht="12.95" customHeight="1" x14ac:dyDescent="0.2">
      <c r="C576" s="158"/>
      <c r="D576" s="158"/>
      <c r="G576" s="158"/>
    </row>
    <row r="577" spans="3:7" s="200" customFormat="1" ht="12.95" customHeight="1" x14ac:dyDescent="0.2">
      <c r="C577" s="158"/>
      <c r="D577" s="158"/>
      <c r="G577" s="158"/>
    </row>
    <row r="578" spans="3:7" s="200" customFormat="1" ht="12.95" customHeight="1" x14ac:dyDescent="0.2">
      <c r="C578" s="158"/>
      <c r="D578" s="158"/>
      <c r="G578" s="158"/>
    </row>
    <row r="579" spans="3:7" s="200" customFormat="1" ht="12.95" customHeight="1" x14ac:dyDescent="0.2">
      <c r="C579" s="158"/>
      <c r="D579" s="158"/>
      <c r="G579" s="158"/>
    </row>
    <row r="580" spans="3:7" s="200" customFormat="1" ht="12.95" customHeight="1" x14ac:dyDescent="0.2">
      <c r="C580" s="158"/>
      <c r="D580" s="158"/>
      <c r="G580" s="158"/>
    </row>
    <row r="581" spans="3:7" s="200" customFormat="1" ht="12.95" customHeight="1" x14ac:dyDescent="0.2">
      <c r="C581" s="158"/>
      <c r="D581" s="158"/>
      <c r="G581" s="158"/>
    </row>
    <row r="582" spans="3:7" s="200" customFormat="1" ht="12.95" customHeight="1" x14ac:dyDescent="0.2">
      <c r="C582" s="158"/>
      <c r="D582" s="158"/>
      <c r="G582" s="158"/>
    </row>
    <row r="583" spans="3:7" s="200" customFormat="1" ht="12.95" customHeight="1" x14ac:dyDescent="0.2">
      <c r="C583" s="158"/>
      <c r="D583" s="158"/>
      <c r="G583" s="158"/>
    </row>
    <row r="584" spans="3:7" s="200" customFormat="1" ht="12.95" customHeight="1" x14ac:dyDescent="0.2">
      <c r="C584" s="158"/>
      <c r="D584" s="158"/>
      <c r="G584" s="158"/>
    </row>
    <row r="585" spans="3:7" s="200" customFormat="1" ht="12.95" customHeight="1" x14ac:dyDescent="0.2">
      <c r="C585" s="158"/>
      <c r="D585" s="158"/>
      <c r="G585" s="158"/>
    </row>
    <row r="586" spans="3:7" s="200" customFormat="1" ht="12.95" customHeight="1" x14ac:dyDescent="0.2">
      <c r="C586" s="158"/>
      <c r="D586" s="158"/>
      <c r="G586" s="158"/>
    </row>
    <row r="587" spans="3:7" s="200" customFormat="1" ht="12.95" customHeight="1" x14ac:dyDescent="0.2">
      <c r="C587" s="158"/>
      <c r="D587" s="158"/>
      <c r="G587" s="158"/>
    </row>
    <row r="588" spans="3:7" s="200" customFormat="1" ht="12.95" customHeight="1" x14ac:dyDescent="0.2">
      <c r="C588" s="158"/>
      <c r="D588" s="158"/>
      <c r="G588" s="158"/>
    </row>
    <row r="589" spans="3:7" s="200" customFormat="1" ht="12.95" customHeight="1" x14ac:dyDescent="0.2">
      <c r="C589" s="158"/>
      <c r="D589" s="158"/>
      <c r="G589" s="158"/>
    </row>
    <row r="590" spans="3:7" s="200" customFormat="1" ht="12.95" customHeight="1" x14ac:dyDescent="0.2">
      <c r="C590" s="158"/>
      <c r="D590" s="158"/>
      <c r="G590" s="158"/>
    </row>
    <row r="591" spans="3:7" s="200" customFormat="1" ht="12.95" customHeight="1" x14ac:dyDescent="0.2">
      <c r="C591" s="158"/>
      <c r="D591" s="158"/>
      <c r="G591" s="158"/>
    </row>
    <row r="592" spans="3:7" s="200" customFormat="1" ht="12.95" customHeight="1" x14ac:dyDescent="0.2">
      <c r="C592" s="158"/>
      <c r="D592" s="158"/>
      <c r="G592" s="158"/>
    </row>
    <row r="593" spans="3:7" s="200" customFormat="1" ht="12.95" customHeight="1" x14ac:dyDescent="0.2">
      <c r="C593" s="158"/>
      <c r="D593" s="158"/>
      <c r="G593" s="158"/>
    </row>
    <row r="594" spans="3:7" s="200" customFormat="1" ht="12.95" customHeight="1" x14ac:dyDescent="0.2">
      <c r="C594" s="158"/>
      <c r="D594" s="158"/>
      <c r="G594" s="158"/>
    </row>
    <row r="595" spans="3:7" s="200" customFormat="1" ht="12.95" customHeight="1" x14ac:dyDescent="0.2">
      <c r="C595" s="158"/>
      <c r="D595" s="158"/>
      <c r="G595" s="158"/>
    </row>
    <row r="596" spans="3:7" s="200" customFormat="1" ht="12.95" customHeight="1" x14ac:dyDescent="0.2">
      <c r="C596" s="158"/>
      <c r="D596" s="158"/>
      <c r="G596" s="158"/>
    </row>
    <row r="597" spans="3:7" s="200" customFormat="1" ht="12.95" customHeight="1" x14ac:dyDescent="0.2">
      <c r="C597" s="158"/>
      <c r="D597" s="158"/>
      <c r="G597" s="158"/>
    </row>
    <row r="598" spans="3:7" s="200" customFormat="1" ht="12.95" customHeight="1" x14ac:dyDescent="0.2">
      <c r="C598" s="158"/>
      <c r="D598" s="158"/>
      <c r="G598" s="158"/>
    </row>
    <row r="599" spans="3:7" s="200" customFormat="1" ht="12.95" customHeight="1" x14ac:dyDescent="0.2">
      <c r="C599" s="158"/>
      <c r="D599" s="158"/>
      <c r="G599" s="158"/>
    </row>
    <row r="600" spans="3:7" s="200" customFormat="1" ht="12.95" customHeight="1" x14ac:dyDescent="0.2">
      <c r="C600" s="158"/>
      <c r="D600" s="158"/>
      <c r="G600" s="158"/>
    </row>
    <row r="601" spans="3:7" s="200" customFormat="1" ht="12.95" customHeight="1" x14ac:dyDescent="0.2">
      <c r="C601" s="158"/>
      <c r="D601" s="158"/>
      <c r="G601" s="158"/>
    </row>
    <row r="602" spans="3:7" s="200" customFormat="1" ht="12.95" customHeight="1" x14ac:dyDescent="0.2">
      <c r="C602" s="158"/>
      <c r="D602" s="158"/>
      <c r="G602" s="158"/>
    </row>
    <row r="603" spans="3:7" s="200" customFormat="1" ht="12.95" customHeight="1" x14ac:dyDescent="0.2">
      <c r="C603" s="158"/>
      <c r="D603" s="158"/>
      <c r="G603" s="158"/>
    </row>
    <row r="604" spans="3:7" s="200" customFormat="1" ht="12.95" customHeight="1" x14ac:dyDescent="0.2">
      <c r="C604" s="158"/>
      <c r="D604" s="158"/>
      <c r="G604" s="158"/>
    </row>
    <row r="605" spans="3:7" x14ac:dyDescent="0.2">
      <c r="C605" s="2"/>
      <c r="D605" s="2"/>
    </row>
    <row r="606" spans="3:7" x14ac:dyDescent="0.2">
      <c r="C606" s="2"/>
      <c r="D606" s="2"/>
    </row>
    <row r="607" spans="3:7" x14ac:dyDescent="0.2">
      <c r="C607" s="2"/>
      <c r="D607" s="2"/>
    </row>
  </sheetData>
  <sheetProtection selectLockedCells="1" selectUnlockedCells="1"/>
  <sortState xmlns:xlrd2="http://schemas.microsoft.com/office/spreadsheetml/2017/richdata2" ref="A21:U481">
    <sortCondition ref="C21:C481"/>
  </sortState>
  <pageMargins left="0.75" right="0.75" top="1" bottom="1" header="0.51180555555555551" footer="0.51180555555555551"/>
  <pageSetup firstPageNumber="0" orientation="portrait" horizontalDpi="300" verticalDpi="300"/>
  <headerFooter alignWithMargins="0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indexed="15"/>
  </sheetPr>
  <dimension ref="A1:AB503"/>
  <sheetViews>
    <sheetView workbookViewId="0">
      <selection activeCell="E9" sqref="E9"/>
    </sheetView>
  </sheetViews>
  <sheetFormatPr defaultRowHeight="12.75" x14ac:dyDescent="0.2"/>
  <cols>
    <col min="2" max="2" width="10.7109375" customWidth="1"/>
    <col min="5" max="5" width="10.28515625" customWidth="1"/>
    <col min="7" max="7" width="10.7109375" customWidth="1"/>
    <col min="14" max="14" width="12.140625" customWidth="1"/>
    <col min="15" max="15" width="11" customWidth="1"/>
  </cols>
  <sheetData>
    <row r="1" spans="1:28" ht="18" x14ac:dyDescent="0.2">
      <c r="A1" s="50" t="s">
        <v>168</v>
      </c>
      <c r="D1" s="51" t="s">
        <v>169</v>
      </c>
      <c r="M1" s="52" t="s">
        <v>170</v>
      </c>
      <c r="N1" t="s">
        <v>171</v>
      </c>
      <c r="O1">
        <f ca="1">H18*J18-I18*I18</f>
        <v>2157554.0693441741</v>
      </c>
      <c r="P1" t="s">
        <v>172</v>
      </c>
      <c r="U1" s="4" t="s">
        <v>173</v>
      </c>
      <c r="V1" s="53" t="s">
        <v>174</v>
      </c>
      <c r="AA1">
        <v>1</v>
      </c>
      <c r="AB1" t="s">
        <v>175</v>
      </c>
    </row>
    <row r="2" spans="1:28" x14ac:dyDescent="0.2">
      <c r="M2" s="52" t="s">
        <v>176</v>
      </c>
      <c r="N2" t="s">
        <v>177</v>
      </c>
      <c r="O2">
        <f ca="1">+F18*J18-H18*I18</f>
        <v>1344806.8228503838</v>
      </c>
      <c r="P2" t="s">
        <v>178</v>
      </c>
      <c r="U2">
        <v>-2.2000000000000002</v>
      </c>
      <c r="V2">
        <f t="shared" ref="V2:V20" ca="1" si="0">+E$4+E$5*U2+E$6*U2^2</f>
        <v>3.5275936804487394E-2</v>
      </c>
      <c r="AA2">
        <v>2</v>
      </c>
      <c r="AB2" t="s">
        <v>60</v>
      </c>
    </row>
    <row r="3" spans="1:28" x14ac:dyDescent="0.2">
      <c r="A3" t="s">
        <v>179</v>
      </c>
      <c r="B3" t="s">
        <v>180</v>
      </c>
      <c r="E3" s="54" t="s">
        <v>181</v>
      </c>
      <c r="F3" s="54" t="s">
        <v>182</v>
      </c>
      <c r="G3" s="54" t="s">
        <v>183</v>
      </c>
      <c r="H3" s="54" t="s">
        <v>184</v>
      </c>
      <c r="M3" s="52" t="s">
        <v>185</v>
      </c>
      <c r="N3" t="s">
        <v>186</v>
      </c>
      <c r="O3">
        <f ca="1">+F18*I18-H18*H18</f>
        <v>193386.07592765987</v>
      </c>
      <c r="P3" t="s">
        <v>187</v>
      </c>
      <c r="U3">
        <v>-2</v>
      </c>
      <c r="V3">
        <f t="shared" ca="1" si="0"/>
        <v>2.4553608041916183E-2</v>
      </c>
      <c r="AA3">
        <v>3</v>
      </c>
      <c r="AB3" t="s">
        <v>188</v>
      </c>
    </row>
    <row r="4" spans="1:28" x14ac:dyDescent="0.2">
      <c r="A4" t="s">
        <v>189</v>
      </c>
      <c r="B4" t="s">
        <v>190</v>
      </c>
      <c r="D4" s="55" t="s">
        <v>191</v>
      </c>
      <c r="E4" s="56">
        <f ca="1">(G18*O1-K18*O2+L18*O3)/O7</f>
        <v>-1.2358886448889796E-2</v>
      </c>
      <c r="F4" s="57">
        <f ca="1">+E7/O7*O18</f>
        <v>1.3851553989767897E-3</v>
      </c>
      <c r="G4" s="58">
        <f>+B18</f>
        <v>1</v>
      </c>
      <c r="H4" s="59">
        <f ca="1">ABS(F4/E4)</f>
        <v>0.11207768634375784</v>
      </c>
      <c r="M4" s="52" t="s">
        <v>192</v>
      </c>
      <c r="N4" t="s">
        <v>193</v>
      </c>
      <c r="O4">
        <f ca="1">+C18*J18-H18*H18</f>
        <v>1415490.0316821705</v>
      </c>
      <c r="P4" t="s">
        <v>194</v>
      </c>
      <c r="U4">
        <v>-1.8</v>
      </c>
      <c r="V4">
        <f t="shared" ca="1" si="0"/>
        <v>1.5109657336343285E-2</v>
      </c>
      <c r="AA4">
        <v>4</v>
      </c>
      <c r="AB4" t="s">
        <v>195</v>
      </c>
    </row>
    <row r="5" spans="1:28" x14ac:dyDescent="0.2">
      <c r="A5" t="s">
        <v>196</v>
      </c>
      <c r="B5" s="60">
        <v>40323</v>
      </c>
      <c r="D5" s="61" t="s">
        <v>197</v>
      </c>
      <c r="E5" s="62">
        <f ca="1">+(-G18*O2+K18*O4-L18*O5)/O7</f>
        <v>1.3503204179554265E-2</v>
      </c>
      <c r="F5" s="63">
        <f ca="1">P18*E7/O7</f>
        <v>1.1271564481097796E-3</v>
      </c>
      <c r="G5" s="64">
        <f>+B18/A18</f>
        <v>1E-4</v>
      </c>
      <c r="H5" s="59">
        <f ca="1">ABS(F5/E5)</f>
        <v>8.3473258133536316E-2</v>
      </c>
      <c r="M5" s="52" t="s">
        <v>198</v>
      </c>
      <c r="N5" t="s">
        <v>199</v>
      </c>
      <c r="O5">
        <f ca="1">+C18*I18-F18*H18</f>
        <v>309513.88449747302</v>
      </c>
      <c r="P5" t="s">
        <v>200</v>
      </c>
      <c r="U5">
        <v>-1.6</v>
      </c>
      <c r="V5">
        <f t="shared" ca="1" si="0"/>
        <v>6.9440846877686715E-3</v>
      </c>
      <c r="AA5">
        <v>5</v>
      </c>
      <c r="AB5" t="s">
        <v>201</v>
      </c>
    </row>
    <row r="6" spans="1:28" x14ac:dyDescent="0.2">
      <c r="D6" s="65" t="s">
        <v>202</v>
      </c>
      <c r="E6" s="66">
        <f ca="1">+(G18*O3-K18*O5+L18*O6)/O7</f>
        <v>1.5979725712478628E-2</v>
      </c>
      <c r="F6" s="67">
        <f ca="1">Q18*E7/O7</f>
        <v>2.7474316925849669E-4</v>
      </c>
      <c r="G6" s="68">
        <f>+B18/A18^2</f>
        <v>1E-8</v>
      </c>
      <c r="H6" s="59">
        <f ca="1">ABS(F6/E6)</f>
        <v>1.7193234364714326E-2</v>
      </c>
      <c r="M6" s="69" t="s">
        <v>203</v>
      </c>
      <c r="N6" s="70" t="s">
        <v>204</v>
      </c>
      <c r="O6" s="70">
        <f ca="1">+C18*H18-F18*F18</f>
        <v>83380.758710151655</v>
      </c>
      <c r="P6" t="s">
        <v>205</v>
      </c>
      <c r="U6">
        <v>-1.4</v>
      </c>
      <c r="V6">
        <f t="shared" ca="1" si="0"/>
        <v>5.6890096192342698E-5</v>
      </c>
      <c r="AA6">
        <v>6</v>
      </c>
      <c r="AB6" t="s">
        <v>206</v>
      </c>
    </row>
    <row r="7" spans="1:28" x14ac:dyDescent="0.2">
      <c r="D7" s="51" t="s">
        <v>207</v>
      </c>
      <c r="E7" s="71">
        <f ca="1">SQRT(N18/(B15-3))</f>
        <v>8.2682002773807745E-3</v>
      </c>
      <c r="G7" s="72" t="e">
        <f>+#REF!</f>
        <v>#REF!</v>
      </c>
      <c r="M7" s="52" t="s">
        <v>208</v>
      </c>
      <c r="N7" t="s">
        <v>209</v>
      </c>
      <c r="O7">
        <f ca="1">+C18*O1-F18*O2+H18*O3</f>
        <v>72185086.364407599</v>
      </c>
      <c r="U7">
        <v>-1.2</v>
      </c>
      <c r="V7">
        <f t="shared" ca="1" si="0"/>
        <v>-5.5519264383856876E-3</v>
      </c>
      <c r="AA7">
        <v>7</v>
      </c>
      <c r="AB7" t="s">
        <v>210</v>
      </c>
    </row>
    <row r="8" spans="1:28" x14ac:dyDescent="0.2">
      <c r="A8" s="25">
        <v>21</v>
      </c>
      <c r="B8" t="s">
        <v>211</v>
      </c>
      <c r="C8" s="73">
        <v>21</v>
      </c>
      <c r="D8" s="51" t="s">
        <v>212</v>
      </c>
      <c r="F8" s="74">
        <f ca="1">CORREL(INDIRECT(E12):INDIRECT(E13),INDIRECT(M12):INDIRECT(M13))</f>
        <v>0.98949509762540777</v>
      </c>
      <c r="G8" s="71"/>
      <c r="K8" s="72"/>
      <c r="U8">
        <v>-1</v>
      </c>
      <c r="V8">
        <f t="shared" ca="1" si="0"/>
        <v>-9.8823649159654331E-3</v>
      </c>
      <c r="AA8">
        <v>8</v>
      </c>
      <c r="AB8" t="s">
        <v>213</v>
      </c>
    </row>
    <row r="9" spans="1:28" x14ac:dyDescent="0.2">
      <c r="A9" s="25">
        <f>20+COUNT(A21:A1420)</f>
        <v>489</v>
      </c>
      <c r="B9" t="s">
        <v>214</v>
      </c>
      <c r="C9" s="73">
        <f>A9</f>
        <v>489</v>
      </c>
      <c r="E9" s="75">
        <f ca="1">E6*G6</f>
        <v>1.5979725712478629E-10</v>
      </c>
      <c r="F9" s="76">
        <f ca="1">H6</f>
        <v>1.7193234364714326E-2</v>
      </c>
      <c r="G9" s="77">
        <f ca="1">F8</f>
        <v>0.98949509762540777</v>
      </c>
      <c r="K9" s="72"/>
      <c r="U9">
        <v>-0.8</v>
      </c>
      <c r="V9">
        <f t="shared" ca="1" si="0"/>
        <v>-1.2934425336546885E-2</v>
      </c>
      <c r="AA9">
        <v>9</v>
      </c>
      <c r="AB9" t="s">
        <v>54</v>
      </c>
    </row>
    <row r="10" spans="1:28" x14ac:dyDescent="0.2">
      <c r="A10" t="s">
        <v>10</v>
      </c>
      <c r="B10" s="2">
        <v>0.46279589999999998</v>
      </c>
      <c r="D10" t="s">
        <v>215</v>
      </c>
      <c r="E10">
        <f ca="1">2*E9*365.2422/B10</f>
        <v>2.5222652900003058E-7</v>
      </c>
      <c r="F10" t="s">
        <v>216</v>
      </c>
      <c r="U10">
        <v>-0.6</v>
      </c>
      <c r="V10">
        <f t="shared" ca="1" si="0"/>
        <v>-1.4708107700130049E-2</v>
      </c>
      <c r="AA10">
        <v>10</v>
      </c>
      <c r="AB10" t="s">
        <v>217</v>
      </c>
    </row>
    <row r="11" spans="1:28" x14ac:dyDescent="0.2">
      <c r="U11">
        <v>-0.4</v>
      </c>
      <c r="V11">
        <f t="shared" ca="1" si="0"/>
        <v>-1.5203412006714922E-2</v>
      </c>
      <c r="AA11">
        <v>11</v>
      </c>
      <c r="AB11" t="s">
        <v>69</v>
      </c>
    </row>
    <row r="12" spans="1:28" x14ac:dyDescent="0.2">
      <c r="C12" s="15" t="str">
        <f t="shared" ref="C12:Q13" si="1">C$15&amp;$C8</f>
        <v>C21</v>
      </c>
      <c r="D12" s="15" t="str">
        <f t="shared" si="1"/>
        <v>D21</v>
      </c>
      <c r="E12" s="15" t="str">
        <f t="shared" si="1"/>
        <v>E21</v>
      </c>
      <c r="F12" s="15" t="str">
        <f t="shared" si="1"/>
        <v>F21</v>
      </c>
      <c r="G12" s="15" t="str">
        <f t="shared" ref="G12:Q12" si="2">G15&amp;$C8</f>
        <v>G21</v>
      </c>
      <c r="H12" s="15" t="str">
        <f t="shared" si="2"/>
        <v>H21</v>
      </c>
      <c r="I12" s="15" t="str">
        <f t="shared" si="2"/>
        <v>I21</v>
      </c>
      <c r="J12" s="15" t="str">
        <f t="shared" si="2"/>
        <v>J21</v>
      </c>
      <c r="K12" s="15" t="str">
        <f t="shared" si="2"/>
        <v>K21</v>
      </c>
      <c r="L12" s="15" t="str">
        <f t="shared" si="2"/>
        <v>L21</v>
      </c>
      <c r="M12" s="15" t="str">
        <f t="shared" si="2"/>
        <v>M21</v>
      </c>
      <c r="N12" s="15" t="str">
        <f t="shared" si="2"/>
        <v>N21</v>
      </c>
      <c r="O12" s="15" t="str">
        <f t="shared" si="2"/>
        <v>O21</v>
      </c>
      <c r="P12" s="15" t="str">
        <f t="shared" si="2"/>
        <v>P21</v>
      </c>
      <c r="Q12" s="15" t="str">
        <f t="shared" si="2"/>
        <v>Q21</v>
      </c>
      <c r="U12">
        <v>-0.2</v>
      </c>
      <c r="V12">
        <f t="shared" ca="1" si="0"/>
        <v>-1.4420338256301504E-2</v>
      </c>
      <c r="AA12">
        <v>12</v>
      </c>
      <c r="AB12" t="s">
        <v>218</v>
      </c>
    </row>
    <row r="13" spans="1:28" x14ac:dyDescent="0.2">
      <c r="C13" s="15" t="str">
        <f t="shared" si="1"/>
        <v>C489</v>
      </c>
      <c r="D13" s="15" t="str">
        <f t="shared" si="1"/>
        <v>D489</v>
      </c>
      <c r="E13" s="15" t="str">
        <f t="shared" si="1"/>
        <v>E489</v>
      </c>
      <c r="F13" s="15" t="str">
        <f t="shared" si="1"/>
        <v>F489</v>
      </c>
      <c r="G13" s="15" t="str">
        <f t="shared" si="1"/>
        <v>G489</v>
      </c>
      <c r="H13" s="15" t="str">
        <f t="shared" si="1"/>
        <v>H489</v>
      </c>
      <c r="I13" s="15" t="str">
        <f t="shared" si="1"/>
        <v>I489</v>
      </c>
      <c r="J13" s="15" t="str">
        <f t="shared" si="1"/>
        <v>J489</v>
      </c>
      <c r="K13" s="15" t="str">
        <f t="shared" si="1"/>
        <v>K489</v>
      </c>
      <c r="L13" s="15" t="str">
        <f t="shared" si="1"/>
        <v>L489</v>
      </c>
      <c r="M13" s="15" t="str">
        <f t="shared" si="1"/>
        <v>M489</v>
      </c>
      <c r="N13" s="15" t="str">
        <f t="shared" si="1"/>
        <v>N489</v>
      </c>
      <c r="O13" s="15" t="str">
        <f t="shared" si="1"/>
        <v>O489</v>
      </c>
      <c r="P13" s="15" t="str">
        <f t="shared" si="1"/>
        <v>P489</v>
      </c>
      <c r="Q13" s="15" t="str">
        <f t="shared" si="1"/>
        <v>Q489</v>
      </c>
      <c r="U13">
        <v>0</v>
      </c>
      <c r="V13">
        <f t="shared" ca="1" si="0"/>
        <v>-1.2358886448889796E-2</v>
      </c>
      <c r="AA13">
        <v>13</v>
      </c>
      <c r="AB13" t="s">
        <v>219</v>
      </c>
    </row>
    <row r="14" spans="1:28" x14ac:dyDescent="0.2">
      <c r="U14">
        <v>0.2</v>
      </c>
      <c r="V14">
        <f t="shared" ca="1" si="0"/>
        <v>-9.0190565844797971E-3</v>
      </c>
      <c r="AA14">
        <v>14</v>
      </c>
      <c r="AB14" t="s">
        <v>220</v>
      </c>
    </row>
    <row r="15" spans="1:28" x14ac:dyDescent="0.2">
      <c r="A15" s="51" t="s">
        <v>221</v>
      </c>
      <c r="B15" s="51">
        <f>C9-C8+1</f>
        <v>469</v>
      </c>
      <c r="C15" s="15" t="str">
        <f t="shared" ref="C15:Q15" si="3">VLOOKUP(C16,$AA1:$AB20,2,FALSE)</f>
        <v>C</v>
      </c>
      <c r="D15" s="15" t="str">
        <f t="shared" si="3"/>
        <v>D</v>
      </c>
      <c r="E15" s="15" t="str">
        <f t="shared" si="3"/>
        <v>E</v>
      </c>
      <c r="F15" s="15" t="str">
        <f t="shared" si="3"/>
        <v>F</v>
      </c>
      <c r="G15" s="15" t="str">
        <f t="shared" si="3"/>
        <v>G</v>
      </c>
      <c r="H15" s="15" t="str">
        <f t="shared" si="3"/>
        <v>H</v>
      </c>
      <c r="I15" s="15" t="str">
        <f t="shared" si="3"/>
        <v>I</v>
      </c>
      <c r="J15" s="15" t="str">
        <f t="shared" si="3"/>
        <v>J</v>
      </c>
      <c r="K15" s="15" t="str">
        <f t="shared" si="3"/>
        <v>K</v>
      </c>
      <c r="L15" s="15" t="str">
        <f t="shared" si="3"/>
        <v>L</v>
      </c>
      <c r="M15" s="15" t="str">
        <f t="shared" si="3"/>
        <v>M</v>
      </c>
      <c r="N15" s="15" t="str">
        <f t="shared" si="3"/>
        <v>N</v>
      </c>
      <c r="O15" s="15" t="str">
        <f t="shared" si="3"/>
        <v>O</v>
      </c>
      <c r="P15" s="15" t="str">
        <f t="shared" si="3"/>
        <v>P</v>
      </c>
      <c r="Q15" s="15" t="str">
        <f t="shared" si="3"/>
        <v>Q</v>
      </c>
      <c r="U15">
        <v>0.4</v>
      </c>
      <c r="V15">
        <f t="shared" ca="1" si="0"/>
        <v>-4.400848663071508E-3</v>
      </c>
      <c r="AA15">
        <v>15</v>
      </c>
      <c r="AB15" t="s">
        <v>222</v>
      </c>
    </row>
    <row r="16" spans="1:28" x14ac:dyDescent="0.2">
      <c r="A16" s="15"/>
      <c r="C16" s="15">
        <f>COLUMN()</f>
        <v>3</v>
      </c>
      <c r="D16" s="15">
        <f>COLUMN()</f>
        <v>4</v>
      </c>
      <c r="E16" s="15">
        <f>COLUMN()</f>
        <v>5</v>
      </c>
      <c r="F16" s="15">
        <f>COLUMN()</f>
        <v>6</v>
      </c>
      <c r="G16" s="15">
        <f>COLUMN()</f>
        <v>7</v>
      </c>
      <c r="H16" s="15">
        <f>COLUMN()</f>
        <v>8</v>
      </c>
      <c r="I16" s="15">
        <f>COLUMN()</f>
        <v>9</v>
      </c>
      <c r="J16" s="15">
        <f>COLUMN()</f>
        <v>10</v>
      </c>
      <c r="K16" s="15">
        <f>COLUMN()</f>
        <v>11</v>
      </c>
      <c r="L16" s="15">
        <f>COLUMN()</f>
        <v>12</v>
      </c>
      <c r="M16" s="15">
        <f>COLUMN()</f>
        <v>13</v>
      </c>
      <c r="N16" s="15">
        <f>COLUMN()</f>
        <v>14</v>
      </c>
      <c r="O16" s="15">
        <f>COLUMN()</f>
        <v>15</v>
      </c>
      <c r="P16" s="15">
        <f>COLUMN()</f>
        <v>16</v>
      </c>
      <c r="Q16" s="15">
        <f>COLUMN()</f>
        <v>17</v>
      </c>
      <c r="U16">
        <v>0.6</v>
      </c>
      <c r="V16">
        <f t="shared" ca="1" si="0"/>
        <v>1.4957373153350684E-3</v>
      </c>
      <c r="AA16">
        <v>16</v>
      </c>
      <c r="AB16" t="s">
        <v>223</v>
      </c>
    </row>
    <row r="17" spans="1:28" x14ac:dyDescent="0.2">
      <c r="A17" s="51" t="s">
        <v>224</v>
      </c>
      <c r="U17">
        <v>0.8</v>
      </c>
      <c r="V17">
        <f t="shared" ca="1" si="0"/>
        <v>8.6707013507399417E-3</v>
      </c>
      <c r="AA17">
        <v>17</v>
      </c>
      <c r="AB17" t="s">
        <v>225</v>
      </c>
    </row>
    <row r="18" spans="1:28" x14ac:dyDescent="0.2">
      <c r="A18" s="78">
        <v>10000</v>
      </c>
      <c r="B18" s="78">
        <v>1</v>
      </c>
      <c r="C18">
        <f ca="1">SUM(INDIRECT(C12):INDIRECT(C13))</f>
        <v>307.89999999999941</v>
      </c>
      <c r="D18" s="79">
        <f ca="1">SUM(INDIRECT(D12):INDIRECT(D13))</f>
        <v>1031.470150000001</v>
      </c>
      <c r="E18" s="79">
        <f ca="1">SUM(INDIRECT(E12):INDIRECT(E13))</f>
        <v>50.821683018497424</v>
      </c>
      <c r="F18" s="51">
        <f ca="1">SUM(INDIRECT(F12):INDIRECT(F13))</f>
        <v>724.18473500000107</v>
      </c>
      <c r="G18" s="51">
        <f ca="1">SUM(INDIRECT(G12):INDIRECT(G13))</f>
        <v>37.51903259700957</v>
      </c>
      <c r="H18" s="51">
        <f ca="1">SUM(INDIRECT(H12):INDIRECT(H13))</f>
        <v>1974.0964245442499</v>
      </c>
      <c r="I18" s="51">
        <f ca="1">SUM(INDIRECT(I12):INDIRECT(I13))</f>
        <v>5648.3416062699043</v>
      </c>
      <c r="J18" s="51">
        <f ca="1">SUM(INDIRECT(J12):INDIRECT(J13))</f>
        <v>17254.130318546839</v>
      </c>
      <c r="K18" s="51">
        <f ca="1">SUM(INDIRECT(K12):INDIRECT(K13))</f>
        <v>107.9654597814373</v>
      </c>
      <c r="L18" s="51">
        <f ca="1">SUM(INDIRECT(L12):INDIRECT(L13))</f>
        <v>327.58934633296826</v>
      </c>
      <c r="N18">
        <f ca="1">SUM(INDIRECT(N12):INDIRECT(N13))</f>
        <v>3.1857221295325852E-2</v>
      </c>
      <c r="O18">
        <f ca="1">SQRT(SUM(INDIRECT(O12):INDIRECT(O13)))</f>
        <v>12093026.142194439</v>
      </c>
      <c r="P18">
        <f ca="1">SQRT(SUM(INDIRECT(P12):INDIRECT(P13)))</f>
        <v>9840579.9113973621</v>
      </c>
      <c r="Q18">
        <f ca="1">SQRT(SUM(INDIRECT(Q12):INDIRECT(Q13)))</f>
        <v>2398630.7461867859</v>
      </c>
      <c r="U18">
        <v>1</v>
      </c>
      <c r="V18">
        <f t="shared" ca="1" si="0"/>
        <v>1.7124043443143097E-2</v>
      </c>
      <c r="AA18">
        <v>18</v>
      </c>
      <c r="AB18" t="s">
        <v>226</v>
      </c>
    </row>
    <row r="19" spans="1:28" x14ac:dyDescent="0.2">
      <c r="A19" s="80" t="s">
        <v>227</v>
      </c>
      <c r="F19" s="81" t="s">
        <v>228</v>
      </c>
      <c r="G19" s="81" t="s">
        <v>229</v>
      </c>
      <c r="H19" s="81" t="s">
        <v>230</v>
      </c>
      <c r="I19" s="81" t="s">
        <v>231</v>
      </c>
      <c r="J19" s="81" t="s">
        <v>232</v>
      </c>
      <c r="K19" s="81" t="s">
        <v>233</v>
      </c>
      <c r="L19" s="81" t="s">
        <v>234</v>
      </c>
      <c r="U19">
        <v>1.2</v>
      </c>
      <c r="V19">
        <f t="shared" ca="1" si="0"/>
        <v>2.6855763592544546E-2</v>
      </c>
      <c r="AA19">
        <v>19</v>
      </c>
      <c r="AB19" t="s">
        <v>235</v>
      </c>
    </row>
    <row r="20" spans="1:28" ht="14.25" x14ac:dyDescent="0.2">
      <c r="A20" s="4" t="s">
        <v>173</v>
      </c>
      <c r="B20" s="4" t="s">
        <v>236</v>
      </c>
      <c r="C20" s="4" t="s">
        <v>237</v>
      </c>
      <c r="D20" s="4" t="s">
        <v>173</v>
      </c>
      <c r="E20" s="4" t="s">
        <v>236</v>
      </c>
      <c r="F20" s="4" t="s">
        <v>238</v>
      </c>
      <c r="G20" s="4" t="s">
        <v>239</v>
      </c>
      <c r="H20" s="4" t="s">
        <v>240</v>
      </c>
      <c r="I20" s="4" t="s">
        <v>241</v>
      </c>
      <c r="J20" s="4" t="s">
        <v>242</v>
      </c>
      <c r="K20" s="4" t="s">
        <v>243</v>
      </c>
      <c r="L20" s="4" t="s">
        <v>244</v>
      </c>
      <c r="M20" s="53" t="s">
        <v>174</v>
      </c>
      <c r="N20" s="4" t="s">
        <v>245</v>
      </c>
      <c r="O20" s="4" t="s">
        <v>246</v>
      </c>
      <c r="P20" s="4" t="s">
        <v>247</v>
      </c>
      <c r="Q20" s="4" t="s">
        <v>248</v>
      </c>
      <c r="R20" s="54" t="s">
        <v>249</v>
      </c>
      <c r="U20">
        <v>1.4</v>
      </c>
      <c r="V20">
        <f t="shared" ca="1" si="0"/>
        <v>3.7865861798944286E-2</v>
      </c>
      <c r="AA20">
        <v>20</v>
      </c>
      <c r="AB20" t="s">
        <v>250</v>
      </c>
    </row>
    <row r="21" spans="1:28" x14ac:dyDescent="0.2">
      <c r="A21" s="82">
        <v>-21664.5</v>
      </c>
      <c r="B21" s="82">
        <v>2.7910139997402439E-2</v>
      </c>
      <c r="C21" s="82">
        <v>0.1</v>
      </c>
      <c r="D21" s="83">
        <f t="shared" ref="D21:D84" si="4">A21/A$18</f>
        <v>-2.1664500000000002</v>
      </c>
      <c r="E21" s="83">
        <f t="shared" ref="E21:E84" si="5">B21/B$18</f>
        <v>2.7910139997402439E-2</v>
      </c>
      <c r="F21" s="25">
        <f t="shared" ref="F21:F84" si="6">$C21*D21</f>
        <v>-0.21664500000000003</v>
      </c>
      <c r="G21" s="25">
        <f t="shared" ref="G21:G84" si="7">$C21*E21</f>
        <v>2.7910139997402439E-3</v>
      </c>
      <c r="H21" s="25">
        <f t="shared" ref="H21:H84" si="8">C21*D21*D21</f>
        <v>0.4693505602500001</v>
      </c>
      <c r="I21" s="25">
        <f t="shared" ref="I21:I84" si="9">C21*D21*D21*D21</f>
        <v>-1.0168245212536129</v>
      </c>
      <c r="J21" s="25">
        <f t="shared" ref="J21:J84" si="10">C21*D21*D21*D21*D21</f>
        <v>2.2028994840698899</v>
      </c>
      <c r="K21" s="25">
        <f t="shared" ref="K21:K84" si="11">C21*E21*D21</f>
        <v>-6.0465922797372515E-3</v>
      </c>
      <c r="L21" s="25">
        <f t="shared" ref="L21:L84" si="12">C21*E21*D21*D21</f>
        <v>1.309963984443677E-2</v>
      </c>
      <c r="M21" s="25">
        <f t="shared" ref="M21:M84" ca="1" si="13">+E$4+E$5*D21+E$6*D21^2</f>
        <v>3.3388029014246617E-2</v>
      </c>
      <c r="N21" s="25">
        <f t="shared" ref="N21:N84" ca="1" si="14">C21*(M21-E21)^2</f>
        <v>3.0007268080862082E-6</v>
      </c>
      <c r="O21" s="24">
        <f t="shared" ref="O21:O84" ca="1" si="15">(C21*O$1-O$2*F21+O$3*H21)^2</f>
        <v>357444882909.69275</v>
      </c>
      <c r="P21" s="25">
        <f t="shared" ref="P21:P84" ca="1" si="16">(-C21*O$2+O$4*F21-O$5*H21)^2</f>
        <v>343876729492.1792</v>
      </c>
      <c r="Q21" s="25">
        <f t="shared" ref="Q21:Q84" ca="1" si="17">+(C21*O$3-F21*O$5+H21*O$6)^2</f>
        <v>15757291064.256197</v>
      </c>
      <c r="R21">
        <f t="shared" ref="R21:R84" ca="1" si="18">+E21-M21</f>
        <v>-5.4778890168441785E-3</v>
      </c>
      <c r="U21">
        <v>1.6</v>
      </c>
      <c r="V21">
        <f ca="1">+E$4+E$5*U21+E$6*U21^2</f>
        <v>5.0154338062342332E-2</v>
      </c>
    </row>
    <row r="22" spans="1:28" x14ac:dyDescent="0.2">
      <c r="A22" s="82">
        <v>-21664.5</v>
      </c>
      <c r="B22" s="82">
        <v>2.8210139997099759E-2</v>
      </c>
      <c r="C22" s="82">
        <v>1</v>
      </c>
      <c r="D22" s="83">
        <f t="shared" si="4"/>
        <v>-2.1664500000000002</v>
      </c>
      <c r="E22" s="83">
        <f t="shared" si="5"/>
        <v>2.8210139997099759E-2</v>
      </c>
      <c r="F22" s="25">
        <f t="shared" si="6"/>
        <v>-2.1664500000000002</v>
      </c>
      <c r="G22" s="25">
        <f t="shared" si="7"/>
        <v>2.8210139997099759E-2</v>
      </c>
      <c r="H22" s="25">
        <f t="shared" si="8"/>
        <v>4.693505602500001</v>
      </c>
      <c r="I22" s="25">
        <f t="shared" si="9"/>
        <v>-10.168245212536128</v>
      </c>
      <c r="J22" s="25">
        <f t="shared" si="10"/>
        <v>22.028994840698896</v>
      </c>
      <c r="K22" s="25">
        <f t="shared" si="11"/>
        <v>-6.1115857796716778E-2</v>
      </c>
      <c r="L22" s="25">
        <f t="shared" si="12"/>
        <v>0.13240445012369709</v>
      </c>
      <c r="M22" s="25">
        <f t="shared" ca="1" si="13"/>
        <v>3.3388029014246617E-2</v>
      </c>
      <c r="N22" s="25">
        <f t="shared" ca="1" si="14"/>
        <v>2.6810534673890058E-5</v>
      </c>
      <c r="O22" s="24">
        <f t="shared" ca="1" si="15"/>
        <v>35744488290969.266</v>
      </c>
      <c r="P22" s="25">
        <f t="shared" ca="1" si="16"/>
        <v>34387672949217.914</v>
      </c>
      <c r="Q22" s="25">
        <f t="shared" ca="1" si="17"/>
        <v>1575729106425.6199</v>
      </c>
      <c r="R22">
        <f t="shared" ca="1" si="18"/>
        <v>-5.1778890171468583E-3</v>
      </c>
      <c r="U22">
        <v>1.8</v>
      </c>
      <c r="V22">
        <f t="shared" ref="V22:V28" ca="1" si="19">+E$4+E$5*U22+E$6*U22^2</f>
        <v>6.3721192382738642E-2</v>
      </c>
    </row>
    <row r="23" spans="1:28" x14ac:dyDescent="0.2">
      <c r="A23" s="82">
        <v>-9992</v>
      </c>
      <c r="B23" s="82">
        <v>3.7439996958710253E-5</v>
      </c>
      <c r="C23" s="82">
        <v>1</v>
      </c>
      <c r="D23" s="83">
        <f t="shared" si="4"/>
        <v>-0.99919999999999998</v>
      </c>
      <c r="E23" s="83">
        <f t="shared" si="5"/>
        <v>3.7439996958710253E-5</v>
      </c>
      <c r="F23" s="25">
        <f t="shared" si="6"/>
        <v>-0.99919999999999998</v>
      </c>
      <c r="G23" s="25">
        <f t="shared" si="7"/>
        <v>3.7439996958710253E-5</v>
      </c>
      <c r="H23" s="25">
        <f t="shared" si="8"/>
        <v>0.99840063999999995</v>
      </c>
      <c r="I23" s="25">
        <f t="shared" si="9"/>
        <v>-0.99760191948799992</v>
      </c>
      <c r="J23" s="25">
        <f t="shared" si="10"/>
        <v>0.99680383795240945</v>
      </c>
      <c r="K23" s="25">
        <f t="shared" si="11"/>
        <v>-3.7410044961143284E-5</v>
      </c>
      <c r="L23" s="25">
        <f t="shared" si="12"/>
        <v>3.7380116925174368E-5</v>
      </c>
      <c r="M23" s="25">
        <f t="shared" ca="1" si="13"/>
        <v>-9.8971196867373018E-3</v>
      </c>
      <c r="N23" s="25">
        <f t="shared" ca="1" si="14"/>
        <v>9.8695476108918203E-5</v>
      </c>
      <c r="O23" s="24">
        <f t="shared" ca="1" si="15"/>
        <v>13648309321426.109</v>
      </c>
      <c r="P23" s="25">
        <f t="shared" ca="1" si="16"/>
        <v>9413748902788.9688</v>
      </c>
      <c r="Q23" s="25">
        <f t="shared" ca="1" si="17"/>
        <v>343278519601.58081</v>
      </c>
      <c r="R23">
        <f t="shared" ca="1" si="18"/>
        <v>9.9345596836960121E-3</v>
      </c>
      <c r="U23">
        <v>2</v>
      </c>
      <c r="V23">
        <f t="shared" ca="1" si="19"/>
        <v>7.8566424760133244E-2</v>
      </c>
    </row>
    <row r="24" spans="1:28" x14ac:dyDescent="0.2">
      <c r="A24" s="82">
        <v>-9080</v>
      </c>
      <c r="B24" s="82">
        <v>-6.9440000515896827E-4</v>
      </c>
      <c r="C24" s="82">
        <v>1</v>
      </c>
      <c r="D24" s="83">
        <f t="shared" si="4"/>
        <v>-0.90800000000000003</v>
      </c>
      <c r="E24" s="83">
        <f t="shared" si="5"/>
        <v>-6.9440000515896827E-4</v>
      </c>
      <c r="F24" s="25">
        <f t="shared" si="6"/>
        <v>-0.90800000000000003</v>
      </c>
      <c r="G24" s="25">
        <f t="shared" si="7"/>
        <v>-6.9440000515896827E-4</v>
      </c>
      <c r="H24" s="25">
        <f t="shared" si="8"/>
        <v>0.82446400000000009</v>
      </c>
      <c r="I24" s="25">
        <f t="shared" si="9"/>
        <v>-0.74861331200000014</v>
      </c>
      <c r="J24" s="25">
        <f t="shared" si="10"/>
        <v>0.67974088729600013</v>
      </c>
      <c r="K24" s="25">
        <f t="shared" si="11"/>
        <v>6.3051520468434326E-4</v>
      </c>
      <c r="L24" s="25">
        <f t="shared" si="12"/>
        <v>-5.7250780585338368E-4</v>
      </c>
      <c r="M24" s="25">
        <f t="shared" ca="1" si="13"/>
        <v>-1.1445087264112088E-2</v>
      </c>
      <c r="N24" s="25">
        <f t="shared" ca="1" si="14"/>
        <v>1.1557727653981693E-4</v>
      </c>
      <c r="O24" s="24">
        <f t="shared" ca="1" si="15"/>
        <v>12517999629224.238</v>
      </c>
      <c r="P24" s="25">
        <f t="shared" ca="1" si="16"/>
        <v>8324695416069.6475</v>
      </c>
      <c r="Q24" s="25">
        <f t="shared" ca="1" si="17"/>
        <v>295032689554.54712</v>
      </c>
      <c r="R24">
        <f t="shared" ca="1" si="18"/>
        <v>1.0750687258953119E-2</v>
      </c>
      <c r="U24">
        <v>2.2000000000000002</v>
      </c>
      <c r="V24">
        <f t="shared" ca="1" si="19"/>
        <v>9.4690035194526165E-2</v>
      </c>
    </row>
    <row r="25" spans="1:28" x14ac:dyDescent="0.2">
      <c r="A25" s="82">
        <v>-9077.5</v>
      </c>
      <c r="B25" s="82">
        <v>-4.8270000115735456E-4</v>
      </c>
      <c r="C25" s="82">
        <v>1</v>
      </c>
      <c r="D25" s="83">
        <f t="shared" si="4"/>
        <v>-0.90774999999999995</v>
      </c>
      <c r="E25" s="83">
        <f t="shared" si="5"/>
        <v>-4.8270000115735456E-4</v>
      </c>
      <c r="F25" s="25">
        <f t="shared" si="6"/>
        <v>-0.90774999999999995</v>
      </c>
      <c r="G25" s="25">
        <f t="shared" si="7"/>
        <v>-4.8270000115735456E-4</v>
      </c>
      <c r="H25" s="25">
        <f t="shared" si="8"/>
        <v>0.82401006249999986</v>
      </c>
      <c r="I25" s="25">
        <f t="shared" si="9"/>
        <v>-0.7479951342343748</v>
      </c>
      <c r="J25" s="25">
        <f t="shared" si="10"/>
        <v>0.67899258310125366</v>
      </c>
      <c r="K25" s="25">
        <f t="shared" si="11"/>
        <v>4.3817092605058858E-4</v>
      </c>
      <c r="L25" s="25">
        <f t="shared" si="12"/>
        <v>-3.9774965812242177E-4</v>
      </c>
      <c r="M25" s="25">
        <f t="shared" ca="1" si="13"/>
        <v>-1.1448965259807809E-2</v>
      </c>
      <c r="N25" s="25">
        <f t="shared" ca="1" si="14"/>
        <v>1.2025897372308392E-4</v>
      </c>
      <c r="O25" s="24">
        <f t="shared" ca="1" si="15"/>
        <v>12514999611117.273</v>
      </c>
      <c r="P25" s="25">
        <f t="shared" ca="1" si="16"/>
        <v>8321842879381.1826</v>
      </c>
      <c r="Q25" s="25">
        <f t="shared" ca="1" si="17"/>
        <v>294907526115.05164</v>
      </c>
      <c r="R25">
        <f t="shared" ca="1" si="18"/>
        <v>1.0966265258650455E-2</v>
      </c>
      <c r="U25">
        <v>2.4</v>
      </c>
      <c r="V25">
        <f t="shared" ca="1" si="19"/>
        <v>0.11209202368591734</v>
      </c>
    </row>
    <row r="26" spans="1:28" x14ac:dyDescent="0.2">
      <c r="A26" s="82">
        <v>-7392.5</v>
      </c>
      <c r="B26" s="82">
        <v>-2.9690000519622117E-4</v>
      </c>
      <c r="C26" s="82">
        <v>1</v>
      </c>
      <c r="D26" s="83">
        <f t="shared" si="4"/>
        <v>-0.73924999999999996</v>
      </c>
      <c r="E26" s="83">
        <f t="shared" si="5"/>
        <v>-2.9690000519622117E-4</v>
      </c>
      <c r="F26" s="25">
        <f t="shared" si="6"/>
        <v>-0.73924999999999996</v>
      </c>
      <c r="G26" s="25">
        <f t="shared" si="7"/>
        <v>-2.9690000519622117E-4</v>
      </c>
      <c r="H26" s="25">
        <f t="shared" si="8"/>
        <v>0.54649056249999994</v>
      </c>
      <c r="I26" s="25">
        <f t="shared" si="9"/>
        <v>-0.40399314832812494</v>
      </c>
      <c r="J26" s="25">
        <f t="shared" si="10"/>
        <v>0.29865193490156633</v>
      </c>
      <c r="K26" s="25">
        <f t="shared" si="11"/>
        <v>2.1948332884130648E-4</v>
      </c>
      <c r="L26" s="25">
        <f t="shared" si="12"/>
        <v>-1.6225305084593581E-4</v>
      </c>
      <c r="M26" s="25">
        <f t="shared" ca="1" si="13"/>
        <v>-1.3608360845417127E-2</v>
      </c>
      <c r="N26" s="25">
        <f t="shared" ca="1" si="14"/>
        <v>1.7719498970073465E-4</v>
      </c>
      <c r="O26" s="24">
        <f t="shared" ca="1" si="15"/>
        <v>10610564716206.584</v>
      </c>
      <c r="P26" s="25">
        <f t="shared" ca="1" si="16"/>
        <v>6555413863023.4561</v>
      </c>
      <c r="Q26" s="25">
        <f t="shared" ca="1" si="17"/>
        <v>218800365069.117</v>
      </c>
      <c r="R26">
        <f t="shared" ca="1" si="18"/>
        <v>1.3311460840220906E-2</v>
      </c>
      <c r="U26">
        <v>2.6</v>
      </c>
      <c r="V26">
        <f t="shared" ca="1" si="19"/>
        <v>0.13077239023430684</v>
      </c>
    </row>
    <row r="27" spans="1:28" x14ac:dyDescent="0.2">
      <c r="A27" s="82">
        <v>-7392.5</v>
      </c>
      <c r="B27" s="82">
        <v>3.0309999419841915E-4</v>
      </c>
      <c r="C27" s="82">
        <v>1</v>
      </c>
      <c r="D27" s="83">
        <f t="shared" si="4"/>
        <v>-0.73924999999999996</v>
      </c>
      <c r="E27" s="83">
        <f t="shared" si="5"/>
        <v>3.0309999419841915E-4</v>
      </c>
      <c r="F27" s="25">
        <f t="shared" si="6"/>
        <v>-0.73924999999999996</v>
      </c>
      <c r="G27" s="25">
        <f t="shared" si="7"/>
        <v>3.0309999419841915E-4</v>
      </c>
      <c r="H27" s="25">
        <f t="shared" si="8"/>
        <v>0.54649056249999994</v>
      </c>
      <c r="I27" s="25">
        <f t="shared" si="9"/>
        <v>-0.40399314832812494</v>
      </c>
      <c r="J27" s="25">
        <f t="shared" si="10"/>
        <v>0.29865193490156633</v>
      </c>
      <c r="K27" s="25">
        <f t="shared" si="11"/>
        <v>-2.2406667071118134E-4</v>
      </c>
      <c r="L27" s="25">
        <f t="shared" si="12"/>
        <v>1.6564128632324079E-4</v>
      </c>
      <c r="M27" s="25">
        <f t="shared" ca="1" si="13"/>
        <v>-1.3608360845417127E-2</v>
      </c>
      <c r="N27" s="25">
        <f t="shared" ca="1" si="14"/>
        <v>1.9352874269215687E-4</v>
      </c>
      <c r="O27" s="24">
        <f t="shared" ca="1" si="15"/>
        <v>10610564716206.584</v>
      </c>
      <c r="P27" s="25">
        <f t="shared" ca="1" si="16"/>
        <v>6555413863023.4561</v>
      </c>
      <c r="Q27" s="25">
        <f t="shared" ca="1" si="17"/>
        <v>218800365069.117</v>
      </c>
      <c r="R27">
        <f t="shared" ca="1" si="18"/>
        <v>1.3911460839615546E-2</v>
      </c>
      <c r="U27">
        <v>2.8</v>
      </c>
      <c r="V27">
        <f t="shared" ca="1" si="19"/>
        <v>0.15073113483969458</v>
      </c>
    </row>
    <row r="28" spans="1:28" x14ac:dyDescent="0.2">
      <c r="A28" s="82">
        <v>-4555</v>
      </c>
      <c r="B28" s="82">
        <v>-6.2174000049708411E-3</v>
      </c>
      <c r="C28" s="82">
        <v>1</v>
      </c>
      <c r="D28" s="83">
        <f t="shared" si="4"/>
        <v>-0.45550000000000002</v>
      </c>
      <c r="E28" s="83">
        <f t="shared" si="5"/>
        <v>-6.2174000049708411E-3</v>
      </c>
      <c r="F28" s="25">
        <f t="shared" si="6"/>
        <v>-0.45550000000000002</v>
      </c>
      <c r="G28" s="25">
        <f t="shared" si="7"/>
        <v>-6.2174000049708411E-3</v>
      </c>
      <c r="H28" s="25">
        <f t="shared" si="8"/>
        <v>0.20748025</v>
      </c>
      <c r="I28" s="25">
        <f t="shared" si="9"/>
        <v>-9.4507253875000002E-2</v>
      </c>
      <c r="J28" s="25">
        <f t="shared" si="10"/>
        <v>4.3048054140062506E-2</v>
      </c>
      <c r="K28" s="25">
        <f t="shared" si="11"/>
        <v>2.8320257022642183E-3</v>
      </c>
      <c r="L28" s="25">
        <f t="shared" si="12"/>
        <v>-1.2899877073813514E-3</v>
      </c>
      <c r="M28" s="25">
        <f t="shared" ca="1" si="13"/>
        <v>-1.5194118466920269E-2</v>
      </c>
      <c r="N28" s="25">
        <f t="shared" ca="1" si="14"/>
        <v>8.0581474345103703E-5</v>
      </c>
      <c r="O28" s="24">
        <f t="shared" ca="1" si="15"/>
        <v>7897434067496.5498</v>
      </c>
      <c r="P28" s="25">
        <f t="shared" ca="1" si="16"/>
        <v>4218014549265.4839</v>
      </c>
      <c r="Q28" s="25">
        <f t="shared" ca="1" si="17"/>
        <v>123671444951.94933</v>
      </c>
      <c r="R28">
        <f t="shared" ca="1" si="18"/>
        <v>8.9767184619494282E-3</v>
      </c>
      <c r="U28">
        <v>3</v>
      </c>
      <c r="V28">
        <f t="shared" ca="1" si="19"/>
        <v>0.17196825750208067</v>
      </c>
    </row>
    <row r="29" spans="1:28" x14ac:dyDescent="0.2">
      <c r="A29" s="82">
        <v>-2775</v>
      </c>
      <c r="B29" s="82">
        <v>-1.4870000086375512E-3</v>
      </c>
      <c r="C29" s="82">
        <v>1</v>
      </c>
      <c r="D29" s="83">
        <f t="shared" si="4"/>
        <v>-0.27750000000000002</v>
      </c>
      <c r="E29" s="83">
        <f t="shared" si="5"/>
        <v>-1.4870000086375512E-3</v>
      </c>
      <c r="F29" s="25">
        <f t="shared" si="6"/>
        <v>-0.27750000000000002</v>
      </c>
      <c r="G29" s="25">
        <f t="shared" si="7"/>
        <v>-1.4870000086375512E-3</v>
      </c>
      <c r="H29" s="25">
        <f t="shared" si="8"/>
        <v>7.7006250000000012E-2</v>
      </c>
      <c r="I29" s="25">
        <f t="shared" si="9"/>
        <v>-2.1369234375000004E-2</v>
      </c>
      <c r="J29" s="25">
        <f t="shared" si="10"/>
        <v>5.9299625390625017E-3</v>
      </c>
      <c r="K29" s="25">
        <f t="shared" si="11"/>
        <v>4.1264250239692052E-4</v>
      </c>
      <c r="L29" s="25">
        <f t="shared" si="12"/>
        <v>-1.1450829441514546E-4</v>
      </c>
      <c r="M29" s="25">
        <f t="shared" ca="1" si="13"/>
        <v>-1.4875486855569548E-2</v>
      </c>
      <c r="N29" s="25">
        <f t="shared" ca="1" si="14"/>
        <v>1.7925158005047107E-4</v>
      </c>
      <c r="O29" s="24">
        <f t="shared" ca="1" si="15"/>
        <v>6480231583673.3057</v>
      </c>
      <c r="P29" s="25">
        <f t="shared" ca="1" si="16"/>
        <v>3102670204993.5908</v>
      </c>
      <c r="Q29" s="25">
        <f t="shared" ca="1" si="17"/>
        <v>81622786337.581726</v>
      </c>
      <c r="R29">
        <f t="shared" ca="1" si="18"/>
        <v>1.3388486846931997E-2</v>
      </c>
      <c r="U29">
        <v>3.2</v>
      </c>
      <c r="V29">
        <f t="shared" ref="V29:V34" ca="1" si="20">+E$4+E$5*U29+E$6*U29^2</f>
        <v>0.19448375822146505</v>
      </c>
    </row>
    <row r="30" spans="1:28" x14ac:dyDescent="0.2">
      <c r="A30" s="82">
        <v>-254</v>
      </c>
      <c r="B30" s="82">
        <v>-3.0887200045981444E-3</v>
      </c>
      <c r="C30" s="82">
        <v>0.1</v>
      </c>
      <c r="D30" s="83">
        <f t="shared" si="4"/>
        <v>-2.5399999999999999E-2</v>
      </c>
      <c r="E30" s="83">
        <f t="shared" si="5"/>
        <v>-3.0887200045981444E-3</v>
      </c>
      <c r="F30" s="25">
        <f t="shared" si="6"/>
        <v>-2.5400000000000002E-3</v>
      </c>
      <c r="G30" s="25">
        <f t="shared" si="7"/>
        <v>-3.0887200045981444E-4</v>
      </c>
      <c r="H30" s="25">
        <f t="shared" si="8"/>
        <v>6.4516000000000004E-5</v>
      </c>
      <c r="I30" s="25">
        <f t="shared" si="9"/>
        <v>-1.6387064E-6</v>
      </c>
      <c r="J30" s="25">
        <f t="shared" si="10"/>
        <v>4.1623142559999998E-8</v>
      </c>
      <c r="K30" s="25">
        <f t="shared" si="11"/>
        <v>7.8453488116792868E-6</v>
      </c>
      <c r="L30" s="25">
        <f t="shared" si="12"/>
        <v>-1.9927185981665388E-7</v>
      </c>
      <c r="M30" s="25">
        <f t="shared" ca="1" si="13"/>
        <v>-1.2691558355209813E-2</v>
      </c>
      <c r="N30" s="25">
        <f t="shared" ca="1" si="14"/>
        <v>9.2214504387978251E-6</v>
      </c>
      <c r="O30" s="24">
        <f t="shared" ca="1" si="15"/>
        <v>48041491172.143272</v>
      </c>
      <c r="P30" s="25">
        <f t="shared" ca="1" si="16"/>
        <v>19070503990.614368</v>
      </c>
      <c r="Q30" s="25">
        <f t="shared" ca="1" si="17"/>
        <v>405223029.70555013</v>
      </c>
      <c r="R30">
        <f t="shared" ca="1" si="18"/>
        <v>9.6028383506116689E-3</v>
      </c>
      <c r="U30">
        <v>3.4</v>
      </c>
      <c r="V30">
        <f t="shared" ca="1" si="20"/>
        <v>0.21827763699784763</v>
      </c>
    </row>
    <row r="31" spans="1:28" x14ac:dyDescent="0.2">
      <c r="A31" s="82">
        <v>-232</v>
      </c>
      <c r="B31" s="82">
        <v>-5.9857600062969141E-3</v>
      </c>
      <c r="C31" s="82">
        <v>0.1</v>
      </c>
      <c r="D31" s="83">
        <f t="shared" si="4"/>
        <v>-2.3199999999999998E-2</v>
      </c>
      <c r="E31" s="83">
        <f t="shared" si="5"/>
        <v>-5.9857600062969141E-3</v>
      </c>
      <c r="F31" s="25">
        <f t="shared" si="6"/>
        <v>-2.32E-3</v>
      </c>
      <c r="G31" s="25">
        <f t="shared" si="7"/>
        <v>-5.9857600062969147E-4</v>
      </c>
      <c r="H31" s="25">
        <f t="shared" si="8"/>
        <v>5.3823999999999998E-5</v>
      </c>
      <c r="I31" s="25">
        <f t="shared" si="9"/>
        <v>-1.2487168E-6</v>
      </c>
      <c r="J31" s="25">
        <f t="shared" si="10"/>
        <v>2.8970229759999998E-8</v>
      </c>
      <c r="K31" s="25">
        <f t="shared" si="11"/>
        <v>1.3886963214608841E-5</v>
      </c>
      <c r="L31" s="25">
        <f t="shared" si="12"/>
        <v>-3.2217754657892508E-7</v>
      </c>
      <c r="M31" s="25">
        <f t="shared" ca="1" si="13"/>
        <v>-1.2663559858287972E-2</v>
      </c>
      <c r="N31" s="25">
        <f t="shared" ca="1" si="14"/>
        <v>4.4593010863251791E-6</v>
      </c>
      <c r="O31" s="24">
        <f t="shared" ca="1" si="15"/>
        <v>47910979247.151291</v>
      </c>
      <c r="P31" s="25">
        <f t="shared" ca="1" si="16"/>
        <v>18983680686.868908</v>
      </c>
      <c r="Q31" s="25">
        <f t="shared" ca="1" si="17"/>
        <v>402450449.11667019</v>
      </c>
      <c r="R31">
        <f t="shared" ca="1" si="18"/>
        <v>6.6777998519910575E-3</v>
      </c>
      <c r="U31">
        <v>3.6</v>
      </c>
      <c r="V31">
        <f t="shared" ca="1" si="20"/>
        <v>0.24334989383122857</v>
      </c>
    </row>
    <row r="32" spans="1:28" x14ac:dyDescent="0.2">
      <c r="A32" s="82">
        <v>-229.5</v>
      </c>
      <c r="B32" s="82">
        <v>1.5259400024660863E-3</v>
      </c>
      <c r="C32" s="82">
        <v>0.1</v>
      </c>
      <c r="D32" s="83">
        <f t="shared" si="4"/>
        <v>-2.2950000000000002E-2</v>
      </c>
      <c r="E32" s="83">
        <f t="shared" si="5"/>
        <v>1.5259400024660863E-3</v>
      </c>
      <c r="F32" s="25">
        <f t="shared" si="6"/>
        <v>-2.2950000000000002E-3</v>
      </c>
      <c r="G32" s="25">
        <f t="shared" si="7"/>
        <v>1.5259400024660865E-4</v>
      </c>
      <c r="H32" s="25">
        <f t="shared" si="8"/>
        <v>5.2670250000000006E-5</v>
      </c>
      <c r="I32" s="25">
        <f t="shared" si="9"/>
        <v>-1.2087822375000002E-6</v>
      </c>
      <c r="J32" s="25">
        <f t="shared" si="10"/>
        <v>2.7741552350625008E-8</v>
      </c>
      <c r="K32" s="25">
        <f t="shared" si="11"/>
        <v>-3.5020323056596687E-6</v>
      </c>
      <c r="L32" s="25">
        <f t="shared" si="12"/>
        <v>8.0371641414889398E-8</v>
      </c>
      <c r="M32" s="25">
        <f t="shared" ca="1" si="13"/>
        <v>-1.266036842332849E-2</v>
      </c>
      <c r="N32" s="25">
        <f t="shared" ca="1" si="14"/>
        <v>2.0125134675177021E-5</v>
      </c>
      <c r="O32" s="24">
        <f t="shared" ca="1" si="15"/>
        <v>47896164763.608345</v>
      </c>
      <c r="P32" s="25">
        <f t="shared" ca="1" si="16"/>
        <v>18973832159.376717</v>
      </c>
      <c r="Q32" s="25">
        <f t="shared" ca="1" si="17"/>
        <v>402136190.20125139</v>
      </c>
      <c r="R32">
        <f t="shared" ca="1" si="18"/>
        <v>1.4186308425794577E-2</v>
      </c>
      <c r="U32">
        <v>3.8</v>
      </c>
      <c r="V32">
        <f t="shared" ca="1" si="20"/>
        <v>0.26970052872160777</v>
      </c>
    </row>
    <row r="33" spans="1:22" x14ac:dyDescent="0.2">
      <c r="A33" s="82">
        <v>-66</v>
      </c>
      <c r="B33" s="82">
        <v>2.7911199940717779E-3</v>
      </c>
      <c r="C33" s="82">
        <v>1</v>
      </c>
      <c r="D33" s="83">
        <f t="shared" si="4"/>
        <v>-6.6E-3</v>
      </c>
      <c r="E33" s="83">
        <f t="shared" si="5"/>
        <v>2.7911199940717779E-3</v>
      </c>
      <c r="F33" s="25">
        <f t="shared" si="6"/>
        <v>-6.6E-3</v>
      </c>
      <c r="G33" s="25">
        <f t="shared" si="7"/>
        <v>2.7911199940717779E-3</v>
      </c>
      <c r="H33" s="25">
        <f t="shared" si="8"/>
        <v>4.3559999999999996E-5</v>
      </c>
      <c r="I33" s="25">
        <f t="shared" si="9"/>
        <v>-2.87496E-7</v>
      </c>
      <c r="J33" s="25">
        <f t="shared" si="10"/>
        <v>1.8974736E-9</v>
      </c>
      <c r="K33" s="25">
        <f t="shared" si="11"/>
        <v>-1.8421391960873733E-5</v>
      </c>
      <c r="L33" s="25">
        <f t="shared" si="12"/>
        <v>1.2158118694176664E-7</v>
      </c>
      <c r="M33" s="25">
        <f t="shared" ca="1" si="13"/>
        <v>-1.244731151962282E-2</v>
      </c>
      <c r="N33" s="25">
        <f t="shared" ca="1" si="14"/>
        <v>2.3220979499756063E-4</v>
      </c>
      <c r="O33" s="24">
        <f t="shared" ca="1" si="15"/>
        <v>4693454553591.5254</v>
      </c>
      <c r="P33" s="25">
        <f t="shared" ca="1" si="16"/>
        <v>1833756183342.5544</v>
      </c>
      <c r="Q33" s="25">
        <f t="shared" ca="1" si="17"/>
        <v>38193861912.096092</v>
      </c>
      <c r="R33">
        <f t="shared" ca="1" si="18"/>
        <v>1.5238431513694597E-2</v>
      </c>
      <c r="U33">
        <v>4</v>
      </c>
      <c r="V33">
        <f t="shared" ca="1" si="20"/>
        <v>0.29732954166898529</v>
      </c>
    </row>
    <row r="34" spans="1:22" x14ac:dyDescent="0.2">
      <c r="A34" s="82">
        <v>0</v>
      </c>
      <c r="B34" s="82">
        <v>0</v>
      </c>
      <c r="C34" s="82">
        <v>0.1</v>
      </c>
      <c r="D34" s="83">
        <f t="shared" si="4"/>
        <v>0</v>
      </c>
      <c r="E34" s="83">
        <f t="shared" si="5"/>
        <v>0</v>
      </c>
      <c r="F34" s="25">
        <f t="shared" si="6"/>
        <v>0</v>
      </c>
      <c r="G34" s="25">
        <f t="shared" si="7"/>
        <v>0</v>
      </c>
      <c r="H34" s="25">
        <f t="shared" si="8"/>
        <v>0</v>
      </c>
      <c r="I34" s="25">
        <f t="shared" si="9"/>
        <v>0</v>
      </c>
      <c r="J34" s="25">
        <f t="shared" si="10"/>
        <v>0</v>
      </c>
      <c r="K34" s="25">
        <f t="shared" si="11"/>
        <v>0</v>
      </c>
      <c r="L34" s="25">
        <f t="shared" si="12"/>
        <v>0</v>
      </c>
      <c r="M34" s="25">
        <f t="shared" ca="1" si="13"/>
        <v>-1.2358886448889796E-2</v>
      </c>
      <c r="N34" s="25">
        <f t="shared" ca="1" si="14"/>
        <v>1.5274207425655184E-5</v>
      </c>
      <c r="O34" s="24">
        <f t="shared" ca="1" si="15"/>
        <v>46550395621.436066</v>
      </c>
      <c r="P34" s="25">
        <f t="shared" ca="1" si="16"/>
        <v>18085053907.849434</v>
      </c>
      <c r="Q34" s="25">
        <f t="shared" ca="1" si="17"/>
        <v>373981743.62698632</v>
      </c>
      <c r="R34">
        <f t="shared" ca="1" si="18"/>
        <v>1.2358886448889796E-2</v>
      </c>
      <c r="U34">
        <v>4.2</v>
      </c>
      <c r="V34">
        <f t="shared" ca="1" si="20"/>
        <v>0.32623693267336112</v>
      </c>
    </row>
    <row r="35" spans="1:22" x14ac:dyDescent="0.2">
      <c r="A35" s="82">
        <v>692</v>
      </c>
      <c r="B35" s="82">
        <v>3.385599993634969E-4</v>
      </c>
      <c r="C35" s="82">
        <v>0.1</v>
      </c>
      <c r="D35" s="83">
        <f t="shared" si="4"/>
        <v>6.9199999999999998E-2</v>
      </c>
      <c r="E35" s="83">
        <f t="shared" si="5"/>
        <v>3.385599993634969E-4</v>
      </c>
      <c r="F35" s="25">
        <f t="shared" si="6"/>
        <v>6.9199999999999999E-3</v>
      </c>
      <c r="G35" s="25">
        <f t="shared" si="7"/>
        <v>3.3855999936349691E-5</v>
      </c>
      <c r="H35" s="25">
        <f t="shared" si="8"/>
        <v>4.7886399999999996E-4</v>
      </c>
      <c r="I35" s="25">
        <f t="shared" si="9"/>
        <v>3.3137388799999999E-5</v>
      </c>
      <c r="J35" s="25">
        <f t="shared" si="10"/>
        <v>2.29310730496E-6</v>
      </c>
      <c r="K35" s="25">
        <f t="shared" si="11"/>
        <v>2.3428351955953986E-6</v>
      </c>
      <c r="L35" s="25">
        <f t="shared" si="12"/>
        <v>1.6212419553520158E-7</v>
      </c>
      <c r="M35" s="25">
        <f t="shared" ca="1" si="13"/>
        <v>-1.1347943565928838E-2</v>
      </c>
      <c r="N35" s="25">
        <f t="shared" ca="1" si="14"/>
        <v>1.3657436558159046E-5</v>
      </c>
      <c r="O35" s="24">
        <f t="shared" ca="1" si="15"/>
        <v>42659576841.362328</v>
      </c>
      <c r="P35" s="25">
        <f t="shared" ca="1" si="16"/>
        <v>15583454234.233086</v>
      </c>
      <c r="Q35" s="25">
        <f t="shared" ca="1" si="17"/>
        <v>297103811.57286364</v>
      </c>
      <c r="R35">
        <f t="shared" ca="1" si="18"/>
        <v>1.1686503565292335E-2</v>
      </c>
    </row>
    <row r="36" spans="1:22" x14ac:dyDescent="0.2">
      <c r="A36" s="82">
        <v>746</v>
      </c>
      <c r="B36" s="82">
        <v>-1.0408720001578331E-2</v>
      </c>
      <c r="C36" s="82">
        <v>0.1</v>
      </c>
      <c r="D36" s="83">
        <f t="shared" si="4"/>
        <v>7.46E-2</v>
      </c>
      <c r="E36" s="83">
        <f t="shared" si="5"/>
        <v>-1.0408720001578331E-2</v>
      </c>
      <c r="F36" s="25">
        <f t="shared" si="6"/>
        <v>7.4600000000000005E-3</v>
      </c>
      <c r="G36" s="25">
        <f t="shared" si="7"/>
        <v>-1.0408720001578331E-3</v>
      </c>
      <c r="H36" s="25">
        <f t="shared" si="8"/>
        <v>5.5651600000000006E-4</v>
      </c>
      <c r="I36" s="25">
        <f t="shared" si="9"/>
        <v>4.1516093600000004E-5</v>
      </c>
      <c r="J36" s="25">
        <f t="shared" si="10"/>
        <v>3.0971005825600003E-6</v>
      </c>
      <c r="K36" s="25">
        <f t="shared" si="11"/>
        <v>-7.7649051211774352E-5</v>
      </c>
      <c r="L36" s="25">
        <f t="shared" si="12"/>
        <v>-5.7926192203983665E-6</v>
      </c>
      <c r="M36" s="25">
        <f t="shared" ca="1" si="13"/>
        <v>-1.126261768674899E-2</v>
      </c>
      <c r="N36" s="25">
        <f t="shared" ca="1" si="14"/>
        <v>7.291412567398101E-8</v>
      </c>
      <c r="O36" s="24">
        <f t="shared" ca="1" si="15"/>
        <v>42366306076.960396</v>
      </c>
      <c r="P36" s="25">
        <f t="shared" ca="1" si="16"/>
        <v>15399165986.345201</v>
      </c>
      <c r="Q36" s="25">
        <f t="shared" ca="1" si="17"/>
        <v>291591030.77073276</v>
      </c>
      <c r="R36">
        <f t="shared" ca="1" si="18"/>
        <v>8.5389768517065909E-4</v>
      </c>
    </row>
    <row r="37" spans="1:22" x14ac:dyDescent="0.2">
      <c r="A37" s="82">
        <v>4384</v>
      </c>
      <c r="B37" s="82">
        <v>-4.382879997137934E-3</v>
      </c>
      <c r="C37" s="82">
        <v>0.1</v>
      </c>
      <c r="D37" s="83">
        <f t="shared" si="4"/>
        <v>0.43840000000000001</v>
      </c>
      <c r="E37" s="83">
        <f t="shared" si="5"/>
        <v>-4.382879997137934E-3</v>
      </c>
      <c r="F37" s="25">
        <f t="shared" si="6"/>
        <v>4.3840000000000004E-2</v>
      </c>
      <c r="G37" s="25">
        <f t="shared" si="7"/>
        <v>-4.382879997137934E-4</v>
      </c>
      <c r="H37" s="25">
        <f t="shared" si="8"/>
        <v>1.9219456000000003E-2</v>
      </c>
      <c r="I37" s="25">
        <f t="shared" si="9"/>
        <v>8.4258095104000012E-3</v>
      </c>
      <c r="J37" s="25">
        <f t="shared" si="10"/>
        <v>3.6938748893593607E-3</v>
      </c>
      <c r="K37" s="25">
        <f t="shared" si="11"/>
        <v>-1.9214545907452702E-4</v>
      </c>
      <c r="L37" s="25">
        <f t="shared" si="12"/>
        <v>-8.4236569258272652E-5</v>
      </c>
      <c r="M37" s="25">
        <f t="shared" ca="1" si="13"/>
        <v>-3.3678653843426895E-3</v>
      </c>
      <c r="N37" s="25">
        <f t="shared" ca="1" si="14"/>
        <v>1.0302546641878803E-7</v>
      </c>
      <c r="O37" s="24">
        <f t="shared" ca="1" si="15"/>
        <v>25765338421.599594</v>
      </c>
      <c r="P37" s="25">
        <f t="shared" ca="1" si="16"/>
        <v>6142528985.1132164</v>
      </c>
      <c r="Q37" s="25">
        <f t="shared" ca="1" si="17"/>
        <v>54347146.557535805</v>
      </c>
      <c r="R37">
        <f t="shared" ca="1" si="18"/>
        <v>-1.0150146127952445E-3</v>
      </c>
    </row>
    <row r="38" spans="1:22" x14ac:dyDescent="0.2">
      <c r="A38" s="82">
        <v>4408.5</v>
      </c>
      <c r="B38" s="82">
        <v>-5.7682199985720217E-3</v>
      </c>
      <c r="C38" s="82">
        <v>0.1</v>
      </c>
      <c r="D38" s="83">
        <f t="shared" si="4"/>
        <v>0.44085000000000002</v>
      </c>
      <c r="E38" s="83">
        <f t="shared" si="5"/>
        <v>-5.7682199985720217E-3</v>
      </c>
      <c r="F38" s="25">
        <f t="shared" si="6"/>
        <v>4.4085000000000006E-2</v>
      </c>
      <c r="G38" s="25">
        <f t="shared" si="7"/>
        <v>-5.7682199985720217E-4</v>
      </c>
      <c r="H38" s="25">
        <f t="shared" si="8"/>
        <v>1.9434872250000002E-2</v>
      </c>
      <c r="I38" s="25">
        <f t="shared" si="9"/>
        <v>8.5678634314125014E-3</v>
      </c>
      <c r="J38" s="25">
        <f t="shared" si="10"/>
        <v>3.7771425937382012E-3</v>
      </c>
      <c r="K38" s="25">
        <f t="shared" si="11"/>
        <v>-2.5429197863704762E-4</v>
      </c>
      <c r="L38" s="25">
        <f t="shared" si="12"/>
        <v>-1.1210461878214245E-4</v>
      </c>
      <c r="M38" s="25">
        <f t="shared" ca="1" si="13"/>
        <v>-3.3003596082126739E-3</v>
      </c>
      <c r="N38" s="25">
        <f t="shared" ca="1" si="14"/>
        <v>6.0903349063045928E-7</v>
      </c>
      <c r="O38" s="24">
        <f t="shared" ca="1" si="15"/>
        <v>25673022184.000496</v>
      </c>
      <c r="P38" s="25">
        <f t="shared" ca="1" si="16"/>
        <v>6098698926.1617785</v>
      </c>
      <c r="Q38" s="25">
        <f t="shared" ca="1" si="17"/>
        <v>53497264.009826384</v>
      </c>
      <c r="R38">
        <f t="shared" ca="1" si="18"/>
        <v>-2.4678603903593478E-3</v>
      </c>
    </row>
    <row r="39" spans="1:22" x14ac:dyDescent="0.2">
      <c r="A39" s="82">
        <v>4447.5</v>
      </c>
      <c r="B39" s="82">
        <v>-1.3585699998657219E-2</v>
      </c>
      <c r="C39" s="82">
        <v>0.1</v>
      </c>
      <c r="D39" s="83">
        <f t="shared" si="4"/>
        <v>0.44474999999999998</v>
      </c>
      <c r="E39" s="83">
        <f t="shared" si="5"/>
        <v>-1.3585699998657219E-2</v>
      </c>
      <c r="F39" s="25">
        <f t="shared" si="6"/>
        <v>4.4475000000000001E-2</v>
      </c>
      <c r="G39" s="25">
        <f t="shared" si="7"/>
        <v>-1.3585699998657219E-3</v>
      </c>
      <c r="H39" s="25">
        <f t="shared" si="8"/>
        <v>1.9780256249999999E-2</v>
      </c>
      <c r="I39" s="25">
        <f t="shared" si="9"/>
        <v>8.7972689671874989E-3</v>
      </c>
      <c r="J39" s="25">
        <f t="shared" si="10"/>
        <v>3.9125853731566398E-3</v>
      </c>
      <c r="K39" s="25">
        <f t="shared" si="11"/>
        <v>-6.0422400744027983E-4</v>
      </c>
      <c r="L39" s="25">
        <f t="shared" si="12"/>
        <v>-2.6872862730906443E-4</v>
      </c>
      <c r="M39" s="25">
        <f t="shared" ca="1" si="13"/>
        <v>-3.1925056960576269E-3</v>
      </c>
      <c r="N39" s="25">
        <f t="shared" ca="1" si="14"/>
        <v>1.0801848781158863E-5</v>
      </c>
      <c r="O39" s="24">
        <f t="shared" ca="1" si="15"/>
        <v>25526564619.351513</v>
      </c>
      <c r="P39" s="25">
        <f t="shared" ca="1" si="16"/>
        <v>6029371405.5802126</v>
      </c>
      <c r="Q39" s="25">
        <f t="shared" ca="1" si="17"/>
        <v>52161189.056836359</v>
      </c>
      <c r="R39">
        <f t="shared" ca="1" si="18"/>
        <v>-1.0393194302599593E-2</v>
      </c>
    </row>
    <row r="40" spans="1:22" x14ac:dyDescent="0.2">
      <c r="A40" s="82">
        <v>4460</v>
      </c>
      <c r="B40" s="82">
        <v>1.5972799999872223E-2</v>
      </c>
      <c r="C40" s="82">
        <v>0.1</v>
      </c>
      <c r="D40" s="83">
        <f t="shared" si="4"/>
        <v>0.44600000000000001</v>
      </c>
      <c r="E40" s="83">
        <f t="shared" si="5"/>
        <v>1.5972799999872223E-2</v>
      </c>
      <c r="F40" s="25">
        <f t="shared" si="6"/>
        <v>4.4600000000000001E-2</v>
      </c>
      <c r="G40" s="25">
        <f t="shared" si="7"/>
        <v>1.5972799999872224E-3</v>
      </c>
      <c r="H40" s="25">
        <f t="shared" si="8"/>
        <v>1.9891600000000002E-2</v>
      </c>
      <c r="I40" s="25">
        <f t="shared" si="9"/>
        <v>8.8716536000000012E-3</v>
      </c>
      <c r="J40" s="25">
        <f t="shared" si="10"/>
        <v>3.9567575056000002E-3</v>
      </c>
      <c r="K40" s="25">
        <f t="shared" si="11"/>
        <v>7.1238687999430124E-4</v>
      </c>
      <c r="L40" s="25">
        <f t="shared" si="12"/>
        <v>3.1772454847745835E-4</v>
      </c>
      <c r="M40" s="25">
        <f t="shared" ca="1" si="13"/>
        <v>-3.1578342649851952E-3</v>
      </c>
      <c r="N40" s="25">
        <f t="shared" ca="1" si="14"/>
        <v>3.6598116737573673E-5</v>
      </c>
      <c r="O40" s="24">
        <f t="shared" ca="1" si="15"/>
        <v>25479751493.68644</v>
      </c>
      <c r="P40" s="25">
        <f t="shared" ca="1" si="16"/>
        <v>6007265797.7621193</v>
      </c>
      <c r="Q40" s="25">
        <f t="shared" ca="1" si="17"/>
        <v>51737307.543175794</v>
      </c>
      <c r="R40">
        <f t="shared" ca="1" si="18"/>
        <v>1.9130634264857418E-2</v>
      </c>
    </row>
    <row r="41" spans="1:22" x14ac:dyDescent="0.2">
      <c r="A41" s="82">
        <v>4467</v>
      </c>
      <c r="B41" s="82">
        <v>5.5599957704544067E-6</v>
      </c>
      <c r="C41" s="82">
        <v>0.1</v>
      </c>
      <c r="D41" s="83">
        <f t="shared" si="4"/>
        <v>0.44669999999999999</v>
      </c>
      <c r="E41" s="83">
        <f t="shared" si="5"/>
        <v>5.5599957704544067E-6</v>
      </c>
      <c r="F41" s="25">
        <f t="shared" si="6"/>
        <v>4.4670000000000001E-2</v>
      </c>
      <c r="G41" s="25">
        <f t="shared" si="7"/>
        <v>5.5599957704544067E-7</v>
      </c>
      <c r="H41" s="25">
        <f t="shared" si="8"/>
        <v>1.9954089000000001E-2</v>
      </c>
      <c r="I41" s="25">
        <f t="shared" si="9"/>
        <v>8.9134915562999999E-3</v>
      </c>
      <c r="J41" s="25">
        <f t="shared" si="10"/>
        <v>3.9816566781992095E-3</v>
      </c>
      <c r="K41" s="25">
        <f t="shared" si="11"/>
        <v>2.4836501106619833E-7</v>
      </c>
      <c r="L41" s="25">
        <f t="shared" si="12"/>
        <v>1.1094465044327078E-7</v>
      </c>
      <c r="M41" s="25">
        <f t="shared" ca="1" si="13"/>
        <v>-3.138396451259037E-3</v>
      </c>
      <c r="N41" s="25">
        <f t="shared" ca="1" si="14"/>
        <v>9.8844621408183044E-7</v>
      </c>
      <c r="O41" s="24">
        <f t="shared" ca="1" si="15"/>
        <v>25453563333.187878</v>
      </c>
      <c r="P41" s="25">
        <f t="shared" ca="1" si="16"/>
        <v>5994910932.7596245</v>
      </c>
      <c r="Q41" s="25">
        <f t="shared" ca="1" si="17"/>
        <v>51500852.62926767</v>
      </c>
      <c r="R41">
        <f t="shared" ca="1" si="18"/>
        <v>3.1439564470294914E-3</v>
      </c>
    </row>
    <row r="42" spans="1:22" x14ac:dyDescent="0.2">
      <c r="A42" s="82">
        <v>5310.5</v>
      </c>
      <c r="B42" s="82">
        <v>4.5313999726204202E-4</v>
      </c>
      <c r="C42" s="82">
        <v>0.1</v>
      </c>
      <c r="D42" s="83">
        <f t="shared" si="4"/>
        <v>0.53105000000000002</v>
      </c>
      <c r="E42" s="83">
        <f t="shared" si="5"/>
        <v>4.5313999726204202E-4</v>
      </c>
      <c r="F42" s="25">
        <f t="shared" si="6"/>
        <v>5.3105000000000006E-2</v>
      </c>
      <c r="G42" s="25">
        <f t="shared" si="7"/>
        <v>4.5313999726204203E-5</v>
      </c>
      <c r="H42" s="25">
        <f t="shared" si="8"/>
        <v>2.8201410250000003E-2</v>
      </c>
      <c r="I42" s="25">
        <f t="shared" si="9"/>
        <v>1.4976358913262502E-2</v>
      </c>
      <c r="J42" s="25">
        <f t="shared" si="10"/>
        <v>7.9531954008880516E-3</v>
      </c>
      <c r="K42" s="25">
        <f t="shared" si="11"/>
        <v>2.4063999554600744E-5</v>
      </c>
      <c r="L42" s="25">
        <f t="shared" si="12"/>
        <v>1.2779186963470726E-5</v>
      </c>
      <c r="M42" s="25">
        <f t="shared" ca="1" si="13"/>
        <v>-6.8150186433666923E-4</v>
      </c>
      <c r="N42" s="25">
        <f t="shared" ca="1" si="14"/>
        <v>1.2874121540921889E-7</v>
      </c>
      <c r="O42" s="24">
        <f t="shared" ca="1" si="15"/>
        <v>22438002967.208965</v>
      </c>
      <c r="P42" s="25">
        <f t="shared" ca="1" si="16"/>
        <v>4629416042.4886446</v>
      </c>
      <c r="Q42" s="25">
        <f t="shared" ca="1" si="17"/>
        <v>27597452.342476398</v>
      </c>
      <c r="R42">
        <f t="shared" ca="1" si="18"/>
        <v>1.1346418615987112E-3</v>
      </c>
    </row>
    <row r="43" spans="1:22" x14ac:dyDescent="0.2">
      <c r="A43" s="82">
        <v>5313</v>
      </c>
      <c r="B43" s="82">
        <v>-9.0351600010762922E-3</v>
      </c>
      <c r="C43" s="82">
        <v>0.1</v>
      </c>
      <c r="D43" s="83">
        <f t="shared" si="4"/>
        <v>0.53129999999999999</v>
      </c>
      <c r="E43" s="83">
        <f t="shared" si="5"/>
        <v>-9.0351600010762922E-3</v>
      </c>
      <c r="F43" s="25">
        <f t="shared" si="6"/>
        <v>5.3130000000000004E-2</v>
      </c>
      <c r="G43" s="25">
        <f t="shared" si="7"/>
        <v>-9.0351600010762922E-4</v>
      </c>
      <c r="H43" s="25">
        <f t="shared" si="8"/>
        <v>2.8227969000000002E-2</v>
      </c>
      <c r="I43" s="25">
        <f t="shared" si="9"/>
        <v>1.49975199297E-2</v>
      </c>
      <c r="J43" s="25">
        <f t="shared" si="10"/>
        <v>7.9681823386496108E-3</v>
      </c>
      <c r="K43" s="25">
        <f t="shared" si="11"/>
        <v>-4.8003805085718339E-4</v>
      </c>
      <c r="L43" s="25">
        <f t="shared" si="12"/>
        <v>-2.5504421642042152E-4</v>
      </c>
      <c r="M43" s="25">
        <f t="shared" ca="1" si="13"/>
        <v>-6.7388204788911953E-4</v>
      </c>
      <c r="N43" s="25">
        <f t="shared" ca="1" si="14"/>
        <v>6.9910969010453869E-6</v>
      </c>
      <c r="O43" s="24">
        <f t="shared" ca="1" si="15"/>
        <v>22429470336.090012</v>
      </c>
      <c r="P43" s="25">
        <f t="shared" ca="1" si="16"/>
        <v>4625719912.3283854</v>
      </c>
      <c r="Q43" s="25">
        <f t="shared" ca="1" si="17"/>
        <v>27539450.826300494</v>
      </c>
      <c r="R43">
        <f t="shared" ca="1" si="18"/>
        <v>-8.3612779531871718E-3</v>
      </c>
    </row>
    <row r="44" spans="1:22" x14ac:dyDescent="0.2">
      <c r="A44" s="82">
        <v>5342.5</v>
      </c>
      <c r="B44" s="82">
        <v>6.0289999237284064E-4</v>
      </c>
      <c r="C44" s="82">
        <v>0.1</v>
      </c>
      <c r="D44" s="83">
        <f t="shared" si="4"/>
        <v>0.53425</v>
      </c>
      <c r="E44" s="83">
        <f t="shared" si="5"/>
        <v>6.0289999237284064E-4</v>
      </c>
      <c r="F44" s="25">
        <f t="shared" si="6"/>
        <v>5.3425E-2</v>
      </c>
      <c r="G44" s="25">
        <f t="shared" si="7"/>
        <v>6.0289999237284067E-5</v>
      </c>
      <c r="H44" s="25">
        <f t="shared" si="8"/>
        <v>2.854230625E-2</v>
      </c>
      <c r="I44" s="25">
        <f t="shared" si="9"/>
        <v>1.5248727114062499E-2</v>
      </c>
      <c r="J44" s="25">
        <f t="shared" si="10"/>
        <v>8.1466324606878898E-3</v>
      </c>
      <c r="K44" s="25">
        <f t="shared" si="11"/>
        <v>3.2209932092519016E-5</v>
      </c>
      <c r="L44" s="25">
        <f t="shared" si="12"/>
        <v>1.7208156220428285E-5</v>
      </c>
      <c r="M44" s="25">
        <f t="shared" ca="1" si="13"/>
        <v>-5.8381736519728597E-4</v>
      </c>
      <c r="N44" s="25">
        <f t="shared" ca="1" si="14"/>
        <v>1.4082980867582238E-7</v>
      </c>
      <c r="O44" s="24">
        <f t="shared" ca="1" si="15"/>
        <v>22328962392.434841</v>
      </c>
      <c r="P44" s="25">
        <f t="shared" ca="1" si="16"/>
        <v>4582256607.2454672</v>
      </c>
      <c r="Q44" s="25">
        <f t="shared" ca="1" si="17"/>
        <v>26860456.65689335</v>
      </c>
      <c r="R44">
        <f t="shared" ca="1" si="18"/>
        <v>1.1867173575701266E-3</v>
      </c>
    </row>
    <row r="45" spans="1:22" x14ac:dyDescent="0.2">
      <c r="A45" s="82">
        <v>6215.5</v>
      </c>
      <c r="B45" s="82">
        <v>-3.3114600082626566E-3</v>
      </c>
      <c r="C45" s="82">
        <v>0.1</v>
      </c>
      <c r="D45" s="83">
        <f t="shared" si="4"/>
        <v>0.62155000000000005</v>
      </c>
      <c r="E45" s="83">
        <f t="shared" si="5"/>
        <v>-3.3114600082626566E-3</v>
      </c>
      <c r="F45" s="25">
        <f t="shared" si="6"/>
        <v>6.2155000000000009E-2</v>
      </c>
      <c r="G45" s="25">
        <f t="shared" si="7"/>
        <v>-3.311460008262657E-4</v>
      </c>
      <c r="H45" s="25">
        <f t="shared" si="8"/>
        <v>3.8632440250000011E-2</v>
      </c>
      <c r="I45" s="25">
        <f t="shared" si="9"/>
        <v>2.4011993237387508E-2</v>
      </c>
      <c r="J45" s="25">
        <f t="shared" si="10"/>
        <v>1.4924654396698206E-2</v>
      </c>
      <c r="K45" s="25">
        <f t="shared" si="11"/>
        <v>-2.0582379681356546E-4</v>
      </c>
      <c r="L45" s="25">
        <f t="shared" si="12"/>
        <v>-1.2792978090947162E-4</v>
      </c>
      <c r="M45" s="25">
        <f t="shared" ca="1" si="13"/>
        <v>2.2073880968993516E-3</v>
      </c>
      <c r="N45" s="25">
        <f t="shared" ca="1" si="14"/>
        <v>3.0457684407850289E-6</v>
      </c>
      <c r="O45" s="24">
        <f t="shared" ca="1" si="15"/>
        <v>19499305828.701588</v>
      </c>
      <c r="P45" s="25">
        <f t="shared" ca="1" si="16"/>
        <v>3417358343.0272713</v>
      </c>
      <c r="Q45" s="25">
        <f t="shared" ca="1" si="17"/>
        <v>11035513.121600077</v>
      </c>
      <c r="R45">
        <f t="shared" ca="1" si="18"/>
        <v>-5.5188481051620083E-3</v>
      </c>
    </row>
    <row r="46" spans="1:22" x14ac:dyDescent="0.2">
      <c r="A46" s="82">
        <v>7142</v>
      </c>
      <c r="B46" s="82">
        <v>8.5245599984773435E-3</v>
      </c>
      <c r="C46" s="82">
        <v>1</v>
      </c>
      <c r="D46" s="83">
        <f t="shared" si="4"/>
        <v>0.71419999999999995</v>
      </c>
      <c r="E46" s="83">
        <f t="shared" si="5"/>
        <v>8.5245599984773435E-3</v>
      </c>
      <c r="F46" s="25">
        <f t="shared" si="6"/>
        <v>0.71419999999999995</v>
      </c>
      <c r="G46" s="25">
        <f t="shared" si="7"/>
        <v>8.5245599984773435E-3</v>
      </c>
      <c r="H46" s="25">
        <f t="shared" si="8"/>
        <v>0.51008163999999989</v>
      </c>
      <c r="I46" s="25">
        <f t="shared" si="9"/>
        <v>0.36430030728799989</v>
      </c>
      <c r="J46" s="25">
        <f t="shared" si="10"/>
        <v>0.26018327946508951</v>
      </c>
      <c r="K46" s="25">
        <f t="shared" si="11"/>
        <v>6.0882407509125179E-3</v>
      </c>
      <c r="L46" s="25">
        <f t="shared" si="12"/>
        <v>4.3482215443017202E-3</v>
      </c>
      <c r="M46" s="25">
        <f t="shared" ca="1" si="13"/>
        <v>5.4360666743191247E-3</v>
      </c>
      <c r="N46" s="25">
        <f t="shared" ca="1" si="14"/>
        <v>9.5387910133698844E-6</v>
      </c>
      <c r="O46" s="24">
        <f t="shared" ca="1" si="15"/>
        <v>1678931064446.0142</v>
      </c>
      <c r="P46" s="25">
        <f t="shared" ca="1" si="16"/>
        <v>241809399939.30109</v>
      </c>
      <c r="Q46" s="25">
        <f t="shared" ca="1" si="17"/>
        <v>220886587.03123066</v>
      </c>
      <c r="R46">
        <f t="shared" ca="1" si="18"/>
        <v>3.0884933241582188E-3</v>
      </c>
    </row>
    <row r="47" spans="1:22" x14ac:dyDescent="0.2">
      <c r="A47" s="82">
        <v>7144.5</v>
      </c>
      <c r="B47" s="82">
        <v>1.0362600005464628E-3</v>
      </c>
      <c r="C47" s="82">
        <v>1</v>
      </c>
      <c r="D47" s="83">
        <f t="shared" si="4"/>
        <v>0.71445000000000003</v>
      </c>
      <c r="E47" s="83">
        <f t="shared" si="5"/>
        <v>1.0362600005464628E-3</v>
      </c>
      <c r="F47" s="25">
        <f t="shared" si="6"/>
        <v>0.71445000000000003</v>
      </c>
      <c r="G47" s="25">
        <f t="shared" si="7"/>
        <v>1.0362600005464628E-3</v>
      </c>
      <c r="H47" s="25">
        <f t="shared" si="8"/>
        <v>0.51043880250000007</v>
      </c>
      <c r="I47" s="25">
        <f t="shared" si="9"/>
        <v>0.36468300244612506</v>
      </c>
      <c r="J47" s="25">
        <f t="shared" si="10"/>
        <v>0.26054777109763405</v>
      </c>
      <c r="K47" s="25">
        <f t="shared" si="11"/>
        <v>7.4035595739042036E-4</v>
      </c>
      <c r="L47" s="25">
        <f t="shared" si="12"/>
        <v>5.2894731375758587E-4</v>
      </c>
      <c r="M47" s="25">
        <f t="shared" ca="1" si="13"/>
        <v>5.4451498341488002E-3</v>
      </c>
      <c r="N47" s="25">
        <f t="shared" ca="1" si="14"/>
        <v>1.9438309564842045E-5</v>
      </c>
      <c r="O47" s="24">
        <f t="shared" ca="1" si="15"/>
        <v>1678238872276.554</v>
      </c>
      <c r="P47" s="25">
        <f t="shared" ca="1" si="16"/>
        <v>241570152552.94711</v>
      </c>
      <c r="Q47" s="25">
        <f t="shared" ca="1" si="17"/>
        <v>219474025.76111922</v>
      </c>
      <c r="R47">
        <f t="shared" ca="1" si="18"/>
        <v>-4.4088898336023374E-3</v>
      </c>
    </row>
    <row r="48" spans="1:22" x14ac:dyDescent="0.2">
      <c r="A48" s="82">
        <v>7993</v>
      </c>
      <c r="B48" s="82">
        <v>-6.4927600033115596E-3</v>
      </c>
      <c r="C48" s="82">
        <v>1</v>
      </c>
      <c r="D48" s="83">
        <f t="shared" si="4"/>
        <v>0.79930000000000001</v>
      </c>
      <c r="E48" s="83">
        <f t="shared" si="5"/>
        <v>-6.4927600033115596E-3</v>
      </c>
      <c r="F48" s="25">
        <f t="shared" si="6"/>
        <v>0.79930000000000001</v>
      </c>
      <c r="G48" s="25">
        <f t="shared" si="7"/>
        <v>-6.4927600033115596E-3</v>
      </c>
      <c r="H48" s="25">
        <f t="shared" si="8"/>
        <v>0.63888049000000002</v>
      </c>
      <c r="I48" s="25">
        <f t="shared" si="9"/>
        <v>0.51065717565699997</v>
      </c>
      <c r="J48" s="25">
        <f t="shared" si="10"/>
        <v>0.40816828050264009</v>
      </c>
      <c r="K48" s="25">
        <f t="shared" si="11"/>
        <v>-5.1896630706469299E-3</v>
      </c>
      <c r="L48" s="25">
        <f t="shared" si="12"/>
        <v>-4.1480976923680907E-3</v>
      </c>
      <c r="M48" s="25">
        <f t="shared" ca="1" si="13"/>
        <v>8.6433596450818731E-3</v>
      </c>
      <c r="N48" s="25">
        <f t="shared" ca="1" si="14"/>
        <v>2.2910211801048172E-4</v>
      </c>
      <c r="O48" s="24">
        <f t="shared" ca="1" si="15"/>
        <v>1454919807318.9758</v>
      </c>
      <c r="P48" s="25">
        <f t="shared" ca="1" si="16"/>
        <v>169042696583.58386</v>
      </c>
      <c r="Q48" s="25">
        <f t="shared" ca="1" si="17"/>
        <v>544691.18853080261</v>
      </c>
      <c r="R48">
        <f t="shared" ca="1" si="18"/>
        <v>-1.5136119648393433E-2</v>
      </c>
    </row>
    <row r="49" spans="1:18" x14ac:dyDescent="0.2">
      <c r="A49" s="82">
        <v>8071</v>
      </c>
      <c r="B49" s="82">
        <v>3.8722799945389852E-3</v>
      </c>
      <c r="C49" s="82">
        <v>1</v>
      </c>
      <c r="D49" s="83">
        <f t="shared" si="4"/>
        <v>0.80710000000000004</v>
      </c>
      <c r="E49" s="83">
        <f t="shared" si="5"/>
        <v>3.8722799945389852E-3</v>
      </c>
      <c r="F49" s="25">
        <f t="shared" si="6"/>
        <v>0.80710000000000004</v>
      </c>
      <c r="G49" s="25">
        <f t="shared" si="7"/>
        <v>3.8722799945389852E-3</v>
      </c>
      <c r="H49" s="25">
        <f t="shared" si="8"/>
        <v>0.65141041000000011</v>
      </c>
      <c r="I49" s="25">
        <f t="shared" si="9"/>
        <v>0.52575334191100009</v>
      </c>
      <c r="J49" s="25">
        <f t="shared" si="10"/>
        <v>0.42433552225636817</v>
      </c>
      <c r="K49" s="25">
        <f t="shared" si="11"/>
        <v>3.125317183592415E-3</v>
      </c>
      <c r="L49" s="25">
        <f t="shared" si="12"/>
        <v>2.5224434988774381E-3</v>
      </c>
      <c r="M49" s="25">
        <f t="shared" ca="1" si="13"/>
        <v>8.948909322481699E-3</v>
      </c>
      <c r="N49" s="25">
        <f t="shared" ca="1" si="14"/>
        <v>2.577216533332809E-5</v>
      </c>
      <c r="O49" s="24">
        <f t="shared" ca="1" si="15"/>
        <v>1435525526775.1611</v>
      </c>
      <c r="P49" s="25">
        <f t="shared" ca="1" si="16"/>
        <v>163204191035.77124</v>
      </c>
      <c r="Q49" s="25">
        <f t="shared" ca="1" si="17"/>
        <v>4441497.3782769656</v>
      </c>
      <c r="R49">
        <f t="shared" ca="1" si="18"/>
        <v>-5.0766293279427138E-3</v>
      </c>
    </row>
    <row r="50" spans="1:18" x14ac:dyDescent="0.2">
      <c r="A50" s="82">
        <v>8088</v>
      </c>
      <c r="B50" s="82">
        <v>-4.0481600080966018E-3</v>
      </c>
      <c r="C50" s="82">
        <v>0.1</v>
      </c>
      <c r="D50" s="83">
        <f t="shared" si="4"/>
        <v>0.80879999999999996</v>
      </c>
      <c r="E50" s="83">
        <f t="shared" si="5"/>
        <v>-4.0481600080966018E-3</v>
      </c>
      <c r="F50" s="25">
        <f t="shared" si="6"/>
        <v>8.0880000000000007E-2</v>
      </c>
      <c r="G50" s="25">
        <f t="shared" si="7"/>
        <v>-4.0481600080966018E-4</v>
      </c>
      <c r="H50" s="25">
        <f t="shared" si="8"/>
        <v>6.5415743999999998E-2</v>
      </c>
      <c r="I50" s="25">
        <f t="shared" si="9"/>
        <v>5.2908253747199999E-2</v>
      </c>
      <c r="J50" s="25">
        <f t="shared" si="10"/>
        <v>4.2792195630735358E-2</v>
      </c>
      <c r="K50" s="25">
        <f t="shared" si="11"/>
        <v>-3.2741518145485316E-4</v>
      </c>
      <c r="L50" s="25">
        <f t="shared" si="12"/>
        <v>-2.648133987606852E-4</v>
      </c>
      <c r="M50" s="25">
        <f t="shared" ca="1" si="13"/>
        <v>9.0157615555108879E-3</v>
      </c>
      <c r="N50" s="25">
        <f t="shared" ca="1" si="14"/>
        <v>1.7066604662008877E-5</v>
      </c>
      <c r="O50" s="24">
        <f t="shared" ca="1" si="15"/>
        <v>14313233131.403873</v>
      </c>
      <c r="P50" s="25">
        <f t="shared" ca="1" si="16"/>
        <v>1619493379.194181</v>
      </c>
      <c r="Q50" s="25">
        <f t="shared" ca="1" si="17"/>
        <v>57821.50169727092</v>
      </c>
      <c r="R50">
        <f t="shared" ca="1" si="18"/>
        <v>-1.306392156360749E-2</v>
      </c>
    </row>
    <row r="51" spans="1:18" x14ac:dyDescent="0.2">
      <c r="A51" s="82">
        <v>8110</v>
      </c>
      <c r="B51" s="82">
        <v>1.0054799997305963E-2</v>
      </c>
      <c r="C51" s="82">
        <v>0.1</v>
      </c>
      <c r="D51" s="83">
        <f t="shared" si="4"/>
        <v>0.81100000000000005</v>
      </c>
      <c r="E51" s="83">
        <f t="shared" si="5"/>
        <v>1.0054799997305963E-2</v>
      </c>
      <c r="F51" s="25">
        <f t="shared" si="6"/>
        <v>8.1100000000000005E-2</v>
      </c>
      <c r="G51" s="25">
        <f t="shared" si="7"/>
        <v>1.0054799997305964E-3</v>
      </c>
      <c r="H51" s="25">
        <f t="shared" si="8"/>
        <v>6.5772100000000014E-2</v>
      </c>
      <c r="I51" s="25">
        <f t="shared" si="9"/>
        <v>5.3341173100000014E-2</v>
      </c>
      <c r="J51" s="25">
        <f t="shared" si="10"/>
        <v>4.3259691384100012E-2</v>
      </c>
      <c r="K51" s="25">
        <f t="shared" si="11"/>
        <v>8.1544427978151373E-4</v>
      </c>
      <c r="L51" s="25">
        <f t="shared" si="12"/>
        <v>6.6132531090280766E-4</v>
      </c>
      <c r="M51" s="25">
        <f t="shared" ca="1" si="13"/>
        <v>9.1024133160658716E-3</v>
      </c>
      <c r="N51" s="25">
        <f t="shared" ca="1" si="14"/>
        <v>9.0704039060351599E-8</v>
      </c>
      <c r="O51" s="24">
        <f t="shared" ca="1" si="15"/>
        <v>14258982604.477272</v>
      </c>
      <c r="P51" s="25">
        <f t="shared" ca="1" si="16"/>
        <v>1603347259.0722187</v>
      </c>
      <c r="Q51" s="25">
        <f t="shared" ca="1" si="17"/>
        <v>77752.214062561965</v>
      </c>
      <c r="R51">
        <f t="shared" ca="1" si="18"/>
        <v>9.5238668124009163E-4</v>
      </c>
    </row>
    <row r="52" spans="1:18" x14ac:dyDescent="0.2">
      <c r="A52" s="82">
        <v>8829</v>
      </c>
      <c r="B52" s="82">
        <v>-3.5802800048259087E-3</v>
      </c>
      <c r="C52" s="82">
        <v>1</v>
      </c>
      <c r="D52" s="83">
        <f t="shared" si="4"/>
        <v>0.88290000000000002</v>
      </c>
      <c r="E52" s="83">
        <f t="shared" si="5"/>
        <v>-3.5802800048259087E-3</v>
      </c>
      <c r="F52" s="25">
        <f t="shared" si="6"/>
        <v>0.88290000000000002</v>
      </c>
      <c r="G52" s="25">
        <f t="shared" si="7"/>
        <v>-3.5802800048259087E-3</v>
      </c>
      <c r="H52" s="25">
        <f t="shared" si="8"/>
        <v>0.77951241000000004</v>
      </c>
      <c r="I52" s="25">
        <f t="shared" si="9"/>
        <v>0.68823150678900002</v>
      </c>
      <c r="J52" s="25">
        <f t="shared" si="10"/>
        <v>0.60763959734400819</v>
      </c>
      <c r="K52" s="25">
        <f t="shared" si="11"/>
        <v>-3.161029216260795E-3</v>
      </c>
      <c r="L52" s="25">
        <f t="shared" si="12"/>
        <v>-2.7908726950366561E-3</v>
      </c>
      <c r="M52" s="25">
        <f t="shared" ca="1" si="13"/>
        <v>1.2019487022511849E-2</v>
      </c>
      <c r="N52" s="25">
        <f t="shared" ca="1" si="14"/>
        <v>2.4335273130721429E-4</v>
      </c>
      <c r="O52" s="24">
        <f t="shared" ca="1" si="15"/>
        <v>1256575919072.0615</v>
      </c>
      <c r="P52" s="25">
        <f t="shared" ca="1" si="16"/>
        <v>113124991076.50703</v>
      </c>
      <c r="Q52" s="25">
        <f t="shared" ca="1" si="17"/>
        <v>221634575.30390316</v>
      </c>
      <c r="R52">
        <f t="shared" ca="1" si="18"/>
        <v>-1.5599767027337758E-2</v>
      </c>
    </row>
    <row r="53" spans="1:18" x14ac:dyDescent="0.2">
      <c r="A53" s="82">
        <v>9873</v>
      </c>
      <c r="B53" s="82">
        <v>4.3056399954366498E-3</v>
      </c>
      <c r="C53" s="82">
        <v>0.1</v>
      </c>
      <c r="D53" s="83">
        <f t="shared" si="4"/>
        <v>0.98729999999999996</v>
      </c>
      <c r="E53" s="83">
        <f t="shared" si="5"/>
        <v>4.3056399954366498E-3</v>
      </c>
      <c r="F53" s="25">
        <f t="shared" si="6"/>
        <v>9.8729999999999998E-2</v>
      </c>
      <c r="G53" s="25">
        <f t="shared" si="7"/>
        <v>4.3056399954366498E-4</v>
      </c>
      <c r="H53" s="25">
        <f t="shared" si="8"/>
        <v>9.7476128999999995E-2</v>
      </c>
      <c r="I53" s="25">
        <f t="shared" si="9"/>
        <v>9.6238182161699992E-2</v>
      </c>
      <c r="J53" s="25">
        <f t="shared" si="10"/>
        <v>9.5015957248246394E-2</v>
      </c>
      <c r="K53" s="25">
        <f t="shared" si="11"/>
        <v>4.2509583674946042E-4</v>
      </c>
      <c r="L53" s="25">
        <f t="shared" si="12"/>
        <v>4.1969711962274223E-4</v>
      </c>
      <c r="M53" s="25">
        <f t="shared" ca="1" si="13"/>
        <v>1.6549245086925964E-2</v>
      </c>
      <c r="N53" s="25">
        <f t="shared" ca="1" si="14"/>
        <v>1.4990586563634305E-5</v>
      </c>
      <c r="O53" s="24">
        <f t="shared" ca="1" si="15"/>
        <v>10369991538.379894</v>
      </c>
      <c r="P53" s="25">
        <f t="shared" ca="1" si="16"/>
        <v>619988426.31097007</v>
      </c>
      <c r="Q53" s="25">
        <f t="shared" ca="1" si="17"/>
        <v>9560863.6855025161</v>
      </c>
      <c r="R53">
        <f t="shared" ca="1" si="18"/>
        <v>-1.2243605091489314E-2</v>
      </c>
    </row>
    <row r="54" spans="1:18" x14ac:dyDescent="0.2">
      <c r="A54" s="82">
        <v>10677.5</v>
      </c>
      <c r="B54" s="82">
        <v>1.9570700002077501E-2</v>
      </c>
      <c r="C54" s="82">
        <v>1</v>
      </c>
      <c r="D54" s="83">
        <f t="shared" si="4"/>
        <v>1.06775</v>
      </c>
      <c r="E54" s="83">
        <f t="shared" si="5"/>
        <v>1.9570700002077501E-2</v>
      </c>
      <c r="F54" s="25">
        <f t="shared" si="6"/>
        <v>1.06775</v>
      </c>
      <c r="G54" s="25">
        <f t="shared" si="7"/>
        <v>1.9570700002077501E-2</v>
      </c>
      <c r="H54" s="25">
        <f t="shared" si="8"/>
        <v>1.1400900624999999</v>
      </c>
      <c r="I54" s="25">
        <f t="shared" si="9"/>
        <v>1.2173311642343749</v>
      </c>
      <c r="J54" s="25">
        <f t="shared" si="10"/>
        <v>1.2998053506112539</v>
      </c>
      <c r="K54" s="25">
        <f t="shared" si="11"/>
        <v>2.0896614927218251E-2</v>
      </c>
      <c r="L54" s="25">
        <f t="shared" si="12"/>
        <v>2.2312360588537288E-2</v>
      </c>
      <c r="M54" s="25">
        <f t="shared" ca="1" si="13"/>
        <v>2.0277486300101885E-2</v>
      </c>
      <c r="N54" s="25">
        <f t="shared" ca="1" si="14"/>
        <v>4.9954687107501316E-7</v>
      </c>
      <c r="O54" s="24">
        <f t="shared" ca="1" si="15"/>
        <v>887579029492.60815</v>
      </c>
      <c r="P54" s="25">
        <f t="shared" ca="1" si="16"/>
        <v>34704353612.278671</v>
      </c>
      <c r="Q54" s="25">
        <f t="shared" ca="1" si="17"/>
        <v>1767008467.7986817</v>
      </c>
      <c r="R54">
        <f t="shared" ca="1" si="18"/>
        <v>-7.0678629802438386E-4</v>
      </c>
    </row>
    <row r="55" spans="1:18" x14ac:dyDescent="0.2">
      <c r="A55" s="82">
        <v>11391.5</v>
      </c>
      <c r="B55" s="82">
        <v>1.9912219991965685E-2</v>
      </c>
      <c r="C55" s="82">
        <v>0.1</v>
      </c>
      <c r="D55" s="83">
        <f t="shared" si="4"/>
        <v>1.1391500000000001</v>
      </c>
      <c r="E55" s="83">
        <f t="shared" si="5"/>
        <v>1.9912219991965685E-2</v>
      </c>
      <c r="F55" s="25">
        <f t="shared" si="6"/>
        <v>0.11391500000000002</v>
      </c>
      <c r="G55" s="25">
        <f t="shared" si="7"/>
        <v>1.9912219991965684E-3</v>
      </c>
      <c r="H55" s="25">
        <f t="shared" si="8"/>
        <v>0.12976627225000004</v>
      </c>
      <c r="I55" s="25">
        <f t="shared" si="9"/>
        <v>0.14782324903358757</v>
      </c>
      <c r="J55" s="25">
        <f t="shared" si="10"/>
        <v>0.16839285413661129</v>
      </c>
      <c r="K55" s="25">
        <f t="shared" si="11"/>
        <v>2.2683005403847712E-3</v>
      </c>
      <c r="L55" s="25">
        <f t="shared" si="12"/>
        <v>2.5839345605793125E-3</v>
      </c>
      <c r="M55" s="25">
        <f t="shared" ca="1" si="13"/>
        <v>2.3759582965107717E-2</v>
      </c>
      <c r="N55" s="25">
        <f t="shared" ca="1" si="14"/>
        <v>1.4802201847104298E-6</v>
      </c>
      <c r="O55" s="24">
        <f t="shared" ca="1" si="15"/>
        <v>7683701943.961421</v>
      </c>
      <c r="P55" s="25">
        <f t="shared" ca="1" si="16"/>
        <v>179549235.32006508</v>
      </c>
      <c r="Q55" s="25">
        <f t="shared" ca="1" si="17"/>
        <v>26006494.628732458</v>
      </c>
      <c r="R55">
        <f t="shared" ca="1" si="18"/>
        <v>-3.8473629731420322E-3</v>
      </c>
    </row>
    <row r="56" spans="1:18" x14ac:dyDescent="0.2">
      <c r="A56" s="82">
        <v>11411</v>
      </c>
      <c r="B56" s="82">
        <v>1.6503479993843939E-2</v>
      </c>
      <c r="C56" s="82">
        <v>0.1</v>
      </c>
      <c r="D56" s="83">
        <f t="shared" si="4"/>
        <v>1.1411</v>
      </c>
      <c r="E56" s="83">
        <f t="shared" si="5"/>
        <v>1.6503479993843939E-2</v>
      </c>
      <c r="F56" s="25">
        <f t="shared" si="6"/>
        <v>0.11411</v>
      </c>
      <c r="G56" s="25">
        <f t="shared" si="7"/>
        <v>1.650347999384394E-3</v>
      </c>
      <c r="H56" s="25">
        <f t="shared" si="8"/>
        <v>0.13021092100000001</v>
      </c>
      <c r="I56" s="25">
        <f t="shared" si="9"/>
        <v>0.14858368195310001</v>
      </c>
      <c r="J56" s="25">
        <f t="shared" si="10"/>
        <v>0.16954883947668242</v>
      </c>
      <c r="K56" s="25">
        <f t="shared" si="11"/>
        <v>1.883212102097532E-3</v>
      </c>
      <c r="L56" s="25">
        <f t="shared" si="12"/>
        <v>2.1489333297034937E-3</v>
      </c>
      <c r="M56" s="25">
        <f t="shared" ca="1" si="13"/>
        <v>2.3856967863891812E-2</v>
      </c>
      <c r="N56" s="25">
        <f t="shared" ca="1" si="14"/>
        <v>5.4073783854941208E-6</v>
      </c>
      <c r="O56" s="24">
        <f t="shared" ca="1" si="15"/>
        <v>7652834282.0159082</v>
      </c>
      <c r="P56" s="25">
        <f t="shared" ca="1" si="16"/>
        <v>175859497.91218647</v>
      </c>
      <c r="Q56" s="25">
        <f t="shared" ca="1" si="17"/>
        <v>26244477.173128281</v>
      </c>
      <c r="R56">
        <f t="shared" ca="1" si="18"/>
        <v>-7.3534878700478729E-3</v>
      </c>
    </row>
    <row r="57" spans="1:18" x14ac:dyDescent="0.2">
      <c r="A57" s="82">
        <v>11628.5</v>
      </c>
      <c r="B57" s="82">
        <v>6.0213800024939701E-3</v>
      </c>
      <c r="C57" s="82">
        <v>0.1</v>
      </c>
      <c r="D57" s="83">
        <f t="shared" si="4"/>
        <v>1.1628499999999999</v>
      </c>
      <c r="E57" s="83">
        <f t="shared" si="5"/>
        <v>6.0213800024939701E-3</v>
      </c>
      <c r="F57" s="25">
        <f t="shared" si="6"/>
        <v>0.116285</v>
      </c>
      <c r="G57" s="25">
        <f t="shared" si="7"/>
        <v>6.0213800024939707E-4</v>
      </c>
      <c r="H57" s="25">
        <f t="shared" si="8"/>
        <v>0.13522201225</v>
      </c>
      <c r="I57" s="25">
        <f t="shared" si="9"/>
        <v>0.15724291694491249</v>
      </c>
      <c r="J57" s="25">
        <f t="shared" si="10"/>
        <v>0.18284992596939148</v>
      </c>
      <c r="K57" s="25">
        <f t="shared" si="11"/>
        <v>7.0019617359001133E-4</v>
      </c>
      <c r="L57" s="25">
        <f t="shared" si="12"/>
        <v>8.142231204591446E-4</v>
      </c>
      <c r="M57" s="25">
        <f t="shared" ca="1" si="13"/>
        <v>2.4951421191749128E-2</v>
      </c>
      <c r="N57" s="25">
        <f t="shared" ca="1" si="14"/>
        <v>3.5834645942689686E-5</v>
      </c>
      <c r="O57" s="24">
        <f t="shared" ca="1" si="15"/>
        <v>7314457182.4669037</v>
      </c>
      <c r="P57" s="25">
        <f t="shared" ca="1" si="16"/>
        <v>137675356.23112836</v>
      </c>
      <c r="Q57" s="25">
        <f t="shared" ca="1" si="17"/>
        <v>28926116.164006811</v>
      </c>
      <c r="R57">
        <f t="shared" ca="1" si="18"/>
        <v>-1.8930041189255158E-2</v>
      </c>
    </row>
    <row r="58" spans="1:18" x14ac:dyDescent="0.2">
      <c r="A58" s="82">
        <v>12494</v>
      </c>
      <c r="B58" s="82">
        <v>2.3571919999085367E-2</v>
      </c>
      <c r="C58" s="82">
        <v>0.1</v>
      </c>
      <c r="D58" s="83">
        <f t="shared" si="4"/>
        <v>1.2494000000000001</v>
      </c>
      <c r="E58" s="83">
        <f t="shared" si="5"/>
        <v>2.3571919999085367E-2</v>
      </c>
      <c r="F58" s="25">
        <f t="shared" si="6"/>
        <v>0.12494000000000001</v>
      </c>
      <c r="G58" s="25">
        <f t="shared" si="7"/>
        <v>2.3571919999085368E-3</v>
      </c>
      <c r="H58" s="25">
        <f t="shared" si="8"/>
        <v>0.15610003600000003</v>
      </c>
      <c r="I58" s="25">
        <f t="shared" si="9"/>
        <v>0.19503138497840003</v>
      </c>
      <c r="J58" s="25">
        <f t="shared" si="10"/>
        <v>0.243672212392013</v>
      </c>
      <c r="K58" s="25">
        <f t="shared" si="11"/>
        <v>2.9450756846857262E-3</v>
      </c>
      <c r="L58" s="25">
        <f t="shared" si="12"/>
        <v>3.6795775604463467E-3</v>
      </c>
      <c r="M58" s="25">
        <f t="shared" ca="1" si="13"/>
        <v>2.94563744429257E-2</v>
      </c>
      <c r="N58" s="25">
        <f t="shared" ca="1" si="14"/>
        <v>3.4626804101632247E-6</v>
      </c>
      <c r="O58" s="24">
        <f t="shared" ca="1" si="15"/>
        <v>6071965238.0497494</v>
      </c>
      <c r="P58" s="25">
        <f t="shared" ca="1" si="16"/>
        <v>35336916.648315914</v>
      </c>
      <c r="Q58" s="25">
        <f t="shared" ca="1" si="17"/>
        <v>39895869.287160255</v>
      </c>
      <c r="R58">
        <f t="shared" ca="1" si="18"/>
        <v>-5.8844544438403333E-3</v>
      </c>
    </row>
    <row r="59" spans="1:18" x14ac:dyDescent="0.2">
      <c r="A59" s="82">
        <v>12545</v>
      </c>
      <c r="B59" s="82">
        <v>2.4510599992936477E-2</v>
      </c>
      <c r="C59" s="82">
        <v>1</v>
      </c>
      <c r="D59" s="83">
        <f t="shared" si="4"/>
        <v>1.2544999999999999</v>
      </c>
      <c r="E59" s="83">
        <f t="shared" si="5"/>
        <v>2.4510599992936477E-2</v>
      </c>
      <c r="F59" s="25">
        <f t="shared" si="6"/>
        <v>1.2544999999999999</v>
      </c>
      <c r="G59" s="25">
        <f t="shared" si="7"/>
        <v>2.4510599992936477E-2</v>
      </c>
      <c r="H59" s="25">
        <f t="shared" si="8"/>
        <v>1.5737702499999999</v>
      </c>
      <c r="I59" s="25">
        <f t="shared" si="9"/>
        <v>1.9742947786249998</v>
      </c>
      <c r="J59" s="25">
        <f t="shared" si="10"/>
        <v>2.476752799785062</v>
      </c>
      <c r="K59" s="25">
        <f t="shared" si="11"/>
        <v>3.074854769113881E-2</v>
      </c>
      <c r="L59" s="25">
        <f t="shared" si="12"/>
        <v>3.8574053078533635E-2</v>
      </c>
      <c r="M59" s="25">
        <f t="shared" ca="1" si="13"/>
        <v>2.9729300123819948E-2</v>
      </c>
      <c r="N59" s="25">
        <f t="shared" ca="1" si="14"/>
        <v>2.7234831056083153E-5</v>
      </c>
      <c r="O59" s="24">
        <f t="shared" ca="1" si="15"/>
        <v>600375728731.71411</v>
      </c>
      <c r="P59" s="25">
        <f t="shared" ca="1" si="16"/>
        <v>3156003805.3394561</v>
      </c>
      <c r="Q59" s="25">
        <f t="shared" ca="1" si="17"/>
        <v>4054752012.0182066</v>
      </c>
      <c r="R59">
        <f t="shared" ca="1" si="18"/>
        <v>-5.2187001308834705E-3</v>
      </c>
    </row>
    <row r="60" spans="1:18" x14ac:dyDescent="0.2">
      <c r="A60" s="82">
        <v>12547.5</v>
      </c>
      <c r="B60" s="82">
        <v>2.5322299996332731E-2</v>
      </c>
      <c r="C60" s="82">
        <v>1</v>
      </c>
      <c r="D60" s="83">
        <f t="shared" si="4"/>
        <v>1.25475</v>
      </c>
      <c r="E60" s="83">
        <f t="shared" si="5"/>
        <v>2.5322299996332731E-2</v>
      </c>
      <c r="F60" s="25">
        <f t="shared" si="6"/>
        <v>1.25475</v>
      </c>
      <c r="G60" s="25">
        <f t="shared" si="7"/>
        <v>2.5322299996332731E-2</v>
      </c>
      <c r="H60" s="25">
        <f t="shared" si="8"/>
        <v>1.5743975625000002</v>
      </c>
      <c r="I60" s="25">
        <f t="shared" si="9"/>
        <v>1.9754753415468753</v>
      </c>
      <c r="J60" s="25">
        <f t="shared" si="10"/>
        <v>2.4787276848059419</v>
      </c>
      <c r="K60" s="25">
        <f t="shared" si="11"/>
        <v>3.1773155920398498E-2</v>
      </c>
      <c r="L60" s="25">
        <f t="shared" si="12"/>
        <v>3.9867367391120019E-2</v>
      </c>
      <c r="M60" s="25">
        <f t="shared" ca="1" si="13"/>
        <v>2.974270020655085E-2</v>
      </c>
      <c r="N60" s="25">
        <f t="shared" ca="1" si="14"/>
        <v>1.9539938018496387E-5</v>
      </c>
      <c r="O60" s="24">
        <f t="shared" ca="1" si="15"/>
        <v>600042767317.95886</v>
      </c>
      <c r="P60" s="25">
        <f t="shared" ca="1" si="16"/>
        <v>3138084768.2757244</v>
      </c>
      <c r="Q60" s="25">
        <f t="shared" ca="1" si="17"/>
        <v>4057945743.3345847</v>
      </c>
      <c r="R60">
        <f t="shared" ca="1" si="18"/>
        <v>-4.4204002102181186E-3</v>
      </c>
    </row>
    <row r="61" spans="1:18" x14ac:dyDescent="0.2">
      <c r="A61" s="82">
        <v>12550</v>
      </c>
      <c r="B61" s="82">
        <v>2.54339999955846E-2</v>
      </c>
      <c r="C61" s="82">
        <v>1</v>
      </c>
      <c r="D61" s="83">
        <f t="shared" si="4"/>
        <v>1.2549999999999999</v>
      </c>
      <c r="E61" s="83">
        <f t="shared" si="5"/>
        <v>2.54339999955846E-2</v>
      </c>
      <c r="F61" s="25">
        <f t="shared" si="6"/>
        <v>1.2549999999999999</v>
      </c>
      <c r="G61" s="25">
        <f t="shared" si="7"/>
        <v>2.54339999955846E-2</v>
      </c>
      <c r="H61" s="25">
        <f t="shared" si="8"/>
        <v>1.5750249999999997</v>
      </c>
      <c r="I61" s="25">
        <f t="shared" si="9"/>
        <v>1.9766563749999995</v>
      </c>
      <c r="J61" s="25">
        <f t="shared" si="10"/>
        <v>2.4807037506249991</v>
      </c>
      <c r="K61" s="25">
        <f t="shared" si="11"/>
        <v>3.1919669994458673E-2</v>
      </c>
      <c r="L61" s="25">
        <f t="shared" si="12"/>
        <v>4.005918584304563E-2</v>
      </c>
      <c r="M61" s="25">
        <f t="shared" ca="1" si="13"/>
        <v>2.9756102286747452E-2</v>
      </c>
      <c r="N61" s="25">
        <f t="shared" ca="1" si="14"/>
        <v>1.8680568215275176E-5</v>
      </c>
      <c r="O61" s="24">
        <f t="shared" ca="1" si="15"/>
        <v>599709935698.08191</v>
      </c>
      <c r="P61" s="25">
        <f t="shared" ca="1" si="16"/>
        <v>3120221068.4280667</v>
      </c>
      <c r="Q61" s="25">
        <f t="shared" ca="1" si="17"/>
        <v>4061139403.5264564</v>
      </c>
      <c r="R61">
        <f t="shared" ca="1" si="18"/>
        <v>-4.3221022911628521E-3</v>
      </c>
    </row>
    <row r="62" spans="1:18" x14ac:dyDescent="0.2">
      <c r="A62" s="82">
        <v>13408.5</v>
      </c>
      <c r="B62" s="82">
        <v>7.3517799974069931E-3</v>
      </c>
      <c r="C62" s="82">
        <v>0.1</v>
      </c>
      <c r="D62" s="83">
        <f t="shared" si="4"/>
        <v>1.3408500000000001</v>
      </c>
      <c r="E62" s="83">
        <f t="shared" si="5"/>
        <v>7.3517799974069931E-3</v>
      </c>
      <c r="F62" s="25">
        <f t="shared" si="6"/>
        <v>0.13408500000000001</v>
      </c>
      <c r="G62" s="25">
        <f t="shared" si="7"/>
        <v>7.3517799974069935E-4</v>
      </c>
      <c r="H62" s="25">
        <f t="shared" si="8"/>
        <v>0.17978787225000004</v>
      </c>
      <c r="I62" s="25">
        <f t="shared" si="9"/>
        <v>0.24106856850641256</v>
      </c>
      <c r="J62" s="25">
        <f t="shared" si="10"/>
        <v>0.32323679008182332</v>
      </c>
      <c r="K62" s="25">
        <f t="shared" si="11"/>
        <v>9.857634209523168E-4</v>
      </c>
      <c r="L62" s="25">
        <f t="shared" si="12"/>
        <v>1.321760882983914E-3</v>
      </c>
      <c r="M62" s="25">
        <f t="shared" ca="1" si="13"/>
        <v>3.4476493725117026E-2</v>
      </c>
      <c r="N62" s="25">
        <f t="shared" ca="1" si="14"/>
        <v>7.3575009481022114E-5</v>
      </c>
      <c r="O62" s="24">
        <f t="shared" ca="1" si="15"/>
        <v>4928805940.7286568</v>
      </c>
      <c r="P62" s="25">
        <f t="shared" ca="1" si="16"/>
        <v>109921.49857815103</v>
      </c>
      <c r="Q62" s="25">
        <f t="shared" ca="1" si="17"/>
        <v>51433458.963305376</v>
      </c>
      <c r="R62">
        <f t="shared" ca="1" si="18"/>
        <v>-2.7124713727710033E-2</v>
      </c>
    </row>
    <row r="63" spans="1:18" x14ac:dyDescent="0.2">
      <c r="A63" s="82">
        <v>13411</v>
      </c>
      <c r="B63" s="82">
        <v>9.8634800015133806E-3</v>
      </c>
      <c r="C63" s="82">
        <v>0.1</v>
      </c>
      <c r="D63" s="83">
        <f t="shared" si="4"/>
        <v>1.3411</v>
      </c>
      <c r="E63" s="83">
        <f t="shared" si="5"/>
        <v>9.8634800015133806E-3</v>
      </c>
      <c r="F63" s="25">
        <f t="shared" si="6"/>
        <v>0.13411000000000001</v>
      </c>
      <c r="G63" s="25">
        <f t="shared" si="7"/>
        <v>9.863480001513381E-4</v>
      </c>
      <c r="H63" s="25">
        <f t="shared" si="8"/>
        <v>0.179854921</v>
      </c>
      <c r="I63" s="25">
        <f t="shared" si="9"/>
        <v>0.2412034345531</v>
      </c>
      <c r="J63" s="25">
        <f t="shared" si="10"/>
        <v>0.32347792607916243</v>
      </c>
      <c r="K63" s="25">
        <f t="shared" si="11"/>
        <v>1.3227913030029596E-3</v>
      </c>
      <c r="L63" s="25">
        <f t="shared" si="12"/>
        <v>1.7739954164572691E-3</v>
      </c>
      <c r="M63" s="25">
        <f t="shared" ca="1" si="13"/>
        <v>3.4490583732505548E-2</v>
      </c>
      <c r="N63" s="25">
        <f t="shared" ca="1" si="14"/>
        <v>6.0649423817704837E-5</v>
      </c>
      <c r="O63" s="24">
        <f t="shared" ca="1" si="15"/>
        <v>4925906337.7907677</v>
      </c>
      <c r="P63" s="25">
        <f t="shared" ca="1" si="16"/>
        <v>100431.55566352015</v>
      </c>
      <c r="Q63" s="25">
        <f t="shared" ca="1" si="17"/>
        <v>51464262.8009547</v>
      </c>
      <c r="R63">
        <f t="shared" ca="1" si="18"/>
        <v>-2.4627103730992167E-2</v>
      </c>
    </row>
    <row r="64" spans="1:18" x14ac:dyDescent="0.2">
      <c r="A64" s="82">
        <v>13924.5</v>
      </c>
      <c r="B64" s="82">
        <v>2.8766659997927491E-2</v>
      </c>
      <c r="C64" s="82">
        <v>0.1</v>
      </c>
      <c r="D64" s="83">
        <f t="shared" si="4"/>
        <v>1.39245</v>
      </c>
      <c r="E64" s="83">
        <f t="shared" si="5"/>
        <v>2.8766659997927491E-2</v>
      </c>
      <c r="F64" s="25">
        <f t="shared" si="6"/>
        <v>0.13924500000000001</v>
      </c>
      <c r="G64" s="25">
        <f t="shared" si="7"/>
        <v>2.8766659997927491E-3</v>
      </c>
      <c r="H64" s="25">
        <f t="shared" si="8"/>
        <v>0.19389170024999999</v>
      </c>
      <c r="I64" s="25">
        <f t="shared" si="9"/>
        <v>0.26998449801311247</v>
      </c>
      <c r="J64" s="25">
        <f t="shared" si="10"/>
        <v>0.37593991425835843</v>
      </c>
      <c r="K64" s="25">
        <f t="shared" si="11"/>
        <v>4.0056135714114137E-3</v>
      </c>
      <c r="L64" s="25">
        <f t="shared" si="12"/>
        <v>5.5776166175118226E-3</v>
      </c>
      <c r="M64" s="25">
        <f t="shared" ca="1" si="13"/>
        <v>3.7427012090141779E-2</v>
      </c>
      <c r="N64" s="25">
        <f t="shared" ca="1" si="14"/>
        <v>7.5001698361120396E-6</v>
      </c>
      <c r="O64" s="24">
        <f t="shared" ca="1" si="15"/>
        <v>4355173185.0217867</v>
      </c>
      <c r="P64" s="25">
        <f t="shared" ca="1" si="16"/>
        <v>6796729.8307569362</v>
      </c>
      <c r="Q64" s="25">
        <f t="shared" ca="1" si="17"/>
        <v>57650857.537777774</v>
      </c>
      <c r="R64">
        <f t="shared" ca="1" si="18"/>
        <v>-8.6603520922142879E-3</v>
      </c>
    </row>
    <row r="65" spans="1:18" x14ac:dyDescent="0.2">
      <c r="A65" s="82">
        <v>14103</v>
      </c>
      <c r="B65" s="82">
        <v>3.6102040001424029E-2</v>
      </c>
      <c r="C65" s="82">
        <v>0.1</v>
      </c>
      <c r="D65" s="83">
        <f t="shared" si="4"/>
        <v>1.4103000000000001</v>
      </c>
      <c r="E65" s="83">
        <f t="shared" si="5"/>
        <v>3.6102040001424029E-2</v>
      </c>
      <c r="F65" s="25">
        <f t="shared" si="6"/>
        <v>0.14103000000000002</v>
      </c>
      <c r="G65" s="25">
        <f t="shared" si="7"/>
        <v>3.6102040001424031E-3</v>
      </c>
      <c r="H65" s="25">
        <f t="shared" si="8"/>
        <v>0.19889460900000003</v>
      </c>
      <c r="I65" s="25">
        <f t="shared" si="9"/>
        <v>0.28050106707270006</v>
      </c>
      <c r="J65" s="25">
        <f t="shared" si="10"/>
        <v>0.3955906548926289</v>
      </c>
      <c r="K65" s="25">
        <f t="shared" si="11"/>
        <v>5.0914707014008314E-3</v>
      </c>
      <c r="L65" s="25">
        <f t="shared" si="12"/>
        <v>7.1805011301855929E-3</v>
      </c>
      <c r="M65" s="25">
        <f t="shared" ca="1" si="13"/>
        <v>3.8467495380642425E-2</v>
      </c>
      <c r="N65" s="25">
        <f t="shared" ca="1" si="14"/>
        <v>5.5953791510732426E-7</v>
      </c>
      <c r="O65" s="24">
        <f t="shared" ca="1" si="15"/>
        <v>4168090268.2503781</v>
      </c>
      <c r="P65" s="25">
        <f t="shared" ca="1" si="16"/>
        <v>12853901.729801893</v>
      </c>
      <c r="Q65" s="25">
        <f t="shared" ca="1" si="17"/>
        <v>59724335.439227477</v>
      </c>
      <c r="R65">
        <f t="shared" ca="1" si="18"/>
        <v>-2.3654553792183952E-3</v>
      </c>
    </row>
    <row r="66" spans="1:18" x14ac:dyDescent="0.2">
      <c r="A66" s="82">
        <v>14103</v>
      </c>
      <c r="B66" s="82">
        <v>3.8102040001831483E-2</v>
      </c>
      <c r="C66" s="82">
        <v>0.1</v>
      </c>
      <c r="D66" s="83">
        <f t="shared" si="4"/>
        <v>1.4103000000000001</v>
      </c>
      <c r="E66" s="83">
        <f t="shared" si="5"/>
        <v>3.8102040001831483E-2</v>
      </c>
      <c r="F66" s="25">
        <f t="shared" si="6"/>
        <v>0.14103000000000002</v>
      </c>
      <c r="G66" s="25">
        <f t="shared" si="7"/>
        <v>3.8102040001831484E-3</v>
      </c>
      <c r="H66" s="25">
        <f t="shared" si="8"/>
        <v>0.19889460900000003</v>
      </c>
      <c r="I66" s="25">
        <f t="shared" si="9"/>
        <v>0.28050106707270006</v>
      </c>
      <c r="J66" s="25">
        <f t="shared" si="10"/>
        <v>0.3955906548926289</v>
      </c>
      <c r="K66" s="25">
        <f t="shared" si="11"/>
        <v>5.3735307014582947E-3</v>
      </c>
      <c r="L66" s="25">
        <f t="shared" si="12"/>
        <v>7.578290348266634E-3</v>
      </c>
      <c r="M66" s="25">
        <f t="shared" ca="1" si="13"/>
        <v>3.8467495380642425E-2</v>
      </c>
      <c r="N66" s="25">
        <f t="shared" ca="1" si="14"/>
        <v>1.3355763390184883E-8</v>
      </c>
      <c r="O66" s="24">
        <f t="shared" ca="1" si="15"/>
        <v>4168090268.2503781</v>
      </c>
      <c r="P66" s="25">
        <f t="shared" ca="1" si="16"/>
        <v>12853901.729801893</v>
      </c>
      <c r="Q66" s="25">
        <f t="shared" ca="1" si="17"/>
        <v>59724335.439227477</v>
      </c>
      <c r="R66">
        <f t="shared" ca="1" si="18"/>
        <v>-3.6545537881094159E-4</v>
      </c>
    </row>
    <row r="67" spans="1:18" x14ac:dyDescent="0.2">
      <c r="A67" s="82">
        <v>14105.5</v>
      </c>
      <c r="B67" s="82">
        <v>3.9613739994820207E-2</v>
      </c>
      <c r="C67" s="82">
        <v>0.1</v>
      </c>
      <c r="D67" s="83">
        <f t="shared" si="4"/>
        <v>1.41055</v>
      </c>
      <c r="E67" s="83">
        <f t="shared" si="5"/>
        <v>3.9613739994820207E-2</v>
      </c>
      <c r="F67" s="25">
        <f t="shared" si="6"/>
        <v>0.14105500000000001</v>
      </c>
      <c r="G67" s="25">
        <f t="shared" si="7"/>
        <v>3.9613739994820213E-3</v>
      </c>
      <c r="H67" s="25">
        <f t="shared" si="8"/>
        <v>0.19896513025000001</v>
      </c>
      <c r="I67" s="25">
        <f t="shared" si="9"/>
        <v>0.28065026447413749</v>
      </c>
      <c r="J67" s="25">
        <f t="shared" si="10"/>
        <v>0.39587123055399465</v>
      </c>
      <c r="K67" s="25">
        <f t="shared" si="11"/>
        <v>5.5877160949693652E-3</v>
      </c>
      <c r="L67" s="25">
        <f t="shared" si="12"/>
        <v>7.8817529377590376E-3</v>
      </c>
      <c r="M67" s="25">
        <f t="shared" ca="1" si="13"/>
        <v>3.8482140284006316E-2</v>
      </c>
      <c r="N67" s="25">
        <f t="shared" ca="1" si="14"/>
        <v>1.2805179055140817E-7</v>
      </c>
      <c r="O67" s="24">
        <f t="shared" ca="1" si="15"/>
        <v>4165510517.5264993</v>
      </c>
      <c r="P67" s="25">
        <f t="shared" ca="1" si="16"/>
        <v>12951316.747743443</v>
      </c>
      <c r="Q67" s="25">
        <f t="shared" ca="1" si="17"/>
        <v>59753052.558077611</v>
      </c>
      <c r="R67">
        <f t="shared" ca="1" si="18"/>
        <v>1.1315997108138909E-3</v>
      </c>
    </row>
    <row r="68" spans="1:18" x14ac:dyDescent="0.2">
      <c r="A68" s="82">
        <v>14106</v>
      </c>
      <c r="B68" s="82">
        <v>3.0116080000880174E-2</v>
      </c>
      <c r="C68" s="82">
        <v>1</v>
      </c>
      <c r="D68" s="83">
        <f t="shared" si="4"/>
        <v>1.4106000000000001</v>
      </c>
      <c r="E68" s="83">
        <f t="shared" si="5"/>
        <v>3.0116080000880174E-2</v>
      </c>
      <c r="F68" s="25">
        <f t="shared" si="6"/>
        <v>1.4106000000000001</v>
      </c>
      <c r="G68" s="25">
        <f t="shared" si="7"/>
        <v>3.0116080000880174E-2</v>
      </c>
      <c r="H68" s="25">
        <f t="shared" si="8"/>
        <v>1.9897923600000003</v>
      </c>
      <c r="I68" s="25">
        <f t="shared" si="9"/>
        <v>2.8068011030160007</v>
      </c>
      <c r="J68" s="25">
        <f t="shared" si="10"/>
        <v>3.959273635914371</v>
      </c>
      <c r="K68" s="25">
        <f t="shared" si="11"/>
        <v>4.2481742449241577E-2</v>
      </c>
      <c r="L68" s="25">
        <f t="shared" si="12"/>
        <v>5.9924745898900171E-2</v>
      </c>
      <c r="M68" s="25">
        <f t="shared" ca="1" si="13"/>
        <v>3.8485069504374983E-2</v>
      </c>
      <c r="N68" s="25">
        <f t="shared" ca="1" si="14"/>
        <v>7.0039985309606283E-5</v>
      </c>
      <c r="O68" s="24">
        <f t="shared" ca="1" si="15"/>
        <v>416499470065.38245</v>
      </c>
      <c r="P68" s="25">
        <f t="shared" ca="1" si="16"/>
        <v>1297084053.6488154</v>
      </c>
      <c r="Q68" s="25">
        <f t="shared" ca="1" si="17"/>
        <v>5975879487.6432562</v>
      </c>
      <c r="R68">
        <f t="shared" ca="1" si="18"/>
        <v>-8.3689895034948086E-3</v>
      </c>
    </row>
    <row r="69" spans="1:18" x14ac:dyDescent="0.2">
      <c r="A69" s="82">
        <v>14108</v>
      </c>
      <c r="B69" s="82">
        <v>3.0125439996481873E-2</v>
      </c>
      <c r="C69" s="82">
        <v>0.1</v>
      </c>
      <c r="D69" s="83">
        <f t="shared" si="4"/>
        <v>1.4108000000000001</v>
      </c>
      <c r="E69" s="83">
        <f t="shared" si="5"/>
        <v>3.0125439996481873E-2</v>
      </c>
      <c r="F69" s="25">
        <f t="shared" si="6"/>
        <v>0.14108000000000001</v>
      </c>
      <c r="G69" s="25">
        <f t="shared" si="7"/>
        <v>3.0125439996481875E-3</v>
      </c>
      <c r="H69" s="25">
        <f t="shared" si="8"/>
        <v>0.19903566400000003</v>
      </c>
      <c r="I69" s="25">
        <f t="shared" si="9"/>
        <v>0.28079951477120008</v>
      </c>
      <c r="J69" s="25">
        <f t="shared" si="10"/>
        <v>0.39615195543920906</v>
      </c>
      <c r="K69" s="25">
        <f t="shared" si="11"/>
        <v>4.2500970747036629E-3</v>
      </c>
      <c r="L69" s="25">
        <f t="shared" si="12"/>
        <v>5.9960369529919282E-3</v>
      </c>
      <c r="M69" s="25">
        <f t="shared" ca="1" si="13"/>
        <v>3.8496787184835936E-2</v>
      </c>
      <c r="N69" s="25">
        <f t="shared" ca="1" si="14"/>
        <v>7.0079453747963473E-6</v>
      </c>
      <c r="O69" s="24">
        <f t="shared" ca="1" si="15"/>
        <v>4162931877.3262033</v>
      </c>
      <c r="P69" s="25">
        <f t="shared" ca="1" si="16"/>
        <v>13049071.558063181</v>
      </c>
      <c r="Q69" s="25">
        <f t="shared" ca="1" si="17"/>
        <v>59781760.46203877</v>
      </c>
      <c r="R69">
        <f t="shared" ca="1" si="18"/>
        <v>-8.3713471883540627E-3</v>
      </c>
    </row>
    <row r="70" spans="1:18" x14ac:dyDescent="0.2">
      <c r="A70" s="82">
        <v>14125.5</v>
      </c>
      <c r="B70" s="82">
        <v>2.5707339991640765E-2</v>
      </c>
      <c r="C70" s="82">
        <v>1</v>
      </c>
      <c r="D70" s="83">
        <f t="shared" si="4"/>
        <v>1.41255</v>
      </c>
      <c r="E70" s="83">
        <f t="shared" si="5"/>
        <v>2.5707339991640765E-2</v>
      </c>
      <c r="F70" s="25">
        <f t="shared" si="6"/>
        <v>1.41255</v>
      </c>
      <c r="G70" s="25">
        <f t="shared" si="7"/>
        <v>2.5707339991640765E-2</v>
      </c>
      <c r="H70" s="25">
        <f t="shared" si="8"/>
        <v>1.9952975024999999</v>
      </c>
      <c r="I70" s="25">
        <f t="shared" si="9"/>
        <v>2.8184574871563748</v>
      </c>
      <c r="J70" s="25">
        <f t="shared" si="10"/>
        <v>3.9812121234827371</v>
      </c>
      <c r="K70" s="25">
        <f t="shared" si="11"/>
        <v>3.6312903105192161E-2</v>
      </c>
      <c r="L70" s="25">
        <f t="shared" si="12"/>
        <v>5.1293791281239183E-2</v>
      </c>
      <c r="M70" s="25">
        <f t="shared" ca="1" si="13"/>
        <v>3.8599371419683226E-2</v>
      </c>
      <c r="N70" s="25">
        <f t="shared" ca="1" si="14"/>
        <v>1.6620447434163453E-4</v>
      </c>
      <c r="O70" s="24">
        <f t="shared" ca="1" si="15"/>
        <v>414491246624.66266</v>
      </c>
      <c r="P70" s="25">
        <f t="shared" ca="1" si="16"/>
        <v>1374284299.4704263</v>
      </c>
      <c r="Q70" s="25">
        <f t="shared" ca="1" si="17"/>
        <v>5998245679.8384666</v>
      </c>
      <c r="R70">
        <f t="shared" ca="1" si="18"/>
        <v>-1.2892031428042461E-2</v>
      </c>
    </row>
    <row r="71" spans="1:18" x14ac:dyDescent="0.2">
      <c r="A71" s="82">
        <v>14132.5</v>
      </c>
      <c r="B71" s="82">
        <v>3.5140099993441254E-2</v>
      </c>
      <c r="C71" s="82">
        <v>1</v>
      </c>
      <c r="D71" s="83">
        <f t="shared" si="4"/>
        <v>1.4132499999999999</v>
      </c>
      <c r="E71" s="83">
        <f t="shared" si="5"/>
        <v>3.5140099993441254E-2</v>
      </c>
      <c r="F71" s="25">
        <f t="shared" si="6"/>
        <v>1.4132499999999999</v>
      </c>
      <c r="G71" s="25">
        <f t="shared" si="7"/>
        <v>3.5140099993441254E-2</v>
      </c>
      <c r="H71" s="25">
        <f t="shared" si="8"/>
        <v>1.9972755624999996</v>
      </c>
      <c r="I71" s="25">
        <f t="shared" si="9"/>
        <v>2.822649688703124</v>
      </c>
      <c r="J71" s="25">
        <f t="shared" si="10"/>
        <v>3.9891096725596897</v>
      </c>
      <c r="K71" s="25">
        <f t="shared" si="11"/>
        <v>4.9661746315730851E-2</v>
      </c>
      <c r="L71" s="25">
        <f t="shared" si="12"/>
        <v>7.0184462980706616E-2</v>
      </c>
      <c r="M71" s="25">
        <f t="shared" ca="1" si="13"/>
        <v>3.8640432518851728E-2</v>
      </c>
      <c r="N71" s="25">
        <f t="shared" ca="1" si="14"/>
        <v>1.2252327788446465E-5</v>
      </c>
      <c r="O71" s="24">
        <f t="shared" ca="1" si="15"/>
        <v>413771991196.73236</v>
      </c>
      <c r="P71" s="25">
        <f t="shared" ca="1" si="16"/>
        <v>1402498505.0760047</v>
      </c>
      <c r="Q71" s="25">
        <f t="shared" ca="1" si="17"/>
        <v>6006260785.5091763</v>
      </c>
      <c r="R71">
        <f t="shared" ca="1" si="18"/>
        <v>-3.5003325254104739E-3</v>
      </c>
    </row>
    <row r="72" spans="1:18" x14ac:dyDescent="0.2">
      <c r="A72" s="82">
        <v>14134.5</v>
      </c>
      <c r="B72" s="82">
        <v>3.5549460000765976E-2</v>
      </c>
      <c r="C72" s="82">
        <v>1</v>
      </c>
      <c r="D72" s="83">
        <f t="shared" si="4"/>
        <v>1.4134500000000001</v>
      </c>
      <c r="E72" s="83">
        <f t="shared" si="5"/>
        <v>3.5549460000765976E-2</v>
      </c>
      <c r="F72" s="25">
        <f t="shared" si="6"/>
        <v>1.4134500000000001</v>
      </c>
      <c r="G72" s="25">
        <f t="shared" si="7"/>
        <v>3.5549460000765976E-2</v>
      </c>
      <c r="H72" s="25">
        <f t="shared" si="8"/>
        <v>1.9978409025000003</v>
      </c>
      <c r="I72" s="25">
        <f t="shared" si="9"/>
        <v>2.8238482236386258</v>
      </c>
      <c r="J72" s="25">
        <f t="shared" si="10"/>
        <v>3.991368271702016</v>
      </c>
      <c r="K72" s="25">
        <f t="shared" si="11"/>
        <v>5.0247384238082671E-2</v>
      </c>
      <c r="L72" s="25">
        <f t="shared" si="12"/>
        <v>7.1022165251317951E-2</v>
      </c>
      <c r="M72" s="25">
        <f t="shared" ca="1" si="13"/>
        <v>3.8652167137821949E-2</v>
      </c>
      <c r="N72" s="25">
        <f t="shared" ca="1" si="14"/>
        <v>9.6267915783380784E-6</v>
      </c>
      <c r="O72" s="24">
        <f t="shared" ca="1" si="15"/>
        <v>413566649138.66681</v>
      </c>
      <c r="P72" s="25">
        <f t="shared" ca="1" si="16"/>
        <v>1410608178.1936369</v>
      </c>
      <c r="Q72" s="25">
        <f t="shared" ca="1" si="17"/>
        <v>6008549471.8578091</v>
      </c>
      <c r="R72">
        <f t="shared" ca="1" si="18"/>
        <v>-3.1027071370559739E-3</v>
      </c>
    </row>
    <row r="73" spans="1:18" x14ac:dyDescent="0.2">
      <c r="A73" s="82">
        <v>14137</v>
      </c>
      <c r="B73" s="82">
        <v>3.5461159997794311E-2</v>
      </c>
      <c r="C73" s="82">
        <v>1</v>
      </c>
      <c r="D73" s="83">
        <f t="shared" si="4"/>
        <v>1.4137</v>
      </c>
      <c r="E73" s="83">
        <f t="shared" si="5"/>
        <v>3.5461159997794311E-2</v>
      </c>
      <c r="F73" s="25">
        <f t="shared" si="6"/>
        <v>1.4137</v>
      </c>
      <c r="G73" s="25">
        <f t="shared" si="7"/>
        <v>3.5461159997794311E-2</v>
      </c>
      <c r="H73" s="25">
        <f t="shared" si="8"/>
        <v>1.9985476899999999</v>
      </c>
      <c r="I73" s="25">
        <f t="shared" si="9"/>
        <v>2.8253468693529999</v>
      </c>
      <c r="J73" s="25">
        <f t="shared" si="10"/>
        <v>3.994192869204336</v>
      </c>
      <c r="K73" s="25">
        <f t="shared" si="11"/>
        <v>5.0131441888881814E-2</v>
      </c>
      <c r="L73" s="25">
        <f t="shared" si="12"/>
        <v>7.0870819398312218E-2</v>
      </c>
      <c r="M73" s="25">
        <f t="shared" ca="1" si="13"/>
        <v>3.8666837209253832E-2</v>
      </c>
      <c r="N73" s="25">
        <f t="shared" ca="1" si="14"/>
        <v>1.0276366384070887E-5</v>
      </c>
      <c r="O73" s="24">
        <f t="shared" ca="1" si="15"/>
        <v>413310071209.12659</v>
      </c>
      <c r="P73" s="25">
        <f t="shared" ca="1" si="16"/>
        <v>1420775520.9887571</v>
      </c>
      <c r="Q73" s="25">
        <f t="shared" ca="1" si="17"/>
        <v>6011409488.2986298</v>
      </c>
      <c r="R73">
        <f t="shared" ca="1" si="18"/>
        <v>-3.2056772114595206E-3</v>
      </c>
    </row>
    <row r="74" spans="1:18" x14ac:dyDescent="0.2">
      <c r="A74" s="82">
        <v>14139.5</v>
      </c>
      <c r="B74" s="82">
        <v>3.5672859994519968E-2</v>
      </c>
      <c r="C74" s="82">
        <v>1</v>
      </c>
      <c r="D74" s="83">
        <f t="shared" si="4"/>
        <v>1.41395</v>
      </c>
      <c r="E74" s="83">
        <f t="shared" si="5"/>
        <v>3.5672859994519968E-2</v>
      </c>
      <c r="F74" s="25">
        <f t="shared" si="6"/>
        <v>1.41395</v>
      </c>
      <c r="G74" s="25">
        <f t="shared" si="7"/>
        <v>3.5672859994519968E-2</v>
      </c>
      <c r="H74" s="25">
        <f t="shared" si="8"/>
        <v>1.9992546025000002</v>
      </c>
      <c r="I74" s="25">
        <f t="shared" si="9"/>
        <v>2.8268460452048751</v>
      </c>
      <c r="J74" s="25">
        <f t="shared" si="10"/>
        <v>3.9970189656174333</v>
      </c>
      <c r="K74" s="25">
        <f t="shared" si="11"/>
        <v>5.0439640389251507E-2</v>
      </c>
      <c r="L74" s="25">
        <f t="shared" si="12"/>
        <v>7.1319129528382166E-2</v>
      </c>
      <c r="M74" s="25">
        <f t="shared" ca="1" si="13"/>
        <v>3.8681509278151449E-2</v>
      </c>
      <c r="N74" s="25">
        <f t="shared" ca="1" si="14"/>
        <v>9.0519705118962271E-6</v>
      </c>
      <c r="O74" s="24">
        <f t="shared" ca="1" si="15"/>
        <v>413053603967.06738</v>
      </c>
      <c r="P74" s="25">
        <f t="shared" ca="1" si="16"/>
        <v>1430976447.1755424</v>
      </c>
      <c r="Q74" s="25">
        <f t="shared" ca="1" si="17"/>
        <v>6014268568.6684523</v>
      </c>
      <c r="R74">
        <f t="shared" ca="1" si="18"/>
        <v>-3.0086492836314815E-3</v>
      </c>
    </row>
    <row r="75" spans="1:18" x14ac:dyDescent="0.2">
      <c r="A75" s="82">
        <v>14144.5</v>
      </c>
      <c r="B75" s="82">
        <v>3.4496259992010891E-2</v>
      </c>
      <c r="C75" s="82">
        <v>1</v>
      </c>
      <c r="D75" s="83">
        <f t="shared" si="4"/>
        <v>1.41445</v>
      </c>
      <c r="E75" s="83">
        <f t="shared" si="5"/>
        <v>3.4496259992010891E-2</v>
      </c>
      <c r="F75" s="25">
        <f t="shared" si="6"/>
        <v>1.41445</v>
      </c>
      <c r="G75" s="25">
        <f t="shared" si="7"/>
        <v>3.4496259992010891E-2</v>
      </c>
      <c r="H75" s="25">
        <f t="shared" si="8"/>
        <v>2.0006688024999999</v>
      </c>
      <c r="I75" s="25">
        <f t="shared" si="9"/>
        <v>2.8298459876961246</v>
      </c>
      <c r="J75" s="25">
        <f t="shared" si="10"/>
        <v>4.0026756572967832</v>
      </c>
      <c r="K75" s="25">
        <f t="shared" si="11"/>
        <v>4.8793234945699808E-2</v>
      </c>
      <c r="L75" s="25">
        <f t="shared" si="12"/>
        <v>6.9015591168945095E-2</v>
      </c>
      <c r="M75" s="25">
        <f t="shared" ca="1" si="13"/>
        <v>3.8710859408343803E-2</v>
      </c>
      <c r="N75" s="25">
        <f t="shared" ca="1" si="14"/>
        <v>1.7762848240153722E-5</v>
      </c>
      <c r="O75" s="24">
        <f t="shared" ca="1" si="15"/>
        <v>412541001429.6593</v>
      </c>
      <c r="P75" s="25">
        <f t="shared" ca="1" si="16"/>
        <v>1451478924.311857</v>
      </c>
      <c r="Q75" s="25">
        <f t="shared" ca="1" si="17"/>
        <v>6019983916.5842295</v>
      </c>
      <c r="R75">
        <f t="shared" ca="1" si="18"/>
        <v>-4.214599416332912E-3</v>
      </c>
    </row>
    <row r="76" spans="1:18" x14ac:dyDescent="0.2">
      <c r="A76" s="82">
        <v>14145</v>
      </c>
      <c r="B76" s="82">
        <v>3.0298599995148834E-2</v>
      </c>
      <c r="C76" s="82">
        <v>1</v>
      </c>
      <c r="D76" s="83">
        <f t="shared" si="4"/>
        <v>1.4145000000000001</v>
      </c>
      <c r="E76" s="83">
        <f t="shared" si="5"/>
        <v>3.0298599995148834E-2</v>
      </c>
      <c r="F76" s="25">
        <f t="shared" si="6"/>
        <v>1.4145000000000001</v>
      </c>
      <c r="G76" s="25">
        <f t="shared" si="7"/>
        <v>3.0298599995148834E-2</v>
      </c>
      <c r="H76" s="25">
        <f t="shared" si="8"/>
        <v>2.0008102500000002</v>
      </c>
      <c r="I76" s="25">
        <f t="shared" si="9"/>
        <v>2.8301460986250007</v>
      </c>
      <c r="J76" s="25">
        <f t="shared" si="10"/>
        <v>4.0032416565050637</v>
      </c>
      <c r="K76" s="25">
        <f t="shared" si="11"/>
        <v>4.2857369693138025E-2</v>
      </c>
      <c r="L76" s="25">
        <f t="shared" si="12"/>
        <v>6.0621749430943742E-2</v>
      </c>
      <c r="M76" s="25">
        <f t="shared" ca="1" si="13"/>
        <v>3.8713794860805506E-2</v>
      </c>
      <c r="N76" s="25">
        <f t="shared" ca="1" si="14"/>
        <v>7.0815504626974422E-5</v>
      </c>
      <c r="O76" s="24">
        <f t="shared" ca="1" si="15"/>
        <v>412489765511.88806</v>
      </c>
      <c r="P76" s="25">
        <f t="shared" ca="1" si="16"/>
        <v>1453536543.8194611</v>
      </c>
      <c r="Q76" s="25">
        <f t="shared" ca="1" si="17"/>
        <v>6020555244.8317089</v>
      </c>
      <c r="R76">
        <f t="shared" ca="1" si="18"/>
        <v>-8.4151948656566722E-3</v>
      </c>
    </row>
    <row r="77" spans="1:18" x14ac:dyDescent="0.2">
      <c r="A77" s="82">
        <v>14155</v>
      </c>
      <c r="B77" s="82">
        <v>1.7345399995974731E-2</v>
      </c>
      <c r="C77" s="82">
        <v>1</v>
      </c>
      <c r="D77" s="83">
        <f t="shared" si="4"/>
        <v>1.4155</v>
      </c>
      <c r="E77" s="83">
        <f t="shared" si="5"/>
        <v>1.7345399995974731E-2</v>
      </c>
      <c r="F77" s="25">
        <f t="shared" si="6"/>
        <v>1.4155</v>
      </c>
      <c r="G77" s="25">
        <f t="shared" si="7"/>
        <v>1.7345399995974731E-2</v>
      </c>
      <c r="H77" s="25">
        <f t="shared" si="8"/>
        <v>2.0036402500000001</v>
      </c>
      <c r="I77" s="25">
        <f t="shared" si="9"/>
        <v>2.8361527738750003</v>
      </c>
      <c r="J77" s="25">
        <f t="shared" si="10"/>
        <v>4.0145742514200631</v>
      </c>
      <c r="K77" s="25">
        <f t="shared" si="11"/>
        <v>2.4552413694302232E-2</v>
      </c>
      <c r="L77" s="25">
        <f t="shared" si="12"/>
        <v>3.4753941584284812E-2</v>
      </c>
      <c r="M77" s="25">
        <f t="shared" ca="1" si="13"/>
        <v>3.877252068875138E-2</v>
      </c>
      <c r="N77" s="25">
        <f t="shared" ca="1" si="14"/>
        <v>4.591215011828173E-4</v>
      </c>
      <c r="O77" s="24">
        <f t="shared" ca="1" si="15"/>
        <v>411465975845.92474</v>
      </c>
      <c r="P77" s="25">
        <f t="shared" ca="1" si="16"/>
        <v>1494969858.6238985</v>
      </c>
      <c r="Q77" s="25">
        <f t="shared" ca="1" si="17"/>
        <v>6031973903.5734358</v>
      </c>
      <c r="R77">
        <f t="shared" ca="1" si="18"/>
        <v>-2.1427120692776649E-2</v>
      </c>
    </row>
    <row r="78" spans="1:18" x14ac:dyDescent="0.2">
      <c r="A78" s="82">
        <v>14177</v>
      </c>
      <c r="B78" s="82">
        <v>2.9448360000969842E-2</v>
      </c>
      <c r="C78" s="82">
        <v>1</v>
      </c>
      <c r="D78" s="83">
        <f t="shared" si="4"/>
        <v>1.4177</v>
      </c>
      <c r="E78" s="83">
        <f t="shared" si="5"/>
        <v>2.9448360000969842E-2</v>
      </c>
      <c r="F78" s="25">
        <f t="shared" si="6"/>
        <v>1.4177</v>
      </c>
      <c r="G78" s="25">
        <f t="shared" si="7"/>
        <v>2.9448360000969842E-2</v>
      </c>
      <c r="H78" s="25">
        <f t="shared" si="8"/>
        <v>2.0098732899999998</v>
      </c>
      <c r="I78" s="25">
        <f t="shared" si="9"/>
        <v>2.8493973632329999</v>
      </c>
      <c r="J78" s="25">
        <f t="shared" si="10"/>
        <v>4.0395906418554235</v>
      </c>
      <c r="K78" s="25">
        <f t="shared" si="11"/>
        <v>4.1748939973374942E-2</v>
      </c>
      <c r="L78" s="25">
        <f t="shared" si="12"/>
        <v>5.9187472200253652E-2</v>
      </c>
      <c r="M78" s="25">
        <f t="shared" ca="1" si="13"/>
        <v>3.890183000750129E-2</v>
      </c>
      <c r="N78" s="25">
        <f t="shared" ca="1" si="14"/>
        <v>8.936809516438969E-5</v>
      </c>
      <c r="O78" s="24">
        <f t="shared" ca="1" si="15"/>
        <v>409219858166.77069</v>
      </c>
      <c r="P78" s="25">
        <f t="shared" ca="1" si="16"/>
        <v>1587999046.7526977</v>
      </c>
      <c r="Q78" s="25">
        <f t="shared" ca="1" si="17"/>
        <v>6057041663.2891273</v>
      </c>
      <c r="R78">
        <f t="shared" ca="1" si="18"/>
        <v>-9.4534700065314475E-3</v>
      </c>
    </row>
    <row r="79" spans="1:18" x14ac:dyDescent="0.2">
      <c r="A79" s="82">
        <v>14193.5</v>
      </c>
      <c r="B79" s="82">
        <v>2.5025579998327885E-2</v>
      </c>
      <c r="C79" s="82">
        <v>0.1</v>
      </c>
      <c r="D79" s="83">
        <f t="shared" si="4"/>
        <v>1.4193499999999999</v>
      </c>
      <c r="E79" s="83">
        <f t="shared" si="5"/>
        <v>2.5025579998327885E-2</v>
      </c>
      <c r="F79" s="25">
        <f t="shared" si="6"/>
        <v>0.14193500000000001</v>
      </c>
      <c r="G79" s="25">
        <f t="shared" si="7"/>
        <v>2.5025579998327885E-3</v>
      </c>
      <c r="H79" s="25">
        <f t="shared" si="8"/>
        <v>0.20145544225000001</v>
      </c>
      <c r="I79" s="25">
        <f t="shared" si="9"/>
        <v>0.28593578195753749</v>
      </c>
      <c r="J79" s="25">
        <f t="shared" si="10"/>
        <v>0.40584295212143079</v>
      </c>
      <c r="K79" s="25">
        <f t="shared" si="11"/>
        <v>3.552005697062668E-3</v>
      </c>
      <c r="L79" s="25">
        <f t="shared" si="12"/>
        <v>5.0415392861258975E-3</v>
      </c>
      <c r="M79" s="25">
        <f t="shared" ca="1" si="13"/>
        <v>3.8998913507771335E-2</v>
      </c>
      <c r="N79" s="25">
        <f t="shared" ca="1" si="14"/>
        <v>1.9525404936613524E-5</v>
      </c>
      <c r="O79" s="24">
        <f t="shared" ca="1" si="15"/>
        <v>4075408726.1651077</v>
      </c>
      <c r="P79" s="25">
        <f t="shared" ca="1" si="16"/>
        <v>16594533.706859304</v>
      </c>
      <c r="Q79" s="25">
        <f t="shared" ca="1" si="17"/>
        <v>60757940.212534197</v>
      </c>
      <c r="R79">
        <f t="shared" ca="1" si="18"/>
        <v>-1.397333350944345E-2</v>
      </c>
    </row>
    <row r="80" spans="1:18" x14ac:dyDescent="0.2">
      <c r="A80" s="82">
        <v>14208</v>
      </c>
      <c r="B80" s="82">
        <v>3.3593439991818741E-2</v>
      </c>
      <c r="C80" s="82">
        <v>0.1</v>
      </c>
      <c r="D80" s="83">
        <f t="shared" si="4"/>
        <v>1.4208000000000001</v>
      </c>
      <c r="E80" s="83">
        <f t="shared" si="5"/>
        <v>3.3593439991818741E-2</v>
      </c>
      <c r="F80" s="25">
        <f t="shared" si="6"/>
        <v>0.14208000000000001</v>
      </c>
      <c r="G80" s="25">
        <f t="shared" si="7"/>
        <v>3.3593439991818743E-3</v>
      </c>
      <c r="H80" s="25">
        <f t="shared" si="8"/>
        <v>0.20186726400000002</v>
      </c>
      <c r="I80" s="25">
        <f t="shared" si="9"/>
        <v>0.28681300869120002</v>
      </c>
      <c r="J80" s="25">
        <f t="shared" si="10"/>
        <v>0.40750392274845704</v>
      </c>
      <c r="K80" s="25">
        <f t="shared" si="11"/>
        <v>4.7729559540376073E-3</v>
      </c>
      <c r="L80" s="25">
        <f t="shared" si="12"/>
        <v>6.7814158194966327E-3</v>
      </c>
      <c r="M80" s="25">
        <f t="shared" ca="1" si="13"/>
        <v>3.9084301139906019E-2</v>
      </c>
      <c r="N80" s="25">
        <f t="shared" ca="1" si="14"/>
        <v>3.0149556147574343E-6</v>
      </c>
      <c r="O80" s="24">
        <f t="shared" ca="1" si="15"/>
        <v>4060693575.8096142</v>
      </c>
      <c r="P80" s="25">
        <f t="shared" ca="1" si="16"/>
        <v>17234291.195121747</v>
      </c>
      <c r="Q80" s="25">
        <f t="shared" ca="1" si="17"/>
        <v>60922387.847898804</v>
      </c>
      <c r="R80">
        <f t="shared" ca="1" si="18"/>
        <v>-5.4908611480872782E-3</v>
      </c>
    </row>
    <row r="81" spans="1:18" x14ac:dyDescent="0.2">
      <c r="A81" s="82">
        <v>14213</v>
      </c>
      <c r="B81" s="82">
        <v>3.761683999618981E-2</v>
      </c>
      <c r="C81" s="82">
        <v>1</v>
      </c>
      <c r="D81" s="83">
        <f t="shared" si="4"/>
        <v>1.4213</v>
      </c>
      <c r="E81" s="83">
        <f t="shared" si="5"/>
        <v>3.761683999618981E-2</v>
      </c>
      <c r="F81" s="25">
        <f t="shared" si="6"/>
        <v>1.4213</v>
      </c>
      <c r="G81" s="25">
        <f t="shared" si="7"/>
        <v>3.761683999618981E-2</v>
      </c>
      <c r="H81" s="25">
        <f t="shared" si="8"/>
        <v>2.0200936899999999</v>
      </c>
      <c r="I81" s="25">
        <f t="shared" si="9"/>
        <v>2.8711591615969998</v>
      </c>
      <c r="J81" s="25">
        <f t="shared" si="10"/>
        <v>4.0807785163778156</v>
      </c>
      <c r="K81" s="25">
        <f t="shared" si="11"/>
        <v>5.346481468658458E-2</v>
      </c>
      <c r="L81" s="25">
        <f t="shared" si="12"/>
        <v>7.5989541114042658E-2</v>
      </c>
      <c r="M81" s="25">
        <f t="shared" ca="1" si="13"/>
        <v>3.9113760731219513E-2</v>
      </c>
      <c r="N81" s="25">
        <f t="shared" ca="1" si="14"/>
        <v>2.240771686961865E-6</v>
      </c>
      <c r="O81" s="24">
        <f t="shared" ca="1" si="15"/>
        <v>405562795851.54968</v>
      </c>
      <c r="P81" s="25">
        <f t="shared" ca="1" si="16"/>
        <v>1745745061.9036307</v>
      </c>
      <c r="Q81" s="25">
        <f t="shared" ca="1" si="17"/>
        <v>6097901849.3657942</v>
      </c>
      <c r="R81">
        <f t="shared" ca="1" si="18"/>
        <v>-1.4969207350297026E-3</v>
      </c>
    </row>
    <row r="82" spans="1:18" x14ac:dyDescent="0.2">
      <c r="A82" s="82">
        <v>14230</v>
      </c>
      <c r="B82" s="82">
        <v>2.6696399996581022E-2</v>
      </c>
      <c r="C82" s="82">
        <v>1</v>
      </c>
      <c r="D82" s="83">
        <f t="shared" si="4"/>
        <v>1.423</v>
      </c>
      <c r="E82" s="83">
        <f t="shared" si="5"/>
        <v>2.6696399996581022E-2</v>
      </c>
      <c r="F82" s="25">
        <f t="shared" si="6"/>
        <v>1.423</v>
      </c>
      <c r="G82" s="25">
        <f t="shared" si="7"/>
        <v>2.6696399996581022E-2</v>
      </c>
      <c r="H82" s="25">
        <f t="shared" si="8"/>
        <v>2.0249290000000002</v>
      </c>
      <c r="I82" s="25">
        <f t="shared" si="9"/>
        <v>2.8814739670000002</v>
      </c>
      <c r="J82" s="25">
        <f t="shared" si="10"/>
        <v>4.1003374550410001</v>
      </c>
      <c r="K82" s="25">
        <f t="shared" si="11"/>
        <v>3.7988977195134797E-2</v>
      </c>
      <c r="L82" s="25">
        <f t="shared" si="12"/>
        <v>5.4058314548676815E-2</v>
      </c>
      <c r="M82" s="25">
        <f t="shared" ca="1" si="13"/>
        <v>3.9213983105859565E-2</v>
      </c>
      <c r="N82" s="25">
        <f t="shared" ca="1" si="14"/>
        <v>1.5668988689769548E-4</v>
      </c>
      <c r="O82" s="24">
        <f t="shared" ca="1" si="15"/>
        <v>403843770090.04523</v>
      </c>
      <c r="P82" s="25">
        <f t="shared" ca="1" si="16"/>
        <v>1822594194.0406425</v>
      </c>
      <c r="Q82" s="25">
        <f t="shared" ca="1" si="17"/>
        <v>6117127167.5727491</v>
      </c>
      <c r="R82">
        <f t="shared" ca="1" si="18"/>
        <v>-1.2517583109278543E-2</v>
      </c>
    </row>
    <row r="83" spans="1:18" x14ac:dyDescent="0.2">
      <c r="A83" s="82">
        <v>14230</v>
      </c>
      <c r="B83" s="82">
        <v>3.669639999861829E-2</v>
      </c>
      <c r="C83" s="82">
        <v>1</v>
      </c>
      <c r="D83" s="83">
        <f t="shared" si="4"/>
        <v>1.423</v>
      </c>
      <c r="E83" s="83">
        <f t="shared" si="5"/>
        <v>3.669639999861829E-2</v>
      </c>
      <c r="F83" s="25">
        <f t="shared" si="6"/>
        <v>1.423</v>
      </c>
      <c r="G83" s="25">
        <f t="shared" si="7"/>
        <v>3.669639999861829E-2</v>
      </c>
      <c r="H83" s="25">
        <f t="shared" si="8"/>
        <v>2.0249290000000002</v>
      </c>
      <c r="I83" s="25">
        <f t="shared" si="9"/>
        <v>2.8814739670000002</v>
      </c>
      <c r="J83" s="25">
        <f t="shared" si="10"/>
        <v>4.1003374550410001</v>
      </c>
      <c r="K83" s="25">
        <f t="shared" si="11"/>
        <v>5.2218977198033825E-2</v>
      </c>
      <c r="L83" s="25">
        <f t="shared" si="12"/>
        <v>7.4307604552802137E-2</v>
      </c>
      <c r="M83" s="25">
        <f t="shared" ca="1" si="13"/>
        <v>3.9213983105859565E-2</v>
      </c>
      <c r="N83" s="25">
        <f t="shared" ca="1" si="14"/>
        <v>6.3382247018666344E-6</v>
      </c>
      <c r="O83" s="24">
        <f t="shared" ca="1" si="15"/>
        <v>403843770090.04523</v>
      </c>
      <c r="P83" s="25">
        <f t="shared" ca="1" si="16"/>
        <v>1822594194.0406425</v>
      </c>
      <c r="Q83" s="25">
        <f t="shared" ca="1" si="17"/>
        <v>6117127167.5727491</v>
      </c>
      <c r="R83">
        <f t="shared" ca="1" si="18"/>
        <v>-2.5175831072412752E-3</v>
      </c>
    </row>
    <row r="84" spans="1:18" x14ac:dyDescent="0.2">
      <c r="A84" s="82">
        <v>14233</v>
      </c>
      <c r="B84" s="82">
        <v>3.571043999545509E-2</v>
      </c>
      <c r="C84" s="82">
        <v>1</v>
      </c>
      <c r="D84" s="83">
        <f t="shared" si="4"/>
        <v>1.4233</v>
      </c>
      <c r="E84" s="83">
        <f t="shared" si="5"/>
        <v>3.571043999545509E-2</v>
      </c>
      <c r="F84" s="25">
        <f t="shared" si="6"/>
        <v>1.4233</v>
      </c>
      <c r="G84" s="25">
        <f t="shared" si="7"/>
        <v>3.571043999545509E-2</v>
      </c>
      <c r="H84" s="25">
        <f t="shared" si="8"/>
        <v>2.0257828899999999</v>
      </c>
      <c r="I84" s="25">
        <f t="shared" si="9"/>
        <v>2.8832967873369997</v>
      </c>
      <c r="J84" s="25">
        <f t="shared" si="10"/>
        <v>4.1037963174167515</v>
      </c>
      <c r="K84" s="25">
        <f t="shared" si="11"/>
        <v>5.0826669245531232E-2</v>
      </c>
      <c r="L84" s="25">
        <f t="shared" si="12"/>
        <v>7.2341598337164609E-2</v>
      </c>
      <c r="M84" s="25">
        <f t="shared" ca="1" si="13"/>
        <v>3.9231678995102048E-2</v>
      </c>
      <c r="N84" s="25">
        <f t="shared" ca="1" si="14"/>
        <v>1.2399124092634712E-5</v>
      </c>
      <c r="O84" s="24">
        <f t="shared" ca="1" si="15"/>
        <v>403540939005.55334</v>
      </c>
      <c r="P84" s="25">
        <f t="shared" ca="1" si="16"/>
        <v>1836311714.2284751</v>
      </c>
      <c r="Q84" s="25">
        <f t="shared" ca="1" si="17"/>
        <v>6120515184.018918</v>
      </c>
      <c r="R84">
        <f t="shared" ca="1" si="18"/>
        <v>-3.5212389996469584E-3</v>
      </c>
    </row>
    <row r="85" spans="1:18" x14ac:dyDescent="0.2">
      <c r="A85" s="82">
        <v>14235</v>
      </c>
      <c r="B85" s="82">
        <v>2.3719799995888025E-2</v>
      </c>
      <c r="C85" s="82">
        <v>1</v>
      </c>
      <c r="D85" s="83">
        <f t="shared" ref="D85:D148" si="21">A85/A$18</f>
        <v>1.4235</v>
      </c>
      <c r="E85" s="83">
        <f t="shared" ref="E85:E148" si="22">B85/B$18</f>
        <v>2.3719799995888025E-2</v>
      </c>
      <c r="F85" s="25">
        <f t="shared" ref="F85:F148" si="23">$C85*D85</f>
        <v>1.4235</v>
      </c>
      <c r="G85" s="25">
        <f t="shared" ref="G85:G148" si="24">$C85*E85</f>
        <v>2.3719799995888025E-2</v>
      </c>
      <c r="H85" s="25">
        <f t="shared" ref="H85:H148" si="25">C85*D85*D85</f>
        <v>2.02635225</v>
      </c>
      <c r="I85" s="25">
        <f t="shared" ref="I85:I148" si="26">C85*D85*D85*D85</f>
        <v>2.8845124278749998</v>
      </c>
      <c r="J85" s="25">
        <f t="shared" ref="J85:J148" si="27">C85*D85*D85*D85*D85</f>
        <v>4.1061034410800623</v>
      </c>
      <c r="K85" s="25">
        <f t="shared" ref="K85:K148" si="28">C85*E85*D85</f>
        <v>3.3765135294146605E-2</v>
      </c>
      <c r="L85" s="25">
        <f t="shared" ref="L85:L148" si="29">C85*E85*D85*D85</f>
        <v>4.806467009121769E-2</v>
      </c>
      <c r="M85" s="25">
        <f t="shared" ref="M85:M148" ca="1" si="30">+E$4+E$5*D85+E$6*D85^2</f>
        <v>3.9243477852569625E-2</v>
      </c>
      <c r="N85" s="25">
        <f t="shared" ref="N85:N148" ca="1" si="31">C85*(M85-E85)^2</f>
        <v>2.4098457419802663E-4</v>
      </c>
      <c r="O85" s="24">
        <f t="shared" ref="O85:O148" ca="1" si="32">(C85*O$1-O$2*F85+O$3*H85)^2</f>
        <v>403339139282.09235</v>
      </c>
      <c r="P85" s="25">
        <f t="shared" ref="P85:P148" ca="1" si="33">(-C85*O$2+O$4*F85-O$5*H85)^2</f>
        <v>1845482639.6335013</v>
      </c>
      <c r="Q85" s="25">
        <f t="shared" ref="Q85:Q148" ca="1" si="34">+(C85*O$3-F85*O$5+H85*O$6)^2</f>
        <v>6122773077.871213</v>
      </c>
      <c r="R85">
        <f t="shared" ref="R85:R148" ca="1" si="35">+E85-M85</f>
        <v>-1.55236778566816E-2</v>
      </c>
    </row>
    <row r="86" spans="1:18" x14ac:dyDescent="0.2">
      <c r="A86" s="82">
        <v>14235</v>
      </c>
      <c r="B86" s="82">
        <v>2.9119799997715745E-2</v>
      </c>
      <c r="C86" s="82">
        <v>1</v>
      </c>
      <c r="D86" s="83">
        <f t="shared" si="21"/>
        <v>1.4235</v>
      </c>
      <c r="E86" s="83">
        <f t="shared" si="22"/>
        <v>2.9119799997715745E-2</v>
      </c>
      <c r="F86" s="25">
        <f t="shared" si="23"/>
        <v>1.4235</v>
      </c>
      <c r="G86" s="25">
        <f t="shared" si="24"/>
        <v>2.9119799997715745E-2</v>
      </c>
      <c r="H86" s="25">
        <f t="shared" si="25"/>
        <v>2.02635225</v>
      </c>
      <c r="I86" s="25">
        <f t="shared" si="26"/>
        <v>2.8845124278749998</v>
      </c>
      <c r="J86" s="25">
        <f t="shared" si="27"/>
        <v>4.1061034410800623</v>
      </c>
      <c r="K86" s="25">
        <f t="shared" si="28"/>
        <v>4.145203529674836E-2</v>
      </c>
      <c r="L86" s="25">
        <f t="shared" si="29"/>
        <v>5.9006972244921289E-2</v>
      </c>
      <c r="M86" s="25">
        <f t="shared" ca="1" si="30"/>
        <v>3.9243477852569625E-2</v>
      </c>
      <c r="N86" s="25">
        <f t="shared" ca="1" si="31"/>
        <v>1.0248885330885885E-4</v>
      </c>
      <c r="O86" s="24">
        <f t="shared" ca="1" si="32"/>
        <v>403339139282.09235</v>
      </c>
      <c r="P86" s="25">
        <f t="shared" ca="1" si="33"/>
        <v>1845482639.6335013</v>
      </c>
      <c r="Q86" s="25">
        <f t="shared" ca="1" si="34"/>
        <v>6122773077.871213</v>
      </c>
      <c r="R86">
        <f t="shared" ca="1" si="35"/>
        <v>-1.012367785485388E-2</v>
      </c>
    </row>
    <row r="87" spans="1:18" x14ac:dyDescent="0.2">
      <c r="A87" s="82">
        <v>14235</v>
      </c>
      <c r="B87" s="82">
        <v>2.9119799997715745E-2</v>
      </c>
      <c r="C87" s="82">
        <v>0.1</v>
      </c>
      <c r="D87" s="83">
        <f t="shared" si="21"/>
        <v>1.4235</v>
      </c>
      <c r="E87" s="83">
        <f t="shared" si="22"/>
        <v>2.9119799997715745E-2</v>
      </c>
      <c r="F87" s="25">
        <f t="shared" si="23"/>
        <v>0.14235</v>
      </c>
      <c r="G87" s="25">
        <f t="shared" si="24"/>
        <v>2.9119799997715749E-3</v>
      </c>
      <c r="H87" s="25">
        <f t="shared" si="25"/>
        <v>0.202635225</v>
      </c>
      <c r="I87" s="25">
        <f t="shared" si="26"/>
        <v>0.28845124278750001</v>
      </c>
      <c r="J87" s="25">
        <f t="shared" si="27"/>
        <v>0.41061034410800623</v>
      </c>
      <c r="K87" s="25">
        <f t="shared" si="28"/>
        <v>4.1452035296748371E-3</v>
      </c>
      <c r="L87" s="25">
        <f t="shared" si="29"/>
        <v>5.9006972244921305E-3</v>
      </c>
      <c r="M87" s="25">
        <f t="shared" ca="1" si="30"/>
        <v>3.9243477852569625E-2</v>
      </c>
      <c r="N87" s="25">
        <f t="shared" ca="1" si="31"/>
        <v>1.0248885330885886E-5</v>
      </c>
      <c r="O87" s="24">
        <f t="shared" ca="1" si="32"/>
        <v>4033391392.8209257</v>
      </c>
      <c r="P87" s="25">
        <f t="shared" ca="1" si="33"/>
        <v>18454826.39633514</v>
      </c>
      <c r="Q87" s="25">
        <f t="shared" ca="1" si="34"/>
        <v>61227730.778712116</v>
      </c>
      <c r="R87">
        <f t="shared" ca="1" si="35"/>
        <v>-1.012367785485388E-2</v>
      </c>
    </row>
    <row r="88" spans="1:18" x14ac:dyDescent="0.2">
      <c r="A88" s="82">
        <v>14240</v>
      </c>
      <c r="B88" s="82">
        <v>3.0743199997232296E-2</v>
      </c>
      <c r="C88" s="82">
        <v>1</v>
      </c>
      <c r="D88" s="83">
        <f t="shared" si="21"/>
        <v>1.4239999999999999</v>
      </c>
      <c r="E88" s="83">
        <f t="shared" si="22"/>
        <v>3.0743199997232296E-2</v>
      </c>
      <c r="F88" s="25">
        <f t="shared" si="23"/>
        <v>1.4239999999999999</v>
      </c>
      <c r="G88" s="25">
        <f t="shared" si="24"/>
        <v>3.0743199997232296E-2</v>
      </c>
      <c r="H88" s="25">
        <f t="shared" si="25"/>
        <v>2.0277759999999998</v>
      </c>
      <c r="I88" s="25">
        <f t="shared" si="26"/>
        <v>2.8875530239999998</v>
      </c>
      <c r="J88" s="25">
        <f t="shared" si="27"/>
        <v>4.1118755061759993</v>
      </c>
      <c r="K88" s="25">
        <f t="shared" si="28"/>
        <v>4.3778316796058786E-2</v>
      </c>
      <c r="L88" s="25">
        <f t="shared" si="29"/>
        <v>6.2340323117587707E-2</v>
      </c>
      <c r="M88" s="25">
        <f t="shared" ca="1" si="30"/>
        <v>3.9272980589142539E-2</v>
      </c>
      <c r="N88" s="25">
        <f t="shared" ca="1" si="31"/>
        <v>7.2757156946128668E-5</v>
      </c>
      <c r="O88" s="24">
        <f t="shared" ca="1" si="32"/>
        <v>402834946697.62115</v>
      </c>
      <c r="P88" s="25">
        <f t="shared" ca="1" si="33"/>
        <v>1868500529.189862</v>
      </c>
      <c r="Q88" s="25">
        <f t="shared" ca="1" si="34"/>
        <v>6128415065.0669222</v>
      </c>
      <c r="R88">
        <f t="shared" ca="1" si="35"/>
        <v>-8.5297805919102437E-3</v>
      </c>
    </row>
    <row r="89" spans="1:18" x14ac:dyDescent="0.2">
      <c r="A89" s="82">
        <v>14274</v>
      </c>
      <c r="B89" s="82">
        <v>4.390231999423122E-2</v>
      </c>
      <c r="C89" s="82">
        <v>0.1</v>
      </c>
      <c r="D89" s="83">
        <f t="shared" si="21"/>
        <v>1.4274</v>
      </c>
      <c r="E89" s="83">
        <f t="shared" si="22"/>
        <v>4.390231999423122E-2</v>
      </c>
      <c r="F89" s="25">
        <f t="shared" si="23"/>
        <v>0.14274000000000001</v>
      </c>
      <c r="G89" s="25">
        <f t="shared" si="24"/>
        <v>4.390231999423122E-3</v>
      </c>
      <c r="H89" s="25">
        <f t="shared" si="25"/>
        <v>0.203747076</v>
      </c>
      <c r="I89" s="25">
        <f t="shared" si="26"/>
        <v>0.2908285762824</v>
      </c>
      <c r="J89" s="25">
        <f t="shared" si="27"/>
        <v>0.41512870978549776</v>
      </c>
      <c r="K89" s="25">
        <f t="shared" si="28"/>
        <v>6.2666171559765645E-3</v>
      </c>
      <c r="L89" s="25">
        <f t="shared" si="29"/>
        <v>8.9449693284409486E-3</v>
      </c>
      <c r="M89" s="25">
        <f t="shared" ca="1" si="30"/>
        <v>3.9473811089001339E-2</v>
      </c>
      <c r="N89" s="25">
        <f t="shared" ca="1" si="31"/>
        <v>1.9611691123700367E-6</v>
      </c>
      <c r="O89" s="24">
        <f t="shared" ca="1" si="32"/>
        <v>3994180408.9584856</v>
      </c>
      <c r="P89" s="25">
        <f t="shared" ca="1" si="33"/>
        <v>20284357.566627972</v>
      </c>
      <c r="Q89" s="25">
        <f t="shared" ca="1" si="34"/>
        <v>61666758.371143669</v>
      </c>
      <c r="R89">
        <f t="shared" ca="1" si="35"/>
        <v>4.4285089052298818E-3</v>
      </c>
    </row>
    <row r="90" spans="1:18" x14ac:dyDescent="0.2">
      <c r="A90" s="82">
        <v>14291</v>
      </c>
      <c r="B90" s="82">
        <v>1.2981879990547895E-2</v>
      </c>
      <c r="C90" s="82">
        <v>1</v>
      </c>
      <c r="D90" s="83">
        <f t="shared" si="21"/>
        <v>1.4291</v>
      </c>
      <c r="E90" s="83">
        <f t="shared" si="22"/>
        <v>1.2981879990547895E-2</v>
      </c>
      <c r="F90" s="25">
        <f t="shared" si="23"/>
        <v>1.4291</v>
      </c>
      <c r="G90" s="25">
        <f t="shared" si="24"/>
        <v>1.2981879990547895E-2</v>
      </c>
      <c r="H90" s="25">
        <f t="shared" si="25"/>
        <v>2.04232681</v>
      </c>
      <c r="I90" s="25">
        <f t="shared" si="26"/>
        <v>2.918689244171</v>
      </c>
      <c r="J90" s="25">
        <f t="shared" si="27"/>
        <v>4.1710987988447759</v>
      </c>
      <c r="K90" s="25">
        <f t="shared" si="28"/>
        <v>1.8552404694491997E-2</v>
      </c>
      <c r="L90" s="25">
        <f t="shared" si="29"/>
        <v>2.6513241548898513E-2</v>
      </c>
      <c r="M90" s="25">
        <f t="shared" ca="1" si="30"/>
        <v>3.9574364883152663E-2</v>
      </c>
      <c r="N90" s="25">
        <f t="shared" ca="1" si="31"/>
        <v>7.0716025276341282E-4</v>
      </c>
      <c r="O90" s="24">
        <f t="shared" ca="1" si="32"/>
        <v>397717160180.60223</v>
      </c>
      <c r="P90" s="25">
        <f t="shared" ca="1" si="33"/>
        <v>2110619313.5516133</v>
      </c>
      <c r="Q90" s="25">
        <f t="shared" ca="1" si="34"/>
        <v>6185737158.0909252</v>
      </c>
      <c r="R90">
        <f t="shared" ca="1" si="35"/>
        <v>-2.6592484892604767E-2</v>
      </c>
    </row>
    <row r="91" spans="1:18" x14ac:dyDescent="0.2">
      <c r="A91" s="82">
        <v>14291</v>
      </c>
      <c r="B91" s="82">
        <v>1.3981879994389601E-2</v>
      </c>
      <c r="C91" s="82">
        <v>1</v>
      </c>
      <c r="D91" s="83">
        <f t="shared" si="21"/>
        <v>1.4291</v>
      </c>
      <c r="E91" s="83">
        <f t="shared" si="22"/>
        <v>1.3981879994389601E-2</v>
      </c>
      <c r="F91" s="25">
        <f t="shared" si="23"/>
        <v>1.4291</v>
      </c>
      <c r="G91" s="25">
        <f t="shared" si="24"/>
        <v>1.3981879994389601E-2</v>
      </c>
      <c r="H91" s="25">
        <f t="shared" si="25"/>
        <v>2.04232681</v>
      </c>
      <c r="I91" s="25">
        <f t="shared" si="26"/>
        <v>2.918689244171</v>
      </c>
      <c r="J91" s="25">
        <f t="shared" si="27"/>
        <v>4.1710987988447759</v>
      </c>
      <c r="K91" s="25">
        <f t="shared" si="28"/>
        <v>1.998150469998218E-2</v>
      </c>
      <c r="L91" s="25">
        <f t="shared" si="29"/>
        <v>2.8555568366744534E-2</v>
      </c>
      <c r="M91" s="25">
        <f t="shared" ca="1" si="30"/>
        <v>3.9574364883152663E-2</v>
      </c>
      <c r="N91" s="25">
        <f t="shared" ca="1" si="31"/>
        <v>6.5497528278156566E-4</v>
      </c>
      <c r="O91" s="24">
        <f t="shared" ca="1" si="32"/>
        <v>397717160180.60223</v>
      </c>
      <c r="P91" s="25">
        <f t="shared" ca="1" si="33"/>
        <v>2110619313.5516133</v>
      </c>
      <c r="Q91" s="25">
        <f t="shared" ca="1" si="34"/>
        <v>6185737158.0909252</v>
      </c>
      <c r="R91">
        <f t="shared" ca="1" si="35"/>
        <v>-2.5592484888763062E-2</v>
      </c>
    </row>
    <row r="92" spans="1:18" x14ac:dyDescent="0.2">
      <c r="A92" s="82">
        <v>14291</v>
      </c>
      <c r="B92" s="82">
        <v>1.5981879994797055E-2</v>
      </c>
      <c r="C92" s="82">
        <v>1</v>
      </c>
      <c r="D92" s="83">
        <f t="shared" si="21"/>
        <v>1.4291</v>
      </c>
      <c r="E92" s="83">
        <f t="shared" si="22"/>
        <v>1.5981879994797055E-2</v>
      </c>
      <c r="F92" s="25">
        <f t="shared" si="23"/>
        <v>1.4291</v>
      </c>
      <c r="G92" s="25">
        <f t="shared" si="24"/>
        <v>1.5981879994797055E-2</v>
      </c>
      <c r="H92" s="25">
        <f t="shared" si="25"/>
        <v>2.04232681</v>
      </c>
      <c r="I92" s="25">
        <f t="shared" si="26"/>
        <v>2.918689244171</v>
      </c>
      <c r="J92" s="25">
        <f t="shared" si="27"/>
        <v>4.1710987988447759</v>
      </c>
      <c r="K92" s="25">
        <f t="shared" si="28"/>
        <v>2.283970470056447E-2</v>
      </c>
      <c r="L92" s="25">
        <f t="shared" si="29"/>
        <v>3.2640221987576684E-2</v>
      </c>
      <c r="M92" s="25">
        <f t="shared" ca="1" si="30"/>
        <v>3.9574364883152663E-2</v>
      </c>
      <c r="N92" s="25">
        <f t="shared" ca="1" si="31"/>
        <v>5.5660534320728773E-4</v>
      </c>
      <c r="O92" s="24">
        <f t="shared" ca="1" si="32"/>
        <v>397717160180.60223</v>
      </c>
      <c r="P92" s="25">
        <f t="shared" ca="1" si="33"/>
        <v>2110619313.5516133</v>
      </c>
      <c r="Q92" s="25">
        <f t="shared" ca="1" si="34"/>
        <v>6185737158.0909252</v>
      </c>
      <c r="R92">
        <f t="shared" ca="1" si="35"/>
        <v>-2.3592484888355608E-2</v>
      </c>
    </row>
    <row r="93" spans="1:18" x14ac:dyDescent="0.2">
      <c r="A93" s="82">
        <v>14291</v>
      </c>
      <c r="B93" s="82">
        <v>1.5981879994797055E-2</v>
      </c>
      <c r="C93" s="82">
        <v>1</v>
      </c>
      <c r="D93" s="83">
        <f t="shared" si="21"/>
        <v>1.4291</v>
      </c>
      <c r="E93" s="83">
        <f t="shared" si="22"/>
        <v>1.5981879994797055E-2</v>
      </c>
      <c r="F93" s="25">
        <f t="shared" si="23"/>
        <v>1.4291</v>
      </c>
      <c r="G93" s="25">
        <f t="shared" si="24"/>
        <v>1.5981879994797055E-2</v>
      </c>
      <c r="H93" s="25">
        <f t="shared" si="25"/>
        <v>2.04232681</v>
      </c>
      <c r="I93" s="25">
        <f t="shared" si="26"/>
        <v>2.918689244171</v>
      </c>
      <c r="J93" s="25">
        <f t="shared" si="27"/>
        <v>4.1710987988447759</v>
      </c>
      <c r="K93" s="25">
        <f t="shared" si="28"/>
        <v>2.283970470056447E-2</v>
      </c>
      <c r="L93" s="25">
        <f t="shared" si="29"/>
        <v>3.2640221987576684E-2</v>
      </c>
      <c r="M93" s="25">
        <f t="shared" ca="1" si="30"/>
        <v>3.9574364883152663E-2</v>
      </c>
      <c r="N93" s="25">
        <f t="shared" ca="1" si="31"/>
        <v>5.5660534320728773E-4</v>
      </c>
      <c r="O93" s="24">
        <f t="shared" ca="1" si="32"/>
        <v>397717160180.60223</v>
      </c>
      <c r="P93" s="25">
        <f t="shared" ca="1" si="33"/>
        <v>2110619313.5516133</v>
      </c>
      <c r="Q93" s="25">
        <f t="shared" ca="1" si="34"/>
        <v>6185737158.0909252</v>
      </c>
      <c r="R93">
        <f t="shared" ca="1" si="35"/>
        <v>-2.3592484888355608E-2</v>
      </c>
    </row>
    <row r="94" spans="1:18" x14ac:dyDescent="0.2">
      <c r="A94" s="82">
        <v>14291</v>
      </c>
      <c r="B94" s="82">
        <v>1.7981879995204508E-2</v>
      </c>
      <c r="C94" s="82">
        <v>1</v>
      </c>
      <c r="D94" s="83">
        <f t="shared" si="21"/>
        <v>1.4291</v>
      </c>
      <c r="E94" s="83">
        <f t="shared" si="22"/>
        <v>1.7981879995204508E-2</v>
      </c>
      <c r="F94" s="25">
        <f t="shared" si="23"/>
        <v>1.4291</v>
      </c>
      <c r="G94" s="25">
        <f t="shared" si="24"/>
        <v>1.7981879995204508E-2</v>
      </c>
      <c r="H94" s="25">
        <f t="shared" si="25"/>
        <v>2.04232681</v>
      </c>
      <c r="I94" s="25">
        <f t="shared" si="26"/>
        <v>2.918689244171</v>
      </c>
      <c r="J94" s="25">
        <f t="shared" si="27"/>
        <v>4.1710987988447759</v>
      </c>
      <c r="K94" s="25">
        <f t="shared" si="28"/>
        <v>2.5697904701146763E-2</v>
      </c>
      <c r="L94" s="25">
        <f t="shared" si="29"/>
        <v>3.6724875608408841E-2</v>
      </c>
      <c r="M94" s="25">
        <f t="shared" ca="1" si="30"/>
        <v>3.9574364883152663E-2</v>
      </c>
      <c r="N94" s="25">
        <f t="shared" ca="1" si="31"/>
        <v>4.6623540363626944E-4</v>
      </c>
      <c r="O94" s="24">
        <f t="shared" ca="1" si="32"/>
        <v>397717160180.60223</v>
      </c>
      <c r="P94" s="25">
        <f t="shared" ca="1" si="33"/>
        <v>2110619313.5516133</v>
      </c>
      <c r="Q94" s="25">
        <f t="shared" ca="1" si="34"/>
        <v>6185737158.0909252</v>
      </c>
      <c r="R94">
        <f t="shared" ca="1" si="35"/>
        <v>-2.1592484887948155E-2</v>
      </c>
    </row>
    <row r="95" spans="1:18" x14ac:dyDescent="0.2">
      <c r="A95" s="82">
        <v>14291</v>
      </c>
      <c r="B95" s="82">
        <v>1.7981879995204508E-2</v>
      </c>
      <c r="C95" s="82">
        <v>1</v>
      </c>
      <c r="D95" s="83">
        <f t="shared" si="21"/>
        <v>1.4291</v>
      </c>
      <c r="E95" s="83">
        <f t="shared" si="22"/>
        <v>1.7981879995204508E-2</v>
      </c>
      <c r="F95" s="25">
        <f t="shared" si="23"/>
        <v>1.4291</v>
      </c>
      <c r="G95" s="25">
        <f t="shared" si="24"/>
        <v>1.7981879995204508E-2</v>
      </c>
      <c r="H95" s="25">
        <f t="shared" si="25"/>
        <v>2.04232681</v>
      </c>
      <c r="I95" s="25">
        <f t="shared" si="26"/>
        <v>2.918689244171</v>
      </c>
      <c r="J95" s="25">
        <f t="shared" si="27"/>
        <v>4.1710987988447759</v>
      </c>
      <c r="K95" s="25">
        <f t="shared" si="28"/>
        <v>2.5697904701146763E-2</v>
      </c>
      <c r="L95" s="25">
        <f t="shared" si="29"/>
        <v>3.6724875608408841E-2</v>
      </c>
      <c r="M95" s="25">
        <f t="shared" ca="1" si="30"/>
        <v>3.9574364883152663E-2</v>
      </c>
      <c r="N95" s="25">
        <f t="shared" ca="1" si="31"/>
        <v>4.6623540363626944E-4</v>
      </c>
      <c r="O95" s="24">
        <f t="shared" ca="1" si="32"/>
        <v>397717160180.60223</v>
      </c>
      <c r="P95" s="25">
        <f t="shared" ca="1" si="33"/>
        <v>2110619313.5516133</v>
      </c>
      <c r="Q95" s="25">
        <f t="shared" ca="1" si="34"/>
        <v>6185737158.0909252</v>
      </c>
      <c r="R95">
        <f t="shared" ca="1" si="35"/>
        <v>-2.1592484887948155E-2</v>
      </c>
    </row>
    <row r="96" spans="1:18" x14ac:dyDescent="0.2">
      <c r="A96" s="82">
        <v>14291</v>
      </c>
      <c r="B96" s="82">
        <v>1.9981879995611962E-2</v>
      </c>
      <c r="C96" s="82">
        <v>1</v>
      </c>
      <c r="D96" s="83">
        <f t="shared" si="21"/>
        <v>1.4291</v>
      </c>
      <c r="E96" s="83">
        <f t="shared" si="22"/>
        <v>1.9981879995611962E-2</v>
      </c>
      <c r="F96" s="25">
        <f t="shared" si="23"/>
        <v>1.4291</v>
      </c>
      <c r="G96" s="25">
        <f t="shared" si="24"/>
        <v>1.9981879995611962E-2</v>
      </c>
      <c r="H96" s="25">
        <f t="shared" si="25"/>
        <v>2.04232681</v>
      </c>
      <c r="I96" s="25">
        <f t="shared" si="26"/>
        <v>2.918689244171</v>
      </c>
      <c r="J96" s="25">
        <f t="shared" si="27"/>
        <v>4.1710987988447759</v>
      </c>
      <c r="K96" s="25">
        <f t="shared" si="28"/>
        <v>2.8556104701729056E-2</v>
      </c>
      <c r="L96" s="25">
        <f t="shared" si="29"/>
        <v>4.0809529229240991E-2</v>
      </c>
      <c r="M96" s="25">
        <f t="shared" ca="1" si="30"/>
        <v>3.9574364883152663E-2</v>
      </c>
      <c r="N96" s="25">
        <f t="shared" ca="1" si="31"/>
        <v>3.8386546406851078E-4</v>
      </c>
      <c r="O96" s="24">
        <f t="shared" ca="1" si="32"/>
        <v>397717160180.60223</v>
      </c>
      <c r="P96" s="25">
        <f t="shared" ca="1" si="33"/>
        <v>2110619313.5516133</v>
      </c>
      <c r="Q96" s="25">
        <f t="shared" ca="1" si="34"/>
        <v>6185737158.0909252</v>
      </c>
      <c r="R96">
        <f t="shared" ca="1" si="35"/>
        <v>-1.9592484887540701E-2</v>
      </c>
    </row>
    <row r="97" spans="1:18" x14ac:dyDescent="0.2">
      <c r="A97" s="82">
        <v>14291</v>
      </c>
      <c r="B97" s="82">
        <v>1.9981879995611962E-2</v>
      </c>
      <c r="C97" s="82">
        <v>1</v>
      </c>
      <c r="D97" s="83">
        <f t="shared" si="21"/>
        <v>1.4291</v>
      </c>
      <c r="E97" s="83">
        <f t="shared" si="22"/>
        <v>1.9981879995611962E-2</v>
      </c>
      <c r="F97" s="25">
        <f t="shared" si="23"/>
        <v>1.4291</v>
      </c>
      <c r="G97" s="25">
        <f t="shared" si="24"/>
        <v>1.9981879995611962E-2</v>
      </c>
      <c r="H97" s="25">
        <f t="shared" si="25"/>
        <v>2.04232681</v>
      </c>
      <c r="I97" s="25">
        <f t="shared" si="26"/>
        <v>2.918689244171</v>
      </c>
      <c r="J97" s="25">
        <f t="shared" si="27"/>
        <v>4.1710987988447759</v>
      </c>
      <c r="K97" s="25">
        <f t="shared" si="28"/>
        <v>2.8556104701729056E-2</v>
      </c>
      <c r="L97" s="25">
        <f t="shared" si="29"/>
        <v>4.0809529229240991E-2</v>
      </c>
      <c r="M97" s="25">
        <f t="shared" ca="1" si="30"/>
        <v>3.9574364883152663E-2</v>
      </c>
      <c r="N97" s="25">
        <f t="shared" ca="1" si="31"/>
        <v>3.8386546406851078E-4</v>
      </c>
      <c r="O97" s="24">
        <f t="shared" ca="1" si="32"/>
        <v>397717160180.60223</v>
      </c>
      <c r="P97" s="25">
        <f t="shared" ca="1" si="33"/>
        <v>2110619313.5516133</v>
      </c>
      <c r="Q97" s="25">
        <f t="shared" ca="1" si="34"/>
        <v>6185737158.0909252</v>
      </c>
      <c r="R97">
        <f t="shared" ca="1" si="35"/>
        <v>-1.9592484887540701E-2</v>
      </c>
    </row>
    <row r="98" spans="1:18" x14ac:dyDescent="0.2">
      <c r="A98" s="82">
        <v>15073.5</v>
      </c>
      <c r="B98" s="82">
        <v>5.7143979996908456E-2</v>
      </c>
      <c r="C98" s="82">
        <v>0.1</v>
      </c>
      <c r="D98" s="83">
        <f t="shared" si="21"/>
        <v>1.50735</v>
      </c>
      <c r="E98" s="83">
        <f t="shared" si="22"/>
        <v>5.7143979996908456E-2</v>
      </c>
      <c r="F98" s="25">
        <f t="shared" si="23"/>
        <v>0.15073500000000001</v>
      </c>
      <c r="G98" s="25">
        <f t="shared" si="24"/>
        <v>5.7143979996908461E-3</v>
      </c>
      <c r="H98" s="25">
        <f t="shared" si="25"/>
        <v>0.22721040225</v>
      </c>
      <c r="I98" s="25">
        <f t="shared" si="26"/>
        <v>0.34248559983153748</v>
      </c>
      <c r="J98" s="25">
        <f t="shared" si="27"/>
        <v>0.51624566890606804</v>
      </c>
      <c r="K98" s="25">
        <f t="shared" si="28"/>
        <v>8.6135978248339969E-3</v>
      </c>
      <c r="L98" s="25">
        <f t="shared" si="29"/>
        <v>1.2983706681263524E-2</v>
      </c>
      <c r="M98" s="25">
        <f t="shared" ca="1" si="30"/>
        <v>4.4302767440930688E-2</v>
      </c>
      <c r="N98" s="25">
        <f t="shared" ca="1" si="31"/>
        <v>1.6489673990780109E-5</v>
      </c>
      <c r="O98" s="24">
        <f t="shared" ca="1" si="32"/>
        <v>3247321976.3374906</v>
      </c>
      <c r="P98" s="25">
        <f t="shared" ca="1" si="33"/>
        <v>73246782.980163231</v>
      </c>
      <c r="Q98" s="25">
        <f t="shared" ca="1" si="34"/>
        <v>70073508.077236354</v>
      </c>
      <c r="R98">
        <f t="shared" ca="1" si="35"/>
        <v>1.2841212555977768E-2</v>
      </c>
    </row>
    <row r="99" spans="1:18" x14ac:dyDescent="0.2">
      <c r="A99" s="82">
        <v>15078.5</v>
      </c>
      <c r="B99" s="82">
        <v>5.0167380002676509E-2</v>
      </c>
      <c r="C99" s="82">
        <v>0.1</v>
      </c>
      <c r="D99" s="83">
        <f t="shared" si="21"/>
        <v>1.5078499999999999</v>
      </c>
      <c r="E99" s="83">
        <f t="shared" si="22"/>
        <v>5.0167380002676509E-2</v>
      </c>
      <c r="F99" s="25">
        <f t="shared" si="23"/>
        <v>0.150785</v>
      </c>
      <c r="G99" s="25">
        <f t="shared" si="24"/>
        <v>5.0167380002676511E-3</v>
      </c>
      <c r="H99" s="25">
        <f t="shared" si="25"/>
        <v>0.22736116225</v>
      </c>
      <c r="I99" s="25">
        <f t="shared" si="26"/>
        <v>0.34282652849866246</v>
      </c>
      <c r="J99" s="25">
        <f t="shared" si="27"/>
        <v>0.5169309809967082</v>
      </c>
      <c r="K99" s="25">
        <f t="shared" si="28"/>
        <v>7.564488393703577E-3</v>
      </c>
      <c r="L99" s="25">
        <f t="shared" si="29"/>
        <v>1.1406113824445938E-2</v>
      </c>
      <c r="M99" s="25">
        <f t="shared" ca="1" si="30"/>
        <v>4.4333610077504602E-2</v>
      </c>
      <c r="N99" s="25">
        <f t="shared" ca="1" si="31"/>
        <v>3.403287153984024E-6</v>
      </c>
      <c r="O99" s="24">
        <f t="shared" ca="1" si="32"/>
        <v>3242982806.1602049</v>
      </c>
      <c r="P99" s="25">
        <f t="shared" ca="1" si="33"/>
        <v>73660089.496181294</v>
      </c>
      <c r="Q99" s="25">
        <f t="shared" ca="1" si="34"/>
        <v>70122155.514616489</v>
      </c>
      <c r="R99">
        <f t="shared" ca="1" si="35"/>
        <v>5.8337699251719069E-3</v>
      </c>
    </row>
    <row r="100" spans="1:18" x14ac:dyDescent="0.2">
      <c r="A100" s="82">
        <v>15098</v>
      </c>
      <c r="B100" s="82">
        <v>4.5758640000713058E-2</v>
      </c>
      <c r="C100" s="82">
        <v>0.1</v>
      </c>
      <c r="D100" s="83">
        <f t="shared" si="21"/>
        <v>1.5098</v>
      </c>
      <c r="E100" s="83">
        <f t="shared" si="22"/>
        <v>4.5758640000713058E-2</v>
      </c>
      <c r="F100" s="25">
        <f t="shared" si="23"/>
        <v>0.15098</v>
      </c>
      <c r="G100" s="25">
        <f t="shared" si="24"/>
        <v>4.5758640000713056E-3</v>
      </c>
      <c r="H100" s="25">
        <f t="shared" si="25"/>
        <v>0.227949604</v>
      </c>
      <c r="I100" s="25">
        <f t="shared" si="26"/>
        <v>0.3441583121192</v>
      </c>
      <c r="J100" s="25">
        <f t="shared" si="27"/>
        <v>0.51961021963756815</v>
      </c>
      <c r="K100" s="25">
        <f t="shared" si="28"/>
        <v>6.9086394673076573E-3</v>
      </c>
      <c r="L100" s="25">
        <f t="shared" si="29"/>
        <v>1.0430663867741101E-2</v>
      </c>
      <c r="M100" s="25">
        <f t="shared" ca="1" si="30"/>
        <v>4.4453972703282454E-2</v>
      </c>
      <c r="N100" s="25">
        <f t="shared" ca="1" si="31"/>
        <v>1.7021567569848746E-7</v>
      </c>
      <c r="O100" s="24">
        <f t="shared" ca="1" si="32"/>
        <v>3226098256.8490849</v>
      </c>
      <c r="P100" s="25">
        <f t="shared" ca="1" si="33"/>
        <v>75280529.421988398</v>
      </c>
      <c r="Q100" s="25">
        <f t="shared" ca="1" si="34"/>
        <v>70311373.761462688</v>
      </c>
      <c r="R100">
        <f t="shared" ca="1" si="35"/>
        <v>1.3046672974306034E-3</v>
      </c>
    </row>
    <row r="101" spans="1:18" x14ac:dyDescent="0.2">
      <c r="A101" s="82">
        <v>15098</v>
      </c>
      <c r="B101" s="82">
        <v>4.7758640001120511E-2</v>
      </c>
      <c r="C101" s="82">
        <v>0.1</v>
      </c>
      <c r="D101" s="83">
        <f t="shared" si="21"/>
        <v>1.5098</v>
      </c>
      <c r="E101" s="83">
        <f t="shared" si="22"/>
        <v>4.7758640001120511E-2</v>
      </c>
      <c r="F101" s="25">
        <f t="shared" si="23"/>
        <v>0.15098</v>
      </c>
      <c r="G101" s="25">
        <f t="shared" si="24"/>
        <v>4.7758640001120513E-3</v>
      </c>
      <c r="H101" s="25">
        <f t="shared" si="25"/>
        <v>0.227949604</v>
      </c>
      <c r="I101" s="25">
        <f t="shared" si="26"/>
        <v>0.3441583121192</v>
      </c>
      <c r="J101" s="25">
        <f t="shared" si="27"/>
        <v>0.51961021963756815</v>
      </c>
      <c r="K101" s="25">
        <f t="shared" si="28"/>
        <v>7.2105994673691753E-3</v>
      </c>
      <c r="L101" s="25">
        <f t="shared" si="29"/>
        <v>1.0886563075833982E-2</v>
      </c>
      <c r="M101" s="25">
        <f t="shared" ca="1" si="30"/>
        <v>4.4453972703282454E-2</v>
      </c>
      <c r="N101" s="25">
        <f t="shared" ca="1" si="31"/>
        <v>1.0920825949400285E-6</v>
      </c>
      <c r="O101" s="24">
        <f t="shared" ca="1" si="32"/>
        <v>3226098256.8490849</v>
      </c>
      <c r="P101" s="25">
        <f t="shared" ca="1" si="33"/>
        <v>75280529.421988398</v>
      </c>
      <c r="Q101" s="25">
        <f t="shared" ca="1" si="34"/>
        <v>70311373.761462688</v>
      </c>
      <c r="R101">
        <f t="shared" ca="1" si="35"/>
        <v>3.304667297838057E-3</v>
      </c>
    </row>
    <row r="102" spans="1:18" x14ac:dyDescent="0.2">
      <c r="A102" s="82">
        <v>15147</v>
      </c>
      <c r="B102" s="82">
        <v>2.7987959998426959E-2</v>
      </c>
      <c r="C102" s="82">
        <v>0.1</v>
      </c>
      <c r="D102" s="83">
        <f t="shared" si="21"/>
        <v>1.5146999999999999</v>
      </c>
      <c r="E102" s="83">
        <f t="shared" si="22"/>
        <v>2.7987959998426959E-2</v>
      </c>
      <c r="F102" s="25">
        <f t="shared" si="23"/>
        <v>0.15146999999999999</v>
      </c>
      <c r="G102" s="25">
        <f t="shared" si="24"/>
        <v>2.7987959998426962E-3</v>
      </c>
      <c r="H102" s="25">
        <f t="shared" si="25"/>
        <v>0.22943160899999998</v>
      </c>
      <c r="I102" s="25">
        <f t="shared" si="26"/>
        <v>0.34752005815229997</v>
      </c>
      <c r="J102" s="25">
        <f t="shared" si="27"/>
        <v>0.52638863208328879</v>
      </c>
      <c r="K102" s="25">
        <f t="shared" si="28"/>
        <v>4.2393363009617319E-3</v>
      </c>
      <c r="L102" s="25">
        <f t="shared" si="29"/>
        <v>6.4213226950667352E-3</v>
      </c>
      <c r="M102" s="25">
        <f t="shared" ca="1" si="30"/>
        <v>4.4756958737807467E-2</v>
      </c>
      <c r="N102" s="25">
        <f t="shared" ca="1" si="31"/>
        <v>2.8119931872134511E-5</v>
      </c>
      <c r="O102" s="24">
        <f t="shared" ca="1" si="32"/>
        <v>3183938169.5606174</v>
      </c>
      <c r="P102" s="25">
        <f t="shared" ca="1" si="33"/>
        <v>79411700.526057899</v>
      </c>
      <c r="Q102" s="25">
        <f t="shared" ca="1" si="34"/>
        <v>70783261.202294782</v>
      </c>
      <c r="R102">
        <f t="shared" ca="1" si="35"/>
        <v>-1.6768998739380508E-2</v>
      </c>
    </row>
    <row r="103" spans="1:18" x14ac:dyDescent="0.2">
      <c r="A103" s="82">
        <v>15186</v>
      </c>
      <c r="B103" s="82">
        <v>2.6170479999564122E-2</v>
      </c>
      <c r="C103" s="82">
        <v>0.1</v>
      </c>
      <c r="D103" s="83">
        <f t="shared" si="21"/>
        <v>1.5185999999999999</v>
      </c>
      <c r="E103" s="83">
        <f t="shared" si="22"/>
        <v>2.6170479999564122E-2</v>
      </c>
      <c r="F103" s="25">
        <f t="shared" si="23"/>
        <v>0.15185999999999999</v>
      </c>
      <c r="G103" s="25">
        <f t="shared" si="24"/>
        <v>2.6170479999564123E-3</v>
      </c>
      <c r="H103" s="25">
        <f t="shared" si="25"/>
        <v>0.23061459599999998</v>
      </c>
      <c r="I103" s="25">
        <f t="shared" si="26"/>
        <v>0.35021132548559997</v>
      </c>
      <c r="J103" s="25">
        <f t="shared" si="27"/>
        <v>0.53183091888243206</v>
      </c>
      <c r="K103" s="25">
        <f t="shared" si="28"/>
        <v>3.9742490927338076E-3</v>
      </c>
      <c r="L103" s="25">
        <f t="shared" si="29"/>
        <v>6.03529467222556E-3</v>
      </c>
      <c r="M103" s="25">
        <f t="shared" ca="1" si="30"/>
        <v>4.4998659311922019E-2</v>
      </c>
      <c r="N103" s="25">
        <f t="shared" ca="1" si="31"/>
        <v>3.5450033621830188E-5</v>
      </c>
      <c r="O103" s="24">
        <f t="shared" ca="1" si="32"/>
        <v>3150654874.9808121</v>
      </c>
      <c r="P103" s="25">
        <f t="shared" ca="1" si="33"/>
        <v>82759311.594249323</v>
      </c>
      <c r="Q103" s="25">
        <f t="shared" ca="1" si="34"/>
        <v>71155145.192556873</v>
      </c>
      <c r="R103">
        <f t="shared" ca="1" si="35"/>
        <v>-1.8828179312357897E-2</v>
      </c>
    </row>
    <row r="104" spans="1:18" x14ac:dyDescent="0.2">
      <c r="A104" s="82">
        <v>15205.5</v>
      </c>
      <c r="B104" s="82">
        <v>3.2761739996203687E-2</v>
      </c>
      <c r="C104" s="82">
        <v>0.1</v>
      </c>
      <c r="D104" s="83">
        <f t="shared" si="21"/>
        <v>1.5205500000000001</v>
      </c>
      <c r="E104" s="83">
        <f t="shared" si="22"/>
        <v>3.2761739996203687E-2</v>
      </c>
      <c r="F104" s="25">
        <f t="shared" si="23"/>
        <v>0.15205500000000002</v>
      </c>
      <c r="G104" s="25">
        <f t="shared" si="24"/>
        <v>3.276173999620369E-3</v>
      </c>
      <c r="H104" s="25">
        <f t="shared" si="25"/>
        <v>0.23120723025000003</v>
      </c>
      <c r="I104" s="25">
        <f t="shared" si="26"/>
        <v>0.35156215395663759</v>
      </c>
      <c r="J104" s="25">
        <f t="shared" si="27"/>
        <v>0.53456783319876533</v>
      </c>
      <c r="K104" s="25">
        <f t="shared" si="28"/>
        <v>4.981586375122752E-3</v>
      </c>
      <c r="L104" s="25">
        <f t="shared" si="29"/>
        <v>7.574751162692901E-3</v>
      </c>
      <c r="M104" s="25">
        <f t="shared" ca="1" si="30"/>
        <v>4.5119691887700361E-2</v>
      </c>
      <c r="N104" s="25">
        <f t="shared" ca="1" si="31"/>
        <v>1.5271897495254622E-5</v>
      </c>
      <c r="O104" s="24">
        <f t="shared" ca="1" si="32"/>
        <v>3134103507.4580817</v>
      </c>
      <c r="P104" s="25">
        <f t="shared" ca="1" si="33"/>
        <v>84452543.94515115</v>
      </c>
      <c r="Q104" s="25">
        <f t="shared" ca="1" si="34"/>
        <v>71339845.795427352</v>
      </c>
      <c r="R104">
        <f t="shared" ca="1" si="35"/>
        <v>-1.2357951891496674E-2</v>
      </c>
    </row>
    <row r="105" spans="1:18" x14ac:dyDescent="0.2">
      <c r="A105" s="82">
        <v>15230</v>
      </c>
      <c r="B105" s="82">
        <v>3.9376399996399414E-2</v>
      </c>
      <c r="C105" s="82">
        <v>0.1</v>
      </c>
      <c r="D105" s="83">
        <f t="shared" si="21"/>
        <v>1.5229999999999999</v>
      </c>
      <c r="E105" s="83">
        <f t="shared" si="22"/>
        <v>3.9376399996399414E-2</v>
      </c>
      <c r="F105" s="25">
        <f t="shared" si="23"/>
        <v>0.15229999999999999</v>
      </c>
      <c r="G105" s="25">
        <f t="shared" si="24"/>
        <v>3.9376399996399417E-3</v>
      </c>
      <c r="H105" s="25">
        <f t="shared" si="25"/>
        <v>0.23195289999999996</v>
      </c>
      <c r="I105" s="25">
        <f t="shared" si="26"/>
        <v>0.35326426669999994</v>
      </c>
      <c r="J105" s="25">
        <f t="shared" si="27"/>
        <v>0.53802147818409984</v>
      </c>
      <c r="K105" s="25">
        <f t="shared" si="28"/>
        <v>5.9970257194516307E-3</v>
      </c>
      <c r="L105" s="25">
        <f t="shared" si="29"/>
        <v>9.133470170724833E-3</v>
      </c>
      <c r="M105" s="25">
        <f t="shared" ca="1" si="30"/>
        <v>4.527193071871119E-2</v>
      </c>
      <c r="N105" s="25">
        <f t="shared" ca="1" si="31"/>
        <v>3.4757282497722013E-6</v>
      </c>
      <c r="O105" s="24">
        <f t="shared" ca="1" si="32"/>
        <v>3113393251.1892495</v>
      </c>
      <c r="P105" s="25">
        <f t="shared" ca="1" si="33"/>
        <v>86598033.51181595</v>
      </c>
      <c r="Q105" s="25">
        <f t="shared" ca="1" si="34"/>
        <v>71570724.040392548</v>
      </c>
      <c r="R105">
        <f t="shared" ca="1" si="35"/>
        <v>-5.8955307223117759E-3</v>
      </c>
    </row>
    <row r="106" spans="1:18" x14ac:dyDescent="0.2">
      <c r="A106" s="82">
        <v>15247</v>
      </c>
      <c r="B106" s="82">
        <v>3.9455960002669599E-2</v>
      </c>
      <c r="C106" s="82">
        <v>0.1</v>
      </c>
      <c r="D106" s="83">
        <f t="shared" si="21"/>
        <v>1.5246999999999999</v>
      </c>
      <c r="E106" s="83">
        <f t="shared" si="22"/>
        <v>3.9455960002669599E-2</v>
      </c>
      <c r="F106" s="25">
        <f t="shared" si="23"/>
        <v>0.15246999999999999</v>
      </c>
      <c r="G106" s="25">
        <f t="shared" si="24"/>
        <v>3.9455960002669601E-3</v>
      </c>
      <c r="H106" s="25">
        <f t="shared" si="25"/>
        <v>0.23247100899999998</v>
      </c>
      <c r="I106" s="25">
        <f t="shared" si="26"/>
        <v>0.35444854742229998</v>
      </c>
      <c r="J106" s="25">
        <f t="shared" si="27"/>
        <v>0.54042770025478071</v>
      </c>
      <c r="K106" s="25">
        <f t="shared" si="28"/>
        <v>6.0158502216070336E-3</v>
      </c>
      <c r="L106" s="25">
        <f t="shared" si="29"/>
        <v>9.1723668328842437E-3</v>
      </c>
      <c r="M106" s="25">
        <f t="shared" ca="1" si="30"/>
        <v>4.5377678562908093E-2</v>
      </c>
      <c r="N106" s="25">
        <f t="shared" ca="1" si="31"/>
        <v>3.5066750706673063E-6</v>
      </c>
      <c r="O106" s="24">
        <f t="shared" ca="1" si="32"/>
        <v>3099078405.6884284</v>
      </c>
      <c r="P106" s="25">
        <f t="shared" ca="1" si="33"/>
        <v>88098456.78499864</v>
      </c>
      <c r="Q106" s="25">
        <f t="shared" ca="1" si="34"/>
        <v>71730148.043299809</v>
      </c>
      <c r="R106">
        <f t="shared" ca="1" si="35"/>
        <v>-5.9217185602384939E-3</v>
      </c>
    </row>
    <row r="107" spans="1:18" x14ac:dyDescent="0.2">
      <c r="A107" s="82">
        <v>15914.5</v>
      </c>
      <c r="B107" s="82">
        <v>4.1079859998717438E-2</v>
      </c>
      <c r="C107" s="82">
        <v>0.1</v>
      </c>
      <c r="D107" s="83">
        <f t="shared" si="21"/>
        <v>1.59145</v>
      </c>
      <c r="E107" s="83">
        <f t="shared" si="22"/>
        <v>4.1079859998717438E-2</v>
      </c>
      <c r="F107" s="25">
        <f t="shared" si="23"/>
        <v>0.15914500000000001</v>
      </c>
      <c r="G107" s="25">
        <f t="shared" si="24"/>
        <v>4.1079859998717442E-3</v>
      </c>
      <c r="H107" s="25">
        <f t="shared" si="25"/>
        <v>0.25327131024999999</v>
      </c>
      <c r="I107" s="25">
        <f t="shared" si="26"/>
        <v>0.40306862669736249</v>
      </c>
      <c r="J107" s="25">
        <f t="shared" si="27"/>
        <v>0.64146356595751752</v>
      </c>
      <c r="K107" s="25">
        <f t="shared" si="28"/>
        <v>6.5376543194958876E-3</v>
      </c>
      <c r="L107" s="25">
        <f t="shared" si="29"/>
        <v>1.040434996676173E-2</v>
      </c>
      <c r="M107" s="25">
        <f t="shared" ca="1" si="30"/>
        <v>4.9602848529012616E-2</v>
      </c>
      <c r="N107" s="25">
        <f t="shared" ca="1" si="31"/>
        <v>7.2641333487543166E-6</v>
      </c>
      <c r="O107" s="24">
        <f t="shared" ca="1" si="32"/>
        <v>2572038605.7156811</v>
      </c>
      <c r="P107" s="25">
        <f t="shared" ca="1" si="33"/>
        <v>153673007.45439631</v>
      </c>
      <c r="Q107" s="25">
        <f t="shared" ca="1" si="34"/>
        <v>77458050.686430097</v>
      </c>
      <c r="R107">
        <f t="shared" ca="1" si="35"/>
        <v>-8.522988530295178E-3</v>
      </c>
    </row>
    <row r="108" spans="1:18" x14ac:dyDescent="0.2">
      <c r="A108" s="82">
        <v>15917</v>
      </c>
      <c r="B108" s="82">
        <v>4.6591559999797028E-2</v>
      </c>
      <c r="C108" s="82">
        <v>0.1</v>
      </c>
      <c r="D108" s="83">
        <f t="shared" si="21"/>
        <v>1.5916999999999999</v>
      </c>
      <c r="E108" s="83">
        <f t="shared" si="22"/>
        <v>4.6591559999797028E-2</v>
      </c>
      <c r="F108" s="25">
        <f t="shared" si="23"/>
        <v>0.15917000000000001</v>
      </c>
      <c r="G108" s="25">
        <f t="shared" si="24"/>
        <v>4.6591559999797031E-3</v>
      </c>
      <c r="H108" s="25">
        <f t="shared" si="25"/>
        <v>0.25335088899999997</v>
      </c>
      <c r="I108" s="25">
        <f t="shared" si="26"/>
        <v>0.40325861002129992</v>
      </c>
      <c r="J108" s="25">
        <f t="shared" si="27"/>
        <v>0.64186672957090307</v>
      </c>
      <c r="K108" s="25">
        <f t="shared" si="28"/>
        <v>7.415978605167693E-3</v>
      </c>
      <c r="L108" s="25">
        <f t="shared" si="29"/>
        <v>1.1804013145845416E-2</v>
      </c>
      <c r="M108" s="25">
        <f t="shared" ca="1" si="30"/>
        <v>4.9618940796032913E-2</v>
      </c>
      <c r="N108" s="25">
        <f t="shared" ca="1" si="31"/>
        <v>9.1650344854178276E-7</v>
      </c>
      <c r="O108" s="24">
        <f t="shared" ca="1" si="32"/>
        <v>2570189783.4248867</v>
      </c>
      <c r="P108" s="25">
        <f t="shared" ca="1" si="33"/>
        <v>153939809.44816789</v>
      </c>
      <c r="Q108" s="25">
        <f t="shared" ca="1" si="34"/>
        <v>77477458.349173501</v>
      </c>
      <c r="R108">
        <f t="shared" ca="1" si="35"/>
        <v>-3.0273807962358859E-3</v>
      </c>
    </row>
    <row r="109" spans="1:18" x14ac:dyDescent="0.2">
      <c r="A109" s="82">
        <v>15921.5</v>
      </c>
      <c r="B109" s="82">
        <v>5.9112619994266424E-2</v>
      </c>
      <c r="C109" s="82">
        <v>0.1</v>
      </c>
      <c r="D109" s="83">
        <f t="shared" si="21"/>
        <v>1.59215</v>
      </c>
      <c r="E109" s="83">
        <f t="shared" si="22"/>
        <v>5.9112619994266424E-2</v>
      </c>
      <c r="F109" s="25">
        <f t="shared" si="23"/>
        <v>0.159215</v>
      </c>
      <c r="G109" s="25">
        <f t="shared" si="24"/>
        <v>5.9112619994266431E-3</v>
      </c>
      <c r="H109" s="25">
        <f t="shared" si="25"/>
        <v>0.25349416224999999</v>
      </c>
      <c r="I109" s="25">
        <f t="shared" si="26"/>
        <v>0.40360073042633748</v>
      </c>
      <c r="J109" s="25">
        <f t="shared" si="27"/>
        <v>0.64259290294829319</v>
      </c>
      <c r="K109" s="25">
        <f t="shared" si="28"/>
        <v>9.4116157923871298E-3</v>
      </c>
      <c r="L109" s="25">
        <f t="shared" si="29"/>
        <v>1.4984704083849169E-2</v>
      </c>
      <c r="M109" s="25">
        <f t="shared" ca="1" si="30"/>
        <v>4.9647911910283074E-2</v>
      </c>
      <c r="N109" s="25">
        <f t="shared" ca="1" si="31"/>
        <v>8.9580699115019785E-6</v>
      </c>
      <c r="O109" s="24">
        <f t="shared" ca="1" si="32"/>
        <v>2566864195.6554289</v>
      </c>
      <c r="P109" s="25">
        <f t="shared" ca="1" si="33"/>
        <v>154420393.86794662</v>
      </c>
      <c r="Q109" s="25">
        <f t="shared" ca="1" si="34"/>
        <v>77512352.020491287</v>
      </c>
      <c r="R109">
        <f t="shared" ca="1" si="35"/>
        <v>9.4647080839833503E-3</v>
      </c>
    </row>
    <row r="110" spans="1:18" x14ac:dyDescent="0.2">
      <c r="A110" s="82">
        <v>15922</v>
      </c>
      <c r="B110" s="82">
        <v>3.461495999363251E-2</v>
      </c>
      <c r="C110" s="82">
        <v>0.1</v>
      </c>
      <c r="D110" s="83">
        <f t="shared" si="21"/>
        <v>1.5922000000000001</v>
      </c>
      <c r="E110" s="83">
        <f t="shared" si="22"/>
        <v>3.461495999363251E-2</v>
      </c>
      <c r="F110" s="25">
        <f t="shared" si="23"/>
        <v>0.15922000000000003</v>
      </c>
      <c r="G110" s="25">
        <f t="shared" si="24"/>
        <v>3.4614959993632512E-3</v>
      </c>
      <c r="H110" s="25">
        <f t="shared" si="25"/>
        <v>0.25351008400000008</v>
      </c>
      <c r="I110" s="25">
        <f t="shared" si="26"/>
        <v>0.40363875574480013</v>
      </c>
      <c r="J110" s="25">
        <f t="shared" si="27"/>
        <v>0.6426736268968708</v>
      </c>
      <c r="K110" s="25">
        <f t="shared" si="28"/>
        <v>5.5113939301861684E-3</v>
      </c>
      <c r="L110" s="25">
        <f t="shared" si="29"/>
        <v>8.7752414156424177E-3</v>
      </c>
      <c r="M110" s="25">
        <f t="shared" ca="1" si="30"/>
        <v>4.9651131322470676E-2</v>
      </c>
      <c r="N110" s="25">
        <f t="shared" ca="1" si="31"/>
        <v>2.2608644823017489E-5</v>
      </c>
      <c r="O110" s="24">
        <f t="shared" ca="1" si="32"/>
        <v>2566494867.7832432</v>
      </c>
      <c r="P110" s="25">
        <f t="shared" ca="1" si="33"/>
        <v>154473819.13697186</v>
      </c>
      <c r="Q110" s="25">
        <f t="shared" ca="1" si="34"/>
        <v>77516225.909449205</v>
      </c>
      <c r="R110">
        <f t="shared" ca="1" si="35"/>
        <v>-1.5036171328838166E-2</v>
      </c>
    </row>
    <row r="111" spans="1:18" x14ac:dyDescent="0.2">
      <c r="A111" s="82">
        <v>15932</v>
      </c>
      <c r="B111" s="82">
        <v>7.6617599988821894E-3</v>
      </c>
      <c r="C111" s="82">
        <v>1</v>
      </c>
      <c r="D111" s="83">
        <f t="shared" si="21"/>
        <v>1.5931999999999999</v>
      </c>
      <c r="E111" s="83">
        <f t="shared" si="22"/>
        <v>7.6617599988821894E-3</v>
      </c>
      <c r="F111" s="25">
        <f t="shared" si="23"/>
        <v>1.5931999999999999</v>
      </c>
      <c r="G111" s="25">
        <f t="shared" si="24"/>
        <v>7.6617599988821894E-3</v>
      </c>
      <c r="H111" s="25">
        <f t="shared" si="25"/>
        <v>2.5382862399999997</v>
      </c>
      <c r="I111" s="25">
        <f t="shared" si="26"/>
        <v>4.0439976375679993</v>
      </c>
      <c r="J111" s="25">
        <f t="shared" si="27"/>
        <v>6.4428970361733366</v>
      </c>
      <c r="K111" s="25">
        <f t="shared" si="28"/>
        <v>1.2206716030219104E-2</v>
      </c>
      <c r="L111" s="25">
        <f t="shared" si="29"/>
        <v>1.9447739979345076E-2</v>
      </c>
      <c r="M111" s="25">
        <f t="shared" ca="1" si="30"/>
        <v>4.9715536344934752E-2</v>
      </c>
      <c r="N111" s="25">
        <f t="shared" ca="1" si="31"/>
        <v>1.76852010496381E-3</v>
      </c>
      <c r="O111" s="24">
        <f t="shared" ca="1" si="32"/>
        <v>255911594485.82486</v>
      </c>
      <c r="P111" s="25">
        <f t="shared" ca="1" si="33"/>
        <v>15554345433.376526</v>
      </c>
      <c r="Q111" s="25">
        <f t="shared" ca="1" si="34"/>
        <v>7759356977.6518574</v>
      </c>
      <c r="R111">
        <f t="shared" ca="1" si="35"/>
        <v>-4.2053776346052563E-2</v>
      </c>
    </row>
    <row r="112" spans="1:18" x14ac:dyDescent="0.2">
      <c r="A112" s="82">
        <v>16012.5</v>
      </c>
      <c r="B112" s="82">
        <v>4.4538499998452608E-2</v>
      </c>
      <c r="C112" s="82">
        <v>0.1</v>
      </c>
      <c r="D112" s="83">
        <f t="shared" si="21"/>
        <v>1.6012500000000001</v>
      </c>
      <c r="E112" s="83">
        <f t="shared" si="22"/>
        <v>4.4538499998452608E-2</v>
      </c>
      <c r="F112" s="25">
        <f t="shared" si="23"/>
        <v>0.16012500000000002</v>
      </c>
      <c r="G112" s="25">
        <f t="shared" si="24"/>
        <v>4.4538499998452606E-3</v>
      </c>
      <c r="H112" s="25">
        <f t="shared" si="25"/>
        <v>0.25640015625000001</v>
      </c>
      <c r="I112" s="25">
        <f t="shared" si="26"/>
        <v>0.41056075019531252</v>
      </c>
      <c r="J112" s="25">
        <f t="shared" si="27"/>
        <v>0.65741040125024419</v>
      </c>
      <c r="K112" s="25">
        <f t="shared" si="28"/>
        <v>7.1317273122522241E-3</v>
      </c>
      <c r="L112" s="25">
        <f t="shared" si="29"/>
        <v>1.1419678358743874E-2</v>
      </c>
      <c r="M112" s="25">
        <f t="shared" ca="1" si="30"/>
        <v>5.0235160938738102E-2</v>
      </c>
      <c r="N112" s="25">
        <f t="shared" ca="1" si="31"/>
        <v>3.2451945868574416E-6</v>
      </c>
      <c r="O112" s="24">
        <f t="shared" ca="1" si="32"/>
        <v>2500243456.9194441</v>
      </c>
      <c r="P112" s="25">
        <f t="shared" ca="1" si="33"/>
        <v>164230650.28272727</v>
      </c>
      <c r="Q112" s="25">
        <f t="shared" ca="1" si="34"/>
        <v>78206848.459832087</v>
      </c>
      <c r="R112">
        <f t="shared" ca="1" si="35"/>
        <v>-5.6966609402854945E-3</v>
      </c>
    </row>
    <row r="113" spans="1:18" x14ac:dyDescent="0.2">
      <c r="A113" s="82">
        <v>16012.5</v>
      </c>
      <c r="B113" s="82">
        <v>5.0538499992399011E-2</v>
      </c>
      <c r="C113" s="82">
        <v>0.1</v>
      </c>
      <c r="D113" s="83">
        <f t="shared" si="21"/>
        <v>1.6012500000000001</v>
      </c>
      <c r="E113" s="83">
        <f t="shared" si="22"/>
        <v>5.0538499992399011E-2</v>
      </c>
      <c r="F113" s="25">
        <f t="shared" si="23"/>
        <v>0.16012500000000002</v>
      </c>
      <c r="G113" s="25">
        <f t="shared" si="24"/>
        <v>5.0538499992399018E-3</v>
      </c>
      <c r="H113" s="25">
        <f t="shared" si="25"/>
        <v>0.25640015625000001</v>
      </c>
      <c r="I113" s="25">
        <f t="shared" si="26"/>
        <v>0.41056075019531252</v>
      </c>
      <c r="J113" s="25">
        <f t="shared" si="27"/>
        <v>0.65741040125024419</v>
      </c>
      <c r="K113" s="25">
        <f t="shared" si="28"/>
        <v>8.0924773112828925E-3</v>
      </c>
      <c r="L113" s="25">
        <f t="shared" si="29"/>
        <v>1.2958079294691732E-2</v>
      </c>
      <c r="M113" s="25">
        <f t="shared" ca="1" si="30"/>
        <v>5.0235160938738102E-2</v>
      </c>
      <c r="N113" s="25">
        <f t="shared" ca="1" si="31"/>
        <v>9.201458147589568E-9</v>
      </c>
      <c r="O113" s="24">
        <f t="shared" ca="1" si="32"/>
        <v>2500243456.9194441</v>
      </c>
      <c r="P113" s="25">
        <f t="shared" ca="1" si="33"/>
        <v>164230650.28272727</v>
      </c>
      <c r="Q113" s="25">
        <f t="shared" ca="1" si="34"/>
        <v>78206848.459832087</v>
      </c>
      <c r="R113">
        <f t="shared" ca="1" si="35"/>
        <v>3.0333905366090874E-4</v>
      </c>
    </row>
    <row r="114" spans="1:18" x14ac:dyDescent="0.2">
      <c r="A114" s="82">
        <v>16012.5</v>
      </c>
      <c r="B114" s="82">
        <v>5.1538499996240716E-2</v>
      </c>
      <c r="C114" s="82">
        <v>0.1</v>
      </c>
      <c r="D114" s="83">
        <f t="shared" si="21"/>
        <v>1.6012500000000001</v>
      </c>
      <c r="E114" s="83">
        <f t="shared" si="22"/>
        <v>5.1538499996240716E-2</v>
      </c>
      <c r="F114" s="25">
        <f t="shared" si="23"/>
        <v>0.16012500000000002</v>
      </c>
      <c r="G114" s="25">
        <f t="shared" si="24"/>
        <v>5.1538499996240722E-3</v>
      </c>
      <c r="H114" s="25">
        <f t="shared" si="25"/>
        <v>0.25640015625000001</v>
      </c>
      <c r="I114" s="25">
        <f t="shared" si="26"/>
        <v>0.41056075019531252</v>
      </c>
      <c r="J114" s="25">
        <f t="shared" si="27"/>
        <v>0.65741040125024419</v>
      </c>
      <c r="K114" s="25">
        <f t="shared" si="28"/>
        <v>8.2526023118980451E-3</v>
      </c>
      <c r="L114" s="25">
        <f t="shared" si="29"/>
        <v>1.3214479451926745E-2</v>
      </c>
      <c r="M114" s="25">
        <f t="shared" ca="1" si="30"/>
        <v>5.0235160938738102E-2</v>
      </c>
      <c r="N114" s="25">
        <f t="shared" ca="1" si="31"/>
        <v>1.6986926988118031E-7</v>
      </c>
      <c r="O114" s="24">
        <f t="shared" ca="1" si="32"/>
        <v>2500243456.9194441</v>
      </c>
      <c r="P114" s="25">
        <f t="shared" ca="1" si="33"/>
        <v>164230650.28272727</v>
      </c>
      <c r="Q114" s="25">
        <f t="shared" ca="1" si="34"/>
        <v>78206848.459832087</v>
      </c>
      <c r="R114">
        <f t="shared" ca="1" si="35"/>
        <v>1.3033390575026144E-3</v>
      </c>
    </row>
    <row r="115" spans="1:18" x14ac:dyDescent="0.2">
      <c r="A115" s="82">
        <v>16025</v>
      </c>
      <c r="B115" s="82">
        <v>5.2096999992500059E-2</v>
      </c>
      <c r="C115" s="82">
        <v>0.1</v>
      </c>
      <c r="D115" s="83">
        <f t="shared" si="21"/>
        <v>1.6025</v>
      </c>
      <c r="E115" s="83">
        <f t="shared" si="22"/>
        <v>5.2096999992500059E-2</v>
      </c>
      <c r="F115" s="25">
        <f t="shared" si="23"/>
        <v>0.16025</v>
      </c>
      <c r="G115" s="25">
        <f t="shared" si="24"/>
        <v>5.2096999992500065E-3</v>
      </c>
      <c r="H115" s="25">
        <f t="shared" si="25"/>
        <v>0.256800625</v>
      </c>
      <c r="I115" s="25">
        <f t="shared" si="26"/>
        <v>0.41152300156249999</v>
      </c>
      <c r="J115" s="25">
        <f t="shared" si="27"/>
        <v>0.65946561000390624</v>
      </c>
      <c r="K115" s="25">
        <f t="shared" si="28"/>
        <v>8.348544248798136E-3</v>
      </c>
      <c r="L115" s="25">
        <f t="shared" si="29"/>
        <v>1.3378542158699012E-2</v>
      </c>
      <c r="M115" s="25">
        <f t="shared" ca="1" si="30"/>
        <v>5.0316033751776741E-2</v>
      </c>
      <c r="N115" s="25">
        <f t="shared" ca="1" si="31"/>
        <v>3.1718407505961486E-7</v>
      </c>
      <c r="O115" s="24">
        <f t="shared" ca="1" si="32"/>
        <v>2491185656.7076106</v>
      </c>
      <c r="P115" s="25">
        <f t="shared" ca="1" si="33"/>
        <v>165591505.65023354</v>
      </c>
      <c r="Q115" s="25">
        <f t="shared" ca="1" si="34"/>
        <v>78300579.16737929</v>
      </c>
      <c r="R115">
        <f t="shared" ca="1" si="35"/>
        <v>1.7809662407233182E-3</v>
      </c>
    </row>
    <row r="116" spans="1:18" x14ac:dyDescent="0.2">
      <c r="A116" s="82">
        <v>16027.5</v>
      </c>
      <c r="B116" s="82">
        <v>3.760869999678107E-2</v>
      </c>
      <c r="C116" s="82">
        <v>0.1</v>
      </c>
      <c r="D116" s="83">
        <f t="shared" si="21"/>
        <v>1.6027499999999999</v>
      </c>
      <c r="E116" s="83">
        <f t="shared" si="22"/>
        <v>3.760869999678107E-2</v>
      </c>
      <c r="F116" s="25">
        <f t="shared" si="23"/>
        <v>0.160275</v>
      </c>
      <c r="G116" s="25">
        <f t="shared" si="24"/>
        <v>3.7608699996781072E-3</v>
      </c>
      <c r="H116" s="25">
        <f t="shared" si="25"/>
        <v>0.25688075625000001</v>
      </c>
      <c r="I116" s="25">
        <f t="shared" si="26"/>
        <v>0.41171563207968748</v>
      </c>
      <c r="J116" s="25">
        <f t="shared" si="27"/>
        <v>0.65987722931571902</v>
      </c>
      <c r="K116" s="25">
        <f t="shared" si="28"/>
        <v>6.0277343919840857E-3</v>
      </c>
      <c r="L116" s="25">
        <f t="shared" si="29"/>
        <v>9.6609512967524933E-3</v>
      </c>
      <c r="M116" s="25">
        <f t="shared" ca="1" si="30"/>
        <v>5.03322143067816E-2</v>
      </c>
      <c r="N116" s="25">
        <f t="shared" ca="1" si="31"/>
        <v>1.6188781639678829E-5</v>
      </c>
      <c r="O116" s="24">
        <f t="shared" ca="1" si="32"/>
        <v>2489376792.7531424</v>
      </c>
      <c r="P116" s="25">
        <f t="shared" ca="1" si="33"/>
        <v>165864051.55464619</v>
      </c>
      <c r="Q116" s="25">
        <f t="shared" ca="1" si="34"/>
        <v>78319276.702163875</v>
      </c>
      <c r="R116">
        <f t="shared" ca="1" si="35"/>
        <v>-1.272351431000053E-2</v>
      </c>
    </row>
    <row r="117" spans="1:18" x14ac:dyDescent="0.2">
      <c r="A117" s="82">
        <v>16034.5</v>
      </c>
      <c r="B117" s="82">
        <v>3.4641459998965729E-2</v>
      </c>
      <c r="C117" s="82">
        <v>0.1</v>
      </c>
      <c r="D117" s="83">
        <f t="shared" si="21"/>
        <v>1.60345</v>
      </c>
      <c r="E117" s="83">
        <f t="shared" si="22"/>
        <v>3.4641459998965729E-2</v>
      </c>
      <c r="F117" s="25">
        <f t="shared" si="23"/>
        <v>0.16034500000000002</v>
      </c>
      <c r="G117" s="25">
        <f t="shared" si="24"/>
        <v>3.4641459998965732E-3</v>
      </c>
      <c r="H117" s="25">
        <f t="shared" si="25"/>
        <v>0.25710519025</v>
      </c>
      <c r="I117" s="25">
        <f t="shared" si="26"/>
        <v>0.4122553173063625</v>
      </c>
      <c r="J117" s="25">
        <f t="shared" si="27"/>
        <v>0.66103078853488695</v>
      </c>
      <c r="K117" s="25">
        <f t="shared" si="28"/>
        <v>5.5545849035341602E-3</v>
      </c>
      <c r="L117" s="25">
        <f t="shared" si="29"/>
        <v>8.9064991635718488E-3</v>
      </c>
      <c r="M117" s="25">
        <f t="shared" ca="1" si="30"/>
        <v>5.037753048731284E-2</v>
      </c>
      <c r="N117" s="25">
        <f t="shared" ca="1" si="31"/>
        <v>2.476239144142289E-5</v>
      </c>
      <c r="O117" s="24">
        <f t="shared" ca="1" si="32"/>
        <v>2484316750.6407204</v>
      </c>
      <c r="P117" s="25">
        <f t="shared" ca="1" si="33"/>
        <v>166627840.95172343</v>
      </c>
      <c r="Q117" s="25">
        <f t="shared" ca="1" si="34"/>
        <v>78371543.500482887</v>
      </c>
      <c r="R117">
        <f t="shared" ca="1" si="35"/>
        <v>-1.5736070488347111E-2</v>
      </c>
    </row>
    <row r="118" spans="1:18" x14ac:dyDescent="0.2">
      <c r="A118" s="82">
        <v>16034.5</v>
      </c>
      <c r="B118" s="82">
        <v>3.5641459995531477E-2</v>
      </c>
      <c r="C118" s="82">
        <v>0.1</v>
      </c>
      <c r="D118" s="83">
        <f t="shared" si="21"/>
        <v>1.60345</v>
      </c>
      <c r="E118" s="83">
        <f t="shared" si="22"/>
        <v>3.5641459995531477E-2</v>
      </c>
      <c r="F118" s="25">
        <f t="shared" si="23"/>
        <v>0.16034500000000002</v>
      </c>
      <c r="G118" s="25">
        <f t="shared" si="24"/>
        <v>3.5641459995531481E-3</v>
      </c>
      <c r="H118" s="25">
        <f t="shared" si="25"/>
        <v>0.25710519025</v>
      </c>
      <c r="I118" s="25">
        <f t="shared" si="26"/>
        <v>0.4122553173063625</v>
      </c>
      <c r="J118" s="25">
        <f t="shared" si="27"/>
        <v>0.66103078853488695</v>
      </c>
      <c r="K118" s="25">
        <f t="shared" si="28"/>
        <v>5.7149299029834958E-3</v>
      </c>
      <c r="L118" s="25">
        <f t="shared" si="29"/>
        <v>9.163604352938887E-3</v>
      </c>
      <c r="M118" s="25">
        <f t="shared" ca="1" si="30"/>
        <v>5.037753048731284E-2</v>
      </c>
      <c r="N118" s="25">
        <f t="shared" ca="1" si="31"/>
        <v>2.1715177353874945E-5</v>
      </c>
      <c r="O118" s="24">
        <f t="shared" ca="1" si="32"/>
        <v>2484316750.6407204</v>
      </c>
      <c r="P118" s="25">
        <f t="shared" ca="1" si="33"/>
        <v>166627840.95172343</v>
      </c>
      <c r="Q118" s="25">
        <f t="shared" ca="1" si="34"/>
        <v>78371543.500482887</v>
      </c>
      <c r="R118">
        <f t="shared" ca="1" si="35"/>
        <v>-1.4736070491781363E-2</v>
      </c>
    </row>
    <row r="119" spans="1:18" x14ac:dyDescent="0.2">
      <c r="A119" s="82">
        <v>16034.5</v>
      </c>
      <c r="B119" s="82">
        <v>4.4541459996253252E-2</v>
      </c>
      <c r="C119" s="82">
        <v>1</v>
      </c>
      <c r="D119" s="83">
        <f t="shared" si="21"/>
        <v>1.60345</v>
      </c>
      <c r="E119" s="83">
        <f t="shared" si="22"/>
        <v>4.4541459996253252E-2</v>
      </c>
      <c r="F119" s="25">
        <f t="shared" si="23"/>
        <v>1.60345</v>
      </c>
      <c r="G119" s="25">
        <f t="shared" si="24"/>
        <v>4.4541459996253252E-2</v>
      </c>
      <c r="H119" s="25">
        <f t="shared" si="25"/>
        <v>2.5710519025000003</v>
      </c>
      <c r="I119" s="25">
        <f t="shared" si="26"/>
        <v>4.1225531730636256</v>
      </c>
      <c r="J119" s="25">
        <f t="shared" si="27"/>
        <v>6.6103078853488704</v>
      </c>
      <c r="K119" s="25">
        <f t="shared" si="28"/>
        <v>7.1420004030992273E-2</v>
      </c>
      <c r="L119" s="25">
        <f t="shared" si="29"/>
        <v>0.11451840546349457</v>
      </c>
      <c r="M119" s="25">
        <f t="shared" ca="1" si="30"/>
        <v>5.037753048731284E-2</v>
      </c>
      <c r="N119" s="25">
        <f t="shared" ca="1" si="31"/>
        <v>3.4059718776616494E-5</v>
      </c>
      <c r="O119" s="24">
        <f t="shared" ca="1" si="32"/>
        <v>248431675064.07205</v>
      </c>
      <c r="P119" s="25">
        <f t="shared" ca="1" si="33"/>
        <v>16662784095.172255</v>
      </c>
      <c r="Q119" s="25">
        <f t="shared" ca="1" si="34"/>
        <v>7837154350.0482779</v>
      </c>
      <c r="R119">
        <f t="shared" ca="1" si="35"/>
        <v>-5.8360704910595876E-3</v>
      </c>
    </row>
    <row r="120" spans="1:18" x14ac:dyDescent="0.2">
      <c r="A120" s="82">
        <v>16034.5</v>
      </c>
      <c r="B120" s="82">
        <v>4.4941460000700317E-2</v>
      </c>
      <c r="C120" s="82">
        <v>1</v>
      </c>
      <c r="D120" s="83">
        <f t="shared" si="21"/>
        <v>1.60345</v>
      </c>
      <c r="E120" s="83">
        <f t="shared" si="22"/>
        <v>4.4941460000700317E-2</v>
      </c>
      <c r="F120" s="25">
        <f t="shared" si="23"/>
        <v>1.60345</v>
      </c>
      <c r="G120" s="25">
        <f t="shared" si="24"/>
        <v>4.4941460000700317E-2</v>
      </c>
      <c r="H120" s="25">
        <f t="shared" si="25"/>
        <v>2.5710519025000003</v>
      </c>
      <c r="I120" s="25">
        <f t="shared" si="26"/>
        <v>4.1225531730636256</v>
      </c>
      <c r="J120" s="25">
        <f t="shared" si="27"/>
        <v>6.6103078853488704</v>
      </c>
      <c r="K120" s="25">
        <f t="shared" si="28"/>
        <v>7.2061384038122928E-2</v>
      </c>
      <c r="L120" s="25">
        <f t="shared" si="29"/>
        <v>0.11554682623592821</v>
      </c>
      <c r="M120" s="25">
        <f t="shared" ca="1" si="30"/>
        <v>5.037753048731284E-2</v>
      </c>
      <c r="N120" s="25">
        <f t="shared" ca="1" si="31"/>
        <v>2.9550862335419705E-5</v>
      </c>
      <c r="O120" s="24">
        <f t="shared" ca="1" si="32"/>
        <v>248431675064.07205</v>
      </c>
      <c r="P120" s="25">
        <f t="shared" ca="1" si="33"/>
        <v>16662784095.172255</v>
      </c>
      <c r="Q120" s="25">
        <f t="shared" ca="1" si="34"/>
        <v>7837154350.0482779</v>
      </c>
      <c r="R120">
        <f t="shared" ca="1" si="35"/>
        <v>-5.4360704866125223E-3</v>
      </c>
    </row>
    <row r="121" spans="1:18" x14ac:dyDescent="0.2">
      <c r="A121" s="82">
        <v>16034.5</v>
      </c>
      <c r="B121" s="82">
        <v>4.5241460000397637E-2</v>
      </c>
      <c r="C121" s="82">
        <v>1</v>
      </c>
      <c r="D121" s="83">
        <f t="shared" si="21"/>
        <v>1.60345</v>
      </c>
      <c r="E121" s="83">
        <f t="shared" si="22"/>
        <v>4.5241460000397637E-2</v>
      </c>
      <c r="F121" s="25">
        <f t="shared" si="23"/>
        <v>1.60345</v>
      </c>
      <c r="G121" s="25">
        <f t="shared" si="24"/>
        <v>4.5241460000397637E-2</v>
      </c>
      <c r="H121" s="25">
        <f t="shared" si="25"/>
        <v>2.5710519025000003</v>
      </c>
      <c r="I121" s="25">
        <f t="shared" si="26"/>
        <v>4.1225531730636256</v>
      </c>
      <c r="J121" s="25">
        <f t="shared" si="27"/>
        <v>6.6103078853488704</v>
      </c>
      <c r="K121" s="25">
        <f t="shared" si="28"/>
        <v>7.2542419037637598E-2</v>
      </c>
      <c r="L121" s="25">
        <f t="shared" si="29"/>
        <v>0.11631814180590001</v>
      </c>
      <c r="M121" s="25">
        <f t="shared" ca="1" si="30"/>
        <v>5.037753048731284E-2</v>
      </c>
      <c r="N121" s="25">
        <f t="shared" ca="1" si="31"/>
        <v>2.6379220046561362E-5</v>
      </c>
      <c r="O121" s="24">
        <f t="shared" ca="1" si="32"/>
        <v>248431675064.07205</v>
      </c>
      <c r="P121" s="25">
        <f t="shared" ca="1" si="33"/>
        <v>16662784095.172255</v>
      </c>
      <c r="Q121" s="25">
        <f t="shared" ca="1" si="34"/>
        <v>7837154350.0482779</v>
      </c>
      <c r="R121">
        <f t="shared" ca="1" si="35"/>
        <v>-5.1360704869152021E-3</v>
      </c>
    </row>
    <row r="122" spans="1:18" x14ac:dyDescent="0.2">
      <c r="A122" s="82">
        <v>16171</v>
      </c>
      <c r="B122" s="82">
        <v>4.3680279995896854E-2</v>
      </c>
      <c r="C122" s="82">
        <v>1</v>
      </c>
      <c r="D122" s="83">
        <f t="shared" si="21"/>
        <v>1.6171</v>
      </c>
      <c r="E122" s="83">
        <f t="shared" si="22"/>
        <v>4.3680279995896854E-2</v>
      </c>
      <c r="F122" s="25">
        <f t="shared" si="23"/>
        <v>1.6171</v>
      </c>
      <c r="G122" s="25">
        <f t="shared" si="24"/>
        <v>4.3680279995896854E-2</v>
      </c>
      <c r="H122" s="25">
        <f t="shared" si="25"/>
        <v>2.6150124099999998</v>
      </c>
      <c r="I122" s="25">
        <f t="shared" si="26"/>
        <v>4.2287365682109996</v>
      </c>
      <c r="J122" s="25">
        <f t="shared" si="27"/>
        <v>6.8382899044540073</v>
      </c>
      <c r="K122" s="25">
        <f t="shared" si="28"/>
        <v>7.0635380781364804E-2</v>
      </c>
      <c r="L122" s="25">
        <f t="shared" si="29"/>
        <v>0.11422447426154503</v>
      </c>
      <c r="M122" s="25">
        <f t="shared" ca="1" si="30"/>
        <v>5.1264326076395111E-2</v>
      </c>
      <c r="N122" s="25">
        <f t="shared" ca="1" si="31"/>
        <v>5.7517754951120985E-5</v>
      </c>
      <c r="O122" s="24">
        <f t="shared" ca="1" si="32"/>
        <v>238704499327.20114</v>
      </c>
      <c r="P122" s="25">
        <f t="shared" ca="1" si="33"/>
        <v>18170893972.708481</v>
      </c>
      <c r="Q122" s="25">
        <f t="shared" ca="1" si="34"/>
        <v>7936512795.9357567</v>
      </c>
      <c r="R122">
        <f t="shared" ca="1" si="35"/>
        <v>-7.5840460804982579E-3</v>
      </c>
    </row>
    <row r="123" spans="1:18" x14ac:dyDescent="0.2">
      <c r="A123" s="82">
        <v>16729</v>
      </c>
      <c r="B123" s="82">
        <v>5.1391719993262086E-2</v>
      </c>
      <c r="C123" s="82">
        <v>0.1</v>
      </c>
      <c r="D123" s="83">
        <f t="shared" si="21"/>
        <v>1.6729000000000001</v>
      </c>
      <c r="E123" s="83">
        <f t="shared" si="22"/>
        <v>5.1391719993262086E-2</v>
      </c>
      <c r="F123" s="25">
        <f t="shared" si="23"/>
        <v>0.16729000000000002</v>
      </c>
      <c r="G123" s="25">
        <f t="shared" si="24"/>
        <v>5.1391719993262091E-3</v>
      </c>
      <c r="H123" s="25">
        <f t="shared" si="25"/>
        <v>0.27985944100000004</v>
      </c>
      <c r="I123" s="25">
        <f t="shared" si="26"/>
        <v>0.46817685884890009</v>
      </c>
      <c r="J123" s="25">
        <f t="shared" si="27"/>
        <v>0.78321306716832495</v>
      </c>
      <c r="K123" s="25">
        <f t="shared" si="28"/>
        <v>8.5973208376728151E-3</v>
      </c>
      <c r="L123" s="25">
        <f t="shared" si="29"/>
        <v>1.4382458029342854E-2</v>
      </c>
      <c r="M123" s="25">
        <f t="shared" ca="1" si="30"/>
        <v>5.4951394875362491E-2</v>
      </c>
      <c r="N123" s="25">
        <f t="shared" ca="1" si="31"/>
        <v>1.2671285266256537E-6</v>
      </c>
      <c r="O123" s="24">
        <f t="shared" ca="1" si="32"/>
        <v>2016332632.5246551</v>
      </c>
      <c r="P123" s="25">
        <f t="shared" ca="1" si="33"/>
        <v>246372653.89065665</v>
      </c>
      <c r="Q123" s="25">
        <f t="shared" ca="1" si="34"/>
        <v>82902438.503325358</v>
      </c>
      <c r="R123">
        <f t="shared" ca="1" si="35"/>
        <v>-3.5596748821004054E-3</v>
      </c>
    </row>
    <row r="124" spans="1:18" x14ac:dyDescent="0.2">
      <c r="A124" s="82">
        <v>17638.5</v>
      </c>
      <c r="B124" s="82">
        <v>5.7148179999785498E-2</v>
      </c>
      <c r="C124" s="82">
        <v>0.1</v>
      </c>
      <c r="D124" s="83">
        <f t="shared" si="21"/>
        <v>1.7638499999999999</v>
      </c>
      <c r="E124" s="83">
        <f t="shared" si="22"/>
        <v>5.7148179999785498E-2</v>
      </c>
      <c r="F124" s="25">
        <f t="shared" si="23"/>
        <v>0.17638500000000001</v>
      </c>
      <c r="G124" s="25">
        <f t="shared" si="24"/>
        <v>5.7148179999785501E-3</v>
      </c>
      <c r="H124" s="25">
        <f t="shared" si="25"/>
        <v>0.31111668225</v>
      </c>
      <c r="I124" s="25">
        <f t="shared" si="26"/>
        <v>0.54876315998666247</v>
      </c>
      <c r="J124" s="25">
        <f t="shared" si="27"/>
        <v>0.96793589974247451</v>
      </c>
      <c r="K124" s="25">
        <f t="shared" si="28"/>
        <v>1.0080081729262166E-2</v>
      </c>
      <c r="L124" s="25">
        <f t="shared" si="29"/>
        <v>1.7779752158159069E-2</v>
      </c>
      <c r="M124" s="25">
        <f t="shared" ca="1" si="30"/>
        <v>6.1174332712530671E-2</v>
      </c>
      <c r="N124" s="25">
        <f t="shared" ca="1" si="31"/>
        <v>1.620990566634532E-6</v>
      </c>
      <c r="O124" s="24">
        <f t="shared" ca="1" si="32"/>
        <v>1499028531.1539776</v>
      </c>
      <c r="P124" s="25">
        <f t="shared" ca="1" si="33"/>
        <v>357043476.31855518</v>
      </c>
      <c r="Q124" s="25">
        <f t="shared" ca="1" si="34"/>
        <v>86747874.674157709</v>
      </c>
      <c r="R124">
        <f t="shared" ca="1" si="35"/>
        <v>-4.0261527127451735E-3</v>
      </c>
    </row>
    <row r="125" spans="1:18" x14ac:dyDescent="0.2">
      <c r="A125" s="82">
        <v>17658</v>
      </c>
      <c r="B125" s="82">
        <v>3.9739439991535619E-2</v>
      </c>
      <c r="C125" s="82">
        <v>0.1</v>
      </c>
      <c r="D125" s="83">
        <f t="shared" si="21"/>
        <v>1.7658</v>
      </c>
      <c r="E125" s="83">
        <f t="shared" si="22"/>
        <v>3.9739439991535619E-2</v>
      </c>
      <c r="F125" s="25">
        <f t="shared" si="23"/>
        <v>0.17658000000000001</v>
      </c>
      <c r="G125" s="25">
        <f t="shared" si="24"/>
        <v>3.9739439991535617E-3</v>
      </c>
      <c r="H125" s="25">
        <f t="shared" si="25"/>
        <v>0.31180496400000002</v>
      </c>
      <c r="I125" s="25">
        <f t="shared" si="26"/>
        <v>0.55058520543120004</v>
      </c>
      <c r="J125" s="25">
        <f t="shared" si="27"/>
        <v>0.97222335575041308</v>
      </c>
      <c r="K125" s="25">
        <f t="shared" si="28"/>
        <v>7.0171903137053598E-3</v>
      </c>
      <c r="L125" s="25">
        <f t="shared" si="29"/>
        <v>1.2390954655940924E-2</v>
      </c>
      <c r="M125" s="25">
        <f t="shared" ca="1" si="30"/>
        <v>6.1310649496459861E-2</v>
      </c>
      <c r="N125" s="25">
        <f t="shared" ca="1" si="31"/>
        <v>4.65317079505334E-5</v>
      </c>
      <c r="O125" s="24">
        <f t="shared" ca="1" si="32"/>
        <v>1489045829.6488967</v>
      </c>
      <c r="P125" s="25">
        <f t="shared" ca="1" si="33"/>
        <v>359427827.51357847</v>
      </c>
      <c r="Q125" s="25">
        <f t="shared" ca="1" si="34"/>
        <v>86803128.649378106</v>
      </c>
      <c r="R125">
        <f t="shared" ca="1" si="35"/>
        <v>-2.1571209504924242E-2</v>
      </c>
    </row>
    <row r="126" spans="1:18" x14ac:dyDescent="0.2">
      <c r="A126" s="82">
        <v>17738.5</v>
      </c>
      <c r="B126" s="82">
        <v>5.5816179999965243E-2</v>
      </c>
      <c r="C126" s="82">
        <v>1</v>
      </c>
      <c r="D126" s="83">
        <f t="shared" si="21"/>
        <v>1.7738499999999999</v>
      </c>
      <c r="E126" s="83">
        <f t="shared" si="22"/>
        <v>5.5816179999965243E-2</v>
      </c>
      <c r="F126" s="25">
        <f t="shared" si="23"/>
        <v>1.7738499999999999</v>
      </c>
      <c r="G126" s="25">
        <f t="shared" si="24"/>
        <v>5.5816179999965243E-2</v>
      </c>
      <c r="H126" s="25">
        <f t="shared" si="25"/>
        <v>3.1465438224999995</v>
      </c>
      <c r="I126" s="25">
        <f t="shared" si="26"/>
        <v>5.5814967595416238</v>
      </c>
      <c r="J126" s="25">
        <f t="shared" si="27"/>
        <v>9.9007380269129097</v>
      </c>
      <c r="K126" s="25">
        <f t="shared" si="28"/>
        <v>9.9009530892938347E-2</v>
      </c>
      <c r="L126" s="25">
        <f t="shared" si="29"/>
        <v>0.17562805637443868</v>
      </c>
      <c r="M126" s="25">
        <f t="shared" ca="1" si="30"/>
        <v>6.1874679510856567E-2</v>
      </c>
      <c r="N126" s="25">
        <f t="shared" ca="1" si="31"/>
        <v>3.6705416323470417E-5</v>
      </c>
      <c r="O126" s="24">
        <f t="shared" ca="1" si="32"/>
        <v>144830670029.17844</v>
      </c>
      <c r="P126" s="25">
        <f t="shared" ca="1" si="33"/>
        <v>36925914719.84362</v>
      </c>
      <c r="Q126" s="25">
        <f t="shared" ca="1" si="34"/>
        <v>8701889143.5105362</v>
      </c>
      <c r="R126">
        <f t="shared" ca="1" si="35"/>
        <v>-6.0584995108913242E-3</v>
      </c>
    </row>
    <row r="127" spans="1:18" x14ac:dyDescent="0.2">
      <c r="A127" s="82">
        <v>17738.5</v>
      </c>
      <c r="B127" s="82">
        <v>5.6216179997136351E-2</v>
      </c>
      <c r="C127" s="82">
        <v>1</v>
      </c>
      <c r="D127" s="83">
        <f t="shared" si="21"/>
        <v>1.7738499999999999</v>
      </c>
      <c r="E127" s="83">
        <f t="shared" si="22"/>
        <v>5.6216179997136351E-2</v>
      </c>
      <c r="F127" s="25">
        <f t="shared" si="23"/>
        <v>1.7738499999999999</v>
      </c>
      <c r="G127" s="25">
        <f t="shared" si="24"/>
        <v>5.6216179997136351E-2</v>
      </c>
      <c r="H127" s="25">
        <f t="shared" si="25"/>
        <v>3.1465438224999995</v>
      </c>
      <c r="I127" s="25">
        <f t="shared" si="26"/>
        <v>5.5814967595416238</v>
      </c>
      <c r="J127" s="25">
        <f t="shared" si="27"/>
        <v>9.9007380269129097</v>
      </c>
      <c r="K127" s="25">
        <f t="shared" si="28"/>
        <v>9.9719070887920314E-2</v>
      </c>
      <c r="L127" s="25">
        <f t="shared" si="29"/>
        <v>0.17688667389453744</v>
      </c>
      <c r="M127" s="25">
        <f t="shared" ca="1" si="30"/>
        <v>6.1874679510856567E-2</v>
      </c>
      <c r="N127" s="25">
        <f t="shared" ca="1" si="31"/>
        <v>3.201861674677193E-5</v>
      </c>
      <c r="O127" s="24">
        <f t="shared" ca="1" si="32"/>
        <v>144830670029.17844</v>
      </c>
      <c r="P127" s="25">
        <f t="shared" ca="1" si="33"/>
        <v>36925914719.84362</v>
      </c>
      <c r="Q127" s="25">
        <f t="shared" ca="1" si="34"/>
        <v>8701889143.5105362</v>
      </c>
      <c r="R127">
        <f t="shared" ca="1" si="35"/>
        <v>-5.6584995137202165E-3</v>
      </c>
    </row>
    <row r="128" spans="1:18" x14ac:dyDescent="0.2">
      <c r="A128" s="82">
        <v>17772.5</v>
      </c>
      <c r="B128" s="82">
        <v>5.527530000108527E-2</v>
      </c>
      <c r="C128" s="82">
        <v>1</v>
      </c>
      <c r="D128" s="83">
        <f t="shared" si="21"/>
        <v>1.77725</v>
      </c>
      <c r="E128" s="83">
        <f t="shared" si="22"/>
        <v>5.527530000108527E-2</v>
      </c>
      <c r="F128" s="25">
        <f t="shared" si="23"/>
        <v>1.77725</v>
      </c>
      <c r="G128" s="25">
        <f t="shared" si="24"/>
        <v>5.527530000108527E-2</v>
      </c>
      <c r="H128" s="25">
        <f t="shared" si="25"/>
        <v>3.1586175624999999</v>
      </c>
      <c r="I128" s="25">
        <f t="shared" si="26"/>
        <v>5.6136530629531247</v>
      </c>
      <c r="J128" s="25">
        <f t="shared" si="27"/>
        <v>9.9768649061334411</v>
      </c>
      <c r="K128" s="25">
        <f t="shared" si="28"/>
        <v>9.823802692692879E-2</v>
      </c>
      <c r="L128" s="25">
        <f t="shared" si="29"/>
        <v>0.17459353335588418</v>
      </c>
      <c r="M128" s="25">
        <f t="shared" ca="1" si="30"/>
        <v>6.2113525458590835E-2</v>
      </c>
      <c r="N128" s="25">
        <f t="shared" ca="1" si="31"/>
        <v>4.6761327407677191E-5</v>
      </c>
      <c r="O128" s="24">
        <f t="shared" ca="1" si="32"/>
        <v>143132680305.16913</v>
      </c>
      <c r="P128" s="25">
        <f t="shared" ca="1" si="33"/>
        <v>37340478089.878159</v>
      </c>
      <c r="Q128" s="25">
        <f t="shared" ca="1" si="34"/>
        <v>8710404242.245285</v>
      </c>
      <c r="R128">
        <f t="shared" ca="1" si="35"/>
        <v>-6.8382254575055645E-3</v>
      </c>
    </row>
    <row r="129" spans="1:18" x14ac:dyDescent="0.2">
      <c r="A129" s="82">
        <v>17772.5</v>
      </c>
      <c r="B129" s="82">
        <v>5.7975299998361152E-2</v>
      </c>
      <c r="C129" s="82">
        <v>1</v>
      </c>
      <c r="D129" s="83">
        <f t="shared" si="21"/>
        <v>1.77725</v>
      </c>
      <c r="E129" s="83">
        <f t="shared" si="22"/>
        <v>5.7975299998361152E-2</v>
      </c>
      <c r="F129" s="25">
        <f t="shared" si="23"/>
        <v>1.77725</v>
      </c>
      <c r="G129" s="25">
        <f t="shared" si="24"/>
        <v>5.7975299998361152E-2</v>
      </c>
      <c r="H129" s="25">
        <f t="shared" si="25"/>
        <v>3.1586175624999999</v>
      </c>
      <c r="I129" s="25">
        <f t="shared" si="26"/>
        <v>5.6136530629531247</v>
      </c>
      <c r="J129" s="25">
        <f t="shared" si="27"/>
        <v>9.9768649061334411</v>
      </c>
      <c r="K129" s="25">
        <f t="shared" si="28"/>
        <v>0.10303660192208736</v>
      </c>
      <c r="L129" s="25">
        <f t="shared" si="29"/>
        <v>0.18312180076602974</v>
      </c>
      <c r="M129" s="25">
        <f t="shared" ca="1" si="30"/>
        <v>6.2113525458590835E-2</v>
      </c>
      <c r="N129" s="25">
        <f t="shared" ca="1" si="31"/>
        <v>1.7124909959693171E-5</v>
      </c>
      <c r="O129" s="24">
        <f t="shared" ca="1" si="32"/>
        <v>143132680305.16913</v>
      </c>
      <c r="P129" s="25">
        <f t="shared" ca="1" si="33"/>
        <v>37340478089.878159</v>
      </c>
      <c r="Q129" s="25">
        <f t="shared" ca="1" si="34"/>
        <v>8710404242.245285</v>
      </c>
      <c r="R129">
        <f t="shared" ca="1" si="35"/>
        <v>-4.1382254602296831E-3</v>
      </c>
    </row>
    <row r="130" spans="1:18" x14ac:dyDescent="0.2">
      <c r="A130" s="82">
        <v>17790</v>
      </c>
      <c r="B130" s="82">
        <v>5.5357199998979922E-2</v>
      </c>
      <c r="C130" s="82">
        <v>0.1</v>
      </c>
      <c r="D130" s="83">
        <f t="shared" si="21"/>
        <v>1.7789999999999999</v>
      </c>
      <c r="E130" s="83">
        <f t="shared" si="22"/>
        <v>5.5357199998979922E-2</v>
      </c>
      <c r="F130" s="25">
        <f t="shared" si="23"/>
        <v>0.1779</v>
      </c>
      <c r="G130" s="25">
        <f t="shared" si="24"/>
        <v>5.5357199998979922E-3</v>
      </c>
      <c r="H130" s="25">
        <f t="shared" si="25"/>
        <v>0.31648409999999999</v>
      </c>
      <c r="I130" s="25">
        <f t="shared" si="26"/>
        <v>0.56302521389999993</v>
      </c>
      <c r="J130" s="25">
        <f t="shared" si="27"/>
        <v>1.0016218555280998</v>
      </c>
      <c r="K130" s="25">
        <f t="shared" si="28"/>
        <v>9.8480458798185285E-3</v>
      </c>
      <c r="L130" s="25">
        <f t="shared" si="29"/>
        <v>1.751967362019716E-2</v>
      </c>
      <c r="M130" s="25">
        <f t="shared" ca="1" si="30"/>
        <v>6.2236604890143807E-2</v>
      </c>
      <c r="N130" s="25">
        <f t="shared" ca="1" si="31"/>
        <v>4.7326211656569577E-6</v>
      </c>
      <c r="O130" s="24">
        <f t="shared" ca="1" si="32"/>
        <v>1422639327.2741888</v>
      </c>
      <c r="P130" s="25">
        <f t="shared" ca="1" si="33"/>
        <v>375536772.38994366</v>
      </c>
      <c r="Q130" s="25">
        <f t="shared" ca="1" si="34"/>
        <v>87146483.336145863</v>
      </c>
      <c r="R130">
        <f t="shared" ca="1" si="35"/>
        <v>-6.8794048911638844E-3</v>
      </c>
    </row>
    <row r="131" spans="1:18" x14ac:dyDescent="0.2">
      <c r="A131" s="82">
        <v>17814</v>
      </c>
      <c r="B131" s="82">
        <v>5.5769519996829331E-2</v>
      </c>
      <c r="C131" s="82">
        <v>1</v>
      </c>
      <c r="D131" s="83">
        <f t="shared" si="21"/>
        <v>1.7814000000000001</v>
      </c>
      <c r="E131" s="83">
        <f t="shared" si="22"/>
        <v>5.5769519996829331E-2</v>
      </c>
      <c r="F131" s="25">
        <f t="shared" si="23"/>
        <v>1.7814000000000001</v>
      </c>
      <c r="G131" s="25">
        <f t="shared" si="24"/>
        <v>5.5769519996829331E-2</v>
      </c>
      <c r="H131" s="25">
        <f t="shared" si="25"/>
        <v>3.1733859600000005</v>
      </c>
      <c r="I131" s="25">
        <f t="shared" si="26"/>
        <v>5.6530697491440014</v>
      </c>
      <c r="J131" s="25">
        <f t="shared" si="27"/>
        <v>10.070378451125125</v>
      </c>
      <c r="K131" s="25">
        <f t="shared" si="28"/>
        <v>9.9347822922351781E-2</v>
      </c>
      <c r="L131" s="25">
        <f t="shared" si="29"/>
        <v>0.17697821175387748</v>
      </c>
      <c r="M131" s="25">
        <f t="shared" ca="1" si="30"/>
        <v>6.2405558697198854E-2</v>
      </c>
      <c r="N131" s="25">
        <f t="shared" ca="1" si="31"/>
        <v>4.4037009632802028E-5</v>
      </c>
      <c r="O131" s="24">
        <f t="shared" ca="1" si="32"/>
        <v>141078254633.96307</v>
      </c>
      <c r="P131" s="25">
        <f t="shared" ca="1" si="33"/>
        <v>37845852102.807808</v>
      </c>
      <c r="Q131" s="25">
        <f t="shared" ca="1" si="34"/>
        <v>8720315378.6307545</v>
      </c>
      <c r="R131">
        <f t="shared" ca="1" si="35"/>
        <v>-6.6360387003695231E-3</v>
      </c>
    </row>
    <row r="132" spans="1:18" x14ac:dyDescent="0.2">
      <c r="A132" s="82">
        <v>17814</v>
      </c>
      <c r="B132" s="82">
        <v>5.6169519994000439E-2</v>
      </c>
      <c r="C132" s="82">
        <v>1</v>
      </c>
      <c r="D132" s="83">
        <f t="shared" si="21"/>
        <v>1.7814000000000001</v>
      </c>
      <c r="E132" s="83">
        <f t="shared" si="22"/>
        <v>5.6169519994000439E-2</v>
      </c>
      <c r="F132" s="25">
        <f t="shared" si="23"/>
        <v>1.7814000000000001</v>
      </c>
      <c r="G132" s="25">
        <f t="shared" si="24"/>
        <v>5.6169519994000439E-2</v>
      </c>
      <c r="H132" s="25">
        <f t="shared" si="25"/>
        <v>3.1733859600000005</v>
      </c>
      <c r="I132" s="25">
        <f t="shared" si="26"/>
        <v>5.6530697491440014</v>
      </c>
      <c r="J132" s="25">
        <f t="shared" si="27"/>
        <v>10.070378451125125</v>
      </c>
      <c r="K132" s="25">
        <f t="shared" si="28"/>
        <v>0.10006038291731238</v>
      </c>
      <c r="L132" s="25">
        <f t="shared" si="29"/>
        <v>0.17824756612890028</v>
      </c>
      <c r="M132" s="25">
        <f t="shared" ca="1" si="30"/>
        <v>6.2405558697198854E-2</v>
      </c>
      <c r="N132" s="25">
        <f t="shared" ca="1" si="31"/>
        <v>3.8888178707788576E-5</v>
      </c>
      <c r="O132" s="24">
        <f t="shared" ca="1" si="32"/>
        <v>141078254633.96307</v>
      </c>
      <c r="P132" s="25">
        <f t="shared" ca="1" si="33"/>
        <v>37845852102.807808</v>
      </c>
      <c r="Q132" s="25">
        <f t="shared" ca="1" si="34"/>
        <v>8720315378.6307545</v>
      </c>
      <c r="R132">
        <f t="shared" ca="1" si="35"/>
        <v>-6.2360387031984155E-3</v>
      </c>
    </row>
    <row r="133" spans="1:18" x14ac:dyDescent="0.2">
      <c r="A133" s="82">
        <v>17819</v>
      </c>
      <c r="B133" s="82">
        <v>5.0092919998860452E-2</v>
      </c>
      <c r="C133" s="82">
        <v>1</v>
      </c>
      <c r="D133" s="83">
        <f t="shared" si="21"/>
        <v>1.7819</v>
      </c>
      <c r="E133" s="83">
        <f t="shared" si="22"/>
        <v>5.0092919998860452E-2</v>
      </c>
      <c r="F133" s="25">
        <f t="shared" si="23"/>
        <v>1.7819</v>
      </c>
      <c r="G133" s="25">
        <f t="shared" si="24"/>
        <v>5.0092919998860452E-2</v>
      </c>
      <c r="H133" s="25">
        <f t="shared" si="25"/>
        <v>3.1751676100000004</v>
      </c>
      <c r="I133" s="25">
        <f t="shared" si="26"/>
        <v>5.6578311642590009</v>
      </c>
      <c r="J133" s="25">
        <f t="shared" si="27"/>
        <v>10.081689351593115</v>
      </c>
      <c r="K133" s="25">
        <f t="shared" si="28"/>
        <v>8.926057414596944E-2</v>
      </c>
      <c r="L133" s="25">
        <f t="shared" si="29"/>
        <v>0.15905341707070295</v>
      </c>
      <c r="M133" s="25">
        <f t="shared" ca="1" si="30"/>
        <v>6.2440780577604271E-2</v>
      </c>
      <c r="N133" s="25">
        <f t="shared" ca="1" si="31"/>
        <v>1.5246966087209565E-4</v>
      </c>
      <c r="O133" s="24">
        <f t="shared" ca="1" si="32"/>
        <v>140832073337.0983</v>
      </c>
      <c r="P133" s="25">
        <f t="shared" ca="1" si="33"/>
        <v>37906689614.655052</v>
      </c>
      <c r="Q133" s="25">
        <f t="shared" ca="1" si="34"/>
        <v>8721473663.0334244</v>
      </c>
      <c r="R133">
        <f t="shared" ca="1" si="35"/>
        <v>-1.2347860578743819E-2</v>
      </c>
    </row>
    <row r="134" spans="1:18" x14ac:dyDescent="0.2">
      <c r="A134" s="82">
        <v>17873</v>
      </c>
      <c r="B134" s="82">
        <v>5.4745639994507656E-2</v>
      </c>
      <c r="C134" s="82">
        <v>1</v>
      </c>
      <c r="D134" s="83">
        <f t="shared" si="21"/>
        <v>1.7873000000000001</v>
      </c>
      <c r="E134" s="83">
        <f t="shared" si="22"/>
        <v>5.4745639994507656E-2</v>
      </c>
      <c r="F134" s="25">
        <f t="shared" si="23"/>
        <v>1.7873000000000001</v>
      </c>
      <c r="G134" s="25">
        <f t="shared" si="24"/>
        <v>5.4745639994507656E-2</v>
      </c>
      <c r="H134" s="25">
        <f t="shared" si="25"/>
        <v>3.1944412900000003</v>
      </c>
      <c r="I134" s="25">
        <f t="shared" si="26"/>
        <v>5.7094249176170013</v>
      </c>
      <c r="J134" s="25">
        <f t="shared" si="27"/>
        <v>10.204455155256866</v>
      </c>
      <c r="K134" s="25">
        <f t="shared" si="28"/>
        <v>9.7846882362183543E-2</v>
      </c>
      <c r="L134" s="25">
        <f t="shared" si="29"/>
        <v>0.17488173284593067</v>
      </c>
      <c r="M134" s="25">
        <f t="shared" ca="1" si="30"/>
        <v>6.2821686000043953E-2</v>
      </c>
      <c r="N134" s="25">
        <f t="shared" ca="1" si="31"/>
        <v>6.5222519083538773E-5</v>
      </c>
      <c r="O134" s="24">
        <f t="shared" ca="1" si="32"/>
        <v>138191594659.56592</v>
      </c>
      <c r="P134" s="25">
        <f t="shared" ca="1" si="33"/>
        <v>38562975005.700104</v>
      </c>
      <c r="Q134" s="25">
        <f t="shared" ca="1" si="34"/>
        <v>8733491510.2244205</v>
      </c>
      <c r="R134">
        <f t="shared" ca="1" si="35"/>
        <v>-8.076046005536297E-3</v>
      </c>
    </row>
    <row r="135" spans="1:18" x14ac:dyDescent="0.2">
      <c r="A135" s="82">
        <v>17880.5</v>
      </c>
      <c r="B135" s="82">
        <v>7.1280739997746423E-2</v>
      </c>
      <c r="C135" s="82">
        <v>1</v>
      </c>
      <c r="D135" s="83">
        <f t="shared" si="21"/>
        <v>1.7880499999999999</v>
      </c>
      <c r="E135" s="83">
        <f t="shared" si="22"/>
        <v>7.1280739997746423E-2</v>
      </c>
      <c r="F135" s="25">
        <f t="shared" si="23"/>
        <v>1.7880499999999999</v>
      </c>
      <c r="G135" s="25">
        <f t="shared" si="24"/>
        <v>7.1280739997746423E-2</v>
      </c>
      <c r="H135" s="25">
        <f t="shared" si="25"/>
        <v>3.1971228024999996</v>
      </c>
      <c r="I135" s="25">
        <f t="shared" si="26"/>
        <v>5.7166154270101242</v>
      </c>
      <c r="J135" s="25">
        <f t="shared" si="27"/>
        <v>10.221594214265451</v>
      </c>
      <c r="K135" s="25">
        <f t="shared" si="28"/>
        <v>0.12745352715297048</v>
      </c>
      <c r="L135" s="25">
        <f t="shared" si="29"/>
        <v>0.22789327922586886</v>
      </c>
      <c r="M135" s="25">
        <f t="shared" ca="1" si="30"/>
        <v>6.2874663237423176E-2</v>
      </c>
      <c r="N135" s="25">
        <f t="shared" ca="1" si="31"/>
        <v>7.0662126500446574E-5</v>
      </c>
      <c r="O135" s="24">
        <f t="shared" ca="1" si="32"/>
        <v>137827500116.38562</v>
      </c>
      <c r="P135" s="25">
        <f t="shared" ca="1" si="33"/>
        <v>38654009864.222946</v>
      </c>
      <c r="Q135" s="25">
        <f t="shared" ca="1" si="34"/>
        <v>8735089420.3632431</v>
      </c>
      <c r="R135">
        <f t="shared" ca="1" si="35"/>
        <v>8.4060767603232472E-3</v>
      </c>
    </row>
    <row r="136" spans="1:18" x14ac:dyDescent="0.2">
      <c r="A136" s="82">
        <v>17895</v>
      </c>
      <c r="B136" s="82">
        <v>5.4848599997058045E-2</v>
      </c>
      <c r="C136" s="82">
        <v>1</v>
      </c>
      <c r="D136" s="83">
        <f t="shared" si="21"/>
        <v>1.7895000000000001</v>
      </c>
      <c r="E136" s="83">
        <f t="shared" si="22"/>
        <v>5.4848599997058045E-2</v>
      </c>
      <c r="F136" s="25">
        <f t="shared" si="23"/>
        <v>1.7895000000000001</v>
      </c>
      <c r="G136" s="25">
        <f t="shared" si="24"/>
        <v>5.4848599997058045E-2</v>
      </c>
      <c r="H136" s="25">
        <f t="shared" si="25"/>
        <v>3.2023102500000005</v>
      </c>
      <c r="I136" s="25">
        <f t="shared" si="26"/>
        <v>5.7305341923750008</v>
      </c>
      <c r="J136" s="25">
        <f t="shared" si="27"/>
        <v>10.254790937255065</v>
      </c>
      <c r="K136" s="25">
        <f t="shared" si="28"/>
        <v>9.8151569694735374E-2</v>
      </c>
      <c r="L136" s="25">
        <f t="shared" si="29"/>
        <v>0.17564223396872897</v>
      </c>
      <c r="M136" s="25">
        <f t="shared" ca="1" si="30"/>
        <v>6.2977136871681438E-2</v>
      </c>
      <c r="N136" s="25">
        <f t="shared" ca="1" si="31"/>
        <v>6.6073111722112236E-5</v>
      </c>
      <c r="O136" s="24">
        <f t="shared" ca="1" si="32"/>
        <v>137125402726.64836</v>
      </c>
      <c r="P136" s="25">
        <f t="shared" ca="1" si="33"/>
        <v>38829925796.541763</v>
      </c>
      <c r="Q136" s="25">
        <f t="shared" ca="1" si="34"/>
        <v>8738129400.2895718</v>
      </c>
      <c r="R136">
        <f t="shared" ca="1" si="35"/>
        <v>-8.1285368746233932E-3</v>
      </c>
    </row>
    <row r="137" spans="1:18" x14ac:dyDescent="0.2">
      <c r="A137" s="82">
        <v>17914.5</v>
      </c>
      <c r="B137" s="82">
        <v>4.443986000114819E-2</v>
      </c>
      <c r="C137" s="82">
        <v>1</v>
      </c>
      <c r="D137" s="83">
        <f t="shared" si="21"/>
        <v>1.79145</v>
      </c>
      <c r="E137" s="83">
        <f t="shared" si="22"/>
        <v>4.443986000114819E-2</v>
      </c>
      <c r="F137" s="25">
        <f t="shared" si="23"/>
        <v>1.79145</v>
      </c>
      <c r="G137" s="25">
        <f t="shared" si="24"/>
        <v>4.443986000114819E-2</v>
      </c>
      <c r="H137" s="25">
        <f t="shared" si="25"/>
        <v>3.2092931024999998</v>
      </c>
      <c r="I137" s="25">
        <f t="shared" si="26"/>
        <v>5.7492881284736246</v>
      </c>
      <c r="J137" s="25">
        <f t="shared" si="27"/>
        <v>10.299562217754074</v>
      </c>
      <c r="K137" s="25">
        <f t="shared" si="28"/>
        <v>7.9611787199056927E-2</v>
      </c>
      <c r="L137" s="25">
        <f t="shared" si="29"/>
        <v>0.14262053617775053</v>
      </c>
      <c r="M137" s="25">
        <f t="shared" ca="1" si="30"/>
        <v>6.3115052187472251E-2</v>
      </c>
      <c r="N137" s="25">
        <f t="shared" ca="1" si="31"/>
        <v>3.4876280319613923E-4</v>
      </c>
      <c r="O137" s="24">
        <f t="shared" ca="1" si="32"/>
        <v>136184975828.90854</v>
      </c>
      <c r="P137" s="25">
        <f t="shared" ca="1" si="33"/>
        <v>39066320915.570541</v>
      </c>
      <c r="Q137" s="25">
        <f t="shared" ca="1" si="34"/>
        <v>8742115107.2534885</v>
      </c>
      <c r="R137">
        <f t="shared" ca="1" si="35"/>
        <v>-1.8675192186324061E-2</v>
      </c>
    </row>
    <row r="138" spans="1:18" x14ac:dyDescent="0.2">
      <c r="A138" s="82">
        <v>18009.5</v>
      </c>
      <c r="B138" s="82">
        <v>5.5884459994558711E-2</v>
      </c>
      <c r="C138" s="82">
        <v>1</v>
      </c>
      <c r="D138" s="83">
        <f t="shared" si="21"/>
        <v>1.8009500000000001</v>
      </c>
      <c r="E138" s="83">
        <f t="shared" si="22"/>
        <v>5.5884459994558711E-2</v>
      </c>
      <c r="F138" s="25">
        <f t="shared" si="23"/>
        <v>1.8009500000000001</v>
      </c>
      <c r="G138" s="25">
        <f t="shared" si="24"/>
        <v>5.5884459994558711E-2</v>
      </c>
      <c r="H138" s="25">
        <f t="shared" si="25"/>
        <v>3.2434209025</v>
      </c>
      <c r="I138" s="25">
        <f t="shared" si="26"/>
        <v>5.8412388743573755</v>
      </c>
      <c r="J138" s="25">
        <f t="shared" si="27"/>
        <v>10.519779150773916</v>
      </c>
      <c r="K138" s="25">
        <f t="shared" si="28"/>
        <v>0.10064511822720051</v>
      </c>
      <c r="L138" s="25">
        <f t="shared" si="29"/>
        <v>0.18125682567127677</v>
      </c>
      <c r="M138" s="25">
        <f t="shared" ca="1" si="30"/>
        <v>6.3788685510348345E-2</v>
      </c>
      <c r="N138" s="25">
        <f t="shared" ca="1" si="31"/>
        <v>6.2476781004459906E-5</v>
      </c>
      <c r="O138" s="24">
        <f t="shared" ca="1" si="32"/>
        <v>131664957628.04417</v>
      </c>
      <c r="P138" s="25">
        <f t="shared" ca="1" si="33"/>
        <v>40214746299.547035</v>
      </c>
      <c r="Q138" s="25">
        <f t="shared" ca="1" si="34"/>
        <v>8759847822.3010387</v>
      </c>
      <c r="R138">
        <f t="shared" ca="1" si="35"/>
        <v>-7.9042255157896341E-3</v>
      </c>
    </row>
    <row r="139" spans="1:18" x14ac:dyDescent="0.2">
      <c r="A139" s="82">
        <v>18628.5</v>
      </c>
      <c r="B139" s="82">
        <v>6.2981379996926989E-2</v>
      </c>
      <c r="C139" s="82">
        <v>1</v>
      </c>
      <c r="D139" s="83">
        <f t="shared" si="21"/>
        <v>1.8628499999999999</v>
      </c>
      <c r="E139" s="83">
        <f t="shared" si="22"/>
        <v>6.2981379996926989E-2</v>
      </c>
      <c r="F139" s="25">
        <f t="shared" si="23"/>
        <v>1.8628499999999999</v>
      </c>
      <c r="G139" s="25">
        <f t="shared" si="24"/>
        <v>6.2981379996926989E-2</v>
      </c>
      <c r="H139" s="25">
        <f t="shared" si="25"/>
        <v>3.4702101224999997</v>
      </c>
      <c r="I139" s="25">
        <f t="shared" si="26"/>
        <v>6.4644809266991237</v>
      </c>
      <c r="J139" s="25">
        <f t="shared" si="27"/>
        <v>12.042358294301462</v>
      </c>
      <c r="K139" s="25">
        <f t="shared" si="28"/>
        <v>0.11732486372727544</v>
      </c>
      <c r="L139" s="25">
        <f t="shared" si="29"/>
        <v>0.21855862239435503</v>
      </c>
      <c r="M139" s="25">
        <f t="shared" ca="1" si="30"/>
        <v>6.8248563379209731E-2</v>
      </c>
      <c r="N139" s="25">
        <f t="shared" ca="1" si="31"/>
        <v>2.7743220782595465E-5</v>
      </c>
      <c r="O139" s="24">
        <f t="shared" ca="1" si="32"/>
        <v>104633486309.07721</v>
      </c>
      <c r="P139" s="25">
        <f t="shared" ca="1" si="33"/>
        <v>47506809042.167564</v>
      </c>
      <c r="Q139" s="25">
        <f t="shared" ca="1" si="34"/>
        <v>8806529465.4090939</v>
      </c>
      <c r="R139">
        <f t="shared" ca="1" si="35"/>
        <v>-5.2671833822827419E-3</v>
      </c>
    </row>
    <row r="140" spans="1:18" x14ac:dyDescent="0.2">
      <c r="A140" s="82">
        <v>18628.5</v>
      </c>
      <c r="B140" s="82">
        <v>6.3181379991874564E-2</v>
      </c>
      <c r="C140" s="82">
        <v>1</v>
      </c>
      <c r="D140" s="83">
        <f t="shared" si="21"/>
        <v>1.8628499999999999</v>
      </c>
      <c r="E140" s="83">
        <f t="shared" si="22"/>
        <v>6.3181379991874564E-2</v>
      </c>
      <c r="F140" s="25">
        <f t="shared" si="23"/>
        <v>1.8628499999999999</v>
      </c>
      <c r="G140" s="25">
        <f t="shared" si="24"/>
        <v>6.3181379991874564E-2</v>
      </c>
      <c r="H140" s="25">
        <f t="shared" si="25"/>
        <v>3.4702101224999997</v>
      </c>
      <c r="I140" s="25">
        <f t="shared" si="26"/>
        <v>6.4644809266991237</v>
      </c>
      <c r="J140" s="25">
        <f t="shared" si="27"/>
        <v>12.042358294301462</v>
      </c>
      <c r="K140" s="25">
        <f t="shared" si="28"/>
        <v>0.11769743371786352</v>
      </c>
      <c r="L140" s="25">
        <f t="shared" si="29"/>
        <v>0.21925266440132204</v>
      </c>
      <c r="M140" s="25">
        <f t="shared" ca="1" si="30"/>
        <v>6.8248563379209731E-2</v>
      </c>
      <c r="N140" s="25">
        <f t="shared" ca="1" si="31"/>
        <v>2.5676347480885495E-5</v>
      </c>
      <c r="O140" s="24">
        <f t="shared" ca="1" si="32"/>
        <v>104633486309.07721</v>
      </c>
      <c r="P140" s="25">
        <f t="shared" ca="1" si="33"/>
        <v>47506809042.167564</v>
      </c>
      <c r="Q140" s="25">
        <f t="shared" ca="1" si="34"/>
        <v>8806529465.4090939</v>
      </c>
      <c r="R140">
        <f t="shared" ca="1" si="35"/>
        <v>-5.0671833873351668E-3</v>
      </c>
    </row>
    <row r="141" spans="1:18" x14ac:dyDescent="0.2">
      <c r="A141" s="82">
        <v>18628.5</v>
      </c>
      <c r="B141" s="82">
        <v>6.3681379993795417E-2</v>
      </c>
      <c r="C141" s="82">
        <v>1</v>
      </c>
      <c r="D141" s="83">
        <f t="shared" si="21"/>
        <v>1.8628499999999999</v>
      </c>
      <c r="E141" s="83">
        <f t="shared" si="22"/>
        <v>6.3681379993795417E-2</v>
      </c>
      <c r="F141" s="25">
        <f t="shared" si="23"/>
        <v>1.8628499999999999</v>
      </c>
      <c r="G141" s="25">
        <f t="shared" si="24"/>
        <v>6.3681379993795417E-2</v>
      </c>
      <c r="H141" s="25">
        <f t="shared" si="25"/>
        <v>3.4702101224999997</v>
      </c>
      <c r="I141" s="25">
        <f t="shared" si="26"/>
        <v>6.4644809266991237</v>
      </c>
      <c r="J141" s="25">
        <f t="shared" si="27"/>
        <v>12.042358294301462</v>
      </c>
      <c r="K141" s="25">
        <f t="shared" si="28"/>
        <v>0.11862885872144179</v>
      </c>
      <c r="L141" s="25">
        <f t="shared" si="29"/>
        <v>0.22098776946923782</v>
      </c>
      <c r="M141" s="25">
        <f t="shared" ca="1" si="30"/>
        <v>6.8248563379209731E-2</v>
      </c>
      <c r="N141" s="25">
        <f t="shared" ca="1" si="31"/>
        <v>2.0859164076004554E-5</v>
      </c>
      <c r="O141" s="24">
        <f t="shared" ca="1" si="32"/>
        <v>104633486309.07721</v>
      </c>
      <c r="P141" s="25">
        <f t="shared" ca="1" si="33"/>
        <v>47506809042.167564</v>
      </c>
      <c r="Q141" s="25">
        <f t="shared" ca="1" si="34"/>
        <v>8806529465.4090939</v>
      </c>
      <c r="R141">
        <f t="shared" ca="1" si="35"/>
        <v>-4.567183385414314E-3</v>
      </c>
    </row>
    <row r="142" spans="1:18" x14ac:dyDescent="0.2">
      <c r="A142" s="82">
        <v>18633.5</v>
      </c>
      <c r="B142" s="82">
        <v>6.3404779990378302E-2</v>
      </c>
      <c r="C142" s="82">
        <v>0.1</v>
      </c>
      <c r="D142" s="83">
        <f t="shared" si="21"/>
        <v>1.8633500000000001</v>
      </c>
      <c r="E142" s="83">
        <f t="shared" si="22"/>
        <v>6.3404779990378302E-2</v>
      </c>
      <c r="F142" s="25">
        <f t="shared" si="23"/>
        <v>0.18633500000000003</v>
      </c>
      <c r="G142" s="25">
        <f t="shared" si="24"/>
        <v>6.3404779990378305E-3</v>
      </c>
      <c r="H142" s="25">
        <f t="shared" si="25"/>
        <v>0.34720732225000006</v>
      </c>
      <c r="I142" s="25">
        <f t="shared" si="26"/>
        <v>0.64696876391453761</v>
      </c>
      <c r="J142" s="25">
        <f t="shared" si="27"/>
        <v>1.2055292462401537</v>
      </c>
      <c r="K142" s="25">
        <f t="shared" si="28"/>
        <v>1.1814529679507142E-2</v>
      </c>
      <c r="L142" s="25">
        <f t="shared" si="29"/>
        <v>2.2014603878309634E-2</v>
      </c>
      <c r="M142" s="25">
        <f t="shared" ca="1" si="30"/>
        <v>6.8285086808274428E-2</v>
      </c>
      <c r="N142" s="25">
        <f t="shared" ca="1" si="31"/>
        <v>2.3817394636803421E-6</v>
      </c>
      <c r="O142" s="24">
        <f t="shared" ca="1" si="32"/>
        <v>1044316693.6148447</v>
      </c>
      <c r="P142" s="25">
        <f t="shared" ca="1" si="33"/>
        <v>475639709.96490347</v>
      </c>
      <c r="Q142" s="25">
        <f t="shared" ca="1" si="34"/>
        <v>88064187.779381782</v>
      </c>
      <c r="R142">
        <f t="shared" ca="1" si="35"/>
        <v>-4.8803068178961267E-3</v>
      </c>
    </row>
    <row r="143" spans="1:18" x14ac:dyDescent="0.2">
      <c r="A143" s="82">
        <v>18633.5</v>
      </c>
      <c r="B143" s="82">
        <v>6.3504779995128047E-2</v>
      </c>
      <c r="C143" s="82">
        <v>1</v>
      </c>
      <c r="D143" s="83">
        <f t="shared" si="21"/>
        <v>1.8633500000000001</v>
      </c>
      <c r="E143" s="83">
        <f t="shared" si="22"/>
        <v>6.3504779995128047E-2</v>
      </c>
      <c r="F143" s="25">
        <f t="shared" si="23"/>
        <v>1.8633500000000001</v>
      </c>
      <c r="G143" s="25">
        <f t="shared" si="24"/>
        <v>6.3504779995128047E-2</v>
      </c>
      <c r="H143" s="25">
        <f t="shared" si="25"/>
        <v>3.4720732225000002</v>
      </c>
      <c r="I143" s="25">
        <f t="shared" si="26"/>
        <v>6.4696876391453753</v>
      </c>
      <c r="J143" s="25">
        <f t="shared" si="27"/>
        <v>12.055292462401535</v>
      </c>
      <c r="K143" s="25">
        <f t="shared" si="28"/>
        <v>0.11833163180392185</v>
      </c>
      <c r="L143" s="25">
        <f t="shared" si="29"/>
        <v>0.22049324612183779</v>
      </c>
      <c r="M143" s="25">
        <f t="shared" ca="1" si="30"/>
        <v>6.8285086808274428E-2</v>
      </c>
      <c r="N143" s="25">
        <f t="shared" ca="1" si="31"/>
        <v>2.2851333227813715E-5</v>
      </c>
      <c r="O143" s="24">
        <f t="shared" ca="1" si="32"/>
        <v>104431669361.48454</v>
      </c>
      <c r="P143" s="25">
        <f t="shared" ca="1" si="33"/>
        <v>47563970996.490082</v>
      </c>
      <c r="Q143" s="25">
        <f t="shared" ca="1" si="34"/>
        <v>8806418777.9381886</v>
      </c>
      <c r="R143">
        <f t="shared" ca="1" si="35"/>
        <v>-4.7803068131463816E-3</v>
      </c>
    </row>
    <row r="144" spans="1:18" x14ac:dyDescent="0.2">
      <c r="A144" s="82">
        <v>18633.5</v>
      </c>
      <c r="B144" s="82">
        <v>6.3704779990075622E-2</v>
      </c>
      <c r="C144" s="82">
        <v>0.1</v>
      </c>
      <c r="D144" s="83">
        <f t="shared" si="21"/>
        <v>1.8633500000000001</v>
      </c>
      <c r="E144" s="83">
        <f t="shared" si="22"/>
        <v>6.3704779990075622E-2</v>
      </c>
      <c r="F144" s="25">
        <f t="shared" si="23"/>
        <v>0.18633500000000003</v>
      </c>
      <c r="G144" s="25">
        <f t="shared" si="24"/>
        <v>6.3704779990075627E-3</v>
      </c>
      <c r="H144" s="25">
        <f t="shared" si="25"/>
        <v>0.34720732225000006</v>
      </c>
      <c r="I144" s="25">
        <f t="shared" si="26"/>
        <v>0.64696876391453761</v>
      </c>
      <c r="J144" s="25">
        <f t="shared" si="27"/>
        <v>1.2055292462401537</v>
      </c>
      <c r="K144" s="25">
        <f t="shared" si="28"/>
        <v>1.1870430179450742E-2</v>
      </c>
      <c r="L144" s="25">
        <f t="shared" si="29"/>
        <v>2.2118766074879542E-2</v>
      </c>
      <c r="M144" s="25">
        <f t="shared" ca="1" si="30"/>
        <v>6.8285086808274428E-2</v>
      </c>
      <c r="N144" s="25">
        <f t="shared" ca="1" si="31"/>
        <v>2.0979210548838477E-6</v>
      </c>
      <c r="O144" s="24">
        <f t="shared" ca="1" si="32"/>
        <v>1044316693.6148447</v>
      </c>
      <c r="P144" s="25">
        <f t="shared" ca="1" si="33"/>
        <v>475639709.96490347</v>
      </c>
      <c r="Q144" s="25">
        <f t="shared" ca="1" si="34"/>
        <v>88064187.779381782</v>
      </c>
      <c r="R144">
        <f t="shared" ca="1" si="35"/>
        <v>-4.5803068181988066E-3</v>
      </c>
    </row>
    <row r="145" spans="1:18" x14ac:dyDescent="0.2">
      <c r="A145" s="82">
        <v>18640.5</v>
      </c>
      <c r="B145" s="82">
        <v>6.2237539998022839E-2</v>
      </c>
      <c r="C145" s="82">
        <v>1</v>
      </c>
      <c r="D145" s="83">
        <f t="shared" si="21"/>
        <v>1.86405</v>
      </c>
      <c r="E145" s="83">
        <f t="shared" si="22"/>
        <v>6.2237539998022839E-2</v>
      </c>
      <c r="F145" s="25">
        <f t="shared" si="23"/>
        <v>1.86405</v>
      </c>
      <c r="G145" s="25">
        <f t="shared" si="24"/>
        <v>6.2237539998022839E-2</v>
      </c>
      <c r="H145" s="25">
        <f t="shared" si="25"/>
        <v>3.4746824025</v>
      </c>
      <c r="I145" s="25">
        <f t="shared" si="26"/>
        <v>6.4769817323801249</v>
      </c>
      <c r="J145" s="25">
        <f t="shared" si="27"/>
        <v>12.073417798243172</v>
      </c>
      <c r="K145" s="25">
        <f t="shared" si="28"/>
        <v>0.11601388643331448</v>
      </c>
      <c r="L145" s="25">
        <f t="shared" si="29"/>
        <v>0.21625568500601985</v>
      </c>
      <c r="M145" s="25">
        <f t="shared" ca="1" si="30"/>
        <v>6.833623303193459E-2</v>
      </c>
      <c r="N145" s="25">
        <f t="shared" ca="1" si="31"/>
        <v>3.7194056721883711E-5</v>
      </c>
      <c r="O145" s="24">
        <f t="shared" ca="1" si="32"/>
        <v>104149557781.29414</v>
      </c>
      <c r="P145" s="25">
        <f t="shared" ca="1" si="33"/>
        <v>47643941973.103394</v>
      </c>
      <c r="Q145" s="25">
        <f t="shared" ca="1" si="34"/>
        <v>8806250671.338253</v>
      </c>
      <c r="R145">
        <f t="shared" ca="1" si="35"/>
        <v>-6.0986930339117507E-3</v>
      </c>
    </row>
    <row r="146" spans="1:18" x14ac:dyDescent="0.2">
      <c r="A146" s="82">
        <v>18640.5</v>
      </c>
      <c r="B146" s="82">
        <v>6.2937539994891267E-2</v>
      </c>
      <c r="C146" s="82">
        <v>1</v>
      </c>
      <c r="D146" s="83">
        <f t="shared" si="21"/>
        <v>1.86405</v>
      </c>
      <c r="E146" s="83">
        <f t="shared" si="22"/>
        <v>6.2937539994891267E-2</v>
      </c>
      <c r="F146" s="25">
        <f t="shared" si="23"/>
        <v>1.86405</v>
      </c>
      <c r="G146" s="25">
        <f t="shared" si="24"/>
        <v>6.2937539994891267E-2</v>
      </c>
      <c r="H146" s="25">
        <f t="shared" si="25"/>
        <v>3.4746824025</v>
      </c>
      <c r="I146" s="25">
        <f t="shared" si="26"/>
        <v>6.4769817323801249</v>
      </c>
      <c r="J146" s="25">
        <f t="shared" si="27"/>
        <v>12.073417798243172</v>
      </c>
      <c r="K146" s="25">
        <f t="shared" si="28"/>
        <v>0.11731872142747707</v>
      </c>
      <c r="L146" s="25">
        <f t="shared" si="29"/>
        <v>0.21868796267688861</v>
      </c>
      <c r="M146" s="25">
        <f t="shared" ca="1" si="30"/>
        <v>6.833623303193459E-2</v>
      </c>
      <c r="N146" s="25">
        <f t="shared" ca="1" si="31"/>
        <v>2.9145886508220056E-5</v>
      </c>
      <c r="O146" s="24">
        <f t="shared" ca="1" si="32"/>
        <v>104149557781.29414</v>
      </c>
      <c r="P146" s="25">
        <f t="shared" ca="1" si="33"/>
        <v>47643941973.103394</v>
      </c>
      <c r="Q146" s="25">
        <f t="shared" ca="1" si="34"/>
        <v>8806250671.338253</v>
      </c>
      <c r="R146">
        <f t="shared" ca="1" si="35"/>
        <v>-5.3986930370433228E-3</v>
      </c>
    </row>
    <row r="147" spans="1:18" x14ac:dyDescent="0.2">
      <c r="A147" s="82">
        <v>18643</v>
      </c>
      <c r="B147" s="82">
        <v>5.9349240000301506E-2</v>
      </c>
      <c r="C147" s="82">
        <v>1</v>
      </c>
      <c r="D147" s="83">
        <f t="shared" si="21"/>
        <v>1.8643000000000001</v>
      </c>
      <c r="E147" s="83">
        <f t="shared" si="22"/>
        <v>5.9349240000301506E-2</v>
      </c>
      <c r="F147" s="25">
        <f t="shared" si="23"/>
        <v>1.8643000000000001</v>
      </c>
      <c r="G147" s="25">
        <f t="shared" si="24"/>
        <v>5.9349240000301506E-2</v>
      </c>
      <c r="H147" s="25">
        <f t="shared" si="25"/>
        <v>3.4756144900000003</v>
      </c>
      <c r="I147" s="25">
        <f t="shared" si="26"/>
        <v>6.479588093707001</v>
      </c>
      <c r="J147" s="25">
        <f t="shared" si="27"/>
        <v>12.079896083097962</v>
      </c>
      <c r="K147" s="25">
        <f t="shared" si="28"/>
        <v>0.11064478813256211</v>
      </c>
      <c r="L147" s="25">
        <f t="shared" si="29"/>
        <v>0.20627507851553556</v>
      </c>
      <c r="M147" s="25">
        <f t="shared" ca="1" si="30"/>
        <v>6.8354503335569514E-2</v>
      </c>
      <c r="N147" s="25">
        <f t="shared" ca="1" si="31"/>
        <v>8.1094767737522271E-5</v>
      </c>
      <c r="O147" s="24">
        <f t="shared" ca="1" si="32"/>
        <v>104048925746.65901</v>
      </c>
      <c r="P147" s="25">
        <f t="shared" ca="1" si="33"/>
        <v>47672487215.04245</v>
      </c>
      <c r="Q147" s="25">
        <f t="shared" ca="1" si="34"/>
        <v>8806186916.9904404</v>
      </c>
      <c r="R147">
        <f t="shared" ca="1" si="35"/>
        <v>-9.0052633352680073E-3</v>
      </c>
    </row>
    <row r="148" spans="1:18" x14ac:dyDescent="0.2">
      <c r="A148" s="82">
        <v>18643</v>
      </c>
      <c r="B148" s="82">
        <v>6.0649239996564575E-2</v>
      </c>
      <c r="C148" s="82">
        <v>1</v>
      </c>
      <c r="D148" s="83">
        <f t="shared" si="21"/>
        <v>1.8643000000000001</v>
      </c>
      <c r="E148" s="83">
        <f t="shared" si="22"/>
        <v>6.0649239996564575E-2</v>
      </c>
      <c r="F148" s="25">
        <f t="shared" si="23"/>
        <v>1.8643000000000001</v>
      </c>
      <c r="G148" s="25">
        <f t="shared" si="24"/>
        <v>6.0649239996564575E-2</v>
      </c>
      <c r="H148" s="25">
        <f t="shared" si="25"/>
        <v>3.4756144900000003</v>
      </c>
      <c r="I148" s="25">
        <f t="shared" si="26"/>
        <v>6.479588093707001</v>
      </c>
      <c r="J148" s="25">
        <f t="shared" si="27"/>
        <v>12.079896083097962</v>
      </c>
      <c r="K148" s="25">
        <f t="shared" si="28"/>
        <v>0.11306837812559534</v>
      </c>
      <c r="L148" s="25">
        <f t="shared" si="29"/>
        <v>0.21079337733954739</v>
      </c>
      <c r="M148" s="25">
        <f t="shared" ca="1" si="30"/>
        <v>6.8354503335569514E-2</v>
      </c>
      <c r="N148" s="25">
        <f t="shared" ca="1" si="31"/>
        <v>5.9371083123413546E-5</v>
      </c>
      <c r="O148" s="24">
        <f t="shared" ca="1" si="32"/>
        <v>104048925746.65901</v>
      </c>
      <c r="P148" s="25">
        <f t="shared" ca="1" si="33"/>
        <v>47672487215.04245</v>
      </c>
      <c r="Q148" s="25">
        <f t="shared" ca="1" si="34"/>
        <v>8806186916.9904404</v>
      </c>
      <c r="R148">
        <f t="shared" ca="1" si="35"/>
        <v>-7.7052633390049391E-3</v>
      </c>
    </row>
    <row r="149" spans="1:18" x14ac:dyDescent="0.2">
      <c r="A149" s="82">
        <v>18680</v>
      </c>
      <c r="B149" s="82">
        <v>5.8522399995126761E-2</v>
      </c>
      <c r="C149" s="82">
        <v>0.1</v>
      </c>
      <c r="D149" s="83">
        <f t="shared" ref="D149:D212" si="36">A149/A$18</f>
        <v>1.8680000000000001</v>
      </c>
      <c r="E149" s="83">
        <f t="shared" ref="E149:E212" si="37">B149/B$18</f>
        <v>5.8522399995126761E-2</v>
      </c>
      <c r="F149" s="25">
        <f t="shared" ref="F149:F212" si="38">$C149*D149</f>
        <v>0.18680000000000002</v>
      </c>
      <c r="G149" s="25">
        <f t="shared" ref="G149:G212" si="39">$C149*E149</f>
        <v>5.8522399995126761E-3</v>
      </c>
      <c r="H149" s="25">
        <f t="shared" ref="H149:H212" si="40">C149*D149*D149</f>
        <v>0.34894240000000004</v>
      </c>
      <c r="I149" s="25">
        <f t="shared" ref="I149:I212" si="41">C149*D149*D149*D149</f>
        <v>0.65182440320000012</v>
      </c>
      <c r="J149" s="25">
        <f t="shared" ref="J149:J212" si="42">C149*D149*D149*D149*D149</f>
        <v>1.2176079851776003</v>
      </c>
      <c r="K149" s="25">
        <f t="shared" ref="K149:K212" si="43">C149*E149*D149</f>
        <v>1.0931984319089681E-2</v>
      </c>
      <c r="L149" s="25">
        <f t="shared" ref="L149:L212" si="44">C149*E149*D149*D149</f>
        <v>2.0420946708059523E-2</v>
      </c>
      <c r="M149" s="25">
        <f t="shared" ref="M149:M212" ca="1" si="45">+E$4+E$5*D149+E$6*D149^2</f>
        <v>6.8625137373057601E-2</v>
      </c>
      <c r="N149" s="25">
        <f t="shared" ref="N149:N212" ca="1" si="46">C149*(M149-E149)^2</f>
        <v>1.0206530252744091E-5</v>
      </c>
      <c r="O149" s="24">
        <f t="shared" ref="O149:O212" ca="1" si="47">(C149*O$1-O$2*F149+O$3*H149)^2</f>
        <v>1025670689.6426419</v>
      </c>
      <c r="P149" s="25">
        <f t="shared" ref="P149:P212" ca="1" si="48">(-C149*O$2+O$4*F149-O$5*H149)^2</f>
        <v>480939722.30822355</v>
      </c>
      <c r="Q149" s="25">
        <f t="shared" ref="Q149:Q212" ca="1" si="49">+(C149*O$3-F149*O$5+H149*O$6)^2</f>
        <v>88050146.815449625</v>
      </c>
      <c r="R149">
        <f t="shared" ref="R149:R212" ca="1" si="50">+E149-M149</f>
        <v>-1.010273737793084E-2</v>
      </c>
    </row>
    <row r="150" spans="1:18" x14ac:dyDescent="0.2">
      <c r="A150" s="82">
        <v>18682</v>
      </c>
      <c r="B150" s="82">
        <v>6.2331759996595792E-2</v>
      </c>
      <c r="C150" s="82">
        <v>1</v>
      </c>
      <c r="D150" s="83">
        <f t="shared" si="36"/>
        <v>1.8682000000000001</v>
      </c>
      <c r="E150" s="83">
        <f t="shared" si="37"/>
        <v>6.2331759996595792E-2</v>
      </c>
      <c r="F150" s="25">
        <f t="shared" si="38"/>
        <v>1.8682000000000001</v>
      </c>
      <c r="G150" s="25">
        <f t="shared" si="39"/>
        <v>6.2331759996595792E-2</v>
      </c>
      <c r="H150" s="25">
        <f t="shared" si="40"/>
        <v>3.4901712400000005</v>
      </c>
      <c r="I150" s="25">
        <f t="shared" si="41"/>
        <v>6.520337910568001</v>
      </c>
      <c r="J150" s="25">
        <f t="shared" si="42"/>
        <v>12.18129528452314</v>
      </c>
      <c r="K150" s="25">
        <f t="shared" si="43"/>
        <v>0.11644819402564026</v>
      </c>
      <c r="L150" s="25">
        <f t="shared" si="44"/>
        <v>0.21754851607870115</v>
      </c>
      <c r="M150" s="25">
        <f t="shared" ca="1" si="45"/>
        <v>6.8639778704134902E-2</v>
      </c>
      <c r="N150" s="25">
        <f t="shared" ca="1" si="46"/>
        <v>3.9791100014663373E-5</v>
      </c>
      <c r="O150" s="24">
        <f t="shared" ca="1" si="47"/>
        <v>102487367948.82268</v>
      </c>
      <c r="P150" s="25">
        <f t="shared" ca="1" si="48"/>
        <v>48116702137.00486</v>
      </c>
      <c r="Q150" s="25">
        <f t="shared" ca="1" si="49"/>
        <v>8804939114.2403564</v>
      </c>
      <c r="R150">
        <f t="shared" ca="1" si="50"/>
        <v>-6.3080187075391092E-3</v>
      </c>
    </row>
    <row r="151" spans="1:18" x14ac:dyDescent="0.2">
      <c r="A151" s="82">
        <v>18682</v>
      </c>
      <c r="B151" s="82">
        <v>6.3031760000740178E-2</v>
      </c>
      <c r="C151" s="82">
        <v>1</v>
      </c>
      <c r="D151" s="83">
        <f t="shared" si="36"/>
        <v>1.8682000000000001</v>
      </c>
      <c r="E151" s="83">
        <f t="shared" si="37"/>
        <v>6.3031760000740178E-2</v>
      </c>
      <c r="F151" s="25">
        <f t="shared" si="38"/>
        <v>1.8682000000000001</v>
      </c>
      <c r="G151" s="25">
        <f t="shared" si="39"/>
        <v>6.3031760000740178E-2</v>
      </c>
      <c r="H151" s="25">
        <f t="shared" si="40"/>
        <v>3.4901712400000005</v>
      </c>
      <c r="I151" s="25">
        <f t="shared" si="41"/>
        <v>6.520337910568001</v>
      </c>
      <c r="J151" s="25">
        <f t="shared" si="42"/>
        <v>12.18129528452314</v>
      </c>
      <c r="K151" s="25">
        <f t="shared" si="43"/>
        <v>0.1177559340333828</v>
      </c>
      <c r="L151" s="25">
        <f t="shared" si="44"/>
        <v>0.21999163596116575</v>
      </c>
      <c r="M151" s="25">
        <f t="shared" ca="1" si="45"/>
        <v>6.8639778704134902E-2</v>
      </c>
      <c r="N151" s="25">
        <f t="shared" ca="1" si="46"/>
        <v>3.1449873777625039E-5</v>
      </c>
      <c r="O151" s="24">
        <f t="shared" ca="1" si="47"/>
        <v>102487367948.82268</v>
      </c>
      <c r="P151" s="25">
        <f t="shared" ca="1" si="48"/>
        <v>48116702137.00486</v>
      </c>
      <c r="Q151" s="25">
        <f t="shared" ca="1" si="49"/>
        <v>8804939114.2403564</v>
      </c>
      <c r="R151">
        <f t="shared" ca="1" si="50"/>
        <v>-5.6080187033947237E-3</v>
      </c>
    </row>
    <row r="152" spans="1:18" x14ac:dyDescent="0.2">
      <c r="A152" s="82">
        <v>18684.5</v>
      </c>
      <c r="B152" s="82">
        <v>6.8443459997070022E-2</v>
      </c>
      <c r="C152" s="82">
        <v>1</v>
      </c>
      <c r="D152" s="83">
        <f t="shared" si="36"/>
        <v>1.8684499999999999</v>
      </c>
      <c r="E152" s="83">
        <f t="shared" si="37"/>
        <v>6.8443459997070022E-2</v>
      </c>
      <c r="F152" s="25">
        <f t="shared" si="38"/>
        <v>1.8684499999999999</v>
      </c>
      <c r="G152" s="25">
        <f t="shared" si="39"/>
        <v>6.8443459997070022E-2</v>
      </c>
      <c r="H152" s="25">
        <f t="shared" si="40"/>
        <v>3.4911054024999997</v>
      </c>
      <c r="I152" s="25">
        <f t="shared" si="41"/>
        <v>6.5229558893011239</v>
      </c>
      <c r="J152" s="25">
        <f t="shared" si="42"/>
        <v>12.187816931364685</v>
      </c>
      <c r="K152" s="25">
        <f t="shared" si="43"/>
        <v>0.12788318283152547</v>
      </c>
      <c r="L152" s="25">
        <f t="shared" si="44"/>
        <v>0.23894333296156375</v>
      </c>
      <c r="M152" s="25">
        <f t="shared" ca="1" si="45"/>
        <v>6.8658082165700671E-2</v>
      </c>
      <c r="N152" s="25">
        <f t="shared" ca="1" si="46"/>
        <v>4.6062675267722629E-8</v>
      </c>
      <c r="O152" s="24">
        <f t="shared" ca="1" si="47"/>
        <v>102387799165.82024</v>
      </c>
      <c r="P152" s="25">
        <f t="shared" ca="1" si="48"/>
        <v>48145106790.714417</v>
      </c>
      <c r="Q152" s="25">
        <f t="shared" ca="1" si="49"/>
        <v>8804842895.1744232</v>
      </c>
      <c r="R152">
        <f t="shared" ca="1" si="50"/>
        <v>-2.1462216863064876E-4</v>
      </c>
    </row>
    <row r="153" spans="1:18" x14ac:dyDescent="0.2">
      <c r="A153" s="82">
        <v>18684.5</v>
      </c>
      <c r="B153" s="82">
        <v>6.9243459998688195E-2</v>
      </c>
      <c r="C153" s="82">
        <v>1</v>
      </c>
      <c r="D153" s="83">
        <f t="shared" si="36"/>
        <v>1.8684499999999999</v>
      </c>
      <c r="E153" s="83">
        <f t="shared" si="37"/>
        <v>6.9243459998688195E-2</v>
      </c>
      <c r="F153" s="25">
        <f t="shared" si="38"/>
        <v>1.8684499999999999</v>
      </c>
      <c r="G153" s="25">
        <f t="shared" si="39"/>
        <v>6.9243459998688195E-2</v>
      </c>
      <c r="H153" s="25">
        <f t="shared" si="40"/>
        <v>3.4911054024999997</v>
      </c>
      <c r="I153" s="25">
        <f t="shared" si="41"/>
        <v>6.5229558893011239</v>
      </c>
      <c r="J153" s="25">
        <f t="shared" si="42"/>
        <v>12.187816931364685</v>
      </c>
      <c r="K153" s="25">
        <f t="shared" si="43"/>
        <v>0.12937794283454895</v>
      </c>
      <c r="L153" s="25">
        <f t="shared" si="44"/>
        <v>0.24173621728921299</v>
      </c>
      <c r="M153" s="25">
        <f t="shared" ca="1" si="45"/>
        <v>6.8658082165700671E-2</v>
      </c>
      <c r="N153" s="25">
        <f t="shared" ca="1" si="46"/>
        <v>3.4266720735316977E-7</v>
      </c>
      <c r="O153" s="24">
        <f t="shared" ca="1" si="47"/>
        <v>102387799165.82024</v>
      </c>
      <c r="P153" s="25">
        <f t="shared" ca="1" si="48"/>
        <v>48145106790.714417</v>
      </c>
      <c r="Q153" s="25">
        <f t="shared" ca="1" si="49"/>
        <v>8804842895.1744232</v>
      </c>
      <c r="R153">
        <f t="shared" ca="1" si="50"/>
        <v>5.8537783298752422E-4</v>
      </c>
    </row>
    <row r="154" spans="1:18" x14ac:dyDescent="0.2">
      <c r="A154" s="82">
        <v>18687</v>
      </c>
      <c r="B154" s="82">
        <v>6.255515999509953E-2</v>
      </c>
      <c r="C154" s="82">
        <v>1</v>
      </c>
      <c r="D154" s="83">
        <f t="shared" si="36"/>
        <v>1.8687</v>
      </c>
      <c r="E154" s="83">
        <f t="shared" si="37"/>
        <v>6.255515999509953E-2</v>
      </c>
      <c r="F154" s="25">
        <f t="shared" si="38"/>
        <v>1.8687</v>
      </c>
      <c r="G154" s="25">
        <f t="shared" si="39"/>
        <v>6.255515999509953E-2</v>
      </c>
      <c r="H154" s="25">
        <f t="shared" si="40"/>
        <v>3.4920396899999999</v>
      </c>
      <c r="I154" s="25">
        <f t="shared" si="41"/>
        <v>6.525574568703</v>
      </c>
      <c r="J154" s="25">
        <f t="shared" si="42"/>
        <v>12.194341196535296</v>
      </c>
      <c r="K154" s="25">
        <f t="shared" si="43"/>
        <v>0.1168968274828425</v>
      </c>
      <c r="L154" s="25">
        <f t="shared" si="44"/>
        <v>0.21844510151718777</v>
      </c>
      <c r="M154" s="25">
        <f t="shared" ca="1" si="45"/>
        <v>6.867638762473216E-2</v>
      </c>
      <c r="N154" s="25">
        <f t="shared" ca="1" si="46"/>
        <v>3.7469427693777912E-5</v>
      </c>
      <c r="O154" s="24">
        <f t="shared" ca="1" si="47"/>
        <v>102288294235.42738</v>
      </c>
      <c r="P154" s="25">
        <f t="shared" ca="1" si="48"/>
        <v>48173502842.599625</v>
      </c>
      <c r="Q154" s="25">
        <f t="shared" ca="1" si="49"/>
        <v>8804744720.654911</v>
      </c>
      <c r="R154">
        <f t="shared" ca="1" si="50"/>
        <v>-6.1212276296326307E-3</v>
      </c>
    </row>
    <row r="155" spans="1:18" x14ac:dyDescent="0.2">
      <c r="A155" s="82">
        <v>18687</v>
      </c>
      <c r="B155" s="82">
        <v>6.4455159998033196E-2</v>
      </c>
      <c r="C155" s="82">
        <v>1</v>
      </c>
      <c r="D155" s="83">
        <f t="shared" si="36"/>
        <v>1.8687</v>
      </c>
      <c r="E155" s="83">
        <f t="shared" si="37"/>
        <v>6.4455159998033196E-2</v>
      </c>
      <c r="F155" s="25">
        <f t="shared" si="38"/>
        <v>1.8687</v>
      </c>
      <c r="G155" s="25">
        <f t="shared" si="39"/>
        <v>6.4455159998033196E-2</v>
      </c>
      <c r="H155" s="25">
        <f t="shared" si="40"/>
        <v>3.4920396899999999</v>
      </c>
      <c r="I155" s="25">
        <f t="shared" si="41"/>
        <v>6.525574568703</v>
      </c>
      <c r="J155" s="25">
        <f t="shared" si="42"/>
        <v>12.194341196535296</v>
      </c>
      <c r="K155" s="25">
        <f t="shared" si="43"/>
        <v>0.12044735748832464</v>
      </c>
      <c r="L155" s="25">
        <f t="shared" si="44"/>
        <v>0.22507997693843226</v>
      </c>
      <c r="M155" s="25">
        <f t="shared" ca="1" si="45"/>
        <v>6.867638762473216E-2</v>
      </c>
      <c r="N155" s="25">
        <f t="shared" ca="1" si="46"/>
        <v>1.7818762676406572E-5</v>
      </c>
      <c r="O155" s="24">
        <f t="shared" ca="1" si="47"/>
        <v>102288294235.42738</v>
      </c>
      <c r="P155" s="25">
        <f t="shared" ca="1" si="48"/>
        <v>48173502842.599625</v>
      </c>
      <c r="Q155" s="25">
        <f t="shared" ca="1" si="49"/>
        <v>8804744720.654911</v>
      </c>
      <c r="R155">
        <f t="shared" ca="1" si="50"/>
        <v>-4.2212276266989646E-3</v>
      </c>
    </row>
    <row r="156" spans="1:18" x14ac:dyDescent="0.2">
      <c r="A156" s="82">
        <v>18689.5</v>
      </c>
      <c r="B156" s="82">
        <v>6.3966859997890424E-2</v>
      </c>
      <c r="C156" s="82">
        <v>1</v>
      </c>
      <c r="D156" s="83">
        <f t="shared" si="36"/>
        <v>1.8689499999999999</v>
      </c>
      <c r="E156" s="83">
        <f t="shared" si="37"/>
        <v>6.3966859997890424E-2</v>
      </c>
      <c r="F156" s="25">
        <f t="shared" si="38"/>
        <v>1.8689499999999999</v>
      </c>
      <c r="G156" s="25">
        <f t="shared" si="39"/>
        <v>6.3966859997890424E-2</v>
      </c>
      <c r="H156" s="25">
        <f t="shared" si="40"/>
        <v>3.4929741024999994</v>
      </c>
      <c r="I156" s="25">
        <f t="shared" si="41"/>
        <v>6.5281939488673739</v>
      </c>
      <c r="J156" s="25">
        <f t="shared" si="42"/>
        <v>12.200868080735678</v>
      </c>
      <c r="K156" s="25">
        <f t="shared" si="43"/>
        <v>0.1195508629930573</v>
      </c>
      <c r="L156" s="25">
        <f t="shared" si="44"/>
        <v>0.22343458539087444</v>
      </c>
      <c r="M156" s="25">
        <f t="shared" ca="1" si="45"/>
        <v>6.8694695081229357E-2</v>
      </c>
      <c r="N156" s="25">
        <f t="shared" ca="1" si="46"/>
        <v>2.2352424575250451E-5</v>
      </c>
      <c r="O156" s="24">
        <f t="shared" ca="1" si="47"/>
        <v>102188853135.08745</v>
      </c>
      <c r="P156" s="25">
        <f t="shared" ca="1" si="48"/>
        <v>48201890277.642403</v>
      </c>
      <c r="Q156" s="25">
        <f t="shared" ca="1" si="49"/>
        <v>8804644590.7144909</v>
      </c>
      <c r="R156">
        <f t="shared" ca="1" si="50"/>
        <v>-4.7278350833389327E-3</v>
      </c>
    </row>
    <row r="157" spans="1:18" x14ac:dyDescent="0.2">
      <c r="A157" s="82">
        <v>18689.5</v>
      </c>
      <c r="B157" s="82">
        <v>6.586686000082409E-2</v>
      </c>
      <c r="C157" s="82">
        <v>1</v>
      </c>
      <c r="D157" s="83">
        <f t="shared" si="36"/>
        <v>1.8689499999999999</v>
      </c>
      <c r="E157" s="83">
        <f t="shared" si="37"/>
        <v>6.586686000082409E-2</v>
      </c>
      <c r="F157" s="25">
        <f t="shared" si="38"/>
        <v>1.8689499999999999</v>
      </c>
      <c r="G157" s="25">
        <f t="shared" si="39"/>
        <v>6.586686000082409E-2</v>
      </c>
      <c r="H157" s="25">
        <f t="shared" si="40"/>
        <v>3.4929741024999994</v>
      </c>
      <c r="I157" s="25">
        <f t="shared" si="41"/>
        <v>6.5281939488673739</v>
      </c>
      <c r="J157" s="25">
        <f t="shared" si="42"/>
        <v>12.200868080735678</v>
      </c>
      <c r="K157" s="25">
        <f t="shared" si="43"/>
        <v>0.12310186799854017</v>
      </c>
      <c r="L157" s="25">
        <f t="shared" si="44"/>
        <v>0.23007123619587164</v>
      </c>
      <c r="M157" s="25">
        <f t="shared" ca="1" si="45"/>
        <v>6.8694695081229357E-2</v>
      </c>
      <c r="N157" s="25">
        <f t="shared" ca="1" si="46"/>
        <v>7.9966512419706604E-6</v>
      </c>
      <c r="O157" s="24">
        <f t="shared" ca="1" si="47"/>
        <v>102188853135.08745</v>
      </c>
      <c r="P157" s="25">
        <f t="shared" ca="1" si="48"/>
        <v>48201890277.642403</v>
      </c>
      <c r="Q157" s="25">
        <f t="shared" ca="1" si="49"/>
        <v>8804644590.7144909</v>
      </c>
      <c r="R157">
        <f t="shared" ca="1" si="50"/>
        <v>-2.8278350804052665E-3</v>
      </c>
    </row>
    <row r="158" spans="1:18" x14ac:dyDescent="0.2">
      <c r="A158" s="82">
        <v>18697</v>
      </c>
      <c r="B158" s="82">
        <v>6.6601959995750804E-2</v>
      </c>
      <c r="C158" s="82">
        <v>0.1</v>
      </c>
      <c r="D158" s="83">
        <f t="shared" si="36"/>
        <v>1.8696999999999999</v>
      </c>
      <c r="E158" s="83">
        <f t="shared" si="37"/>
        <v>6.6601959995750804E-2</v>
      </c>
      <c r="F158" s="25">
        <f t="shared" si="38"/>
        <v>0.18697</v>
      </c>
      <c r="G158" s="25">
        <f t="shared" si="39"/>
        <v>6.6601959995750805E-3</v>
      </c>
      <c r="H158" s="25">
        <f t="shared" si="40"/>
        <v>0.34957780899999996</v>
      </c>
      <c r="I158" s="25">
        <f t="shared" si="41"/>
        <v>0.65360562948729994</v>
      </c>
      <c r="J158" s="25">
        <f t="shared" si="42"/>
        <v>1.2220464454524047</v>
      </c>
      <c r="K158" s="25">
        <f t="shared" si="43"/>
        <v>1.2452568460405527E-2</v>
      </c>
      <c r="L158" s="25">
        <f t="shared" si="44"/>
        <v>2.3282567250420213E-2</v>
      </c>
      <c r="M158" s="25">
        <f t="shared" ca="1" si="45"/>
        <v>6.8749629435515228E-2</v>
      </c>
      <c r="N158" s="25">
        <f t="shared" ca="1" si="46"/>
        <v>4.6124840224980352E-7</v>
      </c>
      <c r="O158" s="24">
        <f t="shared" ca="1" si="47"/>
        <v>1018909125.8886551</v>
      </c>
      <c r="P158" s="25">
        <f t="shared" ca="1" si="48"/>
        <v>482870007.31663054</v>
      </c>
      <c r="Q158" s="25">
        <f t="shared" ca="1" si="49"/>
        <v>88043324.687049702</v>
      </c>
      <c r="R158">
        <f t="shared" ca="1" si="50"/>
        <v>-2.1476694397644241E-3</v>
      </c>
    </row>
    <row r="159" spans="1:18" x14ac:dyDescent="0.2">
      <c r="A159" s="82">
        <v>18729</v>
      </c>
      <c r="B159" s="82">
        <v>6.3751720001164358E-2</v>
      </c>
      <c r="C159" s="82">
        <v>1</v>
      </c>
      <c r="D159" s="83">
        <f t="shared" si="36"/>
        <v>1.8729</v>
      </c>
      <c r="E159" s="83">
        <f t="shared" si="37"/>
        <v>6.3751720001164358E-2</v>
      </c>
      <c r="F159" s="25">
        <f t="shared" si="38"/>
        <v>1.8729</v>
      </c>
      <c r="G159" s="25">
        <f t="shared" si="39"/>
        <v>6.3751720001164358E-2</v>
      </c>
      <c r="H159" s="25">
        <f t="shared" si="40"/>
        <v>3.50775441</v>
      </c>
      <c r="I159" s="25">
        <f t="shared" si="41"/>
        <v>6.5696732344889996</v>
      </c>
      <c r="J159" s="25">
        <f t="shared" si="42"/>
        <v>12.304341000874448</v>
      </c>
      <c r="K159" s="25">
        <f t="shared" si="43"/>
        <v>0.11940059639018073</v>
      </c>
      <c r="L159" s="25">
        <f t="shared" si="44"/>
        <v>0.22362537697916948</v>
      </c>
      <c r="M159" s="25">
        <f t="shared" ca="1" si="45"/>
        <v>6.898421799753468E-2</v>
      </c>
      <c r="N159" s="25">
        <f t="shared" ca="1" si="46"/>
        <v>2.7379035282019436E-5</v>
      </c>
      <c r="O159" s="24">
        <f t="shared" ca="1" si="47"/>
        <v>100626137524.22818</v>
      </c>
      <c r="P159" s="25">
        <f t="shared" ca="1" si="48"/>
        <v>48649256330.474091</v>
      </c>
      <c r="Q159" s="25">
        <f t="shared" ca="1" si="49"/>
        <v>8802803042.3716984</v>
      </c>
      <c r="R159">
        <f t="shared" ca="1" si="50"/>
        <v>-5.2324979963703222E-3</v>
      </c>
    </row>
    <row r="160" spans="1:18" x14ac:dyDescent="0.2">
      <c r="A160" s="82">
        <v>18758</v>
      </c>
      <c r="B160" s="82">
        <v>6.3887439995596651E-2</v>
      </c>
      <c r="C160" s="82">
        <v>0.1</v>
      </c>
      <c r="D160" s="83">
        <f t="shared" si="36"/>
        <v>1.8757999999999999</v>
      </c>
      <c r="E160" s="83">
        <f t="shared" si="37"/>
        <v>6.3887439995596651E-2</v>
      </c>
      <c r="F160" s="25">
        <f t="shared" si="38"/>
        <v>0.18758</v>
      </c>
      <c r="G160" s="25">
        <f t="shared" si="39"/>
        <v>6.3887439995596656E-3</v>
      </c>
      <c r="H160" s="25">
        <f t="shared" si="40"/>
        <v>0.35186256399999999</v>
      </c>
      <c r="I160" s="25">
        <f t="shared" si="41"/>
        <v>0.6600237975512</v>
      </c>
      <c r="J160" s="25">
        <f t="shared" si="42"/>
        <v>1.2380726394465409</v>
      </c>
      <c r="K160" s="25">
        <f t="shared" si="43"/>
        <v>1.198400599437402E-2</v>
      </c>
      <c r="L160" s="25">
        <f t="shared" si="44"/>
        <v>2.2479598444246785E-2</v>
      </c>
      <c r="M160" s="25">
        <f t="shared" ca="1" si="45"/>
        <v>6.9197096563212657E-2</v>
      </c>
      <c r="N160" s="25">
        <f t="shared" ca="1" si="46"/>
        <v>2.8192452866027785E-6</v>
      </c>
      <c r="O160" s="24">
        <f t="shared" ca="1" si="47"/>
        <v>994889160.74553692</v>
      </c>
      <c r="P160" s="25">
        <f t="shared" ca="1" si="48"/>
        <v>489762963.51265574</v>
      </c>
      <c r="Q160" s="25">
        <f t="shared" ca="1" si="49"/>
        <v>88011403.588205814</v>
      </c>
      <c r="R160">
        <f t="shared" ca="1" si="50"/>
        <v>-5.3096565676160057E-3</v>
      </c>
    </row>
    <row r="161" spans="1:18" x14ac:dyDescent="0.2">
      <c r="A161" s="82">
        <v>18758</v>
      </c>
      <c r="B161" s="82">
        <v>6.4187439995293971E-2</v>
      </c>
      <c r="C161" s="82">
        <v>1</v>
      </c>
      <c r="D161" s="83">
        <f t="shared" si="36"/>
        <v>1.8757999999999999</v>
      </c>
      <c r="E161" s="83">
        <f t="shared" si="37"/>
        <v>6.4187439995293971E-2</v>
      </c>
      <c r="F161" s="25">
        <f t="shared" si="38"/>
        <v>1.8757999999999999</v>
      </c>
      <c r="G161" s="25">
        <f t="shared" si="39"/>
        <v>6.4187439995293971E-2</v>
      </c>
      <c r="H161" s="25">
        <f t="shared" si="40"/>
        <v>3.5186256399999998</v>
      </c>
      <c r="I161" s="25">
        <f t="shared" si="41"/>
        <v>6.6002379755119991</v>
      </c>
      <c r="J161" s="25">
        <f t="shared" si="42"/>
        <v>12.380726394465407</v>
      </c>
      <c r="K161" s="25">
        <f t="shared" si="43"/>
        <v>0.12040279994317242</v>
      </c>
      <c r="L161" s="25">
        <f t="shared" si="44"/>
        <v>0.22585157213340282</v>
      </c>
      <c r="M161" s="25">
        <f t="shared" ca="1" si="45"/>
        <v>6.9197096563212657E-2</v>
      </c>
      <c r="N161" s="25">
        <f t="shared" ca="1" si="46"/>
        <v>2.5096658928490823E-5</v>
      </c>
      <c r="O161" s="24">
        <f t="shared" ca="1" si="47"/>
        <v>99488916074.553482</v>
      </c>
      <c r="P161" s="25">
        <f t="shared" ca="1" si="48"/>
        <v>48976296351.26548</v>
      </c>
      <c r="Q161" s="25">
        <f t="shared" ca="1" si="49"/>
        <v>8801140358.8205853</v>
      </c>
      <c r="R161">
        <f t="shared" ca="1" si="50"/>
        <v>-5.0096565679186855E-3</v>
      </c>
    </row>
    <row r="162" spans="1:18" x14ac:dyDescent="0.2">
      <c r="A162" s="82">
        <v>18758</v>
      </c>
      <c r="B162" s="82">
        <v>6.4187439995293971E-2</v>
      </c>
      <c r="C162" s="82">
        <v>1</v>
      </c>
      <c r="D162" s="83">
        <f t="shared" si="36"/>
        <v>1.8757999999999999</v>
      </c>
      <c r="E162" s="83">
        <f t="shared" si="37"/>
        <v>6.4187439995293971E-2</v>
      </c>
      <c r="F162" s="25">
        <f t="shared" si="38"/>
        <v>1.8757999999999999</v>
      </c>
      <c r="G162" s="25">
        <f t="shared" si="39"/>
        <v>6.4187439995293971E-2</v>
      </c>
      <c r="H162" s="25">
        <f t="shared" si="40"/>
        <v>3.5186256399999998</v>
      </c>
      <c r="I162" s="25">
        <f t="shared" si="41"/>
        <v>6.6002379755119991</v>
      </c>
      <c r="J162" s="25">
        <f t="shared" si="42"/>
        <v>12.380726394465407</v>
      </c>
      <c r="K162" s="25">
        <f t="shared" si="43"/>
        <v>0.12040279994317242</v>
      </c>
      <c r="L162" s="25">
        <f t="shared" si="44"/>
        <v>0.22585157213340282</v>
      </c>
      <c r="M162" s="25">
        <f t="shared" ca="1" si="45"/>
        <v>6.9197096563212657E-2</v>
      </c>
      <c r="N162" s="25">
        <f t="shared" ca="1" si="46"/>
        <v>2.5096658928490823E-5</v>
      </c>
      <c r="O162" s="24">
        <f t="shared" ca="1" si="47"/>
        <v>99488916074.553482</v>
      </c>
      <c r="P162" s="25">
        <f t="shared" ca="1" si="48"/>
        <v>48976296351.26548</v>
      </c>
      <c r="Q162" s="25">
        <f t="shared" ca="1" si="49"/>
        <v>8801140358.8205853</v>
      </c>
      <c r="R162">
        <f t="shared" ca="1" si="50"/>
        <v>-5.0096565679186855E-3</v>
      </c>
    </row>
    <row r="163" spans="1:18" x14ac:dyDescent="0.2">
      <c r="A163" s="82">
        <v>18758</v>
      </c>
      <c r="B163" s="82">
        <v>6.4187439995293971E-2</v>
      </c>
      <c r="C163" s="82">
        <v>1</v>
      </c>
      <c r="D163" s="83">
        <f t="shared" si="36"/>
        <v>1.8757999999999999</v>
      </c>
      <c r="E163" s="83">
        <f t="shared" si="37"/>
        <v>6.4187439995293971E-2</v>
      </c>
      <c r="F163" s="25">
        <f t="shared" si="38"/>
        <v>1.8757999999999999</v>
      </c>
      <c r="G163" s="25">
        <f t="shared" si="39"/>
        <v>6.4187439995293971E-2</v>
      </c>
      <c r="H163" s="25">
        <f t="shared" si="40"/>
        <v>3.5186256399999998</v>
      </c>
      <c r="I163" s="25">
        <f t="shared" si="41"/>
        <v>6.6002379755119991</v>
      </c>
      <c r="J163" s="25">
        <f t="shared" si="42"/>
        <v>12.380726394465407</v>
      </c>
      <c r="K163" s="25">
        <f t="shared" si="43"/>
        <v>0.12040279994317242</v>
      </c>
      <c r="L163" s="25">
        <f t="shared" si="44"/>
        <v>0.22585157213340282</v>
      </c>
      <c r="M163" s="25">
        <f t="shared" ca="1" si="45"/>
        <v>6.9197096563212657E-2</v>
      </c>
      <c r="N163" s="25">
        <f t="shared" ca="1" si="46"/>
        <v>2.5096658928490823E-5</v>
      </c>
      <c r="O163" s="24">
        <f t="shared" ca="1" si="47"/>
        <v>99488916074.553482</v>
      </c>
      <c r="P163" s="25">
        <f t="shared" ca="1" si="48"/>
        <v>48976296351.26548</v>
      </c>
      <c r="Q163" s="25">
        <f t="shared" ca="1" si="49"/>
        <v>8801140358.8205853</v>
      </c>
      <c r="R163">
        <f t="shared" ca="1" si="50"/>
        <v>-5.0096565679186855E-3</v>
      </c>
    </row>
    <row r="164" spans="1:18" x14ac:dyDescent="0.2">
      <c r="A164" s="82">
        <v>18758</v>
      </c>
      <c r="B164" s="82">
        <v>6.4387439997517504E-2</v>
      </c>
      <c r="C164" s="82">
        <v>1</v>
      </c>
      <c r="D164" s="83">
        <f t="shared" si="36"/>
        <v>1.8757999999999999</v>
      </c>
      <c r="E164" s="83">
        <f t="shared" si="37"/>
        <v>6.4387439997517504E-2</v>
      </c>
      <c r="F164" s="25">
        <f t="shared" si="38"/>
        <v>1.8757999999999999</v>
      </c>
      <c r="G164" s="25">
        <f t="shared" si="39"/>
        <v>6.4387439997517504E-2</v>
      </c>
      <c r="H164" s="25">
        <f t="shared" si="40"/>
        <v>3.5186256399999998</v>
      </c>
      <c r="I164" s="25">
        <f t="shared" si="41"/>
        <v>6.6002379755119991</v>
      </c>
      <c r="J164" s="25">
        <f t="shared" si="42"/>
        <v>12.380726394465407</v>
      </c>
      <c r="K164" s="25">
        <f t="shared" si="43"/>
        <v>0.12077795994734333</v>
      </c>
      <c r="L164" s="25">
        <f t="shared" si="44"/>
        <v>0.2265552972692266</v>
      </c>
      <c r="M164" s="25">
        <f t="shared" ca="1" si="45"/>
        <v>6.9197096563212657E-2</v>
      </c>
      <c r="N164" s="25">
        <f t="shared" ca="1" si="46"/>
        <v>2.3132796279934491E-5</v>
      </c>
      <c r="O164" s="24">
        <f t="shared" ca="1" si="47"/>
        <v>99488916074.553482</v>
      </c>
      <c r="P164" s="25">
        <f t="shared" ca="1" si="48"/>
        <v>48976296351.26548</v>
      </c>
      <c r="Q164" s="25">
        <f t="shared" ca="1" si="49"/>
        <v>8801140358.8205853</v>
      </c>
      <c r="R164">
        <f t="shared" ca="1" si="50"/>
        <v>-4.8096565656951529E-3</v>
      </c>
    </row>
    <row r="165" spans="1:18" x14ac:dyDescent="0.2">
      <c r="A165" s="82">
        <v>18758</v>
      </c>
      <c r="B165" s="82">
        <v>6.4887439992162399E-2</v>
      </c>
      <c r="C165" s="82">
        <v>1</v>
      </c>
      <c r="D165" s="83">
        <f t="shared" si="36"/>
        <v>1.8757999999999999</v>
      </c>
      <c r="E165" s="83">
        <f t="shared" si="37"/>
        <v>6.4887439992162399E-2</v>
      </c>
      <c r="F165" s="25">
        <f t="shared" si="38"/>
        <v>1.8757999999999999</v>
      </c>
      <c r="G165" s="25">
        <f t="shared" si="39"/>
        <v>6.4887439992162399E-2</v>
      </c>
      <c r="H165" s="25">
        <f t="shared" si="40"/>
        <v>3.5186256399999998</v>
      </c>
      <c r="I165" s="25">
        <f t="shared" si="41"/>
        <v>6.6002379755119991</v>
      </c>
      <c r="J165" s="25">
        <f t="shared" si="42"/>
        <v>12.380726394465407</v>
      </c>
      <c r="K165" s="25">
        <f t="shared" si="43"/>
        <v>0.12171585993729822</v>
      </c>
      <c r="L165" s="25">
        <f t="shared" si="44"/>
        <v>0.22831461007038401</v>
      </c>
      <c r="M165" s="25">
        <f t="shared" ca="1" si="45"/>
        <v>6.9197096563212657E-2</v>
      </c>
      <c r="N165" s="25">
        <f t="shared" ca="1" si="46"/>
        <v>1.8573139760396666E-5</v>
      </c>
      <c r="O165" s="24">
        <f t="shared" ca="1" si="47"/>
        <v>99488916074.553482</v>
      </c>
      <c r="P165" s="25">
        <f t="shared" ca="1" si="48"/>
        <v>48976296351.26548</v>
      </c>
      <c r="Q165" s="25">
        <f t="shared" ca="1" si="49"/>
        <v>8801140358.8205853</v>
      </c>
      <c r="R165">
        <f t="shared" ca="1" si="50"/>
        <v>-4.3096565710502577E-3</v>
      </c>
    </row>
    <row r="166" spans="1:18" x14ac:dyDescent="0.2">
      <c r="A166" s="82">
        <v>18763</v>
      </c>
      <c r="B166" s="82">
        <v>5.6910840001364704E-2</v>
      </c>
      <c r="C166" s="82">
        <v>0.1</v>
      </c>
      <c r="D166" s="83">
        <f t="shared" si="36"/>
        <v>1.8763000000000001</v>
      </c>
      <c r="E166" s="83">
        <f t="shared" si="37"/>
        <v>5.6910840001364704E-2</v>
      </c>
      <c r="F166" s="25">
        <f t="shared" si="38"/>
        <v>0.18763000000000002</v>
      </c>
      <c r="G166" s="25">
        <f t="shared" si="39"/>
        <v>5.6910840001364706E-3</v>
      </c>
      <c r="H166" s="25">
        <f t="shared" si="40"/>
        <v>0.35205016900000002</v>
      </c>
      <c r="I166" s="25">
        <f t="shared" si="41"/>
        <v>0.66055173209470008</v>
      </c>
      <c r="J166" s="25">
        <f t="shared" si="42"/>
        <v>1.2393932149292859</v>
      </c>
      <c r="K166" s="25">
        <f t="shared" si="43"/>
        <v>1.067818090945606E-2</v>
      </c>
      <c r="L166" s="25">
        <f t="shared" si="44"/>
        <v>2.0035470840412406E-2</v>
      </c>
      <c r="M166" s="25">
        <f t="shared" ca="1" si="45"/>
        <v>6.9233826929725337E-2</v>
      </c>
      <c r="N166" s="25">
        <f t="shared" ca="1" si="46"/>
        <v>1.5185600683654704E-5</v>
      </c>
      <c r="O166" s="24">
        <f t="shared" ca="1" si="47"/>
        <v>992937037.84728181</v>
      </c>
      <c r="P166" s="25">
        <f t="shared" ca="1" si="48"/>
        <v>490325602.66374761</v>
      </c>
      <c r="Q166" s="25">
        <f t="shared" ca="1" si="49"/>
        <v>88008271.096961007</v>
      </c>
      <c r="R166">
        <f t="shared" ca="1" si="50"/>
        <v>-1.2322986928360632E-2</v>
      </c>
    </row>
    <row r="167" spans="1:18" x14ac:dyDescent="0.2">
      <c r="A167" s="82">
        <v>18763</v>
      </c>
      <c r="B167" s="82">
        <v>6.1910839998745359E-2</v>
      </c>
      <c r="C167" s="82">
        <v>0.1</v>
      </c>
      <c r="D167" s="83">
        <f t="shared" si="36"/>
        <v>1.8763000000000001</v>
      </c>
      <c r="E167" s="83">
        <f t="shared" si="37"/>
        <v>6.1910839998745359E-2</v>
      </c>
      <c r="F167" s="25">
        <f t="shared" si="38"/>
        <v>0.18763000000000002</v>
      </c>
      <c r="G167" s="25">
        <f t="shared" si="39"/>
        <v>6.1910839998745365E-3</v>
      </c>
      <c r="H167" s="25">
        <f t="shared" si="40"/>
        <v>0.35205016900000002</v>
      </c>
      <c r="I167" s="25">
        <f t="shared" si="41"/>
        <v>0.66055173209470008</v>
      </c>
      <c r="J167" s="25">
        <f t="shared" si="42"/>
        <v>1.2393932149292859</v>
      </c>
      <c r="K167" s="25">
        <f t="shared" si="43"/>
        <v>1.1616330908964594E-2</v>
      </c>
      <c r="L167" s="25">
        <f t="shared" si="44"/>
        <v>2.1795721684490267E-2</v>
      </c>
      <c r="M167" s="25">
        <f t="shared" ca="1" si="45"/>
        <v>6.9233826929725337E-2</v>
      </c>
      <c r="N167" s="25">
        <f t="shared" ca="1" si="46"/>
        <v>5.3626137591303556E-6</v>
      </c>
      <c r="O167" s="24">
        <f t="shared" ca="1" si="47"/>
        <v>992937037.84728181</v>
      </c>
      <c r="P167" s="25">
        <f t="shared" ca="1" si="48"/>
        <v>490325602.66374761</v>
      </c>
      <c r="Q167" s="25">
        <f t="shared" ca="1" si="49"/>
        <v>88008271.096961007</v>
      </c>
      <c r="R167">
        <f t="shared" ca="1" si="50"/>
        <v>-7.3229869309799772E-3</v>
      </c>
    </row>
    <row r="168" spans="1:18" x14ac:dyDescent="0.2">
      <c r="A168" s="82">
        <v>18780</v>
      </c>
      <c r="B168" s="82">
        <v>6.6990399995120242E-2</v>
      </c>
      <c r="C168" s="82">
        <v>1</v>
      </c>
      <c r="D168" s="83">
        <f t="shared" si="36"/>
        <v>1.8779999999999999</v>
      </c>
      <c r="E168" s="83">
        <f t="shared" si="37"/>
        <v>6.6990399995120242E-2</v>
      </c>
      <c r="F168" s="25">
        <f t="shared" si="38"/>
        <v>1.8779999999999999</v>
      </c>
      <c r="G168" s="25">
        <f t="shared" si="39"/>
        <v>6.6990399995120242E-2</v>
      </c>
      <c r="H168" s="25">
        <f t="shared" si="40"/>
        <v>3.5268839999999995</v>
      </c>
      <c r="I168" s="25">
        <f t="shared" si="41"/>
        <v>6.6234881519999984</v>
      </c>
      <c r="J168" s="25">
        <f t="shared" si="42"/>
        <v>12.438910749455996</v>
      </c>
      <c r="K168" s="25">
        <f t="shared" si="43"/>
        <v>0.12580797119083581</v>
      </c>
      <c r="L168" s="25">
        <f t="shared" si="44"/>
        <v>0.23626736989638963</v>
      </c>
      <c r="M168" s="25">
        <f t="shared" ca="1" si="45"/>
        <v>6.9358769940042572E-2</v>
      </c>
      <c r="N168" s="25">
        <f t="shared" ca="1" si="46"/>
        <v>5.6091761960114003E-6</v>
      </c>
      <c r="O168" s="24">
        <f t="shared" ca="1" si="47"/>
        <v>98631870253.030548</v>
      </c>
      <c r="P168" s="25">
        <f t="shared" ca="1" si="48"/>
        <v>49223585524.746475</v>
      </c>
      <c r="Q168" s="25">
        <f t="shared" ca="1" si="49"/>
        <v>8799703598.1318512</v>
      </c>
      <c r="R168">
        <f t="shared" ca="1" si="50"/>
        <v>-2.36836994492233E-3</v>
      </c>
    </row>
    <row r="169" spans="1:18" x14ac:dyDescent="0.2">
      <c r="A169" s="82">
        <v>19350</v>
      </c>
      <c r="B169" s="82">
        <v>6.9958000000042375E-2</v>
      </c>
      <c r="C169" s="82">
        <v>0.1</v>
      </c>
      <c r="D169" s="83">
        <f t="shared" si="36"/>
        <v>1.9350000000000001</v>
      </c>
      <c r="E169" s="83">
        <f t="shared" si="37"/>
        <v>6.9958000000042375E-2</v>
      </c>
      <c r="F169" s="25">
        <f t="shared" si="38"/>
        <v>0.19350000000000001</v>
      </c>
      <c r="G169" s="25">
        <f t="shared" si="39"/>
        <v>6.9958000000042379E-3</v>
      </c>
      <c r="H169" s="25">
        <f t="shared" si="40"/>
        <v>0.37442250000000005</v>
      </c>
      <c r="I169" s="25">
        <f t="shared" si="41"/>
        <v>0.72450753750000008</v>
      </c>
      <c r="J169" s="25">
        <f t="shared" si="42"/>
        <v>1.4019220850625003</v>
      </c>
      <c r="K169" s="25">
        <f t="shared" si="43"/>
        <v>1.3536873000008201E-2</v>
      </c>
      <c r="L169" s="25">
        <f t="shared" si="44"/>
        <v>2.6193849255015871E-2</v>
      </c>
      <c r="M169" s="25">
        <f t="shared" ca="1" si="45"/>
        <v>7.3601502144353001E-2</v>
      </c>
      <c r="N169" s="25">
        <f t="shared" ca="1" si="46"/>
        <v>1.3275107875596129E-6</v>
      </c>
      <c r="O169" s="24">
        <f t="shared" ca="1" si="47"/>
        <v>780832749.99512351</v>
      </c>
      <c r="P169" s="25">
        <f t="shared" ca="1" si="48"/>
        <v>553551558.06332934</v>
      </c>
      <c r="Q169" s="25">
        <f t="shared" ca="1" si="49"/>
        <v>87099231.974973381</v>
      </c>
      <c r="R169">
        <f t="shared" ca="1" si="50"/>
        <v>-3.6435021443106258E-3</v>
      </c>
    </row>
    <row r="170" spans="1:18" x14ac:dyDescent="0.2">
      <c r="A170" s="82">
        <v>19350</v>
      </c>
      <c r="B170" s="82">
        <v>7.0957999996608123E-2</v>
      </c>
      <c r="C170" s="82">
        <v>1</v>
      </c>
      <c r="D170" s="83">
        <f t="shared" si="36"/>
        <v>1.9350000000000001</v>
      </c>
      <c r="E170" s="83">
        <f t="shared" si="37"/>
        <v>7.0957999996608123E-2</v>
      </c>
      <c r="F170" s="25">
        <f t="shared" si="38"/>
        <v>1.9350000000000001</v>
      </c>
      <c r="G170" s="25">
        <f t="shared" si="39"/>
        <v>7.0957999996608123E-2</v>
      </c>
      <c r="H170" s="25">
        <f t="shared" si="40"/>
        <v>3.7442250000000001</v>
      </c>
      <c r="I170" s="25">
        <f t="shared" si="41"/>
        <v>7.2450753750000008</v>
      </c>
      <c r="J170" s="25">
        <f t="shared" si="42"/>
        <v>14.019220850625002</v>
      </c>
      <c r="K170" s="25">
        <f t="shared" si="43"/>
        <v>0.13730372999343674</v>
      </c>
      <c r="L170" s="25">
        <f t="shared" si="44"/>
        <v>0.26568271753730011</v>
      </c>
      <c r="M170" s="25">
        <f t="shared" ca="1" si="45"/>
        <v>7.3601502144353001E-2</v>
      </c>
      <c r="N170" s="25">
        <f t="shared" ca="1" si="46"/>
        <v>6.9881036051317817E-6</v>
      </c>
      <c r="O170" s="24">
        <f t="shared" ca="1" si="47"/>
        <v>78083274999.512146</v>
      </c>
      <c r="P170" s="25">
        <f t="shared" ca="1" si="48"/>
        <v>55355155806.332909</v>
      </c>
      <c r="Q170" s="25">
        <f t="shared" ca="1" si="49"/>
        <v>8709923197.4973545</v>
      </c>
      <c r="R170">
        <f t="shared" ca="1" si="50"/>
        <v>-2.6435021477448778E-3</v>
      </c>
    </row>
    <row r="171" spans="1:18" x14ac:dyDescent="0.2">
      <c r="A171" s="82">
        <v>19350</v>
      </c>
      <c r="B171" s="82">
        <v>7.2057999997923616E-2</v>
      </c>
      <c r="C171" s="82">
        <v>0.1</v>
      </c>
      <c r="D171" s="83">
        <f t="shared" si="36"/>
        <v>1.9350000000000001</v>
      </c>
      <c r="E171" s="83">
        <f t="shared" si="37"/>
        <v>7.2057999997923616E-2</v>
      </c>
      <c r="F171" s="25">
        <f t="shared" si="38"/>
        <v>0.19350000000000001</v>
      </c>
      <c r="G171" s="25">
        <f t="shared" si="39"/>
        <v>7.2057999997923623E-3</v>
      </c>
      <c r="H171" s="25">
        <f t="shared" si="40"/>
        <v>0.37442250000000005</v>
      </c>
      <c r="I171" s="25">
        <f t="shared" si="41"/>
        <v>0.72450753750000008</v>
      </c>
      <c r="J171" s="25">
        <f t="shared" si="42"/>
        <v>1.4019220850625003</v>
      </c>
      <c r="K171" s="25">
        <f t="shared" si="43"/>
        <v>1.3943222999598222E-2</v>
      </c>
      <c r="L171" s="25">
        <f t="shared" si="44"/>
        <v>2.6980136504222561E-2</v>
      </c>
      <c r="M171" s="25">
        <f t="shared" ca="1" si="45"/>
        <v>7.3601502144353001E-2</v>
      </c>
      <c r="N171" s="25">
        <f t="shared" ca="1" si="46"/>
        <v>2.382398876032118E-7</v>
      </c>
      <c r="O171" s="24">
        <f t="shared" ca="1" si="47"/>
        <v>780832749.99512351</v>
      </c>
      <c r="P171" s="25">
        <f t="shared" ca="1" si="48"/>
        <v>553551558.06332934</v>
      </c>
      <c r="Q171" s="25">
        <f t="shared" ca="1" si="49"/>
        <v>87099231.974973381</v>
      </c>
      <c r="R171">
        <f t="shared" ca="1" si="50"/>
        <v>-1.5435021464293847E-3</v>
      </c>
    </row>
    <row r="172" spans="1:18" x14ac:dyDescent="0.2">
      <c r="A172" s="82">
        <v>19538</v>
      </c>
      <c r="B172" s="82">
        <v>7.1337839995976537E-2</v>
      </c>
      <c r="C172" s="82">
        <v>1</v>
      </c>
      <c r="D172" s="83">
        <f t="shared" si="36"/>
        <v>1.9538</v>
      </c>
      <c r="E172" s="83">
        <f t="shared" si="37"/>
        <v>7.1337839995976537E-2</v>
      </c>
      <c r="F172" s="25">
        <f t="shared" si="38"/>
        <v>1.9538</v>
      </c>
      <c r="G172" s="25">
        <f t="shared" si="39"/>
        <v>7.1337839995976537E-2</v>
      </c>
      <c r="H172" s="25">
        <f t="shared" si="40"/>
        <v>3.8173344399999998</v>
      </c>
      <c r="I172" s="25">
        <f t="shared" si="41"/>
        <v>7.4583080288719996</v>
      </c>
      <c r="J172" s="25">
        <f t="shared" si="42"/>
        <v>14.572042226810114</v>
      </c>
      <c r="K172" s="25">
        <f t="shared" si="43"/>
        <v>0.13937987178413896</v>
      </c>
      <c r="L172" s="25">
        <f t="shared" si="44"/>
        <v>0.27232039349185072</v>
      </c>
      <c r="M172" s="25">
        <f t="shared" ca="1" si="45"/>
        <v>7.5023631181121528E-2</v>
      </c>
      <c r="N172" s="25">
        <f t="shared" ca="1" si="46"/>
        <v>1.3585056660492512E-5</v>
      </c>
      <c r="O172" s="24">
        <f t="shared" ca="1" si="47"/>
        <v>71979431118.338318</v>
      </c>
      <c r="P172" s="25">
        <f t="shared" ca="1" si="48"/>
        <v>57245151454.750679</v>
      </c>
      <c r="Q172" s="25">
        <f t="shared" ca="1" si="49"/>
        <v>8658285703.7221966</v>
      </c>
      <c r="R172">
        <f t="shared" ca="1" si="50"/>
        <v>-3.6857911851449904E-3</v>
      </c>
    </row>
    <row r="173" spans="1:18" x14ac:dyDescent="0.2">
      <c r="A173" s="82">
        <v>19538</v>
      </c>
      <c r="B173" s="82">
        <v>7.1937839995371178E-2</v>
      </c>
      <c r="C173" s="82">
        <v>1</v>
      </c>
      <c r="D173" s="83">
        <f t="shared" si="36"/>
        <v>1.9538</v>
      </c>
      <c r="E173" s="83">
        <f t="shared" si="37"/>
        <v>7.1937839995371178E-2</v>
      </c>
      <c r="F173" s="25">
        <f t="shared" si="38"/>
        <v>1.9538</v>
      </c>
      <c r="G173" s="25">
        <f t="shared" si="39"/>
        <v>7.1937839995371178E-2</v>
      </c>
      <c r="H173" s="25">
        <f t="shared" si="40"/>
        <v>3.8173344399999998</v>
      </c>
      <c r="I173" s="25">
        <f t="shared" si="41"/>
        <v>7.4583080288719996</v>
      </c>
      <c r="J173" s="25">
        <f t="shared" si="42"/>
        <v>14.572042226810114</v>
      </c>
      <c r="K173" s="25">
        <f t="shared" si="43"/>
        <v>0.14055215178295621</v>
      </c>
      <c r="L173" s="25">
        <f t="shared" si="44"/>
        <v>0.27461079415353984</v>
      </c>
      <c r="M173" s="25">
        <f t="shared" ca="1" si="45"/>
        <v>7.5023631181121528E-2</v>
      </c>
      <c r="N173" s="25">
        <f t="shared" ca="1" si="46"/>
        <v>9.5221072420545511E-6</v>
      </c>
      <c r="O173" s="24">
        <f t="shared" ca="1" si="47"/>
        <v>71979431118.338318</v>
      </c>
      <c r="P173" s="25">
        <f t="shared" ca="1" si="48"/>
        <v>57245151454.750679</v>
      </c>
      <c r="Q173" s="25">
        <f t="shared" ca="1" si="49"/>
        <v>8658285703.7221966</v>
      </c>
      <c r="R173">
        <f t="shared" ca="1" si="50"/>
        <v>-3.0857911857503501E-3</v>
      </c>
    </row>
    <row r="174" spans="1:18" x14ac:dyDescent="0.2">
      <c r="A174" s="82">
        <v>19540.5</v>
      </c>
      <c r="B174" s="82">
        <v>7.2749539998767432E-2</v>
      </c>
      <c r="C174" s="82">
        <v>1</v>
      </c>
      <c r="D174" s="83">
        <f t="shared" si="36"/>
        <v>1.9540500000000001</v>
      </c>
      <c r="E174" s="83">
        <f t="shared" si="37"/>
        <v>7.2749539998767432E-2</v>
      </c>
      <c r="F174" s="25">
        <f t="shared" si="38"/>
        <v>1.9540500000000001</v>
      </c>
      <c r="G174" s="25">
        <f t="shared" si="39"/>
        <v>7.2749539998767432E-2</v>
      </c>
      <c r="H174" s="25">
        <f t="shared" si="40"/>
        <v>3.8183114025000005</v>
      </c>
      <c r="I174" s="25">
        <f t="shared" si="41"/>
        <v>7.4611713960551258</v>
      </c>
      <c r="J174" s="25">
        <f t="shared" si="42"/>
        <v>14.579501966461519</v>
      </c>
      <c r="K174" s="25">
        <f t="shared" si="43"/>
        <v>0.14215623863459151</v>
      </c>
      <c r="L174" s="25">
        <f t="shared" si="44"/>
        <v>0.27778039810392352</v>
      </c>
      <c r="M174" s="25">
        <f t="shared" ca="1" si="45"/>
        <v>7.5042618574947803E-2</v>
      </c>
      <c r="N174" s="25">
        <f t="shared" ca="1" si="46"/>
        <v>5.2582093565373987E-6</v>
      </c>
      <c r="O174" s="24">
        <f t="shared" ca="1" si="47"/>
        <v>71900430312.844772</v>
      </c>
      <c r="P174" s="25">
        <f t="shared" ca="1" si="48"/>
        <v>57269792603.646545</v>
      </c>
      <c r="Q174" s="25">
        <f t="shared" ca="1" si="49"/>
        <v>8657526171.9520226</v>
      </c>
      <c r="R174">
        <f t="shared" ca="1" si="50"/>
        <v>-2.2930785761803713E-3</v>
      </c>
    </row>
    <row r="175" spans="1:18" x14ac:dyDescent="0.2">
      <c r="A175" s="82">
        <v>19540.5</v>
      </c>
      <c r="B175" s="82">
        <v>7.2849539996241219E-2</v>
      </c>
      <c r="C175" s="82">
        <v>1</v>
      </c>
      <c r="D175" s="83">
        <f t="shared" si="36"/>
        <v>1.9540500000000001</v>
      </c>
      <c r="E175" s="83">
        <f t="shared" si="37"/>
        <v>7.2849539996241219E-2</v>
      </c>
      <c r="F175" s="25">
        <f t="shared" si="38"/>
        <v>1.9540500000000001</v>
      </c>
      <c r="G175" s="25">
        <f t="shared" si="39"/>
        <v>7.2849539996241219E-2</v>
      </c>
      <c r="H175" s="25">
        <f t="shared" si="40"/>
        <v>3.8183114025000005</v>
      </c>
      <c r="I175" s="25">
        <f t="shared" si="41"/>
        <v>7.4611713960551258</v>
      </c>
      <c r="J175" s="25">
        <f t="shared" si="42"/>
        <v>14.579501966461519</v>
      </c>
      <c r="K175" s="25">
        <f t="shared" si="43"/>
        <v>0.14235164362965516</v>
      </c>
      <c r="L175" s="25">
        <f t="shared" si="44"/>
        <v>0.27816222923452766</v>
      </c>
      <c r="M175" s="25">
        <f t="shared" ca="1" si="45"/>
        <v>7.5042618574947803E-2</v>
      </c>
      <c r="N175" s="25">
        <f t="shared" ca="1" si="46"/>
        <v>4.8095936523816891E-6</v>
      </c>
      <c r="O175" s="24">
        <f t="shared" ca="1" si="47"/>
        <v>71900430312.844772</v>
      </c>
      <c r="P175" s="25">
        <f t="shared" ca="1" si="48"/>
        <v>57269792603.646545</v>
      </c>
      <c r="Q175" s="25">
        <f t="shared" ca="1" si="49"/>
        <v>8657526171.9520226</v>
      </c>
      <c r="R175">
        <f t="shared" ca="1" si="50"/>
        <v>-2.1930785787065837E-3</v>
      </c>
    </row>
    <row r="176" spans="1:18" x14ac:dyDescent="0.2">
      <c r="A176" s="82">
        <v>19577</v>
      </c>
      <c r="B176" s="82">
        <v>7.3420359993178863E-2</v>
      </c>
      <c r="C176" s="82">
        <v>0.1</v>
      </c>
      <c r="D176" s="83">
        <f t="shared" si="36"/>
        <v>1.9577</v>
      </c>
      <c r="E176" s="83">
        <f t="shared" si="37"/>
        <v>7.3420359993178863E-2</v>
      </c>
      <c r="F176" s="25">
        <f t="shared" si="38"/>
        <v>0.19577</v>
      </c>
      <c r="G176" s="25">
        <f t="shared" si="39"/>
        <v>7.3420359993178865E-3</v>
      </c>
      <c r="H176" s="25">
        <f t="shared" si="40"/>
        <v>0.38325892900000003</v>
      </c>
      <c r="I176" s="25">
        <f t="shared" si="41"/>
        <v>0.75030600530330005</v>
      </c>
      <c r="J176" s="25">
        <f t="shared" si="42"/>
        <v>1.4688740665822706</v>
      </c>
      <c r="K176" s="25">
        <f t="shared" si="43"/>
        <v>1.4373503875864627E-2</v>
      </c>
      <c r="L176" s="25">
        <f t="shared" si="44"/>
        <v>2.8139008537780178E-2</v>
      </c>
      <c r="M176" s="25">
        <f t="shared" ca="1" si="45"/>
        <v>7.5320061996206805E-2</v>
      </c>
      <c r="N176" s="25">
        <f t="shared" ca="1" si="46"/>
        <v>3.6088677003083759E-7</v>
      </c>
      <c r="O176" s="24">
        <f t="shared" ca="1" si="47"/>
        <v>707534228.48128796</v>
      </c>
      <c r="P176" s="25">
        <f t="shared" ca="1" si="48"/>
        <v>576280418.16513336</v>
      </c>
      <c r="Q176" s="25">
        <f t="shared" ca="1" si="49"/>
        <v>86462200.681050956</v>
      </c>
      <c r="R176">
        <f t="shared" ca="1" si="50"/>
        <v>-1.8997020030279421E-3</v>
      </c>
    </row>
    <row r="177" spans="1:18" x14ac:dyDescent="0.2">
      <c r="A177" s="82">
        <v>19577</v>
      </c>
      <c r="B177" s="82">
        <v>7.5220359991362784E-2</v>
      </c>
      <c r="C177" s="82">
        <v>0.1</v>
      </c>
      <c r="D177" s="83">
        <f t="shared" si="36"/>
        <v>1.9577</v>
      </c>
      <c r="E177" s="83">
        <f t="shared" si="37"/>
        <v>7.5220359991362784E-2</v>
      </c>
      <c r="F177" s="25">
        <f t="shared" si="38"/>
        <v>0.19577</v>
      </c>
      <c r="G177" s="25">
        <f t="shared" si="39"/>
        <v>7.5220359991362788E-3</v>
      </c>
      <c r="H177" s="25">
        <f t="shared" si="40"/>
        <v>0.38325892900000003</v>
      </c>
      <c r="I177" s="25">
        <f t="shared" si="41"/>
        <v>0.75030600530330005</v>
      </c>
      <c r="J177" s="25">
        <f t="shared" si="42"/>
        <v>1.4688740665822706</v>
      </c>
      <c r="K177" s="25">
        <f t="shared" si="43"/>
        <v>1.4725889875509093E-2</v>
      </c>
      <c r="L177" s="25">
        <f t="shared" si="44"/>
        <v>2.8828874609284152E-2</v>
      </c>
      <c r="M177" s="25">
        <f t="shared" ca="1" si="45"/>
        <v>7.5320061996206805E-2</v>
      </c>
      <c r="N177" s="25">
        <f t="shared" ca="1" si="46"/>
        <v>9.9404897699172165E-10</v>
      </c>
      <c r="O177" s="24">
        <f t="shared" ca="1" si="47"/>
        <v>707534228.48128796</v>
      </c>
      <c r="P177" s="25">
        <f t="shared" ca="1" si="48"/>
        <v>576280418.16513336</v>
      </c>
      <c r="Q177" s="25">
        <f t="shared" ca="1" si="49"/>
        <v>86462200.681050956</v>
      </c>
      <c r="R177">
        <f t="shared" ca="1" si="50"/>
        <v>-9.9702004844021141E-5</v>
      </c>
    </row>
    <row r="178" spans="1:18" x14ac:dyDescent="0.2">
      <c r="A178" s="82">
        <v>19579.5</v>
      </c>
      <c r="B178" s="82">
        <v>6.9132059994444717E-2</v>
      </c>
      <c r="C178" s="82">
        <v>1</v>
      </c>
      <c r="D178" s="83">
        <f t="shared" si="36"/>
        <v>1.9579500000000001</v>
      </c>
      <c r="E178" s="83">
        <f t="shared" si="37"/>
        <v>6.9132059994444717E-2</v>
      </c>
      <c r="F178" s="25">
        <f t="shared" si="38"/>
        <v>1.9579500000000001</v>
      </c>
      <c r="G178" s="25">
        <f t="shared" si="39"/>
        <v>6.9132059994444717E-2</v>
      </c>
      <c r="H178" s="25">
        <f t="shared" si="40"/>
        <v>3.8335682025000004</v>
      </c>
      <c r="I178" s="25">
        <f t="shared" si="41"/>
        <v>7.5059348620848763</v>
      </c>
      <c r="J178" s="25">
        <f t="shared" si="42"/>
        <v>14.696245163219084</v>
      </c>
      <c r="K178" s="25">
        <f t="shared" si="43"/>
        <v>0.13535711686612303</v>
      </c>
      <c r="L178" s="25">
        <f t="shared" si="44"/>
        <v>0.26502246696802562</v>
      </c>
      <c r="M178" s="25">
        <f t="shared" ca="1" si="45"/>
        <v>7.5339080550498219E-2</v>
      </c>
      <c r="N178" s="25">
        <f t="shared" ca="1" si="46"/>
        <v>3.8527104183270733E-5</v>
      </c>
      <c r="O178" s="24">
        <f t="shared" ca="1" si="47"/>
        <v>70675298422.666321</v>
      </c>
      <c r="P178" s="25">
        <f t="shared" ca="1" si="48"/>
        <v>57652475389.413307</v>
      </c>
      <c r="Q178" s="25">
        <f t="shared" ca="1" si="49"/>
        <v>8645430829.7616138</v>
      </c>
      <c r="R178">
        <f t="shared" ca="1" si="50"/>
        <v>-6.2070205560535024E-3</v>
      </c>
    </row>
    <row r="179" spans="1:18" x14ac:dyDescent="0.2">
      <c r="A179" s="82">
        <v>19579.5</v>
      </c>
      <c r="B179" s="82">
        <v>7.2132059998693876E-2</v>
      </c>
      <c r="C179" s="82">
        <v>1</v>
      </c>
      <c r="D179" s="83">
        <f t="shared" si="36"/>
        <v>1.9579500000000001</v>
      </c>
      <c r="E179" s="83">
        <f t="shared" si="37"/>
        <v>7.2132059998693876E-2</v>
      </c>
      <c r="F179" s="25">
        <f t="shared" si="38"/>
        <v>1.9579500000000001</v>
      </c>
      <c r="G179" s="25">
        <f t="shared" si="39"/>
        <v>7.2132059998693876E-2</v>
      </c>
      <c r="H179" s="25">
        <f t="shared" si="40"/>
        <v>3.8335682025000004</v>
      </c>
      <c r="I179" s="25">
        <f t="shared" si="41"/>
        <v>7.5059348620848763</v>
      </c>
      <c r="J179" s="25">
        <f t="shared" si="42"/>
        <v>14.696245163219084</v>
      </c>
      <c r="K179" s="25">
        <f t="shared" si="43"/>
        <v>0.14123096687444267</v>
      </c>
      <c r="L179" s="25">
        <f t="shared" si="44"/>
        <v>0.27652317159181505</v>
      </c>
      <c r="M179" s="25">
        <f t="shared" ca="1" si="45"/>
        <v>7.5339080550498219E-2</v>
      </c>
      <c r="N179" s="25">
        <f t="shared" ca="1" si="46"/>
        <v>1.0284980819695434E-5</v>
      </c>
      <c r="O179" s="24">
        <f t="shared" ca="1" si="47"/>
        <v>70675298422.666321</v>
      </c>
      <c r="P179" s="25">
        <f t="shared" ca="1" si="48"/>
        <v>57652475389.413307</v>
      </c>
      <c r="Q179" s="25">
        <f t="shared" ca="1" si="49"/>
        <v>8645430829.7616138</v>
      </c>
      <c r="R179">
        <f t="shared" ca="1" si="50"/>
        <v>-3.2070205518043432E-3</v>
      </c>
    </row>
    <row r="180" spans="1:18" x14ac:dyDescent="0.2">
      <c r="A180" s="82">
        <v>19606.5</v>
      </c>
      <c r="B180" s="82">
        <v>7.6358419995813165E-2</v>
      </c>
      <c r="C180" s="82">
        <v>0.1</v>
      </c>
      <c r="D180" s="83">
        <f t="shared" si="36"/>
        <v>1.96065</v>
      </c>
      <c r="E180" s="83">
        <f t="shared" si="37"/>
        <v>7.6358419995813165E-2</v>
      </c>
      <c r="F180" s="25">
        <f t="shared" si="38"/>
        <v>0.19606500000000002</v>
      </c>
      <c r="G180" s="25">
        <f t="shared" si="39"/>
        <v>7.635841999581317E-3</v>
      </c>
      <c r="H180" s="25">
        <f t="shared" si="40"/>
        <v>0.38441484225000006</v>
      </c>
      <c r="I180" s="25">
        <f t="shared" si="41"/>
        <v>0.75370296045746266</v>
      </c>
      <c r="J180" s="25">
        <f t="shared" si="42"/>
        <v>1.4777477094209241</v>
      </c>
      <c r="K180" s="25">
        <f t="shared" si="43"/>
        <v>1.497121361647911E-2</v>
      </c>
      <c r="L180" s="25">
        <f t="shared" si="44"/>
        <v>2.9353309977149765E-2</v>
      </c>
      <c r="M180" s="25">
        <f t="shared" ca="1" si="45"/>
        <v>7.5544608215360673E-2</v>
      </c>
      <c r="N180" s="25">
        <f t="shared" ca="1" si="46"/>
        <v>6.62289614003255E-8</v>
      </c>
      <c r="O180" s="24">
        <f t="shared" ca="1" si="47"/>
        <v>698351185.93669367</v>
      </c>
      <c r="P180" s="25">
        <f t="shared" ca="1" si="48"/>
        <v>579155013.85474443</v>
      </c>
      <c r="Q180" s="25">
        <f t="shared" ca="1" si="49"/>
        <v>86367859.100901127</v>
      </c>
      <c r="R180">
        <f t="shared" ca="1" si="50"/>
        <v>8.1381178045249192E-4</v>
      </c>
    </row>
    <row r="181" spans="1:18" x14ac:dyDescent="0.2">
      <c r="A181" s="82">
        <v>19623.5</v>
      </c>
      <c r="B181" s="82">
        <v>7.2937979995913338E-2</v>
      </c>
      <c r="C181" s="82">
        <v>1</v>
      </c>
      <c r="D181" s="83">
        <f t="shared" si="36"/>
        <v>1.96235</v>
      </c>
      <c r="E181" s="83">
        <f t="shared" si="37"/>
        <v>7.2937979995913338E-2</v>
      </c>
      <c r="F181" s="25">
        <f t="shared" si="38"/>
        <v>1.96235</v>
      </c>
      <c r="G181" s="25">
        <f t="shared" si="39"/>
        <v>7.2937979995913338E-2</v>
      </c>
      <c r="H181" s="25">
        <f t="shared" si="40"/>
        <v>3.8508175225000003</v>
      </c>
      <c r="I181" s="25">
        <f t="shared" si="41"/>
        <v>7.5566517652778762</v>
      </c>
      <c r="J181" s="25">
        <f t="shared" si="42"/>
        <v>14.828795591593041</v>
      </c>
      <c r="K181" s="25">
        <f t="shared" si="43"/>
        <v>0.14312984504498055</v>
      </c>
      <c r="L181" s="25">
        <f t="shared" si="44"/>
        <v>0.28087085142401758</v>
      </c>
      <c r="M181" s="25">
        <f t="shared" ca="1" si="45"/>
        <v>7.5674134051215022E-2</v>
      </c>
      <c r="N181" s="25">
        <f t="shared" ca="1" si="46"/>
        <v>7.4865390143438535E-6</v>
      </c>
      <c r="O181" s="24">
        <f t="shared" ca="1" si="47"/>
        <v>69309455535.325516</v>
      </c>
      <c r="P181" s="25">
        <f t="shared" ca="1" si="48"/>
        <v>58080301555.76445</v>
      </c>
      <c r="Q181" s="25">
        <f t="shared" ca="1" si="49"/>
        <v>8631229143.9230747</v>
      </c>
      <c r="R181">
        <f t="shared" ca="1" si="50"/>
        <v>-2.7361540553016844E-3</v>
      </c>
    </row>
    <row r="182" spans="1:18" x14ac:dyDescent="0.2">
      <c r="A182" s="82">
        <v>19628.5</v>
      </c>
      <c r="B182" s="82">
        <v>8.6461380000400823E-2</v>
      </c>
      <c r="C182" s="82">
        <v>0.1</v>
      </c>
      <c r="D182" s="83">
        <f t="shared" si="36"/>
        <v>1.96285</v>
      </c>
      <c r="E182" s="83">
        <f t="shared" si="37"/>
        <v>8.6461380000400823E-2</v>
      </c>
      <c r="F182" s="25">
        <f t="shared" si="38"/>
        <v>0.19628500000000002</v>
      </c>
      <c r="G182" s="25">
        <f t="shared" si="39"/>
        <v>8.6461380000400819E-3</v>
      </c>
      <c r="H182" s="25">
        <f t="shared" si="40"/>
        <v>0.38527801225000002</v>
      </c>
      <c r="I182" s="25">
        <f t="shared" si="41"/>
        <v>0.75624294634491251</v>
      </c>
      <c r="J182" s="25">
        <f t="shared" si="42"/>
        <v>1.4843914672331116</v>
      </c>
      <c r="K182" s="25">
        <f t="shared" si="43"/>
        <v>1.6971071973378674E-2</v>
      </c>
      <c r="L182" s="25">
        <f t="shared" si="44"/>
        <v>3.3311668622946329E-2</v>
      </c>
      <c r="M182" s="25">
        <f t="shared" ca="1" si="45"/>
        <v>7.5712247462988103E-2</v>
      </c>
      <c r="N182" s="25">
        <f t="shared" ca="1" si="46"/>
        <v>1.1554385030686484E-5</v>
      </c>
      <c r="O182" s="24">
        <f t="shared" ca="1" si="47"/>
        <v>691553385.68739307</v>
      </c>
      <c r="P182" s="25">
        <f t="shared" ca="1" si="48"/>
        <v>581286525.81675637</v>
      </c>
      <c r="Q182" s="25">
        <f t="shared" ca="1" si="49"/>
        <v>86295781.006899476</v>
      </c>
      <c r="R182">
        <f t="shared" ca="1" si="50"/>
        <v>1.074913253741272E-2</v>
      </c>
    </row>
    <row r="183" spans="1:18" x14ac:dyDescent="0.2">
      <c r="A183" s="82">
        <v>19628.5</v>
      </c>
      <c r="B183" s="82">
        <v>8.9461379997374024E-2</v>
      </c>
      <c r="C183" s="82">
        <v>0.1</v>
      </c>
      <c r="D183" s="83">
        <f t="shared" si="36"/>
        <v>1.96285</v>
      </c>
      <c r="E183" s="83">
        <f t="shared" si="37"/>
        <v>8.9461379997374024E-2</v>
      </c>
      <c r="F183" s="25">
        <f t="shared" si="38"/>
        <v>0.19628500000000002</v>
      </c>
      <c r="G183" s="25">
        <f t="shared" si="39"/>
        <v>8.9461379997374021E-3</v>
      </c>
      <c r="H183" s="25">
        <f t="shared" si="40"/>
        <v>0.38527801225000002</v>
      </c>
      <c r="I183" s="25">
        <f t="shared" si="41"/>
        <v>0.75624294634491251</v>
      </c>
      <c r="J183" s="25">
        <f t="shared" si="42"/>
        <v>1.4843914672331116</v>
      </c>
      <c r="K183" s="25">
        <f t="shared" si="43"/>
        <v>1.7559926972784561E-2</v>
      </c>
      <c r="L183" s="25">
        <f t="shared" si="44"/>
        <v>3.4467502658530179E-2</v>
      </c>
      <c r="M183" s="25">
        <f t="shared" ca="1" si="45"/>
        <v>7.5712247462988103E-2</v>
      </c>
      <c r="N183" s="25">
        <f t="shared" ca="1" si="46"/>
        <v>1.8903864544810946E-5</v>
      </c>
      <c r="O183" s="24">
        <f t="shared" ca="1" si="47"/>
        <v>691553385.68739307</v>
      </c>
      <c r="P183" s="25">
        <f t="shared" ca="1" si="48"/>
        <v>581286525.81675637</v>
      </c>
      <c r="Q183" s="25">
        <f t="shared" ca="1" si="49"/>
        <v>86295781.006899476</v>
      </c>
      <c r="R183">
        <f t="shared" ca="1" si="50"/>
        <v>1.3749132534385922E-2</v>
      </c>
    </row>
    <row r="184" spans="1:18" x14ac:dyDescent="0.2">
      <c r="A184" s="82">
        <v>19631</v>
      </c>
      <c r="B184" s="82">
        <v>7.3973079997813329E-2</v>
      </c>
      <c r="C184" s="82">
        <v>0.1</v>
      </c>
      <c r="D184" s="83">
        <f t="shared" si="36"/>
        <v>1.9631000000000001</v>
      </c>
      <c r="E184" s="83">
        <f t="shared" si="37"/>
        <v>7.3973079997813329E-2</v>
      </c>
      <c r="F184" s="25">
        <f t="shared" si="38"/>
        <v>0.19631000000000001</v>
      </c>
      <c r="G184" s="25">
        <f t="shared" si="39"/>
        <v>7.3973079997813329E-3</v>
      </c>
      <c r="H184" s="25">
        <f t="shared" si="40"/>
        <v>0.38537616100000005</v>
      </c>
      <c r="I184" s="25">
        <f t="shared" si="41"/>
        <v>0.75653194165910009</v>
      </c>
      <c r="J184" s="25">
        <f t="shared" si="42"/>
        <v>1.4851478546709795</v>
      </c>
      <c r="K184" s="25">
        <f t="shared" si="43"/>
        <v>1.4521655334370736E-2</v>
      </c>
      <c r="L184" s="25">
        <f t="shared" si="44"/>
        <v>2.8507461586903191E-2</v>
      </c>
      <c r="M184" s="25">
        <f t="shared" ca="1" si="45"/>
        <v>7.5731307165073217E-2</v>
      </c>
      <c r="N184" s="25">
        <f t="shared" ca="1" si="46"/>
        <v>3.0913627716907288E-7</v>
      </c>
      <c r="O184" s="24">
        <f t="shared" ca="1" si="47"/>
        <v>690783634.72593939</v>
      </c>
      <c r="P184" s="25">
        <f t="shared" ca="1" si="48"/>
        <v>581528076.49048483</v>
      </c>
      <c r="Q184" s="25">
        <f t="shared" ca="1" si="49"/>
        <v>86287497.337979138</v>
      </c>
      <c r="R184">
        <f t="shared" ca="1" si="50"/>
        <v>-1.7582271672598876E-3</v>
      </c>
    </row>
    <row r="185" spans="1:18" x14ac:dyDescent="0.2">
      <c r="A185" s="82">
        <v>19638</v>
      </c>
      <c r="B185" s="82">
        <v>7.3505839995050337E-2</v>
      </c>
      <c r="C185" s="82">
        <v>0.1</v>
      </c>
      <c r="D185" s="83">
        <f t="shared" si="36"/>
        <v>1.9638</v>
      </c>
      <c r="E185" s="83">
        <f t="shared" si="37"/>
        <v>7.3505839995050337E-2</v>
      </c>
      <c r="F185" s="25">
        <f t="shared" si="38"/>
        <v>0.19638</v>
      </c>
      <c r="G185" s="25">
        <f t="shared" si="39"/>
        <v>7.3505839995050342E-3</v>
      </c>
      <c r="H185" s="25">
        <f t="shared" si="40"/>
        <v>0.385651044</v>
      </c>
      <c r="I185" s="25">
        <f t="shared" si="41"/>
        <v>0.75734152020720003</v>
      </c>
      <c r="J185" s="25">
        <f t="shared" si="42"/>
        <v>1.4872672773828994</v>
      </c>
      <c r="K185" s="25">
        <f t="shared" si="43"/>
        <v>1.4435076858227987E-2</v>
      </c>
      <c r="L185" s="25">
        <f t="shared" si="44"/>
        <v>2.8347603934188122E-2</v>
      </c>
      <c r="M185" s="25">
        <f t="shared" ca="1" si="45"/>
        <v>7.5784684957429141E-2</v>
      </c>
      <c r="N185" s="25">
        <f t="shared" ca="1" si="46"/>
        <v>5.1931343625592516E-7</v>
      </c>
      <c r="O185" s="24">
        <f t="shared" ca="1" si="47"/>
        <v>688631287.31420934</v>
      </c>
      <c r="P185" s="25">
        <f t="shared" ca="1" si="48"/>
        <v>582203692.04453659</v>
      </c>
      <c r="Q185" s="25">
        <f t="shared" ca="1" si="49"/>
        <v>86264202.181257337</v>
      </c>
      <c r="R185">
        <f t="shared" ca="1" si="50"/>
        <v>-2.2788449623788037E-3</v>
      </c>
    </row>
    <row r="186" spans="1:18" x14ac:dyDescent="0.2">
      <c r="A186" s="82">
        <v>19638</v>
      </c>
      <c r="B186" s="82">
        <v>7.400583999697119E-2</v>
      </c>
      <c r="C186" s="82">
        <v>0.1</v>
      </c>
      <c r="D186" s="83">
        <f t="shared" si="36"/>
        <v>1.9638</v>
      </c>
      <c r="E186" s="83">
        <f t="shared" si="37"/>
        <v>7.400583999697119E-2</v>
      </c>
      <c r="F186" s="25">
        <f t="shared" si="38"/>
        <v>0.19638</v>
      </c>
      <c r="G186" s="25">
        <f t="shared" si="39"/>
        <v>7.400583999697119E-3</v>
      </c>
      <c r="H186" s="25">
        <f t="shared" si="40"/>
        <v>0.385651044</v>
      </c>
      <c r="I186" s="25">
        <f t="shared" si="41"/>
        <v>0.75734152020720003</v>
      </c>
      <c r="J186" s="25">
        <f t="shared" si="42"/>
        <v>1.4872672773828994</v>
      </c>
      <c r="K186" s="25">
        <f t="shared" si="43"/>
        <v>1.4533266858605202E-2</v>
      </c>
      <c r="L186" s="25">
        <f t="shared" si="44"/>
        <v>2.8540429456928897E-2</v>
      </c>
      <c r="M186" s="25">
        <f t="shared" ca="1" si="45"/>
        <v>7.5784684957429141E-2</v>
      </c>
      <c r="N186" s="25">
        <f t="shared" ca="1" si="46"/>
        <v>3.1642893933466494E-7</v>
      </c>
      <c r="O186" s="24">
        <f t="shared" ca="1" si="47"/>
        <v>688631287.31420934</v>
      </c>
      <c r="P186" s="25">
        <f t="shared" ca="1" si="48"/>
        <v>582203692.04453659</v>
      </c>
      <c r="Q186" s="25">
        <f t="shared" ca="1" si="49"/>
        <v>86264202.181257337</v>
      </c>
      <c r="R186">
        <f t="shared" ca="1" si="50"/>
        <v>-1.7788449604579509E-3</v>
      </c>
    </row>
    <row r="187" spans="1:18" x14ac:dyDescent="0.2">
      <c r="A187" s="82">
        <v>19687</v>
      </c>
      <c r="B187" s="82">
        <v>7.3435159996734001E-2</v>
      </c>
      <c r="C187" s="82">
        <v>1</v>
      </c>
      <c r="D187" s="83">
        <f t="shared" si="36"/>
        <v>1.9686999999999999</v>
      </c>
      <c r="E187" s="83">
        <f t="shared" si="37"/>
        <v>7.3435159996734001E-2</v>
      </c>
      <c r="F187" s="25">
        <f t="shared" si="38"/>
        <v>1.9686999999999999</v>
      </c>
      <c r="G187" s="25">
        <f t="shared" si="39"/>
        <v>7.3435159996734001E-2</v>
      </c>
      <c r="H187" s="25">
        <f t="shared" si="40"/>
        <v>3.8757796899999994</v>
      </c>
      <c r="I187" s="25">
        <f t="shared" si="41"/>
        <v>7.6302474757029985</v>
      </c>
      <c r="J187" s="25">
        <f t="shared" si="42"/>
        <v>15.021668205416493</v>
      </c>
      <c r="K187" s="25">
        <f t="shared" si="43"/>
        <v>0.14457179948557022</v>
      </c>
      <c r="L187" s="25">
        <f t="shared" si="44"/>
        <v>0.28461850164724206</v>
      </c>
      <c r="M187" s="25">
        <f t="shared" ca="1" si="45"/>
        <v>7.6158767987594134E-2</v>
      </c>
      <c r="N187" s="25">
        <f t="shared" ca="1" si="46"/>
        <v>7.4180404878771704E-6</v>
      </c>
      <c r="O187" s="24">
        <f t="shared" ca="1" si="47"/>
        <v>67368643645.847076</v>
      </c>
      <c r="P187" s="25">
        <f t="shared" ca="1" si="48"/>
        <v>58690283207.285034</v>
      </c>
      <c r="Q187" s="25">
        <f t="shared" ca="1" si="49"/>
        <v>8609697814.9652214</v>
      </c>
      <c r="R187">
        <f t="shared" ca="1" si="50"/>
        <v>-2.7236079908601329E-3</v>
      </c>
    </row>
    <row r="188" spans="1:18" x14ac:dyDescent="0.2">
      <c r="A188" s="82">
        <v>19687</v>
      </c>
      <c r="B188" s="82">
        <v>7.3735159996431321E-2</v>
      </c>
      <c r="C188" s="82">
        <v>1</v>
      </c>
      <c r="D188" s="83">
        <f t="shared" si="36"/>
        <v>1.9686999999999999</v>
      </c>
      <c r="E188" s="83">
        <f t="shared" si="37"/>
        <v>7.3735159996431321E-2</v>
      </c>
      <c r="F188" s="25">
        <f t="shared" si="38"/>
        <v>1.9686999999999999</v>
      </c>
      <c r="G188" s="25">
        <f t="shared" si="39"/>
        <v>7.3735159996431321E-2</v>
      </c>
      <c r="H188" s="25">
        <f t="shared" si="40"/>
        <v>3.8757796899999994</v>
      </c>
      <c r="I188" s="25">
        <f t="shared" si="41"/>
        <v>7.6302474757029985</v>
      </c>
      <c r="J188" s="25">
        <f t="shared" si="42"/>
        <v>15.021668205416493</v>
      </c>
      <c r="K188" s="25">
        <f t="shared" si="43"/>
        <v>0.14516240948497433</v>
      </c>
      <c r="L188" s="25">
        <f t="shared" si="44"/>
        <v>0.28578123555306895</v>
      </c>
      <c r="M188" s="25">
        <f t="shared" ca="1" si="45"/>
        <v>7.6158767987594134E-2</v>
      </c>
      <c r="N188" s="25">
        <f t="shared" ca="1" si="46"/>
        <v>5.8738756948282448E-6</v>
      </c>
      <c r="O188" s="24">
        <f t="shared" ca="1" si="47"/>
        <v>67368643645.847076</v>
      </c>
      <c r="P188" s="25">
        <f t="shared" ca="1" si="48"/>
        <v>58690283207.285034</v>
      </c>
      <c r="Q188" s="25">
        <f t="shared" ca="1" si="49"/>
        <v>8609697814.9652214</v>
      </c>
      <c r="R188">
        <f t="shared" ca="1" si="50"/>
        <v>-2.4236079911628128E-3</v>
      </c>
    </row>
    <row r="189" spans="1:18" x14ac:dyDescent="0.2">
      <c r="A189" s="82">
        <v>20367</v>
      </c>
      <c r="B189" s="82">
        <v>8.1717559995013289E-2</v>
      </c>
      <c r="C189" s="82">
        <v>0.1</v>
      </c>
      <c r="D189" s="83">
        <f t="shared" si="36"/>
        <v>2.0367000000000002</v>
      </c>
      <c r="E189" s="83">
        <f t="shared" si="37"/>
        <v>8.1717559995013289E-2</v>
      </c>
      <c r="F189" s="25">
        <f t="shared" si="38"/>
        <v>0.20367000000000002</v>
      </c>
      <c r="G189" s="25">
        <f t="shared" si="39"/>
        <v>8.17175599950133E-3</v>
      </c>
      <c r="H189" s="25">
        <f t="shared" si="40"/>
        <v>0.41481468900000007</v>
      </c>
      <c r="I189" s="25">
        <f t="shared" si="41"/>
        <v>0.8448530770863002</v>
      </c>
      <c r="J189" s="25">
        <f t="shared" si="42"/>
        <v>1.7207122621016677</v>
      </c>
      <c r="K189" s="25">
        <f t="shared" si="43"/>
        <v>1.6643415444184361E-2</v>
      </c>
      <c r="L189" s="25">
        <f t="shared" si="44"/>
        <v>3.3897644235170291E-2</v>
      </c>
      <c r="M189" s="25">
        <f t="shared" ca="1" si="45"/>
        <v>8.1429339020879635E-2</v>
      </c>
      <c r="N189" s="25">
        <f t="shared" ca="1" si="46"/>
        <v>8.3071329930552701E-9</v>
      </c>
      <c r="O189" s="24">
        <f t="shared" ca="1" si="47"/>
        <v>487437477.62095797</v>
      </c>
      <c r="P189" s="25">
        <f t="shared" ca="1" si="48"/>
        <v>646240802.09008825</v>
      </c>
      <c r="Q189" s="25">
        <f t="shared" ca="1" si="49"/>
        <v>83038053.006878465</v>
      </c>
      <c r="R189">
        <f t="shared" ca="1" si="50"/>
        <v>2.8822097413365444E-4</v>
      </c>
    </row>
    <row r="190" spans="1:18" x14ac:dyDescent="0.2">
      <c r="A190" s="82">
        <v>20367</v>
      </c>
      <c r="B190" s="82">
        <v>8.1817559992487077E-2</v>
      </c>
      <c r="C190" s="82">
        <v>0.1</v>
      </c>
      <c r="D190" s="83">
        <f t="shared" si="36"/>
        <v>2.0367000000000002</v>
      </c>
      <c r="E190" s="83">
        <f t="shared" si="37"/>
        <v>8.1817559992487077E-2</v>
      </c>
      <c r="F190" s="25">
        <f t="shared" si="38"/>
        <v>0.20367000000000002</v>
      </c>
      <c r="G190" s="25">
        <f t="shared" si="39"/>
        <v>8.1817559992487087E-3</v>
      </c>
      <c r="H190" s="25">
        <f t="shared" si="40"/>
        <v>0.41481468900000007</v>
      </c>
      <c r="I190" s="25">
        <f t="shared" si="41"/>
        <v>0.8448530770863002</v>
      </c>
      <c r="J190" s="25">
        <f t="shared" si="42"/>
        <v>1.7207122621016677</v>
      </c>
      <c r="K190" s="25">
        <f t="shared" si="43"/>
        <v>1.6663782443669846E-2</v>
      </c>
      <c r="L190" s="25">
        <f t="shared" si="44"/>
        <v>3.3939125703022377E-2</v>
      </c>
      <c r="M190" s="25">
        <f t="shared" ca="1" si="45"/>
        <v>8.1429339020879635E-2</v>
      </c>
      <c r="N190" s="25">
        <f t="shared" ca="1" si="46"/>
        <v>1.5071552279582627E-8</v>
      </c>
      <c r="O190" s="24">
        <f t="shared" ca="1" si="47"/>
        <v>487437477.62095797</v>
      </c>
      <c r="P190" s="25">
        <f t="shared" ca="1" si="48"/>
        <v>646240802.09008825</v>
      </c>
      <c r="Q190" s="25">
        <f t="shared" ca="1" si="49"/>
        <v>83038053.006878465</v>
      </c>
      <c r="R190">
        <f t="shared" ca="1" si="50"/>
        <v>3.8822097160744196E-4</v>
      </c>
    </row>
    <row r="191" spans="1:18" x14ac:dyDescent="0.2">
      <c r="A191" s="82">
        <v>20367</v>
      </c>
      <c r="B191" s="82">
        <v>8.3717559995420743E-2</v>
      </c>
      <c r="C191" s="82">
        <v>1</v>
      </c>
      <c r="D191" s="83">
        <f t="shared" si="36"/>
        <v>2.0367000000000002</v>
      </c>
      <c r="E191" s="83">
        <f t="shared" si="37"/>
        <v>8.3717559995420743E-2</v>
      </c>
      <c r="F191" s="25">
        <f t="shared" si="38"/>
        <v>2.0367000000000002</v>
      </c>
      <c r="G191" s="25">
        <f t="shared" si="39"/>
        <v>8.3717559995420743E-2</v>
      </c>
      <c r="H191" s="25">
        <f t="shared" si="40"/>
        <v>4.1481468900000005</v>
      </c>
      <c r="I191" s="25">
        <f t="shared" si="41"/>
        <v>8.4485307708630017</v>
      </c>
      <c r="J191" s="25">
        <f t="shared" si="42"/>
        <v>17.207122621016676</v>
      </c>
      <c r="K191" s="25">
        <f t="shared" si="43"/>
        <v>0.17050755444267343</v>
      </c>
      <c r="L191" s="25">
        <f t="shared" si="44"/>
        <v>0.34727273613339299</v>
      </c>
      <c r="M191" s="25">
        <f t="shared" ca="1" si="45"/>
        <v>8.1429339020879635E-2</v>
      </c>
      <c r="N191" s="25">
        <f t="shared" ca="1" si="46"/>
        <v>5.2359552283298585E-6</v>
      </c>
      <c r="O191" s="24">
        <f t="shared" ca="1" si="47"/>
        <v>48743747762.095627</v>
      </c>
      <c r="P191" s="25">
        <f t="shared" ca="1" si="48"/>
        <v>64624080209.008659</v>
      </c>
      <c r="Q191" s="25">
        <f t="shared" ca="1" si="49"/>
        <v>8303805300.6878567</v>
      </c>
      <c r="R191">
        <f t="shared" ca="1" si="50"/>
        <v>2.2882209745411081E-3</v>
      </c>
    </row>
    <row r="192" spans="1:18" x14ac:dyDescent="0.2">
      <c r="A192" s="82">
        <v>20433</v>
      </c>
      <c r="B192" s="82">
        <v>8.2226439997612033E-2</v>
      </c>
      <c r="C192" s="82">
        <v>1</v>
      </c>
      <c r="D192" s="83">
        <f t="shared" si="36"/>
        <v>2.0432999999999999</v>
      </c>
      <c r="E192" s="83">
        <f t="shared" si="37"/>
        <v>8.2226439997612033E-2</v>
      </c>
      <c r="F192" s="25">
        <f t="shared" si="38"/>
        <v>2.0432999999999999</v>
      </c>
      <c r="G192" s="25">
        <f t="shared" si="39"/>
        <v>8.2226439997612033E-2</v>
      </c>
      <c r="H192" s="25">
        <f t="shared" si="40"/>
        <v>4.1750748899999994</v>
      </c>
      <c r="I192" s="25">
        <f t="shared" si="41"/>
        <v>8.5309305227369983</v>
      </c>
      <c r="J192" s="25">
        <f t="shared" si="42"/>
        <v>17.431250337108509</v>
      </c>
      <c r="K192" s="25">
        <f t="shared" si="43"/>
        <v>0.16801328484712066</v>
      </c>
      <c r="L192" s="25">
        <f t="shared" si="44"/>
        <v>0.34330154492812165</v>
      </c>
      <c r="M192" s="25">
        <f t="shared" ca="1" si="45"/>
        <v>8.1948762222450303E-2</v>
      </c>
      <c r="N192" s="25">
        <f t="shared" ca="1" si="46"/>
        <v>7.7104946818768507E-8</v>
      </c>
      <c r="O192" s="24">
        <f t="shared" ca="1" si="47"/>
        <v>47137463309.532578</v>
      </c>
      <c r="P192" s="25">
        <f t="shared" ca="1" si="48"/>
        <v>65137407460.365334</v>
      </c>
      <c r="Q192" s="25">
        <f t="shared" ca="1" si="49"/>
        <v>8266943242.7372217</v>
      </c>
      <c r="R192">
        <f t="shared" ca="1" si="50"/>
        <v>2.7767777516173042E-4</v>
      </c>
    </row>
    <row r="193" spans="1:18" x14ac:dyDescent="0.2">
      <c r="A193" s="82">
        <v>20433</v>
      </c>
      <c r="B193" s="82">
        <v>8.3726439996098634E-2</v>
      </c>
      <c r="C193" s="82">
        <v>1</v>
      </c>
      <c r="D193" s="83">
        <f t="shared" si="36"/>
        <v>2.0432999999999999</v>
      </c>
      <c r="E193" s="83">
        <f t="shared" si="37"/>
        <v>8.3726439996098634E-2</v>
      </c>
      <c r="F193" s="25">
        <f t="shared" si="38"/>
        <v>2.0432999999999999</v>
      </c>
      <c r="G193" s="25">
        <f t="shared" si="39"/>
        <v>8.3726439996098634E-2</v>
      </c>
      <c r="H193" s="25">
        <f t="shared" si="40"/>
        <v>4.1750748899999994</v>
      </c>
      <c r="I193" s="25">
        <f t="shared" si="41"/>
        <v>8.5309305227369983</v>
      </c>
      <c r="J193" s="25">
        <f t="shared" si="42"/>
        <v>17.431250337108509</v>
      </c>
      <c r="K193" s="25">
        <f t="shared" si="43"/>
        <v>0.17107823484402834</v>
      </c>
      <c r="L193" s="25">
        <f t="shared" si="44"/>
        <v>0.34956415725680312</v>
      </c>
      <c r="M193" s="25">
        <f t="shared" ca="1" si="45"/>
        <v>8.1948762222450303E-2</v>
      </c>
      <c r="N193" s="25">
        <f t="shared" ca="1" si="46"/>
        <v>3.1601382669232877E-6</v>
      </c>
      <c r="O193" s="24">
        <f t="shared" ca="1" si="47"/>
        <v>47137463309.532578</v>
      </c>
      <c r="P193" s="25">
        <f t="shared" ca="1" si="48"/>
        <v>65137407460.365334</v>
      </c>
      <c r="Q193" s="25">
        <f t="shared" ca="1" si="49"/>
        <v>8266943242.7372217</v>
      </c>
      <c r="R193">
        <f t="shared" ca="1" si="50"/>
        <v>1.7776777736483312E-3</v>
      </c>
    </row>
    <row r="194" spans="1:18" x14ac:dyDescent="0.2">
      <c r="A194" s="82">
        <v>20491.5</v>
      </c>
      <c r="B194" s="82">
        <v>8.4400219995586667E-2</v>
      </c>
      <c r="C194" s="82">
        <v>1</v>
      </c>
      <c r="D194" s="83">
        <f t="shared" si="36"/>
        <v>2.04915</v>
      </c>
      <c r="E194" s="83">
        <f t="shared" si="37"/>
        <v>8.4400219995586667E-2</v>
      </c>
      <c r="F194" s="25">
        <f t="shared" si="38"/>
        <v>2.04915</v>
      </c>
      <c r="G194" s="25">
        <f t="shared" si="39"/>
        <v>8.4400219995586667E-2</v>
      </c>
      <c r="H194" s="25">
        <f t="shared" si="40"/>
        <v>4.1990157225000004</v>
      </c>
      <c r="I194" s="25">
        <f t="shared" si="41"/>
        <v>8.6044130677608752</v>
      </c>
      <c r="J194" s="25">
        <f t="shared" si="42"/>
        <v>17.631733037802199</v>
      </c>
      <c r="K194" s="25">
        <f t="shared" si="43"/>
        <v>0.17294871080395643</v>
      </c>
      <c r="L194" s="25">
        <f t="shared" si="44"/>
        <v>0.35439785074392732</v>
      </c>
      <c r="M194" s="25">
        <f t="shared" ca="1" si="45"/>
        <v>8.2410323903579108E-2</v>
      </c>
      <c r="N194" s="25">
        <f t="shared" ca="1" si="46"/>
        <v>3.9596864569869564E-6</v>
      </c>
      <c r="O194" s="24">
        <f t="shared" ca="1" si="47"/>
        <v>45742234009.005989</v>
      </c>
      <c r="P194" s="25">
        <f t="shared" ca="1" si="48"/>
        <v>65582553280.216003</v>
      </c>
      <c r="Q194" s="25">
        <f t="shared" ca="1" si="49"/>
        <v>8233236508.0635061</v>
      </c>
      <c r="R194">
        <f t="shared" ca="1" si="50"/>
        <v>1.9898960920075592E-3</v>
      </c>
    </row>
    <row r="195" spans="1:18" x14ac:dyDescent="0.2">
      <c r="A195" s="82">
        <v>20491.5</v>
      </c>
      <c r="B195" s="82">
        <v>8.5600219994375948E-2</v>
      </c>
      <c r="C195" s="82">
        <v>1</v>
      </c>
      <c r="D195" s="83">
        <f t="shared" si="36"/>
        <v>2.04915</v>
      </c>
      <c r="E195" s="83">
        <f t="shared" si="37"/>
        <v>8.5600219994375948E-2</v>
      </c>
      <c r="F195" s="25">
        <f t="shared" si="38"/>
        <v>2.04915</v>
      </c>
      <c r="G195" s="25">
        <f t="shared" si="39"/>
        <v>8.5600219994375948E-2</v>
      </c>
      <c r="H195" s="25">
        <f t="shared" si="40"/>
        <v>4.1990157225000004</v>
      </c>
      <c r="I195" s="25">
        <f t="shared" si="41"/>
        <v>8.6044130677608752</v>
      </c>
      <c r="J195" s="25">
        <f t="shared" si="42"/>
        <v>17.631733037802199</v>
      </c>
      <c r="K195" s="25">
        <f t="shared" si="43"/>
        <v>0.17540769080147547</v>
      </c>
      <c r="L195" s="25">
        <f t="shared" si="44"/>
        <v>0.35943666960584347</v>
      </c>
      <c r="M195" s="25">
        <f t="shared" ca="1" si="45"/>
        <v>8.2410323903579108E-2</v>
      </c>
      <c r="N195" s="25">
        <f t="shared" ca="1" si="46"/>
        <v>1.017543707008096E-5</v>
      </c>
      <c r="O195" s="24">
        <f t="shared" ca="1" si="47"/>
        <v>45742234009.005989</v>
      </c>
      <c r="P195" s="25">
        <f t="shared" ca="1" si="48"/>
        <v>65582553280.216003</v>
      </c>
      <c r="Q195" s="25">
        <f t="shared" ca="1" si="49"/>
        <v>8233236508.0635061</v>
      </c>
      <c r="R195">
        <f t="shared" ca="1" si="50"/>
        <v>3.1898960907968399E-3</v>
      </c>
    </row>
    <row r="196" spans="1:18" x14ac:dyDescent="0.2">
      <c r="A196" s="82">
        <v>20491.5</v>
      </c>
      <c r="B196" s="82">
        <v>8.6600219998217653E-2</v>
      </c>
      <c r="C196" s="82">
        <v>1</v>
      </c>
      <c r="D196" s="83">
        <f t="shared" si="36"/>
        <v>2.04915</v>
      </c>
      <c r="E196" s="83">
        <f t="shared" si="37"/>
        <v>8.6600219998217653E-2</v>
      </c>
      <c r="F196" s="25">
        <f t="shared" si="38"/>
        <v>2.04915</v>
      </c>
      <c r="G196" s="25">
        <f t="shared" si="39"/>
        <v>8.6600219998217653E-2</v>
      </c>
      <c r="H196" s="25">
        <f t="shared" si="40"/>
        <v>4.1990157225000004</v>
      </c>
      <c r="I196" s="25">
        <f t="shared" si="41"/>
        <v>8.6044130677608752</v>
      </c>
      <c r="J196" s="25">
        <f t="shared" si="42"/>
        <v>17.631733037802199</v>
      </c>
      <c r="K196" s="25">
        <f t="shared" si="43"/>
        <v>0.1774568408093477</v>
      </c>
      <c r="L196" s="25">
        <f t="shared" si="44"/>
        <v>0.36363568534447488</v>
      </c>
      <c r="M196" s="25">
        <f t="shared" ca="1" si="45"/>
        <v>8.2410323903579108E-2</v>
      </c>
      <c r="N196" s="25">
        <f t="shared" ca="1" si="46"/>
        <v>1.7555229283867334E-5</v>
      </c>
      <c r="O196" s="24">
        <f t="shared" ca="1" si="47"/>
        <v>45742234009.005989</v>
      </c>
      <c r="P196" s="25">
        <f t="shared" ca="1" si="48"/>
        <v>65582553280.216003</v>
      </c>
      <c r="Q196" s="25">
        <f t="shared" ca="1" si="49"/>
        <v>8233236508.0635061</v>
      </c>
      <c r="R196">
        <f t="shared" ca="1" si="50"/>
        <v>4.1898960946385455E-3</v>
      </c>
    </row>
    <row r="197" spans="1:18" x14ac:dyDescent="0.2">
      <c r="A197" s="82">
        <v>20499</v>
      </c>
      <c r="B197" s="82">
        <v>8.9035320001130458E-2</v>
      </c>
      <c r="C197" s="82">
        <v>0.1</v>
      </c>
      <c r="D197" s="83">
        <f t="shared" si="36"/>
        <v>2.0499000000000001</v>
      </c>
      <c r="E197" s="83">
        <f t="shared" si="37"/>
        <v>8.9035320001130458E-2</v>
      </c>
      <c r="F197" s="25">
        <f t="shared" si="38"/>
        <v>0.20499000000000001</v>
      </c>
      <c r="G197" s="25">
        <f t="shared" si="39"/>
        <v>8.9035320001130454E-3</v>
      </c>
      <c r="H197" s="25">
        <f t="shared" si="40"/>
        <v>0.42020900100000003</v>
      </c>
      <c r="I197" s="25">
        <f t="shared" si="41"/>
        <v>0.8613864311499001</v>
      </c>
      <c r="J197" s="25">
        <f t="shared" si="42"/>
        <v>1.7657560452141803</v>
      </c>
      <c r="K197" s="25">
        <f t="shared" si="43"/>
        <v>1.8251350247031731E-2</v>
      </c>
      <c r="L197" s="25">
        <f t="shared" si="44"/>
        <v>3.7413442871390347E-2</v>
      </c>
      <c r="M197" s="25">
        <f t="shared" ca="1" si="45"/>
        <v>8.2469577577725078E-2</v>
      </c>
      <c r="N197" s="25">
        <f t="shared" ca="1" si="46"/>
        <v>4.3108973570505146E-6</v>
      </c>
      <c r="O197" s="24">
        <f t="shared" ca="1" si="47"/>
        <v>455652829.88573802</v>
      </c>
      <c r="P197" s="25">
        <f t="shared" ca="1" si="48"/>
        <v>656389478.36406386</v>
      </c>
      <c r="Q197" s="25">
        <f t="shared" ca="1" si="49"/>
        <v>82288452.306137666</v>
      </c>
      <c r="R197">
        <f t="shared" ca="1" si="50"/>
        <v>6.5657424234053796E-3</v>
      </c>
    </row>
    <row r="198" spans="1:18" x14ac:dyDescent="0.2">
      <c r="A198" s="82">
        <v>20506</v>
      </c>
      <c r="B198" s="82">
        <v>8.4668080002302304E-2</v>
      </c>
      <c r="C198" s="82">
        <v>1</v>
      </c>
      <c r="D198" s="83">
        <f t="shared" si="36"/>
        <v>2.0506000000000002</v>
      </c>
      <c r="E198" s="83">
        <f t="shared" si="37"/>
        <v>8.4668080002302304E-2</v>
      </c>
      <c r="F198" s="25">
        <f t="shared" si="38"/>
        <v>2.0506000000000002</v>
      </c>
      <c r="G198" s="25">
        <f t="shared" si="39"/>
        <v>8.4668080002302304E-2</v>
      </c>
      <c r="H198" s="25">
        <f t="shared" si="40"/>
        <v>4.2049603600000012</v>
      </c>
      <c r="I198" s="25">
        <f t="shared" si="41"/>
        <v>8.6226917142160033</v>
      </c>
      <c r="J198" s="25">
        <f t="shared" si="42"/>
        <v>17.68169162917134</v>
      </c>
      <c r="K198" s="25">
        <f t="shared" si="43"/>
        <v>0.17362036485272112</v>
      </c>
      <c r="L198" s="25">
        <f t="shared" si="44"/>
        <v>0.35602592016698997</v>
      </c>
      <c r="M198" s="25">
        <f t="shared" ca="1" si="45"/>
        <v>8.2524897226349592E-2</v>
      </c>
      <c r="N198" s="25">
        <f t="shared" ca="1" si="46"/>
        <v>4.5932324111403731E-6</v>
      </c>
      <c r="O198" s="24">
        <f t="shared" ca="1" si="47"/>
        <v>45400521745.222641</v>
      </c>
      <c r="P198" s="25">
        <f t="shared" ca="1" si="48"/>
        <v>65691443583.282204</v>
      </c>
      <c r="Q198" s="25">
        <f t="shared" ca="1" si="49"/>
        <v>8224732411.3213682</v>
      </c>
      <c r="R198">
        <f t="shared" ca="1" si="50"/>
        <v>2.1431827759527122E-3</v>
      </c>
    </row>
    <row r="199" spans="1:18" x14ac:dyDescent="0.2">
      <c r="A199" s="82">
        <v>20506</v>
      </c>
      <c r="B199" s="82">
        <v>8.5368079999170732E-2</v>
      </c>
      <c r="C199" s="82">
        <v>1</v>
      </c>
      <c r="D199" s="83">
        <f t="shared" si="36"/>
        <v>2.0506000000000002</v>
      </c>
      <c r="E199" s="83">
        <f t="shared" si="37"/>
        <v>8.5368079999170732E-2</v>
      </c>
      <c r="F199" s="25">
        <f t="shared" si="38"/>
        <v>2.0506000000000002</v>
      </c>
      <c r="G199" s="25">
        <f t="shared" si="39"/>
        <v>8.5368079999170732E-2</v>
      </c>
      <c r="H199" s="25">
        <f t="shared" si="40"/>
        <v>4.2049603600000012</v>
      </c>
      <c r="I199" s="25">
        <f t="shared" si="41"/>
        <v>8.6226917142160033</v>
      </c>
      <c r="J199" s="25">
        <f t="shared" si="42"/>
        <v>17.68169162917134</v>
      </c>
      <c r="K199" s="25">
        <f t="shared" si="43"/>
        <v>0.17505578484629952</v>
      </c>
      <c r="L199" s="25">
        <f t="shared" si="44"/>
        <v>0.35896939240582182</v>
      </c>
      <c r="M199" s="25">
        <f t="shared" ca="1" si="45"/>
        <v>8.2524897226349592E-2</v>
      </c>
      <c r="N199" s="25">
        <f t="shared" ca="1" si="46"/>
        <v>8.0836882796669069E-6</v>
      </c>
      <c r="O199" s="24">
        <f t="shared" ca="1" si="47"/>
        <v>45400521745.222641</v>
      </c>
      <c r="P199" s="25">
        <f t="shared" ca="1" si="48"/>
        <v>65691443583.282204</v>
      </c>
      <c r="Q199" s="25">
        <f t="shared" ca="1" si="49"/>
        <v>8224732411.3213682</v>
      </c>
      <c r="R199">
        <f t="shared" ca="1" si="50"/>
        <v>2.8431827728211401E-3</v>
      </c>
    </row>
    <row r="200" spans="1:18" x14ac:dyDescent="0.2">
      <c r="A200" s="82">
        <v>20506</v>
      </c>
      <c r="B200" s="82">
        <v>8.5668079998868052E-2</v>
      </c>
      <c r="C200" s="82">
        <v>1</v>
      </c>
      <c r="D200" s="83">
        <f t="shared" si="36"/>
        <v>2.0506000000000002</v>
      </c>
      <c r="E200" s="83">
        <f t="shared" si="37"/>
        <v>8.5668079998868052E-2</v>
      </c>
      <c r="F200" s="25">
        <f t="shared" si="38"/>
        <v>2.0506000000000002</v>
      </c>
      <c r="G200" s="25">
        <f t="shared" si="39"/>
        <v>8.5668079998868052E-2</v>
      </c>
      <c r="H200" s="25">
        <f t="shared" si="40"/>
        <v>4.2049603600000012</v>
      </c>
      <c r="I200" s="25">
        <f t="shared" si="41"/>
        <v>8.6226917142160033</v>
      </c>
      <c r="J200" s="25">
        <f t="shared" si="42"/>
        <v>17.68169162917134</v>
      </c>
      <c r="K200" s="25">
        <f t="shared" si="43"/>
        <v>0.17567096484567885</v>
      </c>
      <c r="L200" s="25">
        <f t="shared" si="44"/>
        <v>0.36023088051254909</v>
      </c>
      <c r="M200" s="25">
        <f t="shared" ca="1" si="45"/>
        <v>8.2524897226349592E-2</v>
      </c>
      <c r="N200" s="25">
        <f t="shared" ca="1" si="46"/>
        <v>9.879597941456834E-6</v>
      </c>
      <c r="O200" s="24">
        <f t="shared" ca="1" si="47"/>
        <v>45400521745.222641</v>
      </c>
      <c r="P200" s="25">
        <f t="shared" ca="1" si="48"/>
        <v>65691443583.282204</v>
      </c>
      <c r="Q200" s="25">
        <f t="shared" ca="1" si="49"/>
        <v>8224732411.3213682</v>
      </c>
      <c r="R200">
        <f t="shared" ca="1" si="50"/>
        <v>3.1431827725184602E-3</v>
      </c>
    </row>
    <row r="201" spans="1:18" x14ac:dyDescent="0.2">
      <c r="A201" s="82">
        <v>21278.5</v>
      </c>
      <c r="B201" s="82">
        <v>9.2983379996439908E-2</v>
      </c>
      <c r="C201" s="82">
        <v>1</v>
      </c>
      <c r="D201" s="83">
        <f t="shared" si="36"/>
        <v>2.12785</v>
      </c>
      <c r="E201" s="83">
        <f t="shared" si="37"/>
        <v>9.2983379996439908E-2</v>
      </c>
      <c r="F201" s="25">
        <f t="shared" si="38"/>
        <v>2.12785</v>
      </c>
      <c r="G201" s="25">
        <f t="shared" si="39"/>
        <v>9.2983379996439908E-2</v>
      </c>
      <c r="H201" s="25">
        <f t="shared" si="40"/>
        <v>4.5277456225000003</v>
      </c>
      <c r="I201" s="25">
        <f t="shared" si="41"/>
        <v>9.634363522836626</v>
      </c>
      <c r="J201" s="25">
        <f t="shared" si="42"/>
        <v>20.500480422067916</v>
      </c>
      <c r="K201" s="25">
        <f t="shared" si="43"/>
        <v>0.19785468512542467</v>
      </c>
      <c r="L201" s="25">
        <f t="shared" si="44"/>
        <v>0.42100509174413492</v>
      </c>
      <c r="M201" s="25">
        <f t="shared" ca="1" si="45"/>
        <v>8.8726039708000554E-2</v>
      </c>
      <c r="N201" s="25">
        <f t="shared" ca="1" si="46"/>
        <v>1.8124946331568881E-5</v>
      </c>
      <c r="O201" s="24">
        <f t="shared" ca="1" si="47"/>
        <v>29449933778.679058</v>
      </c>
      <c r="P201" s="25">
        <f t="shared" ca="1" si="48"/>
        <v>70619610677.224518</v>
      </c>
      <c r="Q201" s="25">
        <f t="shared" ca="1" si="49"/>
        <v>7688865803.4212246</v>
      </c>
      <c r="R201">
        <f t="shared" ca="1" si="50"/>
        <v>4.2573402884393541E-3</v>
      </c>
    </row>
    <row r="202" spans="1:18" x14ac:dyDescent="0.2">
      <c r="A202" s="82">
        <v>21278.5</v>
      </c>
      <c r="B202" s="82">
        <v>9.3283379996137228E-2</v>
      </c>
      <c r="C202" s="82">
        <v>1</v>
      </c>
      <c r="D202" s="83">
        <f t="shared" si="36"/>
        <v>2.12785</v>
      </c>
      <c r="E202" s="83">
        <f t="shared" si="37"/>
        <v>9.3283379996137228E-2</v>
      </c>
      <c r="F202" s="25">
        <f t="shared" si="38"/>
        <v>2.12785</v>
      </c>
      <c r="G202" s="25">
        <f t="shared" si="39"/>
        <v>9.3283379996137228E-2</v>
      </c>
      <c r="H202" s="25">
        <f t="shared" si="40"/>
        <v>4.5277456225000003</v>
      </c>
      <c r="I202" s="25">
        <f t="shared" si="41"/>
        <v>9.634363522836626</v>
      </c>
      <c r="J202" s="25">
        <f t="shared" si="42"/>
        <v>20.500480422067916</v>
      </c>
      <c r="K202" s="25">
        <f t="shared" si="43"/>
        <v>0.19849304012478061</v>
      </c>
      <c r="L202" s="25">
        <f t="shared" si="44"/>
        <v>0.42236341542951444</v>
      </c>
      <c r="M202" s="25">
        <f t="shared" ca="1" si="45"/>
        <v>8.8726039708000554E-2</v>
      </c>
      <c r="N202" s="25">
        <f t="shared" ca="1" si="46"/>
        <v>2.0769350501873667E-5</v>
      </c>
      <c r="O202" s="24">
        <f t="shared" ca="1" si="47"/>
        <v>29449933778.679058</v>
      </c>
      <c r="P202" s="25">
        <f t="shared" ca="1" si="48"/>
        <v>70619610677.224518</v>
      </c>
      <c r="Q202" s="25">
        <f t="shared" ca="1" si="49"/>
        <v>7688865803.4212246</v>
      </c>
      <c r="R202">
        <f t="shared" ca="1" si="50"/>
        <v>4.5573402881366742E-3</v>
      </c>
    </row>
    <row r="203" spans="1:18" x14ac:dyDescent="0.2">
      <c r="A203" s="82">
        <v>21278.5</v>
      </c>
      <c r="B203" s="82">
        <v>9.5383379994018469E-2</v>
      </c>
      <c r="C203" s="82">
        <v>1</v>
      </c>
      <c r="D203" s="83">
        <f t="shared" si="36"/>
        <v>2.12785</v>
      </c>
      <c r="E203" s="83">
        <f t="shared" si="37"/>
        <v>9.5383379994018469E-2</v>
      </c>
      <c r="F203" s="25">
        <f t="shared" si="38"/>
        <v>2.12785</v>
      </c>
      <c r="G203" s="25">
        <f t="shared" si="39"/>
        <v>9.5383379994018469E-2</v>
      </c>
      <c r="H203" s="25">
        <f t="shared" si="40"/>
        <v>4.5277456225000003</v>
      </c>
      <c r="I203" s="25">
        <f t="shared" si="41"/>
        <v>9.634363522836626</v>
      </c>
      <c r="J203" s="25">
        <f t="shared" si="42"/>
        <v>20.500480422067916</v>
      </c>
      <c r="K203" s="25">
        <f t="shared" si="43"/>
        <v>0.20296152512027221</v>
      </c>
      <c r="L203" s="25">
        <f t="shared" si="44"/>
        <v>0.43187168122717123</v>
      </c>
      <c r="M203" s="25">
        <f t="shared" ca="1" si="45"/>
        <v>8.8726039708000554E-2</v>
      </c>
      <c r="N203" s="25">
        <f t="shared" ca="1" si="46"/>
        <v>4.43201796838371E-5</v>
      </c>
      <c r="O203" s="24">
        <f t="shared" ca="1" si="47"/>
        <v>29449933778.679058</v>
      </c>
      <c r="P203" s="25">
        <f t="shared" ca="1" si="48"/>
        <v>70619610677.224518</v>
      </c>
      <c r="Q203" s="25">
        <f t="shared" ca="1" si="49"/>
        <v>7688865803.4212246</v>
      </c>
      <c r="R203">
        <f t="shared" ca="1" si="50"/>
        <v>6.6573402860179154E-3</v>
      </c>
    </row>
    <row r="204" spans="1:18" x14ac:dyDescent="0.2">
      <c r="A204" s="82">
        <v>21279</v>
      </c>
      <c r="B204" s="82">
        <v>9.3185719997563865E-2</v>
      </c>
      <c r="C204" s="82">
        <v>1</v>
      </c>
      <c r="D204" s="83">
        <f t="shared" si="36"/>
        <v>2.1278999999999999</v>
      </c>
      <c r="E204" s="83">
        <f t="shared" si="37"/>
        <v>9.3185719997563865E-2</v>
      </c>
      <c r="F204" s="25">
        <f t="shared" si="38"/>
        <v>2.1278999999999999</v>
      </c>
      <c r="G204" s="25">
        <f t="shared" si="39"/>
        <v>9.3185719997563865E-2</v>
      </c>
      <c r="H204" s="25">
        <f t="shared" si="40"/>
        <v>4.5279584099999992</v>
      </c>
      <c r="I204" s="25">
        <f t="shared" si="41"/>
        <v>9.6350427006389978</v>
      </c>
      <c r="J204" s="25">
        <f t="shared" si="42"/>
        <v>20.502407362689723</v>
      </c>
      <c r="K204" s="25">
        <f t="shared" si="43"/>
        <v>0.19828989358281615</v>
      </c>
      <c r="L204" s="25">
        <f t="shared" si="44"/>
        <v>0.42194106455487446</v>
      </c>
      <c r="M204" s="25">
        <f t="shared" ca="1" si="45"/>
        <v>8.8730115154094555E-2</v>
      </c>
      <c r="N204" s="25">
        <f t="shared" ca="1" si="46"/>
        <v>1.9852414521147177E-5</v>
      </c>
      <c r="O204" s="24">
        <f t="shared" ca="1" si="47"/>
        <v>29440979789.281757</v>
      </c>
      <c r="P204" s="25">
        <f t="shared" ca="1" si="48"/>
        <v>70622222330.687759</v>
      </c>
      <c r="Q204" s="25">
        <f t="shared" ca="1" si="49"/>
        <v>7688468293.9744911</v>
      </c>
      <c r="R204">
        <f t="shared" ca="1" si="50"/>
        <v>4.4556048434693102E-3</v>
      </c>
    </row>
    <row r="205" spans="1:18" x14ac:dyDescent="0.2">
      <c r="A205" s="82">
        <v>21279</v>
      </c>
      <c r="B205" s="82">
        <v>9.338571999251144E-2</v>
      </c>
      <c r="C205" s="82">
        <v>1</v>
      </c>
      <c r="D205" s="83">
        <f t="shared" si="36"/>
        <v>2.1278999999999999</v>
      </c>
      <c r="E205" s="83">
        <f t="shared" si="37"/>
        <v>9.338571999251144E-2</v>
      </c>
      <c r="F205" s="25">
        <f t="shared" si="38"/>
        <v>2.1278999999999999</v>
      </c>
      <c r="G205" s="25">
        <f t="shared" si="39"/>
        <v>9.338571999251144E-2</v>
      </c>
      <c r="H205" s="25">
        <f t="shared" si="40"/>
        <v>4.5279584099999992</v>
      </c>
      <c r="I205" s="25">
        <f t="shared" si="41"/>
        <v>9.6350427006389978</v>
      </c>
      <c r="J205" s="25">
        <f t="shared" si="42"/>
        <v>20.502407362689723</v>
      </c>
      <c r="K205" s="25">
        <f t="shared" si="43"/>
        <v>0.19871547357206509</v>
      </c>
      <c r="L205" s="25">
        <f t="shared" si="44"/>
        <v>0.42284665621399731</v>
      </c>
      <c r="M205" s="25">
        <f t="shared" ca="1" si="45"/>
        <v>8.8730115154094555E-2</v>
      </c>
      <c r="N205" s="25">
        <f t="shared" ca="1" si="46"/>
        <v>2.167465641149071E-5</v>
      </c>
      <c r="O205" s="24">
        <f t="shared" ca="1" si="47"/>
        <v>29440979789.281757</v>
      </c>
      <c r="P205" s="25">
        <f t="shared" ca="1" si="48"/>
        <v>70622222330.687759</v>
      </c>
      <c r="Q205" s="25">
        <f t="shared" ca="1" si="49"/>
        <v>7688468293.9744911</v>
      </c>
      <c r="R205">
        <f t="shared" ca="1" si="50"/>
        <v>4.6556048384168852E-3</v>
      </c>
    </row>
    <row r="206" spans="1:18" x14ac:dyDescent="0.2">
      <c r="A206" s="82">
        <v>21279</v>
      </c>
      <c r="B206" s="82">
        <v>9.4785719993524253E-2</v>
      </c>
      <c r="C206" s="82">
        <v>1</v>
      </c>
      <c r="D206" s="83">
        <f t="shared" si="36"/>
        <v>2.1278999999999999</v>
      </c>
      <c r="E206" s="83">
        <f t="shared" si="37"/>
        <v>9.4785719993524253E-2</v>
      </c>
      <c r="F206" s="25">
        <f t="shared" si="38"/>
        <v>2.1278999999999999</v>
      </c>
      <c r="G206" s="25">
        <f t="shared" si="39"/>
        <v>9.4785719993524253E-2</v>
      </c>
      <c r="H206" s="25">
        <f t="shared" si="40"/>
        <v>4.5279584099999992</v>
      </c>
      <c r="I206" s="25">
        <f t="shared" si="41"/>
        <v>9.6350427006389978</v>
      </c>
      <c r="J206" s="25">
        <f t="shared" si="42"/>
        <v>20.502407362689723</v>
      </c>
      <c r="K206" s="25">
        <f t="shared" si="43"/>
        <v>0.20169453357422024</v>
      </c>
      <c r="L206" s="25">
        <f t="shared" si="44"/>
        <v>0.42918579799258322</v>
      </c>
      <c r="M206" s="25">
        <f t="shared" ca="1" si="45"/>
        <v>8.8730115154094555E-2</v>
      </c>
      <c r="N206" s="25">
        <f t="shared" ca="1" si="46"/>
        <v>3.6670349971324388E-5</v>
      </c>
      <c r="O206" s="24">
        <f t="shared" ca="1" si="47"/>
        <v>29440979789.281757</v>
      </c>
      <c r="P206" s="25">
        <f t="shared" ca="1" si="48"/>
        <v>70622222330.687759</v>
      </c>
      <c r="Q206" s="25">
        <f t="shared" ca="1" si="49"/>
        <v>7688468293.9744911</v>
      </c>
      <c r="R206">
        <f t="shared" ca="1" si="50"/>
        <v>6.0556048394296985E-3</v>
      </c>
    </row>
    <row r="207" spans="1:18" x14ac:dyDescent="0.2">
      <c r="A207" s="82">
        <v>21323</v>
      </c>
      <c r="B207" s="82">
        <v>9.3791639992559794E-2</v>
      </c>
      <c r="C207" s="82">
        <v>0.1</v>
      </c>
      <c r="D207" s="83">
        <f t="shared" si="36"/>
        <v>2.1322999999999999</v>
      </c>
      <c r="E207" s="83">
        <f t="shared" si="37"/>
        <v>9.3791639992559794E-2</v>
      </c>
      <c r="F207" s="25">
        <f t="shared" si="38"/>
        <v>0.21323</v>
      </c>
      <c r="G207" s="25">
        <f t="shared" si="39"/>
        <v>9.3791639992559794E-3</v>
      </c>
      <c r="H207" s="25">
        <f t="shared" si="40"/>
        <v>0.45467032899999998</v>
      </c>
      <c r="I207" s="25">
        <f t="shared" si="41"/>
        <v>0.96949354252669995</v>
      </c>
      <c r="J207" s="25">
        <f t="shared" si="42"/>
        <v>2.0672510807296822</v>
      </c>
      <c r="K207" s="25">
        <f t="shared" si="43"/>
        <v>1.9999191395613524E-2</v>
      </c>
      <c r="L207" s="25">
        <f t="shared" si="44"/>
        <v>4.2644275812866714E-2</v>
      </c>
      <c r="M207" s="25">
        <f t="shared" ca="1" si="45"/>
        <v>8.9089067293397911E-2</v>
      </c>
      <c r="N207" s="25">
        <f t="shared" ca="1" si="46"/>
        <v>2.2114189990902684E-6</v>
      </c>
      <c r="O207" s="24">
        <f t="shared" ca="1" si="47"/>
        <v>286596419.84519744</v>
      </c>
      <c r="P207" s="25">
        <f t="shared" ca="1" si="48"/>
        <v>708490107.1862613</v>
      </c>
      <c r="Q207" s="25">
        <f t="shared" ca="1" si="49"/>
        <v>76532420.518227175</v>
      </c>
      <c r="R207">
        <f t="shared" ca="1" si="50"/>
        <v>4.7025726991618833E-3</v>
      </c>
    </row>
    <row r="208" spans="1:18" x14ac:dyDescent="0.2">
      <c r="A208" s="82">
        <v>21323</v>
      </c>
      <c r="B208" s="82">
        <v>9.3791639992559794E-2</v>
      </c>
      <c r="C208" s="82">
        <v>0.1</v>
      </c>
      <c r="D208" s="83">
        <f t="shared" si="36"/>
        <v>2.1322999999999999</v>
      </c>
      <c r="E208" s="83">
        <f t="shared" si="37"/>
        <v>9.3791639992559794E-2</v>
      </c>
      <c r="F208" s="25">
        <f t="shared" si="38"/>
        <v>0.21323</v>
      </c>
      <c r="G208" s="25">
        <f t="shared" si="39"/>
        <v>9.3791639992559794E-3</v>
      </c>
      <c r="H208" s="25">
        <f t="shared" si="40"/>
        <v>0.45467032899999998</v>
      </c>
      <c r="I208" s="25">
        <f t="shared" si="41"/>
        <v>0.96949354252669995</v>
      </c>
      <c r="J208" s="25">
        <f t="shared" si="42"/>
        <v>2.0672510807296822</v>
      </c>
      <c r="K208" s="25">
        <f t="shared" si="43"/>
        <v>1.9999191395613524E-2</v>
      </c>
      <c r="L208" s="25">
        <f t="shared" si="44"/>
        <v>4.2644275812866714E-2</v>
      </c>
      <c r="M208" s="25">
        <f t="shared" ca="1" si="45"/>
        <v>8.9089067293397911E-2</v>
      </c>
      <c r="N208" s="25">
        <f t="shared" ca="1" si="46"/>
        <v>2.2114189990902684E-6</v>
      </c>
      <c r="O208" s="24">
        <f t="shared" ca="1" si="47"/>
        <v>286596419.84519744</v>
      </c>
      <c r="P208" s="25">
        <f t="shared" ca="1" si="48"/>
        <v>708490107.1862613</v>
      </c>
      <c r="Q208" s="25">
        <f t="shared" ca="1" si="49"/>
        <v>76532420.518227175</v>
      </c>
      <c r="R208">
        <f t="shared" ca="1" si="50"/>
        <v>4.7025726991618833E-3</v>
      </c>
    </row>
    <row r="209" spans="1:18" x14ac:dyDescent="0.2">
      <c r="A209" s="82">
        <v>21381.5</v>
      </c>
      <c r="B209" s="82">
        <v>8.4665419992234092E-2</v>
      </c>
      <c r="C209" s="82">
        <v>0.1</v>
      </c>
      <c r="D209" s="83">
        <f t="shared" si="36"/>
        <v>2.13815</v>
      </c>
      <c r="E209" s="83">
        <f t="shared" si="37"/>
        <v>8.4665419992234092E-2</v>
      </c>
      <c r="F209" s="25">
        <f t="shared" si="38"/>
        <v>0.21381500000000001</v>
      </c>
      <c r="G209" s="25">
        <f t="shared" si="39"/>
        <v>8.4665419992234099E-3</v>
      </c>
      <c r="H209" s="25">
        <f t="shared" si="40"/>
        <v>0.45716854225000003</v>
      </c>
      <c r="I209" s="25">
        <f t="shared" si="41"/>
        <v>0.97749491861183757</v>
      </c>
      <c r="J209" s="25">
        <f t="shared" si="42"/>
        <v>2.0900307602299004</v>
      </c>
      <c r="K209" s="25">
        <f t="shared" si="43"/>
        <v>1.8102736775639533E-2</v>
      </c>
      <c r="L209" s="25">
        <f t="shared" si="44"/>
        <v>3.8706366636833668E-2</v>
      </c>
      <c r="M209" s="25">
        <f t="shared" ca="1" si="45"/>
        <v>8.956726866291112E-2</v>
      </c>
      <c r="N209" s="25">
        <f t="shared" ca="1" si="46"/>
        <v>2.4028120390218147E-6</v>
      </c>
      <c r="O209" s="24">
        <f t="shared" ca="1" si="47"/>
        <v>276409462.44208241</v>
      </c>
      <c r="P209" s="25">
        <f t="shared" ca="1" si="48"/>
        <v>711411985.0935564</v>
      </c>
      <c r="Q209" s="25">
        <f t="shared" ca="1" si="49"/>
        <v>76056603.3889779</v>
      </c>
      <c r="R209">
        <f t="shared" ca="1" si="50"/>
        <v>-4.9018486706770281E-3</v>
      </c>
    </row>
    <row r="210" spans="1:18" x14ac:dyDescent="0.2">
      <c r="A210" s="82">
        <v>21425.5</v>
      </c>
      <c r="B210" s="82">
        <v>9.0871339991281275E-2</v>
      </c>
      <c r="C210" s="82">
        <v>0.1</v>
      </c>
      <c r="D210" s="83">
        <f t="shared" si="36"/>
        <v>2.14255</v>
      </c>
      <c r="E210" s="83">
        <f t="shared" si="37"/>
        <v>9.0871339991281275E-2</v>
      </c>
      <c r="F210" s="25">
        <f t="shared" si="38"/>
        <v>0.214255</v>
      </c>
      <c r="G210" s="25">
        <f t="shared" si="39"/>
        <v>9.0871339991281282E-3</v>
      </c>
      <c r="H210" s="25">
        <f t="shared" si="40"/>
        <v>0.45905205025000001</v>
      </c>
      <c r="I210" s="25">
        <f t="shared" si="41"/>
        <v>0.9835419702631375</v>
      </c>
      <c r="J210" s="25">
        <f t="shared" si="42"/>
        <v>2.1072878483872852</v>
      </c>
      <c r="K210" s="25">
        <f t="shared" si="43"/>
        <v>1.9469638949831971E-2</v>
      </c>
      <c r="L210" s="25">
        <f t="shared" si="44"/>
        <v>4.1714674931962487E-2</v>
      </c>
      <c r="M210" s="25">
        <f t="shared" ca="1" si="45"/>
        <v>8.9927662173473755E-2</v>
      </c>
      <c r="N210" s="25">
        <f t="shared" ca="1" si="46"/>
        <v>8.9052782382196301E-8</v>
      </c>
      <c r="O210" s="24">
        <f t="shared" ca="1" si="47"/>
        <v>268897544.19346732</v>
      </c>
      <c r="P210" s="25">
        <f t="shared" ca="1" si="48"/>
        <v>713539021.39072716</v>
      </c>
      <c r="Q210" s="25">
        <f t="shared" ca="1" si="49"/>
        <v>75693158.010172769</v>
      </c>
      <c r="R210">
        <f t="shared" ca="1" si="50"/>
        <v>9.4367781780752003E-4</v>
      </c>
    </row>
    <row r="211" spans="1:18" x14ac:dyDescent="0.2">
      <c r="A211" s="82">
        <v>21428</v>
      </c>
      <c r="B211" s="82">
        <v>8.6383039997599553E-2</v>
      </c>
      <c r="C211" s="82">
        <v>0.1</v>
      </c>
      <c r="D211" s="83">
        <f t="shared" si="36"/>
        <v>2.1427999999999998</v>
      </c>
      <c r="E211" s="83">
        <f t="shared" si="37"/>
        <v>8.6383039997599553E-2</v>
      </c>
      <c r="F211" s="25">
        <f t="shared" si="38"/>
        <v>0.21428</v>
      </c>
      <c r="G211" s="25">
        <f t="shared" si="39"/>
        <v>8.6383039997599553E-3</v>
      </c>
      <c r="H211" s="25">
        <f t="shared" si="40"/>
        <v>0.45915918399999994</v>
      </c>
      <c r="I211" s="25">
        <f t="shared" si="41"/>
        <v>0.98388629947519979</v>
      </c>
      <c r="J211" s="25">
        <f t="shared" si="42"/>
        <v>2.108271562515458</v>
      </c>
      <c r="K211" s="25">
        <f t="shared" si="43"/>
        <v>1.8510157810685629E-2</v>
      </c>
      <c r="L211" s="25">
        <f t="shared" si="44"/>
        <v>3.9663566156737162E-2</v>
      </c>
      <c r="M211" s="25">
        <f t="shared" ca="1" si="45"/>
        <v>8.9948157653914132E-2</v>
      </c>
      <c r="N211" s="25">
        <f t="shared" ca="1" si="46"/>
        <v>1.2710063903365955E-6</v>
      </c>
      <c r="O211" s="24">
        <f t="shared" ca="1" si="47"/>
        <v>268474574.35427105</v>
      </c>
      <c r="P211" s="25">
        <f t="shared" ca="1" si="48"/>
        <v>713658048.63013744</v>
      </c>
      <c r="Q211" s="25">
        <f t="shared" ca="1" si="49"/>
        <v>75672365.199842706</v>
      </c>
      <c r="R211">
        <f t="shared" ca="1" si="50"/>
        <v>-3.5651176563145787E-3</v>
      </c>
    </row>
    <row r="212" spans="1:18" x14ac:dyDescent="0.2">
      <c r="A212" s="82">
        <v>21431</v>
      </c>
      <c r="B212" s="82">
        <v>8.9397079995251261E-2</v>
      </c>
      <c r="C212" s="82">
        <v>1</v>
      </c>
      <c r="D212" s="83">
        <f t="shared" si="36"/>
        <v>2.1431</v>
      </c>
      <c r="E212" s="83">
        <f t="shared" si="37"/>
        <v>8.9397079995251261E-2</v>
      </c>
      <c r="F212" s="25">
        <f t="shared" si="38"/>
        <v>2.1431</v>
      </c>
      <c r="G212" s="25">
        <f t="shared" si="39"/>
        <v>8.9397079995251261E-2</v>
      </c>
      <c r="H212" s="25">
        <f t="shared" si="40"/>
        <v>4.5928776100000004</v>
      </c>
      <c r="I212" s="25">
        <f t="shared" si="41"/>
        <v>9.8429960059910009</v>
      </c>
      <c r="J212" s="25">
        <f t="shared" si="42"/>
        <v>21.094524740439315</v>
      </c>
      <c r="K212" s="25">
        <f t="shared" si="43"/>
        <v>0.19158688213782299</v>
      </c>
      <c r="L212" s="25">
        <f t="shared" si="44"/>
        <v>0.41058984710956847</v>
      </c>
      <c r="M212" s="25">
        <f t="shared" ca="1" si="45"/>
        <v>8.997275486709734E-2</v>
      </c>
      <c r="N212" s="25">
        <f t="shared" ca="1" si="46"/>
        <v>3.3140155807500027E-7</v>
      </c>
      <c r="O212" s="24">
        <f t="shared" ca="1" si="47"/>
        <v>26796755447.279209</v>
      </c>
      <c r="P212" s="25">
        <f t="shared" ca="1" si="48"/>
        <v>71380062153.395844</v>
      </c>
      <c r="Q212" s="25">
        <f t="shared" ca="1" si="49"/>
        <v>7564739366.5844746</v>
      </c>
      <c r="R212">
        <f t="shared" ca="1" si="50"/>
        <v>-5.7567487184607968E-4</v>
      </c>
    </row>
    <row r="213" spans="1:18" x14ac:dyDescent="0.2">
      <c r="A213" s="82">
        <v>22098</v>
      </c>
      <c r="B213" s="82">
        <v>0.12651863999781199</v>
      </c>
      <c r="C213" s="82">
        <v>0.1</v>
      </c>
      <c r="D213" s="83">
        <f t="shared" ref="D213:D276" si="51">A213/A$18</f>
        <v>2.2098</v>
      </c>
      <c r="E213" s="83">
        <f t="shared" ref="E213:E276" si="52">B213/B$18</f>
        <v>0.12651863999781199</v>
      </c>
      <c r="F213" s="25">
        <f t="shared" ref="F213:F276" si="53">$C213*D213</f>
        <v>0.22098000000000001</v>
      </c>
      <c r="G213" s="25">
        <f t="shared" ref="G213:G276" si="54">$C213*E213</f>
        <v>1.26518639997812E-2</v>
      </c>
      <c r="H213" s="25">
        <f t="shared" ref="H213:H276" si="55">C213*D213*D213</f>
        <v>0.48832160400000002</v>
      </c>
      <c r="I213" s="25">
        <f t="shared" ref="I213:I276" si="56">C213*D213*D213*D213</f>
        <v>1.0790930805192001</v>
      </c>
      <c r="J213" s="25">
        <f t="shared" ref="J213:J276" si="57">C213*D213*D213*D213*D213</f>
        <v>2.3845798893313281</v>
      </c>
      <c r="K213" s="25">
        <f t="shared" ref="K213:K276" si="58">C213*E213*D213</f>
        <v>2.7958089066716495E-2</v>
      </c>
      <c r="L213" s="25">
        <f t="shared" ref="L213:L276" si="59">C213*E213*D213*D213</f>
        <v>6.1781785219630111E-2</v>
      </c>
      <c r="M213" s="25">
        <f t="shared" ref="M213:M276" ca="1" si="60">+E$4+E$5*D213+E$6*D213^2</f>
        <v>9.5512947061065279E-2</v>
      </c>
      <c r="N213" s="25">
        <f t="shared" ref="N213:N276" ca="1" si="61">C213*(M213-E213)^2</f>
        <v>9.6135299448782489E-5</v>
      </c>
      <c r="O213" s="24">
        <f t="shared" ref="O213:O276" ca="1" si="62">(C213*O$1-O$2*F213+O$3*H213)^2</f>
        <v>169379657.22431198</v>
      </c>
      <c r="P213" s="25">
        <f t="shared" ref="P213:P276" ca="1" si="63">(-C213*O$2+O$4*F213-O$5*H213)^2</f>
        <v>738316952.41476071</v>
      </c>
      <c r="Q213" s="25">
        <f t="shared" ref="Q213:Q276" ca="1" si="64">+(C213*O$3-F213*O$5+H213*O$6)^2</f>
        <v>69574696.03084749</v>
      </c>
      <c r="R213">
        <f t="shared" ref="R213:R276" ca="1" si="65">+E213-M213</f>
        <v>3.1005692936746709E-2</v>
      </c>
    </row>
    <row r="214" spans="1:18" x14ac:dyDescent="0.2">
      <c r="A214" s="82">
        <v>22168.5</v>
      </c>
      <c r="B214" s="82">
        <v>9.8948579994612373E-2</v>
      </c>
      <c r="C214" s="82">
        <v>1</v>
      </c>
      <c r="D214" s="83">
        <f t="shared" si="51"/>
        <v>2.21685</v>
      </c>
      <c r="E214" s="83">
        <f t="shared" si="52"/>
        <v>9.8948579994612373E-2</v>
      </c>
      <c r="F214" s="25">
        <f t="shared" si="53"/>
        <v>2.21685</v>
      </c>
      <c r="G214" s="25">
        <f t="shared" si="54"/>
        <v>9.8948579994612373E-2</v>
      </c>
      <c r="H214" s="25">
        <f t="shared" si="55"/>
        <v>4.9144239225000002</v>
      </c>
      <c r="I214" s="25">
        <f t="shared" si="56"/>
        <v>10.894540672594125</v>
      </c>
      <c r="J214" s="25">
        <f t="shared" si="57"/>
        <v>24.151562490040288</v>
      </c>
      <c r="K214" s="25">
        <f t="shared" si="58"/>
        <v>0.21935415956105644</v>
      </c>
      <c r="L214" s="25">
        <f t="shared" si="59"/>
        <v>0.48627526862292797</v>
      </c>
      <c r="M214" s="25">
        <f t="shared" ca="1" si="60"/>
        <v>9.6106838052948396E-2</v>
      </c>
      <c r="N214" s="25">
        <f t="shared" ca="1" si="61"/>
        <v>8.075497263012154E-6</v>
      </c>
      <c r="O214" s="24">
        <f t="shared" ca="1" si="62"/>
        <v>16052946235.994778</v>
      </c>
      <c r="P214" s="25">
        <f t="shared" ca="1" si="63"/>
        <v>74005661252.069321</v>
      </c>
      <c r="Q214" s="25">
        <f t="shared" ca="1" si="64"/>
        <v>6887569758.3478117</v>
      </c>
      <c r="R214">
        <f t="shared" ca="1" si="65"/>
        <v>2.8417419416639778E-3</v>
      </c>
    </row>
    <row r="215" spans="1:18" x14ac:dyDescent="0.2">
      <c r="A215" s="82">
        <v>22168.5</v>
      </c>
      <c r="B215" s="82">
        <v>0.10134857999219093</v>
      </c>
      <c r="C215" s="82">
        <v>1</v>
      </c>
      <c r="D215" s="83">
        <f t="shared" si="51"/>
        <v>2.21685</v>
      </c>
      <c r="E215" s="83">
        <f t="shared" si="52"/>
        <v>0.10134857999219093</v>
      </c>
      <c r="F215" s="25">
        <f t="shared" si="53"/>
        <v>2.21685</v>
      </c>
      <c r="G215" s="25">
        <f t="shared" si="54"/>
        <v>0.10134857999219093</v>
      </c>
      <c r="H215" s="25">
        <f t="shared" si="55"/>
        <v>4.9144239225000002</v>
      </c>
      <c r="I215" s="25">
        <f t="shared" si="56"/>
        <v>10.894540672594125</v>
      </c>
      <c r="J215" s="25">
        <f t="shared" si="57"/>
        <v>24.151562490040288</v>
      </c>
      <c r="K215" s="25">
        <f t="shared" si="58"/>
        <v>0.22467459955568847</v>
      </c>
      <c r="L215" s="25">
        <f t="shared" si="59"/>
        <v>0.498069886025028</v>
      </c>
      <c r="M215" s="25">
        <f t="shared" ca="1" si="60"/>
        <v>9.6106838052948396E-2</v>
      </c>
      <c r="N215" s="25">
        <f t="shared" ca="1" si="61"/>
        <v>2.7475858557614133E-5</v>
      </c>
      <c r="O215" s="24">
        <f t="shared" ca="1" si="62"/>
        <v>16052946235.994778</v>
      </c>
      <c r="P215" s="25">
        <f t="shared" ca="1" si="63"/>
        <v>74005661252.069321</v>
      </c>
      <c r="Q215" s="25">
        <f t="shared" ca="1" si="64"/>
        <v>6887569758.3478117</v>
      </c>
      <c r="R215">
        <f t="shared" ca="1" si="65"/>
        <v>5.2417419392425391E-3</v>
      </c>
    </row>
    <row r="216" spans="1:18" x14ac:dyDescent="0.2">
      <c r="A216" s="82">
        <v>22168.5</v>
      </c>
      <c r="B216" s="82">
        <v>0.10294857999542728</v>
      </c>
      <c r="C216" s="82">
        <v>1</v>
      </c>
      <c r="D216" s="83">
        <f t="shared" si="51"/>
        <v>2.21685</v>
      </c>
      <c r="E216" s="83">
        <f t="shared" si="52"/>
        <v>0.10294857999542728</v>
      </c>
      <c r="F216" s="25">
        <f t="shared" si="53"/>
        <v>2.21685</v>
      </c>
      <c r="G216" s="25">
        <f t="shared" si="54"/>
        <v>0.10294857999542728</v>
      </c>
      <c r="H216" s="25">
        <f t="shared" si="55"/>
        <v>4.9144239225000002</v>
      </c>
      <c r="I216" s="25">
        <f t="shared" si="56"/>
        <v>10.894540672594125</v>
      </c>
      <c r="J216" s="25">
        <f t="shared" si="57"/>
        <v>24.151562490040288</v>
      </c>
      <c r="K216" s="25">
        <f t="shared" si="58"/>
        <v>0.22822155956286297</v>
      </c>
      <c r="L216" s="25">
        <f t="shared" si="59"/>
        <v>0.5059329643169328</v>
      </c>
      <c r="M216" s="25">
        <f t="shared" ca="1" si="60"/>
        <v>9.6106838052948396E-2</v>
      </c>
      <c r="N216" s="25">
        <f t="shared" ca="1" si="61"/>
        <v>4.6809432807474747E-5</v>
      </c>
      <c r="O216" s="24">
        <f t="shared" ca="1" si="62"/>
        <v>16052946235.994778</v>
      </c>
      <c r="P216" s="25">
        <f t="shared" ca="1" si="63"/>
        <v>74005661252.069321</v>
      </c>
      <c r="Q216" s="25">
        <f t="shared" ca="1" si="64"/>
        <v>6887569758.3478117</v>
      </c>
      <c r="R216">
        <f t="shared" ca="1" si="65"/>
        <v>6.841741942478885E-3</v>
      </c>
    </row>
    <row r="217" spans="1:18" x14ac:dyDescent="0.2">
      <c r="A217" s="82">
        <v>22186</v>
      </c>
      <c r="B217" s="82">
        <v>0.10233047999645351</v>
      </c>
      <c r="C217" s="82">
        <v>1</v>
      </c>
      <c r="D217" s="83">
        <f t="shared" si="51"/>
        <v>2.2185999999999999</v>
      </c>
      <c r="E217" s="83">
        <f t="shared" si="52"/>
        <v>0.10233047999645351</v>
      </c>
      <c r="F217" s="25">
        <f t="shared" si="53"/>
        <v>2.2185999999999999</v>
      </c>
      <c r="G217" s="25">
        <f t="shared" si="54"/>
        <v>0.10233047999645351</v>
      </c>
      <c r="H217" s="25">
        <f t="shared" si="55"/>
        <v>4.9221859599999993</v>
      </c>
      <c r="I217" s="25">
        <f t="shared" si="56"/>
        <v>10.920361770855997</v>
      </c>
      <c r="J217" s="25">
        <f t="shared" si="57"/>
        <v>24.227914624821114</v>
      </c>
      <c r="K217" s="25">
        <f t="shared" si="58"/>
        <v>0.22703040292013174</v>
      </c>
      <c r="L217" s="25">
        <f t="shared" si="59"/>
        <v>0.50368965191860426</v>
      </c>
      <c r="M217" s="25">
        <f t="shared" ca="1" si="60"/>
        <v>9.6254503890482582E-2</v>
      </c>
      <c r="N217" s="25">
        <f t="shared" ca="1" si="61"/>
        <v>3.6917485640329585E-5</v>
      </c>
      <c r="O217" s="24">
        <f t="shared" ca="1" si="62"/>
        <v>15837688890.158213</v>
      </c>
      <c r="P217" s="25">
        <f t="shared" ca="1" si="63"/>
        <v>74046281921.365936</v>
      </c>
      <c r="Q217" s="25">
        <f t="shared" ca="1" si="64"/>
        <v>6870060543.1185999</v>
      </c>
      <c r="R217">
        <f t="shared" ca="1" si="65"/>
        <v>6.0759761059709233E-3</v>
      </c>
    </row>
    <row r="218" spans="1:18" x14ac:dyDescent="0.2">
      <c r="A218" s="82">
        <v>22186</v>
      </c>
      <c r="B218" s="82">
        <v>0.10253047999867704</v>
      </c>
      <c r="C218" s="82">
        <v>1</v>
      </c>
      <c r="D218" s="83">
        <f t="shared" si="51"/>
        <v>2.2185999999999999</v>
      </c>
      <c r="E218" s="83">
        <f t="shared" si="52"/>
        <v>0.10253047999867704</v>
      </c>
      <c r="F218" s="25">
        <f t="shared" si="53"/>
        <v>2.2185999999999999</v>
      </c>
      <c r="G218" s="25">
        <f t="shared" si="54"/>
        <v>0.10253047999867704</v>
      </c>
      <c r="H218" s="25">
        <f t="shared" si="55"/>
        <v>4.9221859599999993</v>
      </c>
      <c r="I218" s="25">
        <f t="shared" si="56"/>
        <v>10.920361770855997</v>
      </c>
      <c r="J218" s="25">
        <f t="shared" si="57"/>
        <v>24.227914624821114</v>
      </c>
      <c r="K218" s="25">
        <f t="shared" si="58"/>
        <v>0.22747412292506486</v>
      </c>
      <c r="L218" s="25">
        <f t="shared" si="59"/>
        <v>0.50467408912154887</v>
      </c>
      <c r="M218" s="25">
        <f t="shared" ca="1" si="60"/>
        <v>9.6254503890482582E-2</v>
      </c>
      <c r="N218" s="25">
        <f t="shared" ca="1" si="61"/>
        <v>3.938787611062763E-5</v>
      </c>
      <c r="O218" s="24">
        <f t="shared" ca="1" si="62"/>
        <v>15837688890.158213</v>
      </c>
      <c r="P218" s="25">
        <f t="shared" ca="1" si="63"/>
        <v>74046281921.365936</v>
      </c>
      <c r="Q218" s="25">
        <f t="shared" ca="1" si="64"/>
        <v>6870060543.1185999</v>
      </c>
      <c r="R218">
        <f t="shared" ca="1" si="65"/>
        <v>6.2759761081944559E-3</v>
      </c>
    </row>
    <row r="219" spans="1:18" x14ac:dyDescent="0.2">
      <c r="A219" s="82">
        <v>22186</v>
      </c>
      <c r="B219" s="82">
        <v>0.10333048000029521</v>
      </c>
      <c r="C219" s="82">
        <v>1</v>
      </c>
      <c r="D219" s="83">
        <f t="shared" si="51"/>
        <v>2.2185999999999999</v>
      </c>
      <c r="E219" s="83">
        <f t="shared" si="52"/>
        <v>0.10333048000029521</v>
      </c>
      <c r="F219" s="25">
        <f t="shared" si="53"/>
        <v>2.2185999999999999</v>
      </c>
      <c r="G219" s="25">
        <f t="shared" si="54"/>
        <v>0.10333048000029521</v>
      </c>
      <c r="H219" s="25">
        <f t="shared" si="55"/>
        <v>4.9221859599999993</v>
      </c>
      <c r="I219" s="25">
        <f t="shared" si="56"/>
        <v>10.920361770855997</v>
      </c>
      <c r="J219" s="25">
        <f t="shared" si="57"/>
        <v>24.227914624821114</v>
      </c>
      <c r="K219" s="25">
        <f t="shared" si="58"/>
        <v>0.22924900292865494</v>
      </c>
      <c r="L219" s="25">
        <f t="shared" si="59"/>
        <v>0.50861183789751385</v>
      </c>
      <c r="M219" s="25">
        <f t="shared" ca="1" si="60"/>
        <v>9.6254503890482582E-2</v>
      </c>
      <c r="N219" s="25">
        <f t="shared" ca="1" si="61"/>
        <v>5.0069437906639062E-5</v>
      </c>
      <c r="O219" s="24">
        <f t="shared" ca="1" si="62"/>
        <v>15837688890.158213</v>
      </c>
      <c r="P219" s="25">
        <f t="shared" ca="1" si="63"/>
        <v>74046281921.365936</v>
      </c>
      <c r="Q219" s="25">
        <f t="shared" ca="1" si="64"/>
        <v>6870060543.1185999</v>
      </c>
      <c r="R219">
        <f t="shared" ca="1" si="65"/>
        <v>7.0759761098126289E-3</v>
      </c>
    </row>
    <row r="220" spans="1:18" x14ac:dyDescent="0.2">
      <c r="A220" s="82">
        <v>22220</v>
      </c>
      <c r="B220" s="82">
        <v>0.10168959999282379</v>
      </c>
      <c r="C220" s="82">
        <v>1</v>
      </c>
      <c r="D220" s="83">
        <f t="shared" si="51"/>
        <v>2.222</v>
      </c>
      <c r="E220" s="83">
        <f t="shared" si="52"/>
        <v>0.10168959999282379</v>
      </c>
      <c r="F220" s="25">
        <f t="shared" si="53"/>
        <v>2.222</v>
      </c>
      <c r="G220" s="25">
        <f t="shared" si="54"/>
        <v>0.10168959999282379</v>
      </c>
      <c r="H220" s="25">
        <f t="shared" si="55"/>
        <v>4.937284</v>
      </c>
      <c r="I220" s="25">
        <f t="shared" si="56"/>
        <v>10.970645048</v>
      </c>
      <c r="J220" s="25">
        <f t="shared" si="57"/>
        <v>24.376773296655998</v>
      </c>
      <c r="K220" s="25">
        <f t="shared" si="58"/>
        <v>0.22595429118405444</v>
      </c>
      <c r="L220" s="25">
        <f t="shared" si="59"/>
        <v>0.50207043501096893</v>
      </c>
      <c r="M220" s="25">
        <f t="shared" ca="1" si="60"/>
        <v>9.6541677322689118E-2</v>
      </c>
      <c r="N220" s="25">
        <f t="shared" ca="1" si="61"/>
        <v>2.6501107817686463E-5</v>
      </c>
      <c r="O220" s="24">
        <f t="shared" ca="1" si="62"/>
        <v>15424469430.01465</v>
      </c>
      <c r="P220" s="25">
        <f t="shared" ca="1" si="63"/>
        <v>74122282900.605469</v>
      </c>
      <c r="Q220" s="25">
        <f t="shared" ca="1" si="64"/>
        <v>6835864918.5469198</v>
      </c>
      <c r="R220">
        <f t="shared" ca="1" si="65"/>
        <v>5.1479226701346692E-3</v>
      </c>
    </row>
    <row r="221" spans="1:18" x14ac:dyDescent="0.2">
      <c r="A221" s="82">
        <v>22220</v>
      </c>
      <c r="B221" s="82">
        <v>0.1030895999938366</v>
      </c>
      <c r="C221" s="82">
        <v>1</v>
      </c>
      <c r="D221" s="83">
        <f t="shared" si="51"/>
        <v>2.222</v>
      </c>
      <c r="E221" s="83">
        <f t="shared" si="52"/>
        <v>0.1030895999938366</v>
      </c>
      <c r="F221" s="25">
        <f t="shared" si="53"/>
        <v>2.222</v>
      </c>
      <c r="G221" s="25">
        <f t="shared" si="54"/>
        <v>0.1030895999938366</v>
      </c>
      <c r="H221" s="25">
        <f t="shared" si="55"/>
        <v>4.937284</v>
      </c>
      <c r="I221" s="25">
        <f t="shared" si="56"/>
        <v>10.970645048</v>
      </c>
      <c r="J221" s="25">
        <f t="shared" si="57"/>
        <v>24.376773296655998</v>
      </c>
      <c r="K221" s="25">
        <f t="shared" si="58"/>
        <v>0.22906509118630491</v>
      </c>
      <c r="L221" s="25">
        <f t="shared" si="59"/>
        <v>0.50898263261596954</v>
      </c>
      <c r="M221" s="25">
        <f t="shared" ca="1" si="60"/>
        <v>9.6541677322689118E-2</v>
      </c>
      <c r="N221" s="25">
        <f t="shared" ca="1" si="61"/>
        <v>4.2875291307327183E-5</v>
      </c>
      <c r="O221" s="24">
        <f t="shared" ca="1" si="62"/>
        <v>15424469430.01465</v>
      </c>
      <c r="P221" s="25">
        <f t="shared" ca="1" si="63"/>
        <v>74122282900.605469</v>
      </c>
      <c r="Q221" s="25">
        <f t="shared" ca="1" si="64"/>
        <v>6835864918.5469198</v>
      </c>
      <c r="R221">
        <f t="shared" ca="1" si="65"/>
        <v>6.5479226711474825E-3</v>
      </c>
    </row>
    <row r="222" spans="1:18" x14ac:dyDescent="0.2">
      <c r="A222" s="82">
        <v>22220</v>
      </c>
      <c r="B222" s="82">
        <v>0.10318959999131039</v>
      </c>
      <c r="C222" s="82">
        <v>1</v>
      </c>
      <c r="D222" s="83">
        <f t="shared" si="51"/>
        <v>2.222</v>
      </c>
      <c r="E222" s="83">
        <f t="shared" si="52"/>
        <v>0.10318959999131039</v>
      </c>
      <c r="F222" s="25">
        <f t="shared" si="53"/>
        <v>2.222</v>
      </c>
      <c r="G222" s="25">
        <f t="shared" si="54"/>
        <v>0.10318959999131039</v>
      </c>
      <c r="H222" s="25">
        <f t="shared" si="55"/>
        <v>4.937284</v>
      </c>
      <c r="I222" s="25">
        <f t="shared" si="56"/>
        <v>10.970645048</v>
      </c>
      <c r="J222" s="25">
        <f t="shared" si="57"/>
        <v>24.376773296655998</v>
      </c>
      <c r="K222" s="25">
        <f t="shared" si="58"/>
        <v>0.22928729118069169</v>
      </c>
      <c r="L222" s="25">
        <f t="shared" si="59"/>
        <v>0.50947636100349691</v>
      </c>
      <c r="M222" s="25">
        <f t="shared" ca="1" si="60"/>
        <v>9.6541677322689118E-2</v>
      </c>
      <c r="N222" s="25">
        <f t="shared" ca="1" si="61"/>
        <v>4.4194875807968551E-5</v>
      </c>
      <c r="O222" s="24">
        <f t="shared" ca="1" si="62"/>
        <v>15424469430.01465</v>
      </c>
      <c r="P222" s="25">
        <f t="shared" ca="1" si="63"/>
        <v>74122282900.605469</v>
      </c>
      <c r="Q222" s="25">
        <f t="shared" ca="1" si="64"/>
        <v>6835864918.5469198</v>
      </c>
      <c r="R222">
        <f t="shared" ca="1" si="65"/>
        <v>6.64792266862127E-3</v>
      </c>
    </row>
    <row r="223" spans="1:18" x14ac:dyDescent="0.2">
      <c r="A223" s="82">
        <v>22220</v>
      </c>
      <c r="B223" s="82">
        <v>0.10408959999040235</v>
      </c>
      <c r="C223" s="82">
        <v>0.1</v>
      </c>
      <c r="D223" s="83">
        <f t="shared" si="51"/>
        <v>2.222</v>
      </c>
      <c r="E223" s="83">
        <f t="shared" si="52"/>
        <v>0.10408959999040235</v>
      </c>
      <c r="F223" s="25">
        <f t="shared" si="53"/>
        <v>0.22220000000000001</v>
      </c>
      <c r="G223" s="25">
        <f t="shared" si="54"/>
        <v>1.0408959999040235E-2</v>
      </c>
      <c r="H223" s="25">
        <f t="shared" si="55"/>
        <v>0.49372840000000001</v>
      </c>
      <c r="I223" s="25">
        <f t="shared" si="56"/>
        <v>1.0970645048000001</v>
      </c>
      <c r="J223" s="25">
        <f t="shared" si="57"/>
        <v>2.4376773296656</v>
      </c>
      <c r="K223" s="25">
        <f t="shared" si="58"/>
        <v>2.3128709117867401E-2</v>
      </c>
      <c r="L223" s="25">
        <f t="shared" si="59"/>
        <v>5.1391991659901361E-2</v>
      </c>
      <c r="M223" s="25">
        <f t="shared" ca="1" si="60"/>
        <v>9.6541677322689118E-2</v>
      </c>
      <c r="N223" s="25">
        <f t="shared" ca="1" si="61"/>
        <v>5.6971136597779216E-6</v>
      </c>
      <c r="O223" s="24">
        <f t="shared" ca="1" si="62"/>
        <v>154244694.30014679</v>
      </c>
      <c r="P223" s="25">
        <f t="shared" ca="1" si="63"/>
        <v>741222829.006055</v>
      </c>
      <c r="Q223" s="25">
        <f t="shared" ca="1" si="64"/>
        <v>68358649.18546927</v>
      </c>
      <c r="R223">
        <f t="shared" ca="1" si="65"/>
        <v>7.5479226677132305E-3</v>
      </c>
    </row>
    <row r="224" spans="1:18" x14ac:dyDescent="0.2">
      <c r="A224" s="82">
        <v>22222.5</v>
      </c>
      <c r="B224" s="82">
        <v>0.10450129999662749</v>
      </c>
      <c r="C224" s="82">
        <v>1</v>
      </c>
      <c r="D224" s="83">
        <f t="shared" si="51"/>
        <v>2.2222499999999998</v>
      </c>
      <c r="E224" s="83">
        <f t="shared" si="52"/>
        <v>0.10450129999662749</v>
      </c>
      <c r="F224" s="25">
        <f t="shared" si="53"/>
        <v>2.2222499999999998</v>
      </c>
      <c r="G224" s="25">
        <f t="shared" si="54"/>
        <v>0.10450129999662749</v>
      </c>
      <c r="H224" s="25">
        <f t="shared" si="55"/>
        <v>4.9383950624999997</v>
      </c>
      <c r="I224" s="25">
        <f t="shared" si="56"/>
        <v>10.974348427640624</v>
      </c>
      <c r="J224" s="25">
        <f t="shared" si="57"/>
        <v>24.387745793324374</v>
      </c>
      <c r="K224" s="25">
        <f t="shared" si="58"/>
        <v>0.23222801391750544</v>
      </c>
      <c r="L224" s="25">
        <f t="shared" si="59"/>
        <v>0.51606870392817639</v>
      </c>
      <c r="M224" s="25">
        <f t="shared" ca="1" si="60"/>
        <v>9.6562807597733419E-2</v>
      </c>
      <c r="N224" s="25">
        <f t="shared" ca="1" si="61"/>
        <v>6.3019661567299018E-5</v>
      </c>
      <c r="O224" s="24">
        <f t="shared" ca="1" si="62"/>
        <v>15394345014.584295</v>
      </c>
      <c r="P224" s="25">
        <f t="shared" ca="1" si="63"/>
        <v>74127718954.577713</v>
      </c>
      <c r="Q224" s="25">
        <f t="shared" ca="1" si="64"/>
        <v>6833341322.6798544</v>
      </c>
      <c r="R224">
        <f t="shared" ca="1" si="65"/>
        <v>7.9384923988940759E-3</v>
      </c>
    </row>
    <row r="225" spans="1:18" x14ac:dyDescent="0.2">
      <c r="A225" s="82">
        <v>22222.5</v>
      </c>
      <c r="B225" s="82">
        <v>0.10460129999410128</v>
      </c>
      <c r="C225" s="82">
        <v>0.1</v>
      </c>
      <c r="D225" s="83">
        <f t="shared" si="51"/>
        <v>2.2222499999999998</v>
      </c>
      <c r="E225" s="83">
        <f t="shared" si="52"/>
        <v>0.10460129999410128</v>
      </c>
      <c r="F225" s="25">
        <f t="shared" si="53"/>
        <v>0.22222500000000001</v>
      </c>
      <c r="G225" s="25">
        <f t="shared" si="54"/>
        <v>1.046012999941013E-2</v>
      </c>
      <c r="H225" s="25">
        <f t="shared" si="55"/>
        <v>0.49383950625</v>
      </c>
      <c r="I225" s="25">
        <f t="shared" si="56"/>
        <v>1.0974348427640623</v>
      </c>
      <c r="J225" s="25">
        <f t="shared" si="57"/>
        <v>2.4387745793324371</v>
      </c>
      <c r="K225" s="25">
        <f t="shared" si="58"/>
        <v>2.3245023891189157E-2</v>
      </c>
      <c r="L225" s="25">
        <f t="shared" si="59"/>
        <v>5.1656254342195104E-2</v>
      </c>
      <c r="M225" s="25">
        <f t="shared" ca="1" si="60"/>
        <v>9.6562807597733419E-2</v>
      </c>
      <c r="N225" s="25">
        <f t="shared" ca="1" si="61"/>
        <v>6.4617360006463959E-6</v>
      </c>
      <c r="O225" s="24">
        <f t="shared" ca="1" si="62"/>
        <v>153943450.14584288</v>
      </c>
      <c r="P225" s="25">
        <f t="shared" ca="1" si="63"/>
        <v>741277189.54577756</v>
      </c>
      <c r="Q225" s="25">
        <f t="shared" ca="1" si="64"/>
        <v>68333413.226798609</v>
      </c>
      <c r="R225">
        <f t="shared" ca="1" si="65"/>
        <v>8.0384923963678634E-3</v>
      </c>
    </row>
    <row r="226" spans="1:18" x14ac:dyDescent="0.2">
      <c r="A226" s="82">
        <v>22227.5</v>
      </c>
      <c r="B226" s="82">
        <v>0.10762469999463065</v>
      </c>
      <c r="C226" s="82">
        <v>0.1</v>
      </c>
      <c r="D226" s="83">
        <f t="shared" si="51"/>
        <v>2.22275</v>
      </c>
      <c r="E226" s="83">
        <f t="shared" si="52"/>
        <v>0.10762469999463065</v>
      </c>
      <c r="F226" s="25">
        <f t="shared" si="53"/>
        <v>0.222275</v>
      </c>
      <c r="G226" s="25">
        <f t="shared" si="54"/>
        <v>1.0762469999463065E-2</v>
      </c>
      <c r="H226" s="25">
        <f t="shared" si="55"/>
        <v>0.49406175624999998</v>
      </c>
      <c r="I226" s="25">
        <f t="shared" si="56"/>
        <v>1.0981757687046874</v>
      </c>
      <c r="J226" s="25">
        <f t="shared" si="57"/>
        <v>2.4409701898883438</v>
      </c>
      <c r="K226" s="25">
        <f t="shared" si="58"/>
        <v>2.3922280191306527E-2</v>
      </c>
      <c r="L226" s="25">
        <f t="shared" si="59"/>
        <v>5.3173248295226586E-2</v>
      </c>
      <c r="M226" s="25">
        <f t="shared" ca="1" si="60"/>
        <v>9.6605074140219183E-2</v>
      </c>
      <c r="N226" s="25">
        <f t="shared" ca="1" si="61"/>
        <v>1.2143215397121359E-5</v>
      </c>
      <c r="O226" s="24">
        <f t="shared" ca="1" si="62"/>
        <v>153342024.81170174</v>
      </c>
      <c r="P226" s="25">
        <f t="shared" ca="1" si="63"/>
        <v>741385284.53761339</v>
      </c>
      <c r="Q226" s="25">
        <f t="shared" ca="1" si="64"/>
        <v>68282903.611253247</v>
      </c>
      <c r="R226">
        <f t="shared" ca="1" si="65"/>
        <v>1.1019625854411463E-2</v>
      </c>
    </row>
    <row r="227" spans="1:18" x14ac:dyDescent="0.2">
      <c r="A227" s="82">
        <v>22237.5</v>
      </c>
      <c r="B227" s="82">
        <v>0.11667149999993853</v>
      </c>
      <c r="C227" s="82">
        <v>0.1</v>
      </c>
      <c r="D227" s="83">
        <f t="shared" si="51"/>
        <v>2.2237499999999999</v>
      </c>
      <c r="E227" s="83">
        <f t="shared" si="52"/>
        <v>0.11667149999993853</v>
      </c>
      <c r="F227" s="25">
        <f t="shared" si="53"/>
        <v>0.22237499999999999</v>
      </c>
      <c r="G227" s="25">
        <f t="shared" si="54"/>
        <v>1.1667149999993853E-2</v>
      </c>
      <c r="H227" s="25">
        <f t="shared" si="55"/>
        <v>0.49450640624999997</v>
      </c>
      <c r="I227" s="25">
        <f t="shared" si="56"/>
        <v>1.0996586208984374</v>
      </c>
      <c r="J227" s="25">
        <f t="shared" si="57"/>
        <v>2.4453658582229001</v>
      </c>
      <c r="K227" s="25">
        <f t="shared" si="58"/>
        <v>2.594482481248633E-2</v>
      </c>
      <c r="L227" s="25">
        <f t="shared" si="59"/>
        <v>5.7694804176766472E-2</v>
      </c>
      <c r="M227" s="25">
        <f t="shared" ca="1" si="60"/>
        <v>9.668963119477926E-2</v>
      </c>
      <c r="N227" s="25">
        <f t="shared" ca="1" si="61"/>
        <v>3.9927508094659729E-5</v>
      </c>
      <c r="O227" s="24">
        <f t="shared" ca="1" si="62"/>
        <v>152143421.11584067</v>
      </c>
      <c r="P227" s="25">
        <f t="shared" ca="1" si="63"/>
        <v>741598969.52758396</v>
      </c>
      <c r="Q227" s="25">
        <f t="shared" ca="1" si="64"/>
        <v>68181733.855006561</v>
      </c>
      <c r="R227">
        <f t="shared" ca="1" si="65"/>
        <v>1.9981868805159272E-2</v>
      </c>
    </row>
    <row r="228" spans="1:18" x14ac:dyDescent="0.2">
      <c r="A228" s="82">
        <v>22242</v>
      </c>
      <c r="B228" s="82">
        <v>0.10539255999901798</v>
      </c>
      <c r="C228" s="82">
        <v>1</v>
      </c>
      <c r="D228" s="83">
        <f t="shared" si="51"/>
        <v>2.2242000000000002</v>
      </c>
      <c r="E228" s="83">
        <f t="shared" si="52"/>
        <v>0.10539255999901798</v>
      </c>
      <c r="F228" s="25">
        <f t="shared" si="53"/>
        <v>2.2242000000000002</v>
      </c>
      <c r="G228" s="25">
        <f t="shared" si="54"/>
        <v>0.10539255999901798</v>
      </c>
      <c r="H228" s="25">
        <f t="shared" si="55"/>
        <v>4.9470656400000008</v>
      </c>
      <c r="I228" s="25">
        <f t="shared" si="56"/>
        <v>11.003263396488002</v>
      </c>
      <c r="J228" s="25">
        <f t="shared" si="57"/>
        <v>24.473458446468616</v>
      </c>
      <c r="K228" s="25">
        <f t="shared" si="58"/>
        <v>0.23441413194981581</v>
      </c>
      <c r="L228" s="25">
        <f t="shared" si="59"/>
        <v>0.52138391228278036</v>
      </c>
      <c r="M228" s="25">
        <f t="shared" ca="1" si="60"/>
        <v>9.6727692296102355E-2</v>
      </c>
      <c r="N228" s="25">
        <f t="shared" ca="1" si="61"/>
        <v>7.5079932309030233E-5</v>
      </c>
      <c r="O228" s="24">
        <f t="shared" ca="1" si="62"/>
        <v>15160589449.931913</v>
      </c>
      <c r="P228" s="25">
        <f t="shared" ca="1" si="63"/>
        <v>74169403779.171249</v>
      </c>
      <c r="Q228" s="25">
        <f t="shared" ca="1" si="64"/>
        <v>6813614211.6186371</v>
      </c>
      <c r="R228">
        <f t="shared" ca="1" si="65"/>
        <v>8.6648677029156213E-3</v>
      </c>
    </row>
    <row r="229" spans="1:18" x14ac:dyDescent="0.2">
      <c r="A229" s="82">
        <v>22242</v>
      </c>
      <c r="B229" s="82">
        <v>0.10619255999336019</v>
      </c>
      <c r="C229" s="82">
        <v>0.1</v>
      </c>
      <c r="D229" s="83">
        <f t="shared" si="51"/>
        <v>2.2242000000000002</v>
      </c>
      <c r="E229" s="83">
        <f t="shared" si="52"/>
        <v>0.10619255999336019</v>
      </c>
      <c r="F229" s="25">
        <f t="shared" si="53"/>
        <v>0.22242000000000003</v>
      </c>
      <c r="G229" s="25">
        <f t="shared" si="54"/>
        <v>1.061925599933602E-2</v>
      </c>
      <c r="H229" s="25">
        <f t="shared" si="55"/>
        <v>0.49470656400000013</v>
      </c>
      <c r="I229" s="25">
        <f t="shared" si="56"/>
        <v>1.1003263396488003</v>
      </c>
      <c r="J229" s="25">
        <f t="shared" si="57"/>
        <v>2.4473458446468621</v>
      </c>
      <c r="K229" s="25">
        <f t="shared" si="58"/>
        <v>2.3619349193723178E-2</v>
      </c>
      <c r="L229" s="25">
        <f t="shared" si="59"/>
        <v>5.2534156476679097E-2</v>
      </c>
      <c r="M229" s="25">
        <f t="shared" ca="1" si="60"/>
        <v>9.6727692296102355E-2</v>
      </c>
      <c r="N229" s="25">
        <f t="shared" ca="1" si="61"/>
        <v>8.9583720526594866E-6</v>
      </c>
      <c r="O229" s="24">
        <f t="shared" ca="1" si="62"/>
        <v>151605894.49931994</v>
      </c>
      <c r="P229" s="25">
        <f t="shared" ca="1" si="63"/>
        <v>741694037.79171634</v>
      </c>
      <c r="Q229" s="25">
        <f t="shared" ca="1" si="64"/>
        <v>68136142.116186321</v>
      </c>
      <c r="R229">
        <f t="shared" ca="1" si="65"/>
        <v>9.4648676972578366E-3</v>
      </c>
    </row>
    <row r="230" spans="1:18" x14ac:dyDescent="0.2">
      <c r="A230" s="82">
        <v>22247</v>
      </c>
      <c r="B230" s="82">
        <v>0.10521595999307465</v>
      </c>
      <c r="C230" s="82">
        <v>0.1</v>
      </c>
      <c r="D230" s="83">
        <f t="shared" si="51"/>
        <v>2.2246999999999999</v>
      </c>
      <c r="E230" s="83">
        <f t="shared" si="52"/>
        <v>0.10521595999307465</v>
      </c>
      <c r="F230" s="25">
        <f t="shared" si="53"/>
        <v>0.22247</v>
      </c>
      <c r="G230" s="25">
        <f t="shared" si="54"/>
        <v>1.0521595999307465E-2</v>
      </c>
      <c r="H230" s="25">
        <f t="shared" si="55"/>
        <v>0.49492900899999998</v>
      </c>
      <c r="I230" s="25">
        <f t="shared" si="56"/>
        <v>1.1010685663222999</v>
      </c>
      <c r="J230" s="25">
        <f t="shared" si="57"/>
        <v>2.4495472394972206</v>
      </c>
      <c r="K230" s="25">
        <f t="shared" si="58"/>
        <v>2.3407394619659315E-2</v>
      </c>
      <c r="L230" s="25">
        <f t="shared" si="59"/>
        <v>5.2074430810356079E-2</v>
      </c>
      <c r="M230" s="25">
        <f t="shared" ca="1" si="60"/>
        <v>9.676998999905323E-2</v>
      </c>
      <c r="N230" s="25">
        <f t="shared" ca="1" si="61"/>
        <v>7.1334409139910165E-6</v>
      </c>
      <c r="O230" s="24">
        <f t="shared" ca="1" si="62"/>
        <v>151009984.10420215</v>
      </c>
      <c r="P230" s="25">
        <f t="shared" ca="1" si="63"/>
        <v>741798875.50043654</v>
      </c>
      <c r="Q230" s="25">
        <f t="shared" ca="1" si="64"/>
        <v>68085437.151642427</v>
      </c>
      <c r="R230">
        <f t="shared" ca="1" si="65"/>
        <v>8.4459699940214183E-3</v>
      </c>
    </row>
    <row r="231" spans="1:18" x14ac:dyDescent="0.2">
      <c r="A231" s="82">
        <v>22247</v>
      </c>
      <c r="B231" s="82">
        <v>0.10551595999277197</v>
      </c>
      <c r="C231" s="82">
        <v>1</v>
      </c>
      <c r="D231" s="83">
        <f t="shared" si="51"/>
        <v>2.2246999999999999</v>
      </c>
      <c r="E231" s="83">
        <f t="shared" si="52"/>
        <v>0.10551595999277197</v>
      </c>
      <c r="F231" s="25">
        <f t="shared" si="53"/>
        <v>2.2246999999999999</v>
      </c>
      <c r="G231" s="25">
        <f t="shared" si="54"/>
        <v>0.10551595999277197</v>
      </c>
      <c r="H231" s="25">
        <f t="shared" si="55"/>
        <v>4.9492900899999999</v>
      </c>
      <c r="I231" s="25">
        <f t="shared" si="56"/>
        <v>11.010685663222999</v>
      </c>
      <c r="J231" s="25">
        <f t="shared" si="57"/>
        <v>24.495472394972204</v>
      </c>
      <c r="K231" s="25">
        <f t="shared" si="58"/>
        <v>0.23474135619591979</v>
      </c>
      <c r="L231" s="25">
        <f t="shared" si="59"/>
        <v>0.52222909512906279</v>
      </c>
      <c r="M231" s="25">
        <f t="shared" ca="1" si="60"/>
        <v>9.676998999905323E-2</v>
      </c>
      <c r="N231" s="25">
        <f t="shared" ca="1" si="61"/>
        <v>7.6491991131028551E-5</v>
      </c>
      <c r="O231" s="24">
        <f t="shared" ca="1" si="62"/>
        <v>15100998410.420151</v>
      </c>
      <c r="P231" s="25">
        <f t="shared" ca="1" si="63"/>
        <v>74179887550.043655</v>
      </c>
      <c r="Q231" s="25">
        <f t="shared" ca="1" si="64"/>
        <v>6808543715.1642475</v>
      </c>
      <c r="R231">
        <f t="shared" ca="1" si="65"/>
        <v>8.7459699937187385E-3</v>
      </c>
    </row>
    <row r="232" spans="1:18" x14ac:dyDescent="0.2">
      <c r="A232" s="82">
        <v>22249.5</v>
      </c>
      <c r="B232" s="82">
        <v>0.11422766000032425</v>
      </c>
      <c r="C232" s="82">
        <v>1</v>
      </c>
      <c r="D232" s="83">
        <f t="shared" si="51"/>
        <v>2.2249500000000002</v>
      </c>
      <c r="E232" s="83">
        <f t="shared" si="52"/>
        <v>0.11422766000032425</v>
      </c>
      <c r="F232" s="25">
        <f t="shared" si="53"/>
        <v>2.2249500000000002</v>
      </c>
      <c r="G232" s="25">
        <f t="shared" si="54"/>
        <v>0.11422766000032425</v>
      </c>
      <c r="H232" s="25">
        <f t="shared" si="55"/>
        <v>4.9504025025000011</v>
      </c>
      <c r="I232" s="25">
        <f t="shared" si="56"/>
        <v>11.014398047937378</v>
      </c>
      <c r="J232" s="25">
        <f t="shared" si="57"/>
        <v>24.506484936758273</v>
      </c>
      <c r="K232" s="25">
        <f t="shared" si="58"/>
        <v>0.25415083211772144</v>
      </c>
      <c r="L232" s="25">
        <f t="shared" si="59"/>
        <v>0.5654728939203244</v>
      </c>
      <c r="M232" s="25">
        <f t="shared" ca="1" si="60"/>
        <v>9.6791141846727283E-2</v>
      </c>
      <c r="N232" s="25">
        <f t="shared" ca="1" si="61"/>
        <v>3.0403216532071657E-4</v>
      </c>
      <c r="O232" s="24">
        <f t="shared" ca="1" si="62"/>
        <v>15071255798.543869</v>
      </c>
      <c r="P232" s="25">
        <f t="shared" ca="1" si="63"/>
        <v>74185098100.014236</v>
      </c>
      <c r="Q232" s="25">
        <f t="shared" ca="1" si="64"/>
        <v>6806006595.1512346</v>
      </c>
      <c r="R232">
        <f t="shared" ca="1" si="65"/>
        <v>1.7436518153596967E-2</v>
      </c>
    </row>
    <row r="233" spans="1:18" x14ac:dyDescent="0.2">
      <c r="A233" s="82">
        <v>22249.5</v>
      </c>
      <c r="B233" s="82">
        <v>0.11472765999496914</v>
      </c>
      <c r="C233" s="82">
        <v>0.1</v>
      </c>
      <c r="D233" s="83">
        <f t="shared" si="51"/>
        <v>2.2249500000000002</v>
      </c>
      <c r="E233" s="83">
        <f t="shared" si="52"/>
        <v>0.11472765999496914</v>
      </c>
      <c r="F233" s="25">
        <f t="shared" si="53"/>
        <v>0.22249500000000003</v>
      </c>
      <c r="G233" s="25">
        <f t="shared" si="54"/>
        <v>1.1472765999496915E-2</v>
      </c>
      <c r="H233" s="25">
        <f t="shared" si="55"/>
        <v>0.49504025025000009</v>
      </c>
      <c r="I233" s="25">
        <f t="shared" si="56"/>
        <v>1.1014398047937377</v>
      </c>
      <c r="J233" s="25">
        <f t="shared" si="57"/>
        <v>2.450648493675827</v>
      </c>
      <c r="K233" s="25">
        <f t="shared" si="58"/>
        <v>2.5526330710580664E-2</v>
      </c>
      <c r="L233" s="25">
        <f t="shared" si="59"/>
        <v>5.6794809514506453E-2</v>
      </c>
      <c r="M233" s="25">
        <f t="shared" ca="1" si="60"/>
        <v>9.6791141846727283E-2</v>
      </c>
      <c r="N233" s="25">
        <f t="shared" ca="1" si="61"/>
        <v>3.2171868328220966E-5</v>
      </c>
      <c r="O233" s="24">
        <f t="shared" ca="1" si="62"/>
        <v>150712557.98543841</v>
      </c>
      <c r="P233" s="25">
        <f t="shared" ca="1" si="63"/>
        <v>741850981.00014305</v>
      </c>
      <c r="Q233" s="25">
        <f t="shared" ca="1" si="64"/>
        <v>68060065.951512486</v>
      </c>
      <c r="R233">
        <f t="shared" ca="1" si="65"/>
        <v>1.7936518148241862E-2</v>
      </c>
    </row>
    <row r="234" spans="1:18" x14ac:dyDescent="0.2">
      <c r="A234" s="82">
        <v>22252</v>
      </c>
      <c r="B234" s="82">
        <v>0.1012393599958159</v>
      </c>
      <c r="C234" s="82">
        <v>0.1</v>
      </c>
      <c r="D234" s="83">
        <f t="shared" si="51"/>
        <v>2.2252000000000001</v>
      </c>
      <c r="E234" s="83">
        <f t="shared" si="52"/>
        <v>0.1012393599958159</v>
      </c>
      <c r="F234" s="25">
        <f t="shared" si="53"/>
        <v>0.22252000000000002</v>
      </c>
      <c r="G234" s="25">
        <f t="shared" si="54"/>
        <v>1.0123935999581592E-2</v>
      </c>
      <c r="H234" s="25">
        <f t="shared" si="55"/>
        <v>0.49515150400000008</v>
      </c>
      <c r="I234" s="25">
        <f t="shared" si="56"/>
        <v>1.1018111267008002</v>
      </c>
      <c r="J234" s="25">
        <f t="shared" si="57"/>
        <v>2.4517501191346205</v>
      </c>
      <c r="K234" s="25">
        <f t="shared" si="58"/>
        <v>2.2527782386268957E-2</v>
      </c>
      <c r="L234" s="25">
        <f t="shared" si="59"/>
        <v>5.0128821365925683E-2</v>
      </c>
      <c r="M234" s="25">
        <f t="shared" ca="1" si="60"/>
        <v>9.6812295691867001E-2</v>
      </c>
      <c r="N234" s="25">
        <f t="shared" ca="1" si="61"/>
        <v>1.9598898351298579E-6</v>
      </c>
      <c r="O234" s="24">
        <f t="shared" ca="1" si="62"/>
        <v>150415484.35171619</v>
      </c>
      <c r="P234" s="25">
        <f t="shared" ca="1" si="63"/>
        <v>741902877.56710792</v>
      </c>
      <c r="Q234" s="25">
        <f t="shared" ca="1" si="64"/>
        <v>68034682.285627961</v>
      </c>
      <c r="R234">
        <f t="shared" ca="1" si="65"/>
        <v>4.4270643039489022E-3</v>
      </c>
    </row>
    <row r="235" spans="1:18" x14ac:dyDescent="0.2">
      <c r="A235" s="82">
        <v>22254.5</v>
      </c>
      <c r="B235" s="82">
        <v>0.10045105999597581</v>
      </c>
      <c r="C235" s="82">
        <v>1</v>
      </c>
      <c r="D235" s="83">
        <f t="shared" si="51"/>
        <v>2.2254499999999999</v>
      </c>
      <c r="E235" s="83">
        <f t="shared" si="52"/>
        <v>0.10045105999597581</v>
      </c>
      <c r="F235" s="25">
        <f t="shared" si="53"/>
        <v>2.2254499999999999</v>
      </c>
      <c r="G235" s="25">
        <f t="shared" si="54"/>
        <v>0.10045105999597581</v>
      </c>
      <c r="H235" s="25">
        <f t="shared" si="55"/>
        <v>4.9526277025000001</v>
      </c>
      <c r="I235" s="25">
        <f t="shared" si="56"/>
        <v>11.021825320528626</v>
      </c>
      <c r="J235" s="25">
        <f t="shared" si="57"/>
        <v>24.528521159570428</v>
      </c>
      <c r="K235" s="25">
        <f t="shared" si="58"/>
        <v>0.22354881146804437</v>
      </c>
      <c r="L235" s="25">
        <f t="shared" si="59"/>
        <v>0.49749670248155931</v>
      </c>
      <c r="M235" s="25">
        <f t="shared" ca="1" si="60"/>
        <v>9.6833451534472453E-2</v>
      </c>
      <c r="N235" s="25">
        <f t="shared" ca="1" si="61"/>
        <v>1.3087090980740691E-5</v>
      </c>
      <c r="O235" s="24">
        <f t="shared" ca="1" si="62"/>
        <v>15011876302.746038</v>
      </c>
      <c r="P235" s="25">
        <f t="shared" ca="1" si="63"/>
        <v>74195456517.921631</v>
      </c>
      <c r="Q235" s="25">
        <f t="shared" ca="1" si="64"/>
        <v>6800928616.3611231</v>
      </c>
      <c r="R235">
        <f t="shared" ca="1" si="65"/>
        <v>3.6176084615033577E-3</v>
      </c>
    </row>
    <row r="236" spans="1:18" x14ac:dyDescent="0.2">
      <c r="A236" s="82">
        <v>22269</v>
      </c>
      <c r="B236" s="82">
        <v>0.10381891999713844</v>
      </c>
      <c r="C236" s="82">
        <v>1</v>
      </c>
      <c r="D236" s="83">
        <f t="shared" si="51"/>
        <v>2.2269000000000001</v>
      </c>
      <c r="E236" s="83">
        <f t="shared" si="52"/>
        <v>0.10381891999713844</v>
      </c>
      <c r="F236" s="25">
        <f t="shared" si="53"/>
        <v>2.2269000000000001</v>
      </c>
      <c r="G236" s="25">
        <f t="shared" si="54"/>
        <v>0.10381891999713844</v>
      </c>
      <c r="H236" s="25">
        <f t="shared" si="55"/>
        <v>4.9590836100000004</v>
      </c>
      <c r="I236" s="25">
        <f t="shared" si="56"/>
        <v>11.043383291109002</v>
      </c>
      <c r="J236" s="25">
        <f t="shared" si="57"/>
        <v>24.592510250970637</v>
      </c>
      <c r="K236" s="25">
        <f t="shared" si="58"/>
        <v>0.2311943529416276</v>
      </c>
      <c r="L236" s="25">
        <f t="shared" si="59"/>
        <v>0.51484670456571058</v>
      </c>
      <c r="M236" s="25">
        <f t="shared" ca="1" si="60"/>
        <v>9.6956194811607943E-2</v>
      </c>
      <c r="N236" s="25">
        <f t="shared" ca="1" si="61"/>
        <v>4.7096996972114549E-5</v>
      </c>
      <c r="O236" s="24">
        <f t="shared" ca="1" si="62"/>
        <v>14840471789.138878</v>
      </c>
      <c r="P236" s="25">
        <f t="shared" ca="1" si="63"/>
        <v>74225023161.59668</v>
      </c>
      <c r="Q236" s="25">
        <f t="shared" ca="1" si="64"/>
        <v>6786174351.5029821</v>
      </c>
      <c r="R236">
        <f t="shared" ca="1" si="65"/>
        <v>6.8627251855304938E-3</v>
      </c>
    </row>
    <row r="237" spans="1:18" x14ac:dyDescent="0.2">
      <c r="A237" s="82">
        <v>22269</v>
      </c>
      <c r="B237" s="82">
        <v>0.10431891999905929</v>
      </c>
      <c r="C237" s="82">
        <v>1</v>
      </c>
      <c r="D237" s="83">
        <f t="shared" si="51"/>
        <v>2.2269000000000001</v>
      </c>
      <c r="E237" s="83">
        <f t="shared" si="52"/>
        <v>0.10431891999905929</v>
      </c>
      <c r="F237" s="25">
        <f t="shared" si="53"/>
        <v>2.2269000000000001</v>
      </c>
      <c r="G237" s="25">
        <f t="shared" si="54"/>
        <v>0.10431891999905929</v>
      </c>
      <c r="H237" s="25">
        <f t="shared" si="55"/>
        <v>4.9590836100000004</v>
      </c>
      <c r="I237" s="25">
        <f t="shared" si="56"/>
        <v>11.043383291109002</v>
      </c>
      <c r="J237" s="25">
        <f t="shared" si="57"/>
        <v>24.592510250970637</v>
      </c>
      <c r="K237" s="25">
        <f t="shared" si="58"/>
        <v>0.23230780294590514</v>
      </c>
      <c r="L237" s="25">
        <f t="shared" si="59"/>
        <v>0.51732624638023617</v>
      </c>
      <c r="M237" s="25">
        <f t="shared" ca="1" si="60"/>
        <v>9.6956194811607943E-2</v>
      </c>
      <c r="N237" s="25">
        <f t="shared" ca="1" si="61"/>
        <v>5.4209722185930465E-5</v>
      </c>
      <c r="O237" s="24">
        <f t="shared" ca="1" si="62"/>
        <v>14840471789.138878</v>
      </c>
      <c r="P237" s="25">
        <f t="shared" ca="1" si="63"/>
        <v>74225023161.59668</v>
      </c>
      <c r="Q237" s="25">
        <f t="shared" ca="1" si="64"/>
        <v>6786174351.5029821</v>
      </c>
      <c r="R237">
        <f t="shared" ca="1" si="65"/>
        <v>7.3627251874513466E-3</v>
      </c>
    </row>
    <row r="238" spans="1:18" x14ac:dyDescent="0.2">
      <c r="A238" s="82">
        <v>22274</v>
      </c>
      <c r="B238" s="82">
        <v>0.11014231999433832</v>
      </c>
      <c r="C238" s="82">
        <v>1</v>
      </c>
      <c r="D238" s="83">
        <f t="shared" si="51"/>
        <v>2.2273999999999998</v>
      </c>
      <c r="E238" s="83">
        <f t="shared" si="52"/>
        <v>0.11014231999433832</v>
      </c>
      <c r="F238" s="25">
        <f t="shared" si="53"/>
        <v>2.2273999999999998</v>
      </c>
      <c r="G238" s="25">
        <f t="shared" si="54"/>
        <v>0.11014231999433832</v>
      </c>
      <c r="H238" s="25">
        <f t="shared" si="55"/>
        <v>4.961310759999999</v>
      </c>
      <c r="I238" s="25">
        <f t="shared" si="56"/>
        <v>11.050823586823997</v>
      </c>
      <c r="J238" s="25">
        <f t="shared" si="57"/>
        <v>24.614604457291769</v>
      </c>
      <c r="K238" s="25">
        <f t="shared" si="58"/>
        <v>0.24533100355538917</v>
      </c>
      <c r="L238" s="25">
        <f t="shared" si="59"/>
        <v>0.54645027731927376</v>
      </c>
      <c r="M238" s="25">
        <f t="shared" ca="1" si="60"/>
        <v>9.6998535659818239E-2</v>
      </c>
      <c r="N238" s="25">
        <f t="shared" ca="1" si="61"/>
        <v>1.7275906663237557E-4</v>
      </c>
      <c r="O238" s="24">
        <f t="shared" ca="1" si="62"/>
        <v>14781640828.583176</v>
      </c>
      <c r="P238" s="25">
        <f t="shared" ca="1" si="63"/>
        <v>74235055477.088806</v>
      </c>
      <c r="Q238" s="25">
        <f t="shared" ca="1" si="64"/>
        <v>6781076999.8073683</v>
      </c>
      <c r="R238">
        <f t="shared" ca="1" si="65"/>
        <v>1.3143784334520084E-2</v>
      </c>
    </row>
    <row r="239" spans="1:18" x14ac:dyDescent="0.2">
      <c r="A239" s="82">
        <v>22274</v>
      </c>
      <c r="B239" s="82">
        <v>0.11034231999656186</v>
      </c>
      <c r="C239" s="82">
        <v>0.1</v>
      </c>
      <c r="D239" s="83">
        <f t="shared" si="51"/>
        <v>2.2273999999999998</v>
      </c>
      <c r="E239" s="83">
        <f t="shared" si="52"/>
        <v>0.11034231999656186</v>
      </c>
      <c r="F239" s="25">
        <f t="shared" si="53"/>
        <v>0.22273999999999999</v>
      </c>
      <c r="G239" s="25">
        <f t="shared" si="54"/>
        <v>1.1034231999656186E-2</v>
      </c>
      <c r="H239" s="25">
        <f t="shared" si="55"/>
        <v>0.49613107599999995</v>
      </c>
      <c r="I239" s="25">
        <f t="shared" si="56"/>
        <v>1.1050823586823999</v>
      </c>
      <c r="J239" s="25">
        <f t="shared" si="57"/>
        <v>2.4614604457291773</v>
      </c>
      <c r="K239" s="25">
        <f t="shared" si="58"/>
        <v>2.4577648356034189E-2</v>
      </c>
      <c r="L239" s="25">
        <f t="shared" si="59"/>
        <v>5.4744253948230549E-2</v>
      </c>
      <c r="M239" s="25">
        <f t="shared" ca="1" si="60"/>
        <v>9.6998535659818239E-2</v>
      </c>
      <c r="N239" s="25">
        <f t="shared" ca="1" si="61"/>
        <v>1.7805658042552428E-5</v>
      </c>
      <c r="O239" s="24">
        <f t="shared" ca="1" si="62"/>
        <v>147816408.28583169</v>
      </c>
      <c r="P239" s="25">
        <f t="shared" ca="1" si="63"/>
        <v>742350554.77088845</v>
      </c>
      <c r="Q239" s="25">
        <f t="shared" ca="1" si="64"/>
        <v>67810769.998073593</v>
      </c>
      <c r="R239">
        <f t="shared" ca="1" si="65"/>
        <v>1.3343784336743617E-2</v>
      </c>
    </row>
    <row r="240" spans="1:18" x14ac:dyDescent="0.2">
      <c r="A240" s="82">
        <v>22276.5</v>
      </c>
      <c r="B240" s="82">
        <v>0.10365402000024915</v>
      </c>
      <c r="C240" s="82">
        <v>1</v>
      </c>
      <c r="D240" s="83">
        <f t="shared" si="51"/>
        <v>2.2276500000000001</v>
      </c>
      <c r="E240" s="83">
        <f t="shared" si="52"/>
        <v>0.10365402000024915</v>
      </c>
      <c r="F240" s="25">
        <f t="shared" si="53"/>
        <v>2.2276500000000001</v>
      </c>
      <c r="G240" s="25">
        <f t="shared" si="54"/>
        <v>0.10365402000024915</v>
      </c>
      <c r="H240" s="25">
        <f t="shared" si="55"/>
        <v>4.962424522500001</v>
      </c>
      <c r="I240" s="25">
        <f t="shared" si="56"/>
        <v>11.054544987547128</v>
      </c>
      <c r="J240" s="25">
        <f t="shared" si="57"/>
        <v>24.625657141509361</v>
      </c>
      <c r="K240" s="25">
        <f t="shared" si="58"/>
        <v>0.23090487765355502</v>
      </c>
      <c r="L240" s="25">
        <f t="shared" si="59"/>
        <v>0.51437525070494183</v>
      </c>
      <c r="M240" s="25">
        <f t="shared" ca="1" si="60"/>
        <v>9.7019709080122002E-2</v>
      </c>
      <c r="N240" s="25">
        <f t="shared" ca="1" si="61"/>
        <v>4.4014081384918291E-5</v>
      </c>
      <c r="O240" s="24">
        <f t="shared" ca="1" si="62"/>
        <v>14752277971.957769</v>
      </c>
      <c r="P240" s="25">
        <f t="shared" ca="1" si="63"/>
        <v>74240040264.062012</v>
      </c>
      <c r="Q240" s="25">
        <f t="shared" ca="1" si="64"/>
        <v>6778526467.7983208</v>
      </c>
      <c r="R240">
        <f t="shared" ca="1" si="65"/>
        <v>6.6343109201271455E-3</v>
      </c>
    </row>
    <row r="241" spans="1:18" x14ac:dyDescent="0.2">
      <c r="A241" s="82">
        <v>22276.5</v>
      </c>
      <c r="B241" s="82">
        <v>0.10485401999903843</v>
      </c>
      <c r="C241" s="82">
        <v>0.1</v>
      </c>
      <c r="D241" s="83">
        <f t="shared" si="51"/>
        <v>2.2276500000000001</v>
      </c>
      <c r="E241" s="83">
        <f t="shared" si="52"/>
        <v>0.10485401999903843</v>
      </c>
      <c r="F241" s="25">
        <f t="shared" si="53"/>
        <v>0.22276500000000002</v>
      </c>
      <c r="G241" s="25">
        <f t="shared" si="54"/>
        <v>1.0485401999903844E-2</v>
      </c>
      <c r="H241" s="25">
        <f t="shared" si="55"/>
        <v>0.49624245225000008</v>
      </c>
      <c r="I241" s="25">
        <f t="shared" si="56"/>
        <v>1.1054544987547128</v>
      </c>
      <c r="J241" s="25">
        <f t="shared" si="57"/>
        <v>2.4625657141509363</v>
      </c>
      <c r="K241" s="25">
        <f t="shared" si="58"/>
        <v>2.3357805765085799E-2</v>
      </c>
      <c r="L241" s="25">
        <f t="shared" si="59"/>
        <v>5.2033016012593386E-2</v>
      </c>
      <c r="M241" s="25">
        <f t="shared" ca="1" si="60"/>
        <v>9.7019709080122002E-2</v>
      </c>
      <c r="N241" s="25">
        <f t="shared" ca="1" si="61"/>
        <v>6.1376427574253133E-6</v>
      </c>
      <c r="O241" s="24">
        <f t="shared" ca="1" si="62"/>
        <v>147522779.71957806</v>
      </c>
      <c r="P241" s="25">
        <f t="shared" ca="1" si="63"/>
        <v>742400402.64062202</v>
      </c>
      <c r="Q241" s="25">
        <f t="shared" ca="1" si="64"/>
        <v>67785264.677983478</v>
      </c>
      <c r="R241">
        <f t="shared" ca="1" si="65"/>
        <v>7.8343109189164262E-3</v>
      </c>
    </row>
    <row r="242" spans="1:18" x14ac:dyDescent="0.2">
      <c r="A242" s="82">
        <v>22283.5</v>
      </c>
      <c r="B242" s="82">
        <v>0.1092867799961823</v>
      </c>
      <c r="C242" s="82">
        <v>1</v>
      </c>
      <c r="D242" s="83">
        <f t="shared" si="51"/>
        <v>2.2283499999999998</v>
      </c>
      <c r="E242" s="83">
        <f t="shared" si="52"/>
        <v>0.1092867799961823</v>
      </c>
      <c r="F242" s="25">
        <f t="shared" si="53"/>
        <v>2.2283499999999998</v>
      </c>
      <c r="G242" s="25">
        <f t="shared" si="54"/>
        <v>0.1092867799961823</v>
      </c>
      <c r="H242" s="25">
        <f t="shared" si="55"/>
        <v>4.9655437224999996</v>
      </c>
      <c r="I242" s="25">
        <f t="shared" si="56"/>
        <v>11.064969354032874</v>
      </c>
      <c r="J242" s="25">
        <f t="shared" si="57"/>
        <v>24.656624460059152</v>
      </c>
      <c r="K242" s="25">
        <f t="shared" si="58"/>
        <v>0.24352919620449281</v>
      </c>
      <c r="L242" s="25">
        <f t="shared" si="59"/>
        <v>0.54266828436228154</v>
      </c>
      <c r="M242" s="25">
        <f t="shared" ca="1" si="60"/>
        <v>9.7079005283490033E-2</v>
      </c>
      <c r="N242" s="25">
        <f t="shared" ca="1" si="61"/>
        <v>1.4902976343584887E-4</v>
      </c>
      <c r="O242" s="24">
        <f t="shared" ca="1" si="62"/>
        <v>14670248431.737648</v>
      </c>
      <c r="P242" s="25">
        <f t="shared" ca="1" si="63"/>
        <v>74253886384.091232</v>
      </c>
      <c r="Q242" s="25">
        <f t="shared" ca="1" si="64"/>
        <v>6771378404.9510803</v>
      </c>
      <c r="R242">
        <f t="shared" ca="1" si="65"/>
        <v>1.2207774712692271E-2</v>
      </c>
    </row>
    <row r="243" spans="1:18" x14ac:dyDescent="0.2">
      <c r="A243" s="82">
        <v>22283.5</v>
      </c>
      <c r="B243" s="82">
        <v>0.11088677999214269</v>
      </c>
      <c r="C243" s="82">
        <v>0.1</v>
      </c>
      <c r="D243" s="83">
        <f t="shared" si="51"/>
        <v>2.2283499999999998</v>
      </c>
      <c r="E243" s="83">
        <f t="shared" si="52"/>
        <v>0.11088677999214269</v>
      </c>
      <c r="F243" s="25">
        <f t="shared" si="53"/>
        <v>0.22283500000000001</v>
      </c>
      <c r="G243" s="25">
        <f t="shared" si="54"/>
        <v>1.108867799921427E-2</v>
      </c>
      <c r="H243" s="25">
        <f t="shared" si="55"/>
        <v>0.49655437224999999</v>
      </c>
      <c r="I243" s="25">
        <f t="shared" si="56"/>
        <v>1.1064969354032874</v>
      </c>
      <c r="J243" s="25">
        <f t="shared" si="57"/>
        <v>2.4656624460059153</v>
      </c>
      <c r="K243" s="25">
        <f t="shared" si="58"/>
        <v>2.4709455619549119E-2</v>
      </c>
      <c r="L243" s="25">
        <f t="shared" si="59"/>
        <v>5.5061315429822275E-2</v>
      </c>
      <c r="M243" s="25">
        <f t="shared" ca="1" si="60"/>
        <v>9.7079005283490033E-2</v>
      </c>
      <c r="N243" s="25">
        <f t="shared" ca="1" si="61"/>
        <v>1.9065464240490804E-5</v>
      </c>
      <c r="O243" s="24">
        <f t="shared" ca="1" si="62"/>
        <v>146702484.3173767</v>
      </c>
      <c r="P243" s="25">
        <f t="shared" ca="1" si="63"/>
        <v>742538863.84091115</v>
      </c>
      <c r="Q243" s="25">
        <f t="shared" ca="1" si="64"/>
        <v>67713784.049510941</v>
      </c>
      <c r="R243">
        <f t="shared" ca="1" si="65"/>
        <v>1.3807774708652659E-2</v>
      </c>
    </row>
    <row r="244" spans="1:18" x14ac:dyDescent="0.2">
      <c r="A244" s="82">
        <v>22286</v>
      </c>
      <c r="B244" s="82">
        <v>0.11339847999624908</v>
      </c>
      <c r="C244" s="82">
        <v>0.1</v>
      </c>
      <c r="D244" s="83">
        <f t="shared" si="51"/>
        <v>2.2286000000000001</v>
      </c>
      <c r="E244" s="83">
        <f t="shared" si="52"/>
        <v>0.11339847999624908</v>
      </c>
      <c r="F244" s="25">
        <f t="shared" si="53"/>
        <v>0.22286000000000003</v>
      </c>
      <c r="G244" s="25">
        <f t="shared" si="54"/>
        <v>1.1339847999624909E-2</v>
      </c>
      <c r="H244" s="25">
        <f t="shared" si="55"/>
        <v>0.4966657960000001</v>
      </c>
      <c r="I244" s="25">
        <f t="shared" si="56"/>
        <v>1.1068693929656004</v>
      </c>
      <c r="J244" s="25">
        <f t="shared" si="57"/>
        <v>2.4667691291631373</v>
      </c>
      <c r="K244" s="25">
        <f t="shared" si="58"/>
        <v>2.5271985251964075E-2</v>
      </c>
      <c r="L244" s="25">
        <f t="shared" si="59"/>
        <v>5.632114633252714E-2</v>
      </c>
      <c r="M244" s="25">
        <f t="shared" ca="1" si="60"/>
        <v>9.7100186294163504E-2</v>
      </c>
      <c r="N244" s="25">
        <f t="shared" ca="1" si="61"/>
        <v>2.6563437759944233E-5</v>
      </c>
      <c r="O244" s="24">
        <f t="shared" ca="1" si="62"/>
        <v>146410187.06384534</v>
      </c>
      <c r="P244" s="25">
        <f t="shared" ca="1" si="63"/>
        <v>742587916.76449645</v>
      </c>
      <c r="Q244" s="25">
        <f t="shared" ca="1" si="64"/>
        <v>67688231.807316393</v>
      </c>
      <c r="R244">
        <f t="shared" ca="1" si="65"/>
        <v>1.6298293702085576E-2</v>
      </c>
    </row>
    <row r="245" spans="1:18" x14ac:dyDescent="0.2">
      <c r="A245" s="82">
        <v>22286</v>
      </c>
      <c r="B245" s="82">
        <v>0.11379847999342019</v>
      </c>
      <c r="C245" s="82">
        <v>1</v>
      </c>
      <c r="D245" s="83">
        <f t="shared" si="51"/>
        <v>2.2286000000000001</v>
      </c>
      <c r="E245" s="83">
        <f t="shared" si="52"/>
        <v>0.11379847999342019</v>
      </c>
      <c r="F245" s="25">
        <f t="shared" si="53"/>
        <v>2.2286000000000001</v>
      </c>
      <c r="G245" s="25">
        <f t="shared" si="54"/>
        <v>0.11379847999342019</v>
      </c>
      <c r="H245" s="25">
        <f t="shared" si="55"/>
        <v>4.9666579600000009</v>
      </c>
      <c r="I245" s="25">
        <f t="shared" si="56"/>
        <v>11.068693929656003</v>
      </c>
      <c r="J245" s="25">
        <f t="shared" si="57"/>
        <v>24.667691291631371</v>
      </c>
      <c r="K245" s="25">
        <f t="shared" si="58"/>
        <v>0.25361129251333625</v>
      </c>
      <c r="L245" s="25">
        <f t="shared" si="59"/>
        <v>0.56519812649522116</v>
      </c>
      <c r="M245" s="25">
        <f t="shared" ca="1" si="60"/>
        <v>9.7100186294163504E-2</v>
      </c>
      <c r="N245" s="25">
        <f t="shared" ca="1" si="61"/>
        <v>2.7883301246663545E-4</v>
      </c>
      <c r="O245" s="24">
        <f t="shared" ca="1" si="62"/>
        <v>14641018706.384512</v>
      </c>
      <c r="P245" s="25">
        <f t="shared" ca="1" si="63"/>
        <v>74258791676.449463</v>
      </c>
      <c r="Q245" s="25">
        <f t="shared" ca="1" si="64"/>
        <v>6768823180.7316341</v>
      </c>
      <c r="R245">
        <f t="shared" ca="1" si="65"/>
        <v>1.6698293699256683E-2</v>
      </c>
    </row>
    <row r="246" spans="1:18" x14ac:dyDescent="0.2">
      <c r="A246" s="82">
        <v>22288.5</v>
      </c>
      <c r="B246" s="82">
        <v>0.11211018000176409</v>
      </c>
      <c r="C246" s="82">
        <v>1</v>
      </c>
      <c r="D246" s="83">
        <f t="shared" si="51"/>
        <v>2.22885</v>
      </c>
      <c r="E246" s="83">
        <f t="shared" si="52"/>
        <v>0.11211018000176409</v>
      </c>
      <c r="F246" s="25">
        <f t="shared" si="53"/>
        <v>2.22885</v>
      </c>
      <c r="G246" s="25">
        <f t="shared" si="54"/>
        <v>0.11211018000176409</v>
      </c>
      <c r="H246" s="25">
        <f t="shared" si="55"/>
        <v>4.9677723225000001</v>
      </c>
      <c r="I246" s="25">
        <f t="shared" si="56"/>
        <v>11.072419341004125</v>
      </c>
      <c r="J246" s="25">
        <f t="shared" si="57"/>
        <v>24.678761848197041</v>
      </c>
      <c r="K246" s="25">
        <f t="shared" si="58"/>
        <v>0.2498767746969319</v>
      </c>
      <c r="L246" s="25">
        <f t="shared" si="59"/>
        <v>0.55693784928325663</v>
      </c>
      <c r="M246" s="25">
        <f t="shared" ca="1" si="60"/>
        <v>9.7121369302302654E-2</v>
      </c>
      <c r="N246" s="25">
        <f t="shared" ca="1" si="61"/>
        <v>2.246644461842897E-4</v>
      </c>
      <c r="O246" s="24">
        <f t="shared" ca="1" si="62"/>
        <v>14611823973.545698</v>
      </c>
      <c r="P246" s="25">
        <f t="shared" ca="1" si="63"/>
        <v>74263676044.137527</v>
      </c>
      <c r="Q246" s="25">
        <f t="shared" ca="1" si="64"/>
        <v>6766266724.0489826</v>
      </c>
      <c r="R246">
        <f t="shared" ca="1" si="65"/>
        <v>1.4988810699461438E-2</v>
      </c>
    </row>
    <row r="247" spans="1:18" x14ac:dyDescent="0.2">
      <c r="A247" s="82">
        <v>22288.5</v>
      </c>
      <c r="B247" s="82">
        <v>0.11291017999610631</v>
      </c>
      <c r="C247" s="82">
        <v>0.1</v>
      </c>
      <c r="D247" s="83">
        <f t="shared" si="51"/>
        <v>2.22885</v>
      </c>
      <c r="E247" s="83">
        <f t="shared" si="52"/>
        <v>0.11291017999610631</v>
      </c>
      <c r="F247" s="25">
        <f t="shared" si="53"/>
        <v>0.222885</v>
      </c>
      <c r="G247" s="25">
        <f t="shared" si="54"/>
        <v>1.1291017999610631E-2</v>
      </c>
      <c r="H247" s="25">
        <f t="shared" si="55"/>
        <v>0.49677723224999998</v>
      </c>
      <c r="I247" s="25">
        <f t="shared" si="56"/>
        <v>1.1072419341004125</v>
      </c>
      <c r="J247" s="25">
        <f t="shared" si="57"/>
        <v>2.4678761848197044</v>
      </c>
      <c r="K247" s="25">
        <f t="shared" si="58"/>
        <v>2.5165985468432156E-2</v>
      </c>
      <c r="L247" s="25">
        <f t="shared" si="59"/>
        <v>5.6091206711315011E-2</v>
      </c>
      <c r="M247" s="25">
        <f t="shared" ca="1" si="60"/>
        <v>9.7121369302302654E-2</v>
      </c>
      <c r="N247" s="25">
        <f t="shared" ca="1" si="61"/>
        <v>2.4928654312476863E-5</v>
      </c>
      <c r="O247" s="24">
        <f t="shared" ca="1" si="62"/>
        <v>146118239.73545805</v>
      </c>
      <c r="P247" s="25">
        <f t="shared" ca="1" si="63"/>
        <v>742636760.44137657</v>
      </c>
      <c r="Q247" s="25">
        <f t="shared" ca="1" si="64"/>
        <v>67662667.240489796</v>
      </c>
      <c r="R247">
        <f t="shared" ca="1" si="65"/>
        <v>1.5788810693803654E-2</v>
      </c>
    </row>
    <row r="248" spans="1:18" x14ac:dyDescent="0.2">
      <c r="A248" s="82">
        <v>22291</v>
      </c>
      <c r="B248" s="82">
        <v>0.10832187999039888</v>
      </c>
      <c r="C248" s="82">
        <v>1</v>
      </c>
      <c r="D248" s="83">
        <f t="shared" si="51"/>
        <v>2.2290999999999999</v>
      </c>
      <c r="E248" s="83">
        <f t="shared" si="52"/>
        <v>0.10832187999039888</v>
      </c>
      <c r="F248" s="25">
        <f t="shared" si="53"/>
        <v>2.2290999999999999</v>
      </c>
      <c r="G248" s="25">
        <f t="shared" si="54"/>
        <v>0.10832187999039888</v>
      </c>
      <c r="H248" s="25">
        <f t="shared" si="55"/>
        <v>4.968886809999999</v>
      </c>
      <c r="I248" s="25">
        <f t="shared" si="56"/>
        <v>11.076145588170997</v>
      </c>
      <c r="J248" s="25">
        <f t="shared" si="57"/>
        <v>24.689836130591967</v>
      </c>
      <c r="K248" s="25">
        <f t="shared" si="58"/>
        <v>0.24146030268659813</v>
      </c>
      <c r="L248" s="25">
        <f t="shared" si="59"/>
        <v>0.53823916071869582</v>
      </c>
      <c r="M248" s="25">
        <f t="shared" ca="1" si="60"/>
        <v>9.7142554307907497E-2</v>
      </c>
      <c r="N248" s="25">
        <f t="shared" ca="1" si="61"/>
        <v>1.2497732271521151E-4</v>
      </c>
      <c r="O248" s="24">
        <f t="shared" ca="1" si="62"/>
        <v>14582664215.714888</v>
      </c>
      <c r="P248" s="25">
        <f t="shared" ca="1" si="63"/>
        <v>74268539485.075485</v>
      </c>
      <c r="Q248" s="25">
        <f t="shared" ca="1" si="64"/>
        <v>6763709035.8747787</v>
      </c>
      <c r="R248">
        <f t="shared" ca="1" si="65"/>
        <v>1.1179325682491387E-2</v>
      </c>
    </row>
    <row r="249" spans="1:18" x14ac:dyDescent="0.2">
      <c r="A249" s="82">
        <v>22291</v>
      </c>
      <c r="B249" s="82">
        <v>0.10842187999514863</v>
      </c>
      <c r="C249" s="82">
        <v>0.1</v>
      </c>
      <c r="D249" s="83">
        <f t="shared" si="51"/>
        <v>2.2290999999999999</v>
      </c>
      <c r="E249" s="83">
        <f t="shared" si="52"/>
        <v>0.10842187999514863</v>
      </c>
      <c r="F249" s="25">
        <f t="shared" si="53"/>
        <v>0.22291</v>
      </c>
      <c r="G249" s="25">
        <f t="shared" si="54"/>
        <v>1.0842187999514863E-2</v>
      </c>
      <c r="H249" s="25">
        <f t="shared" si="55"/>
        <v>0.49688868099999994</v>
      </c>
      <c r="I249" s="25">
        <f t="shared" si="56"/>
        <v>1.1076145588170998</v>
      </c>
      <c r="J249" s="25">
        <f t="shared" si="57"/>
        <v>2.4689836130591969</v>
      </c>
      <c r="K249" s="25">
        <f t="shared" si="58"/>
        <v>2.416832126971858E-2</v>
      </c>
      <c r="L249" s="25">
        <f t="shared" si="59"/>
        <v>5.3873604942329685E-2</v>
      </c>
      <c r="M249" s="25">
        <f t="shared" ca="1" si="60"/>
        <v>9.7142554307907497E-2</v>
      </c>
      <c r="N249" s="25">
        <f t="shared" ca="1" si="61"/>
        <v>1.2722318795885765E-5</v>
      </c>
      <c r="O249" s="24">
        <f t="shared" ca="1" si="62"/>
        <v>145826642.15714958</v>
      </c>
      <c r="P249" s="25">
        <f t="shared" ca="1" si="63"/>
        <v>742685394.85075581</v>
      </c>
      <c r="Q249" s="25">
        <f t="shared" ca="1" si="64"/>
        <v>67637090.358747676</v>
      </c>
      <c r="R249">
        <f t="shared" ca="1" si="65"/>
        <v>1.1279325687241132E-2</v>
      </c>
    </row>
    <row r="250" spans="1:18" x14ac:dyDescent="0.2">
      <c r="A250" s="82">
        <v>22296</v>
      </c>
      <c r="B250" s="82">
        <v>0.10344528000132414</v>
      </c>
      <c r="C250" s="82">
        <v>0.1</v>
      </c>
      <c r="D250" s="83">
        <f t="shared" si="51"/>
        <v>2.2296</v>
      </c>
      <c r="E250" s="83">
        <f t="shared" si="52"/>
        <v>0.10344528000132414</v>
      </c>
      <c r="F250" s="25">
        <f t="shared" si="53"/>
        <v>0.22296000000000002</v>
      </c>
      <c r="G250" s="25">
        <f t="shared" si="54"/>
        <v>1.0344528000132414E-2</v>
      </c>
      <c r="H250" s="25">
        <f t="shared" si="55"/>
        <v>0.49711161600000003</v>
      </c>
      <c r="I250" s="25">
        <f t="shared" si="56"/>
        <v>1.1083600590336</v>
      </c>
      <c r="J250" s="25">
        <f t="shared" si="57"/>
        <v>2.4711995876213146</v>
      </c>
      <c r="K250" s="25">
        <f t="shared" si="58"/>
        <v>2.3064159629095228E-2</v>
      </c>
      <c r="L250" s="25">
        <f t="shared" si="59"/>
        <v>5.1423850309030718E-2</v>
      </c>
      <c r="M250" s="25">
        <f t="shared" ca="1" si="60"/>
        <v>9.7184930311514428E-2</v>
      </c>
      <c r="N250" s="25">
        <f t="shared" ca="1" si="61"/>
        <v>3.919197823870051E-6</v>
      </c>
      <c r="O250" s="24">
        <f t="shared" ca="1" si="62"/>
        <v>145244495.5506992</v>
      </c>
      <c r="P250" s="25">
        <f t="shared" ca="1" si="63"/>
        <v>742782035.78423166</v>
      </c>
      <c r="Q250" s="25">
        <f t="shared" ca="1" si="64"/>
        <v>67585899.689416274</v>
      </c>
      <c r="R250">
        <f t="shared" ca="1" si="65"/>
        <v>6.2603496898097077E-3</v>
      </c>
    </row>
    <row r="251" spans="1:18" x14ac:dyDescent="0.2">
      <c r="A251" s="82">
        <v>22296</v>
      </c>
      <c r="B251" s="82">
        <v>0.10424527999566635</v>
      </c>
      <c r="C251" s="82">
        <v>1</v>
      </c>
      <c r="D251" s="83">
        <f t="shared" si="51"/>
        <v>2.2296</v>
      </c>
      <c r="E251" s="83">
        <f t="shared" si="52"/>
        <v>0.10424527999566635</v>
      </c>
      <c r="F251" s="25">
        <f t="shared" si="53"/>
        <v>2.2296</v>
      </c>
      <c r="G251" s="25">
        <f t="shared" si="54"/>
        <v>0.10424527999566635</v>
      </c>
      <c r="H251" s="25">
        <f t="shared" si="55"/>
        <v>4.9711161600000002</v>
      </c>
      <c r="I251" s="25">
        <f t="shared" si="56"/>
        <v>11.083600590336001</v>
      </c>
      <c r="J251" s="25">
        <f t="shared" si="57"/>
        <v>24.711995876213148</v>
      </c>
      <c r="K251" s="25">
        <f t="shared" si="58"/>
        <v>0.2324252762783377</v>
      </c>
      <c r="L251" s="25">
        <f t="shared" si="59"/>
        <v>0.51821539599018174</v>
      </c>
      <c r="M251" s="25">
        <f t="shared" ca="1" si="60"/>
        <v>9.7184930311514428E-2</v>
      </c>
      <c r="N251" s="25">
        <f t="shared" ca="1" si="61"/>
        <v>4.984853766250416E-5</v>
      </c>
      <c r="O251" s="24">
        <f t="shared" ca="1" si="62"/>
        <v>14524449555.069996</v>
      </c>
      <c r="P251" s="25">
        <f t="shared" ca="1" si="63"/>
        <v>74278203578.423203</v>
      </c>
      <c r="Q251" s="25">
        <f t="shared" ca="1" si="64"/>
        <v>6758589968.941637</v>
      </c>
      <c r="R251">
        <f t="shared" ca="1" si="65"/>
        <v>7.0603496841519231E-3</v>
      </c>
    </row>
    <row r="252" spans="1:18" x14ac:dyDescent="0.2">
      <c r="A252" s="82">
        <v>22298.5</v>
      </c>
      <c r="B252" s="82">
        <v>0.10115697999572149</v>
      </c>
      <c r="C252" s="82">
        <v>1</v>
      </c>
      <c r="D252" s="83">
        <f t="shared" si="51"/>
        <v>2.2298499999999999</v>
      </c>
      <c r="E252" s="83">
        <f t="shared" si="52"/>
        <v>0.10115697999572149</v>
      </c>
      <c r="F252" s="25">
        <f t="shared" si="53"/>
        <v>2.2298499999999999</v>
      </c>
      <c r="G252" s="25">
        <f t="shared" si="54"/>
        <v>0.10115697999572149</v>
      </c>
      <c r="H252" s="25">
        <f t="shared" si="55"/>
        <v>4.9722310224999999</v>
      </c>
      <c r="I252" s="25">
        <f t="shared" si="56"/>
        <v>11.087329345521624</v>
      </c>
      <c r="J252" s="25">
        <f t="shared" si="57"/>
        <v>24.723081341111392</v>
      </c>
      <c r="K252" s="25">
        <f t="shared" si="58"/>
        <v>0.22556489184345954</v>
      </c>
      <c r="L252" s="25">
        <f t="shared" si="59"/>
        <v>0.50297587407713829</v>
      </c>
      <c r="M252" s="25">
        <f t="shared" ca="1" si="60"/>
        <v>9.7206121309516433E-2</v>
      </c>
      <c r="N252" s="25">
        <f t="shared" ca="1" si="61"/>
        <v>1.5609284358361916E-5</v>
      </c>
      <c r="O252" s="24">
        <f t="shared" ca="1" si="62"/>
        <v>14495394617.260925</v>
      </c>
      <c r="P252" s="25">
        <f t="shared" ca="1" si="63"/>
        <v>74283004226.717026</v>
      </c>
      <c r="Q252" s="25">
        <f t="shared" ca="1" si="64"/>
        <v>6756028592.1293221</v>
      </c>
      <c r="R252">
        <f t="shared" ca="1" si="65"/>
        <v>3.9508586862050527E-3</v>
      </c>
    </row>
    <row r="253" spans="1:18" x14ac:dyDescent="0.2">
      <c r="A253" s="82">
        <v>22301</v>
      </c>
      <c r="B253" s="82">
        <v>9.9468679996789433E-2</v>
      </c>
      <c r="C253" s="82">
        <v>1</v>
      </c>
      <c r="D253" s="83">
        <f t="shared" si="51"/>
        <v>2.2301000000000002</v>
      </c>
      <c r="E253" s="83">
        <f t="shared" si="52"/>
        <v>9.9468679996789433E-2</v>
      </c>
      <c r="F253" s="25">
        <f t="shared" si="53"/>
        <v>2.2301000000000002</v>
      </c>
      <c r="G253" s="25">
        <f t="shared" si="54"/>
        <v>9.9468679996789433E-2</v>
      </c>
      <c r="H253" s="25">
        <f t="shared" si="55"/>
        <v>4.9733460100000011</v>
      </c>
      <c r="I253" s="25">
        <f t="shared" si="56"/>
        <v>11.091058936901003</v>
      </c>
      <c r="J253" s="25">
        <f t="shared" si="57"/>
        <v>24.73417053518293</v>
      </c>
      <c r="K253" s="25">
        <f t="shared" si="58"/>
        <v>0.22182510326084012</v>
      </c>
      <c r="L253" s="25">
        <f t="shared" si="59"/>
        <v>0.49469216278199962</v>
      </c>
      <c r="M253" s="25">
        <f t="shared" ca="1" si="60"/>
        <v>9.7227314304984186E-2</v>
      </c>
      <c r="N253" s="25">
        <f t="shared" ca="1" si="61"/>
        <v>5.0237201644016145E-6</v>
      </c>
      <c r="O253" s="24">
        <f t="shared" ca="1" si="62"/>
        <v>14466374584.470186</v>
      </c>
      <c r="P253" s="25">
        <f t="shared" ca="1" si="63"/>
        <v>74287783940.029343</v>
      </c>
      <c r="Q253" s="25">
        <f t="shared" ca="1" si="64"/>
        <v>6753465987.7186537</v>
      </c>
      <c r="R253">
        <f t="shared" ca="1" si="65"/>
        <v>2.2413656918052471E-3</v>
      </c>
    </row>
    <row r="254" spans="1:18" x14ac:dyDescent="0.2">
      <c r="A254" s="82">
        <v>22313</v>
      </c>
      <c r="B254" s="82">
        <v>0.10442483999941032</v>
      </c>
      <c r="C254" s="82">
        <v>1</v>
      </c>
      <c r="D254" s="83">
        <f t="shared" si="51"/>
        <v>2.2313000000000001</v>
      </c>
      <c r="E254" s="83">
        <f t="shared" si="52"/>
        <v>0.10442483999941032</v>
      </c>
      <c r="F254" s="25">
        <f t="shared" si="53"/>
        <v>2.2313000000000001</v>
      </c>
      <c r="G254" s="25">
        <f t="shared" si="54"/>
        <v>0.10442483999941032</v>
      </c>
      <c r="H254" s="25">
        <f t="shared" si="55"/>
        <v>4.97869969</v>
      </c>
      <c r="I254" s="25">
        <f t="shared" si="56"/>
        <v>11.108972618297001</v>
      </c>
      <c r="J254" s="25">
        <f t="shared" si="57"/>
        <v>24.7874506032061</v>
      </c>
      <c r="K254" s="25">
        <f t="shared" si="58"/>
        <v>0.23300314549068427</v>
      </c>
      <c r="L254" s="25">
        <f t="shared" si="59"/>
        <v>0.51989991853336381</v>
      </c>
      <c r="M254" s="25">
        <f t="shared" ca="1" si="60"/>
        <v>9.7329068487952017E-2</v>
      </c>
      <c r="N254" s="25">
        <f t="shared" ca="1" si="61"/>
        <v>5.0349973342823308E-5</v>
      </c>
      <c r="O254" s="24">
        <f t="shared" ca="1" si="62"/>
        <v>14327563753.23103</v>
      </c>
      <c r="P254" s="25">
        <f t="shared" ca="1" si="63"/>
        <v>74310435085.023102</v>
      </c>
      <c r="Q254" s="25">
        <f t="shared" ca="1" si="64"/>
        <v>6741148429.1591539</v>
      </c>
      <c r="R254">
        <f t="shared" ca="1" si="65"/>
        <v>7.095771511458307E-3</v>
      </c>
    </row>
    <row r="255" spans="1:18" x14ac:dyDescent="0.2">
      <c r="A255" s="82">
        <v>22313</v>
      </c>
      <c r="B255" s="82">
        <v>0.10452483999688411</v>
      </c>
      <c r="C255" s="82">
        <v>0.1</v>
      </c>
      <c r="D255" s="83">
        <f t="shared" si="51"/>
        <v>2.2313000000000001</v>
      </c>
      <c r="E255" s="83">
        <f t="shared" si="52"/>
        <v>0.10452483999688411</v>
      </c>
      <c r="F255" s="25">
        <f t="shared" si="53"/>
        <v>0.22313000000000002</v>
      </c>
      <c r="G255" s="25">
        <f t="shared" si="54"/>
        <v>1.0452483999688412E-2</v>
      </c>
      <c r="H255" s="25">
        <f t="shared" si="55"/>
        <v>0.49786996900000008</v>
      </c>
      <c r="I255" s="25">
        <f t="shared" si="56"/>
        <v>1.1108972618297002</v>
      </c>
      <c r="J255" s="25">
        <f t="shared" si="57"/>
        <v>2.4787450603206103</v>
      </c>
      <c r="K255" s="25">
        <f t="shared" si="58"/>
        <v>2.3322627548504754E-2</v>
      </c>
      <c r="L255" s="25">
        <f t="shared" si="59"/>
        <v>5.203977884897866E-2</v>
      </c>
      <c r="M255" s="25">
        <f t="shared" ca="1" si="60"/>
        <v>9.7329068487952017E-2</v>
      </c>
      <c r="N255" s="25">
        <f t="shared" ca="1" si="61"/>
        <v>5.1779127608758877E-6</v>
      </c>
      <c r="O255" s="24">
        <f t="shared" ca="1" si="62"/>
        <v>143275637.53231132</v>
      </c>
      <c r="P255" s="25">
        <f t="shared" ca="1" si="63"/>
        <v>743104350.85023355</v>
      </c>
      <c r="Q255" s="25">
        <f t="shared" ca="1" si="64"/>
        <v>67411484.29159154</v>
      </c>
      <c r="R255">
        <f t="shared" ca="1" si="65"/>
        <v>7.1957715089320945E-3</v>
      </c>
    </row>
    <row r="256" spans="1:18" x14ac:dyDescent="0.2">
      <c r="A256" s="82">
        <v>22318</v>
      </c>
      <c r="B256" s="82">
        <v>0.10954823999782093</v>
      </c>
      <c r="C256" s="82">
        <v>0.1</v>
      </c>
      <c r="D256" s="83">
        <f t="shared" si="51"/>
        <v>2.2317999999999998</v>
      </c>
      <c r="E256" s="83">
        <f t="shared" si="52"/>
        <v>0.10954823999782093</v>
      </c>
      <c r="F256" s="25">
        <f t="shared" si="53"/>
        <v>0.22317999999999999</v>
      </c>
      <c r="G256" s="25">
        <f t="shared" si="54"/>
        <v>1.0954823999782093E-2</v>
      </c>
      <c r="H256" s="25">
        <f t="shared" si="55"/>
        <v>0.49809312399999994</v>
      </c>
      <c r="I256" s="25">
        <f t="shared" si="56"/>
        <v>1.1116442341431998</v>
      </c>
      <c r="J256" s="25">
        <f t="shared" si="57"/>
        <v>2.4809676017607929</v>
      </c>
      <c r="K256" s="25">
        <f t="shared" si="58"/>
        <v>2.4448976202713673E-2</v>
      </c>
      <c r="L256" s="25">
        <f t="shared" si="59"/>
        <v>5.4565225089216372E-2</v>
      </c>
      <c r="M256" s="25">
        <f t="shared" ca="1" si="60"/>
        <v>9.7371479646955458E-2</v>
      </c>
      <c r="N256" s="25">
        <f t="shared" ca="1" si="61"/>
        <v>1.4827349264240939E-5</v>
      </c>
      <c r="O256" s="24">
        <f t="shared" ca="1" si="62"/>
        <v>142699626.82493737</v>
      </c>
      <c r="P256" s="25">
        <f t="shared" ca="1" si="63"/>
        <v>743197306.37497747</v>
      </c>
      <c r="Q256" s="25">
        <f t="shared" ca="1" si="64"/>
        <v>67360077.977335468</v>
      </c>
      <c r="R256">
        <f t="shared" ca="1" si="65"/>
        <v>1.217676035086547E-2</v>
      </c>
    </row>
    <row r="257" spans="1:18" x14ac:dyDescent="0.2">
      <c r="A257" s="82">
        <v>22327.5</v>
      </c>
      <c r="B257" s="82">
        <v>0.11189269999886164</v>
      </c>
      <c r="C257" s="82">
        <v>1</v>
      </c>
      <c r="D257" s="83">
        <f t="shared" si="51"/>
        <v>2.2327499999999998</v>
      </c>
      <c r="E257" s="83">
        <f t="shared" si="52"/>
        <v>0.11189269999886164</v>
      </c>
      <c r="F257" s="25">
        <f t="shared" si="53"/>
        <v>2.2327499999999998</v>
      </c>
      <c r="G257" s="25">
        <f t="shared" si="54"/>
        <v>0.11189269999886164</v>
      </c>
      <c r="H257" s="25">
        <f t="shared" si="55"/>
        <v>4.985172562499999</v>
      </c>
      <c r="I257" s="25">
        <f t="shared" si="56"/>
        <v>11.130644038921872</v>
      </c>
      <c r="J257" s="25">
        <f t="shared" si="57"/>
        <v>24.851945477902806</v>
      </c>
      <c r="K257" s="25">
        <f t="shared" si="58"/>
        <v>0.24982842592245832</v>
      </c>
      <c r="L257" s="25">
        <f t="shared" si="59"/>
        <v>0.55780441797836877</v>
      </c>
      <c r="M257" s="25">
        <f t="shared" ca="1" si="60"/>
        <v>9.7452082861134187E-2</v>
      </c>
      <c r="N257" s="25">
        <f t="shared" ca="1" si="61"/>
        <v>2.0853142331842795E-4</v>
      </c>
      <c r="O257" s="24">
        <f t="shared" ca="1" si="62"/>
        <v>14160903683.727579</v>
      </c>
      <c r="P257" s="25">
        <f t="shared" ca="1" si="63"/>
        <v>74337161298.418015</v>
      </c>
      <c r="Q257" s="25">
        <f t="shared" ca="1" si="64"/>
        <v>6726227160.3664541</v>
      </c>
      <c r="R257">
        <f t="shared" ca="1" si="65"/>
        <v>1.4440617137727457E-2</v>
      </c>
    </row>
    <row r="258" spans="1:18" x14ac:dyDescent="0.2">
      <c r="A258" s="82">
        <v>22327.5</v>
      </c>
      <c r="B258" s="82">
        <v>0.11209270000108518</v>
      </c>
      <c r="C258" s="82">
        <v>0.1</v>
      </c>
      <c r="D258" s="83">
        <f t="shared" si="51"/>
        <v>2.2327499999999998</v>
      </c>
      <c r="E258" s="83">
        <f t="shared" si="52"/>
        <v>0.11209270000108518</v>
      </c>
      <c r="F258" s="25">
        <f t="shared" si="53"/>
        <v>0.223275</v>
      </c>
      <c r="G258" s="25">
        <f t="shared" si="54"/>
        <v>1.1209270000108518E-2</v>
      </c>
      <c r="H258" s="25">
        <f t="shared" si="55"/>
        <v>0.49851725624999993</v>
      </c>
      <c r="I258" s="25">
        <f t="shared" si="56"/>
        <v>1.1130644038921873</v>
      </c>
      <c r="J258" s="25">
        <f t="shared" si="57"/>
        <v>2.485194547790281</v>
      </c>
      <c r="K258" s="25">
        <f t="shared" si="58"/>
        <v>2.5027497592742292E-2</v>
      </c>
      <c r="L258" s="25">
        <f t="shared" si="59"/>
        <v>5.588014525019535E-2</v>
      </c>
      <c r="M258" s="25">
        <f t="shared" ca="1" si="60"/>
        <v>9.7452082861134187E-2</v>
      </c>
      <c r="N258" s="25">
        <f t="shared" ca="1" si="61"/>
        <v>2.1434767023862673E-5</v>
      </c>
      <c r="O258" s="24">
        <f t="shared" ca="1" si="62"/>
        <v>141609036.83727559</v>
      </c>
      <c r="P258" s="25">
        <f t="shared" ca="1" si="63"/>
        <v>743371612.98418236</v>
      </c>
      <c r="Q258" s="25">
        <f t="shared" ca="1" si="64"/>
        <v>67262271.603664711</v>
      </c>
      <c r="R258">
        <f t="shared" ca="1" si="65"/>
        <v>1.464061713995099E-2</v>
      </c>
    </row>
    <row r="259" spans="1:18" x14ac:dyDescent="0.2">
      <c r="A259" s="82">
        <v>22330</v>
      </c>
      <c r="B259" s="82">
        <v>0.10760439999285154</v>
      </c>
      <c r="C259" s="82">
        <v>0.1</v>
      </c>
      <c r="D259" s="83">
        <f t="shared" si="51"/>
        <v>2.2330000000000001</v>
      </c>
      <c r="E259" s="83">
        <f t="shared" si="52"/>
        <v>0.10760439999285154</v>
      </c>
      <c r="F259" s="25">
        <f t="shared" si="53"/>
        <v>0.22330000000000003</v>
      </c>
      <c r="G259" s="25">
        <f t="shared" si="54"/>
        <v>1.0760439999285155E-2</v>
      </c>
      <c r="H259" s="25">
        <f t="shared" si="55"/>
        <v>0.4986289000000001</v>
      </c>
      <c r="I259" s="25">
        <f t="shared" si="56"/>
        <v>1.1134383337000002</v>
      </c>
      <c r="J259" s="25">
        <f t="shared" si="57"/>
        <v>2.4863077991521005</v>
      </c>
      <c r="K259" s="25">
        <f t="shared" si="58"/>
        <v>2.4028062518403753E-2</v>
      </c>
      <c r="L259" s="25">
        <f t="shared" si="59"/>
        <v>5.3654663603595582E-2</v>
      </c>
      <c r="M259" s="25">
        <f t="shared" ca="1" si="60"/>
        <v>9.7473299027204238E-2</v>
      </c>
      <c r="N259" s="25">
        <f t="shared" ca="1" si="61"/>
        <v>1.0263920677613971E-5</v>
      </c>
      <c r="O259" s="24">
        <f t="shared" ca="1" si="62"/>
        <v>141322872.71981457</v>
      </c>
      <c r="P259" s="25">
        <f t="shared" ca="1" si="63"/>
        <v>743416980.1950599</v>
      </c>
      <c r="Q259" s="25">
        <f t="shared" ca="1" si="64"/>
        <v>67236503.872313216</v>
      </c>
      <c r="R259">
        <f t="shared" ca="1" si="65"/>
        <v>1.0131100965647302E-2</v>
      </c>
    </row>
    <row r="260" spans="1:18" x14ac:dyDescent="0.2">
      <c r="A260" s="82">
        <v>22330</v>
      </c>
      <c r="B260" s="82">
        <v>0.10950439999578521</v>
      </c>
      <c r="C260" s="82">
        <v>1</v>
      </c>
      <c r="D260" s="83">
        <f t="shared" si="51"/>
        <v>2.2330000000000001</v>
      </c>
      <c r="E260" s="83">
        <f t="shared" si="52"/>
        <v>0.10950439999578521</v>
      </c>
      <c r="F260" s="25">
        <f t="shared" si="53"/>
        <v>2.2330000000000001</v>
      </c>
      <c r="G260" s="25">
        <f t="shared" si="54"/>
        <v>0.10950439999578521</v>
      </c>
      <c r="H260" s="25">
        <f t="shared" si="55"/>
        <v>4.9862890000000002</v>
      </c>
      <c r="I260" s="25">
        <f t="shared" si="56"/>
        <v>11.134383337000001</v>
      </c>
      <c r="J260" s="25">
        <f t="shared" si="57"/>
        <v>24.863077991521003</v>
      </c>
      <c r="K260" s="25">
        <f t="shared" si="58"/>
        <v>0.24452332519058836</v>
      </c>
      <c r="L260" s="25">
        <f t="shared" si="59"/>
        <v>0.54602058515058383</v>
      </c>
      <c r="M260" s="25">
        <f t="shared" ca="1" si="60"/>
        <v>9.7473299027204238E-2</v>
      </c>
      <c r="N260" s="25">
        <f t="shared" ca="1" si="61"/>
        <v>1.4474739051618992E-4</v>
      </c>
      <c r="O260" s="24">
        <f t="shared" ca="1" si="62"/>
        <v>14132287271.981443</v>
      </c>
      <c r="P260" s="25">
        <f t="shared" ca="1" si="63"/>
        <v>74341698019.506088</v>
      </c>
      <c r="Q260" s="25">
        <f t="shared" ca="1" si="64"/>
        <v>6723650387.2313242</v>
      </c>
      <c r="R260">
        <f t="shared" ca="1" si="65"/>
        <v>1.2031100968580968E-2</v>
      </c>
    </row>
    <row r="261" spans="1:18" x14ac:dyDescent="0.2">
      <c r="A261" s="82">
        <v>22344.5</v>
      </c>
      <c r="B261" s="82">
        <v>0.10777225999481743</v>
      </c>
      <c r="C261" s="82">
        <v>1</v>
      </c>
      <c r="D261" s="83">
        <f t="shared" si="51"/>
        <v>2.2344499999999998</v>
      </c>
      <c r="E261" s="83">
        <f t="shared" si="52"/>
        <v>0.10777225999481743</v>
      </c>
      <c r="F261" s="25">
        <f t="shared" si="53"/>
        <v>2.2344499999999998</v>
      </c>
      <c r="G261" s="25">
        <f t="shared" si="54"/>
        <v>0.10777225999481743</v>
      </c>
      <c r="H261" s="25">
        <f t="shared" si="55"/>
        <v>4.9927668024999994</v>
      </c>
      <c r="I261" s="25">
        <f t="shared" si="56"/>
        <v>11.156087781846123</v>
      </c>
      <c r="J261" s="25">
        <f t="shared" si="57"/>
        <v>24.927720344146067</v>
      </c>
      <c r="K261" s="25">
        <f t="shared" si="58"/>
        <v>0.24081172634541978</v>
      </c>
      <c r="L261" s="25">
        <f t="shared" si="59"/>
        <v>0.53808176193252322</v>
      </c>
      <c r="M261" s="25">
        <f t="shared" ca="1" si="60"/>
        <v>9.7596392180434172E-2</v>
      </c>
      <c r="N261" s="25">
        <f t="shared" ca="1" si="61"/>
        <v>1.0354828577580115E-4</v>
      </c>
      <c r="O261" s="24">
        <f t="shared" ca="1" si="62"/>
        <v>13966995520.117678</v>
      </c>
      <c r="P261" s="25">
        <f t="shared" ca="1" si="63"/>
        <v>74367597610.776901</v>
      </c>
      <c r="Q261" s="25">
        <f t="shared" ca="1" si="64"/>
        <v>6708681169.030447</v>
      </c>
      <c r="R261">
        <f t="shared" ca="1" si="65"/>
        <v>1.017586781438326E-2</v>
      </c>
    </row>
    <row r="262" spans="1:18" x14ac:dyDescent="0.2">
      <c r="A262" s="82">
        <v>22344.5</v>
      </c>
      <c r="B262" s="82">
        <v>0.10917225999583025</v>
      </c>
      <c r="C262" s="82">
        <v>0.1</v>
      </c>
      <c r="D262" s="83">
        <f t="shared" si="51"/>
        <v>2.2344499999999998</v>
      </c>
      <c r="E262" s="83">
        <f t="shared" si="52"/>
        <v>0.10917225999583025</v>
      </c>
      <c r="F262" s="25">
        <f t="shared" si="53"/>
        <v>0.223445</v>
      </c>
      <c r="G262" s="25">
        <f t="shared" si="54"/>
        <v>1.0917225999583025E-2</v>
      </c>
      <c r="H262" s="25">
        <f t="shared" si="55"/>
        <v>0.49927668024999999</v>
      </c>
      <c r="I262" s="25">
        <f t="shared" si="56"/>
        <v>1.1156087781846125</v>
      </c>
      <c r="J262" s="25">
        <f t="shared" si="57"/>
        <v>2.4927720344146072</v>
      </c>
      <c r="K262" s="25">
        <f t="shared" si="58"/>
        <v>2.4393995634768288E-2</v>
      </c>
      <c r="L262" s="25">
        <f t="shared" si="59"/>
        <v>5.4507163546107996E-2</v>
      </c>
      <c r="M262" s="25">
        <f t="shared" ca="1" si="60"/>
        <v>9.7596392180434172E-2</v>
      </c>
      <c r="N262" s="25">
        <f t="shared" ca="1" si="61"/>
        <v>1.3400071567952269E-5</v>
      </c>
      <c r="O262" s="24">
        <f t="shared" ca="1" si="62"/>
        <v>139669955.20117596</v>
      </c>
      <c r="P262" s="25">
        <f t="shared" ca="1" si="63"/>
        <v>743675976.10776842</v>
      </c>
      <c r="Q262" s="25">
        <f t="shared" ca="1" si="64"/>
        <v>67086811.690304726</v>
      </c>
      <c r="R262">
        <f t="shared" ca="1" si="65"/>
        <v>1.1575867815396074E-2</v>
      </c>
    </row>
    <row r="263" spans="1:18" x14ac:dyDescent="0.2">
      <c r="A263" s="82">
        <v>22352</v>
      </c>
      <c r="B263" s="82">
        <v>0.10170735999417957</v>
      </c>
      <c r="C263" s="82">
        <v>1</v>
      </c>
      <c r="D263" s="83">
        <f t="shared" si="51"/>
        <v>2.2351999999999999</v>
      </c>
      <c r="E263" s="83">
        <f t="shared" si="52"/>
        <v>0.10170735999417957</v>
      </c>
      <c r="F263" s="25">
        <f t="shared" si="53"/>
        <v>2.2351999999999999</v>
      </c>
      <c r="G263" s="25">
        <f t="shared" si="54"/>
        <v>0.10170735999417957</v>
      </c>
      <c r="H263" s="25">
        <f t="shared" si="55"/>
        <v>4.9961190399999991</v>
      </c>
      <c r="I263" s="25">
        <f t="shared" si="56"/>
        <v>11.167325278207997</v>
      </c>
      <c r="J263" s="25">
        <f t="shared" si="57"/>
        <v>24.961205461850515</v>
      </c>
      <c r="K263" s="25">
        <f t="shared" si="58"/>
        <v>0.22733629105899017</v>
      </c>
      <c r="L263" s="25">
        <f t="shared" si="59"/>
        <v>0.50814207777505482</v>
      </c>
      <c r="M263" s="25">
        <f t="shared" ca="1" si="60"/>
        <v>9.7660087419341915E-2</v>
      </c>
      <c r="N263" s="25">
        <f t="shared" ca="1" si="61"/>
        <v>1.6380415295033015E-5</v>
      </c>
      <c r="O263" s="24">
        <f t="shared" ca="1" si="62"/>
        <v>13881956507.175978</v>
      </c>
      <c r="P263" s="25">
        <f t="shared" ca="1" si="63"/>
        <v>74380717157.268112</v>
      </c>
      <c r="Q263" s="25">
        <f t="shared" ca="1" si="64"/>
        <v>6700922491.6940269</v>
      </c>
      <c r="R263">
        <f t="shared" ca="1" si="65"/>
        <v>4.0472725748376542E-3</v>
      </c>
    </row>
    <row r="264" spans="1:18" x14ac:dyDescent="0.2">
      <c r="A264" s="82">
        <v>22352</v>
      </c>
      <c r="B264" s="82">
        <v>0.1034073599948897</v>
      </c>
      <c r="C264" s="82">
        <v>1</v>
      </c>
      <c r="D264" s="83">
        <f t="shared" si="51"/>
        <v>2.2351999999999999</v>
      </c>
      <c r="E264" s="83">
        <f t="shared" si="52"/>
        <v>0.1034073599948897</v>
      </c>
      <c r="F264" s="25">
        <f t="shared" si="53"/>
        <v>2.2351999999999999</v>
      </c>
      <c r="G264" s="25">
        <f t="shared" si="54"/>
        <v>0.1034073599948897</v>
      </c>
      <c r="H264" s="25">
        <f t="shared" si="55"/>
        <v>4.9961190399999991</v>
      </c>
      <c r="I264" s="25">
        <f t="shared" si="56"/>
        <v>11.167325278207997</v>
      </c>
      <c r="J264" s="25">
        <f t="shared" si="57"/>
        <v>24.961205461850515</v>
      </c>
      <c r="K264" s="25">
        <f t="shared" si="58"/>
        <v>0.23113613106057745</v>
      </c>
      <c r="L264" s="25">
        <f t="shared" si="59"/>
        <v>0.51663548014660265</v>
      </c>
      <c r="M264" s="25">
        <f t="shared" ca="1" si="60"/>
        <v>9.7660087419341915E-2</v>
      </c>
      <c r="N264" s="25">
        <f t="shared" ca="1" si="61"/>
        <v>3.30311420576437E-5</v>
      </c>
      <c r="O264" s="24">
        <f t="shared" ca="1" si="62"/>
        <v>13881956507.175978</v>
      </c>
      <c r="P264" s="25">
        <f t="shared" ca="1" si="63"/>
        <v>74380717157.268112</v>
      </c>
      <c r="Q264" s="25">
        <f t="shared" ca="1" si="64"/>
        <v>6700922491.6940269</v>
      </c>
      <c r="R264">
        <f t="shared" ca="1" si="65"/>
        <v>5.7472725755477877E-3</v>
      </c>
    </row>
    <row r="265" spans="1:18" x14ac:dyDescent="0.2">
      <c r="A265" s="82">
        <v>22354.5</v>
      </c>
      <c r="B265" s="82">
        <v>0.10421905999101</v>
      </c>
      <c r="C265" s="82">
        <v>0.1</v>
      </c>
      <c r="D265" s="83">
        <f t="shared" si="51"/>
        <v>2.2354500000000002</v>
      </c>
      <c r="E265" s="83">
        <f t="shared" si="52"/>
        <v>0.10421905999101</v>
      </c>
      <c r="F265" s="25">
        <f t="shared" si="53"/>
        <v>0.22354500000000002</v>
      </c>
      <c r="G265" s="25">
        <f t="shared" si="54"/>
        <v>1.0421905999101E-2</v>
      </c>
      <c r="H265" s="25">
        <f t="shared" si="55"/>
        <v>0.49972367025000008</v>
      </c>
      <c r="I265" s="25">
        <f t="shared" si="56"/>
        <v>1.1171072786603629</v>
      </c>
      <c r="J265" s="25">
        <f t="shared" si="57"/>
        <v>2.4972374660813084</v>
      </c>
      <c r="K265" s="25">
        <f t="shared" si="58"/>
        <v>2.3297649765690334E-2</v>
      </c>
      <c r="L265" s="25">
        <f t="shared" si="59"/>
        <v>5.2080731168712459E-2</v>
      </c>
      <c r="M265" s="25">
        <f t="shared" ca="1" si="60"/>
        <v>9.7681323160575956E-2</v>
      </c>
      <c r="N265" s="25">
        <f t="shared" ca="1" si="61"/>
        <v>4.2742002864013776E-6</v>
      </c>
      <c r="O265" s="24">
        <f t="shared" ca="1" si="62"/>
        <v>138536792.558047</v>
      </c>
      <c r="P265" s="25">
        <f t="shared" ca="1" si="63"/>
        <v>743850483.88743556</v>
      </c>
      <c r="Q265" s="25">
        <f t="shared" ca="1" si="64"/>
        <v>66983338.514127292</v>
      </c>
      <c r="R265">
        <f t="shared" ca="1" si="65"/>
        <v>6.5377368304340433E-3</v>
      </c>
    </row>
    <row r="266" spans="1:18" x14ac:dyDescent="0.2">
      <c r="A266" s="82">
        <v>22354.5</v>
      </c>
      <c r="B266" s="82">
        <v>0.10511905999010196</v>
      </c>
      <c r="C266" s="82">
        <v>1</v>
      </c>
      <c r="D266" s="83">
        <f t="shared" si="51"/>
        <v>2.2354500000000002</v>
      </c>
      <c r="E266" s="83">
        <f t="shared" si="52"/>
        <v>0.10511905999010196</v>
      </c>
      <c r="F266" s="25">
        <f t="shared" si="53"/>
        <v>2.2354500000000002</v>
      </c>
      <c r="G266" s="25">
        <f t="shared" si="54"/>
        <v>0.10511905999010196</v>
      </c>
      <c r="H266" s="25">
        <f t="shared" si="55"/>
        <v>4.9972367025000004</v>
      </c>
      <c r="I266" s="25">
        <f t="shared" si="56"/>
        <v>11.171072786603627</v>
      </c>
      <c r="J266" s="25">
        <f t="shared" si="57"/>
        <v>24.972374660813081</v>
      </c>
      <c r="K266" s="25">
        <f t="shared" si="58"/>
        <v>0.23498840265487345</v>
      </c>
      <c r="L266" s="25">
        <f t="shared" si="59"/>
        <v>0.52530482471483686</v>
      </c>
      <c r="M266" s="25">
        <f t="shared" ca="1" si="60"/>
        <v>9.7681323160575956E-2</v>
      </c>
      <c r="N266" s="25">
        <f t="shared" ca="1" si="61"/>
        <v>5.5319929145287528E-5</v>
      </c>
      <c r="O266" s="24">
        <f t="shared" ca="1" si="62"/>
        <v>13853679255.804674</v>
      </c>
      <c r="P266" s="25">
        <f t="shared" ca="1" si="63"/>
        <v>74385048388.743576</v>
      </c>
      <c r="Q266" s="25">
        <f t="shared" ca="1" si="64"/>
        <v>6698333851.4127264</v>
      </c>
      <c r="R266">
        <f t="shared" ca="1" si="65"/>
        <v>7.4377368295260038E-3</v>
      </c>
    </row>
    <row r="267" spans="1:18" x14ac:dyDescent="0.2">
      <c r="A267" s="82">
        <v>22357</v>
      </c>
      <c r="B267" s="82">
        <v>0.1137307599929045</v>
      </c>
      <c r="C267" s="82">
        <v>0.1</v>
      </c>
      <c r="D267" s="83">
        <f t="shared" si="51"/>
        <v>2.2357</v>
      </c>
      <c r="E267" s="83">
        <f t="shared" si="52"/>
        <v>0.1137307599929045</v>
      </c>
      <c r="F267" s="25">
        <f t="shared" si="53"/>
        <v>0.22357000000000002</v>
      </c>
      <c r="G267" s="25">
        <f t="shared" si="54"/>
        <v>1.1373075999290451E-2</v>
      </c>
      <c r="H267" s="25">
        <f t="shared" si="55"/>
        <v>0.49983544900000004</v>
      </c>
      <c r="I267" s="25">
        <f t="shared" si="56"/>
        <v>1.1174821133293</v>
      </c>
      <c r="J267" s="25">
        <f t="shared" si="57"/>
        <v>2.498354760770316</v>
      </c>
      <c r="K267" s="25">
        <f t="shared" si="58"/>
        <v>2.5426786011613661E-2</v>
      </c>
      <c r="L267" s="25">
        <f t="shared" si="59"/>
        <v>5.6846665486164662E-2</v>
      </c>
      <c r="M267" s="25">
        <f t="shared" ca="1" si="60"/>
        <v>9.7702560899275676E-2</v>
      </c>
      <c r="N267" s="25">
        <f t="shared" ca="1" si="61"/>
        <v>2.5690316618500376E-5</v>
      </c>
      <c r="O267" s="24">
        <f t="shared" ca="1" si="62"/>
        <v>138254365.18545669</v>
      </c>
      <c r="P267" s="25">
        <f t="shared" ca="1" si="63"/>
        <v>743893586.41795552</v>
      </c>
      <c r="Q267" s="25">
        <f t="shared" ca="1" si="64"/>
        <v>66957440.055277832</v>
      </c>
      <c r="R267">
        <f t="shared" ca="1" si="65"/>
        <v>1.602819909362882E-2</v>
      </c>
    </row>
    <row r="268" spans="1:18" x14ac:dyDescent="0.2">
      <c r="A268" s="82">
        <v>22357</v>
      </c>
      <c r="B268" s="82">
        <v>0.11443075999704888</v>
      </c>
      <c r="C268" s="82">
        <v>1</v>
      </c>
      <c r="D268" s="83">
        <f t="shared" si="51"/>
        <v>2.2357</v>
      </c>
      <c r="E268" s="83">
        <f t="shared" si="52"/>
        <v>0.11443075999704888</v>
      </c>
      <c r="F268" s="25">
        <f t="shared" si="53"/>
        <v>2.2357</v>
      </c>
      <c r="G268" s="25">
        <f t="shared" si="54"/>
        <v>0.11443075999704888</v>
      </c>
      <c r="H268" s="25">
        <f t="shared" si="55"/>
        <v>4.9983544899999997</v>
      </c>
      <c r="I268" s="25">
        <f t="shared" si="56"/>
        <v>11.174821133292999</v>
      </c>
      <c r="J268" s="25">
        <f t="shared" si="57"/>
        <v>24.983547607703159</v>
      </c>
      <c r="K268" s="25">
        <f t="shared" si="58"/>
        <v>0.25583285012540219</v>
      </c>
      <c r="L268" s="25">
        <f t="shared" si="59"/>
        <v>0.57196550302536164</v>
      </c>
      <c r="M268" s="25">
        <f t="shared" ca="1" si="60"/>
        <v>9.7702560899275676E-2</v>
      </c>
      <c r="N268" s="25">
        <f t="shared" ca="1" si="61"/>
        <v>2.7983264505474029E-4</v>
      </c>
      <c r="O268" s="24">
        <f t="shared" ca="1" si="62"/>
        <v>13825436518.54558</v>
      </c>
      <c r="P268" s="25">
        <f t="shared" ca="1" si="63"/>
        <v>74389358641.7957</v>
      </c>
      <c r="Q268" s="25">
        <f t="shared" ca="1" si="64"/>
        <v>6695744005.5277777</v>
      </c>
      <c r="R268">
        <f t="shared" ca="1" si="65"/>
        <v>1.6728199097773205E-2</v>
      </c>
    </row>
    <row r="269" spans="1:18" x14ac:dyDescent="0.2">
      <c r="A269" s="82">
        <v>22362</v>
      </c>
      <c r="B269" s="82">
        <v>0.11375415999646066</v>
      </c>
      <c r="C269" s="82">
        <v>0.1</v>
      </c>
      <c r="D269" s="83">
        <f t="shared" si="51"/>
        <v>2.2362000000000002</v>
      </c>
      <c r="E269" s="83">
        <f t="shared" si="52"/>
        <v>0.11375415999646066</v>
      </c>
      <c r="F269" s="25">
        <f t="shared" si="53"/>
        <v>0.22362000000000004</v>
      </c>
      <c r="G269" s="25">
        <f t="shared" si="54"/>
        <v>1.1375415999646067E-2</v>
      </c>
      <c r="H269" s="25">
        <f t="shared" si="55"/>
        <v>0.50005904400000012</v>
      </c>
      <c r="I269" s="25">
        <f t="shared" si="56"/>
        <v>1.1182320341928003</v>
      </c>
      <c r="J269" s="25">
        <f t="shared" si="57"/>
        <v>2.5005904748619403</v>
      </c>
      <c r="K269" s="25">
        <f t="shared" si="58"/>
        <v>2.5437705258408539E-2</v>
      </c>
      <c r="L269" s="25">
        <f t="shared" si="59"/>
        <v>5.6883796498853181E-2</v>
      </c>
      <c r="M269" s="25">
        <f t="shared" ca="1" si="60"/>
        <v>9.7745042369072277E-2</v>
      </c>
      <c r="N269" s="25">
        <f t="shared" ca="1" si="61"/>
        <v>2.5629184720755739E-5</v>
      </c>
      <c r="O269" s="24">
        <f t="shared" ca="1" si="62"/>
        <v>137690545.1672737</v>
      </c>
      <c r="P269" s="25">
        <f t="shared" ca="1" si="63"/>
        <v>743979162.05300498</v>
      </c>
      <c r="Q269" s="25">
        <f t="shared" ca="1" si="64"/>
        <v>66905607.009056777</v>
      </c>
      <c r="R269">
        <f t="shared" ca="1" si="65"/>
        <v>1.6009117627388381E-2</v>
      </c>
    </row>
    <row r="270" spans="1:18" x14ac:dyDescent="0.2">
      <c r="A270" s="82">
        <v>22366.5</v>
      </c>
      <c r="B270" s="82">
        <v>0.10487522000039462</v>
      </c>
      <c r="C270" s="82">
        <v>1</v>
      </c>
      <c r="D270" s="83">
        <f t="shared" si="51"/>
        <v>2.23665</v>
      </c>
      <c r="E270" s="83">
        <f t="shared" si="52"/>
        <v>0.10487522000039462</v>
      </c>
      <c r="F270" s="25">
        <f t="shared" si="53"/>
        <v>2.23665</v>
      </c>
      <c r="G270" s="25">
        <f t="shared" si="54"/>
        <v>0.10487522000039462</v>
      </c>
      <c r="H270" s="25">
        <f t="shared" si="55"/>
        <v>5.0026032225000003</v>
      </c>
      <c r="I270" s="25">
        <f t="shared" si="56"/>
        <v>11.189072497604625</v>
      </c>
      <c r="J270" s="25">
        <f t="shared" si="57"/>
        <v>25.026039001767387</v>
      </c>
      <c r="K270" s="25">
        <f t="shared" si="58"/>
        <v>0.23456916081388263</v>
      </c>
      <c r="L270" s="25">
        <f t="shared" si="59"/>
        <v>0.5246491135343706</v>
      </c>
      <c r="M270" s="25">
        <f t="shared" ca="1" si="60"/>
        <v>9.7783282523221937E-2</v>
      </c>
      <c r="N270" s="25">
        <f t="shared" ca="1" si="61"/>
        <v>5.0295577180126439E-5</v>
      </c>
      <c r="O270" s="24">
        <f t="shared" ca="1" si="62"/>
        <v>13718428578.733252</v>
      </c>
      <c r="P270" s="25">
        <f t="shared" ca="1" si="63"/>
        <v>74405546247.937744</v>
      </c>
      <c r="Q270" s="25">
        <f t="shared" ca="1" si="64"/>
        <v>6685891613.5150661</v>
      </c>
      <c r="R270">
        <f t="shared" ca="1" si="65"/>
        <v>7.0919374771726829E-3</v>
      </c>
    </row>
    <row r="271" spans="1:18" x14ac:dyDescent="0.2">
      <c r="A271" s="82">
        <v>22366.5</v>
      </c>
      <c r="B271" s="82">
        <v>0.10507522000261815</v>
      </c>
      <c r="C271" s="82">
        <v>1</v>
      </c>
      <c r="D271" s="83">
        <f t="shared" si="51"/>
        <v>2.23665</v>
      </c>
      <c r="E271" s="83">
        <f t="shared" si="52"/>
        <v>0.10507522000261815</v>
      </c>
      <c r="F271" s="25">
        <f t="shared" si="53"/>
        <v>2.23665</v>
      </c>
      <c r="G271" s="25">
        <f t="shared" si="54"/>
        <v>0.10507522000261815</v>
      </c>
      <c r="H271" s="25">
        <f t="shared" si="55"/>
        <v>5.0026032225000003</v>
      </c>
      <c r="I271" s="25">
        <f t="shared" si="56"/>
        <v>11.189072497604625</v>
      </c>
      <c r="J271" s="25">
        <f t="shared" si="57"/>
        <v>25.026039001767387</v>
      </c>
      <c r="K271" s="25">
        <f t="shared" si="58"/>
        <v>0.23501649081885589</v>
      </c>
      <c r="L271" s="25">
        <f t="shared" si="59"/>
        <v>0.525649634189994</v>
      </c>
      <c r="M271" s="25">
        <f t="shared" ca="1" si="60"/>
        <v>9.7783282523221937E-2</v>
      </c>
      <c r="N271" s="25">
        <f t="shared" ca="1" si="61"/>
        <v>5.3172352203423231E-5</v>
      </c>
      <c r="O271" s="24">
        <f t="shared" ca="1" si="62"/>
        <v>13718428578.733252</v>
      </c>
      <c r="P271" s="25">
        <f t="shared" ca="1" si="63"/>
        <v>74405546247.937744</v>
      </c>
      <c r="Q271" s="25">
        <f t="shared" ca="1" si="64"/>
        <v>6685891613.5150661</v>
      </c>
      <c r="R271">
        <f t="shared" ca="1" si="65"/>
        <v>7.2919374793962155E-3</v>
      </c>
    </row>
    <row r="272" spans="1:18" x14ac:dyDescent="0.2">
      <c r="A272" s="82">
        <v>22371.5</v>
      </c>
      <c r="B272" s="82">
        <v>0.10559862000081921</v>
      </c>
      <c r="C272" s="82">
        <v>1</v>
      </c>
      <c r="D272" s="83">
        <f t="shared" si="51"/>
        <v>2.2371500000000002</v>
      </c>
      <c r="E272" s="83">
        <f t="shared" si="52"/>
        <v>0.10559862000081921</v>
      </c>
      <c r="F272" s="25">
        <f t="shared" si="53"/>
        <v>2.2371500000000002</v>
      </c>
      <c r="G272" s="25">
        <f t="shared" si="54"/>
        <v>0.10559862000081921</v>
      </c>
      <c r="H272" s="25">
        <f t="shared" si="55"/>
        <v>5.004840122500001</v>
      </c>
      <c r="I272" s="25">
        <f t="shared" si="56"/>
        <v>11.196578080050879</v>
      </c>
      <c r="J272" s="25">
        <f t="shared" si="57"/>
        <v>25.048424651785826</v>
      </c>
      <c r="K272" s="25">
        <f t="shared" si="58"/>
        <v>0.23623995273483273</v>
      </c>
      <c r="L272" s="25">
        <f t="shared" si="59"/>
        <v>0.52850421026073113</v>
      </c>
      <c r="M272" s="25">
        <f t="shared" ca="1" si="60"/>
        <v>9.7825779173757982E-2</v>
      </c>
      <c r="N272" s="25">
        <f t="shared" ca="1" si="61"/>
        <v>6.0417054522829876E-5</v>
      </c>
      <c r="O272" s="24">
        <f t="shared" ca="1" si="62"/>
        <v>13662308368.300833</v>
      </c>
      <c r="P272" s="25">
        <f t="shared" ca="1" si="63"/>
        <v>74413944321.487457</v>
      </c>
      <c r="Q272" s="25">
        <f t="shared" ca="1" si="64"/>
        <v>6680699175.6662941</v>
      </c>
      <c r="R272">
        <f t="shared" ca="1" si="65"/>
        <v>7.7728408270612281E-3</v>
      </c>
    </row>
    <row r="273" spans="1:18" x14ac:dyDescent="0.2">
      <c r="A273" s="82">
        <v>22374</v>
      </c>
      <c r="B273" s="82">
        <v>0.10281032000057166</v>
      </c>
      <c r="C273" s="82">
        <v>0.1</v>
      </c>
      <c r="D273" s="83">
        <f t="shared" si="51"/>
        <v>2.2374000000000001</v>
      </c>
      <c r="E273" s="83">
        <f t="shared" si="52"/>
        <v>0.10281032000057166</v>
      </c>
      <c r="F273" s="25">
        <f t="shared" si="53"/>
        <v>0.22374000000000002</v>
      </c>
      <c r="G273" s="25">
        <f t="shared" si="54"/>
        <v>1.0281032000057167E-2</v>
      </c>
      <c r="H273" s="25">
        <f t="shared" si="55"/>
        <v>0.50059587600000011</v>
      </c>
      <c r="I273" s="25">
        <f t="shared" si="56"/>
        <v>1.1200332129624002</v>
      </c>
      <c r="J273" s="25">
        <f t="shared" si="57"/>
        <v>2.5059623106820741</v>
      </c>
      <c r="K273" s="25">
        <f t="shared" si="58"/>
        <v>2.3002780996927905E-2</v>
      </c>
      <c r="L273" s="25">
        <f t="shared" si="59"/>
        <v>5.1466422202526493E-2</v>
      </c>
      <c r="M273" s="25">
        <f t="shared" ca="1" si="60"/>
        <v>9.7847030495224557E-2</v>
      </c>
      <c r="N273" s="25">
        <f t="shared" ca="1" si="61"/>
        <v>2.4634242713888733E-6</v>
      </c>
      <c r="O273" s="24">
        <f t="shared" ca="1" si="62"/>
        <v>136342998.65468347</v>
      </c>
      <c r="P273" s="25">
        <f t="shared" ca="1" si="63"/>
        <v>744181118.7307409</v>
      </c>
      <c r="Q273" s="25">
        <f t="shared" ca="1" si="64"/>
        <v>66781011.579522774</v>
      </c>
      <c r="R273">
        <f t="shared" ca="1" si="65"/>
        <v>4.9632895053471071E-3</v>
      </c>
    </row>
    <row r="274" spans="1:18" x14ac:dyDescent="0.2">
      <c r="A274" s="82">
        <v>22374</v>
      </c>
      <c r="B274" s="82">
        <v>0.1034103199999663</v>
      </c>
      <c r="C274" s="82">
        <v>1</v>
      </c>
      <c r="D274" s="83">
        <f t="shared" si="51"/>
        <v>2.2374000000000001</v>
      </c>
      <c r="E274" s="83">
        <f t="shared" si="52"/>
        <v>0.1034103199999663</v>
      </c>
      <c r="F274" s="25">
        <f t="shared" si="53"/>
        <v>2.2374000000000001</v>
      </c>
      <c r="G274" s="25">
        <f t="shared" si="54"/>
        <v>0.1034103199999663</v>
      </c>
      <c r="H274" s="25">
        <f t="shared" si="55"/>
        <v>5.0059587600000004</v>
      </c>
      <c r="I274" s="25">
        <f t="shared" si="56"/>
        <v>11.200332129624002</v>
      </c>
      <c r="J274" s="25">
        <f t="shared" si="57"/>
        <v>25.059623106820741</v>
      </c>
      <c r="K274" s="25">
        <f t="shared" si="58"/>
        <v>0.23137024996792463</v>
      </c>
      <c r="L274" s="25">
        <f t="shared" si="59"/>
        <v>0.51766779727823453</v>
      </c>
      <c r="M274" s="25">
        <f t="shared" ca="1" si="60"/>
        <v>9.7847030495224557E-2</v>
      </c>
      <c r="N274" s="25">
        <f t="shared" ca="1" si="61"/>
        <v>3.0950190113569676E-5</v>
      </c>
      <c r="O274" s="24">
        <f t="shared" ca="1" si="62"/>
        <v>13634299865.468353</v>
      </c>
      <c r="P274" s="25">
        <f t="shared" ca="1" si="63"/>
        <v>74418111873.073959</v>
      </c>
      <c r="Q274" s="25">
        <f t="shared" ca="1" si="64"/>
        <v>6678101157.9522772</v>
      </c>
      <c r="R274">
        <f t="shared" ca="1" si="65"/>
        <v>5.5632895047417474E-3</v>
      </c>
    </row>
    <row r="275" spans="1:18" x14ac:dyDescent="0.2">
      <c r="A275" s="82">
        <v>22376.5</v>
      </c>
      <c r="B275" s="82">
        <v>0.10232201999315294</v>
      </c>
      <c r="C275" s="82">
        <v>0.1</v>
      </c>
      <c r="D275" s="83">
        <f t="shared" si="51"/>
        <v>2.2376499999999999</v>
      </c>
      <c r="E275" s="83">
        <f t="shared" si="52"/>
        <v>0.10232201999315294</v>
      </c>
      <c r="F275" s="25">
        <f t="shared" si="53"/>
        <v>0.22376499999999999</v>
      </c>
      <c r="G275" s="25">
        <f t="shared" si="54"/>
        <v>1.0232201999315294E-2</v>
      </c>
      <c r="H275" s="25">
        <f t="shared" si="55"/>
        <v>0.50070775224999997</v>
      </c>
      <c r="I275" s="25">
        <f t="shared" si="56"/>
        <v>1.1204087018222124</v>
      </c>
      <c r="J275" s="25">
        <f t="shared" si="57"/>
        <v>2.5070825316324736</v>
      </c>
      <c r="K275" s="25">
        <f t="shared" si="58"/>
        <v>2.2896086803767864E-2</v>
      </c>
      <c r="L275" s="25">
        <f t="shared" si="59"/>
        <v>5.123342863645116E-2</v>
      </c>
      <c r="M275" s="25">
        <f t="shared" ca="1" si="60"/>
        <v>9.786828381415684E-2</v>
      </c>
      <c r="N275" s="25">
        <f t="shared" ca="1" si="61"/>
        <v>1.9835765952098739E-6</v>
      </c>
      <c r="O275" s="24">
        <f t="shared" ca="1" si="62"/>
        <v>136063257.41042125</v>
      </c>
      <c r="P275" s="25">
        <f t="shared" ca="1" si="63"/>
        <v>744222584.32167614</v>
      </c>
      <c r="Q275" s="25">
        <f t="shared" ca="1" si="64"/>
        <v>66755019.42370227</v>
      </c>
      <c r="R275">
        <f t="shared" ca="1" si="65"/>
        <v>4.4537361789960955E-3</v>
      </c>
    </row>
    <row r="276" spans="1:18" x14ac:dyDescent="0.2">
      <c r="A276" s="82">
        <v>22388.5</v>
      </c>
      <c r="B276" s="82">
        <v>0.10437817999627441</v>
      </c>
      <c r="C276" s="82">
        <v>0.1</v>
      </c>
      <c r="D276" s="83">
        <f t="shared" si="51"/>
        <v>2.2388499999999998</v>
      </c>
      <c r="E276" s="83">
        <f t="shared" si="52"/>
        <v>0.10437817999627441</v>
      </c>
      <c r="F276" s="25">
        <f t="shared" si="53"/>
        <v>0.223885</v>
      </c>
      <c r="G276" s="25">
        <f t="shared" si="54"/>
        <v>1.0437817999627442E-2</v>
      </c>
      <c r="H276" s="25">
        <f t="shared" si="55"/>
        <v>0.50124493225</v>
      </c>
      <c r="I276" s="25">
        <f t="shared" si="56"/>
        <v>1.1222122165679125</v>
      </c>
      <c r="J276" s="25">
        <f t="shared" si="57"/>
        <v>2.5124648210630705</v>
      </c>
      <c r="K276" s="25">
        <f t="shared" si="58"/>
        <v>2.3368708828465895E-2</v>
      </c>
      <c r="L276" s="25">
        <f t="shared" si="59"/>
        <v>5.2319033760610867E-2</v>
      </c>
      <c r="M276" s="25">
        <f t="shared" ca="1" si="60"/>
        <v>9.7970327549754585E-2</v>
      </c>
      <c r="N276" s="25">
        <f t="shared" ca="1" si="61"/>
        <v>4.1060572976370128E-6</v>
      </c>
      <c r="O276" s="24">
        <f t="shared" ca="1" si="62"/>
        <v>134725279.42853338</v>
      </c>
      <c r="P276" s="25">
        <f t="shared" ca="1" si="63"/>
        <v>744418696.44920909</v>
      </c>
      <c r="Q276" s="25">
        <f t="shared" ca="1" si="64"/>
        <v>66630090.6465514</v>
      </c>
      <c r="R276">
        <f t="shared" ca="1" si="65"/>
        <v>6.4078524465198267E-3</v>
      </c>
    </row>
    <row r="277" spans="1:18" x14ac:dyDescent="0.2">
      <c r="A277" s="82">
        <v>22388.5</v>
      </c>
      <c r="B277" s="82">
        <v>0.10517817999789258</v>
      </c>
      <c r="C277" s="82">
        <v>1</v>
      </c>
      <c r="D277" s="83">
        <f t="shared" ref="D277:D340" si="66">A277/A$18</f>
        <v>2.2388499999999998</v>
      </c>
      <c r="E277" s="83">
        <f t="shared" ref="E277:E340" si="67">B277/B$18</f>
        <v>0.10517817999789258</v>
      </c>
      <c r="F277" s="25">
        <f t="shared" ref="F277:F340" si="68">$C277*D277</f>
        <v>2.2388499999999998</v>
      </c>
      <c r="G277" s="25">
        <f t="shared" ref="G277:G340" si="69">$C277*E277</f>
        <v>0.10517817999789258</v>
      </c>
      <c r="H277" s="25">
        <f t="shared" ref="H277:H340" si="70">C277*D277*D277</f>
        <v>5.0124493224999993</v>
      </c>
      <c r="I277" s="25">
        <f t="shared" ref="I277:I340" si="71">C277*D277*D277*D277</f>
        <v>11.222122165679123</v>
      </c>
      <c r="J277" s="25">
        <f t="shared" ref="J277:J340" si="72">C277*D277*D277*D277*D277</f>
        <v>25.124648210630703</v>
      </c>
      <c r="K277" s="25">
        <f t="shared" ref="K277:K340" si="73">C277*E277*D277</f>
        <v>0.2354781682882818</v>
      </c>
      <c r="L277" s="25">
        <f t="shared" ref="L277:L340" si="74">C277*E277*D277*D277</f>
        <v>0.52720029707221971</v>
      </c>
      <c r="M277" s="25">
        <f t="shared" ref="M277:M340" ca="1" si="75">+E$4+E$5*D277+E$6*D277^2</f>
        <v>9.7970327549754585E-2</v>
      </c>
      <c r="N277" s="25">
        <f t="shared" ref="N277:N340" ca="1" si="76">C277*(M277-E277)^2</f>
        <v>5.1953136914128955E-5</v>
      </c>
      <c r="O277" s="24">
        <f t="shared" ref="O277:O340" ca="1" si="77">(C277*O$1-O$2*F277+O$3*H277)^2</f>
        <v>13472527942.853336</v>
      </c>
      <c r="P277" s="25">
        <f t="shared" ref="P277:P340" ca="1" si="78">(-C277*O$2+O$4*F277-O$5*H277)^2</f>
        <v>74441869644.920563</v>
      </c>
      <c r="Q277" s="25">
        <f t="shared" ref="Q277:Q340" ca="1" si="79">+(C277*O$3-F277*O$5+H277*O$6)^2</f>
        <v>6663009064.6551323</v>
      </c>
      <c r="R277">
        <f t="shared" ref="R277:R340" ca="1" si="80">+E277-M277</f>
        <v>7.2078524481379996E-3</v>
      </c>
    </row>
    <row r="278" spans="1:18" x14ac:dyDescent="0.2">
      <c r="A278" s="82">
        <v>22405.5</v>
      </c>
      <c r="B278" s="82">
        <v>0.1084577400033595</v>
      </c>
      <c r="C278" s="82">
        <v>0.1</v>
      </c>
      <c r="D278" s="83">
        <f t="shared" si="66"/>
        <v>2.2405499999999998</v>
      </c>
      <c r="E278" s="83">
        <f t="shared" si="67"/>
        <v>0.1084577400033595</v>
      </c>
      <c r="F278" s="25">
        <f t="shared" si="68"/>
        <v>0.224055</v>
      </c>
      <c r="G278" s="25">
        <f t="shared" si="69"/>
        <v>1.0845774000335951E-2</v>
      </c>
      <c r="H278" s="25">
        <f t="shared" si="70"/>
        <v>0.50200643025000002</v>
      </c>
      <c r="I278" s="25">
        <f t="shared" si="71"/>
        <v>1.1247705072966374</v>
      </c>
      <c r="J278" s="25">
        <f t="shared" si="72"/>
        <v>2.5201045601234808</v>
      </c>
      <c r="K278" s="25">
        <f t="shared" si="73"/>
        <v>2.4300498936452714E-2</v>
      </c>
      <c r="L278" s="25">
        <f t="shared" si="74"/>
        <v>5.4446482892069124E-2</v>
      </c>
      <c r="M278" s="25">
        <f t="shared" ca="1" si="75"/>
        <v>9.8114968288565835E-2</v>
      </c>
      <c r="N278" s="25">
        <f t="shared" ca="1" si="76"/>
        <v>1.0697292674433599E-5</v>
      </c>
      <c r="O278" s="24">
        <f t="shared" ca="1" si="77"/>
        <v>132843325.15851155</v>
      </c>
      <c r="P278" s="25">
        <f t="shared" ca="1" si="78"/>
        <v>744688238.09680057</v>
      </c>
      <c r="Q278" s="25">
        <f t="shared" ca="1" si="79"/>
        <v>66452638.315074898</v>
      </c>
      <c r="R278">
        <f t="shared" ca="1" si="80"/>
        <v>1.0342771714793669E-2</v>
      </c>
    </row>
    <row r="279" spans="1:18" x14ac:dyDescent="0.2">
      <c r="A279" s="82">
        <v>22432.5</v>
      </c>
      <c r="B279" s="82">
        <v>0.10858409999491414</v>
      </c>
      <c r="C279" s="82">
        <v>0.1</v>
      </c>
      <c r="D279" s="83">
        <f t="shared" si="66"/>
        <v>2.2432500000000002</v>
      </c>
      <c r="E279" s="83">
        <f t="shared" si="67"/>
        <v>0.10858409999491414</v>
      </c>
      <c r="F279" s="25">
        <f t="shared" si="68"/>
        <v>0.22432500000000002</v>
      </c>
      <c r="G279" s="25">
        <f t="shared" si="69"/>
        <v>1.0858409999491414E-2</v>
      </c>
      <c r="H279" s="25">
        <f t="shared" si="70"/>
        <v>0.50321705625000013</v>
      </c>
      <c r="I279" s="25">
        <f t="shared" si="71"/>
        <v>1.1288416614328129</v>
      </c>
      <c r="J279" s="25">
        <f t="shared" si="72"/>
        <v>2.532274057009158</v>
      </c>
      <c r="K279" s="25">
        <f t="shared" si="73"/>
        <v>2.4358128231359119E-2</v>
      </c>
      <c r="L279" s="25">
        <f t="shared" si="74"/>
        <v>5.464137115499635E-2</v>
      </c>
      <c r="M279" s="25">
        <f t="shared" ca="1" si="75"/>
        <v>9.8344881654054625E-2</v>
      </c>
      <c r="N279" s="25">
        <f t="shared" ca="1" si="76"/>
        <v>1.048415922317939E-5</v>
      </c>
      <c r="O279" s="24">
        <f t="shared" ca="1" si="77"/>
        <v>129886782.33695233</v>
      </c>
      <c r="P279" s="25">
        <f t="shared" ca="1" si="78"/>
        <v>745096359.85166037</v>
      </c>
      <c r="Q279" s="25">
        <f t="shared" ca="1" si="79"/>
        <v>66169677.0361946</v>
      </c>
      <c r="R279">
        <f t="shared" ca="1" si="80"/>
        <v>1.0239218340859516E-2</v>
      </c>
    </row>
    <row r="280" spans="1:18" x14ac:dyDescent="0.2">
      <c r="A280" s="82">
        <v>22432.5</v>
      </c>
      <c r="B280" s="82">
        <v>0.10928409999178257</v>
      </c>
      <c r="C280" s="82">
        <v>1</v>
      </c>
      <c r="D280" s="83">
        <f t="shared" si="66"/>
        <v>2.2432500000000002</v>
      </c>
      <c r="E280" s="83">
        <f t="shared" si="67"/>
        <v>0.10928409999178257</v>
      </c>
      <c r="F280" s="25">
        <f t="shared" si="68"/>
        <v>2.2432500000000002</v>
      </c>
      <c r="G280" s="25">
        <f t="shared" si="69"/>
        <v>0.10928409999178257</v>
      </c>
      <c r="H280" s="25">
        <f t="shared" si="70"/>
        <v>5.0321705625000011</v>
      </c>
      <c r="I280" s="25">
        <f t="shared" si="71"/>
        <v>11.288416614328128</v>
      </c>
      <c r="J280" s="25">
        <f t="shared" si="72"/>
        <v>25.322740570091575</v>
      </c>
      <c r="K280" s="25">
        <f t="shared" si="73"/>
        <v>0.24515155730656626</v>
      </c>
      <c r="L280" s="25">
        <f t="shared" si="74"/>
        <v>0.54993623092795485</v>
      </c>
      <c r="M280" s="25">
        <f t="shared" ca="1" si="75"/>
        <v>9.8344881654054625E-2</v>
      </c>
      <c r="N280" s="25">
        <f t="shared" ca="1" si="76"/>
        <v>1.196664978404833E-4</v>
      </c>
      <c r="O280" s="24">
        <f t="shared" ca="1" si="77"/>
        <v>12988678233.695187</v>
      </c>
      <c r="P280" s="25">
        <f t="shared" ca="1" si="78"/>
        <v>74509635985.165955</v>
      </c>
      <c r="Q280" s="25">
        <f t="shared" ca="1" si="79"/>
        <v>6616967703.6194525</v>
      </c>
      <c r="R280">
        <f t="shared" ca="1" si="80"/>
        <v>1.0939218337727943E-2</v>
      </c>
    </row>
    <row r="281" spans="1:18" x14ac:dyDescent="0.2">
      <c r="A281" s="82">
        <v>22437.5</v>
      </c>
      <c r="B281" s="82">
        <v>0.10660749999806285</v>
      </c>
      <c r="C281" s="82">
        <v>0.1</v>
      </c>
      <c r="D281" s="83">
        <f t="shared" si="66"/>
        <v>2.2437499999999999</v>
      </c>
      <c r="E281" s="83">
        <f t="shared" si="67"/>
        <v>0.10660749999806285</v>
      </c>
      <c r="F281" s="25">
        <f t="shared" si="68"/>
        <v>0.22437499999999999</v>
      </c>
      <c r="G281" s="25">
        <f t="shared" si="69"/>
        <v>1.0660749999806285E-2</v>
      </c>
      <c r="H281" s="25">
        <f t="shared" si="70"/>
        <v>0.50344140625</v>
      </c>
      <c r="I281" s="25">
        <f t="shared" si="71"/>
        <v>1.1295966552734376</v>
      </c>
      <c r="J281" s="25">
        <f t="shared" si="72"/>
        <v>2.5345324952697754</v>
      </c>
      <c r="K281" s="25">
        <f t="shared" si="73"/>
        <v>2.3920057812065351E-2</v>
      </c>
      <c r="L281" s="25">
        <f t="shared" si="74"/>
        <v>5.3670629715821629E-2</v>
      </c>
      <c r="M281" s="25">
        <f t="shared" ca="1" si="75"/>
        <v>9.8387483770780326E-2</v>
      </c>
      <c r="N281" s="25">
        <f t="shared" ca="1" si="76"/>
        <v>6.7568666776788001E-6</v>
      </c>
      <c r="O281" s="24">
        <f t="shared" ca="1" si="77"/>
        <v>129343629.39589006</v>
      </c>
      <c r="P281" s="25">
        <f t="shared" ca="1" si="78"/>
        <v>745169246.52698421</v>
      </c>
      <c r="Q281" s="25">
        <f t="shared" ca="1" si="79"/>
        <v>66117126.094827011</v>
      </c>
      <c r="R281">
        <f t="shared" ca="1" si="80"/>
        <v>8.2200162272825228E-3</v>
      </c>
    </row>
    <row r="282" spans="1:18" x14ac:dyDescent="0.2">
      <c r="A282" s="82">
        <v>22437.5</v>
      </c>
      <c r="B282" s="82">
        <v>0.10720749999745749</v>
      </c>
      <c r="C282" s="82">
        <v>1</v>
      </c>
      <c r="D282" s="83">
        <f t="shared" si="66"/>
        <v>2.2437499999999999</v>
      </c>
      <c r="E282" s="83">
        <f t="shared" si="67"/>
        <v>0.10720749999745749</v>
      </c>
      <c r="F282" s="25">
        <f t="shared" si="68"/>
        <v>2.2437499999999999</v>
      </c>
      <c r="G282" s="25">
        <f t="shared" si="69"/>
        <v>0.10720749999745749</v>
      </c>
      <c r="H282" s="25">
        <f t="shared" si="70"/>
        <v>5.0344140624999998</v>
      </c>
      <c r="I282" s="25">
        <f t="shared" si="71"/>
        <v>11.295966552734374</v>
      </c>
      <c r="J282" s="25">
        <f t="shared" si="72"/>
        <v>25.345324952697752</v>
      </c>
      <c r="K282" s="25">
        <f t="shared" si="73"/>
        <v>0.24054682811929523</v>
      </c>
      <c r="L282" s="25">
        <f t="shared" si="74"/>
        <v>0.53972694559266865</v>
      </c>
      <c r="M282" s="25">
        <f t="shared" ca="1" si="75"/>
        <v>9.8387483770780326E-2</v>
      </c>
      <c r="N282" s="25">
        <f t="shared" ca="1" si="76"/>
        <v>7.7792686238848464E-5</v>
      </c>
      <c r="O282" s="24">
        <f t="shared" ca="1" si="77"/>
        <v>12934362939.588894</v>
      </c>
      <c r="P282" s="25">
        <f t="shared" ca="1" si="78"/>
        <v>74516924652.69838</v>
      </c>
      <c r="Q282" s="25">
        <f t="shared" ca="1" si="79"/>
        <v>6611712609.482708</v>
      </c>
      <c r="R282">
        <f t="shared" ca="1" si="80"/>
        <v>8.8200162266771631E-3</v>
      </c>
    </row>
    <row r="283" spans="1:18" x14ac:dyDescent="0.2">
      <c r="A283" s="82">
        <v>22471.5</v>
      </c>
      <c r="B283" s="82">
        <v>9.8066619997553062E-2</v>
      </c>
      <c r="C283" s="82">
        <v>1</v>
      </c>
      <c r="D283" s="83">
        <f t="shared" si="66"/>
        <v>2.24715</v>
      </c>
      <c r="E283" s="83">
        <f t="shared" si="67"/>
        <v>9.8066619997553062E-2</v>
      </c>
      <c r="F283" s="25">
        <f t="shared" si="68"/>
        <v>2.24715</v>
      </c>
      <c r="G283" s="25">
        <f t="shared" si="69"/>
        <v>9.8066619997553062E-2</v>
      </c>
      <c r="H283" s="25">
        <f t="shared" si="70"/>
        <v>5.0496831225000003</v>
      </c>
      <c r="I283" s="25">
        <f t="shared" si="71"/>
        <v>11.347395428725875</v>
      </c>
      <c r="J283" s="25">
        <f t="shared" si="72"/>
        <v>25.499299637661348</v>
      </c>
      <c r="K283" s="25">
        <f t="shared" si="73"/>
        <v>0.22037040512750136</v>
      </c>
      <c r="L283" s="25">
        <f t="shared" si="74"/>
        <v>0.49520535588226466</v>
      </c>
      <c r="M283" s="25">
        <f t="shared" ca="1" si="75"/>
        <v>9.8677390055678188E-2</v>
      </c>
      <c r="N283" s="25">
        <f t="shared" ca="1" si="76"/>
        <v>3.7304006390217016E-7</v>
      </c>
      <c r="O283" s="24">
        <f t="shared" ca="1" si="77"/>
        <v>12568611990.289755</v>
      </c>
      <c r="P283" s="25">
        <f t="shared" ca="1" si="78"/>
        <v>74564255630.770447</v>
      </c>
      <c r="Q283" s="25">
        <f t="shared" ca="1" si="79"/>
        <v>6575854016.4122305</v>
      </c>
      <c r="R283">
        <f t="shared" ca="1" si="80"/>
        <v>-6.107700581251263E-4</v>
      </c>
    </row>
    <row r="284" spans="1:18" x14ac:dyDescent="0.2">
      <c r="A284" s="82">
        <v>22824.5</v>
      </c>
      <c r="B284" s="82">
        <v>0.10541865999402944</v>
      </c>
      <c r="C284" s="82">
        <v>0.1</v>
      </c>
      <c r="D284" s="83">
        <f t="shared" si="66"/>
        <v>2.2824499999999999</v>
      </c>
      <c r="E284" s="83">
        <f t="shared" si="67"/>
        <v>0.10541865999402944</v>
      </c>
      <c r="F284" s="25">
        <f t="shared" si="68"/>
        <v>0.228245</v>
      </c>
      <c r="G284" s="25">
        <f t="shared" si="69"/>
        <v>1.0541865999402945E-2</v>
      </c>
      <c r="H284" s="25">
        <f t="shared" si="70"/>
        <v>0.52095780024999994</v>
      </c>
      <c r="I284" s="25">
        <f t="shared" si="71"/>
        <v>1.1890601311806124</v>
      </c>
      <c r="J284" s="25">
        <f t="shared" si="72"/>
        <v>2.7139702964131884</v>
      </c>
      <c r="K284" s="25">
        <f t="shared" si="73"/>
        <v>2.4061282050337252E-2</v>
      </c>
      <c r="L284" s="25">
        <f t="shared" si="74"/>
        <v>5.4918673215792253E-2</v>
      </c>
      <c r="M284" s="25">
        <f t="shared" ca="1" si="75"/>
        <v>0.10170912948844613</v>
      </c>
      <c r="N284" s="25">
        <f t="shared" ca="1" si="76"/>
        <v>1.3760616571853198E-6</v>
      </c>
      <c r="O284" s="24">
        <f t="shared" ca="1" si="77"/>
        <v>91316340.315367684</v>
      </c>
      <c r="P284" s="25">
        <f t="shared" ca="1" si="78"/>
        <v>748250484.08348989</v>
      </c>
      <c r="Q284" s="25">
        <f t="shared" ca="1" si="79"/>
        <v>61913801.084013373</v>
      </c>
      <c r="R284">
        <f t="shared" ca="1" si="80"/>
        <v>3.7095305055833139E-3</v>
      </c>
    </row>
    <row r="285" spans="1:18" x14ac:dyDescent="0.2">
      <c r="A285" s="82">
        <v>22939</v>
      </c>
      <c r="B285" s="82">
        <v>0.11245451999275247</v>
      </c>
      <c r="C285" s="82">
        <v>0.1</v>
      </c>
      <c r="D285" s="83">
        <f t="shared" si="66"/>
        <v>2.2938999999999998</v>
      </c>
      <c r="E285" s="83">
        <f t="shared" si="67"/>
        <v>0.11245451999275247</v>
      </c>
      <c r="F285" s="25">
        <f t="shared" si="68"/>
        <v>0.22938999999999998</v>
      </c>
      <c r="G285" s="25">
        <f t="shared" si="69"/>
        <v>1.1245451999275248E-2</v>
      </c>
      <c r="H285" s="25">
        <f t="shared" si="70"/>
        <v>0.52619772099999995</v>
      </c>
      <c r="I285" s="25">
        <f t="shared" si="71"/>
        <v>1.2070449522018998</v>
      </c>
      <c r="J285" s="25">
        <f t="shared" si="72"/>
        <v>2.7688404158559377</v>
      </c>
      <c r="K285" s="25">
        <f t="shared" si="73"/>
        <v>2.5795942341137489E-2</v>
      </c>
      <c r="L285" s="25">
        <f t="shared" si="74"/>
        <v>5.9173312136335282E-2</v>
      </c>
      <c r="M285" s="25">
        <f t="shared" ca="1" si="75"/>
        <v>0.10270106613970328</v>
      </c>
      <c r="N285" s="25">
        <f t="shared" ca="1" si="76"/>
        <v>9.5129862063559931E-6</v>
      </c>
      <c r="O285" s="24">
        <f t="shared" ca="1" si="77"/>
        <v>81531550.010708407</v>
      </c>
      <c r="P285" s="25">
        <f t="shared" ca="1" si="78"/>
        <v>748190736.14160752</v>
      </c>
      <c r="Q285" s="25">
        <f t="shared" ca="1" si="79"/>
        <v>60622063.271510109</v>
      </c>
      <c r="R285">
        <f t="shared" ca="1" si="80"/>
        <v>9.7534538530491821E-3</v>
      </c>
    </row>
    <row r="286" spans="1:18" x14ac:dyDescent="0.2">
      <c r="A286" s="82">
        <v>22963.5</v>
      </c>
      <c r="B286" s="82">
        <v>0.10906917999818688</v>
      </c>
      <c r="C286" s="82">
        <v>0.1</v>
      </c>
      <c r="D286" s="83">
        <f t="shared" si="66"/>
        <v>2.2963499999999999</v>
      </c>
      <c r="E286" s="83">
        <f t="shared" si="67"/>
        <v>0.10906917999818688</v>
      </c>
      <c r="F286" s="25">
        <f t="shared" si="68"/>
        <v>0.22963500000000001</v>
      </c>
      <c r="G286" s="25">
        <f t="shared" si="69"/>
        <v>1.0906917999818688E-2</v>
      </c>
      <c r="H286" s="25">
        <f t="shared" si="70"/>
        <v>0.52732233225000003</v>
      </c>
      <c r="I286" s="25">
        <f t="shared" si="71"/>
        <v>1.2109166376622875</v>
      </c>
      <c r="J286" s="25">
        <f t="shared" si="72"/>
        <v>2.7806884208957938</v>
      </c>
      <c r="K286" s="25">
        <f t="shared" si="73"/>
        <v>2.5046101148883643E-2</v>
      </c>
      <c r="L286" s="25">
        <f t="shared" si="74"/>
        <v>5.7514614373238952E-2</v>
      </c>
      <c r="M286" s="25">
        <f t="shared" ca="1" si="75"/>
        <v>0.10291385878302486</v>
      </c>
      <c r="N286" s="25">
        <f t="shared" ca="1" si="76"/>
        <v>3.7887979261823627E-6</v>
      </c>
      <c r="O286" s="24">
        <f t="shared" ca="1" si="77"/>
        <v>79521605.642380625</v>
      </c>
      <c r="P286" s="25">
        <f t="shared" ca="1" si="78"/>
        <v>748120290.56815612</v>
      </c>
      <c r="Q286" s="25">
        <f t="shared" ca="1" si="79"/>
        <v>60343022.235477582</v>
      </c>
      <c r="R286">
        <f t="shared" ca="1" si="80"/>
        <v>6.1553212151620185E-3</v>
      </c>
    </row>
    <row r="287" spans="1:18" x14ac:dyDescent="0.2">
      <c r="A287" s="82">
        <v>22968.5</v>
      </c>
      <c r="B287" s="82">
        <v>0.10909258000174304</v>
      </c>
      <c r="C287" s="82">
        <v>0.1</v>
      </c>
      <c r="D287" s="83">
        <f t="shared" si="66"/>
        <v>2.2968500000000001</v>
      </c>
      <c r="E287" s="83">
        <f t="shared" si="67"/>
        <v>0.10909258000174304</v>
      </c>
      <c r="F287" s="25">
        <f t="shared" si="68"/>
        <v>0.22968500000000003</v>
      </c>
      <c r="G287" s="25">
        <f t="shared" si="69"/>
        <v>1.0909258000174305E-2</v>
      </c>
      <c r="H287" s="25">
        <f t="shared" si="70"/>
        <v>0.52755199225000005</v>
      </c>
      <c r="I287" s="25">
        <f t="shared" si="71"/>
        <v>1.2117077933994127</v>
      </c>
      <c r="J287" s="25">
        <f t="shared" si="72"/>
        <v>2.783111045269441</v>
      </c>
      <c r="K287" s="25">
        <f t="shared" si="73"/>
        <v>2.5056929237700351E-2</v>
      </c>
      <c r="L287" s="25">
        <f t="shared" si="74"/>
        <v>5.7552007919612055E-2</v>
      </c>
      <c r="M287" s="25">
        <f t="shared" ca="1" si="75"/>
        <v>0.10295730942318593</v>
      </c>
      <c r="N287" s="25">
        <f t="shared" ca="1" si="76"/>
        <v>3.7641545072108584E-6</v>
      </c>
      <c r="O287" s="24">
        <f t="shared" ca="1" si="77"/>
        <v>79115002.435952693</v>
      </c>
      <c r="P287" s="25">
        <f t="shared" ca="1" si="78"/>
        <v>748103416.95545757</v>
      </c>
      <c r="Q287" s="25">
        <f t="shared" ca="1" si="79"/>
        <v>60285963.188829586</v>
      </c>
      <c r="R287">
        <f t="shared" ca="1" si="80"/>
        <v>6.1352705785571171E-3</v>
      </c>
    </row>
    <row r="288" spans="1:18" x14ac:dyDescent="0.2">
      <c r="A288" s="82">
        <v>22971</v>
      </c>
      <c r="B288" s="82">
        <v>0.10460427999350941</v>
      </c>
      <c r="C288" s="82">
        <v>0.1</v>
      </c>
      <c r="D288" s="83">
        <f t="shared" si="66"/>
        <v>2.2970999999999999</v>
      </c>
      <c r="E288" s="83">
        <f t="shared" si="67"/>
        <v>0.10460427999350941</v>
      </c>
      <c r="F288" s="25">
        <f t="shared" si="68"/>
        <v>0.22971</v>
      </c>
      <c r="G288" s="25">
        <f t="shared" si="69"/>
        <v>1.0460427999350942E-2</v>
      </c>
      <c r="H288" s="25">
        <f t="shared" si="70"/>
        <v>0.52766684099999994</v>
      </c>
      <c r="I288" s="25">
        <f t="shared" si="71"/>
        <v>1.2121035004610998</v>
      </c>
      <c r="J288" s="25">
        <f t="shared" si="72"/>
        <v>2.7843229509091922</v>
      </c>
      <c r="K288" s="25">
        <f t="shared" si="73"/>
        <v>2.4028649157309047E-2</v>
      </c>
      <c r="L288" s="25">
        <f t="shared" si="74"/>
        <v>5.5196209979254611E-2</v>
      </c>
      <c r="M288" s="25">
        <f t="shared" ca="1" si="75"/>
        <v>0.10297903773946501</v>
      </c>
      <c r="N288" s="25">
        <f t="shared" ca="1" si="76"/>
        <v>2.641412384331308E-7</v>
      </c>
      <c r="O288" s="24">
        <f t="shared" ca="1" si="77"/>
        <v>78912156.067914993</v>
      </c>
      <c r="P288" s="25">
        <f t="shared" ca="1" si="78"/>
        <v>748094662.75994241</v>
      </c>
      <c r="Q288" s="25">
        <f t="shared" ca="1" si="79"/>
        <v>60257419.514802746</v>
      </c>
      <c r="R288">
        <f t="shared" ca="1" si="80"/>
        <v>1.6252422540443956E-3</v>
      </c>
    </row>
    <row r="289" spans="1:18" x14ac:dyDescent="0.2">
      <c r="A289" s="82">
        <v>22995.5</v>
      </c>
      <c r="B289" s="82">
        <v>0.10721894000016619</v>
      </c>
      <c r="C289" s="82">
        <v>0.1</v>
      </c>
      <c r="D289" s="83">
        <f t="shared" si="66"/>
        <v>2.29955</v>
      </c>
      <c r="E289" s="83">
        <f t="shared" si="67"/>
        <v>0.10721894000016619</v>
      </c>
      <c r="F289" s="25">
        <f t="shared" si="68"/>
        <v>0.22995500000000002</v>
      </c>
      <c r="G289" s="25">
        <f t="shared" si="69"/>
        <v>1.072189400001662E-2</v>
      </c>
      <c r="H289" s="25">
        <f t="shared" si="70"/>
        <v>0.52879302025000008</v>
      </c>
      <c r="I289" s="25">
        <f t="shared" si="71"/>
        <v>1.2159859897158878</v>
      </c>
      <c r="J289" s="25">
        <f t="shared" si="72"/>
        <v>2.7962205826511699</v>
      </c>
      <c r="K289" s="25">
        <f t="shared" si="73"/>
        <v>2.4655531347738218E-2</v>
      </c>
      <c r="L289" s="25">
        <f t="shared" si="74"/>
        <v>5.6696627110691421E-2</v>
      </c>
      <c r="M289" s="25">
        <f t="shared" ca="1" si="75"/>
        <v>0.1031920809448858</v>
      </c>
      <c r="N289" s="25">
        <f t="shared" ca="1" si="76"/>
        <v>1.6215593851093636E-6</v>
      </c>
      <c r="O289" s="24">
        <f t="shared" ca="1" si="77"/>
        <v>76940285.00714536</v>
      </c>
      <c r="P289" s="25">
        <f t="shared" ca="1" si="78"/>
        <v>747997675.03252947</v>
      </c>
      <c r="Q289" s="25">
        <f t="shared" ca="1" si="79"/>
        <v>59977194.87114381</v>
      </c>
      <c r="R289">
        <f t="shared" ca="1" si="80"/>
        <v>4.0268590552803851E-3</v>
      </c>
    </row>
    <row r="290" spans="1:18" x14ac:dyDescent="0.2">
      <c r="A290" s="82">
        <v>23027</v>
      </c>
      <c r="B290" s="82">
        <v>0.10886636000213912</v>
      </c>
      <c r="C290" s="82">
        <v>0.1</v>
      </c>
      <c r="D290" s="83">
        <f t="shared" si="66"/>
        <v>2.3027000000000002</v>
      </c>
      <c r="E290" s="83">
        <f t="shared" si="67"/>
        <v>0.10886636000213912</v>
      </c>
      <c r="F290" s="25">
        <f t="shared" si="68"/>
        <v>0.23027000000000003</v>
      </c>
      <c r="G290" s="25">
        <f t="shared" si="69"/>
        <v>1.0886636000213912E-2</v>
      </c>
      <c r="H290" s="25">
        <f t="shared" si="70"/>
        <v>0.53024272900000013</v>
      </c>
      <c r="I290" s="25">
        <f t="shared" si="71"/>
        <v>1.2209899320683004</v>
      </c>
      <c r="J290" s="25">
        <f t="shared" si="72"/>
        <v>2.8115735165736755</v>
      </c>
      <c r="K290" s="25">
        <f t="shared" si="73"/>
        <v>2.5068656717692577E-2</v>
      </c>
      <c r="L290" s="25">
        <f t="shared" si="74"/>
        <v>5.7725595823830703E-2</v>
      </c>
      <c r="M290" s="25">
        <f t="shared" ca="1" si="75"/>
        <v>0.10346627551993121</v>
      </c>
      <c r="N290" s="25">
        <f t="shared" ca="1" si="76"/>
        <v>2.9160912414982695E-6</v>
      </c>
      <c r="O290" s="24">
        <f t="shared" ca="1" si="77"/>
        <v>74447569.296434179</v>
      </c>
      <c r="P290" s="25">
        <f t="shared" ca="1" si="78"/>
        <v>747843123.8052187</v>
      </c>
      <c r="Q290" s="25">
        <f t="shared" ca="1" si="79"/>
        <v>59615594.388769902</v>
      </c>
      <c r="R290">
        <f t="shared" ca="1" si="80"/>
        <v>5.4000844822079119E-3</v>
      </c>
    </row>
    <row r="291" spans="1:18" x14ac:dyDescent="0.2">
      <c r="A291" s="82">
        <v>23041.5</v>
      </c>
      <c r="B291" s="82">
        <v>0.1034342199927778</v>
      </c>
      <c r="C291" s="82">
        <v>0.1</v>
      </c>
      <c r="D291" s="83">
        <f t="shared" si="66"/>
        <v>2.3041499999999999</v>
      </c>
      <c r="E291" s="83">
        <f t="shared" si="67"/>
        <v>0.1034342199927778</v>
      </c>
      <c r="F291" s="25">
        <f t="shared" si="68"/>
        <v>0.23041500000000001</v>
      </c>
      <c r="G291" s="25">
        <f t="shared" si="69"/>
        <v>1.0343421999277781E-2</v>
      </c>
      <c r="H291" s="25">
        <f t="shared" si="70"/>
        <v>0.53091072225000002</v>
      </c>
      <c r="I291" s="25">
        <f t="shared" si="71"/>
        <v>1.2232979406723374</v>
      </c>
      <c r="J291" s="25">
        <f t="shared" si="72"/>
        <v>2.8186619500001662</v>
      </c>
      <c r="K291" s="25">
        <f t="shared" si="73"/>
        <v>2.3832795799635896E-2</v>
      </c>
      <c r="L291" s="25">
        <f t="shared" si="74"/>
        <v>5.4914336441731049E-2</v>
      </c>
      <c r="M291" s="25">
        <f t="shared" ca="1" si="75"/>
        <v>0.10359259865511941</v>
      </c>
      <c r="N291" s="25">
        <f t="shared" ca="1" si="76"/>
        <v>2.50838006851186E-9</v>
      </c>
      <c r="O291" s="24">
        <f t="shared" ca="1" si="77"/>
        <v>73316133.811941326</v>
      </c>
      <c r="P291" s="25">
        <f t="shared" ca="1" si="78"/>
        <v>747760695.89440978</v>
      </c>
      <c r="Q291" s="25">
        <f t="shared" ca="1" si="79"/>
        <v>59448653.230149604</v>
      </c>
      <c r="R291">
        <f t="shared" ca="1" si="80"/>
        <v>-1.583786623416128E-4</v>
      </c>
    </row>
    <row r="292" spans="1:18" x14ac:dyDescent="0.2">
      <c r="A292" s="82">
        <v>23083.5</v>
      </c>
      <c r="B292" s="82">
        <v>0.10663077999925008</v>
      </c>
      <c r="C292" s="82">
        <v>0.1</v>
      </c>
      <c r="D292" s="83">
        <f t="shared" si="66"/>
        <v>2.3083499999999999</v>
      </c>
      <c r="E292" s="83">
        <f t="shared" si="67"/>
        <v>0.10663077999925008</v>
      </c>
      <c r="F292" s="25">
        <f t="shared" si="68"/>
        <v>0.23083500000000001</v>
      </c>
      <c r="G292" s="25">
        <f t="shared" si="69"/>
        <v>1.0663077999925009E-2</v>
      </c>
      <c r="H292" s="25">
        <f t="shared" si="70"/>
        <v>0.53284797225000002</v>
      </c>
      <c r="I292" s="25">
        <f t="shared" si="71"/>
        <v>1.2299996167432874</v>
      </c>
      <c r="J292" s="25">
        <f t="shared" si="72"/>
        <v>2.8392696153093673</v>
      </c>
      <c r="K292" s="25">
        <f t="shared" si="73"/>
        <v>2.4614116101126893E-2</v>
      </c>
      <c r="L292" s="25">
        <f t="shared" si="74"/>
        <v>5.6817994902036262E-2</v>
      </c>
      <c r="M292" s="25">
        <f t="shared" ca="1" si="75"/>
        <v>0.10395887934903851</v>
      </c>
      <c r="N292" s="25">
        <f t="shared" ca="1" si="76"/>
        <v>7.1390530846010104E-7</v>
      </c>
      <c r="O292" s="24">
        <f t="shared" ca="1" si="77"/>
        <v>70095447.496924043</v>
      </c>
      <c r="P292" s="25">
        <f t="shared" ca="1" si="78"/>
        <v>747481802.9457643</v>
      </c>
      <c r="Q292" s="25">
        <f t="shared" ca="1" si="79"/>
        <v>58963381.73433011</v>
      </c>
      <c r="R292">
        <f t="shared" ca="1" si="80"/>
        <v>2.67190065021157E-3</v>
      </c>
    </row>
    <row r="293" spans="1:18" x14ac:dyDescent="0.2">
      <c r="A293" s="82">
        <v>23098</v>
      </c>
      <c r="B293" s="82">
        <v>0.1191986400008318</v>
      </c>
      <c r="C293" s="82">
        <v>0.1</v>
      </c>
      <c r="D293" s="83">
        <f t="shared" si="66"/>
        <v>2.3098000000000001</v>
      </c>
      <c r="E293" s="83">
        <f t="shared" si="67"/>
        <v>0.1191986400008318</v>
      </c>
      <c r="F293" s="25">
        <f t="shared" si="68"/>
        <v>0.23098000000000002</v>
      </c>
      <c r="G293" s="25">
        <f t="shared" si="69"/>
        <v>1.191986400008318E-2</v>
      </c>
      <c r="H293" s="25">
        <f t="shared" si="70"/>
        <v>0.53351760400000003</v>
      </c>
      <c r="I293" s="25">
        <f t="shared" si="71"/>
        <v>1.2323189617192001</v>
      </c>
      <c r="J293" s="25">
        <f t="shared" si="72"/>
        <v>2.8464103377790084</v>
      </c>
      <c r="K293" s="25">
        <f t="shared" si="73"/>
        <v>2.7532501867392131E-2</v>
      </c>
      <c r="L293" s="25">
        <f t="shared" si="74"/>
        <v>6.3594572813302344E-2</v>
      </c>
      <c r="M293" s="25">
        <f t="shared" ca="1" si="75"/>
        <v>0.10408546431203257</v>
      </c>
      <c r="N293" s="25">
        <f t="shared" ca="1" si="76"/>
        <v>2.2840807940051218E-5</v>
      </c>
      <c r="O293" s="24">
        <f t="shared" ca="1" si="77"/>
        <v>69002973.893178388</v>
      </c>
      <c r="P293" s="25">
        <f t="shared" ca="1" si="78"/>
        <v>747371666.28806841</v>
      </c>
      <c r="Q293" s="25">
        <f t="shared" ca="1" si="79"/>
        <v>58795261.761898883</v>
      </c>
      <c r="R293">
        <f t="shared" ca="1" si="80"/>
        <v>1.5113175688799232E-2</v>
      </c>
    </row>
    <row r="294" spans="1:18" x14ac:dyDescent="0.2">
      <c r="A294" s="82">
        <v>23100.5</v>
      </c>
      <c r="B294" s="82">
        <v>0.11071033999178326</v>
      </c>
      <c r="C294" s="82">
        <v>0.1</v>
      </c>
      <c r="D294" s="83">
        <f t="shared" si="66"/>
        <v>2.3100499999999999</v>
      </c>
      <c r="E294" s="83">
        <f t="shared" si="67"/>
        <v>0.11071033999178326</v>
      </c>
      <c r="F294" s="25">
        <f t="shared" si="68"/>
        <v>0.23100500000000002</v>
      </c>
      <c r="G294" s="25">
        <f t="shared" si="69"/>
        <v>1.1071033999178326E-2</v>
      </c>
      <c r="H294" s="25">
        <f t="shared" si="70"/>
        <v>0.53363310024999999</v>
      </c>
      <c r="I294" s="25">
        <f t="shared" si="71"/>
        <v>1.2327191432325124</v>
      </c>
      <c r="J294" s="25">
        <f t="shared" si="72"/>
        <v>2.8476428568242653</v>
      </c>
      <c r="K294" s="25">
        <f t="shared" si="73"/>
        <v>2.5574642089801893E-2</v>
      </c>
      <c r="L294" s="25">
        <f t="shared" si="74"/>
        <v>5.9078701959546863E-2</v>
      </c>
      <c r="M294" s="25">
        <f t="shared" ca="1" si="75"/>
        <v>0.10410729609703563</v>
      </c>
      <c r="N294" s="25">
        <f t="shared" ca="1" si="76"/>
        <v>4.3600188675963905E-6</v>
      </c>
      <c r="O294" s="24">
        <f t="shared" ca="1" si="77"/>
        <v>68815619.955518112</v>
      </c>
      <c r="P294" s="25">
        <f t="shared" ca="1" si="78"/>
        <v>747351958.8092984</v>
      </c>
      <c r="Q294" s="25">
        <f t="shared" ca="1" si="79"/>
        <v>58766245.487393908</v>
      </c>
      <c r="R294">
        <f t="shared" ca="1" si="80"/>
        <v>6.6030438947476261E-3</v>
      </c>
    </row>
    <row r="295" spans="1:18" x14ac:dyDescent="0.2">
      <c r="A295" s="82">
        <v>23103</v>
      </c>
      <c r="B295" s="82">
        <v>0.1122220399993239</v>
      </c>
      <c r="C295" s="82">
        <v>0.1</v>
      </c>
      <c r="D295" s="83">
        <f t="shared" si="66"/>
        <v>2.3102999999999998</v>
      </c>
      <c r="E295" s="83">
        <f t="shared" si="67"/>
        <v>0.1122220399993239</v>
      </c>
      <c r="F295" s="25">
        <f t="shared" si="68"/>
        <v>0.23102999999999999</v>
      </c>
      <c r="G295" s="25">
        <f t="shared" si="69"/>
        <v>1.122220399993239E-2</v>
      </c>
      <c r="H295" s="25">
        <f t="shared" si="70"/>
        <v>0.53374860899999987</v>
      </c>
      <c r="I295" s="25">
        <f t="shared" si="71"/>
        <v>1.2331194113726995</v>
      </c>
      <c r="J295" s="25">
        <f t="shared" si="72"/>
        <v>2.8488757760943475</v>
      </c>
      <c r="K295" s="25">
        <f t="shared" si="73"/>
        <v>2.5926657901043801E-2</v>
      </c>
      <c r="L295" s="25">
        <f t="shared" si="74"/>
        <v>5.9898357748781487E-2</v>
      </c>
      <c r="M295" s="25">
        <f t="shared" ca="1" si="75"/>
        <v>0.10412912987950441</v>
      </c>
      <c r="N295" s="25">
        <f t="shared" ca="1" si="76"/>
        <v>6.5495194207476593E-6</v>
      </c>
      <c r="O295" s="24">
        <f t="shared" ca="1" si="77"/>
        <v>68628560.762851238</v>
      </c>
      <c r="P295" s="25">
        <f t="shared" ca="1" si="78"/>
        <v>747332040.05792558</v>
      </c>
      <c r="Q295" s="25">
        <f t="shared" ca="1" si="79"/>
        <v>58737220.398823835</v>
      </c>
      <c r="R295">
        <f t="shared" ca="1" si="80"/>
        <v>8.0929101198194825E-3</v>
      </c>
    </row>
    <row r="296" spans="1:18" x14ac:dyDescent="0.2">
      <c r="A296" s="82">
        <v>23105</v>
      </c>
      <c r="B296" s="82">
        <v>0.11923139999998966</v>
      </c>
      <c r="C296" s="82">
        <v>0.1</v>
      </c>
      <c r="D296" s="83">
        <f t="shared" si="66"/>
        <v>2.3105000000000002</v>
      </c>
      <c r="E296" s="83">
        <f t="shared" si="67"/>
        <v>0.11923139999998966</v>
      </c>
      <c r="F296" s="25">
        <f t="shared" si="68"/>
        <v>0.23105000000000003</v>
      </c>
      <c r="G296" s="25">
        <f t="shared" si="69"/>
        <v>1.1923139999998967E-2</v>
      </c>
      <c r="H296" s="25">
        <f t="shared" si="70"/>
        <v>0.53384102500000008</v>
      </c>
      <c r="I296" s="25">
        <f t="shared" si="71"/>
        <v>1.2334396882625003</v>
      </c>
      <c r="J296" s="25">
        <f t="shared" si="72"/>
        <v>2.8498623997305073</v>
      </c>
      <c r="K296" s="25">
        <f t="shared" si="73"/>
        <v>2.7548414969997614E-2</v>
      </c>
      <c r="L296" s="25">
        <f t="shared" si="74"/>
        <v>6.3650612788179489E-2</v>
      </c>
      <c r="M296" s="25">
        <f t="shared" ca="1" si="75"/>
        <v>0.10414659834365482</v>
      </c>
      <c r="N296" s="25">
        <f t="shared" ca="1" si="76"/>
        <v>2.2755124101096243E-5</v>
      </c>
      <c r="O296" s="24">
        <f t="shared" ca="1" si="77"/>
        <v>68479125.515144035</v>
      </c>
      <c r="P296" s="25">
        <f t="shared" ca="1" si="78"/>
        <v>747315952.94623303</v>
      </c>
      <c r="Q296" s="25">
        <f t="shared" ca="1" si="79"/>
        <v>58713993.989797518</v>
      </c>
      <c r="R296">
        <f t="shared" ca="1" si="80"/>
        <v>1.5084801656334842E-2</v>
      </c>
    </row>
    <row r="297" spans="1:18" x14ac:dyDescent="0.2">
      <c r="A297" s="82">
        <v>23105.5</v>
      </c>
      <c r="B297" s="82">
        <v>0.10673374000180047</v>
      </c>
      <c r="C297" s="82">
        <v>0.1</v>
      </c>
      <c r="D297" s="83">
        <f t="shared" si="66"/>
        <v>2.3105500000000001</v>
      </c>
      <c r="E297" s="83">
        <f t="shared" si="67"/>
        <v>0.10673374000180047</v>
      </c>
      <c r="F297" s="25">
        <f t="shared" si="68"/>
        <v>0.23105500000000001</v>
      </c>
      <c r="G297" s="25">
        <f t="shared" si="69"/>
        <v>1.0673374000180048E-2</v>
      </c>
      <c r="H297" s="25">
        <f t="shared" si="70"/>
        <v>0.53386413025000001</v>
      </c>
      <c r="I297" s="25">
        <f t="shared" si="71"/>
        <v>1.2335197661491375</v>
      </c>
      <c r="J297" s="25">
        <f t="shared" si="72"/>
        <v>2.8501090956758897</v>
      </c>
      <c r="K297" s="25">
        <f t="shared" si="73"/>
        <v>2.4661364296116012E-2</v>
      </c>
      <c r="L297" s="25">
        <f t="shared" si="74"/>
        <v>5.6981315274390855E-2</v>
      </c>
      <c r="M297" s="25">
        <f t="shared" ca="1" si="75"/>
        <v>0.10415096565943896</v>
      </c>
      <c r="N297" s="25">
        <f t="shared" ca="1" si="76"/>
        <v>6.6707233035609322E-7</v>
      </c>
      <c r="O297" s="24">
        <f t="shared" ca="1" si="77"/>
        <v>68441796.151536345</v>
      </c>
      <c r="P297" s="25">
        <f t="shared" ca="1" si="78"/>
        <v>747311910.04240525</v>
      </c>
      <c r="Q297" s="25">
        <f t="shared" ca="1" si="79"/>
        <v>58708186.508029021</v>
      </c>
      <c r="R297">
        <f t="shared" ca="1" si="80"/>
        <v>2.5827743423615102E-3</v>
      </c>
    </row>
    <row r="298" spans="1:18" x14ac:dyDescent="0.2">
      <c r="A298" s="82">
        <v>23107.5</v>
      </c>
      <c r="B298" s="82">
        <v>0.11674309999943944</v>
      </c>
      <c r="C298" s="82">
        <v>0.1</v>
      </c>
      <c r="D298" s="83">
        <f t="shared" si="66"/>
        <v>2.3107500000000001</v>
      </c>
      <c r="E298" s="83">
        <f t="shared" si="67"/>
        <v>0.11674309999943944</v>
      </c>
      <c r="F298" s="25">
        <f t="shared" si="68"/>
        <v>0.23107500000000003</v>
      </c>
      <c r="G298" s="25">
        <f t="shared" si="69"/>
        <v>1.1674309999943944E-2</v>
      </c>
      <c r="H298" s="25">
        <f t="shared" si="70"/>
        <v>0.53395655625000005</v>
      </c>
      <c r="I298" s="25">
        <f t="shared" si="71"/>
        <v>1.2338401123546876</v>
      </c>
      <c r="J298" s="25">
        <f t="shared" si="72"/>
        <v>2.8510960396235943</v>
      </c>
      <c r="K298" s="25">
        <f t="shared" si="73"/>
        <v>2.697641183237047E-2</v>
      </c>
      <c r="L298" s="25">
        <f t="shared" si="74"/>
        <v>6.2335743641650065E-2</v>
      </c>
      <c r="M298" s="25">
        <f t="shared" ca="1" si="75"/>
        <v>0.1041684357215619</v>
      </c>
      <c r="N298" s="25">
        <f t="shared" ca="1" si="76"/>
        <v>1.5812218170132947E-5</v>
      </c>
      <c r="O298" s="24">
        <f t="shared" ca="1" si="77"/>
        <v>68292596.451115683</v>
      </c>
      <c r="P298" s="25">
        <f t="shared" ca="1" si="78"/>
        <v>747295653.92555118</v>
      </c>
      <c r="Q298" s="25">
        <f t="shared" ca="1" si="79"/>
        <v>58684953.065752186</v>
      </c>
      <c r="R298">
        <f t="shared" ca="1" si="80"/>
        <v>1.257466427787754E-2</v>
      </c>
    </row>
    <row r="299" spans="1:18" x14ac:dyDescent="0.2">
      <c r="A299" s="82">
        <v>23110</v>
      </c>
      <c r="B299" s="82">
        <v>0.10925480000150856</v>
      </c>
      <c r="C299" s="82">
        <v>0.1</v>
      </c>
      <c r="D299" s="83">
        <f t="shared" si="66"/>
        <v>2.3109999999999999</v>
      </c>
      <c r="E299" s="83">
        <f t="shared" si="67"/>
        <v>0.10925480000150856</v>
      </c>
      <c r="F299" s="25">
        <f t="shared" si="68"/>
        <v>0.2311</v>
      </c>
      <c r="G299" s="25">
        <f t="shared" si="69"/>
        <v>1.0925480000150856E-2</v>
      </c>
      <c r="H299" s="25">
        <f t="shared" si="70"/>
        <v>0.53407209999999994</v>
      </c>
      <c r="I299" s="25">
        <f t="shared" si="71"/>
        <v>1.2342406230999998</v>
      </c>
      <c r="J299" s="25">
        <f t="shared" si="72"/>
        <v>2.8523300799840996</v>
      </c>
      <c r="K299" s="25">
        <f t="shared" si="73"/>
        <v>2.524878428034863E-2</v>
      </c>
      <c r="L299" s="25">
        <f t="shared" si="74"/>
        <v>5.8349940471885679E-2</v>
      </c>
      <c r="M299" s="25">
        <f t="shared" ca="1" si="75"/>
        <v>0.10419027509693468</v>
      </c>
      <c r="N299" s="25">
        <f t="shared" ca="1" si="76"/>
        <v>2.5649412509049019E-6</v>
      </c>
      <c r="O299" s="24">
        <f t="shared" ca="1" si="77"/>
        <v>68106361.673978999</v>
      </c>
      <c r="P299" s="25">
        <f t="shared" ca="1" si="78"/>
        <v>747275143.65617049</v>
      </c>
      <c r="Q299" s="25">
        <f t="shared" ca="1" si="79"/>
        <v>58655903.360811397</v>
      </c>
      <c r="R299">
        <f t="shared" ca="1" si="80"/>
        <v>5.0645249045738749E-3</v>
      </c>
    </row>
    <row r="300" spans="1:18" x14ac:dyDescent="0.2">
      <c r="A300" s="82">
        <v>23125</v>
      </c>
      <c r="B300" s="82">
        <v>0.11032499999419088</v>
      </c>
      <c r="C300" s="82">
        <v>0.1</v>
      </c>
      <c r="D300" s="83">
        <f t="shared" si="66"/>
        <v>2.3125</v>
      </c>
      <c r="E300" s="83">
        <f t="shared" si="67"/>
        <v>0.11032499999419088</v>
      </c>
      <c r="F300" s="25">
        <f t="shared" si="68"/>
        <v>0.23125000000000001</v>
      </c>
      <c r="G300" s="25">
        <f t="shared" si="69"/>
        <v>1.1032499999419089E-2</v>
      </c>
      <c r="H300" s="25">
        <f t="shared" si="70"/>
        <v>0.53476562500000002</v>
      </c>
      <c r="I300" s="25">
        <f t="shared" si="71"/>
        <v>1.2366455078125</v>
      </c>
      <c r="J300" s="25">
        <f t="shared" si="72"/>
        <v>2.8597427368164063</v>
      </c>
      <c r="K300" s="25">
        <f t="shared" si="73"/>
        <v>2.5512656248656642E-2</v>
      </c>
      <c r="L300" s="25">
        <f t="shared" si="74"/>
        <v>5.8998017575018484E-2</v>
      </c>
      <c r="M300" s="25">
        <f t="shared" ca="1" si="75"/>
        <v>0.10432135329595149</v>
      </c>
      <c r="N300" s="25">
        <f t="shared" ca="1" si="76"/>
        <v>3.6043773677280662E-6</v>
      </c>
      <c r="O300" s="24">
        <f t="shared" ca="1" si="77"/>
        <v>66995123.880020842</v>
      </c>
      <c r="P300" s="25">
        <f t="shared" ca="1" si="78"/>
        <v>747147646.31124318</v>
      </c>
      <c r="Q300" s="25">
        <f t="shared" ca="1" si="79"/>
        <v>58481421.396883309</v>
      </c>
      <c r="R300">
        <f t="shared" ca="1" si="80"/>
        <v>6.0036466982393843E-3</v>
      </c>
    </row>
    <row r="301" spans="1:18" x14ac:dyDescent="0.2">
      <c r="A301" s="82">
        <v>23127.5</v>
      </c>
      <c r="B301" s="82">
        <v>0.10783669999364065</v>
      </c>
      <c r="C301" s="82">
        <v>0.1</v>
      </c>
      <c r="D301" s="83">
        <f t="shared" si="66"/>
        <v>2.3127499999999999</v>
      </c>
      <c r="E301" s="83">
        <f t="shared" si="67"/>
        <v>0.10783669999364065</v>
      </c>
      <c r="F301" s="25">
        <f t="shared" si="68"/>
        <v>0.23127500000000001</v>
      </c>
      <c r="G301" s="25">
        <f t="shared" si="69"/>
        <v>1.0783669999364066E-2</v>
      </c>
      <c r="H301" s="25">
        <f t="shared" si="70"/>
        <v>0.53488125624999994</v>
      </c>
      <c r="I301" s="25">
        <f t="shared" si="71"/>
        <v>1.2370466253921872</v>
      </c>
      <c r="J301" s="25">
        <f t="shared" si="72"/>
        <v>2.8609795828757809</v>
      </c>
      <c r="K301" s="25">
        <f t="shared" si="73"/>
        <v>2.4939932791029244E-2</v>
      </c>
      <c r="L301" s="25">
        <f t="shared" si="74"/>
        <v>5.7679829562452878E-2</v>
      </c>
      <c r="M301" s="25">
        <f t="shared" ca="1" si="75"/>
        <v>0.10434320665358426</v>
      </c>
      <c r="N301" s="25">
        <f t="shared" ca="1" si="76"/>
        <v>1.2204495717018326E-6</v>
      </c>
      <c r="O301" s="24">
        <f t="shared" ca="1" si="77"/>
        <v>66810944.533933923</v>
      </c>
      <c r="P301" s="25">
        <f t="shared" ca="1" si="78"/>
        <v>747125657.54986095</v>
      </c>
      <c r="Q301" s="25">
        <f t="shared" ca="1" si="79"/>
        <v>58452310.558074027</v>
      </c>
      <c r="R301">
        <f t="shared" ca="1" si="80"/>
        <v>3.4934933400563861E-3</v>
      </c>
    </row>
    <row r="302" spans="1:18" x14ac:dyDescent="0.2">
      <c r="A302" s="82">
        <v>23132</v>
      </c>
      <c r="B302" s="82">
        <v>0.1163577599945711</v>
      </c>
      <c r="C302" s="82">
        <v>0.1</v>
      </c>
      <c r="D302" s="83">
        <f t="shared" si="66"/>
        <v>2.3132000000000001</v>
      </c>
      <c r="E302" s="83">
        <f t="shared" si="67"/>
        <v>0.1163577599945711</v>
      </c>
      <c r="F302" s="25">
        <f t="shared" si="68"/>
        <v>0.23132000000000003</v>
      </c>
      <c r="G302" s="25">
        <f t="shared" si="69"/>
        <v>1.163577599945711E-2</v>
      </c>
      <c r="H302" s="25">
        <f t="shared" si="70"/>
        <v>0.53508942400000015</v>
      </c>
      <c r="I302" s="25">
        <f t="shared" si="71"/>
        <v>1.2377688555968005</v>
      </c>
      <c r="J302" s="25">
        <f t="shared" si="72"/>
        <v>2.8632069167665191</v>
      </c>
      <c r="K302" s="25">
        <f t="shared" si="73"/>
        <v>2.6915877041944189E-2</v>
      </c>
      <c r="L302" s="25">
        <f t="shared" si="74"/>
        <v>6.2261806773425299E-2</v>
      </c>
      <c r="M302" s="25">
        <f t="shared" ca="1" si="75"/>
        <v>0.10438254773093693</v>
      </c>
      <c r="N302" s="25">
        <f t="shared" ca="1" si="76"/>
        <v>1.4340570875909421E-5</v>
      </c>
      <c r="O302" s="24">
        <f t="shared" ca="1" si="77"/>
        <v>66480159.909716673</v>
      </c>
      <c r="P302" s="25">
        <f t="shared" ca="1" si="78"/>
        <v>747085545.62088311</v>
      </c>
      <c r="Q302" s="25">
        <f t="shared" ca="1" si="79"/>
        <v>58399889.167889722</v>
      </c>
      <c r="R302">
        <f t="shared" ca="1" si="80"/>
        <v>1.1975212263634169E-2</v>
      </c>
    </row>
    <row r="303" spans="1:18" x14ac:dyDescent="0.2">
      <c r="A303" s="82">
        <v>23139.5</v>
      </c>
      <c r="B303" s="82">
        <v>0.11199285999464337</v>
      </c>
      <c r="C303" s="82">
        <v>1</v>
      </c>
      <c r="D303" s="83">
        <f t="shared" si="66"/>
        <v>2.3139500000000002</v>
      </c>
      <c r="E303" s="83">
        <f t="shared" si="67"/>
        <v>0.11199285999464337</v>
      </c>
      <c r="F303" s="25">
        <f t="shared" si="68"/>
        <v>2.3139500000000002</v>
      </c>
      <c r="G303" s="25">
        <f t="shared" si="69"/>
        <v>0.11199285999464337</v>
      </c>
      <c r="H303" s="25">
        <f t="shared" si="70"/>
        <v>5.3543646025000005</v>
      </c>
      <c r="I303" s="25">
        <f t="shared" si="71"/>
        <v>12.389731971954877</v>
      </c>
      <c r="J303" s="25">
        <f t="shared" si="72"/>
        <v>28.669220296504989</v>
      </c>
      <c r="K303" s="25">
        <f t="shared" si="73"/>
        <v>0.25914587838460507</v>
      </c>
      <c r="L303" s="25">
        <f t="shared" si="74"/>
        <v>0.59965060528805691</v>
      </c>
      <c r="M303" s="25">
        <f t="shared" ca="1" si="75"/>
        <v>0.10444813057494447</v>
      </c>
      <c r="N303" s="25">
        <f t="shared" ca="1" si="76"/>
        <v>5.6922942016470113E-5</v>
      </c>
      <c r="O303" s="24">
        <f t="shared" ca="1" si="77"/>
        <v>6593095906.9793863</v>
      </c>
      <c r="P303" s="25">
        <f t="shared" ca="1" si="78"/>
        <v>74701717208.546875</v>
      </c>
      <c r="Q303" s="25">
        <f t="shared" ca="1" si="79"/>
        <v>5831245783.4907589</v>
      </c>
      <c r="R303">
        <f t="shared" ca="1" si="80"/>
        <v>7.5447294196989007E-3</v>
      </c>
    </row>
    <row r="304" spans="1:18" x14ac:dyDescent="0.2">
      <c r="A304" s="82">
        <v>23147</v>
      </c>
      <c r="B304" s="82">
        <v>0.11442795999755617</v>
      </c>
      <c r="C304" s="82">
        <v>0.1</v>
      </c>
      <c r="D304" s="83">
        <f t="shared" si="66"/>
        <v>2.3147000000000002</v>
      </c>
      <c r="E304" s="83">
        <f t="shared" si="67"/>
        <v>0.11442795999755617</v>
      </c>
      <c r="F304" s="25">
        <f t="shared" si="68"/>
        <v>0.23147000000000004</v>
      </c>
      <c r="G304" s="25">
        <f t="shared" si="69"/>
        <v>1.1442795999755617E-2</v>
      </c>
      <c r="H304" s="25">
        <f t="shared" si="70"/>
        <v>0.53578360900000011</v>
      </c>
      <c r="I304" s="25">
        <f t="shared" si="71"/>
        <v>1.2401783197523004</v>
      </c>
      <c r="J304" s="25">
        <f t="shared" si="72"/>
        <v>2.87064075673065</v>
      </c>
      <c r="K304" s="25">
        <f t="shared" si="73"/>
        <v>2.648663990063433E-2</v>
      </c>
      <c r="L304" s="25">
        <f t="shared" si="74"/>
        <v>6.1308625377998291E-2</v>
      </c>
      <c r="M304" s="25">
        <f t="shared" ca="1" si="75"/>
        <v>0.10451373139614344</v>
      </c>
      <c r="N304" s="25">
        <f t="shared" ca="1" si="76"/>
        <v>9.8291928761070352E-6</v>
      </c>
      <c r="O304" s="24">
        <f t="shared" ca="1" si="77"/>
        <v>65384387.99599985</v>
      </c>
      <c r="P304" s="25">
        <f t="shared" ca="1" si="78"/>
        <v>746946898.37658417</v>
      </c>
      <c r="Q304" s="25">
        <f t="shared" ca="1" si="79"/>
        <v>58224948.844429232</v>
      </c>
      <c r="R304">
        <f t="shared" ca="1" si="80"/>
        <v>9.9142286014127362E-3</v>
      </c>
    </row>
    <row r="305" spans="1:18" x14ac:dyDescent="0.2">
      <c r="A305" s="82">
        <v>23154</v>
      </c>
      <c r="B305" s="82">
        <v>0.12046071999793639</v>
      </c>
      <c r="C305" s="82">
        <v>0.1</v>
      </c>
      <c r="D305" s="83">
        <f t="shared" si="66"/>
        <v>2.3153999999999999</v>
      </c>
      <c r="E305" s="83">
        <f t="shared" si="67"/>
        <v>0.12046071999793639</v>
      </c>
      <c r="F305" s="25">
        <f t="shared" si="68"/>
        <v>0.23154</v>
      </c>
      <c r="G305" s="25">
        <f t="shared" si="69"/>
        <v>1.204607199979364E-2</v>
      </c>
      <c r="H305" s="25">
        <f t="shared" si="70"/>
        <v>0.53610771599999996</v>
      </c>
      <c r="I305" s="25">
        <f t="shared" si="71"/>
        <v>1.2413038056263999</v>
      </c>
      <c r="J305" s="25">
        <f t="shared" si="72"/>
        <v>2.8741148315473661</v>
      </c>
      <c r="K305" s="25">
        <f t="shared" si="73"/>
        <v>2.7891475108322194E-2</v>
      </c>
      <c r="L305" s="25">
        <f t="shared" si="74"/>
        <v>6.4579921465809209E-2</v>
      </c>
      <c r="M305" s="25">
        <f t="shared" ca="1" si="75"/>
        <v>0.10457497504868404</v>
      </c>
      <c r="N305" s="25">
        <f t="shared" ca="1" si="76"/>
        <v>2.5235689259269656E-5</v>
      </c>
      <c r="O305" s="24">
        <f t="shared" ca="1" si="77"/>
        <v>64876623.743386388</v>
      </c>
      <c r="P305" s="25">
        <f t="shared" ca="1" si="78"/>
        <v>746879595.43973184</v>
      </c>
      <c r="Q305" s="25">
        <f t="shared" ca="1" si="79"/>
        <v>58143204.006918728</v>
      </c>
      <c r="R305">
        <f t="shared" ca="1" si="80"/>
        <v>1.5885744949252351E-2</v>
      </c>
    </row>
    <row r="306" spans="1:18" x14ac:dyDescent="0.2">
      <c r="A306" s="82">
        <v>23156.5</v>
      </c>
      <c r="B306" s="82">
        <v>0.1135724199921242</v>
      </c>
      <c r="C306" s="82">
        <v>0.3</v>
      </c>
      <c r="D306" s="83">
        <f t="shared" si="66"/>
        <v>2.3156500000000002</v>
      </c>
      <c r="E306" s="83">
        <f t="shared" si="67"/>
        <v>0.1135724199921242</v>
      </c>
      <c r="F306" s="25">
        <f t="shared" si="68"/>
        <v>0.69469500000000006</v>
      </c>
      <c r="G306" s="25">
        <f t="shared" si="69"/>
        <v>3.4071725997637255E-2</v>
      </c>
      <c r="H306" s="25">
        <f t="shared" si="70"/>
        <v>1.6086704767500002</v>
      </c>
      <c r="I306" s="25">
        <f t="shared" si="71"/>
        <v>3.7251177894861383</v>
      </c>
      <c r="J306" s="25">
        <f t="shared" si="72"/>
        <v>8.6260690092235777</v>
      </c>
      <c r="K306" s="25">
        <f t="shared" si="73"/>
        <v>7.8898192306428722E-2</v>
      </c>
      <c r="L306" s="25">
        <f t="shared" si="74"/>
        <v>0.18270059901438168</v>
      </c>
      <c r="M306" s="25">
        <f t="shared" ca="1" si="75"/>
        <v>0.10459685157691914</v>
      </c>
      <c r="N306" s="25">
        <f t="shared" ca="1" si="76"/>
        <v>2.4168248512807968E-5</v>
      </c>
      <c r="O306" s="24">
        <f t="shared" ca="1" si="77"/>
        <v>582262496.36683714</v>
      </c>
      <c r="P306" s="25">
        <f t="shared" ca="1" si="78"/>
        <v>6721696418.6522284</v>
      </c>
      <c r="Q306" s="25">
        <f t="shared" ca="1" si="79"/>
        <v>523025938.31264168</v>
      </c>
      <c r="R306">
        <f t="shared" ca="1" si="80"/>
        <v>8.9755684152050541E-3</v>
      </c>
    </row>
    <row r="307" spans="1:18" x14ac:dyDescent="0.2">
      <c r="A307" s="82">
        <v>23159</v>
      </c>
      <c r="B307" s="82">
        <v>0.11548411999683594</v>
      </c>
      <c r="C307" s="82">
        <v>0.1</v>
      </c>
      <c r="D307" s="83">
        <f t="shared" si="66"/>
        <v>2.3159000000000001</v>
      </c>
      <c r="E307" s="83">
        <f t="shared" si="67"/>
        <v>0.11548411999683594</v>
      </c>
      <c r="F307" s="25">
        <f t="shared" si="68"/>
        <v>0.23159000000000002</v>
      </c>
      <c r="G307" s="25">
        <f t="shared" si="69"/>
        <v>1.1548411999683594E-2</v>
      </c>
      <c r="H307" s="25">
        <f t="shared" si="70"/>
        <v>0.53633928100000006</v>
      </c>
      <c r="I307" s="25">
        <f t="shared" si="71"/>
        <v>1.2421081408679002</v>
      </c>
      <c r="J307" s="25">
        <f t="shared" si="72"/>
        <v>2.87659824343597</v>
      </c>
      <c r="K307" s="25">
        <f t="shared" si="73"/>
        <v>2.6744967350067237E-2</v>
      </c>
      <c r="L307" s="25">
        <f t="shared" si="74"/>
        <v>6.1938669886020717E-2</v>
      </c>
      <c r="M307" s="25">
        <f t="shared" ca="1" si="75"/>
        <v>0.10461873010261993</v>
      </c>
      <c r="N307" s="25">
        <f t="shared" ca="1" si="76"/>
        <v>1.180566975533314E-5</v>
      </c>
      <c r="O307" s="24">
        <f t="shared" ca="1" si="77"/>
        <v>64515333.203788534</v>
      </c>
      <c r="P307" s="25">
        <f t="shared" ca="1" si="78"/>
        <v>746830508.75467837</v>
      </c>
      <c r="Q307" s="25">
        <f t="shared" ca="1" si="79"/>
        <v>58084773.737498224</v>
      </c>
      <c r="R307">
        <f t="shared" ca="1" si="80"/>
        <v>1.086538989421601E-2</v>
      </c>
    </row>
    <row r="308" spans="1:18" x14ac:dyDescent="0.2">
      <c r="A308" s="82">
        <v>23166.5</v>
      </c>
      <c r="B308" s="82">
        <v>0.11201921999600017</v>
      </c>
      <c r="C308" s="82">
        <v>0.1</v>
      </c>
      <c r="D308" s="83">
        <f t="shared" si="66"/>
        <v>2.3166500000000001</v>
      </c>
      <c r="E308" s="83">
        <f t="shared" si="67"/>
        <v>0.11201921999600017</v>
      </c>
      <c r="F308" s="25">
        <f t="shared" si="68"/>
        <v>0.23166500000000001</v>
      </c>
      <c r="G308" s="25">
        <f t="shared" si="69"/>
        <v>1.1201921999600017E-2</v>
      </c>
      <c r="H308" s="25">
        <f t="shared" si="70"/>
        <v>0.53668672225000003</v>
      </c>
      <c r="I308" s="25">
        <f t="shared" si="71"/>
        <v>1.2433152951004627</v>
      </c>
      <c r="J308" s="25">
        <f t="shared" si="72"/>
        <v>2.880326378394487</v>
      </c>
      <c r="K308" s="25">
        <f t="shared" si="73"/>
        <v>2.5950932600373382E-2</v>
      </c>
      <c r="L308" s="25">
        <f t="shared" si="74"/>
        <v>6.0119228008654997E-2</v>
      </c>
      <c r="M308" s="25">
        <f t="shared" ca="1" si="75"/>
        <v>0.1046843776645166</v>
      </c>
      <c r="N308" s="25">
        <f t="shared" ca="1" si="76"/>
        <v>5.379991202772335E-6</v>
      </c>
      <c r="O308" s="24">
        <f t="shared" ca="1" si="77"/>
        <v>63975578.925107569</v>
      </c>
      <c r="P308" s="25">
        <f t="shared" ca="1" si="78"/>
        <v>746755295.86993444</v>
      </c>
      <c r="Q308" s="25">
        <f t="shared" ca="1" si="79"/>
        <v>57997064.348651156</v>
      </c>
      <c r="R308">
        <f t="shared" ca="1" si="80"/>
        <v>7.3348423314835709E-3</v>
      </c>
    </row>
    <row r="309" spans="1:18" x14ac:dyDescent="0.2">
      <c r="A309" s="82">
        <v>23166.5</v>
      </c>
      <c r="B309" s="82">
        <v>0.11441921999357874</v>
      </c>
      <c r="C309" s="82">
        <v>1</v>
      </c>
      <c r="D309" s="83">
        <f t="shared" si="66"/>
        <v>2.3166500000000001</v>
      </c>
      <c r="E309" s="83">
        <f t="shared" si="67"/>
        <v>0.11441921999357874</v>
      </c>
      <c r="F309" s="25">
        <f t="shared" si="68"/>
        <v>2.3166500000000001</v>
      </c>
      <c r="G309" s="25">
        <f t="shared" si="69"/>
        <v>0.11441921999357874</v>
      </c>
      <c r="H309" s="25">
        <f t="shared" si="70"/>
        <v>5.3668672225000007</v>
      </c>
      <c r="I309" s="25">
        <f t="shared" si="71"/>
        <v>12.433152951004628</v>
      </c>
      <c r="J309" s="25">
        <f t="shared" si="72"/>
        <v>28.803263783944871</v>
      </c>
      <c r="K309" s="25">
        <f t="shared" si="73"/>
        <v>0.26506928599812418</v>
      </c>
      <c r="L309" s="25">
        <f t="shared" si="74"/>
        <v>0.6140727614075544</v>
      </c>
      <c r="M309" s="25">
        <f t="shared" ca="1" si="75"/>
        <v>0.1046843776645166</v>
      </c>
      <c r="N309" s="25">
        <f t="shared" ca="1" si="76"/>
        <v>9.476715517169984E-5</v>
      </c>
      <c r="O309" s="24">
        <f t="shared" ca="1" si="77"/>
        <v>6397557892.5106964</v>
      </c>
      <c r="P309" s="25">
        <f t="shared" ca="1" si="78"/>
        <v>74675529586.993546</v>
      </c>
      <c r="Q309" s="25">
        <f t="shared" ca="1" si="79"/>
        <v>5799706434.8650999</v>
      </c>
      <c r="R309">
        <f t="shared" ca="1" si="80"/>
        <v>9.7348423290621322E-3</v>
      </c>
    </row>
    <row r="310" spans="1:18" x14ac:dyDescent="0.2">
      <c r="A310" s="82">
        <v>23169</v>
      </c>
      <c r="B310" s="82">
        <v>0.11253091999969911</v>
      </c>
      <c r="C310" s="82">
        <v>0.1</v>
      </c>
      <c r="D310" s="83">
        <f t="shared" si="66"/>
        <v>2.3169</v>
      </c>
      <c r="E310" s="83">
        <f t="shared" si="67"/>
        <v>0.11253091999969911</v>
      </c>
      <c r="F310" s="25">
        <f t="shared" si="68"/>
        <v>0.23169000000000001</v>
      </c>
      <c r="G310" s="25">
        <f t="shared" si="69"/>
        <v>1.1253091999969912E-2</v>
      </c>
      <c r="H310" s="25">
        <f t="shared" si="70"/>
        <v>0.53680256100000001</v>
      </c>
      <c r="I310" s="25">
        <f t="shared" si="71"/>
        <v>1.2437178535808999</v>
      </c>
      <c r="J310" s="25">
        <f t="shared" si="72"/>
        <v>2.8815698949615869</v>
      </c>
      <c r="K310" s="25">
        <f t="shared" si="73"/>
        <v>2.6072288854730289E-2</v>
      </c>
      <c r="L310" s="25">
        <f t="shared" si="74"/>
        <v>6.0406886047524602E-2</v>
      </c>
      <c r="M310" s="25">
        <f t="shared" ca="1" si="75"/>
        <v>0.10470626418008026</v>
      </c>
      <c r="N310" s="25">
        <f t="shared" ca="1" si="76"/>
        <v>6.1225238695495062E-6</v>
      </c>
      <c r="O310" s="24">
        <f t="shared" ca="1" si="77"/>
        <v>63796241.922567166</v>
      </c>
      <c r="P310" s="25">
        <f t="shared" ca="1" si="78"/>
        <v>746729802.85561514</v>
      </c>
      <c r="Q310" s="25">
        <f t="shared" ca="1" si="79"/>
        <v>57967810.871101856</v>
      </c>
      <c r="R310">
        <f t="shared" ca="1" si="80"/>
        <v>7.8246558196188448E-3</v>
      </c>
    </row>
    <row r="311" spans="1:18" x14ac:dyDescent="0.2">
      <c r="A311" s="82">
        <v>23171</v>
      </c>
      <c r="B311" s="82">
        <v>0.11554027999227401</v>
      </c>
      <c r="C311" s="82">
        <v>0.1</v>
      </c>
      <c r="D311" s="83">
        <f t="shared" si="66"/>
        <v>2.3170999999999999</v>
      </c>
      <c r="E311" s="83">
        <f t="shared" si="67"/>
        <v>0.11554027999227401</v>
      </c>
      <c r="F311" s="25">
        <f t="shared" si="68"/>
        <v>0.23171</v>
      </c>
      <c r="G311" s="25">
        <f t="shared" si="69"/>
        <v>1.1554027999227402E-2</v>
      </c>
      <c r="H311" s="25">
        <f t="shared" si="70"/>
        <v>0.53689524099999997</v>
      </c>
      <c r="I311" s="25">
        <f t="shared" si="71"/>
        <v>1.2440399629210999</v>
      </c>
      <c r="J311" s="25">
        <f t="shared" si="72"/>
        <v>2.8825649980844803</v>
      </c>
      <c r="K311" s="25">
        <f t="shared" si="73"/>
        <v>2.6771838277009814E-2</v>
      </c>
      <c r="L311" s="25">
        <f t="shared" si="74"/>
        <v>6.2033026471659439E-2</v>
      </c>
      <c r="M311" s="25">
        <f t="shared" ca="1" si="75"/>
        <v>0.10472377483070648</v>
      </c>
      <c r="N311" s="25">
        <f t="shared" ca="1" si="76"/>
        <v>1.1699678391021697E-5</v>
      </c>
      <c r="O311" s="24">
        <f t="shared" ca="1" si="77"/>
        <v>63652981.325593449</v>
      </c>
      <c r="P311" s="25">
        <f t="shared" ca="1" si="78"/>
        <v>746709256.51759052</v>
      </c>
      <c r="Q311" s="25">
        <f t="shared" ca="1" si="79"/>
        <v>57944401.977640055</v>
      </c>
      <c r="R311">
        <f t="shared" ca="1" si="80"/>
        <v>1.0816505161567527E-2</v>
      </c>
    </row>
    <row r="312" spans="1:18" x14ac:dyDescent="0.2">
      <c r="A312" s="82">
        <v>23171.5</v>
      </c>
      <c r="B312" s="82">
        <v>0.1210426199977519</v>
      </c>
      <c r="C312" s="82">
        <v>0.1</v>
      </c>
      <c r="D312" s="83">
        <f t="shared" si="66"/>
        <v>2.3171499999999998</v>
      </c>
      <c r="E312" s="83">
        <f t="shared" si="67"/>
        <v>0.1210426199977519</v>
      </c>
      <c r="F312" s="25">
        <f t="shared" si="68"/>
        <v>0.231715</v>
      </c>
      <c r="G312" s="25">
        <f t="shared" si="69"/>
        <v>1.2104261999775191E-2</v>
      </c>
      <c r="H312" s="25">
        <f t="shared" si="70"/>
        <v>0.53691841224999992</v>
      </c>
      <c r="I312" s="25">
        <f t="shared" si="71"/>
        <v>1.2441204989450871</v>
      </c>
      <c r="J312" s="25">
        <f t="shared" si="72"/>
        <v>2.8828138141306083</v>
      </c>
      <c r="K312" s="25">
        <f t="shared" si="73"/>
        <v>2.8047390692779083E-2</v>
      </c>
      <c r="L312" s="25">
        <f t="shared" si="74"/>
        <v>6.4990011343773052E-2</v>
      </c>
      <c r="M312" s="25">
        <f t="shared" ca="1" si="75"/>
        <v>0.1047281526931096</v>
      </c>
      <c r="N312" s="25">
        <f t="shared" ca="1" si="76"/>
        <v>2.6616184343424251E-5</v>
      </c>
      <c r="O312" s="24">
        <f t="shared" ca="1" si="77"/>
        <v>63617195.193984911</v>
      </c>
      <c r="P312" s="25">
        <f t="shared" ca="1" si="78"/>
        <v>746704098.8328979</v>
      </c>
      <c r="Q312" s="25">
        <f t="shared" ca="1" si="79"/>
        <v>57938548.906267159</v>
      </c>
      <c r="R312">
        <f t="shared" ca="1" si="80"/>
        <v>1.6314467304642297E-2</v>
      </c>
    </row>
    <row r="313" spans="1:18" x14ac:dyDescent="0.2">
      <c r="A313" s="82">
        <v>23178.5</v>
      </c>
      <c r="B313" s="82">
        <v>0.11257537999335909</v>
      </c>
      <c r="C313" s="82">
        <v>1</v>
      </c>
      <c r="D313" s="83">
        <f t="shared" si="66"/>
        <v>2.31785</v>
      </c>
      <c r="E313" s="83">
        <f t="shared" si="67"/>
        <v>0.11257537999335909</v>
      </c>
      <c r="F313" s="25">
        <f t="shared" si="68"/>
        <v>2.31785</v>
      </c>
      <c r="G313" s="25">
        <f t="shared" si="69"/>
        <v>0.11257537999335909</v>
      </c>
      <c r="H313" s="25">
        <f t="shared" si="70"/>
        <v>5.3724286225000002</v>
      </c>
      <c r="I313" s="25">
        <f t="shared" si="71"/>
        <v>12.452483682661626</v>
      </c>
      <c r="J313" s="25">
        <f t="shared" si="72"/>
        <v>28.862989303857248</v>
      </c>
      <c r="K313" s="25">
        <f t="shared" si="73"/>
        <v>0.26093284451760734</v>
      </c>
      <c r="L313" s="25">
        <f t="shared" si="74"/>
        <v>0.60480319366513613</v>
      </c>
      <c r="M313" s="25">
        <f t="shared" ca="1" si="75"/>
        <v>0.10478945115610945</v>
      </c>
      <c r="N313" s="25">
        <f t="shared" ca="1" si="76"/>
        <v>6.0620687858715563E-5</v>
      </c>
      <c r="O313" s="24">
        <f t="shared" ca="1" si="77"/>
        <v>6311740722.682663</v>
      </c>
      <c r="P313" s="25">
        <f t="shared" ca="1" si="78"/>
        <v>74663100509.788193</v>
      </c>
      <c r="Q313" s="25">
        <f t="shared" ca="1" si="79"/>
        <v>5785657035.4702616</v>
      </c>
      <c r="R313">
        <f t="shared" ca="1" si="80"/>
        <v>7.7859288372496421E-3</v>
      </c>
    </row>
    <row r="314" spans="1:18" x14ac:dyDescent="0.2">
      <c r="A314" s="82">
        <v>23178.5</v>
      </c>
      <c r="B314" s="82">
        <v>0.12857537999661872</v>
      </c>
      <c r="C314" s="82">
        <v>1</v>
      </c>
      <c r="D314" s="83">
        <f t="shared" si="66"/>
        <v>2.31785</v>
      </c>
      <c r="E314" s="83">
        <f t="shared" si="67"/>
        <v>0.12857537999661872</v>
      </c>
      <c r="F314" s="25">
        <f t="shared" si="68"/>
        <v>2.31785</v>
      </c>
      <c r="G314" s="25">
        <f t="shared" si="69"/>
        <v>0.12857537999661872</v>
      </c>
      <c r="H314" s="25">
        <f t="shared" si="70"/>
        <v>5.3724286225000002</v>
      </c>
      <c r="I314" s="25">
        <f t="shared" si="71"/>
        <v>12.452483682661626</v>
      </c>
      <c r="J314" s="25">
        <f t="shared" si="72"/>
        <v>28.862989303857248</v>
      </c>
      <c r="K314" s="25">
        <f t="shared" si="73"/>
        <v>0.29801844452516268</v>
      </c>
      <c r="L314" s="25">
        <f t="shared" si="74"/>
        <v>0.69076205164264837</v>
      </c>
      <c r="M314" s="25">
        <f t="shared" ca="1" si="75"/>
        <v>0.10478945115610945</v>
      </c>
      <c r="N314" s="25">
        <f t="shared" ca="1" si="76"/>
        <v>5.6577041080577075E-4</v>
      </c>
      <c r="O314" s="24">
        <f t="shared" ca="1" si="77"/>
        <v>6311740722.682663</v>
      </c>
      <c r="P314" s="25">
        <f t="shared" ca="1" si="78"/>
        <v>74663100509.788193</v>
      </c>
      <c r="Q314" s="25">
        <f t="shared" ca="1" si="79"/>
        <v>5785657035.4702616</v>
      </c>
      <c r="R314">
        <f t="shared" ca="1" si="80"/>
        <v>2.3785928840509271E-2</v>
      </c>
    </row>
    <row r="315" spans="1:18" x14ac:dyDescent="0.2">
      <c r="A315" s="84">
        <v>23181</v>
      </c>
      <c r="B315" s="84">
        <v>0.10188707999623148</v>
      </c>
      <c r="C315" s="84">
        <v>1</v>
      </c>
      <c r="D315" s="83">
        <f t="shared" si="66"/>
        <v>2.3180999999999998</v>
      </c>
      <c r="E315" s="83">
        <f t="shared" si="67"/>
        <v>0.10188707999623148</v>
      </c>
      <c r="F315" s="25">
        <f t="shared" si="68"/>
        <v>2.3180999999999998</v>
      </c>
      <c r="G315" s="25">
        <f t="shared" si="69"/>
        <v>0.10188707999623148</v>
      </c>
      <c r="H315" s="25">
        <f t="shared" si="70"/>
        <v>5.3735876099999995</v>
      </c>
      <c r="I315" s="25">
        <f t="shared" si="71"/>
        <v>12.456513438740998</v>
      </c>
      <c r="J315" s="25">
        <f t="shared" si="72"/>
        <v>28.875443802345504</v>
      </c>
      <c r="K315" s="25">
        <f t="shared" si="73"/>
        <v>0.23618444013926418</v>
      </c>
      <c r="L315" s="25">
        <f t="shared" si="74"/>
        <v>0.54749915068682831</v>
      </c>
      <c r="M315" s="25">
        <f t="shared" ca="1" si="75"/>
        <v>0.10481134725950851</v>
      </c>
      <c r="N315" s="25">
        <f t="shared" ca="1" si="76"/>
        <v>8.5513390270737503E-6</v>
      </c>
      <c r="O315" s="24">
        <f t="shared" ca="1" si="77"/>
        <v>6293946205.5955887</v>
      </c>
      <c r="P315" s="25">
        <f t="shared" ca="1" si="78"/>
        <v>74660449934.358643</v>
      </c>
      <c r="Q315" s="25">
        <f t="shared" ca="1" si="79"/>
        <v>5782727624.7851706</v>
      </c>
      <c r="R315">
        <f t="shared" ca="1" si="80"/>
        <v>-2.9242672632770333E-3</v>
      </c>
    </row>
    <row r="316" spans="1:18" x14ac:dyDescent="0.2">
      <c r="A316" s="84">
        <v>23181</v>
      </c>
      <c r="B316" s="84">
        <v>0.10598708000179613</v>
      </c>
      <c r="C316" s="84">
        <v>1</v>
      </c>
      <c r="D316" s="83">
        <f t="shared" si="66"/>
        <v>2.3180999999999998</v>
      </c>
      <c r="E316" s="83">
        <f t="shared" si="67"/>
        <v>0.10598708000179613</v>
      </c>
      <c r="F316" s="25">
        <f t="shared" si="68"/>
        <v>2.3180999999999998</v>
      </c>
      <c r="G316" s="25">
        <f t="shared" si="69"/>
        <v>0.10598708000179613</v>
      </c>
      <c r="H316" s="25">
        <f t="shared" si="70"/>
        <v>5.3735876099999995</v>
      </c>
      <c r="I316" s="25">
        <f t="shared" si="71"/>
        <v>12.456513438740998</v>
      </c>
      <c r="J316" s="25">
        <f t="shared" si="72"/>
        <v>28.875443802345504</v>
      </c>
      <c r="K316" s="25">
        <f t="shared" si="73"/>
        <v>0.2456886501521636</v>
      </c>
      <c r="L316" s="25">
        <f t="shared" si="74"/>
        <v>0.56953085991773034</v>
      </c>
      <c r="M316" s="25">
        <f t="shared" ca="1" si="75"/>
        <v>0.10481134725950851</v>
      </c>
      <c r="N316" s="25">
        <f t="shared" ca="1" si="76"/>
        <v>1.3823474812871648E-6</v>
      </c>
      <c r="O316" s="24">
        <f t="shared" ca="1" si="77"/>
        <v>6293946205.5955887</v>
      </c>
      <c r="P316" s="25">
        <f t="shared" ca="1" si="78"/>
        <v>74660449934.358643</v>
      </c>
      <c r="Q316" s="25">
        <f t="shared" ca="1" si="79"/>
        <v>5782727624.7851706</v>
      </c>
      <c r="R316">
        <f t="shared" ca="1" si="80"/>
        <v>1.175732742287619E-3</v>
      </c>
    </row>
    <row r="317" spans="1:18" x14ac:dyDescent="0.2">
      <c r="A317" s="84">
        <v>23181</v>
      </c>
      <c r="B317" s="84">
        <v>0.110887080001703</v>
      </c>
      <c r="C317" s="84">
        <v>1</v>
      </c>
      <c r="D317" s="83">
        <f t="shared" si="66"/>
        <v>2.3180999999999998</v>
      </c>
      <c r="E317" s="83">
        <f t="shared" si="67"/>
        <v>0.110887080001703</v>
      </c>
      <c r="F317" s="25">
        <f t="shared" si="68"/>
        <v>2.3180999999999998</v>
      </c>
      <c r="G317" s="25">
        <f t="shared" si="69"/>
        <v>0.110887080001703</v>
      </c>
      <c r="H317" s="25">
        <f t="shared" si="70"/>
        <v>5.3735876099999995</v>
      </c>
      <c r="I317" s="25">
        <f t="shared" si="71"/>
        <v>12.456513438740998</v>
      </c>
      <c r="J317" s="25">
        <f t="shared" si="72"/>
        <v>28.875443802345504</v>
      </c>
      <c r="K317" s="25">
        <f t="shared" si="73"/>
        <v>0.25704734015194769</v>
      </c>
      <c r="L317" s="25">
        <f t="shared" si="74"/>
        <v>0.59586143920622991</v>
      </c>
      <c r="M317" s="25">
        <f t="shared" ca="1" si="75"/>
        <v>0.10481134725950851</v>
      </c>
      <c r="N317" s="25">
        <f t="shared" ca="1" si="76"/>
        <v>3.6914528354574135E-5</v>
      </c>
      <c r="O317" s="24">
        <f t="shared" ca="1" si="77"/>
        <v>6293946205.5955887</v>
      </c>
      <c r="P317" s="25">
        <f t="shared" ca="1" si="78"/>
        <v>74660449934.358643</v>
      </c>
      <c r="Q317" s="25">
        <f t="shared" ca="1" si="79"/>
        <v>5782727624.7851706</v>
      </c>
      <c r="R317">
        <f t="shared" ca="1" si="80"/>
        <v>6.0757327421944868E-3</v>
      </c>
    </row>
    <row r="318" spans="1:18" x14ac:dyDescent="0.2">
      <c r="A318" s="84">
        <v>23181</v>
      </c>
      <c r="B318" s="84">
        <v>0.11228707999543985</v>
      </c>
      <c r="C318" s="84">
        <v>1</v>
      </c>
      <c r="D318" s="83">
        <f t="shared" si="66"/>
        <v>2.3180999999999998</v>
      </c>
      <c r="E318" s="83">
        <f t="shared" si="67"/>
        <v>0.11228707999543985</v>
      </c>
      <c r="F318" s="25">
        <f t="shared" si="68"/>
        <v>2.3180999999999998</v>
      </c>
      <c r="G318" s="25">
        <f t="shared" si="69"/>
        <v>0.11228707999543985</v>
      </c>
      <c r="H318" s="25">
        <f t="shared" si="70"/>
        <v>5.3735876099999995</v>
      </c>
      <c r="I318" s="25">
        <f t="shared" si="71"/>
        <v>12.456513438740998</v>
      </c>
      <c r="J318" s="25">
        <f t="shared" si="72"/>
        <v>28.875443802345504</v>
      </c>
      <c r="K318" s="25">
        <f t="shared" si="73"/>
        <v>0.26029268013742912</v>
      </c>
      <c r="L318" s="25">
        <f t="shared" si="74"/>
        <v>0.60338446182657446</v>
      </c>
      <c r="M318" s="25">
        <f t="shared" ca="1" si="75"/>
        <v>0.10481134725950851</v>
      </c>
      <c r="N318" s="25">
        <f t="shared" ca="1" si="76"/>
        <v>5.5886579939075515E-5</v>
      </c>
      <c r="O318" s="24">
        <f t="shared" ca="1" si="77"/>
        <v>6293946205.5955887</v>
      </c>
      <c r="P318" s="25">
        <f t="shared" ca="1" si="78"/>
        <v>74660449934.358643</v>
      </c>
      <c r="Q318" s="25">
        <f t="shared" ca="1" si="79"/>
        <v>5782727624.7851706</v>
      </c>
      <c r="R318">
        <f t="shared" ca="1" si="80"/>
        <v>7.4757327359313425E-3</v>
      </c>
    </row>
    <row r="319" spans="1:18" x14ac:dyDescent="0.2">
      <c r="A319" s="84">
        <v>23181</v>
      </c>
      <c r="B319" s="84">
        <v>0.11508707999746548</v>
      </c>
      <c r="C319" s="84">
        <v>1</v>
      </c>
      <c r="D319" s="83">
        <f t="shared" si="66"/>
        <v>2.3180999999999998</v>
      </c>
      <c r="E319" s="83">
        <f t="shared" si="67"/>
        <v>0.11508707999746548</v>
      </c>
      <c r="F319" s="25">
        <f t="shared" si="68"/>
        <v>2.3180999999999998</v>
      </c>
      <c r="G319" s="25">
        <f t="shared" si="69"/>
        <v>0.11508707999746548</v>
      </c>
      <c r="H319" s="25">
        <f t="shared" si="70"/>
        <v>5.3735876099999995</v>
      </c>
      <c r="I319" s="25">
        <f t="shared" si="71"/>
        <v>12.456513438740998</v>
      </c>
      <c r="J319" s="25">
        <f t="shared" si="72"/>
        <v>28.875443802345504</v>
      </c>
      <c r="K319" s="25">
        <f t="shared" si="73"/>
        <v>0.26678336014212473</v>
      </c>
      <c r="L319" s="25">
        <f t="shared" si="74"/>
        <v>0.61843050714545933</v>
      </c>
      <c r="M319" s="25">
        <f t="shared" ca="1" si="75"/>
        <v>0.10481134725950851</v>
      </c>
      <c r="N319" s="25">
        <f t="shared" ca="1" si="76"/>
        <v>1.0559068330192063E-4</v>
      </c>
      <c r="O319" s="24">
        <f t="shared" ca="1" si="77"/>
        <v>6293946205.5955887</v>
      </c>
      <c r="P319" s="25">
        <f t="shared" ca="1" si="78"/>
        <v>74660449934.358643</v>
      </c>
      <c r="Q319" s="25">
        <f t="shared" ca="1" si="79"/>
        <v>5782727624.7851706</v>
      </c>
      <c r="R319">
        <f t="shared" ca="1" si="80"/>
        <v>1.0275732737956969E-2</v>
      </c>
    </row>
    <row r="320" spans="1:18" x14ac:dyDescent="0.2">
      <c r="A320" s="84">
        <v>23188.5</v>
      </c>
      <c r="B320" s="84">
        <v>0.12112217999674613</v>
      </c>
      <c r="C320" s="84">
        <v>0.1</v>
      </c>
      <c r="D320" s="83">
        <f t="shared" si="66"/>
        <v>2.3188499999999999</v>
      </c>
      <c r="E320" s="83">
        <f t="shared" si="67"/>
        <v>0.12112217999674613</v>
      </c>
      <c r="F320" s="25">
        <f t="shared" si="68"/>
        <v>0.23188500000000001</v>
      </c>
      <c r="G320" s="25">
        <f t="shared" si="69"/>
        <v>1.2112217999674614E-2</v>
      </c>
      <c r="H320" s="25">
        <f t="shared" si="70"/>
        <v>0.53770653224999998</v>
      </c>
      <c r="I320" s="25">
        <f t="shared" si="71"/>
        <v>1.2468607923079125</v>
      </c>
      <c r="J320" s="25">
        <f t="shared" si="72"/>
        <v>2.8912831482432026</v>
      </c>
      <c r="K320" s="25">
        <f t="shared" si="73"/>
        <v>2.8086416708545475E-2</v>
      </c>
      <c r="L320" s="25">
        <f t="shared" si="74"/>
        <v>6.5128187384610667E-2</v>
      </c>
      <c r="M320" s="25">
        <f t="shared" ca="1" si="75"/>
        <v>0.10487704755450004</v>
      </c>
      <c r="N320" s="25">
        <f t="shared" ca="1" si="76"/>
        <v>2.6390432806611618E-5</v>
      </c>
      <c r="O320" s="24">
        <f t="shared" ca="1" si="77"/>
        <v>62407362.853861779</v>
      </c>
      <c r="P320" s="25">
        <f t="shared" ca="1" si="78"/>
        <v>746523716.39514577</v>
      </c>
      <c r="Q320" s="25">
        <f t="shared" ca="1" si="79"/>
        <v>57739343.398293808</v>
      </c>
      <c r="R320">
        <f t="shared" ca="1" si="80"/>
        <v>1.6245132442246082E-2</v>
      </c>
    </row>
    <row r="321" spans="1:18" x14ac:dyDescent="0.2">
      <c r="A321" s="84">
        <v>23193</v>
      </c>
      <c r="B321" s="84">
        <v>0.11464323999825865</v>
      </c>
      <c r="C321" s="84">
        <v>0.1</v>
      </c>
      <c r="D321" s="83">
        <f t="shared" si="66"/>
        <v>2.3193000000000001</v>
      </c>
      <c r="E321" s="83">
        <f t="shared" si="67"/>
        <v>0.11464323999825865</v>
      </c>
      <c r="F321" s="25">
        <f t="shared" si="68"/>
        <v>0.23193000000000003</v>
      </c>
      <c r="G321" s="25">
        <f t="shared" si="69"/>
        <v>1.1464323999825866E-2</v>
      </c>
      <c r="H321" s="25">
        <f t="shared" si="70"/>
        <v>0.5379152490000001</v>
      </c>
      <c r="I321" s="25">
        <f t="shared" si="71"/>
        <v>1.2475868370057004</v>
      </c>
      <c r="J321" s="25">
        <f t="shared" si="72"/>
        <v>2.8935281510673212</v>
      </c>
      <c r="K321" s="25">
        <f t="shared" si="73"/>
        <v>2.6589206652796134E-2</v>
      </c>
      <c r="L321" s="25">
        <f t="shared" si="74"/>
        <v>6.1668346989830078E-2</v>
      </c>
      <c r="M321" s="25">
        <f t="shared" ca="1" si="75"/>
        <v>0.10491647636054686</v>
      </c>
      <c r="N321" s="25">
        <f t="shared" ca="1" si="76"/>
        <v>9.4609930863912219E-6</v>
      </c>
      <c r="O321" s="24">
        <f t="shared" ca="1" si="77"/>
        <v>62089352.119244151</v>
      </c>
      <c r="P321" s="25">
        <f t="shared" ca="1" si="78"/>
        <v>746474335.4281615</v>
      </c>
      <c r="Q321" s="25">
        <f t="shared" ca="1" si="79"/>
        <v>57686547.408383161</v>
      </c>
      <c r="R321">
        <f t="shared" ca="1" si="80"/>
        <v>9.7267636377117855E-3</v>
      </c>
    </row>
    <row r="322" spans="1:18" x14ac:dyDescent="0.2">
      <c r="A322" s="84">
        <v>23195.5</v>
      </c>
      <c r="B322" s="84">
        <v>0.11115493999386672</v>
      </c>
      <c r="C322" s="84">
        <v>0.1</v>
      </c>
      <c r="D322" s="83">
        <f t="shared" si="66"/>
        <v>2.31955</v>
      </c>
      <c r="E322" s="83">
        <f t="shared" si="67"/>
        <v>0.11115493999386672</v>
      </c>
      <c r="F322" s="25">
        <f t="shared" si="68"/>
        <v>0.23195500000000002</v>
      </c>
      <c r="G322" s="25">
        <f t="shared" si="69"/>
        <v>1.1115493999386673E-2</v>
      </c>
      <c r="H322" s="25">
        <f t="shared" si="70"/>
        <v>0.53803122025000005</v>
      </c>
      <c r="I322" s="25">
        <f t="shared" si="71"/>
        <v>1.2479903169308877</v>
      </c>
      <c r="J322" s="25">
        <f t="shared" si="72"/>
        <v>2.8947759396370407</v>
      </c>
      <c r="K322" s="25">
        <f t="shared" si="73"/>
        <v>2.5782944106277357E-2</v>
      </c>
      <c r="L322" s="25">
        <f t="shared" si="74"/>
        <v>5.9804828001715646E-2</v>
      </c>
      <c r="M322" s="25">
        <f t="shared" ca="1" si="75"/>
        <v>0.10493838404924707</v>
      </c>
      <c r="N322" s="25">
        <f t="shared" ca="1" si="76"/>
        <v>3.8645567812585848E-6</v>
      </c>
      <c r="O322" s="24">
        <f t="shared" ca="1" si="77"/>
        <v>61913083.748689964</v>
      </c>
      <c r="P322" s="25">
        <f t="shared" ca="1" si="78"/>
        <v>746446606.29341936</v>
      </c>
      <c r="Q322" s="25">
        <f t="shared" ca="1" si="79"/>
        <v>57657204.57807976</v>
      </c>
      <c r="R322">
        <f t="shared" ca="1" si="80"/>
        <v>6.216555944619645E-3</v>
      </c>
    </row>
    <row r="323" spans="1:18" x14ac:dyDescent="0.2">
      <c r="A323" s="84">
        <v>23198</v>
      </c>
      <c r="B323" s="84">
        <v>0.11366663999797311</v>
      </c>
      <c r="C323" s="84">
        <v>0.1</v>
      </c>
      <c r="D323" s="83">
        <f t="shared" si="66"/>
        <v>2.3197999999999999</v>
      </c>
      <c r="E323" s="83">
        <f t="shared" si="67"/>
        <v>0.11366663999797311</v>
      </c>
      <c r="F323" s="25">
        <f t="shared" si="68"/>
        <v>0.23197999999999999</v>
      </c>
      <c r="G323" s="25">
        <f t="shared" si="69"/>
        <v>1.1366663999797312E-2</v>
      </c>
      <c r="H323" s="25">
        <f t="shared" si="70"/>
        <v>0.53814720399999993</v>
      </c>
      <c r="I323" s="25">
        <f t="shared" si="71"/>
        <v>1.2483938838391997</v>
      </c>
      <c r="J323" s="25">
        <f t="shared" si="72"/>
        <v>2.8960241317301754</v>
      </c>
      <c r="K323" s="25">
        <f t="shared" si="73"/>
        <v>2.6368387146729802E-2</v>
      </c>
      <c r="L323" s="25">
        <f t="shared" si="74"/>
        <v>6.1169384502983794E-2</v>
      </c>
      <c r="M323" s="25">
        <f t="shared" ca="1" si="75"/>
        <v>0.10496029373541299</v>
      </c>
      <c r="N323" s="25">
        <f t="shared" ca="1" si="76"/>
        <v>7.5800465243594503E-6</v>
      </c>
      <c r="O323" s="24">
        <f t="shared" ca="1" si="77"/>
        <v>61737103.929483823</v>
      </c>
      <c r="P323" s="25">
        <f t="shared" ca="1" si="78"/>
        <v>746418666.27057433</v>
      </c>
      <c r="Q323" s="25">
        <f t="shared" ca="1" si="79"/>
        <v>57627853.388222232</v>
      </c>
      <c r="R323">
        <f t="shared" ca="1" si="80"/>
        <v>8.7063462625601162E-3</v>
      </c>
    </row>
    <row r="324" spans="1:18" x14ac:dyDescent="0.2">
      <c r="A324" s="84">
        <v>23205.5</v>
      </c>
      <c r="B324" s="84">
        <v>0.10920174000057159</v>
      </c>
      <c r="C324" s="84">
        <v>0.1</v>
      </c>
      <c r="D324" s="83">
        <f t="shared" si="66"/>
        <v>2.3205499999999999</v>
      </c>
      <c r="E324" s="83">
        <f t="shared" si="67"/>
        <v>0.10920174000057159</v>
      </c>
      <c r="F324" s="25">
        <f t="shared" si="68"/>
        <v>0.23205500000000001</v>
      </c>
      <c r="G324" s="25">
        <f t="shared" si="69"/>
        <v>1.092017400005716E-2</v>
      </c>
      <c r="H324" s="25">
        <f t="shared" si="70"/>
        <v>0.53849523025000001</v>
      </c>
      <c r="I324" s="25">
        <f t="shared" si="71"/>
        <v>1.2496051065566374</v>
      </c>
      <c r="J324" s="25">
        <f t="shared" si="72"/>
        <v>2.8997711300200049</v>
      </c>
      <c r="K324" s="25">
        <f t="shared" si="73"/>
        <v>2.5340809775832644E-2</v>
      </c>
      <c r="L324" s="25">
        <f t="shared" si="74"/>
        <v>5.8804616125308441E-2</v>
      </c>
      <c r="M324" s="25">
        <f t="shared" ca="1" si="75"/>
        <v>0.10502603477870508</v>
      </c>
      <c r="N324" s="25">
        <f t="shared" ca="1" si="76"/>
        <v>1.7436514099923264E-6</v>
      </c>
      <c r="O324" s="24">
        <f t="shared" ca="1" si="77"/>
        <v>61210894.157068372</v>
      </c>
      <c r="P324" s="25">
        <f t="shared" ca="1" si="78"/>
        <v>746333580.99259269</v>
      </c>
      <c r="Q324" s="25">
        <f t="shared" ca="1" si="79"/>
        <v>57539749.782237604</v>
      </c>
      <c r="R324">
        <f t="shared" ca="1" si="80"/>
        <v>4.1757052218665131E-3</v>
      </c>
    </row>
    <row r="325" spans="1:18" x14ac:dyDescent="0.2">
      <c r="A325">
        <v>23210.5</v>
      </c>
      <c r="B325">
        <v>0.10622513999260264</v>
      </c>
      <c r="C325">
        <v>0.1</v>
      </c>
      <c r="D325" s="83">
        <f t="shared" si="66"/>
        <v>2.3210500000000001</v>
      </c>
      <c r="E325" s="83">
        <f t="shared" si="67"/>
        <v>0.10622513999260264</v>
      </c>
      <c r="F325" s="25">
        <f t="shared" si="68"/>
        <v>0.23210500000000001</v>
      </c>
      <c r="G325" s="25">
        <f t="shared" si="69"/>
        <v>1.0622513999260265E-2</v>
      </c>
      <c r="H325" s="25">
        <f t="shared" si="70"/>
        <v>0.53872731024999998</v>
      </c>
      <c r="I325" s="25">
        <f t="shared" si="71"/>
        <v>1.2504130234557624</v>
      </c>
      <c r="J325" s="25">
        <f t="shared" si="72"/>
        <v>2.9022711480919976</v>
      </c>
      <c r="K325" s="25">
        <f t="shared" si="73"/>
        <v>2.4655386117983038E-2</v>
      </c>
      <c r="L325" s="25">
        <f t="shared" si="74"/>
        <v>5.7226383949144533E-2</v>
      </c>
      <c r="M325" s="25">
        <f t="shared" ca="1" si="75"/>
        <v>0.10506987212822839</v>
      </c>
      <c r="N325" s="25">
        <f t="shared" ca="1" si="76"/>
        <v>1.3346438384558182E-7</v>
      </c>
      <c r="O325" s="24">
        <f t="shared" ca="1" si="77"/>
        <v>60861527.424178563</v>
      </c>
      <c r="P325" s="25">
        <f t="shared" ca="1" si="78"/>
        <v>746275803.25344586</v>
      </c>
      <c r="Q325" s="25">
        <f t="shared" ca="1" si="79"/>
        <v>57480972.468930326</v>
      </c>
      <c r="R325">
        <f t="shared" ca="1" si="80"/>
        <v>1.1552678643742403E-3</v>
      </c>
    </row>
    <row r="326" spans="1:18" x14ac:dyDescent="0.2">
      <c r="A326">
        <v>23213</v>
      </c>
      <c r="B326">
        <v>0.10673683999630157</v>
      </c>
      <c r="C326">
        <v>0.1</v>
      </c>
      <c r="D326" s="83">
        <f t="shared" si="66"/>
        <v>2.3212999999999999</v>
      </c>
      <c r="E326" s="83">
        <f t="shared" si="67"/>
        <v>0.10673683999630157</v>
      </c>
      <c r="F326" s="25">
        <f t="shared" si="68"/>
        <v>0.23213</v>
      </c>
      <c r="G326" s="25">
        <f t="shared" si="69"/>
        <v>1.0673683999630158E-2</v>
      </c>
      <c r="H326" s="25">
        <f t="shared" si="70"/>
        <v>0.53884336899999996</v>
      </c>
      <c r="I326" s="25">
        <f t="shared" si="71"/>
        <v>1.2508171124596998</v>
      </c>
      <c r="J326" s="25">
        <f t="shared" si="72"/>
        <v>2.9035217631527011</v>
      </c>
      <c r="K326" s="25">
        <f t="shared" si="73"/>
        <v>2.4776822668341483E-2</v>
      </c>
      <c r="L326" s="25">
        <f t="shared" si="74"/>
        <v>5.7514438460021085E-2</v>
      </c>
      <c r="M326" s="25">
        <f t="shared" ca="1" si="75"/>
        <v>0.10509179379918861</v>
      </c>
      <c r="N326" s="25">
        <f t="shared" ca="1" si="76"/>
        <v>2.7061769906358183E-7</v>
      </c>
      <c r="O326" s="24">
        <f t="shared" ca="1" si="77"/>
        <v>60687275.50584989</v>
      </c>
      <c r="P326" s="25">
        <f t="shared" ca="1" si="78"/>
        <v>746246598.15441298</v>
      </c>
      <c r="Q326" s="25">
        <f t="shared" ca="1" si="79"/>
        <v>57451571.375823334</v>
      </c>
      <c r="R326">
        <f t="shared" ca="1" si="80"/>
        <v>1.6450461971129621E-3</v>
      </c>
    </row>
    <row r="327" spans="1:18" x14ac:dyDescent="0.2">
      <c r="A327">
        <v>23227.5</v>
      </c>
      <c r="B327">
        <v>0.10330469999462366</v>
      </c>
      <c r="C327">
        <v>0.1</v>
      </c>
      <c r="D327" s="83">
        <f t="shared" si="66"/>
        <v>2.3227500000000001</v>
      </c>
      <c r="E327" s="83">
        <f t="shared" si="67"/>
        <v>0.10330469999462366</v>
      </c>
      <c r="F327" s="25">
        <f t="shared" si="68"/>
        <v>0.23227500000000001</v>
      </c>
      <c r="G327" s="25">
        <f t="shared" si="69"/>
        <v>1.0330469999462367E-2</v>
      </c>
      <c r="H327" s="25">
        <f t="shared" si="70"/>
        <v>0.53951675625000006</v>
      </c>
      <c r="I327" s="25">
        <f t="shared" si="71"/>
        <v>1.2531625455796878</v>
      </c>
      <c r="J327" s="25">
        <f t="shared" si="72"/>
        <v>2.9107833027452199</v>
      </c>
      <c r="K327" s="25">
        <f t="shared" si="73"/>
        <v>2.3995099191251215E-2</v>
      </c>
      <c r="L327" s="25">
        <f t="shared" si="74"/>
        <v>5.573461664647876E-2</v>
      </c>
      <c r="M327" s="25">
        <f t="shared" ca="1" si="75"/>
        <v>0.10521897888078177</v>
      </c>
      <c r="N327" s="25">
        <f t="shared" ca="1" si="76"/>
        <v>3.664463653990737E-7</v>
      </c>
      <c r="O327" s="24">
        <f t="shared" ca="1" si="77"/>
        <v>59682277.109509103</v>
      </c>
      <c r="P327" s="25">
        <f t="shared" ca="1" si="78"/>
        <v>746073051.93942082</v>
      </c>
      <c r="Q327" s="25">
        <f t="shared" ca="1" si="79"/>
        <v>57280882.239745013</v>
      </c>
      <c r="R327">
        <f t="shared" ca="1" si="80"/>
        <v>-1.9142788861581106E-3</v>
      </c>
    </row>
    <row r="328" spans="1:18" x14ac:dyDescent="0.2">
      <c r="A328">
        <v>23242</v>
      </c>
      <c r="B328">
        <v>0.11177255999791669</v>
      </c>
      <c r="C328">
        <v>1</v>
      </c>
      <c r="D328" s="83">
        <f t="shared" si="66"/>
        <v>2.3241999999999998</v>
      </c>
      <c r="E328" s="83">
        <f t="shared" si="67"/>
        <v>0.11177255999791669</v>
      </c>
      <c r="F328" s="25">
        <f t="shared" si="68"/>
        <v>2.3241999999999998</v>
      </c>
      <c r="G328" s="25">
        <f t="shared" si="69"/>
        <v>0.11177255999791669</v>
      </c>
      <c r="H328" s="25">
        <f t="shared" si="70"/>
        <v>5.401905639999999</v>
      </c>
      <c r="I328" s="25">
        <f t="shared" si="71"/>
        <v>12.555109088487997</v>
      </c>
      <c r="J328" s="25">
        <f t="shared" si="72"/>
        <v>29.180584543463802</v>
      </c>
      <c r="K328" s="25">
        <f t="shared" si="73"/>
        <v>0.25978178394715795</v>
      </c>
      <c r="L328" s="25">
        <f t="shared" si="74"/>
        <v>0.60378482224998442</v>
      </c>
      <c r="M328" s="25">
        <f t="shared" ca="1" si="75"/>
        <v>0.10534623115712152</v>
      </c>
      <c r="N328" s="25">
        <f t="shared" ca="1" si="76"/>
        <v>4.1297702370035723E-5</v>
      </c>
      <c r="O328" s="24">
        <f t="shared" ca="1" si="77"/>
        <v>5868691578.4773283</v>
      </c>
      <c r="P328" s="25">
        <f t="shared" ca="1" si="78"/>
        <v>74589241679.616882</v>
      </c>
      <c r="Q328" s="25">
        <f t="shared" ca="1" si="79"/>
        <v>5710991711.0384073</v>
      </c>
      <c r="R328">
        <f t="shared" ca="1" si="80"/>
        <v>6.4263288407951646E-3</v>
      </c>
    </row>
    <row r="329" spans="1:18" x14ac:dyDescent="0.2">
      <c r="A329">
        <v>23261.5</v>
      </c>
      <c r="B329">
        <v>9.3463819997850806E-2</v>
      </c>
      <c r="C329">
        <v>0.6</v>
      </c>
      <c r="D329" s="83">
        <f t="shared" si="66"/>
        <v>2.3261500000000002</v>
      </c>
      <c r="E329" s="83">
        <f t="shared" si="67"/>
        <v>9.3463819997850806E-2</v>
      </c>
      <c r="F329" s="25">
        <f t="shared" si="68"/>
        <v>1.3956900000000001</v>
      </c>
      <c r="G329" s="25">
        <f t="shared" si="69"/>
        <v>5.6078291998710485E-2</v>
      </c>
      <c r="H329" s="25">
        <f t="shared" si="70"/>
        <v>3.2465842935000007</v>
      </c>
      <c r="I329" s="25">
        <f t="shared" si="71"/>
        <v>7.5520420543250273</v>
      </c>
      <c r="J329" s="25">
        <f t="shared" si="72"/>
        <v>17.567182624668163</v>
      </c>
      <c r="K329" s="25">
        <f t="shared" si="73"/>
        <v>0.1304465189328004</v>
      </c>
      <c r="L329" s="25">
        <f t="shared" si="74"/>
        <v>0.30343817001553369</v>
      </c>
      <c r="M329" s="25">
        <f t="shared" ca="1" si="75"/>
        <v>0.10551746947433238</v>
      </c>
      <c r="N329" s="25">
        <f t="shared" ca="1" si="76"/>
        <v>8.717427942113074E-5</v>
      </c>
      <c r="O329" s="24">
        <f t="shared" ca="1" si="77"/>
        <v>2065084763.5004661</v>
      </c>
      <c r="P329" s="25">
        <f t="shared" ca="1" si="78"/>
        <v>26842979561.536118</v>
      </c>
      <c r="Q329" s="25">
        <f t="shared" ca="1" si="79"/>
        <v>2047664430.4402668</v>
      </c>
      <c r="R329">
        <f t="shared" ca="1" si="80"/>
        <v>-1.2053649476481576E-2</v>
      </c>
    </row>
    <row r="330" spans="1:18" x14ac:dyDescent="0.2">
      <c r="A330">
        <v>23298</v>
      </c>
      <c r="B330">
        <v>0.11113463999208761</v>
      </c>
      <c r="C330">
        <v>0.1</v>
      </c>
      <c r="D330" s="83">
        <f t="shared" si="66"/>
        <v>2.3298000000000001</v>
      </c>
      <c r="E330" s="83">
        <f t="shared" si="67"/>
        <v>0.11113463999208761</v>
      </c>
      <c r="F330" s="25">
        <f t="shared" si="68"/>
        <v>0.23298000000000002</v>
      </c>
      <c r="G330" s="25">
        <f t="shared" si="69"/>
        <v>1.1113463999208761E-2</v>
      </c>
      <c r="H330" s="25">
        <f t="shared" si="70"/>
        <v>0.54279680400000008</v>
      </c>
      <c r="I330" s="25">
        <f t="shared" si="71"/>
        <v>1.2646079939592003</v>
      </c>
      <c r="J330" s="25">
        <f t="shared" si="72"/>
        <v>2.9462837043261452</v>
      </c>
      <c r="K330" s="25">
        <f t="shared" si="73"/>
        <v>2.5892148425356573E-2</v>
      </c>
      <c r="L330" s="25">
        <f t="shared" si="74"/>
        <v>6.0323527401395745E-2</v>
      </c>
      <c r="M330" s="25">
        <f t="shared" ca="1" si="75"/>
        <v>0.10583831910393596</v>
      </c>
      <c r="N330" s="25">
        <f t="shared" ca="1" si="76"/>
        <v>2.8051014950271555E-6</v>
      </c>
      <c r="O330" s="24">
        <f t="shared" ca="1" si="77"/>
        <v>54932663.908482619</v>
      </c>
      <c r="P330" s="25">
        <f t="shared" ca="1" si="78"/>
        <v>745128283.43260109</v>
      </c>
      <c r="Q330" s="25">
        <f t="shared" ca="1" si="79"/>
        <v>56447090.458435632</v>
      </c>
      <c r="R330">
        <f t="shared" ca="1" si="80"/>
        <v>5.2963208881516566E-3</v>
      </c>
    </row>
    <row r="331" spans="1:18" x14ac:dyDescent="0.2">
      <c r="A331">
        <v>23300.5</v>
      </c>
      <c r="B331">
        <v>0.113646339996194</v>
      </c>
      <c r="C331">
        <v>0.1</v>
      </c>
      <c r="D331" s="83">
        <f t="shared" si="66"/>
        <v>2.33005</v>
      </c>
      <c r="E331" s="83">
        <f t="shared" si="67"/>
        <v>0.113646339996194</v>
      </c>
      <c r="F331" s="25">
        <f t="shared" si="68"/>
        <v>0.23300500000000002</v>
      </c>
      <c r="G331" s="25">
        <f t="shared" si="69"/>
        <v>1.13646339996194E-2</v>
      </c>
      <c r="H331" s="25">
        <f t="shared" si="70"/>
        <v>0.54291330025000006</v>
      </c>
      <c r="I331" s="25">
        <f t="shared" si="71"/>
        <v>1.2650151352475125</v>
      </c>
      <c r="J331" s="25">
        <f t="shared" si="72"/>
        <v>2.9475485158834664</v>
      </c>
      <c r="K331" s="25">
        <f t="shared" si="73"/>
        <v>2.6480165450813182E-2</v>
      </c>
      <c r="L331" s="25">
        <f t="shared" si="74"/>
        <v>6.170010950866725E-2</v>
      </c>
      <c r="M331" s="25">
        <f t="shared" ca="1" si="75"/>
        <v>0.10586031068619615</v>
      </c>
      <c r="N331" s="25">
        <f t="shared" ca="1" si="76"/>
        <v>6.0622252416145552E-6</v>
      </c>
      <c r="O331" s="24">
        <f t="shared" ca="1" si="77"/>
        <v>54768375.350830689</v>
      </c>
      <c r="P331" s="25">
        <f t="shared" ca="1" si="78"/>
        <v>745091708.2485801</v>
      </c>
      <c r="Q331" s="25">
        <f t="shared" ca="1" si="79"/>
        <v>56417407.0093823</v>
      </c>
      <c r="R331">
        <f t="shared" ca="1" si="80"/>
        <v>7.7860293099978467E-3</v>
      </c>
    </row>
    <row r="332" spans="1:18" x14ac:dyDescent="0.2">
      <c r="A332">
        <v>23327.5</v>
      </c>
      <c r="B332">
        <v>0.10277269999642158</v>
      </c>
      <c r="C332">
        <v>0.3</v>
      </c>
      <c r="D332" s="83">
        <f t="shared" si="66"/>
        <v>2.3327499999999999</v>
      </c>
      <c r="E332" s="83">
        <f t="shared" si="67"/>
        <v>0.10277269999642158</v>
      </c>
      <c r="F332" s="25">
        <f t="shared" si="68"/>
        <v>0.69982499999999992</v>
      </c>
      <c r="G332" s="25">
        <f t="shared" si="69"/>
        <v>3.0831809998926471E-2</v>
      </c>
      <c r="H332" s="25">
        <f t="shared" si="70"/>
        <v>1.6325167687499997</v>
      </c>
      <c r="I332" s="25">
        <f t="shared" si="71"/>
        <v>3.8082534923015618</v>
      </c>
      <c r="J332" s="25">
        <f t="shared" si="72"/>
        <v>8.8837033341664675</v>
      </c>
      <c r="K332" s="25">
        <f t="shared" si="73"/>
        <v>7.1922904774995716E-2</v>
      </c>
      <c r="L332" s="25">
        <f t="shared" si="74"/>
        <v>0.16777815611387126</v>
      </c>
      <c r="M332" s="25">
        <f t="shared" ca="1" si="75"/>
        <v>0.10609794705312176</v>
      </c>
      <c r="N332" s="25">
        <f t="shared" ca="1" si="76"/>
        <v>3.3171803964279547E-6</v>
      </c>
      <c r="O332" s="24">
        <f t="shared" ca="1" si="77"/>
        <v>477107815.58524293</v>
      </c>
      <c r="P332" s="25">
        <f t="shared" ca="1" si="78"/>
        <v>6702149686.1592655</v>
      </c>
      <c r="Q332" s="25">
        <f t="shared" ca="1" si="79"/>
        <v>504866955.35392791</v>
      </c>
      <c r="R332">
        <f t="shared" ca="1" si="80"/>
        <v>-3.3252470567001757E-3</v>
      </c>
    </row>
    <row r="333" spans="1:18" x14ac:dyDescent="0.2">
      <c r="A333">
        <v>23330</v>
      </c>
      <c r="B333">
        <v>0.10028440000314731</v>
      </c>
      <c r="C333">
        <v>0.1</v>
      </c>
      <c r="D333" s="83">
        <f t="shared" si="66"/>
        <v>2.3330000000000002</v>
      </c>
      <c r="E333" s="83">
        <f t="shared" si="67"/>
        <v>0.10028440000314731</v>
      </c>
      <c r="F333" s="25">
        <f t="shared" si="68"/>
        <v>0.23330000000000004</v>
      </c>
      <c r="G333" s="25">
        <f t="shared" si="69"/>
        <v>1.0028440000314732E-2</v>
      </c>
      <c r="H333" s="25">
        <f t="shared" si="70"/>
        <v>0.54428890000000008</v>
      </c>
      <c r="I333" s="25">
        <f t="shared" si="71"/>
        <v>1.2698260037000002</v>
      </c>
      <c r="J333" s="25">
        <f t="shared" si="72"/>
        <v>2.9625040666321008</v>
      </c>
      <c r="K333" s="25">
        <f t="shared" si="73"/>
        <v>2.3396350520734271E-2</v>
      </c>
      <c r="L333" s="25">
        <f t="shared" si="74"/>
        <v>5.4583685764873061E-2</v>
      </c>
      <c r="M333" s="25">
        <f t="shared" ca="1" si="75"/>
        <v>0.10611996220547741</v>
      </c>
      <c r="N333" s="25">
        <f t="shared" ca="1" si="76"/>
        <v>3.4053786217263726E-6</v>
      </c>
      <c r="O333" s="24">
        <f t="shared" ca="1" si="77"/>
        <v>52851005.533569813</v>
      </c>
      <c r="P333" s="25">
        <f t="shared" ca="1" si="78"/>
        <v>744644242.60906827</v>
      </c>
      <c r="Q333" s="25">
        <f t="shared" ca="1" si="79"/>
        <v>56066553.12689954</v>
      </c>
      <c r="R333">
        <f t="shared" ca="1" si="80"/>
        <v>-5.8355622023300996E-3</v>
      </c>
    </row>
    <row r="334" spans="1:18" x14ac:dyDescent="0.2">
      <c r="A334">
        <v>23342</v>
      </c>
      <c r="B334">
        <v>0.11254055999597767</v>
      </c>
      <c r="C334">
        <v>1</v>
      </c>
      <c r="D334" s="83">
        <f t="shared" si="66"/>
        <v>2.3342000000000001</v>
      </c>
      <c r="E334" s="83">
        <f t="shared" si="67"/>
        <v>0.11254055999597767</v>
      </c>
      <c r="F334" s="25">
        <f t="shared" si="68"/>
        <v>2.3342000000000001</v>
      </c>
      <c r="G334" s="25">
        <f t="shared" si="69"/>
        <v>0.11254055999597767</v>
      </c>
      <c r="H334" s="25">
        <f t="shared" si="70"/>
        <v>5.44848964</v>
      </c>
      <c r="I334" s="25">
        <f t="shared" si="71"/>
        <v>12.717864517688</v>
      </c>
      <c r="J334" s="25">
        <f t="shared" si="72"/>
        <v>29.68603935718733</v>
      </c>
      <c r="K334" s="25">
        <f t="shared" si="73"/>
        <v>0.26269217514261112</v>
      </c>
      <c r="L334" s="25">
        <f t="shared" si="74"/>
        <v>0.61317607521788287</v>
      </c>
      <c r="M334" s="25">
        <f t="shared" ca="1" si="75"/>
        <v>0.1062256627415072</v>
      </c>
      <c r="N334" s="25">
        <f t="shared" ca="1" si="76"/>
        <v>3.9877927334518709E-5</v>
      </c>
      <c r="O334" s="24">
        <f t="shared" ca="1" si="77"/>
        <v>5208222339.8095541</v>
      </c>
      <c r="P334" s="25">
        <f t="shared" ca="1" si="78"/>
        <v>74445384991.242691</v>
      </c>
      <c r="Q334" s="25">
        <f t="shared" ca="1" si="79"/>
        <v>5592352498.3113785</v>
      </c>
      <c r="R334">
        <f t="shared" ca="1" si="80"/>
        <v>6.3148972544704723E-3</v>
      </c>
    </row>
    <row r="335" spans="1:18" x14ac:dyDescent="0.2">
      <c r="A335">
        <v>23342</v>
      </c>
      <c r="B335">
        <v>0.11434056000143755</v>
      </c>
      <c r="C335">
        <v>0.1</v>
      </c>
      <c r="D335" s="83">
        <f t="shared" si="66"/>
        <v>2.3342000000000001</v>
      </c>
      <c r="E335" s="83">
        <f t="shared" si="67"/>
        <v>0.11434056000143755</v>
      </c>
      <c r="F335" s="25">
        <f t="shared" si="68"/>
        <v>0.23342000000000002</v>
      </c>
      <c r="G335" s="25">
        <f t="shared" si="69"/>
        <v>1.1434056000143756E-2</v>
      </c>
      <c r="H335" s="25">
        <f t="shared" si="70"/>
        <v>0.54484896400000005</v>
      </c>
      <c r="I335" s="25">
        <f t="shared" si="71"/>
        <v>1.2717864517688002</v>
      </c>
      <c r="J335" s="25">
        <f t="shared" si="72"/>
        <v>2.9686039357187335</v>
      </c>
      <c r="K335" s="25">
        <f t="shared" si="73"/>
        <v>2.6689373515535558E-2</v>
      </c>
      <c r="L335" s="25">
        <f t="shared" si="74"/>
        <v>6.2298335659963101E-2</v>
      </c>
      <c r="M335" s="25">
        <f t="shared" ca="1" si="75"/>
        <v>0.1062256627415072</v>
      </c>
      <c r="N335" s="25">
        <f t="shared" ca="1" si="76"/>
        <v>6.585155753922512E-6</v>
      </c>
      <c r="O335" s="24">
        <f t="shared" ca="1" si="77"/>
        <v>52082223.398095459</v>
      </c>
      <c r="P335" s="25">
        <f t="shared" ca="1" si="78"/>
        <v>744453849.91242659</v>
      </c>
      <c r="Q335" s="25">
        <f t="shared" ca="1" si="79"/>
        <v>55923524.9831139</v>
      </c>
      <c r="R335">
        <f t="shared" ca="1" si="80"/>
        <v>8.1148972599303509E-3</v>
      </c>
    </row>
    <row r="336" spans="1:18" x14ac:dyDescent="0.2">
      <c r="A336">
        <v>23359</v>
      </c>
      <c r="B336">
        <v>0.11242012000002433</v>
      </c>
      <c r="C336">
        <v>0.1</v>
      </c>
      <c r="D336" s="83">
        <f t="shared" si="66"/>
        <v>2.3359000000000001</v>
      </c>
      <c r="E336" s="83">
        <f t="shared" si="67"/>
        <v>0.11242012000002433</v>
      </c>
      <c r="F336" s="25">
        <f t="shared" si="68"/>
        <v>0.23359000000000002</v>
      </c>
      <c r="G336" s="25">
        <f t="shared" si="69"/>
        <v>1.1242012000002433E-2</v>
      </c>
      <c r="H336" s="25">
        <f t="shared" si="70"/>
        <v>0.54564288100000002</v>
      </c>
      <c r="I336" s="25">
        <f t="shared" si="71"/>
        <v>1.2745672057279001</v>
      </c>
      <c r="J336" s="25">
        <f t="shared" si="72"/>
        <v>2.9772615358598018</v>
      </c>
      <c r="K336" s="25">
        <f t="shared" si="73"/>
        <v>2.6260215830805685E-2</v>
      </c>
      <c r="L336" s="25">
        <f t="shared" si="74"/>
        <v>6.1341238159179003E-2</v>
      </c>
      <c r="M336" s="25">
        <f t="shared" ca="1" si="75"/>
        <v>0.10637548394759719</v>
      </c>
      <c r="N336" s="25">
        <f t="shared" ca="1" si="76"/>
        <v>3.6537625006301938E-6</v>
      </c>
      <c r="O336" s="24">
        <f t="shared" ca="1" si="77"/>
        <v>51004118.840680152</v>
      </c>
      <c r="P336" s="25">
        <f t="shared" ca="1" si="78"/>
        <v>744175843.3699683</v>
      </c>
      <c r="Q336" s="25">
        <f t="shared" ca="1" si="79"/>
        <v>55720600.77839113</v>
      </c>
      <c r="R336">
        <f t="shared" ca="1" si="80"/>
        <v>6.0446360524271381E-3</v>
      </c>
    </row>
    <row r="337" spans="1:18" x14ac:dyDescent="0.2">
      <c r="A337">
        <v>23386</v>
      </c>
      <c r="B337">
        <v>0.11254647999885492</v>
      </c>
      <c r="C337">
        <v>0.1</v>
      </c>
      <c r="D337" s="83">
        <f t="shared" si="66"/>
        <v>2.3386</v>
      </c>
      <c r="E337" s="83">
        <f t="shared" si="67"/>
        <v>0.11254647999885492</v>
      </c>
      <c r="F337" s="25">
        <f t="shared" si="68"/>
        <v>0.23386000000000001</v>
      </c>
      <c r="G337" s="25">
        <f t="shared" si="69"/>
        <v>1.1254647999885493E-2</v>
      </c>
      <c r="H337" s="25">
        <f t="shared" si="70"/>
        <v>0.54690499599999998</v>
      </c>
      <c r="I337" s="25">
        <f t="shared" si="71"/>
        <v>1.2789920236456001</v>
      </c>
      <c r="J337" s="25">
        <f t="shared" si="72"/>
        <v>2.9910507464976002</v>
      </c>
      <c r="K337" s="25">
        <f t="shared" si="73"/>
        <v>2.6320119812532215E-2</v>
      </c>
      <c r="L337" s="25">
        <f t="shared" si="74"/>
        <v>6.1552232193587839E-2</v>
      </c>
      <c r="M337" s="25">
        <f t="shared" ca="1" si="75"/>
        <v>0.10661362511405803</v>
      </c>
      <c r="N337" s="25">
        <f t="shared" ca="1" si="76"/>
        <v>3.5198767084058319E-6</v>
      </c>
      <c r="O337" s="24">
        <f t="shared" ca="1" si="77"/>
        <v>49318236.977082908</v>
      </c>
      <c r="P337" s="25">
        <f t="shared" ca="1" si="78"/>
        <v>743714354.82102549</v>
      </c>
      <c r="Q337" s="25">
        <f t="shared" ca="1" si="79"/>
        <v>55397592.930678084</v>
      </c>
      <c r="R337">
        <f t="shared" ca="1" si="80"/>
        <v>5.9328548847968898E-3</v>
      </c>
    </row>
    <row r="338" spans="1:18" x14ac:dyDescent="0.2">
      <c r="A338">
        <v>23386</v>
      </c>
      <c r="B338">
        <v>0.11324647999572335</v>
      </c>
      <c r="C338">
        <v>1</v>
      </c>
      <c r="D338" s="83">
        <f t="shared" si="66"/>
        <v>2.3386</v>
      </c>
      <c r="E338" s="83">
        <f t="shared" si="67"/>
        <v>0.11324647999572335</v>
      </c>
      <c r="F338" s="25">
        <f t="shared" si="68"/>
        <v>2.3386</v>
      </c>
      <c r="G338" s="25">
        <f t="shared" si="69"/>
        <v>0.11324647999572335</v>
      </c>
      <c r="H338" s="25">
        <f t="shared" si="70"/>
        <v>5.4690499600000004</v>
      </c>
      <c r="I338" s="25">
        <f t="shared" si="71"/>
        <v>12.789920236456002</v>
      </c>
      <c r="J338" s="25">
        <f t="shared" si="72"/>
        <v>29.910507464976007</v>
      </c>
      <c r="K338" s="25">
        <f t="shared" si="73"/>
        <v>0.26483821811799863</v>
      </c>
      <c r="L338" s="25">
        <f t="shared" si="74"/>
        <v>0.61935065689075164</v>
      </c>
      <c r="M338" s="25">
        <f t="shared" ca="1" si="75"/>
        <v>0.10661362511405803</v>
      </c>
      <c r="N338" s="25">
        <f t="shared" ca="1" si="76"/>
        <v>4.3994763881231435E-5</v>
      </c>
      <c r="O338" s="24">
        <f t="shared" ca="1" si="77"/>
        <v>4931823697.708271</v>
      </c>
      <c r="P338" s="25">
        <f t="shared" ca="1" si="78"/>
        <v>74371435482.102325</v>
      </c>
      <c r="Q338" s="25">
        <f t="shared" ca="1" si="79"/>
        <v>5539759293.0677776</v>
      </c>
      <c r="R338">
        <f t="shared" ca="1" si="80"/>
        <v>6.6328548816653177E-3</v>
      </c>
    </row>
    <row r="339" spans="1:18" x14ac:dyDescent="0.2">
      <c r="A339">
        <v>23795</v>
      </c>
      <c r="B339">
        <v>0.11246060000121361</v>
      </c>
      <c r="C339">
        <v>0.1</v>
      </c>
      <c r="D339" s="83">
        <f t="shared" si="66"/>
        <v>2.3795000000000002</v>
      </c>
      <c r="E339" s="83">
        <f t="shared" si="67"/>
        <v>0.11246060000121361</v>
      </c>
      <c r="F339" s="25">
        <f t="shared" si="68"/>
        <v>0.23795000000000002</v>
      </c>
      <c r="G339" s="25">
        <f t="shared" si="69"/>
        <v>1.1246060000121362E-2</v>
      </c>
      <c r="H339" s="25">
        <f t="shared" si="70"/>
        <v>0.56620202500000005</v>
      </c>
      <c r="I339" s="25">
        <f t="shared" si="71"/>
        <v>1.3472777184875002</v>
      </c>
      <c r="J339" s="25">
        <f t="shared" si="72"/>
        <v>3.205847331141007</v>
      </c>
      <c r="K339" s="25">
        <f t="shared" si="73"/>
        <v>2.6759999770288784E-2</v>
      </c>
      <c r="L339" s="25">
        <f t="shared" si="74"/>
        <v>6.367541945340216E-2</v>
      </c>
      <c r="M339" s="25">
        <f t="shared" ca="1" si="75"/>
        <v>0.11024951846985927</v>
      </c>
      <c r="N339" s="25">
        <f t="shared" ca="1" si="76"/>
        <v>4.8888815382962494E-7</v>
      </c>
      <c r="O339" s="24">
        <f t="shared" ca="1" si="77"/>
        <v>27606735.693734057</v>
      </c>
      <c r="P339" s="25">
        <f t="shared" ca="1" si="78"/>
        <v>733747965.40737629</v>
      </c>
      <c r="Q339" s="25">
        <f t="shared" ca="1" si="79"/>
        <v>50408108.516448647</v>
      </c>
      <c r="R339">
        <f t="shared" ca="1" si="80"/>
        <v>2.2110815313543392E-3</v>
      </c>
    </row>
    <row r="340" spans="1:18" x14ac:dyDescent="0.2">
      <c r="A340">
        <v>23797.5</v>
      </c>
      <c r="B340">
        <v>0.11197230000107083</v>
      </c>
      <c r="C340">
        <v>0.1</v>
      </c>
      <c r="D340" s="83">
        <f t="shared" si="66"/>
        <v>2.37975</v>
      </c>
      <c r="E340" s="83">
        <f t="shared" si="67"/>
        <v>0.11197230000107083</v>
      </c>
      <c r="F340" s="25">
        <f t="shared" si="68"/>
        <v>0.23797500000000002</v>
      </c>
      <c r="G340" s="25">
        <f t="shared" si="69"/>
        <v>1.1197230000107083E-2</v>
      </c>
      <c r="H340" s="25">
        <f t="shared" si="70"/>
        <v>0.56632100625000004</v>
      </c>
      <c r="I340" s="25">
        <f t="shared" si="71"/>
        <v>1.3477024146234375</v>
      </c>
      <c r="J340" s="25">
        <f t="shared" si="72"/>
        <v>3.2071948212001256</v>
      </c>
      <c r="K340" s="25">
        <f t="shared" si="73"/>
        <v>2.6646608092754834E-2</v>
      </c>
      <c r="L340" s="25">
        <f t="shared" si="74"/>
        <v>6.3412265608733323E-2</v>
      </c>
      <c r="M340" s="25">
        <f t="shared" ca="1" si="75"/>
        <v>0.11027190714830343</v>
      </c>
      <c r="N340" s="25">
        <f t="shared" ca="1" si="76"/>
        <v>2.891335853742482E-7</v>
      </c>
      <c r="O340" s="24">
        <f t="shared" ca="1" si="77"/>
        <v>27495344.952357478</v>
      </c>
      <c r="P340" s="25">
        <f t="shared" ca="1" si="78"/>
        <v>733670003.52667797</v>
      </c>
      <c r="Q340" s="25">
        <f t="shared" ca="1" si="79"/>
        <v>50377116.686098702</v>
      </c>
      <c r="R340">
        <f t="shared" ca="1" si="80"/>
        <v>1.7003928527674073E-3</v>
      </c>
    </row>
    <row r="341" spans="1:18" x14ac:dyDescent="0.2">
      <c r="A341">
        <v>23817</v>
      </c>
      <c r="B341">
        <v>0.10956355999223888</v>
      </c>
      <c r="C341">
        <v>0.1</v>
      </c>
      <c r="D341" s="83">
        <f t="shared" ref="D341:D404" si="81">A341/A$18</f>
        <v>2.3816999999999999</v>
      </c>
      <c r="E341" s="83">
        <f t="shared" ref="E341:E404" si="82">B341/B$18</f>
        <v>0.10956355999223888</v>
      </c>
      <c r="F341" s="25">
        <f t="shared" ref="F341:F404" si="83">$C341*D341</f>
        <v>0.23816999999999999</v>
      </c>
      <c r="G341" s="25">
        <f t="shared" ref="G341:G404" si="84">$C341*E341</f>
        <v>1.0956355999223889E-2</v>
      </c>
      <c r="H341" s="25">
        <f t="shared" ref="H341:H404" si="85">C341*D341*D341</f>
        <v>0.56724948899999994</v>
      </c>
      <c r="I341" s="25">
        <f t="shared" ref="I341:I404" si="86">C341*D341*D341*D341</f>
        <v>1.3510181079512997</v>
      </c>
      <c r="J341" s="25">
        <f t="shared" ref="J341:J404" si="87">C341*D341*D341*D341*D341</f>
        <v>3.2177198277076107</v>
      </c>
      <c r="K341" s="25">
        <f t="shared" ref="K341:K404" si="88">C341*E341*D341</f>
        <v>2.6094753083351536E-2</v>
      </c>
      <c r="L341" s="25">
        <f t="shared" ref="L341:L404" si="89">C341*E341*D341*D341</f>
        <v>6.214987341861835E-2</v>
      </c>
      <c r="M341" s="25">
        <f t="shared" ref="M341:M404" ca="1" si="90">+E$4+E$5*D341+E$6*D341^2</f>
        <v>0.11044660739319122</v>
      </c>
      <c r="N341" s="25">
        <f t="shared" ref="N341:N404" ca="1" si="91">C341*(M341-E341)^2</f>
        <v>7.7977271232868046E-8</v>
      </c>
      <c r="O341" s="24">
        <f t="shared" ref="O341:O404" ca="1" si="92">(C341*O$1-O$2*F341+O$3*H341)^2</f>
        <v>26635081.681664482</v>
      </c>
      <c r="P341" s="25">
        <f t="shared" ref="P341:P404" ca="1" si="93">(-C341*O$2+O$4*F341-O$5*H341)^2</f>
        <v>733054852.88117874</v>
      </c>
      <c r="Q341" s="25">
        <f t="shared" ref="Q341:Q404" ca="1" si="94">+(C341*O$3-F341*O$5+H341*O$6)^2</f>
        <v>50135200.92866715</v>
      </c>
      <c r="R341">
        <f t="shared" ref="R341:R404" ca="1" si="95">+E341-M341</f>
        <v>-8.8304740095233869E-4</v>
      </c>
    </row>
    <row r="342" spans="1:18" x14ac:dyDescent="0.2">
      <c r="A342">
        <v>23822</v>
      </c>
      <c r="B342">
        <v>0.11358695999660995</v>
      </c>
      <c r="C342">
        <v>0.1</v>
      </c>
      <c r="D342" s="83">
        <f t="shared" si="81"/>
        <v>2.3822000000000001</v>
      </c>
      <c r="E342" s="83">
        <f t="shared" si="82"/>
        <v>0.11358695999660995</v>
      </c>
      <c r="F342" s="25">
        <f t="shared" si="83"/>
        <v>0.23822000000000002</v>
      </c>
      <c r="G342" s="25">
        <f t="shared" si="84"/>
        <v>1.1358695999660995E-2</v>
      </c>
      <c r="H342" s="25">
        <f t="shared" si="85"/>
        <v>0.56748768400000005</v>
      </c>
      <c r="I342" s="25">
        <f t="shared" si="86"/>
        <v>1.3518691608248001</v>
      </c>
      <c r="J342" s="25">
        <f t="shared" si="87"/>
        <v>3.2204227149168392</v>
      </c>
      <c r="K342" s="25">
        <f t="shared" si="88"/>
        <v>2.7058685610392423E-2</v>
      </c>
      <c r="L342" s="25">
        <f t="shared" si="89"/>
        <v>6.4459200861076829E-2</v>
      </c>
      <c r="M342" s="25">
        <f t="shared" ca="1" si="90"/>
        <v>0.11049142190294185</v>
      </c>
      <c r="N342" s="25">
        <f t="shared" ca="1" si="91"/>
        <v>9.5823560893503097E-7</v>
      </c>
      <c r="O342" s="24">
        <f t="shared" ca="1" si="92"/>
        <v>26416947.220432408</v>
      </c>
      <c r="P342" s="25">
        <f t="shared" ca="1" si="93"/>
        <v>732895110.60579944</v>
      </c>
      <c r="Q342" s="25">
        <f t="shared" ca="1" si="94"/>
        <v>50073120.479630016</v>
      </c>
      <c r="R342">
        <f t="shared" ca="1" si="95"/>
        <v>3.095538093668096E-3</v>
      </c>
    </row>
    <row r="343" spans="1:18" x14ac:dyDescent="0.2">
      <c r="A343">
        <v>23831.5</v>
      </c>
      <c r="B343">
        <v>0.11613141999259824</v>
      </c>
      <c r="C343">
        <v>0.1</v>
      </c>
      <c r="D343" s="83">
        <f t="shared" si="81"/>
        <v>2.3831500000000001</v>
      </c>
      <c r="E343" s="83">
        <f t="shared" si="82"/>
        <v>0.11613141999259824</v>
      </c>
      <c r="F343" s="25">
        <f t="shared" si="83"/>
        <v>0.23831500000000003</v>
      </c>
      <c r="G343" s="25">
        <f t="shared" si="84"/>
        <v>1.1613141999259825E-2</v>
      </c>
      <c r="H343" s="25">
        <f t="shared" si="85"/>
        <v>0.56794039225000004</v>
      </c>
      <c r="I343" s="25">
        <f t="shared" si="86"/>
        <v>1.3534871457905877</v>
      </c>
      <c r="J343" s="25">
        <f t="shared" si="87"/>
        <v>3.2255628914908394</v>
      </c>
      <c r="K343" s="25">
        <f t="shared" si="88"/>
        <v>2.7675859355536053E-2</v>
      </c>
      <c r="L343" s="25">
        <f t="shared" si="89"/>
        <v>6.5955724223145745E-2</v>
      </c>
      <c r="M343" s="25">
        <f t="shared" ca="1" si="90"/>
        <v>0.1105765914835402</v>
      </c>
      <c r="N343" s="25">
        <f t="shared" ca="1" si="91"/>
        <v>3.0856119765044005E-6</v>
      </c>
      <c r="O343" s="24">
        <f t="shared" ca="1" si="92"/>
        <v>26005234.419999331</v>
      </c>
      <c r="P343" s="25">
        <f t="shared" ca="1" si="93"/>
        <v>732589340.2567035</v>
      </c>
      <c r="Q343" s="25">
        <f t="shared" ca="1" si="94"/>
        <v>49955111.223426118</v>
      </c>
      <c r="R343">
        <f t="shared" ca="1" si="95"/>
        <v>5.5548285090580435E-3</v>
      </c>
    </row>
    <row r="344" spans="1:18" x14ac:dyDescent="0.2">
      <c r="A344">
        <v>23836.5</v>
      </c>
      <c r="B344">
        <v>0.11115481999877375</v>
      </c>
      <c r="C344">
        <v>0.1</v>
      </c>
      <c r="D344" s="83">
        <f t="shared" si="81"/>
        <v>2.3836499999999998</v>
      </c>
      <c r="E344" s="83">
        <f t="shared" si="82"/>
        <v>0.11115481999877375</v>
      </c>
      <c r="F344" s="25">
        <f t="shared" si="83"/>
        <v>0.23836499999999999</v>
      </c>
      <c r="G344" s="25">
        <f t="shared" si="84"/>
        <v>1.1115481999877375E-2</v>
      </c>
      <c r="H344" s="25">
        <f t="shared" si="85"/>
        <v>0.56817873224999993</v>
      </c>
      <c r="I344" s="25">
        <f t="shared" si="86"/>
        <v>1.3543392351277121</v>
      </c>
      <c r="J344" s="25">
        <f t="shared" si="87"/>
        <v>3.2282707178121708</v>
      </c>
      <c r="K344" s="25">
        <f t="shared" si="88"/>
        <v>2.6495418669007703E-2</v>
      </c>
      <c r="L344" s="25">
        <f t="shared" si="89"/>
        <v>6.3155804710380209E-2</v>
      </c>
      <c r="M344" s="25">
        <f t="shared" ca="1" si="90"/>
        <v>0.11062142916389307</v>
      </c>
      <c r="N344" s="25">
        <f t="shared" ca="1" si="91"/>
        <v>2.8450578273470158E-8</v>
      </c>
      <c r="O344" s="24">
        <f t="shared" ca="1" si="92"/>
        <v>25789984.671686213</v>
      </c>
      <c r="P344" s="25">
        <f t="shared" ca="1" si="93"/>
        <v>732427219.5270108</v>
      </c>
      <c r="Q344" s="25">
        <f t="shared" ca="1" si="94"/>
        <v>49892971.609829374</v>
      </c>
      <c r="R344">
        <f t="shared" ca="1" si="95"/>
        <v>5.3339083488067318E-4</v>
      </c>
    </row>
    <row r="345" spans="1:18" x14ac:dyDescent="0.2">
      <c r="A345">
        <v>23933</v>
      </c>
      <c r="B345">
        <v>0.11210643999947933</v>
      </c>
      <c r="C345">
        <v>1</v>
      </c>
      <c r="D345" s="83">
        <f t="shared" si="81"/>
        <v>2.3933</v>
      </c>
      <c r="E345" s="83">
        <f t="shared" si="82"/>
        <v>0.11210643999947933</v>
      </c>
      <c r="F345" s="25">
        <f t="shared" si="83"/>
        <v>2.3933</v>
      </c>
      <c r="G345" s="25">
        <f t="shared" si="84"/>
        <v>0.11210643999947933</v>
      </c>
      <c r="H345" s="25">
        <f t="shared" si="85"/>
        <v>5.7278848900000003</v>
      </c>
      <c r="I345" s="25">
        <f t="shared" si="86"/>
        <v>13.708546907237</v>
      </c>
      <c r="J345" s="25">
        <f t="shared" si="87"/>
        <v>32.808665313090316</v>
      </c>
      <c r="K345" s="25">
        <f t="shared" si="88"/>
        <v>0.26830434285075389</v>
      </c>
      <c r="L345" s="25">
        <f t="shared" si="89"/>
        <v>0.64213278374470928</v>
      </c>
      <c r="M345" s="25">
        <f t="shared" ca="1" si="90"/>
        <v>0.11148836156888825</v>
      </c>
      <c r="N345" s="25">
        <f t="shared" ca="1" si="91"/>
        <v>3.8202094636193831E-7</v>
      </c>
      <c r="O345" s="24">
        <f t="shared" ca="1" si="92"/>
        <v>2182859546.1206994</v>
      </c>
      <c r="P345" s="25">
        <f t="shared" ca="1" si="93"/>
        <v>72913807220.495789</v>
      </c>
      <c r="Q345" s="25">
        <f t="shared" ca="1" si="94"/>
        <v>4868985459.6045055</v>
      </c>
      <c r="R345">
        <f t="shared" ca="1" si="95"/>
        <v>6.1807843059108469E-4</v>
      </c>
    </row>
    <row r="346" spans="1:18" x14ac:dyDescent="0.2">
      <c r="A346">
        <v>23946.5</v>
      </c>
      <c r="B346">
        <v>0.11666962000163039</v>
      </c>
      <c r="C346">
        <v>0.1</v>
      </c>
      <c r="D346" s="83">
        <f t="shared" si="81"/>
        <v>2.3946499999999999</v>
      </c>
      <c r="E346" s="83">
        <f t="shared" si="82"/>
        <v>0.11666962000163039</v>
      </c>
      <c r="F346" s="25">
        <f t="shared" si="83"/>
        <v>0.23946500000000001</v>
      </c>
      <c r="G346" s="25">
        <f t="shared" si="84"/>
        <v>1.1666962000163039E-2</v>
      </c>
      <c r="H346" s="25">
        <f t="shared" si="85"/>
        <v>0.57343486225000007</v>
      </c>
      <c r="I346" s="25">
        <f t="shared" si="86"/>
        <v>1.3731757928869626</v>
      </c>
      <c r="J346" s="25">
        <f t="shared" si="87"/>
        <v>3.2882754124367648</v>
      </c>
      <c r="K346" s="25">
        <f t="shared" si="88"/>
        <v>2.7938290553690421E-2</v>
      </c>
      <c r="L346" s="25">
        <f t="shared" si="89"/>
        <v>6.690242747439476E-2</v>
      </c>
      <c r="M346" s="25">
        <f t="shared" ca="1" si="90"/>
        <v>0.11160987956695947</v>
      </c>
      <c r="N346" s="25">
        <f t="shared" ca="1" si="91"/>
        <v>2.5600973266243845E-6</v>
      </c>
      <c r="O346" s="24">
        <f t="shared" ca="1" si="92"/>
        <v>21303384.062720533</v>
      </c>
      <c r="P346" s="25">
        <f t="shared" ca="1" si="93"/>
        <v>728653708.37880754</v>
      </c>
      <c r="Q346" s="25">
        <f t="shared" ca="1" si="94"/>
        <v>48520988.654412836</v>
      </c>
      <c r="R346">
        <f t="shared" ca="1" si="95"/>
        <v>5.0597404346709174E-3</v>
      </c>
    </row>
    <row r="347" spans="1:18" x14ac:dyDescent="0.2">
      <c r="A347">
        <v>23949</v>
      </c>
      <c r="B347">
        <v>0.11318131999723846</v>
      </c>
      <c r="C347">
        <v>0.1</v>
      </c>
      <c r="D347" s="83">
        <f t="shared" si="81"/>
        <v>2.3948999999999998</v>
      </c>
      <c r="E347" s="83">
        <f t="shared" si="82"/>
        <v>0.11318131999723846</v>
      </c>
      <c r="F347" s="25">
        <f t="shared" si="83"/>
        <v>0.23948999999999998</v>
      </c>
      <c r="G347" s="25">
        <f t="shared" si="84"/>
        <v>1.1318131999723847E-2</v>
      </c>
      <c r="H347" s="25">
        <f t="shared" si="85"/>
        <v>0.57355460099999989</v>
      </c>
      <c r="I347" s="25">
        <f t="shared" si="86"/>
        <v>1.3736059139348997</v>
      </c>
      <c r="J347" s="25">
        <f t="shared" si="87"/>
        <v>3.2896488032826912</v>
      </c>
      <c r="K347" s="25">
        <f t="shared" si="88"/>
        <v>2.7105794326138639E-2</v>
      </c>
      <c r="L347" s="25">
        <f t="shared" si="89"/>
        <v>6.4915666831669425E-2</v>
      </c>
      <c r="M347" s="25">
        <f t="shared" ca="1" si="90"/>
        <v>0.1116323892918259</v>
      </c>
      <c r="N347" s="25">
        <f t="shared" ca="1" si="91"/>
        <v>2.3991863301698683E-7</v>
      </c>
      <c r="O347" s="24">
        <f t="shared" ca="1" si="92"/>
        <v>21206895.792553224</v>
      </c>
      <c r="P347" s="25">
        <f t="shared" ca="1" si="93"/>
        <v>728563360.68486631</v>
      </c>
      <c r="Q347" s="25">
        <f t="shared" ca="1" si="94"/>
        <v>48489702.925109975</v>
      </c>
      <c r="R347">
        <f t="shared" ca="1" si="95"/>
        <v>1.5489307054125656E-3</v>
      </c>
    </row>
    <row r="348" spans="1:18" x14ac:dyDescent="0.2">
      <c r="A348">
        <v>23951</v>
      </c>
      <c r="B348">
        <v>0.11719067999365507</v>
      </c>
      <c r="C348">
        <v>0.1</v>
      </c>
      <c r="D348" s="83">
        <f t="shared" si="81"/>
        <v>2.3950999999999998</v>
      </c>
      <c r="E348" s="83">
        <f t="shared" si="82"/>
        <v>0.11719067999365507</v>
      </c>
      <c r="F348" s="25">
        <f t="shared" si="83"/>
        <v>0.23951</v>
      </c>
      <c r="G348" s="25">
        <f t="shared" si="84"/>
        <v>1.1719067999365507E-2</v>
      </c>
      <c r="H348" s="25">
        <f t="shared" si="85"/>
        <v>0.57365040099999998</v>
      </c>
      <c r="I348" s="25">
        <f t="shared" si="86"/>
        <v>1.3739500754350997</v>
      </c>
      <c r="J348" s="25">
        <f t="shared" si="87"/>
        <v>3.290747825674607</v>
      </c>
      <c r="K348" s="25">
        <f t="shared" si="88"/>
        <v>2.8068339765280323E-2</v>
      </c>
      <c r="L348" s="25">
        <f t="shared" si="89"/>
        <v>6.72264805718229E-2</v>
      </c>
      <c r="M348" s="25">
        <f t="shared" ca="1" si="90"/>
        <v>0.11165039850989437</v>
      </c>
      <c r="N348" s="25">
        <f t="shared" ca="1" si="91"/>
        <v>3.069471891930158E-6</v>
      </c>
      <c r="O348" s="24">
        <f t="shared" ca="1" si="92"/>
        <v>21129878.861565735</v>
      </c>
      <c r="P348" s="25">
        <f t="shared" ca="1" si="93"/>
        <v>728490936.19162214</v>
      </c>
      <c r="Q348" s="25">
        <f t="shared" ca="1" si="94"/>
        <v>48464671.15773423</v>
      </c>
      <c r="R348">
        <f t="shared" ca="1" si="95"/>
        <v>5.5402814837606923E-3</v>
      </c>
    </row>
    <row r="349" spans="1:18" x14ac:dyDescent="0.2">
      <c r="A349">
        <v>23953.5</v>
      </c>
      <c r="B349">
        <v>0.117702379997354</v>
      </c>
      <c r="C349">
        <v>0.1</v>
      </c>
      <c r="D349" s="83">
        <f t="shared" si="81"/>
        <v>2.3953500000000001</v>
      </c>
      <c r="E349" s="83">
        <f t="shared" si="82"/>
        <v>0.117702379997354</v>
      </c>
      <c r="F349" s="25">
        <f t="shared" si="83"/>
        <v>0.23953500000000003</v>
      </c>
      <c r="G349" s="25">
        <f t="shared" si="84"/>
        <v>1.1770237999735401E-2</v>
      </c>
      <c r="H349" s="25">
        <f t="shared" si="85"/>
        <v>0.5737701622500001</v>
      </c>
      <c r="I349" s="25">
        <f t="shared" si="86"/>
        <v>1.3743803581455378</v>
      </c>
      <c r="J349" s="25">
        <f t="shared" si="87"/>
        <v>3.2921219908839143</v>
      </c>
      <c r="K349" s="25">
        <f t="shared" si="88"/>
        <v>2.8193839592666196E-2</v>
      </c>
      <c r="L349" s="25">
        <f t="shared" si="89"/>
        <v>6.7534113668292969E-2</v>
      </c>
      <c r="M349" s="25">
        <f t="shared" ca="1" si="90"/>
        <v>0.11167291183019912</v>
      </c>
      <c r="N349" s="25">
        <f t="shared" ca="1" si="91"/>
        <v>3.6354486378734067E-6</v>
      </c>
      <c r="O349" s="24">
        <f t="shared" ca="1" si="92"/>
        <v>21033824.676800784</v>
      </c>
      <c r="P349" s="25">
        <f t="shared" ca="1" si="93"/>
        <v>728400222.6851455</v>
      </c>
      <c r="Q349" s="25">
        <f t="shared" ca="1" si="94"/>
        <v>48433377.480400838</v>
      </c>
      <c r="R349">
        <f t="shared" ca="1" si="95"/>
        <v>6.0294681671548833E-3</v>
      </c>
    </row>
    <row r="350" spans="1:18" x14ac:dyDescent="0.2">
      <c r="A350">
        <v>23956</v>
      </c>
      <c r="B350">
        <v>0.11621408000064548</v>
      </c>
      <c r="C350">
        <v>0.1</v>
      </c>
      <c r="D350" s="83">
        <f t="shared" si="81"/>
        <v>2.3956</v>
      </c>
      <c r="E350" s="83">
        <f t="shared" si="82"/>
        <v>0.11621408000064548</v>
      </c>
      <c r="F350" s="25">
        <f t="shared" si="83"/>
        <v>0.23956</v>
      </c>
      <c r="G350" s="25">
        <f t="shared" si="84"/>
        <v>1.1621408000064549E-2</v>
      </c>
      <c r="H350" s="25">
        <f t="shared" si="85"/>
        <v>0.57388993599999993</v>
      </c>
      <c r="I350" s="25">
        <f t="shared" si="86"/>
        <v>1.3748107306815998</v>
      </c>
      <c r="J350" s="25">
        <f t="shared" si="87"/>
        <v>3.2934965864208405</v>
      </c>
      <c r="K350" s="25">
        <f t="shared" si="88"/>
        <v>2.7840245004954634E-2</v>
      </c>
      <c r="L350" s="25">
        <f t="shared" si="89"/>
        <v>6.6694090933869313E-2</v>
      </c>
      <c r="M350" s="25">
        <f t="shared" ca="1" si="90"/>
        <v>0.11169542714796953</v>
      </c>
      <c r="N350" s="25">
        <f t="shared" ca="1" si="91"/>
        <v>2.0418223602996552E-6</v>
      </c>
      <c r="O350" s="24">
        <f t="shared" ca="1" si="92"/>
        <v>20938011.438182939</v>
      </c>
      <c r="P350" s="25">
        <f t="shared" ca="1" si="93"/>
        <v>728309306.00406659</v>
      </c>
      <c r="Q350" s="25">
        <f t="shared" ca="1" si="94"/>
        <v>48402079.407173544</v>
      </c>
      <c r="R350">
        <f t="shared" ca="1" si="95"/>
        <v>4.5186528526759556E-3</v>
      </c>
    </row>
    <row r="351" spans="1:18" x14ac:dyDescent="0.2">
      <c r="A351">
        <v>23961</v>
      </c>
      <c r="B351">
        <v>0.11923747999389889</v>
      </c>
      <c r="C351">
        <v>0.1</v>
      </c>
      <c r="D351" s="83">
        <f t="shared" si="81"/>
        <v>2.3961000000000001</v>
      </c>
      <c r="E351" s="83">
        <f t="shared" si="82"/>
        <v>0.11923747999389889</v>
      </c>
      <c r="F351" s="25">
        <f t="shared" si="83"/>
        <v>0.23961000000000002</v>
      </c>
      <c r="G351" s="25">
        <f t="shared" si="84"/>
        <v>1.1923747999389889E-2</v>
      </c>
      <c r="H351" s="25">
        <f t="shared" si="85"/>
        <v>0.57412952100000003</v>
      </c>
      <c r="I351" s="25">
        <f t="shared" si="86"/>
        <v>1.3756717452681002</v>
      </c>
      <c r="J351" s="25">
        <f t="shared" si="87"/>
        <v>3.296247068836895</v>
      </c>
      <c r="K351" s="25">
        <f t="shared" si="88"/>
        <v>2.8570492581338112E-2</v>
      </c>
      <c r="L351" s="25">
        <f t="shared" si="89"/>
        <v>6.8457757274144257E-2</v>
      </c>
      <c r="M351" s="25">
        <f t="shared" ca="1" si="90"/>
        <v>0.11174046377590757</v>
      </c>
      <c r="N351" s="25">
        <f t="shared" ca="1" si="91"/>
        <v>5.6205252172824805E-6</v>
      </c>
      <c r="O351" s="24">
        <f t="shared" ca="1" si="92"/>
        <v>20747107.192717656</v>
      </c>
      <c r="P351" s="25">
        <f t="shared" ca="1" si="93"/>
        <v>728126863.27459121</v>
      </c>
      <c r="Q351" s="25">
        <f t="shared" ca="1" si="94"/>
        <v>48339470.129298992</v>
      </c>
      <c r="R351">
        <f t="shared" ca="1" si="95"/>
        <v>7.4970162179913147E-3</v>
      </c>
    </row>
    <row r="352" spans="1:18" x14ac:dyDescent="0.2">
      <c r="A352">
        <v>23963.5</v>
      </c>
      <c r="B352">
        <v>0.11574917999678291</v>
      </c>
      <c r="C352">
        <v>0.1</v>
      </c>
      <c r="D352" s="83">
        <f t="shared" si="81"/>
        <v>2.39635</v>
      </c>
      <c r="E352" s="83">
        <f t="shared" si="82"/>
        <v>0.11574917999678291</v>
      </c>
      <c r="F352" s="25">
        <f t="shared" si="83"/>
        <v>0.23963500000000001</v>
      </c>
      <c r="G352" s="25">
        <f t="shared" si="84"/>
        <v>1.1574917999678292E-2</v>
      </c>
      <c r="H352" s="25">
        <f t="shared" si="85"/>
        <v>0.57424933225000008</v>
      </c>
      <c r="I352" s="25">
        <f t="shared" si="86"/>
        <v>1.3761023873372877</v>
      </c>
      <c r="J352" s="25">
        <f t="shared" si="87"/>
        <v>3.2976229558957093</v>
      </c>
      <c r="K352" s="25">
        <f t="shared" si="88"/>
        <v>2.7737554748529077E-2</v>
      </c>
      <c r="L352" s="25">
        <f t="shared" si="89"/>
        <v>6.646888932163765E-2</v>
      </c>
      <c r="M352" s="25">
        <f t="shared" ca="1" si="90"/>
        <v>0.11176298508607514</v>
      </c>
      <c r="N352" s="25">
        <f t="shared" ca="1" si="91"/>
        <v>1.5889749866152541E-6</v>
      </c>
      <c r="O352" s="24">
        <f t="shared" ca="1" si="92"/>
        <v>20652015.882622808</v>
      </c>
      <c r="P352" s="25">
        <f t="shared" ca="1" si="93"/>
        <v>728035337.3046608</v>
      </c>
      <c r="Q352" s="25">
        <f t="shared" ca="1" si="94"/>
        <v>48308158.952799827</v>
      </c>
      <c r="R352">
        <f t="shared" ca="1" si="95"/>
        <v>3.9861949107077715E-3</v>
      </c>
    </row>
    <row r="353" spans="1:18" x14ac:dyDescent="0.2">
      <c r="A353">
        <v>24041.5</v>
      </c>
      <c r="B353">
        <v>0.13481422000040766</v>
      </c>
      <c r="C353">
        <v>1</v>
      </c>
      <c r="D353" s="83">
        <f t="shared" si="81"/>
        <v>2.40415</v>
      </c>
      <c r="E353" s="83">
        <f t="shared" si="82"/>
        <v>0.13481422000040766</v>
      </c>
      <c r="F353" s="25">
        <f t="shared" si="83"/>
        <v>2.40415</v>
      </c>
      <c r="G353" s="25">
        <f t="shared" si="84"/>
        <v>0.13481422000040766</v>
      </c>
      <c r="H353" s="25">
        <f t="shared" si="85"/>
        <v>5.7799372225000001</v>
      </c>
      <c r="I353" s="25">
        <f t="shared" si="86"/>
        <v>13.895836073473376</v>
      </c>
      <c r="J353" s="25">
        <f t="shared" si="87"/>
        <v>33.407674296041016</v>
      </c>
      <c r="K353" s="25">
        <f t="shared" si="88"/>
        <v>0.32411360701398007</v>
      </c>
      <c r="L353" s="25">
        <f t="shared" si="89"/>
        <v>0.77921772830266023</v>
      </c>
      <c r="M353" s="25">
        <f t="shared" ca="1" si="90"/>
        <v>0.11246665333028115</v>
      </c>
      <c r="N353" s="25">
        <f t="shared" ca="1" si="91"/>
        <v>4.9941373607574927E-4</v>
      </c>
      <c r="O353" s="24">
        <f t="shared" ca="1" si="92"/>
        <v>1780512944.416882</v>
      </c>
      <c r="P353" s="25">
        <f t="shared" ca="1" si="93"/>
        <v>72507795006.201889</v>
      </c>
      <c r="Q353" s="25">
        <f t="shared" ca="1" si="94"/>
        <v>4732914186.9144888</v>
      </c>
      <c r="R353">
        <f t="shared" ca="1" si="95"/>
        <v>2.2347566670126509E-2</v>
      </c>
    </row>
    <row r="354" spans="1:18" x14ac:dyDescent="0.2">
      <c r="A354">
        <v>24041.5</v>
      </c>
      <c r="B354">
        <v>0.14251422000234015</v>
      </c>
      <c r="C354">
        <v>1</v>
      </c>
      <c r="D354" s="83">
        <f t="shared" si="81"/>
        <v>2.40415</v>
      </c>
      <c r="E354" s="83">
        <f t="shared" si="82"/>
        <v>0.14251422000234015</v>
      </c>
      <c r="F354" s="25">
        <f t="shared" si="83"/>
        <v>2.40415</v>
      </c>
      <c r="G354" s="25">
        <f t="shared" si="84"/>
        <v>0.14251422000234015</v>
      </c>
      <c r="H354" s="25">
        <f t="shared" si="85"/>
        <v>5.7799372225000001</v>
      </c>
      <c r="I354" s="25">
        <f t="shared" si="86"/>
        <v>13.895836073473376</v>
      </c>
      <c r="J354" s="25">
        <f t="shared" si="87"/>
        <v>33.407674296041016</v>
      </c>
      <c r="K354" s="25">
        <f t="shared" si="88"/>
        <v>0.3426255620186261</v>
      </c>
      <c r="L354" s="25">
        <f t="shared" si="89"/>
        <v>0.82372324492707993</v>
      </c>
      <c r="M354" s="25">
        <f t="shared" ca="1" si="90"/>
        <v>0.11246665333028115</v>
      </c>
      <c r="N354" s="25">
        <f t="shared" ca="1" si="91"/>
        <v>9.0285626291183093E-4</v>
      </c>
      <c r="O354" s="24">
        <f t="shared" ca="1" si="92"/>
        <v>1780512944.416882</v>
      </c>
      <c r="P354" s="25">
        <f t="shared" ca="1" si="93"/>
        <v>72507795006.201889</v>
      </c>
      <c r="Q354" s="25">
        <f t="shared" ca="1" si="94"/>
        <v>4732914186.9144888</v>
      </c>
      <c r="R354">
        <f t="shared" ca="1" si="95"/>
        <v>3.0047566672059003E-2</v>
      </c>
    </row>
    <row r="355" spans="1:18" x14ac:dyDescent="0.2">
      <c r="A355">
        <v>24041.5</v>
      </c>
      <c r="B355">
        <v>0.14521421999961603</v>
      </c>
      <c r="C355">
        <v>1</v>
      </c>
      <c r="D355" s="83">
        <f t="shared" si="81"/>
        <v>2.40415</v>
      </c>
      <c r="E355" s="83">
        <f t="shared" si="82"/>
        <v>0.14521421999961603</v>
      </c>
      <c r="F355" s="25">
        <f t="shared" si="83"/>
        <v>2.40415</v>
      </c>
      <c r="G355" s="25">
        <f t="shared" si="84"/>
        <v>0.14521421999961603</v>
      </c>
      <c r="H355" s="25">
        <f t="shared" si="85"/>
        <v>5.7799372225000001</v>
      </c>
      <c r="I355" s="25">
        <f t="shared" si="86"/>
        <v>13.895836073473376</v>
      </c>
      <c r="J355" s="25">
        <f t="shared" si="87"/>
        <v>33.407674296041016</v>
      </c>
      <c r="K355" s="25">
        <f t="shared" si="88"/>
        <v>0.34911676701207689</v>
      </c>
      <c r="L355" s="25">
        <f t="shared" si="89"/>
        <v>0.83932907541208468</v>
      </c>
      <c r="M355" s="25">
        <f t="shared" ca="1" si="90"/>
        <v>0.11246665333028115</v>
      </c>
      <c r="N355" s="25">
        <f t="shared" ca="1" si="91"/>
        <v>1.072403122762533E-3</v>
      </c>
      <c r="O355" s="24">
        <f t="shared" ca="1" si="92"/>
        <v>1780512944.416882</v>
      </c>
      <c r="P355" s="25">
        <f t="shared" ca="1" si="93"/>
        <v>72507795006.201889</v>
      </c>
      <c r="Q355" s="25">
        <f t="shared" ca="1" si="94"/>
        <v>4732914186.9144888</v>
      </c>
      <c r="R355">
        <f t="shared" ca="1" si="95"/>
        <v>3.2747566669334885E-2</v>
      </c>
    </row>
    <row r="356" spans="1:18" x14ac:dyDescent="0.2">
      <c r="A356">
        <v>24041.5</v>
      </c>
      <c r="B356">
        <v>0.14521421999961603</v>
      </c>
      <c r="C356">
        <v>1</v>
      </c>
      <c r="D356" s="83">
        <f t="shared" si="81"/>
        <v>2.40415</v>
      </c>
      <c r="E356" s="83">
        <f t="shared" si="82"/>
        <v>0.14521421999961603</v>
      </c>
      <c r="F356" s="25">
        <f t="shared" si="83"/>
        <v>2.40415</v>
      </c>
      <c r="G356" s="25">
        <f t="shared" si="84"/>
        <v>0.14521421999961603</v>
      </c>
      <c r="H356" s="25">
        <f t="shared" si="85"/>
        <v>5.7799372225000001</v>
      </c>
      <c r="I356" s="25">
        <f t="shared" si="86"/>
        <v>13.895836073473376</v>
      </c>
      <c r="J356" s="25">
        <f t="shared" si="87"/>
        <v>33.407674296041016</v>
      </c>
      <c r="K356" s="25">
        <f t="shared" si="88"/>
        <v>0.34911676701207689</v>
      </c>
      <c r="L356" s="25">
        <f t="shared" si="89"/>
        <v>0.83932907541208468</v>
      </c>
      <c r="M356" s="25">
        <f t="shared" ca="1" si="90"/>
        <v>0.11246665333028115</v>
      </c>
      <c r="N356" s="25">
        <f t="shared" ca="1" si="91"/>
        <v>1.072403122762533E-3</v>
      </c>
      <c r="O356" s="24">
        <f t="shared" ca="1" si="92"/>
        <v>1780512944.416882</v>
      </c>
      <c r="P356" s="25">
        <f t="shared" ca="1" si="93"/>
        <v>72507795006.201889</v>
      </c>
      <c r="Q356" s="25">
        <f t="shared" ca="1" si="94"/>
        <v>4732914186.9144888</v>
      </c>
      <c r="R356">
        <f t="shared" ca="1" si="95"/>
        <v>3.2747566669334885E-2</v>
      </c>
    </row>
    <row r="357" spans="1:18" x14ac:dyDescent="0.2">
      <c r="A357">
        <v>24044</v>
      </c>
      <c r="B357">
        <v>0.12692591999802971</v>
      </c>
      <c r="C357">
        <v>1</v>
      </c>
      <c r="D357" s="83">
        <f t="shared" si="81"/>
        <v>2.4043999999999999</v>
      </c>
      <c r="E357" s="83">
        <f t="shared" si="82"/>
        <v>0.12692591999802971</v>
      </c>
      <c r="F357" s="25">
        <f t="shared" si="83"/>
        <v>2.4043999999999999</v>
      </c>
      <c r="G357" s="25">
        <f t="shared" si="84"/>
        <v>0.12692591999802971</v>
      </c>
      <c r="H357" s="25">
        <f t="shared" si="85"/>
        <v>5.7811393599999992</v>
      </c>
      <c r="I357" s="25">
        <f t="shared" si="86"/>
        <v>13.900171477183997</v>
      </c>
      <c r="J357" s="25">
        <f t="shared" si="87"/>
        <v>33.4215722997412</v>
      </c>
      <c r="K357" s="25">
        <f t="shared" si="88"/>
        <v>0.30518068204326265</v>
      </c>
      <c r="L357" s="25">
        <f t="shared" si="89"/>
        <v>0.73377643190482067</v>
      </c>
      <c r="M357" s="25">
        <f t="shared" ca="1" si="90"/>
        <v>0.1124892389588447</v>
      </c>
      <c r="N357" s="25">
        <f t="shared" ca="1" si="91"/>
        <v>2.0841775942716397E-4</v>
      </c>
      <c r="O357" s="24">
        <f t="shared" ca="1" si="92"/>
        <v>1771770112.845845</v>
      </c>
      <c r="P357" s="25">
        <f t="shared" ca="1" si="93"/>
        <v>72497990719.897141</v>
      </c>
      <c r="Q357" s="25">
        <f t="shared" ca="1" si="94"/>
        <v>4729769806.8313408</v>
      </c>
      <c r="R357">
        <f t="shared" ca="1" si="95"/>
        <v>1.4436681039185009E-2</v>
      </c>
    </row>
    <row r="358" spans="1:18" x14ac:dyDescent="0.2">
      <c r="A358">
        <v>24044</v>
      </c>
      <c r="B358">
        <v>0.12902591999591095</v>
      </c>
      <c r="C358">
        <v>1</v>
      </c>
      <c r="D358" s="83">
        <f t="shared" si="81"/>
        <v>2.4043999999999999</v>
      </c>
      <c r="E358" s="83">
        <f t="shared" si="82"/>
        <v>0.12902591999591095</v>
      </c>
      <c r="F358" s="25">
        <f t="shared" si="83"/>
        <v>2.4043999999999999</v>
      </c>
      <c r="G358" s="25">
        <f t="shared" si="84"/>
        <v>0.12902591999591095</v>
      </c>
      <c r="H358" s="25">
        <f t="shared" si="85"/>
        <v>5.7811393599999992</v>
      </c>
      <c r="I358" s="25">
        <f t="shared" si="86"/>
        <v>13.900171477183997</v>
      </c>
      <c r="J358" s="25">
        <f t="shared" si="87"/>
        <v>33.4215722997412</v>
      </c>
      <c r="K358" s="25">
        <f t="shared" si="88"/>
        <v>0.31022992203816829</v>
      </c>
      <c r="L358" s="25">
        <f t="shared" si="89"/>
        <v>0.74591682454857178</v>
      </c>
      <c r="M358" s="25">
        <f t="shared" ca="1" si="90"/>
        <v>0.1124892389588447</v>
      </c>
      <c r="N358" s="25">
        <f t="shared" ca="1" si="91"/>
        <v>2.7346181972166654E-4</v>
      </c>
      <c r="O358" s="24">
        <f t="shared" ca="1" si="92"/>
        <v>1771770112.845845</v>
      </c>
      <c r="P358" s="25">
        <f t="shared" ca="1" si="93"/>
        <v>72497990719.897141</v>
      </c>
      <c r="Q358" s="25">
        <f t="shared" ca="1" si="94"/>
        <v>4729769806.8313408</v>
      </c>
      <c r="R358">
        <f t="shared" ca="1" si="95"/>
        <v>1.653668103706625E-2</v>
      </c>
    </row>
    <row r="359" spans="1:18" x14ac:dyDescent="0.2">
      <c r="A359">
        <v>24044</v>
      </c>
      <c r="B359">
        <v>0.13452591999521246</v>
      </c>
      <c r="C359">
        <v>1</v>
      </c>
      <c r="D359" s="83">
        <f t="shared" si="81"/>
        <v>2.4043999999999999</v>
      </c>
      <c r="E359" s="83">
        <f t="shared" si="82"/>
        <v>0.13452591999521246</v>
      </c>
      <c r="F359" s="25">
        <f t="shared" si="83"/>
        <v>2.4043999999999999</v>
      </c>
      <c r="G359" s="25">
        <f t="shared" si="84"/>
        <v>0.13452591999521246</v>
      </c>
      <c r="H359" s="25">
        <f t="shared" si="85"/>
        <v>5.7811393599999992</v>
      </c>
      <c r="I359" s="25">
        <f t="shared" si="86"/>
        <v>13.900171477183997</v>
      </c>
      <c r="J359" s="25">
        <f t="shared" si="87"/>
        <v>33.4215722997412</v>
      </c>
      <c r="K359" s="25">
        <f t="shared" si="88"/>
        <v>0.32345412203648882</v>
      </c>
      <c r="L359" s="25">
        <f t="shared" si="89"/>
        <v>0.77771309102453368</v>
      </c>
      <c r="M359" s="25">
        <f t="shared" ca="1" si="90"/>
        <v>0.1124892389588447</v>
      </c>
      <c r="N359" s="25">
        <f t="shared" ca="1" si="91"/>
        <v>4.8561531109861037E-4</v>
      </c>
      <c r="O359" s="24">
        <f t="shared" ca="1" si="92"/>
        <v>1771770112.845845</v>
      </c>
      <c r="P359" s="25">
        <f t="shared" ca="1" si="93"/>
        <v>72497990719.897141</v>
      </c>
      <c r="Q359" s="25">
        <f t="shared" ca="1" si="94"/>
        <v>4729769806.8313408</v>
      </c>
      <c r="R359">
        <f t="shared" ca="1" si="95"/>
        <v>2.2036681036367758E-2</v>
      </c>
    </row>
    <row r="360" spans="1:18" x14ac:dyDescent="0.2">
      <c r="A360">
        <v>24044</v>
      </c>
      <c r="B360">
        <v>0.13452591999521246</v>
      </c>
      <c r="C360">
        <v>1</v>
      </c>
      <c r="D360" s="83">
        <f t="shared" si="81"/>
        <v>2.4043999999999999</v>
      </c>
      <c r="E360" s="83">
        <f t="shared" si="82"/>
        <v>0.13452591999521246</v>
      </c>
      <c r="F360" s="25">
        <f t="shared" si="83"/>
        <v>2.4043999999999999</v>
      </c>
      <c r="G360" s="25">
        <f t="shared" si="84"/>
        <v>0.13452591999521246</v>
      </c>
      <c r="H360" s="25">
        <f t="shared" si="85"/>
        <v>5.7811393599999992</v>
      </c>
      <c r="I360" s="25">
        <f t="shared" si="86"/>
        <v>13.900171477183997</v>
      </c>
      <c r="J360" s="25">
        <f t="shared" si="87"/>
        <v>33.4215722997412</v>
      </c>
      <c r="K360" s="25">
        <f t="shared" si="88"/>
        <v>0.32345412203648882</v>
      </c>
      <c r="L360" s="25">
        <f t="shared" si="89"/>
        <v>0.77771309102453368</v>
      </c>
      <c r="M360" s="25">
        <f t="shared" ca="1" si="90"/>
        <v>0.1124892389588447</v>
      </c>
      <c r="N360" s="25">
        <f t="shared" ca="1" si="91"/>
        <v>4.8561531109861037E-4</v>
      </c>
      <c r="O360" s="24">
        <f t="shared" ca="1" si="92"/>
        <v>1771770112.845845</v>
      </c>
      <c r="P360" s="25">
        <f t="shared" ca="1" si="93"/>
        <v>72497990719.897141</v>
      </c>
      <c r="Q360" s="25">
        <f t="shared" ca="1" si="94"/>
        <v>4729769806.8313408</v>
      </c>
      <c r="R360">
        <f t="shared" ca="1" si="95"/>
        <v>2.2036681036367758E-2</v>
      </c>
    </row>
    <row r="361" spans="1:18" x14ac:dyDescent="0.2">
      <c r="A361">
        <v>24044</v>
      </c>
      <c r="B361">
        <v>0.1366259199930937</v>
      </c>
      <c r="C361">
        <v>1</v>
      </c>
      <c r="D361" s="83">
        <f t="shared" si="81"/>
        <v>2.4043999999999999</v>
      </c>
      <c r="E361" s="83">
        <f t="shared" si="82"/>
        <v>0.1366259199930937</v>
      </c>
      <c r="F361" s="25">
        <f t="shared" si="83"/>
        <v>2.4043999999999999</v>
      </c>
      <c r="G361" s="25">
        <f t="shared" si="84"/>
        <v>0.1366259199930937</v>
      </c>
      <c r="H361" s="25">
        <f t="shared" si="85"/>
        <v>5.7811393599999992</v>
      </c>
      <c r="I361" s="25">
        <f t="shared" si="86"/>
        <v>13.900171477183997</v>
      </c>
      <c r="J361" s="25">
        <f t="shared" si="87"/>
        <v>33.4215722997412</v>
      </c>
      <c r="K361" s="25">
        <f t="shared" si="88"/>
        <v>0.32850336203139446</v>
      </c>
      <c r="L361" s="25">
        <f t="shared" si="89"/>
        <v>0.78985348366828478</v>
      </c>
      <c r="M361" s="25">
        <f t="shared" ca="1" si="90"/>
        <v>0.1124892389588447</v>
      </c>
      <c r="N361" s="25">
        <f t="shared" ca="1" si="91"/>
        <v>5.8257937134907536E-4</v>
      </c>
      <c r="O361" s="24">
        <f t="shared" ca="1" si="92"/>
        <v>1771770112.845845</v>
      </c>
      <c r="P361" s="25">
        <f t="shared" ca="1" si="93"/>
        <v>72497990719.897141</v>
      </c>
      <c r="Q361" s="25">
        <f t="shared" ca="1" si="94"/>
        <v>4729769806.8313408</v>
      </c>
      <c r="R361">
        <f t="shared" ca="1" si="95"/>
        <v>2.4136681034249E-2</v>
      </c>
    </row>
    <row r="362" spans="1:18" x14ac:dyDescent="0.2">
      <c r="A362">
        <v>24049</v>
      </c>
      <c r="B362">
        <v>0.11984931999904802</v>
      </c>
      <c r="C362">
        <v>1</v>
      </c>
      <c r="D362" s="83">
        <f t="shared" si="81"/>
        <v>2.4049</v>
      </c>
      <c r="E362" s="83">
        <f t="shared" si="82"/>
        <v>0.11984931999904802</v>
      </c>
      <c r="F362" s="25">
        <f t="shared" si="83"/>
        <v>2.4049</v>
      </c>
      <c r="G362" s="25">
        <f t="shared" si="84"/>
        <v>0.11984931999904802</v>
      </c>
      <c r="H362" s="25">
        <f t="shared" si="85"/>
        <v>5.78354401</v>
      </c>
      <c r="I362" s="25">
        <f t="shared" si="86"/>
        <v>13.908844989648999</v>
      </c>
      <c r="J362" s="25">
        <f t="shared" si="87"/>
        <v>33.449381315606878</v>
      </c>
      <c r="K362" s="25">
        <f t="shared" si="88"/>
        <v>0.28822562966571058</v>
      </c>
      <c r="L362" s="25">
        <f t="shared" si="89"/>
        <v>0.69315381678306742</v>
      </c>
      <c r="M362" s="25">
        <f t="shared" ca="1" si="90"/>
        <v>0.112534416208369</v>
      </c>
      <c r="N362" s="25">
        <f t="shared" ca="1" si="91"/>
        <v>5.3507817466890296E-5</v>
      </c>
      <c r="O362" s="24">
        <f t="shared" ca="1" si="92"/>
        <v>1754355078.0019667</v>
      </c>
      <c r="P362" s="25">
        <f t="shared" ca="1" si="93"/>
        <v>72478321640.940826</v>
      </c>
      <c r="Q362" s="25">
        <f t="shared" ca="1" si="94"/>
        <v>4723479883.3089018</v>
      </c>
      <c r="R362">
        <f t="shared" ca="1" si="95"/>
        <v>7.3149037906790199E-3</v>
      </c>
    </row>
    <row r="363" spans="1:18" x14ac:dyDescent="0.2">
      <c r="A363">
        <v>24912</v>
      </c>
      <c r="B363">
        <v>0.12638815999525832</v>
      </c>
      <c r="C363">
        <v>1</v>
      </c>
      <c r="D363" s="83">
        <f t="shared" si="81"/>
        <v>2.4912000000000001</v>
      </c>
      <c r="E363" s="83">
        <f t="shared" si="82"/>
        <v>0.12638815999525832</v>
      </c>
      <c r="F363" s="25">
        <f t="shared" si="83"/>
        <v>2.4912000000000001</v>
      </c>
      <c r="G363" s="25">
        <f t="shared" si="84"/>
        <v>0.12638815999525832</v>
      </c>
      <c r="H363" s="25">
        <f t="shared" si="85"/>
        <v>6.2060774400000005</v>
      </c>
      <c r="I363" s="25">
        <f t="shared" si="86"/>
        <v>15.460580118528002</v>
      </c>
      <c r="J363" s="25">
        <f t="shared" si="87"/>
        <v>38.515397191276961</v>
      </c>
      <c r="K363" s="25">
        <f t="shared" si="88"/>
        <v>0.31485818418018752</v>
      </c>
      <c r="L363" s="25">
        <f t="shared" si="89"/>
        <v>0.78437470842968315</v>
      </c>
      <c r="M363" s="25">
        <f t="shared" ca="1" si="90"/>
        <v>0.12045171104481733</v>
      </c>
      <c r="N363" s="25">
        <f t="shared" ca="1" si="91"/>
        <v>3.524142614119189E-5</v>
      </c>
      <c r="O363" s="24">
        <f t="shared" ca="1" si="92"/>
        <v>56855751.359631501</v>
      </c>
      <c r="P363" s="25">
        <f t="shared" ca="1" si="93"/>
        <v>67909654024.158264</v>
      </c>
      <c r="Q363" s="25">
        <f t="shared" ca="1" si="94"/>
        <v>3624939151.3478432</v>
      </c>
      <c r="R363">
        <f t="shared" ca="1" si="95"/>
        <v>5.9364489504409867E-3</v>
      </c>
    </row>
    <row r="364" spans="1:18" x14ac:dyDescent="0.2">
      <c r="A364">
        <v>25709</v>
      </c>
      <c r="B364">
        <v>0.1287181200023042</v>
      </c>
      <c r="C364">
        <v>1</v>
      </c>
      <c r="D364" s="83">
        <f t="shared" si="81"/>
        <v>2.5709</v>
      </c>
      <c r="E364" s="83">
        <f t="shared" si="82"/>
        <v>0.1287181200023042</v>
      </c>
      <c r="F364" s="25">
        <f t="shared" si="83"/>
        <v>2.5709</v>
      </c>
      <c r="G364" s="25">
        <f t="shared" si="84"/>
        <v>0.1287181200023042</v>
      </c>
      <c r="H364" s="25">
        <f t="shared" si="85"/>
        <v>6.6095268100000002</v>
      </c>
      <c r="I364" s="25">
        <f t="shared" si="86"/>
        <v>16.992432475829002</v>
      </c>
      <c r="J364" s="25">
        <f t="shared" si="87"/>
        <v>43.685844652108777</v>
      </c>
      <c r="K364" s="25">
        <f t="shared" si="88"/>
        <v>0.33092141471392389</v>
      </c>
      <c r="L364" s="25">
        <f t="shared" si="89"/>
        <v>0.85076586508802687</v>
      </c>
      <c r="M364" s="25">
        <f t="shared" ca="1" si="90"/>
        <v>0.12797492668940011</v>
      </c>
      <c r="N364" s="25">
        <f t="shared" ca="1" si="91"/>
        <v>5.5233630034536356E-7</v>
      </c>
      <c r="O364" s="24">
        <f t="shared" ca="1" si="92"/>
        <v>467395775.44210726</v>
      </c>
      <c r="P364" s="25">
        <f t="shared" ca="1" si="93"/>
        <v>61770233737.297745</v>
      </c>
      <c r="Q364" s="25">
        <f t="shared" ca="1" si="94"/>
        <v>2625108184.7531466</v>
      </c>
      <c r="R364">
        <f t="shared" ca="1" si="95"/>
        <v>7.4319331290409463E-4</v>
      </c>
    </row>
    <row r="365" spans="1:18" x14ac:dyDescent="0.2">
      <c r="A365">
        <v>25709</v>
      </c>
      <c r="B365">
        <v>0.1343181199990795</v>
      </c>
      <c r="C365">
        <v>1</v>
      </c>
      <c r="D365" s="83">
        <f t="shared" si="81"/>
        <v>2.5709</v>
      </c>
      <c r="E365" s="83">
        <f t="shared" si="82"/>
        <v>0.1343181199990795</v>
      </c>
      <c r="F365" s="25">
        <f t="shared" si="83"/>
        <v>2.5709</v>
      </c>
      <c r="G365" s="25">
        <f t="shared" si="84"/>
        <v>0.1343181199990795</v>
      </c>
      <c r="H365" s="25">
        <f t="shared" si="85"/>
        <v>6.6095268100000002</v>
      </c>
      <c r="I365" s="25">
        <f t="shared" si="86"/>
        <v>16.992432475829002</v>
      </c>
      <c r="J365" s="25">
        <f t="shared" si="87"/>
        <v>43.685844652108777</v>
      </c>
      <c r="K365" s="25">
        <f t="shared" si="88"/>
        <v>0.34531845470563349</v>
      </c>
      <c r="L365" s="25">
        <f t="shared" si="89"/>
        <v>0.88777921520271308</v>
      </c>
      <c r="M365" s="25">
        <f t="shared" ca="1" si="90"/>
        <v>0.12797492668940011</v>
      </c>
      <c r="N365" s="25">
        <f t="shared" ca="1" si="91"/>
        <v>4.0236101363961379E-5</v>
      </c>
      <c r="O365" s="24">
        <f t="shared" ca="1" si="92"/>
        <v>467395775.44210726</v>
      </c>
      <c r="P365" s="25">
        <f t="shared" ca="1" si="93"/>
        <v>61770233737.297745</v>
      </c>
      <c r="Q365" s="25">
        <f t="shared" ca="1" si="94"/>
        <v>2625108184.7531466</v>
      </c>
      <c r="R365">
        <f t="shared" ca="1" si="95"/>
        <v>6.3431933096793902E-3</v>
      </c>
    </row>
    <row r="366" spans="1:18" x14ac:dyDescent="0.2">
      <c r="A366">
        <v>25763</v>
      </c>
      <c r="B366">
        <v>0.13337083999795141</v>
      </c>
      <c r="C366">
        <v>1</v>
      </c>
      <c r="D366" s="83">
        <f t="shared" si="81"/>
        <v>2.5762999999999998</v>
      </c>
      <c r="E366" s="83">
        <f t="shared" si="82"/>
        <v>0.13337083999795141</v>
      </c>
      <c r="F366" s="25">
        <f t="shared" si="83"/>
        <v>2.5762999999999998</v>
      </c>
      <c r="G366" s="25">
        <f t="shared" si="84"/>
        <v>0.13337083999795141</v>
      </c>
      <c r="H366" s="25">
        <f t="shared" si="85"/>
        <v>6.6373216899999994</v>
      </c>
      <c r="I366" s="25">
        <f t="shared" si="86"/>
        <v>17.099731869946996</v>
      </c>
      <c r="J366" s="25">
        <f t="shared" si="87"/>
        <v>44.054039216544446</v>
      </c>
      <c r="K366" s="25">
        <f t="shared" si="88"/>
        <v>0.34360329508672216</v>
      </c>
      <c r="L366" s="25">
        <f t="shared" si="89"/>
        <v>0.88522516913192228</v>
      </c>
      <c r="M366" s="25">
        <f t="shared" ca="1" si="90"/>
        <v>0.12849199855058094</v>
      </c>
      <c r="N366" s="25">
        <f t="shared" ca="1" si="91"/>
        <v>2.3803093868579971E-5</v>
      </c>
      <c r="O366" s="24">
        <f t="shared" ca="1" si="92"/>
        <v>552539184.97934043</v>
      </c>
      <c r="P366" s="25">
        <f t="shared" ca="1" si="93"/>
        <v>61294334704.11277</v>
      </c>
      <c r="Q366" s="25">
        <f t="shared" ca="1" si="94"/>
        <v>2559310298.040379</v>
      </c>
      <c r="R366">
        <f t="shared" ca="1" si="95"/>
        <v>4.8788414473704689E-3</v>
      </c>
    </row>
    <row r="367" spans="1:18" x14ac:dyDescent="0.2">
      <c r="A367">
        <v>25904.5</v>
      </c>
      <c r="B367">
        <v>0.15633305999654112</v>
      </c>
      <c r="C367">
        <v>1</v>
      </c>
      <c r="D367" s="83">
        <f t="shared" si="81"/>
        <v>2.5904500000000001</v>
      </c>
      <c r="E367" s="83">
        <f t="shared" si="82"/>
        <v>0.15633305999654112</v>
      </c>
      <c r="F367" s="25">
        <f t="shared" si="83"/>
        <v>2.5904500000000001</v>
      </c>
      <c r="G367" s="25">
        <f t="shared" si="84"/>
        <v>0.15633305999654112</v>
      </c>
      <c r="H367" s="25">
        <f t="shared" si="85"/>
        <v>6.7104312025000006</v>
      </c>
      <c r="I367" s="25">
        <f t="shared" si="86"/>
        <v>17.383036508516128</v>
      </c>
      <c r="J367" s="25">
        <f t="shared" si="87"/>
        <v>45.029886923485606</v>
      </c>
      <c r="K367" s="25">
        <f t="shared" si="88"/>
        <v>0.40497297526803999</v>
      </c>
      <c r="L367" s="25">
        <f t="shared" si="89"/>
        <v>1.0490622437830943</v>
      </c>
      <c r="M367" s="25">
        <f t="shared" ca="1" si="90"/>
        <v>0.1298513388464447</v>
      </c>
      <c r="N367" s="25">
        <f t="shared" ca="1" si="91"/>
        <v>7.0128155507146416E-4</v>
      </c>
      <c r="O367" s="24">
        <f t="shared" ca="1" si="92"/>
        <v>806378640.67333019</v>
      </c>
      <c r="P367" s="25">
        <f t="shared" ca="1" si="93"/>
        <v>60014074272.336197</v>
      </c>
      <c r="Q367" s="25">
        <f t="shared" ca="1" si="94"/>
        <v>2388601528.2554355</v>
      </c>
      <c r="R367">
        <f t="shared" ca="1" si="95"/>
        <v>2.6481721150096421E-2</v>
      </c>
    </row>
    <row r="368" spans="1:18" x14ac:dyDescent="0.2">
      <c r="A368">
        <v>26753</v>
      </c>
      <c r="B368">
        <v>0.14120403999550035</v>
      </c>
      <c r="C368">
        <v>1</v>
      </c>
      <c r="D368" s="83">
        <f t="shared" si="81"/>
        <v>2.6753</v>
      </c>
      <c r="E368" s="83">
        <f t="shared" si="82"/>
        <v>0.14120403999550035</v>
      </c>
      <c r="F368" s="25">
        <f t="shared" si="83"/>
        <v>2.6753</v>
      </c>
      <c r="G368" s="25">
        <f t="shared" si="84"/>
        <v>0.14120403999550035</v>
      </c>
      <c r="H368" s="25">
        <f t="shared" si="85"/>
        <v>7.1572300899999997</v>
      </c>
      <c r="I368" s="25">
        <f t="shared" si="86"/>
        <v>19.147737659777</v>
      </c>
      <c r="J368" s="25">
        <f t="shared" si="87"/>
        <v>51.225942561201407</v>
      </c>
      <c r="K368" s="25">
        <f t="shared" si="88"/>
        <v>0.37776316819996208</v>
      </c>
      <c r="L368" s="25">
        <f t="shared" si="89"/>
        <v>1.0106298038853585</v>
      </c>
      <c r="M368" s="25">
        <f t="shared" ca="1" si="90"/>
        <v>0.13813680939197046</v>
      </c>
      <c r="N368" s="25">
        <f t="shared" ca="1" si="91"/>
        <v>9.4079035752303744E-6</v>
      </c>
      <c r="O368" s="24">
        <f t="shared" ca="1" si="92"/>
        <v>3147095805.1085329</v>
      </c>
      <c r="P368" s="25">
        <f t="shared" ca="1" si="93"/>
        <v>51434416908.351265</v>
      </c>
      <c r="Q368" s="25">
        <f t="shared" ca="1" si="94"/>
        <v>1434981078.4085095</v>
      </c>
      <c r="R368">
        <f t="shared" ca="1" si="95"/>
        <v>3.0672306035298968E-3</v>
      </c>
    </row>
    <row r="369" spans="1:18" x14ac:dyDescent="0.2">
      <c r="A369">
        <v>26753</v>
      </c>
      <c r="B369">
        <v>0.1413040400002501</v>
      </c>
      <c r="C369">
        <v>1</v>
      </c>
      <c r="D369" s="83">
        <f t="shared" si="81"/>
        <v>2.6753</v>
      </c>
      <c r="E369" s="83">
        <f t="shared" si="82"/>
        <v>0.1413040400002501</v>
      </c>
      <c r="F369" s="25">
        <f t="shared" si="83"/>
        <v>2.6753</v>
      </c>
      <c r="G369" s="25">
        <f t="shared" si="84"/>
        <v>0.1413040400002501</v>
      </c>
      <c r="H369" s="25">
        <f t="shared" si="85"/>
        <v>7.1572300899999997</v>
      </c>
      <c r="I369" s="25">
        <f t="shared" si="86"/>
        <v>19.147737659777</v>
      </c>
      <c r="J369" s="25">
        <f t="shared" si="87"/>
        <v>51.225942561201407</v>
      </c>
      <c r="K369" s="25">
        <f t="shared" si="88"/>
        <v>0.3780306982126691</v>
      </c>
      <c r="L369" s="25">
        <f t="shared" si="89"/>
        <v>1.0113455269283536</v>
      </c>
      <c r="M369" s="25">
        <f t="shared" ca="1" si="90"/>
        <v>0.13813680939197046</v>
      </c>
      <c r="N369" s="25">
        <f t="shared" ca="1" si="91"/>
        <v>1.0031349726023431E-5</v>
      </c>
      <c r="O369" s="24">
        <f t="shared" ca="1" si="92"/>
        <v>3147095805.1085329</v>
      </c>
      <c r="P369" s="25">
        <f t="shared" ca="1" si="93"/>
        <v>51434416908.351265</v>
      </c>
      <c r="Q369" s="25">
        <f t="shared" ca="1" si="94"/>
        <v>1434981078.4085095</v>
      </c>
      <c r="R369">
        <f t="shared" ca="1" si="95"/>
        <v>3.167230608279642E-3</v>
      </c>
    </row>
    <row r="370" spans="1:18" x14ac:dyDescent="0.2">
      <c r="A370">
        <v>26753</v>
      </c>
      <c r="B370">
        <v>0.14140403999772388</v>
      </c>
      <c r="C370">
        <v>1</v>
      </c>
      <c r="D370" s="83">
        <f t="shared" si="81"/>
        <v>2.6753</v>
      </c>
      <c r="E370" s="83">
        <f t="shared" si="82"/>
        <v>0.14140403999772388</v>
      </c>
      <c r="F370" s="25">
        <f t="shared" si="83"/>
        <v>2.6753</v>
      </c>
      <c r="G370" s="25">
        <f t="shared" si="84"/>
        <v>0.14140403999772388</v>
      </c>
      <c r="H370" s="25">
        <f t="shared" si="85"/>
        <v>7.1572300899999997</v>
      </c>
      <c r="I370" s="25">
        <f t="shared" si="86"/>
        <v>19.147737659777</v>
      </c>
      <c r="J370" s="25">
        <f t="shared" si="87"/>
        <v>51.225942561201407</v>
      </c>
      <c r="K370" s="25">
        <f t="shared" si="88"/>
        <v>0.37829822820591069</v>
      </c>
      <c r="L370" s="25">
        <f t="shared" si="89"/>
        <v>1.0120612499192729</v>
      </c>
      <c r="M370" s="25">
        <f t="shared" ca="1" si="90"/>
        <v>0.13813680939197046</v>
      </c>
      <c r="N370" s="25">
        <f t="shared" ca="1" si="91"/>
        <v>1.0674795831171921E-5</v>
      </c>
      <c r="O370" s="24">
        <f t="shared" ca="1" si="92"/>
        <v>3147095805.1085329</v>
      </c>
      <c r="P370" s="25">
        <f t="shared" ca="1" si="93"/>
        <v>51434416908.351265</v>
      </c>
      <c r="Q370" s="25">
        <f t="shared" ca="1" si="94"/>
        <v>1434981078.4085095</v>
      </c>
      <c r="R370">
        <f t="shared" ca="1" si="95"/>
        <v>3.2672306057534295E-3</v>
      </c>
    </row>
    <row r="371" spans="1:18" x14ac:dyDescent="0.2">
      <c r="A371">
        <v>27408.5</v>
      </c>
      <c r="B371">
        <v>0.13857178000034764</v>
      </c>
      <c r="C371">
        <v>1</v>
      </c>
      <c r="D371" s="83">
        <f t="shared" si="81"/>
        <v>2.74085</v>
      </c>
      <c r="E371" s="83">
        <f t="shared" si="82"/>
        <v>0.13857178000034764</v>
      </c>
      <c r="F371" s="25">
        <f t="shared" si="83"/>
        <v>2.74085</v>
      </c>
      <c r="G371" s="25">
        <f t="shared" si="84"/>
        <v>0.13857178000034764</v>
      </c>
      <c r="H371" s="25">
        <f t="shared" si="85"/>
        <v>7.5122587225000004</v>
      </c>
      <c r="I371" s="25">
        <f t="shared" si="86"/>
        <v>20.589974319564128</v>
      </c>
      <c r="J371" s="25">
        <f t="shared" si="87"/>
        <v>56.434031113777337</v>
      </c>
      <c r="K371" s="25">
        <f t="shared" si="88"/>
        <v>0.37980446321395284</v>
      </c>
      <c r="L371" s="25">
        <f t="shared" si="89"/>
        <v>1.0409870629999627</v>
      </c>
      <c r="M371" s="25">
        <f t="shared" ca="1" si="90"/>
        <v>0.14469520459336663</v>
      </c>
      <c r="N371" s="25">
        <f t="shared" ca="1" si="91"/>
        <v>3.7496328746389704E-5</v>
      </c>
      <c r="O371" s="24">
        <f t="shared" ca="1" si="92"/>
        <v>5714373518.1655502</v>
      </c>
      <c r="P371" s="25">
        <f t="shared" ca="1" si="93"/>
        <v>43970169508.796806</v>
      </c>
      <c r="Q371" s="25">
        <f t="shared" ca="1" si="94"/>
        <v>816086200.6922853</v>
      </c>
      <c r="R371">
        <f t="shared" ca="1" si="95"/>
        <v>-6.1234245930189835E-3</v>
      </c>
    </row>
    <row r="372" spans="1:18" x14ac:dyDescent="0.2">
      <c r="A372">
        <v>27621</v>
      </c>
      <c r="B372">
        <v>0.14816627999971388</v>
      </c>
      <c r="C372">
        <v>1</v>
      </c>
      <c r="D372" s="83">
        <f t="shared" si="81"/>
        <v>2.7621000000000002</v>
      </c>
      <c r="E372" s="83">
        <f t="shared" si="82"/>
        <v>0.14816627999971388</v>
      </c>
      <c r="F372" s="25">
        <f t="shared" si="83"/>
        <v>2.7621000000000002</v>
      </c>
      <c r="G372" s="25">
        <f t="shared" si="84"/>
        <v>0.14816627999971388</v>
      </c>
      <c r="H372" s="25">
        <f t="shared" si="85"/>
        <v>7.6291964100000014</v>
      </c>
      <c r="I372" s="25">
        <f t="shared" si="86"/>
        <v>21.072603404061006</v>
      </c>
      <c r="J372" s="25">
        <f t="shared" si="87"/>
        <v>58.204637862356911</v>
      </c>
      <c r="K372" s="25">
        <f t="shared" si="88"/>
        <v>0.40925008198720975</v>
      </c>
      <c r="L372" s="25">
        <f t="shared" si="89"/>
        <v>1.1303896514568721</v>
      </c>
      <c r="M372" s="25">
        <f t="shared" ca="1" si="90"/>
        <v>0.1468507798538837</v>
      </c>
      <c r="N372" s="25">
        <f t="shared" ca="1" si="91"/>
        <v>1.7305406336792208E-6</v>
      </c>
      <c r="O372" s="24">
        <f t="shared" ca="1" si="92"/>
        <v>6651462666.0835514</v>
      </c>
      <c r="P372" s="25">
        <f t="shared" ca="1" si="93"/>
        <v>41443178495.240807</v>
      </c>
      <c r="Q372" s="25">
        <f t="shared" ca="1" si="94"/>
        <v>644857238.48326385</v>
      </c>
      <c r="R372">
        <f t="shared" ca="1" si="95"/>
        <v>1.3155001458301785E-3</v>
      </c>
    </row>
    <row r="373" spans="1:18" x14ac:dyDescent="0.2">
      <c r="A373">
        <v>27713.5</v>
      </c>
      <c r="B373">
        <v>0.1485991799927433</v>
      </c>
      <c r="C373">
        <v>1</v>
      </c>
      <c r="D373" s="83">
        <f t="shared" si="81"/>
        <v>2.77135</v>
      </c>
      <c r="E373" s="83">
        <f t="shared" si="82"/>
        <v>0.1485991799927433</v>
      </c>
      <c r="F373" s="25">
        <f t="shared" si="83"/>
        <v>2.77135</v>
      </c>
      <c r="G373" s="25">
        <f t="shared" si="84"/>
        <v>0.1485991799927433</v>
      </c>
      <c r="H373" s="25">
        <f t="shared" si="85"/>
        <v>7.6803808225000001</v>
      </c>
      <c r="I373" s="25">
        <f t="shared" si="86"/>
        <v>21.285023392435374</v>
      </c>
      <c r="J373" s="25">
        <f t="shared" si="87"/>
        <v>58.988249578625769</v>
      </c>
      <c r="K373" s="25">
        <f t="shared" si="88"/>
        <v>0.41182033747288915</v>
      </c>
      <c r="L373" s="25">
        <f t="shared" si="89"/>
        <v>1.1412982922554913</v>
      </c>
      <c r="M373" s="25">
        <f t="shared" ca="1" si="90"/>
        <v>0.14779359736504893</v>
      </c>
      <c r="N373" s="25">
        <f t="shared" ca="1" si="91"/>
        <v>6.4896337004296242E-7</v>
      </c>
      <c r="O373" s="24">
        <f t="shared" ca="1" si="92"/>
        <v>7072408052.9413509</v>
      </c>
      <c r="P373" s="25">
        <f t="shared" ca="1" si="93"/>
        <v>40331473349.485451</v>
      </c>
      <c r="Q373" s="25">
        <f t="shared" ca="1" si="94"/>
        <v>575484005.76195037</v>
      </c>
      <c r="R373">
        <f t="shared" ca="1" si="95"/>
        <v>8.0558262769436784E-4</v>
      </c>
    </row>
    <row r="374" spans="1:18" x14ac:dyDescent="0.2">
      <c r="A374">
        <v>27723.5</v>
      </c>
      <c r="B374">
        <v>0.15154597999935504</v>
      </c>
      <c r="C374">
        <v>1</v>
      </c>
      <c r="D374" s="83">
        <f t="shared" si="81"/>
        <v>2.7723499999999999</v>
      </c>
      <c r="E374" s="83">
        <f t="shared" si="82"/>
        <v>0.15154597999935504</v>
      </c>
      <c r="F374" s="25">
        <f t="shared" si="83"/>
        <v>2.7723499999999999</v>
      </c>
      <c r="G374" s="25">
        <f t="shared" si="84"/>
        <v>0.15154597999935504</v>
      </c>
      <c r="H374" s="25">
        <f t="shared" si="85"/>
        <v>7.6859245224999997</v>
      </c>
      <c r="I374" s="25">
        <f t="shared" si="86"/>
        <v>21.308072849952872</v>
      </c>
      <c r="J374" s="25">
        <f t="shared" si="87"/>
        <v>59.073435765566842</v>
      </c>
      <c r="K374" s="25">
        <f t="shared" si="88"/>
        <v>0.42013849765121192</v>
      </c>
      <c r="L374" s="25">
        <f t="shared" si="89"/>
        <v>1.1647709639633372</v>
      </c>
      <c r="M374" s="25">
        <f t="shared" ca="1" si="90"/>
        <v>0.14789568737466074</v>
      </c>
      <c r="N374" s="25">
        <f t="shared" ca="1" si="91"/>
        <v>1.3324636245897571E-5</v>
      </c>
      <c r="O374" s="24">
        <f t="shared" ca="1" si="92"/>
        <v>7118354727.7608385</v>
      </c>
      <c r="P374" s="25">
        <f t="shared" ca="1" si="93"/>
        <v>40210921947.874405</v>
      </c>
      <c r="Q374" s="25">
        <f t="shared" ca="1" si="94"/>
        <v>568179861.33309853</v>
      </c>
      <c r="R374">
        <f t="shared" ca="1" si="95"/>
        <v>3.6502926246942957E-3</v>
      </c>
    </row>
    <row r="375" spans="1:18" x14ac:dyDescent="0.2">
      <c r="A375">
        <v>28376.5</v>
      </c>
      <c r="B375">
        <v>0.15940201999910641</v>
      </c>
      <c r="C375">
        <v>1</v>
      </c>
      <c r="D375" s="83">
        <f t="shared" si="81"/>
        <v>2.83765</v>
      </c>
      <c r="E375" s="83">
        <f t="shared" si="82"/>
        <v>0.15940201999910641</v>
      </c>
      <c r="F375" s="25">
        <f t="shared" si="83"/>
        <v>2.83765</v>
      </c>
      <c r="G375" s="25">
        <f t="shared" si="84"/>
        <v>0.15940201999910641</v>
      </c>
      <c r="H375" s="25">
        <f t="shared" si="85"/>
        <v>8.0522575224999997</v>
      </c>
      <c r="I375" s="25">
        <f t="shared" si="86"/>
        <v>22.849488558722125</v>
      </c>
      <c r="J375" s="25">
        <f t="shared" si="87"/>
        <v>64.838851208657843</v>
      </c>
      <c r="K375" s="25">
        <f t="shared" si="88"/>
        <v>0.45232714205046431</v>
      </c>
      <c r="L375" s="25">
        <f t="shared" si="89"/>
        <v>1.2835461146395</v>
      </c>
      <c r="M375" s="25">
        <f t="shared" ca="1" si="90"/>
        <v>0.15463134746701507</v>
      </c>
      <c r="N375" s="25">
        <f t="shared" ca="1" si="91"/>
        <v>2.2759316408450862E-5</v>
      </c>
      <c r="O375" s="24">
        <f t="shared" ca="1" si="92"/>
        <v>10270307754.821207</v>
      </c>
      <c r="P375" s="25">
        <f t="shared" ca="1" si="93"/>
        <v>32246448246.726635</v>
      </c>
      <c r="Q375" s="25">
        <f t="shared" ca="1" si="94"/>
        <v>182321742.30640697</v>
      </c>
      <c r="R375">
        <f t="shared" ca="1" si="95"/>
        <v>4.7706725320913468E-3</v>
      </c>
    </row>
    <row r="376" spans="1:18" x14ac:dyDescent="0.2">
      <c r="A376">
        <v>28376.5</v>
      </c>
      <c r="B376">
        <v>0.15996201999951154</v>
      </c>
      <c r="C376">
        <v>0.1</v>
      </c>
      <c r="D376" s="83">
        <f t="shared" si="81"/>
        <v>2.83765</v>
      </c>
      <c r="E376" s="83">
        <f t="shared" si="82"/>
        <v>0.15996201999951154</v>
      </c>
      <c r="F376" s="25">
        <f t="shared" si="83"/>
        <v>0.28376499999999999</v>
      </c>
      <c r="G376" s="25">
        <f t="shared" si="84"/>
        <v>1.5996201999951155E-2</v>
      </c>
      <c r="H376" s="25">
        <f t="shared" si="85"/>
        <v>0.80522575224999993</v>
      </c>
      <c r="I376" s="25">
        <f t="shared" si="86"/>
        <v>2.2849488558722122</v>
      </c>
      <c r="J376" s="25">
        <f t="shared" si="87"/>
        <v>6.4838851208657831</v>
      </c>
      <c r="K376" s="25">
        <f t="shared" si="88"/>
        <v>4.5391622605161393E-2</v>
      </c>
      <c r="L376" s="25">
        <f t="shared" si="89"/>
        <v>0.12880553788553623</v>
      </c>
      <c r="M376" s="25">
        <f t="shared" ca="1" si="90"/>
        <v>0.15463134746701507</v>
      </c>
      <c r="N376" s="25">
        <f t="shared" ca="1" si="91"/>
        <v>2.8416069648712355E-6</v>
      </c>
      <c r="O376" s="24">
        <f t="shared" ca="1" si="92"/>
        <v>102703077.54821184</v>
      </c>
      <c r="P376" s="25">
        <f t="shared" ca="1" si="93"/>
        <v>322464482.46726614</v>
      </c>
      <c r="Q376" s="25">
        <f t="shared" ca="1" si="94"/>
        <v>1823217.4230640542</v>
      </c>
      <c r="R376">
        <f t="shared" ca="1" si="95"/>
        <v>5.3306725324964721E-3</v>
      </c>
    </row>
    <row r="377" spans="1:18" x14ac:dyDescent="0.2">
      <c r="A377">
        <v>28467</v>
      </c>
      <c r="B377">
        <v>0.14700556000025244</v>
      </c>
      <c r="C377">
        <v>1</v>
      </c>
      <c r="D377" s="83">
        <f t="shared" si="81"/>
        <v>2.8466999999999998</v>
      </c>
      <c r="E377" s="83">
        <f t="shared" si="82"/>
        <v>0.14700556000025244</v>
      </c>
      <c r="F377" s="25">
        <f t="shared" si="83"/>
        <v>2.8466999999999998</v>
      </c>
      <c r="G377" s="25">
        <f t="shared" si="84"/>
        <v>0.14700556000025244</v>
      </c>
      <c r="H377" s="25">
        <f t="shared" si="85"/>
        <v>8.1037008899999989</v>
      </c>
      <c r="I377" s="25">
        <f t="shared" si="86"/>
        <v>23.068805323562994</v>
      </c>
      <c r="J377" s="25">
        <f t="shared" si="87"/>
        <v>65.669968114586766</v>
      </c>
      <c r="K377" s="25">
        <f t="shared" si="88"/>
        <v>0.4184807276527186</v>
      </c>
      <c r="L377" s="25">
        <f t="shared" si="89"/>
        <v>1.1912890874089939</v>
      </c>
      <c r="M377" s="25">
        <f t="shared" ca="1" si="90"/>
        <v>0.15557560236721626</v>
      </c>
      <c r="N377" s="25">
        <f t="shared" ca="1" si="91"/>
        <v>7.3445626171554846E-5</v>
      </c>
      <c r="O377" s="24">
        <f t="shared" ca="1" si="92"/>
        <v>10725625887.530754</v>
      </c>
      <c r="P377" s="25">
        <f t="shared" ca="1" si="93"/>
        <v>31138381845.388855</v>
      </c>
      <c r="Q377" s="25">
        <f t="shared" ca="1" si="94"/>
        <v>144345098.58252528</v>
      </c>
      <c r="R377">
        <f t="shared" ca="1" si="95"/>
        <v>-8.5700423669638204E-3</v>
      </c>
    </row>
    <row r="378" spans="1:18" x14ac:dyDescent="0.2">
      <c r="A378">
        <v>28467</v>
      </c>
      <c r="B378">
        <v>0.1470255599997472</v>
      </c>
      <c r="C378">
        <v>1</v>
      </c>
      <c r="D378" s="83">
        <f t="shared" si="81"/>
        <v>2.8466999999999998</v>
      </c>
      <c r="E378" s="83">
        <f t="shared" si="82"/>
        <v>0.1470255599997472</v>
      </c>
      <c r="F378" s="25">
        <f t="shared" si="83"/>
        <v>2.8466999999999998</v>
      </c>
      <c r="G378" s="25">
        <f t="shared" si="84"/>
        <v>0.1470255599997472</v>
      </c>
      <c r="H378" s="25">
        <f t="shared" si="85"/>
        <v>8.1037008899999989</v>
      </c>
      <c r="I378" s="25">
        <f t="shared" si="86"/>
        <v>23.068805323562994</v>
      </c>
      <c r="J378" s="25">
        <f t="shared" si="87"/>
        <v>65.669968114586766</v>
      </c>
      <c r="K378" s="25">
        <f t="shared" si="88"/>
        <v>0.41853766165128031</v>
      </c>
      <c r="L378" s="25">
        <f t="shared" si="89"/>
        <v>1.1914511614226995</v>
      </c>
      <c r="M378" s="25">
        <f t="shared" ca="1" si="90"/>
        <v>0.15557560236721626</v>
      </c>
      <c r="N378" s="25">
        <f t="shared" ca="1" si="91"/>
        <v>7.3103224485515972E-5</v>
      </c>
      <c r="O378" s="24">
        <f t="shared" ca="1" si="92"/>
        <v>10725625887.530754</v>
      </c>
      <c r="P378" s="25">
        <f t="shared" ca="1" si="93"/>
        <v>31138381845.388855</v>
      </c>
      <c r="Q378" s="25">
        <f t="shared" ca="1" si="94"/>
        <v>144345098.58252528</v>
      </c>
      <c r="R378">
        <f t="shared" ca="1" si="95"/>
        <v>-8.5500423674690629E-3</v>
      </c>
    </row>
    <row r="379" spans="1:18" x14ac:dyDescent="0.2">
      <c r="A379">
        <v>28467</v>
      </c>
      <c r="B379">
        <v>0.14842556000076002</v>
      </c>
      <c r="C379">
        <v>1</v>
      </c>
      <c r="D379" s="83">
        <f t="shared" si="81"/>
        <v>2.8466999999999998</v>
      </c>
      <c r="E379" s="83">
        <f t="shared" si="82"/>
        <v>0.14842556000076002</v>
      </c>
      <c r="F379" s="25">
        <f t="shared" si="83"/>
        <v>2.8466999999999998</v>
      </c>
      <c r="G379" s="25">
        <f t="shared" si="84"/>
        <v>0.14842556000076002</v>
      </c>
      <c r="H379" s="25">
        <f t="shared" si="85"/>
        <v>8.1037008899999989</v>
      </c>
      <c r="I379" s="25">
        <f t="shared" si="86"/>
        <v>23.068805323562994</v>
      </c>
      <c r="J379" s="25">
        <f t="shared" si="87"/>
        <v>65.669968114586766</v>
      </c>
      <c r="K379" s="25">
        <f t="shared" si="88"/>
        <v>0.42252304165416349</v>
      </c>
      <c r="L379" s="25">
        <f t="shared" si="89"/>
        <v>1.202796342676907</v>
      </c>
      <c r="M379" s="25">
        <f t="shared" ca="1" si="90"/>
        <v>0.15557560236721626</v>
      </c>
      <c r="N379" s="25">
        <f t="shared" ca="1" si="91"/>
        <v>5.1123105842119288E-5</v>
      </c>
      <c r="O379" s="24">
        <f t="shared" ca="1" si="92"/>
        <v>10725625887.530754</v>
      </c>
      <c r="P379" s="25">
        <f t="shared" ca="1" si="93"/>
        <v>31138381845.388855</v>
      </c>
      <c r="Q379" s="25">
        <f t="shared" ca="1" si="94"/>
        <v>144345098.58252528</v>
      </c>
      <c r="R379">
        <f t="shared" ca="1" si="95"/>
        <v>-7.1500423664562496E-3</v>
      </c>
    </row>
    <row r="380" spans="1:18" x14ac:dyDescent="0.2">
      <c r="A380">
        <v>28467</v>
      </c>
      <c r="B380">
        <v>0.14845555999636417</v>
      </c>
      <c r="C380">
        <v>1</v>
      </c>
      <c r="D380" s="83">
        <f t="shared" si="81"/>
        <v>2.8466999999999998</v>
      </c>
      <c r="E380" s="83">
        <f t="shared" si="82"/>
        <v>0.14845555999636417</v>
      </c>
      <c r="F380" s="25">
        <f t="shared" si="83"/>
        <v>2.8466999999999998</v>
      </c>
      <c r="G380" s="25">
        <f t="shared" si="84"/>
        <v>0.14845555999636417</v>
      </c>
      <c r="H380" s="25">
        <f t="shared" si="85"/>
        <v>8.1037008899999989</v>
      </c>
      <c r="I380" s="25">
        <f t="shared" si="86"/>
        <v>23.068805323562994</v>
      </c>
      <c r="J380" s="25">
        <f t="shared" si="87"/>
        <v>65.669968114586766</v>
      </c>
      <c r="K380" s="25">
        <f t="shared" si="88"/>
        <v>0.42260844264164987</v>
      </c>
      <c r="L380" s="25">
        <f t="shared" si="89"/>
        <v>1.2030394536679847</v>
      </c>
      <c r="M380" s="25">
        <f t="shared" ca="1" si="90"/>
        <v>0.15557560236721626</v>
      </c>
      <c r="N380" s="25">
        <f t="shared" ca="1" si="91"/>
        <v>5.0695003362729083E-5</v>
      </c>
      <c r="O380" s="24">
        <f t="shared" ca="1" si="92"/>
        <v>10725625887.530754</v>
      </c>
      <c r="P380" s="25">
        <f t="shared" ca="1" si="93"/>
        <v>31138381845.388855</v>
      </c>
      <c r="Q380" s="25">
        <f t="shared" ca="1" si="94"/>
        <v>144345098.58252528</v>
      </c>
      <c r="R380">
        <f t="shared" ca="1" si="95"/>
        <v>-7.1200423708520921E-3</v>
      </c>
    </row>
    <row r="381" spans="1:18" x14ac:dyDescent="0.2">
      <c r="A381">
        <v>28467</v>
      </c>
      <c r="B381">
        <v>0.14867555999808246</v>
      </c>
      <c r="C381">
        <v>1</v>
      </c>
      <c r="D381" s="83">
        <f t="shared" si="81"/>
        <v>2.8466999999999998</v>
      </c>
      <c r="E381" s="83">
        <f t="shared" si="82"/>
        <v>0.14867555999808246</v>
      </c>
      <c r="F381" s="25">
        <f t="shared" si="83"/>
        <v>2.8466999999999998</v>
      </c>
      <c r="G381" s="25">
        <f t="shared" si="84"/>
        <v>0.14867555999808246</v>
      </c>
      <c r="H381" s="25">
        <f t="shared" si="85"/>
        <v>8.1037008899999989</v>
      </c>
      <c r="I381" s="25">
        <f t="shared" si="86"/>
        <v>23.068805323562994</v>
      </c>
      <c r="J381" s="25">
        <f t="shared" si="87"/>
        <v>65.669968114586766</v>
      </c>
      <c r="K381" s="25">
        <f t="shared" si="88"/>
        <v>0.42323471664654133</v>
      </c>
      <c r="L381" s="25">
        <f t="shared" si="89"/>
        <v>1.2048222678777092</v>
      </c>
      <c r="M381" s="25">
        <f t="shared" ca="1" si="90"/>
        <v>0.15557560236721626</v>
      </c>
      <c r="N381" s="25">
        <f t="shared" ca="1" si="91"/>
        <v>4.7610584695841609E-5</v>
      </c>
      <c r="O381" s="24">
        <f t="shared" ca="1" si="92"/>
        <v>10725625887.530754</v>
      </c>
      <c r="P381" s="25">
        <f t="shared" ca="1" si="93"/>
        <v>31138381845.388855</v>
      </c>
      <c r="Q381" s="25">
        <f t="shared" ca="1" si="94"/>
        <v>144345098.58252528</v>
      </c>
      <c r="R381">
        <f t="shared" ca="1" si="95"/>
        <v>-6.900042369133802E-3</v>
      </c>
    </row>
    <row r="382" spans="1:18" x14ac:dyDescent="0.2">
      <c r="A382">
        <v>28467</v>
      </c>
      <c r="B382">
        <v>0.14872556000045734</v>
      </c>
      <c r="C382">
        <v>1</v>
      </c>
      <c r="D382" s="83">
        <f t="shared" si="81"/>
        <v>2.8466999999999998</v>
      </c>
      <c r="E382" s="83">
        <f t="shared" si="82"/>
        <v>0.14872556000045734</v>
      </c>
      <c r="F382" s="25">
        <f t="shared" si="83"/>
        <v>2.8466999999999998</v>
      </c>
      <c r="G382" s="25">
        <f t="shared" si="84"/>
        <v>0.14872556000045734</v>
      </c>
      <c r="H382" s="25">
        <f t="shared" si="85"/>
        <v>8.1037008899999989</v>
      </c>
      <c r="I382" s="25">
        <f t="shared" si="86"/>
        <v>23.068805323562994</v>
      </c>
      <c r="J382" s="25">
        <f t="shared" si="87"/>
        <v>65.669968114586766</v>
      </c>
      <c r="K382" s="25">
        <f t="shared" si="88"/>
        <v>0.42337705165330186</v>
      </c>
      <c r="L382" s="25">
        <f t="shared" si="89"/>
        <v>1.2052274529414544</v>
      </c>
      <c r="M382" s="25">
        <f t="shared" ca="1" si="90"/>
        <v>0.15557560236721626</v>
      </c>
      <c r="N382" s="25">
        <f t="shared" ca="1" si="91"/>
        <v>4.6923080426392276E-5</v>
      </c>
      <c r="O382" s="24">
        <f t="shared" ca="1" si="92"/>
        <v>10725625887.530754</v>
      </c>
      <c r="P382" s="25">
        <f t="shared" ca="1" si="93"/>
        <v>31138381845.388855</v>
      </c>
      <c r="Q382" s="25">
        <f t="shared" ca="1" si="94"/>
        <v>144345098.58252528</v>
      </c>
      <c r="R382">
        <f t="shared" ca="1" si="95"/>
        <v>-6.8500423667589294E-3</v>
      </c>
    </row>
    <row r="383" spans="1:18" x14ac:dyDescent="0.2">
      <c r="A383">
        <v>28471</v>
      </c>
      <c r="B383">
        <v>0.1542442799982382</v>
      </c>
      <c r="C383">
        <v>1</v>
      </c>
      <c r="D383" s="83">
        <f t="shared" si="81"/>
        <v>2.8471000000000002</v>
      </c>
      <c r="E383" s="83">
        <f t="shared" si="82"/>
        <v>0.1542442799982382</v>
      </c>
      <c r="F383" s="25">
        <f t="shared" si="83"/>
        <v>2.8471000000000002</v>
      </c>
      <c r="G383" s="25">
        <f t="shared" si="84"/>
        <v>0.1542442799982382</v>
      </c>
      <c r="H383" s="25">
        <f t="shared" si="85"/>
        <v>8.1059784100000005</v>
      </c>
      <c r="I383" s="25">
        <f t="shared" si="86"/>
        <v>23.078531131111003</v>
      </c>
      <c r="J383" s="25">
        <f t="shared" si="87"/>
        <v>65.706885983386144</v>
      </c>
      <c r="K383" s="25">
        <f t="shared" si="88"/>
        <v>0.43914888958298398</v>
      </c>
      <c r="L383" s="25">
        <f t="shared" si="89"/>
        <v>1.2503008035317138</v>
      </c>
      <c r="M383" s="25">
        <f t="shared" ca="1" si="90"/>
        <v>0.15561739779379277</v>
      </c>
      <c r="N383" s="25">
        <f t="shared" ca="1" si="91"/>
        <v>1.8854524804686521E-6</v>
      </c>
      <c r="O383" s="24">
        <f t="shared" ca="1" si="92"/>
        <v>10745826773.725452</v>
      </c>
      <c r="P383" s="25">
        <f t="shared" ca="1" si="93"/>
        <v>31089440990.878433</v>
      </c>
      <c r="Q383" s="25">
        <f t="shared" ca="1" si="94"/>
        <v>142761268.57398796</v>
      </c>
      <c r="R383">
        <f t="shared" ca="1" si="95"/>
        <v>-1.3731177955545737E-3</v>
      </c>
    </row>
    <row r="384" spans="1:18" x14ac:dyDescent="0.2">
      <c r="A384">
        <v>28594</v>
      </c>
      <c r="B384">
        <v>0.1614199199975701</v>
      </c>
      <c r="C384">
        <v>0.6</v>
      </c>
      <c r="D384" s="83">
        <f t="shared" si="81"/>
        <v>2.8593999999999999</v>
      </c>
      <c r="E384" s="83">
        <f t="shared" si="82"/>
        <v>0.1614199199975701</v>
      </c>
      <c r="F384" s="25">
        <f t="shared" si="83"/>
        <v>1.7156399999999998</v>
      </c>
      <c r="G384" s="25">
        <f t="shared" si="84"/>
        <v>9.685195199854206E-2</v>
      </c>
      <c r="H384" s="25">
        <f t="shared" si="85"/>
        <v>4.9057010159999992</v>
      </c>
      <c r="I384" s="25">
        <f t="shared" si="86"/>
        <v>14.027361485150397</v>
      </c>
      <c r="J384" s="25">
        <f t="shared" si="87"/>
        <v>40.109837430639047</v>
      </c>
      <c r="K384" s="25">
        <f t="shared" si="88"/>
        <v>0.27693847154463114</v>
      </c>
      <c r="L384" s="25">
        <f t="shared" si="89"/>
        <v>0.79187786553471828</v>
      </c>
      <c r="M384" s="25">
        <f t="shared" ca="1" si="90"/>
        <v>0.1569051033539739</v>
      </c>
      <c r="N384" s="25">
        <f t="shared" ca="1" si="91"/>
        <v>1.2230141595176002E-5</v>
      </c>
      <c r="O384" s="24">
        <f t="shared" ca="1" si="92"/>
        <v>4093141847.8863611</v>
      </c>
      <c r="P384" s="25">
        <f t="shared" ca="1" si="93"/>
        <v>10651199079.750124</v>
      </c>
      <c r="Q384" s="25">
        <f t="shared" ca="1" si="94"/>
        <v>35303591.208957911</v>
      </c>
      <c r="R384">
        <f t="shared" ca="1" si="95"/>
        <v>4.5148166435962089E-3</v>
      </c>
    </row>
    <row r="385" spans="1:18" x14ac:dyDescent="0.2">
      <c r="A385">
        <v>28611</v>
      </c>
      <c r="B385">
        <v>0.15649947999190772</v>
      </c>
      <c r="C385">
        <v>0.6</v>
      </c>
      <c r="D385" s="83">
        <f t="shared" si="81"/>
        <v>2.8611</v>
      </c>
      <c r="E385" s="83">
        <f t="shared" si="82"/>
        <v>0.15649947999190772</v>
      </c>
      <c r="F385" s="25">
        <f t="shared" si="83"/>
        <v>1.7166599999999999</v>
      </c>
      <c r="G385" s="25">
        <f t="shared" si="84"/>
        <v>9.3899687995144629E-2</v>
      </c>
      <c r="H385" s="25">
        <f t="shared" si="85"/>
        <v>4.9115359259999991</v>
      </c>
      <c r="I385" s="25">
        <f t="shared" si="86"/>
        <v>14.052395437878598</v>
      </c>
      <c r="J385" s="25">
        <f t="shared" si="87"/>
        <v>40.205308587314455</v>
      </c>
      <c r="K385" s="25">
        <f t="shared" si="88"/>
        <v>0.2686563973229083</v>
      </c>
      <c r="L385" s="25">
        <f t="shared" si="89"/>
        <v>0.76865281838057298</v>
      </c>
      <c r="M385" s="25">
        <f t="shared" ca="1" si="90"/>
        <v>0.15708345923667411</v>
      </c>
      <c r="N385" s="25">
        <f t="shared" ca="1" si="91"/>
        <v>2.046190549907512E-7</v>
      </c>
      <c r="O385" s="24">
        <f t="shared" ca="1" si="92"/>
        <v>4124334195.2198482</v>
      </c>
      <c r="P385" s="25">
        <f t="shared" ca="1" si="93"/>
        <v>10576571737.667374</v>
      </c>
      <c r="Q385" s="25">
        <f t="shared" ca="1" si="94"/>
        <v>33302911.273074731</v>
      </c>
      <c r="R385">
        <f t="shared" ca="1" si="95"/>
        <v>-5.8397924476638607E-4</v>
      </c>
    </row>
    <row r="386" spans="1:18" x14ac:dyDescent="0.2">
      <c r="A386">
        <v>29313</v>
      </c>
      <c r="B386">
        <v>0.17728483999962918</v>
      </c>
      <c r="C386">
        <v>1</v>
      </c>
      <c r="D386" s="83">
        <f t="shared" si="81"/>
        <v>2.9312999999999998</v>
      </c>
      <c r="E386" s="83">
        <f t="shared" si="82"/>
        <v>0.17728483999962918</v>
      </c>
      <c r="F386" s="25">
        <f t="shared" si="83"/>
        <v>2.9312999999999998</v>
      </c>
      <c r="G386" s="25">
        <f t="shared" si="84"/>
        <v>0.17728483999962918</v>
      </c>
      <c r="H386" s="25">
        <f t="shared" si="85"/>
        <v>8.5925196899999996</v>
      </c>
      <c r="I386" s="25">
        <f t="shared" si="86"/>
        <v>25.187252967296995</v>
      </c>
      <c r="J386" s="25">
        <f t="shared" si="87"/>
        <v>73.831394623037681</v>
      </c>
      <c r="K386" s="25">
        <f t="shared" si="88"/>
        <v>0.51967505149091298</v>
      </c>
      <c r="L386" s="25">
        <f t="shared" si="89"/>
        <v>1.5233234784353131</v>
      </c>
      <c r="M386" s="25">
        <f t="shared" ca="1" si="90"/>
        <v>0.16452916378790949</v>
      </c>
      <c r="N386" s="25">
        <f t="shared" ca="1" si="91"/>
        <v>1.6270727561823161E-4</v>
      </c>
      <c r="O386" s="24">
        <f t="shared" ca="1" si="92"/>
        <v>15080946521.217125</v>
      </c>
      <c r="P386" s="25">
        <f t="shared" ca="1" si="93"/>
        <v>21000345674.30225</v>
      </c>
      <c r="Q386" s="25">
        <f t="shared" ca="1" si="94"/>
        <v>6547648.2476996072</v>
      </c>
      <c r="R386">
        <f t="shared" ca="1" si="95"/>
        <v>1.2755676211719691E-2</v>
      </c>
    </row>
    <row r="387" spans="1:18" x14ac:dyDescent="0.2">
      <c r="A387">
        <v>29313</v>
      </c>
      <c r="B387">
        <v>0.17798483999649761</v>
      </c>
      <c r="C387">
        <v>0.1</v>
      </c>
      <c r="D387" s="83">
        <f t="shared" si="81"/>
        <v>2.9312999999999998</v>
      </c>
      <c r="E387" s="83">
        <f t="shared" si="82"/>
        <v>0.17798483999649761</v>
      </c>
      <c r="F387" s="25">
        <f t="shared" si="83"/>
        <v>0.29313</v>
      </c>
      <c r="G387" s="25">
        <f t="shared" si="84"/>
        <v>1.7798483999649763E-2</v>
      </c>
      <c r="H387" s="25">
        <f t="shared" si="85"/>
        <v>0.85925196899999989</v>
      </c>
      <c r="I387" s="25">
        <f t="shared" si="86"/>
        <v>2.5187252967296994</v>
      </c>
      <c r="J387" s="25">
        <f t="shared" si="87"/>
        <v>7.3831394623037676</v>
      </c>
      <c r="K387" s="25">
        <f t="shared" si="88"/>
        <v>5.2172696148173346E-2</v>
      </c>
      <c r="L387" s="25">
        <f t="shared" si="89"/>
        <v>0.15293382421914051</v>
      </c>
      <c r="M387" s="25">
        <f t="shared" ca="1" si="90"/>
        <v>0.16452916378790949</v>
      </c>
      <c r="N387" s="25">
        <f t="shared" ca="1" si="91"/>
        <v>1.8105522223036435E-5</v>
      </c>
      <c r="O387" s="24">
        <f t="shared" ca="1" si="92"/>
        <v>150809465.21217239</v>
      </c>
      <c r="P387" s="25">
        <f t="shared" ca="1" si="93"/>
        <v>210003456.74302283</v>
      </c>
      <c r="Q387" s="25">
        <f t="shared" ca="1" si="94"/>
        <v>65476.48247698565</v>
      </c>
      <c r="R387">
        <f t="shared" ca="1" si="95"/>
        <v>1.3455676208588119E-2</v>
      </c>
    </row>
    <row r="388" spans="1:18" x14ac:dyDescent="0.2">
      <c r="A388">
        <v>29330</v>
      </c>
      <c r="B388">
        <v>0.16476439999678405</v>
      </c>
      <c r="C388">
        <v>0.4</v>
      </c>
      <c r="D388" s="83">
        <f t="shared" si="81"/>
        <v>2.9329999999999998</v>
      </c>
      <c r="E388" s="83">
        <f t="shared" si="82"/>
        <v>0.16476439999678405</v>
      </c>
      <c r="F388" s="25">
        <f t="shared" si="83"/>
        <v>1.1732</v>
      </c>
      <c r="G388" s="25">
        <f t="shared" si="84"/>
        <v>6.590575999871362E-2</v>
      </c>
      <c r="H388" s="25">
        <f t="shared" si="85"/>
        <v>3.4409955999999999</v>
      </c>
      <c r="I388" s="25">
        <f t="shared" si="86"/>
        <v>10.092440094799999</v>
      </c>
      <c r="J388" s="25">
        <f t="shared" si="87"/>
        <v>29.601126798048394</v>
      </c>
      <c r="K388" s="25">
        <f t="shared" si="88"/>
        <v>0.19330159407622705</v>
      </c>
      <c r="L388" s="25">
        <f t="shared" si="89"/>
        <v>0.5669535754255739</v>
      </c>
      <c r="M388" s="25">
        <f t="shared" ca="1" si="90"/>
        <v>0.1647114260743574</v>
      </c>
      <c r="N388" s="25">
        <f t="shared" ca="1" si="91"/>
        <v>1.1224945829057565E-9</v>
      </c>
      <c r="O388" s="24">
        <f t="shared" ca="1" si="92"/>
        <v>2427050123.5365734</v>
      </c>
      <c r="P388" s="25">
        <f t="shared" ca="1" si="93"/>
        <v>3328627790.9515867</v>
      </c>
      <c r="Q388" s="25">
        <f t="shared" ca="1" si="94"/>
        <v>1312318.9972117154</v>
      </c>
      <c r="R388">
        <f t="shared" ca="1" si="95"/>
        <v>5.297392242664678E-5</v>
      </c>
    </row>
    <row r="389" spans="1:18" x14ac:dyDescent="0.2">
      <c r="A389">
        <v>29354.5</v>
      </c>
      <c r="B389">
        <v>0.16463905999262352</v>
      </c>
      <c r="C389">
        <v>0.4</v>
      </c>
      <c r="D389" s="83">
        <f t="shared" si="81"/>
        <v>2.9354499999999999</v>
      </c>
      <c r="E389" s="83">
        <f t="shared" si="82"/>
        <v>0.16463905999262352</v>
      </c>
      <c r="F389" s="25">
        <f t="shared" si="83"/>
        <v>1.17418</v>
      </c>
      <c r="G389" s="25">
        <f t="shared" si="84"/>
        <v>6.5855623997049403E-2</v>
      </c>
      <c r="H389" s="25">
        <f t="shared" si="85"/>
        <v>3.446746681</v>
      </c>
      <c r="I389" s="25">
        <f t="shared" si="86"/>
        <v>10.11775254474145</v>
      </c>
      <c r="J389" s="25">
        <f t="shared" si="87"/>
        <v>29.700156707461286</v>
      </c>
      <c r="K389" s="25">
        <f t="shared" si="88"/>
        <v>0.19331589146213865</v>
      </c>
      <c r="L389" s="25">
        <f t="shared" si="89"/>
        <v>0.56746913359253492</v>
      </c>
      <c r="M389" s="25">
        <f t="shared" ca="1" si="90"/>
        <v>0.16497426066692294</v>
      </c>
      <c r="N389" s="25">
        <f t="shared" ca="1" si="91"/>
        <v>4.4943796820316903E-8</v>
      </c>
      <c r="O389" s="24">
        <f t="shared" ca="1" si="92"/>
        <v>2447363234.7531228</v>
      </c>
      <c r="P389" s="25">
        <f t="shared" ca="1" si="93"/>
        <v>3283450687.8214006</v>
      </c>
      <c r="Q389" s="25">
        <f t="shared" ca="1" si="94"/>
        <v>1747078.0881738989</v>
      </c>
      <c r="R389">
        <f t="shared" ca="1" si="95"/>
        <v>-3.3520067429942957E-4</v>
      </c>
    </row>
    <row r="390" spans="1:18" x14ac:dyDescent="0.2">
      <c r="A390">
        <v>29442.5</v>
      </c>
      <c r="B390">
        <v>0.18139089999749558</v>
      </c>
      <c r="C390">
        <v>1</v>
      </c>
      <c r="D390" s="83">
        <f t="shared" si="81"/>
        <v>2.9442499999999998</v>
      </c>
      <c r="E390" s="83">
        <f t="shared" si="82"/>
        <v>0.18139089999749558</v>
      </c>
      <c r="F390" s="25">
        <f t="shared" si="83"/>
        <v>2.9442499999999998</v>
      </c>
      <c r="G390" s="25">
        <f t="shared" si="84"/>
        <v>0.18139089999749558</v>
      </c>
      <c r="H390" s="25">
        <f t="shared" si="85"/>
        <v>8.6686080624999988</v>
      </c>
      <c r="I390" s="25">
        <f t="shared" si="86"/>
        <v>25.522549288015618</v>
      </c>
      <c r="J390" s="25">
        <f t="shared" si="87"/>
        <v>75.144765741239979</v>
      </c>
      <c r="K390" s="25">
        <f t="shared" si="88"/>
        <v>0.53406015731762635</v>
      </c>
      <c r="L390" s="25">
        <f t="shared" si="89"/>
        <v>1.5724066181824212</v>
      </c>
      <c r="M390" s="25">
        <f t="shared" ca="1" si="90"/>
        <v>0.16591990160449363</v>
      </c>
      <c r="N390" s="25">
        <f t="shared" ca="1" si="91"/>
        <v>2.3935179127626893E-4</v>
      </c>
      <c r="O390" s="24">
        <f t="shared" ca="1" si="92"/>
        <v>15751585818.023346</v>
      </c>
      <c r="P390" s="25">
        <f t="shared" ca="1" si="93"/>
        <v>19514734463.967564</v>
      </c>
      <c r="Q390" s="25">
        <f t="shared" ca="1" si="94"/>
        <v>23960424.956668872</v>
      </c>
      <c r="R390">
        <f t="shared" ca="1" si="95"/>
        <v>1.547099839300195E-2</v>
      </c>
    </row>
    <row r="391" spans="1:18" x14ac:dyDescent="0.2">
      <c r="A391">
        <v>29442.5</v>
      </c>
      <c r="B391">
        <v>0.18139089999749558</v>
      </c>
      <c r="C391">
        <v>1</v>
      </c>
      <c r="D391" s="83">
        <f t="shared" si="81"/>
        <v>2.9442499999999998</v>
      </c>
      <c r="E391" s="83">
        <f t="shared" si="82"/>
        <v>0.18139089999749558</v>
      </c>
      <c r="F391" s="25">
        <f t="shared" si="83"/>
        <v>2.9442499999999998</v>
      </c>
      <c r="G391" s="25">
        <f t="shared" si="84"/>
        <v>0.18139089999749558</v>
      </c>
      <c r="H391" s="25">
        <f t="shared" si="85"/>
        <v>8.6686080624999988</v>
      </c>
      <c r="I391" s="25">
        <f t="shared" si="86"/>
        <v>25.522549288015618</v>
      </c>
      <c r="J391" s="25">
        <f t="shared" si="87"/>
        <v>75.144765741239979</v>
      </c>
      <c r="K391" s="25">
        <f t="shared" si="88"/>
        <v>0.53406015731762635</v>
      </c>
      <c r="L391" s="25">
        <f t="shared" si="89"/>
        <v>1.5724066181824212</v>
      </c>
      <c r="M391" s="25">
        <f t="shared" ca="1" si="90"/>
        <v>0.16591990160449363</v>
      </c>
      <c r="N391" s="25">
        <f t="shared" ca="1" si="91"/>
        <v>2.3935179127626893E-4</v>
      </c>
      <c r="O391" s="24">
        <f t="shared" ca="1" si="92"/>
        <v>15751585818.023346</v>
      </c>
      <c r="P391" s="25">
        <f t="shared" ca="1" si="93"/>
        <v>19514734463.967564</v>
      </c>
      <c r="Q391" s="25">
        <f t="shared" ca="1" si="94"/>
        <v>23960424.956668872</v>
      </c>
      <c r="R391">
        <f t="shared" ca="1" si="95"/>
        <v>1.547099839300195E-2</v>
      </c>
    </row>
    <row r="392" spans="1:18" x14ac:dyDescent="0.2">
      <c r="A392">
        <v>29442.5</v>
      </c>
      <c r="B392">
        <v>0.18167089999769814</v>
      </c>
      <c r="C392">
        <v>0.1</v>
      </c>
      <c r="D392" s="83">
        <f t="shared" si="81"/>
        <v>2.9442499999999998</v>
      </c>
      <c r="E392" s="83">
        <f t="shared" si="82"/>
        <v>0.18167089999769814</v>
      </c>
      <c r="F392" s="25">
        <f t="shared" si="83"/>
        <v>0.29442499999999999</v>
      </c>
      <c r="G392" s="25">
        <f t="shared" si="84"/>
        <v>1.8167089999769816E-2</v>
      </c>
      <c r="H392" s="25">
        <f t="shared" si="85"/>
        <v>0.86686080624999995</v>
      </c>
      <c r="I392" s="25">
        <f t="shared" si="86"/>
        <v>2.5522549288015624</v>
      </c>
      <c r="J392" s="25">
        <f t="shared" si="87"/>
        <v>7.5144765741239992</v>
      </c>
      <c r="K392" s="25">
        <f t="shared" si="88"/>
        <v>5.3488454731822281E-2</v>
      </c>
      <c r="L392" s="25">
        <f t="shared" si="89"/>
        <v>0.15748338284416774</v>
      </c>
      <c r="M392" s="25">
        <f t="shared" ca="1" si="90"/>
        <v>0.16591990160449363</v>
      </c>
      <c r="N392" s="25">
        <f t="shared" ca="1" si="91"/>
        <v>2.4809395038273116E-5</v>
      </c>
      <c r="O392" s="24">
        <f t="shared" ca="1" si="92"/>
        <v>157515858.18023244</v>
      </c>
      <c r="P392" s="25">
        <f t="shared" ca="1" si="93"/>
        <v>195147344.63967463</v>
      </c>
      <c r="Q392" s="25">
        <f t="shared" ca="1" si="94"/>
        <v>239604.24956669158</v>
      </c>
      <c r="R392">
        <f t="shared" ca="1" si="95"/>
        <v>1.5750998393204513E-2</v>
      </c>
    </row>
    <row r="393" spans="1:18" x14ac:dyDescent="0.2">
      <c r="A393">
        <v>29442.5</v>
      </c>
      <c r="B393">
        <v>0.18236089999845717</v>
      </c>
      <c r="C393">
        <v>0.1</v>
      </c>
      <c r="D393" s="83">
        <f t="shared" si="81"/>
        <v>2.9442499999999998</v>
      </c>
      <c r="E393" s="83">
        <f t="shared" si="82"/>
        <v>0.18236089999845717</v>
      </c>
      <c r="F393" s="25">
        <f t="shared" si="83"/>
        <v>0.29442499999999999</v>
      </c>
      <c r="G393" s="25">
        <f t="shared" si="84"/>
        <v>1.8236089999845717E-2</v>
      </c>
      <c r="H393" s="25">
        <f t="shared" si="85"/>
        <v>0.86686080624999995</v>
      </c>
      <c r="I393" s="25">
        <f t="shared" si="86"/>
        <v>2.5522549288015624</v>
      </c>
      <c r="J393" s="25">
        <f t="shared" si="87"/>
        <v>7.5144765741239992</v>
      </c>
      <c r="K393" s="25">
        <f t="shared" si="88"/>
        <v>5.3691607982045753E-2</v>
      </c>
      <c r="L393" s="25">
        <f t="shared" si="89"/>
        <v>0.15808151680113819</v>
      </c>
      <c r="M393" s="25">
        <f t="shared" ca="1" si="90"/>
        <v>0.16591990160449363</v>
      </c>
      <c r="N393" s="25">
        <f t="shared" ca="1" si="91"/>
        <v>2.7030642819031173E-5</v>
      </c>
      <c r="O393" s="24">
        <f t="shared" ca="1" si="92"/>
        <v>157515858.18023244</v>
      </c>
      <c r="P393" s="25">
        <f t="shared" ca="1" si="93"/>
        <v>195147344.63967463</v>
      </c>
      <c r="Q393" s="25">
        <f t="shared" ca="1" si="94"/>
        <v>239604.24956669158</v>
      </c>
      <c r="R393">
        <f t="shared" ca="1" si="95"/>
        <v>1.6440998393963541E-2</v>
      </c>
    </row>
    <row r="394" spans="1:18" x14ac:dyDescent="0.2">
      <c r="A394">
        <v>29447.5</v>
      </c>
      <c r="B394">
        <v>0.18041429999721004</v>
      </c>
      <c r="C394">
        <v>1</v>
      </c>
      <c r="D394" s="83">
        <f t="shared" si="81"/>
        <v>2.94475</v>
      </c>
      <c r="E394" s="83">
        <f t="shared" si="82"/>
        <v>0.18041429999721004</v>
      </c>
      <c r="F394" s="25">
        <f t="shared" si="83"/>
        <v>2.94475</v>
      </c>
      <c r="G394" s="25">
        <f t="shared" si="84"/>
        <v>0.18041429999721004</v>
      </c>
      <c r="H394" s="25">
        <f t="shared" si="85"/>
        <v>8.6715525625000005</v>
      </c>
      <c r="I394" s="25">
        <f t="shared" si="86"/>
        <v>25.535554408421877</v>
      </c>
      <c r="J394" s="25">
        <f t="shared" si="87"/>
        <v>75.195823844200319</v>
      </c>
      <c r="K394" s="25">
        <f t="shared" si="88"/>
        <v>0.53127500991678422</v>
      </c>
      <c r="L394" s="25">
        <f t="shared" si="89"/>
        <v>1.5644720854524503</v>
      </c>
      <c r="M394" s="25">
        <f t="shared" ca="1" si="90"/>
        <v>0.16597370550894383</v>
      </c>
      <c r="N394" s="25">
        <f t="shared" ca="1" si="91"/>
        <v>2.0853076917454433E-4</v>
      </c>
      <c r="O394" s="24">
        <f t="shared" ca="1" si="92"/>
        <v>15777445024.412123</v>
      </c>
      <c r="P394" s="25">
        <f t="shared" ca="1" si="93"/>
        <v>19457886858.686531</v>
      </c>
      <c r="Q394" s="25">
        <f t="shared" ca="1" si="94"/>
        <v>24857168.692049347</v>
      </c>
      <c r="R394">
        <f t="shared" ca="1" si="95"/>
        <v>1.4440594488266206E-2</v>
      </c>
    </row>
    <row r="395" spans="1:18" x14ac:dyDescent="0.2">
      <c r="A395">
        <v>29447.5</v>
      </c>
      <c r="B395">
        <v>0.18103429999609943</v>
      </c>
      <c r="C395">
        <v>0.1</v>
      </c>
      <c r="D395" s="83">
        <f t="shared" si="81"/>
        <v>2.94475</v>
      </c>
      <c r="E395" s="83">
        <f t="shared" si="82"/>
        <v>0.18103429999609943</v>
      </c>
      <c r="F395" s="25">
        <f t="shared" si="83"/>
        <v>0.29447499999999999</v>
      </c>
      <c r="G395" s="25">
        <f t="shared" si="84"/>
        <v>1.8103429999609944E-2</v>
      </c>
      <c r="H395" s="25">
        <f t="shared" si="85"/>
        <v>0.86715525625000001</v>
      </c>
      <c r="I395" s="25">
        <f t="shared" si="86"/>
        <v>2.5535554408421874</v>
      </c>
      <c r="J395" s="25">
        <f t="shared" si="87"/>
        <v>7.5195823844200316</v>
      </c>
      <c r="K395" s="25">
        <f t="shared" si="88"/>
        <v>5.3310075491351382E-2</v>
      </c>
      <c r="L395" s="25">
        <f t="shared" si="89"/>
        <v>0.15698484480315697</v>
      </c>
      <c r="M395" s="25">
        <f t="shared" ca="1" si="90"/>
        <v>0.16597370550894383</v>
      </c>
      <c r="N395" s="25">
        <f t="shared" ca="1" si="91"/>
        <v>2.2682150630654177E-5</v>
      </c>
      <c r="O395" s="24">
        <f t="shared" ca="1" si="92"/>
        <v>157774450.24411976</v>
      </c>
      <c r="P395" s="25">
        <f t="shared" ca="1" si="93"/>
        <v>194578868.58686596</v>
      </c>
      <c r="Q395" s="25">
        <f t="shared" ca="1" si="94"/>
        <v>248571.68692049346</v>
      </c>
      <c r="R395">
        <f t="shared" ca="1" si="95"/>
        <v>1.5060594487155604E-2</v>
      </c>
    </row>
    <row r="396" spans="1:18" x14ac:dyDescent="0.2">
      <c r="A396">
        <v>29487</v>
      </c>
      <c r="B396">
        <v>0.16559915999823716</v>
      </c>
      <c r="C396">
        <v>1</v>
      </c>
      <c r="D396" s="83">
        <f t="shared" si="81"/>
        <v>2.9487000000000001</v>
      </c>
      <c r="E396" s="83">
        <f t="shared" si="82"/>
        <v>0.16559915999823716</v>
      </c>
      <c r="F396" s="25">
        <f t="shared" si="83"/>
        <v>2.9487000000000001</v>
      </c>
      <c r="G396" s="25">
        <f t="shared" si="84"/>
        <v>0.16559915999823716</v>
      </c>
      <c r="H396" s="25">
        <f t="shared" si="85"/>
        <v>8.6948316900000009</v>
      </c>
      <c r="I396" s="25">
        <f t="shared" si="86"/>
        <v>25.638450204303002</v>
      </c>
      <c r="J396" s="25">
        <f t="shared" si="87"/>
        <v>75.60009811742826</v>
      </c>
      <c r="K396" s="25">
        <f t="shared" si="88"/>
        <v>0.48830224308680192</v>
      </c>
      <c r="L396" s="25">
        <f t="shared" si="89"/>
        <v>1.4398568241900529</v>
      </c>
      <c r="M396" s="25">
        <f t="shared" ca="1" si="90"/>
        <v>0.16639903723772889</v>
      </c>
      <c r="N396" s="25">
        <f t="shared" ca="1" si="91"/>
        <v>6.3980359825692058E-7</v>
      </c>
      <c r="O396" s="24">
        <f t="shared" ca="1" si="92"/>
        <v>15981618891.011461</v>
      </c>
      <c r="P396" s="25">
        <f t="shared" ca="1" si="93"/>
        <v>19010205598.35218</v>
      </c>
      <c r="Q396" s="25">
        <f t="shared" ca="1" si="94"/>
        <v>32537303.028138429</v>
      </c>
      <c r="R396">
        <f t="shared" ca="1" si="95"/>
        <v>-7.9987723949173639E-4</v>
      </c>
    </row>
    <row r="397" spans="1:18" x14ac:dyDescent="0.2">
      <c r="A397">
        <v>30129.5</v>
      </c>
      <c r="B397">
        <v>0.17140605999884428</v>
      </c>
      <c r="C397">
        <v>1</v>
      </c>
      <c r="D397" s="83">
        <f t="shared" si="81"/>
        <v>3.01295</v>
      </c>
      <c r="E397" s="83">
        <f t="shared" si="82"/>
        <v>0.17140605999884428</v>
      </c>
      <c r="F397" s="25">
        <f t="shared" si="83"/>
        <v>3.01295</v>
      </c>
      <c r="G397" s="25">
        <f t="shared" si="84"/>
        <v>0.17140605999884428</v>
      </c>
      <c r="H397" s="25">
        <f t="shared" si="85"/>
        <v>9.0778677025000007</v>
      </c>
      <c r="I397" s="25">
        <f t="shared" si="86"/>
        <v>27.351161494247378</v>
      </c>
      <c r="J397" s="25">
        <f t="shared" si="87"/>
        <v>82.407682024092637</v>
      </c>
      <c r="K397" s="25">
        <f t="shared" si="88"/>
        <v>0.5164378884735179</v>
      </c>
      <c r="L397" s="25">
        <f t="shared" si="89"/>
        <v>1.5560015360762858</v>
      </c>
      <c r="M397" s="25">
        <f t="shared" ca="1" si="90"/>
        <v>0.17338742852401678</v>
      </c>
      <c r="N397" s="25">
        <f t="shared" ca="1" si="91"/>
        <v>3.9258212325442472E-6</v>
      </c>
      <c r="O397" s="24">
        <f t="shared" ca="1" si="92"/>
        <v>19251128155.557545</v>
      </c>
      <c r="P397" s="25">
        <f t="shared" ca="1" si="93"/>
        <v>12158981663.466206</v>
      </c>
      <c r="Q397" s="25">
        <f t="shared" ca="1" si="94"/>
        <v>315265384.47331119</v>
      </c>
      <c r="R397">
        <f t="shared" ca="1" si="95"/>
        <v>-1.9813685251725E-3</v>
      </c>
    </row>
    <row r="398" spans="1:18" x14ac:dyDescent="0.2">
      <c r="A398">
        <v>30232</v>
      </c>
      <c r="B398">
        <v>0.16728575999877648</v>
      </c>
      <c r="C398">
        <v>1</v>
      </c>
      <c r="D398" s="83">
        <f t="shared" si="81"/>
        <v>3.0232000000000001</v>
      </c>
      <c r="E398" s="83">
        <f t="shared" si="82"/>
        <v>0.16728575999877648</v>
      </c>
      <c r="F398" s="25">
        <f t="shared" si="83"/>
        <v>3.0232000000000001</v>
      </c>
      <c r="G398" s="25">
        <f t="shared" si="84"/>
        <v>0.16728575999877648</v>
      </c>
      <c r="H398" s="25">
        <f t="shared" si="85"/>
        <v>9.1397382399999998</v>
      </c>
      <c r="I398" s="25">
        <f t="shared" si="86"/>
        <v>27.631256647168001</v>
      </c>
      <c r="J398" s="25">
        <f t="shared" si="87"/>
        <v>83.534815095718301</v>
      </c>
      <c r="K398" s="25">
        <f t="shared" si="88"/>
        <v>0.50573830962830113</v>
      </c>
      <c r="L398" s="25">
        <f t="shared" si="89"/>
        <v>1.5289480576682801</v>
      </c>
      <c r="M398" s="25">
        <f t="shared" ca="1" si="90"/>
        <v>0.17451451058579082</v>
      </c>
      <c r="N398" s="25">
        <f t="shared" ca="1" si="91"/>
        <v>5.225483504926005E-5</v>
      </c>
      <c r="O398" s="24">
        <f t="shared" ca="1" si="92"/>
        <v>19759307593.783276</v>
      </c>
      <c r="P398" s="25">
        <f t="shared" ca="1" si="93"/>
        <v>11157011367.321095</v>
      </c>
      <c r="Q398" s="25">
        <f t="shared" ca="1" si="94"/>
        <v>389746926.395513</v>
      </c>
      <c r="R398">
        <f t="shared" ca="1" si="95"/>
        <v>-7.228750587014332E-3</v>
      </c>
    </row>
    <row r="399" spans="1:18" x14ac:dyDescent="0.2">
      <c r="A399">
        <v>30237</v>
      </c>
      <c r="B399">
        <v>0.17339915999764344</v>
      </c>
      <c r="C399">
        <v>0.6</v>
      </c>
      <c r="D399" s="83">
        <f t="shared" si="81"/>
        <v>3.0236999999999998</v>
      </c>
      <c r="E399" s="83">
        <f t="shared" si="82"/>
        <v>0.17339915999764344</v>
      </c>
      <c r="F399" s="25">
        <f t="shared" si="83"/>
        <v>1.8142199999999997</v>
      </c>
      <c r="G399" s="25">
        <f t="shared" si="84"/>
        <v>0.10403949599858606</v>
      </c>
      <c r="H399" s="25">
        <f t="shared" si="85"/>
        <v>5.4856570139999992</v>
      </c>
      <c r="I399" s="25">
        <f t="shared" si="86"/>
        <v>16.586981113231797</v>
      </c>
      <c r="J399" s="25">
        <f t="shared" si="87"/>
        <v>50.154054792078981</v>
      </c>
      <c r="K399" s="25">
        <f t="shared" si="88"/>
        <v>0.31458422405092462</v>
      </c>
      <c r="L399" s="25">
        <f t="shared" si="89"/>
        <v>0.95120831826278074</v>
      </c>
      <c r="M399" s="25">
        <f t="shared" ca="1" si="90"/>
        <v>0.17456957608958595</v>
      </c>
      <c r="N399" s="25">
        <f t="shared" ca="1" si="91"/>
        <v>8.2192429696679606E-7</v>
      </c>
      <c r="O399" s="24">
        <f t="shared" ca="1" si="92"/>
        <v>7122230557.1505671</v>
      </c>
      <c r="P399" s="25">
        <f t="shared" ca="1" si="93"/>
        <v>3999198964.4527044</v>
      </c>
      <c r="Q399" s="25">
        <f t="shared" ca="1" si="94"/>
        <v>141695928.04609033</v>
      </c>
      <c r="R399">
        <f t="shared" ca="1" si="95"/>
        <v>-1.1704160919425166E-3</v>
      </c>
    </row>
    <row r="400" spans="1:18" x14ac:dyDescent="0.2">
      <c r="A400">
        <v>30239</v>
      </c>
      <c r="B400">
        <v>0.17421851999824867</v>
      </c>
      <c r="C400">
        <v>1</v>
      </c>
      <c r="D400" s="83">
        <f t="shared" si="81"/>
        <v>3.0238999999999998</v>
      </c>
      <c r="E400" s="83">
        <f t="shared" si="82"/>
        <v>0.17421851999824867</v>
      </c>
      <c r="F400" s="25">
        <f t="shared" si="83"/>
        <v>3.0238999999999998</v>
      </c>
      <c r="G400" s="25">
        <f t="shared" si="84"/>
        <v>0.17421851999824867</v>
      </c>
      <c r="H400" s="25">
        <f t="shared" si="85"/>
        <v>9.1439712099999984</v>
      </c>
      <c r="I400" s="25">
        <f t="shared" si="86"/>
        <v>27.650454541918993</v>
      </c>
      <c r="J400" s="25">
        <f t="shared" si="87"/>
        <v>83.612209489308839</v>
      </c>
      <c r="K400" s="25">
        <f t="shared" si="88"/>
        <v>0.52681938262270411</v>
      </c>
      <c r="L400" s="25">
        <f t="shared" si="89"/>
        <v>1.5930491311127948</v>
      </c>
      <c r="M400" s="25">
        <f t="shared" ca="1" si="90"/>
        <v>0.17459160452826564</v>
      </c>
      <c r="N400" s="25">
        <f t="shared" ca="1" si="91"/>
        <v>1.3919206653798376E-7</v>
      </c>
      <c r="O400" s="24">
        <f t="shared" ca="1" si="92"/>
        <v>19793836930.298756</v>
      </c>
      <c r="P400" s="25">
        <f t="shared" ca="1" si="93"/>
        <v>11089655869.053783</v>
      </c>
      <c r="Q400" s="25">
        <f t="shared" ca="1" si="94"/>
        <v>395146719.82093424</v>
      </c>
      <c r="R400">
        <f t="shared" ca="1" si="95"/>
        <v>-3.7308453001697051E-4</v>
      </c>
    </row>
    <row r="401" spans="1:18" x14ac:dyDescent="0.2">
      <c r="A401">
        <v>30351</v>
      </c>
      <c r="B401">
        <v>0.17514267999649746</v>
      </c>
      <c r="C401">
        <v>1</v>
      </c>
      <c r="D401" s="83">
        <f t="shared" si="81"/>
        <v>3.0350999999999999</v>
      </c>
      <c r="E401" s="83">
        <f t="shared" si="82"/>
        <v>0.17514267999649746</v>
      </c>
      <c r="F401" s="25">
        <f t="shared" si="83"/>
        <v>3.0350999999999999</v>
      </c>
      <c r="G401" s="25">
        <f t="shared" si="84"/>
        <v>0.17514267999649746</v>
      </c>
      <c r="H401" s="25">
        <f t="shared" si="85"/>
        <v>9.2118320100000002</v>
      </c>
      <c r="I401" s="25">
        <f t="shared" si="86"/>
        <v>27.958831333551</v>
      </c>
      <c r="J401" s="25">
        <f t="shared" si="87"/>
        <v>84.857848980460645</v>
      </c>
      <c r="K401" s="25">
        <f t="shared" si="88"/>
        <v>0.5315755480573694</v>
      </c>
      <c r="L401" s="25">
        <f t="shared" si="89"/>
        <v>1.6133849459089218</v>
      </c>
      <c r="M401" s="25">
        <f t="shared" ca="1" si="90"/>
        <v>0.17582723738570605</v>
      </c>
      <c r="N401" s="25">
        <f t="shared" ca="1" si="91"/>
        <v>4.6861881912007319E-7</v>
      </c>
      <c r="O401" s="24">
        <f t="shared" ca="1" si="92"/>
        <v>20343052798.682129</v>
      </c>
      <c r="P401" s="25">
        <f t="shared" ca="1" si="93"/>
        <v>10031437379.941723</v>
      </c>
      <c r="Q401" s="25">
        <f t="shared" ca="1" si="94"/>
        <v>487086100.32805061</v>
      </c>
      <c r="R401">
        <f t="shared" ca="1" si="95"/>
        <v>-6.8455738920858433E-4</v>
      </c>
    </row>
    <row r="402" spans="1:18" x14ac:dyDescent="0.2">
      <c r="A402">
        <v>30915.5</v>
      </c>
      <c r="B402">
        <v>0.18008453999209451</v>
      </c>
      <c r="C402">
        <v>1</v>
      </c>
      <c r="D402" s="83">
        <f t="shared" si="81"/>
        <v>3.0915499999999998</v>
      </c>
      <c r="E402" s="83">
        <f t="shared" si="82"/>
        <v>0.18008453999209451</v>
      </c>
      <c r="F402" s="25">
        <f t="shared" si="83"/>
        <v>3.0915499999999998</v>
      </c>
      <c r="G402" s="25">
        <f t="shared" si="84"/>
        <v>0.18008453999209451</v>
      </c>
      <c r="H402" s="25">
        <f t="shared" si="85"/>
        <v>9.5576814024999983</v>
      </c>
      <c r="I402" s="25">
        <f t="shared" si="86"/>
        <v>29.548049939898867</v>
      </c>
      <c r="J402" s="25">
        <f t="shared" si="87"/>
        <v>91.34927379169433</v>
      </c>
      <c r="K402" s="25">
        <f t="shared" si="88"/>
        <v>0.55674035961255974</v>
      </c>
      <c r="L402" s="25">
        <f t="shared" si="89"/>
        <v>1.721190658760209</v>
      </c>
      <c r="M402" s="25">
        <f t="shared" ca="1" si="90"/>
        <v>0.1821160716916192</v>
      </c>
      <c r="N402" s="25">
        <f t="shared" ca="1" si="91"/>
        <v>4.12712104617368E-6</v>
      </c>
      <c r="O402" s="24">
        <f t="shared" ca="1" si="92"/>
        <v>23001047529.04071</v>
      </c>
      <c r="P402" s="25">
        <f t="shared" ca="1" si="93"/>
        <v>5331378155.5252619</v>
      </c>
      <c r="Q402" s="25">
        <f t="shared" ca="1" si="94"/>
        <v>1117909466.8228562</v>
      </c>
      <c r="R402">
        <f t="shared" ca="1" si="95"/>
        <v>-2.0315316995246913E-3</v>
      </c>
    </row>
    <row r="403" spans="1:18" x14ac:dyDescent="0.2">
      <c r="A403">
        <v>31195.5</v>
      </c>
      <c r="B403">
        <v>0.18389493999711704</v>
      </c>
      <c r="C403">
        <v>1</v>
      </c>
      <c r="D403" s="83">
        <f t="shared" si="81"/>
        <v>3.1195499999999998</v>
      </c>
      <c r="E403" s="83">
        <f t="shared" si="82"/>
        <v>0.18389493999711704</v>
      </c>
      <c r="F403" s="25">
        <f t="shared" si="83"/>
        <v>3.1195499999999998</v>
      </c>
      <c r="G403" s="25">
        <f t="shared" si="84"/>
        <v>0.18389493999711704</v>
      </c>
      <c r="H403" s="25">
        <f t="shared" si="85"/>
        <v>9.7315922024999981</v>
      </c>
      <c r="I403" s="25">
        <f t="shared" si="86"/>
        <v>30.358188455308866</v>
      </c>
      <c r="J403" s="25">
        <f t="shared" si="87"/>
        <v>94.703886795758763</v>
      </c>
      <c r="K403" s="25">
        <f t="shared" si="88"/>
        <v>0.57366946006800645</v>
      </c>
      <c r="L403" s="25">
        <f t="shared" si="89"/>
        <v>1.7895905641551495</v>
      </c>
      <c r="M403" s="25">
        <f t="shared" ca="1" si="90"/>
        <v>0.18527320829108446</v>
      </c>
      <c r="N403" s="25">
        <f t="shared" ca="1" si="91"/>
        <v>1.8996234901558675E-6</v>
      </c>
      <c r="O403" s="24">
        <f t="shared" ca="1" si="92"/>
        <v>24237391500.736946</v>
      </c>
      <c r="P403" s="25">
        <f t="shared" ca="1" si="93"/>
        <v>3460051276.6782765</v>
      </c>
      <c r="Q403" s="25">
        <f t="shared" ca="1" si="94"/>
        <v>1542099822.7275739</v>
      </c>
      <c r="R403">
        <f t="shared" ca="1" si="95"/>
        <v>-1.3782682939674218E-3</v>
      </c>
    </row>
    <row r="404" spans="1:18" x14ac:dyDescent="0.2">
      <c r="A404">
        <v>31234.5</v>
      </c>
      <c r="B404">
        <v>0.18417745999613544</v>
      </c>
      <c r="C404">
        <v>0.6</v>
      </c>
      <c r="D404" s="83">
        <f t="shared" si="81"/>
        <v>3.1234500000000001</v>
      </c>
      <c r="E404" s="83">
        <f t="shared" si="82"/>
        <v>0.18417745999613544</v>
      </c>
      <c r="F404" s="25">
        <f t="shared" si="83"/>
        <v>1.8740699999999999</v>
      </c>
      <c r="G404" s="25">
        <f t="shared" si="84"/>
        <v>0.11050647599768126</v>
      </c>
      <c r="H404" s="25">
        <f t="shared" si="85"/>
        <v>5.8535639415</v>
      </c>
      <c r="I404" s="25">
        <f t="shared" si="86"/>
        <v>18.283314293078174</v>
      </c>
      <c r="J404" s="25">
        <f t="shared" si="87"/>
        <v>57.107018028715025</v>
      </c>
      <c r="K404" s="25">
        <f t="shared" si="88"/>
        <v>0.34516145245495755</v>
      </c>
      <c r="L404" s="25">
        <f t="shared" si="89"/>
        <v>1.0780945386704373</v>
      </c>
      <c r="M404" s="25">
        <f t="shared" ca="1" si="90"/>
        <v>0.18571494035511446</v>
      </c>
      <c r="N404" s="25">
        <f t="shared" ca="1" si="91"/>
        <v>1.4183075125477554E-6</v>
      </c>
      <c r="O404" s="24">
        <f t="shared" ca="1" si="92"/>
        <v>8785672837.0813103</v>
      </c>
      <c r="P404" s="25">
        <f t="shared" ca="1" si="93"/>
        <v>1161718802.1676528</v>
      </c>
      <c r="Q404" s="25">
        <f t="shared" ca="1" si="94"/>
        <v>578670093.78611672</v>
      </c>
      <c r="R404">
        <f t="shared" ca="1" si="95"/>
        <v>-1.5374803589790209E-3</v>
      </c>
    </row>
    <row r="405" spans="1:18" x14ac:dyDescent="0.2">
      <c r="A405">
        <v>31264</v>
      </c>
      <c r="B405">
        <v>0.15541551999922376</v>
      </c>
      <c r="C405">
        <v>1</v>
      </c>
      <c r="D405" s="83">
        <f t="shared" ref="D405:D468" si="96">A405/A$18</f>
        <v>3.1263999999999998</v>
      </c>
      <c r="E405" s="83">
        <f t="shared" ref="E405:E468" si="97">B405/B$18</f>
        <v>0.15541551999922376</v>
      </c>
      <c r="F405" s="25">
        <f t="shared" ref="F405:F468" si="98">$C405*D405</f>
        <v>3.1263999999999998</v>
      </c>
      <c r="G405" s="25">
        <f t="shared" ref="G405:G468" si="99">$C405*E405</f>
        <v>0.15541551999922376</v>
      </c>
      <c r="H405" s="25">
        <f t="shared" ref="H405:H468" si="100">C405*D405*D405</f>
        <v>9.7743769599999997</v>
      </c>
      <c r="I405" s="25">
        <f t="shared" ref="I405:I468" si="101">C405*D405*D405*D405</f>
        <v>30.558612127743999</v>
      </c>
      <c r="J405" s="25">
        <f t="shared" ref="J405:J468" si="102">C405*D405*D405*D405*D405</f>
        <v>95.538444956178836</v>
      </c>
      <c r="K405" s="25">
        <f t="shared" ref="K405:K468" si="103">C405*E405*D405</f>
        <v>0.48589108172557316</v>
      </c>
      <c r="L405" s="25">
        <f t="shared" ref="L405:L468" si="104">C405*E405*D405*D405</f>
        <v>1.5190898779068318</v>
      </c>
      <c r="M405" s="25">
        <f t="shared" ref="M405:M468" ca="1" si="105">+E$4+E$5*D405+E$6*D405^2</f>
        <v>0.18604939392923933</v>
      </c>
      <c r="N405" s="25">
        <f t="shared" ref="N405:N468" ca="1" si="106">C405*(M405-E405)^2</f>
        <v>9.3843423196008757E-4</v>
      </c>
      <c r="O405" s="24">
        <f t="shared" ref="O405:O468" ca="1" si="107">(C405*O$1-O$2*F405+O$3*H405)^2</f>
        <v>24530318282.711651</v>
      </c>
      <c r="P405" s="25">
        <f t="shared" ref="P405:P468" ca="1" si="108">(-C405*O$2+O$4*F405-O$5*H405)^2</f>
        <v>3055417467.153616</v>
      </c>
      <c r="Q405" s="25">
        <f t="shared" ref="Q405:Q468" ca="1" si="109">+(C405*O$3-F405*O$5+H405*O$6)^2</f>
        <v>1657860593.6698337</v>
      </c>
      <c r="R405">
        <f t="shared" ref="R405:R468" ca="1" si="110">+E405-M405</f>
        <v>-3.063387393001557E-2</v>
      </c>
    </row>
    <row r="406" spans="1:18" x14ac:dyDescent="0.2">
      <c r="A406">
        <v>31738</v>
      </c>
      <c r="B406">
        <v>0.18463383999187499</v>
      </c>
      <c r="C406">
        <v>1</v>
      </c>
      <c r="D406" s="83">
        <f t="shared" si="96"/>
        <v>3.1738</v>
      </c>
      <c r="E406" s="83">
        <f t="shared" si="97"/>
        <v>0.18463383999187499</v>
      </c>
      <c r="F406" s="25">
        <f t="shared" si="98"/>
        <v>3.1738</v>
      </c>
      <c r="G406" s="25">
        <f t="shared" si="99"/>
        <v>0.18463383999187499</v>
      </c>
      <c r="H406" s="25">
        <f t="shared" si="100"/>
        <v>10.07300644</v>
      </c>
      <c r="I406" s="25">
        <f t="shared" si="101"/>
        <v>31.969707839272001</v>
      </c>
      <c r="J406" s="25">
        <f t="shared" si="102"/>
        <v>101.46545874028148</v>
      </c>
      <c r="K406" s="25">
        <f t="shared" si="103"/>
        <v>0.5859908813662128</v>
      </c>
      <c r="L406" s="25">
        <f t="shared" si="104"/>
        <v>1.8598178592800862</v>
      </c>
      <c r="M406" s="25">
        <f t="shared" ca="1" si="105"/>
        <v>0.19146146298741035</v>
      </c>
      <c r="N406" s="25">
        <f t="shared" ca="1" si="106"/>
        <v>4.6616435769163161E-5</v>
      </c>
      <c r="O406" s="24">
        <f t="shared" ca="1" si="107"/>
        <v>26443520099.230614</v>
      </c>
      <c r="P406" s="25">
        <f t="shared" ca="1" si="108"/>
        <v>896408862.86251903</v>
      </c>
      <c r="Q406" s="25">
        <f t="shared" ca="1" si="109"/>
        <v>2595477468.9626894</v>
      </c>
      <c r="R406">
        <f t="shared" ca="1" si="110"/>
        <v>-6.827622995535354E-3</v>
      </c>
    </row>
    <row r="407" spans="1:18" x14ac:dyDescent="0.2">
      <c r="A407">
        <v>31755</v>
      </c>
      <c r="B407">
        <v>0.18271339999773772</v>
      </c>
      <c r="C407">
        <v>1</v>
      </c>
      <c r="D407" s="83">
        <f t="shared" si="96"/>
        <v>3.1755</v>
      </c>
      <c r="E407" s="83">
        <f t="shared" si="97"/>
        <v>0.18271339999773772</v>
      </c>
      <c r="F407" s="25">
        <f t="shared" si="98"/>
        <v>3.1755</v>
      </c>
      <c r="G407" s="25">
        <f t="shared" si="99"/>
        <v>0.18271339999773772</v>
      </c>
      <c r="H407" s="25">
        <f t="shared" si="100"/>
        <v>10.083800249999999</v>
      </c>
      <c r="I407" s="25">
        <f t="shared" si="101"/>
        <v>32.021107693874995</v>
      </c>
      <c r="J407" s="25">
        <f t="shared" si="102"/>
        <v>101.68302748190004</v>
      </c>
      <c r="K407" s="25">
        <f t="shared" si="103"/>
        <v>0.58020640169281612</v>
      </c>
      <c r="L407" s="25">
        <f t="shared" si="104"/>
        <v>1.8424454285755376</v>
      </c>
      <c r="M407" s="25">
        <f t="shared" ca="1" si="105"/>
        <v>0.1916569005577082</v>
      </c>
      <c r="N407" s="25">
        <f t="shared" ca="1" si="106"/>
        <v>7.9986202266192283E-5</v>
      </c>
      <c r="O407" s="24">
        <f t="shared" ca="1" si="107"/>
        <v>26508214887.213688</v>
      </c>
      <c r="P407" s="25">
        <f t="shared" ca="1" si="108"/>
        <v>841324070.38428879</v>
      </c>
      <c r="Q407" s="25">
        <f t="shared" ca="1" si="109"/>
        <v>2633706602.6306939</v>
      </c>
      <c r="R407">
        <f t="shared" ca="1" si="110"/>
        <v>-8.9435005599704798E-3</v>
      </c>
    </row>
    <row r="408" spans="1:18" x14ac:dyDescent="0.2">
      <c r="A408">
        <v>31782</v>
      </c>
      <c r="B408">
        <v>0.18483975999697577</v>
      </c>
      <c r="C408">
        <v>1</v>
      </c>
      <c r="D408" s="83">
        <f t="shared" si="96"/>
        <v>3.1781999999999999</v>
      </c>
      <c r="E408" s="83">
        <f t="shared" si="97"/>
        <v>0.18483975999697577</v>
      </c>
      <c r="F408" s="25">
        <f t="shared" si="98"/>
        <v>3.1781999999999999</v>
      </c>
      <c r="G408" s="25">
        <f t="shared" si="99"/>
        <v>0.18483975999697577</v>
      </c>
      <c r="H408" s="25">
        <f t="shared" si="100"/>
        <v>10.100955239999999</v>
      </c>
      <c r="I408" s="25">
        <f t="shared" si="101"/>
        <v>32.102855943767999</v>
      </c>
      <c r="J408" s="25">
        <f t="shared" si="102"/>
        <v>102.02929676048345</v>
      </c>
      <c r="K408" s="25">
        <f t="shared" si="103"/>
        <v>0.58745772522238837</v>
      </c>
      <c r="L408" s="25">
        <f t="shared" si="104"/>
        <v>1.8670581423017947</v>
      </c>
      <c r="M408" s="25">
        <f t="shared" ca="1" si="105"/>
        <v>0.19196749124379331</v>
      </c>
      <c r="N408" s="25">
        <f t="shared" ca="1" si="106"/>
        <v>5.0804552726859077E-5</v>
      </c>
      <c r="O408" s="24">
        <f t="shared" ca="1" si="107"/>
        <v>26610378343.769306</v>
      </c>
      <c r="P408" s="25">
        <f t="shared" ca="1" si="108"/>
        <v>757223943.96527076</v>
      </c>
      <c r="Q408" s="25">
        <f t="shared" ca="1" si="109"/>
        <v>2695100756.1717534</v>
      </c>
      <c r="R408">
        <f t="shared" ca="1" si="110"/>
        <v>-7.1277312468175369E-3</v>
      </c>
    </row>
    <row r="409" spans="1:18" x14ac:dyDescent="0.2">
      <c r="A409">
        <v>31837</v>
      </c>
      <c r="B409">
        <v>0.19119715999840992</v>
      </c>
      <c r="C409">
        <v>1</v>
      </c>
      <c r="D409" s="83">
        <f t="shared" si="96"/>
        <v>3.1837</v>
      </c>
      <c r="E409" s="83">
        <f t="shared" si="97"/>
        <v>0.19119715999840992</v>
      </c>
      <c r="F409" s="25">
        <f t="shared" si="98"/>
        <v>3.1837</v>
      </c>
      <c r="G409" s="25">
        <f t="shared" si="99"/>
        <v>0.19119715999840992</v>
      </c>
      <c r="H409" s="25">
        <f t="shared" si="100"/>
        <v>10.13594569</v>
      </c>
      <c r="I409" s="25">
        <f t="shared" si="101"/>
        <v>32.269810293253002</v>
      </c>
      <c r="J409" s="25">
        <f t="shared" si="102"/>
        <v>102.73739503062959</v>
      </c>
      <c r="K409" s="25">
        <f t="shared" si="103"/>
        <v>0.60871439828693763</v>
      </c>
      <c r="L409" s="25">
        <f t="shared" si="104"/>
        <v>1.9379640298261234</v>
      </c>
      <c r="M409" s="25">
        <f t="shared" ca="1" si="105"/>
        <v>0.19260089666033706</v>
      </c>
      <c r="N409" s="25">
        <f t="shared" ca="1" si="106"/>
        <v>1.9704766160383519E-6</v>
      </c>
      <c r="O409" s="24">
        <f t="shared" ca="1" si="107"/>
        <v>26816240340.493469</v>
      </c>
      <c r="P409" s="25">
        <f t="shared" ca="1" si="108"/>
        <v>598921241.16764057</v>
      </c>
      <c r="Q409" s="25">
        <f t="shared" ca="1" si="109"/>
        <v>2822750542.1557112</v>
      </c>
      <c r="R409">
        <f t="shared" ca="1" si="110"/>
        <v>-1.4037366619271407E-3</v>
      </c>
    </row>
    <row r="410" spans="1:18" x14ac:dyDescent="0.2">
      <c r="A410">
        <v>31906.5</v>
      </c>
      <c r="B410">
        <v>0.18862241999886464</v>
      </c>
      <c r="C410">
        <v>1</v>
      </c>
      <c r="D410" s="83">
        <f t="shared" si="96"/>
        <v>3.1906500000000002</v>
      </c>
      <c r="E410" s="83">
        <f t="shared" si="97"/>
        <v>0.18862241999886464</v>
      </c>
      <c r="F410" s="25">
        <f t="shared" si="98"/>
        <v>3.1906500000000002</v>
      </c>
      <c r="G410" s="25">
        <f t="shared" si="99"/>
        <v>0.18862241999886464</v>
      </c>
      <c r="H410" s="25">
        <f t="shared" si="100"/>
        <v>10.180247422500001</v>
      </c>
      <c r="I410" s="25">
        <f t="shared" si="101"/>
        <v>32.481606438599627</v>
      </c>
      <c r="J410" s="25">
        <f t="shared" si="102"/>
        <v>103.6374375833179</v>
      </c>
      <c r="K410" s="25">
        <f t="shared" si="103"/>
        <v>0.60182812436937749</v>
      </c>
      <c r="L410" s="25">
        <f t="shared" si="104"/>
        <v>1.9202229050191544</v>
      </c>
      <c r="M410" s="25">
        <f t="shared" ca="1" si="105"/>
        <v>0.19340267346332257</v>
      </c>
      <c r="N410" s="25">
        <f t="shared" ca="1" si="106"/>
        <v>2.2850823184462029E-5</v>
      </c>
      <c r="O410" s="24">
        <f t="shared" ca="1" si="107"/>
        <v>27072002818.111538</v>
      </c>
      <c r="P410" s="25">
        <f t="shared" ca="1" si="108"/>
        <v>424299102.52732611</v>
      </c>
      <c r="Q410" s="25">
        <f t="shared" ca="1" si="109"/>
        <v>2989066324.8046041</v>
      </c>
      <c r="R410">
        <f t="shared" ca="1" si="110"/>
        <v>-4.7802534644579286E-3</v>
      </c>
    </row>
    <row r="411" spans="1:18" x14ac:dyDescent="0.2">
      <c r="A411">
        <v>31941.5</v>
      </c>
      <c r="B411">
        <v>0.19608621999941533</v>
      </c>
      <c r="C411">
        <v>1</v>
      </c>
      <c r="D411" s="83">
        <f t="shared" si="96"/>
        <v>3.19415</v>
      </c>
      <c r="E411" s="83">
        <f t="shared" si="97"/>
        <v>0.19608621999941533</v>
      </c>
      <c r="F411" s="25">
        <f t="shared" si="98"/>
        <v>3.19415</v>
      </c>
      <c r="G411" s="25">
        <f t="shared" si="99"/>
        <v>0.19608621999941533</v>
      </c>
      <c r="H411" s="25">
        <f t="shared" si="100"/>
        <v>10.2025942225</v>
      </c>
      <c r="I411" s="25">
        <f t="shared" si="101"/>
        <v>32.588616335798378</v>
      </c>
      <c r="J411" s="25">
        <f t="shared" si="102"/>
        <v>104.09292886899038</v>
      </c>
      <c r="K411" s="25">
        <f t="shared" si="103"/>
        <v>0.62632879961113253</v>
      </c>
      <c r="L411" s="25">
        <f t="shared" si="104"/>
        <v>2.0005881352778991</v>
      </c>
      <c r="M411" s="25">
        <f t="shared" ca="1" si="105"/>
        <v>0.19380703041250261</v>
      </c>
      <c r="N411" s="25">
        <f t="shared" ca="1" si="106"/>
        <v>5.1947051730914106E-6</v>
      </c>
      <c r="O411" s="24">
        <f t="shared" ca="1" si="107"/>
        <v>27198930598.027069</v>
      </c>
      <c r="P411" s="25">
        <f t="shared" ca="1" si="108"/>
        <v>347303928.37840146</v>
      </c>
      <c r="Q411" s="25">
        <f t="shared" ca="1" si="109"/>
        <v>3074962992.3073745</v>
      </c>
      <c r="R411">
        <f t="shared" ca="1" si="110"/>
        <v>2.2791895869127277E-3</v>
      </c>
    </row>
    <row r="412" spans="1:18" x14ac:dyDescent="0.2">
      <c r="A412">
        <v>31961</v>
      </c>
      <c r="B412">
        <v>0.19117747999553103</v>
      </c>
      <c r="C412">
        <v>1</v>
      </c>
      <c r="D412" s="83">
        <f t="shared" si="96"/>
        <v>3.1960999999999999</v>
      </c>
      <c r="E412" s="83">
        <f t="shared" si="97"/>
        <v>0.19117747999553103</v>
      </c>
      <c r="F412" s="25">
        <f t="shared" si="98"/>
        <v>3.1960999999999999</v>
      </c>
      <c r="G412" s="25">
        <f t="shared" si="99"/>
        <v>0.19117747999553103</v>
      </c>
      <c r="H412" s="25">
        <f t="shared" si="100"/>
        <v>10.215055209999999</v>
      </c>
      <c r="I412" s="25">
        <f t="shared" si="101"/>
        <v>32.648337956680997</v>
      </c>
      <c r="J412" s="25">
        <f t="shared" si="102"/>
        <v>104.34735294334813</v>
      </c>
      <c r="K412" s="25">
        <f t="shared" si="103"/>
        <v>0.61102234381371667</v>
      </c>
      <c r="L412" s="25">
        <f t="shared" si="104"/>
        <v>1.9528885130630198</v>
      </c>
      <c r="M412" s="25">
        <f t="shared" ca="1" si="105"/>
        <v>0.19403248482300936</v>
      </c>
      <c r="N412" s="25">
        <f t="shared" ca="1" si="106"/>
        <v>8.1510525649245696E-6</v>
      </c>
      <c r="O412" s="24">
        <f t="shared" ca="1" si="107"/>
        <v>27269097500.347683</v>
      </c>
      <c r="P412" s="25">
        <f t="shared" ca="1" si="108"/>
        <v>307632271.42535394</v>
      </c>
      <c r="Q412" s="25">
        <f t="shared" ca="1" si="109"/>
        <v>3123446564.5372467</v>
      </c>
      <c r="R412">
        <f t="shared" ca="1" si="110"/>
        <v>-2.8550048274783302E-3</v>
      </c>
    </row>
    <row r="413" spans="1:18" x14ac:dyDescent="0.2">
      <c r="A413">
        <v>31992.5</v>
      </c>
      <c r="B413">
        <v>0.19392489999881946</v>
      </c>
      <c r="C413">
        <v>1</v>
      </c>
      <c r="D413" s="83">
        <f t="shared" si="96"/>
        <v>3.1992500000000001</v>
      </c>
      <c r="E413" s="83">
        <f t="shared" si="97"/>
        <v>0.19392489999881946</v>
      </c>
      <c r="F413" s="25">
        <f t="shared" si="98"/>
        <v>3.1992500000000001</v>
      </c>
      <c r="G413" s="25">
        <f t="shared" si="99"/>
        <v>0.19392489999881946</v>
      </c>
      <c r="H413" s="25">
        <f t="shared" si="100"/>
        <v>10.235200562500001</v>
      </c>
      <c r="I413" s="25">
        <f t="shared" si="101"/>
        <v>32.744965399578128</v>
      </c>
      <c r="J413" s="25">
        <f t="shared" si="102"/>
        <v>104.75933055460033</v>
      </c>
      <c r="K413" s="25">
        <f t="shared" si="103"/>
        <v>0.62041423632122317</v>
      </c>
      <c r="L413" s="25">
        <f t="shared" si="104"/>
        <v>1.9848602455506734</v>
      </c>
      <c r="M413" s="25">
        <f t="shared" ca="1" si="105"/>
        <v>0.19439693712350617</v>
      </c>
      <c r="N413" s="25">
        <f t="shared" ca="1" si="106"/>
        <v>2.2281904708250026E-7</v>
      </c>
      <c r="O413" s="24">
        <f t="shared" ca="1" si="107"/>
        <v>27381606797.513397</v>
      </c>
      <c r="P413" s="25">
        <f t="shared" ca="1" si="108"/>
        <v>248471421.79351282</v>
      </c>
      <c r="Q413" s="25">
        <f t="shared" ca="1" si="109"/>
        <v>3202718911.4002471</v>
      </c>
      <c r="R413">
        <f t="shared" ca="1" si="110"/>
        <v>-4.7203712468671388E-4</v>
      </c>
    </row>
    <row r="414" spans="1:18" x14ac:dyDescent="0.2">
      <c r="A414">
        <v>32005</v>
      </c>
      <c r="B414">
        <v>0.19248339999467134</v>
      </c>
      <c r="C414">
        <v>1</v>
      </c>
      <c r="D414" s="83">
        <f t="shared" si="96"/>
        <v>3.2004999999999999</v>
      </c>
      <c r="E414" s="83">
        <f t="shared" si="97"/>
        <v>0.19248339999467134</v>
      </c>
      <c r="F414" s="25">
        <f t="shared" si="98"/>
        <v>3.2004999999999999</v>
      </c>
      <c r="G414" s="25">
        <f t="shared" si="99"/>
        <v>0.19248339999467134</v>
      </c>
      <c r="H414" s="25">
        <f t="shared" si="100"/>
        <v>10.243200249999999</v>
      </c>
      <c r="I414" s="25">
        <f t="shared" si="101"/>
        <v>32.783362400124993</v>
      </c>
      <c r="J414" s="25">
        <f t="shared" si="102"/>
        <v>104.92315136160003</v>
      </c>
      <c r="K414" s="25">
        <f t="shared" si="103"/>
        <v>0.61604312168294562</v>
      </c>
      <c r="L414" s="25">
        <f t="shared" si="104"/>
        <v>1.9716460109462675</v>
      </c>
      <c r="M414" s="25">
        <f t="shared" ca="1" si="105"/>
        <v>0.19454164894076612</v>
      </c>
      <c r="N414" s="25">
        <f t="shared" ca="1" si="106"/>
        <v>4.2363887241002336E-6</v>
      </c>
      <c r="O414" s="24">
        <f t="shared" ca="1" si="107"/>
        <v>27425965247.871284</v>
      </c>
      <c r="P414" s="25">
        <f t="shared" ca="1" si="108"/>
        <v>226692907.01015317</v>
      </c>
      <c r="Q414" s="25">
        <f t="shared" ca="1" si="109"/>
        <v>3234503670.7093339</v>
      </c>
      <c r="R414">
        <f t="shared" ca="1" si="110"/>
        <v>-2.0582489460947706E-3</v>
      </c>
    </row>
    <row r="415" spans="1:18" x14ac:dyDescent="0.2">
      <c r="A415">
        <v>32005.5</v>
      </c>
      <c r="B415">
        <v>0.18838573999528307</v>
      </c>
      <c r="C415">
        <v>1</v>
      </c>
      <c r="D415" s="83">
        <f t="shared" si="96"/>
        <v>3.2005499999999998</v>
      </c>
      <c r="E415" s="83">
        <f t="shared" si="97"/>
        <v>0.18838573999528307</v>
      </c>
      <c r="F415" s="25">
        <f t="shared" si="98"/>
        <v>3.2005499999999998</v>
      </c>
      <c r="G415" s="25">
        <f t="shared" si="99"/>
        <v>0.18838573999528307</v>
      </c>
      <c r="H415" s="25">
        <f t="shared" si="100"/>
        <v>10.243520302499999</v>
      </c>
      <c r="I415" s="25">
        <f t="shared" si="101"/>
        <v>32.784898904166369</v>
      </c>
      <c r="J415" s="25">
        <f t="shared" si="102"/>
        <v>104.92970818772966</v>
      </c>
      <c r="K415" s="25">
        <f t="shared" si="103"/>
        <v>0.60293798014190325</v>
      </c>
      <c r="L415" s="25">
        <f t="shared" si="104"/>
        <v>1.9297331523431682</v>
      </c>
      <c r="M415" s="25">
        <f t="shared" ca="1" si="105"/>
        <v>0.1945474384521387</v>
      </c>
      <c r="N415" s="25">
        <f t="shared" ca="1" si="106"/>
        <v>3.796652787321705E-5</v>
      </c>
      <c r="O415" s="24">
        <f t="shared" ca="1" si="107"/>
        <v>27427736169.088211</v>
      </c>
      <c r="P415" s="25">
        <f t="shared" ca="1" si="108"/>
        <v>225841934.9804188</v>
      </c>
      <c r="Q415" s="25">
        <f t="shared" ca="1" si="109"/>
        <v>3235778942.0892911</v>
      </c>
      <c r="R415">
        <f t="shared" ca="1" si="110"/>
        <v>-6.1616984568556299E-3</v>
      </c>
    </row>
    <row r="416" spans="1:18" x14ac:dyDescent="0.2">
      <c r="A416">
        <v>32008</v>
      </c>
      <c r="B416">
        <v>0.191997439993429</v>
      </c>
      <c r="C416">
        <v>1</v>
      </c>
      <c r="D416" s="83">
        <f t="shared" si="96"/>
        <v>3.2008000000000001</v>
      </c>
      <c r="E416" s="83">
        <f t="shared" si="97"/>
        <v>0.191997439993429</v>
      </c>
      <c r="F416" s="25">
        <f t="shared" si="98"/>
        <v>3.2008000000000001</v>
      </c>
      <c r="G416" s="25">
        <f t="shared" si="99"/>
        <v>0.191997439993429</v>
      </c>
      <c r="H416" s="25">
        <f t="shared" si="100"/>
        <v>10.245120640000001</v>
      </c>
      <c r="I416" s="25">
        <f t="shared" si="101"/>
        <v>32.792582144512004</v>
      </c>
      <c r="J416" s="25">
        <f t="shared" si="102"/>
        <v>104.96249692815402</v>
      </c>
      <c r="K416" s="25">
        <f t="shared" si="103"/>
        <v>0.61454540593096751</v>
      </c>
      <c r="L416" s="25">
        <f t="shared" si="104"/>
        <v>1.9670369353038408</v>
      </c>
      <c r="M416" s="25">
        <f t="shared" ca="1" si="105"/>
        <v>0.19457638720748102</v>
      </c>
      <c r="N416" s="25">
        <f t="shared" ca="1" si="106"/>
        <v>6.6509687328666968E-6</v>
      </c>
      <c r="O416" s="24">
        <f t="shared" ca="1" si="107"/>
        <v>27436586827.903214</v>
      </c>
      <c r="P416" s="25">
        <f t="shared" ca="1" si="108"/>
        <v>221610386.94852513</v>
      </c>
      <c r="Q416" s="25">
        <f t="shared" ca="1" si="109"/>
        <v>3242159781.4205513</v>
      </c>
      <c r="R416">
        <f t="shared" ca="1" si="110"/>
        <v>-2.5789472140520242E-3</v>
      </c>
    </row>
    <row r="417" spans="1:18" x14ac:dyDescent="0.2">
      <c r="A417">
        <v>32080.5</v>
      </c>
      <c r="B417">
        <v>0.19781674000114435</v>
      </c>
      <c r="C417">
        <v>0.4</v>
      </c>
      <c r="D417" s="83">
        <f t="shared" si="96"/>
        <v>3.2080500000000001</v>
      </c>
      <c r="E417" s="83">
        <f t="shared" si="97"/>
        <v>0.19781674000114435</v>
      </c>
      <c r="F417" s="25">
        <f t="shared" si="98"/>
        <v>1.28322</v>
      </c>
      <c r="G417" s="25">
        <f t="shared" si="99"/>
        <v>7.9126696000457741E-2</v>
      </c>
      <c r="H417" s="25">
        <f t="shared" si="100"/>
        <v>4.116633921</v>
      </c>
      <c r="I417" s="25">
        <f t="shared" si="101"/>
        <v>13.20636745026405</v>
      </c>
      <c r="J417" s="25">
        <f t="shared" si="102"/>
        <v>42.36668709881959</v>
      </c>
      <c r="K417" s="25">
        <f t="shared" si="103"/>
        <v>0.25384239710426848</v>
      </c>
      <c r="L417" s="25">
        <f t="shared" si="104"/>
        <v>0.81433910203034854</v>
      </c>
      <c r="M417" s="25">
        <f t="shared" ca="1" si="105"/>
        <v>0.19541677000999283</v>
      </c>
      <c r="N417" s="25">
        <f t="shared" ca="1" si="106"/>
        <v>2.3039423833711383E-6</v>
      </c>
      <c r="O417" s="24">
        <f t="shared" ca="1" si="107"/>
        <v>4430460368.497221</v>
      </c>
      <c r="P417" s="25">
        <f t="shared" ca="1" si="108"/>
        <v>18550536.469828948</v>
      </c>
      <c r="Q417" s="25">
        <f t="shared" ca="1" si="109"/>
        <v>548875081.07399762</v>
      </c>
      <c r="R417">
        <f t="shared" ca="1" si="110"/>
        <v>2.3999699911515238E-3</v>
      </c>
    </row>
    <row r="418" spans="1:18" x14ac:dyDescent="0.2">
      <c r="A418">
        <v>33021</v>
      </c>
      <c r="B418">
        <v>0.20753827999578789</v>
      </c>
      <c r="C418">
        <v>1</v>
      </c>
      <c r="D418" s="83">
        <f t="shared" si="96"/>
        <v>3.3020999999999998</v>
      </c>
      <c r="E418" s="83">
        <f t="shared" si="97"/>
        <v>0.20753827999578789</v>
      </c>
      <c r="F418" s="25">
        <f t="shared" si="98"/>
        <v>3.3020999999999998</v>
      </c>
      <c r="G418" s="25">
        <f t="shared" si="99"/>
        <v>0.20753827999578789</v>
      </c>
      <c r="H418" s="25">
        <f t="shared" si="100"/>
        <v>10.903864409999999</v>
      </c>
      <c r="I418" s="25">
        <f t="shared" si="101"/>
        <v>36.005650668260991</v>
      </c>
      <c r="J418" s="25">
        <f t="shared" si="102"/>
        <v>118.89425907166461</v>
      </c>
      <c r="K418" s="25">
        <f t="shared" si="103"/>
        <v>0.6853121543740911</v>
      </c>
      <c r="L418" s="25">
        <f t="shared" si="104"/>
        <v>2.2629692649586861</v>
      </c>
      <c r="M418" s="25">
        <f t="shared" ca="1" si="105"/>
        <v>0.20647080655027392</v>
      </c>
      <c r="N418" s="25">
        <f t="shared" ca="1" si="106"/>
        <v>1.1394995568774714E-6</v>
      </c>
      <c r="O418" s="24">
        <f t="shared" ca="1" si="107"/>
        <v>30442219932.299862</v>
      </c>
      <c r="P418" s="25">
        <f t="shared" ca="1" si="108"/>
        <v>2080693448.7743223</v>
      </c>
      <c r="Q418" s="25">
        <f t="shared" ca="1" si="109"/>
        <v>6482305377.3759422</v>
      </c>
      <c r="R418">
        <f t="shared" ca="1" si="110"/>
        <v>1.0674734455139723E-3</v>
      </c>
    </row>
    <row r="419" spans="1:18" x14ac:dyDescent="0.2">
      <c r="A419">
        <v>33034</v>
      </c>
      <c r="B419">
        <v>0.20582912000099896</v>
      </c>
      <c r="C419">
        <v>1</v>
      </c>
      <c r="D419" s="83">
        <f t="shared" si="96"/>
        <v>3.3033999999999999</v>
      </c>
      <c r="E419" s="83">
        <f t="shared" si="97"/>
        <v>0.20582912000099896</v>
      </c>
      <c r="F419" s="25">
        <f t="shared" si="98"/>
        <v>3.3033999999999999</v>
      </c>
      <c r="G419" s="25">
        <f t="shared" si="99"/>
        <v>0.20582912000099896</v>
      </c>
      <c r="H419" s="25">
        <f t="shared" si="100"/>
        <v>10.912451559999999</v>
      </c>
      <c r="I419" s="25">
        <f t="shared" si="101"/>
        <v>36.048192483303993</v>
      </c>
      <c r="J419" s="25">
        <f t="shared" si="102"/>
        <v>119.08159904934641</v>
      </c>
      <c r="K419" s="25">
        <f t="shared" si="103"/>
        <v>0.67993591501129991</v>
      </c>
      <c r="L419" s="25">
        <f t="shared" si="104"/>
        <v>2.2461003016483279</v>
      </c>
      <c r="M419" s="25">
        <f t="shared" ca="1" si="105"/>
        <v>0.20662558101735926</v>
      </c>
      <c r="N419" s="25">
        <f t="shared" ca="1" si="106"/>
        <v>6.3435015058168254E-7</v>
      </c>
      <c r="O419" s="24">
        <f t="shared" ca="1" si="107"/>
        <v>30472800732.518101</v>
      </c>
      <c r="P419" s="25">
        <f t="shared" ca="1" si="108"/>
        <v>2155960704.389997</v>
      </c>
      <c r="Q419" s="25">
        <f t="shared" ca="1" si="109"/>
        <v>6532906991.8064318</v>
      </c>
      <c r="R419">
        <f t="shared" ca="1" si="110"/>
        <v>-7.9646101636030031E-4</v>
      </c>
    </row>
    <row r="420" spans="1:18" x14ac:dyDescent="0.2">
      <c r="A420">
        <v>33092.5</v>
      </c>
      <c r="B420">
        <v>0.20887290000246139</v>
      </c>
      <c r="C420">
        <v>1</v>
      </c>
      <c r="D420" s="83">
        <f t="shared" si="96"/>
        <v>3.30925</v>
      </c>
      <c r="E420" s="83">
        <f t="shared" si="97"/>
        <v>0.20887290000246139</v>
      </c>
      <c r="F420" s="25">
        <f t="shared" si="98"/>
        <v>3.30925</v>
      </c>
      <c r="G420" s="25">
        <f t="shared" si="99"/>
        <v>0.20887290000246139</v>
      </c>
      <c r="H420" s="25">
        <f t="shared" si="100"/>
        <v>10.951135562499999</v>
      </c>
      <c r="I420" s="25">
        <f t="shared" si="101"/>
        <v>36.240045360203126</v>
      </c>
      <c r="J420" s="25">
        <f t="shared" si="102"/>
        <v>119.92737010825219</v>
      </c>
      <c r="K420" s="25">
        <f t="shared" si="103"/>
        <v>0.69121264433314533</v>
      </c>
      <c r="L420" s="25">
        <f t="shared" si="104"/>
        <v>2.2873954432594612</v>
      </c>
      <c r="M420" s="25">
        <f t="shared" ca="1" si="105"/>
        <v>0.20732273451122052</v>
      </c>
      <c r="N420" s="25">
        <f t="shared" ca="1" si="106"/>
        <v>2.4030130502340587E-6</v>
      </c>
      <c r="O420" s="24">
        <f t="shared" ca="1" si="107"/>
        <v>30607773949.431072</v>
      </c>
      <c r="P420" s="25">
        <f t="shared" ca="1" si="108"/>
        <v>2512509922.1772451</v>
      </c>
      <c r="Q420" s="25">
        <f t="shared" ca="1" si="109"/>
        <v>6763622476.7491055</v>
      </c>
      <c r="R420">
        <f t="shared" ca="1" si="110"/>
        <v>1.5501654912408735E-3</v>
      </c>
    </row>
    <row r="421" spans="1:18" x14ac:dyDescent="0.2">
      <c r="A421">
        <v>33191</v>
      </c>
      <c r="B421">
        <v>0.20963387999654515</v>
      </c>
      <c r="C421">
        <v>1</v>
      </c>
      <c r="D421" s="83">
        <f t="shared" si="96"/>
        <v>3.3191000000000002</v>
      </c>
      <c r="E421" s="83">
        <f t="shared" si="97"/>
        <v>0.20963387999654515</v>
      </c>
      <c r="F421" s="25">
        <f t="shared" si="98"/>
        <v>3.3191000000000002</v>
      </c>
      <c r="G421" s="25">
        <f t="shared" si="99"/>
        <v>0.20963387999654515</v>
      </c>
      <c r="H421" s="25">
        <f t="shared" si="100"/>
        <v>11.016424810000002</v>
      </c>
      <c r="I421" s="25">
        <f t="shared" si="101"/>
        <v>36.564615586871007</v>
      </c>
      <c r="J421" s="25">
        <f t="shared" si="102"/>
        <v>121.36161559438357</v>
      </c>
      <c r="K421" s="25">
        <f t="shared" si="103"/>
        <v>0.69579581109653299</v>
      </c>
      <c r="L421" s="25">
        <f t="shared" si="104"/>
        <v>2.3094158766105028</v>
      </c>
      <c r="M421" s="25">
        <f t="shared" ca="1" si="105"/>
        <v>0.20849904533941327</v>
      </c>
      <c r="N421" s="25">
        <f t="shared" ca="1" si="106"/>
        <v>1.287849699027627E-6</v>
      </c>
      <c r="O421" s="24">
        <f t="shared" ca="1" si="107"/>
        <v>30825208212.820618</v>
      </c>
      <c r="P421" s="25">
        <f t="shared" ca="1" si="108"/>
        <v>3179865360.2091012</v>
      </c>
      <c r="Q421" s="25">
        <f t="shared" ca="1" si="109"/>
        <v>7163320344.3113804</v>
      </c>
      <c r="R421">
        <f t="shared" ca="1" si="110"/>
        <v>1.1348346571318779E-3</v>
      </c>
    </row>
    <row r="422" spans="1:18" x14ac:dyDescent="0.2">
      <c r="A422">
        <v>33705</v>
      </c>
      <c r="B422">
        <v>0.21663939999416471</v>
      </c>
      <c r="C422">
        <v>1</v>
      </c>
      <c r="D422" s="83">
        <f t="shared" si="96"/>
        <v>3.3704999999999998</v>
      </c>
      <c r="E422" s="83">
        <f t="shared" si="97"/>
        <v>0.21663939999416471</v>
      </c>
      <c r="F422" s="25">
        <f t="shared" si="98"/>
        <v>3.3704999999999998</v>
      </c>
      <c r="G422" s="25">
        <f t="shared" si="99"/>
        <v>0.21663939999416471</v>
      </c>
      <c r="H422" s="25">
        <f t="shared" si="100"/>
        <v>11.360270249999999</v>
      </c>
      <c r="I422" s="25">
        <f t="shared" si="101"/>
        <v>38.289790877624995</v>
      </c>
      <c r="J422" s="25">
        <f t="shared" si="102"/>
        <v>129.05574015303503</v>
      </c>
      <c r="K422" s="25">
        <f t="shared" si="103"/>
        <v>0.73018309768033207</v>
      </c>
      <c r="L422" s="25">
        <f t="shared" si="104"/>
        <v>2.4610821307315591</v>
      </c>
      <c r="M422" s="25">
        <f t="shared" ca="1" si="105"/>
        <v>0.21468766585292887</v>
      </c>
      <c r="N422" s="25">
        <f t="shared" ca="1" si="106"/>
        <v>3.8092661580655984E-6</v>
      </c>
      <c r="O422" s="24">
        <f t="shared" ca="1" si="107"/>
        <v>31754969830.773689</v>
      </c>
      <c r="P422" s="25">
        <f t="shared" ca="1" si="108"/>
        <v>8110631601.4792862</v>
      </c>
      <c r="Q422" s="25">
        <f t="shared" ca="1" si="109"/>
        <v>9486269271.3077946</v>
      </c>
      <c r="R422">
        <f t="shared" ca="1" si="110"/>
        <v>1.9517341412358391E-3</v>
      </c>
    </row>
    <row r="423" spans="1:18" x14ac:dyDescent="0.2">
      <c r="A423">
        <v>33744</v>
      </c>
      <c r="B423">
        <v>0.21662191999348579</v>
      </c>
      <c r="C423">
        <v>1</v>
      </c>
      <c r="D423" s="83">
        <f t="shared" si="96"/>
        <v>3.3744000000000001</v>
      </c>
      <c r="E423" s="83">
        <f t="shared" si="97"/>
        <v>0.21662191999348579</v>
      </c>
      <c r="F423" s="25">
        <f t="shared" si="98"/>
        <v>3.3744000000000001</v>
      </c>
      <c r="G423" s="25">
        <f t="shared" si="99"/>
        <v>0.21662191999348579</v>
      </c>
      <c r="H423" s="25">
        <f t="shared" si="100"/>
        <v>11.38657536</v>
      </c>
      <c r="I423" s="25">
        <f t="shared" si="101"/>
        <v>38.422859894784004</v>
      </c>
      <c r="J423" s="25">
        <f t="shared" si="102"/>
        <v>129.65409842895914</v>
      </c>
      <c r="K423" s="25">
        <f t="shared" si="103"/>
        <v>0.73096900682601851</v>
      </c>
      <c r="L423" s="25">
        <f t="shared" si="104"/>
        <v>2.4665818166337168</v>
      </c>
      <c r="M423" s="25">
        <f t="shared" ca="1" si="105"/>
        <v>0.21516067679186571</v>
      </c>
      <c r="N423" s="25">
        <f t="shared" ca="1" si="106"/>
        <v>2.1352316942809095E-6</v>
      </c>
      <c r="O423" s="24">
        <f t="shared" ca="1" si="107"/>
        <v>31811200385.200771</v>
      </c>
      <c r="P423" s="25">
        <f t="shared" ca="1" si="108"/>
        <v>8589662241.9443016</v>
      </c>
      <c r="Q423" s="25">
        <f t="shared" ca="1" si="109"/>
        <v>9679355712.9858398</v>
      </c>
      <c r="R423">
        <f t="shared" ca="1" si="110"/>
        <v>1.4612432016200827E-3</v>
      </c>
    </row>
    <row r="424" spans="1:18" x14ac:dyDescent="0.2">
      <c r="A424">
        <v>33775</v>
      </c>
      <c r="B424">
        <v>0.21616699999867706</v>
      </c>
      <c r="C424">
        <v>1</v>
      </c>
      <c r="D424" s="83">
        <f t="shared" si="96"/>
        <v>3.3774999999999999</v>
      </c>
      <c r="E424" s="83">
        <f t="shared" si="97"/>
        <v>0.21616699999867706</v>
      </c>
      <c r="F424" s="25">
        <f t="shared" si="98"/>
        <v>3.3774999999999999</v>
      </c>
      <c r="G424" s="25">
        <f t="shared" si="99"/>
        <v>0.21616699999867706</v>
      </c>
      <c r="H424" s="25">
        <f t="shared" si="100"/>
        <v>11.407506249999999</v>
      </c>
      <c r="I424" s="25">
        <f t="shared" si="101"/>
        <v>38.528852359374994</v>
      </c>
      <c r="J424" s="25">
        <f t="shared" si="102"/>
        <v>130.13119884378904</v>
      </c>
      <c r="K424" s="25">
        <f t="shared" si="103"/>
        <v>0.73010404249553174</v>
      </c>
      <c r="L424" s="25">
        <f t="shared" si="104"/>
        <v>2.4659264035286586</v>
      </c>
      <c r="M424" s="25">
        <f t="shared" ca="1" si="105"/>
        <v>0.21553700660594038</v>
      </c>
      <c r="N424" s="25">
        <f t="shared" ca="1" si="106"/>
        <v>3.9689167489186247E-7</v>
      </c>
      <c r="O424" s="24">
        <f t="shared" ca="1" si="107"/>
        <v>31854433973.401508</v>
      </c>
      <c r="P424" s="25">
        <f t="shared" ca="1" si="108"/>
        <v>8981506941.8189678</v>
      </c>
      <c r="Q424" s="25">
        <f t="shared" ca="1" si="109"/>
        <v>9834581232.0686245</v>
      </c>
      <c r="R424">
        <f t="shared" ca="1" si="110"/>
        <v>6.2999339273667188E-4</v>
      </c>
    </row>
    <row r="425" spans="1:18" x14ac:dyDescent="0.2">
      <c r="A425">
        <v>33777.5</v>
      </c>
      <c r="B425">
        <v>0.21717869999702089</v>
      </c>
      <c r="C425">
        <v>1</v>
      </c>
      <c r="D425" s="83">
        <f t="shared" si="96"/>
        <v>3.3777499999999998</v>
      </c>
      <c r="E425" s="83">
        <f t="shared" si="97"/>
        <v>0.21717869999702089</v>
      </c>
      <c r="F425" s="25">
        <f t="shared" si="98"/>
        <v>3.3777499999999998</v>
      </c>
      <c r="G425" s="25">
        <f t="shared" si="99"/>
        <v>0.21717869999702089</v>
      </c>
      <c r="H425" s="25">
        <f t="shared" si="100"/>
        <v>11.409195062499998</v>
      </c>
      <c r="I425" s="25">
        <f t="shared" si="101"/>
        <v>38.537408622359365</v>
      </c>
      <c r="J425" s="25">
        <f t="shared" si="102"/>
        <v>130.16973197417434</v>
      </c>
      <c r="K425" s="25">
        <f t="shared" si="103"/>
        <v>0.73357535391493722</v>
      </c>
      <c r="L425" s="25">
        <f t="shared" si="104"/>
        <v>2.4778341516861793</v>
      </c>
      <c r="M425" s="25">
        <f t="shared" ca="1" si="105"/>
        <v>0.21556736916751507</v>
      </c>
      <c r="N425" s="25">
        <f t="shared" ca="1" si="106"/>
        <v>2.5963870421159118E-6</v>
      </c>
      <c r="O425" s="24">
        <f t="shared" ca="1" si="107"/>
        <v>31857864016.319294</v>
      </c>
      <c r="P425" s="25">
        <f t="shared" ca="1" si="108"/>
        <v>9013537354.7296772</v>
      </c>
      <c r="Q425" s="25">
        <f t="shared" ca="1" si="109"/>
        <v>9847167082.8570766</v>
      </c>
      <c r="R425">
        <f t="shared" ca="1" si="110"/>
        <v>1.6113308295058193E-3</v>
      </c>
    </row>
    <row r="426" spans="1:18" x14ac:dyDescent="0.2">
      <c r="A426">
        <v>33789.5</v>
      </c>
      <c r="B426">
        <v>0.2177348599943798</v>
      </c>
      <c r="C426">
        <v>1</v>
      </c>
      <c r="D426" s="83">
        <f t="shared" si="96"/>
        <v>3.3789500000000001</v>
      </c>
      <c r="E426" s="83">
        <f t="shared" si="97"/>
        <v>0.2177348599943798</v>
      </c>
      <c r="F426" s="25">
        <f t="shared" si="98"/>
        <v>3.3789500000000001</v>
      </c>
      <c r="G426" s="25">
        <f t="shared" si="99"/>
        <v>0.2177348599943798</v>
      </c>
      <c r="H426" s="25">
        <f t="shared" si="100"/>
        <v>11.4173031025</v>
      </c>
      <c r="I426" s="25">
        <f t="shared" si="101"/>
        <v>38.578496318192379</v>
      </c>
      <c r="J426" s="25">
        <f t="shared" si="102"/>
        <v>130.35481013435614</v>
      </c>
      <c r="K426" s="25">
        <f t="shared" si="103"/>
        <v>0.7357152051780097</v>
      </c>
      <c r="L426" s="25">
        <f t="shared" si="104"/>
        <v>2.485944892536236</v>
      </c>
      <c r="M426" s="25">
        <f t="shared" ca="1" si="105"/>
        <v>0.21571313726779634</v>
      </c>
      <c r="N426" s="25">
        <f t="shared" ca="1" si="106"/>
        <v>4.087362783184074E-6</v>
      </c>
      <c r="O426" s="24">
        <f t="shared" ca="1" si="107"/>
        <v>31874210642.587925</v>
      </c>
      <c r="P426" s="25">
        <f t="shared" ca="1" si="108"/>
        <v>9168180088.6040821</v>
      </c>
      <c r="Q426" s="25">
        <f t="shared" ca="1" si="109"/>
        <v>9907720080.5903282</v>
      </c>
      <c r="R426">
        <f t="shared" ca="1" si="110"/>
        <v>2.0217227265834636E-3</v>
      </c>
    </row>
    <row r="427" spans="1:18" x14ac:dyDescent="0.2">
      <c r="A427">
        <v>33792</v>
      </c>
      <c r="B427">
        <v>0.21614655999292154</v>
      </c>
      <c r="C427">
        <v>1</v>
      </c>
      <c r="D427" s="83">
        <f t="shared" si="96"/>
        <v>3.3792</v>
      </c>
      <c r="E427" s="83">
        <f t="shared" si="97"/>
        <v>0.21614655999292154</v>
      </c>
      <c r="F427" s="25">
        <f t="shared" si="98"/>
        <v>3.3792</v>
      </c>
      <c r="G427" s="25">
        <f t="shared" si="99"/>
        <v>0.21614655999292154</v>
      </c>
      <c r="H427" s="25">
        <f t="shared" si="100"/>
        <v>11.418992639999999</v>
      </c>
      <c r="I427" s="25">
        <f t="shared" si="101"/>
        <v>38.587059929087999</v>
      </c>
      <c r="J427" s="25">
        <f t="shared" si="102"/>
        <v>130.39339291237417</v>
      </c>
      <c r="K427" s="25">
        <f t="shared" si="103"/>
        <v>0.73040245552808047</v>
      </c>
      <c r="L427" s="25">
        <f t="shared" si="104"/>
        <v>2.4681759777204895</v>
      </c>
      <c r="M427" s="25">
        <f t="shared" ca="1" si="105"/>
        <v>0.21574351141467218</v>
      </c>
      <c r="N427" s="25">
        <f t="shared" ca="1" si="106"/>
        <v>1.6244815642882584E-7</v>
      </c>
      <c r="O427" s="24">
        <f t="shared" ca="1" si="107"/>
        <v>31877591684.854889</v>
      </c>
      <c r="P427" s="25">
        <f t="shared" ca="1" si="108"/>
        <v>9200584405.9432163</v>
      </c>
      <c r="Q427" s="25">
        <f t="shared" ca="1" si="109"/>
        <v>9920364671.6129112</v>
      </c>
      <c r="R427">
        <f t="shared" ca="1" si="110"/>
        <v>4.0304857824935425E-4</v>
      </c>
    </row>
    <row r="428" spans="1:18" x14ac:dyDescent="0.2">
      <c r="A428">
        <v>33836</v>
      </c>
      <c r="B428">
        <v>0.21595248000085121</v>
      </c>
      <c r="C428">
        <v>1</v>
      </c>
      <c r="D428" s="83">
        <f t="shared" si="96"/>
        <v>3.3835999999999999</v>
      </c>
      <c r="E428" s="83">
        <f t="shared" si="97"/>
        <v>0.21595248000085121</v>
      </c>
      <c r="F428" s="25">
        <f t="shared" si="98"/>
        <v>3.3835999999999999</v>
      </c>
      <c r="G428" s="25">
        <f t="shared" si="99"/>
        <v>0.21595248000085121</v>
      </c>
      <c r="H428" s="25">
        <f t="shared" si="100"/>
        <v>11.44874896</v>
      </c>
      <c r="I428" s="25">
        <f t="shared" si="101"/>
        <v>38.737986981055997</v>
      </c>
      <c r="J428" s="25">
        <f t="shared" si="102"/>
        <v>131.07385274910106</v>
      </c>
      <c r="K428" s="25">
        <f t="shared" si="103"/>
        <v>0.73069681133088016</v>
      </c>
      <c r="L428" s="25">
        <f t="shared" si="104"/>
        <v>2.4723857308191661</v>
      </c>
      <c r="M428" s="25">
        <f t="shared" ca="1" si="105"/>
        <v>0.21627842334487496</v>
      </c>
      <c r="N428" s="25">
        <f t="shared" ca="1" si="106"/>
        <v>1.0623906351338408E-7</v>
      </c>
      <c r="O428" s="24">
        <f t="shared" ca="1" si="107"/>
        <v>31935713200.930843</v>
      </c>
      <c r="P428" s="25">
        <f t="shared" ca="1" si="108"/>
        <v>9781509648.8416634</v>
      </c>
      <c r="Q428" s="25">
        <f t="shared" ca="1" si="109"/>
        <v>10144572971.956148</v>
      </c>
      <c r="R428">
        <f t="shared" ca="1" si="110"/>
        <v>-3.2594334402374914E-4</v>
      </c>
    </row>
    <row r="429" spans="1:18" x14ac:dyDescent="0.2">
      <c r="A429">
        <v>33838.5</v>
      </c>
      <c r="B429">
        <v>0.21816417999070836</v>
      </c>
      <c r="C429">
        <v>1</v>
      </c>
      <c r="D429" s="83">
        <f t="shared" si="96"/>
        <v>3.3838499999999998</v>
      </c>
      <c r="E429" s="83">
        <f t="shared" si="97"/>
        <v>0.21816417999070836</v>
      </c>
      <c r="F429" s="25">
        <f t="shared" si="98"/>
        <v>3.3838499999999998</v>
      </c>
      <c r="G429" s="25">
        <f t="shared" si="99"/>
        <v>0.21816417999070836</v>
      </c>
      <c r="H429" s="25">
        <f t="shared" si="100"/>
        <v>11.450440822499999</v>
      </c>
      <c r="I429" s="25">
        <f t="shared" si="101"/>
        <v>38.746574177216623</v>
      </c>
      <c r="J429" s="25">
        <f t="shared" si="102"/>
        <v>131.11259502957446</v>
      </c>
      <c r="K429" s="25">
        <f t="shared" si="103"/>
        <v>0.7382348604615584</v>
      </c>
      <c r="L429" s="25">
        <f t="shared" si="104"/>
        <v>2.4980760325728442</v>
      </c>
      <c r="M429" s="25">
        <f t="shared" ca="1" si="105"/>
        <v>0.21630883464461306</v>
      </c>
      <c r="N429" s="25">
        <f t="shared" ca="1" si="106"/>
        <v>3.4423063532774869E-6</v>
      </c>
      <c r="O429" s="24">
        <f t="shared" ca="1" si="107"/>
        <v>31938936794.937557</v>
      </c>
      <c r="P429" s="25">
        <f t="shared" ca="1" si="108"/>
        <v>9815121953.2793655</v>
      </c>
      <c r="Q429" s="25">
        <f t="shared" ca="1" si="109"/>
        <v>10157406838.514935</v>
      </c>
      <c r="R429">
        <f t="shared" ca="1" si="110"/>
        <v>1.8553453460952996E-3</v>
      </c>
    </row>
    <row r="430" spans="1:18" x14ac:dyDescent="0.2">
      <c r="A430">
        <v>33863</v>
      </c>
      <c r="B430">
        <v>0.17057883999950718</v>
      </c>
      <c r="C430">
        <v>1</v>
      </c>
      <c r="D430" s="83">
        <f t="shared" si="96"/>
        <v>3.3862999999999999</v>
      </c>
      <c r="E430" s="83">
        <f t="shared" si="97"/>
        <v>0.17057883999950718</v>
      </c>
      <c r="F430" s="25">
        <f t="shared" si="98"/>
        <v>3.3862999999999999</v>
      </c>
      <c r="G430" s="25">
        <f t="shared" si="99"/>
        <v>0.17057883999950718</v>
      </c>
      <c r="H430" s="25">
        <f t="shared" si="100"/>
        <v>11.467027689999998</v>
      </c>
      <c r="I430" s="25">
        <f t="shared" si="101"/>
        <v>38.830795866646994</v>
      </c>
      <c r="J430" s="25">
        <f t="shared" si="102"/>
        <v>131.4927240432267</v>
      </c>
      <c r="K430" s="25">
        <f t="shared" si="103"/>
        <v>0.57763112589033117</v>
      </c>
      <c r="L430" s="25">
        <f t="shared" si="104"/>
        <v>1.9560322816024283</v>
      </c>
      <c r="M430" s="25">
        <f t="shared" ca="1" si="105"/>
        <v>0.2166069710879322</v>
      </c>
      <c r="N430" s="25">
        <f t="shared" ca="1" si="106"/>
        <v>2.1185888514932377E-3</v>
      </c>
      <c r="O430" s="24">
        <f t="shared" ca="1" si="107"/>
        <v>31970079159.970219</v>
      </c>
      <c r="P430" s="25">
        <f t="shared" ca="1" si="108"/>
        <v>10147985989.731737</v>
      </c>
      <c r="Q430" s="25">
        <f t="shared" ca="1" si="109"/>
        <v>10283719932.410938</v>
      </c>
      <c r="R430">
        <f t="shared" ca="1" si="110"/>
        <v>-4.6028131088425017E-2</v>
      </c>
    </row>
    <row r="431" spans="1:18" x14ac:dyDescent="0.2">
      <c r="A431">
        <v>33863</v>
      </c>
      <c r="B431">
        <v>0.17457884000032209</v>
      </c>
      <c r="C431">
        <v>1</v>
      </c>
      <c r="D431" s="83">
        <f t="shared" si="96"/>
        <v>3.3862999999999999</v>
      </c>
      <c r="E431" s="83">
        <f t="shared" si="97"/>
        <v>0.17457884000032209</v>
      </c>
      <c r="F431" s="25">
        <f t="shared" si="98"/>
        <v>3.3862999999999999</v>
      </c>
      <c r="G431" s="25">
        <f t="shared" si="99"/>
        <v>0.17457884000032209</v>
      </c>
      <c r="H431" s="25">
        <f t="shared" si="100"/>
        <v>11.467027689999998</v>
      </c>
      <c r="I431" s="25">
        <f t="shared" si="101"/>
        <v>38.830795866646994</v>
      </c>
      <c r="J431" s="25">
        <f t="shared" si="102"/>
        <v>131.4927240432267</v>
      </c>
      <c r="K431" s="25">
        <f t="shared" si="103"/>
        <v>0.59117632589309066</v>
      </c>
      <c r="L431" s="25">
        <f t="shared" si="104"/>
        <v>2.0019003923717729</v>
      </c>
      <c r="M431" s="25">
        <f t="shared" ca="1" si="105"/>
        <v>0.2166069710879322</v>
      </c>
      <c r="N431" s="25">
        <f t="shared" ca="1" si="106"/>
        <v>1.7663638027173394E-3</v>
      </c>
      <c r="O431" s="24">
        <f t="shared" ca="1" si="107"/>
        <v>31970079159.970219</v>
      </c>
      <c r="P431" s="25">
        <f t="shared" ca="1" si="108"/>
        <v>10147985989.731737</v>
      </c>
      <c r="Q431" s="25">
        <f t="shared" ca="1" si="109"/>
        <v>10283719932.410938</v>
      </c>
      <c r="R431">
        <f t="shared" ca="1" si="110"/>
        <v>-4.202813108761011E-2</v>
      </c>
    </row>
    <row r="432" spans="1:18" x14ac:dyDescent="0.2">
      <c r="A432">
        <v>33865.5</v>
      </c>
      <c r="B432">
        <v>0.19109053999272874</v>
      </c>
      <c r="C432">
        <v>1</v>
      </c>
      <c r="D432" s="83">
        <f t="shared" si="96"/>
        <v>3.3865500000000002</v>
      </c>
      <c r="E432" s="83">
        <f t="shared" si="97"/>
        <v>0.19109053999272874</v>
      </c>
      <c r="F432" s="25">
        <f t="shared" si="98"/>
        <v>3.3865500000000002</v>
      </c>
      <c r="G432" s="25">
        <f t="shared" si="99"/>
        <v>0.19109053999272874</v>
      </c>
      <c r="H432" s="25">
        <f t="shared" si="100"/>
        <v>11.468720902500001</v>
      </c>
      <c r="I432" s="25">
        <f t="shared" si="101"/>
        <v>38.839396772361383</v>
      </c>
      <c r="J432" s="25">
        <f t="shared" si="102"/>
        <v>131.53155913944045</v>
      </c>
      <c r="K432" s="25">
        <f t="shared" si="103"/>
        <v>0.64713766821237551</v>
      </c>
      <c r="L432" s="25">
        <f t="shared" si="104"/>
        <v>2.1915640702846204</v>
      </c>
      <c r="M432" s="25">
        <f t="shared" ca="1" si="105"/>
        <v>0.21663740396030007</v>
      </c>
      <c r="N432" s="25">
        <f t="shared" ca="1" si="106"/>
        <v>6.5264225857759438E-4</v>
      </c>
      <c r="O432" s="24">
        <f t="shared" ca="1" si="107"/>
        <v>31973211123.282162</v>
      </c>
      <c r="P432" s="25">
        <f t="shared" ca="1" si="108"/>
        <v>10182305959.4566</v>
      </c>
      <c r="Q432" s="25">
        <f t="shared" ca="1" si="109"/>
        <v>10296664332.951715</v>
      </c>
      <c r="R432">
        <f t="shared" ca="1" si="110"/>
        <v>-2.5546863967571332E-2</v>
      </c>
    </row>
    <row r="433" spans="1:18" x14ac:dyDescent="0.2">
      <c r="A433">
        <v>33865.5</v>
      </c>
      <c r="B433">
        <v>0.20209053999860771</v>
      </c>
      <c r="C433">
        <v>1</v>
      </c>
      <c r="D433" s="83">
        <f t="shared" si="96"/>
        <v>3.3865500000000002</v>
      </c>
      <c r="E433" s="83">
        <f t="shared" si="97"/>
        <v>0.20209053999860771</v>
      </c>
      <c r="F433" s="25">
        <f t="shared" si="98"/>
        <v>3.3865500000000002</v>
      </c>
      <c r="G433" s="25">
        <f t="shared" si="99"/>
        <v>0.20209053999860771</v>
      </c>
      <c r="H433" s="25">
        <f t="shared" si="100"/>
        <v>11.468720902500001</v>
      </c>
      <c r="I433" s="25">
        <f t="shared" si="101"/>
        <v>38.839396772361383</v>
      </c>
      <c r="J433" s="25">
        <f t="shared" si="102"/>
        <v>131.53155913944045</v>
      </c>
      <c r="K433" s="25">
        <f t="shared" si="103"/>
        <v>0.684389718232285</v>
      </c>
      <c r="L433" s="25">
        <f t="shared" si="104"/>
        <v>2.3177200002795448</v>
      </c>
      <c r="M433" s="25">
        <f t="shared" ca="1" si="105"/>
        <v>0.21663740396030007</v>
      </c>
      <c r="N433" s="25">
        <f t="shared" ca="1" si="106"/>
        <v>2.1161125111998389E-4</v>
      </c>
      <c r="O433" s="24">
        <f t="shared" ca="1" si="107"/>
        <v>31973211123.282162</v>
      </c>
      <c r="P433" s="25">
        <f t="shared" ca="1" si="108"/>
        <v>10182305959.4566</v>
      </c>
      <c r="Q433" s="25">
        <f t="shared" ca="1" si="109"/>
        <v>10296664332.951715</v>
      </c>
      <c r="R433">
        <f t="shared" ca="1" si="110"/>
        <v>-1.4546863961692358E-2</v>
      </c>
    </row>
    <row r="434" spans="1:18" x14ac:dyDescent="0.2">
      <c r="A434">
        <v>33865.5</v>
      </c>
      <c r="B434">
        <v>0.20230053999694064</v>
      </c>
      <c r="C434">
        <v>0.2</v>
      </c>
      <c r="D434" s="83">
        <f t="shared" si="96"/>
        <v>3.3865500000000002</v>
      </c>
      <c r="E434" s="83">
        <f t="shared" si="97"/>
        <v>0.20230053999694064</v>
      </c>
      <c r="F434" s="25">
        <f t="shared" si="98"/>
        <v>0.67731000000000008</v>
      </c>
      <c r="G434" s="25">
        <f t="shared" si="99"/>
        <v>4.046010799938813E-2</v>
      </c>
      <c r="H434" s="25">
        <f t="shared" si="100"/>
        <v>2.2937441805000005</v>
      </c>
      <c r="I434" s="25">
        <f t="shared" si="101"/>
        <v>7.7678793544722771</v>
      </c>
      <c r="J434" s="25">
        <f t="shared" si="102"/>
        <v>26.306311827888091</v>
      </c>
      <c r="K434" s="25">
        <f t="shared" si="103"/>
        <v>0.13702017874532788</v>
      </c>
      <c r="L434" s="25">
        <f t="shared" si="104"/>
        <v>0.46402568632999014</v>
      </c>
      <c r="M434" s="25">
        <f t="shared" ca="1" si="105"/>
        <v>0.21663740396030007</v>
      </c>
      <c r="N434" s="25">
        <f t="shared" ca="1" si="106"/>
        <v>4.1109133660774833E-5</v>
      </c>
      <c r="O434" s="24">
        <f t="shared" ca="1" si="107"/>
        <v>1278928444.9312766</v>
      </c>
      <c r="P434" s="25">
        <f t="shared" ca="1" si="108"/>
        <v>407292238.37826496</v>
      </c>
      <c r="Q434" s="25">
        <f t="shared" ca="1" si="109"/>
        <v>411866573.31806791</v>
      </c>
      <c r="R434">
        <f t="shared" ca="1" si="110"/>
        <v>-1.4336863963359425E-2</v>
      </c>
    </row>
    <row r="435" spans="1:18" x14ac:dyDescent="0.2">
      <c r="A435">
        <v>33865.5</v>
      </c>
      <c r="B435">
        <v>0.21799053999711759</v>
      </c>
      <c r="C435">
        <v>1</v>
      </c>
      <c r="D435" s="83">
        <f t="shared" si="96"/>
        <v>3.3865500000000002</v>
      </c>
      <c r="E435" s="83">
        <f t="shared" si="97"/>
        <v>0.21799053999711759</v>
      </c>
      <c r="F435" s="25">
        <f t="shared" si="98"/>
        <v>3.3865500000000002</v>
      </c>
      <c r="G435" s="25">
        <f t="shared" si="99"/>
        <v>0.21799053999711759</v>
      </c>
      <c r="H435" s="25">
        <f t="shared" si="100"/>
        <v>11.468720902500001</v>
      </c>
      <c r="I435" s="25">
        <f t="shared" si="101"/>
        <v>38.839396772361383</v>
      </c>
      <c r="J435" s="25">
        <f t="shared" si="102"/>
        <v>131.53155913944045</v>
      </c>
      <c r="K435" s="25">
        <f t="shared" si="103"/>
        <v>0.73823586322723866</v>
      </c>
      <c r="L435" s="25">
        <f t="shared" si="104"/>
        <v>2.5000726626122054</v>
      </c>
      <c r="M435" s="25">
        <f t="shared" ca="1" si="105"/>
        <v>0.21663740396030007</v>
      </c>
      <c r="N435" s="25">
        <f t="shared" ca="1" si="106"/>
        <v>1.8309771341342412E-6</v>
      </c>
      <c r="O435" s="24">
        <f t="shared" ca="1" si="107"/>
        <v>31973211123.282162</v>
      </c>
      <c r="P435" s="25">
        <f t="shared" ca="1" si="108"/>
        <v>10182305959.4566</v>
      </c>
      <c r="Q435" s="25">
        <f t="shared" ca="1" si="109"/>
        <v>10296664332.951715</v>
      </c>
      <c r="R435">
        <f t="shared" ca="1" si="110"/>
        <v>1.353136036817526E-3</v>
      </c>
    </row>
    <row r="436" spans="1:18" x14ac:dyDescent="0.2">
      <c r="A436">
        <v>33865.5</v>
      </c>
      <c r="B436">
        <v>0.21909053999843309</v>
      </c>
      <c r="C436">
        <v>1</v>
      </c>
      <c r="D436" s="83">
        <f t="shared" si="96"/>
        <v>3.3865500000000002</v>
      </c>
      <c r="E436" s="83">
        <f t="shared" si="97"/>
        <v>0.21909053999843309</v>
      </c>
      <c r="F436" s="25">
        <f t="shared" si="98"/>
        <v>3.3865500000000002</v>
      </c>
      <c r="G436" s="25">
        <f t="shared" si="99"/>
        <v>0.21909053999843309</v>
      </c>
      <c r="H436" s="25">
        <f t="shared" si="100"/>
        <v>11.468720902500001</v>
      </c>
      <c r="I436" s="25">
        <f t="shared" si="101"/>
        <v>38.839396772361383</v>
      </c>
      <c r="J436" s="25">
        <f t="shared" si="102"/>
        <v>131.53155913944045</v>
      </c>
      <c r="K436" s="25">
        <f t="shared" si="103"/>
        <v>0.74196106823169361</v>
      </c>
      <c r="L436" s="25">
        <f t="shared" si="104"/>
        <v>2.5126882556200423</v>
      </c>
      <c r="M436" s="25">
        <f t="shared" ca="1" si="105"/>
        <v>0.21663740396030007</v>
      </c>
      <c r="N436" s="25">
        <f t="shared" ca="1" si="106"/>
        <v>6.0178764215869654E-6</v>
      </c>
      <c r="O436" s="24">
        <f t="shared" ca="1" si="107"/>
        <v>31973211123.282162</v>
      </c>
      <c r="P436" s="25">
        <f t="shared" ca="1" si="108"/>
        <v>10182305959.4566</v>
      </c>
      <c r="Q436" s="25">
        <f t="shared" ca="1" si="109"/>
        <v>10296664332.951715</v>
      </c>
      <c r="R436">
        <f t="shared" ca="1" si="110"/>
        <v>2.4531360381330192E-3</v>
      </c>
    </row>
    <row r="437" spans="1:18" x14ac:dyDescent="0.2">
      <c r="A437">
        <v>33865.5</v>
      </c>
      <c r="B437">
        <v>0.21960053999646334</v>
      </c>
      <c r="C437">
        <v>0.2</v>
      </c>
      <c r="D437" s="83">
        <f t="shared" si="96"/>
        <v>3.3865500000000002</v>
      </c>
      <c r="E437" s="83">
        <f t="shared" si="97"/>
        <v>0.21960053999646334</v>
      </c>
      <c r="F437" s="25">
        <f t="shared" si="98"/>
        <v>0.67731000000000008</v>
      </c>
      <c r="G437" s="25">
        <f t="shared" si="99"/>
        <v>4.3920107999292669E-2</v>
      </c>
      <c r="H437" s="25">
        <f t="shared" si="100"/>
        <v>2.2937441805000005</v>
      </c>
      <c r="I437" s="25">
        <f t="shared" si="101"/>
        <v>7.7678793544722771</v>
      </c>
      <c r="J437" s="25">
        <f t="shared" si="102"/>
        <v>26.306311827888091</v>
      </c>
      <c r="K437" s="25">
        <f t="shared" si="103"/>
        <v>0.14873764174500459</v>
      </c>
      <c r="L437" s="25">
        <f t="shared" si="104"/>
        <v>0.50370746065154537</v>
      </c>
      <c r="M437" s="25">
        <f t="shared" ca="1" si="105"/>
        <v>0.21663740396030007</v>
      </c>
      <c r="N437" s="25">
        <f t="shared" ca="1" si="106"/>
        <v>1.7560350337618775E-6</v>
      </c>
      <c r="O437" s="24">
        <f t="shared" ca="1" si="107"/>
        <v>1278928444.9312766</v>
      </c>
      <c r="P437" s="25">
        <f t="shared" ca="1" si="108"/>
        <v>407292238.37826496</v>
      </c>
      <c r="Q437" s="25">
        <f t="shared" ca="1" si="109"/>
        <v>411866573.31806791</v>
      </c>
      <c r="R437">
        <f t="shared" ca="1" si="110"/>
        <v>2.9631360361632719E-3</v>
      </c>
    </row>
    <row r="438" spans="1:18" x14ac:dyDescent="0.2">
      <c r="A438">
        <v>33868</v>
      </c>
      <c r="B438">
        <v>0.21730223999475129</v>
      </c>
      <c r="C438">
        <v>1</v>
      </c>
      <c r="D438" s="83">
        <f t="shared" si="96"/>
        <v>3.3868</v>
      </c>
      <c r="E438" s="83">
        <f t="shared" si="97"/>
        <v>0.21730223999475129</v>
      </c>
      <c r="F438" s="25">
        <f t="shared" si="98"/>
        <v>3.3868</v>
      </c>
      <c r="G438" s="25">
        <f t="shared" si="99"/>
        <v>0.21730223999475129</v>
      </c>
      <c r="H438" s="25">
        <f t="shared" si="100"/>
        <v>11.47041424</v>
      </c>
      <c r="I438" s="25">
        <f t="shared" si="101"/>
        <v>38.847998948032</v>
      </c>
      <c r="J438" s="25">
        <f t="shared" si="102"/>
        <v>131.57040283719479</v>
      </c>
      <c r="K438" s="25">
        <f t="shared" si="103"/>
        <v>0.73595922641422362</v>
      </c>
      <c r="L438" s="25">
        <f t="shared" si="104"/>
        <v>2.4925467080196926</v>
      </c>
      <c r="M438" s="25">
        <f t="shared" ca="1" si="105"/>
        <v>0.2166678388301336</v>
      </c>
      <c r="N438" s="25">
        <f t="shared" ca="1" si="106"/>
        <v>4.0246483766827791E-7</v>
      </c>
      <c r="O438" s="24">
        <f t="shared" ca="1" si="107"/>
        <v>31976334594.708019</v>
      </c>
      <c r="P438" s="25">
        <f t="shared" ca="1" si="108"/>
        <v>10216691686.678032</v>
      </c>
      <c r="Q438" s="25">
        <f t="shared" ca="1" si="109"/>
        <v>10309618991.648516</v>
      </c>
      <c r="R438">
        <f t="shared" ca="1" si="110"/>
        <v>6.3440116461768725E-4</v>
      </c>
    </row>
    <row r="439" spans="1:18" x14ac:dyDescent="0.2">
      <c r="A439">
        <v>33868</v>
      </c>
      <c r="B439">
        <v>0.21748223999748006</v>
      </c>
      <c r="C439">
        <v>1</v>
      </c>
      <c r="D439" s="83">
        <f t="shared" si="96"/>
        <v>3.3868</v>
      </c>
      <c r="E439" s="83">
        <f t="shared" si="97"/>
        <v>0.21748223999748006</v>
      </c>
      <c r="F439" s="25">
        <f t="shared" si="98"/>
        <v>3.3868</v>
      </c>
      <c r="G439" s="25">
        <f t="shared" si="99"/>
        <v>0.21748223999748006</v>
      </c>
      <c r="H439" s="25">
        <f t="shared" si="100"/>
        <v>11.47041424</v>
      </c>
      <c r="I439" s="25">
        <f t="shared" si="101"/>
        <v>38.847998948032</v>
      </c>
      <c r="J439" s="25">
        <f t="shared" si="102"/>
        <v>131.57040283719479</v>
      </c>
      <c r="K439" s="25">
        <f t="shared" si="103"/>
        <v>0.73656885042346554</v>
      </c>
      <c r="L439" s="25">
        <f t="shared" si="104"/>
        <v>2.4946113826141931</v>
      </c>
      <c r="M439" s="25">
        <f t="shared" ca="1" si="105"/>
        <v>0.2166678388301336</v>
      </c>
      <c r="N439" s="25">
        <f t="shared" ca="1" si="106"/>
        <v>6.6324926137528063E-7</v>
      </c>
      <c r="O439" s="24">
        <f t="shared" ca="1" si="107"/>
        <v>31976334594.708019</v>
      </c>
      <c r="P439" s="25">
        <f t="shared" ca="1" si="108"/>
        <v>10216691686.678032</v>
      </c>
      <c r="Q439" s="25">
        <f t="shared" ca="1" si="109"/>
        <v>10309618991.648516</v>
      </c>
      <c r="R439">
        <f t="shared" ca="1" si="110"/>
        <v>8.144011673464624E-4</v>
      </c>
    </row>
    <row r="440" spans="1:18" x14ac:dyDescent="0.2">
      <c r="A440">
        <v>33868</v>
      </c>
      <c r="B440">
        <v>0.21748223999748006</v>
      </c>
      <c r="C440">
        <v>1</v>
      </c>
      <c r="D440" s="83">
        <f t="shared" si="96"/>
        <v>3.3868</v>
      </c>
      <c r="E440" s="83">
        <f t="shared" si="97"/>
        <v>0.21748223999748006</v>
      </c>
      <c r="F440" s="25">
        <f t="shared" si="98"/>
        <v>3.3868</v>
      </c>
      <c r="G440" s="25">
        <f t="shared" si="99"/>
        <v>0.21748223999748006</v>
      </c>
      <c r="H440" s="25">
        <f t="shared" si="100"/>
        <v>11.47041424</v>
      </c>
      <c r="I440" s="25">
        <f t="shared" si="101"/>
        <v>38.847998948032</v>
      </c>
      <c r="J440" s="25">
        <f t="shared" si="102"/>
        <v>131.57040283719479</v>
      </c>
      <c r="K440" s="25">
        <f t="shared" si="103"/>
        <v>0.73656885042346554</v>
      </c>
      <c r="L440" s="25">
        <f t="shared" si="104"/>
        <v>2.4946113826141931</v>
      </c>
      <c r="M440" s="25">
        <f t="shared" ca="1" si="105"/>
        <v>0.2166678388301336</v>
      </c>
      <c r="N440" s="25">
        <f t="shared" ca="1" si="106"/>
        <v>6.6324926137528063E-7</v>
      </c>
      <c r="O440" s="24">
        <f t="shared" ca="1" si="107"/>
        <v>31976334594.708019</v>
      </c>
      <c r="P440" s="25">
        <f t="shared" ca="1" si="108"/>
        <v>10216691686.678032</v>
      </c>
      <c r="Q440" s="25">
        <f t="shared" ca="1" si="109"/>
        <v>10309618991.648516</v>
      </c>
      <c r="R440">
        <f t="shared" ca="1" si="110"/>
        <v>8.144011673464624E-4</v>
      </c>
    </row>
    <row r="441" spans="1:18" x14ac:dyDescent="0.2">
      <c r="A441">
        <v>33868</v>
      </c>
      <c r="B441">
        <v>0.21758223999495385</v>
      </c>
      <c r="C441">
        <v>1</v>
      </c>
      <c r="D441" s="83">
        <f t="shared" si="96"/>
        <v>3.3868</v>
      </c>
      <c r="E441" s="83">
        <f t="shared" si="97"/>
        <v>0.21758223999495385</v>
      </c>
      <c r="F441" s="25">
        <f t="shared" si="98"/>
        <v>3.3868</v>
      </c>
      <c r="G441" s="25">
        <f t="shared" si="99"/>
        <v>0.21758223999495385</v>
      </c>
      <c r="H441" s="25">
        <f t="shared" si="100"/>
        <v>11.47041424</v>
      </c>
      <c r="I441" s="25">
        <f t="shared" si="101"/>
        <v>38.847998948032</v>
      </c>
      <c r="J441" s="25">
        <f t="shared" si="102"/>
        <v>131.57040283719479</v>
      </c>
      <c r="K441" s="25">
        <f t="shared" si="103"/>
        <v>0.73690753041490975</v>
      </c>
      <c r="L441" s="25">
        <f t="shared" si="104"/>
        <v>2.4957584240092165</v>
      </c>
      <c r="M441" s="25">
        <f t="shared" ca="1" si="105"/>
        <v>0.2166678388301336</v>
      </c>
      <c r="N441" s="25">
        <f t="shared" ca="1" si="106"/>
        <v>8.3612949022462982E-7</v>
      </c>
      <c r="O441" s="24">
        <f t="shared" ca="1" si="107"/>
        <v>31976334594.708019</v>
      </c>
      <c r="P441" s="25">
        <f t="shared" ca="1" si="108"/>
        <v>10216691686.678032</v>
      </c>
      <c r="Q441" s="25">
        <f t="shared" ca="1" si="109"/>
        <v>10309618991.648516</v>
      </c>
      <c r="R441">
        <f t="shared" ca="1" si="110"/>
        <v>9.1440116482024991E-4</v>
      </c>
    </row>
    <row r="442" spans="1:18" x14ac:dyDescent="0.2">
      <c r="A442">
        <v>33893</v>
      </c>
      <c r="B442">
        <v>0.21781923999515129</v>
      </c>
      <c r="C442">
        <v>1</v>
      </c>
      <c r="D442" s="83">
        <f t="shared" si="96"/>
        <v>3.3893</v>
      </c>
      <c r="E442" s="83">
        <f t="shared" si="97"/>
        <v>0.21781923999515129</v>
      </c>
      <c r="F442" s="25">
        <f t="shared" si="98"/>
        <v>3.3893</v>
      </c>
      <c r="G442" s="25">
        <f t="shared" si="99"/>
        <v>0.21781923999515129</v>
      </c>
      <c r="H442" s="25">
        <f t="shared" si="100"/>
        <v>11.48735449</v>
      </c>
      <c r="I442" s="25">
        <f t="shared" si="101"/>
        <v>38.934090572956997</v>
      </c>
      <c r="J442" s="25">
        <f t="shared" si="102"/>
        <v>131.95931317892314</v>
      </c>
      <c r="K442" s="25">
        <f t="shared" si="103"/>
        <v>0.73825475011556629</v>
      </c>
      <c r="L442" s="25">
        <f t="shared" si="104"/>
        <v>2.502166824566689</v>
      </c>
      <c r="M442" s="25">
        <f t="shared" ca="1" si="105"/>
        <v>0.2169722973890833</v>
      </c>
      <c r="N442" s="25">
        <f t="shared" ca="1" si="106"/>
        <v>7.1731177797323974E-7</v>
      </c>
      <c r="O442" s="24">
        <f t="shared" ca="1" si="107"/>
        <v>32007101978.307755</v>
      </c>
      <c r="P442" s="25">
        <f t="shared" ca="1" si="108"/>
        <v>10564174319.721909</v>
      </c>
      <c r="Q442" s="25">
        <f t="shared" ca="1" si="109"/>
        <v>10439730655.456709</v>
      </c>
      <c r="R442">
        <f t="shared" ca="1" si="110"/>
        <v>8.4694260606799077E-4</v>
      </c>
    </row>
    <row r="443" spans="1:18" x14ac:dyDescent="0.2">
      <c r="A443">
        <v>33904.5</v>
      </c>
      <c r="B443">
        <v>0.21817305999866221</v>
      </c>
      <c r="C443">
        <v>1</v>
      </c>
      <c r="D443" s="83">
        <f t="shared" si="96"/>
        <v>3.39045</v>
      </c>
      <c r="E443" s="83">
        <f t="shared" si="97"/>
        <v>0.21817305999866221</v>
      </c>
      <c r="F443" s="25">
        <f t="shared" si="98"/>
        <v>3.39045</v>
      </c>
      <c r="G443" s="25">
        <f t="shared" si="99"/>
        <v>0.21817305999866221</v>
      </c>
      <c r="H443" s="25">
        <f t="shared" si="100"/>
        <v>11.495151202499999</v>
      </c>
      <c r="I443" s="25">
        <f t="shared" si="101"/>
        <v>38.973735394516119</v>
      </c>
      <c r="J443" s="25">
        <f t="shared" si="102"/>
        <v>132.13850116833717</v>
      </c>
      <c r="K443" s="25">
        <f t="shared" si="103"/>
        <v>0.73970485127246433</v>
      </c>
      <c r="L443" s="25">
        <f t="shared" si="104"/>
        <v>2.5079323129967266</v>
      </c>
      <c r="M443" s="25">
        <f t="shared" ca="1" si="105"/>
        <v>0.21711241540109882</v>
      </c>
      <c r="N443" s="25">
        <f t="shared" ca="1" si="106"/>
        <v>1.1249669623403995E-6</v>
      </c>
      <c r="O443" s="24">
        <f t="shared" ca="1" si="107"/>
        <v>32020969430.876606</v>
      </c>
      <c r="P443" s="25">
        <f t="shared" ca="1" si="108"/>
        <v>10726236689.094751</v>
      </c>
      <c r="Q443" s="25">
        <f t="shared" ca="1" si="109"/>
        <v>10499927723.455645</v>
      </c>
      <c r="R443">
        <f t="shared" ca="1" si="110"/>
        <v>1.0606445975633871E-3</v>
      </c>
    </row>
    <row r="444" spans="1:18" x14ac:dyDescent="0.2">
      <c r="A444">
        <v>33907</v>
      </c>
      <c r="B444">
        <v>0.21828475999791408</v>
      </c>
      <c r="C444">
        <v>1</v>
      </c>
      <c r="D444" s="83">
        <f t="shared" si="96"/>
        <v>3.3906999999999998</v>
      </c>
      <c r="E444" s="83">
        <f t="shared" si="97"/>
        <v>0.21828475999791408</v>
      </c>
      <c r="F444" s="25">
        <f t="shared" si="98"/>
        <v>3.3906999999999998</v>
      </c>
      <c r="G444" s="25">
        <f t="shared" si="99"/>
        <v>0.21828475999791408</v>
      </c>
      <c r="H444" s="25">
        <f t="shared" si="100"/>
        <v>11.496846489999999</v>
      </c>
      <c r="I444" s="25">
        <f t="shared" si="101"/>
        <v>38.982357393642992</v>
      </c>
      <c r="J444" s="25">
        <f t="shared" si="102"/>
        <v>132.17747921462529</v>
      </c>
      <c r="K444" s="25">
        <f t="shared" si="103"/>
        <v>0.74013813572492726</v>
      </c>
      <c r="L444" s="25">
        <f t="shared" si="104"/>
        <v>2.5095863768025106</v>
      </c>
      <c r="M444" s="25">
        <f t="shared" ca="1" si="105"/>
        <v>0.21714288143139751</v>
      </c>
      <c r="N444" s="25">
        <f t="shared" ca="1" si="106"/>
        <v>1.3038866606699338E-6</v>
      </c>
      <c r="O444" s="24">
        <f t="shared" ca="1" si="107"/>
        <v>32023960267.076595</v>
      </c>
      <c r="P444" s="25">
        <f t="shared" ca="1" si="108"/>
        <v>10761653355.777376</v>
      </c>
      <c r="Q444" s="25">
        <f t="shared" ca="1" si="109"/>
        <v>10513042926.501268</v>
      </c>
      <c r="R444">
        <f t="shared" ca="1" si="110"/>
        <v>1.1418785665165687E-3</v>
      </c>
    </row>
    <row r="445" spans="1:18" x14ac:dyDescent="0.2">
      <c r="A445">
        <v>33925.5</v>
      </c>
      <c r="B445">
        <v>0.21797133999643847</v>
      </c>
      <c r="C445">
        <v>1</v>
      </c>
      <c r="D445" s="83">
        <f t="shared" si="96"/>
        <v>3.39255</v>
      </c>
      <c r="E445" s="83">
        <f t="shared" si="97"/>
        <v>0.21797133999643847</v>
      </c>
      <c r="F445" s="25">
        <f t="shared" si="98"/>
        <v>3.39255</v>
      </c>
      <c r="G445" s="25">
        <f t="shared" si="99"/>
        <v>0.21797133999643847</v>
      </c>
      <c r="H445" s="25">
        <f t="shared" si="100"/>
        <v>11.5093955025</v>
      </c>
      <c r="I445" s="25">
        <f t="shared" si="101"/>
        <v>39.046199712006377</v>
      </c>
      <c r="J445" s="25">
        <f t="shared" si="102"/>
        <v>132.46618483296723</v>
      </c>
      <c r="K445" s="25">
        <f t="shared" si="103"/>
        <v>0.73947866950491736</v>
      </c>
      <c r="L445" s="25">
        <f t="shared" si="104"/>
        <v>2.5087183602289072</v>
      </c>
      <c r="M445" s="25">
        <f t="shared" ca="1" si="105"/>
        <v>0.21736839213684217</v>
      </c>
      <c r="N445" s="25">
        <f t="shared" ca="1" si="106"/>
        <v>3.6354612139176354E-7</v>
      </c>
      <c r="O445" s="24">
        <f t="shared" ca="1" si="107"/>
        <v>32045827807.893597</v>
      </c>
      <c r="P445" s="25">
        <f t="shared" ca="1" si="108"/>
        <v>11025803487.985744</v>
      </c>
      <c r="Q445" s="25">
        <f t="shared" ca="1" si="109"/>
        <v>10610416579.383915</v>
      </c>
      <c r="R445">
        <f t="shared" ca="1" si="110"/>
        <v>6.0294785959630337E-4</v>
      </c>
    </row>
    <row r="446" spans="1:18" x14ac:dyDescent="0.2">
      <c r="A446">
        <v>34543</v>
      </c>
      <c r="B446">
        <v>0.22786123999685515</v>
      </c>
      <c r="C446">
        <v>1</v>
      </c>
      <c r="D446" s="83">
        <f t="shared" si="96"/>
        <v>3.4542999999999999</v>
      </c>
      <c r="E446" s="83">
        <f t="shared" si="97"/>
        <v>0.22786123999685515</v>
      </c>
      <c r="F446" s="25">
        <f t="shared" si="98"/>
        <v>3.4542999999999999</v>
      </c>
      <c r="G446" s="25">
        <f t="shared" si="99"/>
        <v>0.22786123999685515</v>
      </c>
      <c r="H446" s="25">
        <f t="shared" si="100"/>
        <v>11.93218849</v>
      </c>
      <c r="I446" s="25">
        <f t="shared" si="101"/>
        <v>41.217358701007001</v>
      </c>
      <c r="J446" s="25">
        <f t="shared" si="102"/>
        <v>142.37712216088849</v>
      </c>
      <c r="K446" s="25">
        <f t="shared" si="103"/>
        <v>0.78710108132113676</v>
      </c>
      <c r="L446" s="25">
        <f t="shared" si="104"/>
        <v>2.7188832652076025</v>
      </c>
      <c r="M446" s="25">
        <f t="shared" ca="1" si="105"/>
        <v>0.22495833096833903</v>
      </c>
      <c r="N446" s="25">
        <f t="shared" ca="1" si="106"/>
        <v>8.4268808278403759E-6</v>
      </c>
      <c r="O446" s="24">
        <f t="shared" ca="1" si="107"/>
        <v>32505576492.640678</v>
      </c>
      <c r="P446" s="25">
        <f t="shared" ca="1" si="108"/>
        <v>22039663898.820522</v>
      </c>
      <c r="Q446" s="25">
        <f t="shared" ca="1" si="109"/>
        <v>14196053856.369324</v>
      </c>
      <c r="R446">
        <f t="shared" ca="1" si="110"/>
        <v>2.9029090285161152E-3</v>
      </c>
    </row>
    <row r="447" spans="1:18" x14ac:dyDescent="0.2">
      <c r="A447">
        <v>34601.5</v>
      </c>
      <c r="B447">
        <v>0.22563501999684377</v>
      </c>
      <c r="C447">
        <v>1</v>
      </c>
      <c r="D447" s="83">
        <f t="shared" si="96"/>
        <v>3.4601500000000001</v>
      </c>
      <c r="E447" s="83">
        <f t="shared" si="97"/>
        <v>0.22563501999684377</v>
      </c>
      <c r="F447" s="25">
        <f t="shared" si="98"/>
        <v>3.4601500000000001</v>
      </c>
      <c r="G447" s="25">
        <f t="shared" si="99"/>
        <v>0.22563501999684377</v>
      </c>
      <c r="H447" s="25">
        <f t="shared" si="100"/>
        <v>11.9726380225</v>
      </c>
      <c r="I447" s="25">
        <f t="shared" si="101"/>
        <v>41.427123453553378</v>
      </c>
      <c r="J447" s="25">
        <f t="shared" si="102"/>
        <v>143.34406121781274</v>
      </c>
      <c r="K447" s="25">
        <f t="shared" si="103"/>
        <v>0.78073101444207893</v>
      </c>
      <c r="L447" s="25">
        <f t="shared" si="104"/>
        <v>2.7014464196217594</v>
      </c>
      <c r="M447" s="25">
        <f t="shared" ca="1" si="105"/>
        <v>0.22568369714733741</v>
      </c>
      <c r="N447" s="25">
        <f t="shared" ca="1" si="106"/>
        <v>2.3694649801807006E-9</v>
      </c>
      <c r="O447" s="24">
        <f t="shared" ca="1" si="107"/>
        <v>32521712395.12886</v>
      </c>
      <c r="P447" s="25">
        <f t="shared" ca="1" si="108"/>
        <v>23316279671.834301</v>
      </c>
      <c r="Q447" s="25">
        <f t="shared" ca="1" si="109"/>
        <v>14570723171.188568</v>
      </c>
      <c r="R447">
        <f t="shared" ca="1" si="110"/>
        <v>-4.8677150493642296E-5</v>
      </c>
    </row>
    <row r="448" spans="1:18" x14ac:dyDescent="0.2">
      <c r="A448">
        <v>34601.5</v>
      </c>
      <c r="B448">
        <v>0.22563501999684377</v>
      </c>
      <c r="C448">
        <v>1</v>
      </c>
      <c r="D448" s="83">
        <f t="shared" si="96"/>
        <v>3.4601500000000001</v>
      </c>
      <c r="E448" s="83">
        <f t="shared" si="97"/>
        <v>0.22563501999684377</v>
      </c>
      <c r="F448" s="25">
        <f t="shared" si="98"/>
        <v>3.4601500000000001</v>
      </c>
      <c r="G448" s="25">
        <f t="shared" si="99"/>
        <v>0.22563501999684377</v>
      </c>
      <c r="H448" s="25">
        <f t="shared" si="100"/>
        <v>11.9726380225</v>
      </c>
      <c r="I448" s="25">
        <f t="shared" si="101"/>
        <v>41.427123453553378</v>
      </c>
      <c r="J448" s="25">
        <f t="shared" si="102"/>
        <v>143.34406121781274</v>
      </c>
      <c r="K448" s="25">
        <f t="shared" si="103"/>
        <v>0.78073101444207893</v>
      </c>
      <c r="L448" s="25">
        <f t="shared" si="104"/>
        <v>2.7014464196217594</v>
      </c>
      <c r="M448" s="25">
        <f t="shared" ca="1" si="105"/>
        <v>0.22568369714733741</v>
      </c>
      <c r="N448" s="25">
        <f t="shared" ca="1" si="106"/>
        <v>2.3694649801807006E-9</v>
      </c>
      <c r="O448" s="24">
        <f t="shared" ca="1" si="107"/>
        <v>32521712395.12886</v>
      </c>
      <c r="P448" s="25">
        <f t="shared" ca="1" si="108"/>
        <v>23316279671.834301</v>
      </c>
      <c r="Q448" s="25">
        <f t="shared" ca="1" si="109"/>
        <v>14570723171.188568</v>
      </c>
      <c r="R448">
        <f t="shared" ca="1" si="110"/>
        <v>-4.8677150493642296E-5</v>
      </c>
    </row>
    <row r="449" spans="1:18" x14ac:dyDescent="0.2">
      <c r="A449">
        <v>34601.5</v>
      </c>
      <c r="B449">
        <v>0.22567501999583328</v>
      </c>
      <c r="C449">
        <v>1</v>
      </c>
      <c r="D449" s="83">
        <f t="shared" si="96"/>
        <v>3.4601500000000001</v>
      </c>
      <c r="E449" s="83">
        <f t="shared" si="97"/>
        <v>0.22567501999583328</v>
      </c>
      <c r="F449" s="25">
        <f t="shared" si="98"/>
        <v>3.4601500000000001</v>
      </c>
      <c r="G449" s="25">
        <f t="shared" si="99"/>
        <v>0.22567501999583328</v>
      </c>
      <c r="H449" s="25">
        <f t="shared" si="100"/>
        <v>11.9726380225</v>
      </c>
      <c r="I449" s="25">
        <f t="shared" si="101"/>
        <v>41.427123453553378</v>
      </c>
      <c r="J449" s="25">
        <f t="shared" si="102"/>
        <v>143.34406121781274</v>
      </c>
      <c r="K449" s="25">
        <f t="shared" si="103"/>
        <v>0.78086942043858254</v>
      </c>
      <c r="L449" s="25">
        <f t="shared" si="104"/>
        <v>2.7019253251305613</v>
      </c>
      <c r="M449" s="25">
        <f t="shared" ca="1" si="105"/>
        <v>0.22568369714733741</v>
      </c>
      <c r="N449" s="25">
        <f t="shared" ca="1" si="106"/>
        <v>7.529295822557848E-11</v>
      </c>
      <c r="O449" s="24">
        <f t="shared" ca="1" si="107"/>
        <v>32521712395.12886</v>
      </c>
      <c r="P449" s="25">
        <f t="shared" ca="1" si="108"/>
        <v>23316279671.834301</v>
      </c>
      <c r="Q449" s="25">
        <f t="shared" ca="1" si="109"/>
        <v>14570723171.188568</v>
      </c>
      <c r="R449">
        <f t="shared" ca="1" si="110"/>
        <v>-8.6771515041272895E-6</v>
      </c>
    </row>
    <row r="450" spans="1:18" x14ac:dyDescent="0.2">
      <c r="A450">
        <v>34601.5</v>
      </c>
      <c r="B450">
        <v>0.22567501999583328</v>
      </c>
      <c r="C450">
        <v>1</v>
      </c>
      <c r="D450" s="83">
        <f t="shared" si="96"/>
        <v>3.4601500000000001</v>
      </c>
      <c r="E450" s="83">
        <f t="shared" si="97"/>
        <v>0.22567501999583328</v>
      </c>
      <c r="F450" s="25">
        <f t="shared" si="98"/>
        <v>3.4601500000000001</v>
      </c>
      <c r="G450" s="25">
        <f t="shared" si="99"/>
        <v>0.22567501999583328</v>
      </c>
      <c r="H450" s="25">
        <f t="shared" si="100"/>
        <v>11.9726380225</v>
      </c>
      <c r="I450" s="25">
        <f t="shared" si="101"/>
        <v>41.427123453553378</v>
      </c>
      <c r="J450" s="25">
        <f t="shared" si="102"/>
        <v>143.34406121781274</v>
      </c>
      <c r="K450" s="25">
        <f t="shared" si="103"/>
        <v>0.78086942043858254</v>
      </c>
      <c r="L450" s="25">
        <f t="shared" si="104"/>
        <v>2.7019253251305613</v>
      </c>
      <c r="M450" s="25">
        <f t="shared" ca="1" si="105"/>
        <v>0.22568369714733741</v>
      </c>
      <c r="N450" s="25">
        <f t="shared" ca="1" si="106"/>
        <v>7.529295822557848E-11</v>
      </c>
      <c r="O450" s="24">
        <f t="shared" ca="1" si="107"/>
        <v>32521712395.12886</v>
      </c>
      <c r="P450" s="25">
        <f t="shared" ca="1" si="108"/>
        <v>23316279671.834301</v>
      </c>
      <c r="Q450" s="25">
        <f t="shared" ca="1" si="109"/>
        <v>14570723171.188568</v>
      </c>
      <c r="R450">
        <f t="shared" ca="1" si="110"/>
        <v>-8.6771515041272895E-6</v>
      </c>
    </row>
    <row r="451" spans="1:18" x14ac:dyDescent="0.2">
      <c r="A451">
        <v>34601.5</v>
      </c>
      <c r="B451">
        <v>0.22593501999654109</v>
      </c>
      <c r="C451">
        <v>1</v>
      </c>
      <c r="D451" s="83">
        <f t="shared" si="96"/>
        <v>3.4601500000000001</v>
      </c>
      <c r="E451" s="83">
        <f t="shared" si="97"/>
        <v>0.22593501999654109</v>
      </c>
      <c r="F451" s="25">
        <f t="shared" si="98"/>
        <v>3.4601500000000001</v>
      </c>
      <c r="G451" s="25">
        <f t="shared" si="99"/>
        <v>0.22593501999654109</v>
      </c>
      <c r="H451" s="25">
        <f t="shared" si="100"/>
        <v>11.9726380225</v>
      </c>
      <c r="I451" s="25">
        <f t="shared" si="101"/>
        <v>41.427123453553378</v>
      </c>
      <c r="J451" s="25">
        <f t="shared" si="102"/>
        <v>143.34406121781274</v>
      </c>
      <c r="K451" s="25">
        <f t="shared" si="103"/>
        <v>0.7817690594410317</v>
      </c>
      <c r="L451" s="25">
        <f t="shared" si="104"/>
        <v>2.7050382110248861</v>
      </c>
      <c r="M451" s="25">
        <f t="shared" ca="1" si="105"/>
        <v>0.22568369714733741</v>
      </c>
      <c r="N451" s="25">
        <f t="shared" ca="1" si="106"/>
        <v>6.3163174531854599E-8</v>
      </c>
      <c r="O451" s="24">
        <f t="shared" ca="1" si="107"/>
        <v>32521712395.12886</v>
      </c>
      <c r="P451" s="25">
        <f t="shared" ca="1" si="108"/>
        <v>23316279671.834301</v>
      </c>
      <c r="Q451" s="25">
        <f t="shared" ca="1" si="109"/>
        <v>14570723171.188568</v>
      </c>
      <c r="R451">
        <f t="shared" ca="1" si="110"/>
        <v>2.5132284920367787E-4</v>
      </c>
    </row>
    <row r="452" spans="1:18" x14ac:dyDescent="0.2">
      <c r="A452">
        <v>34601.5</v>
      </c>
      <c r="B452">
        <v>0.2259750199955306</v>
      </c>
      <c r="C452">
        <v>1</v>
      </c>
      <c r="D452" s="83">
        <f t="shared" si="96"/>
        <v>3.4601500000000001</v>
      </c>
      <c r="E452" s="83">
        <f t="shared" si="97"/>
        <v>0.2259750199955306</v>
      </c>
      <c r="F452" s="25">
        <f t="shared" si="98"/>
        <v>3.4601500000000001</v>
      </c>
      <c r="G452" s="25">
        <f t="shared" si="99"/>
        <v>0.2259750199955306</v>
      </c>
      <c r="H452" s="25">
        <f t="shared" si="100"/>
        <v>11.9726380225</v>
      </c>
      <c r="I452" s="25">
        <f t="shared" si="101"/>
        <v>41.427123453553378</v>
      </c>
      <c r="J452" s="25">
        <f t="shared" si="102"/>
        <v>143.34406121781274</v>
      </c>
      <c r="K452" s="25">
        <f t="shared" si="103"/>
        <v>0.7819074654375352</v>
      </c>
      <c r="L452" s="25">
        <f t="shared" si="104"/>
        <v>2.7055171165336875</v>
      </c>
      <c r="M452" s="25">
        <f t="shared" ca="1" si="105"/>
        <v>0.22568369714733741</v>
      </c>
      <c r="N452" s="25">
        <f t="shared" ca="1" si="106"/>
        <v>8.48690018793941E-8</v>
      </c>
      <c r="O452" s="24">
        <f t="shared" ca="1" si="107"/>
        <v>32521712395.12886</v>
      </c>
      <c r="P452" s="25">
        <f t="shared" ca="1" si="108"/>
        <v>23316279671.834301</v>
      </c>
      <c r="Q452" s="25">
        <f t="shared" ca="1" si="109"/>
        <v>14570723171.188568</v>
      </c>
      <c r="R452">
        <f t="shared" ca="1" si="110"/>
        <v>2.9132284819319287E-4</v>
      </c>
    </row>
    <row r="453" spans="1:18" x14ac:dyDescent="0.2">
      <c r="A453">
        <v>34641.5</v>
      </c>
      <c r="B453">
        <v>0.22672221999528119</v>
      </c>
      <c r="C453">
        <v>1</v>
      </c>
      <c r="D453" s="83">
        <f t="shared" si="96"/>
        <v>3.4641500000000001</v>
      </c>
      <c r="E453" s="83">
        <f t="shared" si="97"/>
        <v>0.22672221999528119</v>
      </c>
      <c r="F453" s="25">
        <f t="shared" si="98"/>
        <v>3.4641500000000001</v>
      </c>
      <c r="G453" s="25">
        <f t="shared" si="99"/>
        <v>0.22672221999528119</v>
      </c>
      <c r="H453" s="25">
        <f t="shared" si="100"/>
        <v>12.0003352225</v>
      </c>
      <c r="I453" s="25">
        <f t="shared" si="101"/>
        <v>41.570961261023378</v>
      </c>
      <c r="J453" s="25">
        <f t="shared" si="102"/>
        <v>144.00804545237415</v>
      </c>
      <c r="K453" s="25">
        <f t="shared" si="103"/>
        <v>0.78539977839665331</v>
      </c>
      <c r="L453" s="25">
        <f t="shared" si="104"/>
        <v>2.7207426423327665</v>
      </c>
      <c r="M453" s="25">
        <f t="shared" ca="1" si="105"/>
        <v>0.2261803036230593</v>
      </c>
      <c r="N453" s="25">
        <f t="shared" ca="1" si="106"/>
        <v>2.936733544821401E-7</v>
      </c>
      <c r="O453" s="24">
        <f t="shared" ca="1" si="107"/>
        <v>32529999252.187462</v>
      </c>
      <c r="P453" s="25">
        <f t="shared" ca="1" si="108"/>
        <v>24213662806.0462</v>
      </c>
      <c r="Q453" s="25">
        <f t="shared" ca="1" si="109"/>
        <v>14830516624.640465</v>
      </c>
      <c r="R453">
        <f t="shared" ca="1" si="110"/>
        <v>5.4191637222189559E-4</v>
      </c>
    </row>
    <row r="454" spans="1:18" x14ac:dyDescent="0.2">
      <c r="A454">
        <v>34651</v>
      </c>
      <c r="B454">
        <v>0.22836667999945348</v>
      </c>
      <c r="C454">
        <v>1</v>
      </c>
      <c r="D454" s="83">
        <f t="shared" si="96"/>
        <v>3.4651000000000001</v>
      </c>
      <c r="E454" s="83">
        <f t="shared" si="97"/>
        <v>0.22836667999945348</v>
      </c>
      <c r="F454" s="25">
        <f t="shared" si="98"/>
        <v>3.4651000000000001</v>
      </c>
      <c r="G454" s="25">
        <f t="shared" si="99"/>
        <v>0.22836667999945348</v>
      </c>
      <c r="H454" s="25">
        <f t="shared" si="100"/>
        <v>12.00691801</v>
      </c>
      <c r="I454" s="25">
        <f t="shared" si="101"/>
        <v>41.605171596451001</v>
      </c>
      <c r="J454" s="25">
        <f t="shared" si="102"/>
        <v>144.16608009886235</v>
      </c>
      <c r="K454" s="25">
        <f t="shared" si="103"/>
        <v>0.79131338286610631</v>
      </c>
      <c r="L454" s="25">
        <f t="shared" si="104"/>
        <v>2.7419800029693451</v>
      </c>
      <c r="M454" s="25">
        <f t="shared" ca="1" si="105"/>
        <v>0.22629832280570339</v>
      </c>
      <c r="N454" s="25">
        <f t="shared" ca="1" si="106"/>
        <v>4.2781014809377561E-6</v>
      </c>
      <c r="O454" s="24">
        <f t="shared" ca="1" si="107"/>
        <v>32531639487.358906</v>
      </c>
      <c r="P454" s="25">
        <f t="shared" ca="1" si="108"/>
        <v>24429736323.04797</v>
      </c>
      <c r="Q454" s="25">
        <f t="shared" ca="1" si="109"/>
        <v>14892650617.338339</v>
      </c>
      <c r="R454">
        <f t="shared" ca="1" si="110"/>
        <v>2.0683571937500922E-3</v>
      </c>
    </row>
    <row r="455" spans="1:18" x14ac:dyDescent="0.2">
      <c r="A455">
        <v>34662.5</v>
      </c>
      <c r="B455">
        <v>0.2266204999978072</v>
      </c>
      <c r="C455">
        <v>1</v>
      </c>
      <c r="D455" s="83">
        <f t="shared" si="96"/>
        <v>3.4662500000000001</v>
      </c>
      <c r="E455" s="83">
        <f t="shared" si="97"/>
        <v>0.2266204999978072</v>
      </c>
      <c r="F455" s="25">
        <f t="shared" si="98"/>
        <v>3.4662500000000001</v>
      </c>
      <c r="G455" s="25">
        <f t="shared" si="99"/>
        <v>0.2266204999978072</v>
      </c>
      <c r="H455" s="25">
        <f t="shared" si="100"/>
        <v>12.0148890625</v>
      </c>
      <c r="I455" s="25">
        <f t="shared" si="101"/>
        <v>41.646609212890624</v>
      </c>
      <c r="J455" s="25">
        <f t="shared" si="102"/>
        <v>144.35755918418212</v>
      </c>
      <c r="K455" s="25">
        <f t="shared" si="103"/>
        <v>0.78552330811739923</v>
      </c>
      <c r="L455" s="25">
        <f t="shared" si="104"/>
        <v>2.7228201667619349</v>
      </c>
      <c r="M455" s="25">
        <f t="shared" ca="1" si="105"/>
        <v>0.22644122672309966</v>
      </c>
      <c r="N455" s="25">
        <f t="shared" ca="1" si="106"/>
        <v>3.2138907024365843E-8</v>
      </c>
      <c r="O455" s="24">
        <f t="shared" ca="1" si="107"/>
        <v>32533456614.541119</v>
      </c>
      <c r="P455" s="25">
        <f t="shared" ca="1" si="108"/>
        <v>24692818083.172375</v>
      </c>
      <c r="Q455" s="25">
        <f t="shared" ca="1" si="109"/>
        <v>14968088503.724968</v>
      </c>
      <c r="R455">
        <f t="shared" ca="1" si="110"/>
        <v>1.7927327470754206E-4</v>
      </c>
    </row>
    <row r="456" spans="1:18" x14ac:dyDescent="0.2">
      <c r="A456">
        <v>34670</v>
      </c>
      <c r="B456">
        <v>0.22285559999727411</v>
      </c>
      <c r="C456">
        <v>1</v>
      </c>
      <c r="D456" s="83">
        <f t="shared" si="96"/>
        <v>3.4670000000000001</v>
      </c>
      <c r="E456" s="83">
        <f t="shared" si="97"/>
        <v>0.22285559999727411</v>
      </c>
      <c r="F456" s="25">
        <f t="shared" si="98"/>
        <v>3.4670000000000001</v>
      </c>
      <c r="G456" s="25">
        <f t="shared" si="99"/>
        <v>0.22285559999727411</v>
      </c>
      <c r="H456" s="25">
        <f t="shared" si="100"/>
        <v>12.020089</v>
      </c>
      <c r="I456" s="25">
        <f t="shared" si="101"/>
        <v>41.673648563</v>
      </c>
      <c r="J456" s="25">
        <f t="shared" si="102"/>
        <v>144.48253956792101</v>
      </c>
      <c r="K456" s="25">
        <f t="shared" si="103"/>
        <v>0.77264036519054935</v>
      </c>
      <c r="L456" s="25">
        <f t="shared" si="104"/>
        <v>2.6787441461156347</v>
      </c>
      <c r="M456" s="25">
        <f t="shared" ca="1" si="105"/>
        <v>0.22653444770120637</v>
      </c>
      <c r="N456" s="25">
        <f t="shared" ca="1" si="106"/>
        <v>1.3533920428727651E-5</v>
      </c>
      <c r="O456" s="24">
        <f t="shared" ca="1" si="107"/>
        <v>32534542311.92683</v>
      </c>
      <c r="P456" s="25">
        <f t="shared" ca="1" si="108"/>
        <v>24865291331.456284</v>
      </c>
      <c r="Q456" s="25">
        <f t="shared" ca="1" si="109"/>
        <v>15017418922.266382</v>
      </c>
      <c r="R456">
        <f t="shared" ca="1" si="110"/>
        <v>-3.6788477039322587E-3</v>
      </c>
    </row>
    <row r="457" spans="1:18" x14ac:dyDescent="0.2">
      <c r="A457">
        <v>34733.5</v>
      </c>
      <c r="B457">
        <v>0.22825277999800164</v>
      </c>
      <c r="C457">
        <v>1</v>
      </c>
      <c r="D457" s="83">
        <f t="shared" si="96"/>
        <v>3.4733499999999999</v>
      </c>
      <c r="E457" s="83">
        <f t="shared" si="97"/>
        <v>0.22825277999800164</v>
      </c>
      <c r="F457" s="25">
        <f t="shared" si="98"/>
        <v>3.4733499999999999</v>
      </c>
      <c r="G457" s="25">
        <f t="shared" si="99"/>
        <v>0.22825277999800164</v>
      </c>
      <c r="H457" s="25">
        <f t="shared" si="100"/>
        <v>12.0641602225</v>
      </c>
      <c r="I457" s="25">
        <f t="shared" si="101"/>
        <v>41.903050908820376</v>
      </c>
      <c r="J457" s="25">
        <f t="shared" si="102"/>
        <v>145.54396187415125</v>
      </c>
      <c r="K457" s="25">
        <f t="shared" si="103"/>
        <v>0.79280179340605894</v>
      </c>
      <c r="L457" s="25">
        <f t="shared" si="104"/>
        <v>2.7536781091269349</v>
      </c>
      <c r="M457" s="25">
        <f t="shared" ca="1" si="105"/>
        <v>0.22732443909511013</v>
      </c>
      <c r="N457" s="25">
        <f t="shared" ca="1" si="106"/>
        <v>8.6181683198142639E-7</v>
      </c>
      <c r="O457" s="24">
        <f t="shared" ca="1" si="107"/>
        <v>32540589625.231998</v>
      </c>
      <c r="P457" s="25">
        <f t="shared" ca="1" si="108"/>
        <v>26354150589.578793</v>
      </c>
      <c r="Q457" s="25">
        <f t="shared" ca="1" si="109"/>
        <v>15439269677.266964</v>
      </c>
      <c r="R457">
        <f t="shared" ca="1" si="110"/>
        <v>9.2834090289151128E-4</v>
      </c>
    </row>
    <row r="458" spans="1:18" x14ac:dyDescent="0.2">
      <c r="A458">
        <v>34736</v>
      </c>
      <c r="B458">
        <v>0.22756447999563534</v>
      </c>
      <c r="C458">
        <v>1</v>
      </c>
      <c r="D458" s="83">
        <f t="shared" si="96"/>
        <v>3.4735999999999998</v>
      </c>
      <c r="E458" s="83">
        <f t="shared" si="97"/>
        <v>0.22756447999563534</v>
      </c>
      <c r="F458" s="25">
        <f t="shared" si="98"/>
        <v>3.4735999999999998</v>
      </c>
      <c r="G458" s="25">
        <f t="shared" si="99"/>
        <v>0.22756447999563534</v>
      </c>
      <c r="H458" s="25">
        <f t="shared" si="100"/>
        <v>12.065896959999998</v>
      </c>
      <c r="I458" s="25">
        <f t="shared" si="101"/>
        <v>41.912099680255992</v>
      </c>
      <c r="J458" s="25">
        <f t="shared" si="102"/>
        <v>145.5858694493372</v>
      </c>
      <c r="K458" s="25">
        <f t="shared" si="103"/>
        <v>0.79046797771283883</v>
      </c>
      <c r="L458" s="25">
        <f t="shared" si="104"/>
        <v>2.7457695673833169</v>
      </c>
      <c r="M458" s="25">
        <f t="shared" ca="1" si="105"/>
        <v>0.22735556748503957</v>
      </c>
      <c r="N458" s="25">
        <f t="shared" ca="1" si="106"/>
        <v>4.3644437083425897E-8</v>
      </c>
      <c r="O458" s="24">
        <f t="shared" ca="1" si="107"/>
        <v>32540712599.328106</v>
      </c>
      <c r="P458" s="25">
        <f t="shared" ca="1" si="108"/>
        <v>26413818763.666946</v>
      </c>
      <c r="Q458" s="25">
        <f t="shared" ca="1" si="109"/>
        <v>15456031736.279032</v>
      </c>
      <c r="R458">
        <f t="shared" ca="1" si="110"/>
        <v>2.0891251059576565E-4</v>
      </c>
    </row>
    <row r="459" spans="1:18" x14ac:dyDescent="0.2">
      <c r="A459">
        <v>34736</v>
      </c>
      <c r="B459">
        <v>0.22816447999502998</v>
      </c>
      <c r="C459">
        <v>1</v>
      </c>
      <c r="D459" s="83">
        <f t="shared" si="96"/>
        <v>3.4735999999999998</v>
      </c>
      <c r="E459" s="83">
        <f t="shared" si="97"/>
        <v>0.22816447999502998</v>
      </c>
      <c r="F459" s="25">
        <f t="shared" si="98"/>
        <v>3.4735999999999998</v>
      </c>
      <c r="G459" s="25">
        <f t="shared" si="99"/>
        <v>0.22816447999502998</v>
      </c>
      <c r="H459" s="25">
        <f t="shared" si="100"/>
        <v>12.065896959999998</v>
      </c>
      <c r="I459" s="25">
        <f t="shared" si="101"/>
        <v>41.912099680255992</v>
      </c>
      <c r="J459" s="25">
        <f t="shared" si="102"/>
        <v>145.5858694493372</v>
      </c>
      <c r="K459" s="25">
        <f t="shared" si="103"/>
        <v>0.79255213771073607</v>
      </c>
      <c r="L459" s="25">
        <f t="shared" si="104"/>
        <v>2.7530091055520125</v>
      </c>
      <c r="M459" s="25">
        <f t="shared" ca="1" si="105"/>
        <v>0.22735556748503957</v>
      </c>
      <c r="N459" s="25">
        <f t="shared" ca="1" si="106"/>
        <v>6.5433944881897866E-7</v>
      </c>
      <c r="O459" s="24">
        <f t="shared" ca="1" si="107"/>
        <v>32540712599.328106</v>
      </c>
      <c r="P459" s="25">
        <f t="shared" ca="1" si="108"/>
        <v>26413818763.666946</v>
      </c>
      <c r="Q459" s="25">
        <f t="shared" ca="1" si="109"/>
        <v>15456031736.279032</v>
      </c>
      <c r="R459">
        <f t="shared" ca="1" si="110"/>
        <v>8.0891250999040598E-4</v>
      </c>
    </row>
    <row r="460" spans="1:18" x14ac:dyDescent="0.2">
      <c r="A460">
        <v>34762.5</v>
      </c>
      <c r="B460">
        <v>0.22848849999718368</v>
      </c>
      <c r="C460">
        <v>1</v>
      </c>
      <c r="D460" s="83">
        <f t="shared" si="96"/>
        <v>3.4762499999999998</v>
      </c>
      <c r="E460" s="83">
        <f t="shared" si="97"/>
        <v>0.22848849999718368</v>
      </c>
      <c r="F460" s="25">
        <f t="shared" si="98"/>
        <v>3.4762499999999998</v>
      </c>
      <c r="G460" s="25">
        <f t="shared" si="99"/>
        <v>0.22848849999718368</v>
      </c>
      <c r="H460" s="25">
        <f t="shared" si="100"/>
        <v>12.084314062499999</v>
      </c>
      <c r="I460" s="25">
        <f t="shared" si="101"/>
        <v>42.008096759765621</v>
      </c>
      <c r="J460" s="25">
        <f t="shared" si="102"/>
        <v>146.03064636113524</v>
      </c>
      <c r="K460" s="25">
        <f t="shared" si="103"/>
        <v>0.79428314811520973</v>
      </c>
      <c r="L460" s="25">
        <f t="shared" si="104"/>
        <v>2.7611267936354977</v>
      </c>
      <c r="M460" s="25">
        <f t="shared" ca="1" si="105"/>
        <v>0.22768565122248402</v>
      </c>
      <c r="N460" s="25">
        <f t="shared" ca="1" si="106"/>
        <v>6.4456615503674607E-7</v>
      </c>
      <c r="O460" s="24">
        <f t="shared" ca="1" si="107"/>
        <v>32541479948.048302</v>
      </c>
      <c r="P460" s="25">
        <f t="shared" ca="1" si="108"/>
        <v>27051231936.002499</v>
      </c>
      <c r="Q460" s="25">
        <f t="shared" ca="1" si="109"/>
        <v>15634428913.622627</v>
      </c>
      <c r="R460">
        <f t="shared" ca="1" si="110"/>
        <v>8.0284877469966043E-4</v>
      </c>
    </row>
    <row r="461" spans="1:18" x14ac:dyDescent="0.2">
      <c r="A461">
        <v>34765</v>
      </c>
      <c r="B461">
        <v>0.22730020000017248</v>
      </c>
      <c r="C461">
        <v>1</v>
      </c>
      <c r="D461" s="83">
        <f t="shared" si="96"/>
        <v>3.4765000000000001</v>
      </c>
      <c r="E461" s="83">
        <f t="shared" si="97"/>
        <v>0.22730020000017248</v>
      </c>
      <c r="F461" s="25">
        <f t="shared" si="98"/>
        <v>3.4765000000000001</v>
      </c>
      <c r="G461" s="25">
        <f t="shared" si="99"/>
        <v>0.22730020000017248</v>
      </c>
      <c r="H461" s="25">
        <f t="shared" si="100"/>
        <v>12.086052250000002</v>
      </c>
      <c r="I461" s="25">
        <f t="shared" si="101"/>
        <v>42.01716064712501</v>
      </c>
      <c r="J461" s="25">
        <f t="shared" si="102"/>
        <v>146.07265898973012</v>
      </c>
      <c r="K461" s="25">
        <f t="shared" si="103"/>
        <v>0.79020914530059971</v>
      </c>
      <c r="L461" s="25">
        <f t="shared" si="104"/>
        <v>2.7471620936375349</v>
      </c>
      <c r="M461" s="25">
        <f t="shared" ca="1" si="105"/>
        <v>0.22771680278301581</v>
      </c>
      <c r="N461" s="25">
        <f t="shared" ca="1" si="106"/>
        <v>1.7355787867280998E-7</v>
      </c>
      <c r="O461" s="24">
        <f t="shared" ca="1" si="107"/>
        <v>32541501756.020409</v>
      </c>
      <c r="P461" s="25">
        <f t="shared" ca="1" si="108"/>
        <v>27111831438.104214</v>
      </c>
      <c r="Q461" s="25">
        <f t="shared" ca="1" si="109"/>
        <v>15651326802.208157</v>
      </c>
      <c r="R461">
        <f t="shared" ca="1" si="110"/>
        <v>-4.1660278284333385E-4</v>
      </c>
    </row>
    <row r="462" spans="1:18" x14ac:dyDescent="0.2">
      <c r="A462">
        <v>34800</v>
      </c>
      <c r="B462">
        <v>0.22676399999909336</v>
      </c>
      <c r="C462">
        <v>1</v>
      </c>
      <c r="D462" s="83">
        <f t="shared" si="96"/>
        <v>3.48</v>
      </c>
      <c r="E462" s="83">
        <f t="shared" si="97"/>
        <v>0.22676399999909336</v>
      </c>
      <c r="F462" s="25">
        <f t="shared" si="98"/>
        <v>3.48</v>
      </c>
      <c r="G462" s="25">
        <f t="shared" si="99"/>
        <v>0.22676399999909336</v>
      </c>
      <c r="H462" s="25">
        <f t="shared" si="100"/>
        <v>12.1104</v>
      </c>
      <c r="I462" s="25">
        <f t="shared" si="101"/>
        <v>42.144192000000004</v>
      </c>
      <c r="J462" s="25">
        <f t="shared" si="102"/>
        <v>146.66178816000001</v>
      </c>
      <c r="K462" s="25">
        <f t="shared" si="103"/>
        <v>0.78913871999684493</v>
      </c>
      <c r="L462" s="25">
        <f t="shared" si="104"/>
        <v>2.7462027455890206</v>
      </c>
      <c r="M462" s="25">
        <f t="shared" ca="1" si="105"/>
        <v>0.22815313436436022</v>
      </c>
      <c r="N462" s="25">
        <f t="shared" ca="1" si="106"/>
        <v>1.9296942847653582E-6</v>
      </c>
      <c r="O462" s="24">
        <f t="shared" ca="1" si="107"/>
        <v>32540891328.186291</v>
      </c>
      <c r="P462" s="25">
        <f t="shared" ca="1" si="108"/>
        <v>27968702307.377975</v>
      </c>
      <c r="Q462" s="25">
        <f t="shared" ca="1" si="109"/>
        <v>15889131450.506592</v>
      </c>
      <c r="R462">
        <f t="shared" ca="1" si="110"/>
        <v>-1.3891343652668586E-3</v>
      </c>
    </row>
    <row r="463" spans="1:18" x14ac:dyDescent="0.2">
      <c r="A463">
        <v>34809</v>
      </c>
      <c r="B463">
        <v>0.22760611999547109</v>
      </c>
      <c r="C463">
        <v>1</v>
      </c>
      <c r="D463" s="83">
        <f t="shared" si="96"/>
        <v>3.4809000000000001</v>
      </c>
      <c r="E463" s="83">
        <f t="shared" si="97"/>
        <v>0.22760611999547109</v>
      </c>
      <c r="F463" s="25">
        <f t="shared" si="98"/>
        <v>3.4809000000000001</v>
      </c>
      <c r="G463" s="25">
        <f t="shared" si="99"/>
        <v>0.22760611999547109</v>
      </c>
      <c r="H463" s="25">
        <f t="shared" si="100"/>
        <v>12.116664810000001</v>
      </c>
      <c r="I463" s="25">
        <f t="shared" si="101"/>
        <v>42.176898537129006</v>
      </c>
      <c r="J463" s="25">
        <f t="shared" si="102"/>
        <v>146.81356611789235</v>
      </c>
      <c r="K463" s="25">
        <f t="shared" si="103"/>
        <v>0.79227414309223532</v>
      </c>
      <c r="L463" s="25">
        <f t="shared" si="104"/>
        <v>2.7578270646897618</v>
      </c>
      <c r="M463" s="25">
        <f t="shared" ca="1" si="105"/>
        <v>0.22826539719356265</v>
      </c>
      <c r="N463" s="25">
        <f t="shared" ca="1" si="106"/>
        <v>4.3464642392345383E-7</v>
      </c>
      <c r="O463" s="24">
        <f t="shared" ca="1" si="107"/>
        <v>32540458073.245857</v>
      </c>
      <c r="P463" s="25">
        <f t="shared" ca="1" si="108"/>
        <v>28191606825.680004</v>
      </c>
      <c r="Q463" s="25">
        <f t="shared" ca="1" si="109"/>
        <v>15950654426.222643</v>
      </c>
      <c r="R463">
        <f t="shared" ca="1" si="110"/>
        <v>-6.5927719809155683E-4</v>
      </c>
    </row>
    <row r="464" spans="1:18" x14ac:dyDescent="0.2">
      <c r="A464">
        <v>34811.5</v>
      </c>
      <c r="B464">
        <v>0.22901781999826198</v>
      </c>
      <c r="C464">
        <v>1</v>
      </c>
      <c r="D464" s="83">
        <f t="shared" si="96"/>
        <v>3.48115</v>
      </c>
      <c r="E464" s="83">
        <f t="shared" si="97"/>
        <v>0.22901781999826198</v>
      </c>
      <c r="F464" s="25">
        <f t="shared" si="98"/>
        <v>3.48115</v>
      </c>
      <c r="G464" s="25">
        <f t="shared" si="99"/>
        <v>0.22901781999826198</v>
      </c>
      <c r="H464" s="25">
        <f t="shared" si="100"/>
        <v>12.118405322499999</v>
      </c>
      <c r="I464" s="25">
        <f t="shared" si="101"/>
        <v>42.185986688420869</v>
      </c>
      <c r="J464" s="25">
        <f t="shared" si="102"/>
        <v>146.85574756039631</v>
      </c>
      <c r="K464" s="25">
        <f t="shared" si="103"/>
        <v>0.79724538408694967</v>
      </c>
      <c r="L464" s="25">
        <f t="shared" si="104"/>
        <v>2.775330768814285</v>
      </c>
      <c r="M464" s="25">
        <f t="shared" ca="1" si="105"/>
        <v>0.22829658590695662</v>
      </c>
      <c r="N464" s="25">
        <f t="shared" ca="1" si="106"/>
        <v>5.2017861446107872E-7</v>
      </c>
      <c r="O464" s="24">
        <f t="shared" ca="1" si="107"/>
        <v>32540317666.407066</v>
      </c>
      <c r="P464" s="25">
        <f t="shared" ca="1" si="108"/>
        <v>28253711674.180168</v>
      </c>
      <c r="Q464" s="25">
        <f t="shared" ca="1" si="109"/>
        <v>15967771297.412571</v>
      </c>
      <c r="R464">
        <f t="shared" ca="1" si="110"/>
        <v>7.212340913053672E-4</v>
      </c>
    </row>
    <row r="465" spans="1:18" x14ac:dyDescent="0.2">
      <c r="A465">
        <v>35428</v>
      </c>
      <c r="B465">
        <v>0.2369030399931944</v>
      </c>
      <c r="C465">
        <v>0.6</v>
      </c>
      <c r="D465" s="83">
        <f t="shared" si="96"/>
        <v>3.5428000000000002</v>
      </c>
      <c r="E465" s="83">
        <f t="shared" si="97"/>
        <v>0.2369030399931944</v>
      </c>
      <c r="F465" s="25">
        <f t="shared" si="98"/>
        <v>2.12568</v>
      </c>
      <c r="G465" s="25">
        <f t="shared" si="99"/>
        <v>0.14214182399591663</v>
      </c>
      <c r="H465" s="25">
        <f t="shared" si="100"/>
        <v>7.5308591040000001</v>
      </c>
      <c r="I465" s="25">
        <f t="shared" si="101"/>
        <v>26.680327633651203</v>
      </c>
      <c r="J465" s="25">
        <f t="shared" si="102"/>
        <v>94.523064740499493</v>
      </c>
      <c r="K465" s="25">
        <f t="shared" si="103"/>
        <v>0.50358005405273343</v>
      </c>
      <c r="L465" s="25">
        <f t="shared" si="104"/>
        <v>1.7840834154980241</v>
      </c>
      <c r="M465" s="25">
        <f t="shared" ca="1" si="105"/>
        <v>0.23604870342050599</v>
      </c>
      <c r="N465" s="25">
        <f t="shared" ca="1" si="106"/>
        <v>4.3793458765978501E-7</v>
      </c>
      <c r="O465" s="24">
        <f t="shared" ca="1" si="107"/>
        <v>11606449945.854532</v>
      </c>
      <c r="P465" s="25">
        <f t="shared" ca="1" si="108"/>
        <v>16617968070.777395</v>
      </c>
      <c r="Q465" s="25">
        <f t="shared" ca="1" si="109"/>
        <v>7401662874.4247112</v>
      </c>
      <c r="R465">
        <f t="shared" ca="1" si="110"/>
        <v>8.5433657268840779E-4</v>
      </c>
    </row>
    <row r="466" spans="1:18" x14ac:dyDescent="0.2">
      <c r="A466">
        <v>35536</v>
      </c>
      <c r="B466">
        <v>0.23660847999417456</v>
      </c>
      <c r="C466">
        <v>1</v>
      </c>
      <c r="D466" s="83">
        <f t="shared" si="96"/>
        <v>3.5535999999999999</v>
      </c>
      <c r="E466" s="83">
        <f t="shared" si="97"/>
        <v>0.23660847999417456</v>
      </c>
      <c r="F466" s="25">
        <f t="shared" si="98"/>
        <v>3.5535999999999999</v>
      </c>
      <c r="G466" s="25">
        <f t="shared" si="99"/>
        <v>0.23660847999417456</v>
      </c>
      <c r="H466" s="25">
        <f t="shared" si="100"/>
        <v>12.628072959999999</v>
      </c>
      <c r="I466" s="25">
        <f t="shared" si="101"/>
        <v>44.875120070655996</v>
      </c>
      <c r="J466" s="25">
        <f t="shared" si="102"/>
        <v>159.46822668308315</v>
      </c>
      <c r="K466" s="25">
        <f t="shared" si="103"/>
        <v>0.84081189450729865</v>
      </c>
      <c r="L466" s="25">
        <f t="shared" si="104"/>
        <v>2.9879091483211364</v>
      </c>
      <c r="M466" s="25">
        <f t="shared" ca="1" si="105"/>
        <v>0.23741924210154233</v>
      </c>
      <c r="N466" s="25">
        <f t="shared" ca="1" si="106"/>
        <v>6.5733519474343385E-7</v>
      </c>
      <c r="O466" s="24">
        <f t="shared" ca="1" si="107"/>
        <v>32133423420.34016</v>
      </c>
      <c r="P466" s="25">
        <f t="shared" ca="1" si="108"/>
        <v>49856352808.324196</v>
      </c>
      <c r="Q466" s="25">
        <f t="shared" ca="1" si="109"/>
        <v>21443455362.261864</v>
      </c>
      <c r="R466">
        <f t="shared" ca="1" si="110"/>
        <v>-8.1076210736777399E-4</v>
      </c>
    </row>
    <row r="467" spans="1:18" x14ac:dyDescent="0.2">
      <c r="A467">
        <v>35542.5</v>
      </c>
      <c r="B467">
        <v>0.23783890000049723</v>
      </c>
      <c r="C467">
        <v>1</v>
      </c>
      <c r="D467" s="83">
        <f t="shared" si="96"/>
        <v>3.5542500000000001</v>
      </c>
      <c r="E467" s="83">
        <f t="shared" si="97"/>
        <v>0.23783890000049723</v>
      </c>
      <c r="F467" s="25">
        <f t="shared" si="98"/>
        <v>3.5542500000000001</v>
      </c>
      <c r="G467" s="25">
        <f t="shared" si="99"/>
        <v>0.23783890000049723</v>
      </c>
      <c r="H467" s="25">
        <f t="shared" si="100"/>
        <v>12.632693062500001</v>
      </c>
      <c r="I467" s="25">
        <f t="shared" si="101"/>
        <v>44.899749317390629</v>
      </c>
      <c r="J467" s="25">
        <f t="shared" si="102"/>
        <v>159.58493401133566</v>
      </c>
      <c r="K467" s="25">
        <f t="shared" si="103"/>
        <v>0.84533891032676733</v>
      </c>
      <c r="L467" s="25">
        <f t="shared" si="104"/>
        <v>3.0045458220289127</v>
      </c>
      <c r="M467" s="25">
        <f t="shared" ca="1" si="105"/>
        <v>0.23750184715497261</v>
      </c>
      <c r="N467" s="25">
        <f t="shared" ca="1" si="106"/>
        <v>1.13604620676248E-7</v>
      </c>
      <c r="O467" s="24">
        <f t="shared" ca="1" si="107"/>
        <v>32126490433.390034</v>
      </c>
      <c r="P467" s="25">
        <f t="shared" ca="1" si="108"/>
        <v>50084326984.455124</v>
      </c>
      <c r="Q467" s="25">
        <f t="shared" ca="1" si="109"/>
        <v>21497390400.664059</v>
      </c>
      <c r="R467">
        <f t="shared" ca="1" si="110"/>
        <v>3.3705284552462689E-4</v>
      </c>
    </row>
    <row r="468" spans="1:18" x14ac:dyDescent="0.2">
      <c r="A468">
        <v>35562</v>
      </c>
      <c r="B468">
        <v>0.23883015999308554</v>
      </c>
      <c r="C468">
        <v>1</v>
      </c>
      <c r="D468" s="83">
        <f t="shared" si="96"/>
        <v>3.5562</v>
      </c>
      <c r="E468" s="83">
        <f t="shared" si="97"/>
        <v>0.23883015999308554</v>
      </c>
      <c r="F468" s="25">
        <f t="shared" si="98"/>
        <v>3.5562</v>
      </c>
      <c r="G468" s="25">
        <f t="shared" si="99"/>
        <v>0.23883015999308554</v>
      </c>
      <c r="H468" s="25">
        <f t="shared" si="100"/>
        <v>12.64655844</v>
      </c>
      <c r="I468" s="25">
        <f t="shared" si="101"/>
        <v>44.973691124327999</v>
      </c>
      <c r="J468" s="25">
        <f t="shared" si="102"/>
        <v>159.93544037633524</v>
      </c>
      <c r="K468" s="25">
        <f t="shared" si="103"/>
        <v>0.84932781496741083</v>
      </c>
      <c r="L468" s="25">
        <f t="shared" si="104"/>
        <v>3.0203795755871066</v>
      </c>
      <c r="M468" s="25">
        <f t="shared" ca="1" si="105"/>
        <v>0.23774974333247267</v>
      </c>
      <c r="N468" s="25">
        <f t="shared" ca="1" si="106"/>
        <v>1.1673001605298669E-6</v>
      </c>
      <c r="O468" s="24">
        <f t="shared" ca="1" si="107"/>
        <v>32105344599.968311</v>
      </c>
      <c r="P468" s="25">
        <f t="shared" ca="1" si="108"/>
        <v>50772076879.795708</v>
      </c>
      <c r="Q468" s="25">
        <f t="shared" ca="1" si="109"/>
        <v>21659726411.854649</v>
      </c>
      <c r="R468">
        <f t="shared" ca="1" si="110"/>
        <v>1.0804166606128707E-3</v>
      </c>
    </row>
    <row r="469" spans="1:18" x14ac:dyDescent="0.2">
      <c r="A469">
        <v>35572</v>
      </c>
      <c r="B469">
        <v>0.23787695999635616</v>
      </c>
      <c r="C469">
        <v>1</v>
      </c>
      <c r="D469" s="83">
        <f t="shared" ref="D469:D489" si="111">A469/A$18</f>
        <v>3.5571999999999999</v>
      </c>
      <c r="E469" s="83">
        <f t="shared" ref="E469:E489" si="112">B469/B$18</f>
        <v>0.23787695999635616</v>
      </c>
      <c r="F469" s="25">
        <f t="shared" ref="F469:F489" si="113">$C469*D469</f>
        <v>3.5571999999999999</v>
      </c>
      <c r="G469" s="25">
        <f t="shared" ref="G469:G489" si="114">$C469*E469</f>
        <v>0.23787695999635616</v>
      </c>
      <c r="H469" s="25">
        <f t="shared" ref="H469:H489" si="115">C469*D469*D469</f>
        <v>12.653671839999999</v>
      </c>
      <c r="I469" s="25">
        <f t="shared" ref="I469:I489" si="116">C469*D469*D469*D469</f>
        <v>45.011641469247998</v>
      </c>
      <c r="J469" s="25">
        <f t="shared" ref="J469:J489" si="117">C469*D469*D469*D469*D469</f>
        <v>160.11541103440896</v>
      </c>
      <c r="K469" s="25">
        <f t="shared" ref="K469:K489" si="118">C469*E469*D469</f>
        <v>0.84617592209903814</v>
      </c>
      <c r="L469" s="25">
        <f t="shared" ref="L469:L489" si="119">C469*E469*D469*D469</f>
        <v>3.0100169900906986</v>
      </c>
      <c r="M469" s="25">
        <f t="shared" ref="M469:M489" ca="1" si="120">+E$4+E$5*D469+E$6*D469^2</f>
        <v>0.23787691671753539</v>
      </c>
      <c r="N469" s="25">
        <f t="shared" ref="N469:N489" ca="1" si="121">C469*(M469-E469)^2</f>
        <v>1.8730563278605319E-15</v>
      </c>
      <c r="O469" s="24">
        <f t="shared" ref="O469:O489" ca="1" si="122">(C469*O$1-O$2*F469+O$3*H469)^2</f>
        <v>32094298878.033691</v>
      </c>
      <c r="P469" s="25">
        <f t="shared" ref="P469:P489" ca="1" si="123">(-C469*O$2+O$4*F469-O$5*H469)^2</f>
        <v>51127001265.682228</v>
      </c>
      <c r="Q469" s="25">
        <f t="shared" ref="Q469:Q489" ca="1" si="124">+(C469*O$3-F469*O$5+H469*O$6)^2</f>
        <v>21743285054.197826</v>
      </c>
      <c r="R469">
        <f t="shared" ref="R469:R489" ca="1" si="125">+E469-M469</f>
        <v>4.3278820777148397E-8</v>
      </c>
    </row>
    <row r="470" spans="1:18" x14ac:dyDescent="0.2">
      <c r="A470">
        <v>35574.5</v>
      </c>
      <c r="B470">
        <v>0.23848865999752888</v>
      </c>
      <c r="C470">
        <v>1</v>
      </c>
      <c r="D470" s="83">
        <f t="shared" si="111"/>
        <v>3.5574499999999998</v>
      </c>
      <c r="E470" s="83">
        <f t="shared" si="112"/>
        <v>0.23848865999752888</v>
      </c>
      <c r="F470" s="25">
        <f t="shared" si="113"/>
        <v>3.5574499999999998</v>
      </c>
      <c r="G470" s="25">
        <f t="shared" si="114"/>
        <v>0.23848865999752888</v>
      </c>
      <c r="H470" s="25">
        <f t="shared" si="115"/>
        <v>12.655450502499999</v>
      </c>
      <c r="I470" s="25">
        <f t="shared" si="116"/>
        <v>45.021132390118616</v>
      </c>
      <c r="J470" s="25">
        <f t="shared" si="117"/>
        <v>160.16042742122747</v>
      </c>
      <c r="K470" s="25">
        <f t="shared" si="118"/>
        <v>0.84841148350820905</v>
      </c>
      <c r="L470" s="25">
        <f t="shared" si="119"/>
        <v>3.0181814320062781</v>
      </c>
      <c r="M470" s="25">
        <f t="shared" ca="1" si="120"/>
        <v>0.23790871505746536</v>
      </c>
      <c r="N470" s="25">
        <f t="shared" ca="1" si="121"/>
        <v>3.3633613350528666E-7</v>
      </c>
      <c r="O470" s="24">
        <f t="shared" ca="1" si="122"/>
        <v>32091516092.375237</v>
      </c>
      <c r="P470" s="25">
        <f t="shared" ca="1" si="123"/>
        <v>51215969303.321236</v>
      </c>
      <c r="Q470" s="25">
        <f t="shared" ca="1" si="124"/>
        <v>21764207538.108288</v>
      </c>
      <c r="R470">
        <f t="shared" ca="1" si="125"/>
        <v>5.7994494006352593E-4</v>
      </c>
    </row>
    <row r="471" spans="1:18" x14ac:dyDescent="0.2">
      <c r="A471">
        <v>35682</v>
      </c>
      <c r="B471">
        <v>0.23869175999425352</v>
      </c>
      <c r="C471">
        <v>1</v>
      </c>
      <c r="D471" s="83">
        <f t="shared" si="111"/>
        <v>3.5682</v>
      </c>
      <c r="E471" s="83">
        <f t="shared" si="112"/>
        <v>0.23869175999425352</v>
      </c>
      <c r="F471" s="25">
        <f t="shared" si="113"/>
        <v>3.5682</v>
      </c>
      <c r="G471" s="25">
        <f t="shared" si="114"/>
        <v>0.23869175999425352</v>
      </c>
      <c r="H471" s="25">
        <f t="shared" si="115"/>
        <v>12.732051240000001</v>
      </c>
      <c r="I471" s="25">
        <f t="shared" si="116"/>
        <v>45.430505234568002</v>
      </c>
      <c r="J471" s="25">
        <f t="shared" si="117"/>
        <v>162.10512877798556</v>
      </c>
      <c r="K471" s="25">
        <f t="shared" si="118"/>
        <v>0.85169993801149546</v>
      </c>
      <c r="L471" s="25">
        <f t="shared" si="119"/>
        <v>3.039035718812618</v>
      </c>
      <c r="M471" s="25">
        <f t="shared" ca="1" si="120"/>
        <v>0.23927793327701913</v>
      </c>
      <c r="N471" s="25">
        <f t="shared" ca="1" si="121"/>
        <v>3.4359911742821397E-7</v>
      </c>
      <c r="O471" s="24">
        <f t="shared" ca="1" si="122"/>
        <v>31963793079.19894</v>
      </c>
      <c r="P471" s="25">
        <f t="shared" ca="1" si="123"/>
        <v>55131945728.439827</v>
      </c>
      <c r="Q471" s="25">
        <f t="shared" ca="1" si="124"/>
        <v>22676361924.370861</v>
      </c>
      <c r="R471">
        <f t="shared" ca="1" si="125"/>
        <v>-5.8617328276561187E-4</v>
      </c>
    </row>
    <row r="472" spans="1:18" x14ac:dyDescent="0.2">
      <c r="A472">
        <v>35682</v>
      </c>
      <c r="B472">
        <v>0.23875175999273779</v>
      </c>
      <c r="C472">
        <v>1</v>
      </c>
      <c r="D472" s="83">
        <f t="shared" si="111"/>
        <v>3.5682</v>
      </c>
      <c r="E472" s="83">
        <f t="shared" si="112"/>
        <v>0.23875175999273779</v>
      </c>
      <c r="F472" s="25">
        <f t="shared" si="113"/>
        <v>3.5682</v>
      </c>
      <c r="G472" s="25">
        <f t="shared" si="114"/>
        <v>0.23875175999273779</v>
      </c>
      <c r="H472" s="25">
        <f t="shared" si="115"/>
        <v>12.732051240000001</v>
      </c>
      <c r="I472" s="25">
        <f t="shared" si="116"/>
        <v>45.430505234568002</v>
      </c>
      <c r="J472" s="25">
        <f t="shared" si="117"/>
        <v>162.10512877798556</v>
      </c>
      <c r="K472" s="25">
        <f t="shared" si="118"/>
        <v>0.85191403000608701</v>
      </c>
      <c r="L472" s="25">
        <f t="shared" si="119"/>
        <v>3.0397996418677198</v>
      </c>
      <c r="M472" s="25">
        <f t="shared" ca="1" si="120"/>
        <v>0.23927793327701913</v>
      </c>
      <c r="N472" s="25">
        <f t="shared" ca="1" si="121"/>
        <v>2.7685832509141118E-7</v>
      </c>
      <c r="O472" s="24">
        <f t="shared" ca="1" si="122"/>
        <v>31963793079.19894</v>
      </c>
      <c r="P472" s="25">
        <f t="shared" ca="1" si="123"/>
        <v>55131945728.439827</v>
      </c>
      <c r="Q472" s="25">
        <f t="shared" ca="1" si="124"/>
        <v>22676361924.370861</v>
      </c>
      <c r="R472">
        <f t="shared" ca="1" si="125"/>
        <v>-5.2617328428133936E-4</v>
      </c>
    </row>
    <row r="473" spans="1:18" x14ac:dyDescent="0.2">
      <c r="A473">
        <v>35682</v>
      </c>
      <c r="B473">
        <v>0.23889175999647705</v>
      </c>
      <c r="C473">
        <v>1</v>
      </c>
      <c r="D473" s="83">
        <f t="shared" si="111"/>
        <v>3.5682</v>
      </c>
      <c r="E473" s="83">
        <f t="shared" si="112"/>
        <v>0.23889175999647705</v>
      </c>
      <c r="F473" s="25">
        <f t="shared" si="113"/>
        <v>3.5682</v>
      </c>
      <c r="G473" s="25">
        <f t="shared" si="114"/>
        <v>0.23889175999647705</v>
      </c>
      <c r="H473" s="25">
        <f t="shared" si="115"/>
        <v>12.732051240000001</v>
      </c>
      <c r="I473" s="25">
        <f t="shared" si="116"/>
        <v>45.430505234568002</v>
      </c>
      <c r="J473" s="25">
        <f t="shared" si="117"/>
        <v>162.10512877798556</v>
      </c>
      <c r="K473" s="25">
        <f t="shared" si="118"/>
        <v>0.85241357801942941</v>
      </c>
      <c r="L473" s="25">
        <f t="shared" si="119"/>
        <v>3.041582129088928</v>
      </c>
      <c r="M473" s="25">
        <f t="shared" ca="1" si="120"/>
        <v>0.23927793327701913</v>
      </c>
      <c r="N473" s="25">
        <f t="shared" ca="1" si="121"/>
        <v>1.4912980260463142E-7</v>
      </c>
      <c r="O473" s="24">
        <f t="shared" ca="1" si="122"/>
        <v>31963793079.19894</v>
      </c>
      <c r="P473" s="25">
        <f t="shared" ca="1" si="123"/>
        <v>55131945728.439827</v>
      </c>
      <c r="Q473" s="25">
        <f t="shared" ca="1" si="124"/>
        <v>22676361924.370861</v>
      </c>
      <c r="R473">
        <f t="shared" ca="1" si="125"/>
        <v>-3.8617328054207922E-4</v>
      </c>
    </row>
    <row r="474" spans="1:18" x14ac:dyDescent="0.2">
      <c r="A474">
        <v>35682</v>
      </c>
      <c r="B474">
        <v>0.23895175999496132</v>
      </c>
      <c r="C474">
        <v>1</v>
      </c>
      <c r="D474" s="83">
        <f t="shared" si="111"/>
        <v>3.5682</v>
      </c>
      <c r="E474" s="83">
        <f t="shared" si="112"/>
        <v>0.23895175999496132</v>
      </c>
      <c r="F474" s="25">
        <f t="shared" si="113"/>
        <v>3.5682</v>
      </c>
      <c r="G474" s="25">
        <f t="shared" si="114"/>
        <v>0.23895175999496132</v>
      </c>
      <c r="H474" s="25">
        <f t="shared" si="115"/>
        <v>12.732051240000001</v>
      </c>
      <c r="I474" s="25">
        <f t="shared" si="116"/>
        <v>45.430505234568002</v>
      </c>
      <c r="J474" s="25">
        <f t="shared" si="117"/>
        <v>162.10512877798556</v>
      </c>
      <c r="K474" s="25">
        <f t="shared" si="118"/>
        <v>0.85262767001402096</v>
      </c>
      <c r="L474" s="25">
        <f t="shared" si="119"/>
        <v>3.0423460521440298</v>
      </c>
      <c r="M474" s="25">
        <f t="shared" ca="1" si="120"/>
        <v>0.23927793327701913</v>
      </c>
      <c r="N474" s="25">
        <f t="shared" ca="1" si="121"/>
        <v>1.0638900992836154E-7</v>
      </c>
      <c r="O474" s="24">
        <f t="shared" ca="1" si="122"/>
        <v>31963793079.19894</v>
      </c>
      <c r="P474" s="25">
        <f t="shared" ca="1" si="123"/>
        <v>55131945728.439827</v>
      </c>
      <c r="Q474" s="25">
        <f t="shared" ca="1" si="124"/>
        <v>22676361924.370861</v>
      </c>
      <c r="R474">
        <f t="shared" ca="1" si="125"/>
        <v>-3.2617328205780671E-4</v>
      </c>
    </row>
    <row r="475" spans="1:18" x14ac:dyDescent="0.2">
      <c r="A475">
        <v>35682</v>
      </c>
      <c r="B475">
        <v>0.23899175999395084</v>
      </c>
      <c r="C475">
        <v>1</v>
      </c>
      <c r="D475" s="83">
        <f t="shared" si="111"/>
        <v>3.5682</v>
      </c>
      <c r="E475" s="83">
        <f t="shared" si="112"/>
        <v>0.23899175999395084</v>
      </c>
      <c r="F475" s="25">
        <f t="shared" si="113"/>
        <v>3.5682</v>
      </c>
      <c r="G475" s="25">
        <f t="shared" si="114"/>
        <v>0.23899175999395084</v>
      </c>
      <c r="H475" s="25">
        <f t="shared" si="115"/>
        <v>12.732051240000001</v>
      </c>
      <c r="I475" s="25">
        <f t="shared" si="116"/>
        <v>45.430505234568002</v>
      </c>
      <c r="J475" s="25">
        <f t="shared" si="117"/>
        <v>162.10512877798556</v>
      </c>
      <c r="K475" s="25">
        <f t="shared" si="118"/>
        <v>0.85277039801041543</v>
      </c>
      <c r="L475" s="25">
        <f t="shared" si="119"/>
        <v>3.0428553341807643</v>
      </c>
      <c r="M475" s="25">
        <f t="shared" ca="1" si="120"/>
        <v>0.23927793327701913</v>
      </c>
      <c r="N475" s="25">
        <f t="shared" ca="1" si="121"/>
        <v>8.1895147942084613E-8</v>
      </c>
      <c r="O475" s="24">
        <f t="shared" ca="1" si="122"/>
        <v>31963793079.19894</v>
      </c>
      <c r="P475" s="25">
        <f t="shared" ca="1" si="123"/>
        <v>55131945728.439827</v>
      </c>
      <c r="Q475" s="25">
        <f t="shared" ca="1" si="124"/>
        <v>22676361924.370861</v>
      </c>
      <c r="R475">
        <f t="shared" ca="1" si="125"/>
        <v>-2.8617328306829171E-4</v>
      </c>
    </row>
    <row r="476" spans="1:18" x14ac:dyDescent="0.2">
      <c r="A476">
        <v>35682</v>
      </c>
      <c r="B476">
        <v>0.23905175999971107</v>
      </c>
      <c r="C476">
        <v>1</v>
      </c>
      <c r="D476" s="83">
        <f t="shared" si="111"/>
        <v>3.5682</v>
      </c>
      <c r="E476" s="83">
        <f t="shared" si="112"/>
        <v>0.23905175999971107</v>
      </c>
      <c r="F476" s="25">
        <f t="shared" si="113"/>
        <v>3.5682</v>
      </c>
      <c r="G476" s="25">
        <f t="shared" si="114"/>
        <v>0.23905175999971107</v>
      </c>
      <c r="H476" s="25">
        <f t="shared" si="115"/>
        <v>12.732051240000001</v>
      </c>
      <c r="I476" s="25">
        <f t="shared" si="116"/>
        <v>45.430505234568002</v>
      </c>
      <c r="J476" s="25">
        <f t="shared" si="117"/>
        <v>162.10512877798556</v>
      </c>
      <c r="K476" s="25">
        <f t="shared" si="118"/>
        <v>0.85298449003096899</v>
      </c>
      <c r="L476" s="25">
        <f t="shared" si="119"/>
        <v>3.0436192573285035</v>
      </c>
      <c r="M476" s="25">
        <f t="shared" ca="1" si="120"/>
        <v>0.23927793327701913</v>
      </c>
      <c r="N476" s="25">
        <f t="shared" ca="1" si="121"/>
        <v>5.1154351368269324E-8</v>
      </c>
      <c r="O476" s="24">
        <f t="shared" ca="1" si="122"/>
        <v>31963793079.19894</v>
      </c>
      <c r="P476" s="25">
        <f t="shared" ca="1" si="123"/>
        <v>55131945728.439827</v>
      </c>
      <c r="Q476" s="25">
        <f t="shared" ca="1" si="124"/>
        <v>22676361924.370861</v>
      </c>
      <c r="R476">
        <f t="shared" ca="1" si="125"/>
        <v>-2.2617327730806158E-4</v>
      </c>
    </row>
    <row r="477" spans="1:18" x14ac:dyDescent="0.2">
      <c r="A477">
        <v>36321</v>
      </c>
      <c r="B477">
        <v>0.24648228000296513</v>
      </c>
      <c r="C477">
        <v>1</v>
      </c>
      <c r="D477" s="83">
        <f t="shared" si="111"/>
        <v>3.6320999999999999</v>
      </c>
      <c r="E477" s="83">
        <f t="shared" si="112"/>
        <v>0.24648228000296513</v>
      </c>
      <c r="F477" s="25">
        <f t="shared" si="113"/>
        <v>3.6320999999999999</v>
      </c>
      <c r="G477" s="25">
        <f t="shared" si="114"/>
        <v>0.24648228000296513</v>
      </c>
      <c r="H477" s="25">
        <f t="shared" si="115"/>
        <v>13.19215041</v>
      </c>
      <c r="I477" s="25">
        <f t="shared" si="116"/>
        <v>47.915209504160998</v>
      </c>
      <c r="J477" s="25">
        <f t="shared" si="117"/>
        <v>174.03283244006315</v>
      </c>
      <c r="K477" s="25">
        <f t="shared" si="118"/>
        <v>0.89524828919876964</v>
      </c>
      <c r="L477" s="25">
        <f t="shared" si="119"/>
        <v>3.2516313111988513</v>
      </c>
      <c r="M477" s="25">
        <f t="shared" ca="1" si="120"/>
        <v>0.24749304656123172</v>
      </c>
      <c r="N477" s="25">
        <f t="shared" ca="1" si="121"/>
        <v>1.0216490353100998E-6</v>
      </c>
      <c r="O477" s="24">
        <f t="shared" ca="1" si="122"/>
        <v>30884755357.834885</v>
      </c>
      <c r="P477" s="25">
        <f t="shared" ca="1" si="123"/>
        <v>82230837093.680542</v>
      </c>
      <c r="Q477" s="25">
        <f t="shared" ca="1" si="124"/>
        <v>28619235367.027771</v>
      </c>
      <c r="R477">
        <f t="shared" ca="1" si="125"/>
        <v>-1.0107665582665959E-3</v>
      </c>
    </row>
    <row r="478" spans="1:18" x14ac:dyDescent="0.2">
      <c r="A478">
        <v>36442.5</v>
      </c>
      <c r="B478">
        <v>0.24675089999072952</v>
      </c>
      <c r="C478">
        <v>1</v>
      </c>
      <c r="D478" s="83">
        <f t="shared" si="111"/>
        <v>3.64425</v>
      </c>
      <c r="E478" s="83">
        <f t="shared" si="112"/>
        <v>0.24675089999072952</v>
      </c>
      <c r="F478" s="25">
        <f t="shared" si="113"/>
        <v>3.64425</v>
      </c>
      <c r="G478" s="25">
        <f t="shared" si="114"/>
        <v>0.24675089999072952</v>
      </c>
      <c r="H478" s="25">
        <f t="shared" si="115"/>
        <v>13.280558062499999</v>
      </c>
      <c r="I478" s="25">
        <f t="shared" si="116"/>
        <v>48.397673719265619</v>
      </c>
      <c r="J478" s="25">
        <f t="shared" si="117"/>
        <v>176.37322245143372</v>
      </c>
      <c r="K478" s="25">
        <f t="shared" si="118"/>
        <v>0.89922196729121606</v>
      </c>
      <c r="L478" s="25">
        <f t="shared" si="119"/>
        <v>3.2769896543010142</v>
      </c>
      <c r="M478" s="25">
        <f t="shared" ca="1" si="120"/>
        <v>0.24906984052984743</v>
      </c>
      <c r="N478" s="25">
        <f t="shared" ca="1" si="121"/>
        <v>5.3774852239644563E-6</v>
      </c>
      <c r="O478" s="24">
        <f t="shared" ca="1" si="122"/>
        <v>30619115029.950359</v>
      </c>
      <c r="P478" s="25">
        <f t="shared" ca="1" si="123"/>
        <v>88164092849.084671</v>
      </c>
      <c r="Q478" s="25">
        <f t="shared" ca="1" si="124"/>
        <v>29854002995.257729</v>
      </c>
      <c r="R478">
        <f t="shared" ca="1" si="125"/>
        <v>-2.3189405391179085E-3</v>
      </c>
    </row>
    <row r="479" spans="1:18" x14ac:dyDescent="0.2">
      <c r="A479">
        <v>36442.5</v>
      </c>
      <c r="B479">
        <v>0.24682089999259915</v>
      </c>
      <c r="C479">
        <v>1</v>
      </c>
      <c r="D479" s="83">
        <f t="shared" si="111"/>
        <v>3.64425</v>
      </c>
      <c r="E479" s="83">
        <f t="shared" si="112"/>
        <v>0.24682089999259915</v>
      </c>
      <c r="F479" s="25">
        <f t="shared" si="113"/>
        <v>3.64425</v>
      </c>
      <c r="G479" s="25">
        <f t="shared" si="114"/>
        <v>0.24682089999259915</v>
      </c>
      <c r="H479" s="25">
        <f t="shared" si="115"/>
        <v>13.280558062499999</v>
      </c>
      <c r="I479" s="25">
        <f t="shared" si="116"/>
        <v>48.397673719265619</v>
      </c>
      <c r="J479" s="25">
        <f t="shared" si="117"/>
        <v>176.37322245143372</v>
      </c>
      <c r="K479" s="25">
        <f t="shared" si="118"/>
        <v>0.89947706479802947</v>
      </c>
      <c r="L479" s="25">
        <f t="shared" si="119"/>
        <v>3.277919293390219</v>
      </c>
      <c r="M479" s="25">
        <f t="shared" ca="1" si="120"/>
        <v>0.24906984052984743</v>
      </c>
      <c r="N479" s="25">
        <f t="shared" ca="1" si="121"/>
        <v>5.057733540078575E-6</v>
      </c>
      <c r="O479" s="24">
        <f t="shared" ca="1" si="122"/>
        <v>30619115029.950359</v>
      </c>
      <c r="P479" s="25">
        <f t="shared" ca="1" si="123"/>
        <v>88164092849.084671</v>
      </c>
      <c r="Q479" s="25">
        <f t="shared" ca="1" si="124"/>
        <v>29854002995.257729</v>
      </c>
      <c r="R479">
        <f t="shared" ca="1" si="125"/>
        <v>-2.2489405372482785E-3</v>
      </c>
    </row>
    <row r="480" spans="1:18" x14ac:dyDescent="0.2">
      <c r="A480">
        <v>36507</v>
      </c>
      <c r="B480">
        <v>0.24955275999673177</v>
      </c>
      <c r="C480">
        <v>1</v>
      </c>
      <c r="D480" s="83">
        <f t="shared" si="111"/>
        <v>3.6507000000000001</v>
      </c>
      <c r="E480" s="83">
        <f t="shared" si="112"/>
        <v>0.24955275999673177</v>
      </c>
      <c r="F480" s="25">
        <f t="shared" si="113"/>
        <v>3.6507000000000001</v>
      </c>
      <c r="G480" s="25">
        <f t="shared" si="114"/>
        <v>0.24955275999673177</v>
      </c>
      <c r="H480" s="25">
        <f t="shared" si="115"/>
        <v>13.32761049</v>
      </c>
      <c r="I480" s="25">
        <f t="shared" si="116"/>
        <v>48.655107615843001</v>
      </c>
      <c r="J480" s="25">
        <f t="shared" si="117"/>
        <v>177.62520137315803</v>
      </c>
      <c r="K480" s="25">
        <f t="shared" si="118"/>
        <v>0.91104226092006868</v>
      </c>
      <c r="L480" s="25">
        <f t="shared" si="119"/>
        <v>3.3259419819408946</v>
      </c>
      <c r="M480" s="25">
        <f t="shared" ca="1" si="120"/>
        <v>0.24990882108236184</v>
      </c>
      <c r="N480" s="25">
        <f t="shared" ca="1" si="121"/>
        <v>1.2677949670006918E-7</v>
      </c>
      <c r="O480" s="24">
        <f t="shared" ca="1" si="122"/>
        <v>30470462087.077065</v>
      </c>
      <c r="P480" s="25">
        <f t="shared" ca="1" si="123"/>
        <v>91420274304.902542</v>
      </c>
      <c r="Q480" s="25">
        <f t="shared" ca="1" si="124"/>
        <v>30523588377.708511</v>
      </c>
      <c r="R480">
        <f t="shared" ca="1" si="125"/>
        <v>-3.5606108563007721E-4</v>
      </c>
    </row>
    <row r="481" spans="1:18" x14ac:dyDescent="0.2">
      <c r="A481">
        <v>36630.5</v>
      </c>
      <c r="B481">
        <v>0.24953073999495246</v>
      </c>
      <c r="C481">
        <v>1</v>
      </c>
      <c r="D481" s="83">
        <f t="shared" si="111"/>
        <v>3.6630500000000001</v>
      </c>
      <c r="E481" s="83">
        <f t="shared" si="112"/>
        <v>0.24953073999495246</v>
      </c>
      <c r="F481" s="25">
        <f t="shared" si="113"/>
        <v>3.6630500000000001</v>
      </c>
      <c r="G481" s="25">
        <f t="shared" si="114"/>
        <v>0.24953073999495246</v>
      </c>
      <c r="H481" s="25">
        <f t="shared" si="115"/>
        <v>13.417935302500002</v>
      </c>
      <c r="I481" s="25">
        <f t="shared" si="116"/>
        <v>49.150567909822634</v>
      </c>
      <c r="J481" s="25">
        <f t="shared" si="117"/>
        <v>180.0409877820758</v>
      </c>
      <c r="K481" s="25">
        <f t="shared" si="118"/>
        <v>0.91404357713851059</v>
      </c>
      <c r="L481" s="25">
        <f t="shared" si="119"/>
        <v>3.3481873252372214</v>
      </c>
      <c r="M481" s="25">
        <f t="shared" ca="1" si="120"/>
        <v>0.25151895138276043</v>
      </c>
      <c r="N481" s="25">
        <f t="shared" ca="1" si="121"/>
        <v>3.9529845226092933E-6</v>
      </c>
      <c r="O481" s="24">
        <f t="shared" ca="1" si="122"/>
        <v>30171241124.820415</v>
      </c>
      <c r="P481" s="25">
        <f t="shared" ca="1" si="123"/>
        <v>97864698433.837204</v>
      </c>
      <c r="Q481" s="25">
        <f t="shared" ca="1" si="124"/>
        <v>31833292160.573914</v>
      </c>
      <c r="R481">
        <f t="shared" ca="1" si="125"/>
        <v>-1.9882113878079699E-3</v>
      </c>
    </row>
    <row r="482" spans="1:18" x14ac:dyDescent="0.2">
      <c r="A482">
        <v>36630.5</v>
      </c>
      <c r="B482">
        <v>0.24973073999717599</v>
      </c>
      <c r="C482">
        <v>1</v>
      </c>
      <c r="D482" s="83">
        <f t="shared" si="111"/>
        <v>3.6630500000000001</v>
      </c>
      <c r="E482" s="83">
        <f t="shared" si="112"/>
        <v>0.24973073999717599</v>
      </c>
      <c r="F482" s="25">
        <f t="shared" si="113"/>
        <v>3.6630500000000001</v>
      </c>
      <c r="G482" s="25">
        <f t="shared" si="114"/>
        <v>0.24973073999717599</v>
      </c>
      <c r="H482" s="25">
        <f t="shared" si="115"/>
        <v>13.417935302500002</v>
      </c>
      <c r="I482" s="25">
        <f t="shared" si="116"/>
        <v>49.150567909822634</v>
      </c>
      <c r="J482" s="25">
        <f t="shared" si="117"/>
        <v>180.0409877820758</v>
      </c>
      <c r="K482" s="25">
        <f t="shared" si="118"/>
        <v>0.91477618714665554</v>
      </c>
      <c r="L482" s="25">
        <f t="shared" si="119"/>
        <v>3.3508709123275566</v>
      </c>
      <c r="M482" s="25">
        <f t="shared" ca="1" si="120"/>
        <v>0.25151895138276043</v>
      </c>
      <c r="N482" s="25">
        <f t="shared" ca="1" si="121"/>
        <v>3.1976999595338131E-6</v>
      </c>
      <c r="O482" s="24">
        <f t="shared" ca="1" si="122"/>
        <v>30171241124.820415</v>
      </c>
      <c r="P482" s="25">
        <f t="shared" ca="1" si="123"/>
        <v>97864698433.837204</v>
      </c>
      <c r="Q482" s="25">
        <f t="shared" ca="1" si="124"/>
        <v>31833292160.573914</v>
      </c>
      <c r="R482">
        <f t="shared" ca="1" si="125"/>
        <v>-1.7882113855844373E-3</v>
      </c>
    </row>
    <row r="483" spans="1:18" x14ac:dyDescent="0.2">
      <c r="A483">
        <v>36630.5</v>
      </c>
      <c r="B483">
        <v>0.24983073999464978</v>
      </c>
      <c r="C483">
        <v>1</v>
      </c>
      <c r="D483" s="83">
        <f t="shared" si="111"/>
        <v>3.6630500000000001</v>
      </c>
      <c r="E483" s="83">
        <f t="shared" si="112"/>
        <v>0.24983073999464978</v>
      </c>
      <c r="F483" s="25">
        <f t="shared" si="113"/>
        <v>3.6630500000000001</v>
      </c>
      <c r="G483" s="25">
        <f t="shared" si="114"/>
        <v>0.24983073999464978</v>
      </c>
      <c r="H483" s="25">
        <f t="shared" si="115"/>
        <v>13.417935302500002</v>
      </c>
      <c r="I483" s="25">
        <f t="shared" si="116"/>
        <v>49.150567909822634</v>
      </c>
      <c r="J483" s="25">
        <f t="shared" si="117"/>
        <v>180.0409877820758</v>
      </c>
      <c r="K483" s="25">
        <f t="shared" si="118"/>
        <v>0.91514249213740184</v>
      </c>
      <c r="L483" s="25">
        <f t="shared" si="119"/>
        <v>3.3522127058239097</v>
      </c>
      <c r="M483" s="25">
        <f t="shared" ca="1" si="120"/>
        <v>0.25151895138276043</v>
      </c>
      <c r="N483" s="25">
        <f t="shared" ca="1" si="121"/>
        <v>2.850057690946487E-6</v>
      </c>
      <c r="O483" s="24">
        <f t="shared" ca="1" si="122"/>
        <v>30171241124.820415</v>
      </c>
      <c r="P483" s="25">
        <f t="shared" ca="1" si="123"/>
        <v>97864698433.837204</v>
      </c>
      <c r="Q483" s="25">
        <f t="shared" ca="1" si="124"/>
        <v>31833292160.573914</v>
      </c>
      <c r="R483">
        <f t="shared" ca="1" si="125"/>
        <v>-1.6882113881106497E-3</v>
      </c>
    </row>
    <row r="484" spans="1:18" x14ac:dyDescent="0.2">
      <c r="A484">
        <v>37417</v>
      </c>
      <c r="B484">
        <v>0.25631155999872135</v>
      </c>
      <c r="C484">
        <v>1</v>
      </c>
      <c r="D484" s="83">
        <f t="shared" si="111"/>
        <v>3.7416999999999998</v>
      </c>
      <c r="E484" s="83">
        <f t="shared" si="112"/>
        <v>0.25631155999872135</v>
      </c>
      <c r="F484" s="25">
        <f t="shared" si="113"/>
        <v>3.7416999999999998</v>
      </c>
      <c r="G484" s="25">
        <f t="shared" si="114"/>
        <v>0.25631155999872135</v>
      </c>
      <c r="H484" s="25">
        <f t="shared" si="115"/>
        <v>14.000318889999999</v>
      </c>
      <c r="I484" s="25">
        <f t="shared" si="116"/>
        <v>52.384993190712997</v>
      </c>
      <c r="J484" s="25">
        <f t="shared" si="117"/>
        <v>196.00892902169082</v>
      </c>
      <c r="K484" s="25">
        <f t="shared" si="118"/>
        <v>0.95904096404721562</v>
      </c>
      <c r="L484" s="25">
        <f t="shared" si="119"/>
        <v>3.5884435751754666</v>
      </c>
      <c r="M484" s="25">
        <f t="shared" ca="1" si="120"/>
        <v>0.26188730837918162</v>
      </c>
      <c r="N484" s="25">
        <f t="shared" ca="1" si="121"/>
        <v>3.1088970002205279E-5</v>
      </c>
      <c r="O484" s="24">
        <f t="shared" ca="1" si="122"/>
        <v>27836549223.49688</v>
      </c>
      <c r="P484" s="25">
        <f t="shared" ca="1" si="123"/>
        <v>145741350526.73456</v>
      </c>
      <c r="Q484" s="25">
        <f t="shared" ca="1" si="124"/>
        <v>41061018417.101082</v>
      </c>
      <c r="R484">
        <f t="shared" ca="1" si="125"/>
        <v>-5.5757483804602659E-3</v>
      </c>
    </row>
    <row r="485" spans="1:18" x14ac:dyDescent="0.2">
      <c r="A485">
        <v>38216</v>
      </c>
      <c r="B485">
        <v>0.26455088000511751</v>
      </c>
      <c r="C485">
        <v>1</v>
      </c>
      <c r="D485" s="83">
        <f t="shared" si="111"/>
        <v>3.8216000000000001</v>
      </c>
      <c r="E485" s="83">
        <f t="shared" si="112"/>
        <v>0.26455088000511751</v>
      </c>
      <c r="F485" s="25">
        <f t="shared" si="113"/>
        <v>3.8216000000000001</v>
      </c>
      <c r="G485" s="25">
        <f t="shared" si="114"/>
        <v>0.26455088000511751</v>
      </c>
      <c r="H485" s="25">
        <f t="shared" si="115"/>
        <v>14.604626560000002</v>
      </c>
      <c r="I485" s="25">
        <f t="shared" si="116"/>
        <v>55.81304086169601</v>
      </c>
      <c r="J485" s="25">
        <f t="shared" si="117"/>
        <v>213.29511695705747</v>
      </c>
      <c r="K485" s="25">
        <f t="shared" si="118"/>
        <v>1.0110076430275572</v>
      </c>
      <c r="L485" s="25">
        <f t="shared" si="119"/>
        <v>3.8636668085941128</v>
      </c>
      <c r="M485" s="25">
        <f t="shared" ca="1" si="120"/>
        <v>0.27262288520567513</v>
      </c>
      <c r="N485" s="25">
        <f t="shared" ca="1" si="121"/>
        <v>6.5157267957829251E-5</v>
      </c>
      <c r="O485" s="24">
        <f t="shared" ca="1" si="122"/>
        <v>24783658316.624733</v>
      </c>
      <c r="P485" s="25">
        <f t="shared" ca="1" si="123"/>
        <v>207666879320.46072</v>
      </c>
      <c r="Q485" s="25">
        <f t="shared" ca="1" si="124"/>
        <v>52117537780.419563</v>
      </c>
      <c r="R485">
        <f t="shared" ca="1" si="125"/>
        <v>-8.0720052005576193E-3</v>
      </c>
    </row>
    <row r="486" spans="1:18" x14ac:dyDescent="0.2">
      <c r="A486">
        <v>38438</v>
      </c>
      <c r="B486">
        <v>0.26738983999530319</v>
      </c>
      <c r="C486">
        <v>1</v>
      </c>
      <c r="D486" s="83">
        <f t="shared" si="111"/>
        <v>3.8437999999999999</v>
      </c>
      <c r="E486" s="83">
        <f t="shared" si="112"/>
        <v>0.26738983999530319</v>
      </c>
      <c r="F486" s="25">
        <f t="shared" si="113"/>
        <v>3.8437999999999999</v>
      </c>
      <c r="G486" s="25">
        <f t="shared" si="114"/>
        <v>0.26738983999530319</v>
      </c>
      <c r="H486" s="25">
        <f t="shared" si="115"/>
        <v>14.77479844</v>
      </c>
      <c r="I486" s="25">
        <f t="shared" si="116"/>
        <v>56.791370243671999</v>
      </c>
      <c r="J486" s="25">
        <f t="shared" si="117"/>
        <v>218.29466894262643</v>
      </c>
      <c r="K486" s="25">
        <f t="shared" si="118"/>
        <v>1.0277930669739463</v>
      </c>
      <c r="L486" s="25">
        <f t="shared" si="119"/>
        <v>3.9506309908344548</v>
      </c>
      <c r="M486" s="25">
        <f t="shared" ca="1" si="120"/>
        <v>0.27564195630483801</v>
      </c>
      <c r="N486" s="25">
        <f t="shared" ca="1" si="121"/>
        <v>6.8097423586090542E-5</v>
      </c>
      <c r="O486" s="24">
        <f t="shared" ca="1" si="122"/>
        <v>23831363798.831184</v>
      </c>
      <c r="P486" s="25">
        <f t="shared" ca="1" si="123"/>
        <v>227482730397.11731</v>
      </c>
      <c r="Q486" s="25">
        <f t="shared" ca="1" si="124"/>
        <v>55512312617.092438</v>
      </c>
      <c r="R486">
        <f t="shared" ca="1" si="125"/>
        <v>-8.2521163095348182E-3</v>
      </c>
    </row>
    <row r="487" spans="1:18" x14ac:dyDescent="0.2">
      <c r="A487">
        <v>38438</v>
      </c>
      <c r="B487">
        <v>0.26748984000005294</v>
      </c>
      <c r="C487">
        <v>1</v>
      </c>
      <c r="D487" s="83">
        <f t="shared" si="111"/>
        <v>3.8437999999999999</v>
      </c>
      <c r="E487" s="83">
        <f t="shared" si="112"/>
        <v>0.26748984000005294</v>
      </c>
      <c r="F487" s="25">
        <f t="shared" si="113"/>
        <v>3.8437999999999999</v>
      </c>
      <c r="G487" s="25">
        <f t="shared" si="114"/>
        <v>0.26748984000005294</v>
      </c>
      <c r="H487" s="25">
        <f t="shared" si="115"/>
        <v>14.77479844</v>
      </c>
      <c r="I487" s="25">
        <f t="shared" si="116"/>
        <v>56.791370243671999</v>
      </c>
      <c r="J487" s="25">
        <f t="shared" si="117"/>
        <v>218.29466894262643</v>
      </c>
      <c r="K487" s="25">
        <f t="shared" si="118"/>
        <v>1.0281774469922034</v>
      </c>
      <c r="L487" s="25">
        <f t="shared" si="119"/>
        <v>3.9521084707486311</v>
      </c>
      <c r="M487" s="25">
        <f t="shared" ca="1" si="120"/>
        <v>0.27564195630483801</v>
      </c>
      <c r="N487" s="25">
        <f t="shared" ca="1" si="121"/>
        <v>6.645700024674264E-5</v>
      </c>
      <c r="O487" s="24">
        <f t="shared" ca="1" si="122"/>
        <v>23831363798.831184</v>
      </c>
      <c r="P487" s="25">
        <f t="shared" ca="1" si="123"/>
        <v>227482730397.11731</v>
      </c>
      <c r="Q487" s="25">
        <f t="shared" ca="1" si="124"/>
        <v>55512312617.092438</v>
      </c>
      <c r="R487">
        <f t="shared" ca="1" si="125"/>
        <v>-8.1521163047850731E-3</v>
      </c>
    </row>
    <row r="488" spans="1:18" x14ac:dyDescent="0.2">
      <c r="A488">
        <v>39128</v>
      </c>
      <c r="B488">
        <v>0.27571903999341885</v>
      </c>
      <c r="C488">
        <v>1</v>
      </c>
      <c r="D488" s="83">
        <f t="shared" si="111"/>
        <v>3.9127999999999998</v>
      </c>
      <c r="E488" s="83">
        <f t="shared" si="112"/>
        <v>0.27571903999341885</v>
      </c>
      <c r="F488" s="25">
        <f t="shared" si="113"/>
        <v>3.9127999999999998</v>
      </c>
      <c r="G488" s="25">
        <f t="shared" si="114"/>
        <v>0.27571903999341885</v>
      </c>
      <c r="H488" s="25">
        <f t="shared" si="115"/>
        <v>15.310003839999998</v>
      </c>
      <c r="I488" s="25">
        <f t="shared" si="116"/>
        <v>59.904983025151992</v>
      </c>
      <c r="J488" s="25">
        <f t="shared" si="117"/>
        <v>234.39621758081469</v>
      </c>
      <c r="K488" s="25">
        <f t="shared" si="118"/>
        <v>1.0788334596862492</v>
      </c>
      <c r="L488" s="25">
        <f t="shared" si="119"/>
        <v>4.2212595610603554</v>
      </c>
      <c r="M488" s="25">
        <f t="shared" ca="1" si="120"/>
        <v>0.28512611288506462</v>
      </c>
      <c r="N488" s="25">
        <f t="shared" ca="1" si="121"/>
        <v>8.8493020388736782E-5</v>
      </c>
      <c r="O488" s="24">
        <f t="shared" ca="1" si="122"/>
        <v>20639489149.217926</v>
      </c>
      <c r="P488" s="25">
        <f t="shared" ca="1" si="123"/>
        <v>296955447982.76678</v>
      </c>
      <c r="Q488" s="25">
        <f t="shared" ca="1" si="124"/>
        <v>67018794702.535225</v>
      </c>
      <c r="R488">
        <f t="shared" ca="1" si="125"/>
        <v>-9.4070728916457735E-3</v>
      </c>
    </row>
    <row r="489" spans="1:18" x14ac:dyDescent="0.2">
      <c r="A489">
        <v>39198</v>
      </c>
      <c r="B489">
        <v>0.27744663999328623</v>
      </c>
      <c r="C489">
        <v>1</v>
      </c>
      <c r="D489" s="83">
        <f t="shared" si="111"/>
        <v>3.9198</v>
      </c>
      <c r="E489" s="83">
        <f t="shared" si="112"/>
        <v>0.27744663999328623</v>
      </c>
      <c r="F489" s="25">
        <f t="shared" si="113"/>
        <v>3.9198</v>
      </c>
      <c r="G489" s="25">
        <f t="shared" si="114"/>
        <v>0.27744663999328623</v>
      </c>
      <c r="H489" s="25">
        <f t="shared" si="115"/>
        <v>15.36483204</v>
      </c>
      <c r="I489" s="25">
        <f t="shared" si="116"/>
        <v>60.227068630391997</v>
      </c>
      <c r="J489" s="25">
        <f t="shared" si="117"/>
        <v>236.07806361741055</v>
      </c>
      <c r="K489" s="25">
        <f t="shared" si="118"/>
        <v>1.0875353394456833</v>
      </c>
      <c r="L489" s="25">
        <f t="shared" si="119"/>
        <v>4.2629210235591888</v>
      </c>
      <c r="M489" s="25">
        <f t="shared" ca="1" si="120"/>
        <v>0.28609677491163044</v>
      </c>
      <c r="N489" s="25">
        <f t="shared" ca="1" si="121"/>
        <v>7.482483410555779E-5</v>
      </c>
      <c r="O489" s="24">
        <f t="shared" ca="1" si="122"/>
        <v>20299165336.101482</v>
      </c>
      <c r="P489" s="25">
        <f t="shared" ca="1" si="123"/>
        <v>304701622004.36554</v>
      </c>
      <c r="Q489" s="25">
        <f t="shared" ca="1" si="124"/>
        <v>68269801279.708466</v>
      </c>
      <c r="R489">
        <f t="shared" ca="1" si="125"/>
        <v>-8.65013491834421E-3</v>
      </c>
    </row>
    <row r="490" spans="1:18" x14ac:dyDescent="0.2">
      <c r="A490" s="84"/>
      <c r="B490" s="84"/>
      <c r="C490" s="84"/>
      <c r="D490" s="83"/>
      <c r="E490" s="83"/>
      <c r="F490" s="25"/>
      <c r="G490" s="25"/>
      <c r="H490" s="25"/>
      <c r="I490" s="25"/>
      <c r="J490" s="25"/>
      <c r="K490" s="25"/>
      <c r="L490" s="25"/>
      <c r="M490" s="25"/>
      <c r="N490" s="25"/>
      <c r="O490" s="24"/>
      <c r="P490" s="25"/>
      <c r="Q490" s="25"/>
    </row>
    <row r="491" spans="1:18" x14ac:dyDescent="0.2">
      <c r="A491" s="84"/>
      <c r="B491" s="84"/>
      <c r="C491" s="84"/>
      <c r="D491" s="83"/>
      <c r="E491" s="83"/>
      <c r="F491" s="25"/>
      <c r="G491" s="25"/>
      <c r="H491" s="25"/>
      <c r="I491" s="25"/>
      <c r="J491" s="25"/>
      <c r="K491" s="25"/>
      <c r="L491" s="25"/>
      <c r="M491" s="25"/>
      <c r="N491" s="25"/>
      <c r="O491" s="24"/>
      <c r="P491" s="25"/>
      <c r="Q491" s="25"/>
    </row>
    <row r="492" spans="1:18" x14ac:dyDescent="0.2">
      <c r="A492" s="84"/>
      <c r="B492" s="84"/>
      <c r="C492" s="84"/>
      <c r="D492" s="83"/>
      <c r="E492" s="83"/>
      <c r="F492" s="25"/>
      <c r="G492" s="25"/>
      <c r="H492" s="25"/>
      <c r="I492" s="25"/>
      <c r="J492" s="25"/>
      <c r="K492" s="25"/>
      <c r="L492" s="25"/>
      <c r="M492" s="25"/>
      <c r="N492" s="25"/>
      <c r="O492" s="24"/>
      <c r="P492" s="25"/>
      <c r="Q492" s="25"/>
    </row>
    <row r="493" spans="1:18" x14ac:dyDescent="0.2">
      <c r="A493" s="84"/>
      <c r="B493" s="84"/>
      <c r="C493" s="84"/>
      <c r="D493" s="83"/>
      <c r="E493" s="83"/>
      <c r="F493" s="25"/>
      <c r="G493" s="25"/>
      <c r="H493" s="25"/>
      <c r="I493" s="25"/>
      <c r="J493" s="25"/>
      <c r="K493" s="25"/>
      <c r="L493" s="25"/>
      <c r="M493" s="25"/>
      <c r="N493" s="25"/>
      <c r="O493" s="24"/>
      <c r="P493" s="25"/>
      <c r="Q493" s="25"/>
    </row>
    <row r="494" spans="1:18" x14ac:dyDescent="0.2">
      <c r="A494" s="84"/>
      <c r="B494" s="84"/>
      <c r="C494" s="84"/>
      <c r="D494" s="83"/>
      <c r="E494" s="83"/>
      <c r="F494" s="25"/>
      <c r="G494" s="25"/>
      <c r="H494" s="25"/>
      <c r="I494" s="25"/>
      <c r="J494" s="25"/>
      <c r="K494" s="25"/>
      <c r="L494" s="25"/>
      <c r="M494" s="25"/>
      <c r="N494" s="25"/>
      <c r="O494" s="24"/>
      <c r="P494" s="25"/>
      <c r="Q494" s="25"/>
    </row>
    <row r="495" spans="1:18" x14ac:dyDescent="0.2">
      <c r="A495" s="84"/>
      <c r="B495" s="84"/>
      <c r="C495" s="84"/>
      <c r="D495" s="83"/>
      <c r="E495" s="83"/>
      <c r="F495" s="25"/>
      <c r="G495" s="25"/>
      <c r="H495" s="25"/>
      <c r="I495" s="25"/>
      <c r="J495" s="25"/>
      <c r="K495" s="25"/>
      <c r="L495" s="25"/>
      <c r="M495" s="25"/>
      <c r="N495" s="25"/>
      <c r="O495" s="24"/>
      <c r="P495" s="25"/>
      <c r="Q495" s="25"/>
    </row>
    <row r="496" spans="1:18" x14ac:dyDescent="0.2">
      <c r="A496" s="84"/>
      <c r="B496" s="84"/>
      <c r="C496" s="84"/>
      <c r="D496" s="83"/>
      <c r="E496" s="83"/>
      <c r="F496" s="25"/>
      <c r="G496" s="25"/>
      <c r="H496" s="25"/>
      <c r="I496" s="25"/>
      <c r="J496" s="25"/>
      <c r="K496" s="25"/>
      <c r="L496" s="25"/>
      <c r="M496" s="25"/>
      <c r="N496" s="25"/>
      <c r="O496" s="24"/>
      <c r="P496" s="25"/>
      <c r="Q496" s="25"/>
    </row>
    <row r="497" spans="1:17" x14ac:dyDescent="0.2">
      <c r="A497" s="84"/>
      <c r="B497" s="84"/>
      <c r="C497" s="84"/>
      <c r="D497" s="83"/>
      <c r="E497" s="83"/>
      <c r="F497" s="25"/>
      <c r="G497" s="25"/>
      <c r="H497" s="25"/>
      <c r="I497" s="25"/>
      <c r="J497" s="25"/>
      <c r="K497" s="25"/>
      <c r="L497" s="25"/>
      <c r="M497" s="25"/>
      <c r="N497" s="25"/>
      <c r="O497" s="24"/>
      <c r="P497" s="25"/>
      <c r="Q497" s="25"/>
    </row>
    <row r="498" spans="1:17" x14ac:dyDescent="0.2">
      <c r="A498" s="84"/>
      <c r="B498" s="84"/>
      <c r="C498" s="84"/>
      <c r="D498" s="83"/>
      <c r="E498" s="83"/>
      <c r="F498" s="25"/>
      <c r="G498" s="25"/>
      <c r="H498" s="25"/>
      <c r="I498" s="25"/>
      <c r="J498" s="25"/>
      <c r="K498" s="25"/>
      <c r="L498" s="25"/>
      <c r="M498" s="25"/>
      <c r="N498" s="25"/>
      <c r="O498" s="24"/>
      <c r="P498" s="25"/>
      <c r="Q498" s="25"/>
    </row>
    <row r="499" spans="1:17" x14ac:dyDescent="0.2">
      <c r="D499" s="83"/>
      <c r="E499" s="83"/>
      <c r="F499" s="25"/>
      <c r="G499" s="25"/>
      <c r="H499" s="25"/>
      <c r="I499" s="25"/>
      <c r="J499" s="25"/>
      <c r="K499" s="25"/>
      <c r="L499" s="25"/>
      <c r="M499" s="25"/>
      <c r="N499" s="25"/>
      <c r="O499" s="24"/>
      <c r="P499" s="25"/>
      <c r="Q499" s="25"/>
    </row>
    <row r="500" spans="1:17" x14ac:dyDescent="0.2">
      <c r="D500" s="83"/>
      <c r="E500" s="83"/>
      <c r="F500" s="25"/>
      <c r="G500" s="25"/>
      <c r="H500" s="25"/>
      <c r="I500" s="25"/>
      <c r="J500" s="25"/>
      <c r="K500" s="25"/>
      <c r="L500" s="25"/>
      <c r="M500" s="25"/>
      <c r="N500" s="25"/>
      <c r="O500" s="24"/>
      <c r="P500" s="25"/>
      <c r="Q500" s="25"/>
    </row>
    <row r="501" spans="1:17" x14ac:dyDescent="0.2">
      <c r="D501" s="83"/>
      <c r="E501" s="83"/>
      <c r="F501" s="25"/>
      <c r="G501" s="25"/>
      <c r="H501" s="25"/>
      <c r="I501" s="25"/>
      <c r="J501" s="25"/>
      <c r="K501" s="25"/>
      <c r="L501" s="25"/>
      <c r="M501" s="25"/>
      <c r="N501" s="25"/>
      <c r="O501" s="24"/>
      <c r="P501" s="25"/>
      <c r="Q501" s="25"/>
    </row>
    <row r="502" spans="1:17" x14ac:dyDescent="0.2">
      <c r="D502" s="83"/>
      <c r="E502" s="83"/>
      <c r="F502" s="25"/>
      <c r="G502" s="25"/>
      <c r="H502" s="25"/>
      <c r="I502" s="25"/>
      <c r="J502" s="25"/>
      <c r="K502" s="25"/>
      <c r="L502" s="25"/>
      <c r="M502" s="25"/>
      <c r="N502" s="25"/>
      <c r="O502" s="24"/>
      <c r="P502" s="25"/>
      <c r="Q502" s="25"/>
    </row>
    <row r="503" spans="1:17" x14ac:dyDescent="0.2">
      <c r="D503" s="83"/>
      <c r="E503" s="83"/>
      <c r="F503" s="25"/>
      <c r="G503" s="25"/>
      <c r="H503" s="25"/>
      <c r="I503" s="25"/>
      <c r="J503" s="25"/>
      <c r="K503" s="25"/>
      <c r="L503" s="25"/>
      <c r="M503" s="25"/>
      <c r="N503" s="25"/>
      <c r="O503" s="24"/>
      <c r="P503" s="25"/>
      <c r="Q503" s="25"/>
    </row>
  </sheetData>
  <sheetProtection selectLockedCells="1" selectUnlockedCells="1"/>
  <pageMargins left="0.75" right="0.75" top="1" bottom="1" header="0.51180555555555551" footer="0.51180555555555551"/>
  <pageSetup firstPageNumber="0" orientation="portrait" horizontalDpi="300" verticalDpi="300"/>
  <headerFooter alignWithMargins="0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indexed="12"/>
  </sheetPr>
  <dimension ref="A1:AB503"/>
  <sheetViews>
    <sheetView workbookViewId="0">
      <selection activeCell="F10" sqref="F10"/>
    </sheetView>
  </sheetViews>
  <sheetFormatPr defaultRowHeight="12.75" x14ac:dyDescent="0.2"/>
  <cols>
    <col min="2" max="2" width="10.7109375" customWidth="1"/>
    <col min="5" max="5" width="10.28515625" customWidth="1"/>
    <col min="6" max="6" width="12.42578125" customWidth="1"/>
    <col min="7" max="7" width="10.7109375" customWidth="1"/>
    <col min="14" max="14" width="12.140625" customWidth="1"/>
    <col min="15" max="15" width="11" customWidth="1"/>
  </cols>
  <sheetData>
    <row r="1" spans="1:28" ht="18" x14ac:dyDescent="0.2">
      <c r="A1" s="50" t="s">
        <v>168</v>
      </c>
      <c r="D1" s="51" t="s">
        <v>169</v>
      </c>
      <c r="M1" s="52" t="s">
        <v>170</v>
      </c>
      <c r="N1" t="s">
        <v>171</v>
      </c>
      <c r="O1">
        <f ca="1">H18*J18-I18*I18</f>
        <v>897965.37113172002</v>
      </c>
      <c r="P1" t="s">
        <v>172</v>
      </c>
      <c r="U1" s="4" t="s">
        <v>173</v>
      </c>
      <c r="V1" s="53" t="s">
        <v>174</v>
      </c>
      <c r="AA1">
        <v>1</v>
      </c>
      <c r="AB1" t="s">
        <v>175</v>
      </c>
    </row>
    <row r="2" spans="1:28" x14ac:dyDescent="0.2">
      <c r="M2" s="52" t="s">
        <v>176</v>
      </c>
      <c r="N2" t="s">
        <v>177</v>
      </c>
      <c r="O2">
        <f ca="1">+F18*J18-H18*I18</f>
        <v>482519.03205516748</v>
      </c>
      <c r="P2" t="s">
        <v>178</v>
      </c>
      <c r="U2">
        <v>-2.2000000000000002</v>
      </c>
      <c r="V2">
        <f t="shared" ref="V2:V34" ca="1" si="0">+E$4+E$5*U2+E$6*U2^2</f>
        <v>4.0433552814673153E-2</v>
      </c>
      <c r="AA2">
        <v>2</v>
      </c>
      <c r="AB2" t="s">
        <v>60</v>
      </c>
    </row>
    <row r="3" spans="1:28" x14ac:dyDescent="0.2">
      <c r="A3" t="s">
        <v>179</v>
      </c>
      <c r="B3" t="s">
        <v>180</v>
      </c>
      <c r="E3" s="54" t="s">
        <v>181</v>
      </c>
      <c r="F3" s="54" t="s">
        <v>182</v>
      </c>
      <c r="G3" s="54" t="s">
        <v>183</v>
      </c>
      <c r="H3" s="54" t="s">
        <v>184</v>
      </c>
      <c r="M3" s="52" t="s">
        <v>185</v>
      </c>
      <c r="N3" t="s">
        <v>186</v>
      </c>
      <c r="O3">
        <f ca="1">+F18*I18-H18*H18</f>
        <v>56993.125517535023</v>
      </c>
      <c r="P3" t="s">
        <v>187</v>
      </c>
      <c r="U3">
        <v>-2</v>
      </c>
      <c r="V3">
        <f t="shared" ca="1" si="0"/>
        <v>2.9544393135439675E-2</v>
      </c>
      <c r="AA3">
        <v>3</v>
      </c>
      <c r="AB3" t="s">
        <v>188</v>
      </c>
    </row>
    <row r="4" spans="1:28" x14ac:dyDescent="0.2">
      <c r="A4" t="s">
        <v>189</v>
      </c>
      <c r="B4" t="s">
        <v>190</v>
      </c>
      <c r="D4" s="55" t="s">
        <v>191</v>
      </c>
      <c r="E4" s="56">
        <f ca="1">(G18*O1-K18*O2+L18*O3)/O7</f>
        <v>-9.6365648797526442E-3</v>
      </c>
      <c r="F4" s="57">
        <f ca="1">+E7/O7*O18</f>
        <v>6.5455209906226206E-4</v>
      </c>
      <c r="G4" s="58">
        <f>+B18</f>
        <v>1</v>
      </c>
      <c r="H4" s="59">
        <f ca="1">ABS(F4/E4)</f>
        <v>6.7923799323713313E-2</v>
      </c>
      <c r="M4" s="52" t="s">
        <v>192</v>
      </c>
      <c r="N4" t="s">
        <v>193</v>
      </c>
      <c r="O4">
        <f ca="1">+C18*J18-H18*H18</f>
        <v>561209.16935502156</v>
      </c>
      <c r="P4" t="s">
        <v>194</v>
      </c>
      <c r="U4">
        <v>-1.8</v>
      </c>
      <c r="V4">
        <f t="shared" ca="1" si="0"/>
        <v>1.9922699615790615E-2</v>
      </c>
      <c r="AA4">
        <v>4</v>
      </c>
      <c r="AB4" t="s">
        <v>195</v>
      </c>
    </row>
    <row r="5" spans="1:28" x14ac:dyDescent="0.2">
      <c r="A5" t="s">
        <v>196</v>
      </c>
      <c r="B5" s="60">
        <v>40323</v>
      </c>
      <c r="D5" s="61" t="s">
        <v>197</v>
      </c>
      <c r="E5" s="62">
        <f ca="1">+(-G18*O2+K18*O4-L18*O5)/O7</f>
        <v>1.209617498201402E-2</v>
      </c>
      <c r="F5" s="63">
        <f ca="1">P18*E7/O7</f>
        <v>5.3023470304453468E-4</v>
      </c>
      <c r="G5" s="64">
        <f>+B18/A18</f>
        <v>1E-4</v>
      </c>
      <c r="H5" s="59">
        <f ca="1">ABS(F5/E5)</f>
        <v>4.3834906805907521E-2</v>
      </c>
      <c r="M5" s="52" t="s">
        <v>198</v>
      </c>
      <c r="N5" t="s">
        <v>199</v>
      </c>
      <c r="O5">
        <f ca="1">+C18*I18-F18*H18</f>
        <v>126035.24703139102</v>
      </c>
      <c r="P5" t="s">
        <v>200</v>
      </c>
      <c r="U5">
        <v>-1.6</v>
      </c>
      <c r="V5">
        <f t="shared" ca="1" si="0"/>
        <v>1.1568472255725958E-2</v>
      </c>
      <c r="AA5">
        <v>5</v>
      </c>
      <c r="AB5" t="s">
        <v>201</v>
      </c>
    </row>
    <row r="6" spans="1:28" x14ac:dyDescent="0.2">
      <c r="D6" s="65" t="s">
        <v>202</v>
      </c>
      <c r="E6" s="66">
        <f ca="1">+(G18*O3-K18*O5+L18*O6)/O7</f>
        <v>1.584332699480509E-2</v>
      </c>
      <c r="F6" s="67">
        <f ca="1">Q18*E7/O7</f>
        <v>1.3233432142430225E-4</v>
      </c>
      <c r="G6" s="68">
        <f>+B18/A18^2</f>
        <v>1E-8</v>
      </c>
      <c r="H6" s="59">
        <f ca="1">ABS(F6/E6)</f>
        <v>8.3526851063349065E-3</v>
      </c>
      <c r="M6" s="69" t="s">
        <v>203</v>
      </c>
      <c r="N6" s="70" t="s">
        <v>204</v>
      </c>
      <c r="O6" s="70">
        <f ca="1">+C18*H18-F18*F18</f>
        <v>35722.487925796187</v>
      </c>
      <c r="P6" t="s">
        <v>205</v>
      </c>
      <c r="U6">
        <v>-1.4</v>
      </c>
      <c r="V6">
        <f t="shared" ca="1" si="0"/>
        <v>4.4817110552456997E-3</v>
      </c>
      <c r="AA6">
        <v>6</v>
      </c>
      <c r="AB6" t="s">
        <v>206</v>
      </c>
    </row>
    <row r="7" spans="1:28" x14ac:dyDescent="0.2">
      <c r="D7" s="51" t="s">
        <v>207</v>
      </c>
      <c r="E7" s="71">
        <f ca="1">SQRT(N18/(B15-3))</f>
        <v>3.4672421567537E-3</v>
      </c>
      <c r="G7" s="72" t="e">
        <f>+#REF!</f>
        <v>#REF!</v>
      </c>
      <c r="M7" s="52" t="s">
        <v>208</v>
      </c>
      <c r="N7" t="s">
        <v>209</v>
      </c>
      <c r="O7">
        <f ca="1">+C18*O1-F18*O2+H18*O3</f>
        <v>23024913.063424185</v>
      </c>
      <c r="U7">
        <v>-1.2</v>
      </c>
      <c r="V7">
        <f t="shared" ca="1" si="0"/>
        <v>-1.3375839856501377E-3</v>
      </c>
      <c r="AA7">
        <v>7</v>
      </c>
      <c r="AB7" t="s">
        <v>210</v>
      </c>
    </row>
    <row r="8" spans="1:28" x14ac:dyDescent="0.2">
      <c r="A8" s="25">
        <v>21</v>
      </c>
      <c r="B8" t="s">
        <v>211</v>
      </c>
      <c r="C8" s="73">
        <v>21</v>
      </c>
      <c r="D8" s="51" t="s">
        <v>212</v>
      </c>
      <c r="F8" s="74">
        <f ca="1">CORREL(INDIRECT(E12):INDIRECT(E13),INDIRECT(M12):INDIRECT(M13))</f>
        <v>0.99307096166507913</v>
      </c>
      <c r="G8" s="71"/>
      <c r="K8" s="72"/>
      <c r="U8">
        <v>-1</v>
      </c>
      <c r="V8">
        <f t="shared" ca="1" si="0"/>
        <v>-5.8894128669615756E-3</v>
      </c>
      <c r="AA8">
        <v>8</v>
      </c>
      <c r="AB8" t="s">
        <v>213</v>
      </c>
    </row>
    <row r="9" spans="1:28" x14ac:dyDescent="0.2">
      <c r="A9" s="25">
        <f>20+COUNT(A21:A1420)</f>
        <v>442</v>
      </c>
      <c r="B9" t="s">
        <v>214</v>
      </c>
      <c r="C9" s="73">
        <f>A9</f>
        <v>442</v>
      </c>
      <c r="E9" s="75">
        <f ca="1">E6*G6</f>
        <v>1.5843326994805092E-10</v>
      </c>
      <c r="F9" s="76">
        <f ca="1">H6</f>
        <v>8.3526851063349065E-3</v>
      </c>
      <c r="G9" s="77">
        <f ca="1">F8</f>
        <v>0.99307096166507913</v>
      </c>
      <c r="K9" s="72"/>
      <c r="U9">
        <v>-0.8</v>
      </c>
      <c r="V9">
        <f t="shared" ca="1" si="0"/>
        <v>-9.1737755886885999E-3</v>
      </c>
      <c r="AA9">
        <v>9</v>
      </c>
      <c r="AB9" t="s">
        <v>54</v>
      </c>
    </row>
    <row r="10" spans="1:28" x14ac:dyDescent="0.2">
      <c r="A10" t="s">
        <v>10</v>
      </c>
      <c r="B10" s="2">
        <f>'Active 1'!C8</f>
        <v>0.40899532</v>
      </c>
      <c r="D10" t="s">
        <v>215</v>
      </c>
      <c r="E10">
        <f ca="1">2*E9*365.2422/B10</f>
        <v>2.8296908663414537E-7</v>
      </c>
      <c r="F10">
        <f ca="1">+F9*E10</f>
        <v>2.3635516754822181E-9</v>
      </c>
      <c r="G10" t="s">
        <v>216</v>
      </c>
      <c r="U10">
        <v>-0.6</v>
      </c>
      <c r="V10">
        <f t="shared" ca="1" si="0"/>
        <v>-1.1190672150831225E-2</v>
      </c>
      <c r="AA10">
        <v>10</v>
      </c>
      <c r="AB10" t="s">
        <v>217</v>
      </c>
    </row>
    <row r="11" spans="1:28" x14ac:dyDescent="0.2">
      <c r="U11">
        <v>-0.4</v>
      </c>
      <c r="V11">
        <f t="shared" ca="1" si="0"/>
        <v>-1.1940102553389438E-2</v>
      </c>
      <c r="AA11">
        <v>11</v>
      </c>
      <c r="AB11" t="s">
        <v>69</v>
      </c>
    </row>
    <row r="12" spans="1:28" x14ac:dyDescent="0.2">
      <c r="C12" s="15" t="str">
        <f t="shared" ref="C12:F13" si="1">C$15&amp;$C8</f>
        <v>C21</v>
      </c>
      <c r="D12" s="15" t="str">
        <f t="shared" si="1"/>
        <v>D21</v>
      </c>
      <c r="E12" s="15" t="str">
        <f t="shared" si="1"/>
        <v>E21</v>
      </c>
      <c r="F12" s="15" t="str">
        <f t="shared" si="1"/>
        <v>F21</v>
      </c>
      <c r="G12" s="15" t="str">
        <f t="shared" ref="G12:Q12" si="2">G15&amp;$C8</f>
        <v>G21</v>
      </c>
      <c r="H12" s="15" t="str">
        <f t="shared" si="2"/>
        <v>H21</v>
      </c>
      <c r="I12" s="15" t="str">
        <f t="shared" si="2"/>
        <v>I21</v>
      </c>
      <c r="J12" s="15" t="str">
        <f t="shared" si="2"/>
        <v>J21</v>
      </c>
      <c r="K12" s="15" t="str">
        <f t="shared" si="2"/>
        <v>K21</v>
      </c>
      <c r="L12" s="15" t="str">
        <f t="shared" si="2"/>
        <v>L21</v>
      </c>
      <c r="M12" s="15" t="str">
        <f t="shared" si="2"/>
        <v>M21</v>
      </c>
      <c r="N12" s="15" t="str">
        <f t="shared" si="2"/>
        <v>N21</v>
      </c>
      <c r="O12" s="15" t="str">
        <f t="shared" si="2"/>
        <v>O21</v>
      </c>
      <c r="P12" s="15" t="str">
        <f t="shared" si="2"/>
        <v>P21</v>
      </c>
      <c r="Q12" s="15" t="str">
        <f t="shared" si="2"/>
        <v>Q21</v>
      </c>
      <c r="U12">
        <v>-0.2</v>
      </c>
      <c r="V12">
        <f t="shared" ca="1" si="0"/>
        <v>-1.1422066796363246E-2</v>
      </c>
      <c r="AA12">
        <v>12</v>
      </c>
      <c r="AB12" t="s">
        <v>218</v>
      </c>
    </row>
    <row r="13" spans="1:28" x14ac:dyDescent="0.2">
      <c r="C13" s="15" t="str">
        <f t="shared" si="1"/>
        <v>C442</v>
      </c>
      <c r="D13" s="15" t="str">
        <f t="shared" si="1"/>
        <v>D442</v>
      </c>
      <c r="E13" s="15" t="str">
        <f t="shared" si="1"/>
        <v>E442</v>
      </c>
      <c r="F13" s="15" t="str">
        <f t="shared" si="1"/>
        <v>F442</v>
      </c>
      <c r="G13" s="15" t="str">
        <f t="shared" ref="G13:Q13" si="3">G$15&amp;$C9</f>
        <v>G442</v>
      </c>
      <c r="H13" s="15" t="str">
        <f t="shared" si="3"/>
        <v>H442</v>
      </c>
      <c r="I13" s="15" t="str">
        <f t="shared" si="3"/>
        <v>I442</v>
      </c>
      <c r="J13" s="15" t="str">
        <f t="shared" si="3"/>
        <v>J442</v>
      </c>
      <c r="K13" s="15" t="str">
        <f t="shared" si="3"/>
        <v>K442</v>
      </c>
      <c r="L13" s="15" t="str">
        <f t="shared" si="3"/>
        <v>L442</v>
      </c>
      <c r="M13" s="15" t="str">
        <f t="shared" si="3"/>
        <v>M442</v>
      </c>
      <c r="N13" s="15" t="str">
        <f t="shared" si="3"/>
        <v>N442</v>
      </c>
      <c r="O13" s="15" t="str">
        <f t="shared" si="3"/>
        <v>O442</v>
      </c>
      <c r="P13" s="15" t="str">
        <f t="shared" si="3"/>
        <v>P442</v>
      </c>
      <c r="Q13" s="15" t="str">
        <f t="shared" si="3"/>
        <v>Q442</v>
      </c>
      <c r="U13">
        <v>0</v>
      </c>
      <c r="V13">
        <f t="shared" ca="1" si="0"/>
        <v>-9.6365648797526442E-3</v>
      </c>
      <c r="AA13">
        <v>13</v>
      </c>
      <c r="AB13" t="s">
        <v>219</v>
      </c>
    </row>
    <row r="14" spans="1:28" x14ac:dyDescent="0.2">
      <c r="U14">
        <v>0.2</v>
      </c>
      <c r="V14">
        <f t="shared" ca="1" si="0"/>
        <v>-6.5835968035576359E-3</v>
      </c>
      <c r="AA14">
        <v>14</v>
      </c>
      <c r="AB14" t="s">
        <v>220</v>
      </c>
    </row>
    <row r="15" spans="1:28" x14ac:dyDescent="0.2">
      <c r="A15" s="51" t="s">
        <v>221</v>
      </c>
      <c r="B15" s="51">
        <f>C9-C8+1</f>
        <v>422</v>
      </c>
      <c r="C15" s="15" t="str">
        <f t="shared" ref="C15:Q15" si="4">VLOOKUP(C16,$AA1:$AB20,2,FALSE)</f>
        <v>C</v>
      </c>
      <c r="D15" s="15" t="str">
        <f t="shared" si="4"/>
        <v>D</v>
      </c>
      <c r="E15" s="15" t="str">
        <f t="shared" si="4"/>
        <v>E</v>
      </c>
      <c r="F15" s="15" t="str">
        <f t="shared" si="4"/>
        <v>F</v>
      </c>
      <c r="G15" s="15" t="str">
        <f t="shared" si="4"/>
        <v>G</v>
      </c>
      <c r="H15" s="15" t="str">
        <f t="shared" si="4"/>
        <v>H</v>
      </c>
      <c r="I15" s="15" t="str">
        <f t="shared" si="4"/>
        <v>I</v>
      </c>
      <c r="J15" s="15" t="str">
        <f t="shared" si="4"/>
        <v>J</v>
      </c>
      <c r="K15" s="15" t="str">
        <f t="shared" si="4"/>
        <v>K</v>
      </c>
      <c r="L15" s="15" t="str">
        <f t="shared" si="4"/>
        <v>L</v>
      </c>
      <c r="M15" s="15" t="str">
        <f t="shared" si="4"/>
        <v>M</v>
      </c>
      <c r="N15" s="15" t="str">
        <f t="shared" si="4"/>
        <v>N</v>
      </c>
      <c r="O15" s="15" t="str">
        <f t="shared" si="4"/>
        <v>O</v>
      </c>
      <c r="P15" s="15" t="str">
        <f t="shared" si="4"/>
        <v>P</v>
      </c>
      <c r="Q15" s="15" t="str">
        <f t="shared" si="4"/>
        <v>Q</v>
      </c>
      <c r="U15">
        <v>0.4</v>
      </c>
      <c r="V15">
        <f t="shared" ca="1" si="0"/>
        <v>-2.2631625677782211E-3</v>
      </c>
      <c r="AA15">
        <v>15</v>
      </c>
      <c r="AB15" t="s">
        <v>222</v>
      </c>
    </row>
    <row r="16" spans="1:28" x14ac:dyDescent="0.2">
      <c r="A16" s="15"/>
      <c r="C16" s="15">
        <f>COLUMN()</f>
        <v>3</v>
      </c>
      <c r="D16" s="15">
        <f>COLUMN()</f>
        <v>4</v>
      </c>
      <c r="E16" s="15">
        <f>COLUMN()</f>
        <v>5</v>
      </c>
      <c r="F16" s="15">
        <f>COLUMN()</f>
        <v>6</v>
      </c>
      <c r="G16" s="15">
        <f>COLUMN()</f>
        <v>7</v>
      </c>
      <c r="H16" s="15">
        <f>COLUMN()</f>
        <v>8</v>
      </c>
      <c r="I16" s="15">
        <f>COLUMN()</f>
        <v>9</v>
      </c>
      <c r="J16" s="15">
        <f>COLUMN()</f>
        <v>10</v>
      </c>
      <c r="K16" s="15">
        <f>COLUMN()</f>
        <v>11</v>
      </c>
      <c r="L16" s="15">
        <f>COLUMN()</f>
        <v>12</v>
      </c>
      <c r="M16" s="15">
        <f>COLUMN()</f>
        <v>13</v>
      </c>
      <c r="N16" s="15">
        <f>COLUMN()</f>
        <v>14</v>
      </c>
      <c r="O16" s="15">
        <f>COLUMN()</f>
        <v>15</v>
      </c>
      <c r="P16" s="15">
        <f>COLUMN()</f>
        <v>16</v>
      </c>
      <c r="Q16" s="15">
        <f>COLUMN()</f>
        <v>17</v>
      </c>
      <c r="U16">
        <v>0.6</v>
      </c>
      <c r="V16">
        <f t="shared" ca="1" si="0"/>
        <v>3.3247378275855994E-3</v>
      </c>
      <c r="AA16">
        <v>16</v>
      </c>
      <c r="AB16" t="s">
        <v>223</v>
      </c>
    </row>
    <row r="17" spans="1:28" x14ac:dyDescent="0.2">
      <c r="A17" s="51" t="s">
        <v>224</v>
      </c>
      <c r="U17">
        <v>0.8</v>
      </c>
      <c r="V17">
        <f t="shared" ca="1" si="0"/>
        <v>1.0180104382533832E-2</v>
      </c>
      <c r="AA17">
        <v>17</v>
      </c>
      <c r="AB17" t="s">
        <v>225</v>
      </c>
    </row>
    <row r="18" spans="1:28" x14ac:dyDescent="0.2">
      <c r="A18" s="78">
        <v>10000</v>
      </c>
      <c r="B18" s="78">
        <v>1</v>
      </c>
      <c r="C18">
        <f ca="1">SUM(INDIRECT(C12):INDIRECT(C13))</f>
        <v>180.80000000000013</v>
      </c>
      <c r="D18" s="79">
        <f ca="1">SUM(INDIRECT(D12):INDIRECT(D13))</f>
        <v>917.47410000000104</v>
      </c>
      <c r="E18" s="79">
        <f ca="1">SUM(INDIRECT(E12):INDIRECT(E13))</f>
        <v>43.737901471358825</v>
      </c>
      <c r="F18" s="51">
        <f ca="1">SUM(INDIRECT(F12):INDIRECT(F13))</f>
        <v>436.64171999999985</v>
      </c>
      <c r="G18" s="51">
        <f ca="1">SUM(INDIRECT(G12):INDIRECT(G13))</f>
        <v>23.376728257028468</v>
      </c>
      <c r="H18" s="51">
        <f ca="1">SUM(INDIRECT(H12):INDIRECT(H13))</f>
        <v>1252.0933604554994</v>
      </c>
      <c r="I18" s="51">
        <f ca="1">SUM(INDIRECT(I12):INDIRECT(I13))</f>
        <v>3720.9703846308607</v>
      </c>
      <c r="J18" s="51">
        <f ca="1">SUM(INDIRECT(J12):INDIRECT(J13))</f>
        <v>11775.149074401355</v>
      </c>
      <c r="K18" s="51">
        <f ca="1">SUM(INDIRECT(K12):INDIRECT(K13))</f>
        <v>69.890364659591413</v>
      </c>
      <c r="L18" s="51">
        <f ca="1">SUM(INDIRECT(L12):INDIRECT(L13))</f>
        <v>219.50116717016141</v>
      </c>
      <c r="N18">
        <f ca="1">SUM(INDIRECT(N12):INDIRECT(N13))</f>
        <v>5.0371208647258508E-3</v>
      </c>
      <c r="O18">
        <f ca="1">SQRT(SUM(INDIRECT(O12):INDIRECT(O13)))</f>
        <v>4346683.7604734935</v>
      </c>
      <c r="P18">
        <f ca="1">SQRT(SUM(INDIRECT(P12):INDIRECT(P13)))</f>
        <v>3521129.2978283325</v>
      </c>
      <c r="Q18">
        <f ca="1">SQRT(SUM(INDIRECT(Q12):INDIRECT(Q13)))</f>
        <v>878792.45473717246</v>
      </c>
      <c r="U18">
        <v>1</v>
      </c>
      <c r="V18">
        <f t="shared" ca="1" si="0"/>
        <v>1.8302937097066464E-2</v>
      </c>
      <c r="AA18">
        <v>18</v>
      </c>
      <c r="AB18" t="s">
        <v>226</v>
      </c>
    </row>
    <row r="19" spans="1:28" x14ac:dyDescent="0.2">
      <c r="A19" s="80" t="s">
        <v>227</v>
      </c>
      <c r="F19" s="81" t="s">
        <v>228</v>
      </c>
      <c r="G19" s="81" t="s">
        <v>229</v>
      </c>
      <c r="H19" s="81" t="s">
        <v>230</v>
      </c>
      <c r="I19" s="81" t="s">
        <v>231</v>
      </c>
      <c r="J19" s="81" t="s">
        <v>232</v>
      </c>
      <c r="K19" s="81" t="s">
        <v>233</v>
      </c>
      <c r="L19" s="81" t="s">
        <v>234</v>
      </c>
      <c r="U19">
        <v>1.2</v>
      </c>
      <c r="V19">
        <f t="shared" ca="1" si="0"/>
        <v>2.7693235971183505E-2</v>
      </c>
      <c r="AA19">
        <v>19</v>
      </c>
      <c r="AB19" t="s">
        <v>235</v>
      </c>
    </row>
    <row r="20" spans="1:28" ht="14.25" x14ac:dyDescent="0.2">
      <c r="A20" s="4" t="s">
        <v>173</v>
      </c>
      <c r="B20" s="4" t="s">
        <v>236</v>
      </c>
      <c r="C20" s="4" t="s">
        <v>237</v>
      </c>
      <c r="D20" s="4" t="s">
        <v>173</v>
      </c>
      <c r="E20" s="4" t="s">
        <v>236</v>
      </c>
      <c r="F20" s="4" t="s">
        <v>238</v>
      </c>
      <c r="G20" s="4" t="s">
        <v>239</v>
      </c>
      <c r="H20" s="4" t="s">
        <v>240</v>
      </c>
      <c r="I20" s="4" t="s">
        <v>241</v>
      </c>
      <c r="J20" s="4" t="s">
        <v>242</v>
      </c>
      <c r="K20" s="4" t="s">
        <v>243</v>
      </c>
      <c r="L20" s="4" t="s">
        <v>244</v>
      </c>
      <c r="M20" s="53" t="s">
        <v>174</v>
      </c>
      <c r="N20" s="4" t="s">
        <v>245</v>
      </c>
      <c r="O20" s="4" t="s">
        <v>246</v>
      </c>
      <c r="P20" s="4" t="s">
        <v>247</v>
      </c>
      <c r="Q20" s="4" t="s">
        <v>248</v>
      </c>
      <c r="R20" s="54" t="s">
        <v>249</v>
      </c>
      <c r="U20">
        <v>1.4</v>
      </c>
      <c r="V20">
        <f t="shared" ca="1" si="0"/>
        <v>3.8351001004884956E-2</v>
      </c>
      <c r="AA20">
        <v>20</v>
      </c>
      <c r="AB20" t="s">
        <v>250</v>
      </c>
    </row>
    <row r="21" spans="1:28" x14ac:dyDescent="0.2">
      <c r="A21" s="82">
        <v>0</v>
      </c>
      <c r="B21" s="82">
        <v>-3.7362870125645063E-3</v>
      </c>
      <c r="C21" s="82">
        <v>1</v>
      </c>
      <c r="D21" s="83">
        <f t="shared" ref="D21:D84" si="5">A21/A$18</f>
        <v>0</v>
      </c>
      <c r="E21" s="83">
        <f t="shared" ref="E21:E84" si="6">B21/B$18</f>
        <v>-3.7362870125645063E-3</v>
      </c>
      <c r="F21" s="25">
        <f t="shared" ref="F21:F84" si="7">$C21*D21</f>
        <v>0</v>
      </c>
      <c r="G21" s="25">
        <f t="shared" ref="G21:G84" si="8">$C21*E21</f>
        <v>-3.7362870125645063E-3</v>
      </c>
      <c r="H21" s="25">
        <f t="shared" ref="H21:H84" si="9">C21*D21*D21</f>
        <v>0</v>
      </c>
      <c r="I21" s="25">
        <f t="shared" ref="I21:I84" si="10">C21*D21*D21*D21</f>
        <v>0</v>
      </c>
      <c r="J21" s="25">
        <f t="shared" ref="J21:J84" si="11">C21*D21*D21*D21*D21</f>
        <v>0</v>
      </c>
      <c r="K21" s="25">
        <f t="shared" ref="K21:K84" si="12">C21*E21*D21</f>
        <v>0</v>
      </c>
      <c r="L21" s="25">
        <f t="shared" ref="L21:L84" si="13">C21*E21*D21*D21</f>
        <v>0</v>
      </c>
      <c r="M21" s="25">
        <f t="shared" ref="M21:M84" ca="1" si="14">+E$4+E$5*D21+E$6*D21^2</f>
        <v>-9.6365648797526442E-3</v>
      </c>
      <c r="N21" s="25">
        <f t="shared" ref="N21:N84" ca="1" si="15">C21*(M21-E21)^2</f>
        <v>3.4813278910030204E-5</v>
      </c>
      <c r="O21" s="24">
        <f t="shared" ref="O21:O84" ca="1" si="16">(C21*O$1-O$2*F21+O$3*H21)^2</f>
        <v>806341807751.72766</v>
      </c>
      <c r="P21" s="25">
        <f t="shared" ref="P21:P84" ca="1" si="17">(-C21*O$2+O$4*F21-O$5*H21)^2</f>
        <v>232824616295.45575</v>
      </c>
      <c r="Q21" s="25">
        <f t="shared" ref="Q21:Q84" ca="1" si="18">+(C21*O$3-F21*O$5+H21*O$6)^2</f>
        <v>3248216356.2575016</v>
      </c>
      <c r="R21">
        <f t="shared" ref="R21:R84" ca="1" si="19">+E21-M21</f>
        <v>5.9002778671881379E-3</v>
      </c>
      <c r="U21">
        <v>1.6</v>
      </c>
      <c r="V21">
        <f t="shared" ca="1" si="0"/>
        <v>5.0276232198170824E-2</v>
      </c>
    </row>
    <row r="22" spans="1:28" x14ac:dyDescent="0.2">
      <c r="A22" s="82">
        <v>4447.5</v>
      </c>
      <c r="B22" s="82">
        <v>-1.3847348606101992E-2</v>
      </c>
      <c r="C22" s="82">
        <v>0.1</v>
      </c>
      <c r="D22" s="83">
        <f t="shared" si="5"/>
        <v>0.44474999999999998</v>
      </c>
      <c r="E22" s="83">
        <f t="shared" si="6"/>
        <v>-1.3847348606101992E-2</v>
      </c>
      <c r="F22" s="25">
        <f t="shared" si="7"/>
        <v>4.4475000000000001E-2</v>
      </c>
      <c r="G22" s="25">
        <f t="shared" si="8"/>
        <v>-1.3847348606101993E-3</v>
      </c>
      <c r="H22" s="25">
        <f t="shared" si="9"/>
        <v>1.9780256249999999E-2</v>
      </c>
      <c r="I22" s="25">
        <f t="shared" si="10"/>
        <v>8.7972689671874989E-3</v>
      </c>
      <c r="J22" s="25">
        <f t="shared" si="11"/>
        <v>3.9125853731566398E-3</v>
      </c>
      <c r="K22" s="25">
        <f t="shared" si="12"/>
        <v>-6.1586082925638608E-4</v>
      </c>
      <c r="L22" s="25">
        <f t="shared" si="13"/>
        <v>-2.7390410381177769E-4</v>
      </c>
      <c r="M22" s="25">
        <f t="shared" ca="1" si="14"/>
        <v>-1.1229403784040388E-3</v>
      </c>
      <c r="N22" s="25">
        <f t="shared" ca="1" si="15"/>
        <v>1.6191056474510738E-5</v>
      </c>
      <c r="O22" s="24">
        <f t="shared" ca="1" si="16"/>
        <v>4825225316.1905413</v>
      </c>
      <c r="P22" s="25">
        <f t="shared" ca="1" si="17"/>
        <v>664873180.84503567</v>
      </c>
      <c r="Q22" s="25">
        <f t="shared" ca="1" si="18"/>
        <v>640792.09307851724</v>
      </c>
      <c r="R22">
        <f t="shared" ca="1" si="19"/>
        <v>-1.2724408227697954E-2</v>
      </c>
      <c r="U22">
        <v>1.8</v>
      </c>
      <c r="V22">
        <f t="shared" ca="1" si="0"/>
        <v>6.3468929551041081E-2</v>
      </c>
    </row>
    <row r="23" spans="1:28" x14ac:dyDescent="0.2">
      <c r="A23" s="82">
        <v>746</v>
      </c>
      <c r="B23" s="82">
        <v>-1.3575878882544091E-2</v>
      </c>
      <c r="C23" s="82">
        <v>0.1</v>
      </c>
      <c r="D23" s="83">
        <f t="shared" si="5"/>
        <v>7.46E-2</v>
      </c>
      <c r="E23" s="83">
        <f t="shared" si="6"/>
        <v>-1.3575878882544091E-2</v>
      </c>
      <c r="F23" s="25">
        <f t="shared" si="7"/>
        <v>7.4600000000000005E-3</v>
      </c>
      <c r="G23" s="25">
        <f t="shared" si="8"/>
        <v>-1.3575878882544092E-3</v>
      </c>
      <c r="H23" s="25">
        <f t="shared" si="9"/>
        <v>5.5651600000000006E-4</v>
      </c>
      <c r="I23" s="25">
        <f t="shared" si="10"/>
        <v>4.1516093600000004E-5</v>
      </c>
      <c r="J23" s="25">
        <f t="shared" si="11"/>
        <v>3.0971005825600003E-6</v>
      </c>
      <c r="K23" s="25">
        <f t="shared" si="12"/>
        <v>-1.0127605646377892E-4</v>
      </c>
      <c r="L23" s="25">
        <f t="shared" si="13"/>
        <v>-7.5551938121979077E-6</v>
      </c>
      <c r="M23" s="25">
        <f t="shared" ca="1" si="14"/>
        <v>-8.6460195764359888E-3</v>
      </c>
      <c r="N23" s="25">
        <f t="shared" ca="1" si="15"/>
        <v>2.4303512778020663E-6</v>
      </c>
      <c r="O23" s="24">
        <f t="shared" ca="1" si="16"/>
        <v>7435382274.5279713</v>
      </c>
      <c r="P23" s="25">
        <f t="shared" ca="1" si="17"/>
        <v>1947935601.6689241</v>
      </c>
      <c r="Q23" s="25">
        <f t="shared" ca="1" si="18"/>
        <v>22838551.823528241</v>
      </c>
      <c r="R23">
        <f t="shared" ca="1" si="19"/>
        <v>-4.9298593061081024E-3</v>
      </c>
      <c r="U23">
        <v>2</v>
      </c>
      <c r="V23">
        <f t="shared" ca="1" si="0"/>
        <v>7.7929093063495755E-2</v>
      </c>
    </row>
    <row r="24" spans="1:28" x14ac:dyDescent="0.2">
      <c r="A24" s="82">
        <v>5313</v>
      </c>
      <c r="B24" s="82">
        <v>-8.573858028353757E-3</v>
      </c>
      <c r="C24" s="82">
        <v>0.1</v>
      </c>
      <c r="D24" s="83">
        <f t="shared" si="5"/>
        <v>0.53129999999999999</v>
      </c>
      <c r="E24" s="83">
        <f t="shared" si="6"/>
        <v>-8.573858028353757E-3</v>
      </c>
      <c r="F24" s="25">
        <f t="shared" si="7"/>
        <v>5.3130000000000004E-2</v>
      </c>
      <c r="G24" s="25">
        <f t="shared" si="8"/>
        <v>-8.5738580283537577E-4</v>
      </c>
      <c r="H24" s="25">
        <f t="shared" si="9"/>
        <v>2.8227969000000002E-2</v>
      </c>
      <c r="I24" s="25">
        <f t="shared" si="10"/>
        <v>1.49975199297E-2</v>
      </c>
      <c r="J24" s="25">
        <f t="shared" si="11"/>
        <v>7.9681823386496108E-3</v>
      </c>
      <c r="K24" s="25">
        <f t="shared" si="12"/>
        <v>-4.5552907704643513E-4</v>
      </c>
      <c r="L24" s="25">
        <f t="shared" si="13"/>
        <v>-2.4202259863477098E-4</v>
      </c>
      <c r="M24" s="25">
        <f t="shared" ca="1" si="14"/>
        <v>1.2623823208536165E-3</v>
      </c>
      <c r="N24" s="25">
        <f t="shared" ca="1" si="15"/>
        <v>9.6751624207375224E-6</v>
      </c>
      <c r="O24" s="24">
        <f t="shared" ca="1" si="16"/>
        <v>4325574662.1857996</v>
      </c>
      <c r="P24" s="25">
        <f t="shared" ca="1" si="17"/>
        <v>483673534.75692886</v>
      </c>
      <c r="Q24" s="25">
        <f t="shared" ca="1" si="18"/>
        <v>130.7171189557597</v>
      </c>
      <c r="R24">
        <f t="shared" ca="1" si="19"/>
        <v>-9.8362403492073744E-3</v>
      </c>
      <c r="U24">
        <v>2.2000000000000002</v>
      </c>
      <c r="V24">
        <f t="shared" ca="1" si="0"/>
        <v>9.3656722735534853E-2</v>
      </c>
    </row>
    <row r="25" spans="1:28" x14ac:dyDescent="0.2">
      <c r="A25" s="82">
        <v>7993</v>
      </c>
      <c r="B25" s="82">
        <v>-3.6887984670731268E-3</v>
      </c>
      <c r="C25" s="82">
        <v>0.1</v>
      </c>
      <c r="D25" s="83">
        <f t="shared" si="5"/>
        <v>0.79930000000000001</v>
      </c>
      <c r="E25" s="83">
        <f t="shared" si="6"/>
        <v>-3.6887984670731268E-3</v>
      </c>
      <c r="F25" s="25">
        <f t="shared" si="7"/>
        <v>7.9930000000000001E-2</v>
      </c>
      <c r="G25" s="25">
        <f t="shared" si="8"/>
        <v>-3.6887984670731268E-4</v>
      </c>
      <c r="H25" s="25">
        <f t="shared" si="9"/>
        <v>6.3888049000000002E-2</v>
      </c>
      <c r="I25" s="25">
        <f t="shared" si="10"/>
        <v>5.1065717565700004E-2</v>
      </c>
      <c r="J25" s="25">
        <f t="shared" si="11"/>
        <v>4.0816828050264015E-2</v>
      </c>
      <c r="K25" s="25">
        <f t="shared" si="12"/>
        <v>-2.9484566147315502E-4</v>
      </c>
      <c r="L25" s="25">
        <f t="shared" si="13"/>
        <v>-2.3567013721549282E-4</v>
      </c>
      <c r="M25" s="25">
        <f t="shared" ca="1" si="14"/>
        <v>1.0153900297042466E-2</v>
      </c>
      <c r="N25" s="25">
        <f t="shared" ca="1" si="15"/>
        <v>1.9162030907404735E-5</v>
      </c>
      <c r="O25" s="24">
        <f t="shared" ca="1" si="16"/>
        <v>3010713660.1172104</v>
      </c>
      <c r="P25" s="25">
        <f t="shared" ca="1" si="17"/>
        <v>131024659.27588966</v>
      </c>
      <c r="Q25" s="25">
        <f t="shared" ca="1" si="18"/>
        <v>4378324.7575266073</v>
      </c>
      <c r="R25">
        <f t="shared" ca="1" si="19"/>
        <v>-1.3842698764115592E-2</v>
      </c>
      <c r="U25">
        <v>2.4</v>
      </c>
      <c r="V25">
        <f t="shared" ca="1" si="0"/>
        <v>0.11065181856715831</v>
      </c>
    </row>
    <row r="26" spans="1:28" x14ac:dyDescent="0.2">
      <c r="A26" s="82">
        <v>-4555</v>
      </c>
      <c r="B26" s="82">
        <v>-1.2946665393568296E-2</v>
      </c>
      <c r="C26" s="82">
        <v>0.1</v>
      </c>
      <c r="D26" s="83">
        <f t="shared" si="5"/>
        <v>-0.45550000000000002</v>
      </c>
      <c r="E26" s="83">
        <f t="shared" si="6"/>
        <v>-1.2946665393568296E-2</v>
      </c>
      <c r="F26" s="25">
        <f t="shared" si="7"/>
        <v>-4.5550000000000007E-2</v>
      </c>
      <c r="G26" s="25">
        <f t="shared" si="8"/>
        <v>-1.2946665393568297E-3</v>
      </c>
      <c r="H26" s="25">
        <f t="shared" si="9"/>
        <v>2.0748025000000003E-2</v>
      </c>
      <c r="I26" s="25">
        <f t="shared" si="10"/>
        <v>-9.4507253875000027E-3</v>
      </c>
      <c r="J26" s="25">
        <f t="shared" si="11"/>
        <v>4.3048054140062512E-3</v>
      </c>
      <c r="K26" s="25">
        <f t="shared" si="12"/>
        <v>5.8972060867703592E-4</v>
      </c>
      <c r="L26" s="25">
        <f t="shared" si="13"/>
        <v>-2.6861773725238985E-4</v>
      </c>
      <c r="M26" s="25">
        <f t="shared" ca="1" si="14"/>
        <v>-1.1859195138346122E-2</v>
      </c>
      <c r="N26" s="25">
        <f t="shared" ca="1" si="15"/>
        <v>1.1825915559929789E-7</v>
      </c>
      <c r="O26" s="24">
        <f t="shared" ca="1" si="16"/>
        <v>12759458665.545874</v>
      </c>
      <c r="P26" s="25">
        <f t="shared" ca="1" si="17"/>
        <v>5841539294.0024624</v>
      </c>
      <c r="Q26" s="25">
        <f t="shared" ca="1" si="18"/>
        <v>148386241.05316105</v>
      </c>
      <c r="R26">
        <f t="shared" ca="1" si="19"/>
        <v>-1.0874702552221734E-3</v>
      </c>
      <c r="U26">
        <v>2.6</v>
      </c>
      <c r="V26">
        <f t="shared" ca="1" si="0"/>
        <v>0.12891438055836624</v>
      </c>
    </row>
    <row r="27" spans="1:28" x14ac:dyDescent="0.2">
      <c r="A27" s="82">
        <v>-232</v>
      </c>
      <c r="B27" s="82">
        <v>-9.897582181714876E-3</v>
      </c>
      <c r="C27" s="82">
        <v>0.1</v>
      </c>
      <c r="D27" s="83">
        <f t="shared" si="5"/>
        <v>-2.3199999999999998E-2</v>
      </c>
      <c r="E27" s="83">
        <f t="shared" si="6"/>
        <v>-9.897582181714876E-3</v>
      </c>
      <c r="F27" s="25">
        <f t="shared" si="7"/>
        <v>-2.32E-3</v>
      </c>
      <c r="G27" s="25">
        <f t="shared" si="8"/>
        <v>-9.8975821817148769E-4</v>
      </c>
      <c r="H27" s="25">
        <f t="shared" si="9"/>
        <v>5.3823999999999998E-5</v>
      </c>
      <c r="I27" s="25">
        <f t="shared" si="10"/>
        <v>-1.2487168E-6</v>
      </c>
      <c r="J27" s="25">
        <f t="shared" si="11"/>
        <v>2.8970229759999998E-8</v>
      </c>
      <c r="K27" s="25">
        <f t="shared" si="12"/>
        <v>2.2962390661578514E-5</v>
      </c>
      <c r="L27" s="25">
        <f t="shared" si="13"/>
        <v>-5.3272746334862149E-7</v>
      </c>
      <c r="M27" s="25">
        <f t="shared" ca="1" si="14"/>
        <v>-9.9086686270136847E-3</v>
      </c>
      <c r="N27" s="25">
        <f t="shared" ca="1" si="15"/>
        <v>1.2290926936347692E-11</v>
      </c>
      <c r="O27" s="24">
        <f t="shared" ca="1" si="16"/>
        <v>8266273446.6122398</v>
      </c>
      <c r="P27" s="25">
        <f t="shared" ca="1" si="17"/>
        <v>2456262211.299192</v>
      </c>
      <c r="Q27" s="25">
        <f t="shared" ca="1" si="18"/>
        <v>35923685.111783907</v>
      </c>
      <c r="R27">
        <f t="shared" ca="1" si="19"/>
        <v>1.1086445298808673E-5</v>
      </c>
      <c r="U27">
        <v>2.8</v>
      </c>
      <c r="V27">
        <f t="shared" ca="1" si="0"/>
        <v>0.14844440870915848</v>
      </c>
    </row>
    <row r="28" spans="1:28" x14ac:dyDescent="0.2">
      <c r="A28" s="82">
        <v>4408.5</v>
      </c>
      <c r="B28" s="82">
        <v>-6.0618969711084113E-3</v>
      </c>
      <c r="C28" s="82">
        <v>0.1</v>
      </c>
      <c r="D28" s="83">
        <f t="shared" si="5"/>
        <v>0.44085000000000002</v>
      </c>
      <c r="E28" s="83">
        <f t="shared" si="6"/>
        <v>-6.0618969711084113E-3</v>
      </c>
      <c r="F28" s="25">
        <f t="shared" si="7"/>
        <v>4.4085000000000006E-2</v>
      </c>
      <c r="G28" s="25">
        <f t="shared" si="8"/>
        <v>-6.061896971108412E-4</v>
      </c>
      <c r="H28" s="25">
        <f t="shared" si="9"/>
        <v>1.9434872250000002E-2</v>
      </c>
      <c r="I28" s="25">
        <f t="shared" si="10"/>
        <v>8.5678634314125014E-3</v>
      </c>
      <c r="J28" s="25">
        <f t="shared" si="11"/>
        <v>3.7771425937382012E-3</v>
      </c>
      <c r="K28" s="25">
        <f t="shared" si="12"/>
        <v>-2.6723872797131435E-4</v>
      </c>
      <c r="L28" s="25">
        <f t="shared" si="13"/>
        <v>-1.1781219322615394E-4</v>
      </c>
      <c r="M28" s="25">
        <f t="shared" ca="1" si="14"/>
        <v>-1.2248357773416295E-3</v>
      </c>
      <c r="N28" s="25">
        <f t="shared" ca="1" si="15"/>
        <v>2.339716099224453E-6</v>
      </c>
      <c r="O28" s="24">
        <f t="shared" ca="1" si="16"/>
        <v>4848662731.8986416</v>
      </c>
      <c r="P28" s="25">
        <f t="shared" ca="1" si="17"/>
        <v>673946308.93126678</v>
      </c>
      <c r="Q28" s="25">
        <f t="shared" ca="1" si="18"/>
        <v>701089.16758198536</v>
      </c>
      <c r="R28">
        <f t="shared" ca="1" si="19"/>
        <v>-4.8370611937667823E-3</v>
      </c>
      <c r="U28">
        <v>3</v>
      </c>
      <c r="V28">
        <f t="shared" ca="1" si="0"/>
        <v>0.16924190301953523</v>
      </c>
    </row>
    <row r="29" spans="1:28" x14ac:dyDescent="0.2">
      <c r="A29" s="82">
        <v>4384</v>
      </c>
      <c r="B29" s="82">
        <v>-4.696653676254773E-3</v>
      </c>
      <c r="C29" s="82">
        <v>0.1</v>
      </c>
      <c r="D29" s="83">
        <f t="shared" si="5"/>
        <v>0.43840000000000001</v>
      </c>
      <c r="E29" s="83">
        <f t="shared" si="6"/>
        <v>-4.696653676254773E-3</v>
      </c>
      <c r="F29" s="25">
        <f t="shared" si="7"/>
        <v>4.3840000000000004E-2</v>
      </c>
      <c r="G29" s="25">
        <f t="shared" si="8"/>
        <v>-4.6966536762547734E-4</v>
      </c>
      <c r="H29" s="25">
        <f t="shared" si="9"/>
        <v>1.9219456000000003E-2</v>
      </c>
      <c r="I29" s="25">
        <f t="shared" si="10"/>
        <v>8.4258095104000012E-3</v>
      </c>
      <c r="J29" s="25">
        <f t="shared" si="11"/>
        <v>3.6938748893593607E-3</v>
      </c>
      <c r="K29" s="25">
        <f t="shared" si="12"/>
        <v>-2.0590129716700927E-4</v>
      </c>
      <c r="L29" s="25">
        <f t="shared" si="13"/>
        <v>-9.0267128678016872E-5</v>
      </c>
      <c r="M29" s="25">
        <f t="shared" ca="1" si="14"/>
        <v>-1.2886005069350109E-3</v>
      </c>
      <c r="N29" s="25">
        <f t="shared" ca="1" si="15"/>
        <v>1.1614826404910476E-6</v>
      </c>
      <c r="O29" s="24">
        <f t="shared" ca="1" si="16"/>
        <v>4863427643.8077955</v>
      </c>
      <c r="P29" s="25">
        <f t="shared" ca="1" si="17"/>
        <v>679687765.27026522</v>
      </c>
      <c r="Q29" s="25">
        <f t="shared" ca="1" si="18"/>
        <v>740450.10783355695</v>
      </c>
      <c r="R29">
        <f t="shared" ca="1" si="19"/>
        <v>-3.4080531693197621E-3</v>
      </c>
      <c r="U29">
        <v>3.2</v>
      </c>
      <c r="V29">
        <f t="shared" ca="1" si="0"/>
        <v>0.19130686348949638</v>
      </c>
    </row>
    <row r="30" spans="1:28" x14ac:dyDescent="0.2">
      <c r="A30" s="82">
        <v>8088</v>
      </c>
      <c r="B30" s="82">
        <v>-1.1608088531239132E-3</v>
      </c>
      <c r="C30" s="82">
        <v>0.1</v>
      </c>
      <c r="D30" s="83">
        <f t="shared" si="5"/>
        <v>0.80879999999999996</v>
      </c>
      <c r="E30" s="83">
        <f t="shared" si="6"/>
        <v>-1.1608088531239132E-3</v>
      </c>
      <c r="F30" s="25">
        <f t="shared" si="7"/>
        <v>8.0880000000000007E-2</v>
      </c>
      <c r="G30" s="25">
        <f t="shared" si="8"/>
        <v>-1.1608088531239134E-4</v>
      </c>
      <c r="H30" s="25">
        <f t="shared" si="9"/>
        <v>6.5415743999999998E-2</v>
      </c>
      <c r="I30" s="25">
        <f t="shared" si="10"/>
        <v>5.2908253747199999E-2</v>
      </c>
      <c r="J30" s="25">
        <f t="shared" si="11"/>
        <v>4.2792195630735358E-2</v>
      </c>
      <c r="K30" s="25">
        <f t="shared" si="12"/>
        <v>-9.3886220040662112E-5</v>
      </c>
      <c r="L30" s="25">
        <f t="shared" si="13"/>
        <v>-7.593517476888751E-5</v>
      </c>
      <c r="M30" s="25">
        <f t="shared" ca="1" si="14"/>
        <v>1.0510851673704885E-2</v>
      </c>
      <c r="N30" s="25">
        <f t="shared" ca="1" si="15"/>
        <v>1.3622765945353351E-5</v>
      </c>
      <c r="O30" s="24">
        <f t="shared" ca="1" si="16"/>
        <v>2970102362.3336296</v>
      </c>
      <c r="P30" s="25">
        <f t="shared" ca="1" si="17"/>
        <v>123343125.89213826</v>
      </c>
      <c r="Q30" s="25">
        <f t="shared" ca="1" si="18"/>
        <v>4655259.7802691003</v>
      </c>
      <c r="R30">
        <f t="shared" ca="1" si="19"/>
        <v>-1.1671660526828798E-2</v>
      </c>
      <c r="U30">
        <v>3.4</v>
      </c>
      <c r="V30">
        <f t="shared" ca="1" si="0"/>
        <v>0.21463929011904184</v>
      </c>
    </row>
    <row r="31" spans="1:28" x14ac:dyDescent="0.2">
      <c r="A31" s="82">
        <v>8829</v>
      </c>
      <c r="B31" s="82">
        <v>-4.9142682521897789E-5</v>
      </c>
      <c r="C31" s="82">
        <v>0.1</v>
      </c>
      <c r="D31" s="83">
        <f t="shared" si="5"/>
        <v>0.88290000000000002</v>
      </c>
      <c r="E31" s="83">
        <f t="shared" si="6"/>
        <v>-4.9142682521897789E-5</v>
      </c>
      <c r="F31" s="25">
        <f t="shared" si="7"/>
        <v>8.8290000000000007E-2</v>
      </c>
      <c r="G31" s="25">
        <f t="shared" si="8"/>
        <v>-4.9142682521897796E-6</v>
      </c>
      <c r="H31" s="25">
        <f t="shared" si="9"/>
        <v>7.7951241000000004E-2</v>
      </c>
      <c r="I31" s="25">
        <f t="shared" si="10"/>
        <v>6.8823150678900005E-2</v>
      </c>
      <c r="J31" s="25">
        <f t="shared" si="11"/>
        <v>6.0763959734400817E-2</v>
      </c>
      <c r="K31" s="25">
        <f t="shared" si="12"/>
        <v>-4.3388074398583564E-6</v>
      </c>
      <c r="L31" s="25">
        <f t="shared" si="13"/>
        <v>-3.8307330886509433E-6</v>
      </c>
      <c r="M31" s="25">
        <f t="shared" ca="1" si="14"/>
        <v>1.3393218020006108E-2</v>
      </c>
      <c r="N31" s="25">
        <f t="shared" ca="1" si="15"/>
        <v>1.806970612568692E-5</v>
      </c>
      <c r="O31" s="24">
        <f t="shared" ca="1" si="16"/>
        <v>2666443451.8033233</v>
      </c>
      <c r="P31" s="25">
        <f t="shared" ca="1" si="17"/>
        <v>72715690.501384109</v>
      </c>
      <c r="Q31" s="25">
        <f t="shared" ca="1" si="18"/>
        <v>6989293.2078229384</v>
      </c>
      <c r="R31">
        <f t="shared" ca="1" si="19"/>
        <v>-1.3442360702528005E-2</v>
      </c>
      <c r="U31">
        <v>3.6</v>
      </c>
      <c r="V31">
        <f t="shared" ca="1" si="0"/>
        <v>0.23923918290817181</v>
      </c>
    </row>
    <row r="32" spans="1:28" x14ac:dyDescent="0.2">
      <c r="A32" s="82">
        <v>6215.5</v>
      </c>
      <c r="B32" s="82">
        <v>-2.0729694584535061E-3</v>
      </c>
      <c r="C32" s="82">
        <v>0.1</v>
      </c>
      <c r="D32" s="83">
        <f t="shared" si="5"/>
        <v>0.62155000000000005</v>
      </c>
      <c r="E32" s="83">
        <f t="shared" si="6"/>
        <v>-2.0729694584535061E-3</v>
      </c>
      <c r="F32" s="25">
        <f t="shared" si="7"/>
        <v>6.2155000000000009E-2</v>
      </c>
      <c r="G32" s="25">
        <f t="shared" si="8"/>
        <v>-2.0729694584535063E-4</v>
      </c>
      <c r="H32" s="25">
        <f t="shared" si="9"/>
        <v>3.8632440250000011E-2</v>
      </c>
      <c r="I32" s="25">
        <f t="shared" si="10"/>
        <v>2.4011993237387508E-2</v>
      </c>
      <c r="J32" s="25">
        <f t="shared" si="11"/>
        <v>1.4924654396698206E-2</v>
      </c>
      <c r="K32" s="25">
        <f t="shared" si="12"/>
        <v>-1.2884541669017769E-4</v>
      </c>
      <c r="L32" s="25">
        <f t="shared" si="13"/>
        <v>-8.0083868743779943E-5</v>
      </c>
      <c r="M32" s="25">
        <f t="shared" ca="1" si="14"/>
        <v>4.0024765151983688E-3</v>
      </c>
      <c r="N32" s="25">
        <f t="shared" ca="1" si="15"/>
        <v>3.6911043778762782E-6</v>
      </c>
      <c r="O32" s="24">
        <f t="shared" ca="1" si="16"/>
        <v>3844911477.8333206</v>
      </c>
      <c r="P32" s="25">
        <f t="shared" ca="1" si="17"/>
        <v>332660990.94097161</v>
      </c>
      <c r="Q32" s="25">
        <f t="shared" ca="1" si="18"/>
        <v>569061.04201050417</v>
      </c>
      <c r="R32">
        <f t="shared" ca="1" si="19"/>
        <v>-6.0754459736518749E-3</v>
      </c>
      <c r="U32">
        <v>3.8</v>
      </c>
      <c r="V32">
        <f t="shared" ca="1" si="0"/>
        <v>0.26510654185688615</v>
      </c>
    </row>
    <row r="33" spans="1:22" x14ac:dyDescent="0.2">
      <c r="A33" s="82">
        <v>-254</v>
      </c>
      <c r="B33" s="82">
        <v>-7.0171388116920443E-3</v>
      </c>
      <c r="C33" s="82">
        <v>0.1</v>
      </c>
      <c r="D33" s="83">
        <f t="shared" si="5"/>
        <v>-2.5399999999999999E-2</v>
      </c>
      <c r="E33" s="83">
        <f t="shared" si="6"/>
        <v>-7.0171388116920443E-3</v>
      </c>
      <c r="F33" s="25">
        <f t="shared" si="7"/>
        <v>-2.5400000000000002E-3</v>
      </c>
      <c r="G33" s="25">
        <f t="shared" si="8"/>
        <v>-7.0171388116920452E-4</v>
      </c>
      <c r="H33" s="25">
        <f t="shared" si="9"/>
        <v>6.4516000000000004E-5</v>
      </c>
      <c r="I33" s="25">
        <f t="shared" si="10"/>
        <v>-1.6387064E-6</v>
      </c>
      <c r="J33" s="25">
        <f t="shared" si="11"/>
        <v>4.1623142559999998E-8</v>
      </c>
      <c r="K33" s="25">
        <f t="shared" si="12"/>
        <v>1.7823532581697793E-5</v>
      </c>
      <c r="L33" s="25">
        <f t="shared" si="13"/>
        <v>-4.5271772757512394E-7</v>
      </c>
      <c r="M33" s="25">
        <f t="shared" ca="1" si="14"/>
        <v>-9.9335862434518328E-3</v>
      </c>
      <c r="N33" s="25">
        <f t="shared" ca="1" si="15"/>
        <v>8.505665622218267E-7</v>
      </c>
      <c r="O33" s="24">
        <f t="shared" ca="1" si="16"/>
        <v>8285698527.2813826</v>
      </c>
      <c r="P33" s="25">
        <f t="shared" ca="1" si="17"/>
        <v>2468649485.1784415</v>
      </c>
      <c r="Q33" s="25">
        <f t="shared" ca="1" si="18"/>
        <v>36261433.936120756</v>
      </c>
      <c r="R33">
        <f t="shared" ca="1" si="19"/>
        <v>2.9164474317597885E-3</v>
      </c>
      <c r="U33">
        <v>4</v>
      </c>
      <c r="V33">
        <f t="shared" ca="1" si="0"/>
        <v>0.29224136696518488</v>
      </c>
    </row>
    <row r="34" spans="1:22" x14ac:dyDescent="0.2">
      <c r="A34" s="82">
        <v>4467</v>
      </c>
      <c r="B34" s="82">
        <v>-2.400570003699409E-4</v>
      </c>
      <c r="C34" s="82">
        <v>0.1</v>
      </c>
      <c r="D34" s="83">
        <f t="shared" si="5"/>
        <v>0.44669999999999999</v>
      </c>
      <c r="E34" s="83">
        <f t="shared" si="6"/>
        <v>-2.400570003699409E-4</v>
      </c>
      <c r="F34" s="25">
        <f t="shared" si="7"/>
        <v>4.4670000000000001E-2</v>
      </c>
      <c r="G34" s="25">
        <f t="shared" si="8"/>
        <v>-2.4005700036994092E-5</v>
      </c>
      <c r="H34" s="25">
        <f t="shared" si="9"/>
        <v>1.9954089000000001E-2</v>
      </c>
      <c r="I34" s="25">
        <f t="shared" si="10"/>
        <v>8.9134915562999999E-3</v>
      </c>
      <c r="J34" s="25">
        <f t="shared" si="11"/>
        <v>3.9816566781992095E-3</v>
      </c>
      <c r="K34" s="25">
        <f t="shared" si="12"/>
        <v>-1.0723346206525261E-5</v>
      </c>
      <c r="L34" s="25">
        <f t="shared" si="13"/>
        <v>-4.7901187504548335E-6</v>
      </c>
      <c r="M34" s="25">
        <f t="shared" ca="1" si="14"/>
        <v>-1.0718119461825487E-3</v>
      </c>
      <c r="N34" s="25">
        <f t="shared" ca="1" si="15"/>
        <v>6.9181628988373422E-8</v>
      </c>
      <c r="O34" s="24">
        <f t="shared" ca="1" si="16"/>
        <v>4813536923.4153605</v>
      </c>
      <c r="P34" s="25">
        <f t="shared" ca="1" si="17"/>
        <v>660367064.4679873</v>
      </c>
      <c r="Q34" s="25">
        <f t="shared" ca="1" si="18"/>
        <v>611723.84897125314</v>
      </c>
      <c r="R34">
        <f t="shared" ca="1" si="19"/>
        <v>8.3175494581260779E-4</v>
      </c>
      <c r="U34">
        <v>4.2</v>
      </c>
      <c r="V34">
        <f t="shared" ca="1" si="0"/>
        <v>0.32064365823306801</v>
      </c>
    </row>
    <row r="35" spans="1:22" x14ac:dyDescent="0.2">
      <c r="A35" s="82">
        <v>692</v>
      </c>
      <c r="B35" s="82">
        <v>-2.8699696713191071E-3</v>
      </c>
      <c r="C35" s="82">
        <v>0.1</v>
      </c>
      <c r="D35" s="83">
        <f t="shared" si="5"/>
        <v>6.9199999999999998E-2</v>
      </c>
      <c r="E35" s="83">
        <f t="shared" si="6"/>
        <v>-2.8699696713191071E-3</v>
      </c>
      <c r="F35" s="25">
        <f t="shared" si="7"/>
        <v>6.9199999999999999E-3</v>
      </c>
      <c r="G35" s="25">
        <f t="shared" si="8"/>
        <v>-2.8699696713191072E-4</v>
      </c>
      <c r="H35" s="25">
        <f t="shared" si="9"/>
        <v>4.7886399999999996E-4</v>
      </c>
      <c r="I35" s="25">
        <f t="shared" si="10"/>
        <v>3.3137388799999999E-5</v>
      </c>
      <c r="J35" s="25">
        <f t="shared" si="11"/>
        <v>2.29310730496E-6</v>
      </c>
      <c r="K35" s="25">
        <f t="shared" si="12"/>
        <v>-1.9860190125528222E-5</v>
      </c>
      <c r="L35" s="25">
        <f t="shared" si="13"/>
        <v>-1.3743251566865529E-6</v>
      </c>
      <c r="M35" s="25">
        <f t="shared" ca="1" si="14"/>
        <v>-8.72364158161687E-3</v>
      </c>
      <c r="N35" s="25">
        <f t="shared" ca="1" si="15"/>
        <v>3.4265474833409063E-6</v>
      </c>
      <c r="O35" s="24">
        <f t="shared" ca="1" si="16"/>
        <v>7479620175.6816339</v>
      </c>
      <c r="P35" s="25">
        <f t="shared" ca="1" si="17"/>
        <v>1973908450.3421497</v>
      </c>
      <c r="Q35" s="25">
        <f t="shared" ca="1" si="18"/>
        <v>23466805.107499849</v>
      </c>
      <c r="R35">
        <f t="shared" ca="1" si="19"/>
        <v>5.8536719102977629E-3</v>
      </c>
    </row>
    <row r="36" spans="1:22" x14ac:dyDescent="0.2">
      <c r="A36" s="82">
        <v>5310.5</v>
      </c>
      <c r="B36" s="82">
        <v>9.1232033973767245E-4</v>
      </c>
      <c r="C36" s="82">
        <v>0.1</v>
      </c>
      <c r="D36" s="83">
        <f t="shared" si="5"/>
        <v>0.53105000000000002</v>
      </c>
      <c r="E36" s="83">
        <f t="shared" si="6"/>
        <v>9.1232033973767245E-4</v>
      </c>
      <c r="F36" s="25">
        <f t="shared" si="7"/>
        <v>5.3105000000000006E-2</v>
      </c>
      <c r="G36" s="25">
        <f t="shared" si="8"/>
        <v>9.123203397376725E-5</v>
      </c>
      <c r="H36" s="25">
        <f t="shared" si="9"/>
        <v>2.8201410250000003E-2</v>
      </c>
      <c r="I36" s="25">
        <f t="shared" si="10"/>
        <v>1.4976358913262502E-2</v>
      </c>
      <c r="J36" s="25">
        <f t="shared" si="11"/>
        <v>7.9531954008880516E-3</v>
      </c>
      <c r="K36" s="25">
        <f t="shared" si="12"/>
        <v>4.8448771641769098E-5</v>
      </c>
      <c r="L36" s="25">
        <f t="shared" si="13"/>
        <v>2.5728720180361481E-5</v>
      </c>
      <c r="M36" s="25">
        <f t="shared" ca="1" si="14"/>
        <v>1.2551504874998816E-3</v>
      </c>
      <c r="N36" s="25">
        <f t="shared" ca="1" si="15"/>
        <v>1.1753251021465818E-8</v>
      </c>
      <c r="O36" s="24">
        <f t="shared" ca="1" si="16"/>
        <v>4326962410.6972198</v>
      </c>
      <c r="P36" s="25">
        <f t="shared" ca="1" si="17"/>
        <v>484143537.51454687</v>
      </c>
      <c r="Q36" s="25">
        <f t="shared" ca="1" si="18"/>
        <v>185.92127785089585</v>
      </c>
      <c r="R36">
        <f t="shared" ca="1" si="19"/>
        <v>-3.4283014776220918E-4</v>
      </c>
    </row>
    <row r="37" spans="1:22" x14ac:dyDescent="0.2">
      <c r="A37" s="82">
        <v>5342.5</v>
      </c>
      <c r="B37" s="82">
        <v>1.0892513698095199E-3</v>
      </c>
      <c r="C37" s="82">
        <v>0.1</v>
      </c>
      <c r="D37" s="83">
        <f t="shared" si="5"/>
        <v>0.53425</v>
      </c>
      <c r="E37" s="83">
        <f t="shared" si="6"/>
        <v>1.0892513698095199E-3</v>
      </c>
      <c r="F37" s="25">
        <f t="shared" si="7"/>
        <v>5.3425E-2</v>
      </c>
      <c r="G37" s="25">
        <f t="shared" si="8"/>
        <v>1.0892513698095199E-4</v>
      </c>
      <c r="H37" s="25">
        <f t="shared" si="9"/>
        <v>2.854230625E-2</v>
      </c>
      <c r="I37" s="25">
        <f t="shared" si="10"/>
        <v>1.5248727114062499E-2</v>
      </c>
      <c r="J37" s="25">
        <f t="shared" si="11"/>
        <v>8.1466324606878898E-3</v>
      </c>
      <c r="K37" s="25">
        <f t="shared" si="12"/>
        <v>5.8193254432073598E-5</v>
      </c>
      <c r="L37" s="25">
        <f t="shared" si="13"/>
        <v>3.1089746180335321E-5</v>
      </c>
      <c r="M37" s="25">
        <f t="shared" ca="1" si="14"/>
        <v>1.3478675154345362E-3</v>
      </c>
      <c r="N37" s="25">
        <f t="shared" ca="1" si="15"/>
        <v>6.6882310777939643E-9</v>
      </c>
      <c r="O37" s="24">
        <f t="shared" ca="1" si="16"/>
        <v>4309223102.2427902</v>
      </c>
      <c r="P37" s="25">
        <f t="shared" ca="1" si="17"/>
        <v>478149942.78117859</v>
      </c>
      <c r="Q37" s="25">
        <f t="shared" ca="1" si="18"/>
        <v>210.7819207557836</v>
      </c>
      <c r="R37">
        <f t="shared" ca="1" si="19"/>
        <v>-2.5861614562501631E-4</v>
      </c>
    </row>
    <row r="38" spans="1:22" x14ac:dyDescent="0.2">
      <c r="A38" s="82">
        <v>7144.5</v>
      </c>
      <c r="B38" s="82">
        <v>3.0915444259957629E-3</v>
      </c>
      <c r="C38" s="82">
        <v>0.1</v>
      </c>
      <c r="D38" s="83">
        <f t="shared" si="5"/>
        <v>0.71445000000000003</v>
      </c>
      <c r="E38" s="83">
        <f t="shared" si="6"/>
        <v>3.0915444259957629E-3</v>
      </c>
      <c r="F38" s="25">
        <f t="shared" si="7"/>
        <v>7.1445000000000008E-2</v>
      </c>
      <c r="G38" s="25">
        <f t="shared" si="8"/>
        <v>3.0915444259957631E-4</v>
      </c>
      <c r="H38" s="25">
        <f t="shared" si="9"/>
        <v>5.1043880250000007E-2</v>
      </c>
      <c r="I38" s="25">
        <f t="shared" si="10"/>
        <v>3.6468300244612506E-2</v>
      </c>
      <c r="J38" s="25">
        <f t="shared" si="11"/>
        <v>2.6054777109763404E-2</v>
      </c>
      <c r="K38" s="25">
        <f t="shared" si="12"/>
        <v>2.208753915152673E-4</v>
      </c>
      <c r="L38" s="25">
        <f t="shared" si="13"/>
        <v>1.5780442346808273E-4</v>
      </c>
      <c r="M38" s="25">
        <f t="shared" ca="1" si="14"/>
        <v>7.0925961949915069E-3</v>
      </c>
      <c r="N38" s="25">
        <f t="shared" ca="1" si="15"/>
        <v>1.6008415258183973E-6</v>
      </c>
      <c r="O38" s="24">
        <f t="shared" ca="1" si="16"/>
        <v>3390979233.9089141</v>
      </c>
      <c r="P38" s="25">
        <f t="shared" ca="1" si="17"/>
        <v>212857658.28964147</v>
      </c>
      <c r="Q38" s="25">
        <f t="shared" ca="1" si="18"/>
        <v>2195912.842754107</v>
      </c>
      <c r="R38">
        <f t="shared" ca="1" si="19"/>
        <v>-4.0010517689957441E-3</v>
      </c>
    </row>
    <row r="39" spans="1:22" x14ac:dyDescent="0.2">
      <c r="A39" s="82">
        <v>-229.5</v>
      </c>
      <c r="B39" s="82">
        <v>-2.3839956174734611E-3</v>
      </c>
      <c r="C39" s="82">
        <v>0.1</v>
      </c>
      <c r="D39" s="83">
        <f t="shared" si="5"/>
        <v>-2.2950000000000002E-2</v>
      </c>
      <c r="E39" s="83">
        <f t="shared" si="6"/>
        <v>-2.3839956174734611E-3</v>
      </c>
      <c r="F39" s="25">
        <f t="shared" si="7"/>
        <v>-2.2950000000000002E-3</v>
      </c>
      <c r="G39" s="25">
        <f t="shared" si="8"/>
        <v>-2.3839956174734613E-4</v>
      </c>
      <c r="H39" s="25">
        <f t="shared" si="9"/>
        <v>5.2670250000000006E-5</v>
      </c>
      <c r="I39" s="25">
        <f t="shared" si="10"/>
        <v>-1.2087822375000002E-6</v>
      </c>
      <c r="J39" s="25">
        <f t="shared" si="11"/>
        <v>2.7741552350625008E-8</v>
      </c>
      <c r="K39" s="25">
        <f t="shared" si="12"/>
        <v>5.471269942101594E-6</v>
      </c>
      <c r="L39" s="25">
        <f t="shared" si="13"/>
        <v>-1.2556564517123159E-7</v>
      </c>
      <c r="M39" s="25">
        <f t="shared" ca="1" si="14"/>
        <v>-9.9058273756533859E-3</v>
      </c>
      <c r="N39" s="25">
        <f t="shared" ca="1" si="15"/>
        <v>5.6577952998364106E-6</v>
      </c>
      <c r="O39" s="24">
        <f t="shared" ca="1" si="16"/>
        <v>8264068128.2327099</v>
      </c>
      <c r="P39" s="25">
        <f t="shared" ca="1" si="17"/>
        <v>2454857302.9485803</v>
      </c>
      <c r="Q39" s="25">
        <f t="shared" ca="1" si="18"/>
        <v>35885430.77158732</v>
      </c>
      <c r="R39">
        <f t="shared" ca="1" si="19"/>
        <v>7.5218317581799247E-3</v>
      </c>
    </row>
    <row r="40" spans="1:22" x14ac:dyDescent="0.2">
      <c r="A40" s="82">
        <v>8071</v>
      </c>
      <c r="B40" s="82">
        <v>6.744719614512085E-3</v>
      </c>
      <c r="C40" s="82">
        <v>0.1</v>
      </c>
      <c r="D40" s="83">
        <f t="shared" si="5"/>
        <v>0.80710000000000004</v>
      </c>
      <c r="E40" s="83">
        <f t="shared" si="6"/>
        <v>6.744719614512085E-3</v>
      </c>
      <c r="F40" s="25">
        <f t="shared" si="7"/>
        <v>8.0710000000000004E-2</v>
      </c>
      <c r="G40" s="25">
        <f t="shared" si="8"/>
        <v>6.7447196145120852E-4</v>
      </c>
      <c r="H40" s="25">
        <f t="shared" si="9"/>
        <v>6.5141041000000011E-2</v>
      </c>
      <c r="I40" s="25">
        <f t="shared" si="10"/>
        <v>5.2575334191100012E-2</v>
      </c>
      <c r="J40" s="25">
        <f t="shared" si="11"/>
        <v>4.2433552225636821E-2</v>
      </c>
      <c r="K40" s="25">
        <f t="shared" si="12"/>
        <v>5.4436632008727039E-4</v>
      </c>
      <c r="L40" s="25">
        <f t="shared" si="13"/>
        <v>4.3935805694243595E-4</v>
      </c>
      <c r="M40" s="25">
        <f t="shared" ca="1" si="14"/>
        <v>1.0446766081680926E-2</v>
      </c>
      <c r="N40" s="25">
        <f t="shared" ca="1" si="15"/>
        <v>1.3705148045077293E-6</v>
      </c>
      <c r="O40" s="24">
        <f t="shared" ca="1" si="16"/>
        <v>2977341141.5474062</v>
      </c>
      <c r="P40" s="25">
        <f t="shared" ca="1" si="17"/>
        <v>124696938.52126846</v>
      </c>
      <c r="Q40" s="25">
        <f t="shared" ca="1" si="18"/>
        <v>4605282.460457854</v>
      </c>
      <c r="R40">
        <f t="shared" ca="1" si="19"/>
        <v>-3.7020464671688406E-3</v>
      </c>
    </row>
    <row r="41" spans="1:22" x14ac:dyDescent="0.2">
      <c r="A41" s="82">
        <v>11628.5</v>
      </c>
      <c r="B41" s="82">
        <v>1.1778625931987891E-2</v>
      </c>
      <c r="C41" s="82">
        <v>0.1</v>
      </c>
      <c r="D41" s="83">
        <f t="shared" si="5"/>
        <v>1.1628499999999999</v>
      </c>
      <c r="E41" s="83">
        <f t="shared" si="6"/>
        <v>1.1778625931987891E-2</v>
      </c>
      <c r="F41" s="25">
        <f t="shared" si="7"/>
        <v>0.116285</v>
      </c>
      <c r="G41" s="25">
        <f t="shared" si="8"/>
        <v>1.1778625931987891E-3</v>
      </c>
      <c r="H41" s="25">
        <f t="shared" si="9"/>
        <v>0.13522201225</v>
      </c>
      <c r="I41" s="25">
        <f t="shared" si="10"/>
        <v>0.15724291694491249</v>
      </c>
      <c r="J41" s="25">
        <f t="shared" si="11"/>
        <v>0.18284992596939148</v>
      </c>
      <c r="K41" s="25">
        <f t="shared" si="12"/>
        <v>1.3696775165012119E-3</v>
      </c>
      <c r="L41" s="25">
        <f t="shared" si="13"/>
        <v>1.5927295000634342E-3</v>
      </c>
      <c r="M41" s="25">
        <f t="shared" ca="1" si="14"/>
        <v>2.5853137767805255E-2</v>
      </c>
      <c r="N41" s="25">
        <f t="shared" ca="1" si="15"/>
        <v>1.980918834165631E-5</v>
      </c>
      <c r="O41" s="24">
        <f t="shared" ca="1" si="16"/>
        <v>1713424871.2235785</v>
      </c>
      <c r="P41" s="25">
        <f t="shared" ca="1" si="17"/>
        <v>1185.7461590755504</v>
      </c>
      <c r="Q41" s="25">
        <f t="shared" ca="1" si="18"/>
        <v>17025769.469007626</v>
      </c>
      <c r="R41">
        <f t="shared" ca="1" si="19"/>
        <v>-1.4074511835817365E-2</v>
      </c>
    </row>
    <row r="42" spans="1:22" x14ac:dyDescent="0.2">
      <c r="A42" s="82">
        <v>13408.5</v>
      </c>
      <c r="B42" s="82">
        <v>1.4243192166359527E-2</v>
      </c>
      <c r="C42" s="82">
        <v>0.1</v>
      </c>
      <c r="D42" s="83">
        <f t="shared" si="5"/>
        <v>1.3408500000000001</v>
      </c>
      <c r="E42" s="83">
        <f t="shared" si="6"/>
        <v>1.4243192166359527E-2</v>
      </c>
      <c r="F42" s="25">
        <f t="shared" si="7"/>
        <v>0.13408500000000001</v>
      </c>
      <c r="G42" s="25">
        <f t="shared" si="8"/>
        <v>1.4243192166359527E-3</v>
      </c>
      <c r="H42" s="25">
        <f t="shared" si="9"/>
        <v>0.17978787225000004</v>
      </c>
      <c r="I42" s="25">
        <f t="shared" si="10"/>
        <v>0.24106856850641256</v>
      </c>
      <c r="J42" s="25">
        <f t="shared" si="11"/>
        <v>0.32323679008182332</v>
      </c>
      <c r="K42" s="25">
        <f t="shared" si="12"/>
        <v>1.9097984216263173E-3</v>
      </c>
      <c r="L42" s="25">
        <f t="shared" si="13"/>
        <v>2.5607532136376478E-3</v>
      </c>
      <c r="M42" s="25">
        <f t="shared" ca="1" si="14"/>
        <v>3.5066971842450806E-2</v>
      </c>
      <c r="N42" s="25">
        <f t="shared" ca="1" si="15"/>
        <v>4.336297999983923E-5</v>
      </c>
      <c r="O42" s="24">
        <f t="shared" ca="1" si="16"/>
        <v>1249243963.3808823</v>
      </c>
      <c r="P42" s="25">
        <f t="shared" ca="1" si="17"/>
        <v>18820147.347138513</v>
      </c>
      <c r="Q42" s="25">
        <f t="shared" ca="1" si="18"/>
        <v>22825972.495896727</v>
      </c>
      <c r="R42">
        <f t="shared" ca="1" si="19"/>
        <v>-2.0823779676091281E-2</v>
      </c>
    </row>
    <row r="43" spans="1:22" x14ac:dyDescent="0.2">
      <c r="A43" s="82">
        <v>15932</v>
      </c>
      <c r="B43" s="82">
        <v>1.5341947162085401E-2</v>
      </c>
      <c r="C43" s="82">
        <v>0.1</v>
      </c>
      <c r="D43" s="83">
        <f t="shared" si="5"/>
        <v>1.5931999999999999</v>
      </c>
      <c r="E43" s="83">
        <f t="shared" si="6"/>
        <v>1.5341947162085401E-2</v>
      </c>
      <c r="F43" s="25">
        <f t="shared" si="7"/>
        <v>0.15932000000000002</v>
      </c>
      <c r="G43" s="25">
        <f t="shared" si="8"/>
        <v>1.5341947162085402E-3</v>
      </c>
      <c r="H43" s="25">
        <f t="shared" si="9"/>
        <v>0.253828624</v>
      </c>
      <c r="I43" s="25">
        <f t="shared" si="10"/>
        <v>0.40439976375679998</v>
      </c>
      <c r="J43" s="25">
        <f t="shared" si="11"/>
        <v>0.64428970361733373</v>
      </c>
      <c r="K43" s="25">
        <f t="shared" si="12"/>
        <v>2.4442790218634461E-3</v>
      </c>
      <c r="L43" s="25">
        <f t="shared" si="13"/>
        <v>3.8942253376328421E-3</v>
      </c>
      <c r="M43" s="25">
        <f t="shared" ca="1" si="14"/>
        <v>4.9849960008326394E-2</v>
      </c>
      <c r="N43" s="25">
        <f t="shared" ca="1" si="15"/>
        <v>1.1908029505963333E-4</v>
      </c>
      <c r="O43" s="24">
        <f t="shared" ca="1" si="16"/>
        <v>750107558.95483446</v>
      </c>
      <c r="P43" s="25">
        <f t="shared" ca="1" si="17"/>
        <v>84063011.903531924</v>
      </c>
      <c r="Q43" s="25">
        <f t="shared" ca="1" si="18"/>
        <v>28230445.435390133</v>
      </c>
      <c r="R43">
        <f t="shared" ca="1" si="19"/>
        <v>-3.4508012846240992E-2</v>
      </c>
    </row>
    <row r="44" spans="1:22" x14ac:dyDescent="0.2">
      <c r="A44" s="82">
        <v>7142</v>
      </c>
      <c r="B44" s="82">
        <v>1.057763548740806E-2</v>
      </c>
      <c r="C44" s="82">
        <v>0.1</v>
      </c>
      <c r="D44" s="83">
        <f t="shared" si="5"/>
        <v>0.71419999999999995</v>
      </c>
      <c r="E44" s="83">
        <f t="shared" si="6"/>
        <v>1.057763548740806E-2</v>
      </c>
      <c r="F44" s="25">
        <f t="shared" si="7"/>
        <v>7.1419999999999997E-2</v>
      </c>
      <c r="G44" s="25">
        <f t="shared" si="8"/>
        <v>1.057763548740806E-3</v>
      </c>
      <c r="H44" s="25">
        <f t="shared" si="9"/>
        <v>5.1008163999999995E-2</v>
      </c>
      <c r="I44" s="25">
        <f t="shared" si="10"/>
        <v>3.6430030728799995E-2</v>
      </c>
      <c r="J44" s="25">
        <f t="shared" si="11"/>
        <v>2.6018327946508955E-2</v>
      </c>
      <c r="K44" s="25">
        <f t="shared" si="12"/>
        <v>7.5545472651068356E-4</v>
      </c>
      <c r="L44" s="25">
        <f t="shared" si="13"/>
        <v>5.3954576567393018E-4</v>
      </c>
      <c r="M44" s="25">
        <f t="shared" ca="1" si="14"/>
        <v>7.0839135089682172E-3</v>
      </c>
      <c r="N44" s="25">
        <f t="shared" ca="1" si="15"/>
        <v>1.2206093262633611E-6</v>
      </c>
      <c r="O44" s="24">
        <f t="shared" ca="1" si="16"/>
        <v>3392147167.3075576</v>
      </c>
      <c r="P44" s="25">
        <f t="shared" ca="1" si="17"/>
        <v>213135790.3991726</v>
      </c>
      <c r="Q44" s="25">
        <f t="shared" ca="1" si="18"/>
        <v>2190359.3553079301</v>
      </c>
      <c r="R44">
        <f t="shared" ca="1" si="19"/>
        <v>3.493721978439843E-3</v>
      </c>
    </row>
    <row r="45" spans="1:22" x14ac:dyDescent="0.2">
      <c r="A45" s="82">
        <v>13411</v>
      </c>
      <c r="B45" s="82">
        <v>1.6756252641802482E-2</v>
      </c>
      <c r="C45" s="82">
        <v>0.1</v>
      </c>
      <c r="D45" s="83">
        <f t="shared" si="5"/>
        <v>1.3411</v>
      </c>
      <c r="E45" s="83">
        <f t="shared" si="6"/>
        <v>1.6756252641802482E-2</v>
      </c>
      <c r="F45" s="25">
        <f t="shared" si="7"/>
        <v>0.13411000000000001</v>
      </c>
      <c r="G45" s="25">
        <f t="shared" si="8"/>
        <v>1.6756252641802482E-3</v>
      </c>
      <c r="H45" s="25">
        <f t="shared" si="9"/>
        <v>0.179854921</v>
      </c>
      <c r="I45" s="25">
        <f t="shared" si="10"/>
        <v>0.2412034345531</v>
      </c>
      <c r="J45" s="25">
        <f t="shared" si="11"/>
        <v>0.32347792607916243</v>
      </c>
      <c r="K45" s="25">
        <f t="shared" si="12"/>
        <v>2.247181041792131E-3</v>
      </c>
      <c r="L45" s="25">
        <f t="shared" si="13"/>
        <v>3.0136944951474269E-3</v>
      </c>
      <c r="M45" s="25">
        <f t="shared" ca="1" si="14"/>
        <v>3.5080618638904722E-2</v>
      </c>
      <c r="N45" s="25">
        <f t="shared" ca="1" si="15"/>
        <v>3.3578238919575675E-5</v>
      </c>
      <c r="O45" s="24">
        <f t="shared" ca="1" si="16"/>
        <v>1248661434.34726</v>
      </c>
      <c r="P45" s="25">
        <f t="shared" ca="1" si="17"/>
        <v>18868590.609335911</v>
      </c>
      <c r="Q45" s="25">
        <f t="shared" ca="1" si="18"/>
        <v>22833194.327908464</v>
      </c>
      <c r="R45">
        <f t="shared" ca="1" si="19"/>
        <v>-1.832436599710224E-2</v>
      </c>
    </row>
    <row r="46" spans="1:22" x14ac:dyDescent="0.2">
      <c r="A46" s="82">
        <v>8110</v>
      </c>
      <c r="B46" s="82">
        <v>1.2961441080824048E-2</v>
      </c>
      <c r="C46" s="82">
        <v>0.1</v>
      </c>
      <c r="D46" s="83">
        <f t="shared" si="5"/>
        <v>0.81100000000000005</v>
      </c>
      <c r="E46" s="83">
        <f t="shared" si="6"/>
        <v>1.2961441080824048E-2</v>
      </c>
      <c r="F46" s="25">
        <f t="shared" si="7"/>
        <v>8.1100000000000005E-2</v>
      </c>
      <c r="G46" s="25">
        <f t="shared" si="8"/>
        <v>1.2961441080824049E-3</v>
      </c>
      <c r="H46" s="25">
        <f t="shared" si="9"/>
        <v>6.5772100000000014E-2</v>
      </c>
      <c r="I46" s="25">
        <f t="shared" si="10"/>
        <v>5.3341173100000014E-2</v>
      </c>
      <c r="J46" s="25">
        <f t="shared" si="11"/>
        <v>4.3259691384100012E-2</v>
      </c>
      <c r="K46" s="25">
        <f t="shared" si="12"/>
        <v>1.0511728716548305E-3</v>
      </c>
      <c r="L46" s="25">
        <f t="shared" si="13"/>
        <v>8.5250119891206756E-4</v>
      </c>
      <c r="M46" s="25">
        <f t="shared" ca="1" si="14"/>
        <v>1.0593921905010927E-2</v>
      </c>
      <c r="N46" s="25">
        <f t="shared" ca="1" si="15"/>
        <v>5.6051470478428416E-7</v>
      </c>
      <c r="O46" s="24">
        <f t="shared" ca="1" si="16"/>
        <v>2960752930.551065</v>
      </c>
      <c r="P46" s="25">
        <f t="shared" ca="1" si="17"/>
        <v>121604486.81378096</v>
      </c>
      <c r="Q46" s="25">
        <f t="shared" ca="1" si="18"/>
        <v>4720203.5105115632</v>
      </c>
      <c r="R46">
        <f t="shared" ca="1" si="19"/>
        <v>2.3675191758131212E-3</v>
      </c>
    </row>
    <row r="47" spans="1:22" x14ac:dyDescent="0.2">
      <c r="A47" s="82">
        <v>14291</v>
      </c>
      <c r="B47" s="82">
        <v>2.0298212479673811E-2</v>
      </c>
      <c r="C47" s="82">
        <v>0.1</v>
      </c>
      <c r="D47" s="83">
        <f t="shared" si="5"/>
        <v>1.4291</v>
      </c>
      <c r="E47" s="83">
        <f t="shared" si="6"/>
        <v>2.0298212479673811E-2</v>
      </c>
      <c r="F47" s="25">
        <f t="shared" si="7"/>
        <v>0.14291000000000001</v>
      </c>
      <c r="G47" s="25">
        <f t="shared" si="8"/>
        <v>2.0298212479673812E-3</v>
      </c>
      <c r="H47" s="25">
        <f t="shared" si="9"/>
        <v>0.20423268100000003</v>
      </c>
      <c r="I47" s="25">
        <f t="shared" si="10"/>
        <v>0.29186892441710005</v>
      </c>
      <c r="J47" s="25">
        <f t="shared" si="11"/>
        <v>0.41710987988447767</v>
      </c>
      <c r="K47" s="25">
        <f t="shared" si="12"/>
        <v>2.9008175454701846E-3</v>
      </c>
      <c r="L47" s="25">
        <f t="shared" si="13"/>
        <v>4.1455583542314408E-3</v>
      </c>
      <c r="M47" s="25">
        <f t="shared" ca="1" si="14"/>
        <v>4.0007330268130761E-2</v>
      </c>
      <c r="N47" s="25">
        <f t="shared" ca="1" si="15"/>
        <v>3.8844932399927025E-5</v>
      </c>
      <c r="O47" s="24">
        <f t="shared" ca="1" si="16"/>
        <v>1054924485.353482</v>
      </c>
      <c r="P47" s="25">
        <f t="shared" ca="1" si="17"/>
        <v>38563886.19361195</v>
      </c>
      <c r="Q47" s="25">
        <f t="shared" ca="1" si="18"/>
        <v>25167129.597514719</v>
      </c>
      <c r="R47">
        <f t="shared" ca="1" si="19"/>
        <v>-1.9709117788456951E-2</v>
      </c>
    </row>
    <row r="48" spans="1:22" x14ac:dyDescent="0.2">
      <c r="A48" s="82">
        <v>14291</v>
      </c>
      <c r="B48" s="82">
        <v>2.1298212483515516E-2</v>
      </c>
      <c r="C48" s="82">
        <v>0.1</v>
      </c>
      <c r="D48" s="83">
        <f t="shared" si="5"/>
        <v>1.4291</v>
      </c>
      <c r="E48" s="83">
        <f t="shared" si="6"/>
        <v>2.1298212483515516E-2</v>
      </c>
      <c r="F48" s="25">
        <f t="shared" si="7"/>
        <v>0.14291000000000001</v>
      </c>
      <c r="G48" s="25">
        <f t="shared" si="8"/>
        <v>2.1298212483515516E-3</v>
      </c>
      <c r="H48" s="25">
        <f t="shared" si="9"/>
        <v>0.20423268100000003</v>
      </c>
      <c r="I48" s="25">
        <f t="shared" si="10"/>
        <v>0.29186892441710005</v>
      </c>
      <c r="J48" s="25">
        <f t="shared" si="11"/>
        <v>0.41710987988447767</v>
      </c>
      <c r="K48" s="25">
        <f t="shared" si="12"/>
        <v>3.0437275460192025E-3</v>
      </c>
      <c r="L48" s="25">
        <f t="shared" si="13"/>
        <v>4.3497910360160421E-3</v>
      </c>
      <c r="M48" s="25">
        <f t="shared" ca="1" si="14"/>
        <v>4.0007330268130761E-2</v>
      </c>
      <c r="N48" s="25">
        <f t="shared" ca="1" si="15"/>
        <v>3.5003108827860647E-5</v>
      </c>
      <c r="O48" s="24">
        <f t="shared" ca="1" si="16"/>
        <v>1054924485.353482</v>
      </c>
      <c r="P48" s="25">
        <f t="shared" ca="1" si="17"/>
        <v>38563886.19361195</v>
      </c>
      <c r="Q48" s="25">
        <f t="shared" ca="1" si="18"/>
        <v>25167129.597514719</v>
      </c>
      <c r="R48">
        <f t="shared" ca="1" si="19"/>
        <v>-1.8709117784615245E-2</v>
      </c>
    </row>
    <row r="49" spans="1:18" x14ac:dyDescent="0.2">
      <c r="A49" s="82">
        <v>4460</v>
      </c>
      <c r="B49" s="82">
        <v>1.5721426726393192E-2</v>
      </c>
      <c r="C49" s="82">
        <v>0.1</v>
      </c>
      <c r="D49" s="83">
        <f t="shared" si="5"/>
        <v>0.44600000000000001</v>
      </c>
      <c r="E49" s="83">
        <f t="shared" si="6"/>
        <v>1.5721426726393192E-2</v>
      </c>
      <c r="F49" s="25">
        <f t="shared" si="7"/>
        <v>4.4600000000000001E-2</v>
      </c>
      <c r="G49" s="25">
        <f t="shared" si="8"/>
        <v>1.5721426726393194E-3</v>
      </c>
      <c r="H49" s="25">
        <f t="shared" si="9"/>
        <v>1.9891600000000002E-2</v>
      </c>
      <c r="I49" s="25">
        <f t="shared" si="10"/>
        <v>8.8716536000000012E-3</v>
      </c>
      <c r="J49" s="25">
        <f t="shared" si="11"/>
        <v>3.9567575056000002E-3</v>
      </c>
      <c r="K49" s="25">
        <f t="shared" si="12"/>
        <v>7.0117563199713644E-4</v>
      </c>
      <c r="L49" s="25">
        <f t="shared" si="13"/>
        <v>3.1272433187072286E-4</v>
      </c>
      <c r="M49" s="25">
        <f t="shared" ca="1" si="14"/>
        <v>-1.0901796052757416E-3</v>
      </c>
      <c r="N49" s="25">
        <f t="shared" ca="1" si="15"/>
        <v>2.8263010745101108E-5</v>
      </c>
      <c r="O49" s="24">
        <f t="shared" ca="1" si="16"/>
        <v>4817730433.651967</v>
      </c>
      <c r="P49" s="25">
        <f t="shared" ca="1" si="17"/>
        <v>661982314.3522774</v>
      </c>
      <c r="Q49" s="25">
        <f t="shared" ca="1" si="18"/>
        <v>622076.04405376187</v>
      </c>
      <c r="R49">
        <f t="shared" ca="1" si="19"/>
        <v>1.6811606331668935E-2</v>
      </c>
    </row>
    <row r="50" spans="1:18" x14ac:dyDescent="0.2">
      <c r="A50" s="82">
        <v>14291</v>
      </c>
      <c r="B50" s="82">
        <v>2.329821248392297E-2</v>
      </c>
      <c r="C50" s="82">
        <v>0.1</v>
      </c>
      <c r="D50" s="83">
        <f t="shared" si="5"/>
        <v>1.4291</v>
      </c>
      <c r="E50" s="83">
        <f t="shared" si="6"/>
        <v>2.329821248392297E-2</v>
      </c>
      <c r="F50" s="25">
        <f t="shared" si="7"/>
        <v>0.14291000000000001</v>
      </c>
      <c r="G50" s="25">
        <f t="shared" si="8"/>
        <v>2.3298212483922969E-3</v>
      </c>
      <c r="H50" s="25">
        <f t="shared" si="9"/>
        <v>0.20423268100000003</v>
      </c>
      <c r="I50" s="25">
        <f t="shared" si="10"/>
        <v>0.29186892441710005</v>
      </c>
      <c r="J50" s="25">
        <f t="shared" si="11"/>
        <v>0.41710987988447767</v>
      </c>
      <c r="K50" s="25">
        <f t="shared" si="12"/>
        <v>3.3295475460774315E-3</v>
      </c>
      <c r="L50" s="25">
        <f t="shared" si="13"/>
        <v>4.7582563980992573E-3</v>
      </c>
      <c r="M50" s="25">
        <f t="shared" ca="1" si="14"/>
        <v>4.0007330268130761E-2</v>
      </c>
      <c r="N50" s="25">
        <f t="shared" ca="1" si="15"/>
        <v>2.7919461712652911E-5</v>
      </c>
      <c r="O50" s="24">
        <f t="shared" ca="1" si="16"/>
        <v>1054924485.353482</v>
      </c>
      <c r="P50" s="25">
        <f t="shared" ca="1" si="17"/>
        <v>38563886.19361195</v>
      </c>
      <c r="Q50" s="25">
        <f t="shared" ca="1" si="18"/>
        <v>25167129.597514719</v>
      </c>
      <c r="R50">
        <f t="shared" ca="1" si="19"/>
        <v>-1.6709117784207791E-2</v>
      </c>
    </row>
    <row r="51" spans="1:18" x14ac:dyDescent="0.2">
      <c r="A51" s="82">
        <v>14291</v>
      </c>
      <c r="B51" s="82">
        <v>2.329821248392297E-2</v>
      </c>
      <c r="C51" s="82">
        <v>0.1</v>
      </c>
      <c r="D51" s="83">
        <f t="shared" si="5"/>
        <v>1.4291</v>
      </c>
      <c r="E51" s="83">
        <f t="shared" si="6"/>
        <v>2.329821248392297E-2</v>
      </c>
      <c r="F51" s="25">
        <f t="shared" si="7"/>
        <v>0.14291000000000001</v>
      </c>
      <c r="G51" s="25">
        <f t="shared" si="8"/>
        <v>2.3298212483922969E-3</v>
      </c>
      <c r="H51" s="25">
        <f t="shared" si="9"/>
        <v>0.20423268100000003</v>
      </c>
      <c r="I51" s="25">
        <f t="shared" si="10"/>
        <v>0.29186892441710005</v>
      </c>
      <c r="J51" s="25">
        <f t="shared" si="11"/>
        <v>0.41710987988447767</v>
      </c>
      <c r="K51" s="25">
        <f t="shared" si="12"/>
        <v>3.3295475460774315E-3</v>
      </c>
      <c r="L51" s="25">
        <f t="shared" si="13"/>
        <v>4.7582563980992573E-3</v>
      </c>
      <c r="M51" s="25">
        <f t="shared" ca="1" si="14"/>
        <v>4.0007330268130761E-2</v>
      </c>
      <c r="N51" s="25">
        <f t="shared" ca="1" si="15"/>
        <v>2.7919461712652911E-5</v>
      </c>
      <c r="O51" s="24">
        <f t="shared" ca="1" si="16"/>
        <v>1054924485.353482</v>
      </c>
      <c r="P51" s="25">
        <f t="shared" ca="1" si="17"/>
        <v>38563886.19361195</v>
      </c>
      <c r="Q51" s="25">
        <f t="shared" ca="1" si="18"/>
        <v>25167129.597514719</v>
      </c>
      <c r="R51">
        <f t="shared" ca="1" si="19"/>
        <v>-1.6709117784207791E-2</v>
      </c>
    </row>
    <row r="52" spans="1:18" x14ac:dyDescent="0.2">
      <c r="A52" s="82">
        <v>11411</v>
      </c>
      <c r="B52" s="82">
        <v>2.210380373183627E-2</v>
      </c>
      <c r="C52" s="82">
        <v>0.1</v>
      </c>
      <c r="D52" s="83">
        <f t="shared" si="5"/>
        <v>1.1411</v>
      </c>
      <c r="E52" s="83">
        <f t="shared" si="6"/>
        <v>2.210380373183627E-2</v>
      </c>
      <c r="F52" s="25">
        <f t="shared" si="7"/>
        <v>0.11411</v>
      </c>
      <c r="G52" s="25">
        <f t="shared" si="8"/>
        <v>2.2103803731836273E-3</v>
      </c>
      <c r="H52" s="25">
        <f t="shared" si="9"/>
        <v>0.13021092100000001</v>
      </c>
      <c r="I52" s="25">
        <f t="shared" si="10"/>
        <v>0.14858368195310001</v>
      </c>
      <c r="J52" s="25">
        <f t="shared" si="11"/>
        <v>0.16954883947668242</v>
      </c>
      <c r="K52" s="25">
        <f t="shared" si="12"/>
        <v>2.5222650438398372E-3</v>
      </c>
      <c r="L52" s="25">
        <f t="shared" si="13"/>
        <v>2.8781566415256384E-3</v>
      </c>
      <c r="M52" s="25">
        <f t="shared" ca="1" si="14"/>
        <v>2.4796122389200884E-2</v>
      </c>
      <c r="N52" s="25">
        <f t="shared" ca="1" si="15"/>
        <v>7.2485797527935936E-7</v>
      </c>
      <c r="O52" s="24">
        <f t="shared" ca="1" si="16"/>
        <v>1777247869.6333613</v>
      </c>
      <c r="P52" s="25">
        <f t="shared" ca="1" si="17"/>
        <v>388740.38468000304</v>
      </c>
      <c r="Q52" s="25">
        <f t="shared" ca="1" si="18"/>
        <v>16249859.391464986</v>
      </c>
      <c r="R52">
        <f t="shared" ca="1" si="19"/>
        <v>-2.6923186573646132E-3</v>
      </c>
    </row>
    <row r="53" spans="1:18" x14ac:dyDescent="0.2">
      <c r="A53" s="82">
        <v>14155</v>
      </c>
      <c r="B53" s="82">
        <v>2.4604207932339764E-2</v>
      </c>
      <c r="C53" s="82">
        <v>0.1</v>
      </c>
      <c r="D53" s="83">
        <f t="shared" si="5"/>
        <v>1.4155</v>
      </c>
      <c r="E53" s="83">
        <f t="shared" si="6"/>
        <v>2.4604207932339764E-2</v>
      </c>
      <c r="F53" s="25">
        <f t="shared" si="7"/>
        <v>0.14155000000000001</v>
      </c>
      <c r="G53" s="25">
        <f t="shared" si="8"/>
        <v>2.4604207932339764E-3</v>
      </c>
      <c r="H53" s="25">
        <f t="shared" si="9"/>
        <v>0.200364025</v>
      </c>
      <c r="I53" s="25">
        <f t="shared" si="10"/>
        <v>0.28361527738749998</v>
      </c>
      <c r="J53" s="25">
        <f t="shared" si="11"/>
        <v>0.40145742514200622</v>
      </c>
      <c r="K53" s="25">
        <f t="shared" si="12"/>
        <v>3.4827256328226934E-3</v>
      </c>
      <c r="L53" s="25">
        <f t="shared" si="13"/>
        <v>4.9297981332605224E-3</v>
      </c>
      <c r="M53" s="25">
        <f t="shared" ca="1" si="14"/>
        <v>3.9229898467991221E-2</v>
      </c>
      <c r="N53" s="25">
        <f t="shared" ca="1" si="15"/>
        <v>2.1391082364464464E-5</v>
      </c>
      <c r="O53" s="24">
        <f t="shared" ca="1" si="16"/>
        <v>1083419617.3078132</v>
      </c>
      <c r="P53" s="25">
        <f t="shared" ca="1" si="17"/>
        <v>35216217.117624119</v>
      </c>
      <c r="Q53" s="25">
        <f t="shared" ca="1" si="18"/>
        <v>24835025.086093135</v>
      </c>
      <c r="R53">
        <f t="shared" ca="1" si="19"/>
        <v>-1.4625690535651457E-2</v>
      </c>
    </row>
    <row r="54" spans="1:18" x14ac:dyDescent="0.2">
      <c r="A54" s="82">
        <v>14291</v>
      </c>
      <c r="B54" s="82">
        <v>2.5298212484330423E-2</v>
      </c>
      <c r="C54" s="82">
        <v>0.1</v>
      </c>
      <c r="D54" s="83">
        <f t="shared" si="5"/>
        <v>1.4291</v>
      </c>
      <c r="E54" s="83">
        <f t="shared" si="6"/>
        <v>2.5298212484330423E-2</v>
      </c>
      <c r="F54" s="25">
        <f t="shared" si="7"/>
        <v>0.14291000000000001</v>
      </c>
      <c r="G54" s="25">
        <f t="shared" si="8"/>
        <v>2.5298212484330426E-3</v>
      </c>
      <c r="H54" s="25">
        <f t="shared" si="9"/>
        <v>0.20423268100000003</v>
      </c>
      <c r="I54" s="25">
        <f t="shared" si="10"/>
        <v>0.29186892441710005</v>
      </c>
      <c r="J54" s="25">
        <f t="shared" si="11"/>
        <v>0.41710987988447767</v>
      </c>
      <c r="K54" s="25">
        <f t="shared" si="12"/>
        <v>3.6153675461356614E-3</v>
      </c>
      <c r="L54" s="25">
        <f t="shared" si="13"/>
        <v>5.1667217601824742E-3</v>
      </c>
      <c r="M54" s="25">
        <f t="shared" ca="1" si="14"/>
        <v>4.0007330268130761E-2</v>
      </c>
      <c r="N54" s="25">
        <f t="shared" ca="1" si="15"/>
        <v>2.1635814597771136E-5</v>
      </c>
      <c r="O54" s="24">
        <f t="shared" ca="1" si="16"/>
        <v>1054924485.353482</v>
      </c>
      <c r="P54" s="25">
        <f t="shared" ca="1" si="17"/>
        <v>38563886.19361195</v>
      </c>
      <c r="Q54" s="25">
        <f t="shared" ca="1" si="18"/>
        <v>25167129.597514719</v>
      </c>
      <c r="R54">
        <f t="shared" ca="1" si="19"/>
        <v>-1.4709117783800338E-2</v>
      </c>
    </row>
    <row r="55" spans="1:18" x14ac:dyDescent="0.2">
      <c r="A55" s="82">
        <v>14291</v>
      </c>
      <c r="B55" s="82">
        <v>2.5298212484330423E-2</v>
      </c>
      <c r="C55" s="82">
        <v>0.1</v>
      </c>
      <c r="D55" s="83">
        <f t="shared" si="5"/>
        <v>1.4291</v>
      </c>
      <c r="E55" s="83">
        <f t="shared" si="6"/>
        <v>2.5298212484330423E-2</v>
      </c>
      <c r="F55" s="25">
        <f t="shared" si="7"/>
        <v>0.14291000000000001</v>
      </c>
      <c r="G55" s="25">
        <f t="shared" si="8"/>
        <v>2.5298212484330426E-3</v>
      </c>
      <c r="H55" s="25">
        <f t="shared" si="9"/>
        <v>0.20423268100000003</v>
      </c>
      <c r="I55" s="25">
        <f t="shared" si="10"/>
        <v>0.29186892441710005</v>
      </c>
      <c r="J55" s="25">
        <f t="shared" si="11"/>
        <v>0.41710987988447767</v>
      </c>
      <c r="K55" s="25">
        <f t="shared" si="12"/>
        <v>3.6153675461356614E-3</v>
      </c>
      <c r="L55" s="25">
        <f t="shared" si="13"/>
        <v>5.1667217601824742E-3</v>
      </c>
      <c r="M55" s="25">
        <f t="shared" ca="1" si="14"/>
        <v>4.0007330268130761E-2</v>
      </c>
      <c r="N55" s="25">
        <f t="shared" ca="1" si="15"/>
        <v>2.1635814597771136E-5</v>
      </c>
      <c r="O55" s="24">
        <f t="shared" ca="1" si="16"/>
        <v>1054924485.353482</v>
      </c>
      <c r="P55" s="25">
        <f t="shared" ca="1" si="17"/>
        <v>38563886.19361195</v>
      </c>
      <c r="Q55" s="25">
        <f t="shared" ca="1" si="18"/>
        <v>25167129.597514719</v>
      </c>
      <c r="R55">
        <f t="shared" ca="1" si="19"/>
        <v>-1.4709117783800338E-2</v>
      </c>
    </row>
    <row r="56" spans="1:18" x14ac:dyDescent="0.2">
      <c r="A56" s="82">
        <v>10677.5</v>
      </c>
      <c r="B56" s="82">
        <v>2.4619012871034469E-2</v>
      </c>
      <c r="C56" s="82">
        <v>0.1</v>
      </c>
      <c r="D56" s="83">
        <f t="shared" si="5"/>
        <v>1.06775</v>
      </c>
      <c r="E56" s="83">
        <f t="shared" si="6"/>
        <v>2.4619012871034469E-2</v>
      </c>
      <c r="F56" s="25">
        <f t="shared" si="7"/>
        <v>0.10677500000000001</v>
      </c>
      <c r="G56" s="25">
        <f t="shared" si="8"/>
        <v>2.4619012871034472E-3</v>
      </c>
      <c r="H56" s="25">
        <f t="shared" si="9"/>
        <v>0.11400900625</v>
      </c>
      <c r="I56" s="25">
        <f t="shared" si="10"/>
        <v>0.1217331164234375</v>
      </c>
      <c r="J56" s="25">
        <f t="shared" si="11"/>
        <v>0.12998053506112539</v>
      </c>
      <c r="K56" s="25">
        <f t="shared" si="12"/>
        <v>2.6286950993047059E-3</v>
      </c>
      <c r="L56" s="25">
        <f t="shared" si="13"/>
        <v>2.8067891922825996E-3</v>
      </c>
      <c r="M56" s="25">
        <f t="shared" ca="1" si="14"/>
        <v>2.1341945621008097E-2</v>
      </c>
      <c r="N56" s="25">
        <f t="shared" ca="1" si="15"/>
        <v>1.0739169761195413E-6</v>
      </c>
      <c r="O56" s="24">
        <f t="shared" ca="1" si="16"/>
        <v>2004648130.4125521</v>
      </c>
      <c r="P56" s="25">
        <f t="shared" ca="1" si="17"/>
        <v>7278920.249553591</v>
      </c>
      <c r="Q56" s="25">
        <f t="shared" ca="1" si="18"/>
        <v>13582288.150808915</v>
      </c>
      <c r="R56">
        <f t="shared" ca="1" si="19"/>
        <v>3.2770672500263727E-3</v>
      </c>
    </row>
    <row r="57" spans="1:18" x14ac:dyDescent="0.2">
      <c r="A57" s="82">
        <v>11391.5</v>
      </c>
      <c r="B57" s="82">
        <v>2.5498315135624412E-2</v>
      </c>
      <c r="C57" s="82">
        <v>0.1</v>
      </c>
      <c r="D57" s="83">
        <f t="shared" si="5"/>
        <v>1.1391500000000001</v>
      </c>
      <c r="E57" s="83">
        <f t="shared" si="6"/>
        <v>2.5498315135624412E-2</v>
      </c>
      <c r="F57" s="25">
        <f t="shared" si="7"/>
        <v>0.11391500000000002</v>
      </c>
      <c r="G57" s="25">
        <f t="shared" si="8"/>
        <v>2.5498315135624415E-3</v>
      </c>
      <c r="H57" s="25">
        <f t="shared" si="9"/>
        <v>0.12976627225000004</v>
      </c>
      <c r="I57" s="25">
        <f t="shared" si="10"/>
        <v>0.14782324903358757</v>
      </c>
      <c r="J57" s="25">
        <f t="shared" si="11"/>
        <v>0.16839285413661129</v>
      </c>
      <c r="K57" s="25">
        <f t="shared" si="12"/>
        <v>2.9046405686746555E-3</v>
      </c>
      <c r="L57" s="25">
        <f t="shared" si="13"/>
        <v>3.308821303805734E-3</v>
      </c>
      <c r="M57" s="25">
        <f t="shared" ca="1" si="14"/>
        <v>2.4702087692545147E-2</v>
      </c>
      <c r="N57" s="25">
        <f t="shared" ca="1" si="15"/>
        <v>6.3397814111254307E-8</v>
      </c>
      <c r="O57" s="24">
        <f t="shared" ca="1" si="16"/>
        <v>1783049181.1075711</v>
      </c>
      <c r="P57" s="25">
        <f t="shared" ca="1" si="17"/>
        <v>458173.11073375744</v>
      </c>
      <c r="Q57" s="25">
        <f t="shared" ca="1" si="18"/>
        <v>16179850.751657614</v>
      </c>
      <c r="R57">
        <f t="shared" ca="1" si="19"/>
        <v>7.962274430792643E-4</v>
      </c>
    </row>
    <row r="58" spans="1:18" x14ac:dyDescent="0.2">
      <c r="A58" s="82">
        <v>14291</v>
      </c>
      <c r="B58" s="82">
        <v>2.7298212484737877E-2</v>
      </c>
      <c r="C58" s="82">
        <v>0.1</v>
      </c>
      <c r="D58" s="83">
        <f t="shared" si="5"/>
        <v>1.4291</v>
      </c>
      <c r="E58" s="83">
        <f t="shared" si="6"/>
        <v>2.7298212484737877E-2</v>
      </c>
      <c r="F58" s="25">
        <f t="shared" si="7"/>
        <v>0.14291000000000001</v>
      </c>
      <c r="G58" s="25">
        <f t="shared" si="8"/>
        <v>2.7298212484737879E-3</v>
      </c>
      <c r="H58" s="25">
        <f t="shared" si="9"/>
        <v>0.20423268100000003</v>
      </c>
      <c r="I58" s="25">
        <f t="shared" si="10"/>
        <v>0.29186892441710005</v>
      </c>
      <c r="J58" s="25">
        <f t="shared" si="11"/>
        <v>0.41710987988447767</v>
      </c>
      <c r="K58" s="25">
        <f t="shared" si="12"/>
        <v>3.9011875461938904E-3</v>
      </c>
      <c r="L58" s="25">
        <f t="shared" si="13"/>
        <v>5.5751871222656886E-3</v>
      </c>
      <c r="M58" s="25">
        <f t="shared" ca="1" si="14"/>
        <v>4.0007330268130761E-2</v>
      </c>
      <c r="N58" s="25">
        <f t="shared" ca="1" si="15"/>
        <v>1.6152167483215326E-5</v>
      </c>
      <c r="O58" s="24">
        <f t="shared" ca="1" si="16"/>
        <v>1054924485.353482</v>
      </c>
      <c r="P58" s="25">
        <f t="shared" ca="1" si="17"/>
        <v>38563886.19361195</v>
      </c>
      <c r="Q58" s="25">
        <f t="shared" ca="1" si="18"/>
        <v>25167129.597514719</v>
      </c>
      <c r="R58">
        <f t="shared" ca="1" si="19"/>
        <v>-1.2709117783392884E-2</v>
      </c>
    </row>
    <row r="59" spans="1:18" x14ac:dyDescent="0.2">
      <c r="A59" s="82">
        <v>14291</v>
      </c>
      <c r="B59" s="82">
        <v>2.7298212484737877E-2</v>
      </c>
      <c r="C59" s="82">
        <v>0.1</v>
      </c>
      <c r="D59" s="83">
        <f t="shared" si="5"/>
        <v>1.4291</v>
      </c>
      <c r="E59" s="83">
        <f t="shared" si="6"/>
        <v>2.7298212484737877E-2</v>
      </c>
      <c r="F59" s="25">
        <f t="shared" si="7"/>
        <v>0.14291000000000001</v>
      </c>
      <c r="G59" s="25">
        <f t="shared" si="8"/>
        <v>2.7298212484737879E-3</v>
      </c>
      <c r="H59" s="25">
        <f t="shared" si="9"/>
        <v>0.20423268100000003</v>
      </c>
      <c r="I59" s="25">
        <f t="shared" si="10"/>
        <v>0.29186892441710005</v>
      </c>
      <c r="J59" s="25">
        <f t="shared" si="11"/>
        <v>0.41710987988447767</v>
      </c>
      <c r="K59" s="25">
        <f t="shared" si="12"/>
        <v>3.9011875461938904E-3</v>
      </c>
      <c r="L59" s="25">
        <f t="shared" si="13"/>
        <v>5.5751871222656886E-3</v>
      </c>
      <c r="M59" s="25">
        <f t="shared" ca="1" si="14"/>
        <v>4.0007330268130761E-2</v>
      </c>
      <c r="N59" s="25">
        <f t="shared" ca="1" si="15"/>
        <v>1.6152167483215326E-5</v>
      </c>
      <c r="O59" s="24">
        <f t="shared" ca="1" si="16"/>
        <v>1054924485.353482</v>
      </c>
      <c r="P59" s="25">
        <f t="shared" ca="1" si="17"/>
        <v>38563886.19361195</v>
      </c>
      <c r="Q59" s="25">
        <f t="shared" ca="1" si="18"/>
        <v>25167129.597514719</v>
      </c>
      <c r="R59">
        <f t="shared" ca="1" si="19"/>
        <v>-1.2709117783392884E-2</v>
      </c>
    </row>
    <row r="60" spans="1:18" x14ac:dyDescent="0.2">
      <c r="A60" s="82">
        <v>14235</v>
      </c>
      <c r="B60" s="82">
        <v>3.1012836577269717E-2</v>
      </c>
      <c r="C60" s="82">
        <v>0.1</v>
      </c>
      <c r="D60" s="83">
        <f t="shared" si="5"/>
        <v>1.4235</v>
      </c>
      <c r="E60" s="83">
        <f t="shared" si="6"/>
        <v>3.1012836577269717E-2</v>
      </c>
      <c r="F60" s="25">
        <f t="shared" si="7"/>
        <v>0.14235</v>
      </c>
      <c r="G60" s="25">
        <f t="shared" si="8"/>
        <v>3.1012836577269717E-3</v>
      </c>
      <c r="H60" s="25">
        <f t="shared" si="9"/>
        <v>0.202635225</v>
      </c>
      <c r="I60" s="25">
        <f t="shared" si="10"/>
        <v>0.28845124278750001</v>
      </c>
      <c r="J60" s="25">
        <f t="shared" si="11"/>
        <v>0.41061034410800623</v>
      </c>
      <c r="K60" s="25">
        <f t="shared" si="12"/>
        <v>4.4146772867743444E-3</v>
      </c>
      <c r="L60" s="25">
        <f t="shared" si="13"/>
        <v>6.2842931177232789E-3</v>
      </c>
      <c r="M60" s="25">
        <f t="shared" ca="1" si="14"/>
        <v>3.9686501510553349E-2</v>
      </c>
      <c r="N60" s="25">
        <f t="shared" ca="1" si="15"/>
        <v>7.5232463374874159E-6</v>
      </c>
      <c r="O60" s="24">
        <f t="shared" ca="1" si="16"/>
        <v>1066595108.5197942</v>
      </c>
      <c r="P60" s="25">
        <f t="shared" ca="1" si="17"/>
        <v>37173913.980058476</v>
      </c>
      <c r="Q60" s="25">
        <f t="shared" ca="1" si="18"/>
        <v>25031714.89958876</v>
      </c>
      <c r="R60">
        <f t="shared" ca="1" si="19"/>
        <v>-8.673664933283632E-3</v>
      </c>
    </row>
    <row r="61" spans="1:18" x14ac:dyDescent="0.2">
      <c r="A61" s="82">
        <v>14193.5</v>
      </c>
      <c r="B61" s="82">
        <v>3.2300997968307849E-2</v>
      </c>
      <c r="C61" s="82">
        <v>0.1</v>
      </c>
      <c r="D61" s="83">
        <f t="shared" si="5"/>
        <v>1.4193499999999999</v>
      </c>
      <c r="E61" s="83">
        <f t="shared" si="6"/>
        <v>3.2300997968307849E-2</v>
      </c>
      <c r="F61" s="25">
        <f t="shared" si="7"/>
        <v>0.14193500000000001</v>
      </c>
      <c r="G61" s="25">
        <f t="shared" si="8"/>
        <v>3.2300997968307851E-3</v>
      </c>
      <c r="H61" s="25">
        <f t="shared" si="9"/>
        <v>0.20145544225000001</v>
      </c>
      <c r="I61" s="25">
        <f t="shared" si="10"/>
        <v>0.28593578195753749</v>
      </c>
      <c r="J61" s="25">
        <f t="shared" si="11"/>
        <v>0.40584295212143079</v>
      </c>
      <c r="K61" s="25">
        <f t="shared" si="12"/>
        <v>4.5846421466317743E-3</v>
      </c>
      <c r="L61" s="25">
        <f t="shared" si="13"/>
        <v>6.5072118308218086E-3</v>
      </c>
      <c r="M61" s="25">
        <f t="shared" ca="1" si="14"/>
        <v>3.9449385545467182E-2</v>
      </c>
      <c r="N61" s="25">
        <f t="shared" ca="1" si="15"/>
        <v>5.1099444953285888E-6</v>
      </c>
      <c r="O61" s="24">
        <f t="shared" ca="1" si="16"/>
        <v>1075300416.1462662</v>
      </c>
      <c r="P61" s="25">
        <f t="shared" ca="1" si="17"/>
        <v>36154170.511957444</v>
      </c>
      <c r="Q61" s="25">
        <f t="shared" ca="1" si="18"/>
        <v>24930155.174115323</v>
      </c>
      <c r="R61">
        <f t="shared" ca="1" si="19"/>
        <v>-7.1483875771593333E-3</v>
      </c>
    </row>
    <row r="62" spans="1:18" x14ac:dyDescent="0.2">
      <c r="A62" s="82">
        <v>14125.5</v>
      </c>
      <c r="B62" s="82">
        <v>3.2953250655013505E-2</v>
      </c>
      <c r="C62" s="82">
        <v>0.1</v>
      </c>
      <c r="D62" s="83">
        <f t="shared" si="5"/>
        <v>1.41255</v>
      </c>
      <c r="E62" s="83">
        <f t="shared" si="6"/>
        <v>3.2953250655013505E-2</v>
      </c>
      <c r="F62" s="25">
        <f t="shared" si="7"/>
        <v>0.14125499999999999</v>
      </c>
      <c r="G62" s="25">
        <f t="shared" si="8"/>
        <v>3.2953250655013509E-3</v>
      </c>
      <c r="H62" s="25">
        <f t="shared" si="9"/>
        <v>0.19952975024999997</v>
      </c>
      <c r="I62" s="25">
        <f t="shared" si="10"/>
        <v>0.28184574871563745</v>
      </c>
      <c r="J62" s="25">
        <f t="shared" si="11"/>
        <v>0.39812121234827369</v>
      </c>
      <c r="K62" s="25">
        <f t="shared" si="12"/>
        <v>4.6548114212739333E-3</v>
      </c>
      <c r="L62" s="25">
        <f t="shared" si="13"/>
        <v>6.5751538731204946E-3</v>
      </c>
      <c r="M62" s="25">
        <f t="shared" ca="1" si="14"/>
        <v>3.9062037875116688E-2</v>
      </c>
      <c r="N62" s="25">
        <f t="shared" ca="1" si="15"/>
        <v>3.7317281300495976E-6</v>
      </c>
      <c r="O62" s="24">
        <f t="shared" ca="1" si="16"/>
        <v>1089669035.2113302</v>
      </c>
      <c r="P62" s="25">
        <f t="shared" ca="1" si="17"/>
        <v>34502896.797711335</v>
      </c>
      <c r="Q62" s="25">
        <f t="shared" ca="1" si="18"/>
        <v>24761543.080342401</v>
      </c>
      <c r="R62">
        <f t="shared" ca="1" si="19"/>
        <v>-6.1087872201031831E-3</v>
      </c>
    </row>
    <row r="63" spans="1:18" x14ac:dyDescent="0.2">
      <c r="A63" s="82">
        <v>15186</v>
      </c>
      <c r="B63" s="82">
        <v>3.3773016059093094E-2</v>
      </c>
      <c r="C63" s="82">
        <v>0.1</v>
      </c>
      <c r="D63" s="83">
        <f t="shared" si="5"/>
        <v>1.5185999999999999</v>
      </c>
      <c r="E63" s="83">
        <f t="shared" si="6"/>
        <v>3.3773016059093094E-2</v>
      </c>
      <c r="F63" s="25">
        <f t="shared" si="7"/>
        <v>0.15185999999999999</v>
      </c>
      <c r="G63" s="25">
        <f t="shared" si="8"/>
        <v>3.3773016059093098E-3</v>
      </c>
      <c r="H63" s="25">
        <f t="shared" si="9"/>
        <v>0.23061459599999998</v>
      </c>
      <c r="I63" s="25">
        <f t="shared" si="10"/>
        <v>0.35021132548559997</v>
      </c>
      <c r="J63" s="25">
        <f t="shared" si="11"/>
        <v>0.53183091888243206</v>
      </c>
      <c r="K63" s="25">
        <f t="shared" si="12"/>
        <v>5.1287702187338777E-3</v>
      </c>
      <c r="L63" s="25">
        <f t="shared" si="13"/>
        <v>7.7885504541692664E-3</v>
      </c>
      <c r="M63" s="25">
        <f t="shared" ca="1" si="14"/>
        <v>4.526971098996254E-2</v>
      </c>
      <c r="N63" s="25">
        <f t="shared" ca="1" si="15"/>
        <v>1.3217399433347921E-5</v>
      </c>
      <c r="O63" s="24">
        <f t="shared" ca="1" si="16"/>
        <v>879991075.24449444</v>
      </c>
      <c r="P63" s="25">
        <f t="shared" ca="1" si="17"/>
        <v>62532568.213456035</v>
      </c>
      <c r="Q63" s="25">
        <f t="shared" ca="1" si="18"/>
        <v>27063643.755898394</v>
      </c>
      <c r="R63">
        <f t="shared" ca="1" si="19"/>
        <v>-1.1496694930869446E-2</v>
      </c>
    </row>
    <row r="64" spans="1:18" x14ac:dyDescent="0.2">
      <c r="A64" s="82">
        <v>14230</v>
      </c>
      <c r="B64" s="82">
        <v>3.3987329718800627E-2</v>
      </c>
      <c r="C64" s="82">
        <v>0.1</v>
      </c>
      <c r="D64" s="83">
        <f t="shared" si="5"/>
        <v>1.423</v>
      </c>
      <c r="E64" s="83">
        <f t="shared" si="6"/>
        <v>3.3987329718800627E-2</v>
      </c>
      <c r="F64" s="25">
        <f t="shared" si="7"/>
        <v>0.14230000000000001</v>
      </c>
      <c r="G64" s="25">
        <f t="shared" si="8"/>
        <v>3.3987329718800628E-3</v>
      </c>
      <c r="H64" s="25">
        <f t="shared" si="9"/>
        <v>0.20249290000000003</v>
      </c>
      <c r="I64" s="25">
        <f t="shared" si="10"/>
        <v>0.28814739670000006</v>
      </c>
      <c r="J64" s="25">
        <f t="shared" si="11"/>
        <v>0.4100337455041001</v>
      </c>
      <c r="K64" s="25">
        <f t="shared" si="12"/>
        <v>4.8363970189853299E-3</v>
      </c>
      <c r="L64" s="25">
        <f t="shared" si="13"/>
        <v>6.8821929580161244E-3</v>
      </c>
      <c r="M64" s="25">
        <f t="shared" ca="1" si="14"/>
        <v>3.9657904407916986E-2</v>
      </c>
      <c r="N64" s="25">
        <f t="shared" ca="1" si="15"/>
        <v>3.215541730484709E-6</v>
      </c>
      <c r="O64" s="24">
        <f t="shared" ca="1" si="16"/>
        <v>1067641386.4477507</v>
      </c>
      <c r="P64" s="25">
        <f t="shared" ca="1" si="17"/>
        <v>37050581.939872116</v>
      </c>
      <c r="Q64" s="25">
        <f t="shared" ca="1" si="18"/>
        <v>25019533.068957876</v>
      </c>
      <c r="R64">
        <f t="shared" ca="1" si="19"/>
        <v>-5.6705746891163589E-3</v>
      </c>
    </row>
    <row r="65" spans="1:18" x14ac:dyDescent="0.2">
      <c r="A65" s="82">
        <v>15147</v>
      </c>
      <c r="B65" s="82">
        <v>3.5581878099980126E-2</v>
      </c>
      <c r="C65" s="82">
        <v>0.1</v>
      </c>
      <c r="D65" s="83">
        <f t="shared" si="5"/>
        <v>1.5146999999999999</v>
      </c>
      <c r="E65" s="83">
        <f t="shared" si="6"/>
        <v>3.5581878099980126E-2</v>
      </c>
      <c r="F65" s="25">
        <f t="shared" si="7"/>
        <v>0.15146999999999999</v>
      </c>
      <c r="G65" s="25">
        <f t="shared" si="8"/>
        <v>3.5581878099980127E-3</v>
      </c>
      <c r="H65" s="25">
        <f t="shared" si="9"/>
        <v>0.22943160899999998</v>
      </c>
      <c r="I65" s="25">
        <f t="shared" si="10"/>
        <v>0.34752005815229997</v>
      </c>
      <c r="J65" s="25">
        <f t="shared" si="11"/>
        <v>0.52638863208328879</v>
      </c>
      <c r="K65" s="25">
        <f t="shared" si="12"/>
        <v>5.3895870758039893E-3</v>
      </c>
      <c r="L65" s="25">
        <f t="shared" si="13"/>
        <v>8.163607543720303E-3</v>
      </c>
      <c r="M65" s="25">
        <f t="shared" ca="1" si="14"/>
        <v>4.503511140881665E-2</v>
      </c>
      <c r="N65" s="25">
        <f t="shared" ca="1" si="15"/>
        <v>8.9363619991296354E-6</v>
      </c>
      <c r="O65" s="24">
        <f t="shared" ca="1" si="16"/>
        <v>887170280.55383968</v>
      </c>
      <c r="P65" s="25">
        <f t="shared" ca="1" si="17"/>
        <v>61433932.981716655</v>
      </c>
      <c r="Q65" s="25">
        <f t="shared" ca="1" si="18"/>
        <v>26991957.070319355</v>
      </c>
      <c r="R65">
        <f t="shared" ca="1" si="19"/>
        <v>-9.4532333088365242E-3</v>
      </c>
    </row>
    <row r="66" spans="1:18" x14ac:dyDescent="0.2">
      <c r="A66" s="82">
        <v>13924.5</v>
      </c>
      <c r="B66" s="82">
        <v>3.592090331221974E-2</v>
      </c>
      <c r="C66" s="82">
        <v>0.1</v>
      </c>
      <c r="D66" s="83">
        <f t="shared" si="5"/>
        <v>1.39245</v>
      </c>
      <c r="E66" s="83">
        <f t="shared" si="6"/>
        <v>3.592090331221974E-2</v>
      </c>
      <c r="F66" s="25">
        <f t="shared" si="7"/>
        <v>0.13924500000000001</v>
      </c>
      <c r="G66" s="25">
        <f t="shared" si="8"/>
        <v>3.5920903312219744E-3</v>
      </c>
      <c r="H66" s="25">
        <f t="shared" si="9"/>
        <v>0.19389170024999999</v>
      </c>
      <c r="I66" s="25">
        <f t="shared" si="10"/>
        <v>0.26998449801311247</v>
      </c>
      <c r="J66" s="25">
        <f t="shared" si="11"/>
        <v>0.37593991425835843</v>
      </c>
      <c r="K66" s="25">
        <f t="shared" si="12"/>
        <v>5.0018061817100378E-3</v>
      </c>
      <c r="L66" s="25">
        <f t="shared" si="13"/>
        <v>6.9647650177221418E-3</v>
      </c>
      <c r="M66" s="25">
        <f t="shared" ca="1" si="14"/>
        <v>3.7925650060347593E-2</v>
      </c>
      <c r="N66" s="25">
        <f t="shared" ca="1" si="15"/>
        <v>4.0190095241292018E-7</v>
      </c>
      <c r="O66" s="24">
        <f t="shared" ca="1" si="16"/>
        <v>1132905965.4491506</v>
      </c>
      <c r="P66" s="25">
        <f t="shared" ca="1" si="17"/>
        <v>29773165.729050431</v>
      </c>
      <c r="Q66" s="25">
        <f t="shared" ca="1" si="18"/>
        <v>24247464.961804446</v>
      </c>
      <c r="R66">
        <f t="shared" ca="1" si="19"/>
        <v>-2.004746748127853E-3</v>
      </c>
    </row>
    <row r="67" spans="1:18" x14ac:dyDescent="0.2">
      <c r="A67" s="82">
        <v>14177</v>
      </c>
      <c r="B67" s="82">
        <v>3.6716690380121202E-2</v>
      </c>
      <c r="C67" s="82">
        <v>0.1</v>
      </c>
      <c r="D67" s="83">
        <f t="shared" si="5"/>
        <v>1.4177</v>
      </c>
      <c r="E67" s="83">
        <f t="shared" si="6"/>
        <v>3.6716690380121202E-2</v>
      </c>
      <c r="F67" s="25">
        <f t="shared" si="7"/>
        <v>0.14177000000000001</v>
      </c>
      <c r="G67" s="25">
        <f t="shared" si="8"/>
        <v>3.6716690380121202E-3</v>
      </c>
      <c r="H67" s="25">
        <f t="shared" si="9"/>
        <v>0.20098732899999999</v>
      </c>
      <c r="I67" s="25">
        <f t="shared" si="10"/>
        <v>0.2849397363233</v>
      </c>
      <c r="J67" s="25">
        <f t="shared" si="11"/>
        <v>0.40395906418554239</v>
      </c>
      <c r="K67" s="25">
        <f t="shared" si="12"/>
        <v>5.205325195189783E-3</v>
      </c>
      <c r="L67" s="25">
        <f t="shared" si="13"/>
        <v>7.3795895292205552E-3</v>
      </c>
      <c r="M67" s="25">
        <f t="shared" ca="1" si="14"/>
        <v>3.9355262143843342E-2</v>
      </c>
      <c r="N67" s="25">
        <f t="shared" ca="1" si="15"/>
        <v>6.9620609523117666E-7</v>
      </c>
      <c r="O67" s="24">
        <f t="shared" ca="1" si="16"/>
        <v>1078774975.4992378</v>
      </c>
      <c r="P67" s="25">
        <f t="shared" ca="1" si="17"/>
        <v>35751228.144249052</v>
      </c>
      <c r="Q67" s="25">
        <f t="shared" ca="1" si="18"/>
        <v>24889492.254731677</v>
      </c>
      <c r="R67">
        <f t="shared" ca="1" si="19"/>
        <v>-2.6385717637221404E-3</v>
      </c>
    </row>
    <row r="68" spans="1:18" x14ac:dyDescent="0.2">
      <c r="A68" s="82">
        <v>14106</v>
      </c>
      <c r="B68" s="82">
        <v>3.7353385269501972E-2</v>
      </c>
      <c r="C68" s="82">
        <v>0.1</v>
      </c>
      <c r="D68" s="83">
        <f t="shared" si="5"/>
        <v>1.4106000000000001</v>
      </c>
      <c r="E68" s="83">
        <f t="shared" si="6"/>
        <v>3.7353385269501972E-2</v>
      </c>
      <c r="F68" s="25">
        <f t="shared" si="7"/>
        <v>0.14106000000000002</v>
      </c>
      <c r="G68" s="25">
        <f t="shared" si="8"/>
        <v>3.7353385269501974E-3</v>
      </c>
      <c r="H68" s="25">
        <f t="shared" si="9"/>
        <v>0.19897923600000003</v>
      </c>
      <c r="I68" s="25">
        <f t="shared" si="10"/>
        <v>0.28068011030160006</v>
      </c>
      <c r="J68" s="25">
        <f t="shared" si="11"/>
        <v>0.39592736359143704</v>
      </c>
      <c r="K68" s="25">
        <f t="shared" si="12"/>
        <v>5.2690685261159486E-3</v>
      </c>
      <c r="L68" s="25">
        <f t="shared" si="13"/>
        <v>7.4325480629391571E-3</v>
      </c>
      <c r="M68" s="25">
        <f t="shared" ca="1" si="14"/>
        <v>3.8951230561121271E-2</v>
      </c>
      <c r="N68" s="25">
        <f t="shared" ca="1" si="15"/>
        <v>2.5531095759499618E-7</v>
      </c>
      <c r="O68" s="24">
        <f t="shared" ca="1" si="16"/>
        <v>1093813474.8690131</v>
      </c>
      <c r="P68" s="25">
        <f t="shared" ca="1" si="17"/>
        <v>34033981.542082585</v>
      </c>
      <c r="Q68" s="25">
        <f t="shared" ca="1" si="18"/>
        <v>24712690.634352136</v>
      </c>
      <c r="R68">
        <f t="shared" ca="1" si="19"/>
        <v>-1.5978452916192987E-3</v>
      </c>
    </row>
    <row r="69" spans="1:18" x14ac:dyDescent="0.2">
      <c r="A69" s="82">
        <v>14108</v>
      </c>
      <c r="B69" s="82">
        <v>3.7363630784581325E-2</v>
      </c>
      <c r="C69" s="82">
        <v>0.1</v>
      </c>
      <c r="D69" s="83">
        <f t="shared" si="5"/>
        <v>1.4108000000000001</v>
      </c>
      <c r="E69" s="83">
        <f t="shared" si="6"/>
        <v>3.7363630784581325E-2</v>
      </c>
      <c r="F69" s="25">
        <f t="shared" si="7"/>
        <v>0.14108000000000001</v>
      </c>
      <c r="G69" s="25">
        <f t="shared" si="8"/>
        <v>3.7363630784581327E-3</v>
      </c>
      <c r="H69" s="25">
        <f t="shared" si="9"/>
        <v>0.19903566400000003</v>
      </c>
      <c r="I69" s="25">
        <f t="shared" si="10"/>
        <v>0.28079951477120008</v>
      </c>
      <c r="J69" s="25">
        <f t="shared" si="11"/>
        <v>0.39615195543920906</v>
      </c>
      <c r="K69" s="25">
        <f t="shared" si="12"/>
        <v>5.2712610310887342E-3</v>
      </c>
      <c r="L69" s="25">
        <f t="shared" si="13"/>
        <v>7.4366950626599867E-3</v>
      </c>
      <c r="M69" s="25">
        <f t="shared" ca="1" si="14"/>
        <v>3.8962589868674298E-2</v>
      </c>
      <c r="N69" s="25">
        <f t="shared" ca="1" si="15"/>
        <v>2.5566701526034382E-7</v>
      </c>
      <c r="O69" s="24">
        <f t="shared" ca="1" si="16"/>
        <v>1093387910.1803112</v>
      </c>
      <c r="P69" s="25">
        <f t="shared" ca="1" si="17"/>
        <v>34081979.268146336</v>
      </c>
      <c r="Q69" s="25">
        <f t="shared" ca="1" si="18"/>
        <v>24717711.353665028</v>
      </c>
      <c r="R69">
        <f t="shared" ca="1" si="19"/>
        <v>-1.5989590840929727E-3</v>
      </c>
    </row>
    <row r="70" spans="1:18" x14ac:dyDescent="0.2">
      <c r="A70" s="82">
        <v>14145</v>
      </c>
      <c r="B70" s="82">
        <v>3.7553052402627581E-2</v>
      </c>
      <c r="C70" s="82">
        <v>0.1</v>
      </c>
      <c r="D70" s="83">
        <f t="shared" si="5"/>
        <v>1.4145000000000001</v>
      </c>
      <c r="E70" s="83">
        <f t="shared" si="6"/>
        <v>3.7553052402627581E-2</v>
      </c>
      <c r="F70" s="25">
        <f t="shared" si="7"/>
        <v>0.14145000000000002</v>
      </c>
      <c r="G70" s="25">
        <f t="shared" si="8"/>
        <v>3.7553052402627581E-3</v>
      </c>
      <c r="H70" s="25">
        <f t="shared" si="9"/>
        <v>0.20008102500000005</v>
      </c>
      <c r="I70" s="25">
        <f t="shared" si="10"/>
        <v>0.2830146098625001</v>
      </c>
      <c r="J70" s="25">
        <f t="shared" si="11"/>
        <v>0.40032416565050644</v>
      </c>
      <c r="K70" s="25">
        <f t="shared" si="12"/>
        <v>5.3118792623516719E-3</v>
      </c>
      <c r="L70" s="25">
        <f t="shared" si="13"/>
        <v>7.5136532165964408E-3</v>
      </c>
      <c r="M70" s="25">
        <f t="shared" ca="1" si="14"/>
        <v>3.9172965677613913E-2</v>
      </c>
      <c r="N70" s="25">
        <f t="shared" ca="1" si="15"/>
        <v>2.6241190184769468E-7</v>
      </c>
      <c r="O70" s="24">
        <f t="shared" ca="1" si="16"/>
        <v>1085535318.1673808</v>
      </c>
      <c r="P70" s="25">
        <f t="shared" ca="1" si="17"/>
        <v>34973886.616606325</v>
      </c>
      <c r="Q70" s="25">
        <f t="shared" ca="1" si="18"/>
        <v>24810173.12792743</v>
      </c>
      <c r="R70">
        <f t="shared" ca="1" si="19"/>
        <v>-1.6199132749863329E-3</v>
      </c>
    </row>
    <row r="71" spans="1:18" x14ac:dyDescent="0.2">
      <c r="A71" s="82">
        <v>14240</v>
      </c>
      <c r="B71" s="82">
        <v>3.8038339063751453E-2</v>
      </c>
      <c r="C71" s="82">
        <v>0.1</v>
      </c>
      <c r="D71" s="83">
        <f t="shared" si="5"/>
        <v>1.4239999999999999</v>
      </c>
      <c r="E71" s="83">
        <f t="shared" si="6"/>
        <v>3.8038339063751453E-2</v>
      </c>
      <c r="F71" s="25">
        <f t="shared" si="7"/>
        <v>0.1424</v>
      </c>
      <c r="G71" s="25">
        <f t="shared" si="8"/>
        <v>3.8038339063751455E-3</v>
      </c>
      <c r="H71" s="25">
        <f t="shared" si="9"/>
        <v>0.2027776</v>
      </c>
      <c r="I71" s="25">
        <f t="shared" si="10"/>
        <v>0.28875530239999997</v>
      </c>
      <c r="J71" s="25">
        <f t="shared" si="11"/>
        <v>0.41118755061759993</v>
      </c>
      <c r="K71" s="25">
        <f t="shared" si="12"/>
        <v>5.4166594826782072E-3</v>
      </c>
      <c r="L71" s="25">
        <f t="shared" si="13"/>
        <v>7.7133231033337663E-3</v>
      </c>
      <c r="M71" s="25">
        <f t="shared" ca="1" si="14"/>
        <v>3.9715106534853203E-2</v>
      </c>
      <c r="N71" s="25">
        <f t="shared" ca="1" si="15"/>
        <v>2.8115491521449599E-7</v>
      </c>
      <c r="O71" s="24">
        <f t="shared" ca="1" si="16"/>
        <v>1065549529.5554363</v>
      </c>
      <c r="P71" s="25">
        <f t="shared" ca="1" si="17"/>
        <v>37297373.978179246</v>
      </c>
      <c r="Q71" s="25">
        <f t="shared" ca="1" si="18"/>
        <v>25043881.818204802</v>
      </c>
      <c r="R71">
        <f t="shared" ca="1" si="19"/>
        <v>-1.6767674711017505E-3</v>
      </c>
    </row>
    <row r="72" spans="1:18" x14ac:dyDescent="0.2">
      <c r="A72" s="82">
        <v>15205.5</v>
      </c>
      <c r="B72" s="82">
        <v>4.0368434560261318E-2</v>
      </c>
      <c r="C72" s="82">
        <v>0.1</v>
      </c>
      <c r="D72" s="83">
        <f t="shared" si="5"/>
        <v>1.5205500000000001</v>
      </c>
      <c r="E72" s="83">
        <f t="shared" si="6"/>
        <v>4.0368434560261318E-2</v>
      </c>
      <c r="F72" s="25">
        <f t="shared" si="7"/>
        <v>0.15205500000000002</v>
      </c>
      <c r="G72" s="25">
        <f t="shared" si="8"/>
        <v>4.0368434560261318E-3</v>
      </c>
      <c r="H72" s="25">
        <f t="shared" si="9"/>
        <v>0.23120723025000003</v>
      </c>
      <c r="I72" s="25">
        <f t="shared" si="10"/>
        <v>0.35156215395663759</v>
      </c>
      <c r="J72" s="25">
        <f t="shared" si="11"/>
        <v>0.53456783319876533</v>
      </c>
      <c r="K72" s="25">
        <f t="shared" si="12"/>
        <v>6.1382223170605354E-3</v>
      </c>
      <c r="L72" s="25">
        <f t="shared" si="13"/>
        <v>9.3334739442063972E-3</v>
      </c>
      <c r="M72" s="25">
        <f t="shared" ca="1" si="14"/>
        <v>4.538719151328819E-2</v>
      </c>
      <c r="N72" s="25">
        <f t="shared" ca="1" si="15"/>
        <v>2.5187921353555572E-6</v>
      </c>
      <c r="O72" s="24">
        <f t="shared" ca="1" si="16"/>
        <v>876416259.31776834</v>
      </c>
      <c r="P72" s="25">
        <f t="shared" ca="1" si="17"/>
        <v>63083253.206161618</v>
      </c>
      <c r="Q72" s="25">
        <f t="shared" ca="1" si="18"/>
        <v>27099098.48037092</v>
      </c>
      <c r="R72">
        <f t="shared" ca="1" si="19"/>
        <v>-5.0187569530268719E-3</v>
      </c>
    </row>
    <row r="73" spans="1:18" x14ac:dyDescent="0.2">
      <c r="A73" s="82">
        <v>14208</v>
      </c>
      <c r="B73" s="82">
        <v>4.0875047794922625E-2</v>
      </c>
      <c r="C73" s="82">
        <v>0.1</v>
      </c>
      <c r="D73" s="83">
        <f t="shared" si="5"/>
        <v>1.4208000000000001</v>
      </c>
      <c r="E73" s="83">
        <f t="shared" si="6"/>
        <v>4.0875047794922625E-2</v>
      </c>
      <c r="F73" s="25">
        <f t="shared" si="7"/>
        <v>0.14208000000000001</v>
      </c>
      <c r="G73" s="25">
        <f t="shared" si="8"/>
        <v>4.0875047794922629E-3</v>
      </c>
      <c r="H73" s="25">
        <f t="shared" si="9"/>
        <v>0.20186726400000002</v>
      </c>
      <c r="I73" s="25">
        <f t="shared" si="10"/>
        <v>0.28681300869120002</v>
      </c>
      <c r="J73" s="25">
        <f t="shared" si="11"/>
        <v>0.40750392274845704</v>
      </c>
      <c r="K73" s="25">
        <f t="shared" si="12"/>
        <v>5.807526790702607E-3</v>
      </c>
      <c r="L73" s="25">
        <f t="shared" si="13"/>
        <v>8.2513340642302643E-3</v>
      </c>
      <c r="M73" s="25">
        <f t="shared" ca="1" si="14"/>
        <v>3.9532171265679338E-2</v>
      </c>
      <c r="N73" s="25">
        <f t="shared" ca="1" si="15"/>
        <v>1.803317372792499E-7</v>
      </c>
      <c r="O73" s="24">
        <f t="shared" ca="1" si="16"/>
        <v>1072253319.9588711</v>
      </c>
      <c r="P73" s="25">
        <f t="shared" ca="1" si="17"/>
        <v>36509450.808539517</v>
      </c>
      <c r="Q73" s="25">
        <f t="shared" ca="1" si="18"/>
        <v>24965756.19055308</v>
      </c>
      <c r="R73">
        <f t="shared" ca="1" si="19"/>
        <v>1.3428765292432879E-3</v>
      </c>
    </row>
    <row r="74" spans="1:18" x14ac:dyDescent="0.2">
      <c r="A74" s="82">
        <v>15922</v>
      </c>
      <c r="B74" s="82">
        <v>4.2295353130179132E-2</v>
      </c>
      <c r="C74" s="82">
        <v>0.1</v>
      </c>
      <c r="D74" s="83">
        <f t="shared" si="5"/>
        <v>1.5922000000000001</v>
      </c>
      <c r="E74" s="83">
        <f t="shared" si="6"/>
        <v>4.2295353130179132E-2</v>
      </c>
      <c r="F74" s="25">
        <f t="shared" si="7"/>
        <v>0.15922000000000003</v>
      </c>
      <c r="G74" s="25">
        <f t="shared" si="8"/>
        <v>4.2295353130179132E-3</v>
      </c>
      <c r="H74" s="25">
        <f t="shared" si="9"/>
        <v>0.25351008400000008</v>
      </c>
      <c r="I74" s="25">
        <f t="shared" si="10"/>
        <v>0.40363875574480013</v>
      </c>
      <c r="J74" s="25">
        <f t="shared" si="11"/>
        <v>0.6426736268968708</v>
      </c>
      <c r="K74" s="25">
        <f t="shared" si="12"/>
        <v>6.7342661253871217E-3</v>
      </c>
      <c r="L74" s="25">
        <f t="shared" si="13"/>
        <v>1.0722298524841375E-2</v>
      </c>
      <c r="M74" s="25">
        <f t="shared" ca="1" si="14"/>
        <v>4.978739649953514E-2</v>
      </c>
      <c r="N74" s="25">
        <f t="shared" ca="1" si="15"/>
        <v>5.6130713848311333E-6</v>
      </c>
      <c r="O74" s="24">
        <f t="shared" ca="1" si="16"/>
        <v>751757080.73118746</v>
      </c>
      <c r="P74" s="25">
        <f t="shared" ca="1" si="17"/>
        <v>83770355.431147635</v>
      </c>
      <c r="Q74" s="25">
        <f t="shared" ca="1" si="18"/>
        <v>28217435.003419384</v>
      </c>
      <c r="R74">
        <f t="shared" ca="1" si="19"/>
        <v>-7.4920433693560079E-3</v>
      </c>
    </row>
    <row r="75" spans="1:18" x14ac:dyDescent="0.2">
      <c r="A75" s="82">
        <v>16034.5</v>
      </c>
      <c r="B75" s="82">
        <v>4.231727946294532E-2</v>
      </c>
      <c r="C75" s="82">
        <v>0.1</v>
      </c>
      <c r="D75" s="83">
        <f t="shared" si="5"/>
        <v>1.60345</v>
      </c>
      <c r="E75" s="83">
        <f t="shared" si="6"/>
        <v>4.231727946294532E-2</v>
      </c>
      <c r="F75" s="25">
        <f t="shared" si="7"/>
        <v>0.16034500000000002</v>
      </c>
      <c r="G75" s="25">
        <f t="shared" si="8"/>
        <v>4.2317279462945325E-3</v>
      </c>
      <c r="H75" s="25">
        <f t="shared" si="9"/>
        <v>0.25710519025</v>
      </c>
      <c r="I75" s="25">
        <f t="shared" si="10"/>
        <v>0.4122553173063625</v>
      </c>
      <c r="J75" s="25">
        <f t="shared" si="11"/>
        <v>0.66103078853488695</v>
      </c>
      <c r="K75" s="25">
        <f t="shared" si="12"/>
        <v>6.7853641754859681E-3</v>
      </c>
      <c r="L75" s="25">
        <f t="shared" si="13"/>
        <v>1.0879992187182976E-2</v>
      </c>
      <c r="M75" s="25">
        <f t="shared" ca="1" si="14"/>
        <v>5.0493062907080971E-2</v>
      </c>
      <c r="N75" s="25">
        <f t="shared" ca="1" si="15"/>
        <v>6.6843434925402608E-6</v>
      </c>
      <c r="O75" s="24">
        <f t="shared" ca="1" si="16"/>
        <v>733340010.33109999</v>
      </c>
      <c r="P75" s="25">
        <f t="shared" ca="1" si="17"/>
        <v>87065039.567491755</v>
      </c>
      <c r="Q75" s="25">
        <f t="shared" ca="1" si="18"/>
        <v>28359587.78117457</v>
      </c>
      <c r="R75">
        <f t="shared" ca="1" si="19"/>
        <v>-8.1757834441356508E-3</v>
      </c>
    </row>
    <row r="76" spans="1:18" x14ac:dyDescent="0.2">
      <c r="A76" s="82">
        <v>16034.5</v>
      </c>
      <c r="B76" s="82">
        <v>4.3317279459511068E-2</v>
      </c>
      <c r="C76" s="82">
        <v>0.1</v>
      </c>
      <c r="D76" s="83">
        <f t="shared" si="5"/>
        <v>1.60345</v>
      </c>
      <c r="E76" s="83">
        <f t="shared" si="6"/>
        <v>4.3317279459511068E-2</v>
      </c>
      <c r="F76" s="25">
        <f t="shared" si="7"/>
        <v>0.16034500000000002</v>
      </c>
      <c r="G76" s="25">
        <f t="shared" si="8"/>
        <v>4.331727945951107E-3</v>
      </c>
      <c r="H76" s="25">
        <f t="shared" si="9"/>
        <v>0.25710519025</v>
      </c>
      <c r="I76" s="25">
        <f t="shared" si="10"/>
        <v>0.4122553173063625</v>
      </c>
      <c r="J76" s="25">
        <f t="shared" si="11"/>
        <v>0.66103078853488695</v>
      </c>
      <c r="K76" s="25">
        <f t="shared" si="12"/>
        <v>6.9457091749353028E-3</v>
      </c>
      <c r="L76" s="25">
        <f t="shared" si="13"/>
        <v>1.1137097376550012E-2</v>
      </c>
      <c r="M76" s="25">
        <f t="shared" ca="1" si="14"/>
        <v>5.0493062907080971E-2</v>
      </c>
      <c r="N76" s="25">
        <f t="shared" ca="1" si="15"/>
        <v>5.1491868086418199E-6</v>
      </c>
      <c r="O76" s="24">
        <f t="shared" ca="1" si="16"/>
        <v>733340010.33109999</v>
      </c>
      <c r="P76" s="25">
        <f t="shared" ca="1" si="17"/>
        <v>87065039.567491755</v>
      </c>
      <c r="Q76" s="25">
        <f t="shared" ca="1" si="18"/>
        <v>28359587.78117457</v>
      </c>
      <c r="R76">
        <f t="shared" ca="1" si="19"/>
        <v>-7.1757834475699028E-3</v>
      </c>
    </row>
    <row r="77" spans="1:18" x14ac:dyDescent="0.2">
      <c r="A77" s="82">
        <v>14233</v>
      </c>
      <c r="B77" s="82">
        <v>4.3002634357556954E-2</v>
      </c>
      <c r="C77" s="82">
        <v>0.1</v>
      </c>
      <c r="D77" s="83">
        <f t="shared" si="5"/>
        <v>1.4233</v>
      </c>
      <c r="E77" s="83">
        <f t="shared" si="6"/>
        <v>4.3002634357556954E-2</v>
      </c>
      <c r="F77" s="25">
        <f t="shared" si="7"/>
        <v>0.14233000000000001</v>
      </c>
      <c r="G77" s="25">
        <f t="shared" si="8"/>
        <v>4.3002634357556958E-3</v>
      </c>
      <c r="H77" s="25">
        <f t="shared" si="9"/>
        <v>0.20257828900000002</v>
      </c>
      <c r="I77" s="25">
        <f t="shared" si="10"/>
        <v>0.28832967873370002</v>
      </c>
      <c r="J77" s="25">
        <f t="shared" si="11"/>
        <v>0.41037963174167524</v>
      </c>
      <c r="K77" s="25">
        <f t="shared" si="12"/>
        <v>6.120564948111082E-3</v>
      </c>
      <c r="L77" s="25">
        <f t="shared" si="13"/>
        <v>8.7114000906465035E-3</v>
      </c>
      <c r="M77" s="25">
        <f t="shared" ca="1" si="14"/>
        <v>3.9675061718899174E-2</v>
      </c>
      <c r="N77" s="25">
        <f t="shared" ca="1" si="15"/>
        <v>1.1072739665543902E-6</v>
      </c>
      <c r="O77" s="24">
        <f t="shared" ca="1" si="16"/>
        <v>1067013535.8000126</v>
      </c>
      <c r="P77" s="25">
        <f t="shared" ca="1" si="17"/>
        <v>37124565.787603892</v>
      </c>
      <c r="Q77" s="25">
        <f t="shared" ca="1" si="18"/>
        <v>25026843.956047937</v>
      </c>
      <c r="R77">
        <f t="shared" ca="1" si="19"/>
        <v>3.3275726386577803E-3</v>
      </c>
    </row>
    <row r="78" spans="1:18" x14ac:dyDescent="0.2">
      <c r="A78" s="82">
        <v>14103</v>
      </c>
      <c r="B78" s="82">
        <v>4.3338015745340901E-2</v>
      </c>
      <c r="C78" s="82">
        <v>0.1</v>
      </c>
      <c r="D78" s="83">
        <f t="shared" si="5"/>
        <v>1.4103000000000001</v>
      </c>
      <c r="E78" s="83">
        <f t="shared" si="6"/>
        <v>4.3338015745340901E-2</v>
      </c>
      <c r="F78" s="25">
        <f t="shared" si="7"/>
        <v>0.14103000000000002</v>
      </c>
      <c r="G78" s="25">
        <f t="shared" si="8"/>
        <v>4.3338015745340904E-3</v>
      </c>
      <c r="H78" s="25">
        <f t="shared" si="9"/>
        <v>0.19889460900000003</v>
      </c>
      <c r="I78" s="25">
        <f t="shared" si="10"/>
        <v>0.28050106707270006</v>
      </c>
      <c r="J78" s="25">
        <f t="shared" si="11"/>
        <v>0.3955906548926289</v>
      </c>
      <c r="K78" s="25">
        <f t="shared" si="12"/>
        <v>6.1119603605654278E-3</v>
      </c>
      <c r="L78" s="25">
        <f t="shared" si="13"/>
        <v>8.6196976965054236E-3</v>
      </c>
      <c r="M78" s="25">
        <f t="shared" ca="1" si="14"/>
        <v>3.8934193976290769E-2</v>
      </c>
      <c r="N78" s="25">
        <f t="shared" ca="1" si="15"/>
        <v>1.9393646173559828E-6</v>
      </c>
      <c r="O78" s="24">
        <f t="shared" ca="1" si="16"/>
        <v>1094452033.7206361</v>
      </c>
      <c r="P78" s="25">
        <f t="shared" ca="1" si="17"/>
        <v>33962026.333392873</v>
      </c>
      <c r="Q78" s="25">
        <f t="shared" ca="1" si="18"/>
        <v>24705155.184879381</v>
      </c>
      <c r="R78">
        <f t="shared" ca="1" si="19"/>
        <v>4.4038217690501313E-3</v>
      </c>
    </row>
    <row r="79" spans="1:18" x14ac:dyDescent="0.2">
      <c r="A79" s="82">
        <v>14230</v>
      </c>
      <c r="B79" s="82">
        <v>4.3987329720837895E-2</v>
      </c>
      <c r="C79" s="82">
        <v>0.1</v>
      </c>
      <c r="D79" s="83">
        <f t="shared" si="5"/>
        <v>1.423</v>
      </c>
      <c r="E79" s="83">
        <f t="shared" si="6"/>
        <v>4.3987329720837895E-2</v>
      </c>
      <c r="F79" s="25">
        <f t="shared" si="7"/>
        <v>0.14230000000000001</v>
      </c>
      <c r="G79" s="25">
        <f t="shared" si="8"/>
        <v>4.39873297208379E-3</v>
      </c>
      <c r="H79" s="25">
        <f t="shared" si="9"/>
        <v>0.20249290000000003</v>
      </c>
      <c r="I79" s="25">
        <f t="shared" si="10"/>
        <v>0.28814739670000006</v>
      </c>
      <c r="J79" s="25">
        <f t="shared" si="11"/>
        <v>0.4100337455041001</v>
      </c>
      <c r="K79" s="25">
        <f t="shared" si="12"/>
        <v>6.2593970192752332E-3</v>
      </c>
      <c r="L79" s="25">
        <f t="shared" si="13"/>
        <v>8.9071219584286564E-3</v>
      </c>
      <c r="M79" s="25">
        <f t="shared" ca="1" si="14"/>
        <v>3.9657904407916986E-2</v>
      </c>
      <c r="N79" s="25">
        <f t="shared" ca="1" si="15"/>
        <v>1.8743923540160312E-6</v>
      </c>
      <c r="O79" s="24">
        <f t="shared" ca="1" si="16"/>
        <v>1067641386.4477507</v>
      </c>
      <c r="P79" s="25">
        <f t="shared" ca="1" si="17"/>
        <v>37050581.939872116</v>
      </c>
      <c r="Q79" s="25">
        <f t="shared" ca="1" si="18"/>
        <v>25019533.068957876</v>
      </c>
      <c r="R79">
        <f t="shared" ca="1" si="19"/>
        <v>4.3294253129209093E-3</v>
      </c>
    </row>
    <row r="80" spans="1:18" x14ac:dyDescent="0.2">
      <c r="A80" s="82">
        <v>16027.5</v>
      </c>
      <c r="B80" s="82">
        <v>4.5284951097513251E-2</v>
      </c>
      <c r="C80" s="82">
        <v>0.1</v>
      </c>
      <c r="D80" s="83">
        <f t="shared" si="5"/>
        <v>1.6027499999999999</v>
      </c>
      <c r="E80" s="83">
        <f t="shared" si="6"/>
        <v>4.5284951097513251E-2</v>
      </c>
      <c r="F80" s="25">
        <f t="shared" si="7"/>
        <v>0.160275</v>
      </c>
      <c r="G80" s="25">
        <f t="shared" si="8"/>
        <v>4.5284951097513257E-3</v>
      </c>
      <c r="H80" s="25">
        <f t="shared" si="9"/>
        <v>0.25688075625000001</v>
      </c>
      <c r="I80" s="25">
        <f t="shared" si="10"/>
        <v>0.41171563207968748</v>
      </c>
      <c r="J80" s="25">
        <f t="shared" si="11"/>
        <v>0.65987722931571902</v>
      </c>
      <c r="K80" s="25">
        <f t="shared" si="12"/>
        <v>7.2580455371539371E-3</v>
      </c>
      <c r="L80" s="25">
        <f t="shared" si="13"/>
        <v>1.1632832484673472E-2</v>
      </c>
      <c r="M80" s="25">
        <f t="shared" ca="1" si="14"/>
        <v>5.0449037772086029E-2</v>
      </c>
      <c r="N80" s="25">
        <f t="shared" ca="1" si="15"/>
        <v>2.6667791182500131E-6</v>
      </c>
      <c r="O80" s="24">
        <f t="shared" ca="1" si="16"/>
        <v>734477016.28005826</v>
      </c>
      <c r="P80" s="25">
        <f t="shared" ca="1" si="17"/>
        <v>86859917.939191252</v>
      </c>
      <c r="Q80" s="25">
        <f t="shared" ca="1" si="18"/>
        <v>28351013.233706947</v>
      </c>
      <c r="R80">
        <f t="shared" ca="1" si="19"/>
        <v>-5.1640866745727779E-3</v>
      </c>
    </row>
    <row r="81" spans="1:18" x14ac:dyDescent="0.2">
      <c r="A81" s="82">
        <v>14213</v>
      </c>
      <c r="B81" s="82">
        <v>4.4900573798957184E-2</v>
      </c>
      <c r="C81" s="82">
        <v>0.1</v>
      </c>
      <c r="D81" s="83">
        <f t="shared" si="5"/>
        <v>1.4213</v>
      </c>
      <c r="E81" s="83">
        <f t="shared" si="6"/>
        <v>4.4900573798957184E-2</v>
      </c>
      <c r="F81" s="25">
        <f t="shared" si="7"/>
        <v>0.14213000000000001</v>
      </c>
      <c r="G81" s="25">
        <f t="shared" si="8"/>
        <v>4.4900573798957186E-3</v>
      </c>
      <c r="H81" s="25">
        <f t="shared" si="9"/>
        <v>0.20200936900000002</v>
      </c>
      <c r="I81" s="25">
        <f t="shared" si="10"/>
        <v>0.28711591615970006</v>
      </c>
      <c r="J81" s="25">
        <f t="shared" si="11"/>
        <v>0.40807785163778171</v>
      </c>
      <c r="K81" s="25">
        <f t="shared" si="12"/>
        <v>6.3817185540457847E-3</v>
      </c>
      <c r="L81" s="25">
        <f t="shared" si="13"/>
        <v>9.0703365808652743E-3</v>
      </c>
      <c r="M81" s="25">
        <f t="shared" ca="1" si="14"/>
        <v>3.9560733512996313E-2</v>
      </c>
      <c r="N81" s="25">
        <f t="shared" ca="1" si="15"/>
        <v>2.8513894279570687E-6</v>
      </c>
      <c r="O81" s="24">
        <f t="shared" ca="1" si="16"/>
        <v>1071203963.3375269</v>
      </c>
      <c r="P81" s="25">
        <f t="shared" ca="1" si="17"/>
        <v>36632215.283687606</v>
      </c>
      <c r="Q81" s="25">
        <f t="shared" ca="1" si="18"/>
        <v>24978003.478778191</v>
      </c>
      <c r="R81">
        <f t="shared" ca="1" si="19"/>
        <v>5.3398402859608715E-3</v>
      </c>
    </row>
    <row r="82" spans="1:18" x14ac:dyDescent="0.2">
      <c r="A82" s="82">
        <v>14103</v>
      </c>
      <c r="B82" s="82">
        <v>4.5338015745748354E-2</v>
      </c>
      <c r="C82" s="82">
        <v>0.1</v>
      </c>
      <c r="D82" s="83">
        <f t="shared" si="5"/>
        <v>1.4103000000000001</v>
      </c>
      <c r="E82" s="83">
        <f t="shared" si="6"/>
        <v>4.5338015745748354E-2</v>
      </c>
      <c r="F82" s="25">
        <f t="shared" si="7"/>
        <v>0.14103000000000002</v>
      </c>
      <c r="G82" s="25">
        <f t="shared" si="8"/>
        <v>4.5338015745748353E-3</v>
      </c>
      <c r="H82" s="25">
        <f t="shared" si="9"/>
        <v>0.19889460900000003</v>
      </c>
      <c r="I82" s="25">
        <f t="shared" si="10"/>
        <v>0.28050106707270006</v>
      </c>
      <c r="J82" s="25">
        <f t="shared" si="11"/>
        <v>0.3955906548926289</v>
      </c>
      <c r="K82" s="25">
        <f t="shared" si="12"/>
        <v>6.3940203606228903E-3</v>
      </c>
      <c r="L82" s="25">
        <f t="shared" si="13"/>
        <v>9.0174869145864638E-3</v>
      </c>
      <c r="M82" s="25">
        <f t="shared" ca="1" si="14"/>
        <v>3.8934193976290769E-2</v>
      </c>
      <c r="N82" s="25">
        <f t="shared" ca="1" si="15"/>
        <v>4.1008933254978879E-6</v>
      </c>
      <c r="O82" s="24">
        <f t="shared" ca="1" si="16"/>
        <v>1094452033.7206361</v>
      </c>
      <c r="P82" s="25">
        <f t="shared" ca="1" si="17"/>
        <v>33962026.333392873</v>
      </c>
      <c r="Q82" s="25">
        <f t="shared" ca="1" si="18"/>
        <v>24705155.184879381</v>
      </c>
      <c r="R82">
        <f t="shared" ca="1" si="19"/>
        <v>6.403821769457585E-3</v>
      </c>
    </row>
    <row r="83" spans="1:18" x14ac:dyDescent="0.2">
      <c r="A83" s="82">
        <v>15230</v>
      </c>
      <c r="B83" s="82">
        <v>4.6988175296931299E-2</v>
      </c>
      <c r="C83" s="82">
        <v>0.1</v>
      </c>
      <c r="D83" s="83">
        <f t="shared" si="5"/>
        <v>1.5229999999999999</v>
      </c>
      <c r="E83" s="83">
        <f t="shared" si="6"/>
        <v>4.6988175296931299E-2</v>
      </c>
      <c r="F83" s="25">
        <f t="shared" si="7"/>
        <v>0.15229999999999999</v>
      </c>
      <c r="G83" s="25">
        <f t="shared" si="8"/>
        <v>4.6988175296931306E-3</v>
      </c>
      <c r="H83" s="25">
        <f t="shared" si="9"/>
        <v>0.23195289999999996</v>
      </c>
      <c r="I83" s="25">
        <f t="shared" si="10"/>
        <v>0.35326426669999994</v>
      </c>
      <c r="J83" s="25">
        <f t="shared" si="11"/>
        <v>0.53802147818409984</v>
      </c>
      <c r="K83" s="25">
        <f t="shared" si="12"/>
        <v>7.1562990977226378E-3</v>
      </c>
      <c r="L83" s="25">
        <f t="shared" si="13"/>
        <v>1.0899043525831577E-2</v>
      </c>
      <c r="M83" s="25">
        <f t="shared" ca="1" si="14"/>
        <v>4.5534966038787955E-2</v>
      </c>
      <c r="N83" s="25">
        <f t="shared" ca="1" si="15"/>
        <v>2.1118171479535283E-7</v>
      </c>
      <c r="O83" s="24">
        <f t="shared" ca="1" si="16"/>
        <v>871938765.71716607</v>
      </c>
      <c r="P83" s="25">
        <f t="shared" ca="1" si="17"/>
        <v>63776391.435226709</v>
      </c>
      <c r="Q83" s="25">
        <f t="shared" ca="1" si="18"/>
        <v>27143275.800136019</v>
      </c>
      <c r="R83">
        <f t="shared" ca="1" si="19"/>
        <v>1.453209258143344E-3</v>
      </c>
    </row>
    <row r="84" spans="1:18" x14ac:dyDescent="0.2">
      <c r="A84" s="82">
        <v>15247</v>
      </c>
      <c r="B84" s="82">
        <v>4.7071165531287325E-2</v>
      </c>
      <c r="C84" s="82">
        <v>0.1</v>
      </c>
      <c r="D84" s="83">
        <f t="shared" si="5"/>
        <v>1.5246999999999999</v>
      </c>
      <c r="E84" s="83">
        <f t="shared" si="6"/>
        <v>4.7071165531287325E-2</v>
      </c>
      <c r="F84" s="25">
        <f t="shared" si="7"/>
        <v>0.15246999999999999</v>
      </c>
      <c r="G84" s="25">
        <f t="shared" si="8"/>
        <v>4.7071165531287328E-3</v>
      </c>
      <c r="H84" s="25">
        <f t="shared" si="9"/>
        <v>0.23247100899999998</v>
      </c>
      <c r="I84" s="25">
        <f t="shared" si="10"/>
        <v>0.35444854742229998</v>
      </c>
      <c r="J84" s="25">
        <f t="shared" si="11"/>
        <v>0.54042770025478071</v>
      </c>
      <c r="K84" s="25">
        <f t="shared" si="12"/>
        <v>7.1769406085553785E-3</v>
      </c>
      <c r="L84" s="25">
        <f t="shared" si="13"/>
        <v>1.0942681345864385E-2</v>
      </c>
      <c r="M84" s="25">
        <f t="shared" ca="1" si="14"/>
        <v>4.5637615239316906E-2</v>
      </c>
      <c r="N84" s="25">
        <f t="shared" ca="1" si="15"/>
        <v>2.055066439608473E-7</v>
      </c>
      <c r="O84" s="24">
        <f t="shared" ca="1" si="16"/>
        <v>868841042.5067637</v>
      </c>
      <c r="P84" s="25">
        <f t="shared" ca="1" si="17"/>
        <v>64258144.568914153</v>
      </c>
      <c r="Q84" s="25">
        <f t="shared" ca="1" si="18"/>
        <v>27173687.844162125</v>
      </c>
      <c r="R84">
        <f t="shared" ca="1" si="19"/>
        <v>1.4335502919704188E-3</v>
      </c>
    </row>
    <row r="85" spans="1:18" x14ac:dyDescent="0.2">
      <c r="A85" s="82">
        <v>14105.5</v>
      </c>
      <c r="B85" s="82">
        <v>4.685082377974726E-2</v>
      </c>
      <c r="C85" s="82">
        <v>0.1</v>
      </c>
      <c r="D85" s="83">
        <f t="shared" ref="D85:D148" si="20">A85/A$18</f>
        <v>1.41055</v>
      </c>
      <c r="E85" s="83">
        <f t="shared" ref="E85:E148" si="21">B85/B$18</f>
        <v>4.685082377974726E-2</v>
      </c>
      <c r="F85" s="25">
        <f t="shared" ref="F85:F148" si="22">$C85*D85</f>
        <v>0.14105500000000001</v>
      </c>
      <c r="G85" s="25">
        <f t="shared" ref="G85:G148" si="23">$C85*E85</f>
        <v>4.6850823779747263E-3</v>
      </c>
      <c r="H85" s="25">
        <f t="shared" ref="H85:H148" si="24">C85*D85*D85</f>
        <v>0.19896513025000001</v>
      </c>
      <c r="I85" s="25">
        <f t="shared" ref="I85:I148" si="25">C85*D85*D85*D85</f>
        <v>0.28065026447413749</v>
      </c>
      <c r="J85" s="25">
        <f t="shared" ref="J85:J148" si="26">C85*D85*D85*D85*D85</f>
        <v>0.39587123055399465</v>
      </c>
      <c r="K85" s="25">
        <f t="shared" ref="K85:K148" si="27">C85*E85*D85</f>
        <v>6.6085429482522504E-3</v>
      </c>
      <c r="L85" s="25">
        <f t="shared" ref="L85:L148" si="28">C85*E85*D85*D85</f>
        <v>9.3216802556572113E-3</v>
      </c>
      <c r="M85" s="25">
        <f t="shared" ref="M85:M148" ca="1" si="29">+E$4+E$5*D85+E$6*D85^2</f>
        <v>3.894839093227459E-2</v>
      </c>
      <c r="N85" s="25">
        <f t="shared" ref="N85:N148" ca="1" si="30">C85*(M85-E85)^2</f>
        <v>6.2448444908815006E-6</v>
      </c>
      <c r="O85" s="24">
        <f t="shared" ref="O85:O148" ca="1" si="31">(C85*O$1-O$2*F85+O$3*H85)^2</f>
        <v>1093919883.6915901</v>
      </c>
      <c r="P85" s="25">
        <f t="shared" ref="P85:P148" ca="1" si="32">(-C85*O$2+O$4*F85-O$5*H85)^2</f>
        <v>34021985.557313852</v>
      </c>
      <c r="Q85" s="25">
        <f t="shared" ref="Q85:Q148" ca="1" si="33">+(C85*O$3-F85*O$5+H85*O$6)^2</f>
        <v>24711435.090258896</v>
      </c>
      <c r="R85">
        <f t="shared" ref="R85:R148" ca="1" si="34">+E85-M85</f>
        <v>7.9024328474726693E-3</v>
      </c>
    </row>
    <row r="86" spans="1:18" x14ac:dyDescent="0.2">
      <c r="A86" s="82">
        <v>17658</v>
      </c>
      <c r="B86" s="82">
        <v>4.6532381069541016E-2</v>
      </c>
      <c r="C86" s="82">
        <v>0.1</v>
      </c>
      <c r="D86" s="83">
        <f t="shared" si="20"/>
        <v>1.7658</v>
      </c>
      <c r="E86" s="83">
        <f t="shared" si="21"/>
        <v>4.6532381069541016E-2</v>
      </c>
      <c r="F86" s="25">
        <f t="shared" si="22"/>
        <v>0.17658000000000001</v>
      </c>
      <c r="G86" s="25">
        <f t="shared" si="23"/>
        <v>4.6532381069541015E-3</v>
      </c>
      <c r="H86" s="25">
        <f t="shared" si="24"/>
        <v>0.31180496400000002</v>
      </c>
      <c r="I86" s="25">
        <f t="shared" si="25"/>
        <v>0.55058520543120004</v>
      </c>
      <c r="J86" s="25">
        <f t="shared" si="26"/>
        <v>0.97222335575041308</v>
      </c>
      <c r="K86" s="25">
        <f t="shared" si="27"/>
        <v>8.2166878492595519E-3</v>
      </c>
      <c r="L86" s="25">
        <f t="shared" si="28"/>
        <v>1.4509027404222517E-2</v>
      </c>
      <c r="M86" s="25">
        <f t="shared" ca="1" si="29"/>
        <v>6.1123140936042007E-2</v>
      </c>
      <c r="N86" s="25">
        <f t="shared" ca="1" si="30"/>
        <v>2.1289027348189603E-5</v>
      </c>
      <c r="O86" s="24">
        <f t="shared" ca="1" si="31"/>
        <v>500151442.82421958</v>
      </c>
      <c r="P86" s="25">
        <f t="shared" ca="1" si="32"/>
        <v>133356217.52487114</v>
      </c>
      <c r="Q86" s="25">
        <f t="shared" ca="1" si="33"/>
        <v>29349764.651994415</v>
      </c>
      <c r="R86">
        <f t="shared" ca="1" si="34"/>
        <v>-1.4590759866500991E-2</v>
      </c>
    </row>
    <row r="87" spans="1:18" x14ac:dyDescent="0.2">
      <c r="A87" s="82">
        <v>15914.5</v>
      </c>
      <c r="B87" s="82">
        <v>4.8760382486830699E-2</v>
      </c>
      <c r="C87" s="82">
        <v>0.1</v>
      </c>
      <c r="D87" s="83">
        <f t="shared" si="20"/>
        <v>1.59145</v>
      </c>
      <c r="E87" s="83">
        <f t="shared" si="21"/>
        <v>4.8760382486830699E-2</v>
      </c>
      <c r="F87" s="25">
        <f t="shared" si="22"/>
        <v>0.15914500000000001</v>
      </c>
      <c r="G87" s="25">
        <f t="shared" si="23"/>
        <v>4.8760382486830699E-3</v>
      </c>
      <c r="H87" s="25">
        <f t="shared" si="24"/>
        <v>0.25327131024999999</v>
      </c>
      <c r="I87" s="25">
        <f t="shared" si="25"/>
        <v>0.40306862669736249</v>
      </c>
      <c r="J87" s="25">
        <f t="shared" si="26"/>
        <v>0.64146356595751752</v>
      </c>
      <c r="K87" s="25">
        <f t="shared" si="27"/>
        <v>7.759971070866672E-3</v>
      </c>
      <c r="L87" s="25">
        <f t="shared" si="28"/>
        <v>1.2349605960730765E-2</v>
      </c>
      <c r="M87" s="25">
        <f t="shared" ca="1" si="29"/>
        <v>4.9740494662308378E-2</v>
      </c>
      <c r="N87" s="25">
        <f t="shared" ca="1" si="30"/>
        <v>9.6061987651958913E-8</v>
      </c>
      <c r="O87" s="24">
        <f t="shared" ca="1" si="31"/>
        <v>752995821.52221751</v>
      </c>
      <c r="P87" s="25">
        <f t="shared" ca="1" si="32"/>
        <v>83550895.560260549</v>
      </c>
      <c r="Q87" s="25">
        <f t="shared" ca="1" si="33"/>
        <v>28207629.344466966</v>
      </c>
      <c r="R87">
        <f t="shared" ca="1" si="34"/>
        <v>-9.8011217547767926E-4</v>
      </c>
    </row>
    <row r="88" spans="1:18" x14ac:dyDescent="0.2">
      <c r="A88" s="82">
        <v>14274</v>
      </c>
      <c r="B88" s="82">
        <v>5.1211639265049631E-2</v>
      </c>
      <c r="C88" s="82">
        <v>0.1</v>
      </c>
      <c r="D88" s="83">
        <f t="shared" si="20"/>
        <v>1.4274</v>
      </c>
      <c r="E88" s="83">
        <f t="shared" si="21"/>
        <v>5.1211639265049631E-2</v>
      </c>
      <c r="F88" s="25">
        <f t="shared" si="22"/>
        <v>0.14274000000000001</v>
      </c>
      <c r="G88" s="25">
        <f t="shared" si="23"/>
        <v>5.1211639265049637E-3</v>
      </c>
      <c r="H88" s="25">
        <f t="shared" si="24"/>
        <v>0.203747076</v>
      </c>
      <c r="I88" s="25">
        <f t="shared" si="25"/>
        <v>0.2908285762824</v>
      </c>
      <c r="J88" s="25">
        <f t="shared" si="26"/>
        <v>0.41512870978549776</v>
      </c>
      <c r="K88" s="25">
        <f t="shared" si="27"/>
        <v>7.3099493886931849E-3</v>
      </c>
      <c r="L88" s="25">
        <f t="shared" si="28"/>
        <v>1.0434221757420653E-2</v>
      </c>
      <c r="M88" s="25">
        <f t="shared" ca="1" si="29"/>
        <v>3.9909830782608215E-2</v>
      </c>
      <c r="N88" s="25">
        <f t="shared" ca="1" si="30"/>
        <v>1.2773087497378476E-5</v>
      </c>
      <c r="O88" s="24">
        <f t="shared" ca="1" si="31"/>
        <v>1058458107.8212099</v>
      </c>
      <c r="P88" s="25">
        <f t="shared" ca="1" si="32"/>
        <v>38140265.681341298</v>
      </c>
      <c r="Q88" s="25">
        <f t="shared" ca="1" si="33"/>
        <v>25126220.386756465</v>
      </c>
      <c r="R88">
        <f t="shared" ca="1" si="34"/>
        <v>1.1301808482441417E-2</v>
      </c>
    </row>
    <row r="89" spans="1:18" x14ac:dyDescent="0.2">
      <c r="A89" s="82">
        <v>17914.5</v>
      </c>
      <c r="B89" s="82">
        <v>5.0865542099416801E-2</v>
      </c>
      <c r="C89" s="82">
        <v>0.1</v>
      </c>
      <c r="D89" s="83">
        <f t="shared" si="20"/>
        <v>1.79145</v>
      </c>
      <c r="E89" s="83">
        <f t="shared" si="21"/>
        <v>5.0865542099416801E-2</v>
      </c>
      <c r="F89" s="25">
        <f t="shared" si="22"/>
        <v>0.179145</v>
      </c>
      <c r="G89" s="25">
        <f t="shared" si="23"/>
        <v>5.0865542099416804E-3</v>
      </c>
      <c r="H89" s="25">
        <f t="shared" si="24"/>
        <v>0.32092931024999999</v>
      </c>
      <c r="I89" s="25">
        <f t="shared" si="25"/>
        <v>0.57492881284736252</v>
      </c>
      <c r="J89" s="25">
        <f t="shared" si="26"/>
        <v>1.0299562217754077</v>
      </c>
      <c r="K89" s="25">
        <f t="shared" si="27"/>
        <v>9.112307539400023E-3</v>
      </c>
      <c r="L89" s="25">
        <f t="shared" si="28"/>
        <v>1.6324243341458169E-2</v>
      </c>
      <c r="M89" s="25">
        <f t="shared" ca="1" si="29"/>
        <v>6.2879007836856404E-2</v>
      </c>
      <c r="N89" s="25">
        <f t="shared" ca="1" si="30"/>
        <v>1.4432335902463527E-5</v>
      </c>
      <c r="O89" s="24">
        <f t="shared" ca="1" si="31"/>
        <v>468567913.43129367</v>
      </c>
      <c r="P89" s="25">
        <f t="shared" ca="1" si="32"/>
        <v>140126608.47282952</v>
      </c>
      <c r="Q89" s="25">
        <f t="shared" ca="1" si="33"/>
        <v>29320907.732061315</v>
      </c>
      <c r="R89">
        <f t="shared" ca="1" si="34"/>
        <v>-1.2013465737439603E-2</v>
      </c>
    </row>
    <row r="90" spans="1:18" x14ac:dyDescent="0.2">
      <c r="A90" s="82">
        <v>16012.5</v>
      </c>
      <c r="B90" s="82">
        <v>5.2215609231409936E-2</v>
      </c>
      <c r="C90" s="82">
        <v>0.1</v>
      </c>
      <c r="D90" s="83">
        <f t="shared" si="20"/>
        <v>1.6012500000000001</v>
      </c>
      <c r="E90" s="83">
        <f t="shared" si="21"/>
        <v>5.2215609231409936E-2</v>
      </c>
      <c r="F90" s="25">
        <f t="shared" si="22"/>
        <v>0.16012500000000002</v>
      </c>
      <c r="G90" s="25">
        <f t="shared" si="23"/>
        <v>5.2215609231409943E-3</v>
      </c>
      <c r="H90" s="25">
        <f t="shared" si="24"/>
        <v>0.25640015625000001</v>
      </c>
      <c r="I90" s="25">
        <f t="shared" si="25"/>
        <v>0.41056075019531252</v>
      </c>
      <c r="J90" s="25">
        <f t="shared" si="26"/>
        <v>0.65741040125024419</v>
      </c>
      <c r="K90" s="25">
        <f t="shared" si="27"/>
        <v>8.3610244281795178E-3</v>
      </c>
      <c r="L90" s="25">
        <f t="shared" si="28"/>
        <v>1.3388090365622453E-2</v>
      </c>
      <c r="M90" s="25">
        <f t="shared" ca="1" si="29"/>
        <v>5.0354750480075983E-2</v>
      </c>
      <c r="N90" s="25">
        <f t="shared" ca="1" si="30"/>
        <v>3.4627952924161603E-7</v>
      </c>
      <c r="O90" s="24">
        <f t="shared" ca="1" si="31"/>
        <v>736917444.51406944</v>
      </c>
      <c r="P90" s="25">
        <f t="shared" ca="1" si="32"/>
        <v>86420412.906683594</v>
      </c>
      <c r="Q90" s="25">
        <f t="shared" ca="1" si="33"/>
        <v>28332518.073381808</v>
      </c>
      <c r="R90">
        <f t="shared" ca="1" si="34"/>
        <v>1.8608587513339533E-3</v>
      </c>
    </row>
    <row r="91" spans="1:18" x14ac:dyDescent="0.2">
      <c r="A91" s="82">
        <v>15098</v>
      </c>
      <c r="B91" s="82">
        <v>5.3341171028495775E-2</v>
      </c>
      <c r="C91" s="82">
        <v>0.1</v>
      </c>
      <c r="D91" s="83">
        <f t="shared" si="20"/>
        <v>1.5098</v>
      </c>
      <c r="E91" s="83">
        <f t="shared" si="21"/>
        <v>5.3341171028495775E-2</v>
      </c>
      <c r="F91" s="25">
        <f t="shared" si="22"/>
        <v>0.15098</v>
      </c>
      <c r="G91" s="25">
        <f t="shared" si="23"/>
        <v>5.334117102849578E-3</v>
      </c>
      <c r="H91" s="25">
        <f t="shared" si="24"/>
        <v>0.227949604</v>
      </c>
      <c r="I91" s="25">
        <f t="shared" si="25"/>
        <v>0.3441583121192</v>
      </c>
      <c r="J91" s="25">
        <f t="shared" si="26"/>
        <v>0.51961021963756815</v>
      </c>
      <c r="K91" s="25">
        <f t="shared" si="27"/>
        <v>8.0534500018822931E-3</v>
      </c>
      <c r="L91" s="25">
        <f t="shared" si="28"/>
        <v>1.2159098812841886E-2</v>
      </c>
      <c r="M91" s="25">
        <f t="shared" ca="1" si="29"/>
        <v>4.4741041253175434E-2</v>
      </c>
      <c r="N91" s="25">
        <f t="shared" ca="1" si="30"/>
        <v>7.3962232152351495E-6</v>
      </c>
      <c r="O91" s="24">
        <f t="shared" ca="1" si="31"/>
        <v>896246364.76575625</v>
      </c>
      <c r="P91" s="25">
        <f t="shared" ca="1" si="32"/>
        <v>60058974.311019354</v>
      </c>
      <c r="Q91" s="25">
        <f t="shared" ca="1" si="33"/>
        <v>26900426.090049159</v>
      </c>
      <c r="R91">
        <f t="shared" ca="1" si="34"/>
        <v>8.6001297753203407E-3</v>
      </c>
    </row>
    <row r="92" spans="1:18" x14ac:dyDescent="0.2">
      <c r="A92" s="82">
        <v>15917</v>
      </c>
      <c r="B92" s="82">
        <v>5.4272041757448826E-2</v>
      </c>
      <c r="C92" s="82">
        <v>0.1</v>
      </c>
      <c r="D92" s="83">
        <f t="shared" si="20"/>
        <v>1.5916999999999999</v>
      </c>
      <c r="E92" s="83">
        <f t="shared" si="21"/>
        <v>5.4272041757448826E-2</v>
      </c>
      <c r="F92" s="25">
        <f t="shared" si="22"/>
        <v>0.15917000000000001</v>
      </c>
      <c r="G92" s="25">
        <f t="shared" si="23"/>
        <v>5.4272041757448828E-3</v>
      </c>
      <c r="H92" s="25">
        <f t="shared" si="24"/>
        <v>0.25335088899999997</v>
      </c>
      <c r="I92" s="25">
        <f t="shared" si="25"/>
        <v>0.40325861002129992</v>
      </c>
      <c r="J92" s="25">
        <f t="shared" si="26"/>
        <v>0.64186672957090307</v>
      </c>
      <c r="K92" s="25">
        <f t="shared" si="27"/>
        <v>8.6384808865331286E-3</v>
      </c>
      <c r="L92" s="25">
        <f t="shared" si="28"/>
        <v>1.374987002709478E-2</v>
      </c>
      <c r="M92" s="25">
        <f t="shared" ca="1" si="29"/>
        <v>4.9756126627634747E-2</v>
      </c>
      <c r="N92" s="25">
        <f t="shared" ca="1" si="30"/>
        <v>2.0393489459683705E-6</v>
      </c>
      <c r="O92" s="24">
        <f t="shared" ca="1" si="31"/>
        <v>752582755.53146219</v>
      </c>
      <c r="P92" s="25">
        <f t="shared" ca="1" si="32"/>
        <v>83624045.681335434</v>
      </c>
      <c r="Q92" s="25">
        <f t="shared" ca="1" si="33"/>
        <v>28210902.451517276</v>
      </c>
      <c r="R92">
        <f t="shared" ca="1" si="34"/>
        <v>4.5159151298140784E-3</v>
      </c>
    </row>
    <row r="93" spans="1:18" x14ac:dyDescent="0.2">
      <c r="A93" s="82">
        <v>15098</v>
      </c>
      <c r="B93" s="82">
        <v>5.5341171028903229E-2</v>
      </c>
      <c r="C93" s="82">
        <v>0.1</v>
      </c>
      <c r="D93" s="83">
        <f t="shared" si="20"/>
        <v>1.5098</v>
      </c>
      <c r="E93" s="83">
        <f t="shared" si="21"/>
        <v>5.5341171028903229E-2</v>
      </c>
      <c r="F93" s="25">
        <f t="shared" si="22"/>
        <v>0.15098</v>
      </c>
      <c r="G93" s="25">
        <f t="shared" si="23"/>
        <v>5.5341171028903229E-3</v>
      </c>
      <c r="H93" s="25">
        <f t="shared" si="24"/>
        <v>0.227949604</v>
      </c>
      <c r="I93" s="25">
        <f t="shared" si="25"/>
        <v>0.3441583121192</v>
      </c>
      <c r="J93" s="25">
        <f t="shared" si="26"/>
        <v>0.51961021963756815</v>
      </c>
      <c r="K93" s="25">
        <f t="shared" si="27"/>
        <v>8.3554100019438103E-3</v>
      </c>
      <c r="L93" s="25">
        <f t="shared" si="28"/>
        <v>1.2614998020934765E-2</v>
      </c>
      <c r="M93" s="25">
        <f t="shared" ca="1" si="29"/>
        <v>4.4741041253175434E-2</v>
      </c>
      <c r="N93" s="25">
        <f t="shared" ca="1" si="30"/>
        <v>1.1236275126227097E-5</v>
      </c>
      <c r="O93" s="24">
        <f t="shared" ca="1" si="31"/>
        <v>896246364.76575625</v>
      </c>
      <c r="P93" s="25">
        <f t="shared" ca="1" si="32"/>
        <v>60058974.311019354</v>
      </c>
      <c r="Q93" s="25">
        <f t="shared" ca="1" si="33"/>
        <v>26900426.090049159</v>
      </c>
      <c r="R93">
        <f t="shared" ca="1" si="34"/>
        <v>1.0600129775727794E-2</v>
      </c>
    </row>
    <row r="94" spans="1:18" x14ac:dyDescent="0.2">
      <c r="A94" s="82">
        <v>15078.5</v>
      </c>
      <c r="B94" s="82">
        <v>5.7745209012716056E-2</v>
      </c>
      <c r="C94" s="82">
        <v>0.1</v>
      </c>
      <c r="D94" s="83">
        <f t="shared" si="20"/>
        <v>1.5078499999999999</v>
      </c>
      <c r="E94" s="83">
        <f t="shared" si="21"/>
        <v>5.7745209012716056E-2</v>
      </c>
      <c r="F94" s="25">
        <f t="shared" si="22"/>
        <v>0.150785</v>
      </c>
      <c r="G94" s="25">
        <f t="shared" si="23"/>
        <v>5.774520901271606E-3</v>
      </c>
      <c r="H94" s="25">
        <f t="shared" si="24"/>
        <v>0.22736116225</v>
      </c>
      <c r="I94" s="25">
        <f t="shared" si="25"/>
        <v>0.34282652849866246</v>
      </c>
      <c r="J94" s="25">
        <f t="shared" si="26"/>
        <v>0.5169309809967082</v>
      </c>
      <c r="K94" s="25">
        <f t="shared" si="27"/>
        <v>8.7071113409823899E-3</v>
      </c>
      <c r="L94" s="25">
        <f t="shared" si="28"/>
        <v>1.3129017835500295E-2</v>
      </c>
      <c r="M94" s="25">
        <f t="shared" ca="1" si="29"/>
        <v>4.4624224961334044E-2</v>
      </c>
      <c r="N94" s="25">
        <f t="shared" ca="1" si="30"/>
        <v>1.7216022247662113E-5</v>
      </c>
      <c r="O94" s="24">
        <f t="shared" ca="1" si="31"/>
        <v>899875691.65230381</v>
      </c>
      <c r="P94" s="25">
        <f t="shared" ca="1" si="32"/>
        <v>59513527.934061527</v>
      </c>
      <c r="Q94" s="25">
        <f t="shared" ca="1" si="33"/>
        <v>26863549.108364563</v>
      </c>
      <c r="R94">
        <f t="shared" ca="1" si="34"/>
        <v>1.3120984051382012E-2</v>
      </c>
    </row>
    <row r="95" spans="1:18" x14ac:dyDescent="0.2">
      <c r="A95" s="82">
        <v>16012.5</v>
      </c>
      <c r="B95" s="82">
        <v>5.8215609225356339E-2</v>
      </c>
      <c r="C95" s="82">
        <v>0.1</v>
      </c>
      <c r="D95" s="83">
        <f t="shared" si="20"/>
        <v>1.6012500000000001</v>
      </c>
      <c r="E95" s="83">
        <f t="shared" si="21"/>
        <v>5.8215609225356339E-2</v>
      </c>
      <c r="F95" s="25">
        <f t="shared" si="22"/>
        <v>0.16012500000000002</v>
      </c>
      <c r="G95" s="25">
        <f t="shared" si="23"/>
        <v>5.8215609225356346E-3</v>
      </c>
      <c r="H95" s="25">
        <f t="shared" si="24"/>
        <v>0.25640015625000001</v>
      </c>
      <c r="I95" s="25">
        <f t="shared" si="25"/>
        <v>0.41056075019531252</v>
      </c>
      <c r="J95" s="25">
        <f t="shared" si="26"/>
        <v>0.65741040125024419</v>
      </c>
      <c r="K95" s="25">
        <f t="shared" si="27"/>
        <v>9.3217744272101853E-3</v>
      </c>
      <c r="L95" s="25">
        <f t="shared" si="28"/>
        <v>1.492649130157031E-2</v>
      </c>
      <c r="M95" s="25">
        <f t="shared" ca="1" si="29"/>
        <v>5.0354750480075983E-2</v>
      </c>
      <c r="N95" s="25">
        <f t="shared" ca="1" si="30"/>
        <v>6.1793100213250659E-6</v>
      </c>
      <c r="O95" s="24">
        <f t="shared" ca="1" si="31"/>
        <v>736917444.51406944</v>
      </c>
      <c r="P95" s="25">
        <f t="shared" ca="1" si="32"/>
        <v>86420412.906683594</v>
      </c>
      <c r="Q95" s="25">
        <f t="shared" ca="1" si="33"/>
        <v>28332518.073381808</v>
      </c>
      <c r="R95">
        <f t="shared" ca="1" si="34"/>
        <v>7.8608587452803566E-3</v>
      </c>
    </row>
    <row r="96" spans="1:18" x14ac:dyDescent="0.2">
      <c r="A96" s="82">
        <v>16729</v>
      </c>
      <c r="B96" s="82">
        <v>5.8910871815673976E-2</v>
      </c>
      <c r="C96" s="82">
        <v>0.1</v>
      </c>
      <c r="D96" s="83">
        <f t="shared" si="20"/>
        <v>1.6729000000000001</v>
      </c>
      <c r="E96" s="83">
        <f t="shared" si="21"/>
        <v>5.8910871815673976E-2</v>
      </c>
      <c r="F96" s="25">
        <f t="shared" si="22"/>
        <v>0.16729000000000002</v>
      </c>
      <c r="G96" s="25">
        <f t="shared" si="23"/>
        <v>5.891087181567398E-3</v>
      </c>
      <c r="H96" s="25">
        <f t="shared" si="24"/>
        <v>0.27985944100000004</v>
      </c>
      <c r="I96" s="25">
        <f t="shared" si="25"/>
        <v>0.46817685884890009</v>
      </c>
      <c r="J96" s="25">
        <f t="shared" si="26"/>
        <v>0.78321306716832495</v>
      </c>
      <c r="K96" s="25">
        <f t="shared" si="27"/>
        <v>9.8551997460441E-3</v>
      </c>
      <c r="L96" s="25">
        <f t="shared" si="28"/>
        <v>1.6486763655157177E-2</v>
      </c>
      <c r="M96" s="25">
        <f t="shared" ca="1" si="29"/>
        <v>5.4938172611122237E-2</v>
      </c>
      <c r="N96" s="25">
        <f t="shared" ca="1" si="30"/>
        <v>1.5782338969846027E-6</v>
      </c>
      <c r="O96" s="24">
        <f t="shared" ca="1" si="31"/>
        <v>626300300.05163693</v>
      </c>
      <c r="P96" s="25">
        <f t="shared" ca="1" si="32"/>
        <v>107342549.46610104</v>
      </c>
      <c r="Q96" s="25">
        <f t="shared" ca="1" si="33"/>
        <v>29028910.619367376</v>
      </c>
      <c r="R96">
        <f t="shared" ca="1" si="34"/>
        <v>3.9726992045517398E-3</v>
      </c>
    </row>
    <row r="97" spans="1:18" x14ac:dyDescent="0.2">
      <c r="A97" s="82">
        <v>16012.5</v>
      </c>
      <c r="B97" s="82">
        <v>5.9215609229198045E-2</v>
      </c>
      <c r="C97" s="82">
        <v>0.1</v>
      </c>
      <c r="D97" s="83">
        <f t="shared" si="20"/>
        <v>1.6012500000000001</v>
      </c>
      <c r="E97" s="83">
        <f t="shared" si="21"/>
        <v>5.9215609229198045E-2</v>
      </c>
      <c r="F97" s="25">
        <f t="shared" si="22"/>
        <v>0.16012500000000002</v>
      </c>
      <c r="G97" s="25">
        <f t="shared" si="23"/>
        <v>5.921560922919805E-3</v>
      </c>
      <c r="H97" s="25">
        <f t="shared" si="24"/>
        <v>0.25640015625000001</v>
      </c>
      <c r="I97" s="25">
        <f t="shared" si="25"/>
        <v>0.41056075019531252</v>
      </c>
      <c r="J97" s="25">
        <f t="shared" si="26"/>
        <v>0.65741040125024419</v>
      </c>
      <c r="K97" s="25">
        <f t="shared" si="27"/>
        <v>9.4818994278253379E-3</v>
      </c>
      <c r="L97" s="25">
        <f t="shared" si="28"/>
        <v>1.5182891458805322E-2</v>
      </c>
      <c r="M97" s="25">
        <f t="shared" ca="1" si="29"/>
        <v>5.0354750480075983E-2</v>
      </c>
      <c r="N97" s="25">
        <f t="shared" ca="1" si="30"/>
        <v>7.8514817771892996E-6</v>
      </c>
      <c r="O97" s="24">
        <f t="shared" ca="1" si="31"/>
        <v>736917444.51406944</v>
      </c>
      <c r="P97" s="25">
        <f t="shared" ca="1" si="32"/>
        <v>86420412.906683594</v>
      </c>
      <c r="Q97" s="25">
        <f t="shared" ca="1" si="33"/>
        <v>28332518.073381808</v>
      </c>
      <c r="R97">
        <f t="shared" ca="1" si="34"/>
        <v>8.8608587491220622E-3</v>
      </c>
    </row>
    <row r="98" spans="1:18" x14ac:dyDescent="0.2">
      <c r="A98" s="82">
        <v>16025</v>
      </c>
      <c r="B98" s="82">
        <v>5.9773400430288851E-2</v>
      </c>
      <c r="C98" s="82">
        <v>0.1</v>
      </c>
      <c r="D98" s="83">
        <f t="shared" si="20"/>
        <v>1.6025</v>
      </c>
      <c r="E98" s="83">
        <f t="shared" si="21"/>
        <v>5.9773400430288851E-2</v>
      </c>
      <c r="F98" s="25">
        <f t="shared" si="22"/>
        <v>0.16025</v>
      </c>
      <c r="G98" s="25">
        <f t="shared" si="23"/>
        <v>5.9773400430288854E-3</v>
      </c>
      <c r="H98" s="25">
        <f t="shared" si="24"/>
        <v>0.256800625</v>
      </c>
      <c r="I98" s="25">
        <f t="shared" si="25"/>
        <v>0.41152300156249999</v>
      </c>
      <c r="J98" s="25">
        <f t="shared" si="26"/>
        <v>0.65946561000390624</v>
      </c>
      <c r="K98" s="25">
        <f t="shared" si="27"/>
        <v>9.578687418953789E-3</v>
      </c>
      <c r="L98" s="25">
        <f t="shared" si="28"/>
        <v>1.5349846588873447E-2</v>
      </c>
      <c r="M98" s="25">
        <f t="shared" ca="1" si="29"/>
        <v>5.0433318272378021E-2</v>
      </c>
      <c r="N98" s="25">
        <f t="shared" ca="1" si="30"/>
        <v>8.7237134716524223E-6</v>
      </c>
      <c r="O98" s="24">
        <f t="shared" ca="1" si="31"/>
        <v>734883376.66883802</v>
      </c>
      <c r="P98" s="25">
        <f t="shared" ca="1" si="32"/>
        <v>86786663.070453554</v>
      </c>
      <c r="Q98" s="25">
        <f t="shared" ca="1" si="33"/>
        <v>28347942.175184734</v>
      </c>
      <c r="R98">
        <f t="shared" ca="1" si="34"/>
        <v>9.3400821579108298E-3</v>
      </c>
    </row>
    <row r="99" spans="1:18" x14ac:dyDescent="0.2">
      <c r="A99" s="82">
        <v>17873</v>
      </c>
      <c r="B99" s="82">
        <v>6.1237346270822078E-2</v>
      </c>
      <c r="C99" s="82">
        <v>0.1</v>
      </c>
      <c r="D99" s="83">
        <f t="shared" si="20"/>
        <v>1.7873000000000001</v>
      </c>
      <c r="E99" s="83">
        <f t="shared" si="21"/>
        <v>6.1237346270822078E-2</v>
      </c>
      <c r="F99" s="25">
        <f t="shared" si="22"/>
        <v>0.17873000000000003</v>
      </c>
      <c r="G99" s="25">
        <f t="shared" si="23"/>
        <v>6.1237346270822078E-3</v>
      </c>
      <c r="H99" s="25">
        <f t="shared" si="24"/>
        <v>0.31944412900000008</v>
      </c>
      <c r="I99" s="25">
        <f t="shared" si="25"/>
        <v>0.5709424917617002</v>
      </c>
      <c r="J99" s="25">
        <f t="shared" si="26"/>
        <v>1.0204455155256869</v>
      </c>
      <c r="K99" s="25">
        <f t="shared" si="27"/>
        <v>1.0944950898984031E-2</v>
      </c>
      <c r="L99" s="25">
        <f t="shared" si="28"/>
        <v>1.956191074175416E-2</v>
      </c>
      <c r="M99" s="25">
        <f t="shared" ca="1" si="29"/>
        <v>6.259350658877802E-2</v>
      </c>
      <c r="N99" s="25">
        <f t="shared" ca="1" si="30"/>
        <v>1.8391708079983602E-7</v>
      </c>
      <c r="O99" s="24">
        <f t="shared" ca="1" si="31"/>
        <v>473585943.36153704</v>
      </c>
      <c r="P99" s="25">
        <f t="shared" ca="1" si="32"/>
        <v>139046356.73324737</v>
      </c>
      <c r="Q99" s="25">
        <f t="shared" ca="1" si="33"/>
        <v>29329027.81496961</v>
      </c>
      <c r="R99">
        <f t="shared" ca="1" si="34"/>
        <v>-1.3561603179559414E-3</v>
      </c>
    </row>
    <row r="100" spans="1:18" x14ac:dyDescent="0.2">
      <c r="A100" s="82">
        <v>17895</v>
      </c>
      <c r="B100" s="82">
        <v>6.1305644390211605E-2</v>
      </c>
      <c r="C100" s="82">
        <v>0.1</v>
      </c>
      <c r="D100" s="83">
        <f t="shared" si="20"/>
        <v>1.7895000000000001</v>
      </c>
      <c r="E100" s="83">
        <f t="shared" si="21"/>
        <v>6.1305644390211605E-2</v>
      </c>
      <c r="F100" s="25">
        <f t="shared" si="22"/>
        <v>0.17895000000000003</v>
      </c>
      <c r="G100" s="25">
        <f t="shared" si="23"/>
        <v>6.1305644390211612E-3</v>
      </c>
      <c r="H100" s="25">
        <f t="shared" si="24"/>
        <v>0.32023102500000006</v>
      </c>
      <c r="I100" s="25">
        <f t="shared" si="25"/>
        <v>0.57305341923750008</v>
      </c>
      <c r="J100" s="25">
        <f t="shared" si="26"/>
        <v>1.0254790937255065</v>
      </c>
      <c r="K100" s="25">
        <f t="shared" si="27"/>
        <v>1.0970645063628369E-2</v>
      </c>
      <c r="L100" s="25">
        <f t="shared" si="28"/>
        <v>1.9631969341362968E-2</v>
      </c>
      <c r="M100" s="25">
        <f t="shared" ca="1" si="29"/>
        <v>6.2744788680127492E-2</v>
      </c>
      <c r="N100" s="25">
        <f t="shared" ca="1" si="30"/>
        <v>2.0711362871975006E-7</v>
      </c>
      <c r="O100" s="24">
        <f t="shared" ca="1" si="31"/>
        <v>470921393.01628619</v>
      </c>
      <c r="P100" s="25">
        <f t="shared" ca="1" si="32"/>
        <v>139619777.46719524</v>
      </c>
      <c r="Q100" s="25">
        <f t="shared" ca="1" si="33"/>
        <v>29324889.029170714</v>
      </c>
      <c r="R100">
        <f t="shared" ca="1" si="34"/>
        <v>-1.4391442899158863E-3</v>
      </c>
    </row>
    <row r="101" spans="1:18" x14ac:dyDescent="0.2">
      <c r="A101" s="82">
        <v>17790</v>
      </c>
      <c r="B101" s="82">
        <v>6.1973024172717654E-2</v>
      </c>
      <c r="C101" s="82">
        <v>0.1</v>
      </c>
      <c r="D101" s="83">
        <f t="shared" si="20"/>
        <v>1.7789999999999999</v>
      </c>
      <c r="E101" s="83">
        <f t="shared" si="21"/>
        <v>6.1973024172717654E-2</v>
      </c>
      <c r="F101" s="25">
        <f t="shared" si="22"/>
        <v>0.1779</v>
      </c>
      <c r="G101" s="25">
        <f t="shared" si="23"/>
        <v>6.1973024172717658E-3</v>
      </c>
      <c r="H101" s="25">
        <f t="shared" si="24"/>
        <v>0.31648409999999999</v>
      </c>
      <c r="I101" s="25">
        <f t="shared" si="25"/>
        <v>0.56302521389999993</v>
      </c>
      <c r="J101" s="25">
        <f t="shared" si="26"/>
        <v>1.0016218555280998</v>
      </c>
      <c r="K101" s="25">
        <f t="shared" si="27"/>
        <v>1.1025001000326471E-2</v>
      </c>
      <c r="L101" s="25">
        <f t="shared" si="28"/>
        <v>1.961347677958079E-2</v>
      </c>
      <c r="M101" s="25">
        <f t="shared" ca="1" si="29"/>
        <v>6.2024141262816225E-2</v>
      </c>
      <c r="N101" s="25">
        <f t="shared" ca="1" si="30"/>
        <v>2.6129569001454044E-10</v>
      </c>
      <c r="O101" s="24">
        <f t="shared" ca="1" si="31"/>
        <v>483728089.43160152</v>
      </c>
      <c r="P101" s="25">
        <f t="shared" ca="1" si="32"/>
        <v>136867918.25755265</v>
      </c>
      <c r="Q101" s="25">
        <f t="shared" ca="1" si="33"/>
        <v>29341272.150870781</v>
      </c>
      <c r="R101">
        <f t="shared" ca="1" si="34"/>
        <v>-5.1117090098570794E-5</v>
      </c>
    </row>
    <row r="102" spans="1:18" x14ac:dyDescent="0.2">
      <c r="A102" s="82">
        <v>18009.5</v>
      </c>
      <c r="B102" s="82">
        <v>6.2148432360531643E-2</v>
      </c>
      <c r="C102" s="82">
        <v>0.1</v>
      </c>
      <c r="D102" s="83">
        <f t="shared" si="20"/>
        <v>1.8009500000000001</v>
      </c>
      <c r="E102" s="83">
        <f t="shared" si="21"/>
        <v>6.2148432360531643E-2</v>
      </c>
      <c r="F102" s="25">
        <f t="shared" si="22"/>
        <v>0.18009500000000001</v>
      </c>
      <c r="G102" s="25">
        <f t="shared" si="23"/>
        <v>6.2148432360531643E-3</v>
      </c>
      <c r="H102" s="25">
        <f t="shared" si="24"/>
        <v>0.32434209024999999</v>
      </c>
      <c r="I102" s="25">
        <f t="shared" si="25"/>
        <v>0.58412388743573751</v>
      </c>
      <c r="J102" s="25">
        <f t="shared" si="26"/>
        <v>1.0519779150773916</v>
      </c>
      <c r="K102" s="25">
        <f t="shared" si="27"/>
        <v>1.1192621925969946E-2</v>
      </c>
      <c r="L102" s="25">
        <f t="shared" si="28"/>
        <v>2.0157352457575575E-2</v>
      </c>
      <c r="M102" s="25">
        <f t="shared" ca="1" si="29"/>
        <v>6.3534619394198841E-2</v>
      </c>
      <c r="N102" s="25">
        <f t="shared" ca="1" si="30"/>
        <v>1.9215144923070657E-7</v>
      </c>
      <c r="O102" s="24">
        <f t="shared" ca="1" si="31"/>
        <v>457213080.80397981</v>
      </c>
      <c r="P102" s="25">
        <f t="shared" ca="1" si="32"/>
        <v>142576177.44688284</v>
      </c>
      <c r="Q102" s="25">
        <f t="shared" ca="1" si="33"/>
        <v>29297308.944517512</v>
      </c>
      <c r="R102">
        <f t="shared" ca="1" si="34"/>
        <v>-1.386187033667198E-3</v>
      </c>
    </row>
    <row r="103" spans="1:18" x14ac:dyDescent="0.2">
      <c r="A103" s="82">
        <v>18763</v>
      </c>
      <c r="B103" s="82">
        <v>6.1250489275851347E-2</v>
      </c>
      <c r="C103" s="82">
        <v>0.1</v>
      </c>
      <c r="D103" s="83">
        <f t="shared" si="20"/>
        <v>1.8763000000000001</v>
      </c>
      <c r="E103" s="83">
        <f t="shared" si="21"/>
        <v>6.1250489275851347E-2</v>
      </c>
      <c r="F103" s="25">
        <f t="shared" si="22"/>
        <v>0.18763000000000002</v>
      </c>
      <c r="G103" s="25">
        <f t="shared" si="23"/>
        <v>6.1250489275851347E-3</v>
      </c>
      <c r="H103" s="25">
        <f t="shared" si="24"/>
        <v>0.35205016900000002</v>
      </c>
      <c r="I103" s="25">
        <f t="shared" si="25"/>
        <v>0.66055173209470008</v>
      </c>
      <c r="J103" s="25">
        <f t="shared" si="26"/>
        <v>1.2393932149292859</v>
      </c>
      <c r="K103" s="25">
        <f t="shared" si="27"/>
        <v>1.1492429302827989E-2</v>
      </c>
      <c r="L103" s="25">
        <f t="shared" si="28"/>
        <v>2.1563245100896154E-2</v>
      </c>
      <c r="M103" s="25">
        <f t="shared" ca="1" si="29"/>
        <v>6.88359476994342E-2</v>
      </c>
      <c r="N103" s="25">
        <f t="shared" ca="1" si="30"/>
        <v>5.7539179495904055E-6</v>
      </c>
      <c r="O103" s="24">
        <f t="shared" ca="1" si="31"/>
        <v>373491593.51532882</v>
      </c>
      <c r="P103" s="25">
        <f t="shared" ca="1" si="32"/>
        <v>160707424.88308403</v>
      </c>
      <c r="Q103" s="25">
        <f t="shared" ca="1" si="33"/>
        <v>28864539.967353899</v>
      </c>
      <c r="R103">
        <f t="shared" ca="1" si="34"/>
        <v>-7.5854584235828526E-3</v>
      </c>
    </row>
    <row r="104" spans="1:18" x14ac:dyDescent="0.2">
      <c r="A104" s="82">
        <v>15073.5</v>
      </c>
      <c r="B104" s="82">
        <v>6.4720587907619392E-2</v>
      </c>
      <c r="C104" s="82">
        <v>0.1</v>
      </c>
      <c r="D104" s="83">
        <f t="shared" si="20"/>
        <v>1.50735</v>
      </c>
      <c r="E104" s="83">
        <f t="shared" si="21"/>
        <v>6.4720587907619392E-2</v>
      </c>
      <c r="F104" s="25">
        <f t="shared" si="22"/>
        <v>0.15073500000000001</v>
      </c>
      <c r="G104" s="25">
        <f t="shared" si="23"/>
        <v>6.4720587907619396E-3</v>
      </c>
      <c r="H104" s="25">
        <f t="shared" si="24"/>
        <v>0.22721040225</v>
      </c>
      <c r="I104" s="25">
        <f t="shared" si="25"/>
        <v>0.34248559983153748</v>
      </c>
      <c r="J104" s="25">
        <f t="shared" si="26"/>
        <v>0.51624566890606804</v>
      </c>
      <c r="K104" s="25">
        <f t="shared" si="27"/>
        <v>9.7556578182550098E-3</v>
      </c>
      <c r="L104" s="25">
        <f t="shared" si="28"/>
        <v>1.4705190812346688E-2</v>
      </c>
      <c r="M104" s="25">
        <f t="shared" ca="1" si="29"/>
        <v>4.459429147406567E-2</v>
      </c>
      <c r="N104" s="25">
        <f t="shared" ca="1" si="30"/>
        <v>4.0506780813127731E-5</v>
      </c>
      <c r="O104" s="24">
        <f t="shared" ca="1" si="31"/>
        <v>900807888.6594193</v>
      </c>
      <c r="P104" s="25">
        <f t="shared" ca="1" si="32"/>
        <v>59373832.74036067</v>
      </c>
      <c r="Q104" s="25">
        <f t="shared" ca="1" si="33"/>
        <v>26854052.192649532</v>
      </c>
      <c r="R104">
        <f t="shared" ca="1" si="34"/>
        <v>2.0126296433553723E-2</v>
      </c>
    </row>
    <row r="105" spans="1:18" x14ac:dyDescent="0.2">
      <c r="A105" s="82">
        <v>17638.5</v>
      </c>
      <c r="B105" s="82">
        <v>6.3965312074543521E-2</v>
      </c>
      <c r="C105" s="82">
        <v>0.1</v>
      </c>
      <c r="D105" s="83">
        <f t="shared" si="20"/>
        <v>1.7638499999999999</v>
      </c>
      <c r="E105" s="83">
        <f t="shared" si="21"/>
        <v>6.3965312074543521E-2</v>
      </c>
      <c r="F105" s="25">
        <f t="shared" si="22"/>
        <v>0.17638500000000001</v>
      </c>
      <c r="G105" s="25">
        <f t="shared" si="23"/>
        <v>6.3965312074543527E-3</v>
      </c>
      <c r="H105" s="25">
        <f t="shared" si="24"/>
        <v>0.31111668225</v>
      </c>
      <c r="I105" s="25">
        <f t="shared" si="25"/>
        <v>0.54876315998666247</v>
      </c>
      <c r="J105" s="25">
        <f t="shared" si="26"/>
        <v>0.96793589974247451</v>
      </c>
      <c r="K105" s="25">
        <f t="shared" si="27"/>
        <v>1.1282521570268359E-2</v>
      </c>
      <c r="L105" s="25">
        <f t="shared" si="28"/>
        <v>1.9900675671717844E-2</v>
      </c>
      <c r="M105" s="25">
        <f t="shared" ca="1" si="29"/>
        <v>6.0990506666529005E-2</v>
      </c>
      <c r="N105" s="25">
        <f t="shared" ca="1" si="30"/>
        <v>8.8494672155524064E-7</v>
      </c>
      <c r="O105" s="24">
        <f t="shared" ca="1" si="31"/>
        <v>502608411.86156565</v>
      </c>
      <c r="P105" s="25">
        <f t="shared" ca="1" si="32"/>
        <v>132832729.75508833</v>
      </c>
      <c r="Q105" s="25">
        <f t="shared" ca="1" si="33"/>
        <v>29349875.856179073</v>
      </c>
      <c r="R105">
        <f t="shared" ca="1" si="34"/>
        <v>2.974805408014515E-3</v>
      </c>
    </row>
    <row r="106" spans="1:18" x14ac:dyDescent="0.2">
      <c r="A106" s="82">
        <v>18680</v>
      </c>
      <c r="B106" s="82">
        <v>6.31371500359907E-2</v>
      </c>
      <c r="C106" s="82">
        <v>0.1</v>
      </c>
      <c r="D106" s="83">
        <f t="shared" si="20"/>
        <v>1.8680000000000001</v>
      </c>
      <c r="E106" s="83">
        <f t="shared" si="21"/>
        <v>6.31371500359907E-2</v>
      </c>
      <c r="F106" s="25">
        <f t="shared" si="22"/>
        <v>0.18680000000000002</v>
      </c>
      <c r="G106" s="25">
        <f t="shared" si="23"/>
        <v>6.31371500359907E-3</v>
      </c>
      <c r="H106" s="25">
        <f t="shared" si="24"/>
        <v>0.34894240000000004</v>
      </c>
      <c r="I106" s="25">
        <f t="shared" si="25"/>
        <v>0.65182440320000012</v>
      </c>
      <c r="J106" s="25">
        <f t="shared" si="26"/>
        <v>1.2176079851776003</v>
      </c>
      <c r="K106" s="25">
        <f t="shared" si="27"/>
        <v>1.1794019626723063E-2</v>
      </c>
      <c r="L106" s="25">
        <f t="shared" si="28"/>
        <v>2.2031228662718685E-2</v>
      </c>
      <c r="M106" s="25">
        <f t="shared" ca="1" si="29"/>
        <v>6.8243175442170304E-2</v>
      </c>
      <c r="N106" s="25">
        <f t="shared" ca="1" si="30"/>
        <v>2.6071495448551591E-6</v>
      </c>
      <c r="O106" s="24">
        <f t="shared" ca="1" si="31"/>
        <v>382175127.63019639</v>
      </c>
      <c r="P106" s="25">
        <f t="shared" ca="1" si="32"/>
        <v>158833795.33958066</v>
      </c>
      <c r="Q106" s="25">
        <f t="shared" ca="1" si="33"/>
        <v>28933435.769051231</v>
      </c>
      <c r="R106">
        <f t="shared" ca="1" si="34"/>
        <v>-5.106025406179604E-3</v>
      </c>
    </row>
    <row r="107" spans="1:18" x14ac:dyDescent="0.2">
      <c r="A107" s="82">
        <v>15921.5</v>
      </c>
      <c r="B107" s="82">
        <v>6.6793022423075832E-2</v>
      </c>
      <c r="C107" s="82">
        <v>0.1</v>
      </c>
      <c r="D107" s="83">
        <f t="shared" si="20"/>
        <v>1.59215</v>
      </c>
      <c r="E107" s="83">
        <f t="shared" si="21"/>
        <v>6.6793022423075832E-2</v>
      </c>
      <c r="F107" s="25">
        <f t="shared" si="22"/>
        <v>0.159215</v>
      </c>
      <c r="G107" s="25">
        <f t="shared" si="23"/>
        <v>6.6793022423075835E-3</v>
      </c>
      <c r="H107" s="25">
        <f t="shared" si="24"/>
        <v>0.25349416224999999</v>
      </c>
      <c r="I107" s="25">
        <f t="shared" si="25"/>
        <v>0.40360073042633748</v>
      </c>
      <c r="J107" s="25">
        <f t="shared" si="26"/>
        <v>0.64259290294829319</v>
      </c>
      <c r="K107" s="25">
        <f t="shared" si="27"/>
        <v>1.0634451065090018E-2</v>
      </c>
      <c r="L107" s="25">
        <f t="shared" si="28"/>
        <v>1.6931641263283073E-2</v>
      </c>
      <c r="M107" s="25">
        <f t="shared" ca="1" si="29"/>
        <v>4.9784269155870239E-2</v>
      </c>
      <c r="N107" s="25">
        <f t="shared" ca="1" si="30"/>
        <v>2.8929768770467696E-5</v>
      </c>
      <c r="O107" s="24">
        <f t="shared" ca="1" si="31"/>
        <v>751839620.78574646</v>
      </c>
      <c r="P107" s="25">
        <f t="shared" ca="1" si="32"/>
        <v>83755723.892056465</v>
      </c>
      <c r="Q107" s="25">
        <f t="shared" ca="1" si="33"/>
        <v>28216782.568099566</v>
      </c>
      <c r="R107">
        <f t="shared" ca="1" si="34"/>
        <v>1.7008753267205592E-2</v>
      </c>
    </row>
    <row r="108" spans="1:18" x14ac:dyDescent="0.2">
      <c r="A108" s="82">
        <v>18643</v>
      </c>
      <c r="B108" s="82">
        <v>6.408131850915455E-2</v>
      </c>
      <c r="C108" s="82">
        <v>0.1</v>
      </c>
      <c r="D108" s="83">
        <f t="shared" si="20"/>
        <v>1.8643000000000001</v>
      </c>
      <c r="E108" s="83">
        <f t="shared" si="21"/>
        <v>6.408131850915455E-2</v>
      </c>
      <c r="F108" s="25">
        <f t="shared" si="22"/>
        <v>0.18643000000000001</v>
      </c>
      <c r="G108" s="25">
        <f t="shared" si="23"/>
        <v>6.4081318509154554E-3</v>
      </c>
      <c r="H108" s="25">
        <f t="shared" si="24"/>
        <v>0.34756144900000002</v>
      </c>
      <c r="I108" s="25">
        <f t="shared" si="25"/>
        <v>0.64795880937070005</v>
      </c>
      <c r="J108" s="25">
        <f t="shared" si="26"/>
        <v>1.2079896083097961</v>
      </c>
      <c r="K108" s="25">
        <f t="shared" si="27"/>
        <v>1.1946680209661683E-2</v>
      </c>
      <c r="L108" s="25">
        <f t="shared" si="28"/>
        <v>2.2272195914872277E-2</v>
      </c>
      <c r="M108" s="25">
        <f t="shared" ca="1" si="29"/>
        <v>6.797963101216882E-2</v>
      </c>
      <c r="N108" s="25">
        <f t="shared" ca="1" si="30"/>
        <v>1.5196840371157384E-6</v>
      </c>
      <c r="O108" s="24">
        <f t="shared" ca="1" si="31"/>
        <v>386088201.88477403</v>
      </c>
      <c r="P108" s="25">
        <f t="shared" ca="1" si="32"/>
        <v>157988035.38251746</v>
      </c>
      <c r="Q108" s="25">
        <f t="shared" ca="1" si="33"/>
        <v>28962467.642071154</v>
      </c>
      <c r="R108">
        <f t="shared" ca="1" si="34"/>
        <v>-3.8983125030142701E-3</v>
      </c>
    </row>
    <row r="109" spans="1:18" x14ac:dyDescent="0.2">
      <c r="A109" s="82">
        <v>18643</v>
      </c>
      <c r="B109" s="82">
        <v>6.5381318505417618E-2</v>
      </c>
      <c r="C109" s="82">
        <v>0.1</v>
      </c>
      <c r="D109" s="83">
        <f t="shared" si="20"/>
        <v>1.8643000000000001</v>
      </c>
      <c r="E109" s="83">
        <f t="shared" si="21"/>
        <v>6.5381318505417618E-2</v>
      </c>
      <c r="F109" s="25">
        <f t="shared" si="22"/>
        <v>0.18643000000000001</v>
      </c>
      <c r="G109" s="25">
        <f t="shared" si="23"/>
        <v>6.538131850541762E-3</v>
      </c>
      <c r="H109" s="25">
        <f t="shared" si="24"/>
        <v>0.34756144900000002</v>
      </c>
      <c r="I109" s="25">
        <f t="shared" si="25"/>
        <v>0.64795880937070005</v>
      </c>
      <c r="J109" s="25">
        <f t="shared" si="26"/>
        <v>1.2079896083097961</v>
      </c>
      <c r="K109" s="25">
        <f t="shared" si="27"/>
        <v>1.2189039208965007E-2</v>
      </c>
      <c r="L109" s="25">
        <f t="shared" si="28"/>
        <v>2.2724025797273464E-2</v>
      </c>
      <c r="M109" s="25">
        <f t="shared" ca="1" si="29"/>
        <v>6.797963101216882E-2</v>
      </c>
      <c r="N109" s="25">
        <f t="shared" ca="1" si="30"/>
        <v>6.7512278827397151E-7</v>
      </c>
      <c r="O109" s="24">
        <f t="shared" ca="1" si="31"/>
        <v>386088201.88477403</v>
      </c>
      <c r="P109" s="25">
        <f t="shared" ca="1" si="32"/>
        <v>157988035.38251746</v>
      </c>
      <c r="Q109" s="25">
        <f t="shared" ca="1" si="33"/>
        <v>28962467.642071154</v>
      </c>
      <c r="R109">
        <f t="shared" ca="1" si="34"/>
        <v>-2.598312506751202E-3</v>
      </c>
    </row>
    <row r="110" spans="1:18" x14ac:dyDescent="0.2">
      <c r="A110" s="82">
        <v>18763</v>
      </c>
      <c r="B110" s="82">
        <v>6.6250489273232002E-2</v>
      </c>
      <c r="C110" s="82">
        <v>0.1</v>
      </c>
      <c r="D110" s="83">
        <f t="shared" si="20"/>
        <v>1.8763000000000001</v>
      </c>
      <c r="E110" s="83">
        <f t="shared" si="21"/>
        <v>6.6250489273232002E-2</v>
      </c>
      <c r="F110" s="25">
        <f t="shared" si="22"/>
        <v>0.18763000000000002</v>
      </c>
      <c r="G110" s="25">
        <f t="shared" si="23"/>
        <v>6.6250489273232006E-3</v>
      </c>
      <c r="H110" s="25">
        <f t="shared" si="24"/>
        <v>0.35205016900000002</v>
      </c>
      <c r="I110" s="25">
        <f t="shared" si="25"/>
        <v>0.66055173209470008</v>
      </c>
      <c r="J110" s="25">
        <f t="shared" si="26"/>
        <v>1.2393932149292859</v>
      </c>
      <c r="K110" s="25">
        <f t="shared" si="27"/>
        <v>1.2430579302336521E-2</v>
      </c>
      <c r="L110" s="25">
        <f t="shared" si="28"/>
        <v>2.3323495944974015E-2</v>
      </c>
      <c r="M110" s="25">
        <f t="shared" ca="1" si="29"/>
        <v>6.88359476994342E-2</v>
      </c>
      <c r="N110" s="25">
        <f t="shared" ca="1" si="30"/>
        <v>6.6845952736199432E-7</v>
      </c>
      <c r="O110" s="24">
        <f t="shared" ca="1" si="31"/>
        <v>373491593.51532882</v>
      </c>
      <c r="P110" s="25">
        <f t="shared" ca="1" si="32"/>
        <v>160707424.88308403</v>
      </c>
      <c r="Q110" s="25">
        <f t="shared" ca="1" si="33"/>
        <v>28864539.967353899</v>
      </c>
      <c r="R110">
        <f t="shared" ca="1" si="34"/>
        <v>-2.5854584262021973E-3</v>
      </c>
    </row>
    <row r="111" spans="1:18" x14ac:dyDescent="0.2">
      <c r="A111" s="82">
        <v>18640.5</v>
      </c>
      <c r="B111" s="82">
        <v>6.6977428021980201E-2</v>
      </c>
      <c r="C111" s="82">
        <v>0.1</v>
      </c>
      <c r="D111" s="83">
        <f t="shared" si="20"/>
        <v>1.86405</v>
      </c>
      <c r="E111" s="83">
        <f t="shared" si="21"/>
        <v>6.6977428021980201E-2</v>
      </c>
      <c r="F111" s="25">
        <f t="shared" si="22"/>
        <v>0.18640500000000002</v>
      </c>
      <c r="G111" s="25">
        <f t="shared" si="23"/>
        <v>6.6977428021980203E-3</v>
      </c>
      <c r="H111" s="25">
        <f t="shared" si="24"/>
        <v>0.34746824025</v>
      </c>
      <c r="I111" s="25">
        <f t="shared" si="25"/>
        <v>0.64769817323801249</v>
      </c>
      <c r="J111" s="25">
        <f t="shared" si="26"/>
        <v>1.2073417798243171</v>
      </c>
      <c r="K111" s="25">
        <f t="shared" si="27"/>
        <v>1.248492747043722E-2</v>
      </c>
      <c r="L111" s="25">
        <f t="shared" si="28"/>
        <v>2.32725290512685E-2</v>
      </c>
      <c r="M111" s="25">
        <f t="shared" ca="1" si="29"/>
        <v>6.7961839601373045E-2</v>
      </c>
      <c r="N111" s="25">
        <f t="shared" ca="1" si="30"/>
        <v>9.6906615764271305E-8</v>
      </c>
      <c r="O111" s="24">
        <f t="shared" ca="1" si="31"/>
        <v>386353538.88371778</v>
      </c>
      <c r="P111" s="25">
        <f t="shared" ca="1" si="32"/>
        <v>157930658.05072117</v>
      </c>
      <c r="Q111" s="25">
        <f t="shared" ca="1" si="33"/>
        <v>28964391.810121398</v>
      </c>
      <c r="R111">
        <f t="shared" ca="1" si="34"/>
        <v>-9.8441157939284374E-4</v>
      </c>
    </row>
    <row r="112" spans="1:18" x14ac:dyDescent="0.2">
      <c r="A112" s="82">
        <v>18682</v>
      </c>
      <c r="B112" s="82">
        <v>6.6940074644956826E-2</v>
      </c>
      <c r="C112" s="82">
        <v>0.1</v>
      </c>
      <c r="D112" s="83">
        <f t="shared" si="20"/>
        <v>1.8682000000000001</v>
      </c>
      <c r="E112" s="83">
        <f t="shared" si="21"/>
        <v>6.6940074644956826E-2</v>
      </c>
      <c r="F112" s="25">
        <f t="shared" si="22"/>
        <v>0.18682000000000001</v>
      </c>
      <c r="G112" s="25">
        <f t="shared" si="23"/>
        <v>6.6940074644956833E-3</v>
      </c>
      <c r="H112" s="25">
        <f t="shared" si="24"/>
        <v>0.34901712400000007</v>
      </c>
      <c r="I112" s="25">
        <f t="shared" si="25"/>
        <v>0.65203379105680015</v>
      </c>
      <c r="J112" s="25">
        <f t="shared" si="26"/>
        <v>1.2181295284523141</v>
      </c>
      <c r="K112" s="25">
        <f t="shared" si="27"/>
        <v>1.2505744745170836E-2</v>
      </c>
      <c r="L112" s="25">
        <f t="shared" si="28"/>
        <v>2.3363232332928155E-2</v>
      </c>
      <c r="M112" s="25">
        <f t="shared" ca="1" si="29"/>
        <v>6.8257433444830318E-2</v>
      </c>
      <c r="N112" s="25">
        <f t="shared" ca="1" si="30"/>
        <v>1.7354342076041257E-7</v>
      </c>
      <c r="O112" s="24">
        <f t="shared" ca="1" si="31"/>
        <v>381964351.65939611</v>
      </c>
      <c r="P112" s="25">
        <f t="shared" ca="1" si="32"/>
        <v>158879328.58521813</v>
      </c>
      <c r="Q112" s="25">
        <f t="shared" ca="1" si="33"/>
        <v>28931836.918675579</v>
      </c>
      <c r="R112">
        <f t="shared" ca="1" si="34"/>
        <v>-1.3173587998734915E-3</v>
      </c>
    </row>
    <row r="113" spans="1:18" x14ac:dyDescent="0.2">
      <c r="A113" s="82">
        <v>18687</v>
      </c>
      <c r="B113" s="82">
        <v>6.7147344286080504E-2</v>
      </c>
      <c r="C113" s="82">
        <v>0.1</v>
      </c>
      <c r="D113" s="83">
        <f t="shared" si="20"/>
        <v>1.8687</v>
      </c>
      <c r="E113" s="83">
        <f t="shared" si="21"/>
        <v>6.7147344286080504E-2</v>
      </c>
      <c r="F113" s="25">
        <f t="shared" si="22"/>
        <v>0.18687000000000001</v>
      </c>
      <c r="G113" s="25">
        <f t="shared" si="23"/>
        <v>6.7147344286080509E-3</v>
      </c>
      <c r="H113" s="25">
        <f t="shared" si="24"/>
        <v>0.349203969</v>
      </c>
      <c r="I113" s="25">
        <f t="shared" si="25"/>
        <v>0.65255745687029998</v>
      </c>
      <c r="J113" s="25">
        <f t="shared" si="26"/>
        <v>1.2194341196535297</v>
      </c>
      <c r="K113" s="25">
        <f t="shared" si="27"/>
        <v>1.2547824226739866E-2</v>
      </c>
      <c r="L113" s="25">
        <f t="shared" si="28"/>
        <v>2.3448119132508789E-2</v>
      </c>
      <c r="M113" s="25">
        <f t="shared" ca="1" si="29"/>
        <v>6.8293083996644757E-2</v>
      </c>
      <c r="N113" s="25">
        <f t="shared" ca="1" si="30"/>
        <v>1.3127194843638585E-7</v>
      </c>
      <c r="O113" s="24">
        <f t="shared" ca="1" si="31"/>
        <v>381437744.00871569</v>
      </c>
      <c r="P113" s="25">
        <f t="shared" ca="1" si="32"/>
        <v>158993079.00424081</v>
      </c>
      <c r="Q113" s="25">
        <f t="shared" ca="1" si="33"/>
        <v>28927826.536773268</v>
      </c>
      <c r="R113">
        <f t="shared" ca="1" si="34"/>
        <v>-1.1457397105642531E-3</v>
      </c>
    </row>
    <row r="114" spans="1:18" x14ac:dyDescent="0.2">
      <c r="A114" s="82">
        <v>18640.5</v>
      </c>
      <c r="B114" s="82">
        <v>6.7677428018848629E-2</v>
      </c>
      <c r="C114" s="82">
        <v>0.1</v>
      </c>
      <c r="D114" s="83">
        <f t="shared" si="20"/>
        <v>1.86405</v>
      </c>
      <c r="E114" s="83">
        <f t="shared" si="21"/>
        <v>6.7677428018848629E-2</v>
      </c>
      <c r="F114" s="25">
        <f t="shared" si="22"/>
        <v>0.18640500000000002</v>
      </c>
      <c r="G114" s="25">
        <f t="shared" si="23"/>
        <v>6.7677428018848634E-3</v>
      </c>
      <c r="H114" s="25">
        <f t="shared" si="24"/>
        <v>0.34746824025</v>
      </c>
      <c r="I114" s="25">
        <f t="shared" si="25"/>
        <v>0.64769817323801249</v>
      </c>
      <c r="J114" s="25">
        <f t="shared" si="26"/>
        <v>1.2073417798243171</v>
      </c>
      <c r="K114" s="25">
        <f t="shared" si="27"/>
        <v>1.2615410969853479E-2</v>
      </c>
      <c r="L114" s="25">
        <f t="shared" si="28"/>
        <v>2.3515756818355379E-2</v>
      </c>
      <c r="M114" s="25">
        <f t="shared" ca="1" si="29"/>
        <v>6.7961839601373045E-2</v>
      </c>
      <c r="N114" s="25">
        <f t="shared" ca="1" si="30"/>
        <v>8.0889948274042642E-9</v>
      </c>
      <c r="O114" s="24">
        <f t="shared" ca="1" si="31"/>
        <v>386353538.88371778</v>
      </c>
      <c r="P114" s="25">
        <f t="shared" ca="1" si="32"/>
        <v>157930658.05072117</v>
      </c>
      <c r="Q114" s="25">
        <f t="shared" ca="1" si="33"/>
        <v>28964391.810121398</v>
      </c>
      <c r="R114">
        <f t="shared" ca="1" si="34"/>
        <v>-2.844115825244159E-4</v>
      </c>
    </row>
    <row r="115" spans="1:18" x14ac:dyDescent="0.2">
      <c r="A115" s="82">
        <v>18682</v>
      </c>
      <c r="B115" s="82">
        <v>6.7640074649101212E-2</v>
      </c>
      <c r="C115" s="82">
        <v>0.1</v>
      </c>
      <c r="D115" s="83">
        <f t="shared" si="20"/>
        <v>1.8682000000000001</v>
      </c>
      <c r="E115" s="83">
        <f t="shared" si="21"/>
        <v>6.7640074649101212E-2</v>
      </c>
      <c r="F115" s="25">
        <f t="shared" si="22"/>
        <v>0.18682000000000001</v>
      </c>
      <c r="G115" s="25">
        <f t="shared" si="23"/>
        <v>6.7640074649101215E-3</v>
      </c>
      <c r="H115" s="25">
        <f t="shared" si="24"/>
        <v>0.34901712400000007</v>
      </c>
      <c r="I115" s="25">
        <f t="shared" si="25"/>
        <v>0.65203379105680015</v>
      </c>
      <c r="J115" s="25">
        <f t="shared" si="26"/>
        <v>1.2181295284523141</v>
      </c>
      <c r="K115" s="25">
        <f t="shared" si="27"/>
        <v>1.263651874594509E-2</v>
      </c>
      <c r="L115" s="25">
        <f t="shared" si="28"/>
        <v>2.3607544321174619E-2</v>
      </c>
      <c r="M115" s="25">
        <f t="shared" ca="1" si="29"/>
        <v>6.8257433444830318E-2</v>
      </c>
      <c r="N115" s="25">
        <f t="shared" ca="1" si="30"/>
        <v>3.8113188266409212E-8</v>
      </c>
      <c r="O115" s="24">
        <f t="shared" ca="1" si="31"/>
        <v>381964351.65939611</v>
      </c>
      <c r="P115" s="25">
        <f t="shared" ca="1" si="32"/>
        <v>158879328.58521813</v>
      </c>
      <c r="Q115" s="25">
        <f t="shared" ca="1" si="33"/>
        <v>28931836.918675579</v>
      </c>
      <c r="R115">
        <f t="shared" ca="1" si="34"/>
        <v>-6.1735879572910601E-4</v>
      </c>
    </row>
    <row r="116" spans="1:18" x14ac:dyDescent="0.2">
      <c r="A116" s="82">
        <v>18758</v>
      </c>
      <c r="B116" s="82">
        <v>6.8244126373133943E-2</v>
      </c>
      <c r="C116" s="82">
        <v>0.1</v>
      </c>
      <c r="D116" s="83">
        <f t="shared" si="20"/>
        <v>1.8757999999999999</v>
      </c>
      <c r="E116" s="83">
        <f t="shared" si="21"/>
        <v>6.8244126373133943E-2</v>
      </c>
      <c r="F116" s="25">
        <f t="shared" si="22"/>
        <v>0.18758</v>
      </c>
      <c r="G116" s="25">
        <f t="shared" si="23"/>
        <v>6.824412637313395E-3</v>
      </c>
      <c r="H116" s="25">
        <f t="shared" si="24"/>
        <v>0.35186256399999999</v>
      </c>
      <c r="I116" s="25">
        <f t="shared" si="25"/>
        <v>0.6600237975512</v>
      </c>
      <c r="J116" s="25">
        <f t="shared" si="26"/>
        <v>1.2380726394465409</v>
      </c>
      <c r="K116" s="25">
        <f t="shared" si="27"/>
        <v>1.2801233225072466E-2</v>
      </c>
      <c r="L116" s="25">
        <f t="shared" si="28"/>
        <v>2.4012553283590931E-2</v>
      </c>
      <c r="M116" s="25">
        <f t="shared" ca="1" si="29"/>
        <v>6.8800176738334592E-2</v>
      </c>
      <c r="N116" s="25">
        <f t="shared" ca="1" si="30"/>
        <v>3.0919200863977614E-8</v>
      </c>
      <c r="O116" s="24">
        <f t="shared" ca="1" si="31"/>
        <v>374011013.66462654</v>
      </c>
      <c r="P116" s="25">
        <f t="shared" ca="1" si="32"/>
        <v>160595490.47227746</v>
      </c>
      <c r="Q116" s="25">
        <f t="shared" ca="1" si="33"/>
        <v>28868837.702090561</v>
      </c>
      <c r="R116">
        <f t="shared" ca="1" si="34"/>
        <v>-5.5605036520064988E-4</v>
      </c>
    </row>
    <row r="117" spans="1:18" x14ac:dyDescent="0.2">
      <c r="A117" s="82">
        <v>18689.5</v>
      </c>
      <c r="B117" s="82">
        <v>6.8550956677751282E-2</v>
      </c>
      <c r="C117" s="82">
        <v>0.1</v>
      </c>
      <c r="D117" s="83">
        <f t="shared" si="20"/>
        <v>1.8689499999999999</v>
      </c>
      <c r="E117" s="83">
        <f t="shared" si="21"/>
        <v>6.8550956677751282E-2</v>
      </c>
      <c r="F117" s="25">
        <f t="shared" si="22"/>
        <v>0.18689500000000001</v>
      </c>
      <c r="G117" s="25">
        <f t="shared" si="23"/>
        <v>6.8550956677751289E-3</v>
      </c>
      <c r="H117" s="25">
        <f t="shared" si="24"/>
        <v>0.34929741025</v>
      </c>
      <c r="I117" s="25">
        <f t="shared" si="25"/>
        <v>0.65281939488673746</v>
      </c>
      <c r="J117" s="25">
        <f t="shared" si="26"/>
        <v>1.2200868080735678</v>
      </c>
      <c r="K117" s="25">
        <f t="shared" si="27"/>
        <v>1.2811831048288326E-2</v>
      </c>
      <c r="L117" s="25">
        <f t="shared" si="28"/>
        <v>2.3944671637698464E-2</v>
      </c>
      <c r="M117" s="25">
        <f t="shared" ca="1" si="29"/>
        <v>6.8310912243175786E-2</v>
      </c>
      <c r="N117" s="25">
        <f t="shared" ca="1" si="30"/>
        <v>5.7621330570669299E-9</v>
      </c>
      <c r="O117" s="24">
        <f t="shared" ca="1" si="31"/>
        <v>381174618.13382</v>
      </c>
      <c r="P117" s="25">
        <f t="shared" ca="1" si="32"/>
        <v>159049909.87230963</v>
      </c>
      <c r="Q117" s="25">
        <f t="shared" ca="1" si="33"/>
        <v>28925814.245362107</v>
      </c>
      <c r="R117">
        <f t="shared" ca="1" si="34"/>
        <v>2.400444345754954E-4</v>
      </c>
    </row>
    <row r="118" spans="1:18" x14ac:dyDescent="0.2">
      <c r="A118" s="82">
        <v>18687</v>
      </c>
      <c r="B118" s="82">
        <v>6.904734428901417E-2</v>
      </c>
      <c r="C118" s="82">
        <v>0.1</v>
      </c>
      <c r="D118" s="83">
        <f t="shared" si="20"/>
        <v>1.8687</v>
      </c>
      <c r="E118" s="83">
        <f t="shared" si="21"/>
        <v>6.904734428901417E-2</v>
      </c>
      <c r="F118" s="25">
        <f t="shared" si="22"/>
        <v>0.18687000000000001</v>
      </c>
      <c r="G118" s="25">
        <f t="shared" si="23"/>
        <v>6.904734428901417E-3</v>
      </c>
      <c r="H118" s="25">
        <f t="shared" si="24"/>
        <v>0.349203969</v>
      </c>
      <c r="I118" s="25">
        <f t="shared" si="25"/>
        <v>0.65255745687029998</v>
      </c>
      <c r="J118" s="25">
        <f t="shared" si="26"/>
        <v>1.2194341196535297</v>
      </c>
      <c r="K118" s="25">
        <f t="shared" si="27"/>
        <v>1.2902877227288077E-2</v>
      </c>
      <c r="L118" s="25">
        <f t="shared" si="28"/>
        <v>2.4111606674633232E-2</v>
      </c>
      <c r="M118" s="25">
        <f t="shared" ca="1" si="29"/>
        <v>6.8293083996644757E-2</v>
      </c>
      <c r="N118" s="25">
        <f t="shared" ca="1" si="30"/>
        <v>5.6890858864519252E-8</v>
      </c>
      <c r="O118" s="24">
        <f t="shared" ca="1" si="31"/>
        <v>381437744.00871569</v>
      </c>
      <c r="P118" s="25">
        <f t="shared" ca="1" si="32"/>
        <v>158993079.00424081</v>
      </c>
      <c r="Q118" s="25">
        <f t="shared" ca="1" si="33"/>
        <v>28927826.536773268</v>
      </c>
      <c r="R118">
        <f t="shared" ca="1" si="34"/>
        <v>7.5426029236941305E-4</v>
      </c>
    </row>
    <row r="119" spans="1:18" x14ac:dyDescent="0.2">
      <c r="A119" s="82">
        <v>18689.5</v>
      </c>
      <c r="B119" s="82">
        <v>7.0450956680684948E-2</v>
      </c>
      <c r="C119" s="82">
        <v>0.1</v>
      </c>
      <c r="D119" s="83">
        <f t="shared" si="20"/>
        <v>1.8689499999999999</v>
      </c>
      <c r="E119" s="83">
        <f t="shared" si="21"/>
        <v>7.0450956680684948E-2</v>
      </c>
      <c r="F119" s="25">
        <f t="shared" si="22"/>
        <v>0.18689500000000001</v>
      </c>
      <c r="G119" s="25">
        <f t="shared" si="23"/>
        <v>7.045095668068495E-3</v>
      </c>
      <c r="H119" s="25">
        <f t="shared" si="24"/>
        <v>0.34929741025</v>
      </c>
      <c r="I119" s="25">
        <f t="shared" si="25"/>
        <v>0.65281939488673746</v>
      </c>
      <c r="J119" s="25">
        <f t="shared" si="26"/>
        <v>1.2200868080735678</v>
      </c>
      <c r="K119" s="25">
        <f t="shared" si="27"/>
        <v>1.3166931548836613E-2</v>
      </c>
      <c r="L119" s="25">
        <f t="shared" si="28"/>
        <v>2.4608336718198186E-2</v>
      </c>
      <c r="M119" s="25">
        <f t="shared" ca="1" si="29"/>
        <v>6.8310912243175786E-2</v>
      </c>
      <c r="N119" s="25">
        <f t="shared" ca="1" si="30"/>
        <v>4.5797901945139039E-7</v>
      </c>
      <c r="O119" s="24">
        <f t="shared" ca="1" si="31"/>
        <v>381174618.13382</v>
      </c>
      <c r="P119" s="25">
        <f t="shared" ca="1" si="32"/>
        <v>159049909.87230963</v>
      </c>
      <c r="Q119" s="25">
        <f t="shared" ca="1" si="33"/>
        <v>28925814.245362107</v>
      </c>
      <c r="R119">
        <f t="shared" ca="1" si="34"/>
        <v>2.1400444375091615E-3</v>
      </c>
    </row>
    <row r="120" spans="1:18" x14ac:dyDescent="0.2">
      <c r="A120" s="82">
        <v>18697</v>
      </c>
      <c r="B120" s="82">
        <v>7.1161704124317077E-2</v>
      </c>
      <c r="C120" s="82">
        <v>0.1</v>
      </c>
      <c r="D120" s="83">
        <f t="shared" si="20"/>
        <v>1.8696999999999999</v>
      </c>
      <c r="E120" s="83">
        <f t="shared" si="21"/>
        <v>7.1161704124317077E-2</v>
      </c>
      <c r="F120" s="25">
        <f t="shared" si="22"/>
        <v>0.18697</v>
      </c>
      <c r="G120" s="25">
        <f t="shared" si="23"/>
        <v>7.1161704124317084E-3</v>
      </c>
      <c r="H120" s="25">
        <f t="shared" si="24"/>
        <v>0.34957780899999996</v>
      </c>
      <c r="I120" s="25">
        <f t="shared" si="25"/>
        <v>0.65360562948729994</v>
      </c>
      <c r="J120" s="25">
        <f t="shared" si="26"/>
        <v>1.2220464454524047</v>
      </c>
      <c r="K120" s="25">
        <f t="shared" si="27"/>
        <v>1.3305103820123565E-2</v>
      </c>
      <c r="L120" s="25">
        <f t="shared" si="28"/>
        <v>2.4876552612485028E-2</v>
      </c>
      <c r="M120" s="25">
        <f t="shared" ca="1" si="29"/>
        <v>6.836440886526414E-2</v>
      </c>
      <c r="N120" s="25">
        <f t="shared" ca="1" si="30"/>
        <v>7.8248607663200391E-7</v>
      </c>
      <c r="O120" s="24">
        <f t="shared" ca="1" si="31"/>
        <v>380385951.96533006</v>
      </c>
      <c r="P120" s="25">
        <f t="shared" ca="1" si="32"/>
        <v>159220224.8551918</v>
      </c>
      <c r="Q120" s="25">
        <f t="shared" ca="1" si="33"/>
        <v>28919748.975306995</v>
      </c>
      <c r="R120">
        <f t="shared" ca="1" si="34"/>
        <v>2.7972952590529371E-3</v>
      </c>
    </row>
    <row r="121" spans="1:18" x14ac:dyDescent="0.2">
      <c r="A121" s="82">
        <v>18684.5</v>
      </c>
      <c r="B121" s="82">
        <v>7.3043716944459991E-2</v>
      </c>
      <c r="C121" s="82">
        <v>0.1</v>
      </c>
      <c r="D121" s="83">
        <f t="shared" si="20"/>
        <v>1.8684499999999999</v>
      </c>
      <c r="E121" s="83">
        <f t="shared" si="21"/>
        <v>7.3043716944459991E-2</v>
      </c>
      <c r="F121" s="25">
        <f t="shared" si="22"/>
        <v>0.18684500000000001</v>
      </c>
      <c r="G121" s="25">
        <f t="shared" si="23"/>
        <v>7.3043716944459994E-3</v>
      </c>
      <c r="H121" s="25">
        <f t="shared" si="24"/>
        <v>0.34911054024999999</v>
      </c>
      <c r="I121" s="25">
        <f t="shared" si="25"/>
        <v>0.65229558893011241</v>
      </c>
      <c r="J121" s="25">
        <f t="shared" si="26"/>
        <v>1.2187816931364686</v>
      </c>
      <c r="K121" s="25">
        <f t="shared" si="27"/>
        <v>1.3647853292487628E-2</v>
      </c>
      <c r="L121" s="25">
        <f t="shared" si="28"/>
        <v>2.5500331484348507E-2</v>
      </c>
      <c r="M121" s="25">
        <f t="shared" ca="1" si="29"/>
        <v>6.8275257730529587E-2</v>
      </c>
      <c r="N121" s="25">
        <f t="shared" ca="1" si="30"/>
        <v>2.2738203274917766E-6</v>
      </c>
      <c r="O121" s="24">
        <f t="shared" ca="1" si="31"/>
        <v>381700988.50764054</v>
      </c>
      <c r="P121" s="25">
        <f t="shared" ca="1" si="32"/>
        <v>158936218.5681054</v>
      </c>
      <c r="Q121" s="25">
        <f t="shared" ca="1" si="33"/>
        <v>28929834.09471105</v>
      </c>
      <c r="R121">
        <f t="shared" ca="1" si="34"/>
        <v>4.7684592139304038E-3</v>
      </c>
    </row>
    <row r="122" spans="1:18" x14ac:dyDescent="0.2">
      <c r="A122" s="82">
        <v>19579.5</v>
      </c>
      <c r="B122" s="82">
        <v>7.005539286835509E-2</v>
      </c>
      <c r="C122" s="82">
        <v>0.1</v>
      </c>
      <c r="D122" s="83">
        <f t="shared" si="20"/>
        <v>1.9579500000000001</v>
      </c>
      <c r="E122" s="83">
        <f t="shared" si="21"/>
        <v>7.005539286835509E-2</v>
      </c>
      <c r="F122" s="25">
        <f t="shared" si="22"/>
        <v>0.19579500000000002</v>
      </c>
      <c r="G122" s="25">
        <f t="shared" si="23"/>
        <v>7.0055392868355092E-3</v>
      </c>
      <c r="H122" s="25">
        <f t="shared" si="24"/>
        <v>0.38335682025000006</v>
      </c>
      <c r="I122" s="25">
        <f t="shared" si="25"/>
        <v>0.75059348620848765</v>
      </c>
      <c r="J122" s="25">
        <f t="shared" si="26"/>
        <v>1.4696245163219084</v>
      </c>
      <c r="K122" s="25">
        <f t="shared" si="27"/>
        <v>1.3716495646659586E-2</v>
      </c>
      <c r="L122" s="25">
        <f t="shared" si="28"/>
        <v>2.6856212651377137E-2</v>
      </c>
      <c r="M122" s="25">
        <f t="shared" ca="1" si="29"/>
        <v>7.4783615515376392E-2</v>
      </c>
      <c r="N122" s="25">
        <f t="shared" ca="1" si="30"/>
        <v>2.2356089399805128E-6</v>
      </c>
      <c r="O122" s="24">
        <f t="shared" ca="1" si="31"/>
        <v>294823549.84720588</v>
      </c>
      <c r="P122" s="25">
        <f t="shared" ca="1" si="32"/>
        <v>177251267.75033391</v>
      </c>
      <c r="Q122" s="25">
        <f t="shared" ca="1" si="33"/>
        <v>27913251.050697669</v>
      </c>
      <c r="R122">
        <f t="shared" ca="1" si="34"/>
        <v>-4.7282226470213018E-3</v>
      </c>
    </row>
    <row r="123" spans="1:18" x14ac:dyDescent="0.2">
      <c r="A123" s="82">
        <v>18684.5</v>
      </c>
      <c r="B123" s="82">
        <v>7.3843716946078164E-2</v>
      </c>
      <c r="C123" s="82">
        <v>0.1</v>
      </c>
      <c r="D123" s="83">
        <f t="shared" si="20"/>
        <v>1.8684499999999999</v>
      </c>
      <c r="E123" s="83">
        <f t="shared" si="21"/>
        <v>7.3843716946078164E-2</v>
      </c>
      <c r="F123" s="25">
        <f t="shared" si="22"/>
        <v>0.18684500000000001</v>
      </c>
      <c r="G123" s="25">
        <f t="shared" si="23"/>
        <v>7.3843716946078164E-3</v>
      </c>
      <c r="H123" s="25">
        <f t="shared" si="24"/>
        <v>0.34911054024999999</v>
      </c>
      <c r="I123" s="25">
        <f t="shared" si="25"/>
        <v>0.65229558893011241</v>
      </c>
      <c r="J123" s="25">
        <f t="shared" si="26"/>
        <v>1.2187816931364686</v>
      </c>
      <c r="K123" s="25">
        <f t="shared" si="27"/>
        <v>1.3797329292789973E-2</v>
      </c>
      <c r="L123" s="25">
        <f t="shared" si="28"/>
        <v>2.5779619917113424E-2</v>
      </c>
      <c r="M123" s="25">
        <f t="shared" ca="1" si="29"/>
        <v>6.8275257730529587E-2</v>
      </c>
      <c r="N123" s="25">
        <f t="shared" ca="1" si="30"/>
        <v>3.1007738035227874E-6</v>
      </c>
      <c r="O123" s="24">
        <f t="shared" ca="1" si="31"/>
        <v>381700988.50764054</v>
      </c>
      <c r="P123" s="25">
        <f t="shared" ca="1" si="32"/>
        <v>158936218.5681054</v>
      </c>
      <c r="Q123" s="25">
        <f t="shared" ca="1" si="33"/>
        <v>28929834.09471105</v>
      </c>
      <c r="R123">
        <f t="shared" ca="1" si="34"/>
        <v>5.5684592155485768E-3</v>
      </c>
    </row>
    <row r="124" spans="1:18" x14ac:dyDescent="0.2">
      <c r="A124" s="82">
        <v>17880.5</v>
      </c>
      <c r="B124" s="82">
        <v>7.7760714827853364E-2</v>
      </c>
      <c r="C124" s="82">
        <v>0.1</v>
      </c>
      <c r="D124" s="83">
        <f t="shared" si="20"/>
        <v>1.7880499999999999</v>
      </c>
      <c r="E124" s="83">
        <f t="shared" si="21"/>
        <v>7.7760714827853364E-2</v>
      </c>
      <c r="F124" s="25">
        <f t="shared" si="22"/>
        <v>0.17880499999999999</v>
      </c>
      <c r="G124" s="25">
        <f t="shared" si="23"/>
        <v>7.7760714827853367E-3</v>
      </c>
      <c r="H124" s="25">
        <f t="shared" si="24"/>
        <v>0.31971228024999998</v>
      </c>
      <c r="I124" s="25">
        <f t="shared" si="25"/>
        <v>0.57166154270101244</v>
      </c>
      <c r="J124" s="25">
        <f t="shared" si="26"/>
        <v>1.0221594214265453</v>
      </c>
      <c r="K124" s="25">
        <f t="shared" si="27"/>
        <v>1.3904004614794321E-2</v>
      </c>
      <c r="L124" s="25">
        <f t="shared" si="28"/>
        <v>2.4861055451482983E-2</v>
      </c>
      <c r="M124" s="25">
        <f t="shared" ca="1" si="29"/>
        <v>6.2645062799392678E-2</v>
      </c>
      <c r="N124" s="25">
        <f t="shared" ca="1" si="30"/>
        <v>2.2848293624550765E-5</v>
      </c>
      <c r="O124" s="24">
        <f t="shared" ca="1" si="31"/>
        <v>472676459.92712593</v>
      </c>
      <c r="P124" s="25">
        <f t="shared" ca="1" si="32"/>
        <v>139242031.98463681</v>
      </c>
      <c r="Q124" s="25">
        <f t="shared" ca="1" si="33"/>
        <v>29327658.908945497</v>
      </c>
      <c r="R124">
        <f t="shared" ca="1" si="34"/>
        <v>1.5115652028460685E-2</v>
      </c>
    </row>
    <row r="125" spans="1:18" x14ac:dyDescent="0.2">
      <c r="A125" s="82">
        <v>19538</v>
      </c>
      <c r="B125" s="82">
        <v>7.2452953531187789E-2</v>
      </c>
      <c r="C125" s="82">
        <v>0.1</v>
      </c>
      <c r="D125" s="83">
        <f t="shared" si="20"/>
        <v>1.9538</v>
      </c>
      <c r="E125" s="83">
        <f t="shared" si="21"/>
        <v>7.2452953531187789E-2</v>
      </c>
      <c r="F125" s="25">
        <f t="shared" si="22"/>
        <v>0.19538</v>
      </c>
      <c r="G125" s="25">
        <f t="shared" si="23"/>
        <v>7.2452953531187796E-3</v>
      </c>
      <c r="H125" s="25">
        <f t="shared" si="24"/>
        <v>0.38173344399999998</v>
      </c>
      <c r="I125" s="25">
        <f t="shared" si="25"/>
        <v>0.74583080288719994</v>
      </c>
      <c r="J125" s="25">
        <f t="shared" si="26"/>
        <v>1.4572042226810111</v>
      </c>
      <c r="K125" s="25">
        <f t="shared" si="27"/>
        <v>1.4155858060923471E-2</v>
      </c>
      <c r="L125" s="25">
        <f t="shared" si="28"/>
        <v>2.7657715479432278E-2</v>
      </c>
      <c r="M125" s="25">
        <f t="shared" ca="1" si="29"/>
        <v>7.4476219581557507E-2</v>
      </c>
      <c r="N125" s="25">
        <f t="shared" ca="1" si="30"/>
        <v>4.0936055105786786E-7</v>
      </c>
      <c r="O125" s="24">
        <f t="shared" ca="1" si="31"/>
        <v>298534492.24658233</v>
      </c>
      <c r="P125" s="25">
        <f t="shared" ca="1" si="32"/>
        <v>176498542.14519385</v>
      </c>
      <c r="Q125" s="25">
        <f t="shared" ca="1" si="33"/>
        <v>27973369.407702703</v>
      </c>
      <c r="R125">
        <f t="shared" ca="1" si="34"/>
        <v>-2.0232660503697181E-3</v>
      </c>
    </row>
    <row r="126" spans="1:18" x14ac:dyDescent="0.2">
      <c r="A126" s="82">
        <v>19538</v>
      </c>
      <c r="B126" s="82">
        <v>7.3052953530582429E-2</v>
      </c>
      <c r="C126" s="82">
        <v>0.1</v>
      </c>
      <c r="D126" s="83">
        <f t="shared" si="20"/>
        <v>1.9538</v>
      </c>
      <c r="E126" s="83">
        <f t="shared" si="21"/>
        <v>7.3052953530582429E-2</v>
      </c>
      <c r="F126" s="25">
        <f t="shared" si="22"/>
        <v>0.19538</v>
      </c>
      <c r="G126" s="25">
        <f t="shared" si="23"/>
        <v>7.3052953530582431E-3</v>
      </c>
      <c r="H126" s="25">
        <f t="shared" si="24"/>
        <v>0.38173344399999998</v>
      </c>
      <c r="I126" s="25">
        <f t="shared" si="25"/>
        <v>0.74583080288719994</v>
      </c>
      <c r="J126" s="25">
        <f t="shared" si="26"/>
        <v>1.4572042226810111</v>
      </c>
      <c r="K126" s="25">
        <f t="shared" si="27"/>
        <v>1.4273086060805195E-2</v>
      </c>
      <c r="L126" s="25">
        <f t="shared" si="28"/>
        <v>2.7886755545601188E-2</v>
      </c>
      <c r="M126" s="25">
        <f t="shared" ca="1" si="29"/>
        <v>7.4476219581557507E-2</v>
      </c>
      <c r="N126" s="25">
        <f t="shared" ca="1" si="30"/>
        <v>2.0256862518581929E-7</v>
      </c>
      <c r="O126" s="24">
        <f t="shared" ca="1" si="31"/>
        <v>298534492.24658233</v>
      </c>
      <c r="P126" s="25">
        <f t="shared" ca="1" si="32"/>
        <v>176498542.14519385</v>
      </c>
      <c r="Q126" s="25">
        <f t="shared" ca="1" si="33"/>
        <v>27973369.407702703</v>
      </c>
      <c r="R126">
        <f t="shared" ca="1" si="34"/>
        <v>-1.4232660509750777E-3</v>
      </c>
    </row>
    <row r="127" spans="1:18" x14ac:dyDescent="0.2">
      <c r="A127" s="82">
        <v>19579.5</v>
      </c>
      <c r="B127" s="82">
        <v>7.305539287260425E-2</v>
      </c>
      <c r="C127" s="82">
        <v>0.1</v>
      </c>
      <c r="D127" s="83">
        <f t="shared" si="20"/>
        <v>1.9579500000000001</v>
      </c>
      <c r="E127" s="83">
        <f t="shared" si="21"/>
        <v>7.305539287260425E-2</v>
      </c>
      <c r="F127" s="25">
        <f t="shared" si="22"/>
        <v>0.19579500000000002</v>
      </c>
      <c r="G127" s="25">
        <f t="shared" si="23"/>
        <v>7.3055392872604253E-3</v>
      </c>
      <c r="H127" s="25">
        <f t="shared" si="24"/>
        <v>0.38335682025000006</v>
      </c>
      <c r="I127" s="25">
        <f t="shared" si="25"/>
        <v>0.75059348620848765</v>
      </c>
      <c r="J127" s="25">
        <f t="shared" si="26"/>
        <v>1.4696245163219084</v>
      </c>
      <c r="K127" s="25">
        <f t="shared" si="27"/>
        <v>1.430388064749155E-2</v>
      </c>
      <c r="L127" s="25">
        <f t="shared" si="28"/>
        <v>2.8006283113756081E-2</v>
      </c>
      <c r="M127" s="25">
        <f t="shared" ca="1" si="29"/>
        <v>7.4783615515376392E-2</v>
      </c>
      <c r="N127" s="25">
        <f t="shared" ca="1" si="30"/>
        <v>2.9867535029903285E-7</v>
      </c>
      <c r="O127" s="24">
        <f t="shared" ca="1" si="31"/>
        <v>294823549.84720588</v>
      </c>
      <c r="P127" s="25">
        <f t="shared" ca="1" si="32"/>
        <v>177251267.75033391</v>
      </c>
      <c r="Q127" s="25">
        <f t="shared" ca="1" si="33"/>
        <v>27913251.050697669</v>
      </c>
      <c r="R127">
        <f t="shared" ca="1" si="34"/>
        <v>-1.7282226427721425E-3</v>
      </c>
    </row>
    <row r="128" spans="1:18" x14ac:dyDescent="0.2">
      <c r="A128" s="82">
        <v>19540.5</v>
      </c>
      <c r="B128" s="82">
        <v>7.3853106962621262E-2</v>
      </c>
      <c r="C128" s="82">
        <v>0.1</v>
      </c>
      <c r="D128" s="83">
        <f t="shared" si="20"/>
        <v>1.9540500000000001</v>
      </c>
      <c r="E128" s="83">
        <f t="shared" si="21"/>
        <v>7.3853106962621262E-2</v>
      </c>
      <c r="F128" s="25">
        <f t="shared" si="22"/>
        <v>0.19540500000000002</v>
      </c>
      <c r="G128" s="25">
        <f t="shared" si="23"/>
        <v>7.3853106962621269E-3</v>
      </c>
      <c r="H128" s="25">
        <f t="shared" si="24"/>
        <v>0.38183114025000003</v>
      </c>
      <c r="I128" s="25">
        <f t="shared" si="25"/>
        <v>0.74611713960551262</v>
      </c>
      <c r="J128" s="25">
        <f t="shared" si="26"/>
        <v>1.4579501966461519</v>
      </c>
      <c r="K128" s="25">
        <f t="shared" si="27"/>
        <v>1.4431266366031009E-2</v>
      </c>
      <c r="L128" s="25">
        <f t="shared" si="28"/>
        <v>2.8199416042542894E-2</v>
      </c>
      <c r="M128" s="25">
        <f t="shared" ca="1" si="29"/>
        <v>7.4494721961652188E-2</v>
      </c>
      <c r="N128" s="25">
        <f t="shared" ca="1" si="30"/>
        <v>4.1166980698145533E-8</v>
      </c>
      <c r="O128" s="24">
        <f t="shared" ca="1" si="31"/>
        <v>298310092.59534979</v>
      </c>
      <c r="P128" s="25">
        <f t="shared" ca="1" si="32"/>
        <v>176544168.27639857</v>
      </c>
      <c r="Q128" s="25">
        <f t="shared" ca="1" si="33"/>
        <v>27969782.829460002</v>
      </c>
      <c r="R128">
        <f t="shared" ca="1" si="34"/>
        <v>-6.4161499903092611E-4</v>
      </c>
    </row>
    <row r="129" spans="1:18" x14ac:dyDescent="0.2">
      <c r="A129" s="82">
        <v>19540.5</v>
      </c>
      <c r="B129" s="82">
        <v>7.395310696009505E-2</v>
      </c>
      <c r="C129" s="82">
        <v>0.1</v>
      </c>
      <c r="D129" s="83">
        <f t="shared" si="20"/>
        <v>1.9540500000000001</v>
      </c>
      <c r="E129" s="83">
        <f t="shared" si="21"/>
        <v>7.395310696009505E-2</v>
      </c>
      <c r="F129" s="25">
        <f t="shared" si="22"/>
        <v>0.19540500000000002</v>
      </c>
      <c r="G129" s="25">
        <f t="shared" si="23"/>
        <v>7.3953106960095057E-3</v>
      </c>
      <c r="H129" s="25">
        <f t="shared" si="24"/>
        <v>0.38183114025000003</v>
      </c>
      <c r="I129" s="25">
        <f t="shared" si="25"/>
        <v>0.74611713960551262</v>
      </c>
      <c r="J129" s="25">
        <f t="shared" si="26"/>
        <v>1.4579501966461519</v>
      </c>
      <c r="K129" s="25">
        <f t="shared" si="27"/>
        <v>1.4450806865537374E-2</v>
      </c>
      <c r="L129" s="25">
        <f t="shared" si="28"/>
        <v>2.8237599155603307E-2</v>
      </c>
      <c r="M129" s="25">
        <f t="shared" ca="1" si="29"/>
        <v>7.4494721961652188E-2</v>
      </c>
      <c r="N129" s="25">
        <f t="shared" ca="1" si="30"/>
        <v>2.9334680991173928E-8</v>
      </c>
      <c r="O129" s="24">
        <f t="shared" ca="1" si="31"/>
        <v>298310092.59534979</v>
      </c>
      <c r="P129" s="25">
        <f t="shared" ca="1" si="32"/>
        <v>176544168.27639857</v>
      </c>
      <c r="Q129" s="25">
        <f t="shared" ca="1" si="33"/>
        <v>27969782.829460002</v>
      </c>
      <c r="R129">
        <f t="shared" ca="1" si="34"/>
        <v>-5.416150015571386E-4</v>
      </c>
    </row>
    <row r="130" spans="1:18" x14ac:dyDescent="0.2">
      <c r="A130" s="82">
        <v>19631</v>
      </c>
      <c r="B130" s="82">
        <v>7.4658411535517791E-2</v>
      </c>
      <c r="C130" s="82">
        <v>0.1</v>
      </c>
      <c r="D130" s="83">
        <f t="shared" si="20"/>
        <v>1.9631000000000001</v>
      </c>
      <c r="E130" s="83">
        <f t="shared" si="21"/>
        <v>7.4658411535517791E-2</v>
      </c>
      <c r="F130" s="25">
        <f t="shared" si="22"/>
        <v>0.19631000000000001</v>
      </c>
      <c r="G130" s="25">
        <f t="shared" si="23"/>
        <v>7.4658411535517798E-3</v>
      </c>
      <c r="H130" s="25">
        <f t="shared" si="24"/>
        <v>0.38537616100000005</v>
      </c>
      <c r="I130" s="25">
        <f t="shared" si="25"/>
        <v>0.75653194165910009</v>
      </c>
      <c r="J130" s="25">
        <f t="shared" si="26"/>
        <v>1.4851478546709795</v>
      </c>
      <c r="K130" s="25">
        <f t="shared" si="27"/>
        <v>1.4656192768537499E-2</v>
      </c>
      <c r="L130" s="25">
        <f t="shared" si="28"/>
        <v>2.8771572023915965E-2</v>
      </c>
      <c r="M130" s="25">
        <f t="shared" ca="1" si="29"/>
        <v>7.5165841574695608E-2</v>
      </c>
      <c r="N130" s="25">
        <f t="shared" ca="1" si="30"/>
        <v>2.5748524466000084E-8</v>
      </c>
      <c r="O130" s="24">
        <f t="shared" ca="1" si="31"/>
        <v>290259977.07677376</v>
      </c>
      <c r="P130" s="25">
        <f t="shared" ca="1" si="32"/>
        <v>178171484.72849259</v>
      </c>
      <c r="Q130" s="25">
        <f t="shared" ca="1" si="33"/>
        <v>27836930.839975201</v>
      </c>
      <c r="R130">
        <f t="shared" ca="1" si="34"/>
        <v>-5.0743003917781693E-4</v>
      </c>
    </row>
    <row r="131" spans="1:18" x14ac:dyDescent="0.2">
      <c r="A131" s="82">
        <v>19606.5</v>
      </c>
      <c r="B131" s="82">
        <v>7.7156944376496561E-2</v>
      </c>
      <c r="C131" s="82">
        <v>0.1</v>
      </c>
      <c r="D131" s="83">
        <f t="shared" si="20"/>
        <v>1.96065</v>
      </c>
      <c r="E131" s="83">
        <f t="shared" si="21"/>
        <v>7.7156944376496561E-2</v>
      </c>
      <c r="F131" s="25">
        <f t="shared" si="22"/>
        <v>0.19606500000000002</v>
      </c>
      <c r="G131" s="25">
        <f t="shared" si="23"/>
        <v>7.7156944376496565E-3</v>
      </c>
      <c r="H131" s="25">
        <f t="shared" si="24"/>
        <v>0.38441484225000006</v>
      </c>
      <c r="I131" s="25">
        <f t="shared" si="25"/>
        <v>0.75370296045746266</v>
      </c>
      <c r="J131" s="25">
        <f t="shared" si="26"/>
        <v>1.4777477094209241</v>
      </c>
      <c r="K131" s="25">
        <f t="shared" si="27"/>
        <v>1.51277762991778E-2</v>
      </c>
      <c r="L131" s="25">
        <f t="shared" si="28"/>
        <v>2.9660274600982951E-2</v>
      </c>
      <c r="M131" s="25">
        <f t="shared" ca="1" si="29"/>
        <v>7.4983901072964806E-2</v>
      </c>
      <c r="N131" s="25">
        <f t="shared" ca="1" si="30"/>
        <v>4.7221171990242028E-7</v>
      </c>
      <c r="O131" s="24">
        <f t="shared" ca="1" si="31"/>
        <v>292425268.73573357</v>
      </c>
      <c r="P131" s="25">
        <f t="shared" ca="1" si="32"/>
        <v>177735637.48143941</v>
      </c>
      <c r="Q131" s="25">
        <f t="shared" ca="1" si="33"/>
        <v>27873474.998511955</v>
      </c>
      <c r="R131">
        <f t="shared" ca="1" si="34"/>
        <v>2.1730433035317548E-3</v>
      </c>
    </row>
    <row r="132" spans="1:18" x14ac:dyDescent="0.2">
      <c r="A132" s="82">
        <v>20491.5</v>
      </c>
      <c r="B132" s="82">
        <v>8.1534222674956969E-2</v>
      </c>
      <c r="C132" s="82">
        <v>0.1</v>
      </c>
      <c r="D132" s="83">
        <f t="shared" si="20"/>
        <v>2.04915</v>
      </c>
      <c r="E132" s="83">
        <f t="shared" si="21"/>
        <v>8.1534222674956969E-2</v>
      </c>
      <c r="F132" s="25">
        <f t="shared" si="22"/>
        <v>0.20491500000000001</v>
      </c>
      <c r="G132" s="25">
        <f t="shared" si="23"/>
        <v>8.1534222674956979E-3</v>
      </c>
      <c r="H132" s="25">
        <f t="shared" si="24"/>
        <v>0.41990157225000002</v>
      </c>
      <c r="I132" s="25">
        <f t="shared" si="25"/>
        <v>0.86044130677608754</v>
      </c>
      <c r="J132" s="25">
        <f t="shared" si="26"/>
        <v>1.7631733037802197</v>
      </c>
      <c r="K132" s="25">
        <f t="shared" si="27"/>
        <v>1.670758523943881E-2</v>
      </c>
      <c r="L132" s="25">
        <f t="shared" si="28"/>
        <v>3.4236348293396036E-2</v>
      </c>
      <c r="M132" s="25">
        <f t="shared" ca="1" si="29"/>
        <v>8.1676691232536652E-2</v>
      </c>
      <c r="N132" s="25">
        <f t="shared" ca="1" si="30"/>
        <v>2.0297289898835615E-9</v>
      </c>
      <c r="O132" s="24">
        <f t="shared" ca="1" si="31"/>
        <v>220601291.39037237</v>
      </c>
      <c r="P132" s="25">
        <f t="shared" ca="1" si="32"/>
        <v>191154829.06845483</v>
      </c>
      <c r="Q132" s="25">
        <f t="shared" ca="1" si="33"/>
        <v>26288910.460417263</v>
      </c>
      <c r="R132">
        <f t="shared" ca="1" si="34"/>
        <v>-1.4246855757968357E-4</v>
      </c>
    </row>
    <row r="133" spans="1:18" x14ac:dyDescent="0.2">
      <c r="A133" s="82">
        <v>21381.5</v>
      </c>
      <c r="B133" s="82">
        <v>7.9506039845932894E-2</v>
      </c>
      <c r="C133" s="82">
        <v>0.1</v>
      </c>
      <c r="D133" s="83">
        <f t="shared" si="20"/>
        <v>2.13815</v>
      </c>
      <c r="E133" s="83">
        <f t="shared" si="21"/>
        <v>7.9506039845932894E-2</v>
      </c>
      <c r="F133" s="25">
        <f t="shared" si="22"/>
        <v>0.21381500000000001</v>
      </c>
      <c r="G133" s="25">
        <f t="shared" si="23"/>
        <v>7.9506039845932894E-3</v>
      </c>
      <c r="H133" s="25">
        <f t="shared" si="24"/>
        <v>0.45716854225000003</v>
      </c>
      <c r="I133" s="25">
        <f t="shared" si="25"/>
        <v>0.97749491861183757</v>
      </c>
      <c r="J133" s="25">
        <f t="shared" si="26"/>
        <v>2.0900307602299004</v>
      </c>
      <c r="K133" s="25">
        <f t="shared" si="27"/>
        <v>1.6999583909658143E-2</v>
      </c>
      <c r="L133" s="25">
        <f t="shared" si="28"/>
        <v>3.6347660336435557E-2</v>
      </c>
      <c r="M133" s="25">
        <f t="shared" ca="1" si="29"/>
        <v>8.8657578724091801E-2</v>
      </c>
      <c r="N133" s="25">
        <f t="shared" ca="1" si="30"/>
        <v>8.3750663838454001E-6</v>
      </c>
      <c r="O133" s="24">
        <f t="shared" ca="1" si="31"/>
        <v>160838054.42955652</v>
      </c>
      <c r="P133" s="25">
        <f t="shared" ca="1" si="32"/>
        <v>199478483.13910183</v>
      </c>
      <c r="Q133" s="25">
        <f t="shared" ca="1" si="33"/>
        <v>24183931.263343781</v>
      </c>
      <c r="R133">
        <f t="shared" ca="1" si="34"/>
        <v>-9.1515388781589074E-3</v>
      </c>
    </row>
    <row r="134" spans="1:18" x14ac:dyDescent="0.2">
      <c r="A134" s="82">
        <v>20506</v>
      </c>
      <c r="B134" s="82">
        <v>8.1753322512279444E-2</v>
      </c>
      <c r="C134" s="82">
        <v>0.1</v>
      </c>
      <c r="D134" s="83">
        <f t="shared" si="20"/>
        <v>2.0506000000000002</v>
      </c>
      <c r="E134" s="83">
        <f t="shared" si="21"/>
        <v>8.1753322512279444E-2</v>
      </c>
      <c r="F134" s="25">
        <f t="shared" si="22"/>
        <v>0.20506000000000002</v>
      </c>
      <c r="G134" s="25">
        <f t="shared" si="23"/>
        <v>8.1753322512279451E-3</v>
      </c>
      <c r="H134" s="25">
        <f t="shared" si="24"/>
        <v>0.42049603600000007</v>
      </c>
      <c r="I134" s="25">
        <f t="shared" si="25"/>
        <v>0.8622691714216002</v>
      </c>
      <c r="J134" s="25">
        <f t="shared" si="26"/>
        <v>1.7681691629171334</v>
      </c>
      <c r="K134" s="25">
        <f t="shared" si="27"/>
        <v>1.6764336314368026E-2</v>
      </c>
      <c r="L134" s="25">
        <f t="shared" si="28"/>
        <v>3.4376948046243076E-2</v>
      </c>
      <c r="M134" s="25">
        <f t="shared" ca="1" si="29"/>
        <v>8.1788413522038653E-2</v>
      </c>
      <c r="N134" s="25">
        <f t="shared" ca="1" si="30"/>
        <v>1.2313789659208534E-10</v>
      </c>
      <c r="O134" s="24">
        <f t="shared" ca="1" si="31"/>
        <v>219530680.16632161</v>
      </c>
      <c r="P134" s="25">
        <f t="shared" ca="1" si="32"/>
        <v>191333278.24227732</v>
      </c>
      <c r="Q134" s="25">
        <f t="shared" ca="1" si="33"/>
        <v>26258559.490619108</v>
      </c>
      <c r="R134">
        <f t="shared" ca="1" si="34"/>
        <v>-3.5091009759208314E-5</v>
      </c>
    </row>
    <row r="135" spans="1:18" x14ac:dyDescent="0.2">
      <c r="A135" s="82">
        <v>20506</v>
      </c>
      <c r="B135" s="82">
        <v>8.2453322509147872E-2</v>
      </c>
      <c r="C135" s="82">
        <v>0.1</v>
      </c>
      <c r="D135" s="83">
        <f t="shared" si="20"/>
        <v>2.0506000000000002</v>
      </c>
      <c r="E135" s="83">
        <f t="shared" si="21"/>
        <v>8.2453322509147872E-2</v>
      </c>
      <c r="F135" s="25">
        <f t="shared" si="22"/>
        <v>0.20506000000000002</v>
      </c>
      <c r="G135" s="25">
        <f t="shared" si="23"/>
        <v>8.2453322509147883E-3</v>
      </c>
      <c r="H135" s="25">
        <f t="shared" si="24"/>
        <v>0.42049603600000007</v>
      </c>
      <c r="I135" s="25">
        <f t="shared" si="25"/>
        <v>0.8622691714216002</v>
      </c>
      <c r="J135" s="25">
        <f t="shared" si="26"/>
        <v>1.7681691629171334</v>
      </c>
      <c r="K135" s="25">
        <f t="shared" si="27"/>
        <v>1.6907878313725866E-2</v>
      </c>
      <c r="L135" s="25">
        <f t="shared" si="28"/>
        <v>3.4671295270126266E-2</v>
      </c>
      <c r="M135" s="25">
        <f t="shared" ca="1" si="29"/>
        <v>8.1788413522038653E-2</v>
      </c>
      <c r="N135" s="25">
        <f t="shared" ca="1" si="30"/>
        <v>4.4210396113860826E-8</v>
      </c>
      <c r="O135" s="24">
        <f t="shared" ca="1" si="31"/>
        <v>219530680.16632161</v>
      </c>
      <c r="P135" s="25">
        <f t="shared" ca="1" si="32"/>
        <v>191333278.24227732</v>
      </c>
      <c r="Q135" s="25">
        <f t="shared" ca="1" si="33"/>
        <v>26258559.490619108</v>
      </c>
      <c r="R135">
        <f t="shared" ca="1" si="34"/>
        <v>6.6490898710921953E-4</v>
      </c>
    </row>
    <row r="136" spans="1:18" x14ac:dyDescent="0.2">
      <c r="A136" s="82">
        <v>20491.5</v>
      </c>
      <c r="B136" s="82">
        <v>8.2734222673746249E-2</v>
      </c>
      <c r="C136" s="82">
        <v>0.1</v>
      </c>
      <c r="D136" s="83">
        <f t="shared" si="20"/>
        <v>2.04915</v>
      </c>
      <c r="E136" s="83">
        <f t="shared" si="21"/>
        <v>8.2734222673746249E-2</v>
      </c>
      <c r="F136" s="25">
        <f t="shared" si="22"/>
        <v>0.20491500000000001</v>
      </c>
      <c r="G136" s="25">
        <f t="shared" si="23"/>
        <v>8.2734222673746249E-3</v>
      </c>
      <c r="H136" s="25">
        <f t="shared" si="24"/>
        <v>0.41990157225000002</v>
      </c>
      <c r="I136" s="25">
        <f t="shared" si="25"/>
        <v>0.86044130677608754</v>
      </c>
      <c r="J136" s="25">
        <f t="shared" si="26"/>
        <v>1.7631733037802197</v>
      </c>
      <c r="K136" s="25">
        <f t="shared" si="27"/>
        <v>1.6953483239190714E-2</v>
      </c>
      <c r="L136" s="25">
        <f t="shared" si="28"/>
        <v>3.4740230179587654E-2</v>
      </c>
      <c r="M136" s="25">
        <f t="shared" ca="1" si="29"/>
        <v>8.1676691232536652E-2</v>
      </c>
      <c r="N136" s="25">
        <f t="shared" ca="1" si="30"/>
        <v>1.1183727491468475E-7</v>
      </c>
      <c r="O136" s="24">
        <f t="shared" ca="1" si="31"/>
        <v>220601291.39037237</v>
      </c>
      <c r="P136" s="25">
        <f t="shared" ca="1" si="32"/>
        <v>191154829.06845483</v>
      </c>
      <c r="Q136" s="25">
        <f t="shared" ca="1" si="33"/>
        <v>26288910.460417263</v>
      </c>
      <c r="R136">
        <f t="shared" ca="1" si="34"/>
        <v>1.0575314412095971E-3</v>
      </c>
    </row>
    <row r="137" spans="1:18" x14ac:dyDescent="0.2">
      <c r="A137" s="82">
        <v>20506</v>
      </c>
      <c r="B137" s="82">
        <v>8.2753322508845192E-2</v>
      </c>
      <c r="C137" s="82">
        <v>0.1</v>
      </c>
      <c r="D137" s="83">
        <f t="shared" si="20"/>
        <v>2.0506000000000002</v>
      </c>
      <c r="E137" s="83">
        <f t="shared" si="21"/>
        <v>8.2753322508845192E-2</v>
      </c>
      <c r="F137" s="25">
        <f t="shared" si="22"/>
        <v>0.20506000000000002</v>
      </c>
      <c r="G137" s="25">
        <f t="shared" si="23"/>
        <v>8.2753322508845196E-3</v>
      </c>
      <c r="H137" s="25">
        <f t="shared" si="24"/>
        <v>0.42049603600000007</v>
      </c>
      <c r="I137" s="25">
        <f t="shared" si="25"/>
        <v>0.8622691714216002</v>
      </c>
      <c r="J137" s="25">
        <f t="shared" si="26"/>
        <v>1.7681691629171334</v>
      </c>
      <c r="K137" s="25">
        <f t="shared" si="27"/>
        <v>1.6969396313663797E-2</v>
      </c>
      <c r="L137" s="25">
        <f t="shared" si="28"/>
        <v>3.4797444080798989E-2</v>
      </c>
      <c r="M137" s="25">
        <f t="shared" ca="1" si="29"/>
        <v>8.1788413522038653E-2</v>
      </c>
      <c r="N137" s="25">
        <f t="shared" ca="1" si="30"/>
        <v>9.310493528200231E-8</v>
      </c>
      <c r="O137" s="24">
        <f t="shared" ca="1" si="31"/>
        <v>219530680.16632161</v>
      </c>
      <c r="P137" s="25">
        <f t="shared" ca="1" si="32"/>
        <v>191333278.24227732</v>
      </c>
      <c r="Q137" s="25">
        <f t="shared" ca="1" si="33"/>
        <v>26258559.490619108</v>
      </c>
      <c r="R137">
        <f t="shared" ca="1" si="34"/>
        <v>9.6490898680653969E-4</v>
      </c>
    </row>
    <row r="138" spans="1:18" x14ac:dyDescent="0.2">
      <c r="A138" s="82">
        <v>21428</v>
      </c>
      <c r="B138" s="82">
        <v>8.1136777832849311E-2</v>
      </c>
      <c r="C138" s="82">
        <v>0.1</v>
      </c>
      <c r="D138" s="83">
        <f t="shared" si="20"/>
        <v>2.1427999999999998</v>
      </c>
      <c r="E138" s="83">
        <f t="shared" si="21"/>
        <v>8.1136777832849311E-2</v>
      </c>
      <c r="F138" s="25">
        <f t="shared" si="22"/>
        <v>0.21428</v>
      </c>
      <c r="G138" s="25">
        <f t="shared" si="23"/>
        <v>8.1136777832849314E-3</v>
      </c>
      <c r="H138" s="25">
        <f t="shared" si="24"/>
        <v>0.45915918399999994</v>
      </c>
      <c r="I138" s="25">
        <f t="shared" si="25"/>
        <v>0.98388629947519979</v>
      </c>
      <c r="J138" s="25">
        <f t="shared" si="26"/>
        <v>2.108271562515458</v>
      </c>
      <c r="K138" s="25">
        <f t="shared" si="27"/>
        <v>1.738598875402295E-2</v>
      </c>
      <c r="L138" s="25">
        <f t="shared" si="28"/>
        <v>3.7254696702120373E-2</v>
      </c>
      <c r="M138" s="25">
        <f t="shared" ca="1" si="29"/>
        <v>8.9029209819505767E-2</v>
      </c>
      <c r="N138" s="25">
        <f t="shared" ca="1" si="30"/>
        <v>6.2290482663997982E-6</v>
      </c>
      <c r="O138" s="24">
        <f t="shared" ca="1" si="31"/>
        <v>158036978.52407932</v>
      </c>
      <c r="P138" s="25">
        <f t="shared" ca="1" si="32"/>
        <v>199763070.58809745</v>
      </c>
      <c r="Q138" s="25">
        <f t="shared" ca="1" si="33"/>
        <v>24061102.564216096</v>
      </c>
      <c r="R138">
        <f t="shared" ca="1" si="34"/>
        <v>-7.8924319866564563E-3</v>
      </c>
    </row>
    <row r="139" spans="1:18" x14ac:dyDescent="0.2">
      <c r="A139" s="82">
        <v>19628.5</v>
      </c>
      <c r="B139" s="82">
        <v>8.715825733826911E-2</v>
      </c>
      <c r="C139" s="82">
        <v>0.1</v>
      </c>
      <c r="D139" s="83">
        <f t="shared" si="20"/>
        <v>1.96285</v>
      </c>
      <c r="E139" s="83">
        <f t="shared" si="21"/>
        <v>8.715825733826911E-2</v>
      </c>
      <c r="F139" s="25">
        <f t="shared" si="22"/>
        <v>0.19628500000000002</v>
      </c>
      <c r="G139" s="25">
        <f t="shared" si="23"/>
        <v>8.7158257338269107E-3</v>
      </c>
      <c r="H139" s="25">
        <f t="shared" si="24"/>
        <v>0.38527801225000002</v>
      </c>
      <c r="I139" s="25">
        <f t="shared" si="25"/>
        <v>0.75624294634491251</v>
      </c>
      <c r="J139" s="25">
        <f t="shared" si="26"/>
        <v>1.4843914672331116</v>
      </c>
      <c r="K139" s="25">
        <f t="shared" si="27"/>
        <v>1.7107858541642151E-2</v>
      </c>
      <c r="L139" s="25">
        <f t="shared" si="28"/>
        <v>3.3580160138462295E-2</v>
      </c>
      <c r="M139" s="25">
        <f t="shared" ca="1" si="29"/>
        <v>7.5147267503546292E-2</v>
      </c>
      <c r="N139" s="25">
        <f t="shared" ca="1" si="30"/>
        <v>1.4426387680981488E-5</v>
      </c>
      <c r="O139" s="24">
        <f t="shared" ca="1" si="31"/>
        <v>290480449.71685326</v>
      </c>
      <c r="P139" s="25">
        <f t="shared" ca="1" si="32"/>
        <v>178127171.09978923</v>
      </c>
      <c r="Q139" s="25">
        <f t="shared" ca="1" si="33"/>
        <v>27840679.471073132</v>
      </c>
      <c r="R139">
        <f t="shared" ca="1" si="34"/>
        <v>1.2010989834722818E-2</v>
      </c>
    </row>
    <row r="140" spans="1:18" x14ac:dyDescent="0.2">
      <c r="A140" s="82">
        <v>20491.5</v>
      </c>
      <c r="B140" s="82">
        <v>8.3734222677587955E-2</v>
      </c>
      <c r="C140" s="82">
        <v>0.1</v>
      </c>
      <c r="D140" s="83">
        <f t="shared" si="20"/>
        <v>2.04915</v>
      </c>
      <c r="E140" s="83">
        <f t="shared" si="21"/>
        <v>8.3734222677587955E-2</v>
      </c>
      <c r="F140" s="25">
        <f t="shared" si="22"/>
        <v>0.20491500000000001</v>
      </c>
      <c r="G140" s="25">
        <f t="shared" si="23"/>
        <v>8.3734222677587962E-3</v>
      </c>
      <c r="H140" s="25">
        <f t="shared" si="24"/>
        <v>0.41990157225000002</v>
      </c>
      <c r="I140" s="25">
        <f t="shared" si="25"/>
        <v>0.86044130677608754</v>
      </c>
      <c r="J140" s="25">
        <f t="shared" si="26"/>
        <v>1.7631733037802197</v>
      </c>
      <c r="K140" s="25">
        <f t="shared" si="27"/>
        <v>1.7158398239977939E-2</v>
      </c>
      <c r="L140" s="25">
        <f t="shared" si="28"/>
        <v>3.5160131753450792E-2</v>
      </c>
      <c r="M140" s="25">
        <f t="shared" ca="1" si="29"/>
        <v>8.1676691232536652E-2</v>
      </c>
      <c r="N140" s="25">
        <f t="shared" ca="1" si="30"/>
        <v>4.2334356473749024E-7</v>
      </c>
      <c r="O140" s="24">
        <f t="shared" ca="1" si="31"/>
        <v>220601291.39037237</v>
      </c>
      <c r="P140" s="25">
        <f t="shared" ca="1" si="32"/>
        <v>191154829.06845483</v>
      </c>
      <c r="Q140" s="25">
        <f t="shared" ca="1" si="33"/>
        <v>26288910.460417263</v>
      </c>
      <c r="R140">
        <f t="shared" ca="1" si="34"/>
        <v>2.0575314450513027E-3</v>
      </c>
    </row>
    <row r="141" spans="1:18" x14ac:dyDescent="0.2">
      <c r="A141" s="82">
        <v>20499</v>
      </c>
      <c r="B141" s="82">
        <v>8.6144049515400542E-2</v>
      </c>
      <c r="C141" s="82">
        <v>0.1</v>
      </c>
      <c r="D141" s="83">
        <f t="shared" si="20"/>
        <v>2.0499000000000001</v>
      </c>
      <c r="E141" s="83">
        <f t="shared" si="21"/>
        <v>8.6144049515400542E-2</v>
      </c>
      <c r="F141" s="25">
        <f t="shared" si="22"/>
        <v>0.20499000000000001</v>
      </c>
      <c r="G141" s="25">
        <f t="shared" si="23"/>
        <v>8.6144049515400542E-3</v>
      </c>
      <c r="H141" s="25">
        <f t="shared" si="24"/>
        <v>0.42020900100000003</v>
      </c>
      <c r="I141" s="25">
        <f t="shared" si="25"/>
        <v>0.8613864311499001</v>
      </c>
      <c r="J141" s="25">
        <f t="shared" si="26"/>
        <v>1.7657560452141803</v>
      </c>
      <c r="K141" s="25">
        <f t="shared" si="27"/>
        <v>1.7658668710161956E-2</v>
      </c>
      <c r="L141" s="25">
        <f t="shared" si="28"/>
        <v>3.6198504988960996E-2</v>
      </c>
      <c r="M141" s="25">
        <f t="shared" ca="1" si="29"/>
        <v>8.1734470305911688E-2</v>
      </c>
      <c r="N141" s="25">
        <f t="shared" ca="1" si="30"/>
        <v>1.9444388804756344E-6</v>
      </c>
      <c r="O141" s="24">
        <f t="shared" ca="1" si="31"/>
        <v>220047113.05028442</v>
      </c>
      <c r="P141" s="25">
        <f t="shared" ca="1" si="32"/>
        <v>191247302.98244566</v>
      </c>
      <c r="Q141" s="25">
        <f t="shared" ca="1" si="33"/>
        <v>26273228.720175818</v>
      </c>
      <c r="R141">
        <f t="shared" ca="1" si="34"/>
        <v>4.4095792094888536E-3</v>
      </c>
    </row>
    <row r="142" spans="1:18" x14ac:dyDescent="0.2">
      <c r="A142" s="82">
        <v>21431</v>
      </c>
      <c r="B142" s="82">
        <v>8.4145302505803474E-2</v>
      </c>
      <c r="C142" s="82">
        <v>0.1</v>
      </c>
      <c r="D142" s="83">
        <f t="shared" si="20"/>
        <v>2.1431</v>
      </c>
      <c r="E142" s="83">
        <f t="shared" si="21"/>
        <v>8.4145302505803474E-2</v>
      </c>
      <c r="F142" s="25">
        <f t="shared" si="22"/>
        <v>0.21431</v>
      </c>
      <c r="G142" s="25">
        <f t="shared" si="23"/>
        <v>8.4145302505803481E-3</v>
      </c>
      <c r="H142" s="25">
        <f t="shared" si="24"/>
        <v>0.45928776100000002</v>
      </c>
      <c r="I142" s="25">
        <f t="shared" si="25"/>
        <v>0.98429960059910004</v>
      </c>
      <c r="J142" s="25">
        <f t="shared" si="26"/>
        <v>2.1094524740439313</v>
      </c>
      <c r="K142" s="25">
        <f t="shared" si="27"/>
        <v>1.8033179780018744E-2</v>
      </c>
      <c r="L142" s="25">
        <f t="shared" si="28"/>
        <v>3.8646907586558171E-2</v>
      </c>
      <c r="M142" s="25">
        <f t="shared" ca="1" si="29"/>
        <v>8.9053209546550494E-2</v>
      </c>
      <c r="N142" s="25">
        <f t="shared" ca="1" si="30"/>
        <v>2.4087551520614172E-6</v>
      </c>
      <c r="O142" s="24">
        <f t="shared" ca="1" si="31"/>
        <v>157857321.56641021</v>
      </c>
      <c r="P142" s="25">
        <f t="shared" ca="1" si="32"/>
        <v>199780908.94936198</v>
      </c>
      <c r="Q142" s="25">
        <f t="shared" ca="1" si="33"/>
        <v>24053136.836739648</v>
      </c>
      <c r="R142">
        <f t="shared" ca="1" si="34"/>
        <v>-4.9079070407470199E-3</v>
      </c>
    </row>
    <row r="143" spans="1:18" x14ac:dyDescent="0.2">
      <c r="A143" s="82">
        <v>19628.5</v>
      </c>
      <c r="B143" s="82">
        <v>9.0158257335242312E-2</v>
      </c>
      <c r="C143" s="82">
        <v>0.1</v>
      </c>
      <c r="D143" s="83">
        <f t="shared" si="20"/>
        <v>1.96285</v>
      </c>
      <c r="E143" s="83">
        <f t="shared" si="21"/>
        <v>9.0158257335242312E-2</v>
      </c>
      <c r="F143" s="25">
        <f t="shared" si="22"/>
        <v>0.19628500000000002</v>
      </c>
      <c r="G143" s="25">
        <f t="shared" si="23"/>
        <v>9.0158257335242308E-3</v>
      </c>
      <c r="H143" s="25">
        <f t="shared" si="24"/>
        <v>0.38527801225000002</v>
      </c>
      <c r="I143" s="25">
        <f t="shared" si="25"/>
        <v>0.75624294634491251</v>
      </c>
      <c r="J143" s="25">
        <f t="shared" si="26"/>
        <v>1.4843914672331116</v>
      </c>
      <c r="K143" s="25">
        <f t="shared" si="27"/>
        <v>1.7696713541048036E-2</v>
      </c>
      <c r="L143" s="25">
        <f t="shared" si="28"/>
        <v>3.4735994174046138E-2</v>
      </c>
      <c r="M143" s="25">
        <f t="shared" ca="1" si="29"/>
        <v>7.5147267503546292E-2</v>
      </c>
      <c r="N143" s="25">
        <f t="shared" ca="1" si="30"/>
        <v>2.2532981572728131E-5</v>
      </c>
      <c r="O143" s="24">
        <f t="shared" ca="1" si="31"/>
        <v>290480449.71685326</v>
      </c>
      <c r="P143" s="25">
        <f t="shared" ca="1" si="32"/>
        <v>178127171.09978923</v>
      </c>
      <c r="Q143" s="25">
        <f t="shared" ca="1" si="33"/>
        <v>27840679.471073132</v>
      </c>
      <c r="R143">
        <f t="shared" ca="1" si="34"/>
        <v>1.501098983169602E-2</v>
      </c>
    </row>
    <row r="144" spans="1:18" x14ac:dyDescent="0.2">
      <c r="A144" s="82">
        <v>21425.5</v>
      </c>
      <c r="B144" s="82">
        <v>8.562968217194375E-2</v>
      </c>
      <c r="C144" s="82">
        <v>0.1</v>
      </c>
      <c r="D144" s="83">
        <f t="shared" si="20"/>
        <v>2.14255</v>
      </c>
      <c r="E144" s="83">
        <f t="shared" si="21"/>
        <v>8.562968217194375E-2</v>
      </c>
      <c r="F144" s="25">
        <f t="shared" si="22"/>
        <v>0.214255</v>
      </c>
      <c r="G144" s="25">
        <f t="shared" si="23"/>
        <v>8.562968217194376E-3</v>
      </c>
      <c r="H144" s="25">
        <f t="shared" si="24"/>
        <v>0.45905205025000001</v>
      </c>
      <c r="I144" s="25">
        <f t="shared" si="25"/>
        <v>0.9835419702631375</v>
      </c>
      <c r="J144" s="25">
        <f t="shared" si="26"/>
        <v>2.1072878483872852</v>
      </c>
      <c r="K144" s="25">
        <f t="shared" si="27"/>
        <v>1.8346587553749811E-2</v>
      </c>
      <c r="L144" s="25">
        <f t="shared" si="28"/>
        <v>3.9308481163286654E-2</v>
      </c>
      <c r="M144" s="25">
        <f t="shared" ca="1" si="29"/>
        <v>8.900921222542596E-2</v>
      </c>
      <c r="N144" s="25">
        <f t="shared" ca="1" si="30"/>
        <v>1.1421223382389471E-6</v>
      </c>
      <c r="O144" s="24">
        <f t="shared" ca="1" si="31"/>
        <v>158186790.41855371</v>
      </c>
      <c r="P144" s="25">
        <f t="shared" ca="1" si="32"/>
        <v>199748156.91008395</v>
      </c>
      <c r="Q144" s="25">
        <f t="shared" ca="1" si="33"/>
        <v>24067736.858469654</v>
      </c>
      <c r="R144">
        <f t="shared" ca="1" si="34"/>
        <v>-3.3795300534822104E-3</v>
      </c>
    </row>
    <row r="145" spans="1:18" x14ac:dyDescent="0.2">
      <c r="A145" s="82">
        <v>21278.5</v>
      </c>
      <c r="B145" s="82">
        <v>8.802613061847904E-2</v>
      </c>
      <c r="C145" s="82">
        <v>0.1</v>
      </c>
      <c r="D145" s="83">
        <f t="shared" si="20"/>
        <v>2.12785</v>
      </c>
      <c r="E145" s="83">
        <f t="shared" si="21"/>
        <v>8.802613061847904E-2</v>
      </c>
      <c r="F145" s="25">
        <f t="shared" si="22"/>
        <v>0.212785</v>
      </c>
      <c r="G145" s="25">
        <f t="shared" si="23"/>
        <v>8.8026130618479043E-3</v>
      </c>
      <c r="H145" s="25">
        <f t="shared" si="24"/>
        <v>0.45277456225000001</v>
      </c>
      <c r="I145" s="25">
        <f t="shared" si="25"/>
        <v>0.96343635228366253</v>
      </c>
      <c r="J145" s="25">
        <f t="shared" si="26"/>
        <v>2.0500480422067913</v>
      </c>
      <c r="K145" s="25">
        <f t="shared" si="27"/>
        <v>1.8730640203653063E-2</v>
      </c>
      <c r="L145" s="25">
        <f t="shared" si="28"/>
        <v>3.9855992757343167E-2</v>
      </c>
      <c r="M145" s="25">
        <f t="shared" ca="1" si="29"/>
        <v>8.7836835502290711E-2</v>
      </c>
      <c r="N145" s="25">
        <f t="shared" ca="1" si="30"/>
        <v>3.583264101275292E-9</v>
      </c>
      <c r="O145" s="24">
        <f t="shared" ca="1" si="31"/>
        <v>167152895.50908151</v>
      </c>
      <c r="P145" s="25">
        <f t="shared" ca="1" si="32"/>
        <v>198794098.14010701</v>
      </c>
      <c r="Q145" s="25">
        <f t="shared" ca="1" si="33"/>
        <v>24451676.563946415</v>
      </c>
      <c r="R145">
        <f t="shared" ca="1" si="34"/>
        <v>1.8929511618832884E-4</v>
      </c>
    </row>
    <row r="146" spans="1:18" x14ac:dyDescent="0.2">
      <c r="A146" s="82">
        <v>21279</v>
      </c>
      <c r="B146" s="82">
        <v>8.8227455998510423E-2</v>
      </c>
      <c r="C146" s="82">
        <v>0.1</v>
      </c>
      <c r="D146" s="83">
        <f t="shared" si="20"/>
        <v>2.1278999999999999</v>
      </c>
      <c r="E146" s="83">
        <f t="shared" si="21"/>
        <v>8.8227455998510423E-2</v>
      </c>
      <c r="F146" s="25">
        <f t="shared" si="22"/>
        <v>0.21279000000000001</v>
      </c>
      <c r="G146" s="25">
        <f t="shared" si="23"/>
        <v>8.822745599851042E-3</v>
      </c>
      <c r="H146" s="25">
        <f t="shared" si="24"/>
        <v>0.45279584099999998</v>
      </c>
      <c r="I146" s="25">
        <f t="shared" si="25"/>
        <v>0.96350427006389994</v>
      </c>
      <c r="J146" s="25">
        <f t="shared" si="26"/>
        <v>2.0502407362689725</v>
      </c>
      <c r="K146" s="25">
        <f t="shared" si="27"/>
        <v>1.8773920361923033E-2</v>
      </c>
      <c r="L146" s="25">
        <f t="shared" si="28"/>
        <v>3.9949025138136023E-2</v>
      </c>
      <c r="M146" s="25">
        <f t="shared" ca="1" si="29"/>
        <v>8.7840811572982708E-2</v>
      </c>
      <c r="N146" s="25">
        <f t="shared" ca="1" si="30"/>
        <v>1.4949391179165732E-8</v>
      </c>
      <c r="O146" s="24">
        <f t="shared" ca="1" si="31"/>
        <v>167121871.72817913</v>
      </c>
      <c r="P146" s="25">
        <f t="shared" ca="1" si="32"/>
        <v>198797599.70350078</v>
      </c>
      <c r="Q146" s="25">
        <f t="shared" ca="1" si="33"/>
        <v>24450391.374625601</v>
      </c>
      <c r="R146">
        <f t="shared" ca="1" si="34"/>
        <v>3.8664442552771572E-4</v>
      </c>
    </row>
    <row r="147" spans="1:18" x14ac:dyDescent="0.2">
      <c r="A147" s="82">
        <v>21278.5</v>
      </c>
      <c r="B147" s="82">
        <v>8.832613061817636E-2</v>
      </c>
      <c r="C147" s="82">
        <v>0.1</v>
      </c>
      <c r="D147" s="83">
        <f t="shared" si="20"/>
        <v>2.12785</v>
      </c>
      <c r="E147" s="83">
        <f t="shared" si="21"/>
        <v>8.832613061817636E-2</v>
      </c>
      <c r="F147" s="25">
        <f t="shared" si="22"/>
        <v>0.212785</v>
      </c>
      <c r="G147" s="25">
        <f t="shared" si="23"/>
        <v>8.8326130618176357E-3</v>
      </c>
      <c r="H147" s="25">
        <f t="shared" si="24"/>
        <v>0.45277456225000001</v>
      </c>
      <c r="I147" s="25">
        <f t="shared" si="25"/>
        <v>0.96343635228366253</v>
      </c>
      <c r="J147" s="25">
        <f t="shared" si="26"/>
        <v>2.0500480422067913</v>
      </c>
      <c r="K147" s="25">
        <f t="shared" si="27"/>
        <v>1.8794475703588658E-2</v>
      </c>
      <c r="L147" s="25">
        <f t="shared" si="28"/>
        <v>3.9991825125881127E-2</v>
      </c>
      <c r="M147" s="25">
        <f t="shared" ca="1" si="29"/>
        <v>8.7836835502290711E-2</v>
      </c>
      <c r="N147" s="25">
        <f t="shared" ca="1" si="30"/>
        <v>2.3940971042955069E-8</v>
      </c>
      <c r="O147" s="24">
        <f t="shared" ca="1" si="31"/>
        <v>167152895.50908151</v>
      </c>
      <c r="P147" s="25">
        <f t="shared" ca="1" si="32"/>
        <v>198794098.14010701</v>
      </c>
      <c r="Q147" s="25">
        <f t="shared" ca="1" si="33"/>
        <v>24451676.563946415</v>
      </c>
      <c r="R147">
        <f t="shared" ca="1" si="34"/>
        <v>4.89295115885649E-4</v>
      </c>
    </row>
    <row r="148" spans="1:18" x14ac:dyDescent="0.2">
      <c r="A148" s="82">
        <v>21279</v>
      </c>
      <c r="B148" s="82">
        <v>8.8427455993457998E-2</v>
      </c>
      <c r="C148" s="82">
        <v>0.1</v>
      </c>
      <c r="D148" s="83">
        <f t="shared" si="20"/>
        <v>2.1278999999999999</v>
      </c>
      <c r="E148" s="83">
        <f t="shared" si="21"/>
        <v>8.8427455993457998E-2</v>
      </c>
      <c r="F148" s="25">
        <f t="shared" si="22"/>
        <v>0.21279000000000001</v>
      </c>
      <c r="G148" s="25">
        <f t="shared" si="23"/>
        <v>8.8427455993457995E-3</v>
      </c>
      <c r="H148" s="25">
        <f t="shared" si="24"/>
        <v>0.45279584099999998</v>
      </c>
      <c r="I148" s="25">
        <f t="shared" si="25"/>
        <v>0.96350427006389994</v>
      </c>
      <c r="J148" s="25">
        <f t="shared" si="26"/>
        <v>2.0502407362689725</v>
      </c>
      <c r="K148" s="25">
        <f t="shared" si="27"/>
        <v>1.8816478360847926E-2</v>
      </c>
      <c r="L148" s="25">
        <f t="shared" si="28"/>
        <v>4.0039584304048297E-2</v>
      </c>
      <c r="M148" s="25">
        <f t="shared" ca="1" si="29"/>
        <v>8.7840811572982708E-2</v>
      </c>
      <c r="N148" s="25">
        <f t="shared" ca="1" si="30"/>
        <v>3.4415167607478978E-8</v>
      </c>
      <c r="O148" s="24">
        <f t="shared" ca="1" si="31"/>
        <v>167121871.72817913</v>
      </c>
      <c r="P148" s="25">
        <f t="shared" ca="1" si="32"/>
        <v>198797599.70350078</v>
      </c>
      <c r="Q148" s="25">
        <f t="shared" ca="1" si="33"/>
        <v>24450391.374625601</v>
      </c>
      <c r="R148">
        <f t="shared" ca="1" si="34"/>
        <v>5.8664442047529075E-4</v>
      </c>
    </row>
    <row r="149" spans="1:18" x14ac:dyDescent="0.2">
      <c r="A149" s="82">
        <v>21279</v>
      </c>
      <c r="B149" s="82">
        <v>8.9827455994470812E-2</v>
      </c>
      <c r="C149" s="82">
        <v>0.1</v>
      </c>
      <c r="D149" s="83">
        <f t="shared" ref="D149:D212" si="35">A149/A$18</f>
        <v>2.1278999999999999</v>
      </c>
      <c r="E149" s="83">
        <f t="shared" ref="E149:E212" si="36">B149/B$18</f>
        <v>8.9827455994470812E-2</v>
      </c>
      <c r="F149" s="25">
        <f t="shared" ref="F149:F212" si="37">$C149*D149</f>
        <v>0.21279000000000001</v>
      </c>
      <c r="G149" s="25">
        <f t="shared" ref="G149:G212" si="38">$C149*E149</f>
        <v>8.9827455994470808E-3</v>
      </c>
      <c r="H149" s="25">
        <f t="shared" ref="H149:H212" si="39">C149*D149*D149</f>
        <v>0.45279584099999998</v>
      </c>
      <c r="I149" s="25">
        <f t="shared" ref="I149:I212" si="40">C149*D149*D149*D149</f>
        <v>0.96350427006389994</v>
      </c>
      <c r="J149" s="25">
        <f t="shared" ref="J149:J212" si="41">C149*D149*D149*D149*D149</f>
        <v>2.0502407362689725</v>
      </c>
      <c r="K149" s="25">
        <f t="shared" ref="K149:K212" si="42">C149*E149*D149</f>
        <v>1.9114384361063441E-2</v>
      </c>
      <c r="L149" s="25">
        <f t="shared" ref="L149:L212" si="43">C149*E149*D149*D149</f>
        <v>4.0673498481906892E-2</v>
      </c>
      <c r="M149" s="25">
        <f t="shared" ref="M149:M212" ca="1" si="44">+E$4+E$5*D149+E$6*D149^2</f>
        <v>8.7840811572982708E-2</v>
      </c>
      <c r="N149" s="25">
        <f t="shared" ref="N149:N212" ca="1" si="45">C149*(M149-E149)^2</f>
        <v>3.9467560574298038E-7</v>
      </c>
      <c r="O149" s="24">
        <f t="shared" ref="O149:O212" ca="1" si="46">(C149*O$1-O$2*F149+O$3*H149)^2</f>
        <v>167121871.72817913</v>
      </c>
      <c r="P149" s="25">
        <f t="shared" ref="P149:P212" ca="1" si="47">(-C149*O$2+O$4*F149-O$5*H149)^2</f>
        <v>198797599.70350078</v>
      </c>
      <c r="Q149" s="25">
        <f t="shared" ref="Q149:Q212" ca="1" si="48">+(C149*O$3-F149*O$5+H149*O$6)^2</f>
        <v>24450391.374625601</v>
      </c>
      <c r="R149">
        <f t="shared" ref="R149:R212" ca="1" si="49">+E149-M149</f>
        <v>1.9866444214881041E-3</v>
      </c>
    </row>
    <row r="150" spans="1:18" x14ac:dyDescent="0.2">
      <c r="A150" s="82">
        <v>21278.5</v>
      </c>
      <c r="B150" s="82">
        <v>9.0426130616057601E-2</v>
      </c>
      <c r="C150" s="82">
        <v>0.1</v>
      </c>
      <c r="D150" s="83">
        <f t="shared" si="35"/>
        <v>2.12785</v>
      </c>
      <c r="E150" s="83">
        <f t="shared" si="36"/>
        <v>9.0426130616057601E-2</v>
      </c>
      <c r="F150" s="25">
        <f t="shared" si="37"/>
        <v>0.212785</v>
      </c>
      <c r="G150" s="25">
        <f t="shared" si="38"/>
        <v>9.0426130616057601E-3</v>
      </c>
      <c r="H150" s="25">
        <f t="shared" si="39"/>
        <v>0.45277456225000001</v>
      </c>
      <c r="I150" s="25">
        <f t="shared" si="40"/>
        <v>0.96343635228366253</v>
      </c>
      <c r="J150" s="25">
        <f t="shared" si="41"/>
        <v>2.0500480422067913</v>
      </c>
      <c r="K150" s="25">
        <f t="shared" si="42"/>
        <v>1.9241324203137816E-2</v>
      </c>
      <c r="L150" s="25">
        <f t="shared" si="43"/>
        <v>4.0942651705646801E-2</v>
      </c>
      <c r="M150" s="25">
        <f t="shared" ca="1" si="44"/>
        <v>8.7836835502290711E-2</v>
      </c>
      <c r="N150" s="25">
        <f t="shared" ca="1" si="45"/>
        <v>6.7044491861770932E-7</v>
      </c>
      <c r="O150" s="24">
        <f t="shared" ca="1" si="46"/>
        <v>167152895.50908151</v>
      </c>
      <c r="P150" s="25">
        <f t="shared" ca="1" si="47"/>
        <v>198794098.14010701</v>
      </c>
      <c r="Q150" s="25">
        <f t="shared" ca="1" si="48"/>
        <v>24451676.563946415</v>
      </c>
      <c r="R150">
        <f t="shared" ca="1" si="49"/>
        <v>2.5892951137668901E-3</v>
      </c>
    </row>
    <row r="151" spans="1:18" x14ac:dyDescent="0.2">
      <c r="A151" s="82">
        <v>22471.5</v>
      </c>
      <c r="B151" s="82">
        <v>9.1418941436957155E-2</v>
      </c>
      <c r="C151" s="82">
        <v>0.1</v>
      </c>
      <c r="D151" s="83">
        <f t="shared" si="35"/>
        <v>2.24715</v>
      </c>
      <c r="E151" s="83">
        <f t="shared" si="36"/>
        <v>9.1418941436957155E-2</v>
      </c>
      <c r="F151" s="25">
        <f t="shared" si="37"/>
        <v>0.224715</v>
      </c>
      <c r="G151" s="25">
        <f t="shared" si="38"/>
        <v>9.1418941436957162E-3</v>
      </c>
      <c r="H151" s="25">
        <f t="shared" si="39"/>
        <v>0.50496831224999994</v>
      </c>
      <c r="I151" s="25">
        <f t="shared" si="40"/>
        <v>1.1347395428725873</v>
      </c>
      <c r="J151" s="25">
        <f t="shared" si="41"/>
        <v>2.5499299637661346</v>
      </c>
      <c r="K151" s="25">
        <f t="shared" si="42"/>
        <v>2.054320742500583E-2</v>
      </c>
      <c r="L151" s="25">
        <f t="shared" si="43"/>
        <v>4.6163668565101852E-2</v>
      </c>
      <c r="M151" s="25">
        <f t="shared" ca="1" si="44"/>
        <v>9.7549135660996072E-2</v>
      </c>
      <c r="N151" s="25">
        <f t="shared" ca="1" si="45"/>
        <v>3.7579281224440115E-6</v>
      </c>
      <c r="O151" s="24">
        <f t="shared" ca="1" si="46"/>
        <v>102961512.14360207</v>
      </c>
      <c r="P151" s="25">
        <f t="shared" ca="1" si="47"/>
        <v>202106293.6308879</v>
      </c>
      <c r="Q151" s="25">
        <f t="shared" ca="1" si="48"/>
        <v>21012813.485511161</v>
      </c>
      <c r="R151">
        <f t="shared" ca="1" si="49"/>
        <v>-6.1301942240389179E-3</v>
      </c>
    </row>
    <row r="152" spans="1:18" x14ac:dyDescent="0.2">
      <c r="A152" s="82">
        <v>22168.5</v>
      </c>
      <c r="B152" s="82">
        <v>9.2617423435118112E-2</v>
      </c>
      <c r="C152" s="82">
        <v>0.1</v>
      </c>
      <c r="D152" s="83">
        <f t="shared" si="35"/>
        <v>2.21685</v>
      </c>
      <c r="E152" s="83">
        <f t="shared" si="36"/>
        <v>9.2617423435118112E-2</v>
      </c>
      <c r="F152" s="25">
        <f t="shared" si="37"/>
        <v>0.22168500000000002</v>
      </c>
      <c r="G152" s="25">
        <f t="shared" si="38"/>
        <v>9.2617423435118109E-3</v>
      </c>
      <c r="H152" s="25">
        <f t="shared" si="39"/>
        <v>0.49144239225000003</v>
      </c>
      <c r="I152" s="25">
        <f t="shared" si="40"/>
        <v>1.0894540672594126</v>
      </c>
      <c r="J152" s="25">
        <f t="shared" si="41"/>
        <v>2.415156249004029</v>
      </c>
      <c r="K152" s="25">
        <f t="shared" si="42"/>
        <v>2.0531893514214156E-2</v>
      </c>
      <c r="L152" s="25">
        <f t="shared" si="43"/>
        <v>4.5516128136985655E-2</v>
      </c>
      <c r="M152" s="25">
        <f t="shared" ca="1" si="44"/>
        <v>9.5039665824385305E-2</v>
      </c>
      <c r="N152" s="25">
        <f t="shared" ca="1" si="45"/>
        <v>5.8672581923628406E-7</v>
      </c>
      <c r="O152" s="24">
        <f t="shared" ca="1" si="46"/>
        <v>117465353.18622003</v>
      </c>
      <c r="P152" s="25">
        <f t="shared" ca="1" si="47"/>
        <v>202227972.71167338</v>
      </c>
      <c r="Q152" s="25">
        <f t="shared" ca="1" si="48"/>
        <v>21951719.955443978</v>
      </c>
      <c r="R152">
        <f t="shared" ca="1" si="49"/>
        <v>-2.4222423892671929E-3</v>
      </c>
    </row>
    <row r="153" spans="1:18" x14ac:dyDescent="0.2">
      <c r="A153" s="82">
        <v>22301</v>
      </c>
      <c r="B153" s="82">
        <v>9.2991590222687909E-2</v>
      </c>
      <c r="C153" s="82">
        <v>0.1</v>
      </c>
      <c r="D153" s="83">
        <f t="shared" si="35"/>
        <v>2.2301000000000002</v>
      </c>
      <c r="E153" s="83">
        <f t="shared" si="36"/>
        <v>9.2991590222687909E-2</v>
      </c>
      <c r="F153" s="25">
        <f t="shared" si="37"/>
        <v>0.22301000000000004</v>
      </c>
      <c r="G153" s="25">
        <f t="shared" si="38"/>
        <v>9.2991590222687905E-3</v>
      </c>
      <c r="H153" s="25">
        <f t="shared" si="39"/>
        <v>0.49733460100000015</v>
      </c>
      <c r="I153" s="25">
        <f t="shared" si="40"/>
        <v>1.1091058936901004</v>
      </c>
      <c r="J153" s="25">
        <f t="shared" si="41"/>
        <v>2.4734170535182929</v>
      </c>
      <c r="K153" s="25">
        <f t="shared" si="42"/>
        <v>2.0738054535561632E-2</v>
      </c>
      <c r="L153" s="25">
        <f t="shared" si="43"/>
        <v>4.6247935419755998E-2</v>
      </c>
      <c r="M153" s="25">
        <f t="shared" ca="1" si="44"/>
        <v>9.6133462042376022E-2</v>
      </c>
      <c r="N153" s="25">
        <f t="shared" ca="1" si="45"/>
        <v>9.8713585313502973E-7</v>
      </c>
      <c r="O153" s="24">
        <f t="shared" ca="1" si="46"/>
        <v>110978242.00616477</v>
      </c>
      <c r="P153" s="25">
        <f t="shared" ca="1" si="47"/>
        <v>202255737.11312437</v>
      </c>
      <c r="Q153" s="25">
        <f t="shared" ca="1" si="48"/>
        <v>21546108.658811908</v>
      </c>
      <c r="R153">
        <f t="shared" ca="1" si="49"/>
        <v>-3.1418718196881135E-3</v>
      </c>
    </row>
    <row r="154" spans="1:18" x14ac:dyDescent="0.2">
      <c r="A154" s="82">
        <v>22254.5</v>
      </c>
      <c r="B154" s="82">
        <v>9.4023797094523395E-2</v>
      </c>
      <c r="C154" s="82">
        <v>0.1</v>
      </c>
      <c r="D154" s="83">
        <f t="shared" si="35"/>
        <v>2.2254499999999999</v>
      </c>
      <c r="E154" s="83">
        <f t="shared" si="36"/>
        <v>9.4023797094523395E-2</v>
      </c>
      <c r="F154" s="25">
        <f t="shared" si="37"/>
        <v>0.22254499999999999</v>
      </c>
      <c r="G154" s="25">
        <f t="shared" si="38"/>
        <v>9.4023797094523395E-3</v>
      </c>
      <c r="H154" s="25">
        <f t="shared" si="39"/>
        <v>0.49526277024999998</v>
      </c>
      <c r="I154" s="25">
        <f t="shared" si="40"/>
        <v>1.1021825320528624</v>
      </c>
      <c r="J154" s="25">
        <f t="shared" si="41"/>
        <v>2.4528521159570427</v>
      </c>
      <c r="K154" s="25">
        <f t="shared" si="42"/>
        <v>2.0924525924400708E-2</v>
      </c>
      <c r="L154" s="25">
        <f t="shared" si="43"/>
        <v>4.6566486218457555E-2</v>
      </c>
      <c r="M154" s="25">
        <f t="shared" ca="1" si="44"/>
        <v>9.5748967908208221E-2</v>
      </c>
      <c r="N154" s="25">
        <f t="shared" ca="1" si="45"/>
        <v>2.9762143363899647E-7</v>
      </c>
      <c r="O154" s="24">
        <f t="shared" ca="1" si="46"/>
        <v>113229015.71433926</v>
      </c>
      <c r="P154" s="25">
        <f t="shared" ca="1" si="47"/>
        <v>202260328.93441644</v>
      </c>
      <c r="Q154" s="25">
        <f t="shared" ca="1" si="48"/>
        <v>21689355.064917002</v>
      </c>
      <c r="R154">
        <f t="shared" ca="1" si="49"/>
        <v>-1.7251708136848259E-3</v>
      </c>
    </row>
    <row r="155" spans="1:18" x14ac:dyDescent="0.2">
      <c r="A155" s="82">
        <v>22298.5</v>
      </c>
      <c r="B155" s="82">
        <v>9.4682531886544768E-2</v>
      </c>
      <c r="C155" s="82">
        <v>0.1</v>
      </c>
      <c r="D155" s="83">
        <f t="shared" si="35"/>
        <v>2.2298499999999999</v>
      </c>
      <c r="E155" s="83">
        <f t="shared" si="36"/>
        <v>9.4682531886544768E-2</v>
      </c>
      <c r="F155" s="25">
        <f t="shared" si="37"/>
        <v>0.22298499999999999</v>
      </c>
      <c r="G155" s="25">
        <f t="shared" si="38"/>
        <v>9.4682531886544768E-3</v>
      </c>
      <c r="H155" s="25">
        <f t="shared" si="39"/>
        <v>0.49722310224999994</v>
      </c>
      <c r="I155" s="25">
        <f t="shared" si="40"/>
        <v>1.1087329345521624</v>
      </c>
      <c r="J155" s="25">
        <f t="shared" si="41"/>
        <v>2.472308134111139</v>
      </c>
      <c r="K155" s="25">
        <f t="shared" si="42"/>
        <v>2.1112784372721183E-2</v>
      </c>
      <c r="L155" s="25">
        <f t="shared" si="43"/>
        <v>4.707834223351233E-2</v>
      </c>
      <c r="M155" s="25">
        <f t="shared" ca="1" si="44"/>
        <v>9.6112772887072873E-2</v>
      </c>
      <c r="N155" s="25">
        <f t="shared" ca="1" si="45"/>
        <v>2.0455893195916326E-7</v>
      </c>
      <c r="O155" s="24">
        <f t="shared" ca="1" si="46"/>
        <v>111098544.43185106</v>
      </c>
      <c r="P155" s="25">
        <f t="shared" ca="1" si="47"/>
        <v>202256378.31915963</v>
      </c>
      <c r="Q155" s="25">
        <f t="shared" ca="1" si="48"/>
        <v>21553834.492343452</v>
      </c>
      <c r="R155">
        <f t="shared" ca="1" si="49"/>
        <v>-1.4302410005281041E-3</v>
      </c>
    </row>
    <row r="156" spans="1:18" x14ac:dyDescent="0.2">
      <c r="A156" s="82">
        <v>22252</v>
      </c>
      <c r="B156" s="82">
        <v>9.4814817761451273E-2</v>
      </c>
      <c r="C156" s="82">
        <v>0.1</v>
      </c>
      <c r="D156" s="83">
        <f t="shared" si="35"/>
        <v>2.2252000000000001</v>
      </c>
      <c r="E156" s="83">
        <f t="shared" si="36"/>
        <v>9.4814817761451273E-2</v>
      </c>
      <c r="F156" s="25">
        <f t="shared" si="37"/>
        <v>0.22252000000000002</v>
      </c>
      <c r="G156" s="25">
        <f t="shared" si="38"/>
        <v>9.4814817761451273E-3</v>
      </c>
      <c r="H156" s="25">
        <f t="shared" si="39"/>
        <v>0.49515150400000008</v>
      </c>
      <c r="I156" s="25">
        <f t="shared" si="40"/>
        <v>1.1018111267008002</v>
      </c>
      <c r="J156" s="25">
        <f t="shared" si="41"/>
        <v>2.4517501191346205</v>
      </c>
      <c r="K156" s="25">
        <f t="shared" si="42"/>
        <v>2.1098193248278139E-2</v>
      </c>
      <c r="L156" s="25">
        <f t="shared" si="43"/>
        <v>4.6947699616068518E-2</v>
      </c>
      <c r="M156" s="25">
        <f t="shared" ca="1" si="44"/>
        <v>9.5728315588640367E-2</v>
      </c>
      <c r="N156" s="25">
        <f t="shared" ca="1" si="45"/>
        <v>8.3447828027919627E-8</v>
      </c>
      <c r="O156" s="24">
        <f t="shared" ca="1" si="46"/>
        <v>113350813.78229761</v>
      </c>
      <c r="P156" s="25">
        <f t="shared" ca="1" si="47"/>
        <v>202260136.6574007</v>
      </c>
      <c r="Q156" s="25">
        <f t="shared" ca="1" si="48"/>
        <v>21697029.16166617</v>
      </c>
      <c r="R156">
        <f t="shared" ca="1" si="49"/>
        <v>-9.1349782718909422E-4</v>
      </c>
    </row>
    <row r="157" spans="1:18" x14ac:dyDescent="0.2">
      <c r="A157" s="82">
        <v>22168.5</v>
      </c>
      <c r="B157" s="82">
        <v>9.5017423432696674E-2</v>
      </c>
      <c r="C157" s="82">
        <v>0.1</v>
      </c>
      <c r="D157" s="83">
        <f t="shared" si="35"/>
        <v>2.21685</v>
      </c>
      <c r="E157" s="83">
        <f t="shared" si="36"/>
        <v>9.5017423432696674E-2</v>
      </c>
      <c r="F157" s="25">
        <f t="shared" si="37"/>
        <v>0.22168500000000002</v>
      </c>
      <c r="G157" s="25">
        <f t="shared" si="38"/>
        <v>9.5017423432696684E-3</v>
      </c>
      <c r="H157" s="25">
        <f t="shared" si="39"/>
        <v>0.49144239225000003</v>
      </c>
      <c r="I157" s="25">
        <f t="shared" si="40"/>
        <v>1.0894540672594126</v>
      </c>
      <c r="J157" s="25">
        <f t="shared" si="41"/>
        <v>2.415156249004029</v>
      </c>
      <c r="K157" s="25">
        <f t="shared" si="42"/>
        <v>2.1063937513677366E-2</v>
      </c>
      <c r="L157" s="25">
        <f t="shared" si="43"/>
        <v>4.6695589877195666E-2</v>
      </c>
      <c r="M157" s="25">
        <f t="shared" ca="1" si="44"/>
        <v>9.5039665824385305E-2</v>
      </c>
      <c r="N157" s="25">
        <f t="shared" ca="1" si="45"/>
        <v>4.9472398803050914E-11</v>
      </c>
      <c r="O157" s="24">
        <f t="shared" ca="1" si="46"/>
        <v>117465353.18622003</v>
      </c>
      <c r="P157" s="25">
        <f t="shared" ca="1" si="47"/>
        <v>202227972.71167338</v>
      </c>
      <c r="Q157" s="25">
        <f t="shared" ca="1" si="48"/>
        <v>21951719.955443978</v>
      </c>
      <c r="R157">
        <f t="shared" ca="1" si="49"/>
        <v>-2.2242391688631624E-5</v>
      </c>
    </row>
    <row r="158" spans="1:18" x14ac:dyDescent="0.2">
      <c r="A158" s="82">
        <v>22220</v>
      </c>
      <c r="B158" s="82">
        <v>9.5300265058899103E-2</v>
      </c>
      <c r="C158" s="82">
        <v>0.1</v>
      </c>
      <c r="D158" s="83">
        <f t="shared" si="35"/>
        <v>2.222</v>
      </c>
      <c r="E158" s="83">
        <f t="shared" si="36"/>
        <v>9.5300265058899103E-2</v>
      </c>
      <c r="F158" s="25">
        <f t="shared" si="37"/>
        <v>0.22220000000000001</v>
      </c>
      <c r="G158" s="25">
        <f t="shared" si="38"/>
        <v>9.5300265058899103E-3</v>
      </c>
      <c r="H158" s="25">
        <f t="shared" si="39"/>
        <v>0.49372840000000001</v>
      </c>
      <c r="I158" s="25">
        <f t="shared" si="40"/>
        <v>1.0970645048000001</v>
      </c>
      <c r="J158" s="25">
        <f t="shared" si="41"/>
        <v>2.4376773296656</v>
      </c>
      <c r="K158" s="25">
        <f t="shared" si="42"/>
        <v>2.1175718896087381E-2</v>
      </c>
      <c r="L158" s="25">
        <f t="shared" si="43"/>
        <v>4.7052447387106157E-2</v>
      </c>
      <c r="M158" s="25">
        <f t="shared" ca="1" si="44"/>
        <v>9.5464140808501768E-2</v>
      </c>
      <c r="N158" s="25">
        <f t="shared" ca="1" si="45"/>
        <v>2.6855261307835521E-9</v>
      </c>
      <c r="O158" s="24">
        <f t="shared" ca="1" si="46"/>
        <v>114916960.59334892</v>
      </c>
      <c r="P158" s="25">
        <f t="shared" ca="1" si="47"/>
        <v>202253717.83246097</v>
      </c>
      <c r="Q158" s="25">
        <f t="shared" ca="1" si="48"/>
        <v>21795009.252093837</v>
      </c>
      <c r="R158">
        <f t="shared" ca="1" si="49"/>
        <v>-1.6387574960266549E-4</v>
      </c>
    </row>
    <row r="159" spans="1:18" x14ac:dyDescent="0.2">
      <c r="A159" s="82">
        <v>23181</v>
      </c>
      <c r="B159" s="82">
        <v>9.4703694737731992E-2</v>
      </c>
      <c r="C159" s="82">
        <v>0.1</v>
      </c>
      <c r="D159" s="83">
        <f t="shared" si="35"/>
        <v>2.3180999999999998</v>
      </c>
      <c r="E159" s="83">
        <f t="shared" si="36"/>
        <v>9.4703694737731992E-2</v>
      </c>
      <c r="F159" s="25">
        <f t="shared" si="37"/>
        <v>0.23180999999999999</v>
      </c>
      <c r="G159" s="25">
        <f t="shared" si="38"/>
        <v>9.4703694737732005E-3</v>
      </c>
      <c r="H159" s="25">
        <f t="shared" si="39"/>
        <v>0.53735876099999991</v>
      </c>
      <c r="I159" s="25">
        <f t="shared" si="40"/>
        <v>1.2456513438740997</v>
      </c>
      <c r="J159" s="25">
        <f t="shared" si="41"/>
        <v>2.8875443802345502</v>
      </c>
      <c r="K159" s="25">
        <f t="shared" si="42"/>
        <v>2.1953263477153654E-2</v>
      </c>
      <c r="L159" s="25">
        <f t="shared" si="43"/>
        <v>5.0889860066389882E-2</v>
      </c>
      <c r="M159" s="25">
        <f t="shared" ca="1" si="44"/>
        <v>0.10353908398651721</v>
      </c>
      <c r="N159" s="25">
        <f t="shared" ca="1" si="45"/>
        <v>7.8064103177549346E-6</v>
      </c>
      <c r="O159" s="24">
        <f t="shared" ca="1" si="46"/>
        <v>73437283.285761207</v>
      </c>
      <c r="P159" s="25">
        <f t="shared" ca="1" si="47"/>
        <v>199257225.61404234</v>
      </c>
      <c r="Q159" s="25">
        <f t="shared" ca="1" si="48"/>
        <v>18672131.730958715</v>
      </c>
      <c r="R159">
        <f t="shared" ca="1" si="49"/>
        <v>-8.8353892487852137E-3</v>
      </c>
    </row>
    <row r="160" spans="1:18" x14ac:dyDescent="0.2">
      <c r="A160" s="82">
        <v>22376.5</v>
      </c>
      <c r="B160" s="82">
        <v>9.5767097314158653E-2</v>
      </c>
      <c r="C160" s="82">
        <v>0.1</v>
      </c>
      <c r="D160" s="83">
        <f t="shared" si="35"/>
        <v>2.2376499999999999</v>
      </c>
      <c r="E160" s="83">
        <f t="shared" si="36"/>
        <v>9.5767097314158653E-2</v>
      </c>
      <c r="F160" s="25">
        <f t="shared" si="37"/>
        <v>0.22376499999999999</v>
      </c>
      <c r="G160" s="25">
        <f t="shared" si="38"/>
        <v>9.5767097314158663E-3</v>
      </c>
      <c r="H160" s="25">
        <f t="shared" si="39"/>
        <v>0.50070775224999997</v>
      </c>
      <c r="I160" s="25">
        <f t="shared" si="40"/>
        <v>1.1204087018222124</v>
      </c>
      <c r="J160" s="25">
        <f t="shared" si="41"/>
        <v>2.5070825316324736</v>
      </c>
      <c r="K160" s="25">
        <f t="shared" si="42"/>
        <v>2.1429324530502711E-2</v>
      </c>
      <c r="L160" s="25">
        <f t="shared" si="43"/>
        <v>4.7951328035679391E-2</v>
      </c>
      <c r="M160" s="25">
        <f t="shared" ca="1" si="44"/>
        <v>9.6759207546057061E-2</v>
      </c>
      <c r="N160" s="25">
        <f t="shared" ca="1" si="45"/>
        <v>9.8428271223751208E-8</v>
      </c>
      <c r="O160" s="24">
        <f t="shared" ca="1" si="46"/>
        <v>107382767.40878174</v>
      </c>
      <c r="P160" s="25">
        <f t="shared" ca="1" si="47"/>
        <v>202215263.47912744</v>
      </c>
      <c r="Q160" s="25">
        <f t="shared" ca="1" si="48"/>
        <v>21311498.571770016</v>
      </c>
      <c r="R160">
        <f t="shared" ca="1" si="49"/>
        <v>-9.9211023189840764E-4</v>
      </c>
    </row>
    <row r="161" spans="1:18" x14ac:dyDescent="0.2">
      <c r="A161" s="82">
        <v>22186</v>
      </c>
      <c r="B161" s="82">
        <v>9.5979341464893841E-2</v>
      </c>
      <c r="C161" s="82">
        <v>0.1</v>
      </c>
      <c r="D161" s="83">
        <f t="shared" si="35"/>
        <v>2.2185999999999999</v>
      </c>
      <c r="E161" s="83">
        <f t="shared" si="36"/>
        <v>9.5979341464893841E-2</v>
      </c>
      <c r="F161" s="25">
        <f t="shared" si="37"/>
        <v>0.22186</v>
      </c>
      <c r="G161" s="25">
        <f t="shared" si="38"/>
        <v>9.5979341464893855E-3</v>
      </c>
      <c r="H161" s="25">
        <f t="shared" si="39"/>
        <v>0.49221859600000001</v>
      </c>
      <c r="I161" s="25">
        <f t="shared" si="40"/>
        <v>1.0920361770856</v>
      </c>
      <c r="J161" s="25">
        <f t="shared" si="41"/>
        <v>2.4227914624821119</v>
      </c>
      <c r="K161" s="25">
        <f t="shared" si="42"/>
        <v>2.1293976697401351E-2</v>
      </c>
      <c r="L161" s="25">
        <f t="shared" si="43"/>
        <v>4.7242816700854638E-2</v>
      </c>
      <c r="M161" s="25">
        <f t="shared" ca="1" si="44"/>
        <v>9.5183810628862248E-2</v>
      </c>
      <c r="N161" s="25">
        <f t="shared" ca="1" si="45"/>
        <v>6.3286931107712658E-8</v>
      </c>
      <c r="O161" s="24">
        <f t="shared" ca="1" si="46"/>
        <v>116595527.36255014</v>
      </c>
      <c r="P161" s="25">
        <f t="shared" ca="1" si="47"/>
        <v>202238853.76809621</v>
      </c>
      <c r="Q161" s="25">
        <f t="shared" ca="1" si="48"/>
        <v>21898604.704726163</v>
      </c>
      <c r="R161">
        <f t="shared" ca="1" si="49"/>
        <v>7.955308360315938E-4</v>
      </c>
    </row>
    <row r="162" spans="1:18" x14ac:dyDescent="0.2">
      <c r="A162" s="82">
        <v>22186</v>
      </c>
      <c r="B162" s="82">
        <v>9.6179341467117374E-2</v>
      </c>
      <c r="C162" s="82">
        <v>0.1</v>
      </c>
      <c r="D162" s="83">
        <f t="shared" si="35"/>
        <v>2.2185999999999999</v>
      </c>
      <c r="E162" s="83">
        <f t="shared" si="36"/>
        <v>9.6179341467117374E-2</v>
      </c>
      <c r="F162" s="25">
        <f t="shared" si="37"/>
        <v>0.22186</v>
      </c>
      <c r="G162" s="25">
        <f t="shared" si="38"/>
        <v>9.6179341467117381E-3</v>
      </c>
      <c r="H162" s="25">
        <f t="shared" si="39"/>
        <v>0.49221859600000001</v>
      </c>
      <c r="I162" s="25">
        <f t="shared" si="40"/>
        <v>1.0920361770856</v>
      </c>
      <c r="J162" s="25">
        <f t="shared" si="41"/>
        <v>2.4227914624821119</v>
      </c>
      <c r="K162" s="25">
        <f t="shared" si="42"/>
        <v>2.1338348697894662E-2</v>
      </c>
      <c r="L162" s="25">
        <f t="shared" si="43"/>
        <v>4.7341260421149098E-2</v>
      </c>
      <c r="M162" s="25">
        <f t="shared" ca="1" si="44"/>
        <v>9.5183810628862248E-2</v>
      </c>
      <c r="N162" s="25">
        <f t="shared" ca="1" si="45"/>
        <v>9.9108164991695483E-8</v>
      </c>
      <c r="O162" s="24">
        <f t="shared" ca="1" si="46"/>
        <v>116595527.36255014</v>
      </c>
      <c r="P162" s="25">
        <f t="shared" ca="1" si="47"/>
        <v>202238853.76809621</v>
      </c>
      <c r="Q162" s="25">
        <f t="shared" ca="1" si="48"/>
        <v>21898604.704726163</v>
      </c>
      <c r="R162">
        <f t="shared" ca="1" si="49"/>
        <v>9.9553083825512645E-4</v>
      </c>
    </row>
    <row r="163" spans="1:18" x14ac:dyDescent="0.2">
      <c r="A163" s="82">
        <v>22374</v>
      </c>
      <c r="B163" s="82">
        <v>9.6257915143291573E-2</v>
      </c>
      <c r="C163" s="82">
        <v>0.1</v>
      </c>
      <c r="D163" s="83">
        <f t="shared" si="35"/>
        <v>2.2374000000000001</v>
      </c>
      <c r="E163" s="83">
        <f t="shared" si="36"/>
        <v>9.6257915143291573E-2</v>
      </c>
      <c r="F163" s="25">
        <f t="shared" si="37"/>
        <v>0.22374000000000002</v>
      </c>
      <c r="G163" s="25">
        <f t="shared" si="38"/>
        <v>9.6257915143291573E-3</v>
      </c>
      <c r="H163" s="25">
        <f t="shared" si="39"/>
        <v>0.50059587600000011</v>
      </c>
      <c r="I163" s="25">
        <f t="shared" si="40"/>
        <v>1.1200332129624002</v>
      </c>
      <c r="J163" s="25">
        <f t="shared" si="41"/>
        <v>2.5059623106820741</v>
      </c>
      <c r="K163" s="25">
        <f t="shared" si="42"/>
        <v>2.1536745934160058E-2</v>
      </c>
      <c r="L163" s="25">
        <f t="shared" si="43"/>
        <v>4.8186315353089718E-2</v>
      </c>
      <c r="M163" s="25">
        <f t="shared" ca="1" si="44"/>
        <v>9.6738458582194542E-2</v>
      </c>
      <c r="N163" s="25">
        <f t="shared" ca="1" si="45"/>
        <v>2.3092199667269196E-8</v>
      </c>
      <c r="O163" s="24">
        <f t="shared" ca="1" si="46"/>
        <v>107500659.39731333</v>
      </c>
      <c r="P163" s="25">
        <f t="shared" ca="1" si="47"/>
        <v>202217257.77539235</v>
      </c>
      <c r="Q163" s="25">
        <f t="shared" ca="1" si="48"/>
        <v>21319306.761798773</v>
      </c>
      <c r="R163">
        <f t="shared" ca="1" si="49"/>
        <v>-4.8054343890296947E-4</v>
      </c>
    </row>
    <row r="164" spans="1:18" x14ac:dyDescent="0.2">
      <c r="A164" s="82">
        <v>22168.5</v>
      </c>
      <c r="B164" s="82">
        <v>9.661742343593302E-2</v>
      </c>
      <c r="C164" s="82">
        <v>0.1</v>
      </c>
      <c r="D164" s="83">
        <f t="shared" si="35"/>
        <v>2.21685</v>
      </c>
      <c r="E164" s="83">
        <f t="shared" si="36"/>
        <v>9.661742343593302E-2</v>
      </c>
      <c r="F164" s="25">
        <f t="shared" si="37"/>
        <v>0.22168500000000002</v>
      </c>
      <c r="G164" s="25">
        <f t="shared" si="38"/>
        <v>9.6617423435933023E-3</v>
      </c>
      <c r="H164" s="25">
        <f t="shared" si="39"/>
        <v>0.49144239225000003</v>
      </c>
      <c r="I164" s="25">
        <f t="shared" si="40"/>
        <v>1.0894540672594126</v>
      </c>
      <c r="J164" s="25">
        <f t="shared" si="41"/>
        <v>2.415156249004029</v>
      </c>
      <c r="K164" s="25">
        <f t="shared" si="42"/>
        <v>2.1418633514394811E-2</v>
      </c>
      <c r="L164" s="25">
        <f t="shared" si="43"/>
        <v>4.7481897706386139E-2</v>
      </c>
      <c r="M164" s="25">
        <f t="shared" ca="1" si="44"/>
        <v>9.5039665824385305E-2</v>
      </c>
      <c r="N164" s="25">
        <f t="shared" ca="1" si="45"/>
        <v>2.4893190807967481E-7</v>
      </c>
      <c r="O164" s="24">
        <f t="shared" ca="1" si="46"/>
        <v>117465353.18622003</v>
      </c>
      <c r="P164" s="25">
        <f t="shared" ca="1" si="47"/>
        <v>202227972.71167338</v>
      </c>
      <c r="Q164" s="25">
        <f t="shared" ca="1" si="48"/>
        <v>21951719.955443978</v>
      </c>
      <c r="R164">
        <f t="shared" ca="1" si="49"/>
        <v>1.5777576115477143E-3</v>
      </c>
    </row>
    <row r="165" spans="1:18" x14ac:dyDescent="0.2">
      <c r="A165" s="82">
        <v>22220</v>
      </c>
      <c r="B165" s="82">
        <v>9.6700265059911916E-2</v>
      </c>
      <c r="C165" s="82">
        <v>0.1</v>
      </c>
      <c r="D165" s="83">
        <f t="shared" si="35"/>
        <v>2.222</v>
      </c>
      <c r="E165" s="83">
        <f t="shared" si="36"/>
        <v>9.6700265059911916E-2</v>
      </c>
      <c r="F165" s="25">
        <f t="shared" si="37"/>
        <v>0.22220000000000001</v>
      </c>
      <c r="G165" s="25">
        <f t="shared" si="38"/>
        <v>9.6700265059911916E-3</v>
      </c>
      <c r="H165" s="25">
        <f t="shared" si="39"/>
        <v>0.49372840000000001</v>
      </c>
      <c r="I165" s="25">
        <f t="shared" si="40"/>
        <v>1.0970645048000001</v>
      </c>
      <c r="J165" s="25">
        <f t="shared" si="41"/>
        <v>2.4376773296656</v>
      </c>
      <c r="K165" s="25">
        <f t="shared" si="42"/>
        <v>2.1486798896312428E-2</v>
      </c>
      <c r="L165" s="25">
        <f t="shared" si="43"/>
        <v>4.7743667147606215E-2</v>
      </c>
      <c r="M165" s="25">
        <f t="shared" ca="1" si="44"/>
        <v>9.5464140808501768E-2</v>
      </c>
      <c r="N165" s="25">
        <f t="shared" ca="1" si="45"/>
        <v>1.5280031649242983E-7</v>
      </c>
      <c r="O165" s="24">
        <f t="shared" ca="1" si="46"/>
        <v>114916960.59334892</v>
      </c>
      <c r="P165" s="25">
        <f t="shared" ca="1" si="47"/>
        <v>202253717.83246097</v>
      </c>
      <c r="Q165" s="25">
        <f t="shared" ca="1" si="48"/>
        <v>21795009.252093837</v>
      </c>
      <c r="R165">
        <f t="shared" ca="1" si="49"/>
        <v>1.2361242514101478E-3</v>
      </c>
    </row>
    <row r="166" spans="1:18" x14ac:dyDescent="0.2">
      <c r="A166" s="82">
        <v>22220</v>
      </c>
      <c r="B166" s="82">
        <v>9.6800265057385704E-2</v>
      </c>
      <c r="C166" s="82">
        <v>0.1</v>
      </c>
      <c r="D166" s="83">
        <f t="shared" si="35"/>
        <v>2.222</v>
      </c>
      <c r="E166" s="83">
        <f t="shared" si="36"/>
        <v>9.6800265057385704E-2</v>
      </c>
      <c r="F166" s="25">
        <f t="shared" si="37"/>
        <v>0.22220000000000001</v>
      </c>
      <c r="G166" s="25">
        <f t="shared" si="38"/>
        <v>9.6800265057385704E-3</v>
      </c>
      <c r="H166" s="25">
        <f t="shared" si="39"/>
        <v>0.49372840000000001</v>
      </c>
      <c r="I166" s="25">
        <f t="shared" si="40"/>
        <v>1.0970645048000001</v>
      </c>
      <c r="J166" s="25">
        <f t="shared" si="41"/>
        <v>2.4376773296656</v>
      </c>
      <c r="K166" s="25">
        <f t="shared" si="42"/>
        <v>2.1509018895751103E-2</v>
      </c>
      <c r="L166" s="25">
        <f t="shared" si="43"/>
        <v>4.7793039986358948E-2</v>
      </c>
      <c r="M166" s="25">
        <f t="shared" ca="1" si="44"/>
        <v>9.5464140808501768E-2</v>
      </c>
      <c r="N166" s="25">
        <f t="shared" ca="1" si="45"/>
        <v>1.7852280084556605E-7</v>
      </c>
      <c r="O166" s="24">
        <f t="shared" ca="1" si="46"/>
        <v>114916960.59334892</v>
      </c>
      <c r="P166" s="25">
        <f t="shared" ca="1" si="47"/>
        <v>202253717.83246097</v>
      </c>
      <c r="Q166" s="25">
        <f t="shared" ca="1" si="48"/>
        <v>21795009.252093837</v>
      </c>
      <c r="R166">
        <f t="shared" ca="1" si="49"/>
        <v>1.3361242488839353E-3</v>
      </c>
    </row>
    <row r="167" spans="1:18" x14ac:dyDescent="0.2">
      <c r="A167" s="82">
        <v>23227.5</v>
      </c>
      <c r="B167" s="82">
        <v>9.6094618855490671E-2</v>
      </c>
      <c r="C167" s="82">
        <v>0.1</v>
      </c>
      <c r="D167" s="83">
        <f t="shared" si="35"/>
        <v>2.3227500000000001</v>
      </c>
      <c r="E167" s="83">
        <f t="shared" si="36"/>
        <v>9.6094618855490671E-2</v>
      </c>
      <c r="F167" s="25">
        <f t="shared" si="37"/>
        <v>0.23227500000000001</v>
      </c>
      <c r="G167" s="25">
        <f t="shared" si="38"/>
        <v>9.6094618855490678E-3</v>
      </c>
      <c r="H167" s="25">
        <f t="shared" si="39"/>
        <v>0.53951675625000006</v>
      </c>
      <c r="I167" s="25">
        <f t="shared" si="40"/>
        <v>1.2531625455796878</v>
      </c>
      <c r="J167" s="25">
        <f t="shared" si="41"/>
        <v>2.9107833027452199</v>
      </c>
      <c r="K167" s="25">
        <f t="shared" si="42"/>
        <v>2.2320377594659099E-2</v>
      </c>
      <c r="L167" s="25">
        <f t="shared" si="43"/>
        <v>5.1844657057994424E-2</v>
      </c>
      <c r="M167" s="25">
        <f t="shared" ca="1" si="44"/>
        <v>0.10393722944417345</v>
      </c>
      <c r="N167" s="25">
        <f t="shared" ca="1" si="45"/>
        <v>6.1506540845719303E-6</v>
      </c>
      <c r="O167" s="24">
        <f t="shared" ca="1" si="46"/>
        <v>71709990.376625553</v>
      </c>
      <c r="P167" s="25">
        <f t="shared" ca="1" si="47"/>
        <v>198946199.8463468</v>
      </c>
      <c r="Q167" s="25">
        <f t="shared" ca="1" si="48"/>
        <v>18512742.306235097</v>
      </c>
      <c r="R167">
        <f t="shared" ca="1" si="49"/>
        <v>-7.8426105886827829E-3</v>
      </c>
    </row>
    <row r="168" spans="1:18" x14ac:dyDescent="0.2">
      <c r="A168" s="82">
        <v>22186</v>
      </c>
      <c r="B168" s="82">
        <v>9.6979341468735547E-2</v>
      </c>
      <c r="C168" s="82">
        <v>0.1</v>
      </c>
      <c r="D168" s="83">
        <f t="shared" si="35"/>
        <v>2.2185999999999999</v>
      </c>
      <c r="E168" s="83">
        <f t="shared" si="36"/>
        <v>9.6979341468735547E-2</v>
      </c>
      <c r="F168" s="25">
        <f t="shared" si="37"/>
        <v>0.22186</v>
      </c>
      <c r="G168" s="25">
        <f t="shared" si="38"/>
        <v>9.6979341468735551E-3</v>
      </c>
      <c r="H168" s="25">
        <f t="shared" si="39"/>
        <v>0.49221859600000001</v>
      </c>
      <c r="I168" s="25">
        <f t="shared" si="40"/>
        <v>1.0920361770856</v>
      </c>
      <c r="J168" s="25">
        <f t="shared" si="41"/>
        <v>2.4227914624821119</v>
      </c>
      <c r="K168" s="25">
        <f t="shared" si="42"/>
        <v>2.1515836698253667E-2</v>
      </c>
      <c r="L168" s="25">
        <f t="shared" si="43"/>
        <v>4.7735035298745586E-2</v>
      </c>
      <c r="M168" s="25">
        <f t="shared" ca="1" si="44"/>
        <v>9.5183810628862248E-2</v>
      </c>
      <c r="N168" s="25">
        <f t="shared" ca="1" si="45"/>
        <v>3.2239309969361165E-7</v>
      </c>
      <c r="O168" s="24">
        <f t="shared" ca="1" si="46"/>
        <v>116595527.36255014</v>
      </c>
      <c r="P168" s="25">
        <f t="shared" ca="1" si="47"/>
        <v>202238853.76809621</v>
      </c>
      <c r="Q168" s="25">
        <f t="shared" ca="1" si="48"/>
        <v>21898604.704726163</v>
      </c>
      <c r="R168">
        <f t="shared" ca="1" si="49"/>
        <v>1.7955308398732994E-3</v>
      </c>
    </row>
    <row r="169" spans="1:18" x14ac:dyDescent="0.2">
      <c r="A169" s="82">
        <v>23041.5</v>
      </c>
      <c r="B169" s="82">
        <v>9.6336588331642756E-2</v>
      </c>
      <c r="C169" s="82">
        <v>0.1</v>
      </c>
      <c r="D169" s="83">
        <f t="shared" si="35"/>
        <v>2.3041499999999999</v>
      </c>
      <c r="E169" s="83">
        <f t="shared" si="36"/>
        <v>9.6336588331642756E-2</v>
      </c>
      <c r="F169" s="25">
        <f t="shared" si="37"/>
        <v>0.23041500000000001</v>
      </c>
      <c r="G169" s="25">
        <f t="shared" si="38"/>
        <v>9.633658833164277E-3</v>
      </c>
      <c r="H169" s="25">
        <f t="shared" si="39"/>
        <v>0.53091072225000002</v>
      </c>
      <c r="I169" s="25">
        <f t="shared" si="40"/>
        <v>1.2232979406723374</v>
      </c>
      <c r="J169" s="25">
        <f t="shared" si="41"/>
        <v>2.8186619500001662</v>
      </c>
      <c r="K169" s="25">
        <f t="shared" si="42"/>
        <v>2.2197395000435469E-2</v>
      </c>
      <c r="L169" s="25">
        <f t="shared" si="43"/>
        <v>5.1146127690253382E-2</v>
      </c>
      <c r="M169" s="25">
        <f t="shared" ca="1" si="44"/>
        <v>0.10234875848160388</v>
      </c>
      <c r="N169" s="25">
        <f t="shared" ca="1" si="45"/>
        <v>3.6146189912083566E-6</v>
      </c>
      <c r="O169" s="24">
        <f t="shared" ca="1" si="46"/>
        <v>78768745.019041583</v>
      </c>
      <c r="P169" s="25">
        <f t="shared" ca="1" si="47"/>
        <v>200099230.62398916</v>
      </c>
      <c r="Q169" s="25">
        <f t="shared" ca="1" si="48"/>
        <v>19146286.911309537</v>
      </c>
      <c r="R169">
        <f t="shared" ca="1" si="49"/>
        <v>-6.0121701499611241E-3</v>
      </c>
    </row>
    <row r="170" spans="1:18" x14ac:dyDescent="0.2">
      <c r="A170" s="82">
        <v>22296</v>
      </c>
      <c r="B170" s="82">
        <v>9.6973477750313078E-2</v>
      </c>
      <c r="C170" s="82">
        <v>0.1</v>
      </c>
      <c r="D170" s="83">
        <f t="shared" si="35"/>
        <v>2.2296</v>
      </c>
      <c r="E170" s="83">
        <f t="shared" si="36"/>
        <v>9.6973477750313078E-2</v>
      </c>
      <c r="F170" s="25">
        <f t="shared" si="37"/>
        <v>0.22296000000000002</v>
      </c>
      <c r="G170" s="25">
        <f t="shared" si="38"/>
        <v>9.6973477750313085E-3</v>
      </c>
      <c r="H170" s="25">
        <f t="shared" si="39"/>
        <v>0.49711161600000003</v>
      </c>
      <c r="I170" s="25">
        <f t="shared" si="40"/>
        <v>1.1083600590336</v>
      </c>
      <c r="J170" s="25">
        <f t="shared" si="41"/>
        <v>2.4711995876213146</v>
      </c>
      <c r="K170" s="25">
        <f t="shared" si="42"/>
        <v>2.1621206599209807E-2</v>
      </c>
      <c r="L170" s="25">
        <f t="shared" si="43"/>
        <v>4.8206642233598183E-2</v>
      </c>
      <c r="M170" s="25">
        <f t="shared" ca="1" si="44"/>
        <v>9.6092085712185638E-2</v>
      </c>
      <c r="N170" s="25">
        <f t="shared" ca="1" si="45"/>
        <v>7.7685192487444332E-8</v>
      </c>
      <c r="O170" s="24">
        <f t="shared" ca="1" si="46"/>
        <v>111218927.05351566</v>
      </c>
      <c r="P170" s="25">
        <f t="shared" ca="1" si="47"/>
        <v>202256974.7152971</v>
      </c>
      <c r="Q170" s="25">
        <f t="shared" ca="1" si="48"/>
        <v>21561557.563877773</v>
      </c>
      <c r="R170">
        <f t="shared" ca="1" si="49"/>
        <v>8.8139203812744038E-4</v>
      </c>
    </row>
    <row r="171" spans="1:18" x14ac:dyDescent="0.2">
      <c r="A171" s="82">
        <v>22220</v>
      </c>
      <c r="B171" s="82">
        <v>9.7700265056477664E-2</v>
      </c>
      <c r="C171" s="82">
        <v>0.1</v>
      </c>
      <c r="D171" s="83">
        <f t="shared" si="35"/>
        <v>2.222</v>
      </c>
      <c r="E171" s="83">
        <f t="shared" si="36"/>
        <v>9.7700265056477664E-2</v>
      </c>
      <c r="F171" s="25">
        <f t="shared" si="37"/>
        <v>0.22220000000000001</v>
      </c>
      <c r="G171" s="25">
        <f t="shared" si="38"/>
        <v>9.7700265056477678E-3</v>
      </c>
      <c r="H171" s="25">
        <f t="shared" si="39"/>
        <v>0.49372840000000001</v>
      </c>
      <c r="I171" s="25">
        <f t="shared" si="40"/>
        <v>1.0970645048000001</v>
      </c>
      <c r="J171" s="25">
        <f t="shared" si="41"/>
        <v>2.4376773296656</v>
      </c>
      <c r="K171" s="25">
        <f t="shared" si="42"/>
        <v>2.170899889554934E-2</v>
      </c>
      <c r="L171" s="25">
        <f t="shared" si="43"/>
        <v>4.8237395545910632E-2</v>
      </c>
      <c r="M171" s="25">
        <f t="shared" ca="1" si="44"/>
        <v>9.5464140808501768E-2</v>
      </c>
      <c r="N171" s="25">
        <f t="shared" ca="1" si="45"/>
        <v>5.0002516523857657E-7</v>
      </c>
      <c r="O171" s="24">
        <f t="shared" ca="1" si="46"/>
        <v>114916960.59334892</v>
      </c>
      <c r="P171" s="25">
        <f t="shared" ca="1" si="47"/>
        <v>202253717.83246097</v>
      </c>
      <c r="Q171" s="25">
        <f t="shared" ca="1" si="48"/>
        <v>21795009.252093837</v>
      </c>
      <c r="R171">
        <f t="shared" ca="1" si="49"/>
        <v>2.2361242479758958E-3</v>
      </c>
    </row>
    <row r="172" spans="1:18" x14ac:dyDescent="0.2">
      <c r="A172" s="82">
        <v>22354.5</v>
      </c>
      <c r="B172" s="82">
        <v>9.7686432422222316E-2</v>
      </c>
      <c r="C172" s="82">
        <v>0.1</v>
      </c>
      <c r="D172" s="83">
        <f t="shared" si="35"/>
        <v>2.2354500000000002</v>
      </c>
      <c r="E172" s="83">
        <f t="shared" si="36"/>
        <v>9.7686432422222316E-2</v>
      </c>
      <c r="F172" s="25">
        <f t="shared" si="37"/>
        <v>0.22354500000000002</v>
      </c>
      <c r="G172" s="25">
        <f t="shared" si="38"/>
        <v>9.7686432422222323E-3</v>
      </c>
      <c r="H172" s="25">
        <f t="shared" si="39"/>
        <v>0.49972367025000008</v>
      </c>
      <c r="I172" s="25">
        <f t="shared" si="40"/>
        <v>1.1171072786603629</v>
      </c>
      <c r="J172" s="25">
        <f t="shared" si="41"/>
        <v>2.4972374660813084</v>
      </c>
      <c r="K172" s="25">
        <f t="shared" si="42"/>
        <v>2.183731353582569E-2</v>
      </c>
      <c r="L172" s="25">
        <f t="shared" si="43"/>
        <v>4.8816222543661539E-2</v>
      </c>
      <c r="M172" s="25">
        <f t="shared" ca="1" si="44"/>
        <v>9.6576684631939635E-2</v>
      </c>
      <c r="N172" s="25">
        <f t="shared" ca="1" si="45"/>
        <v>1.2315401580372931E-7</v>
      </c>
      <c r="O172" s="24">
        <f t="shared" ca="1" si="46"/>
        <v>108422945.88167515</v>
      </c>
      <c r="P172" s="25">
        <f t="shared" ca="1" si="47"/>
        <v>202231275.80805752</v>
      </c>
      <c r="Q172" s="25">
        <f t="shared" ca="1" si="48"/>
        <v>21380118.005098384</v>
      </c>
      <c r="R172">
        <f t="shared" ca="1" si="49"/>
        <v>1.1097477902826808E-3</v>
      </c>
    </row>
    <row r="173" spans="1:18" x14ac:dyDescent="0.2">
      <c r="A173" s="82">
        <v>22388.5</v>
      </c>
      <c r="B173" s="82">
        <v>9.7811227501000769E-2</v>
      </c>
      <c r="C173" s="82">
        <v>0.1</v>
      </c>
      <c r="D173" s="83">
        <f t="shared" si="35"/>
        <v>2.2388499999999998</v>
      </c>
      <c r="E173" s="83">
        <f t="shared" si="36"/>
        <v>9.7811227501000769E-2</v>
      </c>
      <c r="F173" s="25">
        <f t="shared" si="37"/>
        <v>0.223885</v>
      </c>
      <c r="G173" s="25">
        <f t="shared" si="38"/>
        <v>9.7811227501000773E-3</v>
      </c>
      <c r="H173" s="25">
        <f t="shared" si="39"/>
        <v>0.50124493225</v>
      </c>
      <c r="I173" s="25">
        <f t="shared" si="40"/>
        <v>1.1222122165679125</v>
      </c>
      <c r="J173" s="25">
        <f t="shared" si="41"/>
        <v>2.5124648210630705</v>
      </c>
      <c r="K173" s="25">
        <f t="shared" si="42"/>
        <v>2.1898466669061555E-2</v>
      </c>
      <c r="L173" s="25">
        <f t="shared" si="43"/>
        <v>4.9027382102028456E-2</v>
      </c>
      <c r="M173" s="25">
        <f t="shared" ca="1" si="44"/>
        <v>9.6858830139986168E-2</v>
      </c>
      <c r="N173" s="25">
        <f t="shared" ca="1" si="45"/>
        <v>9.0706073326757589E-8</v>
      </c>
      <c r="O173" s="24">
        <f t="shared" ca="1" si="46"/>
        <v>106817991.18625689</v>
      </c>
      <c r="P173" s="25">
        <f t="shared" ca="1" si="47"/>
        <v>202205067.30562508</v>
      </c>
      <c r="Q173" s="25">
        <f t="shared" ca="1" si="48"/>
        <v>21273981.828711804</v>
      </c>
      <c r="R173">
        <f t="shared" ca="1" si="49"/>
        <v>9.5239736101460082E-4</v>
      </c>
    </row>
    <row r="174" spans="1:18" x14ac:dyDescent="0.2">
      <c r="A174" s="82">
        <v>22313</v>
      </c>
      <c r="B174" s="82">
        <v>9.8035128410172992E-2</v>
      </c>
      <c r="C174" s="82">
        <v>0.1</v>
      </c>
      <c r="D174" s="83">
        <f t="shared" si="35"/>
        <v>2.2313000000000001</v>
      </c>
      <c r="E174" s="83">
        <f t="shared" si="36"/>
        <v>9.8035128410172992E-2</v>
      </c>
      <c r="F174" s="25">
        <f t="shared" si="37"/>
        <v>0.22313000000000002</v>
      </c>
      <c r="G174" s="25">
        <f t="shared" si="38"/>
        <v>9.8035128410172995E-3</v>
      </c>
      <c r="H174" s="25">
        <f t="shared" si="39"/>
        <v>0.49786996900000008</v>
      </c>
      <c r="I174" s="25">
        <f t="shared" si="40"/>
        <v>1.1108972618297002</v>
      </c>
      <c r="J174" s="25">
        <f t="shared" si="41"/>
        <v>2.4787450603206103</v>
      </c>
      <c r="K174" s="25">
        <f t="shared" si="42"/>
        <v>2.18745782021619E-2</v>
      </c>
      <c r="L174" s="25">
        <f t="shared" si="43"/>
        <v>4.8808746342483847E-2</v>
      </c>
      <c r="M174" s="25">
        <f t="shared" ca="1" si="44"/>
        <v>9.6232797555219976E-2</v>
      </c>
      <c r="N174" s="25">
        <f t="shared" ca="1" si="45"/>
        <v>3.2483965107156697E-7</v>
      </c>
      <c r="O174" s="24">
        <f t="shared" ca="1" si="46"/>
        <v>110401905.92111927</v>
      </c>
      <c r="P174" s="25">
        <f t="shared" ca="1" si="47"/>
        <v>202252035.57754919</v>
      </c>
      <c r="Q174" s="25">
        <f t="shared" ca="1" si="48"/>
        <v>21508986.281238899</v>
      </c>
      <c r="R174">
        <f t="shared" ca="1" si="49"/>
        <v>1.8023308549530159E-3</v>
      </c>
    </row>
    <row r="175" spans="1:18" x14ac:dyDescent="0.2">
      <c r="A175" s="82">
        <v>22222.5</v>
      </c>
      <c r="B175" s="82">
        <v>9.8209188758432028E-2</v>
      </c>
      <c r="C175" s="82">
        <v>0.1</v>
      </c>
      <c r="D175" s="83">
        <f t="shared" si="35"/>
        <v>2.2222499999999998</v>
      </c>
      <c r="E175" s="83">
        <f t="shared" si="36"/>
        <v>9.8209188758432028E-2</v>
      </c>
      <c r="F175" s="25">
        <f t="shared" si="37"/>
        <v>0.22222500000000001</v>
      </c>
      <c r="G175" s="25">
        <f t="shared" si="38"/>
        <v>9.8209188758432032E-3</v>
      </c>
      <c r="H175" s="25">
        <f t="shared" si="39"/>
        <v>0.49383950625</v>
      </c>
      <c r="I175" s="25">
        <f t="shared" si="40"/>
        <v>1.0974348427640623</v>
      </c>
      <c r="J175" s="25">
        <f t="shared" si="41"/>
        <v>2.4387745793324371</v>
      </c>
      <c r="K175" s="25">
        <f t="shared" si="42"/>
        <v>2.1824536971842556E-2</v>
      </c>
      <c r="L175" s="25">
        <f t="shared" si="43"/>
        <v>4.8499577285677116E-2</v>
      </c>
      <c r="M175" s="25">
        <f t="shared" ca="1" si="44"/>
        <v>9.5484767778746427E-2</v>
      </c>
      <c r="N175" s="25">
        <f t="shared" ca="1" si="45"/>
        <v>7.4224696745510538E-7</v>
      </c>
      <c r="O175" s="24">
        <f t="shared" ca="1" si="46"/>
        <v>114794128.35254902</v>
      </c>
      <c r="P175" s="25">
        <f t="shared" ca="1" si="47"/>
        <v>202254483.68215543</v>
      </c>
      <c r="Q175" s="25">
        <f t="shared" ca="1" si="48"/>
        <v>21787371.203172367</v>
      </c>
      <c r="R175">
        <f t="shared" ca="1" si="49"/>
        <v>2.7244209796856017E-3</v>
      </c>
    </row>
    <row r="176" spans="1:18" x14ac:dyDescent="0.2">
      <c r="A176" s="82">
        <v>22971</v>
      </c>
      <c r="B176" s="82">
        <v>9.7553345895171367E-2</v>
      </c>
      <c r="C176" s="82">
        <v>0.1</v>
      </c>
      <c r="D176" s="83">
        <f t="shared" si="35"/>
        <v>2.2970999999999999</v>
      </c>
      <c r="E176" s="83">
        <f t="shared" si="36"/>
        <v>9.7553345895171367E-2</v>
      </c>
      <c r="F176" s="25">
        <f t="shared" si="37"/>
        <v>0.22971</v>
      </c>
      <c r="G176" s="25">
        <f t="shared" si="38"/>
        <v>9.7553345895171374E-3</v>
      </c>
      <c r="H176" s="25">
        <f t="shared" si="39"/>
        <v>0.52766684099999994</v>
      </c>
      <c r="I176" s="25">
        <f t="shared" si="40"/>
        <v>1.2121035004610998</v>
      </c>
      <c r="J176" s="25">
        <f t="shared" si="41"/>
        <v>2.7843229509091922</v>
      </c>
      <c r="K176" s="25">
        <f t="shared" si="42"/>
        <v>2.2408979085579817E-2</v>
      </c>
      <c r="L176" s="25">
        <f t="shared" si="43"/>
        <v>5.1475665857485392E-2</v>
      </c>
      <c r="M176" s="25">
        <f t="shared" ca="1" si="44"/>
        <v>0.10174954173421999</v>
      </c>
      <c r="N176" s="25">
        <f t="shared" ca="1" si="45"/>
        <v>1.760805951964897E-6</v>
      </c>
      <c r="O176" s="24">
        <f t="shared" ca="1" si="46"/>
        <v>81549438.275128394</v>
      </c>
      <c r="P176" s="25">
        <f t="shared" ca="1" si="47"/>
        <v>200472592.45343485</v>
      </c>
      <c r="Q176" s="25">
        <f t="shared" ca="1" si="48"/>
        <v>19383517.986697286</v>
      </c>
      <c r="R176">
        <f t="shared" ca="1" si="49"/>
        <v>-4.196195839048622E-3</v>
      </c>
    </row>
    <row r="177" spans="1:18" x14ac:dyDescent="0.2">
      <c r="A177" s="82">
        <v>22276.5</v>
      </c>
      <c r="B177" s="82">
        <v>9.8403000037846092E-2</v>
      </c>
      <c r="C177" s="82">
        <v>0.1</v>
      </c>
      <c r="D177" s="83">
        <f t="shared" si="35"/>
        <v>2.2276500000000001</v>
      </c>
      <c r="E177" s="83">
        <f t="shared" si="36"/>
        <v>9.8403000037846092E-2</v>
      </c>
      <c r="F177" s="25">
        <f t="shared" si="37"/>
        <v>0.22276500000000002</v>
      </c>
      <c r="G177" s="25">
        <f t="shared" si="38"/>
        <v>9.8403000037846095E-3</v>
      </c>
      <c r="H177" s="25">
        <f t="shared" si="39"/>
        <v>0.49624245225000008</v>
      </c>
      <c r="I177" s="25">
        <f t="shared" si="40"/>
        <v>1.1054544987547128</v>
      </c>
      <c r="J177" s="25">
        <f t="shared" si="41"/>
        <v>2.4625657141509363</v>
      </c>
      <c r="K177" s="25">
        <f t="shared" si="42"/>
        <v>2.1920744303430786E-2</v>
      </c>
      <c r="L177" s="25">
        <f t="shared" si="43"/>
        <v>4.8831746047537594E-2</v>
      </c>
      <c r="M177" s="25">
        <f t="shared" ca="1" si="44"/>
        <v>9.5930793715937906E-2</v>
      </c>
      <c r="N177" s="25">
        <f t="shared" ca="1" si="45"/>
        <v>6.1118040980827976E-7</v>
      </c>
      <c r="O177" s="24">
        <f t="shared" ca="1" si="46"/>
        <v>112160666.5649635</v>
      </c>
      <c r="P177" s="25">
        <f t="shared" ca="1" si="47"/>
        <v>202260088.71009836</v>
      </c>
      <c r="Q177" s="25">
        <f t="shared" ca="1" si="48"/>
        <v>21621702.480517711</v>
      </c>
      <c r="R177">
        <f t="shared" ca="1" si="49"/>
        <v>2.4722063219081852E-3</v>
      </c>
    </row>
    <row r="178" spans="1:18" x14ac:dyDescent="0.2">
      <c r="A178" s="82">
        <v>22247</v>
      </c>
      <c r="B178" s="82">
        <v>9.8796872025229396E-2</v>
      </c>
      <c r="C178" s="82">
        <v>0.1</v>
      </c>
      <c r="D178" s="83">
        <f t="shared" si="35"/>
        <v>2.2246999999999999</v>
      </c>
      <c r="E178" s="83">
        <f t="shared" si="36"/>
        <v>9.8796872025229396E-2</v>
      </c>
      <c r="F178" s="25">
        <f t="shared" si="37"/>
        <v>0.22247</v>
      </c>
      <c r="G178" s="25">
        <f t="shared" si="38"/>
        <v>9.879687202522941E-3</v>
      </c>
      <c r="H178" s="25">
        <f t="shared" si="39"/>
        <v>0.49492900899999998</v>
      </c>
      <c r="I178" s="25">
        <f t="shared" si="40"/>
        <v>1.1010685663222999</v>
      </c>
      <c r="J178" s="25">
        <f t="shared" si="41"/>
        <v>2.4495472394972206</v>
      </c>
      <c r="K178" s="25">
        <f t="shared" si="42"/>
        <v>2.1979340119452784E-2</v>
      </c>
      <c r="L178" s="25">
        <f t="shared" si="43"/>
        <v>4.8897437963746605E-2</v>
      </c>
      <c r="M178" s="25">
        <f t="shared" ca="1" si="44"/>
        <v>9.5687016890752263E-2</v>
      </c>
      <c r="N178" s="25">
        <f t="shared" ca="1" si="45"/>
        <v>9.6711989574337844E-7</v>
      </c>
      <c r="O178" s="24">
        <f t="shared" ca="1" si="46"/>
        <v>113594651.89380218</v>
      </c>
      <c r="P178" s="25">
        <f t="shared" ca="1" si="47"/>
        <v>202259617.67000762</v>
      </c>
      <c r="Q178" s="25">
        <f t="shared" ca="1" si="48"/>
        <v>21712368.943218719</v>
      </c>
      <c r="R178">
        <f t="shared" ca="1" si="49"/>
        <v>3.1098551344771325E-3</v>
      </c>
    </row>
    <row r="179" spans="1:18" x14ac:dyDescent="0.2">
      <c r="A179" s="82">
        <v>22824.5</v>
      </c>
      <c r="B179" s="82">
        <v>9.8472385447628943E-2</v>
      </c>
      <c r="C179" s="82">
        <v>0.1</v>
      </c>
      <c r="D179" s="83">
        <f t="shared" si="35"/>
        <v>2.2824499999999999</v>
      </c>
      <c r="E179" s="83">
        <f t="shared" si="36"/>
        <v>9.8472385447628943E-2</v>
      </c>
      <c r="F179" s="25">
        <f t="shared" si="37"/>
        <v>0.228245</v>
      </c>
      <c r="G179" s="25">
        <f t="shared" si="38"/>
        <v>9.8472385447628957E-3</v>
      </c>
      <c r="H179" s="25">
        <f t="shared" si="39"/>
        <v>0.52095780024999994</v>
      </c>
      <c r="I179" s="25">
        <f t="shared" si="40"/>
        <v>1.1890601311806124</v>
      </c>
      <c r="J179" s="25">
        <f t="shared" si="41"/>
        <v>2.7139702964131884</v>
      </c>
      <c r="K179" s="25">
        <f t="shared" si="42"/>
        <v>2.247582961649407E-2</v>
      </c>
      <c r="L179" s="25">
        <f t="shared" si="43"/>
        <v>5.1299957308166888E-2</v>
      </c>
      <c r="M179" s="25">
        <f t="shared" ca="1" si="44"/>
        <v>0.10050939750649629</v>
      </c>
      <c r="N179" s="25">
        <f t="shared" ca="1" si="45"/>
        <v>4.1494181279709855E-7</v>
      </c>
      <c r="O179" s="24">
        <f t="shared" ca="1" si="46"/>
        <v>87515911.631047994</v>
      </c>
      <c r="P179" s="25">
        <f t="shared" ca="1" si="47"/>
        <v>201135891.89117</v>
      </c>
      <c r="Q179" s="25">
        <f t="shared" ca="1" si="48"/>
        <v>19871032.923728451</v>
      </c>
      <c r="R179">
        <f t="shared" ca="1" si="49"/>
        <v>-2.0370120588673463E-3</v>
      </c>
    </row>
    <row r="180" spans="1:18" x14ac:dyDescent="0.2">
      <c r="A180" s="82">
        <v>23181</v>
      </c>
      <c r="B180" s="82">
        <v>9.8803694743296644E-2</v>
      </c>
      <c r="C180" s="82">
        <v>0.1</v>
      </c>
      <c r="D180" s="83">
        <f t="shared" si="35"/>
        <v>2.3180999999999998</v>
      </c>
      <c r="E180" s="83">
        <f t="shared" si="36"/>
        <v>9.8803694743296644E-2</v>
      </c>
      <c r="F180" s="25">
        <f t="shared" si="37"/>
        <v>0.23180999999999999</v>
      </c>
      <c r="G180" s="25">
        <f t="shared" si="38"/>
        <v>9.8803694743296658E-3</v>
      </c>
      <c r="H180" s="25">
        <f t="shared" si="39"/>
        <v>0.53735876099999991</v>
      </c>
      <c r="I180" s="25">
        <f t="shared" si="40"/>
        <v>1.2456513438740997</v>
      </c>
      <c r="J180" s="25">
        <f t="shared" si="41"/>
        <v>2.8875443802345502</v>
      </c>
      <c r="K180" s="25">
        <f t="shared" si="42"/>
        <v>2.2903684478443598E-2</v>
      </c>
      <c r="L180" s="25">
        <f t="shared" si="43"/>
        <v>5.3093030989480101E-2</v>
      </c>
      <c r="M180" s="25">
        <f t="shared" ca="1" si="44"/>
        <v>0.10353908398651721</v>
      </c>
      <c r="N180" s="25">
        <f t="shared" ca="1" si="45"/>
        <v>2.2423911284809003E-6</v>
      </c>
      <c r="O180" s="24">
        <f t="shared" ca="1" si="46"/>
        <v>73437283.285761207</v>
      </c>
      <c r="P180" s="25">
        <f t="shared" ca="1" si="47"/>
        <v>199257225.61404234</v>
      </c>
      <c r="Q180" s="25">
        <f t="shared" ca="1" si="48"/>
        <v>18672131.730958715</v>
      </c>
      <c r="R180">
        <f t="shared" ca="1" si="49"/>
        <v>-4.7353892432205613E-3</v>
      </c>
    </row>
    <row r="181" spans="1:18" x14ac:dyDescent="0.2">
      <c r="A181" s="82">
        <v>22242</v>
      </c>
      <c r="B181" s="82">
        <v>9.9778943577573706E-2</v>
      </c>
      <c r="C181" s="82">
        <v>0.1</v>
      </c>
      <c r="D181" s="83">
        <f t="shared" si="35"/>
        <v>2.2242000000000002</v>
      </c>
      <c r="E181" s="83">
        <f t="shared" si="36"/>
        <v>9.9778943577573706E-2</v>
      </c>
      <c r="F181" s="25">
        <f t="shared" si="37"/>
        <v>0.22242000000000003</v>
      </c>
      <c r="G181" s="25">
        <f t="shared" si="38"/>
        <v>9.9778943577573716E-3</v>
      </c>
      <c r="H181" s="25">
        <f t="shared" si="39"/>
        <v>0.49470656400000013</v>
      </c>
      <c r="I181" s="25">
        <f t="shared" si="40"/>
        <v>1.1003263396488003</v>
      </c>
      <c r="J181" s="25">
        <f t="shared" si="41"/>
        <v>2.4473458446468621</v>
      </c>
      <c r="K181" s="25">
        <f t="shared" si="42"/>
        <v>2.2192832630523948E-2</v>
      </c>
      <c r="L181" s="25">
        <f t="shared" si="43"/>
        <v>4.9361298336811368E-2</v>
      </c>
      <c r="M181" s="25">
        <f t="shared" ca="1" si="44"/>
        <v>9.5645726114527679E-2</v>
      </c>
      <c r="N181" s="25">
        <f t="shared" ca="1" si="45"/>
        <v>1.7083486596828634E-6</v>
      </c>
      <c r="O181" s="24">
        <f t="shared" ca="1" si="46"/>
        <v>113838812.80250295</v>
      </c>
      <c r="P181" s="25">
        <f t="shared" ca="1" si="47"/>
        <v>202258919.43873307</v>
      </c>
      <c r="Q181" s="25">
        <f t="shared" ca="1" si="48"/>
        <v>21727697.494142752</v>
      </c>
      <c r="R181">
        <f t="shared" ca="1" si="49"/>
        <v>4.1332174630460267E-3</v>
      </c>
    </row>
    <row r="182" spans="1:18" x14ac:dyDescent="0.2">
      <c r="A182" s="82">
        <v>23210.5</v>
      </c>
      <c r="B182" s="82">
        <v>9.9024711840021679E-2</v>
      </c>
      <c r="C182" s="82">
        <v>0.1</v>
      </c>
      <c r="D182" s="83">
        <f t="shared" si="35"/>
        <v>2.3210500000000001</v>
      </c>
      <c r="E182" s="83">
        <f t="shared" si="36"/>
        <v>9.9024711840021679E-2</v>
      </c>
      <c r="F182" s="25">
        <f t="shared" si="37"/>
        <v>0.23210500000000001</v>
      </c>
      <c r="G182" s="25">
        <f t="shared" si="38"/>
        <v>9.9024711840021689E-3</v>
      </c>
      <c r="H182" s="25">
        <f t="shared" si="39"/>
        <v>0.53872731024999998</v>
      </c>
      <c r="I182" s="25">
        <f t="shared" si="40"/>
        <v>1.2504130234557624</v>
      </c>
      <c r="J182" s="25">
        <f t="shared" si="41"/>
        <v>2.9022711480919976</v>
      </c>
      <c r="K182" s="25">
        <f t="shared" si="42"/>
        <v>2.2984130741628233E-2</v>
      </c>
      <c r="L182" s="25">
        <f t="shared" si="43"/>
        <v>5.3347316657856213E-2</v>
      </c>
      <c r="M182" s="25">
        <f t="shared" ca="1" si="44"/>
        <v>0.10379159143547662</v>
      </c>
      <c r="N182" s="25">
        <f t="shared" ca="1" si="45"/>
        <v>2.2723141077564625E-6</v>
      </c>
      <c r="O182" s="24">
        <f t="shared" ca="1" si="46"/>
        <v>72338603.79193601</v>
      </c>
      <c r="P182" s="25">
        <f t="shared" ca="1" si="47"/>
        <v>199061663.57125577</v>
      </c>
      <c r="Q182" s="25">
        <f t="shared" ca="1" si="48"/>
        <v>18571088.883473434</v>
      </c>
      <c r="R182">
        <f t="shared" ca="1" si="49"/>
        <v>-4.766879595454937E-3</v>
      </c>
    </row>
    <row r="183" spans="1:18" x14ac:dyDescent="0.2">
      <c r="A183" s="82">
        <v>22437.5</v>
      </c>
      <c r="B183" s="82">
        <v>9.9992371809443759E-2</v>
      </c>
      <c r="C183" s="82">
        <v>0.1</v>
      </c>
      <c r="D183" s="83">
        <f t="shared" si="35"/>
        <v>2.2437499999999999</v>
      </c>
      <c r="E183" s="83">
        <f t="shared" si="36"/>
        <v>9.9992371809443759E-2</v>
      </c>
      <c r="F183" s="25">
        <f t="shared" si="37"/>
        <v>0.22437499999999999</v>
      </c>
      <c r="G183" s="25">
        <f t="shared" si="38"/>
        <v>9.9992371809443769E-3</v>
      </c>
      <c r="H183" s="25">
        <f t="shared" si="39"/>
        <v>0.50344140625</v>
      </c>
      <c r="I183" s="25">
        <f t="shared" si="40"/>
        <v>1.1295966552734376</v>
      </c>
      <c r="J183" s="25">
        <f t="shared" si="41"/>
        <v>2.5345324952697754</v>
      </c>
      <c r="K183" s="25">
        <f t="shared" si="42"/>
        <v>2.2435788424743943E-2</v>
      </c>
      <c r="L183" s="25">
        <f t="shared" si="43"/>
        <v>5.0340300278019223E-2</v>
      </c>
      <c r="M183" s="25">
        <f t="shared" ca="1" si="44"/>
        <v>9.7266095955573922E-2</v>
      </c>
      <c r="N183" s="25">
        <f t="shared" ca="1" si="45"/>
        <v>7.4325800313937044E-7</v>
      </c>
      <c r="O183" s="24">
        <f t="shared" ca="1" si="46"/>
        <v>104530759.85101317</v>
      </c>
      <c r="P183" s="25">
        <f t="shared" ca="1" si="47"/>
        <v>202152723.03320345</v>
      </c>
      <c r="Q183" s="25">
        <f t="shared" ca="1" si="48"/>
        <v>21120150.07189171</v>
      </c>
      <c r="R183">
        <f t="shared" ca="1" si="49"/>
        <v>2.7262758538698362E-3</v>
      </c>
    </row>
    <row r="184" spans="1:18" x14ac:dyDescent="0.2">
      <c r="A184" s="82">
        <v>23083.5</v>
      </c>
      <c r="B184" s="82">
        <v>9.950641654199624E-2</v>
      </c>
      <c r="C184" s="82">
        <v>0.1</v>
      </c>
      <c r="D184" s="83">
        <f t="shared" si="35"/>
        <v>2.3083499999999999</v>
      </c>
      <c r="E184" s="83">
        <f t="shared" si="36"/>
        <v>9.950641654199624E-2</v>
      </c>
      <c r="F184" s="25">
        <f t="shared" si="37"/>
        <v>0.23083500000000001</v>
      </c>
      <c r="G184" s="25">
        <f t="shared" si="38"/>
        <v>9.9506416541996247E-3</v>
      </c>
      <c r="H184" s="25">
        <f t="shared" si="39"/>
        <v>0.53284797225000002</v>
      </c>
      <c r="I184" s="25">
        <f t="shared" si="40"/>
        <v>1.2299996167432874</v>
      </c>
      <c r="J184" s="25">
        <f t="shared" si="41"/>
        <v>2.8392696153093673</v>
      </c>
      <c r="K184" s="25">
        <f t="shared" si="42"/>
        <v>2.2969563662471704E-2</v>
      </c>
      <c r="L184" s="25">
        <f t="shared" si="43"/>
        <v>5.3021792280266558E-2</v>
      </c>
      <c r="M184" s="25">
        <f t="shared" ca="1" si="44"/>
        <v>0.10270648726873519</v>
      </c>
      <c r="N184" s="25">
        <f t="shared" ca="1" si="45"/>
        <v>1.0240452656131526E-6</v>
      </c>
      <c r="O184" s="24">
        <f t="shared" ca="1" si="46"/>
        <v>77139819.210477799</v>
      </c>
      <c r="P184" s="25">
        <f t="shared" ca="1" si="47"/>
        <v>199860129.4992252</v>
      </c>
      <c r="Q184" s="25">
        <f t="shared" ca="1" si="48"/>
        <v>19004180.398412414</v>
      </c>
      <c r="R184">
        <f t="shared" ca="1" si="49"/>
        <v>-3.2000707267389461E-3</v>
      </c>
    </row>
    <row r="185" spans="1:18" x14ac:dyDescent="0.2">
      <c r="A185" s="82">
        <v>23105.5</v>
      </c>
      <c r="B185" s="82">
        <v>9.959569182402378E-2</v>
      </c>
      <c r="C185" s="82">
        <v>0.1</v>
      </c>
      <c r="D185" s="83">
        <f t="shared" si="35"/>
        <v>2.3105500000000001</v>
      </c>
      <c r="E185" s="83">
        <f t="shared" si="36"/>
        <v>9.959569182402378E-2</v>
      </c>
      <c r="F185" s="25">
        <f t="shared" si="37"/>
        <v>0.23105500000000001</v>
      </c>
      <c r="G185" s="25">
        <f t="shared" si="38"/>
        <v>9.9595691824023794E-3</v>
      </c>
      <c r="H185" s="25">
        <f t="shared" si="39"/>
        <v>0.53386413025000001</v>
      </c>
      <c r="I185" s="25">
        <f t="shared" si="40"/>
        <v>1.2335197661491375</v>
      </c>
      <c r="J185" s="25">
        <f t="shared" si="41"/>
        <v>2.8501090956758897</v>
      </c>
      <c r="K185" s="25">
        <f t="shared" si="42"/>
        <v>2.3012082574399819E-2</v>
      </c>
      <c r="L185" s="25">
        <f t="shared" si="43"/>
        <v>5.3170567392279502E-2</v>
      </c>
      <c r="M185" s="25">
        <f t="shared" ca="1" si="44"/>
        <v>0.10289409208841951</v>
      </c>
      <c r="N185" s="25">
        <f t="shared" ca="1" si="45"/>
        <v>1.087944430416585E-6</v>
      </c>
      <c r="O185" s="24">
        <f t="shared" ca="1" si="46"/>
        <v>76294766.531718746</v>
      </c>
      <c r="P185" s="25">
        <f t="shared" ca="1" si="47"/>
        <v>199729927.19732055</v>
      </c>
      <c r="Q185" s="25">
        <f t="shared" ca="1" si="48"/>
        <v>18929517.237104267</v>
      </c>
      <c r="R185">
        <f t="shared" ca="1" si="49"/>
        <v>-3.2984002643957344E-3</v>
      </c>
    </row>
    <row r="186" spans="1:18" x14ac:dyDescent="0.2">
      <c r="A186" s="82">
        <v>23213</v>
      </c>
      <c r="B186" s="82">
        <v>9.9534984603237397E-2</v>
      </c>
      <c r="C186" s="82">
        <v>0.1</v>
      </c>
      <c r="D186" s="83">
        <f t="shared" si="35"/>
        <v>2.3212999999999999</v>
      </c>
      <c r="E186" s="83">
        <f t="shared" si="36"/>
        <v>9.9534984603237397E-2</v>
      </c>
      <c r="F186" s="25">
        <f t="shared" si="37"/>
        <v>0.23213</v>
      </c>
      <c r="G186" s="25">
        <f t="shared" si="38"/>
        <v>9.9534984603237408E-3</v>
      </c>
      <c r="H186" s="25">
        <f t="shared" si="39"/>
        <v>0.53884336899999996</v>
      </c>
      <c r="I186" s="25">
        <f t="shared" si="40"/>
        <v>1.2508171124596998</v>
      </c>
      <c r="J186" s="25">
        <f t="shared" si="41"/>
        <v>2.9035217631527011</v>
      </c>
      <c r="K186" s="25">
        <f t="shared" si="42"/>
        <v>2.3105055975949498E-2</v>
      </c>
      <c r="L186" s="25">
        <f t="shared" si="43"/>
        <v>5.3633766436971569E-2</v>
      </c>
      <c r="M186" s="25">
        <f t="shared" ca="1" si="44"/>
        <v>0.10381300304649069</v>
      </c>
      <c r="N186" s="25">
        <f t="shared" ca="1" si="45"/>
        <v>1.8301441800815303E-6</v>
      </c>
      <c r="O186" s="24">
        <f t="shared" ca="1" si="46"/>
        <v>72245953.477205276</v>
      </c>
      <c r="P186" s="25">
        <f t="shared" ca="1" si="47"/>
        <v>199044810.42650756</v>
      </c>
      <c r="Q186" s="25">
        <f t="shared" ca="1" si="48"/>
        <v>18562513.905365054</v>
      </c>
      <c r="R186">
        <f t="shared" ca="1" si="49"/>
        <v>-4.2780184432532897E-3</v>
      </c>
    </row>
    <row r="187" spans="1:18" x14ac:dyDescent="0.2">
      <c r="A187" s="82">
        <v>22995.5</v>
      </c>
      <c r="B187" s="82">
        <v>0.10015151464507806</v>
      </c>
      <c r="C187" s="82">
        <v>0.1</v>
      </c>
      <c r="D187" s="83">
        <f t="shared" si="35"/>
        <v>2.29955</v>
      </c>
      <c r="E187" s="83">
        <f t="shared" si="36"/>
        <v>0.10015151464507806</v>
      </c>
      <c r="F187" s="25">
        <f t="shared" si="37"/>
        <v>0.22995500000000002</v>
      </c>
      <c r="G187" s="25">
        <f t="shared" si="38"/>
        <v>1.0015151464507807E-2</v>
      </c>
      <c r="H187" s="25">
        <f t="shared" si="39"/>
        <v>0.52879302025000008</v>
      </c>
      <c r="I187" s="25">
        <f t="shared" si="40"/>
        <v>1.2159859897158878</v>
      </c>
      <c r="J187" s="25">
        <f t="shared" si="41"/>
        <v>2.7962205826511699</v>
      </c>
      <c r="K187" s="25">
        <f t="shared" si="42"/>
        <v>2.3030341550208926E-2</v>
      </c>
      <c r="L187" s="25">
        <f t="shared" si="43"/>
        <v>5.2959421911782933E-2</v>
      </c>
      <c r="M187" s="25">
        <f t="shared" ca="1" si="44"/>
        <v>0.1019576016240511</v>
      </c>
      <c r="N187" s="25">
        <f t="shared" ca="1" si="45"/>
        <v>3.2619501756159621E-7</v>
      </c>
      <c r="O187" s="24">
        <f t="shared" ca="1" si="46"/>
        <v>80576476.381119788</v>
      </c>
      <c r="P187" s="25">
        <f t="shared" ca="1" si="47"/>
        <v>200346824.15183669</v>
      </c>
      <c r="Q187" s="25">
        <f t="shared" ca="1" si="48"/>
        <v>19301264.121451959</v>
      </c>
      <c r="R187">
        <f t="shared" ca="1" si="49"/>
        <v>-1.8060869789730399E-3</v>
      </c>
    </row>
    <row r="188" spans="1:18" x14ac:dyDescent="0.2">
      <c r="A188" s="82">
        <v>22330</v>
      </c>
      <c r="B188" s="82">
        <v>0.10109697135134016</v>
      </c>
      <c r="C188" s="82">
        <v>0.1</v>
      </c>
      <c r="D188" s="83">
        <f t="shared" si="35"/>
        <v>2.2330000000000001</v>
      </c>
      <c r="E188" s="83">
        <f t="shared" si="36"/>
        <v>0.10109697135134016</v>
      </c>
      <c r="F188" s="25">
        <f t="shared" si="37"/>
        <v>0.22330000000000003</v>
      </c>
      <c r="G188" s="25">
        <f t="shared" si="38"/>
        <v>1.0109697135134016E-2</v>
      </c>
      <c r="H188" s="25">
        <f t="shared" si="39"/>
        <v>0.4986289000000001</v>
      </c>
      <c r="I188" s="25">
        <f t="shared" si="40"/>
        <v>1.1134383337000002</v>
      </c>
      <c r="J188" s="25">
        <f t="shared" si="41"/>
        <v>2.4863077991521005</v>
      </c>
      <c r="K188" s="25">
        <f t="shared" si="42"/>
        <v>2.2574953702754259E-2</v>
      </c>
      <c r="L188" s="25">
        <f t="shared" si="43"/>
        <v>5.0409871618250265E-2</v>
      </c>
      <c r="M188" s="25">
        <f t="shared" ca="1" si="44"/>
        <v>9.6373600972684353E-2</v>
      </c>
      <c r="N188" s="25">
        <f t="shared" ca="1" si="45"/>
        <v>2.2310227733963087E-6</v>
      </c>
      <c r="O188" s="24">
        <f t="shared" ca="1" si="46"/>
        <v>109588586.50936899</v>
      </c>
      <c r="P188" s="25">
        <f t="shared" ca="1" si="47"/>
        <v>202245024.49946317</v>
      </c>
      <c r="Q188" s="25">
        <f t="shared" ca="1" si="48"/>
        <v>21456287.882745791</v>
      </c>
      <c r="R188">
        <f t="shared" ca="1" si="49"/>
        <v>4.7233703786558057E-3</v>
      </c>
    </row>
    <row r="189" spans="1:18" x14ac:dyDescent="0.2">
      <c r="A189" s="82">
        <v>22227.5</v>
      </c>
      <c r="B189" s="82">
        <v>0.10122704930268574</v>
      </c>
      <c r="C189" s="82">
        <v>0.1</v>
      </c>
      <c r="D189" s="83">
        <f t="shared" si="35"/>
        <v>2.22275</v>
      </c>
      <c r="E189" s="83">
        <f t="shared" si="36"/>
        <v>0.10122704930268574</v>
      </c>
      <c r="F189" s="25">
        <f t="shared" si="37"/>
        <v>0.222275</v>
      </c>
      <c r="G189" s="25">
        <f t="shared" si="38"/>
        <v>1.0122704930268574E-2</v>
      </c>
      <c r="H189" s="25">
        <f t="shared" si="39"/>
        <v>0.49406175624999998</v>
      </c>
      <c r="I189" s="25">
        <f t="shared" si="40"/>
        <v>1.0981757687046874</v>
      </c>
      <c r="J189" s="25">
        <f t="shared" si="41"/>
        <v>2.4409701898883438</v>
      </c>
      <c r="K189" s="25">
        <f t="shared" si="42"/>
        <v>2.2500242383754473E-2</v>
      </c>
      <c r="L189" s="25">
        <f t="shared" si="43"/>
        <v>5.0012413758490255E-2</v>
      </c>
      <c r="M189" s="25">
        <f t="shared" ca="1" si="44"/>
        <v>9.5526027660483404E-2</v>
      </c>
      <c r="N189" s="25">
        <f t="shared" ca="1" si="45"/>
        <v>3.2501647764859394E-6</v>
      </c>
      <c r="O189" s="24">
        <f t="shared" ca="1" si="46"/>
        <v>114548706.66404276</v>
      </c>
      <c r="P189" s="25">
        <f t="shared" ca="1" si="47"/>
        <v>202255880.95350102</v>
      </c>
      <c r="Q189" s="25">
        <f t="shared" ca="1" si="48"/>
        <v>21772086.619919285</v>
      </c>
      <c r="R189">
        <f t="shared" ca="1" si="49"/>
        <v>5.7010216422023335E-3</v>
      </c>
    </row>
    <row r="190" spans="1:18" x14ac:dyDescent="0.2">
      <c r="A190" s="82">
        <v>23127.5</v>
      </c>
      <c r="B190" s="82">
        <v>0.10068518266993669</v>
      </c>
      <c r="C190" s="82">
        <v>0.1</v>
      </c>
      <c r="D190" s="83">
        <f t="shared" si="35"/>
        <v>2.3127499999999999</v>
      </c>
      <c r="E190" s="83">
        <f t="shared" si="36"/>
        <v>0.10068518266993669</v>
      </c>
      <c r="F190" s="25">
        <f t="shared" si="37"/>
        <v>0.23127500000000001</v>
      </c>
      <c r="G190" s="25">
        <f t="shared" si="38"/>
        <v>1.0068518266993669E-2</v>
      </c>
      <c r="H190" s="25">
        <f t="shared" si="39"/>
        <v>0.53488125624999994</v>
      </c>
      <c r="I190" s="25">
        <f t="shared" si="40"/>
        <v>1.2370466253921872</v>
      </c>
      <c r="J190" s="25">
        <f t="shared" si="41"/>
        <v>2.8609795828757809</v>
      </c>
      <c r="K190" s="25">
        <f t="shared" si="42"/>
        <v>2.3285965621989604E-2</v>
      </c>
      <c r="L190" s="25">
        <f t="shared" si="43"/>
        <v>5.3854616992256452E-2</v>
      </c>
      <c r="M190" s="25">
        <f t="shared" ca="1" si="44"/>
        <v>0.1030818502715091</v>
      </c>
      <c r="N190" s="25">
        <f t="shared" ca="1" si="45"/>
        <v>5.7440155924268394E-7</v>
      </c>
      <c r="O190" s="24">
        <f t="shared" ca="1" si="46"/>
        <v>75455326.534586117</v>
      </c>
      <c r="P190" s="25">
        <f t="shared" ca="1" si="47"/>
        <v>199596320.04882711</v>
      </c>
      <c r="Q190" s="25">
        <f t="shared" ca="1" si="48"/>
        <v>18854700.729761407</v>
      </c>
      <c r="R190">
        <f t="shared" ca="1" si="49"/>
        <v>-2.3966676015724081E-3</v>
      </c>
    </row>
    <row r="191" spans="1:18" x14ac:dyDescent="0.2">
      <c r="A191" s="82">
        <v>22291</v>
      </c>
      <c r="B191" s="82">
        <v>0.10195538206451579</v>
      </c>
      <c r="C191" s="82">
        <v>0.1</v>
      </c>
      <c r="D191" s="83">
        <f t="shared" si="35"/>
        <v>2.2290999999999999</v>
      </c>
      <c r="E191" s="83">
        <f t="shared" si="36"/>
        <v>0.10195538206451579</v>
      </c>
      <c r="F191" s="25">
        <f t="shared" si="37"/>
        <v>0.22291</v>
      </c>
      <c r="G191" s="25">
        <f t="shared" si="38"/>
        <v>1.019553820645158E-2</v>
      </c>
      <c r="H191" s="25">
        <f t="shared" si="39"/>
        <v>0.49688868099999994</v>
      </c>
      <c r="I191" s="25">
        <f t="shared" si="40"/>
        <v>1.1076145588170998</v>
      </c>
      <c r="J191" s="25">
        <f t="shared" si="41"/>
        <v>2.4689836130591969</v>
      </c>
      <c r="K191" s="25">
        <f t="shared" si="42"/>
        <v>2.2726874216001215E-2</v>
      </c>
      <c r="L191" s="25">
        <f t="shared" si="43"/>
        <v>5.0660475314888306E-2</v>
      </c>
      <c r="M191" s="25">
        <f t="shared" ca="1" si="44"/>
        <v>9.6050717303658745E-2</v>
      </c>
      <c r="N191" s="25">
        <f t="shared" ca="1" si="45"/>
        <v>3.4865065938107021E-6</v>
      </c>
      <c r="O191" s="24">
        <f t="shared" ca="1" si="46"/>
        <v>111459932.98239772</v>
      </c>
      <c r="P191" s="25">
        <f t="shared" ca="1" si="47"/>
        <v>202258033.07710129</v>
      </c>
      <c r="Q191" s="25">
        <f t="shared" ca="1" si="48"/>
        <v>21576995.412043028</v>
      </c>
      <c r="R191">
        <f t="shared" ca="1" si="49"/>
        <v>5.9046647608570479E-3</v>
      </c>
    </row>
    <row r="192" spans="1:18" x14ac:dyDescent="0.2">
      <c r="A192" s="82">
        <v>22405.5</v>
      </c>
      <c r="B192" s="82">
        <v>0.10187390223725097</v>
      </c>
      <c r="C192" s="82">
        <v>0.1</v>
      </c>
      <c r="D192" s="83">
        <f t="shared" si="35"/>
        <v>2.2405499999999998</v>
      </c>
      <c r="E192" s="83">
        <f t="shared" si="36"/>
        <v>0.10187390223725097</v>
      </c>
      <c r="F192" s="25">
        <f t="shared" si="37"/>
        <v>0.224055</v>
      </c>
      <c r="G192" s="25">
        <f t="shared" si="38"/>
        <v>1.0187390223725099E-2</v>
      </c>
      <c r="H192" s="25">
        <f t="shared" si="39"/>
        <v>0.50200643025000002</v>
      </c>
      <c r="I192" s="25">
        <f t="shared" si="40"/>
        <v>1.1247705072966374</v>
      </c>
      <c r="J192" s="25">
        <f t="shared" si="41"/>
        <v>2.5201045601234808</v>
      </c>
      <c r="K192" s="25">
        <f t="shared" si="42"/>
        <v>2.2825357165767269E-2</v>
      </c>
      <c r="L192" s="25">
        <f t="shared" si="43"/>
        <v>5.1141353997759847E-2</v>
      </c>
      <c r="M192" s="25">
        <f t="shared" ca="1" si="44"/>
        <v>9.7000040255654479E-2</v>
      </c>
      <c r="N192" s="25">
        <f t="shared" ca="1" si="45"/>
        <v>2.3754530615651682E-6</v>
      </c>
      <c r="O192" s="24">
        <f t="shared" ca="1" si="46"/>
        <v>106021019.26015985</v>
      </c>
      <c r="P192" s="25">
        <f t="shared" ca="1" si="47"/>
        <v>202188856.11796454</v>
      </c>
      <c r="Q192" s="25">
        <f t="shared" ca="1" si="48"/>
        <v>21220727.431254409</v>
      </c>
      <c r="R192">
        <f t="shared" ca="1" si="49"/>
        <v>4.8738619815964918E-3</v>
      </c>
    </row>
    <row r="193" spans="1:18" x14ac:dyDescent="0.2">
      <c r="A193" s="82">
        <v>22432.5</v>
      </c>
      <c r="B193" s="82">
        <v>0.10197381878095407</v>
      </c>
      <c r="C193" s="82">
        <v>0.1</v>
      </c>
      <c r="D193" s="83">
        <f t="shared" si="35"/>
        <v>2.2432500000000002</v>
      </c>
      <c r="E193" s="83">
        <f t="shared" si="36"/>
        <v>0.10197381878095407</v>
      </c>
      <c r="F193" s="25">
        <f t="shared" si="37"/>
        <v>0.22432500000000002</v>
      </c>
      <c r="G193" s="25">
        <f t="shared" si="38"/>
        <v>1.0197381878095407E-2</v>
      </c>
      <c r="H193" s="25">
        <f t="shared" si="39"/>
        <v>0.50321705625000013</v>
      </c>
      <c r="I193" s="25">
        <f t="shared" si="40"/>
        <v>1.1288416614328129</v>
      </c>
      <c r="J193" s="25">
        <f t="shared" si="41"/>
        <v>2.532274057009158</v>
      </c>
      <c r="K193" s="25">
        <f t="shared" si="42"/>
        <v>2.2875276898037523E-2</v>
      </c>
      <c r="L193" s="25">
        <f t="shared" si="43"/>
        <v>5.1314964901522681E-2</v>
      </c>
      <c r="M193" s="25">
        <f t="shared" ca="1" si="44"/>
        <v>9.7224503363970094E-2</v>
      </c>
      <c r="N193" s="25">
        <f t="shared" ca="1" si="45"/>
        <v>2.2555996930001708E-6</v>
      </c>
      <c r="O193" s="24">
        <f t="shared" ca="1" si="46"/>
        <v>104762760.07734509</v>
      </c>
      <c r="P193" s="25">
        <f t="shared" ca="1" si="47"/>
        <v>202158852.45500019</v>
      </c>
      <c r="Q193" s="25">
        <f t="shared" ca="1" si="48"/>
        <v>21135893.877607692</v>
      </c>
      <c r="R193">
        <f t="shared" ca="1" si="49"/>
        <v>4.7493154169839791E-3</v>
      </c>
    </row>
    <row r="194" spans="1:18" x14ac:dyDescent="0.2">
      <c r="A194" s="82">
        <v>23027</v>
      </c>
      <c r="B194" s="82">
        <v>0.10177814420979964</v>
      </c>
      <c r="C194" s="82">
        <v>0.1</v>
      </c>
      <c r="D194" s="83">
        <f t="shared" si="35"/>
        <v>2.3027000000000002</v>
      </c>
      <c r="E194" s="83">
        <f t="shared" si="36"/>
        <v>0.10177814420979964</v>
      </c>
      <c r="F194" s="25">
        <f t="shared" si="37"/>
        <v>0.23027000000000003</v>
      </c>
      <c r="G194" s="25">
        <f t="shared" si="38"/>
        <v>1.0177814420979965E-2</v>
      </c>
      <c r="H194" s="25">
        <f t="shared" si="39"/>
        <v>0.53024272900000013</v>
      </c>
      <c r="I194" s="25">
        <f t="shared" si="40"/>
        <v>1.2209899320683004</v>
      </c>
      <c r="J194" s="25">
        <f t="shared" si="41"/>
        <v>2.8115735165736755</v>
      </c>
      <c r="K194" s="25">
        <f t="shared" si="42"/>
        <v>2.3436453267190568E-2</v>
      </c>
      <c r="L194" s="25">
        <f t="shared" si="43"/>
        <v>5.3967120938359724E-2</v>
      </c>
      <c r="M194" s="25">
        <f t="shared" ca="1" si="44"/>
        <v>0.10222538667297926</v>
      </c>
      <c r="N194" s="25">
        <f t="shared" ca="1" si="45"/>
        <v>2.0002582087097387E-8</v>
      </c>
      <c r="O194" s="24">
        <f t="shared" ca="1" si="46"/>
        <v>79335896.171696946</v>
      </c>
      <c r="P194" s="25">
        <f t="shared" ca="1" si="47"/>
        <v>200178888.84176201</v>
      </c>
      <c r="Q194" s="25">
        <f t="shared" ca="1" si="48"/>
        <v>19195213.971528441</v>
      </c>
      <c r="R194">
        <f t="shared" ca="1" si="49"/>
        <v>-4.4724246317962013E-4</v>
      </c>
    </row>
    <row r="195" spans="1:18" x14ac:dyDescent="0.2">
      <c r="A195" s="82">
        <v>22963.5</v>
      </c>
      <c r="B195" s="82">
        <v>0.10202335093363972</v>
      </c>
      <c r="C195" s="82">
        <v>0.1</v>
      </c>
      <c r="D195" s="83">
        <f t="shared" si="35"/>
        <v>2.2963499999999999</v>
      </c>
      <c r="E195" s="83">
        <f t="shared" si="36"/>
        <v>0.10202335093363972</v>
      </c>
      <c r="F195" s="25">
        <f t="shared" si="37"/>
        <v>0.22963500000000001</v>
      </c>
      <c r="G195" s="25">
        <f t="shared" si="38"/>
        <v>1.0202335093363973E-2</v>
      </c>
      <c r="H195" s="25">
        <f t="shared" si="39"/>
        <v>0.52732233225000003</v>
      </c>
      <c r="I195" s="25">
        <f t="shared" si="40"/>
        <v>1.2109166376622875</v>
      </c>
      <c r="J195" s="25">
        <f t="shared" si="41"/>
        <v>2.7806884208957938</v>
      </c>
      <c r="K195" s="25">
        <f t="shared" si="42"/>
        <v>2.3428132191646356E-2</v>
      </c>
      <c r="L195" s="25">
        <f t="shared" si="43"/>
        <v>5.3799191358287105E-2</v>
      </c>
      <c r="M195" s="25">
        <f t="shared" ca="1" si="44"/>
        <v>0.10168588795519529</v>
      </c>
      <c r="N195" s="25">
        <f t="shared" ca="1" si="45"/>
        <v>1.1388126182058806E-8</v>
      </c>
      <c r="O195" s="24">
        <f t="shared" ca="1" si="46"/>
        <v>81848698.57564801</v>
      </c>
      <c r="P195" s="25">
        <f t="shared" ca="1" si="47"/>
        <v>200510244.19609836</v>
      </c>
      <c r="Q195" s="25">
        <f t="shared" ca="1" si="48"/>
        <v>19408657.164722335</v>
      </c>
      <c r="R195">
        <f t="shared" ca="1" si="49"/>
        <v>3.3746297844443329E-4</v>
      </c>
    </row>
    <row r="196" spans="1:18" x14ac:dyDescent="0.2">
      <c r="A196" s="82">
        <v>22968.5</v>
      </c>
      <c r="B196" s="82">
        <v>0.10204334461636111</v>
      </c>
      <c r="C196" s="82">
        <v>0.1</v>
      </c>
      <c r="D196" s="83">
        <f t="shared" si="35"/>
        <v>2.2968500000000001</v>
      </c>
      <c r="E196" s="83">
        <f t="shared" si="36"/>
        <v>0.10204334461636111</v>
      </c>
      <c r="F196" s="25">
        <f t="shared" si="37"/>
        <v>0.22968500000000003</v>
      </c>
      <c r="G196" s="25">
        <f t="shared" si="38"/>
        <v>1.0204334461636112E-2</v>
      </c>
      <c r="H196" s="25">
        <f t="shared" si="39"/>
        <v>0.52755199225000005</v>
      </c>
      <c r="I196" s="25">
        <f t="shared" si="40"/>
        <v>1.2117077933994127</v>
      </c>
      <c r="J196" s="25">
        <f t="shared" si="41"/>
        <v>2.783111045269441</v>
      </c>
      <c r="K196" s="25">
        <f t="shared" si="42"/>
        <v>2.3437825608208906E-2</v>
      </c>
      <c r="L196" s="25">
        <f t="shared" si="43"/>
        <v>5.3833169748214629E-2</v>
      </c>
      <c r="M196" s="25">
        <f t="shared" ca="1" si="44"/>
        <v>0.10172832182746257</v>
      </c>
      <c r="N196" s="25">
        <f t="shared" ca="1" si="45"/>
        <v>9.9239357525415259E-9</v>
      </c>
      <c r="O196" s="24">
        <f t="shared" ca="1" si="46"/>
        <v>81649117.935068354</v>
      </c>
      <c r="P196" s="25">
        <f t="shared" ca="1" si="47"/>
        <v>200485187.25569907</v>
      </c>
      <c r="Q196" s="25">
        <f t="shared" ca="1" si="48"/>
        <v>19391899.83526101</v>
      </c>
      <c r="R196">
        <f t="shared" ca="1" si="49"/>
        <v>3.1502278889854185E-4</v>
      </c>
    </row>
    <row r="197" spans="1:18" x14ac:dyDescent="0.2">
      <c r="A197" s="82">
        <v>22344.5</v>
      </c>
      <c r="B197" s="82">
        <v>0.10264987028924323</v>
      </c>
      <c r="C197" s="82">
        <v>0.1</v>
      </c>
      <c r="D197" s="83">
        <f t="shared" si="35"/>
        <v>2.2344499999999998</v>
      </c>
      <c r="E197" s="83">
        <f t="shared" si="36"/>
        <v>0.10264987028924323</v>
      </c>
      <c r="F197" s="25">
        <f t="shared" si="37"/>
        <v>0.223445</v>
      </c>
      <c r="G197" s="25">
        <f t="shared" si="38"/>
        <v>1.0264987028924324E-2</v>
      </c>
      <c r="H197" s="25">
        <f t="shared" si="39"/>
        <v>0.49927668024999999</v>
      </c>
      <c r="I197" s="25">
        <f t="shared" si="40"/>
        <v>1.1156087781846125</v>
      </c>
      <c r="J197" s="25">
        <f t="shared" si="41"/>
        <v>2.4927720344146072</v>
      </c>
      <c r="K197" s="25">
        <f t="shared" si="42"/>
        <v>2.2936600266779954E-2</v>
      </c>
      <c r="L197" s="25">
        <f t="shared" si="43"/>
        <v>5.1250686466106463E-2</v>
      </c>
      <c r="M197" s="25">
        <f t="shared" ca="1" si="44"/>
        <v>9.6493770369623519E-2</v>
      </c>
      <c r="N197" s="25">
        <f t="shared" ca="1" si="45"/>
        <v>3.789756622034183E-6</v>
      </c>
      <c r="O197" s="24">
        <f t="shared" ca="1" si="46"/>
        <v>108897792.32587446</v>
      </c>
      <c r="P197" s="25">
        <f t="shared" ca="1" si="47"/>
        <v>202237407.24348468</v>
      </c>
      <c r="Q197" s="25">
        <f t="shared" ca="1" si="48"/>
        <v>21411239.327808492</v>
      </c>
      <c r="R197">
        <f t="shared" ca="1" si="49"/>
        <v>6.1560999196197119E-3</v>
      </c>
    </row>
    <row r="198" spans="1:18" x14ac:dyDescent="0.2">
      <c r="A198" s="82">
        <v>23205.5</v>
      </c>
      <c r="B198" s="82">
        <v>0.10200417430307332</v>
      </c>
      <c r="C198" s="82">
        <v>0.1</v>
      </c>
      <c r="D198" s="83">
        <f t="shared" si="35"/>
        <v>2.3205499999999999</v>
      </c>
      <c r="E198" s="83">
        <f t="shared" si="36"/>
        <v>0.10200417430307332</v>
      </c>
      <c r="F198" s="25">
        <f t="shared" si="37"/>
        <v>0.23205500000000001</v>
      </c>
      <c r="G198" s="25">
        <f t="shared" si="38"/>
        <v>1.0200417430307333E-2</v>
      </c>
      <c r="H198" s="25">
        <f t="shared" si="39"/>
        <v>0.53849523025000001</v>
      </c>
      <c r="I198" s="25">
        <f t="shared" si="40"/>
        <v>1.2496051065566374</v>
      </c>
      <c r="J198" s="25">
        <f t="shared" si="41"/>
        <v>2.8997711300200049</v>
      </c>
      <c r="K198" s="25">
        <f t="shared" si="42"/>
        <v>2.3670578667899681E-2</v>
      </c>
      <c r="L198" s="25">
        <f t="shared" si="43"/>
        <v>5.4928761327794604E-2</v>
      </c>
      <c r="M198" s="25">
        <f t="shared" ca="1" si="44"/>
        <v>0.10374877415469605</v>
      </c>
      <c r="N198" s="25">
        <f t="shared" ca="1" si="45"/>
        <v>3.0436286422820525E-7</v>
      </c>
      <c r="O198" s="24">
        <f t="shared" ca="1" si="46"/>
        <v>72524118.935373291</v>
      </c>
      <c r="P198" s="25">
        <f t="shared" ca="1" si="47"/>
        <v>199095238.62322387</v>
      </c>
      <c r="Q198" s="25">
        <f t="shared" ca="1" si="48"/>
        <v>18588233.229085527</v>
      </c>
      <c r="R198">
        <f t="shared" ca="1" si="49"/>
        <v>-1.7445998516227301E-3</v>
      </c>
    </row>
    <row r="199" spans="1:18" x14ac:dyDescent="0.2">
      <c r="A199" s="82">
        <v>23110</v>
      </c>
      <c r="B199" s="82">
        <v>0.10211397930301404</v>
      </c>
      <c r="C199" s="82">
        <v>0.1</v>
      </c>
      <c r="D199" s="83">
        <f t="shared" si="35"/>
        <v>2.3109999999999999</v>
      </c>
      <c r="E199" s="83">
        <f t="shared" si="36"/>
        <v>0.10211397930301404</v>
      </c>
      <c r="F199" s="25">
        <f t="shared" si="37"/>
        <v>0.2311</v>
      </c>
      <c r="G199" s="25">
        <f t="shared" si="38"/>
        <v>1.0211397930301404E-2</v>
      </c>
      <c r="H199" s="25">
        <f t="shared" si="39"/>
        <v>0.53407209999999994</v>
      </c>
      <c r="I199" s="25">
        <f t="shared" si="40"/>
        <v>1.2342406230999998</v>
      </c>
      <c r="J199" s="25">
        <f t="shared" si="41"/>
        <v>2.8523300799840996</v>
      </c>
      <c r="K199" s="25">
        <f t="shared" si="42"/>
        <v>2.3598540616926546E-2</v>
      </c>
      <c r="L199" s="25">
        <f t="shared" si="43"/>
        <v>5.4536227365717248E-2</v>
      </c>
      <c r="M199" s="25">
        <f t="shared" ca="1" si="44"/>
        <v>0.10293248469470419</v>
      </c>
      <c r="N199" s="25">
        <f t="shared" ca="1" si="45"/>
        <v>6.6995107622584545E-8</v>
      </c>
      <c r="O199" s="24">
        <f t="shared" ca="1" si="46"/>
        <v>76122606.807005212</v>
      </c>
      <c r="P199" s="25">
        <f t="shared" ca="1" si="47"/>
        <v>199702875.34619316</v>
      </c>
      <c r="Q199" s="25">
        <f t="shared" ca="1" si="48"/>
        <v>18914226.277586956</v>
      </c>
      <c r="R199">
        <f t="shared" ca="1" si="49"/>
        <v>-8.1850539169014969E-4</v>
      </c>
    </row>
    <row r="200" spans="1:18" x14ac:dyDescent="0.2">
      <c r="A200" s="82">
        <v>22318</v>
      </c>
      <c r="B200" s="82">
        <v>0.10305329763690307</v>
      </c>
      <c r="C200" s="82">
        <v>0.1</v>
      </c>
      <c r="D200" s="83">
        <f t="shared" si="35"/>
        <v>2.2317999999999998</v>
      </c>
      <c r="E200" s="83">
        <f t="shared" si="36"/>
        <v>0.10305329763690307</v>
      </c>
      <c r="F200" s="25">
        <f t="shared" si="37"/>
        <v>0.22317999999999999</v>
      </c>
      <c r="G200" s="25">
        <f t="shared" si="38"/>
        <v>1.0305329763690307E-2</v>
      </c>
      <c r="H200" s="25">
        <f t="shared" si="39"/>
        <v>0.49809312399999994</v>
      </c>
      <c r="I200" s="25">
        <f t="shared" si="40"/>
        <v>1.1116442341431998</v>
      </c>
      <c r="J200" s="25">
        <f t="shared" si="41"/>
        <v>2.4809676017607929</v>
      </c>
      <c r="K200" s="25">
        <f t="shared" si="42"/>
        <v>2.2999434966604025E-2</v>
      </c>
      <c r="L200" s="25">
        <f t="shared" si="43"/>
        <v>5.1330138958466859E-2</v>
      </c>
      <c r="M200" s="25">
        <f t="shared" ca="1" si="44"/>
        <v>9.6274200819066236E-2</v>
      </c>
      <c r="N200" s="25">
        <f t="shared" ca="1" si="45"/>
        <v>4.5956153665605551E-6</v>
      </c>
      <c r="O200" s="24">
        <f t="shared" ca="1" si="46"/>
        <v>110162310.41107398</v>
      </c>
      <c r="P200" s="25">
        <f t="shared" ca="1" si="47"/>
        <v>202250188.57185462</v>
      </c>
      <c r="Q200" s="25">
        <f t="shared" ca="1" si="48"/>
        <v>21493499.916199632</v>
      </c>
      <c r="R200">
        <f t="shared" ca="1" si="49"/>
        <v>6.7790968178368383E-3</v>
      </c>
    </row>
    <row r="201" spans="1:18" x14ac:dyDescent="0.2">
      <c r="A201" s="82">
        <v>23817</v>
      </c>
      <c r="B201" s="82">
        <v>0.10208847110755803</v>
      </c>
      <c r="C201" s="82">
        <v>0.1</v>
      </c>
      <c r="D201" s="83">
        <f t="shared" si="35"/>
        <v>2.3816999999999999</v>
      </c>
      <c r="E201" s="83">
        <f t="shared" si="36"/>
        <v>0.10208847110755803</v>
      </c>
      <c r="F201" s="25">
        <f t="shared" si="37"/>
        <v>0.23816999999999999</v>
      </c>
      <c r="G201" s="25">
        <f t="shared" si="38"/>
        <v>1.0208847110755804E-2</v>
      </c>
      <c r="H201" s="25">
        <f t="shared" si="39"/>
        <v>0.56724948899999994</v>
      </c>
      <c r="I201" s="25">
        <f t="shared" si="40"/>
        <v>1.3510181079512997</v>
      </c>
      <c r="J201" s="25">
        <f t="shared" si="41"/>
        <v>3.2177198277076107</v>
      </c>
      <c r="K201" s="25">
        <f t="shared" si="42"/>
        <v>2.4314411163687096E-2</v>
      </c>
      <c r="L201" s="25">
        <f t="shared" si="43"/>
        <v>5.7909633068553554E-2</v>
      </c>
      <c r="M201" s="25">
        <f t="shared" ca="1" si="44"/>
        <v>0.10904408649354107</v>
      </c>
      <c r="N201" s="25">
        <f t="shared" ca="1" si="45"/>
        <v>4.838058539772394E-6</v>
      </c>
      <c r="O201" s="24">
        <f t="shared" ca="1" si="46"/>
        <v>51901946.773898713</v>
      </c>
      <c r="P201" s="25">
        <f t="shared" ca="1" si="47"/>
        <v>193706692.95685095</v>
      </c>
      <c r="Q201" s="25">
        <f t="shared" ca="1" si="48"/>
        <v>16442532.012985509</v>
      </c>
      <c r="R201">
        <f t="shared" ca="1" si="49"/>
        <v>-6.9556153859830355E-3</v>
      </c>
    </row>
    <row r="202" spans="1:18" x14ac:dyDescent="0.2">
      <c r="A202" s="82">
        <v>23125</v>
      </c>
      <c r="B202" s="82">
        <v>0.10317500246583761</v>
      </c>
      <c r="C202" s="82">
        <v>0.1</v>
      </c>
      <c r="D202" s="83">
        <f t="shared" si="35"/>
        <v>2.3125</v>
      </c>
      <c r="E202" s="83">
        <f t="shared" si="36"/>
        <v>0.10317500246583761</v>
      </c>
      <c r="F202" s="25">
        <f t="shared" si="37"/>
        <v>0.23125000000000001</v>
      </c>
      <c r="G202" s="25">
        <f t="shared" si="38"/>
        <v>1.0317500246583761E-2</v>
      </c>
      <c r="H202" s="25">
        <f t="shared" si="39"/>
        <v>0.53476562500000002</v>
      </c>
      <c r="I202" s="25">
        <f t="shared" si="40"/>
        <v>1.2366455078125</v>
      </c>
      <c r="J202" s="25">
        <f t="shared" si="41"/>
        <v>2.8597427368164063</v>
      </c>
      <c r="K202" s="25">
        <f t="shared" si="42"/>
        <v>2.3859219320224945E-2</v>
      </c>
      <c r="L202" s="25">
        <f t="shared" si="43"/>
        <v>5.5174444678020185E-2</v>
      </c>
      <c r="M202" s="25">
        <f t="shared" ca="1" si="44"/>
        <v>0.10306050639071793</v>
      </c>
      <c r="N202" s="25">
        <f t="shared" ca="1" si="45"/>
        <v>1.3109351217811397E-9</v>
      </c>
      <c r="O202" s="24">
        <f t="shared" ca="1" si="46"/>
        <v>75550435.285137162</v>
      </c>
      <c r="P202" s="25">
        <f t="shared" ca="1" si="47"/>
        <v>199611674.04395527</v>
      </c>
      <c r="Q202" s="25">
        <f t="shared" ca="1" si="48"/>
        <v>18863210.271860544</v>
      </c>
      <c r="R202">
        <f t="shared" ca="1" si="49"/>
        <v>1.1449607511967996E-4</v>
      </c>
    </row>
    <row r="203" spans="1:18" x14ac:dyDescent="0.2">
      <c r="A203" s="82">
        <v>22274</v>
      </c>
      <c r="B203" s="82">
        <v>0.10389398305773029</v>
      </c>
      <c r="C203" s="82">
        <v>0.1</v>
      </c>
      <c r="D203" s="83">
        <f t="shared" si="35"/>
        <v>2.2273999999999998</v>
      </c>
      <c r="E203" s="83">
        <f t="shared" si="36"/>
        <v>0.10389398305773029</v>
      </c>
      <c r="F203" s="25">
        <f t="shared" si="37"/>
        <v>0.22273999999999999</v>
      </c>
      <c r="G203" s="25">
        <f t="shared" si="38"/>
        <v>1.038939830577303E-2</v>
      </c>
      <c r="H203" s="25">
        <f t="shared" si="39"/>
        <v>0.49613107599999995</v>
      </c>
      <c r="I203" s="25">
        <f t="shared" si="40"/>
        <v>1.1050823586823999</v>
      </c>
      <c r="J203" s="25">
        <f t="shared" si="41"/>
        <v>2.4614604457291773</v>
      </c>
      <c r="K203" s="25">
        <f t="shared" si="42"/>
        <v>2.3141345786278845E-2</v>
      </c>
      <c r="L203" s="25">
        <f t="shared" si="43"/>
        <v>5.1545033604357492E-2</v>
      </c>
      <c r="M203" s="25">
        <f t="shared" ca="1" si="44"/>
        <v>9.591012396871032E-2</v>
      </c>
      <c r="N203" s="25">
        <f t="shared" ca="1" si="45"/>
        <v>6.374200595332676E-6</v>
      </c>
      <c r="O203" s="24">
        <f t="shared" ca="1" si="46"/>
        <v>112281755.96384808</v>
      </c>
      <c r="P203" s="25">
        <f t="shared" ca="1" si="47"/>
        <v>202260290.77225941</v>
      </c>
      <c r="Q203" s="25">
        <f t="shared" ca="1" si="48"/>
        <v>21629401.150529232</v>
      </c>
      <c r="R203">
        <f t="shared" ca="1" si="49"/>
        <v>7.9838590890199679E-3</v>
      </c>
    </row>
    <row r="204" spans="1:18" x14ac:dyDescent="0.2">
      <c r="A204" s="82">
        <v>23100.5</v>
      </c>
      <c r="B204" s="82">
        <v>0.10357538297154407</v>
      </c>
      <c r="C204" s="82">
        <v>0.1</v>
      </c>
      <c r="D204" s="83">
        <f t="shared" si="35"/>
        <v>2.3100499999999999</v>
      </c>
      <c r="E204" s="83">
        <f t="shared" si="36"/>
        <v>0.10357538297154407</v>
      </c>
      <c r="F204" s="25">
        <f t="shared" si="37"/>
        <v>0.23100500000000002</v>
      </c>
      <c r="G204" s="25">
        <f t="shared" si="38"/>
        <v>1.0357538297154408E-2</v>
      </c>
      <c r="H204" s="25">
        <f t="shared" si="39"/>
        <v>0.53363310024999999</v>
      </c>
      <c r="I204" s="25">
        <f t="shared" si="40"/>
        <v>1.2327191432325124</v>
      </c>
      <c r="J204" s="25">
        <f t="shared" si="41"/>
        <v>2.8476428568242653</v>
      </c>
      <c r="K204" s="25">
        <f t="shared" si="42"/>
        <v>2.3926431343341541E-2</v>
      </c>
      <c r="L204" s="25">
        <f t="shared" si="43"/>
        <v>5.5271252724686123E-2</v>
      </c>
      <c r="M204" s="25">
        <f t="shared" ca="1" si="44"/>
        <v>0.10285144116257239</v>
      </c>
      <c r="N204" s="25">
        <f t="shared" ca="1" si="45"/>
        <v>5.2409174277719861E-8</v>
      </c>
      <c r="O204" s="24">
        <f t="shared" ca="1" si="46"/>
        <v>76486330.536274448</v>
      </c>
      <c r="P204" s="25">
        <f t="shared" ca="1" si="47"/>
        <v>199759817.73140067</v>
      </c>
      <c r="Q204" s="25">
        <f t="shared" ca="1" si="48"/>
        <v>18946499.666705176</v>
      </c>
      <c r="R204">
        <f t="shared" ca="1" si="49"/>
        <v>7.2394180897168703E-4</v>
      </c>
    </row>
    <row r="205" spans="1:18" x14ac:dyDescent="0.2">
      <c r="A205" s="82">
        <v>22283.5</v>
      </c>
      <c r="B205" s="82">
        <v>0.10442827014378778</v>
      </c>
      <c r="C205" s="82">
        <v>0.1</v>
      </c>
      <c r="D205" s="83">
        <f t="shared" si="35"/>
        <v>2.2283499999999998</v>
      </c>
      <c r="E205" s="83">
        <f t="shared" si="36"/>
        <v>0.10442827014378778</v>
      </c>
      <c r="F205" s="25">
        <f t="shared" si="37"/>
        <v>0.22283500000000001</v>
      </c>
      <c r="G205" s="25">
        <f t="shared" si="38"/>
        <v>1.0442827014378778E-2</v>
      </c>
      <c r="H205" s="25">
        <f t="shared" si="39"/>
        <v>0.49655437224999999</v>
      </c>
      <c r="I205" s="25">
        <f t="shared" si="40"/>
        <v>1.1064969354032874</v>
      </c>
      <c r="J205" s="25">
        <f t="shared" si="41"/>
        <v>2.4656624460059153</v>
      </c>
      <c r="K205" s="25">
        <f t="shared" si="42"/>
        <v>2.3270273577490948E-2</v>
      </c>
      <c r="L205" s="25">
        <f t="shared" si="43"/>
        <v>5.185431412640195E-2</v>
      </c>
      <c r="M205" s="25">
        <f t="shared" ca="1" si="44"/>
        <v>9.5988679543987501E-2</v>
      </c>
      <c r="N205" s="25">
        <f t="shared" ca="1" si="45"/>
        <v>7.1226689492237178E-6</v>
      </c>
      <c r="O205" s="24">
        <f t="shared" ca="1" si="46"/>
        <v>111822043.95574014</v>
      </c>
      <c r="P205" s="25">
        <f t="shared" ca="1" si="47"/>
        <v>202259284.54110345</v>
      </c>
      <c r="Q205" s="25">
        <f t="shared" ca="1" si="48"/>
        <v>21600131.413645037</v>
      </c>
      <c r="R205">
        <f t="shared" ca="1" si="49"/>
        <v>8.4395905998002757E-3</v>
      </c>
    </row>
    <row r="206" spans="1:18" x14ac:dyDescent="0.2">
      <c r="A206" s="82">
        <v>23181</v>
      </c>
      <c r="B206" s="82">
        <v>0.10370369474320351</v>
      </c>
      <c r="C206" s="82">
        <v>0.1</v>
      </c>
      <c r="D206" s="83">
        <f t="shared" si="35"/>
        <v>2.3180999999999998</v>
      </c>
      <c r="E206" s="83">
        <f t="shared" si="36"/>
        <v>0.10370369474320351</v>
      </c>
      <c r="F206" s="25">
        <f t="shared" si="37"/>
        <v>0.23180999999999999</v>
      </c>
      <c r="G206" s="25">
        <f t="shared" si="38"/>
        <v>1.0370369474320351E-2</v>
      </c>
      <c r="H206" s="25">
        <f t="shared" si="39"/>
        <v>0.53735876099999991</v>
      </c>
      <c r="I206" s="25">
        <f t="shared" si="40"/>
        <v>1.2456513438740997</v>
      </c>
      <c r="J206" s="25">
        <f t="shared" si="41"/>
        <v>2.8875443802345502</v>
      </c>
      <c r="K206" s="25">
        <f t="shared" si="42"/>
        <v>2.4039553478422005E-2</v>
      </c>
      <c r="L206" s="25">
        <f t="shared" si="43"/>
        <v>5.5726088918330044E-2</v>
      </c>
      <c r="M206" s="25">
        <f t="shared" ca="1" si="44"/>
        <v>0.10353908398651721</v>
      </c>
      <c r="N206" s="25">
        <f t="shared" ca="1" si="45"/>
        <v>2.7096701216838377E-9</v>
      </c>
      <c r="O206" s="24">
        <f t="shared" ca="1" si="46"/>
        <v>73437283.285761207</v>
      </c>
      <c r="P206" s="25">
        <f t="shared" ca="1" si="47"/>
        <v>199257225.61404234</v>
      </c>
      <c r="Q206" s="25">
        <f t="shared" ca="1" si="48"/>
        <v>18672131.730958715</v>
      </c>
      <c r="R206">
        <f t="shared" ca="1" si="49"/>
        <v>1.6461075668630643E-4</v>
      </c>
    </row>
    <row r="207" spans="1:18" x14ac:dyDescent="0.2">
      <c r="A207" s="82">
        <v>23298</v>
      </c>
      <c r="B207" s="82">
        <v>0.10388581892078805</v>
      </c>
      <c r="C207" s="82">
        <v>0.1</v>
      </c>
      <c r="D207" s="83">
        <f t="shared" si="35"/>
        <v>2.3298000000000001</v>
      </c>
      <c r="E207" s="83">
        <f t="shared" si="36"/>
        <v>0.10388581892078805</v>
      </c>
      <c r="F207" s="25">
        <f t="shared" si="37"/>
        <v>0.23298000000000002</v>
      </c>
      <c r="G207" s="25">
        <f t="shared" si="38"/>
        <v>1.0388581892078806E-2</v>
      </c>
      <c r="H207" s="25">
        <f t="shared" si="39"/>
        <v>0.54279680400000008</v>
      </c>
      <c r="I207" s="25">
        <f t="shared" si="40"/>
        <v>1.2646079939592003</v>
      </c>
      <c r="J207" s="25">
        <f t="shared" si="41"/>
        <v>2.9462837043261452</v>
      </c>
      <c r="K207" s="25">
        <f t="shared" si="42"/>
        <v>2.4203318092165204E-2</v>
      </c>
      <c r="L207" s="25">
        <f t="shared" si="43"/>
        <v>5.6388890491126498E-2</v>
      </c>
      <c r="M207" s="25">
        <f t="shared" ca="1" si="44"/>
        <v>0.10454217616841491</v>
      </c>
      <c r="N207" s="25">
        <f t="shared" ca="1" si="45"/>
        <v>4.3080483651230691E-8</v>
      </c>
      <c r="O207" s="24">
        <f t="shared" ca="1" si="46"/>
        <v>69138217.322922856</v>
      </c>
      <c r="P207" s="25">
        <f t="shared" ca="1" si="47"/>
        <v>198445817.03311631</v>
      </c>
      <c r="Q207" s="25">
        <f t="shared" ca="1" si="48"/>
        <v>18269871.512962718</v>
      </c>
      <c r="R207">
        <f t="shared" ca="1" si="49"/>
        <v>-6.5635724762685976E-4</v>
      </c>
    </row>
    <row r="208" spans="1:18" x14ac:dyDescent="0.2">
      <c r="A208" s="82">
        <v>23836.5</v>
      </c>
      <c r="B208" s="82">
        <v>0.10367309172931796</v>
      </c>
      <c r="C208" s="82">
        <v>0.1</v>
      </c>
      <c r="D208" s="83">
        <f t="shared" si="35"/>
        <v>2.3836499999999998</v>
      </c>
      <c r="E208" s="83">
        <f t="shared" si="36"/>
        <v>0.10367309172931796</v>
      </c>
      <c r="F208" s="25">
        <f t="shared" si="37"/>
        <v>0.23836499999999999</v>
      </c>
      <c r="G208" s="25">
        <f t="shared" si="38"/>
        <v>1.0367309172931797E-2</v>
      </c>
      <c r="H208" s="25">
        <f t="shared" si="39"/>
        <v>0.56817873224999993</v>
      </c>
      <c r="I208" s="25">
        <f t="shared" si="40"/>
        <v>1.3543392351277121</v>
      </c>
      <c r="J208" s="25">
        <f t="shared" si="41"/>
        <v>3.2282707178121708</v>
      </c>
      <c r="K208" s="25">
        <f t="shared" si="42"/>
        <v>2.4712036510058877E-2</v>
      </c>
      <c r="L208" s="25">
        <f t="shared" si="43"/>
        <v>5.8904845827201839E-2</v>
      </c>
      <c r="M208" s="25">
        <f t="shared" ca="1" si="44"/>
        <v>0.10921489708143065</v>
      </c>
      <c r="N208" s="25">
        <f t="shared" ca="1" si="45"/>
        <v>3.0711606560704781E-6</v>
      </c>
      <c r="O208" s="24">
        <f t="shared" ca="1" si="46"/>
        <v>51311002.169008866</v>
      </c>
      <c r="P208" s="25">
        <f t="shared" ca="1" si="47"/>
        <v>193492928.7664904</v>
      </c>
      <c r="Q208" s="25">
        <f t="shared" ca="1" si="48"/>
        <v>16372715.289089769</v>
      </c>
      <c r="R208">
        <f t="shared" ca="1" si="49"/>
        <v>-5.5418053521126831E-3</v>
      </c>
    </row>
    <row r="209" spans="1:18" x14ac:dyDescent="0.2">
      <c r="A209" s="82">
        <v>23195.5</v>
      </c>
      <c r="B209" s="82">
        <v>0.10396313118466161</v>
      </c>
      <c r="C209" s="82">
        <v>0.1</v>
      </c>
      <c r="D209" s="83">
        <f t="shared" si="35"/>
        <v>2.31955</v>
      </c>
      <c r="E209" s="83">
        <f t="shared" si="36"/>
        <v>0.10396313118466161</v>
      </c>
      <c r="F209" s="25">
        <f t="shared" si="37"/>
        <v>0.23195500000000002</v>
      </c>
      <c r="G209" s="25">
        <f t="shared" si="38"/>
        <v>1.0396313118466161E-2</v>
      </c>
      <c r="H209" s="25">
        <f t="shared" si="39"/>
        <v>0.53803122025000005</v>
      </c>
      <c r="I209" s="25">
        <f t="shared" si="40"/>
        <v>1.2479903169308877</v>
      </c>
      <c r="J209" s="25">
        <f t="shared" si="41"/>
        <v>2.8947759396370407</v>
      </c>
      <c r="K209" s="25">
        <f t="shared" si="42"/>
        <v>2.4114768093938185E-2</v>
      </c>
      <c r="L209" s="25">
        <f t="shared" si="43"/>
        <v>5.5935410332294315E-2</v>
      </c>
      <c r="M209" s="25">
        <f t="shared" ca="1" si="44"/>
        <v>0.10366316335812545</v>
      </c>
      <c r="N209" s="25">
        <f t="shared" ca="1" si="45"/>
        <v>8.9980696956826082E-9</v>
      </c>
      <c r="O209" s="24">
        <f t="shared" ca="1" si="46"/>
        <v>72896007.930438191</v>
      </c>
      <c r="P209" s="25">
        <f t="shared" ca="1" si="47"/>
        <v>199161863.61990571</v>
      </c>
      <c r="Q209" s="25">
        <f t="shared" ca="1" si="48"/>
        <v>18622499.403322332</v>
      </c>
      <c r="R209">
        <f t="shared" ca="1" si="49"/>
        <v>2.9996782653615717E-4</v>
      </c>
    </row>
    <row r="210" spans="1:18" x14ac:dyDescent="0.2">
      <c r="A210" s="82">
        <v>23797.5</v>
      </c>
      <c r="B210" s="82">
        <v>0.1045039766356633</v>
      </c>
      <c r="C210" s="82">
        <v>0.1</v>
      </c>
      <c r="D210" s="83">
        <f t="shared" si="35"/>
        <v>2.37975</v>
      </c>
      <c r="E210" s="83">
        <f t="shared" si="36"/>
        <v>0.1045039766356633</v>
      </c>
      <c r="F210" s="25">
        <f t="shared" si="37"/>
        <v>0.23797500000000002</v>
      </c>
      <c r="G210" s="25">
        <f t="shared" si="38"/>
        <v>1.0450397663566331E-2</v>
      </c>
      <c r="H210" s="25">
        <f t="shared" si="39"/>
        <v>0.56632100625000004</v>
      </c>
      <c r="I210" s="25">
        <f t="shared" si="40"/>
        <v>1.3477024146234375</v>
      </c>
      <c r="J210" s="25">
        <f t="shared" si="41"/>
        <v>3.2071948212001256</v>
      </c>
      <c r="K210" s="25">
        <f t="shared" si="42"/>
        <v>2.4869333839871974E-2</v>
      </c>
      <c r="L210" s="25">
        <f t="shared" si="43"/>
        <v>5.9182797205435331E-2</v>
      </c>
      <c r="M210" s="25">
        <f t="shared" ca="1" si="44"/>
        <v>0.10887339639415329</v>
      </c>
      <c r="N210" s="25">
        <f t="shared" ca="1" si="45"/>
        <v>1.9091829025882744E-6</v>
      </c>
      <c r="O210" s="24">
        <f t="shared" ca="1" si="46"/>
        <v>52496902.936636373</v>
      </c>
      <c r="P210" s="25">
        <f t="shared" ca="1" si="47"/>
        <v>193917905.65081844</v>
      </c>
      <c r="Q210" s="25">
        <f t="shared" ca="1" si="48"/>
        <v>16512276.48880112</v>
      </c>
      <c r="R210">
        <f t="shared" ca="1" si="49"/>
        <v>-4.3694197584899924E-3</v>
      </c>
    </row>
    <row r="211" spans="1:18" x14ac:dyDescent="0.2">
      <c r="A211" s="82">
        <v>23166.5</v>
      </c>
      <c r="B211" s="82">
        <v>0.10484434883845278</v>
      </c>
      <c r="C211" s="82">
        <v>0.1</v>
      </c>
      <c r="D211" s="83">
        <f t="shared" si="35"/>
        <v>2.3166500000000001</v>
      </c>
      <c r="E211" s="83">
        <f t="shared" si="36"/>
        <v>0.10484434883845278</v>
      </c>
      <c r="F211" s="25">
        <f t="shared" si="37"/>
        <v>0.23166500000000001</v>
      </c>
      <c r="G211" s="25">
        <f t="shared" si="38"/>
        <v>1.0484434883845279E-2</v>
      </c>
      <c r="H211" s="25">
        <f t="shared" si="39"/>
        <v>0.53668672225000003</v>
      </c>
      <c r="I211" s="25">
        <f t="shared" si="40"/>
        <v>1.2433152951004627</v>
      </c>
      <c r="J211" s="25">
        <f t="shared" si="41"/>
        <v>2.880326378394487</v>
      </c>
      <c r="K211" s="25">
        <f t="shared" si="42"/>
        <v>2.4288766073660168E-2</v>
      </c>
      <c r="L211" s="25">
        <f t="shared" si="43"/>
        <v>5.6268569924544834E-2</v>
      </c>
      <c r="M211" s="25">
        <f t="shared" ca="1" si="44"/>
        <v>0.10341507123609901</v>
      </c>
      <c r="N211" s="25">
        <f t="shared" ca="1" si="45"/>
        <v>2.0428344645901433E-7</v>
      </c>
      <c r="O211" s="24">
        <f t="shared" ca="1" si="46"/>
        <v>73980973.049321905</v>
      </c>
      <c r="P211" s="25">
        <f t="shared" ca="1" si="47"/>
        <v>199351113.85928527</v>
      </c>
      <c r="Q211" s="25">
        <f t="shared" ca="1" si="48"/>
        <v>18721700.119824551</v>
      </c>
      <c r="R211">
        <f t="shared" ca="1" si="49"/>
        <v>1.4292776023537707E-3</v>
      </c>
    </row>
    <row r="212" spans="1:18" x14ac:dyDescent="0.2">
      <c r="A212" s="82">
        <v>22327.5</v>
      </c>
      <c r="B212" s="82">
        <v>0.10558786482236233</v>
      </c>
      <c r="C212" s="82">
        <v>0.1</v>
      </c>
      <c r="D212" s="83">
        <f t="shared" si="35"/>
        <v>2.2327499999999998</v>
      </c>
      <c r="E212" s="83">
        <f t="shared" si="36"/>
        <v>0.10558786482236233</v>
      </c>
      <c r="F212" s="25">
        <f t="shared" si="37"/>
        <v>0.223275</v>
      </c>
      <c r="G212" s="25">
        <f t="shared" si="38"/>
        <v>1.0558786482236234E-2</v>
      </c>
      <c r="H212" s="25">
        <f t="shared" si="39"/>
        <v>0.49851725624999993</v>
      </c>
      <c r="I212" s="25">
        <f t="shared" si="40"/>
        <v>1.1130644038921873</v>
      </c>
      <c r="J212" s="25">
        <f t="shared" si="41"/>
        <v>2.485194547790281</v>
      </c>
      <c r="K212" s="25">
        <f t="shared" si="42"/>
        <v>2.3575130518212948E-2</v>
      </c>
      <c r="L212" s="25">
        <f t="shared" si="43"/>
        <v>5.2637372664539953E-2</v>
      </c>
      <c r="M212" s="25">
        <f t="shared" ca="1" si="44"/>
        <v>9.6352888844557061E-2</v>
      </c>
      <c r="N212" s="25">
        <f t="shared" ca="1" si="45"/>
        <v>8.5284781310640468E-6</v>
      </c>
      <c r="O212" s="24">
        <f t="shared" ca="1" si="46"/>
        <v>109707960.4440721</v>
      </c>
      <c r="P212" s="25">
        <f t="shared" ca="1" si="47"/>
        <v>202246185.48089355</v>
      </c>
      <c r="Q212" s="25">
        <f t="shared" ca="1" si="48"/>
        <v>21464045.592208579</v>
      </c>
      <c r="R212">
        <f t="shared" ca="1" si="49"/>
        <v>9.2349759778052737E-3</v>
      </c>
    </row>
    <row r="213" spans="1:18" x14ac:dyDescent="0.2">
      <c r="A213" s="82">
        <v>23933</v>
      </c>
      <c r="B213" s="82">
        <v>0.10459368027053474</v>
      </c>
      <c r="C213" s="82">
        <v>0.1</v>
      </c>
      <c r="D213" s="83">
        <f t="shared" ref="D213:D276" si="50">A213/A$18</f>
        <v>2.3933</v>
      </c>
      <c r="E213" s="83">
        <f t="shared" ref="E213:E276" si="51">B213/B$18</f>
        <v>0.10459368027053474</v>
      </c>
      <c r="F213" s="25">
        <f t="shared" ref="F213:F276" si="52">$C213*D213</f>
        <v>0.23933000000000001</v>
      </c>
      <c r="G213" s="25">
        <f t="shared" ref="G213:G276" si="53">$C213*E213</f>
        <v>1.0459368027053474E-2</v>
      </c>
      <c r="H213" s="25">
        <f t="shared" ref="H213:H276" si="54">C213*D213*D213</f>
        <v>0.57278848900000001</v>
      </c>
      <c r="I213" s="25">
        <f t="shared" ref="I213:I276" si="55">C213*D213*D213*D213</f>
        <v>1.3708546907237</v>
      </c>
      <c r="J213" s="25">
        <f t="shared" ref="J213:J276" si="56">C213*D213*D213*D213*D213</f>
        <v>3.2808665313090311</v>
      </c>
      <c r="K213" s="25">
        <f t="shared" ref="K213:K276" si="57">C213*E213*D213</f>
        <v>2.5032405499147078E-2</v>
      </c>
      <c r="L213" s="25">
        <f t="shared" ref="L213:L276" si="58">C213*E213*D213*D213</f>
        <v>5.9910056081108699E-2</v>
      </c>
      <c r="M213" s="25">
        <f t="shared" ref="M213:M276" ca="1" si="59">+E$4+E$5*D213+E$6*D213^2</f>
        <v>0.11006196400557469</v>
      </c>
      <c r="N213" s="25">
        <f t="shared" ref="N213:N276" ca="1" si="60">C213*(M213-E213)^2</f>
        <v>2.9902127006902468E-6</v>
      </c>
      <c r="O213" s="24">
        <f t="shared" ref="O213:O276" ca="1" si="61">(C213*O$1-O$2*F213+O$3*H213)^2</f>
        <v>48445266.875581235</v>
      </c>
      <c r="P213" s="25">
        <f t="shared" ref="P213:P276" ca="1" si="62">(-C213*O$2+O$4*F213-O$5*H213)^2</f>
        <v>192397666.40172312</v>
      </c>
      <c r="Q213" s="25">
        <f t="shared" ref="Q213:Q276" ca="1" si="63">+(C213*O$3-F213*O$5+H213*O$6)^2</f>
        <v>16026196.617540698</v>
      </c>
      <c r="R213">
        <f t="shared" ref="R213:R276" ca="1" si="64">+E213-M213</f>
        <v>-5.4682837350399499E-3</v>
      </c>
    </row>
    <row r="214" spans="1:18" x14ac:dyDescent="0.2">
      <c r="A214" s="82">
        <v>23103</v>
      </c>
      <c r="B214" s="82">
        <v>0.10508553600688697</v>
      </c>
      <c r="C214" s="82">
        <v>0.1</v>
      </c>
      <c r="D214" s="83">
        <f t="shared" si="50"/>
        <v>2.3102999999999998</v>
      </c>
      <c r="E214" s="83">
        <f t="shared" si="51"/>
        <v>0.10508553600688697</v>
      </c>
      <c r="F214" s="25">
        <f t="shared" si="52"/>
        <v>0.23102999999999999</v>
      </c>
      <c r="G214" s="25">
        <f t="shared" si="53"/>
        <v>1.0508553600688697E-2</v>
      </c>
      <c r="H214" s="25">
        <f t="shared" si="54"/>
        <v>0.53374860899999987</v>
      </c>
      <c r="I214" s="25">
        <f t="shared" si="55"/>
        <v>1.2331194113726995</v>
      </c>
      <c r="J214" s="25">
        <f t="shared" si="56"/>
        <v>2.8488757760943475</v>
      </c>
      <c r="K214" s="25">
        <f t="shared" si="57"/>
        <v>2.4277911383671094E-2</v>
      </c>
      <c r="L214" s="25">
        <f t="shared" si="58"/>
        <v>5.6089258669695323E-2</v>
      </c>
      <c r="M214" s="25">
        <f t="shared" ca="1" si="59"/>
        <v>0.10287276563528799</v>
      </c>
      <c r="N214" s="25">
        <f t="shared" ca="1" si="60"/>
        <v>4.8963527174262733E-7</v>
      </c>
      <c r="O214" s="24">
        <f t="shared" ca="1" si="61"/>
        <v>76390512.283391222</v>
      </c>
      <c r="P214" s="25">
        <f t="shared" ca="1" si="62"/>
        <v>199744894.45068285</v>
      </c>
      <c r="Q214" s="25">
        <f t="shared" ca="1" si="63"/>
        <v>18938009.443311542</v>
      </c>
      <c r="R214">
        <f t="shared" ca="1" si="64"/>
        <v>2.2127703715989766E-3</v>
      </c>
    </row>
    <row r="215" spans="1:18" x14ac:dyDescent="0.2">
      <c r="A215" s="82">
        <v>23181</v>
      </c>
      <c r="B215" s="82">
        <v>0.10510369473694037</v>
      </c>
      <c r="C215" s="82">
        <v>0.1</v>
      </c>
      <c r="D215" s="83">
        <f t="shared" si="50"/>
        <v>2.3180999999999998</v>
      </c>
      <c r="E215" s="83">
        <f t="shared" si="51"/>
        <v>0.10510369473694037</v>
      </c>
      <c r="F215" s="25">
        <f t="shared" si="52"/>
        <v>0.23180999999999999</v>
      </c>
      <c r="G215" s="25">
        <f t="shared" si="53"/>
        <v>1.0510369473694037E-2</v>
      </c>
      <c r="H215" s="25">
        <f t="shared" si="54"/>
        <v>0.53735876099999991</v>
      </c>
      <c r="I215" s="25">
        <f t="shared" si="55"/>
        <v>1.2456513438740997</v>
      </c>
      <c r="J215" s="25">
        <f t="shared" si="56"/>
        <v>2.8875443802345502</v>
      </c>
      <c r="K215" s="25">
        <f t="shared" si="57"/>
        <v>2.4364087476970147E-2</v>
      </c>
      <c r="L215" s="25">
        <f t="shared" si="58"/>
        <v>5.647839118036449E-2</v>
      </c>
      <c r="M215" s="25">
        <f t="shared" ca="1" si="59"/>
        <v>0.10353908398651721</v>
      </c>
      <c r="N215" s="25">
        <f t="shared" ca="1" si="60"/>
        <v>2.4480068003397306E-7</v>
      </c>
      <c r="O215" s="24">
        <f t="shared" ca="1" si="61"/>
        <v>73437283.285761207</v>
      </c>
      <c r="P215" s="25">
        <f t="shared" ca="1" si="62"/>
        <v>199257225.61404234</v>
      </c>
      <c r="Q215" s="25">
        <f t="shared" ca="1" si="63"/>
        <v>18672131.730958715</v>
      </c>
      <c r="R215">
        <f t="shared" ca="1" si="64"/>
        <v>1.5646107504231621E-3</v>
      </c>
    </row>
    <row r="216" spans="1:18" x14ac:dyDescent="0.2">
      <c r="A216" s="82">
        <v>23359</v>
      </c>
      <c r="B216" s="82">
        <v>0.10513942334695615</v>
      </c>
      <c r="C216" s="82">
        <v>0.1</v>
      </c>
      <c r="D216" s="83">
        <f t="shared" si="50"/>
        <v>2.3359000000000001</v>
      </c>
      <c r="E216" s="83">
        <f t="shared" si="51"/>
        <v>0.10513942334695615</v>
      </c>
      <c r="F216" s="25">
        <f t="shared" si="52"/>
        <v>0.23359000000000002</v>
      </c>
      <c r="G216" s="25">
        <f t="shared" si="53"/>
        <v>1.0513942334695617E-2</v>
      </c>
      <c r="H216" s="25">
        <f t="shared" si="54"/>
        <v>0.54564288100000002</v>
      </c>
      <c r="I216" s="25">
        <f t="shared" si="55"/>
        <v>1.2745672057279001</v>
      </c>
      <c r="J216" s="25">
        <f t="shared" si="56"/>
        <v>2.9772615358598018</v>
      </c>
      <c r="K216" s="25">
        <f t="shared" si="57"/>
        <v>2.4559517899615493E-2</v>
      </c>
      <c r="L216" s="25">
        <f t="shared" si="58"/>
        <v>5.7368577861711831E-2</v>
      </c>
      <c r="M216" s="25">
        <f t="shared" ca="1" si="59"/>
        <v>0.10506687612143913</v>
      </c>
      <c r="N216" s="25">
        <f t="shared" ca="1" si="60"/>
        <v>5.2630999302184977E-10</v>
      </c>
      <c r="O216" s="24">
        <f t="shared" ca="1" si="61"/>
        <v>66958373.276965566</v>
      </c>
      <c r="P216" s="25">
        <f t="shared" ca="1" si="62"/>
        <v>197984918.35563332</v>
      </c>
      <c r="Q216" s="25">
        <f t="shared" ca="1" si="63"/>
        <v>18058586.590906966</v>
      </c>
      <c r="R216">
        <f t="shared" ca="1" si="64"/>
        <v>7.2547225517027858E-5</v>
      </c>
    </row>
    <row r="217" spans="1:18" x14ac:dyDescent="0.2">
      <c r="A217" s="82">
        <v>22939</v>
      </c>
      <c r="B217" s="82">
        <v>0.1054255541921218</v>
      </c>
      <c r="C217" s="82">
        <v>0.1</v>
      </c>
      <c r="D217" s="83">
        <f t="shared" si="50"/>
        <v>2.2938999999999998</v>
      </c>
      <c r="E217" s="83">
        <f t="shared" si="51"/>
        <v>0.1054255541921218</v>
      </c>
      <c r="F217" s="25">
        <f t="shared" si="52"/>
        <v>0.22938999999999998</v>
      </c>
      <c r="G217" s="25">
        <f t="shared" si="53"/>
        <v>1.0542555419212181E-2</v>
      </c>
      <c r="H217" s="25">
        <f t="shared" si="54"/>
        <v>0.52619772099999995</v>
      </c>
      <c r="I217" s="25">
        <f t="shared" si="55"/>
        <v>1.2070449522018998</v>
      </c>
      <c r="J217" s="25">
        <f t="shared" si="56"/>
        <v>2.7688404158559377</v>
      </c>
      <c r="K217" s="25">
        <f t="shared" si="57"/>
        <v>2.418356787613082E-2</v>
      </c>
      <c r="L217" s="25">
        <f t="shared" si="58"/>
        <v>5.5474686351056485E-2</v>
      </c>
      <c r="M217" s="25">
        <f t="shared" ca="1" si="59"/>
        <v>0.10147807648873147</v>
      </c>
      <c r="N217" s="25">
        <f t="shared" ca="1" si="60"/>
        <v>1.558258021876374E-6</v>
      </c>
      <c r="O217" s="24">
        <f t="shared" ca="1" si="61"/>
        <v>82830915.12301822</v>
      </c>
      <c r="P217" s="25">
        <f t="shared" ca="1" si="62"/>
        <v>200630465.30050799</v>
      </c>
      <c r="Q217" s="25">
        <f t="shared" ca="1" si="63"/>
        <v>19490644.724928696</v>
      </c>
      <c r="R217">
        <f t="shared" ca="1" si="64"/>
        <v>3.947477703390323E-3</v>
      </c>
    </row>
    <row r="218" spans="1:18" x14ac:dyDescent="0.2">
      <c r="A218" s="82">
        <v>23795</v>
      </c>
      <c r="B218" s="82">
        <v>0.10499315318077276</v>
      </c>
      <c r="C218" s="82">
        <v>0.1</v>
      </c>
      <c r="D218" s="83">
        <f t="shared" si="50"/>
        <v>2.3795000000000002</v>
      </c>
      <c r="E218" s="83">
        <f t="shared" si="51"/>
        <v>0.10499315318077276</v>
      </c>
      <c r="F218" s="25">
        <f t="shared" si="52"/>
        <v>0.23795000000000002</v>
      </c>
      <c r="G218" s="25">
        <f t="shared" si="53"/>
        <v>1.0499315318077277E-2</v>
      </c>
      <c r="H218" s="25">
        <f t="shared" si="54"/>
        <v>0.56620202500000005</v>
      </c>
      <c r="I218" s="25">
        <f t="shared" si="55"/>
        <v>1.3472777184875002</v>
      </c>
      <c r="J218" s="25">
        <f t="shared" si="56"/>
        <v>3.205847331141007</v>
      </c>
      <c r="K218" s="25">
        <f t="shared" si="57"/>
        <v>2.4983120799364881E-2</v>
      </c>
      <c r="L218" s="25">
        <f t="shared" si="58"/>
        <v>5.9447335942088737E-2</v>
      </c>
      <c r="M218" s="25">
        <f t="shared" ca="1" si="59"/>
        <v>0.10885152176190781</v>
      </c>
      <c r="N218" s="25">
        <f t="shared" ca="1" si="60"/>
        <v>1.4887008107890053E-6</v>
      </c>
      <c r="O218" s="24">
        <f t="shared" ca="1" si="61"/>
        <v>52573470.036224373</v>
      </c>
      <c r="P218" s="25">
        <f t="shared" ca="1" si="62"/>
        <v>193944799.45052502</v>
      </c>
      <c r="Q218" s="25">
        <f t="shared" ca="1" si="63"/>
        <v>16521212.791330364</v>
      </c>
      <c r="R218">
        <f t="shared" ca="1" si="64"/>
        <v>-3.8583685811350438E-3</v>
      </c>
    </row>
    <row r="219" spans="1:18" x14ac:dyDescent="0.2">
      <c r="A219" s="82">
        <v>23169</v>
      </c>
      <c r="B219" s="82">
        <v>0.10535457440831371</v>
      </c>
      <c r="C219" s="82">
        <v>0.1</v>
      </c>
      <c r="D219" s="83">
        <f t="shared" si="50"/>
        <v>2.3169</v>
      </c>
      <c r="E219" s="83">
        <f t="shared" si="51"/>
        <v>0.10535457440831371</v>
      </c>
      <c r="F219" s="25">
        <f t="shared" si="52"/>
        <v>0.23169000000000001</v>
      </c>
      <c r="G219" s="25">
        <f t="shared" si="53"/>
        <v>1.0535457440831371E-2</v>
      </c>
      <c r="H219" s="25">
        <f t="shared" si="54"/>
        <v>0.53680256100000001</v>
      </c>
      <c r="I219" s="25">
        <f t="shared" si="55"/>
        <v>1.2437178535808999</v>
      </c>
      <c r="J219" s="25">
        <f t="shared" si="56"/>
        <v>2.8815698949615869</v>
      </c>
      <c r="K219" s="25">
        <f t="shared" si="57"/>
        <v>2.4409601344662205E-2</v>
      </c>
      <c r="L219" s="25">
        <f t="shared" si="58"/>
        <v>5.6554605355447859E-2</v>
      </c>
      <c r="M219" s="25">
        <f t="shared" ca="1" si="59"/>
        <v>0.10343644799179369</v>
      </c>
      <c r="N219" s="25">
        <f t="shared" ca="1" si="60"/>
        <v>3.6792089497519294E-7</v>
      </c>
      <c r="O219" s="24">
        <f t="shared" ca="1" si="61"/>
        <v>73887060.9844051</v>
      </c>
      <c r="P219" s="25">
        <f t="shared" ca="1" si="62"/>
        <v>199335031.41957444</v>
      </c>
      <c r="Q219" s="25">
        <f t="shared" ca="1" si="63"/>
        <v>18713158.429976206</v>
      </c>
      <c r="R219">
        <f t="shared" ca="1" si="64"/>
        <v>1.918126416520019E-3</v>
      </c>
    </row>
    <row r="220" spans="1:18" x14ac:dyDescent="0.2">
      <c r="A220" s="82">
        <v>23386</v>
      </c>
      <c r="B220" s="82">
        <v>0.10525215058946251</v>
      </c>
      <c r="C220" s="82">
        <v>0.1</v>
      </c>
      <c r="D220" s="83">
        <f t="shared" si="50"/>
        <v>2.3386</v>
      </c>
      <c r="E220" s="83">
        <f t="shared" si="51"/>
        <v>0.10525215058946251</v>
      </c>
      <c r="F220" s="25">
        <f t="shared" si="52"/>
        <v>0.23386000000000001</v>
      </c>
      <c r="G220" s="25">
        <f t="shared" si="53"/>
        <v>1.0525215058946252E-2</v>
      </c>
      <c r="H220" s="25">
        <f t="shared" si="54"/>
        <v>0.54690499599999998</v>
      </c>
      <c r="I220" s="25">
        <f t="shared" si="55"/>
        <v>1.2789920236456001</v>
      </c>
      <c r="J220" s="25">
        <f t="shared" si="56"/>
        <v>2.9910507464976002</v>
      </c>
      <c r="K220" s="25">
        <f t="shared" si="57"/>
        <v>2.4614267936851703E-2</v>
      </c>
      <c r="L220" s="25">
        <f t="shared" si="58"/>
        <v>5.7562926997121393E-2</v>
      </c>
      <c r="M220" s="25">
        <f t="shared" ca="1" si="59"/>
        <v>0.10529949680039105</v>
      </c>
      <c r="N220" s="25">
        <f t="shared" ca="1" si="60"/>
        <v>2.2416636892900079E-10</v>
      </c>
      <c r="O220" s="24">
        <f t="shared" ca="1" si="61"/>
        <v>66006872.38924785</v>
      </c>
      <c r="P220" s="25">
        <f t="shared" ca="1" si="62"/>
        <v>197772662.30902329</v>
      </c>
      <c r="Q220" s="25">
        <f t="shared" ca="1" si="63"/>
        <v>17964739.860756744</v>
      </c>
      <c r="R220">
        <f t="shared" ca="1" si="64"/>
        <v>-4.7346210928542187E-5</v>
      </c>
    </row>
    <row r="221" spans="1:18" x14ac:dyDescent="0.2">
      <c r="A221" s="82">
        <v>23178.5</v>
      </c>
      <c r="B221" s="82">
        <v>0.10539345620696704</v>
      </c>
      <c r="C221" s="82">
        <v>0.1</v>
      </c>
      <c r="D221" s="83">
        <f t="shared" si="50"/>
        <v>2.31785</v>
      </c>
      <c r="E221" s="83">
        <f t="shared" si="51"/>
        <v>0.10539345620696704</v>
      </c>
      <c r="F221" s="25">
        <f t="shared" si="52"/>
        <v>0.23178500000000002</v>
      </c>
      <c r="G221" s="25">
        <f t="shared" si="53"/>
        <v>1.0539345620696704E-2</v>
      </c>
      <c r="H221" s="25">
        <f t="shared" si="54"/>
        <v>0.53724286225000006</v>
      </c>
      <c r="I221" s="25">
        <f t="shared" si="55"/>
        <v>1.2452483682661626</v>
      </c>
      <c r="J221" s="25">
        <f t="shared" si="56"/>
        <v>2.8862989303857249</v>
      </c>
      <c r="K221" s="25">
        <f t="shared" si="57"/>
        <v>2.4428622246931857E-2</v>
      </c>
      <c r="L221" s="25">
        <f t="shared" si="58"/>
        <v>5.6621882075051005E-2</v>
      </c>
      <c r="M221" s="25">
        <f t="shared" ca="1" si="59"/>
        <v>0.10351769772482633</v>
      </c>
      <c r="N221" s="25">
        <f t="shared" ca="1" si="60"/>
        <v>3.5184698833228112E-7</v>
      </c>
      <c r="O221" s="24">
        <f t="shared" ca="1" si="61"/>
        <v>73530850.520598203</v>
      </c>
      <c r="P221" s="25">
        <f t="shared" ca="1" si="62"/>
        <v>199273518.41483703</v>
      </c>
      <c r="Q221" s="25">
        <f t="shared" ca="1" si="63"/>
        <v>18680682.580946207</v>
      </c>
      <c r="R221">
        <f t="shared" ca="1" si="64"/>
        <v>1.8757584821407075E-3</v>
      </c>
    </row>
    <row r="222" spans="1:18" x14ac:dyDescent="0.2">
      <c r="A222" s="82">
        <v>22288.5</v>
      </c>
      <c r="B222" s="82">
        <v>0.1064463405398841</v>
      </c>
      <c r="C222" s="82">
        <v>0.1</v>
      </c>
      <c r="D222" s="83">
        <f t="shared" si="50"/>
        <v>2.22885</v>
      </c>
      <c r="E222" s="83">
        <f t="shared" si="51"/>
        <v>0.1064463405398841</v>
      </c>
      <c r="F222" s="25">
        <f t="shared" si="52"/>
        <v>0.222885</v>
      </c>
      <c r="G222" s="25">
        <f t="shared" si="53"/>
        <v>1.0644634053988411E-2</v>
      </c>
      <c r="H222" s="25">
        <f t="shared" si="54"/>
        <v>0.49677723224999998</v>
      </c>
      <c r="I222" s="25">
        <f t="shared" si="55"/>
        <v>1.1072419341004125</v>
      </c>
      <c r="J222" s="25">
        <f t="shared" si="56"/>
        <v>2.4678761848197044</v>
      </c>
      <c r="K222" s="25">
        <f t="shared" si="57"/>
        <v>2.372529261123207E-2</v>
      </c>
      <c r="L222" s="25">
        <f t="shared" si="58"/>
        <v>5.2880118436544603E-2</v>
      </c>
      <c r="M222" s="25">
        <f t="shared" ca="1" si="59"/>
        <v>9.6030036070019129E-2</v>
      </c>
      <c r="N222" s="25">
        <f t="shared" ca="1" si="60"/>
        <v>1.0849939880892892E-5</v>
      </c>
      <c r="O222" s="24">
        <f t="shared" ca="1" si="61"/>
        <v>111580556.33843045</v>
      </c>
      <c r="P222" s="25">
        <f t="shared" ca="1" si="62"/>
        <v>202258495.04241604</v>
      </c>
      <c r="Q222" s="25">
        <f t="shared" ca="1" si="63"/>
        <v>21584710.184221171</v>
      </c>
      <c r="R222">
        <f t="shared" ca="1" si="64"/>
        <v>1.0416304469864968E-2</v>
      </c>
    </row>
    <row r="223" spans="1:18" x14ac:dyDescent="0.2">
      <c r="A223" s="82">
        <v>23949</v>
      </c>
      <c r="B223" s="82">
        <v>0.10566370376718495</v>
      </c>
      <c r="C223" s="82">
        <v>0.1</v>
      </c>
      <c r="D223" s="83">
        <f t="shared" si="50"/>
        <v>2.3948999999999998</v>
      </c>
      <c r="E223" s="83">
        <f t="shared" si="51"/>
        <v>0.10566370376718495</v>
      </c>
      <c r="F223" s="25">
        <f t="shared" si="52"/>
        <v>0.23948999999999998</v>
      </c>
      <c r="G223" s="25">
        <f t="shared" si="53"/>
        <v>1.0566370376718495E-2</v>
      </c>
      <c r="H223" s="25">
        <f t="shared" si="54"/>
        <v>0.57355460099999989</v>
      </c>
      <c r="I223" s="25">
        <f t="shared" si="55"/>
        <v>1.3736059139348997</v>
      </c>
      <c r="J223" s="25">
        <f t="shared" si="56"/>
        <v>3.2896488032826912</v>
      </c>
      <c r="K223" s="25">
        <f t="shared" si="57"/>
        <v>2.5305400415203121E-2</v>
      </c>
      <c r="L223" s="25">
        <f t="shared" si="58"/>
        <v>6.0603903454369952E-2</v>
      </c>
      <c r="M223" s="25">
        <f t="shared" ca="1" si="59"/>
        <v>0.11020269551485234</v>
      </c>
      <c r="N223" s="25">
        <f t="shared" ca="1" si="60"/>
        <v>2.0602446085392688E-6</v>
      </c>
      <c r="O223" s="24">
        <f t="shared" ca="1" si="61"/>
        <v>47979498.337847874</v>
      </c>
      <c r="P223" s="25">
        <f t="shared" ca="1" si="62"/>
        <v>192210078.42462826</v>
      </c>
      <c r="Q223" s="25">
        <f t="shared" ca="1" si="63"/>
        <v>15968587.039794771</v>
      </c>
      <c r="R223">
        <f t="shared" ca="1" si="64"/>
        <v>-4.5389917476673924E-3</v>
      </c>
    </row>
    <row r="224" spans="1:18" x14ac:dyDescent="0.2">
      <c r="A224" s="82">
        <v>22286</v>
      </c>
      <c r="B224" s="82">
        <v>0.10693730323207451</v>
      </c>
      <c r="C224" s="82">
        <v>0.1</v>
      </c>
      <c r="D224" s="83">
        <f t="shared" si="50"/>
        <v>2.2286000000000001</v>
      </c>
      <c r="E224" s="83">
        <f t="shared" si="51"/>
        <v>0.10693730323207451</v>
      </c>
      <c r="F224" s="25">
        <f t="shared" si="52"/>
        <v>0.22286000000000003</v>
      </c>
      <c r="G224" s="25">
        <f t="shared" si="53"/>
        <v>1.0693730323207452E-2</v>
      </c>
      <c r="H224" s="25">
        <f t="shared" si="54"/>
        <v>0.4966657960000001</v>
      </c>
      <c r="I224" s="25">
        <f t="shared" si="55"/>
        <v>1.1068693929656004</v>
      </c>
      <c r="J224" s="25">
        <f t="shared" si="56"/>
        <v>2.4667691291631373</v>
      </c>
      <c r="K224" s="25">
        <f t="shared" si="57"/>
        <v>2.3832047398300131E-2</v>
      </c>
      <c r="L224" s="25">
        <f t="shared" si="58"/>
        <v>5.3112100831851673E-2</v>
      </c>
      <c r="M224" s="25">
        <f t="shared" ca="1" si="59"/>
        <v>9.6009356816795399E-2</v>
      </c>
      <c r="N224" s="25">
        <f t="shared" ca="1" si="60"/>
        <v>1.1942001285521157E-5</v>
      </c>
      <c r="O224" s="24">
        <f t="shared" ca="1" si="61"/>
        <v>111701259.98807271</v>
      </c>
      <c r="P224" s="25">
        <f t="shared" ca="1" si="62"/>
        <v>202258912.19712958</v>
      </c>
      <c r="Q224" s="25">
        <f t="shared" ca="1" si="63"/>
        <v>21592422.185496315</v>
      </c>
      <c r="R224">
        <f t="shared" ca="1" si="64"/>
        <v>1.0927946415279111E-2</v>
      </c>
    </row>
    <row r="225" spans="1:18" x14ac:dyDescent="0.2">
      <c r="A225" s="82">
        <v>23822</v>
      </c>
      <c r="B225" s="82">
        <v>0.10611015671855167</v>
      </c>
      <c r="C225" s="82">
        <v>0.1</v>
      </c>
      <c r="D225" s="83">
        <f t="shared" si="50"/>
        <v>2.3822000000000001</v>
      </c>
      <c r="E225" s="83">
        <f t="shared" si="51"/>
        <v>0.10611015671855167</v>
      </c>
      <c r="F225" s="25">
        <f t="shared" si="52"/>
        <v>0.23822000000000002</v>
      </c>
      <c r="G225" s="25">
        <f t="shared" si="53"/>
        <v>1.0611015671855168E-2</v>
      </c>
      <c r="H225" s="25">
        <f t="shared" si="54"/>
        <v>0.56748768400000005</v>
      </c>
      <c r="I225" s="25">
        <f t="shared" si="55"/>
        <v>1.3518691608248001</v>
      </c>
      <c r="J225" s="25">
        <f t="shared" si="56"/>
        <v>3.2204227149168392</v>
      </c>
      <c r="K225" s="25">
        <f t="shared" si="57"/>
        <v>2.5277561533493382E-2</v>
      </c>
      <c r="L225" s="25">
        <f t="shared" si="58"/>
        <v>6.0216207085087937E-2</v>
      </c>
      <c r="M225" s="25">
        <f t="shared" ca="1" si="59"/>
        <v>0.10908787259376737</v>
      </c>
      <c r="N225" s="25">
        <f t="shared" ca="1" si="60"/>
        <v>8.8667918335115858E-7</v>
      </c>
      <c r="O225" s="24">
        <f t="shared" ca="1" si="61"/>
        <v>51750040.513583705</v>
      </c>
      <c r="P225" s="25">
        <f t="shared" ca="1" si="62"/>
        <v>193652124.68987149</v>
      </c>
      <c r="Q225" s="25">
        <f t="shared" ca="1" si="63"/>
        <v>16424637.12045685</v>
      </c>
      <c r="R225">
        <f t="shared" ca="1" si="64"/>
        <v>-2.9777158752156974E-3</v>
      </c>
    </row>
    <row r="226" spans="1:18" x14ac:dyDescent="0.2">
      <c r="A226" s="82">
        <v>23300.5</v>
      </c>
      <c r="B226" s="82">
        <v>0.10639618288602039</v>
      </c>
      <c r="C226" s="82">
        <v>0.1</v>
      </c>
      <c r="D226" s="83">
        <f t="shared" si="50"/>
        <v>2.33005</v>
      </c>
      <c r="E226" s="83">
        <f t="shared" si="51"/>
        <v>0.10639618288602039</v>
      </c>
      <c r="F226" s="25">
        <f t="shared" si="52"/>
        <v>0.23300500000000002</v>
      </c>
      <c r="G226" s="25">
        <f t="shared" si="53"/>
        <v>1.063961828860204E-2</v>
      </c>
      <c r="H226" s="25">
        <f t="shared" si="54"/>
        <v>0.54291330025000006</v>
      </c>
      <c r="I226" s="25">
        <f t="shared" si="55"/>
        <v>1.2650151352475125</v>
      </c>
      <c r="J226" s="25">
        <f t="shared" si="56"/>
        <v>2.9475485158834664</v>
      </c>
      <c r="K226" s="25">
        <f t="shared" si="57"/>
        <v>2.4790842593357183E-2</v>
      </c>
      <c r="L226" s="25">
        <f t="shared" si="58"/>
        <v>5.7763902784651905E-2</v>
      </c>
      <c r="M226" s="25">
        <f t="shared" ca="1" si="59"/>
        <v>0.10456365709398457</v>
      </c>
      <c r="N226" s="25">
        <f t="shared" ca="1" si="60"/>
        <v>3.3581507784764856E-7</v>
      </c>
      <c r="O226" s="24">
        <f t="shared" ca="1" si="61"/>
        <v>69048054.749035895</v>
      </c>
      <c r="P226" s="25">
        <f t="shared" ca="1" si="62"/>
        <v>198427436.51270118</v>
      </c>
      <c r="Q226" s="25">
        <f t="shared" ca="1" si="63"/>
        <v>18261232.796921812</v>
      </c>
      <c r="R226">
        <f t="shared" ca="1" si="64"/>
        <v>1.8325257920358135E-3</v>
      </c>
    </row>
    <row r="227" spans="1:18" x14ac:dyDescent="0.2">
      <c r="A227" s="82">
        <v>23198</v>
      </c>
      <c r="B227" s="82">
        <v>0.10647338796211871</v>
      </c>
      <c r="C227" s="82">
        <v>0.1</v>
      </c>
      <c r="D227" s="83">
        <f t="shared" si="50"/>
        <v>2.3197999999999999</v>
      </c>
      <c r="E227" s="83">
        <f t="shared" si="51"/>
        <v>0.10647338796211871</v>
      </c>
      <c r="F227" s="25">
        <f t="shared" si="52"/>
        <v>0.23197999999999999</v>
      </c>
      <c r="G227" s="25">
        <f t="shared" si="53"/>
        <v>1.0647338796211872E-2</v>
      </c>
      <c r="H227" s="25">
        <f t="shared" si="54"/>
        <v>0.53814720399999993</v>
      </c>
      <c r="I227" s="25">
        <f t="shared" si="55"/>
        <v>1.2483938838391997</v>
      </c>
      <c r="J227" s="25">
        <f t="shared" si="56"/>
        <v>2.8960241317301754</v>
      </c>
      <c r="K227" s="25">
        <f t="shared" si="57"/>
        <v>2.4699696539452299E-2</v>
      </c>
      <c r="L227" s="25">
        <f t="shared" si="58"/>
        <v>5.7298356032221442E-2</v>
      </c>
      <c r="M227" s="25">
        <f t="shared" ca="1" si="59"/>
        <v>0.10368456308664428</v>
      </c>
      <c r="N227" s="25">
        <f t="shared" ca="1" si="60"/>
        <v>7.7775441860649393E-7</v>
      </c>
      <c r="O227" s="24">
        <f t="shared" ca="1" si="61"/>
        <v>72802928.284896672</v>
      </c>
      <c r="P227" s="25">
        <f t="shared" ca="1" si="62"/>
        <v>199145273.02311677</v>
      </c>
      <c r="Q227" s="25">
        <f t="shared" ca="1" si="63"/>
        <v>18613935.68103997</v>
      </c>
      <c r="R227">
        <f t="shared" ca="1" si="64"/>
        <v>2.7888248754744244E-3</v>
      </c>
    </row>
    <row r="228" spans="1:18" x14ac:dyDescent="0.2">
      <c r="A228" s="82">
        <v>22357</v>
      </c>
      <c r="B228" s="82">
        <v>0.10719558312491381</v>
      </c>
      <c r="C228" s="82">
        <v>0.1</v>
      </c>
      <c r="D228" s="83">
        <f t="shared" si="50"/>
        <v>2.2357</v>
      </c>
      <c r="E228" s="83">
        <f t="shared" si="51"/>
        <v>0.10719558312491381</v>
      </c>
      <c r="F228" s="25">
        <f t="shared" si="52"/>
        <v>0.22357000000000002</v>
      </c>
      <c r="G228" s="25">
        <f t="shared" si="53"/>
        <v>1.0719558312491382E-2</v>
      </c>
      <c r="H228" s="25">
        <f t="shared" si="54"/>
        <v>0.49983544900000004</v>
      </c>
      <c r="I228" s="25">
        <f t="shared" si="55"/>
        <v>1.1174821133293</v>
      </c>
      <c r="J228" s="25">
        <f t="shared" si="56"/>
        <v>2.498354760770316</v>
      </c>
      <c r="K228" s="25">
        <f t="shared" si="57"/>
        <v>2.3965716519236985E-2</v>
      </c>
      <c r="L228" s="25">
        <f t="shared" si="58"/>
        <v>5.358015242205813E-2</v>
      </c>
      <c r="M228" s="25">
        <f t="shared" ca="1" si="59"/>
        <v>9.6597418148558323E-2</v>
      </c>
      <c r="N228" s="25">
        <f t="shared" ca="1" si="60"/>
        <v>1.1232110086604817E-5</v>
      </c>
      <c r="O228" s="24">
        <f t="shared" ca="1" si="61"/>
        <v>108304433.45683296</v>
      </c>
      <c r="P228" s="25">
        <f t="shared" ca="1" si="62"/>
        <v>202229630.94400233</v>
      </c>
      <c r="Q228" s="25">
        <f t="shared" ca="1" si="63"/>
        <v>21372330.889357023</v>
      </c>
      <c r="R228">
        <f t="shared" ca="1" si="64"/>
        <v>1.059816497635549E-2</v>
      </c>
    </row>
    <row r="229" spans="1:18" x14ac:dyDescent="0.2">
      <c r="A229" s="82">
        <v>22362</v>
      </c>
      <c r="B229" s="82">
        <v>0.10721389668935091</v>
      </c>
      <c r="C229" s="82">
        <v>0.1</v>
      </c>
      <c r="D229" s="83">
        <f t="shared" si="50"/>
        <v>2.2362000000000002</v>
      </c>
      <c r="E229" s="83">
        <f t="shared" si="51"/>
        <v>0.10721389668935091</v>
      </c>
      <c r="F229" s="25">
        <f t="shared" si="52"/>
        <v>0.22362000000000004</v>
      </c>
      <c r="G229" s="25">
        <f t="shared" si="53"/>
        <v>1.0721389668935093E-2</v>
      </c>
      <c r="H229" s="25">
        <f t="shared" si="54"/>
        <v>0.50005904400000012</v>
      </c>
      <c r="I229" s="25">
        <f t="shared" si="55"/>
        <v>1.1182320341928003</v>
      </c>
      <c r="J229" s="25">
        <f t="shared" si="56"/>
        <v>2.5005904748619403</v>
      </c>
      <c r="K229" s="25">
        <f t="shared" si="57"/>
        <v>2.3975171577672656E-2</v>
      </c>
      <c r="L229" s="25">
        <f t="shared" si="58"/>
        <v>5.3613278681991595E-2</v>
      </c>
      <c r="M229" s="25">
        <f t="shared" ca="1" si="59"/>
        <v>9.6638891123043386E-2</v>
      </c>
      <c r="N229" s="25">
        <f t="shared" ca="1" si="60"/>
        <v>1.1183074272743518E-5</v>
      </c>
      <c r="O229" s="24">
        <f t="shared" ca="1" si="61"/>
        <v>108067647.46026416</v>
      </c>
      <c r="P229" s="25">
        <f t="shared" ca="1" si="62"/>
        <v>202226206.81342813</v>
      </c>
      <c r="Q229" s="25">
        <f t="shared" ca="1" si="63"/>
        <v>21356748.53158731</v>
      </c>
      <c r="R229">
        <f t="shared" ca="1" si="64"/>
        <v>1.0575005566307527E-2</v>
      </c>
    </row>
    <row r="230" spans="1:18" x14ac:dyDescent="0.2">
      <c r="A230" s="82">
        <v>23342</v>
      </c>
      <c r="B230" s="82">
        <v>0.10706859588899174</v>
      </c>
      <c r="C230" s="82">
        <v>0.1</v>
      </c>
      <c r="D230" s="83">
        <f t="shared" si="50"/>
        <v>2.3342000000000001</v>
      </c>
      <c r="E230" s="83">
        <f t="shared" si="51"/>
        <v>0.10706859588899174</v>
      </c>
      <c r="F230" s="25">
        <f t="shared" si="52"/>
        <v>0.23342000000000002</v>
      </c>
      <c r="G230" s="25">
        <f t="shared" si="53"/>
        <v>1.0706859588899175E-2</v>
      </c>
      <c r="H230" s="25">
        <f t="shared" si="54"/>
        <v>0.54484896400000005</v>
      </c>
      <c r="I230" s="25">
        <f t="shared" si="55"/>
        <v>1.2717864517688002</v>
      </c>
      <c r="J230" s="25">
        <f t="shared" si="56"/>
        <v>2.9686039357187335</v>
      </c>
      <c r="K230" s="25">
        <f t="shared" si="57"/>
        <v>2.4991951652408455E-2</v>
      </c>
      <c r="L230" s="25">
        <f t="shared" si="58"/>
        <v>5.8336213547051818E-2</v>
      </c>
      <c r="M230" s="25">
        <f t="shared" ca="1" si="59"/>
        <v>0.10492052975759236</v>
      </c>
      <c r="N230" s="25">
        <f t="shared" ca="1" si="60"/>
        <v>4.6141881048651051E-7</v>
      </c>
      <c r="O230" s="24">
        <f t="shared" ca="1" si="61"/>
        <v>67561660.494805858</v>
      </c>
      <c r="P230" s="25">
        <f t="shared" ca="1" si="62"/>
        <v>198115965.55311042</v>
      </c>
      <c r="Q230" s="25">
        <f t="shared" ca="1" si="63"/>
        <v>18117573.231954083</v>
      </c>
      <c r="R230">
        <f t="shared" ca="1" si="64"/>
        <v>2.1480661313993815E-3</v>
      </c>
    </row>
    <row r="231" spans="1:18" x14ac:dyDescent="0.2">
      <c r="A231" s="82">
        <v>23147</v>
      </c>
      <c r="B231" s="82">
        <v>0.10726468263162998</v>
      </c>
      <c r="C231" s="82">
        <v>0.1</v>
      </c>
      <c r="D231" s="83">
        <f t="shared" si="50"/>
        <v>2.3147000000000002</v>
      </c>
      <c r="E231" s="83">
        <f t="shared" si="51"/>
        <v>0.10726468263162998</v>
      </c>
      <c r="F231" s="25">
        <f t="shared" si="52"/>
        <v>0.23147000000000004</v>
      </c>
      <c r="G231" s="25">
        <f t="shared" si="53"/>
        <v>1.0726468263162999E-2</v>
      </c>
      <c r="H231" s="25">
        <f t="shared" si="54"/>
        <v>0.53578360900000011</v>
      </c>
      <c r="I231" s="25">
        <f t="shared" si="55"/>
        <v>1.2401783197523004</v>
      </c>
      <c r="J231" s="25">
        <f t="shared" si="56"/>
        <v>2.87064075673065</v>
      </c>
      <c r="K231" s="25">
        <f t="shared" si="57"/>
        <v>2.4828556088743396E-2</v>
      </c>
      <c r="L231" s="25">
        <f t="shared" si="58"/>
        <v>5.7470658778614347E-2</v>
      </c>
      <c r="M231" s="25">
        <f t="shared" ca="1" si="59"/>
        <v>0.10324840050955318</v>
      </c>
      <c r="N231" s="25">
        <f t="shared" ca="1" si="60"/>
        <v>1.6130522084113748E-6</v>
      </c>
      <c r="O231" s="24">
        <f t="shared" ca="1" si="61"/>
        <v>74715956.830082148</v>
      </c>
      <c r="P231" s="25">
        <f t="shared" ca="1" si="62"/>
        <v>199475051.85361832</v>
      </c>
      <c r="Q231" s="25">
        <f t="shared" ca="1" si="63"/>
        <v>18788259.336746562</v>
      </c>
      <c r="R231">
        <f t="shared" ca="1" si="64"/>
        <v>4.016282122076803E-3</v>
      </c>
    </row>
    <row r="232" spans="1:18" x14ac:dyDescent="0.2">
      <c r="A232" s="82">
        <v>23193</v>
      </c>
      <c r="B232" s="82">
        <v>0.10745287709030808</v>
      </c>
      <c r="C232" s="82">
        <v>0.1</v>
      </c>
      <c r="D232" s="83">
        <f t="shared" si="50"/>
        <v>2.3193000000000001</v>
      </c>
      <c r="E232" s="83">
        <f t="shared" si="51"/>
        <v>0.10745287709030808</v>
      </c>
      <c r="F232" s="25">
        <f t="shared" si="52"/>
        <v>0.23193000000000003</v>
      </c>
      <c r="G232" s="25">
        <f t="shared" si="53"/>
        <v>1.0745287709030809E-2</v>
      </c>
      <c r="H232" s="25">
        <f t="shared" si="54"/>
        <v>0.5379152490000001</v>
      </c>
      <c r="I232" s="25">
        <f t="shared" si="55"/>
        <v>1.2475868370057004</v>
      </c>
      <c r="J232" s="25">
        <f t="shared" si="56"/>
        <v>2.8935281510673212</v>
      </c>
      <c r="K232" s="25">
        <f t="shared" si="57"/>
        <v>2.4921545783555158E-2</v>
      </c>
      <c r="L232" s="25">
        <f t="shared" si="58"/>
        <v>5.780054113579948E-2</v>
      </c>
      <c r="M232" s="25">
        <f t="shared" ca="1" si="59"/>
        <v>0.1036417656100225</v>
      </c>
      <c r="N232" s="25">
        <f t="shared" ca="1" si="60"/>
        <v>1.4524570715164554E-6</v>
      </c>
      <c r="O232" s="24">
        <f t="shared" ca="1" si="61"/>
        <v>72989159.212673172</v>
      </c>
      <c r="P232" s="25">
        <f t="shared" ca="1" si="62"/>
        <v>199178410.43916675</v>
      </c>
      <c r="Q232" s="25">
        <f t="shared" ca="1" si="63"/>
        <v>18631061.240321316</v>
      </c>
      <c r="R232">
        <f t="shared" ca="1" si="64"/>
        <v>3.8111114802855811E-3</v>
      </c>
    </row>
    <row r="233" spans="1:18" x14ac:dyDescent="0.2">
      <c r="A233" s="82">
        <v>22249.5</v>
      </c>
      <c r="B233" s="82">
        <v>0.10830584273635664</v>
      </c>
      <c r="C233" s="82">
        <v>0.1</v>
      </c>
      <c r="D233" s="83">
        <f t="shared" si="50"/>
        <v>2.2249500000000002</v>
      </c>
      <c r="E233" s="83">
        <f t="shared" si="51"/>
        <v>0.10830584273635664</v>
      </c>
      <c r="F233" s="25">
        <f t="shared" si="52"/>
        <v>0.22249500000000003</v>
      </c>
      <c r="G233" s="25">
        <f t="shared" si="53"/>
        <v>1.0830584273635665E-2</v>
      </c>
      <c r="H233" s="25">
        <f t="shared" si="54"/>
        <v>0.49504025025000009</v>
      </c>
      <c r="I233" s="25">
        <f t="shared" si="55"/>
        <v>1.1014398047937377</v>
      </c>
      <c r="J233" s="25">
        <f t="shared" si="56"/>
        <v>2.450648493675827</v>
      </c>
      <c r="K233" s="25">
        <f t="shared" si="57"/>
        <v>2.4097508479625676E-2</v>
      </c>
      <c r="L233" s="25">
        <f t="shared" si="58"/>
        <v>5.3615751491743156E-2</v>
      </c>
      <c r="M233" s="25">
        <f t="shared" ca="1" si="59"/>
        <v>9.5707665249488399E-2</v>
      </c>
      <c r="N233" s="25">
        <f t="shared" ca="1" si="60"/>
        <v>1.5871407599063382E-5</v>
      </c>
      <c r="O233" s="24">
        <f t="shared" ca="1" si="61"/>
        <v>113472692.50063202</v>
      </c>
      <c r="P233" s="25">
        <f t="shared" ca="1" si="62"/>
        <v>202259899.56923816</v>
      </c>
      <c r="Q233" s="25">
        <f t="shared" ca="1" si="63"/>
        <v>21704700.455168683</v>
      </c>
      <c r="R233">
        <f t="shared" ca="1" si="64"/>
        <v>1.2598177486868242E-2</v>
      </c>
    </row>
    <row r="234" spans="1:18" x14ac:dyDescent="0.2">
      <c r="A234" s="82">
        <v>23181</v>
      </c>
      <c r="B234" s="82">
        <v>0.10790369473896599</v>
      </c>
      <c r="C234" s="82">
        <v>0.1</v>
      </c>
      <c r="D234" s="83">
        <f t="shared" si="50"/>
        <v>2.3180999999999998</v>
      </c>
      <c r="E234" s="83">
        <f t="shared" si="51"/>
        <v>0.10790369473896599</v>
      </c>
      <c r="F234" s="25">
        <f t="shared" si="52"/>
        <v>0.23180999999999999</v>
      </c>
      <c r="G234" s="25">
        <f t="shared" si="53"/>
        <v>1.07903694738966E-2</v>
      </c>
      <c r="H234" s="25">
        <f t="shared" si="54"/>
        <v>0.53735876099999991</v>
      </c>
      <c r="I234" s="25">
        <f t="shared" si="55"/>
        <v>1.2456513438740997</v>
      </c>
      <c r="J234" s="25">
        <f t="shared" si="56"/>
        <v>2.8875443802345502</v>
      </c>
      <c r="K234" s="25">
        <f t="shared" si="57"/>
        <v>2.5013155477439708E-2</v>
      </c>
      <c r="L234" s="25">
        <f t="shared" si="58"/>
        <v>5.7982995712252981E-2</v>
      </c>
      <c r="M234" s="25">
        <f t="shared" ca="1" si="59"/>
        <v>0.10353908398651721</v>
      </c>
      <c r="N234" s="25">
        <f t="shared" ca="1" si="60"/>
        <v>1.9049827020391582E-6</v>
      </c>
      <c r="O234" s="24">
        <f t="shared" ca="1" si="61"/>
        <v>73437283.285761207</v>
      </c>
      <c r="P234" s="25">
        <f t="shared" ca="1" si="62"/>
        <v>199257225.61404234</v>
      </c>
      <c r="Q234" s="25">
        <f t="shared" ca="1" si="63"/>
        <v>18672131.730958715</v>
      </c>
      <c r="R234">
        <f t="shared" ca="1" si="64"/>
        <v>4.3646107524487887E-3</v>
      </c>
    </row>
    <row r="235" spans="1:18" x14ac:dyDescent="0.2">
      <c r="A235" s="82">
        <v>23159</v>
      </c>
      <c r="B235" s="82">
        <v>0.10831368840695867</v>
      </c>
      <c r="C235" s="82">
        <v>0.1</v>
      </c>
      <c r="D235" s="83">
        <f t="shared" si="50"/>
        <v>2.3159000000000001</v>
      </c>
      <c r="E235" s="83">
        <f t="shared" si="51"/>
        <v>0.10831368840695867</v>
      </c>
      <c r="F235" s="25">
        <f t="shared" si="52"/>
        <v>0.23159000000000002</v>
      </c>
      <c r="G235" s="25">
        <f t="shared" si="53"/>
        <v>1.0831368840695868E-2</v>
      </c>
      <c r="H235" s="25">
        <f t="shared" si="54"/>
        <v>0.53633928100000006</v>
      </c>
      <c r="I235" s="25">
        <f t="shared" si="55"/>
        <v>1.2421081408679002</v>
      </c>
      <c r="J235" s="25">
        <f t="shared" si="56"/>
        <v>2.87659824343597</v>
      </c>
      <c r="K235" s="25">
        <f t="shared" si="57"/>
        <v>2.5084367098167561E-2</v>
      </c>
      <c r="L235" s="25">
        <f t="shared" si="58"/>
        <v>5.8092885762646256E-2</v>
      </c>
      <c r="M235" s="25">
        <f t="shared" ca="1" si="59"/>
        <v>0.10335095285151016</v>
      </c>
      <c r="N235" s="25">
        <f t="shared" ca="1" si="60"/>
        <v>2.4628744193312757E-6</v>
      </c>
      <c r="O235" s="24">
        <f t="shared" ca="1" si="61"/>
        <v>74263140.781155318</v>
      </c>
      <c r="P235" s="25">
        <f t="shared" ca="1" si="62"/>
        <v>199399098.11159989</v>
      </c>
      <c r="Q235" s="25">
        <f t="shared" ca="1" si="63"/>
        <v>18747313.682576329</v>
      </c>
      <c r="R235">
        <f t="shared" ca="1" si="64"/>
        <v>4.9627355554485025E-3</v>
      </c>
    </row>
    <row r="236" spans="1:18" x14ac:dyDescent="0.2">
      <c r="A236" s="82">
        <v>23171</v>
      </c>
      <c r="B236" s="82">
        <v>0.10836275680230406</v>
      </c>
      <c r="C236" s="82">
        <v>0.1</v>
      </c>
      <c r="D236" s="83">
        <f t="shared" si="50"/>
        <v>2.3170999999999999</v>
      </c>
      <c r="E236" s="83">
        <f t="shared" si="51"/>
        <v>0.10836275680230406</v>
      </c>
      <c r="F236" s="25">
        <f t="shared" si="52"/>
        <v>0.23171</v>
      </c>
      <c r="G236" s="25">
        <f t="shared" si="53"/>
        <v>1.0836275680230406E-2</v>
      </c>
      <c r="H236" s="25">
        <f t="shared" si="54"/>
        <v>0.53689524099999997</v>
      </c>
      <c r="I236" s="25">
        <f t="shared" si="55"/>
        <v>1.2440399629210999</v>
      </c>
      <c r="J236" s="25">
        <f t="shared" si="56"/>
        <v>2.8825649980844803</v>
      </c>
      <c r="K236" s="25">
        <f t="shared" si="57"/>
        <v>2.5108734378661873E-2</v>
      </c>
      <c r="L236" s="25">
        <f t="shared" si="58"/>
        <v>5.8179448428797423E-2</v>
      </c>
      <c r="M236" s="25">
        <f t="shared" ca="1" si="59"/>
        <v>0.10345355082224889</v>
      </c>
      <c r="N236" s="25">
        <f t="shared" ca="1" si="60"/>
        <v>2.4100303354609501E-6</v>
      </c>
      <c r="O236" s="24">
        <f t="shared" ca="1" si="61"/>
        <v>73811983.090029076</v>
      </c>
      <c r="P236" s="25">
        <f t="shared" ca="1" si="62"/>
        <v>199322133.90598014</v>
      </c>
      <c r="Q236" s="25">
        <f t="shared" ca="1" si="63"/>
        <v>18706323.700328432</v>
      </c>
      <c r="R236">
        <f t="shared" ca="1" si="64"/>
        <v>4.9092059800551757E-3</v>
      </c>
    </row>
    <row r="237" spans="1:18" x14ac:dyDescent="0.2">
      <c r="A237" s="82">
        <v>23963.5</v>
      </c>
      <c r="B237" s="82">
        <v>0.10822723235094626</v>
      </c>
      <c r="C237" s="82">
        <v>0.1</v>
      </c>
      <c r="D237" s="83">
        <f t="shared" si="50"/>
        <v>2.39635</v>
      </c>
      <c r="E237" s="83">
        <f t="shared" si="51"/>
        <v>0.10822723235094626</v>
      </c>
      <c r="F237" s="25">
        <f t="shared" si="52"/>
        <v>0.23963500000000001</v>
      </c>
      <c r="G237" s="25">
        <f t="shared" si="53"/>
        <v>1.0822723235094627E-2</v>
      </c>
      <c r="H237" s="25">
        <f t="shared" si="54"/>
        <v>0.57424933225000008</v>
      </c>
      <c r="I237" s="25">
        <f t="shared" si="55"/>
        <v>1.3761023873372877</v>
      </c>
      <c r="J237" s="25">
        <f t="shared" si="56"/>
        <v>3.2976229558957093</v>
      </c>
      <c r="K237" s="25">
        <f t="shared" si="57"/>
        <v>2.5935032824419009E-2</v>
      </c>
      <c r="L237" s="25">
        <f t="shared" si="58"/>
        <v>6.2149415908796489E-2</v>
      </c>
      <c r="M237" s="25">
        <f t="shared" ca="1" si="59"/>
        <v>0.11033030351224887</v>
      </c>
      <c r="N237" s="25">
        <f t="shared" ca="1" si="60"/>
        <v>4.4229083095027014E-7</v>
      </c>
      <c r="O237" s="24">
        <f t="shared" ca="1" si="61"/>
        <v>47559686.602855772</v>
      </c>
      <c r="P237" s="25">
        <f t="shared" ca="1" si="62"/>
        <v>192038611.00466916</v>
      </c>
      <c r="Q237" s="25">
        <f t="shared" ca="1" si="63"/>
        <v>15916341.90448555</v>
      </c>
      <c r="R237">
        <f t="shared" ca="1" si="64"/>
        <v>-2.1030711613026082E-3</v>
      </c>
    </row>
    <row r="238" spans="1:18" x14ac:dyDescent="0.2">
      <c r="A238" s="82">
        <v>23831.5</v>
      </c>
      <c r="B238" s="82">
        <v>0.10865138215698976</v>
      </c>
      <c r="C238" s="82">
        <v>0.1</v>
      </c>
      <c r="D238" s="83">
        <f t="shared" si="50"/>
        <v>2.3831500000000001</v>
      </c>
      <c r="E238" s="83">
        <f t="shared" si="51"/>
        <v>0.10865138215698976</v>
      </c>
      <c r="F238" s="25">
        <f t="shared" si="52"/>
        <v>0.23831500000000003</v>
      </c>
      <c r="G238" s="25">
        <f t="shared" si="53"/>
        <v>1.0865138215698976E-2</v>
      </c>
      <c r="H238" s="25">
        <f t="shared" si="54"/>
        <v>0.56794039225000004</v>
      </c>
      <c r="I238" s="25">
        <f t="shared" si="55"/>
        <v>1.3534871457905877</v>
      </c>
      <c r="J238" s="25">
        <f t="shared" si="56"/>
        <v>3.2255628914908394</v>
      </c>
      <c r="K238" s="25">
        <f t="shared" si="57"/>
        <v>2.5893254138743015E-2</v>
      </c>
      <c r="L238" s="25">
        <f t="shared" si="58"/>
        <v>6.170750860074542E-2</v>
      </c>
      <c r="M238" s="25">
        <f t="shared" ca="1" si="59"/>
        <v>0.10917108800838024</v>
      </c>
      <c r="N238" s="25">
        <f t="shared" ca="1" si="60"/>
        <v>2.7009417196950491E-8</v>
      </c>
      <c r="O238" s="24">
        <f t="shared" ca="1" si="61"/>
        <v>51462144.589616291</v>
      </c>
      <c r="P238" s="25">
        <f t="shared" ca="1" si="62"/>
        <v>193547983.09284368</v>
      </c>
      <c r="Q238" s="25">
        <f t="shared" ca="1" si="63"/>
        <v>16390623.822965454</v>
      </c>
      <c r="R238">
        <f t="shared" ca="1" si="64"/>
        <v>-5.197058513904812E-4</v>
      </c>
    </row>
    <row r="239" spans="1:18" x14ac:dyDescent="0.2">
      <c r="A239" s="82">
        <v>23956</v>
      </c>
      <c r="B239" s="82">
        <v>0.10869436448133823</v>
      </c>
      <c r="C239" s="82">
        <v>0.1</v>
      </c>
      <c r="D239" s="83">
        <f t="shared" si="50"/>
        <v>2.3956</v>
      </c>
      <c r="E239" s="83">
        <f t="shared" si="51"/>
        <v>0.10869436448133823</v>
      </c>
      <c r="F239" s="25">
        <f t="shared" si="52"/>
        <v>0.23956</v>
      </c>
      <c r="G239" s="25">
        <f t="shared" si="53"/>
        <v>1.0869436448133825E-2</v>
      </c>
      <c r="H239" s="25">
        <f t="shared" si="54"/>
        <v>0.57388993599999993</v>
      </c>
      <c r="I239" s="25">
        <f t="shared" si="55"/>
        <v>1.3748107306815998</v>
      </c>
      <c r="J239" s="25">
        <f t="shared" si="56"/>
        <v>3.2934965864208405</v>
      </c>
      <c r="K239" s="25">
        <f t="shared" si="57"/>
        <v>2.603882195514939E-2</v>
      </c>
      <c r="L239" s="25">
        <f t="shared" si="58"/>
        <v>6.2378601875755876E-2</v>
      </c>
      <c r="M239" s="25">
        <f t="shared" ca="1" si="59"/>
        <v>0.1102642910579178</v>
      </c>
      <c r="N239" s="25">
        <f t="shared" ca="1" si="60"/>
        <v>2.4646694558508207E-7</v>
      </c>
      <c r="O239" s="24">
        <f t="shared" ca="1" si="61"/>
        <v>47776558.924600914</v>
      </c>
      <c r="P239" s="25">
        <f t="shared" ca="1" si="62"/>
        <v>192127474.92873827</v>
      </c>
      <c r="Q239" s="25">
        <f t="shared" ca="1" si="63"/>
        <v>15943369.53911742</v>
      </c>
      <c r="R239">
        <f t="shared" ca="1" si="64"/>
        <v>-1.5699265765795611E-3</v>
      </c>
    </row>
    <row r="240" spans="1:18" x14ac:dyDescent="0.2">
      <c r="A240" s="82">
        <v>23132</v>
      </c>
      <c r="B240" s="82">
        <v>0.10920351398334084</v>
      </c>
      <c r="C240" s="82">
        <v>0.1</v>
      </c>
      <c r="D240" s="83">
        <f t="shared" si="50"/>
        <v>2.3132000000000001</v>
      </c>
      <c r="E240" s="83">
        <f t="shared" si="51"/>
        <v>0.10920351398334084</v>
      </c>
      <c r="F240" s="25">
        <f t="shared" si="52"/>
        <v>0.23132000000000003</v>
      </c>
      <c r="G240" s="25">
        <f t="shared" si="53"/>
        <v>1.0920351398334084E-2</v>
      </c>
      <c r="H240" s="25">
        <f t="shared" si="54"/>
        <v>0.53508942400000015</v>
      </c>
      <c r="I240" s="25">
        <f t="shared" si="55"/>
        <v>1.2377688555968005</v>
      </c>
      <c r="J240" s="25">
        <f t="shared" si="56"/>
        <v>2.8632069167665191</v>
      </c>
      <c r="K240" s="25">
        <f t="shared" si="57"/>
        <v>2.5260956854626405E-2</v>
      </c>
      <c r="L240" s="25">
        <f t="shared" si="58"/>
        <v>5.8433645396121801E-2</v>
      </c>
      <c r="M240" s="25">
        <f t="shared" ca="1" si="59"/>
        <v>0.10312027424758127</v>
      </c>
      <c r="N240" s="25">
        <f t="shared" ca="1" si="60"/>
        <v>3.7005805682724147E-6</v>
      </c>
      <c r="O240" s="24">
        <f t="shared" ca="1" si="61"/>
        <v>75284312.892874867</v>
      </c>
      <c r="P240" s="25">
        <f t="shared" ca="1" si="62"/>
        <v>199568572.17522532</v>
      </c>
      <c r="Q240" s="25">
        <f t="shared" ca="1" si="63"/>
        <v>18839378.623753034</v>
      </c>
      <c r="R240">
        <f t="shared" ca="1" si="64"/>
        <v>6.0832397357595686E-3</v>
      </c>
    </row>
    <row r="241" spans="1:18" x14ac:dyDescent="0.2">
      <c r="A241" s="82">
        <v>23946.5</v>
      </c>
      <c r="B241" s="82">
        <v>0.10915275726274537</v>
      </c>
      <c r="C241" s="82">
        <v>0.1</v>
      </c>
      <c r="D241" s="83">
        <f t="shared" si="50"/>
        <v>2.3946499999999999</v>
      </c>
      <c r="E241" s="83">
        <f t="shared" si="51"/>
        <v>0.10915275726274537</v>
      </c>
      <c r="F241" s="25">
        <f t="shared" si="52"/>
        <v>0.23946500000000001</v>
      </c>
      <c r="G241" s="25">
        <f t="shared" si="53"/>
        <v>1.0915275726274537E-2</v>
      </c>
      <c r="H241" s="25">
        <f t="shared" si="54"/>
        <v>0.57343486225000007</v>
      </c>
      <c r="I241" s="25">
        <f t="shared" si="55"/>
        <v>1.3731757928869626</v>
      </c>
      <c r="J241" s="25">
        <f t="shared" si="56"/>
        <v>3.2882754124367648</v>
      </c>
      <c r="K241" s="25">
        <f t="shared" si="57"/>
        <v>2.613826501792332E-2</v>
      </c>
      <c r="L241" s="25">
        <f t="shared" si="58"/>
        <v>6.2591996325170082E-2</v>
      </c>
      <c r="M241" s="25">
        <f t="shared" ca="1" si="59"/>
        <v>0.11018070086940486</v>
      </c>
      <c r="N241" s="25">
        <f t="shared" ca="1" si="60"/>
        <v>1.0566680584721203E-7</v>
      </c>
      <c r="O241" s="24">
        <f t="shared" ca="1" si="61"/>
        <v>48052099.698583968</v>
      </c>
      <c r="P241" s="25">
        <f t="shared" ca="1" si="62"/>
        <v>192239500.97014499</v>
      </c>
      <c r="Q241" s="25">
        <f t="shared" ca="1" si="63"/>
        <v>15977591.33686311</v>
      </c>
      <c r="R241">
        <f t="shared" ca="1" si="64"/>
        <v>-1.0279436066594899E-3</v>
      </c>
    </row>
    <row r="242" spans="1:18" x14ac:dyDescent="0.2">
      <c r="A242" s="82">
        <v>22237.5</v>
      </c>
      <c r="B242" s="82">
        <v>0.11026282280237813</v>
      </c>
      <c r="C242" s="82">
        <v>0.1</v>
      </c>
      <c r="D242" s="83">
        <f t="shared" si="50"/>
        <v>2.2237499999999999</v>
      </c>
      <c r="E242" s="83">
        <f t="shared" si="51"/>
        <v>0.11026282280237813</v>
      </c>
      <c r="F242" s="25">
        <f t="shared" si="52"/>
        <v>0.22237499999999999</v>
      </c>
      <c r="G242" s="25">
        <f t="shared" si="53"/>
        <v>1.1026282280237814E-2</v>
      </c>
      <c r="H242" s="25">
        <f t="shared" si="54"/>
        <v>0.49450640624999997</v>
      </c>
      <c r="I242" s="25">
        <f t="shared" si="55"/>
        <v>1.0996586208984374</v>
      </c>
      <c r="J242" s="25">
        <f t="shared" si="56"/>
        <v>2.4453658582229001</v>
      </c>
      <c r="K242" s="25">
        <f t="shared" si="57"/>
        <v>2.4519695220678837E-2</v>
      </c>
      <c r="L242" s="25">
        <f t="shared" si="58"/>
        <v>5.4525672246984562E-2</v>
      </c>
      <c r="M242" s="25">
        <f t="shared" ca="1" si="59"/>
        <v>9.5608571188947805E-2</v>
      </c>
      <c r="N242" s="25">
        <f t="shared" ca="1" si="60"/>
        <v>2.1474709034972538E-5</v>
      </c>
      <c r="O242" s="24">
        <f t="shared" ca="1" si="61"/>
        <v>114058833.77371486</v>
      </c>
      <c r="P242" s="25">
        <f t="shared" ca="1" si="62"/>
        <v>202258137.77782816</v>
      </c>
      <c r="Q242" s="25">
        <f t="shared" ca="1" si="63"/>
        <v>21741483.57322057</v>
      </c>
      <c r="R242">
        <f t="shared" ca="1" si="64"/>
        <v>1.4654251613430327E-2</v>
      </c>
    </row>
    <row r="243" spans="1:18" x14ac:dyDescent="0.2">
      <c r="A243" s="82">
        <v>23107.5</v>
      </c>
      <c r="B243" s="82">
        <v>0.10960381847782492</v>
      </c>
      <c r="C243" s="82">
        <v>0.1</v>
      </c>
      <c r="D243" s="83">
        <f t="shared" si="50"/>
        <v>2.3107500000000001</v>
      </c>
      <c r="E243" s="83">
        <f t="shared" si="51"/>
        <v>0.10960381847782492</v>
      </c>
      <c r="F243" s="25">
        <f t="shared" si="52"/>
        <v>0.23107500000000003</v>
      </c>
      <c r="G243" s="25">
        <f t="shared" si="53"/>
        <v>1.0960381847782493E-2</v>
      </c>
      <c r="H243" s="25">
        <f t="shared" si="54"/>
        <v>0.53395655625000005</v>
      </c>
      <c r="I243" s="25">
        <f t="shared" si="55"/>
        <v>1.2338401123546876</v>
      </c>
      <c r="J243" s="25">
        <f t="shared" si="56"/>
        <v>2.8510960396235943</v>
      </c>
      <c r="K243" s="25">
        <f t="shared" si="57"/>
        <v>2.5326702354763399E-2</v>
      </c>
      <c r="L243" s="25">
        <f t="shared" si="58"/>
        <v>5.8523677466269526E-2</v>
      </c>
      <c r="M243" s="25">
        <f t="shared" ca="1" si="59"/>
        <v>0.10291115467682413</v>
      </c>
      <c r="N243" s="25">
        <f t="shared" ca="1" si="60"/>
        <v>4.4791748753226415E-6</v>
      </c>
      <c r="O243" s="24">
        <f t="shared" ca="1" si="61"/>
        <v>76218222.115514383</v>
      </c>
      <c r="P243" s="25">
        <f t="shared" ca="1" si="62"/>
        <v>199717921.73769066</v>
      </c>
      <c r="Q243" s="25">
        <f t="shared" ca="1" si="63"/>
        <v>18922722.046269543</v>
      </c>
      <c r="R243">
        <f t="shared" ca="1" si="64"/>
        <v>6.6926638010007949E-3</v>
      </c>
    </row>
    <row r="244" spans="1:18" x14ac:dyDescent="0.2">
      <c r="A244" s="82">
        <v>23951</v>
      </c>
      <c r="B244" s="82">
        <v>0.10967246239071055</v>
      </c>
      <c r="C244" s="82">
        <v>0.1</v>
      </c>
      <c r="D244" s="83">
        <f t="shared" si="50"/>
        <v>2.3950999999999998</v>
      </c>
      <c r="E244" s="83">
        <f t="shared" si="51"/>
        <v>0.10967246239071055</v>
      </c>
      <c r="F244" s="25">
        <f t="shared" si="52"/>
        <v>0.23951</v>
      </c>
      <c r="G244" s="25">
        <f t="shared" si="53"/>
        <v>1.0967246239071055E-2</v>
      </c>
      <c r="H244" s="25">
        <f t="shared" si="54"/>
        <v>0.57365040099999998</v>
      </c>
      <c r="I244" s="25">
        <f t="shared" si="55"/>
        <v>1.3739500754350997</v>
      </c>
      <c r="J244" s="25">
        <f t="shared" si="56"/>
        <v>3.290747825674607</v>
      </c>
      <c r="K244" s="25">
        <f t="shared" si="57"/>
        <v>2.6267651467199081E-2</v>
      </c>
      <c r="L244" s="25">
        <f t="shared" si="58"/>
        <v>6.291365202908851E-2</v>
      </c>
      <c r="M244" s="25">
        <f t="shared" ca="1" si="59"/>
        <v>0.11022029265710975</v>
      </c>
      <c r="N244" s="25">
        <f t="shared" ca="1" si="60"/>
        <v>3.0011800078302657E-8</v>
      </c>
      <c r="O244" s="24">
        <f t="shared" ca="1" si="61"/>
        <v>47921463.870100819</v>
      </c>
      <c r="P244" s="25">
        <f t="shared" ca="1" si="62"/>
        <v>192186510.55909213</v>
      </c>
      <c r="Q244" s="25">
        <f t="shared" ca="1" si="63"/>
        <v>15961382.860540789</v>
      </c>
      <c r="R244">
        <f t="shared" ca="1" si="64"/>
        <v>-5.478302663992074E-4</v>
      </c>
    </row>
    <row r="245" spans="1:18" x14ac:dyDescent="0.2">
      <c r="A245" s="82">
        <v>23953.5</v>
      </c>
      <c r="B245" s="82">
        <v>0.11018341245180387</v>
      </c>
      <c r="C245" s="82">
        <v>0.1</v>
      </c>
      <c r="D245" s="83">
        <f t="shared" si="50"/>
        <v>2.3953500000000001</v>
      </c>
      <c r="E245" s="83">
        <f t="shared" si="51"/>
        <v>0.11018341245180387</v>
      </c>
      <c r="F245" s="25">
        <f t="shared" si="52"/>
        <v>0.23953500000000003</v>
      </c>
      <c r="G245" s="25">
        <f t="shared" si="53"/>
        <v>1.1018341245180387E-2</v>
      </c>
      <c r="H245" s="25">
        <f t="shared" si="54"/>
        <v>0.5737701622500001</v>
      </c>
      <c r="I245" s="25">
        <f t="shared" si="55"/>
        <v>1.3743803581455378</v>
      </c>
      <c r="J245" s="25">
        <f t="shared" si="56"/>
        <v>3.2921219908839143</v>
      </c>
      <c r="K245" s="25">
        <f t="shared" si="57"/>
        <v>2.6392783701642841E-2</v>
      </c>
      <c r="L245" s="25">
        <f t="shared" si="58"/>
        <v>6.3219954439730178E-2</v>
      </c>
      <c r="M245" s="25">
        <f t="shared" ca="1" si="59"/>
        <v>0.11024229086730586</v>
      </c>
      <c r="N245" s="25">
        <f t="shared" ca="1" si="60"/>
        <v>3.4666678120252408E-10</v>
      </c>
      <c r="O245" s="24">
        <f t="shared" ca="1" si="61"/>
        <v>47848979.042662144</v>
      </c>
      <c r="P245" s="25">
        <f t="shared" ca="1" si="62"/>
        <v>192157013.44920319</v>
      </c>
      <c r="Q245" s="25">
        <f t="shared" ca="1" si="63"/>
        <v>15952376.71201022</v>
      </c>
      <c r="R245">
        <f t="shared" ca="1" si="64"/>
        <v>-5.8878415501992243E-5</v>
      </c>
    </row>
    <row r="246" spans="1:18" x14ac:dyDescent="0.2">
      <c r="A246" s="82">
        <v>23105</v>
      </c>
      <c r="B246" s="82">
        <v>0.11209366043648261</v>
      </c>
      <c r="C246" s="82">
        <v>0.1</v>
      </c>
      <c r="D246" s="83">
        <f t="shared" si="50"/>
        <v>2.3105000000000002</v>
      </c>
      <c r="E246" s="83">
        <f t="shared" si="51"/>
        <v>0.11209366043648261</v>
      </c>
      <c r="F246" s="25">
        <f t="shared" si="52"/>
        <v>0.23105000000000003</v>
      </c>
      <c r="G246" s="25">
        <f t="shared" si="53"/>
        <v>1.1209366043648262E-2</v>
      </c>
      <c r="H246" s="25">
        <f t="shared" si="54"/>
        <v>0.53384102500000008</v>
      </c>
      <c r="I246" s="25">
        <f t="shared" si="55"/>
        <v>1.2334396882625003</v>
      </c>
      <c r="J246" s="25">
        <f t="shared" si="56"/>
        <v>2.8498623997305073</v>
      </c>
      <c r="K246" s="25">
        <f t="shared" si="57"/>
        <v>2.5899240243849313E-2</v>
      </c>
      <c r="L246" s="25">
        <f t="shared" si="58"/>
        <v>5.9840194583413844E-2</v>
      </c>
      <c r="M246" s="25">
        <f t="shared" ca="1" si="59"/>
        <v>0.10288982663935996</v>
      </c>
      <c r="N246" s="25">
        <f t="shared" ca="1" si="60"/>
        <v>8.4710556565057229E-6</v>
      </c>
      <c r="O246" s="24">
        <f t="shared" ca="1" si="61"/>
        <v>76313909.883080348</v>
      </c>
      <c r="P246" s="25">
        <f t="shared" ca="1" si="62"/>
        <v>199732924.16556448</v>
      </c>
      <c r="Q246" s="25">
        <f t="shared" ca="1" si="63"/>
        <v>18931215.836845309</v>
      </c>
      <c r="R246">
        <f t="shared" ca="1" si="64"/>
        <v>9.2038337971226541E-3</v>
      </c>
    </row>
    <row r="247" spans="1:18" x14ac:dyDescent="0.2">
      <c r="A247" s="82">
        <v>23961</v>
      </c>
      <c r="B247" s="82">
        <v>0.1117162744262807</v>
      </c>
      <c r="C247" s="82">
        <v>0.1</v>
      </c>
      <c r="D247" s="83">
        <f t="shared" si="50"/>
        <v>2.3961000000000001</v>
      </c>
      <c r="E247" s="83">
        <f t="shared" si="51"/>
        <v>0.1117162744262807</v>
      </c>
      <c r="F247" s="25">
        <f t="shared" si="52"/>
        <v>0.23961000000000002</v>
      </c>
      <c r="G247" s="25">
        <f t="shared" si="53"/>
        <v>1.117162744262807E-2</v>
      </c>
      <c r="H247" s="25">
        <f t="shared" si="54"/>
        <v>0.57412952100000003</v>
      </c>
      <c r="I247" s="25">
        <f t="shared" si="55"/>
        <v>1.3756717452681002</v>
      </c>
      <c r="J247" s="25">
        <f t="shared" si="56"/>
        <v>3.296247068836895</v>
      </c>
      <c r="K247" s="25">
        <f t="shared" si="57"/>
        <v>2.676833651528112E-2</v>
      </c>
      <c r="L247" s="25">
        <f t="shared" si="58"/>
        <v>6.4139611124265097E-2</v>
      </c>
      <c r="M247" s="25">
        <f t="shared" ca="1" si="59"/>
        <v>0.11030829738038933</v>
      </c>
      <c r="N247" s="25">
        <f t="shared" ca="1" si="60"/>
        <v>1.9823993617569749E-7</v>
      </c>
      <c r="O247" s="24">
        <f t="shared" ca="1" si="61"/>
        <v>47631912.727077357</v>
      </c>
      <c r="P247" s="25">
        <f t="shared" ca="1" si="62"/>
        <v>192068273.69637704</v>
      </c>
      <c r="Q247" s="25">
        <f t="shared" ca="1" si="63"/>
        <v>15925352.132331835</v>
      </c>
      <c r="R247">
        <f t="shared" ca="1" si="64"/>
        <v>1.4079770458913649E-3</v>
      </c>
    </row>
    <row r="248" spans="1:18" x14ac:dyDescent="0.2">
      <c r="A248" s="82">
        <v>23154</v>
      </c>
      <c r="B248" s="82">
        <v>0.11329326170503032</v>
      </c>
      <c r="C248" s="82">
        <v>0.1</v>
      </c>
      <c r="D248" s="83">
        <f t="shared" si="50"/>
        <v>2.3153999999999999</v>
      </c>
      <c r="E248" s="83">
        <f t="shared" si="51"/>
        <v>0.11329326170503032</v>
      </c>
      <c r="F248" s="25">
        <f t="shared" si="52"/>
        <v>0.23154</v>
      </c>
      <c r="G248" s="25">
        <f t="shared" si="53"/>
        <v>1.1329326170503033E-2</v>
      </c>
      <c r="H248" s="25">
        <f t="shared" si="54"/>
        <v>0.53610771599999996</v>
      </c>
      <c r="I248" s="25">
        <f t="shared" si="55"/>
        <v>1.2413038056263999</v>
      </c>
      <c r="J248" s="25">
        <f t="shared" si="56"/>
        <v>2.8741148315473661</v>
      </c>
      <c r="K248" s="25">
        <f t="shared" si="57"/>
        <v>2.6231921815182722E-2</v>
      </c>
      <c r="L248" s="25">
        <f t="shared" si="58"/>
        <v>6.0737391770874075E-2</v>
      </c>
      <c r="M248" s="25">
        <f t="shared" ca="1" si="59"/>
        <v>0.10330821716386362</v>
      </c>
      <c r="N248" s="25">
        <f t="shared" ca="1" si="60"/>
        <v>9.9701114489082782E-6</v>
      </c>
      <c r="O248" s="24">
        <f t="shared" ca="1" si="61"/>
        <v>74451612.450110331</v>
      </c>
      <c r="P248" s="25">
        <f t="shared" ca="1" si="62"/>
        <v>199430868.33729374</v>
      </c>
      <c r="Q248" s="25">
        <f t="shared" ca="1" si="63"/>
        <v>18764379.775661975</v>
      </c>
      <c r="R248">
        <f t="shared" ca="1" si="64"/>
        <v>9.9850445411666933E-3</v>
      </c>
    </row>
    <row r="249" spans="1:18" x14ac:dyDescent="0.2">
      <c r="A249" s="82">
        <v>23171.5</v>
      </c>
      <c r="B249" s="82">
        <v>0.11386480267855946</v>
      </c>
      <c r="C249" s="82">
        <v>0.1</v>
      </c>
      <c r="D249" s="83">
        <f t="shared" si="50"/>
        <v>2.3171499999999998</v>
      </c>
      <c r="E249" s="83">
        <f t="shared" si="51"/>
        <v>0.11386480267855946</v>
      </c>
      <c r="F249" s="25">
        <f t="shared" si="52"/>
        <v>0.231715</v>
      </c>
      <c r="G249" s="25">
        <f t="shared" si="53"/>
        <v>1.1386480267855947E-2</v>
      </c>
      <c r="H249" s="25">
        <f t="shared" si="54"/>
        <v>0.53691841224999992</v>
      </c>
      <c r="I249" s="25">
        <f t="shared" si="55"/>
        <v>1.2441204989450871</v>
      </c>
      <c r="J249" s="25">
        <f t="shared" si="56"/>
        <v>2.8828138141306083</v>
      </c>
      <c r="K249" s="25">
        <f t="shared" si="57"/>
        <v>2.6384182752662404E-2</v>
      </c>
      <c r="L249" s="25">
        <f t="shared" si="58"/>
        <v>6.1136109065331685E-2</v>
      </c>
      <c r="M249" s="25">
        <f t="shared" ca="1" si="59"/>
        <v>0.10345782672790427</v>
      </c>
      <c r="N249" s="25">
        <f t="shared" ca="1" si="60"/>
        <v>1.0830514843751556E-5</v>
      </c>
      <c r="O249" s="24">
        <f t="shared" ca="1" si="61"/>
        <v>73793220.803428322</v>
      </c>
      <c r="P249" s="25">
        <f t="shared" ca="1" si="62"/>
        <v>199318905.14435458</v>
      </c>
      <c r="Q249" s="25">
        <f t="shared" ca="1" si="63"/>
        <v>18704614.826736059</v>
      </c>
      <c r="R249">
        <f t="shared" ca="1" si="64"/>
        <v>1.0406975950655192E-2</v>
      </c>
    </row>
    <row r="250" spans="1:18" x14ac:dyDescent="0.2">
      <c r="A250" s="82">
        <v>23188.5</v>
      </c>
      <c r="B250" s="82">
        <v>0.1139344264604477</v>
      </c>
      <c r="C250" s="82">
        <v>0.1</v>
      </c>
      <c r="D250" s="83">
        <f t="shared" si="50"/>
        <v>2.3188499999999999</v>
      </c>
      <c r="E250" s="83">
        <f t="shared" si="51"/>
        <v>0.1139344264604477</v>
      </c>
      <c r="F250" s="25">
        <f t="shared" si="52"/>
        <v>0.23188500000000001</v>
      </c>
      <c r="G250" s="25">
        <f t="shared" si="53"/>
        <v>1.139344264604477E-2</v>
      </c>
      <c r="H250" s="25">
        <f t="shared" si="54"/>
        <v>0.53770653224999998</v>
      </c>
      <c r="I250" s="25">
        <f t="shared" si="55"/>
        <v>1.2468607923079125</v>
      </c>
      <c r="J250" s="25">
        <f t="shared" si="56"/>
        <v>2.8912831482432026</v>
      </c>
      <c r="K250" s="25">
        <f t="shared" si="57"/>
        <v>2.6419684479780912E-2</v>
      </c>
      <c r="L250" s="25">
        <f t="shared" si="58"/>
        <v>6.1263285355939966E-2</v>
      </c>
      <c r="M250" s="25">
        <f t="shared" ca="1" si="59"/>
        <v>0.10360325465408513</v>
      </c>
      <c r="N250" s="25">
        <f t="shared" ca="1" si="60"/>
        <v>1.0673311089258094E-5</v>
      </c>
      <c r="O250" s="24">
        <f t="shared" ca="1" si="61"/>
        <v>73157012.119573578</v>
      </c>
      <c r="P250" s="25">
        <f t="shared" ca="1" si="62"/>
        <v>199208084.37678993</v>
      </c>
      <c r="Q250" s="25">
        <f t="shared" ca="1" si="63"/>
        <v>18646467.787523415</v>
      </c>
      <c r="R250">
        <f t="shared" ca="1" si="64"/>
        <v>1.0331171806362574E-2</v>
      </c>
    </row>
    <row r="251" spans="1:18" x14ac:dyDescent="0.2">
      <c r="A251" s="82">
        <v>22098</v>
      </c>
      <c r="B251" s="82">
        <v>0.12027025473640833</v>
      </c>
      <c r="C251" s="82">
        <v>0.1</v>
      </c>
      <c r="D251" s="83">
        <f t="shared" si="50"/>
        <v>2.2098</v>
      </c>
      <c r="E251" s="83">
        <f t="shared" si="51"/>
        <v>0.12027025473640833</v>
      </c>
      <c r="F251" s="25">
        <f t="shared" si="52"/>
        <v>0.22098000000000001</v>
      </c>
      <c r="G251" s="25">
        <f t="shared" si="53"/>
        <v>1.2027025473640833E-2</v>
      </c>
      <c r="H251" s="25">
        <f t="shared" si="54"/>
        <v>0.48832160400000002</v>
      </c>
      <c r="I251" s="25">
        <f t="shared" si="55"/>
        <v>1.0790930805192001</v>
      </c>
      <c r="J251" s="25">
        <f t="shared" si="56"/>
        <v>2.3845798893313281</v>
      </c>
      <c r="K251" s="25">
        <f t="shared" si="57"/>
        <v>2.6577320891651515E-2</v>
      </c>
      <c r="L251" s="25">
        <f t="shared" si="58"/>
        <v>5.8730563706371516E-2</v>
      </c>
      <c r="M251" s="25">
        <f t="shared" ca="1" si="59"/>
        <v>9.445995110349914E-2</v>
      </c>
      <c r="N251" s="25">
        <f t="shared" ca="1" si="60"/>
        <v>6.6617177362296537E-5</v>
      </c>
      <c r="O251" s="24">
        <f t="shared" ca="1" si="61"/>
        <v>121010029.55280267</v>
      </c>
      <c r="P251" s="25">
        <f t="shared" ca="1" si="62"/>
        <v>202161904.62825868</v>
      </c>
      <c r="Q251" s="25">
        <f t="shared" ca="1" si="63"/>
        <v>22164263.414853364</v>
      </c>
      <c r="R251">
        <f t="shared" ca="1" si="64"/>
        <v>2.581030363290919E-2</v>
      </c>
    </row>
    <row r="252" spans="1:18" x14ac:dyDescent="0.2">
      <c r="A252" s="82">
        <v>24044</v>
      </c>
      <c r="B252" s="82">
        <v>0.11938111586222269</v>
      </c>
      <c r="C252" s="82">
        <v>0.1</v>
      </c>
      <c r="D252" s="83">
        <f t="shared" si="50"/>
        <v>2.4043999999999999</v>
      </c>
      <c r="E252" s="83">
        <f t="shared" si="51"/>
        <v>0.11938111586222269</v>
      </c>
      <c r="F252" s="25">
        <f t="shared" si="52"/>
        <v>0.24043999999999999</v>
      </c>
      <c r="G252" s="25">
        <f t="shared" si="53"/>
        <v>1.193811158622227E-2</v>
      </c>
      <c r="H252" s="25">
        <f t="shared" si="54"/>
        <v>0.57811393599999994</v>
      </c>
      <c r="I252" s="25">
        <f t="shared" si="55"/>
        <v>1.3900171477183998</v>
      </c>
      <c r="J252" s="25">
        <f t="shared" si="56"/>
        <v>3.3421572299741205</v>
      </c>
      <c r="K252" s="25">
        <f t="shared" si="57"/>
        <v>2.8703995497912825E-2</v>
      </c>
      <c r="L252" s="25">
        <f t="shared" si="58"/>
        <v>6.9015886775181598E-2</v>
      </c>
      <c r="M252" s="25">
        <f t="shared" ca="1" si="59"/>
        <v>0.11103995953002008</v>
      </c>
      <c r="N252" s="25">
        <f t="shared" ca="1" si="60"/>
        <v>6.9574888958243781E-6</v>
      </c>
      <c r="O252" s="24">
        <f t="shared" ca="1" si="61"/>
        <v>45268421.771725498</v>
      </c>
      <c r="P252" s="25">
        <f t="shared" ca="1" si="62"/>
        <v>191061416.07630143</v>
      </c>
      <c r="Q252" s="25">
        <f t="shared" ca="1" si="63"/>
        <v>15625688.362451827</v>
      </c>
      <c r="R252">
        <f t="shared" ca="1" si="64"/>
        <v>8.341156332202615E-3</v>
      </c>
    </row>
    <row r="253" spans="1:18" x14ac:dyDescent="0.2">
      <c r="A253" s="82">
        <v>23178.5</v>
      </c>
      <c r="B253" s="82">
        <v>0.12139345621022667</v>
      </c>
      <c r="C253" s="82">
        <v>0.1</v>
      </c>
      <c r="D253" s="83">
        <f t="shared" si="50"/>
        <v>2.31785</v>
      </c>
      <c r="E253" s="83">
        <f t="shared" si="51"/>
        <v>0.12139345621022667</v>
      </c>
      <c r="F253" s="25">
        <f t="shared" si="52"/>
        <v>0.23178500000000002</v>
      </c>
      <c r="G253" s="25">
        <f t="shared" si="53"/>
        <v>1.2139345621022667E-2</v>
      </c>
      <c r="H253" s="25">
        <f t="shared" si="54"/>
        <v>0.53724286225000006</v>
      </c>
      <c r="I253" s="25">
        <f t="shared" si="55"/>
        <v>1.2452483682661626</v>
      </c>
      <c r="J253" s="25">
        <f t="shared" si="56"/>
        <v>2.8862989303857249</v>
      </c>
      <c r="K253" s="25">
        <f t="shared" si="57"/>
        <v>2.8137182247687388E-2</v>
      </c>
      <c r="L253" s="25">
        <f t="shared" si="58"/>
        <v>6.5217767872802215E-2</v>
      </c>
      <c r="M253" s="25">
        <f t="shared" ca="1" si="59"/>
        <v>0.10351769772482633</v>
      </c>
      <c r="N253" s="25">
        <f t="shared" ca="1" si="60"/>
        <v>3.1954274142836218E-5</v>
      </c>
      <c r="O253" s="24">
        <f t="shared" ca="1" si="61"/>
        <v>73530850.520598203</v>
      </c>
      <c r="P253" s="25">
        <f t="shared" ca="1" si="62"/>
        <v>199273518.41483703</v>
      </c>
      <c r="Q253" s="25">
        <f t="shared" ca="1" si="63"/>
        <v>18680682.580946207</v>
      </c>
      <c r="R253">
        <f t="shared" ca="1" si="64"/>
        <v>1.7875758485400337E-2</v>
      </c>
    </row>
    <row r="254" spans="1:18" x14ac:dyDescent="0.2">
      <c r="A254" s="82">
        <v>25709</v>
      </c>
      <c r="B254" s="82">
        <v>0.12107348161823124</v>
      </c>
      <c r="C254" s="82">
        <v>0.1</v>
      </c>
      <c r="D254" s="83">
        <f t="shared" si="50"/>
        <v>2.5709</v>
      </c>
      <c r="E254" s="83">
        <f t="shared" si="51"/>
        <v>0.12107348161823124</v>
      </c>
      <c r="F254" s="25">
        <f t="shared" si="52"/>
        <v>0.25708999999999999</v>
      </c>
      <c r="G254" s="25">
        <f t="shared" si="53"/>
        <v>1.2107348161823125E-2</v>
      </c>
      <c r="H254" s="25">
        <f t="shared" si="54"/>
        <v>0.66095268099999993</v>
      </c>
      <c r="I254" s="25">
        <f t="shared" si="55"/>
        <v>1.6992432475828998</v>
      </c>
      <c r="J254" s="25">
        <f t="shared" si="56"/>
        <v>4.3685844652108772</v>
      </c>
      <c r="K254" s="25">
        <f t="shared" si="57"/>
        <v>3.112678138923107E-2</v>
      </c>
      <c r="L254" s="25">
        <f t="shared" si="58"/>
        <v>8.0023842273574161E-2</v>
      </c>
      <c r="M254" s="25">
        <f t="shared" ca="1" si="59"/>
        <v>0.12617838591326819</v>
      </c>
      <c r="N254" s="25">
        <f t="shared" ca="1" si="60"/>
        <v>2.6060047861486669E-6</v>
      </c>
      <c r="O254" s="24">
        <f t="shared" ca="1" si="61"/>
        <v>11665491.823042778</v>
      </c>
      <c r="P254" s="25">
        <f t="shared" ca="1" si="62"/>
        <v>161951781.48110017</v>
      </c>
      <c r="Q254" s="25">
        <f t="shared" ca="1" si="63"/>
        <v>9561793.2413541079</v>
      </c>
      <c r="R254">
        <f t="shared" ca="1" si="64"/>
        <v>-5.1049042950369466E-3</v>
      </c>
    </row>
    <row r="255" spans="1:18" x14ac:dyDescent="0.2">
      <c r="A255" s="82">
        <v>24044</v>
      </c>
      <c r="B255" s="82">
        <v>0.12148111586010393</v>
      </c>
      <c r="C255" s="82">
        <v>0.1</v>
      </c>
      <c r="D255" s="83">
        <f t="shared" si="50"/>
        <v>2.4043999999999999</v>
      </c>
      <c r="E255" s="83">
        <f t="shared" si="51"/>
        <v>0.12148111586010393</v>
      </c>
      <c r="F255" s="25">
        <f t="shared" si="52"/>
        <v>0.24043999999999999</v>
      </c>
      <c r="G255" s="25">
        <f t="shared" si="53"/>
        <v>1.2148111586010394E-2</v>
      </c>
      <c r="H255" s="25">
        <f t="shared" si="54"/>
        <v>0.57811393599999994</v>
      </c>
      <c r="I255" s="25">
        <f t="shared" si="55"/>
        <v>1.3900171477183998</v>
      </c>
      <c r="J255" s="25">
        <f t="shared" si="56"/>
        <v>3.3421572299741205</v>
      </c>
      <c r="K255" s="25">
        <f t="shared" si="57"/>
        <v>2.9208919497403389E-2</v>
      </c>
      <c r="L255" s="25">
        <f t="shared" si="58"/>
        <v>7.0229926039556703E-2</v>
      </c>
      <c r="M255" s="25">
        <f t="shared" ca="1" si="59"/>
        <v>0.11103995953002008</v>
      </c>
      <c r="N255" s="25">
        <f t="shared" ca="1" si="60"/>
        <v>1.0901774550925018E-5</v>
      </c>
      <c r="O255" s="24">
        <f t="shared" ca="1" si="61"/>
        <v>45268421.771725498</v>
      </c>
      <c r="P255" s="25">
        <f t="shared" ca="1" si="62"/>
        <v>191061416.07630143</v>
      </c>
      <c r="Q255" s="25">
        <f t="shared" ca="1" si="63"/>
        <v>15625688.362451827</v>
      </c>
      <c r="R255">
        <f t="shared" ca="1" si="64"/>
        <v>1.0441156330083856E-2</v>
      </c>
    </row>
    <row r="256" spans="1:18" x14ac:dyDescent="0.2">
      <c r="A256" s="82">
        <v>25709</v>
      </c>
      <c r="B256" s="82">
        <v>0.12667348161500655</v>
      </c>
      <c r="C256" s="82">
        <v>0.1</v>
      </c>
      <c r="D256" s="83">
        <f t="shared" si="50"/>
        <v>2.5709</v>
      </c>
      <c r="E256" s="83">
        <f t="shared" si="51"/>
        <v>0.12667348161500655</v>
      </c>
      <c r="F256" s="25">
        <f t="shared" si="52"/>
        <v>0.25708999999999999</v>
      </c>
      <c r="G256" s="25">
        <f t="shared" si="53"/>
        <v>1.2667348161500655E-2</v>
      </c>
      <c r="H256" s="25">
        <f t="shared" si="54"/>
        <v>0.66095268099999993</v>
      </c>
      <c r="I256" s="25">
        <f t="shared" si="55"/>
        <v>1.6992432475828998</v>
      </c>
      <c r="J256" s="25">
        <f t="shared" si="56"/>
        <v>4.3685844652108772</v>
      </c>
      <c r="K256" s="25">
        <f t="shared" si="57"/>
        <v>3.2566485388402032E-2</v>
      </c>
      <c r="L256" s="25">
        <f t="shared" si="58"/>
        <v>8.3725177285042779E-2</v>
      </c>
      <c r="M256" s="25">
        <f t="shared" ca="1" si="59"/>
        <v>0.12617838591326819</v>
      </c>
      <c r="N256" s="25">
        <f t="shared" ca="1" si="60"/>
        <v>2.4511975387980192E-8</v>
      </c>
      <c r="O256" s="24">
        <f t="shared" ca="1" si="61"/>
        <v>11665491.823042778</v>
      </c>
      <c r="P256" s="25">
        <f t="shared" ca="1" si="62"/>
        <v>161951781.48110017</v>
      </c>
      <c r="Q256" s="25">
        <f t="shared" ca="1" si="63"/>
        <v>9561793.2413541079</v>
      </c>
      <c r="R256">
        <f t="shared" ca="1" si="64"/>
        <v>4.9509570173836281E-4</v>
      </c>
    </row>
    <row r="257" spans="1:18" x14ac:dyDescent="0.2">
      <c r="A257" s="82">
        <v>24044</v>
      </c>
      <c r="B257" s="82">
        <v>0.12698111585940544</v>
      </c>
      <c r="C257" s="82">
        <v>0.1</v>
      </c>
      <c r="D257" s="83">
        <f t="shared" si="50"/>
        <v>2.4043999999999999</v>
      </c>
      <c r="E257" s="83">
        <f t="shared" si="51"/>
        <v>0.12698111585940544</v>
      </c>
      <c r="F257" s="25">
        <f t="shared" si="52"/>
        <v>0.24043999999999999</v>
      </c>
      <c r="G257" s="25">
        <f t="shared" si="53"/>
        <v>1.2698111585940544E-2</v>
      </c>
      <c r="H257" s="25">
        <f t="shared" si="54"/>
        <v>0.57811393599999994</v>
      </c>
      <c r="I257" s="25">
        <f t="shared" si="55"/>
        <v>1.3900171477183998</v>
      </c>
      <c r="J257" s="25">
        <f t="shared" si="56"/>
        <v>3.3421572299741205</v>
      </c>
      <c r="K257" s="25">
        <f t="shared" si="57"/>
        <v>3.0531339497235441E-2</v>
      </c>
      <c r="L257" s="25">
        <f t="shared" si="58"/>
        <v>7.3409552687152893E-2</v>
      </c>
      <c r="M257" s="25">
        <f t="shared" ca="1" si="59"/>
        <v>0.11103995953002008</v>
      </c>
      <c r="N257" s="25">
        <f t="shared" ca="1" si="60"/>
        <v>2.5412046511790306E-5</v>
      </c>
      <c r="O257" s="24">
        <f t="shared" ca="1" si="61"/>
        <v>45268421.771725498</v>
      </c>
      <c r="P257" s="25">
        <f t="shared" ca="1" si="62"/>
        <v>191061416.07630143</v>
      </c>
      <c r="Q257" s="25">
        <f t="shared" ca="1" si="63"/>
        <v>15625688.362451827</v>
      </c>
      <c r="R257">
        <f t="shared" ca="1" si="64"/>
        <v>1.5941156329385364E-2</v>
      </c>
    </row>
    <row r="258" spans="1:18" x14ac:dyDescent="0.2">
      <c r="A258" s="82">
        <v>24044</v>
      </c>
      <c r="B258" s="82">
        <v>0.12698111585940544</v>
      </c>
      <c r="C258" s="82">
        <v>0.1</v>
      </c>
      <c r="D258" s="83">
        <f t="shared" si="50"/>
        <v>2.4043999999999999</v>
      </c>
      <c r="E258" s="83">
        <f t="shared" si="51"/>
        <v>0.12698111585940544</v>
      </c>
      <c r="F258" s="25">
        <f t="shared" si="52"/>
        <v>0.24043999999999999</v>
      </c>
      <c r="G258" s="25">
        <f t="shared" si="53"/>
        <v>1.2698111585940544E-2</v>
      </c>
      <c r="H258" s="25">
        <f t="shared" si="54"/>
        <v>0.57811393599999994</v>
      </c>
      <c r="I258" s="25">
        <f t="shared" si="55"/>
        <v>1.3900171477183998</v>
      </c>
      <c r="J258" s="25">
        <f t="shared" si="56"/>
        <v>3.3421572299741205</v>
      </c>
      <c r="K258" s="25">
        <f t="shared" si="57"/>
        <v>3.0531339497235441E-2</v>
      </c>
      <c r="L258" s="25">
        <f t="shared" si="58"/>
        <v>7.3409552687152893E-2</v>
      </c>
      <c r="M258" s="25">
        <f t="shared" ca="1" si="59"/>
        <v>0.11103995953002008</v>
      </c>
      <c r="N258" s="25">
        <f t="shared" ca="1" si="60"/>
        <v>2.5412046511790306E-5</v>
      </c>
      <c r="O258" s="24">
        <f t="shared" ca="1" si="61"/>
        <v>45268421.771725498</v>
      </c>
      <c r="P258" s="25">
        <f t="shared" ca="1" si="62"/>
        <v>191061416.07630143</v>
      </c>
      <c r="Q258" s="25">
        <f t="shared" ca="1" si="63"/>
        <v>15625688.362451827</v>
      </c>
      <c r="R258">
        <f t="shared" ca="1" si="64"/>
        <v>1.5941156329385364E-2</v>
      </c>
    </row>
    <row r="259" spans="1:18" x14ac:dyDescent="0.2">
      <c r="A259" s="82">
        <v>24041.5</v>
      </c>
      <c r="B259" s="82">
        <v>0.12727009568617004</v>
      </c>
      <c r="C259" s="82">
        <v>0.1</v>
      </c>
      <c r="D259" s="83">
        <f t="shared" si="50"/>
        <v>2.40415</v>
      </c>
      <c r="E259" s="83">
        <f t="shared" si="51"/>
        <v>0.12727009568617004</v>
      </c>
      <c r="F259" s="25">
        <f t="shared" si="52"/>
        <v>0.24041500000000002</v>
      </c>
      <c r="G259" s="25">
        <f t="shared" si="53"/>
        <v>1.2727009568617005E-2</v>
      </c>
      <c r="H259" s="25">
        <f t="shared" si="54"/>
        <v>0.57799372225000001</v>
      </c>
      <c r="I259" s="25">
        <f t="shared" si="55"/>
        <v>1.3895836073473375</v>
      </c>
      <c r="J259" s="25">
        <f t="shared" si="56"/>
        <v>3.3407674296041017</v>
      </c>
      <c r="K259" s="25">
        <f t="shared" si="57"/>
        <v>3.0597640054390574E-2</v>
      </c>
      <c r="L259" s="25">
        <f t="shared" si="58"/>
        <v>7.3561316336763105E-2</v>
      </c>
      <c r="M259" s="25">
        <f t="shared" ca="1" si="59"/>
        <v>0.11101788962876938</v>
      </c>
      <c r="N259" s="25">
        <f t="shared" ca="1" si="60"/>
        <v>2.6413420173221065E-5</v>
      </c>
      <c r="O259" s="24">
        <f t="shared" ca="1" si="61"/>
        <v>45338578.35898491</v>
      </c>
      <c r="P259" s="25">
        <f t="shared" ca="1" si="62"/>
        <v>191092405.72406986</v>
      </c>
      <c r="Q259" s="25">
        <f t="shared" ca="1" si="63"/>
        <v>15634729.659204237</v>
      </c>
      <c r="R259">
        <f t="shared" ca="1" si="64"/>
        <v>1.6252206057400659E-2</v>
      </c>
    </row>
    <row r="260" spans="1:18" x14ac:dyDescent="0.2">
      <c r="A260" s="82">
        <v>24044</v>
      </c>
      <c r="B260" s="82">
        <v>0.12908111585728668</v>
      </c>
      <c r="C260" s="82">
        <v>0.1</v>
      </c>
      <c r="D260" s="83">
        <f t="shared" si="50"/>
        <v>2.4043999999999999</v>
      </c>
      <c r="E260" s="83">
        <f t="shared" si="51"/>
        <v>0.12908111585728668</v>
      </c>
      <c r="F260" s="25">
        <f t="shared" si="52"/>
        <v>0.24043999999999999</v>
      </c>
      <c r="G260" s="25">
        <f t="shared" si="53"/>
        <v>1.2908111585728669E-2</v>
      </c>
      <c r="H260" s="25">
        <f t="shared" si="54"/>
        <v>0.57811393599999994</v>
      </c>
      <c r="I260" s="25">
        <f t="shared" si="55"/>
        <v>1.3900171477183998</v>
      </c>
      <c r="J260" s="25">
        <f t="shared" si="56"/>
        <v>3.3421572299741205</v>
      </c>
      <c r="K260" s="25">
        <f t="shared" si="57"/>
        <v>3.1036263496726009E-2</v>
      </c>
      <c r="L260" s="25">
        <f t="shared" si="58"/>
        <v>7.4623591951528012E-2</v>
      </c>
      <c r="M260" s="25">
        <f t="shared" ca="1" si="59"/>
        <v>0.11103995953002008</v>
      </c>
      <c r="N260" s="25">
        <f t="shared" ca="1" si="60"/>
        <v>3.2548332162487186E-5</v>
      </c>
      <c r="O260" s="24">
        <f t="shared" ca="1" si="61"/>
        <v>45268421.771725498</v>
      </c>
      <c r="P260" s="25">
        <f t="shared" ca="1" si="62"/>
        <v>191061416.07630143</v>
      </c>
      <c r="Q260" s="25">
        <f t="shared" ca="1" si="63"/>
        <v>15625688.362451827</v>
      </c>
      <c r="R260">
        <f t="shared" ca="1" si="64"/>
        <v>1.8041156327266605E-2</v>
      </c>
    </row>
    <row r="261" spans="1:18" x14ac:dyDescent="0.2">
      <c r="A261" s="82">
        <v>27408.5</v>
      </c>
      <c r="B261" s="82">
        <v>0.13135115569892508</v>
      </c>
      <c r="C261" s="82">
        <v>0.1</v>
      </c>
      <c r="D261" s="83">
        <f t="shared" si="50"/>
        <v>2.74085</v>
      </c>
      <c r="E261" s="83">
        <f t="shared" si="51"/>
        <v>0.13135115569892508</v>
      </c>
      <c r="F261" s="25">
        <f t="shared" si="52"/>
        <v>0.27408500000000002</v>
      </c>
      <c r="G261" s="25">
        <f t="shared" si="53"/>
        <v>1.3135115569892509E-2</v>
      </c>
      <c r="H261" s="25">
        <f t="shared" si="54"/>
        <v>0.75122587225000004</v>
      </c>
      <c r="I261" s="25">
        <f t="shared" si="55"/>
        <v>2.0589974319564126</v>
      </c>
      <c r="J261" s="25">
        <f t="shared" si="56"/>
        <v>5.6434031113777339</v>
      </c>
      <c r="K261" s="25">
        <f t="shared" si="57"/>
        <v>3.6001381509739881E-2</v>
      </c>
      <c r="L261" s="25">
        <f t="shared" si="58"/>
        <v>9.867438651097056E-2</v>
      </c>
      <c r="M261" s="25">
        <f t="shared" ca="1" si="59"/>
        <v>0.14253640772984474</v>
      </c>
      <c r="N261" s="25">
        <f t="shared" ca="1" si="60"/>
        <v>1.2510986299519244E-5</v>
      </c>
      <c r="O261" s="24">
        <f t="shared" ca="1" si="61"/>
        <v>129613.42222418849</v>
      </c>
      <c r="P261" s="25">
        <f t="shared" ca="1" si="62"/>
        <v>118508775.46978933</v>
      </c>
      <c r="Q261" s="25">
        <f t="shared" ca="1" si="63"/>
        <v>4037692.2978180214</v>
      </c>
      <c r="R261">
        <f t="shared" ca="1" si="64"/>
        <v>-1.1185252030919662E-2</v>
      </c>
    </row>
    <row r="262" spans="1:18" x14ac:dyDescent="0.2">
      <c r="A262" s="82">
        <v>24041.5</v>
      </c>
      <c r="B262" s="82">
        <v>0.13497009568810253</v>
      </c>
      <c r="C262" s="82">
        <v>0.1</v>
      </c>
      <c r="D262" s="83">
        <f t="shared" si="50"/>
        <v>2.40415</v>
      </c>
      <c r="E262" s="83">
        <f t="shared" si="51"/>
        <v>0.13497009568810253</v>
      </c>
      <c r="F262" s="25">
        <f t="shared" si="52"/>
        <v>0.24041500000000002</v>
      </c>
      <c r="G262" s="25">
        <f t="shared" si="53"/>
        <v>1.3497009568810253E-2</v>
      </c>
      <c r="H262" s="25">
        <f t="shared" si="54"/>
        <v>0.57799372225000001</v>
      </c>
      <c r="I262" s="25">
        <f t="shared" si="55"/>
        <v>1.3895836073473375</v>
      </c>
      <c r="J262" s="25">
        <f t="shared" si="56"/>
        <v>3.3407674296041017</v>
      </c>
      <c r="K262" s="25">
        <f t="shared" si="57"/>
        <v>3.2448835554855171E-2</v>
      </c>
      <c r="L262" s="25">
        <f t="shared" si="58"/>
        <v>7.8011867999205065E-2</v>
      </c>
      <c r="M262" s="25">
        <f t="shared" ca="1" si="59"/>
        <v>0.11101788962876938</v>
      </c>
      <c r="N262" s="25">
        <f t="shared" ca="1" si="60"/>
        <v>5.7370817510875592E-5</v>
      </c>
      <c r="O262" s="24">
        <f t="shared" ca="1" si="61"/>
        <v>45338578.35898491</v>
      </c>
      <c r="P262" s="25">
        <f t="shared" ca="1" si="62"/>
        <v>191092405.72406986</v>
      </c>
      <c r="Q262" s="25">
        <f t="shared" ca="1" si="63"/>
        <v>15634729.659204237</v>
      </c>
      <c r="R262">
        <f t="shared" ca="1" si="64"/>
        <v>2.3952206059333153E-2</v>
      </c>
    </row>
    <row r="263" spans="1:18" x14ac:dyDescent="0.2">
      <c r="A263" s="82">
        <v>24041.5</v>
      </c>
      <c r="B263" s="82">
        <v>0.13767009568537841</v>
      </c>
      <c r="C263" s="82">
        <v>0.1</v>
      </c>
      <c r="D263" s="83">
        <f t="shared" si="50"/>
        <v>2.40415</v>
      </c>
      <c r="E263" s="83">
        <f t="shared" si="51"/>
        <v>0.13767009568537841</v>
      </c>
      <c r="F263" s="25">
        <f t="shared" si="52"/>
        <v>0.24041500000000002</v>
      </c>
      <c r="G263" s="25">
        <f t="shared" si="53"/>
        <v>1.3767009568537842E-2</v>
      </c>
      <c r="H263" s="25">
        <f t="shared" si="54"/>
        <v>0.57799372225000001</v>
      </c>
      <c r="I263" s="25">
        <f t="shared" si="55"/>
        <v>1.3895836073473375</v>
      </c>
      <c r="J263" s="25">
        <f t="shared" si="56"/>
        <v>3.3407674296041017</v>
      </c>
      <c r="K263" s="25">
        <f t="shared" si="57"/>
        <v>3.3097956054200253E-2</v>
      </c>
      <c r="L263" s="25">
        <f t="shared" si="58"/>
        <v>7.9572451047705536E-2</v>
      </c>
      <c r="M263" s="25">
        <f t="shared" ca="1" si="59"/>
        <v>0.11101788962876938</v>
      </c>
      <c r="N263" s="25">
        <f t="shared" ca="1" si="60"/>
        <v>7.1034008768394727E-5</v>
      </c>
      <c r="O263" s="24">
        <f t="shared" ca="1" si="61"/>
        <v>45338578.35898491</v>
      </c>
      <c r="P263" s="25">
        <f t="shared" ca="1" si="62"/>
        <v>191092405.72406986</v>
      </c>
      <c r="Q263" s="25">
        <f t="shared" ca="1" si="63"/>
        <v>15634729.659204237</v>
      </c>
      <c r="R263">
        <f t="shared" ca="1" si="64"/>
        <v>2.6652206056609035E-2</v>
      </c>
    </row>
    <row r="264" spans="1:18" x14ac:dyDescent="0.2">
      <c r="A264" s="82">
        <v>24041.5</v>
      </c>
      <c r="B264" s="82">
        <v>0.13767009568537841</v>
      </c>
      <c r="C264" s="82">
        <v>0.1</v>
      </c>
      <c r="D264" s="83">
        <f t="shared" si="50"/>
        <v>2.40415</v>
      </c>
      <c r="E264" s="83">
        <f t="shared" si="51"/>
        <v>0.13767009568537841</v>
      </c>
      <c r="F264" s="25">
        <f t="shared" si="52"/>
        <v>0.24041500000000002</v>
      </c>
      <c r="G264" s="25">
        <f t="shared" si="53"/>
        <v>1.3767009568537842E-2</v>
      </c>
      <c r="H264" s="25">
        <f t="shared" si="54"/>
        <v>0.57799372225000001</v>
      </c>
      <c r="I264" s="25">
        <f t="shared" si="55"/>
        <v>1.3895836073473375</v>
      </c>
      <c r="J264" s="25">
        <f t="shared" si="56"/>
        <v>3.3407674296041017</v>
      </c>
      <c r="K264" s="25">
        <f t="shared" si="57"/>
        <v>3.3097956054200253E-2</v>
      </c>
      <c r="L264" s="25">
        <f t="shared" si="58"/>
        <v>7.9572451047705536E-2</v>
      </c>
      <c r="M264" s="25">
        <f t="shared" ca="1" si="59"/>
        <v>0.11101788962876938</v>
      </c>
      <c r="N264" s="25">
        <f t="shared" ca="1" si="60"/>
        <v>7.1034008768394727E-5</v>
      </c>
      <c r="O264" s="24">
        <f t="shared" ca="1" si="61"/>
        <v>45338578.35898491</v>
      </c>
      <c r="P264" s="25">
        <f t="shared" ca="1" si="62"/>
        <v>191092405.72406986</v>
      </c>
      <c r="Q264" s="25">
        <f t="shared" ca="1" si="63"/>
        <v>15634729.659204237</v>
      </c>
      <c r="R264">
        <f t="shared" ca="1" si="64"/>
        <v>2.6652206056609035E-2</v>
      </c>
    </row>
    <row r="265" spans="1:18" x14ac:dyDescent="0.2">
      <c r="A265" s="82">
        <v>28471</v>
      </c>
      <c r="B265" s="82">
        <v>0.14747494780488052</v>
      </c>
      <c r="C265" s="82">
        <v>0.1</v>
      </c>
      <c r="D265" s="83">
        <f t="shared" si="50"/>
        <v>2.8471000000000002</v>
      </c>
      <c r="E265" s="83">
        <f t="shared" si="51"/>
        <v>0.14747494780488052</v>
      </c>
      <c r="F265" s="25">
        <f t="shared" si="52"/>
        <v>0.28471000000000002</v>
      </c>
      <c r="G265" s="25">
        <f t="shared" si="53"/>
        <v>1.4747494780488053E-2</v>
      </c>
      <c r="H265" s="25">
        <f t="shared" si="54"/>
        <v>0.8105978410000001</v>
      </c>
      <c r="I265" s="25">
        <f t="shared" si="55"/>
        <v>2.3078531131111006</v>
      </c>
      <c r="J265" s="25">
        <f t="shared" si="56"/>
        <v>6.5706885983386147</v>
      </c>
      <c r="K265" s="25">
        <f t="shared" si="57"/>
        <v>4.1987592389527539E-2</v>
      </c>
      <c r="L265" s="25">
        <f t="shared" si="58"/>
        <v>0.11954287429222386</v>
      </c>
      <c r="M265" s="25">
        <f t="shared" ca="1" si="59"/>
        <v>0.15322812147399972</v>
      </c>
      <c r="N265" s="25">
        <f t="shared" ca="1" si="60"/>
        <v>3.3099007267046532E-6</v>
      </c>
      <c r="O265" s="24">
        <f t="shared" ca="1" si="61"/>
        <v>1912556.2533855152</v>
      </c>
      <c r="P265" s="25">
        <f t="shared" ca="1" si="62"/>
        <v>87723084.943887576</v>
      </c>
      <c r="Q265" s="25">
        <f t="shared" ca="1" si="63"/>
        <v>1507028.8722937086</v>
      </c>
      <c r="R265">
        <f t="shared" ca="1" si="64"/>
        <v>-5.7531736691192048E-3</v>
      </c>
    </row>
    <row r="266" spans="1:18" x14ac:dyDescent="0.2">
      <c r="A266" s="82">
        <v>31264</v>
      </c>
      <c r="B266" s="82">
        <v>0.1503245590579384</v>
      </c>
      <c r="C266" s="82">
        <v>0.1</v>
      </c>
      <c r="D266" s="83">
        <f t="shared" si="50"/>
        <v>3.1263999999999998</v>
      </c>
      <c r="E266" s="83">
        <f t="shared" si="51"/>
        <v>0.1503245590579384</v>
      </c>
      <c r="F266" s="25">
        <f t="shared" si="52"/>
        <v>0.31264000000000003</v>
      </c>
      <c r="G266" s="25">
        <f t="shared" si="53"/>
        <v>1.5032455905793841E-2</v>
      </c>
      <c r="H266" s="25">
        <f t="shared" si="54"/>
        <v>0.97743769600000008</v>
      </c>
      <c r="I266" s="25">
        <f t="shared" si="55"/>
        <v>3.0558612127744</v>
      </c>
      <c r="J266" s="25">
        <f t="shared" si="56"/>
        <v>9.5538444956178843</v>
      </c>
      <c r="K266" s="25">
        <f t="shared" si="57"/>
        <v>4.6997470143873864E-2</v>
      </c>
      <c r="L266" s="25">
        <f t="shared" si="58"/>
        <v>0.14693289065780724</v>
      </c>
      <c r="M266" s="25">
        <f t="shared" ca="1" si="59"/>
        <v>0.18303956693178489</v>
      </c>
      <c r="N266" s="25">
        <f t="shared" ca="1" si="60"/>
        <v>1.0702717401858377E-4</v>
      </c>
      <c r="O266" s="24">
        <f t="shared" ca="1" si="61"/>
        <v>28633027.358786363</v>
      </c>
      <c r="P266" s="25">
        <f t="shared" ca="1" si="62"/>
        <v>16103607.413504854</v>
      </c>
      <c r="Q266" s="25">
        <f t="shared" ca="1" si="63"/>
        <v>1469329.9587213008</v>
      </c>
      <c r="R266">
        <f t="shared" ca="1" si="64"/>
        <v>-3.2715007873846486E-2</v>
      </c>
    </row>
    <row r="267" spans="1:18" x14ac:dyDescent="0.2">
      <c r="A267" s="82">
        <v>25904.5</v>
      </c>
      <c r="B267" s="82">
        <v>0.14871472149499951</v>
      </c>
      <c r="C267" s="82">
        <v>0.1</v>
      </c>
      <c r="D267" s="83">
        <f t="shared" si="50"/>
        <v>2.5904500000000001</v>
      </c>
      <c r="E267" s="83">
        <f t="shared" si="51"/>
        <v>0.14871472149499951</v>
      </c>
      <c r="F267" s="25">
        <f t="shared" si="52"/>
        <v>0.25904500000000003</v>
      </c>
      <c r="G267" s="25">
        <f t="shared" si="53"/>
        <v>1.4871472149499951E-2</v>
      </c>
      <c r="H267" s="25">
        <f t="shared" si="54"/>
        <v>0.67104312025000012</v>
      </c>
      <c r="I267" s="25">
        <f t="shared" si="55"/>
        <v>1.738303650851613</v>
      </c>
      <c r="J267" s="25">
        <f t="shared" si="56"/>
        <v>4.5029886923485609</v>
      </c>
      <c r="K267" s="25">
        <f t="shared" si="57"/>
        <v>3.8523805029672148E-2</v>
      </c>
      <c r="L267" s="25">
        <f t="shared" si="58"/>
        <v>9.9793990739114227E-2</v>
      </c>
      <c r="M267" s="25">
        <f t="shared" ca="1" si="59"/>
        <v>0.12801352741975622</v>
      </c>
      <c r="N267" s="25">
        <f t="shared" ca="1" si="60"/>
        <v>4.2853943614088794E-5</v>
      </c>
      <c r="O267" s="24">
        <f t="shared" ca="1" si="61"/>
        <v>9285666.952445209</v>
      </c>
      <c r="P267" s="25">
        <f t="shared" ca="1" si="62"/>
        <v>157538662.15527442</v>
      </c>
      <c r="Q267" s="25">
        <f t="shared" ca="1" si="63"/>
        <v>8869426.589882642</v>
      </c>
      <c r="R267">
        <f t="shared" ca="1" si="64"/>
        <v>2.070119407524329E-2</v>
      </c>
    </row>
    <row r="268" spans="1:18" x14ac:dyDescent="0.2">
      <c r="A268" s="82">
        <v>29487</v>
      </c>
      <c r="B268" s="82">
        <v>0.15936764454517222</v>
      </c>
      <c r="C268" s="82">
        <v>0.1</v>
      </c>
      <c r="D268" s="83">
        <f t="shared" si="50"/>
        <v>2.9487000000000001</v>
      </c>
      <c r="E268" s="83">
        <f t="shared" si="51"/>
        <v>0.15936764454517222</v>
      </c>
      <c r="F268" s="25">
        <f t="shared" si="52"/>
        <v>0.29487000000000002</v>
      </c>
      <c r="G268" s="25">
        <f t="shared" si="53"/>
        <v>1.5936764454517222E-2</v>
      </c>
      <c r="H268" s="25">
        <f t="shared" si="54"/>
        <v>0.86948316900000011</v>
      </c>
      <c r="I268" s="25">
        <f t="shared" si="55"/>
        <v>2.5638450204303003</v>
      </c>
      <c r="J268" s="25">
        <f t="shared" si="56"/>
        <v>7.5600098117428267</v>
      </c>
      <c r="K268" s="25">
        <f t="shared" si="57"/>
        <v>4.6992737347034935E-2</v>
      </c>
      <c r="L268" s="25">
        <f t="shared" si="58"/>
        <v>0.13856748461520191</v>
      </c>
      <c r="M268" s="25">
        <f t="shared" ca="1" si="59"/>
        <v>0.16378648791917588</v>
      </c>
      <c r="N268" s="25">
        <f t="shared" ca="1" si="60"/>
        <v>1.9526176763976111E-6</v>
      </c>
      <c r="O268" s="24">
        <f t="shared" ca="1" si="61"/>
        <v>8580719.2979288213</v>
      </c>
      <c r="P268" s="25">
        <f t="shared" ca="1" si="62"/>
        <v>58466187.63793952</v>
      </c>
      <c r="Q268" s="25">
        <f t="shared" ca="1" si="63"/>
        <v>163700.1356411984</v>
      </c>
      <c r="R268">
        <f t="shared" ca="1" si="64"/>
        <v>-4.418843374003667E-3</v>
      </c>
    </row>
    <row r="269" spans="1:18" x14ac:dyDescent="0.2">
      <c r="A269" s="82">
        <v>33863</v>
      </c>
      <c r="B269" s="82">
        <v>0.16741813160587113</v>
      </c>
      <c r="C269" s="82">
        <v>0.1</v>
      </c>
      <c r="D269" s="83">
        <f t="shared" si="50"/>
        <v>3.3862999999999999</v>
      </c>
      <c r="E269" s="83">
        <f t="shared" si="51"/>
        <v>0.16741813160587113</v>
      </c>
      <c r="F269" s="25">
        <f t="shared" si="52"/>
        <v>0.33862999999999999</v>
      </c>
      <c r="G269" s="25">
        <f t="shared" si="53"/>
        <v>1.6741813160587114E-2</v>
      </c>
      <c r="H269" s="25">
        <f t="shared" si="54"/>
        <v>1.146702769</v>
      </c>
      <c r="I269" s="25">
        <f t="shared" si="55"/>
        <v>3.8830795866646999</v>
      </c>
      <c r="J269" s="25">
        <f t="shared" si="56"/>
        <v>13.149272404322673</v>
      </c>
      <c r="K269" s="25">
        <f t="shared" si="57"/>
        <v>5.6692801905696144E-2</v>
      </c>
      <c r="L269" s="25">
        <f t="shared" si="58"/>
        <v>0.19197883509325883</v>
      </c>
      <c r="M269" s="25">
        <f t="shared" ca="1" si="59"/>
        <v>0.21300058181299586</v>
      </c>
      <c r="N269" s="25">
        <f t="shared" ca="1" si="60"/>
        <v>2.0777597668850055E-4</v>
      </c>
      <c r="O269" s="24">
        <f t="shared" ca="1" si="61"/>
        <v>67975207.808006063</v>
      </c>
      <c r="P269" s="25">
        <f t="shared" ca="1" si="62"/>
        <v>7478086.105706037</v>
      </c>
      <c r="Q269" s="25">
        <f t="shared" ca="1" si="63"/>
        <v>15864867.891259626</v>
      </c>
      <c r="R269">
        <f t="shared" ca="1" si="64"/>
        <v>-4.5582450207124731E-2</v>
      </c>
    </row>
    <row r="270" spans="1:18" x14ac:dyDescent="0.2">
      <c r="A270" s="82">
        <v>30239</v>
      </c>
      <c r="B270" s="82">
        <v>0.16844242723975716</v>
      </c>
      <c r="C270" s="82">
        <v>0.1</v>
      </c>
      <c r="D270" s="83">
        <f t="shared" si="50"/>
        <v>3.0238999999999998</v>
      </c>
      <c r="E270" s="83">
        <f t="shared" si="51"/>
        <v>0.16844242723975716</v>
      </c>
      <c r="F270" s="25">
        <f t="shared" si="52"/>
        <v>0.30238999999999999</v>
      </c>
      <c r="G270" s="25">
        <f t="shared" si="53"/>
        <v>1.6844242723975719E-2</v>
      </c>
      <c r="H270" s="25">
        <f t="shared" si="54"/>
        <v>0.91439712099999992</v>
      </c>
      <c r="I270" s="25">
        <f t="shared" si="55"/>
        <v>2.7650454541918994</v>
      </c>
      <c r="J270" s="25">
        <f t="shared" si="56"/>
        <v>8.3612209489308835</v>
      </c>
      <c r="K270" s="25">
        <f t="shared" si="57"/>
        <v>5.0935305573030172E-2</v>
      </c>
      <c r="L270" s="25">
        <f t="shared" si="58"/>
        <v>0.15402327052228593</v>
      </c>
      <c r="M270" s="25">
        <f t="shared" ca="1" si="59"/>
        <v>0.17181198455947308</v>
      </c>
      <c r="N270" s="25">
        <f t="shared" ca="1" si="60"/>
        <v>1.1353916530851106E-6</v>
      </c>
      <c r="O270" s="24">
        <f t="shared" ca="1" si="61"/>
        <v>15984348.629173309</v>
      </c>
      <c r="P270" s="25">
        <f t="shared" ca="1" si="62"/>
        <v>38512828.485536449</v>
      </c>
      <c r="Q270" s="25">
        <f t="shared" ca="1" si="63"/>
        <v>63531.378333432687</v>
      </c>
      <c r="R270">
        <f t="shared" ca="1" si="64"/>
        <v>-3.3695573197159157E-3</v>
      </c>
    </row>
    <row r="271" spans="1:18" x14ac:dyDescent="0.2">
      <c r="A271" s="82">
        <v>33863</v>
      </c>
      <c r="B271" s="82">
        <v>0.17141813160668604</v>
      </c>
      <c r="C271" s="82">
        <v>0.1</v>
      </c>
      <c r="D271" s="83">
        <f t="shared" si="50"/>
        <v>3.3862999999999999</v>
      </c>
      <c r="E271" s="83">
        <f t="shared" si="51"/>
        <v>0.17141813160668604</v>
      </c>
      <c r="F271" s="25">
        <f t="shared" si="52"/>
        <v>0.33862999999999999</v>
      </c>
      <c r="G271" s="25">
        <f t="shared" si="53"/>
        <v>1.7141813160668606E-2</v>
      </c>
      <c r="H271" s="25">
        <f t="shared" si="54"/>
        <v>1.146702769</v>
      </c>
      <c r="I271" s="25">
        <f t="shared" si="55"/>
        <v>3.8830795866646999</v>
      </c>
      <c r="J271" s="25">
        <f t="shared" si="56"/>
        <v>13.149272404322673</v>
      </c>
      <c r="K271" s="25">
        <f t="shared" si="57"/>
        <v>5.8047321905972095E-2</v>
      </c>
      <c r="L271" s="25">
        <f t="shared" si="58"/>
        <v>0.19656564617019329</v>
      </c>
      <c r="M271" s="25">
        <f t="shared" ca="1" si="59"/>
        <v>0.21300058181299586</v>
      </c>
      <c r="N271" s="25">
        <f t="shared" ca="1" si="60"/>
        <v>1.729100165160236E-4</v>
      </c>
      <c r="O271" s="24">
        <f t="shared" ca="1" si="61"/>
        <v>67975207.808006063</v>
      </c>
      <c r="P271" s="25">
        <f t="shared" ca="1" si="62"/>
        <v>7478086.105706037</v>
      </c>
      <c r="Q271" s="25">
        <f t="shared" ca="1" si="63"/>
        <v>15864867.891259626</v>
      </c>
      <c r="R271">
        <f t="shared" ca="1" si="64"/>
        <v>-4.1582450206309823E-2</v>
      </c>
    </row>
    <row r="272" spans="1:18" x14ac:dyDescent="0.2">
      <c r="A272" s="82">
        <v>30351</v>
      </c>
      <c r="B272" s="82">
        <v>0.16943810888513144</v>
      </c>
      <c r="C272" s="82">
        <v>0.1</v>
      </c>
      <c r="D272" s="83">
        <f t="shared" si="50"/>
        <v>3.0350999999999999</v>
      </c>
      <c r="E272" s="83">
        <f t="shared" si="51"/>
        <v>0.16943810888513144</v>
      </c>
      <c r="F272" s="25">
        <f t="shared" si="52"/>
        <v>0.30351</v>
      </c>
      <c r="G272" s="25">
        <f t="shared" si="53"/>
        <v>1.6943810888513145E-2</v>
      </c>
      <c r="H272" s="25">
        <f t="shared" si="54"/>
        <v>0.92118320099999995</v>
      </c>
      <c r="I272" s="25">
        <f t="shared" si="55"/>
        <v>2.7958831333550997</v>
      </c>
      <c r="J272" s="25">
        <f t="shared" si="56"/>
        <v>8.4857848980460631</v>
      </c>
      <c r="K272" s="25">
        <f t="shared" si="57"/>
        <v>5.1426160427726242E-2</v>
      </c>
      <c r="L272" s="25">
        <f t="shared" si="58"/>
        <v>0.1560835395141919</v>
      </c>
      <c r="M272" s="25">
        <f t="shared" ca="1" si="59"/>
        <v>0.17302260256380075</v>
      </c>
      <c r="N272" s="25">
        <f t="shared" ca="1" si="60"/>
        <v>1.2848594932420239E-6</v>
      </c>
      <c r="O272" s="24">
        <f t="shared" ca="1" si="61"/>
        <v>17236650.310572837</v>
      </c>
      <c r="P272" s="25">
        <f t="shared" ca="1" si="62"/>
        <v>35750108.995714962</v>
      </c>
      <c r="Q272" s="25">
        <f t="shared" ca="1" si="63"/>
        <v>124828.30971042196</v>
      </c>
      <c r="R272">
        <f t="shared" ca="1" si="64"/>
        <v>-3.5844936786693093E-3</v>
      </c>
    </row>
    <row r="273" spans="1:18" x14ac:dyDescent="0.2">
      <c r="A273" s="82">
        <v>30915.5</v>
      </c>
      <c r="B273" s="82">
        <v>0.17475337382337022</v>
      </c>
      <c r="C273" s="82">
        <v>0.1</v>
      </c>
      <c r="D273" s="83">
        <f t="shared" si="50"/>
        <v>3.0915499999999998</v>
      </c>
      <c r="E273" s="83">
        <f t="shared" si="51"/>
        <v>0.17475337382337022</v>
      </c>
      <c r="F273" s="25">
        <f t="shared" si="52"/>
        <v>0.30915500000000001</v>
      </c>
      <c r="G273" s="25">
        <f t="shared" si="53"/>
        <v>1.7475337382337024E-2</v>
      </c>
      <c r="H273" s="25">
        <f t="shared" si="54"/>
        <v>0.95576814025000001</v>
      </c>
      <c r="I273" s="25">
        <f t="shared" si="55"/>
        <v>2.9548049939898875</v>
      </c>
      <c r="J273" s="25">
        <f t="shared" si="56"/>
        <v>9.1349273791694365</v>
      </c>
      <c r="K273" s="25">
        <f t="shared" si="57"/>
        <v>5.4025879284364024E-2</v>
      </c>
      <c r="L273" s="25">
        <f t="shared" si="58"/>
        <v>0.16702370710157557</v>
      </c>
      <c r="M273" s="25">
        <f t="shared" ca="1" si="59"/>
        <v>0.17918483665786761</v>
      </c>
      <c r="N273" s="25">
        <f t="shared" ca="1" si="60"/>
        <v>1.9637862853531596E-6</v>
      </c>
      <c r="O273" s="24">
        <f t="shared" ca="1" si="61"/>
        <v>24053341.999582805</v>
      </c>
      <c r="P273" s="25">
        <f t="shared" ca="1" si="62"/>
        <v>22927279.505046144</v>
      </c>
      <c r="Q273" s="25">
        <f t="shared" ca="1" si="63"/>
        <v>769658.10737277067</v>
      </c>
      <c r="R273">
        <f t="shared" ca="1" si="64"/>
        <v>-4.431462834497385E-3</v>
      </c>
    </row>
    <row r="274" spans="1:18" x14ac:dyDescent="0.2">
      <c r="A274" s="82">
        <v>31755</v>
      </c>
      <c r="B274" s="82">
        <v>0.17797135505022516</v>
      </c>
      <c r="C274" s="82">
        <v>0.1</v>
      </c>
      <c r="D274" s="83">
        <f t="shared" si="50"/>
        <v>3.1755</v>
      </c>
      <c r="E274" s="83">
        <f t="shared" si="51"/>
        <v>0.17797135505022516</v>
      </c>
      <c r="F274" s="25">
        <f t="shared" si="52"/>
        <v>0.31755</v>
      </c>
      <c r="G274" s="25">
        <f t="shared" si="53"/>
        <v>1.7797135505022516E-2</v>
      </c>
      <c r="H274" s="25">
        <f t="shared" si="54"/>
        <v>1.0083800249999999</v>
      </c>
      <c r="I274" s="25">
        <f t="shared" si="55"/>
        <v>3.2021107693874997</v>
      </c>
      <c r="J274" s="25">
        <f t="shared" si="56"/>
        <v>10.168302748190005</v>
      </c>
      <c r="K274" s="25">
        <f t="shared" si="57"/>
        <v>5.6514803796198998E-2</v>
      </c>
      <c r="L274" s="25">
        <f t="shared" si="58"/>
        <v>0.17946275945482992</v>
      </c>
      <c r="M274" s="25">
        <f t="shared" ca="1" si="59"/>
        <v>0.18853578348668021</v>
      </c>
      <c r="N274" s="25">
        <f t="shared" ca="1" si="60"/>
        <v>1.1160714818898017E-5</v>
      </c>
      <c r="O274" s="24">
        <f t="shared" ca="1" si="61"/>
        <v>35481705.214303471</v>
      </c>
      <c r="P274" s="25">
        <f t="shared" ca="1" si="62"/>
        <v>8229112.4937774399</v>
      </c>
      <c r="Q274" s="25">
        <f t="shared" ca="1" si="63"/>
        <v>2885456.4109160393</v>
      </c>
      <c r="R274">
        <f t="shared" ca="1" si="64"/>
        <v>-1.0564428436455053E-2</v>
      </c>
    </row>
    <row r="275" spans="1:18" x14ac:dyDescent="0.2">
      <c r="A275" s="82">
        <v>31738</v>
      </c>
      <c r="B275" s="82">
        <v>0.17987953357410702</v>
      </c>
      <c r="C275" s="82">
        <v>0.1</v>
      </c>
      <c r="D275" s="83">
        <f t="shared" si="50"/>
        <v>3.1738</v>
      </c>
      <c r="E275" s="83">
        <f t="shared" si="51"/>
        <v>0.17987953357410702</v>
      </c>
      <c r="F275" s="25">
        <f t="shared" si="52"/>
        <v>0.31738</v>
      </c>
      <c r="G275" s="25">
        <f t="shared" si="53"/>
        <v>1.7987953357410703E-2</v>
      </c>
      <c r="H275" s="25">
        <f t="shared" si="54"/>
        <v>1.0073006440000001</v>
      </c>
      <c r="I275" s="25">
        <f t="shared" si="55"/>
        <v>3.1969707839272004</v>
      </c>
      <c r="J275" s="25">
        <f t="shared" si="56"/>
        <v>10.146545874028149</v>
      </c>
      <c r="K275" s="25">
        <f t="shared" si="57"/>
        <v>5.7090166365750088E-2</v>
      </c>
      <c r="L275" s="25">
        <f t="shared" si="58"/>
        <v>0.18119277001161763</v>
      </c>
      <c r="M275" s="25">
        <f t="shared" ca="1" si="59"/>
        <v>0.18834421012786096</v>
      </c>
      <c r="N275" s="25">
        <f t="shared" ca="1" si="60"/>
        <v>7.1650749159671617E-6</v>
      </c>
      <c r="O275" s="24">
        <f t="shared" ca="1" si="61"/>
        <v>35237772.85816557</v>
      </c>
      <c r="P275" s="25">
        <f t="shared" ca="1" si="62"/>
        <v>8463895.356491223</v>
      </c>
      <c r="Q275" s="25">
        <f t="shared" ca="1" si="63"/>
        <v>2827546.3084572959</v>
      </c>
      <c r="R275">
        <f t="shared" ca="1" si="64"/>
        <v>-8.4646765537539359E-3</v>
      </c>
    </row>
    <row r="276" spans="1:18" x14ac:dyDescent="0.2">
      <c r="A276" s="82">
        <v>31782</v>
      </c>
      <c r="B276" s="82">
        <v>0.18011721355300331</v>
      </c>
      <c r="C276" s="82">
        <v>0.1</v>
      </c>
      <c r="D276" s="83">
        <f t="shared" si="50"/>
        <v>3.1781999999999999</v>
      </c>
      <c r="E276" s="83">
        <f t="shared" si="51"/>
        <v>0.18011721355300331</v>
      </c>
      <c r="F276" s="25">
        <f t="shared" si="52"/>
        <v>0.31781999999999999</v>
      </c>
      <c r="G276" s="25">
        <f t="shared" si="53"/>
        <v>1.8011721355300332E-2</v>
      </c>
      <c r="H276" s="25">
        <f t="shared" si="54"/>
        <v>1.010095524</v>
      </c>
      <c r="I276" s="25">
        <f t="shared" si="55"/>
        <v>3.2102855943768001</v>
      </c>
      <c r="J276" s="25">
        <f t="shared" si="56"/>
        <v>10.202929676048345</v>
      </c>
      <c r="K276" s="25">
        <f t="shared" si="57"/>
        <v>5.7244852811415517E-2</v>
      </c>
      <c r="L276" s="25">
        <f t="shared" si="58"/>
        <v>0.1819355912052408</v>
      </c>
      <c r="M276" s="25">
        <f t="shared" ca="1" si="59"/>
        <v>0.18884023527529423</v>
      </c>
      <c r="N276" s="25">
        <f t="shared" ca="1" si="60"/>
        <v>7.6091107967559239E-6</v>
      </c>
      <c r="O276" s="24">
        <f t="shared" ca="1" si="61"/>
        <v>35870045.537890501</v>
      </c>
      <c r="P276" s="25">
        <f t="shared" ca="1" si="62"/>
        <v>7862169.8457982857</v>
      </c>
      <c r="Q276" s="25">
        <f t="shared" ca="1" si="63"/>
        <v>2978784.3139258437</v>
      </c>
      <c r="R276">
        <f t="shared" ca="1" si="64"/>
        <v>-8.723021722290919E-3</v>
      </c>
    </row>
    <row r="277" spans="1:18" x14ac:dyDescent="0.2">
      <c r="A277" s="82">
        <v>32005.5</v>
      </c>
      <c r="B277" s="82">
        <v>0.18382569315945982</v>
      </c>
      <c r="C277" s="82">
        <v>0.1</v>
      </c>
      <c r="D277" s="83">
        <f t="shared" ref="D277:D340" si="65">A277/A$18</f>
        <v>3.2005499999999998</v>
      </c>
      <c r="E277" s="83">
        <f t="shared" ref="E277:E340" si="66">B277/B$18</f>
        <v>0.18382569315945982</v>
      </c>
      <c r="F277" s="25">
        <f t="shared" ref="F277:F340" si="67">$C277*D277</f>
        <v>0.32005499999999998</v>
      </c>
      <c r="G277" s="25">
        <f t="shared" ref="G277:G340" si="68">$C277*E277</f>
        <v>1.8382569315945983E-2</v>
      </c>
      <c r="H277" s="25">
        <f t="shared" ref="H277:H340" si="69">C277*D277*D277</f>
        <v>1.0243520302499998</v>
      </c>
      <c r="I277" s="25">
        <f t="shared" ref="I277:I340" si="70">C277*D277*D277*D277</f>
        <v>3.2784898904166364</v>
      </c>
      <c r="J277" s="25">
        <f t="shared" ref="J277:J340" si="71">C277*D277*D277*D277*D277</f>
        <v>10.492970818772966</v>
      </c>
      <c r="K277" s="25">
        <f t="shared" ref="K277:K340" si="72">C277*E277*D277</f>
        <v>5.8834332224150909E-2</v>
      </c>
      <c r="L277" s="25">
        <f t="shared" ref="L277:L340" si="73">C277*E277*D277*D277</f>
        <v>0.18830222200000618</v>
      </c>
      <c r="M277" s="25">
        <f t="shared" ref="M277:M340" ca="1" si="74">+E$4+E$5*D277+E$6*D277^2</f>
        <v>0.19136928968936456</v>
      </c>
      <c r="N277" s="25">
        <f t="shared" ref="N277:N340" ca="1" si="75">C277*(M277-E277)^2</f>
        <v>5.6905848605990911E-6</v>
      </c>
      <c r="O277" s="24">
        <f t="shared" ref="O277:O340" ca="1" si="76">(C277*O$1-O$2*F277+O$3*H277)^2</f>
        <v>39125873.896482155</v>
      </c>
      <c r="P277" s="25">
        <f t="shared" ref="P277:P340" ca="1" si="77">(-C277*O$2+O$4*F277-O$5*H277)^2</f>
        <v>5114094.1965747401</v>
      </c>
      <c r="Q277" s="25">
        <f t="shared" ref="Q277:Q340" ca="1" si="78">+(C277*O$3-F277*O$5+H277*O$6)^2</f>
        <v>3816180.2046086704</v>
      </c>
      <c r="R277">
        <f t="shared" ref="R277:R340" ca="1" si="79">+E277-M277</f>
        <v>-7.5435965299047447E-3</v>
      </c>
    </row>
    <row r="278" spans="1:18" x14ac:dyDescent="0.2">
      <c r="A278" s="82">
        <v>31906.5</v>
      </c>
      <c r="B278" s="82">
        <v>0.18399015913925618</v>
      </c>
      <c r="C278" s="82">
        <v>0.1</v>
      </c>
      <c r="D278" s="83">
        <f t="shared" si="65"/>
        <v>3.1906500000000002</v>
      </c>
      <c r="E278" s="83">
        <f t="shared" si="66"/>
        <v>0.18399015913925618</v>
      </c>
      <c r="F278" s="25">
        <f t="shared" si="67"/>
        <v>0.31906500000000004</v>
      </c>
      <c r="G278" s="25">
        <f t="shared" si="68"/>
        <v>1.8399015913925617E-2</v>
      </c>
      <c r="H278" s="25">
        <f t="shared" si="69"/>
        <v>1.0180247422500002</v>
      </c>
      <c r="I278" s="25">
        <f t="shared" si="70"/>
        <v>3.2481606438599631</v>
      </c>
      <c r="J278" s="25">
        <f t="shared" si="71"/>
        <v>10.363743758331792</v>
      </c>
      <c r="K278" s="25">
        <f t="shared" si="72"/>
        <v>5.8704820125766777E-2</v>
      </c>
      <c r="L278" s="25">
        <f t="shared" si="73"/>
        <v>0.18730653433427777</v>
      </c>
      <c r="M278" s="25">
        <f t="shared" ca="1" si="74"/>
        <v>0.1902470846292996</v>
      </c>
      <c r="N278" s="25">
        <f t="shared" ca="1" si="75"/>
        <v>3.9149116587955081E-6</v>
      </c>
      <c r="O278" s="24">
        <f t="shared" ca="1" si="76"/>
        <v>37674871.332114309</v>
      </c>
      <c r="P278" s="25">
        <f t="shared" ca="1" si="77"/>
        <v>6266513.5995535906</v>
      </c>
      <c r="Q278" s="25">
        <f t="shared" ca="1" si="78"/>
        <v>3430841.2533225156</v>
      </c>
      <c r="R278">
        <f t="shared" ca="1" si="79"/>
        <v>-6.256925490043419E-3</v>
      </c>
    </row>
    <row r="279" spans="1:18" x14ac:dyDescent="0.2">
      <c r="A279" s="82">
        <v>33865.5</v>
      </c>
      <c r="B279" s="82">
        <v>0.18793174756026385</v>
      </c>
      <c r="C279" s="82">
        <v>0.1</v>
      </c>
      <c r="D279" s="83">
        <f t="shared" si="65"/>
        <v>3.3865500000000002</v>
      </c>
      <c r="E279" s="83">
        <f t="shared" si="66"/>
        <v>0.18793174756026385</v>
      </c>
      <c r="F279" s="25">
        <f t="shared" si="67"/>
        <v>0.33865500000000004</v>
      </c>
      <c r="G279" s="25">
        <f t="shared" si="68"/>
        <v>1.8793174756026387E-2</v>
      </c>
      <c r="H279" s="25">
        <f t="shared" si="69"/>
        <v>1.1468720902500003</v>
      </c>
      <c r="I279" s="25">
        <f t="shared" si="70"/>
        <v>3.8839396772361385</v>
      </c>
      <c r="J279" s="25">
        <f t="shared" si="71"/>
        <v>13.153155913944046</v>
      </c>
      <c r="K279" s="25">
        <f t="shared" si="72"/>
        <v>6.3644025970021167E-2</v>
      </c>
      <c r="L279" s="25">
        <f t="shared" si="73"/>
        <v>0.21553367614877519</v>
      </c>
      <c r="M279" s="25">
        <f t="shared" ca="1" si="74"/>
        <v>0.21303043197605059</v>
      </c>
      <c r="N279" s="25">
        <f t="shared" ca="1" si="75"/>
        <v>6.2994395940325665E-5</v>
      </c>
      <c r="O279" s="24">
        <f t="shared" ca="1" si="76"/>
        <v>68014999.762758672</v>
      </c>
      <c r="P279" s="25">
        <f t="shared" ca="1" si="77"/>
        <v>7518120.7110051</v>
      </c>
      <c r="Q279" s="25">
        <f t="shared" ca="1" si="78"/>
        <v>15887959.748474235</v>
      </c>
      <c r="R279">
        <f t="shared" ca="1" si="79"/>
        <v>-2.5098684415786748E-2</v>
      </c>
    </row>
    <row r="280" spans="1:18" x14ac:dyDescent="0.2">
      <c r="A280" s="82">
        <v>31837</v>
      </c>
      <c r="B280" s="82">
        <v>0.18651442373551624</v>
      </c>
      <c r="C280" s="82">
        <v>0.1</v>
      </c>
      <c r="D280" s="83">
        <f t="shared" si="65"/>
        <v>3.1837</v>
      </c>
      <c r="E280" s="83">
        <f t="shared" si="66"/>
        <v>0.18651442373551624</v>
      </c>
      <c r="F280" s="25">
        <f t="shared" si="67"/>
        <v>0.31837000000000004</v>
      </c>
      <c r="G280" s="25">
        <f t="shared" si="68"/>
        <v>1.8651442373551624E-2</v>
      </c>
      <c r="H280" s="25">
        <f t="shared" si="69"/>
        <v>1.0135945690000001</v>
      </c>
      <c r="I280" s="25">
        <f t="shared" si="70"/>
        <v>3.2269810293253003</v>
      </c>
      <c r="J280" s="25">
        <f t="shared" si="71"/>
        <v>10.273739503062959</v>
      </c>
      <c r="K280" s="25">
        <f t="shared" si="72"/>
        <v>5.9380597084676308E-2</v>
      </c>
      <c r="L280" s="25">
        <f t="shared" si="73"/>
        <v>0.18905000693848395</v>
      </c>
      <c r="M280" s="25">
        <f t="shared" ca="1" si="74"/>
        <v>0.18946112937874068</v>
      </c>
      <c r="N280" s="25">
        <f t="shared" ca="1" si="75"/>
        <v>8.6830741478107599E-7</v>
      </c>
      <c r="O280" s="24">
        <f t="shared" ca="1" si="76"/>
        <v>36664534.252411813</v>
      </c>
      <c r="P280" s="25">
        <f t="shared" ca="1" si="77"/>
        <v>7137543.5311282482</v>
      </c>
      <c r="Q280" s="25">
        <f t="shared" ca="1" si="78"/>
        <v>3174065.4477128494</v>
      </c>
      <c r="R280">
        <f t="shared" ca="1" si="79"/>
        <v>-2.9467056432244398E-3</v>
      </c>
    </row>
    <row r="281" spans="1:18" x14ac:dyDescent="0.2">
      <c r="A281" s="82">
        <v>32008</v>
      </c>
      <c r="B281" s="82">
        <v>0.18743922136048385</v>
      </c>
      <c r="C281" s="82">
        <v>0.1</v>
      </c>
      <c r="D281" s="83">
        <f t="shared" si="65"/>
        <v>3.2008000000000001</v>
      </c>
      <c r="E281" s="83">
        <f t="shared" si="66"/>
        <v>0.18743922136048385</v>
      </c>
      <c r="F281" s="25">
        <f t="shared" si="67"/>
        <v>0.32008000000000003</v>
      </c>
      <c r="G281" s="25">
        <f t="shared" si="68"/>
        <v>1.8743922136048388E-2</v>
      </c>
      <c r="H281" s="25">
        <f t="shared" si="69"/>
        <v>1.0245120640000001</v>
      </c>
      <c r="I281" s="25">
        <f t="shared" si="70"/>
        <v>3.2792582144512004</v>
      </c>
      <c r="J281" s="25">
        <f t="shared" si="71"/>
        <v>10.496249692815402</v>
      </c>
      <c r="K281" s="25">
        <f t="shared" si="72"/>
        <v>5.9995545973063683E-2</v>
      </c>
      <c r="L281" s="25">
        <f t="shared" si="73"/>
        <v>0.19203374355058225</v>
      </c>
      <c r="M281" s="25">
        <f t="shared" ca="1" si="74"/>
        <v>0.19139766840342468</v>
      </c>
      <c r="N281" s="25">
        <f t="shared" ca="1" si="75"/>
        <v>1.5669302991766933E-6</v>
      </c>
      <c r="O281" s="24">
        <f t="shared" ca="1" si="76"/>
        <v>39162689.2760626</v>
      </c>
      <c r="P281" s="25">
        <f t="shared" ca="1" si="77"/>
        <v>5086362.9739003694</v>
      </c>
      <c r="Q281" s="25">
        <f t="shared" ca="1" si="78"/>
        <v>3826211.8714607484</v>
      </c>
      <c r="R281">
        <f t="shared" ca="1" si="79"/>
        <v>-3.9584470429408214E-3</v>
      </c>
    </row>
    <row r="282" spans="1:18" x14ac:dyDescent="0.2">
      <c r="A282" s="82">
        <v>33865.5</v>
      </c>
      <c r="B282" s="82">
        <v>0.19893174756614282</v>
      </c>
      <c r="C282" s="82">
        <v>0.1</v>
      </c>
      <c r="D282" s="83">
        <f t="shared" si="65"/>
        <v>3.3865500000000002</v>
      </c>
      <c r="E282" s="83">
        <f t="shared" si="66"/>
        <v>0.19893174756614282</v>
      </c>
      <c r="F282" s="25">
        <f t="shared" si="67"/>
        <v>0.33865500000000004</v>
      </c>
      <c r="G282" s="25">
        <f t="shared" si="68"/>
        <v>1.9893174756614285E-2</v>
      </c>
      <c r="H282" s="25">
        <f t="shared" si="69"/>
        <v>1.1468720902500003</v>
      </c>
      <c r="I282" s="25">
        <f t="shared" si="70"/>
        <v>3.8839396772361385</v>
      </c>
      <c r="J282" s="25">
        <f t="shared" si="71"/>
        <v>13.153155913944046</v>
      </c>
      <c r="K282" s="25">
        <f t="shared" si="72"/>
        <v>6.7369230972012112E-2</v>
      </c>
      <c r="L282" s="25">
        <f t="shared" si="73"/>
        <v>0.22814926914826764</v>
      </c>
      <c r="M282" s="25">
        <f t="shared" ca="1" si="74"/>
        <v>0.21303043197605059</v>
      </c>
      <c r="N282" s="25">
        <f t="shared" ca="1" si="75"/>
        <v>1.9877290209017654E-5</v>
      </c>
      <c r="O282" s="24">
        <f t="shared" ca="1" si="76"/>
        <v>68014999.762758672</v>
      </c>
      <c r="P282" s="25">
        <f t="shared" ca="1" si="77"/>
        <v>7518120.7110051</v>
      </c>
      <c r="Q282" s="25">
        <f t="shared" ca="1" si="78"/>
        <v>15887959.748474235</v>
      </c>
      <c r="R282">
        <f t="shared" ca="1" si="79"/>
        <v>-1.4098684409907775E-2</v>
      </c>
    </row>
    <row r="283" spans="1:18" x14ac:dyDescent="0.2">
      <c r="A283" s="82">
        <v>33021</v>
      </c>
      <c r="B283" s="82">
        <v>0.20373562115197774</v>
      </c>
      <c r="C283" s="82">
        <v>0.1</v>
      </c>
      <c r="D283" s="83">
        <f t="shared" si="65"/>
        <v>3.3020999999999998</v>
      </c>
      <c r="E283" s="83">
        <f t="shared" si="66"/>
        <v>0.20373562115197774</v>
      </c>
      <c r="F283" s="25">
        <f t="shared" si="67"/>
        <v>0.33021</v>
      </c>
      <c r="G283" s="25">
        <f t="shared" si="68"/>
        <v>2.0373562115197776E-2</v>
      </c>
      <c r="H283" s="25">
        <f t="shared" si="69"/>
        <v>1.0903864409999999</v>
      </c>
      <c r="I283" s="25">
        <f t="shared" si="70"/>
        <v>3.6005650668260998</v>
      </c>
      <c r="J283" s="25">
        <f t="shared" si="71"/>
        <v>11.889425907166464</v>
      </c>
      <c r="K283" s="25">
        <f t="shared" si="72"/>
        <v>6.7275539460594572E-2</v>
      </c>
      <c r="L283" s="25">
        <f t="shared" si="73"/>
        <v>0.22215055885282933</v>
      </c>
      <c r="M283" s="25">
        <f t="shared" ca="1" si="74"/>
        <v>0.20305970388300332</v>
      </c>
      <c r="N283" s="25">
        <f t="shared" ca="1" si="75"/>
        <v>4.5686415449784407E-8</v>
      </c>
      <c r="O283" s="24">
        <f t="shared" ca="1" si="76"/>
        <v>54634880.826908477</v>
      </c>
      <c r="P283" s="25">
        <f t="shared" ca="1" si="77"/>
        <v>131151.06084817895</v>
      </c>
      <c r="Q283" s="25">
        <f t="shared" ca="1" si="78"/>
        <v>9196238.823128134</v>
      </c>
      <c r="R283">
        <f t="shared" ca="1" si="79"/>
        <v>6.7591726897442417E-4</v>
      </c>
    </row>
    <row r="284" spans="1:18" x14ac:dyDescent="0.2">
      <c r="A284" s="82">
        <v>33191</v>
      </c>
      <c r="B284" s="82">
        <v>0.20596015556434175</v>
      </c>
      <c r="C284" s="82">
        <v>0.1</v>
      </c>
      <c r="D284" s="83">
        <f t="shared" si="65"/>
        <v>3.3191000000000002</v>
      </c>
      <c r="E284" s="83">
        <f t="shared" si="66"/>
        <v>0.20596015556434175</v>
      </c>
      <c r="F284" s="25">
        <f t="shared" si="67"/>
        <v>0.33191000000000004</v>
      </c>
      <c r="G284" s="25">
        <f t="shared" si="68"/>
        <v>2.0596015556434175E-2</v>
      </c>
      <c r="H284" s="25">
        <f t="shared" si="69"/>
        <v>1.1016424810000003</v>
      </c>
      <c r="I284" s="25">
        <f t="shared" si="70"/>
        <v>3.6564615586871012</v>
      </c>
      <c r="J284" s="25">
        <f t="shared" si="71"/>
        <v>12.136161559438358</v>
      </c>
      <c r="K284" s="25">
        <f t="shared" si="72"/>
        <v>6.8360235233360669E-2</v>
      </c>
      <c r="L284" s="25">
        <f t="shared" si="73"/>
        <v>0.2268944567630474</v>
      </c>
      <c r="M284" s="25">
        <f t="shared" ca="1" si="74"/>
        <v>0.20504867008156366</v>
      </c>
      <c r="N284" s="25">
        <f t="shared" ca="1" si="75"/>
        <v>8.3080578531519864E-8</v>
      </c>
      <c r="O284" s="24">
        <f t="shared" ca="1" si="76"/>
        <v>57309542.338635527</v>
      </c>
      <c r="P284" s="25">
        <f t="shared" ca="1" si="77"/>
        <v>683515.62533473107</v>
      </c>
      <c r="Q284" s="25">
        <f t="shared" ca="1" si="78"/>
        <v>10370743.877913916</v>
      </c>
      <c r="R284">
        <f t="shared" ca="1" si="79"/>
        <v>9.1148548277808494E-4</v>
      </c>
    </row>
    <row r="285" spans="1:18" x14ac:dyDescent="0.2">
      <c r="A285" s="82">
        <v>33744</v>
      </c>
      <c r="B285" s="82">
        <v>0.21337006379578494</v>
      </c>
      <c r="C285" s="82">
        <v>0.1</v>
      </c>
      <c r="D285" s="83">
        <f t="shared" si="65"/>
        <v>3.3744000000000001</v>
      </c>
      <c r="E285" s="83">
        <f t="shared" si="66"/>
        <v>0.21337006379578494</v>
      </c>
      <c r="F285" s="25">
        <f t="shared" si="67"/>
        <v>0.33744000000000002</v>
      </c>
      <c r="G285" s="25">
        <f t="shared" si="68"/>
        <v>2.1337006379578496E-2</v>
      </c>
      <c r="H285" s="25">
        <f t="shared" si="69"/>
        <v>1.1386575360000002</v>
      </c>
      <c r="I285" s="25">
        <f t="shared" si="70"/>
        <v>3.8422859894784009</v>
      </c>
      <c r="J285" s="25">
        <f t="shared" si="71"/>
        <v>12.965409842895916</v>
      </c>
      <c r="K285" s="25">
        <f t="shared" si="72"/>
        <v>7.1999594327249672E-2</v>
      </c>
      <c r="L285" s="25">
        <f t="shared" si="73"/>
        <v>0.24295543109787129</v>
      </c>
      <c r="M285" s="25">
        <f t="shared" ca="1" si="74"/>
        <v>0.21158200475902594</v>
      </c>
      <c r="N285" s="25">
        <f t="shared" ca="1" si="75"/>
        <v>3.1971551189354991E-7</v>
      </c>
      <c r="O285" s="24">
        <f t="shared" ca="1" si="76"/>
        <v>66081180.649458349</v>
      </c>
      <c r="P285" s="25">
        <f t="shared" ca="1" si="77"/>
        <v>5704764.7326992406</v>
      </c>
      <c r="Q285" s="25">
        <f t="shared" ca="1" si="78"/>
        <v>14789092.181772223</v>
      </c>
      <c r="R285">
        <f t="shared" ca="1" si="79"/>
        <v>1.7880590367589932E-3</v>
      </c>
    </row>
    <row r="286" spans="1:18" x14ac:dyDescent="0.2">
      <c r="A286" s="82">
        <v>33705</v>
      </c>
      <c r="B286" s="82">
        <v>0.21335769516843961</v>
      </c>
      <c r="C286" s="82">
        <v>0.1</v>
      </c>
      <c r="D286" s="83">
        <f t="shared" si="65"/>
        <v>3.3704999999999998</v>
      </c>
      <c r="E286" s="83">
        <f t="shared" si="66"/>
        <v>0.21335769516843961</v>
      </c>
      <c r="F286" s="25">
        <f t="shared" si="67"/>
        <v>0.33705000000000002</v>
      </c>
      <c r="G286" s="25">
        <f t="shared" si="68"/>
        <v>2.1335769516843961E-2</v>
      </c>
      <c r="H286" s="25">
        <f t="shared" si="69"/>
        <v>1.136027025</v>
      </c>
      <c r="I286" s="25">
        <f t="shared" si="70"/>
        <v>3.8289790877624998</v>
      </c>
      <c r="J286" s="25">
        <f t="shared" si="71"/>
        <v>12.905574015303506</v>
      </c>
      <c r="K286" s="25">
        <f t="shared" si="72"/>
        <v>7.1912211156522562E-2</v>
      </c>
      <c r="L286" s="25">
        <f t="shared" si="73"/>
        <v>0.24238010770305929</v>
      </c>
      <c r="M286" s="25">
        <f t="shared" ca="1" si="74"/>
        <v>0.21111806921723178</v>
      </c>
      <c r="N286" s="25">
        <f t="shared" ca="1" si="75"/>
        <v>5.0159244013235768E-7</v>
      </c>
      <c r="O286" s="24">
        <f t="shared" ca="1" si="76"/>
        <v>65460588.544360973</v>
      </c>
      <c r="P286" s="25">
        <f t="shared" ca="1" si="77"/>
        <v>5179262.9300592924</v>
      </c>
      <c r="Q286" s="25">
        <f t="shared" ca="1" si="78"/>
        <v>14446416.813318761</v>
      </c>
      <c r="R286">
        <f t="shared" ca="1" si="79"/>
        <v>2.2396259512078298E-3</v>
      </c>
    </row>
    <row r="287" spans="1:18" x14ac:dyDescent="0.2">
      <c r="A287" s="82">
        <v>33893</v>
      </c>
      <c r="B287" s="82">
        <v>0.2146815259615</v>
      </c>
      <c r="C287" s="82">
        <v>0.1</v>
      </c>
      <c r="D287" s="83">
        <f t="shared" si="65"/>
        <v>3.3893</v>
      </c>
      <c r="E287" s="83">
        <f t="shared" si="66"/>
        <v>0.2146815259615</v>
      </c>
      <c r="F287" s="25">
        <f t="shared" si="67"/>
        <v>0.33893000000000001</v>
      </c>
      <c r="G287" s="25">
        <f t="shared" si="68"/>
        <v>2.1468152596150002E-2</v>
      </c>
      <c r="H287" s="25">
        <f t="shared" si="69"/>
        <v>1.1487354490000001</v>
      </c>
      <c r="I287" s="25">
        <f t="shared" si="70"/>
        <v>3.8934090572957003</v>
      </c>
      <c r="J287" s="25">
        <f t="shared" si="71"/>
        <v>13.195931317892317</v>
      </c>
      <c r="K287" s="25">
        <f t="shared" si="72"/>
        <v>7.2762009594131205E-2</v>
      </c>
      <c r="L287" s="25">
        <f t="shared" si="73"/>
        <v>0.24661227911738889</v>
      </c>
      <c r="M287" s="25">
        <f t="shared" ca="1" si="74"/>
        <v>0.21335891447709993</v>
      </c>
      <c r="N287" s="25">
        <f t="shared" ca="1" si="75"/>
        <v>1.7493011386669751E-7</v>
      </c>
      <c r="O287" s="24">
        <f t="shared" ca="1" si="76"/>
        <v>68452701.693091109</v>
      </c>
      <c r="P287" s="25">
        <f t="shared" ca="1" si="77"/>
        <v>7966142.2896783538</v>
      </c>
      <c r="Q287" s="25">
        <f t="shared" ca="1" si="78"/>
        <v>16143315.355041051</v>
      </c>
      <c r="R287">
        <f t="shared" ca="1" si="79"/>
        <v>1.3226114844000769E-3</v>
      </c>
    </row>
    <row r="288" spans="1:18" x14ac:dyDescent="0.2">
      <c r="A288" s="82">
        <v>33925.5</v>
      </c>
      <c r="B288" s="82">
        <v>0.21485854335097329</v>
      </c>
      <c r="C288" s="82">
        <v>0.1</v>
      </c>
      <c r="D288" s="83">
        <f t="shared" si="65"/>
        <v>3.39255</v>
      </c>
      <c r="E288" s="83">
        <f t="shared" si="66"/>
        <v>0.21485854335097329</v>
      </c>
      <c r="F288" s="25">
        <f t="shared" si="67"/>
        <v>0.33925500000000003</v>
      </c>
      <c r="G288" s="25">
        <f t="shared" si="68"/>
        <v>2.1485854335097331E-2</v>
      </c>
      <c r="H288" s="25">
        <f t="shared" si="69"/>
        <v>1.1509395502500002</v>
      </c>
      <c r="I288" s="25">
        <f t="shared" si="70"/>
        <v>3.904619971200638</v>
      </c>
      <c r="J288" s="25">
        <f t="shared" si="71"/>
        <v>13.246618483296723</v>
      </c>
      <c r="K288" s="25">
        <f t="shared" si="72"/>
        <v>7.2891835124534454E-2</v>
      </c>
      <c r="L288" s="25">
        <f t="shared" si="73"/>
        <v>0.24728919525173937</v>
      </c>
      <c r="M288" s="25">
        <f t="shared" ca="1" si="74"/>
        <v>0.21374743001412555</v>
      </c>
      <c r="N288" s="25">
        <f t="shared" ca="1" si="75"/>
        <v>1.2345728473209215E-7</v>
      </c>
      <c r="O288" s="24">
        <f t="shared" ca="1" si="76"/>
        <v>68969949.795931324</v>
      </c>
      <c r="P288" s="25">
        <f t="shared" ca="1" si="77"/>
        <v>8513772.699837314</v>
      </c>
      <c r="Q288" s="25">
        <f t="shared" ca="1" si="78"/>
        <v>16448288.869974345</v>
      </c>
      <c r="R288">
        <f t="shared" ca="1" si="79"/>
        <v>1.1111133368477411E-3</v>
      </c>
    </row>
    <row r="289" spans="1:18" x14ac:dyDescent="0.2">
      <c r="A289" s="82">
        <v>37417</v>
      </c>
      <c r="B289" s="82">
        <v>0.2559359020288241</v>
      </c>
      <c r="C289" s="82">
        <v>0.1</v>
      </c>
      <c r="D289" s="83">
        <f t="shared" si="65"/>
        <v>3.7416999999999998</v>
      </c>
      <c r="E289" s="83">
        <f t="shared" si="66"/>
        <v>0.2559359020288241</v>
      </c>
      <c r="F289" s="25">
        <f t="shared" si="67"/>
        <v>0.37417</v>
      </c>
      <c r="G289" s="25">
        <f t="shared" si="68"/>
        <v>2.5593590202882412E-2</v>
      </c>
      <c r="H289" s="25">
        <f t="shared" si="69"/>
        <v>1.4000318889999999</v>
      </c>
      <c r="I289" s="25">
        <f t="shared" si="70"/>
        <v>5.2384993190712992</v>
      </c>
      <c r="J289" s="25">
        <f t="shared" si="71"/>
        <v>19.600892902169079</v>
      </c>
      <c r="K289" s="25">
        <f t="shared" si="72"/>
        <v>9.5763536462125112E-2</v>
      </c>
      <c r="L289" s="25">
        <f t="shared" si="73"/>
        <v>0.35831842438033351</v>
      </c>
      <c r="M289" s="25">
        <f t="shared" ca="1" si="74"/>
        <v>0.25743532325626584</v>
      </c>
      <c r="N289" s="25">
        <f t="shared" ca="1" si="75"/>
        <v>2.2482640173028733E-7</v>
      </c>
      <c r="O289" s="24">
        <f t="shared" ca="1" si="76"/>
        <v>120021138.25585735</v>
      </c>
      <c r="P289" s="25">
        <f t="shared" ca="1" si="77"/>
        <v>216608729.6556291</v>
      </c>
      <c r="Q289" s="25">
        <f t="shared" ca="1" si="78"/>
        <v>73159392.856479451</v>
      </c>
      <c r="R289">
        <f t="shared" ca="1" si="79"/>
        <v>-1.4994212274417329E-3</v>
      </c>
    </row>
    <row r="290" spans="1:18" x14ac:dyDescent="0.2">
      <c r="A290" s="82">
        <v>-2775</v>
      </c>
      <c r="B290" s="82">
        <v>-7.2027522915584109E-3</v>
      </c>
      <c r="C290" s="82">
        <v>1</v>
      </c>
      <c r="D290" s="83">
        <f t="shared" si="65"/>
        <v>-0.27750000000000002</v>
      </c>
      <c r="E290" s="83">
        <f t="shared" si="66"/>
        <v>-7.2027522915584109E-3</v>
      </c>
      <c r="F290" s="25">
        <f t="shared" si="67"/>
        <v>-0.27750000000000002</v>
      </c>
      <c r="G290" s="25">
        <f t="shared" si="68"/>
        <v>-7.2027522915584109E-3</v>
      </c>
      <c r="H290" s="25">
        <f t="shared" si="69"/>
        <v>7.7006250000000012E-2</v>
      </c>
      <c r="I290" s="25">
        <f t="shared" si="70"/>
        <v>-2.1369234375000004E-2</v>
      </c>
      <c r="J290" s="25">
        <f t="shared" si="71"/>
        <v>5.9299625390625017E-3</v>
      </c>
      <c r="K290" s="25">
        <f t="shared" si="72"/>
        <v>1.9987637609074592E-3</v>
      </c>
      <c r="L290" s="25">
        <f t="shared" si="73"/>
        <v>-5.5465694365181993E-4</v>
      </c>
      <c r="M290" s="25">
        <f t="shared" ca="1" si="74"/>
        <v>-1.1773218237867826E-2</v>
      </c>
      <c r="N290" s="25">
        <f t="shared" ca="1" si="75"/>
        <v>2.088915896637402E-5</v>
      </c>
      <c r="O290" s="24">
        <f t="shared" ca="1" si="76"/>
        <v>1073820755439.6776</v>
      </c>
      <c r="P290" s="25">
        <f t="shared" ca="1" si="77"/>
        <v>419852263061.33716</v>
      </c>
      <c r="Q290" s="25">
        <f t="shared" ca="1" si="78"/>
        <v>8971643762.0181065</v>
      </c>
      <c r="R290">
        <f t="shared" ca="1" si="79"/>
        <v>4.5704659463094155E-3</v>
      </c>
    </row>
    <row r="291" spans="1:18" x14ac:dyDescent="0.2">
      <c r="A291" s="82">
        <v>-9080</v>
      </c>
      <c r="B291" s="82">
        <v>-8.2349813642058779E-3</v>
      </c>
      <c r="C291" s="82">
        <v>1</v>
      </c>
      <c r="D291" s="83">
        <f t="shared" si="65"/>
        <v>-0.90800000000000003</v>
      </c>
      <c r="E291" s="83">
        <f t="shared" si="66"/>
        <v>-8.2349813642058779E-3</v>
      </c>
      <c r="F291" s="25">
        <f t="shared" si="67"/>
        <v>-0.90800000000000003</v>
      </c>
      <c r="G291" s="25">
        <f t="shared" si="68"/>
        <v>-8.2349813642058779E-3</v>
      </c>
      <c r="H291" s="25">
        <f t="shared" si="69"/>
        <v>0.82446400000000009</v>
      </c>
      <c r="I291" s="25">
        <f t="shared" si="70"/>
        <v>-0.74861331200000014</v>
      </c>
      <c r="J291" s="25">
        <f t="shared" si="71"/>
        <v>0.67974088729600013</v>
      </c>
      <c r="K291" s="25">
        <f t="shared" si="72"/>
        <v>7.477363078698937E-3</v>
      </c>
      <c r="L291" s="25">
        <f t="shared" si="73"/>
        <v>-6.7894456754586351E-3</v>
      </c>
      <c r="M291" s="25">
        <f t="shared" ca="1" si="74"/>
        <v>-7.55763901597639E-3</v>
      </c>
      <c r="N291" s="25">
        <f t="shared" ca="1" si="75"/>
        <v>4.5879265670503676E-7</v>
      </c>
      <c r="O291" s="24">
        <f t="shared" ca="1" si="76"/>
        <v>1912914248855.7175</v>
      </c>
      <c r="P291" s="25">
        <f t="shared" ca="1" si="77"/>
        <v>1201234592041.6704</v>
      </c>
      <c r="Q291" s="25">
        <f t="shared" ca="1" si="78"/>
        <v>40354797330.057808</v>
      </c>
      <c r="R291">
        <f t="shared" ca="1" si="79"/>
        <v>-6.7734234822948783E-4</v>
      </c>
    </row>
    <row r="292" spans="1:18" x14ac:dyDescent="0.2">
      <c r="A292" s="82">
        <v>-9077.5</v>
      </c>
      <c r="B292" s="82">
        <v>-8.0239710474048001E-3</v>
      </c>
      <c r="C292" s="82">
        <v>1</v>
      </c>
      <c r="D292" s="83">
        <f t="shared" si="65"/>
        <v>-0.90774999999999995</v>
      </c>
      <c r="E292" s="83">
        <f t="shared" si="66"/>
        <v>-8.0239710474048001E-3</v>
      </c>
      <c r="F292" s="25">
        <f t="shared" si="67"/>
        <v>-0.90774999999999995</v>
      </c>
      <c r="G292" s="25">
        <f t="shared" si="68"/>
        <v>-8.0239710474048001E-3</v>
      </c>
      <c r="H292" s="25">
        <f t="shared" si="69"/>
        <v>0.82401006249999986</v>
      </c>
      <c r="I292" s="25">
        <f t="shared" si="70"/>
        <v>-0.7479951342343748</v>
      </c>
      <c r="J292" s="25">
        <f t="shared" si="71"/>
        <v>0.67899258310125366</v>
      </c>
      <c r="K292" s="25">
        <f t="shared" si="72"/>
        <v>7.2837597182817066E-3</v>
      </c>
      <c r="L292" s="25">
        <f t="shared" si="73"/>
        <v>-6.6118328842702185E-3</v>
      </c>
      <c r="M292" s="25">
        <f t="shared" ca="1" si="74"/>
        <v>-7.5618068524785937E-3</v>
      </c>
      <c r="N292" s="25">
        <f t="shared" ca="1" si="75"/>
        <v>2.135957430717885E-7</v>
      </c>
      <c r="O292" s="24">
        <f t="shared" ca="1" si="76"/>
        <v>1912509024485.1406</v>
      </c>
      <c r="P292" s="25">
        <f t="shared" ca="1" si="77"/>
        <v>1200801676100.3889</v>
      </c>
      <c r="Q292" s="25">
        <f t="shared" ca="1" si="78"/>
        <v>40335625296.373093</v>
      </c>
      <c r="R292">
        <f t="shared" ca="1" si="79"/>
        <v>-4.621641949262064E-4</v>
      </c>
    </row>
    <row r="293" spans="1:18" x14ac:dyDescent="0.2">
      <c r="A293" s="82">
        <v>-7392.5</v>
      </c>
      <c r="B293" s="82">
        <v>-7.9407029480423469E-3</v>
      </c>
      <c r="C293" s="82">
        <v>1</v>
      </c>
      <c r="D293" s="83">
        <f t="shared" si="65"/>
        <v>-0.73924999999999996</v>
      </c>
      <c r="E293" s="83">
        <f t="shared" si="66"/>
        <v>-7.9407029480423469E-3</v>
      </c>
      <c r="F293" s="25">
        <f t="shared" si="67"/>
        <v>-0.73924999999999996</v>
      </c>
      <c r="G293" s="25">
        <f t="shared" si="68"/>
        <v>-7.9407029480423469E-3</v>
      </c>
      <c r="H293" s="25">
        <f t="shared" si="69"/>
        <v>0.54649056249999994</v>
      </c>
      <c r="I293" s="25">
        <f t="shared" si="70"/>
        <v>-0.40399314832812494</v>
      </c>
      <c r="J293" s="25">
        <f t="shared" si="71"/>
        <v>0.29865193490156633</v>
      </c>
      <c r="K293" s="25">
        <f t="shared" si="72"/>
        <v>5.8701646543403048E-3</v>
      </c>
      <c r="L293" s="25">
        <f t="shared" si="73"/>
        <v>-4.3395192207210699E-3</v>
      </c>
      <c r="M293" s="25">
        <f t="shared" ca="1" si="74"/>
        <v>-9.9204335539440427E-3</v>
      </c>
      <c r="N293" s="25">
        <f t="shared" ca="1" si="75"/>
        <v>3.9193332719438954E-6</v>
      </c>
      <c r="O293" s="24">
        <f t="shared" ca="1" si="76"/>
        <v>1653317053182.0352</v>
      </c>
      <c r="P293" s="25">
        <f t="shared" ca="1" si="77"/>
        <v>933677681101.7522</v>
      </c>
      <c r="Q293" s="25">
        <f t="shared" ca="1" si="78"/>
        <v>28793570864.687412</v>
      </c>
      <c r="R293">
        <f t="shared" ca="1" si="79"/>
        <v>1.9797306059016959E-3</v>
      </c>
    </row>
    <row r="294" spans="1:18" x14ac:dyDescent="0.2">
      <c r="A294" s="82">
        <v>-9992</v>
      </c>
      <c r="B294" s="82">
        <v>-7.107420263145002E-3</v>
      </c>
      <c r="C294" s="82">
        <v>1</v>
      </c>
      <c r="D294" s="83">
        <f t="shared" si="65"/>
        <v>-0.99919999999999998</v>
      </c>
      <c r="E294" s="83">
        <f t="shared" si="66"/>
        <v>-7.107420263145002E-3</v>
      </c>
      <c r="F294" s="25">
        <f t="shared" si="67"/>
        <v>-0.99919999999999998</v>
      </c>
      <c r="G294" s="25">
        <f t="shared" si="68"/>
        <v>-7.107420263145002E-3</v>
      </c>
      <c r="H294" s="25">
        <f t="shared" si="69"/>
        <v>0.99840063999999995</v>
      </c>
      <c r="I294" s="25">
        <f t="shared" si="70"/>
        <v>-0.99760191948799992</v>
      </c>
      <c r="J294" s="25">
        <f t="shared" si="71"/>
        <v>0.99680383795240945</v>
      </c>
      <c r="K294" s="25">
        <f t="shared" si="72"/>
        <v>7.1017343269344857E-3</v>
      </c>
      <c r="L294" s="25">
        <f t="shared" si="73"/>
        <v>-7.0960529394729381E-3</v>
      </c>
      <c r="M294" s="25">
        <f t="shared" ca="1" si="74"/>
        <v>-5.9050751104383729E-3</v>
      </c>
      <c r="N294" s="25">
        <f t="shared" ca="1" si="75"/>
        <v>1.4456338662371273E-6</v>
      </c>
      <c r="O294" s="24">
        <f t="shared" ca="1" si="76"/>
        <v>2064970037380.6345</v>
      </c>
      <c r="P294" s="25">
        <f t="shared" ca="1" si="77"/>
        <v>1366824985510.6421</v>
      </c>
      <c r="Q294" s="25">
        <f t="shared" ca="1" si="78"/>
        <v>47782855562.652855</v>
      </c>
      <c r="R294">
        <f t="shared" ca="1" si="79"/>
        <v>-1.2023451527066291E-3</v>
      </c>
    </row>
    <row r="295" spans="1:18" x14ac:dyDescent="0.2">
      <c r="A295" s="82">
        <v>-66</v>
      </c>
      <c r="B295" s="82">
        <v>-9.9519424191467495E-4</v>
      </c>
      <c r="C295" s="82">
        <v>1</v>
      </c>
      <c r="D295" s="83">
        <f t="shared" si="65"/>
        <v>-6.6E-3</v>
      </c>
      <c r="E295" s="83">
        <f t="shared" si="66"/>
        <v>-9.9519424191467495E-4</v>
      </c>
      <c r="F295" s="25">
        <f t="shared" si="67"/>
        <v>-6.6E-3</v>
      </c>
      <c r="G295" s="25">
        <f t="shared" si="68"/>
        <v>-9.9519424191467495E-4</v>
      </c>
      <c r="H295" s="25">
        <f t="shared" si="69"/>
        <v>4.3559999999999996E-5</v>
      </c>
      <c r="I295" s="25">
        <f t="shared" si="70"/>
        <v>-2.87496E-7</v>
      </c>
      <c r="J295" s="25">
        <f t="shared" si="71"/>
        <v>1.8974736E-9</v>
      </c>
      <c r="K295" s="25">
        <f t="shared" si="72"/>
        <v>6.568281996636855E-6</v>
      </c>
      <c r="L295" s="25">
        <f t="shared" si="73"/>
        <v>-4.3350661177803244E-8</v>
      </c>
      <c r="M295" s="25">
        <f t="shared" ca="1" si="74"/>
        <v>-9.7157094993100424E-3</v>
      </c>
      <c r="N295" s="25">
        <f t="shared" ca="1" si="75"/>
        <v>7.6047386354465387E-5</v>
      </c>
      <c r="O295" s="24">
        <f t="shared" ca="1" si="76"/>
        <v>812075791063.58105</v>
      </c>
      <c r="P295" s="25">
        <f t="shared" ca="1" si="77"/>
        <v>236418156807.02911</v>
      </c>
      <c r="Q295" s="25">
        <f t="shared" ca="1" si="78"/>
        <v>3343905746.7799158</v>
      </c>
      <c r="R295">
        <f t="shared" ca="1" si="79"/>
        <v>8.720515257395367E-3</v>
      </c>
    </row>
    <row r="296" spans="1:18" x14ac:dyDescent="0.2">
      <c r="A296" s="82">
        <v>9873</v>
      </c>
      <c r="B296" s="82">
        <v>8.7130478888251019E-3</v>
      </c>
      <c r="C296" s="82">
        <v>1</v>
      </c>
      <c r="D296" s="83">
        <f t="shared" si="65"/>
        <v>0.98729999999999996</v>
      </c>
      <c r="E296" s="83">
        <f t="shared" si="66"/>
        <v>8.7130478888251019E-3</v>
      </c>
      <c r="F296" s="25">
        <f t="shared" si="67"/>
        <v>0.98729999999999996</v>
      </c>
      <c r="G296" s="25">
        <f t="shared" si="68"/>
        <v>8.7130478888251019E-3</v>
      </c>
      <c r="H296" s="25">
        <f t="shared" si="69"/>
        <v>0.97476128999999989</v>
      </c>
      <c r="I296" s="25">
        <f t="shared" si="70"/>
        <v>0.96238182161699981</v>
      </c>
      <c r="J296" s="25">
        <f t="shared" si="71"/>
        <v>0.95015957248246385</v>
      </c>
      <c r="K296" s="25">
        <f t="shared" si="72"/>
        <v>8.6023921806370231E-3</v>
      </c>
      <c r="L296" s="25">
        <f t="shared" si="73"/>
        <v>8.4931417999429323E-3</v>
      </c>
      <c r="M296" s="25">
        <f t="shared" ca="1" si="74"/>
        <v>1.7749450539337828E-2</v>
      </c>
      <c r="N296" s="25">
        <f t="shared" ca="1" si="75"/>
        <v>8.1656572862193424E-5</v>
      </c>
      <c r="O296" s="24">
        <f t="shared" ca="1" si="76"/>
        <v>227652104907.90247</v>
      </c>
      <c r="P296" s="25">
        <f t="shared" ca="1" si="77"/>
        <v>2630817883.2840838</v>
      </c>
      <c r="Q296" s="25">
        <f t="shared" ca="1" si="78"/>
        <v>1064101943.6024415</v>
      </c>
      <c r="R296">
        <f t="shared" ca="1" si="79"/>
        <v>-9.036402650512726E-3</v>
      </c>
    </row>
    <row r="297" spans="1:18" x14ac:dyDescent="0.2">
      <c r="A297" s="82">
        <v>12494</v>
      </c>
      <c r="B297" s="82">
        <v>2.9917804519767673E-2</v>
      </c>
      <c r="C297" s="82">
        <v>1</v>
      </c>
      <c r="D297" s="83">
        <f t="shared" si="65"/>
        <v>1.2494000000000001</v>
      </c>
      <c r="E297" s="83">
        <f t="shared" si="66"/>
        <v>2.9917804519767673E-2</v>
      </c>
      <c r="F297" s="25">
        <f t="shared" si="67"/>
        <v>1.2494000000000001</v>
      </c>
      <c r="G297" s="25">
        <f t="shared" si="68"/>
        <v>2.9917804519767673E-2</v>
      </c>
      <c r="H297" s="25">
        <f t="shared" si="69"/>
        <v>1.5610003600000002</v>
      </c>
      <c r="I297" s="25">
        <f t="shared" si="70"/>
        <v>1.9503138497840002</v>
      </c>
      <c r="J297" s="25">
        <f t="shared" si="71"/>
        <v>2.4367221239201302</v>
      </c>
      <c r="K297" s="25">
        <f t="shared" si="72"/>
        <v>3.7379304966997734E-2</v>
      </c>
      <c r="L297" s="25">
        <f t="shared" si="73"/>
        <v>4.670170362576697E-2</v>
      </c>
      <c r="M297" s="25">
        <f t="shared" ca="1" si="74"/>
        <v>3.0207835285264141E-2</v>
      </c>
      <c r="N297" s="25">
        <f t="shared" ca="1" si="75"/>
        <v>8.4117844934467476E-8</v>
      </c>
      <c r="O297" s="24">
        <f t="shared" ca="1" si="76"/>
        <v>147511594563.22049</v>
      </c>
      <c r="P297" s="25">
        <f t="shared" ca="1" si="77"/>
        <v>480251365.17119735</v>
      </c>
      <c r="Q297" s="25">
        <f t="shared" ca="1" si="78"/>
        <v>1999207263.7834928</v>
      </c>
      <c r="R297">
        <f t="shared" ca="1" si="79"/>
        <v>-2.9003076549646845E-4</v>
      </c>
    </row>
    <row r="298" spans="1:18" x14ac:dyDescent="0.2">
      <c r="A298" s="82">
        <v>12545</v>
      </c>
      <c r="B298" s="82">
        <v>3.0889179966142325E-2</v>
      </c>
      <c r="C298" s="82">
        <v>1</v>
      </c>
      <c r="D298" s="83">
        <f t="shared" si="65"/>
        <v>1.2544999999999999</v>
      </c>
      <c r="E298" s="83">
        <f t="shared" si="66"/>
        <v>3.0889179966142325E-2</v>
      </c>
      <c r="F298" s="25">
        <f t="shared" si="67"/>
        <v>1.2544999999999999</v>
      </c>
      <c r="G298" s="25">
        <f t="shared" si="68"/>
        <v>3.0889179966142325E-2</v>
      </c>
      <c r="H298" s="25">
        <f t="shared" si="69"/>
        <v>1.5737702499999999</v>
      </c>
      <c r="I298" s="25">
        <f t="shared" si="70"/>
        <v>1.9742947786249998</v>
      </c>
      <c r="J298" s="25">
        <f t="shared" si="71"/>
        <v>2.476752799785062</v>
      </c>
      <c r="K298" s="25">
        <f t="shared" si="72"/>
        <v>3.8750476267525542E-2</v>
      </c>
      <c r="L298" s="25">
        <f t="shared" si="73"/>
        <v>4.8612472477610788E-2</v>
      </c>
      <c r="M298" s="25">
        <f t="shared" ca="1" si="74"/>
        <v>3.0471843320630097E-2</v>
      </c>
      <c r="N298" s="25">
        <f t="shared" ca="1" si="75"/>
        <v>1.7416987568739889E-7</v>
      </c>
      <c r="O298" s="24">
        <f t="shared" ca="1" si="76"/>
        <v>146183363886.16937</v>
      </c>
      <c r="P298" s="25">
        <f t="shared" ca="1" si="77"/>
        <v>536726044.45772958</v>
      </c>
      <c r="Q298" s="25">
        <f t="shared" ca="1" si="78"/>
        <v>2015929461.8552768</v>
      </c>
      <c r="R298">
        <f t="shared" ca="1" si="79"/>
        <v>4.1733664551222779E-4</v>
      </c>
    </row>
    <row r="299" spans="1:18" x14ac:dyDescent="0.2">
      <c r="A299" s="82">
        <v>12547.5</v>
      </c>
      <c r="B299" s="82">
        <v>3.1702476439636029E-2</v>
      </c>
      <c r="C299" s="82">
        <v>1</v>
      </c>
      <c r="D299" s="83">
        <f t="shared" si="65"/>
        <v>1.25475</v>
      </c>
      <c r="E299" s="83">
        <f t="shared" si="66"/>
        <v>3.1702476439636029E-2</v>
      </c>
      <c r="F299" s="25">
        <f t="shared" si="67"/>
        <v>1.25475</v>
      </c>
      <c r="G299" s="25">
        <f t="shared" si="68"/>
        <v>3.1702476439636029E-2</v>
      </c>
      <c r="H299" s="25">
        <f t="shared" si="69"/>
        <v>1.5743975625000002</v>
      </c>
      <c r="I299" s="25">
        <f t="shared" si="70"/>
        <v>1.9754753415468753</v>
      </c>
      <c r="J299" s="25">
        <f t="shared" si="71"/>
        <v>2.4787276848059419</v>
      </c>
      <c r="K299" s="25">
        <f t="shared" si="72"/>
        <v>3.9778682312633311E-2</v>
      </c>
      <c r="L299" s="25">
        <f t="shared" si="73"/>
        <v>4.9912301631776651E-2</v>
      </c>
      <c r="M299" s="25">
        <f t="shared" ca="1" si="74"/>
        <v>3.0484806081441038E-2</v>
      </c>
      <c r="N299" s="25">
        <f t="shared" ca="1" si="75"/>
        <v>1.4827211012267192E-6</v>
      </c>
      <c r="O299" s="24">
        <f t="shared" ca="1" si="76"/>
        <v>146118467262.29703</v>
      </c>
      <c r="P299" s="25">
        <f t="shared" ca="1" si="77"/>
        <v>539567276.21095002</v>
      </c>
      <c r="Q299" s="25">
        <f t="shared" ca="1" si="78"/>
        <v>2016746676.7763414</v>
      </c>
      <c r="R299">
        <f t="shared" ca="1" si="79"/>
        <v>1.2176703581949916E-3</v>
      </c>
    </row>
    <row r="300" spans="1:18" x14ac:dyDescent="0.2">
      <c r="A300" s="82">
        <v>12550</v>
      </c>
      <c r="B300" s="82">
        <v>3.1815772321499972E-2</v>
      </c>
      <c r="C300" s="82">
        <v>1</v>
      </c>
      <c r="D300" s="83">
        <f t="shared" si="65"/>
        <v>1.2549999999999999</v>
      </c>
      <c r="E300" s="83">
        <f t="shared" si="66"/>
        <v>3.1815772321499972E-2</v>
      </c>
      <c r="F300" s="25">
        <f t="shared" si="67"/>
        <v>1.2549999999999999</v>
      </c>
      <c r="G300" s="25">
        <f t="shared" si="68"/>
        <v>3.1815772321499972E-2</v>
      </c>
      <c r="H300" s="25">
        <f t="shared" si="69"/>
        <v>1.5750249999999997</v>
      </c>
      <c r="I300" s="25">
        <f t="shared" si="70"/>
        <v>1.9766563749999995</v>
      </c>
      <c r="J300" s="25">
        <f t="shared" si="71"/>
        <v>2.4807037506249991</v>
      </c>
      <c r="K300" s="25">
        <f t="shared" si="72"/>
        <v>3.9928794263482462E-2</v>
      </c>
      <c r="L300" s="25">
        <f t="shared" si="73"/>
        <v>5.0110636800670488E-2</v>
      </c>
      <c r="M300" s="25">
        <f t="shared" ca="1" si="74"/>
        <v>3.0497770822667834E-2</v>
      </c>
      <c r="N300" s="25">
        <f t="shared" ca="1" si="75"/>
        <v>1.7371279509237623E-6</v>
      </c>
      <c r="O300" s="24">
        <f t="shared" ca="1" si="76"/>
        <v>146053590491.9823</v>
      </c>
      <c r="P300" s="25">
        <f t="shared" ca="1" si="77"/>
        <v>542415274.51248574</v>
      </c>
      <c r="Q300" s="25">
        <f t="shared" ca="1" si="78"/>
        <v>2017563656.1651874</v>
      </c>
      <c r="R300">
        <f t="shared" ca="1" si="79"/>
        <v>1.318001498832138E-3</v>
      </c>
    </row>
    <row r="301" spans="1:18" x14ac:dyDescent="0.2">
      <c r="A301" s="82">
        <v>-21664.5</v>
      </c>
      <c r="B301" s="82">
        <v>3.353454411632166E-2</v>
      </c>
      <c r="C301" s="82">
        <v>1</v>
      </c>
      <c r="D301" s="83">
        <f t="shared" si="65"/>
        <v>-2.1664500000000002</v>
      </c>
      <c r="E301" s="83">
        <f t="shared" si="66"/>
        <v>3.353454411632166E-2</v>
      </c>
      <c r="F301" s="25">
        <f t="shared" si="67"/>
        <v>-2.1664500000000002</v>
      </c>
      <c r="G301" s="25">
        <f t="shared" si="68"/>
        <v>3.353454411632166E-2</v>
      </c>
      <c r="H301" s="25">
        <f t="shared" si="69"/>
        <v>4.693505602500001</v>
      </c>
      <c r="I301" s="25">
        <f t="shared" si="70"/>
        <v>-10.168245212536128</v>
      </c>
      <c r="J301" s="25">
        <f t="shared" si="71"/>
        <v>22.028994840698896</v>
      </c>
      <c r="K301" s="25">
        <f t="shared" si="72"/>
        <v>-7.265091310080507E-2</v>
      </c>
      <c r="L301" s="25">
        <f t="shared" si="73"/>
        <v>0.15739457068723917</v>
      </c>
      <c r="M301" s="25">
        <f t="shared" ca="1" si="74"/>
        <v>3.851842084282027E-2</v>
      </c>
      <c r="N301" s="25">
        <f t="shared" ca="1" si="75"/>
        <v>2.4839027224934496E-5</v>
      </c>
      <c r="O301" s="24">
        <f t="shared" ca="1" si="76"/>
        <v>4887708632969.3125</v>
      </c>
      <c r="P301" s="25">
        <f t="shared" ca="1" si="77"/>
        <v>5243631820218.5977</v>
      </c>
      <c r="Q301" s="25">
        <f t="shared" ca="1" si="78"/>
        <v>247711146633.41983</v>
      </c>
      <c r="R301">
        <f t="shared" ca="1" si="79"/>
        <v>-4.9838767264986095E-3</v>
      </c>
    </row>
    <row r="302" spans="1:18" x14ac:dyDescent="0.2">
      <c r="A302" s="82">
        <v>14235</v>
      </c>
      <c r="B302" s="82">
        <v>3.6412836579097441E-2</v>
      </c>
      <c r="C302" s="82">
        <v>1</v>
      </c>
      <c r="D302" s="83">
        <f t="shared" si="65"/>
        <v>1.4235</v>
      </c>
      <c r="E302" s="83">
        <f t="shared" si="66"/>
        <v>3.6412836579097441E-2</v>
      </c>
      <c r="F302" s="25">
        <f t="shared" si="67"/>
        <v>1.4235</v>
      </c>
      <c r="G302" s="25">
        <f t="shared" si="68"/>
        <v>3.6412836579097441E-2</v>
      </c>
      <c r="H302" s="25">
        <f t="shared" si="69"/>
        <v>2.02635225</v>
      </c>
      <c r="I302" s="25">
        <f t="shared" si="70"/>
        <v>2.8845124278749998</v>
      </c>
      <c r="J302" s="25">
        <f t="shared" si="71"/>
        <v>4.1061034410800623</v>
      </c>
      <c r="K302" s="25">
        <f t="shared" si="72"/>
        <v>5.1833672870345203E-2</v>
      </c>
      <c r="L302" s="25">
        <f t="shared" si="73"/>
        <v>7.3785233330936395E-2</v>
      </c>
      <c r="M302" s="25">
        <f t="shared" ca="1" si="74"/>
        <v>3.9686501510553349E-2</v>
      </c>
      <c r="N302" s="25">
        <f t="shared" ca="1" si="75"/>
        <v>1.0716882083444214E-5</v>
      </c>
      <c r="O302" s="24">
        <f t="shared" ca="1" si="76"/>
        <v>106659510851.97946</v>
      </c>
      <c r="P302" s="25">
        <f t="shared" ca="1" si="77"/>
        <v>3717391398.0058393</v>
      </c>
      <c r="Q302" s="25">
        <f t="shared" ca="1" si="78"/>
        <v>2503171489.9588761</v>
      </c>
      <c r="R302">
        <f t="shared" ca="1" si="79"/>
        <v>-3.273664931455908E-3</v>
      </c>
    </row>
    <row r="303" spans="1:18" x14ac:dyDescent="0.2">
      <c r="A303" s="82">
        <v>14144.5</v>
      </c>
      <c r="B303" s="82">
        <v>4.1750494179624738E-2</v>
      </c>
      <c r="C303" s="82">
        <v>1</v>
      </c>
      <c r="D303" s="83">
        <f t="shared" si="65"/>
        <v>1.41445</v>
      </c>
      <c r="E303" s="83">
        <f t="shared" si="66"/>
        <v>4.1750494179624738E-2</v>
      </c>
      <c r="F303" s="25">
        <f t="shared" si="67"/>
        <v>1.41445</v>
      </c>
      <c r="G303" s="25">
        <f t="shared" si="68"/>
        <v>4.1750494179624738E-2</v>
      </c>
      <c r="H303" s="25">
        <f t="shared" si="69"/>
        <v>2.0006688024999999</v>
      </c>
      <c r="I303" s="25">
        <f t="shared" si="70"/>
        <v>2.8298459876961246</v>
      </c>
      <c r="J303" s="25">
        <f t="shared" si="71"/>
        <v>4.0026756572967832</v>
      </c>
      <c r="K303" s="25">
        <f t="shared" si="72"/>
        <v>5.905398649237021E-2</v>
      </c>
      <c r="L303" s="25">
        <f t="shared" si="73"/>
        <v>8.352891119413304E-2</v>
      </c>
      <c r="M303" s="25">
        <f t="shared" ca="1" si="74"/>
        <v>3.9170119869869707E-2</v>
      </c>
      <c r="N303" s="25">
        <f t="shared" ca="1" si="75"/>
        <v>6.6583315784437498E-6</v>
      </c>
      <c r="O303" s="24">
        <f t="shared" ca="1" si="76"/>
        <v>108564117710.15625</v>
      </c>
      <c r="P303" s="25">
        <f t="shared" ca="1" si="77"/>
        <v>3496178422.8616376</v>
      </c>
      <c r="Q303" s="25">
        <f t="shared" ca="1" si="78"/>
        <v>2480892898.833683</v>
      </c>
      <c r="R303">
        <f t="shared" ca="1" si="79"/>
        <v>2.5803743097550305E-3</v>
      </c>
    </row>
    <row r="304" spans="1:18" x14ac:dyDescent="0.2">
      <c r="A304" s="82">
        <v>14132.5</v>
      </c>
      <c r="B304" s="82">
        <v>4.2389084273292556E-2</v>
      </c>
      <c r="C304" s="82">
        <v>1</v>
      </c>
      <c r="D304" s="83">
        <f t="shared" si="65"/>
        <v>1.4132499999999999</v>
      </c>
      <c r="E304" s="83">
        <f t="shared" si="66"/>
        <v>4.2389084273292556E-2</v>
      </c>
      <c r="F304" s="25">
        <f t="shared" si="67"/>
        <v>1.4132499999999999</v>
      </c>
      <c r="G304" s="25">
        <f t="shared" si="68"/>
        <v>4.2389084273292556E-2</v>
      </c>
      <c r="H304" s="25">
        <f t="shared" si="69"/>
        <v>1.9972755624999996</v>
      </c>
      <c r="I304" s="25">
        <f t="shared" si="70"/>
        <v>2.822649688703124</v>
      </c>
      <c r="J304" s="25">
        <f t="shared" si="71"/>
        <v>3.9891096725596897</v>
      </c>
      <c r="K304" s="25">
        <f t="shared" si="72"/>
        <v>5.9906373349230699E-2</v>
      </c>
      <c r="L304" s="25">
        <f t="shared" si="73"/>
        <v>8.4662682135800277E-2</v>
      </c>
      <c r="M304" s="25">
        <f t="shared" ca="1" si="74"/>
        <v>3.9101844248999429E-2</v>
      </c>
      <c r="N304" s="25">
        <f t="shared" ca="1" si="75"/>
        <v>1.0805946977314677E-5</v>
      </c>
      <c r="O304" s="24">
        <f t="shared" ca="1" si="76"/>
        <v>108818390393.52028</v>
      </c>
      <c r="P304" s="25">
        <f t="shared" ca="1" si="77"/>
        <v>3467173257.412426</v>
      </c>
      <c r="Q304" s="25">
        <f t="shared" ca="1" si="78"/>
        <v>2477902565.0332947</v>
      </c>
      <c r="R304">
        <f t="shared" ca="1" si="79"/>
        <v>3.2872400242931268E-3</v>
      </c>
    </row>
    <row r="305" spans="1:18" x14ac:dyDescent="0.2">
      <c r="A305" s="82">
        <v>14137</v>
      </c>
      <c r="B305" s="82">
        <v>4.2712115831987439E-2</v>
      </c>
      <c r="C305" s="82">
        <v>1</v>
      </c>
      <c r="D305" s="83">
        <f t="shared" si="65"/>
        <v>1.4137</v>
      </c>
      <c r="E305" s="83">
        <f t="shared" si="66"/>
        <v>4.2712115831987439E-2</v>
      </c>
      <c r="F305" s="25">
        <f t="shared" si="67"/>
        <v>1.4137</v>
      </c>
      <c r="G305" s="25">
        <f t="shared" si="68"/>
        <v>4.2712115831987439E-2</v>
      </c>
      <c r="H305" s="25">
        <f t="shared" si="69"/>
        <v>1.9985476899999999</v>
      </c>
      <c r="I305" s="25">
        <f t="shared" si="70"/>
        <v>2.8253468693529999</v>
      </c>
      <c r="J305" s="25">
        <f t="shared" si="71"/>
        <v>3.994192869204336</v>
      </c>
      <c r="K305" s="25">
        <f t="shared" si="72"/>
        <v>6.0382118151680639E-2</v>
      </c>
      <c r="L305" s="25">
        <f t="shared" si="73"/>
        <v>8.5362200431030918E-2</v>
      </c>
      <c r="M305" s="25">
        <f t="shared" ca="1" si="74"/>
        <v>3.9127442259702931E-2</v>
      </c>
      <c r="N305" s="25">
        <f t="shared" ca="1" si="75"/>
        <v>1.2849884619834975E-5</v>
      </c>
      <c r="O305" s="24">
        <f t="shared" ca="1" si="76"/>
        <v>108722990598.07027</v>
      </c>
      <c r="P305" s="25">
        <f t="shared" ca="1" si="77"/>
        <v>3478041053.2296934</v>
      </c>
      <c r="Q305" s="25">
        <f t="shared" ca="1" si="78"/>
        <v>2479024929.4520741</v>
      </c>
      <c r="R305">
        <f t="shared" ca="1" si="79"/>
        <v>3.584673572284508E-3</v>
      </c>
    </row>
    <row r="306" spans="1:18" x14ac:dyDescent="0.2">
      <c r="A306" s="82">
        <v>14134.5</v>
      </c>
      <c r="B306" s="82">
        <v>4.2799320947010611E-2</v>
      </c>
      <c r="C306" s="82">
        <v>1</v>
      </c>
      <c r="D306" s="83">
        <f t="shared" si="65"/>
        <v>1.4134500000000001</v>
      </c>
      <c r="E306" s="83">
        <f t="shared" si="66"/>
        <v>4.2799320947010611E-2</v>
      </c>
      <c r="F306" s="25">
        <f t="shared" si="67"/>
        <v>1.4134500000000001</v>
      </c>
      <c r="G306" s="25">
        <f t="shared" si="68"/>
        <v>4.2799320947010611E-2</v>
      </c>
      <c r="H306" s="25">
        <f t="shared" si="69"/>
        <v>1.9978409025000003</v>
      </c>
      <c r="I306" s="25">
        <f t="shared" si="70"/>
        <v>2.8238482236386258</v>
      </c>
      <c r="J306" s="25">
        <f t="shared" si="71"/>
        <v>3.991368271702016</v>
      </c>
      <c r="K306" s="25">
        <f t="shared" si="72"/>
        <v>6.0494700192552153E-2</v>
      </c>
      <c r="L306" s="25">
        <f t="shared" si="73"/>
        <v>8.5506233987162852E-2</v>
      </c>
      <c r="M306" s="25">
        <f t="shared" ca="1" si="74"/>
        <v>3.9113220350479094E-2</v>
      </c>
      <c r="N306" s="25">
        <f t="shared" ca="1" si="75"/>
        <v>1.3587337607750001E-5</v>
      </c>
      <c r="O306" s="24">
        <f t="shared" ca="1" si="76"/>
        <v>108775983439.75702</v>
      </c>
      <c r="P306" s="25">
        <f t="shared" ca="1" si="77"/>
        <v>3472002032.0491538</v>
      </c>
      <c r="Q306" s="25">
        <f t="shared" ca="1" si="78"/>
        <v>2478401540.1290526</v>
      </c>
      <c r="R306">
        <f t="shared" ca="1" si="79"/>
        <v>3.6861005965315163E-3</v>
      </c>
    </row>
    <row r="307" spans="1:18" x14ac:dyDescent="0.2">
      <c r="A307" s="82">
        <v>14139.5</v>
      </c>
      <c r="B307" s="82">
        <v>4.2924909665628702E-2</v>
      </c>
      <c r="C307" s="82">
        <v>1</v>
      </c>
      <c r="D307" s="83">
        <f t="shared" si="65"/>
        <v>1.41395</v>
      </c>
      <c r="E307" s="83">
        <f t="shared" si="66"/>
        <v>4.2924909665628702E-2</v>
      </c>
      <c r="F307" s="25">
        <f t="shared" si="67"/>
        <v>1.41395</v>
      </c>
      <c r="G307" s="25">
        <f t="shared" si="68"/>
        <v>4.2924909665628702E-2</v>
      </c>
      <c r="H307" s="25">
        <f t="shared" si="69"/>
        <v>1.9992546025000002</v>
      </c>
      <c r="I307" s="25">
        <f t="shared" si="70"/>
        <v>2.8268460452048751</v>
      </c>
      <c r="J307" s="25">
        <f t="shared" si="71"/>
        <v>3.9970189656174333</v>
      </c>
      <c r="K307" s="25">
        <f t="shared" si="72"/>
        <v>6.0693676021715708E-2</v>
      </c>
      <c r="L307" s="25">
        <f t="shared" si="73"/>
        <v>8.5817823210904934E-2</v>
      </c>
      <c r="M307" s="25">
        <f t="shared" ca="1" si="74"/>
        <v>3.9141666149342655E-2</v>
      </c>
      <c r="N307" s="25">
        <f t="shared" ca="1" si="75"/>
        <v>1.4312931503520416E-5</v>
      </c>
      <c r="O307" s="24">
        <f t="shared" ca="1" si="76"/>
        <v>108670015364.86397</v>
      </c>
      <c r="P307" s="25">
        <f t="shared" ca="1" si="77"/>
        <v>3484083461.9852781</v>
      </c>
      <c r="Q307" s="25">
        <f t="shared" ca="1" si="78"/>
        <v>2479647952.4555736</v>
      </c>
      <c r="R307">
        <f t="shared" ca="1" si="79"/>
        <v>3.7832435162860473E-3</v>
      </c>
    </row>
    <row r="308" spans="1:18" x14ac:dyDescent="0.2">
      <c r="A308" s="82">
        <v>16171</v>
      </c>
      <c r="B308" s="82">
        <v>5.1343597866296734E-2</v>
      </c>
      <c r="C308" s="82">
        <v>1</v>
      </c>
      <c r="D308" s="83">
        <f t="shared" si="65"/>
        <v>1.6171</v>
      </c>
      <c r="E308" s="83">
        <f t="shared" si="66"/>
        <v>5.1343597866296734E-2</v>
      </c>
      <c r="F308" s="25">
        <f t="shared" si="67"/>
        <v>1.6171</v>
      </c>
      <c r="G308" s="25">
        <f t="shared" si="68"/>
        <v>5.1343597866296734E-2</v>
      </c>
      <c r="H308" s="25">
        <f t="shared" si="69"/>
        <v>2.6150124099999998</v>
      </c>
      <c r="I308" s="25">
        <f t="shared" si="70"/>
        <v>4.2287365682109996</v>
      </c>
      <c r="J308" s="25">
        <f t="shared" si="71"/>
        <v>6.8382899044540073</v>
      </c>
      <c r="K308" s="25">
        <f t="shared" si="72"/>
        <v>8.3027732109588442E-2</v>
      </c>
      <c r="L308" s="25">
        <f t="shared" si="73"/>
        <v>0.13426414559441546</v>
      </c>
      <c r="M308" s="25">
        <f t="shared" ca="1" si="74"/>
        <v>5.1354656390765543E-2</v>
      </c>
      <c r="N308" s="25">
        <f t="shared" ca="1" si="75"/>
        <v>1.2229096342726838E-10</v>
      </c>
      <c r="O308" s="24">
        <f t="shared" ca="1" si="76"/>
        <v>71140398521.590759</v>
      </c>
      <c r="P308" s="25">
        <f t="shared" ca="1" si="77"/>
        <v>9106613999.9751453</v>
      </c>
      <c r="Q308" s="25">
        <f t="shared" ca="1" si="78"/>
        <v>2851957653.2131367</v>
      </c>
      <c r="R308">
        <f t="shared" ca="1" si="79"/>
        <v>-1.1058524468809949E-5</v>
      </c>
    </row>
    <row r="309" spans="1:18" x14ac:dyDescent="0.2">
      <c r="A309" s="82">
        <v>16034.5</v>
      </c>
      <c r="B309" s="82">
        <v>5.2217279460232843E-2</v>
      </c>
      <c r="C309" s="82">
        <v>1</v>
      </c>
      <c r="D309" s="83">
        <f t="shared" si="65"/>
        <v>1.60345</v>
      </c>
      <c r="E309" s="83">
        <f t="shared" si="66"/>
        <v>5.2217279460232843E-2</v>
      </c>
      <c r="F309" s="25">
        <f t="shared" si="67"/>
        <v>1.60345</v>
      </c>
      <c r="G309" s="25">
        <f t="shared" si="68"/>
        <v>5.2217279460232843E-2</v>
      </c>
      <c r="H309" s="25">
        <f t="shared" si="69"/>
        <v>2.5710519025000003</v>
      </c>
      <c r="I309" s="25">
        <f t="shared" si="70"/>
        <v>4.1225531730636256</v>
      </c>
      <c r="J309" s="25">
        <f t="shared" si="71"/>
        <v>6.6103078853488704</v>
      </c>
      <c r="K309" s="25">
        <f t="shared" si="72"/>
        <v>8.3727796750510355E-2</v>
      </c>
      <c r="L309" s="25">
        <f t="shared" si="73"/>
        <v>0.13425333569960582</v>
      </c>
      <c r="M309" s="25">
        <f t="shared" ca="1" si="74"/>
        <v>5.0493062907080971E-2</v>
      </c>
      <c r="N309" s="25">
        <f t="shared" ca="1" si="75"/>
        <v>2.972922722162923E-6</v>
      </c>
      <c r="O309" s="24">
        <f t="shared" ca="1" si="76"/>
        <v>73334001033.110077</v>
      </c>
      <c r="P309" s="25">
        <f t="shared" ca="1" si="77"/>
        <v>8706503956.7491493</v>
      </c>
      <c r="Q309" s="25">
        <f t="shared" ca="1" si="78"/>
        <v>2835958778.1174531</v>
      </c>
      <c r="R309">
        <f t="shared" ca="1" si="79"/>
        <v>1.7242165531518722E-3</v>
      </c>
    </row>
    <row r="310" spans="1:18" x14ac:dyDescent="0.2">
      <c r="A310" s="82">
        <v>16034.5</v>
      </c>
      <c r="B310" s="82">
        <v>5.2617279464679909E-2</v>
      </c>
      <c r="C310" s="82">
        <v>1</v>
      </c>
      <c r="D310" s="83">
        <f t="shared" si="65"/>
        <v>1.60345</v>
      </c>
      <c r="E310" s="83">
        <f t="shared" si="66"/>
        <v>5.2617279464679909E-2</v>
      </c>
      <c r="F310" s="25">
        <f t="shared" si="67"/>
        <v>1.60345</v>
      </c>
      <c r="G310" s="25">
        <f t="shared" si="68"/>
        <v>5.2617279464679909E-2</v>
      </c>
      <c r="H310" s="25">
        <f t="shared" si="69"/>
        <v>2.5710519025000003</v>
      </c>
      <c r="I310" s="25">
        <f t="shared" si="70"/>
        <v>4.1225531730636256</v>
      </c>
      <c r="J310" s="25">
        <f t="shared" si="71"/>
        <v>6.6103078853488704</v>
      </c>
      <c r="K310" s="25">
        <f t="shared" si="72"/>
        <v>8.4369176757640996E-2</v>
      </c>
      <c r="L310" s="25">
        <f t="shared" si="73"/>
        <v>0.13528175647203947</v>
      </c>
      <c r="M310" s="25">
        <f t="shared" ca="1" si="74"/>
        <v>5.0493062907080971E-2</v>
      </c>
      <c r="N310" s="25">
        <f t="shared" ca="1" si="75"/>
        <v>4.5122959835774803E-6</v>
      </c>
      <c r="O310" s="24">
        <f t="shared" ca="1" si="76"/>
        <v>73334001033.110077</v>
      </c>
      <c r="P310" s="25">
        <f t="shared" ca="1" si="77"/>
        <v>8706503956.7491493</v>
      </c>
      <c r="Q310" s="25">
        <f t="shared" ca="1" si="78"/>
        <v>2835958778.1174531</v>
      </c>
      <c r="R310">
        <f t="shared" ca="1" si="79"/>
        <v>2.1242165575989375E-3</v>
      </c>
    </row>
    <row r="311" spans="1:18" x14ac:dyDescent="0.2">
      <c r="A311" s="82">
        <v>16034.5</v>
      </c>
      <c r="B311" s="82">
        <v>5.2917279464377229E-2</v>
      </c>
      <c r="C311" s="82">
        <v>1</v>
      </c>
      <c r="D311" s="83">
        <f t="shared" si="65"/>
        <v>1.60345</v>
      </c>
      <c r="E311" s="83">
        <f t="shared" si="66"/>
        <v>5.2917279464377229E-2</v>
      </c>
      <c r="F311" s="25">
        <f t="shared" si="67"/>
        <v>1.60345</v>
      </c>
      <c r="G311" s="25">
        <f t="shared" si="68"/>
        <v>5.2917279464377229E-2</v>
      </c>
      <c r="H311" s="25">
        <f t="shared" si="69"/>
        <v>2.5710519025000003</v>
      </c>
      <c r="I311" s="25">
        <f t="shared" si="70"/>
        <v>4.1225531730636256</v>
      </c>
      <c r="J311" s="25">
        <f t="shared" si="71"/>
        <v>6.6103078853488704</v>
      </c>
      <c r="K311" s="25">
        <f t="shared" si="72"/>
        <v>8.4850211757155666E-2</v>
      </c>
      <c r="L311" s="25">
        <f t="shared" si="73"/>
        <v>0.13605307204201125</v>
      </c>
      <c r="M311" s="25">
        <f t="shared" ca="1" si="74"/>
        <v>5.0493062907080971E-2</v>
      </c>
      <c r="N311" s="25">
        <f t="shared" ca="1" si="75"/>
        <v>5.8768259166693193E-6</v>
      </c>
      <c r="O311" s="24">
        <f t="shared" ca="1" si="76"/>
        <v>73334001033.110077</v>
      </c>
      <c r="P311" s="25">
        <f t="shared" ca="1" si="77"/>
        <v>8706503956.7491493</v>
      </c>
      <c r="Q311" s="25">
        <f t="shared" ca="1" si="78"/>
        <v>2835958778.1174531</v>
      </c>
      <c r="R311">
        <f t="shared" ca="1" si="79"/>
        <v>2.4242165572962576E-3</v>
      </c>
    </row>
    <row r="312" spans="1:18" x14ac:dyDescent="0.2">
      <c r="A312" s="82">
        <v>17819</v>
      </c>
      <c r="B312" s="82">
        <v>5.6666547804231464E-2</v>
      </c>
      <c r="C312" s="82">
        <v>1</v>
      </c>
      <c r="D312" s="83">
        <f t="shared" si="65"/>
        <v>1.7819</v>
      </c>
      <c r="E312" s="83">
        <f t="shared" si="66"/>
        <v>5.6666547804231464E-2</v>
      </c>
      <c r="F312" s="25">
        <f t="shared" si="67"/>
        <v>1.7819</v>
      </c>
      <c r="G312" s="25">
        <f t="shared" si="68"/>
        <v>5.6666547804231464E-2</v>
      </c>
      <c r="H312" s="25">
        <f t="shared" si="69"/>
        <v>3.1751676100000004</v>
      </c>
      <c r="I312" s="25">
        <f t="shared" si="70"/>
        <v>5.6578311642590009</v>
      </c>
      <c r="J312" s="25">
        <f t="shared" si="71"/>
        <v>10.081689351593115</v>
      </c>
      <c r="K312" s="25">
        <f t="shared" si="72"/>
        <v>0.10097412153236004</v>
      </c>
      <c r="L312" s="25">
        <f t="shared" si="73"/>
        <v>0.17992578715851237</v>
      </c>
      <c r="M312" s="25">
        <f t="shared" ca="1" si="74"/>
        <v>6.2222828029241901E-2</v>
      </c>
      <c r="N312" s="25">
        <f t="shared" ca="1" si="75"/>
        <v>3.0872249938842042E-5</v>
      </c>
      <c r="O312" s="24">
        <f t="shared" ca="1" si="76"/>
        <v>48016832352.70546</v>
      </c>
      <c r="P312" s="25">
        <f t="shared" ca="1" si="77"/>
        <v>13763173543.541433</v>
      </c>
      <c r="Q312" s="25">
        <f t="shared" ca="1" si="78"/>
        <v>2933759972.019001</v>
      </c>
      <c r="R312">
        <f t="shared" ca="1" si="79"/>
        <v>-5.5562802250104376E-3</v>
      </c>
    </row>
    <row r="313" spans="1:18" x14ac:dyDescent="0.2">
      <c r="A313" s="82">
        <v>17772.5</v>
      </c>
      <c r="B313" s="82">
        <v>6.191599643473026E-2</v>
      </c>
      <c r="C313" s="82">
        <v>1</v>
      </c>
      <c r="D313" s="83">
        <f t="shared" si="65"/>
        <v>1.77725</v>
      </c>
      <c r="E313" s="83">
        <f t="shared" si="66"/>
        <v>6.191599643473026E-2</v>
      </c>
      <c r="F313" s="25">
        <f t="shared" si="67"/>
        <v>1.77725</v>
      </c>
      <c r="G313" s="25">
        <f t="shared" si="68"/>
        <v>6.191599643473026E-2</v>
      </c>
      <c r="H313" s="25">
        <f t="shared" si="69"/>
        <v>3.1586175624999999</v>
      </c>
      <c r="I313" s="25">
        <f t="shared" si="70"/>
        <v>5.6136530629531247</v>
      </c>
      <c r="J313" s="25">
        <f t="shared" si="71"/>
        <v>9.9768649061334411</v>
      </c>
      <c r="K313" s="25">
        <f t="shared" si="72"/>
        <v>0.11004020466362435</v>
      </c>
      <c r="L313" s="25">
        <f t="shared" si="73"/>
        <v>0.19556895373842639</v>
      </c>
      <c r="M313" s="25">
        <f t="shared" ca="1" si="74"/>
        <v>6.1904373001253475E-2</v>
      </c>
      <c r="N313" s="25">
        <f t="shared" ca="1" si="75"/>
        <v>1.3510420578923502E-10</v>
      </c>
      <c r="O313" s="24">
        <f t="shared" ca="1" si="76"/>
        <v>48588462895.556923</v>
      </c>
      <c r="P313" s="25">
        <f t="shared" ca="1" si="77"/>
        <v>13640562666.593422</v>
      </c>
      <c r="Q313" s="25">
        <f t="shared" ca="1" si="78"/>
        <v>2934317345.158741</v>
      </c>
      <c r="R313">
        <f t="shared" ca="1" si="79"/>
        <v>1.1623433476784517E-5</v>
      </c>
    </row>
    <row r="314" spans="1:18" x14ac:dyDescent="0.2">
      <c r="A314" s="82">
        <v>17814</v>
      </c>
      <c r="B314" s="82">
        <v>6.2350511223897724E-2</v>
      </c>
      <c r="C314" s="82">
        <v>1</v>
      </c>
      <c r="D314" s="83">
        <f t="shared" si="65"/>
        <v>1.7814000000000001</v>
      </c>
      <c r="E314" s="83">
        <f t="shared" si="66"/>
        <v>6.2350511223897724E-2</v>
      </c>
      <c r="F314" s="25">
        <f t="shared" si="67"/>
        <v>1.7814000000000001</v>
      </c>
      <c r="G314" s="25">
        <f t="shared" si="68"/>
        <v>6.2350511223897724E-2</v>
      </c>
      <c r="H314" s="25">
        <f t="shared" si="69"/>
        <v>3.1733859600000005</v>
      </c>
      <c r="I314" s="25">
        <f t="shared" si="70"/>
        <v>5.6530697491440014</v>
      </c>
      <c r="J314" s="25">
        <f t="shared" si="71"/>
        <v>10.070378451125125</v>
      </c>
      <c r="K314" s="25">
        <f t="shared" si="72"/>
        <v>0.11107120069425142</v>
      </c>
      <c r="L314" s="25">
        <f t="shared" si="73"/>
        <v>0.19786223691673949</v>
      </c>
      <c r="M314" s="25">
        <f t="shared" ca="1" si="74"/>
        <v>6.2188552678210607E-2</v>
      </c>
      <c r="N314" s="25">
        <f t="shared" ca="1" si="75"/>
        <v>2.623057052108605E-8</v>
      </c>
      <c r="O314" s="24">
        <f t="shared" ca="1" si="76"/>
        <v>48078083842.04274</v>
      </c>
      <c r="P314" s="25">
        <f t="shared" ca="1" si="77"/>
        <v>13750024588.046162</v>
      </c>
      <c r="Q314" s="25">
        <f t="shared" ca="1" si="78"/>
        <v>2933827931.9130325</v>
      </c>
      <c r="R314">
        <f t="shared" ca="1" si="79"/>
        <v>1.6195854568711726E-4</v>
      </c>
    </row>
    <row r="315" spans="1:18" x14ac:dyDescent="0.2">
      <c r="A315" s="84">
        <v>17738.5</v>
      </c>
      <c r="B315" s="84">
        <v>6.2503956463936888E-2</v>
      </c>
      <c r="C315" s="84">
        <v>1</v>
      </c>
      <c r="D315" s="83">
        <f t="shared" si="65"/>
        <v>1.7738499999999999</v>
      </c>
      <c r="E315" s="83">
        <f t="shared" si="66"/>
        <v>6.2503956463936888E-2</v>
      </c>
      <c r="F315" s="25">
        <f t="shared" si="67"/>
        <v>1.7738499999999999</v>
      </c>
      <c r="G315" s="25">
        <f t="shared" si="68"/>
        <v>6.2503956463936888E-2</v>
      </c>
      <c r="H315" s="25">
        <f t="shared" si="69"/>
        <v>3.1465438224999995</v>
      </c>
      <c r="I315" s="25">
        <f t="shared" si="70"/>
        <v>5.5814967595416238</v>
      </c>
      <c r="J315" s="25">
        <f t="shared" si="71"/>
        <v>9.9007380269129097</v>
      </c>
      <c r="K315" s="25">
        <f t="shared" si="72"/>
        <v>0.11087264317355444</v>
      </c>
      <c r="L315" s="25">
        <f t="shared" si="73"/>
        <v>0.19667143809340953</v>
      </c>
      <c r="M315" s="25">
        <f t="shared" ca="1" si="74"/>
        <v>6.1671957795444363E-2</v>
      </c>
      <c r="N315" s="25">
        <f t="shared" ca="1" si="75"/>
        <v>6.9222178437333565E-7</v>
      </c>
      <c r="O315" s="24">
        <f t="shared" ca="1" si="76"/>
        <v>49009260757.643318</v>
      </c>
      <c r="P315" s="25">
        <f t="shared" ca="1" si="77"/>
        <v>13550455790.908049</v>
      </c>
      <c r="Q315" s="25">
        <f t="shared" ca="1" si="78"/>
        <v>2934618988.5357594</v>
      </c>
      <c r="R315">
        <f t="shared" ca="1" si="79"/>
        <v>8.3199866849252568E-4</v>
      </c>
    </row>
    <row r="316" spans="1:18" x14ac:dyDescent="0.2">
      <c r="A316" s="84">
        <v>17814</v>
      </c>
      <c r="B316" s="84">
        <v>6.2750511221068839E-2</v>
      </c>
      <c r="C316" s="84">
        <v>1</v>
      </c>
      <c r="D316" s="83">
        <f t="shared" si="65"/>
        <v>1.7814000000000001</v>
      </c>
      <c r="E316" s="83">
        <f t="shared" si="66"/>
        <v>6.2750511221068839E-2</v>
      </c>
      <c r="F316" s="25">
        <f t="shared" si="67"/>
        <v>1.7814000000000001</v>
      </c>
      <c r="G316" s="25">
        <f t="shared" si="68"/>
        <v>6.2750511221068839E-2</v>
      </c>
      <c r="H316" s="25">
        <f t="shared" si="69"/>
        <v>3.1733859600000005</v>
      </c>
      <c r="I316" s="25">
        <f t="shared" si="70"/>
        <v>5.6530697491440014</v>
      </c>
      <c r="J316" s="25">
        <f t="shared" si="71"/>
        <v>10.070378451125125</v>
      </c>
      <c r="K316" s="25">
        <f t="shared" si="72"/>
        <v>0.11178376068921203</v>
      </c>
      <c r="L316" s="25">
        <f t="shared" si="73"/>
        <v>0.19913159129176233</v>
      </c>
      <c r="M316" s="25">
        <f t="shared" ca="1" si="74"/>
        <v>6.2188552678210607E-2</v>
      </c>
      <c r="N316" s="25">
        <f t="shared" ca="1" si="75"/>
        <v>3.1579740389134723E-7</v>
      </c>
      <c r="O316" s="24">
        <f t="shared" ca="1" si="76"/>
        <v>48078083842.04274</v>
      </c>
      <c r="P316" s="25">
        <f t="shared" ca="1" si="77"/>
        <v>13750024588.046162</v>
      </c>
      <c r="Q316" s="25">
        <f t="shared" ca="1" si="78"/>
        <v>2933827931.9130325</v>
      </c>
      <c r="R316">
        <f t="shared" ca="1" si="79"/>
        <v>5.6195854285823188E-4</v>
      </c>
    </row>
    <row r="317" spans="1:18" x14ac:dyDescent="0.2">
      <c r="A317" s="84">
        <v>17738.5</v>
      </c>
      <c r="B317" s="84">
        <v>6.2903956461107996E-2</v>
      </c>
      <c r="C317" s="84">
        <v>1</v>
      </c>
      <c r="D317" s="83">
        <f t="shared" si="65"/>
        <v>1.7738499999999999</v>
      </c>
      <c r="E317" s="83">
        <f t="shared" si="66"/>
        <v>6.2903956461107996E-2</v>
      </c>
      <c r="F317" s="25">
        <f t="shared" si="67"/>
        <v>1.7738499999999999</v>
      </c>
      <c r="G317" s="25">
        <f t="shared" si="68"/>
        <v>6.2903956461107996E-2</v>
      </c>
      <c r="H317" s="25">
        <f t="shared" si="69"/>
        <v>3.1465438224999995</v>
      </c>
      <c r="I317" s="25">
        <f t="shared" si="70"/>
        <v>5.5814967595416238</v>
      </c>
      <c r="J317" s="25">
        <f t="shared" si="71"/>
        <v>9.9007380269129097</v>
      </c>
      <c r="K317" s="25">
        <f t="shared" si="72"/>
        <v>0.11158218316853641</v>
      </c>
      <c r="L317" s="25">
        <f t="shared" si="73"/>
        <v>0.19793005561350829</v>
      </c>
      <c r="M317" s="25">
        <f t="shared" ca="1" si="74"/>
        <v>6.1671957795444363E-2</v>
      </c>
      <c r="N317" s="25">
        <f t="shared" ca="1" si="75"/>
        <v>1.5178207121969731E-6</v>
      </c>
      <c r="O317" s="24">
        <f t="shared" ca="1" si="76"/>
        <v>49009260757.643318</v>
      </c>
      <c r="P317" s="25">
        <f t="shared" ca="1" si="77"/>
        <v>13550455790.908049</v>
      </c>
      <c r="Q317" s="25">
        <f t="shared" ca="1" si="78"/>
        <v>2934618988.5357594</v>
      </c>
      <c r="R317">
        <f t="shared" ca="1" si="79"/>
        <v>1.2319986656636334E-3</v>
      </c>
    </row>
    <row r="318" spans="1:18" x14ac:dyDescent="0.2">
      <c r="A318" s="84">
        <v>17772.5</v>
      </c>
      <c r="B318" s="84">
        <v>6.4615996432006148E-2</v>
      </c>
      <c r="C318" s="84">
        <v>1</v>
      </c>
      <c r="D318" s="83">
        <f t="shared" si="65"/>
        <v>1.77725</v>
      </c>
      <c r="E318" s="83">
        <f t="shared" si="66"/>
        <v>6.4615996432006148E-2</v>
      </c>
      <c r="F318" s="25">
        <f t="shared" si="67"/>
        <v>1.77725</v>
      </c>
      <c r="G318" s="25">
        <f t="shared" si="68"/>
        <v>6.4615996432006148E-2</v>
      </c>
      <c r="H318" s="25">
        <f t="shared" si="69"/>
        <v>3.1586175624999999</v>
      </c>
      <c r="I318" s="25">
        <f t="shared" si="70"/>
        <v>5.6136530629531247</v>
      </c>
      <c r="J318" s="25">
        <f t="shared" si="71"/>
        <v>9.9768649061334411</v>
      </c>
      <c r="K318" s="25">
        <f t="shared" si="72"/>
        <v>0.11483877965878293</v>
      </c>
      <c r="L318" s="25">
        <f t="shared" si="73"/>
        <v>0.20409722114857196</v>
      </c>
      <c r="M318" s="25">
        <f t="shared" ca="1" si="74"/>
        <v>6.1904373001253475E-2</v>
      </c>
      <c r="N318" s="25">
        <f t="shared" ca="1" si="75"/>
        <v>7.352901630206896E-6</v>
      </c>
      <c r="O318" s="24">
        <f t="shared" ca="1" si="76"/>
        <v>48588462895.556923</v>
      </c>
      <c r="P318" s="25">
        <f t="shared" ca="1" si="77"/>
        <v>13640562666.593422</v>
      </c>
      <c r="Q318" s="25">
        <f t="shared" ca="1" si="78"/>
        <v>2934317345.158741</v>
      </c>
      <c r="R318">
        <f t="shared" ca="1" si="79"/>
        <v>2.7116234307526729E-3</v>
      </c>
    </row>
    <row r="319" spans="1:18" x14ac:dyDescent="0.2">
      <c r="A319" s="84">
        <v>18628.5</v>
      </c>
      <c r="B319" s="84">
        <v>6.7758545839651713E-2</v>
      </c>
      <c r="C319" s="84">
        <v>1</v>
      </c>
      <c r="D319" s="83">
        <f t="shared" si="65"/>
        <v>1.8628499999999999</v>
      </c>
      <c r="E319" s="83">
        <f t="shared" si="66"/>
        <v>6.7758545839651713E-2</v>
      </c>
      <c r="F319" s="25">
        <f t="shared" si="67"/>
        <v>1.8628499999999999</v>
      </c>
      <c r="G319" s="25">
        <f t="shared" si="68"/>
        <v>6.7758545839651713E-2</v>
      </c>
      <c r="H319" s="25">
        <f t="shared" si="69"/>
        <v>3.4702101224999997</v>
      </c>
      <c r="I319" s="25">
        <f t="shared" si="70"/>
        <v>6.4644809266991237</v>
      </c>
      <c r="J319" s="25">
        <f t="shared" si="71"/>
        <v>12.042358294301462</v>
      </c>
      <c r="K319" s="25">
        <f t="shared" si="72"/>
        <v>0.12622400711739518</v>
      </c>
      <c r="L319" s="25">
        <f t="shared" si="73"/>
        <v>0.23513639165863959</v>
      </c>
      <c r="M319" s="25">
        <f t="shared" ca="1" si="74"/>
        <v>6.7876468396942294E-2</v>
      </c>
      <c r="N319" s="25">
        <f t="shared" ca="1" si="75"/>
        <v>1.3905729517950407E-8</v>
      </c>
      <c r="O319" s="24">
        <f t="shared" ca="1" si="76"/>
        <v>38762881569.819298</v>
      </c>
      <c r="P319" s="25">
        <f t="shared" ca="1" si="77"/>
        <v>15765484120.41165</v>
      </c>
      <c r="Q319" s="25">
        <f t="shared" ca="1" si="78"/>
        <v>2897356179.1673074</v>
      </c>
      <c r="R319">
        <f t="shared" ca="1" si="79"/>
        <v>-1.1792255729058121E-4</v>
      </c>
    </row>
    <row r="320" spans="1:18" x14ac:dyDescent="0.2">
      <c r="A320" s="84">
        <v>18628.5</v>
      </c>
      <c r="B320" s="84">
        <v>6.7958545834599288E-2</v>
      </c>
      <c r="C320" s="84">
        <v>1</v>
      </c>
      <c r="D320" s="83">
        <f t="shared" si="65"/>
        <v>1.8628499999999999</v>
      </c>
      <c r="E320" s="83">
        <f t="shared" si="66"/>
        <v>6.7958545834599288E-2</v>
      </c>
      <c r="F320" s="25">
        <f t="shared" si="67"/>
        <v>1.8628499999999999</v>
      </c>
      <c r="G320" s="25">
        <f t="shared" si="68"/>
        <v>6.7958545834599288E-2</v>
      </c>
      <c r="H320" s="25">
        <f t="shared" si="69"/>
        <v>3.4702101224999997</v>
      </c>
      <c r="I320" s="25">
        <f t="shared" si="70"/>
        <v>6.4644809266991237</v>
      </c>
      <c r="J320" s="25">
        <f t="shared" si="71"/>
        <v>12.042358294301462</v>
      </c>
      <c r="K320" s="25">
        <f t="shared" si="72"/>
        <v>0.12659657710798328</v>
      </c>
      <c r="L320" s="25">
        <f t="shared" si="73"/>
        <v>0.23583043366560663</v>
      </c>
      <c r="M320" s="25">
        <f t="shared" ca="1" si="74"/>
        <v>6.7876468396942294E-2</v>
      </c>
      <c r="N320" s="25">
        <f t="shared" ca="1" si="75"/>
        <v>6.7367057723377079E-9</v>
      </c>
      <c r="O320" s="24">
        <f t="shared" ca="1" si="76"/>
        <v>38762881569.819298</v>
      </c>
      <c r="P320" s="25">
        <f t="shared" ca="1" si="77"/>
        <v>15765484120.41165</v>
      </c>
      <c r="Q320" s="25">
        <f t="shared" ca="1" si="78"/>
        <v>2897356179.1673074</v>
      </c>
      <c r="R320">
        <f t="shared" ca="1" si="79"/>
        <v>8.2077437656993824E-5</v>
      </c>
    </row>
    <row r="321" spans="1:18" x14ac:dyDescent="0.2">
      <c r="A321" s="84">
        <v>18633.5</v>
      </c>
      <c r="B321" s="84">
        <v>6.8166455207256949E-2</v>
      </c>
      <c r="C321" s="84">
        <v>1</v>
      </c>
      <c r="D321" s="83">
        <f t="shared" si="65"/>
        <v>1.8633500000000001</v>
      </c>
      <c r="E321" s="83">
        <f t="shared" si="66"/>
        <v>6.8166455207256949E-2</v>
      </c>
      <c r="F321" s="25">
        <f t="shared" si="67"/>
        <v>1.8633500000000001</v>
      </c>
      <c r="G321" s="25">
        <f t="shared" si="68"/>
        <v>6.8166455207256949E-2</v>
      </c>
      <c r="H321" s="25">
        <f t="shared" si="69"/>
        <v>3.4720732225000002</v>
      </c>
      <c r="I321" s="25">
        <f t="shared" si="70"/>
        <v>6.4696876391453753</v>
      </c>
      <c r="J321" s="25">
        <f t="shared" si="71"/>
        <v>12.055292462401535</v>
      </c>
      <c r="K321" s="25">
        <f t="shared" si="72"/>
        <v>0.12701796431044224</v>
      </c>
      <c r="L321" s="25">
        <f t="shared" si="73"/>
        <v>0.23667892379786254</v>
      </c>
      <c r="M321" s="25">
        <f t="shared" ca="1" si="74"/>
        <v>6.7912034186957335E-2</v>
      </c>
      <c r="N321" s="25">
        <f t="shared" ca="1" si="75"/>
        <v>6.4730055570296536E-8</v>
      </c>
      <c r="O321" s="24">
        <f t="shared" ca="1" si="76"/>
        <v>38709711650.540512</v>
      </c>
      <c r="P321" s="25">
        <f t="shared" ca="1" si="77"/>
        <v>15776984641.0627</v>
      </c>
      <c r="Q321" s="25">
        <f t="shared" ca="1" si="78"/>
        <v>2896975424.862483</v>
      </c>
      <c r="R321">
        <f t="shared" ca="1" si="79"/>
        <v>2.5442102029961389E-4</v>
      </c>
    </row>
    <row r="322" spans="1:18" x14ac:dyDescent="0.2">
      <c r="A322" s="84">
        <v>18633.5</v>
      </c>
      <c r="B322" s="84">
        <v>6.8266455212006694E-2</v>
      </c>
      <c r="C322" s="84">
        <v>1</v>
      </c>
      <c r="D322" s="83">
        <f t="shared" si="65"/>
        <v>1.8633500000000001</v>
      </c>
      <c r="E322" s="83">
        <f t="shared" si="66"/>
        <v>6.8266455212006694E-2</v>
      </c>
      <c r="F322" s="25">
        <f t="shared" si="67"/>
        <v>1.8633500000000001</v>
      </c>
      <c r="G322" s="25">
        <f t="shared" si="68"/>
        <v>6.8266455212006694E-2</v>
      </c>
      <c r="H322" s="25">
        <f t="shared" si="69"/>
        <v>3.4720732225000002</v>
      </c>
      <c r="I322" s="25">
        <f t="shared" si="70"/>
        <v>6.4696876391453753</v>
      </c>
      <c r="J322" s="25">
        <f t="shared" si="71"/>
        <v>12.055292462401535</v>
      </c>
      <c r="K322" s="25">
        <f t="shared" si="72"/>
        <v>0.12720429931929267</v>
      </c>
      <c r="L322" s="25">
        <f t="shared" si="73"/>
        <v>0.23702613113660401</v>
      </c>
      <c r="M322" s="25">
        <f t="shared" ca="1" si="74"/>
        <v>6.7912034186957335E-2</v>
      </c>
      <c r="N322" s="25">
        <f t="shared" ca="1" si="75"/>
        <v>1.2561426299703838E-7</v>
      </c>
      <c r="O322" s="24">
        <f t="shared" ca="1" si="76"/>
        <v>38709711650.540512</v>
      </c>
      <c r="P322" s="25">
        <f t="shared" ca="1" si="77"/>
        <v>15776984641.0627</v>
      </c>
      <c r="Q322" s="25">
        <f t="shared" ca="1" si="78"/>
        <v>2896975424.862483</v>
      </c>
      <c r="R322">
        <f t="shared" ca="1" si="79"/>
        <v>3.5442102504935902E-4</v>
      </c>
    </row>
    <row r="323" spans="1:18" x14ac:dyDescent="0.2">
      <c r="A323" s="84">
        <v>18628.5</v>
      </c>
      <c r="B323" s="84">
        <v>6.845854583652014E-2</v>
      </c>
      <c r="C323" s="84">
        <v>1</v>
      </c>
      <c r="D323" s="83">
        <f t="shared" si="65"/>
        <v>1.8628499999999999</v>
      </c>
      <c r="E323" s="83">
        <f t="shared" si="66"/>
        <v>6.845854583652014E-2</v>
      </c>
      <c r="F323" s="25">
        <f t="shared" si="67"/>
        <v>1.8628499999999999</v>
      </c>
      <c r="G323" s="25">
        <f t="shared" si="68"/>
        <v>6.845854583652014E-2</v>
      </c>
      <c r="H323" s="25">
        <f t="shared" si="69"/>
        <v>3.4702101224999997</v>
      </c>
      <c r="I323" s="25">
        <f t="shared" si="70"/>
        <v>6.4644809266991237</v>
      </c>
      <c r="J323" s="25">
        <f t="shared" si="71"/>
        <v>12.042358294301462</v>
      </c>
      <c r="K323" s="25">
        <f t="shared" si="72"/>
        <v>0.12752800211156154</v>
      </c>
      <c r="L323" s="25">
        <f t="shared" si="73"/>
        <v>0.2375655387335224</v>
      </c>
      <c r="M323" s="25">
        <f t="shared" ca="1" si="74"/>
        <v>6.7876468396942294E-2</v>
      </c>
      <c r="N323" s="25">
        <f t="shared" ca="1" si="75"/>
        <v>3.3881414566550172E-7</v>
      </c>
      <c r="O323" s="24">
        <f t="shared" ca="1" si="76"/>
        <v>38762881569.819298</v>
      </c>
      <c r="P323" s="25">
        <f t="shared" ca="1" si="77"/>
        <v>15765484120.41165</v>
      </c>
      <c r="Q323" s="25">
        <f t="shared" ca="1" si="78"/>
        <v>2897356179.1673074</v>
      </c>
      <c r="R323">
        <f t="shared" ca="1" si="79"/>
        <v>5.8207743957784663E-4</v>
      </c>
    </row>
    <row r="324" spans="1:18" x14ac:dyDescent="0.2">
      <c r="A324" s="84">
        <v>18633.5</v>
      </c>
      <c r="B324" s="84">
        <v>6.8466455206954269E-2</v>
      </c>
      <c r="C324" s="84">
        <v>1</v>
      </c>
      <c r="D324" s="83">
        <f t="shared" si="65"/>
        <v>1.8633500000000001</v>
      </c>
      <c r="E324" s="83">
        <f t="shared" si="66"/>
        <v>6.8466455206954269E-2</v>
      </c>
      <c r="F324" s="25">
        <f t="shared" si="67"/>
        <v>1.8633500000000001</v>
      </c>
      <c r="G324" s="25">
        <f t="shared" si="68"/>
        <v>6.8466455206954269E-2</v>
      </c>
      <c r="H324" s="25">
        <f t="shared" si="69"/>
        <v>3.4720732225000002</v>
      </c>
      <c r="I324" s="25">
        <f t="shared" si="70"/>
        <v>6.4696876391453753</v>
      </c>
      <c r="J324" s="25">
        <f t="shared" si="71"/>
        <v>12.055292462401535</v>
      </c>
      <c r="K324" s="25">
        <f t="shared" si="72"/>
        <v>0.12757696930987825</v>
      </c>
      <c r="L324" s="25">
        <f t="shared" si="73"/>
        <v>0.23772054576356164</v>
      </c>
      <c r="M324" s="25">
        <f t="shared" ca="1" si="74"/>
        <v>6.7912034186957335E-2</v>
      </c>
      <c r="N324" s="25">
        <f t="shared" ca="1" si="75"/>
        <v>3.0738266741444076E-7</v>
      </c>
      <c r="O324" s="24">
        <f t="shared" ca="1" si="76"/>
        <v>38709711650.540512</v>
      </c>
      <c r="P324" s="25">
        <f t="shared" ca="1" si="77"/>
        <v>15776984641.0627</v>
      </c>
      <c r="Q324" s="25">
        <f t="shared" ca="1" si="78"/>
        <v>2896975424.862483</v>
      </c>
      <c r="R324">
        <f t="shared" ca="1" si="79"/>
        <v>5.5442101999693405E-4</v>
      </c>
    </row>
    <row r="325" spans="1:18" x14ac:dyDescent="0.2">
      <c r="A325">
        <v>18758</v>
      </c>
      <c r="B325">
        <v>6.8544126372831263E-2</v>
      </c>
      <c r="C325">
        <v>1</v>
      </c>
      <c r="D325" s="83">
        <f t="shared" si="65"/>
        <v>1.8757999999999999</v>
      </c>
      <c r="E325" s="83">
        <f t="shared" si="66"/>
        <v>6.8544126372831263E-2</v>
      </c>
      <c r="F325" s="25">
        <f t="shared" si="67"/>
        <v>1.8757999999999999</v>
      </c>
      <c r="G325" s="25">
        <f t="shared" si="68"/>
        <v>6.8544126372831263E-2</v>
      </c>
      <c r="H325" s="25">
        <f t="shared" si="69"/>
        <v>3.5186256399999998</v>
      </c>
      <c r="I325" s="25">
        <f t="shared" si="70"/>
        <v>6.6002379755119991</v>
      </c>
      <c r="J325" s="25">
        <f t="shared" si="71"/>
        <v>12.380726394465407</v>
      </c>
      <c r="K325" s="25">
        <f t="shared" si="72"/>
        <v>0.12857507225015688</v>
      </c>
      <c r="L325" s="25">
        <f t="shared" si="73"/>
        <v>0.24118112052684426</v>
      </c>
      <c r="M325" s="25">
        <f t="shared" ca="1" si="74"/>
        <v>6.8800176738334592E-2</v>
      </c>
      <c r="N325" s="25">
        <f t="shared" ca="1" si="75"/>
        <v>6.5561789674388737E-8</v>
      </c>
      <c r="O325" s="24">
        <f t="shared" ca="1" si="76"/>
        <v>37401101366.462646</v>
      </c>
      <c r="P325" s="25">
        <f t="shared" ca="1" si="77"/>
        <v>16059549047.22772</v>
      </c>
      <c r="Q325" s="25">
        <f t="shared" ca="1" si="78"/>
        <v>2886883770.2090578</v>
      </c>
      <c r="R325">
        <f t="shared" ca="1" si="79"/>
        <v>-2.5605036550332971E-4</v>
      </c>
    </row>
    <row r="326" spans="1:18" x14ac:dyDescent="0.2">
      <c r="A326">
        <v>18758</v>
      </c>
      <c r="B326">
        <v>6.8544126372831263E-2</v>
      </c>
      <c r="C326">
        <v>1</v>
      </c>
      <c r="D326" s="83">
        <f t="shared" si="65"/>
        <v>1.8757999999999999</v>
      </c>
      <c r="E326" s="83">
        <f t="shared" si="66"/>
        <v>6.8544126372831263E-2</v>
      </c>
      <c r="F326" s="25">
        <f t="shared" si="67"/>
        <v>1.8757999999999999</v>
      </c>
      <c r="G326" s="25">
        <f t="shared" si="68"/>
        <v>6.8544126372831263E-2</v>
      </c>
      <c r="H326" s="25">
        <f t="shared" si="69"/>
        <v>3.5186256399999998</v>
      </c>
      <c r="I326" s="25">
        <f t="shared" si="70"/>
        <v>6.6002379755119991</v>
      </c>
      <c r="J326" s="25">
        <f t="shared" si="71"/>
        <v>12.380726394465407</v>
      </c>
      <c r="K326" s="25">
        <f t="shared" si="72"/>
        <v>0.12857507225015688</v>
      </c>
      <c r="L326" s="25">
        <f t="shared" si="73"/>
        <v>0.24118112052684426</v>
      </c>
      <c r="M326" s="25">
        <f t="shared" ca="1" si="74"/>
        <v>6.8800176738334592E-2</v>
      </c>
      <c r="N326" s="25">
        <f t="shared" ca="1" si="75"/>
        <v>6.5561789674388737E-8</v>
      </c>
      <c r="O326" s="24">
        <f t="shared" ca="1" si="76"/>
        <v>37401101366.462646</v>
      </c>
      <c r="P326" s="25">
        <f t="shared" ca="1" si="77"/>
        <v>16059549047.22772</v>
      </c>
      <c r="Q326" s="25">
        <f t="shared" ca="1" si="78"/>
        <v>2886883770.2090578</v>
      </c>
      <c r="R326">
        <f t="shared" ca="1" si="79"/>
        <v>-2.5605036550332971E-4</v>
      </c>
    </row>
    <row r="327" spans="1:18" x14ac:dyDescent="0.2">
      <c r="A327">
        <v>18758</v>
      </c>
      <c r="B327">
        <v>6.8544126372831263E-2</v>
      </c>
      <c r="C327">
        <v>1</v>
      </c>
      <c r="D327" s="83">
        <f t="shared" si="65"/>
        <v>1.8757999999999999</v>
      </c>
      <c r="E327" s="83">
        <f t="shared" si="66"/>
        <v>6.8544126372831263E-2</v>
      </c>
      <c r="F327" s="25">
        <f t="shared" si="67"/>
        <v>1.8757999999999999</v>
      </c>
      <c r="G327" s="25">
        <f t="shared" si="68"/>
        <v>6.8544126372831263E-2</v>
      </c>
      <c r="H327" s="25">
        <f t="shared" si="69"/>
        <v>3.5186256399999998</v>
      </c>
      <c r="I327" s="25">
        <f t="shared" si="70"/>
        <v>6.6002379755119991</v>
      </c>
      <c r="J327" s="25">
        <f t="shared" si="71"/>
        <v>12.380726394465407</v>
      </c>
      <c r="K327" s="25">
        <f t="shared" si="72"/>
        <v>0.12857507225015688</v>
      </c>
      <c r="L327" s="25">
        <f t="shared" si="73"/>
        <v>0.24118112052684426</v>
      </c>
      <c r="M327" s="25">
        <f t="shared" ca="1" si="74"/>
        <v>6.8800176738334592E-2</v>
      </c>
      <c r="N327" s="25">
        <f t="shared" ca="1" si="75"/>
        <v>6.5561789674388737E-8</v>
      </c>
      <c r="O327" s="24">
        <f t="shared" ca="1" si="76"/>
        <v>37401101366.462646</v>
      </c>
      <c r="P327" s="25">
        <f t="shared" ca="1" si="77"/>
        <v>16059549047.22772</v>
      </c>
      <c r="Q327" s="25">
        <f t="shared" ca="1" si="78"/>
        <v>2886883770.2090578</v>
      </c>
      <c r="R327">
        <f t="shared" ca="1" si="79"/>
        <v>-2.5605036550332971E-4</v>
      </c>
    </row>
    <row r="328" spans="1:18" x14ac:dyDescent="0.2">
      <c r="A328">
        <v>18758</v>
      </c>
      <c r="B328">
        <v>6.9244126369699691E-2</v>
      </c>
      <c r="C328">
        <v>1</v>
      </c>
      <c r="D328" s="83">
        <f t="shared" si="65"/>
        <v>1.8757999999999999</v>
      </c>
      <c r="E328" s="83">
        <f t="shared" si="66"/>
        <v>6.9244126369699691E-2</v>
      </c>
      <c r="F328" s="25">
        <f t="shared" si="67"/>
        <v>1.8757999999999999</v>
      </c>
      <c r="G328" s="25">
        <f t="shared" si="68"/>
        <v>6.9244126369699691E-2</v>
      </c>
      <c r="H328" s="25">
        <f t="shared" si="69"/>
        <v>3.5186256399999998</v>
      </c>
      <c r="I328" s="25">
        <f t="shared" si="70"/>
        <v>6.6002379755119991</v>
      </c>
      <c r="J328" s="25">
        <f t="shared" si="71"/>
        <v>12.380726394465407</v>
      </c>
      <c r="K328" s="25">
        <f t="shared" si="72"/>
        <v>0.12988813224428267</v>
      </c>
      <c r="L328" s="25">
        <f t="shared" si="73"/>
        <v>0.24364415846382542</v>
      </c>
      <c r="M328" s="25">
        <f t="shared" ca="1" si="74"/>
        <v>6.8800176738334592E-2</v>
      </c>
      <c r="N328" s="25">
        <f t="shared" ca="1" si="75"/>
        <v>1.9709127518920653E-7</v>
      </c>
      <c r="O328" s="24">
        <f t="shared" ca="1" si="76"/>
        <v>37401101366.462646</v>
      </c>
      <c r="P328" s="25">
        <f t="shared" ca="1" si="77"/>
        <v>16059549047.22772</v>
      </c>
      <c r="Q328" s="25">
        <f t="shared" ca="1" si="78"/>
        <v>2886883770.2090578</v>
      </c>
      <c r="R328">
        <f t="shared" ca="1" si="79"/>
        <v>4.4394963136509813E-4</v>
      </c>
    </row>
    <row r="329" spans="1:18" x14ac:dyDescent="0.2">
      <c r="A329">
        <v>18780</v>
      </c>
      <c r="B329">
        <v>7.1271679750607927E-2</v>
      </c>
      <c r="C329">
        <v>1</v>
      </c>
      <c r="D329" s="83">
        <f t="shared" si="65"/>
        <v>1.8779999999999999</v>
      </c>
      <c r="E329" s="83">
        <f t="shared" si="66"/>
        <v>7.1271679750607927E-2</v>
      </c>
      <c r="F329" s="25">
        <f t="shared" si="67"/>
        <v>1.8779999999999999</v>
      </c>
      <c r="G329" s="25">
        <f t="shared" si="68"/>
        <v>7.1271679750607927E-2</v>
      </c>
      <c r="H329" s="25">
        <f t="shared" si="69"/>
        <v>3.5268839999999995</v>
      </c>
      <c r="I329" s="25">
        <f t="shared" si="70"/>
        <v>6.6234881519999984</v>
      </c>
      <c r="J329" s="25">
        <f t="shared" si="71"/>
        <v>12.438910749455996</v>
      </c>
      <c r="K329" s="25">
        <f t="shared" si="72"/>
        <v>0.13384821457164167</v>
      </c>
      <c r="L329" s="25">
        <f t="shared" si="73"/>
        <v>0.25136694696554307</v>
      </c>
      <c r="M329" s="25">
        <f t="shared" ca="1" si="74"/>
        <v>6.895762822121583E-2</v>
      </c>
      <c r="N329" s="25">
        <f t="shared" ca="1" si="75"/>
        <v>5.3548344806819035E-6</v>
      </c>
      <c r="O329" s="24">
        <f t="shared" ca="1" si="76"/>
        <v>37172908671.050835</v>
      </c>
      <c r="P329" s="25">
        <f t="shared" ca="1" si="77"/>
        <v>16108709703.155651</v>
      </c>
      <c r="Q329" s="25">
        <f t="shared" ca="1" si="78"/>
        <v>2884978654.1414328</v>
      </c>
      <c r="R329">
        <f t="shared" ca="1" si="79"/>
        <v>2.3140515293920971E-3</v>
      </c>
    </row>
    <row r="330" spans="1:18" x14ac:dyDescent="0.2">
      <c r="A330">
        <v>19350</v>
      </c>
      <c r="B330">
        <v>7.1933156298025741E-2</v>
      </c>
      <c r="C330">
        <v>1</v>
      </c>
      <c r="D330" s="83">
        <f t="shared" si="65"/>
        <v>1.9350000000000001</v>
      </c>
      <c r="E330" s="83">
        <f t="shared" si="66"/>
        <v>7.1933156298025741E-2</v>
      </c>
      <c r="F330" s="25">
        <f t="shared" si="67"/>
        <v>1.9350000000000001</v>
      </c>
      <c r="G330" s="25">
        <f t="shared" si="68"/>
        <v>7.1933156298025741E-2</v>
      </c>
      <c r="H330" s="25">
        <f t="shared" si="69"/>
        <v>3.7442250000000001</v>
      </c>
      <c r="I330" s="25">
        <f t="shared" si="70"/>
        <v>7.2450753750000008</v>
      </c>
      <c r="J330" s="25">
        <f t="shared" si="71"/>
        <v>14.019220850625002</v>
      </c>
      <c r="K330" s="25">
        <f t="shared" si="72"/>
        <v>0.13919065743667983</v>
      </c>
      <c r="L330" s="25">
        <f t="shared" si="73"/>
        <v>0.26933392213997548</v>
      </c>
      <c r="M330" s="25">
        <f t="shared" ca="1" si="74"/>
        <v>7.309051472756857E-2</v>
      </c>
      <c r="N330" s="25">
        <f t="shared" ca="1" si="75"/>
        <v>1.3394785344338436E-6</v>
      </c>
      <c r="O330" s="24">
        <f t="shared" ca="1" si="76"/>
        <v>31572360615.220757</v>
      </c>
      <c r="P330" s="25">
        <f t="shared" ca="1" si="77"/>
        <v>17296560268.032269</v>
      </c>
      <c r="Q330" s="25">
        <f t="shared" ca="1" si="78"/>
        <v>2823014220.1471677</v>
      </c>
      <c r="R330">
        <f t="shared" ca="1" si="79"/>
        <v>-1.1573584295428291E-3</v>
      </c>
    </row>
    <row r="331" spans="1:18" x14ac:dyDescent="0.2">
      <c r="A331">
        <v>19350</v>
      </c>
      <c r="B331">
        <v>7.4033156295906982E-2</v>
      </c>
      <c r="C331">
        <v>1</v>
      </c>
      <c r="D331" s="83">
        <f t="shared" si="65"/>
        <v>1.9350000000000001</v>
      </c>
      <c r="E331" s="83">
        <f t="shared" si="66"/>
        <v>7.4033156295906982E-2</v>
      </c>
      <c r="F331" s="25">
        <f t="shared" si="67"/>
        <v>1.9350000000000001</v>
      </c>
      <c r="G331" s="25">
        <f t="shared" si="68"/>
        <v>7.4033156295906982E-2</v>
      </c>
      <c r="H331" s="25">
        <f t="shared" si="69"/>
        <v>3.7442250000000001</v>
      </c>
      <c r="I331" s="25">
        <f t="shared" si="70"/>
        <v>7.2450753750000008</v>
      </c>
      <c r="J331" s="25">
        <f t="shared" si="71"/>
        <v>14.019220850625002</v>
      </c>
      <c r="K331" s="25">
        <f t="shared" si="72"/>
        <v>0.14325415743258002</v>
      </c>
      <c r="L331" s="25">
        <f t="shared" si="73"/>
        <v>0.27719679463204233</v>
      </c>
      <c r="M331" s="25">
        <f t="shared" ca="1" si="74"/>
        <v>7.309051472756857E-2</v>
      </c>
      <c r="N331" s="25">
        <f t="shared" ca="1" si="75"/>
        <v>8.885731263595012E-7</v>
      </c>
      <c r="O331" s="24">
        <f t="shared" ca="1" si="76"/>
        <v>31572360615.220757</v>
      </c>
      <c r="P331" s="25">
        <f t="shared" ca="1" si="77"/>
        <v>17296560268.032269</v>
      </c>
      <c r="Q331" s="25">
        <f t="shared" ca="1" si="78"/>
        <v>2823014220.1471677</v>
      </c>
      <c r="R331">
        <f t="shared" ca="1" si="79"/>
        <v>9.4264156833841206E-4</v>
      </c>
    </row>
    <row r="332" spans="1:18" x14ac:dyDescent="0.2">
      <c r="A332">
        <v>19623.5</v>
      </c>
      <c r="B332">
        <v>7.3657952443960631E-2</v>
      </c>
      <c r="C332">
        <v>1</v>
      </c>
      <c r="D332" s="83">
        <f t="shared" si="65"/>
        <v>1.96235</v>
      </c>
      <c r="E332" s="83">
        <f t="shared" si="66"/>
        <v>7.3657952443960631E-2</v>
      </c>
      <c r="F332" s="25">
        <f t="shared" si="67"/>
        <v>1.96235</v>
      </c>
      <c r="G332" s="25">
        <f t="shared" si="68"/>
        <v>7.3657952443960631E-2</v>
      </c>
      <c r="H332" s="25">
        <f t="shared" si="69"/>
        <v>3.8508175225000003</v>
      </c>
      <c r="I332" s="25">
        <f t="shared" si="70"/>
        <v>7.5566517652778762</v>
      </c>
      <c r="J332" s="25">
        <f t="shared" si="71"/>
        <v>14.828795591593041</v>
      </c>
      <c r="K332" s="25">
        <f t="shared" si="72"/>
        <v>0.14454268297840614</v>
      </c>
      <c r="L332" s="25">
        <f t="shared" si="73"/>
        <v>0.28364333394267527</v>
      </c>
      <c r="M332" s="25">
        <f t="shared" ca="1" si="74"/>
        <v>7.5110125302495279E-2</v>
      </c>
      <c r="N332" s="25">
        <f t="shared" ca="1" si="75"/>
        <v>2.1088060110646899E-6</v>
      </c>
      <c r="O332" s="24">
        <f t="shared" ca="1" si="76"/>
        <v>29092171900.554161</v>
      </c>
      <c r="P332" s="25">
        <f t="shared" ca="1" si="77"/>
        <v>17803843424.889439</v>
      </c>
      <c r="Q332" s="25">
        <f t="shared" ca="1" si="78"/>
        <v>2784816335.1992536</v>
      </c>
      <c r="R332">
        <f t="shared" ca="1" si="79"/>
        <v>-1.4521728585346477E-3</v>
      </c>
    </row>
    <row r="333" spans="1:18" x14ac:dyDescent="0.2">
      <c r="A333">
        <v>19577</v>
      </c>
      <c r="B333">
        <v>7.4355249847822588E-2</v>
      </c>
      <c r="C333">
        <v>1</v>
      </c>
      <c r="D333" s="83">
        <f t="shared" si="65"/>
        <v>1.9577</v>
      </c>
      <c r="E333" s="83">
        <f t="shared" si="66"/>
        <v>7.4355249847822588E-2</v>
      </c>
      <c r="F333" s="25">
        <f t="shared" si="67"/>
        <v>1.9577</v>
      </c>
      <c r="G333" s="25">
        <f t="shared" si="68"/>
        <v>7.4355249847822588E-2</v>
      </c>
      <c r="H333" s="25">
        <f t="shared" si="69"/>
        <v>3.83258929</v>
      </c>
      <c r="I333" s="25">
        <f t="shared" si="70"/>
        <v>7.5030600530329998</v>
      </c>
      <c r="J333" s="25">
        <f t="shared" si="71"/>
        <v>14.688740665822703</v>
      </c>
      <c r="K333" s="25">
        <f t="shared" si="72"/>
        <v>0.14556527262708227</v>
      </c>
      <c r="L333" s="25">
        <f t="shared" si="73"/>
        <v>0.28497313422203896</v>
      </c>
      <c r="M333" s="25">
        <f t="shared" ca="1" si="74"/>
        <v>7.4765082240794076E-2</v>
      </c>
      <c r="N333" s="25">
        <f t="shared" ca="1" si="75"/>
        <v>1.6796259032873579E-7</v>
      </c>
      <c r="O333" s="24">
        <f t="shared" ca="1" si="76"/>
        <v>29504625274.284172</v>
      </c>
      <c r="P333" s="25">
        <f t="shared" ca="1" si="77"/>
        <v>17720620466.130318</v>
      </c>
      <c r="Q333" s="25">
        <f t="shared" ca="1" si="78"/>
        <v>2791690761.3159227</v>
      </c>
      <c r="R333">
        <f t="shared" ca="1" si="79"/>
        <v>-4.0983239297148755E-4</v>
      </c>
    </row>
    <row r="334" spans="1:18" x14ac:dyDescent="0.2">
      <c r="A334">
        <v>19687</v>
      </c>
      <c r="B334">
        <v>7.3862317108367659E-2</v>
      </c>
      <c r="C334">
        <v>1</v>
      </c>
      <c r="D334" s="83">
        <f t="shared" si="65"/>
        <v>1.9686999999999999</v>
      </c>
      <c r="E334" s="83">
        <f t="shared" si="66"/>
        <v>7.3862317108367659E-2</v>
      </c>
      <c r="F334" s="25">
        <f t="shared" si="67"/>
        <v>1.9686999999999999</v>
      </c>
      <c r="G334" s="25">
        <f t="shared" si="68"/>
        <v>7.3862317108367659E-2</v>
      </c>
      <c r="H334" s="25">
        <f t="shared" si="69"/>
        <v>3.8757796899999994</v>
      </c>
      <c r="I334" s="25">
        <f t="shared" si="70"/>
        <v>7.6302474757029985</v>
      </c>
      <c r="J334" s="25">
        <f t="shared" si="71"/>
        <v>15.021668205416493</v>
      </c>
      <c r="K334" s="25">
        <f t="shared" si="72"/>
        <v>0.14541274369124341</v>
      </c>
      <c r="L334" s="25">
        <f t="shared" si="73"/>
        <v>0.28627406850495091</v>
      </c>
      <c r="M334" s="25">
        <f t="shared" ca="1" si="74"/>
        <v>7.5582419795832648E-2</v>
      </c>
      <c r="N334" s="25">
        <f t="shared" ca="1" si="75"/>
        <v>2.958753255424277E-6</v>
      </c>
      <c r="O334" s="24">
        <f t="shared" ca="1" si="76"/>
        <v>28534963399.952641</v>
      </c>
      <c r="P334" s="25">
        <f t="shared" ca="1" si="77"/>
        <v>17915450127.397556</v>
      </c>
      <c r="Q334" s="25">
        <f t="shared" ca="1" si="78"/>
        <v>2775179464.0488544</v>
      </c>
      <c r="R334">
        <f t="shared" ca="1" si="79"/>
        <v>-1.7201026874649888E-3</v>
      </c>
    </row>
    <row r="335" spans="1:18" x14ac:dyDescent="0.2">
      <c r="A335">
        <v>19638</v>
      </c>
      <c r="B335">
        <v>7.4158850192393114E-2</v>
      </c>
      <c r="C335">
        <v>1</v>
      </c>
      <c r="D335" s="83">
        <f t="shared" si="65"/>
        <v>1.9638</v>
      </c>
      <c r="E335" s="83">
        <f t="shared" si="66"/>
        <v>7.4158850192393114E-2</v>
      </c>
      <c r="F335" s="25">
        <f t="shared" si="67"/>
        <v>1.9638</v>
      </c>
      <c r="G335" s="25">
        <f t="shared" si="68"/>
        <v>7.4158850192393114E-2</v>
      </c>
      <c r="H335" s="25">
        <f t="shared" si="69"/>
        <v>3.8565104400000001</v>
      </c>
      <c r="I335" s="25">
        <f t="shared" si="70"/>
        <v>7.5734152020719998</v>
      </c>
      <c r="J335" s="25">
        <f t="shared" si="71"/>
        <v>14.872672773828993</v>
      </c>
      <c r="K335" s="25">
        <f t="shared" si="72"/>
        <v>0.14563315000782159</v>
      </c>
      <c r="L335" s="25">
        <f t="shared" si="73"/>
        <v>0.28599437998536004</v>
      </c>
      <c r="M335" s="25">
        <f t="shared" ca="1" si="74"/>
        <v>7.5217859509726148E-2</v>
      </c>
      <c r="N335" s="25">
        <f t="shared" ca="1" si="75"/>
        <v>1.1215007341981798E-6</v>
      </c>
      <c r="O335" s="24">
        <f t="shared" ca="1" si="76"/>
        <v>28964322797.52697</v>
      </c>
      <c r="P335" s="25">
        <f t="shared" ca="1" si="77"/>
        <v>17829536838.171326</v>
      </c>
      <c r="Q335" s="25">
        <f t="shared" ca="1" si="78"/>
        <v>2782641095.3229299</v>
      </c>
      <c r="R335">
        <f t="shared" ca="1" si="79"/>
        <v>-1.0590093173330345E-3</v>
      </c>
    </row>
    <row r="336" spans="1:18" x14ac:dyDescent="0.2">
      <c r="A336">
        <v>19687</v>
      </c>
      <c r="B336">
        <v>7.4162317108064979E-2</v>
      </c>
      <c r="C336">
        <v>1</v>
      </c>
      <c r="D336" s="83">
        <f t="shared" si="65"/>
        <v>1.9686999999999999</v>
      </c>
      <c r="E336" s="83">
        <f t="shared" si="66"/>
        <v>7.4162317108064979E-2</v>
      </c>
      <c r="F336" s="25">
        <f t="shared" si="67"/>
        <v>1.9686999999999999</v>
      </c>
      <c r="G336" s="25">
        <f t="shared" si="68"/>
        <v>7.4162317108064979E-2</v>
      </c>
      <c r="H336" s="25">
        <f t="shared" si="69"/>
        <v>3.8757796899999994</v>
      </c>
      <c r="I336" s="25">
        <f t="shared" si="70"/>
        <v>7.6302474757029985</v>
      </c>
      <c r="J336" s="25">
        <f t="shared" si="71"/>
        <v>15.021668205416493</v>
      </c>
      <c r="K336" s="25">
        <f t="shared" si="72"/>
        <v>0.14600335369064751</v>
      </c>
      <c r="L336" s="25">
        <f t="shared" si="73"/>
        <v>0.28743680241077774</v>
      </c>
      <c r="M336" s="25">
        <f t="shared" ca="1" si="74"/>
        <v>7.5582419795832648E-2</v>
      </c>
      <c r="N336" s="25">
        <f t="shared" ca="1" si="75"/>
        <v>2.0166916438049566E-6</v>
      </c>
      <c r="O336" s="24">
        <f t="shared" ca="1" si="76"/>
        <v>28534963399.952641</v>
      </c>
      <c r="P336" s="25">
        <f t="shared" ca="1" si="77"/>
        <v>17915450127.397556</v>
      </c>
      <c r="Q336" s="25">
        <f t="shared" ca="1" si="78"/>
        <v>2775179464.0488544</v>
      </c>
      <c r="R336">
        <f t="shared" ca="1" si="79"/>
        <v>-1.4201026877676687E-3</v>
      </c>
    </row>
    <row r="337" spans="1:18" x14ac:dyDescent="0.2">
      <c r="A337">
        <v>19638</v>
      </c>
      <c r="B337">
        <v>7.4658850194313967E-2</v>
      </c>
      <c r="C337">
        <v>1</v>
      </c>
      <c r="D337" s="83">
        <f t="shared" si="65"/>
        <v>1.9638</v>
      </c>
      <c r="E337" s="83">
        <f t="shared" si="66"/>
        <v>7.4658850194313967E-2</v>
      </c>
      <c r="F337" s="25">
        <f t="shared" si="67"/>
        <v>1.9638</v>
      </c>
      <c r="G337" s="25">
        <f t="shared" si="68"/>
        <v>7.4658850194313967E-2</v>
      </c>
      <c r="H337" s="25">
        <f t="shared" si="69"/>
        <v>3.8565104400000001</v>
      </c>
      <c r="I337" s="25">
        <f t="shared" si="70"/>
        <v>7.5734152020719998</v>
      </c>
      <c r="J337" s="25">
        <f t="shared" si="71"/>
        <v>14.872672773828993</v>
      </c>
      <c r="K337" s="25">
        <f t="shared" si="72"/>
        <v>0.14661505001159378</v>
      </c>
      <c r="L337" s="25">
        <f t="shared" si="73"/>
        <v>0.28792263521276784</v>
      </c>
      <c r="M337" s="25">
        <f t="shared" ca="1" si="74"/>
        <v>7.5217859509726148E-2</v>
      </c>
      <c r="N337" s="25">
        <f t="shared" ca="1" si="75"/>
        <v>3.1249141471759605E-7</v>
      </c>
      <c r="O337" s="24">
        <f t="shared" ca="1" si="76"/>
        <v>28964322797.52697</v>
      </c>
      <c r="P337" s="25">
        <f t="shared" ca="1" si="77"/>
        <v>17829536838.171326</v>
      </c>
      <c r="Q337" s="25">
        <f t="shared" ca="1" si="78"/>
        <v>2782641095.3229299</v>
      </c>
      <c r="R337">
        <f t="shared" ca="1" si="79"/>
        <v>-5.5900931541218168E-4</v>
      </c>
    </row>
    <row r="338" spans="1:18" x14ac:dyDescent="0.2">
      <c r="A338">
        <v>19577</v>
      </c>
      <c r="B338">
        <v>7.6155249846006509E-2</v>
      </c>
      <c r="C338">
        <v>1</v>
      </c>
      <c r="D338" s="83">
        <f t="shared" si="65"/>
        <v>1.9577</v>
      </c>
      <c r="E338" s="83">
        <f t="shared" si="66"/>
        <v>7.6155249846006509E-2</v>
      </c>
      <c r="F338" s="25">
        <f t="shared" si="67"/>
        <v>1.9577</v>
      </c>
      <c r="G338" s="25">
        <f t="shared" si="68"/>
        <v>7.6155249846006509E-2</v>
      </c>
      <c r="H338" s="25">
        <f t="shared" si="69"/>
        <v>3.83258929</v>
      </c>
      <c r="I338" s="25">
        <f t="shared" si="70"/>
        <v>7.5030600530329998</v>
      </c>
      <c r="J338" s="25">
        <f t="shared" si="71"/>
        <v>14.688740665822703</v>
      </c>
      <c r="K338" s="25">
        <f t="shared" si="72"/>
        <v>0.14908913262352694</v>
      </c>
      <c r="L338" s="25">
        <f t="shared" si="73"/>
        <v>0.29187179493707871</v>
      </c>
      <c r="M338" s="25">
        <f t="shared" ca="1" si="74"/>
        <v>7.4765082240794076E-2</v>
      </c>
      <c r="N338" s="25">
        <f t="shared" ca="1" si="75"/>
        <v>1.9325659705820721E-6</v>
      </c>
      <c r="O338" s="24">
        <f t="shared" ca="1" si="76"/>
        <v>29504625274.284172</v>
      </c>
      <c r="P338" s="25">
        <f t="shared" ca="1" si="77"/>
        <v>17720620466.130318</v>
      </c>
      <c r="Q338" s="25">
        <f t="shared" ca="1" si="78"/>
        <v>2791690761.3159227</v>
      </c>
      <c r="R338">
        <f t="shared" ca="1" si="79"/>
        <v>1.3901676052124334E-3</v>
      </c>
    </row>
    <row r="339" spans="1:18" x14ac:dyDescent="0.2">
      <c r="A339">
        <v>20367</v>
      </c>
      <c r="B339">
        <v>7.9287523578026611E-2</v>
      </c>
      <c r="C339">
        <v>1</v>
      </c>
      <c r="D339" s="83">
        <f t="shared" si="65"/>
        <v>2.0367000000000002</v>
      </c>
      <c r="E339" s="83">
        <f t="shared" si="66"/>
        <v>7.9287523578026611E-2</v>
      </c>
      <c r="F339" s="25">
        <f t="shared" si="67"/>
        <v>2.0367000000000002</v>
      </c>
      <c r="G339" s="25">
        <f t="shared" si="68"/>
        <v>7.9287523578026611E-2</v>
      </c>
      <c r="H339" s="25">
        <f t="shared" si="69"/>
        <v>4.1481468900000005</v>
      </c>
      <c r="I339" s="25">
        <f t="shared" si="70"/>
        <v>8.4485307708630017</v>
      </c>
      <c r="J339" s="25">
        <f t="shared" si="71"/>
        <v>17.207122621016676</v>
      </c>
      <c r="K339" s="25">
        <f t="shared" si="72"/>
        <v>0.16148489927136681</v>
      </c>
      <c r="L339" s="25">
        <f t="shared" si="73"/>
        <v>0.32889629434599282</v>
      </c>
      <c r="M339" s="25">
        <f t="shared" ca="1" si="74"/>
        <v>8.0720162306869112E-2</v>
      </c>
      <c r="N339" s="25">
        <f t="shared" ca="1" si="75"/>
        <v>2.0524537273794549E-6</v>
      </c>
      <c r="O339" s="24">
        <f t="shared" ca="1" si="76"/>
        <v>22993086766.414051</v>
      </c>
      <c r="P339" s="25">
        <f t="shared" ca="1" si="77"/>
        <v>18956598897.055782</v>
      </c>
      <c r="Q339" s="25">
        <f t="shared" ca="1" si="78"/>
        <v>2654386126.5779009</v>
      </c>
      <c r="R339">
        <f t="shared" ca="1" si="79"/>
        <v>-1.4326387288425002E-3</v>
      </c>
    </row>
    <row r="340" spans="1:18" x14ac:dyDescent="0.2">
      <c r="A340">
        <v>20367</v>
      </c>
      <c r="B340">
        <v>7.9387523575500399E-2</v>
      </c>
      <c r="C340">
        <v>1</v>
      </c>
      <c r="D340" s="83">
        <f t="shared" si="65"/>
        <v>2.0367000000000002</v>
      </c>
      <c r="E340" s="83">
        <f t="shared" si="66"/>
        <v>7.9387523575500399E-2</v>
      </c>
      <c r="F340" s="25">
        <f t="shared" si="67"/>
        <v>2.0367000000000002</v>
      </c>
      <c r="G340" s="25">
        <f t="shared" si="68"/>
        <v>7.9387523575500399E-2</v>
      </c>
      <c r="H340" s="25">
        <f t="shared" si="69"/>
        <v>4.1481468900000005</v>
      </c>
      <c r="I340" s="25">
        <f t="shared" si="70"/>
        <v>8.4485307708630017</v>
      </c>
      <c r="J340" s="25">
        <f t="shared" si="71"/>
        <v>17.207122621016676</v>
      </c>
      <c r="K340" s="25">
        <f t="shared" si="72"/>
        <v>0.16168856926622169</v>
      </c>
      <c r="L340" s="25">
        <f t="shared" si="73"/>
        <v>0.32931110902451372</v>
      </c>
      <c r="M340" s="25">
        <f t="shared" ca="1" si="74"/>
        <v>8.0720162306869112E-2</v>
      </c>
      <c r="N340" s="25">
        <f t="shared" ca="1" si="75"/>
        <v>1.7759259883440119E-6</v>
      </c>
      <c r="O340" s="24">
        <f t="shared" ca="1" si="76"/>
        <v>22993086766.414051</v>
      </c>
      <c r="P340" s="25">
        <f t="shared" ca="1" si="77"/>
        <v>18956598897.055782</v>
      </c>
      <c r="Q340" s="25">
        <f t="shared" ca="1" si="78"/>
        <v>2654386126.5779009</v>
      </c>
      <c r="R340">
        <f t="shared" ca="1" si="79"/>
        <v>-1.3326387313687127E-3</v>
      </c>
    </row>
    <row r="341" spans="1:18" x14ac:dyDescent="0.2">
      <c r="A341">
        <v>20433</v>
      </c>
      <c r="B341">
        <v>7.9561432552598718E-2</v>
      </c>
      <c r="C341">
        <v>1</v>
      </c>
      <c r="D341" s="83">
        <f t="shared" ref="D341:D404" si="80">A341/A$18</f>
        <v>2.0432999999999999</v>
      </c>
      <c r="E341" s="83">
        <f t="shared" ref="E341:E404" si="81">B341/B$18</f>
        <v>7.9561432552598718E-2</v>
      </c>
      <c r="F341" s="25">
        <f t="shared" ref="F341:F404" si="82">$C341*D341</f>
        <v>2.0432999999999999</v>
      </c>
      <c r="G341" s="25">
        <f t="shared" ref="G341:G404" si="83">$C341*E341</f>
        <v>7.9561432552598718E-2</v>
      </c>
      <c r="H341" s="25">
        <f t="shared" ref="H341:H404" si="84">C341*D341*D341</f>
        <v>4.1750748899999994</v>
      </c>
      <c r="I341" s="25">
        <f t="shared" ref="I341:I404" si="85">C341*D341*D341*D341</f>
        <v>8.5309305227369983</v>
      </c>
      <c r="J341" s="25">
        <f t="shared" ref="J341:J404" si="86">C341*D341*D341*D341*D341</f>
        <v>17.431250337108509</v>
      </c>
      <c r="K341" s="25">
        <f t="shared" ref="K341:K404" si="87">C341*E341*D341</f>
        <v>0.16256787513472495</v>
      </c>
      <c r="L341" s="25">
        <f t="shared" ref="L341:L404" si="88">C341*E341*D341*D341</f>
        <v>0.33217493926278346</v>
      </c>
      <c r="M341" s="25">
        <f t="shared" ref="M341:M404" ca="1" si="89">+E$4+E$5*D341+E$6*D341^2</f>
        <v>8.1226626171066491E-2</v>
      </c>
      <c r="N341" s="25">
        <f t="shared" ref="N341:N404" ca="1" si="90">C341*(M341-E341)^2</f>
        <v>2.7728697869857931E-6</v>
      </c>
      <c r="O341" s="24">
        <f t="shared" ref="O341:O404" ca="1" si="91">(C341*O$1-O$2*F341+O$3*H341)^2</f>
        <v>22495440286.316914</v>
      </c>
      <c r="P341" s="25">
        <f t="shared" ref="P341:P404" ca="1" si="92">(-C341*O$2+O$4*F341-O$5*H341)^2</f>
        <v>19042086968.46328</v>
      </c>
      <c r="Q341" s="25">
        <f t="shared" ref="Q341:Q404" ca="1" si="93">+(C341*O$3-F341*O$5+H341*O$6)^2</f>
        <v>2640997097.8949566</v>
      </c>
      <c r="R341">
        <f t="shared" ref="R341:R404" ca="1" si="94">+E341-M341</f>
        <v>-1.6651936184677724E-3</v>
      </c>
    </row>
    <row r="342" spans="1:18" x14ac:dyDescent="0.2">
      <c r="A342">
        <v>20433</v>
      </c>
      <c r="B342">
        <v>8.1061432551085319E-2</v>
      </c>
      <c r="C342">
        <v>1</v>
      </c>
      <c r="D342" s="83">
        <f t="shared" si="80"/>
        <v>2.0432999999999999</v>
      </c>
      <c r="E342" s="83">
        <f t="shared" si="81"/>
        <v>8.1061432551085319E-2</v>
      </c>
      <c r="F342" s="25">
        <f t="shared" si="82"/>
        <v>2.0432999999999999</v>
      </c>
      <c r="G342" s="25">
        <f t="shared" si="83"/>
        <v>8.1061432551085319E-2</v>
      </c>
      <c r="H342" s="25">
        <f t="shared" si="84"/>
        <v>4.1750748899999994</v>
      </c>
      <c r="I342" s="25">
        <f t="shared" si="85"/>
        <v>8.5309305227369983</v>
      </c>
      <c r="J342" s="25">
        <f t="shared" si="86"/>
        <v>17.431250337108509</v>
      </c>
      <c r="K342" s="25">
        <f t="shared" si="87"/>
        <v>0.16563282513163263</v>
      </c>
      <c r="L342" s="25">
        <f t="shared" si="88"/>
        <v>0.33843755159146494</v>
      </c>
      <c r="M342" s="25">
        <f t="shared" ca="1" si="89"/>
        <v>8.1226626171066491E-2</v>
      </c>
      <c r="N342" s="25">
        <f t="shared" ca="1" si="90"/>
        <v>2.728893208248372E-8</v>
      </c>
      <c r="O342" s="24">
        <f t="shared" ca="1" si="91"/>
        <v>22495440286.316914</v>
      </c>
      <c r="P342" s="25">
        <f t="shared" ca="1" si="92"/>
        <v>19042086968.46328</v>
      </c>
      <c r="Q342" s="25">
        <f t="shared" ca="1" si="93"/>
        <v>2640997097.8949566</v>
      </c>
      <c r="R342">
        <f t="shared" ca="1" si="94"/>
        <v>-1.6519361998117155E-4</v>
      </c>
    </row>
    <row r="343" spans="1:18" x14ac:dyDescent="0.2">
      <c r="A343">
        <v>23261.5</v>
      </c>
      <c r="B343">
        <v>8.6234797850937517E-2</v>
      </c>
      <c r="C343">
        <v>1</v>
      </c>
      <c r="D343" s="83">
        <f t="shared" si="80"/>
        <v>2.3261500000000002</v>
      </c>
      <c r="E343" s="83">
        <f t="shared" si="81"/>
        <v>8.6234797850937517E-2</v>
      </c>
      <c r="F343" s="25">
        <f t="shared" si="82"/>
        <v>2.3261500000000002</v>
      </c>
      <c r="G343" s="25">
        <f t="shared" si="83"/>
        <v>8.6234797850937517E-2</v>
      </c>
      <c r="H343" s="25">
        <f t="shared" si="84"/>
        <v>5.4109738225000008</v>
      </c>
      <c r="I343" s="25">
        <f t="shared" si="85"/>
        <v>12.586736757208378</v>
      </c>
      <c r="J343" s="25">
        <f t="shared" si="86"/>
        <v>29.27863770778027</v>
      </c>
      <c r="K343" s="25">
        <f t="shared" si="87"/>
        <v>0.20059507502095833</v>
      </c>
      <c r="L343" s="25">
        <f t="shared" si="88"/>
        <v>0.46661423376000227</v>
      </c>
      <c r="M343" s="25">
        <f t="shared" ca="1" si="89"/>
        <v>0.10422878018485723</v>
      </c>
      <c r="N343" s="25">
        <f t="shared" ca="1" si="90"/>
        <v>3.2378340023341484E-4</v>
      </c>
      <c r="O343" s="24">
        <f t="shared" ca="1" si="91"/>
        <v>7046265232.290906</v>
      </c>
      <c r="P343" s="25">
        <f t="shared" ca="1" si="92"/>
        <v>19870921142.83279</v>
      </c>
      <c r="Q343" s="25">
        <f t="shared" ca="1" si="93"/>
        <v>1839579320.108784</v>
      </c>
      <c r="R343">
        <f t="shared" ca="1" si="94"/>
        <v>-1.7993982333919717E-2</v>
      </c>
    </row>
    <row r="344" spans="1:18" x14ac:dyDescent="0.2">
      <c r="A344">
        <v>21323</v>
      </c>
      <c r="B344">
        <v>8.8745383488892812E-2</v>
      </c>
      <c r="C344">
        <v>1</v>
      </c>
      <c r="D344" s="83">
        <f t="shared" si="80"/>
        <v>2.1322999999999999</v>
      </c>
      <c r="E344" s="83">
        <f t="shared" si="81"/>
        <v>8.8745383488892812E-2</v>
      </c>
      <c r="F344" s="25">
        <f t="shared" si="82"/>
        <v>2.1322999999999999</v>
      </c>
      <c r="G344" s="25">
        <f t="shared" si="83"/>
        <v>8.8745383488892812E-2</v>
      </c>
      <c r="H344" s="25">
        <f t="shared" si="84"/>
        <v>4.5467032899999991</v>
      </c>
      <c r="I344" s="25">
        <f t="shared" si="85"/>
        <v>9.6949354252669977</v>
      </c>
      <c r="J344" s="25">
        <f t="shared" si="86"/>
        <v>20.672510807296817</v>
      </c>
      <c r="K344" s="25">
        <f t="shared" si="87"/>
        <v>0.18923178121336612</v>
      </c>
      <c r="L344" s="25">
        <f t="shared" si="88"/>
        <v>0.40349892708126056</v>
      </c>
      <c r="M344" s="25">
        <f t="shared" ca="1" si="89"/>
        <v>8.8191016006221951E-2</v>
      </c>
      <c r="N344" s="25">
        <f t="shared" ca="1" si="90"/>
        <v>3.0732330584282812E-7</v>
      </c>
      <c r="O344" s="24">
        <f t="shared" ca="1" si="91"/>
        <v>16440591600.60623</v>
      </c>
      <c r="P344" s="25">
        <f t="shared" ca="1" si="92"/>
        <v>19909889381.682884</v>
      </c>
      <c r="Q344" s="25">
        <f t="shared" ca="1" si="93"/>
        <v>2433673687.0338783</v>
      </c>
      <c r="R344">
        <f t="shared" ca="1" si="94"/>
        <v>5.5436748267086167E-4</v>
      </c>
    </row>
    <row r="345" spans="1:18" x14ac:dyDescent="0.2">
      <c r="A345">
        <v>21323</v>
      </c>
      <c r="B345">
        <v>8.8745383488892812E-2</v>
      </c>
      <c r="C345">
        <v>1</v>
      </c>
      <c r="D345" s="83">
        <f t="shared" si="80"/>
        <v>2.1322999999999999</v>
      </c>
      <c r="E345" s="83">
        <f t="shared" si="81"/>
        <v>8.8745383488892812E-2</v>
      </c>
      <c r="F345" s="25">
        <f t="shared" si="82"/>
        <v>2.1322999999999999</v>
      </c>
      <c r="G345" s="25">
        <f t="shared" si="83"/>
        <v>8.8745383488892812E-2</v>
      </c>
      <c r="H345" s="25">
        <f t="shared" si="84"/>
        <v>4.5467032899999991</v>
      </c>
      <c r="I345" s="25">
        <f t="shared" si="85"/>
        <v>9.6949354252669977</v>
      </c>
      <c r="J345" s="25">
        <f t="shared" si="86"/>
        <v>20.672510807296817</v>
      </c>
      <c r="K345" s="25">
        <f t="shared" si="87"/>
        <v>0.18923178121336612</v>
      </c>
      <c r="L345" s="25">
        <f t="shared" si="88"/>
        <v>0.40349892708126056</v>
      </c>
      <c r="M345" s="25">
        <f t="shared" ca="1" si="89"/>
        <v>8.8191016006221951E-2</v>
      </c>
      <c r="N345" s="25">
        <f t="shared" ca="1" si="90"/>
        <v>3.0732330584282812E-7</v>
      </c>
      <c r="O345" s="24">
        <f t="shared" ca="1" si="91"/>
        <v>16440591600.60623</v>
      </c>
      <c r="P345" s="25">
        <f t="shared" ca="1" si="92"/>
        <v>19909889381.682884</v>
      </c>
      <c r="Q345" s="25">
        <f t="shared" ca="1" si="93"/>
        <v>2433673687.0338783</v>
      </c>
      <c r="R345">
        <f t="shared" ca="1" si="94"/>
        <v>5.5436748267086167E-4</v>
      </c>
    </row>
    <row r="346" spans="1:18" x14ac:dyDescent="0.2">
      <c r="A346">
        <v>23330</v>
      </c>
      <c r="B346">
        <v>9.3018669885391758E-2</v>
      </c>
      <c r="C346">
        <v>1</v>
      </c>
      <c r="D346" s="83">
        <f t="shared" si="80"/>
        <v>2.3330000000000002</v>
      </c>
      <c r="E346" s="83">
        <f t="shared" si="81"/>
        <v>9.3018669885391758E-2</v>
      </c>
      <c r="F346" s="25">
        <f t="shared" si="82"/>
        <v>2.3330000000000002</v>
      </c>
      <c r="G346" s="25">
        <f t="shared" si="83"/>
        <v>9.3018669885391758E-2</v>
      </c>
      <c r="H346" s="25">
        <f t="shared" si="84"/>
        <v>5.442889000000001</v>
      </c>
      <c r="I346" s="25">
        <f t="shared" si="85"/>
        <v>12.698260037000002</v>
      </c>
      <c r="J346" s="25">
        <f t="shared" si="86"/>
        <v>29.625040666321009</v>
      </c>
      <c r="K346" s="25">
        <f t="shared" si="87"/>
        <v>0.217012556842619</v>
      </c>
      <c r="L346" s="25">
        <f t="shared" si="88"/>
        <v>0.50629029511383017</v>
      </c>
      <c r="M346" s="25">
        <f t="shared" ca="1" si="89"/>
        <v>0.10481728157671377</v>
      </c>
      <c r="N346" s="25">
        <f t="shared" ca="1" si="90"/>
        <v>1.3920723784260051E-4</v>
      </c>
      <c r="O346" s="24">
        <f t="shared" ca="1" si="91"/>
        <v>6798946635.082983</v>
      </c>
      <c r="P346" s="25">
        <f t="shared" ca="1" si="92"/>
        <v>19820726057.576687</v>
      </c>
      <c r="Q346" s="25">
        <f t="shared" ca="1" si="93"/>
        <v>1815916281.9022198</v>
      </c>
      <c r="R346">
        <f t="shared" ca="1" si="94"/>
        <v>-1.1798611691322014E-2</v>
      </c>
    </row>
    <row r="347" spans="1:18" x14ac:dyDescent="0.2">
      <c r="A347">
        <v>22352</v>
      </c>
      <c r="B347">
        <v>9.5177285785359042E-2</v>
      </c>
      <c r="C347">
        <v>1</v>
      </c>
      <c r="D347" s="83">
        <f t="shared" si="80"/>
        <v>2.2351999999999999</v>
      </c>
      <c r="E347" s="83">
        <f t="shared" si="81"/>
        <v>9.5177285785359042E-2</v>
      </c>
      <c r="F347" s="25">
        <f t="shared" si="82"/>
        <v>2.2351999999999999</v>
      </c>
      <c r="G347" s="25">
        <f t="shared" si="83"/>
        <v>9.5177285785359042E-2</v>
      </c>
      <c r="H347" s="25">
        <f t="shared" si="84"/>
        <v>4.9961190399999991</v>
      </c>
      <c r="I347" s="25">
        <f t="shared" si="85"/>
        <v>11.167325278207997</v>
      </c>
      <c r="J347" s="25">
        <f t="shared" si="86"/>
        <v>24.961205461850515</v>
      </c>
      <c r="K347" s="25">
        <f t="shared" si="87"/>
        <v>0.21274026918743452</v>
      </c>
      <c r="L347" s="25">
        <f t="shared" si="88"/>
        <v>0.4755170496877536</v>
      </c>
      <c r="M347" s="25">
        <f t="shared" ca="1" si="89"/>
        <v>9.6555953095736766E-2</v>
      </c>
      <c r="N347" s="25">
        <f t="shared" ca="1" si="90"/>
        <v>1.9007235527041465E-6</v>
      </c>
      <c r="O347" s="24">
        <f t="shared" ca="1" si="91"/>
        <v>10854153795.666391</v>
      </c>
      <c r="P347" s="25">
        <f t="shared" ca="1" si="92"/>
        <v>20223287587.055756</v>
      </c>
      <c r="Q347" s="25">
        <f t="shared" ca="1" si="93"/>
        <v>2138790240.9068611</v>
      </c>
      <c r="R347">
        <f t="shared" ca="1" si="94"/>
        <v>-1.3786673103777236E-3</v>
      </c>
    </row>
    <row r="348" spans="1:18" x14ac:dyDescent="0.2">
      <c r="A348">
        <v>23327.5</v>
      </c>
      <c r="B348">
        <v>9.5508275935921982E-2</v>
      </c>
      <c r="C348">
        <v>1</v>
      </c>
      <c r="D348" s="83">
        <f t="shared" si="80"/>
        <v>2.3327499999999999</v>
      </c>
      <c r="E348" s="83">
        <f t="shared" si="81"/>
        <v>9.5508275935921982E-2</v>
      </c>
      <c r="F348" s="25">
        <f t="shared" si="82"/>
        <v>2.3327499999999999</v>
      </c>
      <c r="G348" s="25">
        <f t="shared" si="83"/>
        <v>9.5508275935921982E-2</v>
      </c>
      <c r="H348" s="25">
        <f t="shared" si="84"/>
        <v>5.4417225624999999</v>
      </c>
      <c r="I348" s="25">
        <f t="shared" si="85"/>
        <v>12.694178307671875</v>
      </c>
      <c r="J348" s="25">
        <f t="shared" si="86"/>
        <v>29.612344447221563</v>
      </c>
      <c r="K348" s="25">
        <f t="shared" si="87"/>
        <v>0.222796930689522</v>
      </c>
      <c r="L348" s="25">
        <f t="shared" si="88"/>
        <v>0.51972954006598238</v>
      </c>
      <c r="M348" s="25">
        <f t="shared" ca="1" si="89"/>
        <v>0.10479577728223674</v>
      </c>
      <c r="N348" s="25">
        <f t="shared" ca="1" si="90"/>
        <v>8.6257681257798449E-5</v>
      </c>
      <c r="O348" s="24">
        <f t="shared" ca="1" si="91"/>
        <v>6807879660.8350153</v>
      </c>
      <c r="P348" s="25">
        <f t="shared" ca="1" si="92"/>
        <v>19822615436.896072</v>
      </c>
      <c r="Q348" s="25">
        <f t="shared" ca="1" si="93"/>
        <v>1816782227.8747294</v>
      </c>
      <c r="R348">
        <f t="shared" ca="1" si="94"/>
        <v>-9.2875013463147582E-3</v>
      </c>
    </row>
    <row r="349" spans="1:18" x14ac:dyDescent="0.2">
      <c r="A349">
        <v>22352</v>
      </c>
      <c r="B349">
        <v>9.6877285786069176E-2</v>
      </c>
      <c r="C349">
        <v>1</v>
      </c>
      <c r="D349" s="83">
        <f t="shared" si="80"/>
        <v>2.2351999999999999</v>
      </c>
      <c r="E349" s="83">
        <f t="shared" si="81"/>
        <v>9.6877285786069176E-2</v>
      </c>
      <c r="F349" s="25">
        <f t="shared" si="82"/>
        <v>2.2351999999999999</v>
      </c>
      <c r="G349" s="25">
        <f t="shared" si="83"/>
        <v>9.6877285786069176E-2</v>
      </c>
      <c r="H349" s="25">
        <f t="shared" si="84"/>
        <v>4.9961190399999991</v>
      </c>
      <c r="I349" s="25">
        <f t="shared" si="85"/>
        <v>11.167325278207997</v>
      </c>
      <c r="J349" s="25">
        <f t="shared" si="86"/>
        <v>24.961205461850515</v>
      </c>
      <c r="K349" s="25">
        <f t="shared" si="87"/>
        <v>0.21654010918902181</v>
      </c>
      <c r="L349" s="25">
        <f t="shared" si="88"/>
        <v>0.48401045205930149</v>
      </c>
      <c r="M349" s="25">
        <f t="shared" ca="1" si="89"/>
        <v>9.6555953095736766E-2</v>
      </c>
      <c r="N349" s="25">
        <f t="shared" ca="1" si="90"/>
        <v>1.032546978762644E-7</v>
      </c>
      <c r="O349" s="24">
        <f t="shared" ca="1" si="91"/>
        <v>10854153795.666391</v>
      </c>
      <c r="P349" s="25">
        <f t="shared" ca="1" si="92"/>
        <v>20223287587.055756</v>
      </c>
      <c r="Q349" s="25">
        <f t="shared" ca="1" si="93"/>
        <v>2138790240.9068611</v>
      </c>
      <c r="R349">
        <f t="shared" ca="1" si="94"/>
        <v>3.2133269033240985E-4</v>
      </c>
    </row>
    <row r="350" spans="1:18" x14ac:dyDescent="0.2">
      <c r="A350">
        <v>22269</v>
      </c>
      <c r="B350">
        <v>9.7375961869515582E-2</v>
      </c>
      <c r="C350">
        <v>1</v>
      </c>
      <c r="D350" s="83">
        <f t="shared" si="80"/>
        <v>2.2269000000000001</v>
      </c>
      <c r="E350" s="83">
        <f t="shared" si="81"/>
        <v>9.7375961869515582E-2</v>
      </c>
      <c r="F350" s="25">
        <f t="shared" si="82"/>
        <v>2.2269000000000001</v>
      </c>
      <c r="G350" s="25">
        <f t="shared" si="83"/>
        <v>9.7375961869515582E-2</v>
      </c>
      <c r="H350" s="25">
        <f t="shared" si="84"/>
        <v>4.9590836100000004</v>
      </c>
      <c r="I350" s="25">
        <f t="shared" si="85"/>
        <v>11.043383291109002</v>
      </c>
      <c r="J350" s="25">
        <f t="shared" si="86"/>
        <v>24.592510250970637</v>
      </c>
      <c r="K350" s="25">
        <f t="shared" si="87"/>
        <v>0.21684652948722427</v>
      </c>
      <c r="L350" s="25">
        <f t="shared" si="88"/>
        <v>0.48289553651509975</v>
      </c>
      <c r="M350" s="25">
        <f t="shared" ca="1" si="89"/>
        <v>9.5868790415502864E-2</v>
      </c>
      <c r="N350" s="25">
        <f t="shared" ca="1" si="90"/>
        <v>2.2715657917908104E-6</v>
      </c>
      <c r="O350" s="24">
        <f t="shared" ca="1" si="91"/>
        <v>11252417609.183275</v>
      </c>
      <c r="P350" s="25">
        <f t="shared" ca="1" si="92"/>
        <v>20226056046.293514</v>
      </c>
      <c r="Q350" s="25">
        <f t="shared" ca="1" si="93"/>
        <v>2164479013.6988769</v>
      </c>
      <c r="R350">
        <f t="shared" ca="1" si="94"/>
        <v>1.5071714540127179E-3</v>
      </c>
    </row>
    <row r="351" spans="1:18" x14ac:dyDescent="0.2">
      <c r="A351">
        <v>22269</v>
      </c>
      <c r="B351">
        <v>9.7875961871436434E-2</v>
      </c>
      <c r="C351">
        <v>1</v>
      </c>
      <c r="D351" s="83">
        <f t="shared" si="80"/>
        <v>2.2269000000000001</v>
      </c>
      <c r="E351" s="83">
        <f t="shared" si="81"/>
        <v>9.7875961871436434E-2</v>
      </c>
      <c r="F351" s="25">
        <f t="shared" si="82"/>
        <v>2.2269000000000001</v>
      </c>
      <c r="G351" s="25">
        <f t="shared" si="83"/>
        <v>9.7875961871436434E-2</v>
      </c>
      <c r="H351" s="25">
        <f t="shared" si="84"/>
        <v>4.9590836100000004</v>
      </c>
      <c r="I351" s="25">
        <f t="shared" si="85"/>
        <v>11.043383291109002</v>
      </c>
      <c r="J351" s="25">
        <f t="shared" si="86"/>
        <v>24.592510250970637</v>
      </c>
      <c r="K351" s="25">
        <f t="shared" si="87"/>
        <v>0.21795997949150181</v>
      </c>
      <c r="L351" s="25">
        <f t="shared" si="88"/>
        <v>0.4853750783296254</v>
      </c>
      <c r="M351" s="25">
        <f t="shared" ca="1" si="89"/>
        <v>9.5868790415502864E-2</v>
      </c>
      <c r="N351" s="25">
        <f t="shared" ca="1" si="90"/>
        <v>4.0287372535144899E-6</v>
      </c>
      <c r="O351" s="24">
        <f t="shared" ca="1" si="91"/>
        <v>11252417609.183275</v>
      </c>
      <c r="P351" s="25">
        <f t="shared" ca="1" si="92"/>
        <v>20226056046.293514</v>
      </c>
      <c r="Q351" s="25">
        <f t="shared" ca="1" si="93"/>
        <v>2164479013.6988769</v>
      </c>
      <c r="R351">
        <f t="shared" ca="1" si="94"/>
        <v>2.0071714559335707E-3</v>
      </c>
    </row>
    <row r="352" spans="1:18" x14ac:dyDescent="0.2">
      <c r="A352">
        <v>22366.5</v>
      </c>
      <c r="B352">
        <v>9.8330392728298618E-2</v>
      </c>
      <c r="C352">
        <v>1</v>
      </c>
      <c r="D352" s="83">
        <f t="shared" si="80"/>
        <v>2.23665</v>
      </c>
      <c r="E352" s="83">
        <f t="shared" si="81"/>
        <v>9.8330392728298618E-2</v>
      </c>
      <c r="F352" s="25">
        <f t="shared" si="82"/>
        <v>2.23665</v>
      </c>
      <c r="G352" s="25">
        <f t="shared" si="83"/>
        <v>9.8330392728298618E-2</v>
      </c>
      <c r="H352" s="25">
        <f t="shared" si="84"/>
        <v>5.0026032225000003</v>
      </c>
      <c r="I352" s="25">
        <f t="shared" si="85"/>
        <v>11.189072497604625</v>
      </c>
      <c r="J352" s="25">
        <f t="shared" si="86"/>
        <v>25.026039001767387</v>
      </c>
      <c r="K352" s="25">
        <f t="shared" si="87"/>
        <v>0.21993067289574911</v>
      </c>
      <c r="L352" s="25">
        <f t="shared" si="88"/>
        <v>0.49190793953227724</v>
      </c>
      <c r="M352" s="25">
        <f t="shared" ca="1" si="89"/>
        <v>9.667622357310221E-2</v>
      </c>
      <c r="N352" s="25">
        <f t="shared" ca="1" si="90"/>
        <v>2.736275594003199E-6</v>
      </c>
      <c r="O352" s="24">
        <f t="shared" ca="1" si="91"/>
        <v>10785481222.278852</v>
      </c>
      <c r="P352" s="25">
        <f t="shared" ca="1" si="92"/>
        <v>20222297188.023243</v>
      </c>
      <c r="Q352" s="25">
        <f t="shared" ca="1" si="93"/>
        <v>2134271515.798439</v>
      </c>
      <c r="R352">
        <f t="shared" ca="1" si="94"/>
        <v>1.6541691551964083E-3</v>
      </c>
    </row>
    <row r="353" spans="1:18" x14ac:dyDescent="0.2">
      <c r="A353">
        <v>22366.5</v>
      </c>
      <c r="B353">
        <v>9.8530392730522151E-2</v>
      </c>
      <c r="C353">
        <v>1</v>
      </c>
      <c r="D353" s="83">
        <f t="shared" si="80"/>
        <v>2.23665</v>
      </c>
      <c r="E353" s="83">
        <f t="shared" si="81"/>
        <v>9.8530392730522151E-2</v>
      </c>
      <c r="F353" s="25">
        <f t="shared" si="82"/>
        <v>2.23665</v>
      </c>
      <c r="G353" s="25">
        <f t="shared" si="83"/>
        <v>9.8530392730522151E-2</v>
      </c>
      <c r="H353" s="25">
        <f t="shared" si="84"/>
        <v>5.0026032225000003</v>
      </c>
      <c r="I353" s="25">
        <f t="shared" si="85"/>
        <v>11.189072497604625</v>
      </c>
      <c r="J353" s="25">
        <f t="shared" si="86"/>
        <v>25.026039001767387</v>
      </c>
      <c r="K353" s="25">
        <f t="shared" si="87"/>
        <v>0.22037800290072238</v>
      </c>
      <c r="L353" s="25">
        <f t="shared" si="88"/>
        <v>0.49290846018790069</v>
      </c>
      <c r="M353" s="25">
        <f t="shared" ca="1" si="89"/>
        <v>9.667622357310221E-2</v>
      </c>
      <c r="N353" s="25">
        <f t="shared" ca="1" si="90"/>
        <v>3.4379432643273735E-6</v>
      </c>
      <c r="O353" s="24">
        <f t="shared" ca="1" si="91"/>
        <v>10785481222.278852</v>
      </c>
      <c r="P353" s="25">
        <f t="shared" ca="1" si="92"/>
        <v>20222297188.023243</v>
      </c>
      <c r="Q353" s="25">
        <f t="shared" ca="1" si="93"/>
        <v>2134271515.798439</v>
      </c>
      <c r="R353">
        <f t="shared" ca="1" si="94"/>
        <v>1.8541691574199409E-3</v>
      </c>
    </row>
    <row r="354" spans="1:18" x14ac:dyDescent="0.2">
      <c r="A354">
        <v>22371.5</v>
      </c>
      <c r="B354">
        <v>9.9048736981481325E-2</v>
      </c>
      <c r="C354">
        <v>1</v>
      </c>
      <c r="D354" s="83">
        <f t="shared" si="80"/>
        <v>2.2371500000000002</v>
      </c>
      <c r="E354" s="83">
        <f t="shared" si="81"/>
        <v>9.9048736981481325E-2</v>
      </c>
      <c r="F354" s="25">
        <f t="shared" si="82"/>
        <v>2.2371500000000002</v>
      </c>
      <c r="G354" s="25">
        <f t="shared" si="83"/>
        <v>9.9048736981481325E-2</v>
      </c>
      <c r="H354" s="25">
        <f t="shared" si="84"/>
        <v>5.004840122500001</v>
      </c>
      <c r="I354" s="25">
        <f t="shared" si="85"/>
        <v>11.196578080050879</v>
      </c>
      <c r="J354" s="25">
        <f t="shared" si="86"/>
        <v>25.048424651785826</v>
      </c>
      <c r="K354" s="25">
        <f t="shared" si="87"/>
        <v>0.22158688193812096</v>
      </c>
      <c r="L354" s="25">
        <f t="shared" si="88"/>
        <v>0.49572309292786731</v>
      </c>
      <c r="M354" s="25">
        <f t="shared" ca="1" si="89"/>
        <v>9.6717711598747896E-2</v>
      </c>
      <c r="N354" s="25">
        <f t="shared" ca="1" si="90"/>
        <v>5.4336793349475283E-6</v>
      </c>
      <c r="O354" s="24">
        <f t="shared" ca="1" si="91"/>
        <v>10761863084.628357</v>
      </c>
      <c r="P354" s="25">
        <f t="shared" ca="1" si="92"/>
        <v>20221920727.476078</v>
      </c>
      <c r="Q354" s="25">
        <f t="shared" ca="1" si="93"/>
        <v>2132711225.7686758</v>
      </c>
      <c r="R354">
        <f t="shared" ca="1" si="94"/>
        <v>2.3310253827334287E-3</v>
      </c>
    </row>
    <row r="355" spans="1:18" x14ac:dyDescent="0.2">
      <c r="A355">
        <v>23139.5</v>
      </c>
      <c r="B355">
        <v>0.10483408596840764</v>
      </c>
      <c r="C355">
        <v>1</v>
      </c>
      <c r="D355" s="83">
        <f t="shared" si="80"/>
        <v>2.3139500000000002</v>
      </c>
      <c r="E355" s="83">
        <f t="shared" si="81"/>
        <v>0.10483408596840764</v>
      </c>
      <c r="F355" s="25">
        <f t="shared" si="82"/>
        <v>2.3139500000000002</v>
      </c>
      <c r="G355" s="25">
        <f t="shared" si="83"/>
        <v>0.10483408596840764</v>
      </c>
      <c r="H355" s="25">
        <f t="shared" si="84"/>
        <v>5.3543646025000005</v>
      </c>
      <c r="I355" s="25">
        <f t="shared" si="85"/>
        <v>12.389731971954877</v>
      </c>
      <c r="J355" s="25">
        <f t="shared" si="86"/>
        <v>28.669220296504989</v>
      </c>
      <c r="K355" s="25">
        <f t="shared" si="87"/>
        <v>0.24258083322659688</v>
      </c>
      <c r="L355" s="25">
        <f t="shared" si="88"/>
        <v>0.56131991904468392</v>
      </c>
      <c r="M355" s="25">
        <f t="shared" ca="1" si="89"/>
        <v>0.10318432846669578</v>
      </c>
      <c r="N355" s="25">
        <f t="shared" ca="1" si="90"/>
        <v>2.7216998144545391E-6</v>
      </c>
      <c r="O355" s="24">
        <f t="shared" ca="1" si="91"/>
        <v>7499981014.3363276</v>
      </c>
      <c r="P355" s="25">
        <f t="shared" ca="1" si="92"/>
        <v>19952200955.576977</v>
      </c>
      <c r="Q355" s="25">
        <f t="shared" ca="1" si="93"/>
        <v>1881382773.0605679</v>
      </c>
      <c r="R355">
        <f t="shared" ca="1" si="94"/>
        <v>1.6497575017118543E-3</v>
      </c>
    </row>
    <row r="356" spans="1:18" x14ac:dyDescent="0.2">
      <c r="A356">
        <v>23098</v>
      </c>
      <c r="B356">
        <v>0.11206523274278411</v>
      </c>
      <c r="C356">
        <v>1</v>
      </c>
      <c r="D356" s="83">
        <f t="shared" si="80"/>
        <v>2.3098000000000001</v>
      </c>
      <c r="E356" s="83">
        <f t="shared" si="81"/>
        <v>0.11206523274278411</v>
      </c>
      <c r="F356" s="25">
        <f t="shared" si="82"/>
        <v>2.3098000000000001</v>
      </c>
      <c r="G356" s="25">
        <f t="shared" si="83"/>
        <v>0.11206523274278411</v>
      </c>
      <c r="H356" s="25">
        <f t="shared" si="84"/>
        <v>5.3351760400000003</v>
      </c>
      <c r="I356" s="25">
        <f t="shared" si="85"/>
        <v>12.323189617192002</v>
      </c>
      <c r="J356" s="25">
        <f t="shared" si="86"/>
        <v>28.464103377790085</v>
      </c>
      <c r="K356" s="25">
        <f t="shared" si="87"/>
        <v>0.25884827458928278</v>
      </c>
      <c r="L356" s="25">
        <f t="shared" si="88"/>
        <v>0.59788774464632544</v>
      </c>
      <c r="M356" s="25">
        <f t="shared" ca="1" si="89"/>
        <v>0.10283011867027267</v>
      </c>
      <c r="N356" s="25">
        <f t="shared" ca="1" si="90"/>
        <v>8.5287331932298906E-5</v>
      </c>
      <c r="O356" s="24">
        <f t="shared" ca="1" si="91"/>
        <v>7658222131.3792171</v>
      </c>
      <c r="P356" s="25">
        <f t="shared" ca="1" si="92"/>
        <v>19977469703.448349</v>
      </c>
      <c r="Q356" s="25">
        <f t="shared" ca="1" si="93"/>
        <v>1895498790.4671929</v>
      </c>
      <c r="R356">
        <f t="shared" ca="1" si="94"/>
        <v>9.2351140725114439E-3</v>
      </c>
    </row>
    <row r="357" spans="1:18" x14ac:dyDescent="0.2">
      <c r="A357">
        <v>24049</v>
      </c>
      <c r="B357">
        <v>0.1123031619303583</v>
      </c>
      <c r="C357">
        <v>1</v>
      </c>
      <c r="D357" s="83">
        <f t="shared" si="80"/>
        <v>2.4049</v>
      </c>
      <c r="E357" s="83">
        <f t="shared" si="81"/>
        <v>0.1123031619303583</v>
      </c>
      <c r="F357" s="25">
        <f t="shared" si="82"/>
        <v>2.4049</v>
      </c>
      <c r="G357" s="25">
        <f t="shared" si="83"/>
        <v>0.1123031619303583</v>
      </c>
      <c r="H357" s="25">
        <f t="shared" si="84"/>
        <v>5.78354401</v>
      </c>
      <c r="I357" s="25">
        <f t="shared" si="85"/>
        <v>13.908844989648999</v>
      </c>
      <c r="J357" s="25">
        <f t="shared" si="86"/>
        <v>33.449381315606878</v>
      </c>
      <c r="K357" s="25">
        <f t="shared" si="87"/>
        <v>0.27007787412631867</v>
      </c>
      <c r="L357" s="25">
        <f t="shared" si="88"/>
        <v>0.64951027948638373</v>
      </c>
      <c r="M357" s="25">
        <f t="shared" ca="1" si="89"/>
        <v>0.11108410527376916</v>
      </c>
      <c r="N357" s="25">
        <f t="shared" ca="1" si="90"/>
        <v>1.4860991319742933E-6</v>
      </c>
      <c r="O357" s="24">
        <f t="shared" ca="1" si="91"/>
        <v>4512830027.7964516</v>
      </c>
      <c r="P357" s="25">
        <f t="shared" ca="1" si="92"/>
        <v>19099931368.189079</v>
      </c>
      <c r="Q357" s="25">
        <f t="shared" ca="1" si="93"/>
        <v>1560760302.9337056</v>
      </c>
      <c r="R357">
        <f t="shared" ca="1" si="94"/>
        <v>1.2190566565891403E-3</v>
      </c>
    </row>
    <row r="358" spans="1:18" x14ac:dyDescent="0.2">
      <c r="A358">
        <v>24912</v>
      </c>
      <c r="B358">
        <v>0.1187115383035397</v>
      </c>
      <c r="C358">
        <v>1</v>
      </c>
      <c r="D358" s="83">
        <f t="shared" si="80"/>
        <v>2.4912000000000001</v>
      </c>
      <c r="E358" s="83">
        <f t="shared" si="81"/>
        <v>0.1187115383035397</v>
      </c>
      <c r="F358" s="25">
        <f t="shared" si="82"/>
        <v>2.4912000000000001</v>
      </c>
      <c r="G358" s="25">
        <f t="shared" si="83"/>
        <v>0.1187115383035397</v>
      </c>
      <c r="H358" s="25">
        <f t="shared" si="84"/>
        <v>6.2060774400000005</v>
      </c>
      <c r="I358" s="25">
        <f t="shared" si="85"/>
        <v>15.460580118528002</v>
      </c>
      <c r="J358" s="25">
        <f t="shared" si="86"/>
        <v>38.515397191276961</v>
      </c>
      <c r="K358" s="25">
        <f t="shared" si="87"/>
        <v>0.29573418422177811</v>
      </c>
      <c r="L358" s="25">
        <f t="shared" si="88"/>
        <v>0.73673299973329365</v>
      </c>
      <c r="M358" s="25">
        <f t="shared" ca="1" si="89"/>
        <v>0.11882234047244356</v>
      </c>
      <c r="N358" s="25">
        <f t="shared" ca="1" si="90"/>
        <v>1.2277120633798701E-8</v>
      </c>
      <c r="O358" s="24">
        <f t="shared" ca="1" si="91"/>
        <v>2461917044.9548106</v>
      </c>
      <c r="P358" s="25">
        <f t="shared" ca="1" si="92"/>
        <v>17790423775.84071</v>
      </c>
      <c r="Q358" s="25">
        <f t="shared" ca="1" si="93"/>
        <v>1245338609.4957943</v>
      </c>
      <c r="R358">
        <f t="shared" ca="1" si="94"/>
        <v>-1.108021689038563E-4</v>
      </c>
    </row>
    <row r="359" spans="1:18" x14ac:dyDescent="0.2">
      <c r="A359">
        <v>25763</v>
      </c>
      <c r="B359">
        <v>0.12573279683864264</v>
      </c>
      <c r="C359">
        <v>1</v>
      </c>
      <c r="D359" s="83">
        <f t="shared" si="80"/>
        <v>2.5762999999999998</v>
      </c>
      <c r="E359" s="83">
        <f t="shared" si="81"/>
        <v>0.12573279683864264</v>
      </c>
      <c r="F359" s="25">
        <f t="shared" si="82"/>
        <v>2.5762999999999998</v>
      </c>
      <c r="G359" s="25">
        <f t="shared" si="83"/>
        <v>0.12573279683864264</v>
      </c>
      <c r="H359" s="25">
        <f t="shared" si="84"/>
        <v>6.6373216899999994</v>
      </c>
      <c r="I359" s="25">
        <f t="shared" si="85"/>
        <v>17.099731869946996</v>
      </c>
      <c r="J359" s="25">
        <f t="shared" si="86"/>
        <v>44.054039216544446</v>
      </c>
      <c r="K359" s="25">
        <f t="shared" si="87"/>
        <v>0.32392540449539498</v>
      </c>
      <c r="L359" s="25">
        <f t="shared" si="88"/>
        <v>0.83452901960148607</v>
      </c>
      <c r="M359" s="25">
        <f t="shared" ca="1" si="89"/>
        <v>0.1266840686307924</v>
      </c>
      <c r="N359" s="25">
        <f t="shared" ca="1" si="90"/>
        <v>9.049180225398276E-7</v>
      </c>
      <c r="O359" s="24">
        <f t="shared" ca="1" si="91"/>
        <v>1097815371.8409655</v>
      </c>
      <c r="P359" s="25">
        <f t="shared" ca="1" si="92"/>
        <v>16075113803.691679</v>
      </c>
      <c r="Q359" s="25">
        <f t="shared" ca="1" si="93"/>
        <v>936962150.47778344</v>
      </c>
      <c r="R359">
        <f t="shared" ca="1" si="94"/>
        <v>-9.5127179214976598E-4</v>
      </c>
    </row>
    <row r="360" spans="1:18" x14ac:dyDescent="0.2">
      <c r="A360">
        <v>26753</v>
      </c>
      <c r="B360">
        <v>0.133871080652497</v>
      </c>
      <c r="C360">
        <v>1</v>
      </c>
      <c r="D360" s="83">
        <f t="shared" si="80"/>
        <v>2.6753</v>
      </c>
      <c r="E360" s="83">
        <f t="shared" si="81"/>
        <v>0.133871080652497</v>
      </c>
      <c r="F360" s="25">
        <f t="shared" si="82"/>
        <v>2.6753</v>
      </c>
      <c r="G360" s="25">
        <f t="shared" si="83"/>
        <v>0.133871080652497</v>
      </c>
      <c r="H360" s="25">
        <f t="shared" si="84"/>
        <v>7.1572300899999997</v>
      </c>
      <c r="I360" s="25">
        <f t="shared" si="85"/>
        <v>19.147737659777</v>
      </c>
      <c r="J360" s="25">
        <f t="shared" si="86"/>
        <v>51.225942561201407</v>
      </c>
      <c r="K360" s="25">
        <f t="shared" si="87"/>
        <v>0.35814530206962525</v>
      </c>
      <c r="L360" s="25">
        <f t="shared" si="88"/>
        <v>0.95814612662686838</v>
      </c>
      <c r="M360" s="25">
        <f t="shared" ca="1" si="89"/>
        <v>0.13611866874255771</v>
      </c>
      <c r="N360" s="25">
        <f t="shared" ca="1" si="90"/>
        <v>5.0516522225827222E-6</v>
      </c>
      <c r="O360" s="24">
        <f t="shared" ca="1" si="91"/>
        <v>224853550.39167139</v>
      </c>
      <c r="P360" s="25">
        <f t="shared" ca="1" si="92"/>
        <v>13647051712.09956</v>
      </c>
      <c r="Q360" s="25">
        <f t="shared" ca="1" si="93"/>
        <v>600980586.44613791</v>
      </c>
      <c r="R360">
        <f t="shared" ca="1" si="94"/>
        <v>-2.2475880900607037E-3</v>
      </c>
    </row>
    <row r="361" spans="1:18" x14ac:dyDescent="0.2">
      <c r="A361">
        <v>28467</v>
      </c>
      <c r="B361">
        <v>0.14023430438425907</v>
      </c>
      <c r="C361">
        <v>1</v>
      </c>
      <c r="D361" s="83">
        <f t="shared" si="80"/>
        <v>2.8466999999999998</v>
      </c>
      <c r="E361" s="83">
        <f t="shared" si="81"/>
        <v>0.14023430438425907</v>
      </c>
      <c r="F361" s="25">
        <f t="shared" si="82"/>
        <v>2.8466999999999998</v>
      </c>
      <c r="G361" s="25">
        <f t="shared" si="83"/>
        <v>0.14023430438425907</v>
      </c>
      <c r="H361" s="25">
        <f t="shared" si="84"/>
        <v>8.1037008899999989</v>
      </c>
      <c r="I361" s="25">
        <f t="shared" si="85"/>
        <v>23.068805323562994</v>
      </c>
      <c r="J361" s="25">
        <f t="shared" si="86"/>
        <v>65.669968114586766</v>
      </c>
      <c r="K361" s="25">
        <f t="shared" si="87"/>
        <v>0.3992049942906703</v>
      </c>
      <c r="L361" s="25">
        <f t="shared" si="88"/>
        <v>1.1364168572472511</v>
      </c>
      <c r="M361" s="25">
        <f t="shared" ca="1" si="89"/>
        <v>0.15318719950990967</v>
      </c>
      <c r="N361" s="25">
        <f t="shared" ca="1" si="90"/>
        <v>1.677774921361029E-4</v>
      </c>
      <c r="O361" s="24">
        <f t="shared" ca="1" si="91"/>
        <v>189511440.77692583</v>
      </c>
      <c r="P361" s="25">
        <f t="shared" ca="1" si="92"/>
        <v>8784031996.5425282</v>
      </c>
      <c r="Q361" s="25">
        <f t="shared" ca="1" si="93"/>
        <v>151463603.00530759</v>
      </c>
      <c r="R361">
        <f t="shared" ca="1" si="94"/>
        <v>-1.2952895125650593E-2</v>
      </c>
    </row>
    <row r="362" spans="1:18" x14ac:dyDescent="0.2">
      <c r="A362">
        <v>27621</v>
      </c>
      <c r="B362">
        <v>0.14102588082642187</v>
      </c>
      <c r="C362">
        <v>1</v>
      </c>
      <c r="D362" s="83">
        <f t="shared" si="80"/>
        <v>2.7621000000000002</v>
      </c>
      <c r="E362" s="83">
        <f t="shared" si="81"/>
        <v>0.14102588082642187</v>
      </c>
      <c r="F362" s="25">
        <f t="shared" si="82"/>
        <v>2.7621000000000002</v>
      </c>
      <c r="G362" s="25">
        <f t="shared" si="83"/>
        <v>0.14102588082642187</v>
      </c>
      <c r="H362" s="25">
        <f t="shared" si="84"/>
        <v>7.6291964100000014</v>
      </c>
      <c r="I362" s="25">
        <f t="shared" si="85"/>
        <v>21.072603404061006</v>
      </c>
      <c r="J362" s="25">
        <f t="shared" si="86"/>
        <v>58.204637862356911</v>
      </c>
      <c r="K362" s="25">
        <f t="shared" si="87"/>
        <v>0.38952758543065985</v>
      </c>
      <c r="L362" s="25">
        <f t="shared" si="88"/>
        <v>1.0759141437180257</v>
      </c>
      <c r="M362" s="25">
        <f t="shared" ca="1" si="89"/>
        <v>0.14464613346929139</v>
      </c>
      <c r="N362" s="25">
        <f t="shared" ca="1" si="90"/>
        <v>1.3106229198203786E-5</v>
      </c>
      <c r="O362" s="24">
        <f t="shared" ca="1" si="91"/>
        <v>127.71904716111486</v>
      </c>
      <c r="P362" s="25">
        <f t="shared" ca="1" si="92"/>
        <v>11246424428.965401</v>
      </c>
      <c r="Q362" s="25">
        <f t="shared" ca="1" si="93"/>
        <v>345772301.91943514</v>
      </c>
      <c r="R362">
        <f t="shared" ca="1" si="94"/>
        <v>-3.6202526428695259E-3</v>
      </c>
    </row>
    <row r="363" spans="1:18" x14ac:dyDescent="0.2">
      <c r="A363">
        <v>28467</v>
      </c>
      <c r="B363">
        <v>0.1416843043803708</v>
      </c>
      <c r="C363">
        <v>1</v>
      </c>
      <c r="D363" s="83">
        <f t="shared" si="80"/>
        <v>2.8466999999999998</v>
      </c>
      <c r="E363" s="83">
        <f t="shared" si="81"/>
        <v>0.1416843043803708</v>
      </c>
      <c r="F363" s="25">
        <f t="shared" si="82"/>
        <v>2.8466999999999998</v>
      </c>
      <c r="G363" s="25">
        <f t="shared" si="83"/>
        <v>0.1416843043803708</v>
      </c>
      <c r="H363" s="25">
        <f t="shared" si="84"/>
        <v>8.1037008899999989</v>
      </c>
      <c r="I363" s="25">
        <f t="shared" si="85"/>
        <v>23.068805323562994</v>
      </c>
      <c r="J363" s="25">
        <f t="shared" si="86"/>
        <v>65.669968114586766</v>
      </c>
      <c r="K363" s="25">
        <f t="shared" si="87"/>
        <v>0.40333270927960152</v>
      </c>
      <c r="L363" s="25">
        <f t="shared" si="88"/>
        <v>1.1481672235062415</v>
      </c>
      <c r="M363" s="25">
        <f t="shared" ca="1" si="89"/>
        <v>0.15318719950990967</v>
      </c>
      <c r="N363" s="25">
        <f t="shared" ca="1" si="90"/>
        <v>1.3231659636116894E-4</v>
      </c>
      <c r="O363" s="24">
        <f t="shared" ca="1" si="91"/>
        <v>189511440.77692583</v>
      </c>
      <c r="P363" s="25">
        <f t="shared" ca="1" si="92"/>
        <v>8784031996.5425282</v>
      </c>
      <c r="Q363" s="25">
        <f t="shared" ca="1" si="93"/>
        <v>151463603.00530759</v>
      </c>
      <c r="R363">
        <f t="shared" ca="1" si="94"/>
        <v>-1.1502895129538865E-2</v>
      </c>
    </row>
    <row r="364" spans="1:18" x14ac:dyDescent="0.2">
      <c r="A364">
        <v>27713.5</v>
      </c>
      <c r="B364">
        <v>0.14149533848783305</v>
      </c>
      <c r="C364">
        <v>1</v>
      </c>
      <c r="D364" s="83">
        <f t="shared" si="80"/>
        <v>2.77135</v>
      </c>
      <c r="E364" s="83">
        <f t="shared" si="81"/>
        <v>0.14149533848783305</v>
      </c>
      <c r="F364" s="25">
        <f t="shared" si="82"/>
        <v>2.77135</v>
      </c>
      <c r="G364" s="25">
        <f t="shared" si="83"/>
        <v>0.14149533848783305</v>
      </c>
      <c r="H364" s="25">
        <f t="shared" si="84"/>
        <v>7.6803808225000001</v>
      </c>
      <c r="I364" s="25">
        <f t="shared" si="85"/>
        <v>21.285023392435374</v>
      </c>
      <c r="J364" s="25">
        <f t="shared" si="86"/>
        <v>58.988249578625769</v>
      </c>
      <c r="K364" s="25">
        <f t="shared" si="87"/>
        <v>0.3921331063182561</v>
      </c>
      <c r="L364" s="25">
        <f t="shared" si="88"/>
        <v>1.0867380841950991</v>
      </c>
      <c r="M364" s="25">
        <f t="shared" ca="1" si="89"/>
        <v>0.14556895447214949</v>
      </c>
      <c r="N364" s="25">
        <f t="shared" ca="1" si="90"/>
        <v>1.6594347187678371E-5</v>
      </c>
      <c r="O364" s="24">
        <f t="shared" ca="1" si="91"/>
        <v>2355734.1790951965</v>
      </c>
      <c r="P364" s="25">
        <f t="shared" ca="1" si="92"/>
        <v>10980798479.672503</v>
      </c>
      <c r="Q364" s="25">
        <f t="shared" ca="1" si="93"/>
        <v>321569002.42227364</v>
      </c>
      <c r="R364">
        <f t="shared" ca="1" si="94"/>
        <v>-4.0736159843164366E-3</v>
      </c>
    </row>
    <row r="365" spans="1:18" x14ac:dyDescent="0.2">
      <c r="A365">
        <v>28467</v>
      </c>
      <c r="B365">
        <v>0.14190430438208909</v>
      </c>
      <c r="C365">
        <v>1</v>
      </c>
      <c r="D365" s="83">
        <f t="shared" si="80"/>
        <v>2.8466999999999998</v>
      </c>
      <c r="E365" s="83">
        <f t="shared" si="81"/>
        <v>0.14190430438208909</v>
      </c>
      <c r="F365" s="25">
        <f t="shared" si="82"/>
        <v>2.8466999999999998</v>
      </c>
      <c r="G365" s="25">
        <f t="shared" si="83"/>
        <v>0.14190430438208909</v>
      </c>
      <c r="H365" s="25">
        <f t="shared" si="84"/>
        <v>8.1037008899999989</v>
      </c>
      <c r="I365" s="25">
        <f t="shared" si="85"/>
        <v>23.068805323562994</v>
      </c>
      <c r="J365" s="25">
        <f t="shared" si="86"/>
        <v>65.669968114586766</v>
      </c>
      <c r="K365" s="25">
        <f t="shared" si="87"/>
        <v>0.40395898328449298</v>
      </c>
      <c r="L365" s="25">
        <f t="shared" si="88"/>
        <v>1.1499500377159662</v>
      </c>
      <c r="M365" s="25">
        <f t="shared" ca="1" si="89"/>
        <v>0.15318719950990967</v>
      </c>
      <c r="N365" s="25">
        <f t="shared" ca="1" si="90"/>
        <v>1.2730372246539726E-4</v>
      </c>
      <c r="O365" s="24">
        <f t="shared" ca="1" si="91"/>
        <v>189511440.77692583</v>
      </c>
      <c r="P365" s="25">
        <f t="shared" ca="1" si="92"/>
        <v>8784031996.5425282</v>
      </c>
      <c r="Q365" s="25">
        <f t="shared" ca="1" si="93"/>
        <v>151463603.00530759</v>
      </c>
      <c r="R365">
        <f t="shared" ca="1" si="94"/>
        <v>-1.1282895127820575E-2</v>
      </c>
    </row>
    <row r="366" spans="1:18" x14ac:dyDescent="0.2">
      <c r="A366">
        <v>27723.5</v>
      </c>
      <c r="B366">
        <v>0.14444614899212982</v>
      </c>
      <c r="C366">
        <v>1</v>
      </c>
      <c r="D366" s="83">
        <f t="shared" si="80"/>
        <v>2.7723499999999999</v>
      </c>
      <c r="E366" s="83">
        <f t="shared" si="81"/>
        <v>0.14444614899212982</v>
      </c>
      <c r="F366" s="25">
        <f t="shared" si="82"/>
        <v>2.7723499999999999</v>
      </c>
      <c r="G366" s="25">
        <f t="shared" si="83"/>
        <v>0.14444614899212982</v>
      </c>
      <c r="H366" s="25">
        <f t="shared" si="84"/>
        <v>7.6859245224999997</v>
      </c>
      <c r="I366" s="25">
        <f t="shared" si="85"/>
        <v>21.308072849952872</v>
      </c>
      <c r="J366" s="25">
        <f t="shared" si="86"/>
        <v>59.073435765566842</v>
      </c>
      <c r="K366" s="25">
        <f t="shared" si="87"/>
        <v>0.40045528115833107</v>
      </c>
      <c r="L366" s="25">
        <f t="shared" si="88"/>
        <v>1.1102021987192991</v>
      </c>
      <c r="M366" s="25">
        <f t="shared" ca="1" si="89"/>
        <v>0.14566888129899258</v>
      </c>
      <c r="N366" s="25">
        <f t="shared" ca="1" si="90"/>
        <v>1.4950742942459305E-6</v>
      </c>
      <c r="O366" s="24">
        <f t="shared" ca="1" si="91"/>
        <v>2894783.592594509</v>
      </c>
      <c r="P366" s="25">
        <f t="shared" ca="1" si="92"/>
        <v>10952001911.507933</v>
      </c>
      <c r="Q366" s="25">
        <f t="shared" ca="1" si="93"/>
        <v>318991946.25005651</v>
      </c>
      <c r="R366">
        <f t="shared" ca="1" si="94"/>
        <v>-1.2227323068627616E-3</v>
      </c>
    </row>
    <row r="367" spans="1:18" x14ac:dyDescent="0.2">
      <c r="A367">
        <v>31195.5</v>
      </c>
      <c r="B367">
        <v>0.17875623797418838</v>
      </c>
      <c r="C367">
        <v>1</v>
      </c>
      <c r="D367" s="83">
        <f t="shared" si="80"/>
        <v>3.1195499999999998</v>
      </c>
      <c r="E367" s="83">
        <f t="shared" si="81"/>
        <v>0.17875623797418838</v>
      </c>
      <c r="F367" s="25">
        <f t="shared" si="82"/>
        <v>3.1195499999999998</v>
      </c>
      <c r="G367" s="25">
        <f t="shared" si="83"/>
        <v>0.17875623797418838</v>
      </c>
      <c r="H367" s="25">
        <f t="shared" si="84"/>
        <v>9.7315922024999981</v>
      </c>
      <c r="I367" s="25">
        <f t="shared" si="85"/>
        <v>30.358188455308866</v>
      </c>
      <c r="J367" s="25">
        <f t="shared" si="86"/>
        <v>94.703886795758763</v>
      </c>
      <c r="K367" s="25">
        <f t="shared" si="87"/>
        <v>0.55763902217237937</v>
      </c>
      <c r="L367" s="25">
        <f t="shared" si="88"/>
        <v>1.739582811617846</v>
      </c>
      <c r="M367" s="25">
        <f t="shared" ca="1" si="89"/>
        <v>0.18227885522969212</v>
      </c>
      <c r="N367" s="25">
        <f t="shared" ca="1" si="90"/>
        <v>1.2408832328772665E-5</v>
      </c>
      <c r="O367" s="24">
        <f t="shared" ca="1" si="91"/>
        <v>2771287495.0684934</v>
      </c>
      <c r="P367" s="25">
        <f t="shared" ca="1" si="92"/>
        <v>1737006083.8200812</v>
      </c>
      <c r="Q367" s="25">
        <f t="shared" ca="1" si="93"/>
        <v>131252666.06323709</v>
      </c>
      <c r="R367">
        <f t="shared" ca="1" si="94"/>
        <v>-3.5226172555037349E-3</v>
      </c>
    </row>
    <row r="368" spans="1:18" x14ac:dyDescent="0.2">
      <c r="A368">
        <v>31961</v>
      </c>
      <c r="B368">
        <v>0.18658492878737309</v>
      </c>
      <c r="C368">
        <v>1</v>
      </c>
      <c r="D368" s="83">
        <f t="shared" si="80"/>
        <v>3.1960999999999999</v>
      </c>
      <c r="E368" s="83">
        <f t="shared" si="81"/>
        <v>0.18658492878737309</v>
      </c>
      <c r="F368" s="25">
        <f t="shared" si="82"/>
        <v>3.1960999999999999</v>
      </c>
      <c r="G368" s="25">
        <f t="shared" si="83"/>
        <v>0.18658492878737309</v>
      </c>
      <c r="H368" s="25">
        <f t="shared" si="84"/>
        <v>10.215055209999999</v>
      </c>
      <c r="I368" s="25">
        <f t="shared" si="85"/>
        <v>32.648337956680997</v>
      </c>
      <c r="J368" s="25">
        <f t="shared" si="86"/>
        <v>104.34735294334813</v>
      </c>
      <c r="K368" s="25">
        <f t="shared" si="87"/>
        <v>0.5963440908973231</v>
      </c>
      <c r="L368" s="25">
        <f t="shared" si="88"/>
        <v>1.9059753489169342</v>
      </c>
      <c r="M368" s="25">
        <f t="shared" ca="1" si="89"/>
        <v>0.19086447994227973</v>
      </c>
      <c r="N368" s="25">
        <f t="shared" ca="1" si="90"/>
        <v>1.8314558087462719E-5</v>
      </c>
      <c r="O368" s="24">
        <f t="shared" ca="1" si="91"/>
        <v>3847197814.7845635</v>
      </c>
      <c r="P368" s="25">
        <f t="shared" ca="1" si="92"/>
        <v>561907458.5308671</v>
      </c>
      <c r="Q368" s="25">
        <f t="shared" ca="1" si="93"/>
        <v>364010487.78743595</v>
      </c>
      <c r="R368">
        <f t="shared" ca="1" si="94"/>
        <v>-4.2795511549066356E-3</v>
      </c>
    </row>
    <row r="369" spans="1:18" x14ac:dyDescent="0.2">
      <c r="A369">
        <v>32005</v>
      </c>
      <c r="B369">
        <v>0.18792298754502917</v>
      </c>
      <c r="C369">
        <v>1</v>
      </c>
      <c r="D369" s="83">
        <f t="shared" si="80"/>
        <v>3.2004999999999999</v>
      </c>
      <c r="E369" s="83">
        <f t="shared" si="81"/>
        <v>0.18792298754502917</v>
      </c>
      <c r="F369" s="25">
        <f t="shared" si="82"/>
        <v>3.2004999999999999</v>
      </c>
      <c r="G369" s="25">
        <f t="shared" si="83"/>
        <v>0.18792298754502917</v>
      </c>
      <c r="H369" s="25">
        <f t="shared" si="84"/>
        <v>10.243200249999999</v>
      </c>
      <c r="I369" s="25">
        <f t="shared" si="85"/>
        <v>32.783362400124993</v>
      </c>
      <c r="J369" s="25">
        <f t="shared" si="86"/>
        <v>104.92315136160003</v>
      </c>
      <c r="K369" s="25">
        <f t="shared" si="87"/>
        <v>0.60144752163786586</v>
      </c>
      <c r="L369" s="25">
        <f t="shared" si="88"/>
        <v>1.9249327930019897</v>
      </c>
      <c r="M369" s="25">
        <f t="shared" ca="1" si="89"/>
        <v>0.19136361418420247</v>
      </c>
      <c r="N369" s="25">
        <f t="shared" ca="1" si="90"/>
        <v>1.1837911670188957E-5</v>
      </c>
      <c r="O369" s="24">
        <f t="shared" ca="1" si="91"/>
        <v>3911851182.8681145</v>
      </c>
      <c r="P369" s="25">
        <f t="shared" ca="1" si="92"/>
        <v>511964863.24968576</v>
      </c>
      <c r="Q369" s="25">
        <f t="shared" ca="1" si="93"/>
        <v>381417566.06854403</v>
      </c>
      <c r="R369">
        <f t="shared" ca="1" si="94"/>
        <v>-3.4406266391732998E-3</v>
      </c>
    </row>
    <row r="370" spans="1:18" x14ac:dyDescent="0.2">
      <c r="A370">
        <v>31992.5</v>
      </c>
      <c r="B370">
        <v>0.18935535011140139</v>
      </c>
      <c r="C370">
        <v>1</v>
      </c>
      <c r="D370" s="83">
        <f t="shared" si="80"/>
        <v>3.1992500000000001</v>
      </c>
      <c r="E370" s="83">
        <f t="shared" si="81"/>
        <v>0.18935535011140139</v>
      </c>
      <c r="F370" s="25">
        <f t="shared" si="82"/>
        <v>3.1992500000000001</v>
      </c>
      <c r="G370" s="25">
        <f t="shared" si="83"/>
        <v>0.18935535011140139</v>
      </c>
      <c r="H370" s="25">
        <f t="shared" si="84"/>
        <v>10.235200562500001</v>
      </c>
      <c r="I370" s="25">
        <f t="shared" si="85"/>
        <v>32.744965399578128</v>
      </c>
      <c r="J370" s="25">
        <f t="shared" si="86"/>
        <v>104.75933055460033</v>
      </c>
      <c r="K370" s="25">
        <f t="shared" si="87"/>
        <v>0.6057951038439009</v>
      </c>
      <c r="L370" s="25">
        <f t="shared" si="88"/>
        <v>1.9380899859726</v>
      </c>
      <c r="M370" s="25">
        <f t="shared" ca="1" si="89"/>
        <v>0.19122175230055621</v>
      </c>
      <c r="N370" s="25">
        <f t="shared" ca="1" si="90"/>
        <v>3.4834571316819041E-6</v>
      </c>
      <c r="O370" s="24">
        <f t="shared" ca="1" si="91"/>
        <v>3893456968.4164257</v>
      </c>
      <c r="P370" s="25">
        <f t="shared" ca="1" si="92"/>
        <v>525939537.22605836</v>
      </c>
      <c r="Q370" s="25">
        <f t="shared" ca="1" si="93"/>
        <v>376425573.47337925</v>
      </c>
      <c r="R370">
        <f t="shared" ca="1" si="94"/>
        <v>-1.8664021891548199E-3</v>
      </c>
    </row>
    <row r="371" spans="1:18" x14ac:dyDescent="0.2">
      <c r="A371">
        <v>31941.5</v>
      </c>
      <c r="B371">
        <v>0.19147944806060291</v>
      </c>
      <c r="C371">
        <v>1</v>
      </c>
      <c r="D371" s="83">
        <f t="shared" si="80"/>
        <v>3.19415</v>
      </c>
      <c r="E371" s="83">
        <f t="shared" si="81"/>
        <v>0.19147944806060291</v>
      </c>
      <c r="F371" s="25">
        <f t="shared" si="82"/>
        <v>3.19415</v>
      </c>
      <c r="G371" s="25">
        <f t="shared" si="83"/>
        <v>0.19147944806060291</v>
      </c>
      <c r="H371" s="25">
        <f t="shared" si="84"/>
        <v>10.2025942225</v>
      </c>
      <c r="I371" s="25">
        <f t="shared" si="85"/>
        <v>32.588616335798378</v>
      </c>
      <c r="J371" s="25">
        <f t="shared" si="86"/>
        <v>104.09292886899038</v>
      </c>
      <c r="K371" s="25">
        <f t="shared" si="87"/>
        <v>0.61161407902277476</v>
      </c>
      <c r="L371" s="25">
        <f t="shared" si="88"/>
        <v>1.953587110510596</v>
      </c>
      <c r="M371" s="25">
        <f t="shared" ca="1" si="89"/>
        <v>0.19064346890142414</v>
      </c>
      <c r="N371" s="25">
        <f t="shared" ca="1" si="90"/>
        <v>6.9886115458123983E-7</v>
      </c>
      <c r="O371" s="24">
        <f t="shared" ca="1" si="91"/>
        <v>3818629685.0963445</v>
      </c>
      <c r="P371" s="25">
        <f t="shared" ca="1" si="92"/>
        <v>584708817.88828754</v>
      </c>
      <c r="Q371" s="25">
        <f t="shared" ca="1" si="93"/>
        <v>356442699.67939031</v>
      </c>
      <c r="R371">
        <f t="shared" ca="1" si="94"/>
        <v>8.3597915917876797E-4</v>
      </c>
    </row>
    <row r="372" spans="1:18" x14ac:dyDescent="0.2">
      <c r="A372">
        <v>34670</v>
      </c>
      <c r="B372">
        <v>0.22031524833898705</v>
      </c>
      <c r="C372">
        <v>1</v>
      </c>
      <c r="D372" s="83">
        <f t="shared" si="80"/>
        <v>3.4670000000000001</v>
      </c>
      <c r="E372" s="83">
        <f t="shared" si="81"/>
        <v>0.22031524833898705</v>
      </c>
      <c r="F372" s="25">
        <f t="shared" si="82"/>
        <v>3.4670000000000001</v>
      </c>
      <c r="G372" s="25">
        <f t="shared" si="83"/>
        <v>0.22031524833898705</v>
      </c>
      <c r="H372" s="25">
        <f t="shared" si="84"/>
        <v>12.020089</v>
      </c>
      <c r="I372" s="25">
        <f t="shared" si="85"/>
        <v>41.673648563</v>
      </c>
      <c r="J372" s="25">
        <f t="shared" si="86"/>
        <v>144.48253956792101</v>
      </c>
      <c r="K372" s="25">
        <f t="shared" si="87"/>
        <v>0.76383296599126815</v>
      </c>
      <c r="L372" s="25">
        <f t="shared" si="88"/>
        <v>2.6482088930917267</v>
      </c>
      <c r="M372" s="25">
        <f t="shared" ca="1" si="89"/>
        <v>0.22273907431654968</v>
      </c>
      <c r="N372" s="25">
        <f t="shared" ca="1" si="90"/>
        <v>5.8749323695074509E-6</v>
      </c>
      <c r="O372" s="24">
        <f t="shared" ca="1" si="91"/>
        <v>8075838985.0685549</v>
      </c>
      <c r="P372" s="25">
        <f t="shared" ca="1" si="92"/>
        <v>2679276522.3603263</v>
      </c>
      <c r="Q372" s="25">
        <f t="shared" ca="1" si="93"/>
        <v>2441981402.2747436</v>
      </c>
      <c r="R372">
        <f t="shared" ca="1" si="94"/>
        <v>-2.4238259775626325E-3</v>
      </c>
    </row>
    <row r="373" spans="1:18" x14ac:dyDescent="0.2">
      <c r="A373">
        <v>34662.5</v>
      </c>
      <c r="B373">
        <v>0.22407436697751273</v>
      </c>
      <c r="C373">
        <v>1</v>
      </c>
      <c r="D373" s="83">
        <f t="shared" si="80"/>
        <v>3.4662500000000001</v>
      </c>
      <c r="E373" s="83">
        <f t="shared" si="81"/>
        <v>0.22407436697751273</v>
      </c>
      <c r="F373" s="25">
        <f t="shared" si="82"/>
        <v>3.4662500000000001</v>
      </c>
      <c r="G373" s="25">
        <f t="shared" si="83"/>
        <v>0.22407436697751273</v>
      </c>
      <c r="H373" s="25">
        <f t="shared" si="84"/>
        <v>12.0148890625</v>
      </c>
      <c r="I373" s="25">
        <f t="shared" si="85"/>
        <v>41.646609212890624</v>
      </c>
      <c r="J373" s="25">
        <f t="shared" si="86"/>
        <v>144.35755918418212</v>
      </c>
      <c r="K373" s="25">
        <f t="shared" si="87"/>
        <v>0.77669777453580358</v>
      </c>
      <c r="L373" s="25">
        <f t="shared" si="88"/>
        <v>2.6922286609847292</v>
      </c>
      <c r="M373" s="25">
        <f t="shared" ca="1" si="89"/>
        <v>0.22264761787514814</v>
      </c>
      <c r="N373" s="25">
        <f t="shared" ca="1" si="90"/>
        <v>2.0356130010981746E-6</v>
      </c>
      <c r="O373" s="24">
        <f t="shared" ca="1" si="91"/>
        <v>8064065738.7090197</v>
      </c>
      <c r="P373" s="25">
        <f t="shared" ca="1" si="92"/>
        <v>2655058505.1008282</v>
      </c>
      <c r="Q373" s="25">
        <f t="shared" ca="1" si="93"/>
        <v>2432973378.0777874</v>
      </c>
      <c r="R373">
        <f t="shared" ca="1" si="94"/>
        <v>1.426749102364594E-3</v>
      </c>
    </row>
    <row r="374" spans="1:18" x14ac:dyDescent="0.2">
      <c r="A374">
        <v>34641.5</v>
      </c>
      <c r="B374">
        <v>0.22415990078558748</v>
      </c>
      <c r="C374">
        <v>1</v>
      </c>
      <c r="D374" s="83">
        <f t="shared" si="80"/>
        <v>3.4641500000000001</v>
      </c>
      <c r="E374" s="83">
        <f t="shared" si="81"/>
        <v>0.22415990078558748</v>
      </c>
      <c r="F374" s="25">
        <f t="shared" si="82"/>
        <v>3.4641500000000001</v>
      </c>
      <c r="G374" s="25">
        <f t="shared" si="83"/>
        <v>0.22415990078558748</v>
      </c>
      <c r="H374" s="25">
        <f t="shared" si="84"/>
        <v>12.0003352225</v>
      </c>
      <c r="I374" s="25">
        <f t="shared" si="85"/>
        <v>41.570961261023378</v>
      </c>
      <c r="J374" s="25">
        <f t="shared" si="86"/>
        <v>144.00804545237415</v>
      </c>
      <c r="K374" s="25">
        <f t="shared" si="87"/>
        <v>0.77652352030639293</v>
      </c>
      <c r="L374" s="25">
        <f t="shared" si="88"/>
        <v>2.6899939528693912</v>
      </c>
      <c r="M374" s="25">
        <f t="shared" ca="1" si="89"/>
        <v>0.22239163466153583</v>
      </c>
      <c r="N374" s="25">
        <f t="shared" ca="1" si="90"/>
        <v>3.1267650854686398E-6</v>
      </c>
      <c r="O374" s="24">
        <f t="shared" ca="1" si="91"/>
        <v>8031085199.9492569</v>
      </c>
      <c r="P374" s="25">
        <f t="shared" ca="1" si="92"/>
        <v>2587909742.3173399</v>
      </c>
      <c r="Q374" s="25">
        <f t="shared" ca="1" si="93"/>
        <v>2407860444.9372325</v>
      </c>
      <c r="R374">
        <f t="shared" ca="1" si="94"/>
        <v>1.7682661240516484E-3</v>
      </c>
    </row>
    <row r="375" spans="1:18" x14ac:dyDescent="0.2">
      <c r="A375">
        <v>34800</v>
      </c>
      <c r="B375">
        <v>0.22432390851866066</v>
      </c>
      <c r="C375">
        <v>1</v>
      </c>
      <c r="D375" s="83">
        <f t="shared" si="80"/>
        <v>3.48</v>
      </c>
      <c r="E375" s="83">
        <f t="shared" si="81"/>
        <v>0.22432390851866066</v>
      </c>
      <c r="F375" s="25">
        <f t="shared" si="82"/>
        <v>3.48</v>
      </c>
      <c r="G375" s="25">
        <f t="shared" si="83"/>
        <v>0.22432390851866066</v>
      </c>
      <c r="H375" s="25">
        <f t="shared" si="84"/>
        <v>12.1104</v>
      </c>
      <c r="I375" s="25">
        <f t="shared" si="85"/>
        <v>42.144192000000004</v>
      </c>
      <c r="J375" s="25">
        <f t="shared" si="86"/>
        <v>146.66178816000001</v>
      </c>
      <c r="K375" s="25">
        <f t="shared" si="87"/>
        <v>0.78064720164493906</v>
      </c>
      <c r="L375" s="25">
        <f t="shared" si="88"/>
        <v>2.7166522617243878</v>
      </c>
      <c r="M375" s="25">
        <f t="shared" ca="1" si="89"/>
        <v>0.2243271512955437</v>
      </c>
      <c r="N375" s="25">
        <f t="shared" ca="1" si="90"/>
        <v>1.0515601913207992E-11</v>
      </c>
      <c r="O375" s="24">
        <f t="shared" ca="1" si="91"/>
        <v>8279419069.2539387</v>
      </c>
      <c r="P375" s="25">
        <f t="shared" ca="1" si="92"/>
        <v>3119041364.1739779</v>
      </c>
      <c r="Q375" s="25">
        <f t="shared" ca="1" si="93"/>
        <v>2601416546.4113479</v>
      </c>
      <c r="R375">
        <f t="shared" ca="1" si="94"/>
        <v>-3.2427768830445292E-6</v>
      </c>
    </row>
    <row r="376" spans="1:18" x14ac:dyDescent="0.2">
      <c r="A376">
        <v>34543</v>
      </c>
      <c r="B376">
        <v>0.22522303122755474</v>
      </c>
      <c r="C376">
        <v>1</v>
      </c>
      <c r="D376" s="83">
        <f t="shared" si="80"/>
        <v>3.4542999999999999</v>
      </c>
      <c r="E376" s="83">
        <f t="shared" si="81"/>
        <v>0.22522303122755474</v>
      </c>
      <c r="F376" s="25">
        <f t="shared" si="82"/>
        <v>3.4542999999999999</v>
      </c>
      <c r="G376" s="25">
        <f t="shared" si="83"/>
        <v>0.22522303122755474</v>
      </c>
      <c r="H376" s="25">
        <f t="shared" si="84"/>
        <v>11.93218849</v>
      </c>
      <c r="I376" s="25">
        <f t="shared" si="85"/>
        <v>41.217358701007001</v>
      </c>
      <c r="J376" s="25">
        <f t="shared" si="86"/>
        <v>142.37712216088849</v>
      </c>
      <c r="K376" s="25">
        <f t="shared" si="87"/>
        <v>0.77798791676934231</v>
      </c>
      <c r="L376" s="25">
        <f t="shared" si="88"/>
        <v>2.6874036608963392</v>
      </c>
      <c r="M376" s="25">
        <f t="shared" ca="1" si="89"/>
        <v>0.22119281637133797</v>
      </c>
      <c r="N376" s="25">
        <f t="shared" ca="1" si="90"/>
        <v>1.6242631787270345E-5</v>
      </c>
      <c r="O376" s="24">
        <f t="shared" ca="1" si="91"/>
        <v>7876101891.9244928</v>
      </c>
      <c r="P376" s="25">
        <f t="shared" ca="1" si="92"/>
        <v>2285846043.9745107</v>
      </c>
      <c r="Q376" s="25">
        <f t="shared" ca="1" si="93"/>
        <v>2292210093.4825859</v>
      </c>
      <c r="R376">
        <f t="shared" ca="1" si="94"/>
        <v>4.0302148562167683E-3</v>
      </c>
    </row>
    <row r="377" spans="1:18" x14ac:dyDescent="0.2">
      <c r="A377">
        <v>34736</v>
      </c>
      <c r="B377">
        <v>0.22567501769998605</v>
      </c>
      <c r="C377">
        <v>1</v>
      </c>
      <c r="D377" s="83">
        <f t="shared" si="80"/>
        <v>3.4735999999999998</v>
      </c>
      <c r="E377" s="83">
        <f t="shared" si="81"/>
        <v>0.22567501769998605</v>
      </c>
      <c r="F377" s="25">
        <f t="shared" si="82"/>
        <v>3.4735999999999998</v>
      </c>
      <c r="G377" s="25">
        <f t="shared" si="83"/>
        <v>0.22567501769998605</v>
      </c>
      <c r="H377" s="25">
        <f t="shared" si="84"/>
        <v>12.065896959999998</v>
      </c>
      <c r="I377" s="25">
        <f t="shared" si="85"/>
        <v>41.912099680255992</v>
      </c>
      <c r="J377" s="25">
        <f t="shared" si="86"/>
        <v>145.5858694493372</v>
      </c>
      <c r="K377" s="25">
        <f t="shared" si="87"/>
        <v>0.78390474148267153</v>
      </c>
      <c r="L377" s="25">
        <f t="shared" si="88"/>
        <v>2.7229715100142076</v>
      </c>
      <c r="M377" s="25">
        <f t="shared" ca="1" si="89"/>
        <v>0.2235446595606759</v>
      </c>
      <c r="N377" s="25">
        <f t="shared" ca="1" si="90"/>
        <v>4.538425801724986E-6</v>
      </c>
      <c r="O377" s="24">
        <f t="shared" ca="1" si="91"/>
        <v>8179313776.4372549</v>
      </c>
      <c r="P377" s="25">
        <f t="shared" ca="1" si="92"/>
        <v>2897794367.5119448</v>
      </c>
      <c r="Q377" s="25">
        <f t="shared" ca="1" si="93"/>
        <v>2522143808.5364966</v>
      </c>
      <c r="R377">
        <f t="shared" ca="1" si="94"/>
        <v>2.1303581393101456E-3</v>
      </c>
    </row>
    <row r="378" spans="1:18" x14ac:dyDescent="0.2">
      <c r="A378">
        <v>34651</v>
      </c>
      <c r="B378">
        <v>0.22581168281793751</v>
      </c>
      <c r="C378">
        <v>1</v>
      </c>
      <c r="D378" s="83">
        <f t="shared" si="80"/>
        <v>3.4651000000000001</v>
      </c>
      <c r="E378" s="83">
        <f t="shared" si="81"/>
        <v>0.22581168281793751</v>
      </c>
      <c r="F378" s="25">
        <f t="shared" si="82"/>
        <v>3.4651000000000001</v>
      </c>
      <c r="G378" s="25">
        <f t="shared" si="83"/>
        <v>0.22581168281793751</v>
      </c>
      <c r="H378" s="25">
        <f t="shared" si="84"/>
        <v>12.00691801</v>
      </c>
      <c r="I378" s="25">
        <f t="shared" si="85"/>
        <v>41.605171596451001</v>
      </c>
      <c r="J378" s="25">
        <f t="shared" si="86"/>
        <v>144.16608009886235</v>
      </c>
      <c r="K378" s="25">
        <f t="shared" si="87"/>
        <v>0.78246006213243524</v>
      </c>
      <c r="L378" s="25">
        <f t="shared" si="88"/>
        <v>2.7113023612951013</v>
      </c>
      <c r="M378" s="25">
        <f t="shared" ca="1" si="89"/>
        <v>0.22250741928266854</v>
      </c>
      <c r="N378" s="25">
        <f t="shared" ca="1" si="90"/>
        <v>1.0918157510508189E-5</v>
      </c>
      <c r="O378" s="24">
        <f t="shared" ca="1" si="91"/>
        <v>8046007766.8307457</v>
      </c>
      <c r="P378" s="25">
        <f t="shared" ca="1" si="92"/>
        <v>2618165943.1519527</v>
      </c>
      <c r="Q378" s="25">
        <f t="shared" ca="1" si="93"/>
        <v>2419201081.163836</v>
      </c>
      <c r="R378">
        <f t="shared" ca="1" si="94"/>
        <v>3.3042635352689698E-3</v>
      </c>
    </row>
    <row r="379" spans="1:18" x14ac:dyDescent="0.2">
      <c r="A379">
        <v>35536</v>
      </c>
      <c r="B379">
        <v>0.23473826739935025</v>
      </c>
      <c r="C379">
        <v>1</v>
      </c>
      <c r="D379" s="83">
        <f t="shared" si="80"/>
        <v>3.5535999999999999</v>
      </c>
      <c r="E379" s="83">
        <f t="shared" si="81"/>
        <v>0.23473826739935025</v>
      </c>
      <c r="F379" s="25">
        <f t="shared" si="82"/>
        <v>3.5535999999999999</v>
      </c>
      <c r="G379" s="25">
        <f t="shared" si="83"/>
        <v>0.23473826739935025</v>
      </c>
      <c r="H379" s="25">
        <f t="shared" si="84"/>
        <v>12.628072959999999</v>
      </c>
      <c r="I379" s="25">
        <f t="shared" si="85"/>
        <v>44.875120070655996</v>
      </c>
      <c r="J379" s="25">
        <f t="shared" si="86"/>
        <v>159.46822668308315</v>
      </c>
      <c r="K379" s="25">
        <f t="shared" si="87"/>
        <v>0.834165907030331</v>
      </c>
      <c r="L379" s="25">
        <f t="shared" si="88"/>
        <v>2.9642919672229842</v>
      </c>
      <c r="M379" s="25">
        <f t="shared" ca="1" si="89"/>
        <v>0.23341909175586859</v>
      </c>
      <c r="N379" s="25">
        <f t="shared" ca="1" si="90"/>
        <v>1.7402243783552585E-6</v>
      </c>
      <c r="O379" s="24">
        <f t="shared" ca="1" si="91"/>
        <v>9409177302.4119606</v>
      </c>
      <c r="P379" s="25">
        <f t="shared" ca="1" si="92"/>
        <v>6366192425.5487766</v>
      </c>
      <c r="Q379" s="25">
        <f t="shared" ca="1" si="93"/>
        <v>3626503261.40519</v>
      </c>
      <c r="R379">
        <f t="shared" ca="1" si="94"/>
        <v>1.3191756434816626E-3</v>
      </c>
    </row>
    <row r="380" spans="1:18" x14ac:dyDescent="0.2">
      <c r="A380">
        <v>36321</v>
      </c>
      <c r="B380">
        <v>0.24522681105382829</v>
      </c>
      <c r="C380">
        <v>1</v>
      </c>
      <c r="D380" s="83">
        <f t="shared" si="80"/>
        <v>3.6320999999999999</v>
      </c>
      <c r="E380" s="83">
        <f t="shared" si="81"/>
        <v>0.24522681105382829</v>
      </c>
      <c r="F380" s="25">
        <f t="shared" si="82"/>
        <v>3.6320999999999999</v>
      </c>
      <c r="G380" s="25">
        <f t="shared" si="83"/>
        <v>0.24522681105382829</v>
      </c>
      <c r="H380" s="25">
        <f t="shared" si="84"/>
        <v>13.19215041</v>
      </c>
      <c r="I380" s="25">
        <f t="shared" si="85"/>
        <v>47.915209504160998</v>
      </c>
      <c r="J380" s="25">
        <f t="shared" si="86"/>
        <v>174.03283244006315</v>
      </c>
      <c r="K380" s="25">
        <f t="shared" si="87"/>
        <v>0.89068830042860969</v>
      </c>
      <c r="L380" s="25">
        <f t="shared" si="88"/>
        <v>3.2350689759867532</v>
      </c>
      <c r="M380" s="25">
        <f t="shared" ca="1" si="89"/>
        <v>0.24330550498270251</v>
      </c>
      <c r="N380" s="25">
        <f t="shared" ca="1" si="90"/>
        <v>3.6914170189447941E-6</v>
      </c>
      <c r="O380" s="24">
        <f t="shared" ca="1" si="91"/>
        <v>10553477767.35675</v>
      </c>
      <c r="P380" s="25">
        <f t="shared" ca="1" si="92"/>
        <v>11412038661.099659</v>
      </c>
      <c r="Q380" s="25">
        <f t="shared" ca="1" si="93"/>
        <v>4966998861.9300594</v>
      </c>
      <c r="R380">
        <f t="shared" ca="1" si="94"/>
        <v>1.9213060711257834E-3</v>
      </c>
    </row>
    <row r="381" spans="1:18" x14ac:dyDescent="0.2">
      <c r="A381">
        <v>36507</v>
      </c>
      <c r="B381">
        <v>0.24844453767816965</v>
      </c>
      <c r="C381">
        <v>1</v>
      </c>
      <c r="D381" s="83">
        <f t="shared" si="80"/>
        <v>3.6507000000000001</v>
      </c>
      <c r="E381" s="83">
        <f t="shared" si="81"/>
        <v>0.24844453767816965</v>
      </c>
      <c r="F381" s="25">
        <f t="shared" si="82"/>
        <v>3.6507000000000001</v>
      </c>
      <c r="G381" s="25">
        <f t="shared" si="83"/>
        <v>0.24844453767816965</v>
      </c>
      <c r="H381" s="25">
        <f t="shared" si="84"/>
        <v>13.32761049</v>
      </c>
      <c r="I381" s="25">
        <f t="shared" si="85"/>
        <v>48.655107615843001</v>
      </c>
      <c r="J381" s="25">
        <f t="shared" si="86"/>
        <v>177.62520137315803</v>
      </c>
      <c r="K381" s="25">
        <f t="shared" si="87"/>
        <v>0.90699647370169401</v>
      </c>
      <c r="L381" s="25">
        <f t="shared" si="88"/>
        <v>3.3111720265427742</v>
      </c>
      <c r="M381" s="25">
        <f t="shared" ca="1" si="89"/>
        <v>0.24567663217955044</v>
      </c>
      <c r="N381" s="25">
        <f t="shared" ca="1" si="90"/>
        <v>7.6613008492864926E-6</v>
      </c>
      <c r="O381" s="24">
        <f t="shared" ca="1" si="91"/>
        <v>10812814025.482962</v>
      </c>
      <c r="P381" s="25">
        <f t="shared" ca="1" si="92"/>
        <v>12873488821.613699</v>
      </c>
      <c r="Q381" s="25">
        <f t="shared" ca="1" si="93"/>
        <v>5324862285.8575678</v>
      </c>
      <c r="R381">
        <f t="shared" ca="1" si="94"/>
        <v>2.7679054986192164E-3</v>
      </c>
    </row>
    <row r="382" spans="1:18" x14ac:dyDescent="0.2">
      <c r="A382">
        <v>38438</v>
      </c>
      <c r="B382">
        <v>0.26796507912287615</v>
      </c>
      <c r="C382">
        <v>1</v>
      </c>
      <c r="D382" s="83">
        <f t="shared" si="80"/>
        <v>3.8437999999999999</v>
      </c>
      <c r="E382" s="83">
        <f t="shared" si="81"/>
        <v>0.26796507912287615</v>
      </c>
      <c r="F382" s="25">
        <f t="shared" si="82"/>
        <v>3.8437999999999999</v>
      </c>
      <c r="G382" s="25">
        <f t="shared" si="83"/>
        <v>0.26796507912287615</v>
      </c>
      <c r="H382" s="25">
        <f t="shared" si="84"/>
        <v>14.77479844</v>
      </c>
      <c r="I382" s="25">
        <f t="shared" si="85"/>
        <v>56.791370243671999</v>
      </c>
      <c r="J382" s="25">
        <f t="shared" si="86"/>
        <v>218.29466894262643</v>
      </c>
      <c r="K382" s="25">
        <f t="shared" si="87"/>
        <v>1.0300041711325114</v>
      </c>
      <c r="L382" s="25">
        <f t="shared" si="88"/>
        <v>3.9591300329991475</v>
      </c>
      <c r="M382" s="25">
        <f t="shared" ca="1" si="89"/>
        <v>0.27094067548336898</v>
      </c>
      <c r="N382" s="25">
        <f t="shared" ca="1" si="90"/>
        <v>8.854173700578159E-6</v>
      </c>
      <c r="O382" s="24">
        <f t="shared" ca="1" si="91"/>
        <v>13151351549.152332</v>
      </c>
      <c r="P382" s="25">
        <f t="shared" ca="1" si="92"/>
        <v>35151974422.282921</v>
      </c>
      <c r="Q382" s="25">
        <f t="shared" ca="1" si="93"/>
        <v>10066390198.640305</v>
      </c>
      <c r="R382">
        <f t="shared" ca="1" si="94"/>
        <v>-2.9755963604928271E-3</v>
      </c>
    </row>
    <row r="383" spans="1:18" x14ac:dyDescent="0.2">
      <c r="A383">
        <v>39128</v>
      </c>
      <c r="B383">
        <v>0.27678692637226149</v>
      </c>
      <c r="C383">
        <v>1</v>
      </c>
      <c r="D383" s="83">
        <f t="shared" si="80"/>
        <v>3.9127999999999998</v>
      </c>
      <c r="E383" s="83">
        <f t="shared" si="81"/>
        <v>0.27678692637226149</v>
      </c>
      <c r="F383" s="25">
        <f t="shared" si="82"/>
        <v>3.9127999999999998</v>
      </c>
      <c r="G383" s="25">
        <f t="shared" si="83"/>
        <v>0.27678692637226149</v>
      </c>
      <c r="H383" s="25">
        <f t="shared" si="84"/>
        <v>15.310003839999998</v>
      </c>
      <c r="I383" s="25">
        <f t="shared" si="85"/>
        <v>59.904983025151992</v>
      </c>
      <c r="J383" s="25">
        <f t="shared" si="86"/>
        <v>234.39621758081469</v>
      </c>
      <c r="K383" s="25">
        <f t="shared" si="87"/>
        <v>1.0830118855093847</v>
      </c>
      <c r="L383" s="25">
        <f t="shared" si="88"/>
        <v>4.2376089056211201</v>
      </c>
      <c r="M383" s="25">
        <f t="shared" ca="1" si="89"/>
        <v>0.28025474571871334</v>
      </c>
      <c r="N383" s="25">
        <f t="shared" ca="1" si="90"/>
        <v>1.2025771019625738E-5</v>
      </c>
      <c r="O383" s="24">
        <f t="shared" ca="1" si="91"/>
        <v>13799230729.56703</v>
      </c>
      <c r="P383" s="25">
        <f t="shared" ca="1" si="92"/>
        <v>46751049579.343399</v>
      </c>
      <c r="Q383" s="25">
        <f t="shared" ca="1" si="93"/>
        <v>12266412687.417618</v>
      </c>
      <c r="R383">
        <f t="shared" ca="1" si="94"/>
        <v>-3.4678193464518503E-3</v>
      </c>
    </row>
    <row r="384" spans="1:18" x14ac:dyDescent="0.2">
      <c r="A384">
        <v>39198</v>
      </c>
      <c r="B384">
        <v>0.27857533333023027</v>
      </c>
      <c r="C384">
        <v>1</v>
      </c>
      <c r="D384" s="83">
        <f t="shared" si="80"/>
        <v>3.9198</v>
      </c>
      <c r="E384" s="83">
        <f t="shared" si="81"/>
        <v>0.27857533333023027</v>
      </c>
      <c r="F384" s="25">
        <f t="shared" si="82"/>
        <v>3.9198</v>
      </c>
      <c r="G384" s="25">
        <f t="shared" si="83"/>
        <v>0.27857533333023027</v>
      </c>
      <c r="H384" s="25">
        <f t="shared" si="84"/>
        <v>15.36483204</v>
      </c>
      <c r="I384" s="25">
        <f t="shared" si="85"/>
        <v>60.227068630391997</v>
      </c>
      <c r="J384" s="25">
        <f t="shared" si="86"/>
        <v>236.07806361741055</v>
      </c>
      <c r="K384" s="25">
        <f t="shared" si="87"/>
        <v>1.0919595915878366</v>
      </c>
      <c r="L384" s="25">
        <f t="shared" si="88"/>
        <v>4.2802632071060023</v>
      </c>
      <c r="M384" s="25">
        <f t="shared" ca="1" si="89"/>
        <v>0.28120808004472408</v>
      </c>
      <c r="N384" s="25">
        <f t="shared" ca="1" si="90"/>
        <v>6.9313552626779855E-6</v>
      </c>
      <c r="O384" s="24">
        <f t="shared" ca="1" si="91"/>
        <v>13858688178.696074</v>
      </c>
      <c r="P384" s="25">
        <f t="shared" ca="1" si="92"/>
        <v>48049399212.977249</v>
      </c>
      <c r="Q384" s="25">
        <f t="shared" ca="1" si="93"/>
        <v>12505991671.583956</v>
      </c>
      <c r="R384">
        <f t="shared" ca="1" si="94"/>
        <v>-2.6327467144938166E-3</v>
      </c>
    </row>
    <row r="385" spans="1:18" x14ac:dyDescent="0.2">
      <c r="A385">
        <v>18729</v>
      </c>
      <c r="B385">
        <v>6.8206048973357192E-2</v>
      </c>
      <c r="C385">
        <v>1</v>
      </c>
      <c r="D385" s="83">
        <f t="shared" si="80"/>
        <v>1.8729</v>
      </c>
      <c r="E385" s="83">
        <f t="shared" si="81"/>
        <v>6.8206048973357192E-2</v>
      </c>
      <c r="F385" s="25">
        <f t="shared" si="82"/>
        <v>1.8729</v>
      </c>
      <c r="G385" s="25">
        <f t="shared" si="83"/>
        <v>6.8206048973357192E-2</v>
      </c>
      <c r="H385" s="25">
        <f t="shared" si="84"/>
        <v>3.50775441</v>
      </c>
      <c r="I385" s="25">
        <f t="shared" si="85"/>
        <v>6.5696732344889996</v>
      </c>
      <c r="J385" s="25">
        <f t="shared" si="86"/>
        <v>12.304341000874448</v>
      </c>
      <c r="K385" s="25">
        <f t="shared" si="87"/>
        <v>0.12774310912220069</v>
      </c>
      <c r="L385" s="25">
        <f t="shared" si="88"/>
        <v>0.23925006907496968</v>
      </c>
      <c r="M385" s="25">
        <f t="shared" ca="1" si="89"/>
        <v>6.8592861379161013E-2</v>
      </c>
      <c r="N385" s="25">
        <f t="shared" ca="1" si="90"/>
        <v>1.4962383728374019E-7</v>
      </c>
      <c r="O385" s="24">
        <f t="shared" ca="1" si="91"/>
        <v>37703295042.19043</v>
      </c>
      <c r="P385" s="25">
        <f t="shared" ca="1" si="92"/>
        <v>15994389658.424471</v>
      </c>
      <c r="Q385" s="25">
        <f t="shared" ca="1" si="93"/>
        <v>2889339221.2658787</v>
      </c>
      <c r="R385">
        <f t="shared" ca="1" si="94"/>
        <v>-3.8681240580382137E-4</v>
      </c>
    </row>
    <row r="386" spans="1:18" x14ac:dyDescent="0.2">
      <c r="A386">
        <v>23156.5</v>
      </c>
      <c r="B386">
        <v>0.10640347369020502</v>
      </c>
      <c r="C386">
        <v>1</v>
      </c>
      <c r="D386" s="83">
        <f t="shared" si="80"/>
        <v>2.3156500000000002</v>
      </c>
      <c r="E386" s="83">
        <f t="shared" si="81"/>
        <v>0.10640347369020502</v>
      </c>
      <c r="F386" s="25">
        <f t="shared" si="82"/>
        <v>2.3156500000000002</v>
      </c>
      <c r="G386" s="25">
        <f t="shared" si="83"/>
        <v>0.10640347369020502</v>
      </c>
      <c r="H386" s="25">
        <f t="shared" si="84"/>
        <v>5.3622349225000008</v>
      </c>
      <c r="I386" s="25">
        <f t="shared" si="85"/>
        <v>12.417059298287128</v>
      </c>
      <c r="J386" s="25">
        <f t="shared" si="86"/>
        <v>28.753563364078591</v>
      </c>
      <c r="K386" s="25">
        <f t="shared" si="87"/>
        <v>0.24639320385072327</v>
      </c>
      <c r="L386" s="25">
        <f t="shared" si="88"/>
        <v>0.5705604224969274</v>
      </c>
      <c r="M386" s="25">
        <f t="shared" ca="1" si="89"/>
        <v>0.10332958401747896</v>
      </c>
      <c r="N386" s="25">
        <f t="shared" ca="1" si="90"/>
        <v>9.4487977200918737E-6</v>
      </c>
      <c r="O386" s="24">
        <f t="shared" ca="1" si="91"/>
        <v>7435734061.5290403</v>
      </c>
      <c r="P386" s="25">
        <f t="shared" ca="1" si="92"/>
        <v>19941500515.558571</v>
      </c>
      <c r="Q386" s="25">
        <f t="shared" ca="1" si="93"/>
        <v>1875584769.2421081</v>
      </c>
      <c r="R386">
        <f t="shared" ca="1" si="94"/>
        <v>3.0738896727260517E-3</v>
      </c>
    </row>
    <row r="387" spans="1:18" x14ac:dyDescent="0.2">
      <c r="A387">
        <v>23242</v>
      </c>
      <c r="B387">
        <v>0.10455434183561012</v>
      </c>
      <c r="C387">
        <v>1</v>
      </c>
      <c r="D387" s="83">
        <f t="shared" si="80"/>
        <v>2.3241999999999998</v>
      </c>
      <c r="E387" s="83">
        <f t="shared" si="81"/>
        <v>0.10455434183561012</v>
      </c>
      <c r="F387" s="25">
        <f t="shared" si="82"/>
        <v>2.3241999999999998</v>
      </c>
      <c r="G387" s="25">
        <f t="shared" si="83"/>
        <v>0.10455434183561012</v>
      </c>
      <c r="H387" s="25">
        <f t="shared" si="84"/>
        <v>5.401905639999999</v>
      </c>
      <c r="I387" s="25">
        <f t="shared" si="85"/>
        <v>12.555109088487997</v>
      </c>
      <c r="J387" s="25">
        <f t="shared" si="86"/>
        <v>29.180584543463802</v>
      </c>
      <c r="K387" s="25">
        <f t="shared" si="87"/>
        <v>0.24300520129432501</v>
      </c>
      <c r="L387" s="25">
        <f t="shared" si="88"/>
        <v>0.56479268884827016</v>
      </c>
      <c r="M387" s="25">
        <f t="shared" ca="1" si="89"/>
        <v>0.10406152246304619</v>
      </c>
      <c r="N387" s="25">
        <f t="shared" ca="1" si="90"/>
        <v>2.4287093397430526E-7</v>
      </c>
      <c r="O387" s="24">
        <f t="shared" ca="1" si="91"/>
        <v>7117642710.6417198</v>
      </c>
      <c r="P387" s="25">
        <f t="shared" ca="1" si="92"/>
        <v>19884611902.188965</v>
      </c>
      <c r="Q387" s="25">
        <f t="shared" ca="1" si="93"/>
        <v>1846290843.4128826</v>
      </c>
      <c r="R387">
        <f t="shared" ca="1" si="94"/>
        <v>4.928193725639296E-4</v>
      </c>
    </row>
    <row r="388" spans="1:18" x14ac:dyDescent="0.2">
      <c r="A388">
        <v>23342</v>
      </c>
      <c r="B388">
        <v>0.10526859588353187</v>
      </c>
      <c r="C388">
        <v>1</v>
      </c>
      <c r="D388" s="83">
        <f t="shared" si="80"/>
        <v>2.3342000000000001</v>
      </c>
      <c r="E388" s="83">
        <f t="shared" si="81"/>
        <v>0.10526859588353187</v>
      </c>
      <c r="F388" s="25">
        <f t="shared" si="82"/>
        <v>2.3342000000000001</v>
      </c>
      <c r="G388" s="25">
        <f t="shared" si="83"/>
        <v>0.10526859588353187</v>
      </c>
      <c r="H388" s="25">
        <f t="shared" si="84"/>
        <v>5.44848964</v>
      </c>
      <c r="I388" s="25">
        <f t="shared" si="85"/>
        <v>12.717864517688</v>
      </c>
      <c r="J388" s="25">
        <f t="shared" si="86"/>
        <v>29.68603935718733</v>
      </c>
      <c r="K388" s="25">
        <f t="shared" si="87"/>
        <v>0.2457179565113401</v>
      </c>
      <c r="L388" s="25">
        <f t="shared" si="88"/>
        <v>0.57355485408877005</v>
      </c>
      <c r="M388" s="25">
        <f t="shared" ca="1" si="89"/>
        <v>0.10492052975759236</v>
      </c>
      <c r="N388" s="25">
        <f t="shared" ca="1" si="90"/>
        <v>1.2115002802653391E-7</v>
      </c>
      <c r="O388" s="24">
        <f t="shared" ca="1" si="91"/>
        <v>6756166049.4805841</v>
      </c>
      <c r="P388" s="25">
        <f t="shared" ca="1" si="92"/>
        <v>19811596555.31102</v>
      </c>
      <c r="Q388" s="25">
        <f t="shared" ca="1" si="93"/>
        <v>1811757323.1954095</v>
      </c>
      <c r="R388">
        <f t="shared" ca="1" si="94"/>
        <v>3.4806612593950292E-4</v>
      </c>
    </row>
    <row r="389" spans="1:18" x14ac:dyDescent="0.2">
      <c r="A389">
        <v>23386</v>
      </c>
      <c r="B389">
        <v>0.10595215058633094</v>
      </c>
      <c r="C389">
        <v>1</v>
      </c>
      <c r="D389" s="83">
        <f t="shared" si="80"/>
        <v>2.3386</v>
      </c>
      <c r="E389" s="83">
        <f t="shared" si="81"/>
        <v>0.10595215058633094</v>
      </c>
      <c r="F389" s="25">
        <f t="shared" si="82"/>
        <v>2.3386</v>
      </c>
      <c r="G389" s="25">
        <f t="shared" si="83"/>
        <v>0.10595215058633094</v>
      </c>
      <c r="H389" s="25">
        <f t="shared" si="84"/>
        <v>5.4690499600000004</v>
      </c>
      <c r="I389" s="25">
        <f t="shared" si="85"/>
        <v>12.789920236456002</v>
      </c>
      <c r="J389" s="25">
        <f t="shared" si="86"/>
        <v>29.910507464976007</v>
      </c>
      <c r="K389" s="25">
        <f t="shared" si="87"/>
        <v>0.24777969936119354</v>
      </c>
      <c r="L389" s="25">
        <f t="shared" si="88"/>
        <v>0.57945760492608722</v>
      </c>
      <c r="M389" s="25">
        <f t="shared" ca="1" si="89"/>
        <v>0.10529949680039105</v>
      </c>
      <c r="N389" s="25">
        <f t="shared" ca="1" si="90"/>
        <v>4.2595696430166611E-7</v>
      </c>
      <c r="O389" s="24">
        <f t="shared" ca="1" si="91"/>
        <v>6600687238.9248123</v>
      </c>
      <c r="P389" s="25">
        <f t="shared" ca="1" si="92"/>
        <v>19777266230.90229</v>
      </c>
      <c r="Q389" s="25">
        <f t="shared" ca="1" si="93"/>
        <v>1796473986.0756707</v>
      </c>
      <c r="R389">
        <f t="shared" ca="1" si="94"/>
        <v>6.5265378593988566E-4</v>
      </c>
    </row>
    <row r="390" spans="1:18" x14ac:dyDescent="0.2">
      <c r="A390">
        <v>28376.5</v>
      </c>
      <c r="B390">
        <v>0.1531476771029554</v>
      </c>
      <c r="C390">
        <v>1</v>
      </c>
      <c r="D390" s="83">
        <f t="shared" si="80"/>
        <v>2.83765</v>
      </c>
      <c r="E390" s="83">
        <f t="shared" si="81"/>
        <v>0.1531476771029554</v>
      </c>
      <c r="F390" s="25">
        <f t="shared" si="82"/>
        <v>2.83765</v>
      </c>
      <c r="G390" s="25">
        <f t="shared" si="83"/>
        <v>0.1531476771029554</v>
      </c>
      <c r="H390" s="25">
        <f t="shared" si="84"/>
        <v>8.0522575224999997</v>
      </c>
      <c r="I390" s="25">
        <f t="shared" si="85"/>
        <v>22.849488558722125</v>
      </c>
      <c r="J390" s="25">
        <f t="shared" si="86"/>
        <v>64.838851208657843</v>
      </c>
      <c r="K390" s="25">
        <f t="shared" si="87"/>
        <v>0.43457950593120143</v>
      </c>
      <c r="L390" s="25">
        <f t="shared" si="88"/>
        <v>1.2331845350056738</v>
      </c>
      <c r="M390" s="25">
        <f t="shared" ca="1" si="89"/>
        <v>0.15226269503330603</v>
      </c>
      <c r="N390" s="25">
        <f t="shared" ca="1" si="90"/>
        <v>7.83193263600893E-7</v>
      </c>
      <c r="O390" s="24">
        <f t="shared" ca="1" si="91"/>
        <v>152064326.16014186</v>
      </c>
      <c r="P390" s="25">
        <f t="shared" ca="1" si="92"/>
        <v>9049317616.4816265</v>
      </c>
      <c r="Q390" s="25">
        <f t="shared" ca="1" si="93"/>
        <v>169107165.53623191</v>
      </c>
      <c r="R390">
        <f t="shared" ca="1" si="94"/>
        <v>8.8498206964937598E-4</v>
      </c>
    </row>
    <row r="391" spans="1:18" x14ac:dyDescent="0.2">
      <c r="A391">
        <v>28594</v>
      </c>
      <c r="B391">
        <v>0.15471051005872957</v>
      </c>
      <c r="C391">
        <v>1</v>
      </c>
      <c r="D391" s="83">
        <f t="shared" si="80"/>
        <v>2.8593999999999999</v>
      </c>
      <c r="E391" s="83">
        <f t="shared" si="81"/>
        <v>0.15471051005872957</v>
      </c>
      <c r="F391" s="25">
        <f t="shared" si="82"/>
        <v>2.8593999999999999</v>
      </c>
      <c r="G391" s="25">
        <f t="shared" si="83"/>
        <v>0.15471051005872957</v>
      </c>
      <c r="H391" s="25">
        <f t="shared" si="84"/>
        <v>8.1761683600000001</v>
      </c>
      <c r="I391" s="25">
        <f t="shared" si="85"/>
        <v>23.378935808584</v>
      </c>
      <c r="J391" s="25">
        <f t="shared" si="86"/>
        <v>66.849729051065083</v>
      </c>
      <c r="K391" s="25">
        <f t="shared" si="87"/>
        <v>0.44237923246193134</v>
      </c>
      <c r="L391" s="25">
        <f t="shared" si="88"/>
        <v>1.2649391773016465</v>
      </c>
      <c r="M391" s="25">
        <f t="shared" ca="1" si="89"/>
        <v>0.15448894675587749</v>
      </c>
      <c r="N391" s="25">
        <f t="shared" ca="1" si="90"/>
        <v>4.9090297170724603E-8</v>
      </c>
      <c r="O391" s="24">
        <f t="shared" ca="1" si="91"/>
        <v>248508725.77706009</v>
      </c>
      <c r="P391" s="25">
        <f t="shared" ca="1" si="92"/>
        <v>8412020521.3793106</v>
      </c>
      <c r="Q391" s="25">
        <f t="shared" ca="1" si="93"/>
        <v>128119406.14161761</v>
      </c>
      <c r="R391">
        <f t="shared" ca="1" si="94"/>
        <v>2.215633028520847E-4</v>
      </c>
    </row>
    <row r="392" spans="1:18" x14ac:dyDescent="0.2">
      <c r="A392">
        <v>28611</v>
      </c>
      <c r="B392">
        <v>0.14979846950926776</v>
      </c>
      <c r="C392">
        <v>1</v>
      </c>
      <c r="D392" s="83">
        <f t="shared" si="80"/>
        <v>2.8611</v>
      </c>
      <c r="E392" s="83">
        <f t="shared" si="81"/>
        <v>0.14979846950926776</v>
      </c>
      <c r="F392" s="25">
        <f t="shared" si="82"/>
        <v>2.8611</v>
      </c>
      <c r="G392" s="25">
        <f t="shared" si="83"/>
        <v>0.14979846950926776</v>
      </c>
      <c r="H392" s="25">
        <f t="shared" si="84"/>
        <v>8.1858932099999997</v>
      </c>
      <c r="I392" s="25">
        <f t="shared" si="85"/>
        <v>23.420659063130998</v>
      </c>
      <c r="J392" s="25">
        <f t="shared" si="86"/>
        <v>67.008847645524099</v>
      </c>
      <c r="K392" s="25">
        <f t="shared" si="87"/>
        <v>0.42858840111296598</v>
      </c>
      <c r="L392" s="25">
        <f t="shared" si="88"/>
        <v>1.2262342744243069</v>
      </c>
      <c r="M392" s="25">
        <f t="shared" ca="1" si="89"/>
        <v>0.15466358423187238</v>
      </c>
      <c r="N392" s="25">
        <f t="shared" ca="1" si="90"/>
        <v>2.3669341264104215E-5</v>
      </c>
      <c r="O392" s="24">
        <f t="shared" ca="1" si="91"/>
        <v>256967064.87527758</v>
      </c>
      <c r="P392" s="25">
        <f t="shared" ca="1" si="92"/>
        <v>8362270232.7113419</v>
      </c>
      <c r="Q392" s="25">
        <f t="shared" ca="1" si="93"/>
        <v>125123204.60442564</v>
      </c>
      <c r="R392">
        <f t="shared" ca="1" si="94"/>
        <v>-4.8651147226046187E-3</v>
      </c>
    </row>
    <row r="393" spans="1:18" x14ac:dyDescent="0.2">
      <c r="A393">
        <v>29313</v>
      </c>
      <c r="B393">
        <v>0.17165455562543086</v>
      </c>
      <c r="C393">
        <v>1</v>
      </c>
      <c r="D393" s="83">
        <f t="shared" si="80"/>
        <v>2.9312999999999998</v>
      </c>
      <c r="E393" s="83">
        <f t="shared" si="81"/>
        <v>0.17165455562543086</v>
      </c>
      <c r="F393" s="25">
        <f t="shared" si="82"/>
        <v>2.9312999999999998</v>
      </c>
      <c r="G393" s="25">
        <f t="shared" si="83"/>
        <v>0.17165455562543086</v>
      </c>
      <c r="H393" s="25">
        <f t="shared" si="84"/>
        <v>8.5925196899999996</v>
      </c>
      <c r="I393" s="25">
        <f t="shared" si="85"/>
        <v>25.187252967296995</v>
      </c>
      <c r="J393" s="25">
        <f t="shared" si="86"/>
        <v>73.831394623037681</v>
      </c>
      <c r="K393" s="25">
        <f t="shared" si="87"/>
        <v>0.50317099890482542</v>
      </c>
      <c r="L393" s="25">
        <f t="shared" si="88"/>
        <v>1.4749451490897147</v>
      </c>
      <c r="M393" s="25">
        <f t="shared" ca="1" si="89"/>
        <v>0.16195505200299631</v>
      </c>
      <c r="N393" s="25">
        <f t="shared" ca="1" si="90"/>
        <v>9.4080370521620893E-5</v>
      </c>
      <c r="O393" s="24">
        <f t="shared" ca="1" si="91"/>
        <v>714392095.50557816</v>
      </c>
      <c r="P393" s="25">
        <f t="shared" ca="1" si="92"/>
        <v>6335055888.47894</v>
      </c>
      <c r="Q393" s="25">
        <f t="shared" ca="1" si="93"/>
        <v>30336006.547817349</v>
      </c>
      <c r="R393">
        <f t="shared" ca="1" si="94"/>
        <v>9.6995036224345466E-3</v>
      </c>
    </row>
    <row r="394" spans="1:18" x14ac:dyDescent="0.2">
      <c r="A394">
        <v>29330</v>
      </c>
      <c r="B394">
        <v>0.15844364969855376</v>
      </c>
      <c r="C394">
        <v>1</v>
      </c>
      <c r="D394" s="83">
        <f t="shared" si="80"/>
        <v>2.9329999999999998</v>
      </c>
      <c r="E394" s="83">
        <f t="shared" si="81"/>
        <v>0.15844364969855376</v>
      </c>
      <c r="F394" s="25">
        <f t="shared" si="82"/>
        <v>2.9329999999999998</v>
      </c>
      <c r="G394" s="25">
        <f t="shared" si="83"/>
        <v>0.15844364969855376</v>
      </c>
      <c r="H394" s="25">
        <f t="shared" si="84"/>
        <v>8.6024889999999985</v>
      </c>
      <c r="I394" s="25">
        <f t="shared" si="85"/>
        <v>25.231100236999993</v>
      </c>
      <c r="J394" s="25">
        <f t="shared" si="86"/>
        <v>74.00281699512098</v>
      </c>
      <c r="K394" s="25">
        <f t="shared" si="87"/>
        <v>0.46471522456585818</v>
      </c>
      <c r="L394" s="25">
        <f t="shared" si="88"/>
        <v>1.3630097536516619</v>
      </c>
      <c r="M394" s="25">
        <f t="shared" ca="1" si="89"/>
        <v>0.16213356253870831</v>
      </c>
      <c r="N394" s="25">
        <f t="shared" ca="1" si="90"/>
        <v>1.3615456767937393E-5</v>
      </c>
      <c r="O394" s="24">
        <f t="shared" ca="1" si="91"/>
        <v>727931976.94127703</v>
      </c>
      <c r="P394" s="25">
        <f t="shared" ca="1" si="92"/>
        <v>6287004872.1718483</v>
      </c>
      <c r="Q394" s="25">
        <f t="shared" ca="1" si="93"/>
        <v>28793361.356261212</v>
      </c>
      <c r="R394">
        <f t="shared" ca="1" si="94"/>
        <v>-3.6899128401545467E-3</v>
      </c>
    </row>
    <row r="395" spans="1:18" x14ac:dyDescent="0.2">
      <c r="A395">
        <v>29354.5</v>
      </c>
      <c r="B395">
        <v>0.15833209441146337</v>
      </c>
      <c r="C395">
        <v>1</v>
      </c>
      <c r="D395" s="83">
        <f t="shared" si="80"/>
        <v>2.9354499999999999</v>
      </c>
      <c r="E395" s="83">
        <f t="shared" si="81"/>
        <v>0.15833209441146337</v>
      </c>
      <c r="F395" s="25">
        <f t="shared" si="82"/>
        <v>2.9354499999999999</v>
      </c>
      <c r="G395" s="25">
        <f t="shared" si="83"/>
        <v>0.15833209441146337</v>
      </c>
      <c r="H395" s="25">
        <f t="shared" si="84"/>
        <v>8.6168667024999994</v>
      </c>
      <c r="I395" s="25">
        <f t="shared" si="85"/>
        <v>25.294381361853624</v>
      </c>
      <c r="J395" s="25">
        <f t="shared" si="86"/>
        <v>74.250391768653216</v>
      </c>
      <c r="K395" s="25">
        <f t="shared" si="87"/>
        <v>0.46477594654013016</v>
      </c>
      <c r="L395" s="25">
        <f t="shared" si="88"/>
        <v>1.3643265522712251</v>
      </c>
      <c r="M395" s="25">
        <f t="shared" ca="1" si="89"/>
        <v>0.16239098880955577</v>
      </c>
      <c r="N395" s="25">
        <f t="shared" ca="1" si="90"/>
        <v>1.6474623734865862E-5</v>
      </c>
      <c r="O395" s="24">
        <f t="shared" ca="1" si="91"/>
        <v>747637241.24138808</v>
      </c>
      <c r="P395" s="25">
        <f t="shared" ca="1" si="92"/>
        <v>6217874563.4782133</v>
      </c>
      <c r="Q395" s="25">
        <f t="shared" ca="1" si="93"/>
        <v>26637197.253278464</v>
      </c>
      <c r="R395">
        <f t="shared" ca="1" si="94"/>
        <v>-4.0588943980923997E-3</v>
      </c>
    </row>
    <row r="396" spans="1:18" x14ac:dyDescent="0.2">
      <c r="A396">
        <v>29442.5</v>
      </c>
      <c r="B396">
        <v>0.17541387634702857</v>
      </c>
      <c r="C396">
        <v>1</v>
      </c>
      <c r="D396" s="83">
        <f t="shared" si="80"/>
        <v>2.9442499999999998</v>
      </c>
      <c r="E396" s="83">
        <f t="shared" si="81"/>
        <v>0.17541387634702857</v>
      </c>
      <c r="F396" s="25">
        <f t="shared" si="82"/>
        <v>2.9442499999999998</v>
      </c>
      <c r="G396" s="25">
        <f t="shared" si="83"/>
        <v>0.17541387634702857</v>
      </c>
      <c r="H396" s="25">
        <f t="shared" si="84"/>
        <v>8.6686080624999988</v>
      </c>
      <c r="I396" s="25">
        <f t="shared" si="85"/>
        <v>25.522549288015618</v>
      </c>
      <c r="J396" s="25">
        <f t="shared" si="86"/>
        <v>75.144765741239979</v>
      </c>
      <c r="K396" s="25">
        <f t="shared" si="87"/>
        <v>0.51646230543473881</v>
      </c>
      <c r="L396" s="25">
        <f t="shared" si="88"/>
        <v>1.5205941427762297</v>
      </c>
      <c r="M396" s="25">
        <f t="shared" ca="1" si="89"/>
        <v>0.1633171904350334</v>
      </c>
      <c r="N396" s="25">
        <f t="shared" ca="1" si="90"/>
        <v>1.4632981005346241E-4</v>
      </c>
      <c r="O396" s="24">
        <f t="shared" ca="1" si="91"/>
        <v>820262294.91975856</v>
      </c>
      <c r="P396" s="25">
        <f t="shared" ca="1" si="92"/>
        <v>5970792951.5927553</v>
      </c>
      <c r="Q396" s="25">
        <f t="shared" ca="1" si="93"/>
        <v>19553232.407442972</v>
      </c>
      <c r="R396">
        <f t="shared" ca="1" si="94"/>
        <v>1.209668591199517E-2</v>
      </c>
    </row>
    <row r="397" spans="1:18" x14ac:dyDescent="0.2">
      <c r="A397">
        <v>29442.5</v>
      </c>
      <c r="B397">
        <v>0.1761038763477876</v>
      </c>
      <c r="C397">
        <v>1</v>
      </c>
      <c r="D397" s="83">
        <f t="shared" si="80"/>
        <v>2.9442499999999998</v>
      </c>
      <c r="E397" s="83">
        <f t="shared" si="81"/>
        <v>0.1761038763477876</v>
      </c>
      <c r="F397" s="25">
        <f t="shared" si="82"/>
        <v>2.9442499999999998</v>
      </c>
      <c r="G397" s="25">
        <f t="shared" si="83"/>
        <v>0.1761038763477876</v>
      </c>
      <c r="H397" s="25">
        <f t="shared" si="84"/>
        <v>8.6686080624999988</v>
      </c>
      <c r="I397" s="25">
        <f t="shared" si="85"/>
        <v>25.522549288015618</v>
      </c>
      <c r="J397" s="25">
        <f t="shared" si="86"/>
        <v>75.144765741239979</v>
      </c>
      <c r="K397" s="25">
        <f t="shared" si="87"/>
        <v>0.51849383793697357</v>
      </c>
      <c r="L397" s="25">
        <f t="shared" si="88"/>
        <v>1.5265754823459343</v>
      </c>
      <c r="M397" s="25">
        <f t="shared" ca="1" si="89"/>
        <v>0.1633171904350334</v>
      </c>
      <c r="N397" s="25">
        <f t="shared" ca="1" si="90"/>
        <v>1.6349933663142665E-4</v>
      </c>
      <c r="O397" s="24">
        <f t="shared" ca="1" si="91"/>
        <v>820262294.91975856</v>
      </c>
      <c r="P397" s="25">
        <f t="shared" ca="1" si="92"/>
        <v>5970792951.5927553</v>
      </c>
      <c r="Q397" s="25">
        <f t="shared" ca="1" si="93"/>
        <v>19553232.407442972</v>
      </c>
      <c r="R397">
        <f t="shared" ca="1" si="94"/>
        <v>1.2786685912754198E-2</v>
      </c>
    </row>
    <row r="398" spans="1:18" x14ac:dyDescent="0.2">
      <c r="A398">
        <v>29447.5</v>
      </c>
      <c r="B398">
        <v>0.17478013399099088</v>
      </c>
      <c r="C398">
        <v>1</v>
      </c>
      <c r="D398" s="83">
        <f t="shared" si="80"/>
        <v>2.94475</v>
      </c>
      <c r="E398" s="83">
        <f t="shared" si="81"/>
        <v>0.17478013399099088</v>
      </c>
      <c r="F398" s="25">
        <f t="shared" si="82"/>
        <v>2.94475</v>
      </c>
      <c r="G398" s="25">
        <f t="shared" si="83"/>
        <v>0.17478013399099088</v>
      </c>
      <c r="H398" s="25">
        <f t="shared" si="84"/>
        <v>8.6715525625000005</v>
      </c>
      <c r="I398" s="25">
        <f t="shared" si="85"/>
        <v>25.535554408421877</v>
      </c>
      <c r="J398" s="25">
        <f t="shared" si="86"/>
        <v>75.195823844200319</v>
      </c>
      <c r="K398" s="25">
        <f t="shared" si="87"/>
        <v>0.51468379956997035</v>
      </c>
      <c r="L398" s="25">
        <f t="shared" si="88"/>
        <v>1.5156151187836702</v>
      </c>
      <c r="M398" s="25">
        <f t="shared" ca="1" si="89"/>
        <v>0.16336988919886064</v>
      </c>
      <c r="N398" s="25">
        <f t="shared" ca="1" si="90"/>
        <v>1.3019368621633518E-4</v>
      </c>
      <c r="O398" s="24">
        <f t="shared" ca="1" si="91"/>
        <v>824474551.20098519</v>
      </c>
      <c r="P398" s="25">
        <f t="shared" ca="1" si="92"/>
        <v>5956814150.743928</v>
      </c>
      <c r="Q398" s="25">
        <f t="shared" ca="1" si="93"/>
        <v>19182091.514592152</v>
      </c>
      <c r="R398">
        <f t="shared" ca="1" si="94"/>
        <v>1.1410244792130236E-2</v>
      </c>
    </row>
    <row r="399" spans="1:18" x14ac:dyDescent="0.2">
      <c r="A399">
        <v>30129.5</v>
      </c>
      <c r="B399">
        <v>0.16556092270072276</v>
      </c>
      <c r="C399">
        <v>1</v>
      </c>
      <c r="D399" s="83">
        <f t="shared" si="80"/>
        <v>3.01295</v>
      </c>
      <c r="E399" s="83">
        <f t="shared" si="81"/>
        <v>0.16556092270072276</v>
      </c>
      <c r="F399" s="25">
        <f t="shared" si="82"/>
        <v>3.01295</v>
      </c>
      <c r="G399" s="25">
        <f t="shared" si="83"/>
        <v>0.16556092270072276</v>
      </c>
      <c r="H399" s="25">
        <f t="shared" si="84"/>
        <v>9.0778677025000007</v>
      </c>
      <c r="I399" s="25">
        <f t="shared" si="85"/>
        <v>27.351161494247378</v>
      </c>
      <c r="J399" s="25">
        <f t="shared" si="86"/>
        <v>82.407682024092637</v>
      </c>
      <c r="K399" s="25">
        <f t="shared" si="87"/>
        <v>0.49882678205114261</v>
      </c>
      <c r="L399" s="25">
        <f t="shared" si="88"/>
        <v>1.50294015298099</v>
      </c>
      <c r="M399" s="25">
        <f t="shared" ca="1" si="89"/>
        <v>0.17063223195859401</v>
      </c>
      <c r="N399" s="25">
        <f t="shared" ca="1" si="90"/>
        <v>2.5718177588970629E-5</v>
      </c>
      <c r="O399" s="24">
        <f t="shared" ca="1" si="91"/>
        <v>1479501843.5855484</v>
      </c>
      <c r="P399" s="25">
        <f t="shared" ca="1" si="92"/>
        <v>4127398997.6602697</v>
      </c>
      <c r="Q399" s="25">
        <f t="shared" ca="1" si="93"/>
        <v>2369282.4624712947</v>
      </c>
      <c r="R399">
        <f t="shared" ca="1" si="94"/>
        <v>-5.0713092578712482E-3</v>
      </c>
    </row>
    <row r="400" spans="1:18" x14ac:dyDescent="0.2">
      <c r="A400">
        <v>30232</v>
      </c>
      <c r="B400">
        <v>0.16150522712506341</v>
      </c>
      <c r="C400">
        <v>1</v>
      </c>
      <c r="D400" s="83">
        <f t="shared" si="80"/>
        <v>3.0232000000000001</v>
      </c>
      <c r="E400" s="83">
        <f t="shared" si="81"/>
        <v>0.16150522712506341</v>
      </c>
      <c r="F400" s="25">
        <f t="shared" si="82"/>
        <v>3.0232000000000001</v>
      </c>
      <c r="G400" s="25">
        <f t="shared" si="83"/>
        <v>0.16150522712506341</v>
      </c>
      <c r="H400" s="25">
        <f t="shared" si="84"/>
        <v>9.1397382399999998</v>
      </c>
      <c r="I400" s="25">
        <f t="shared" si="85"/>
        <v>27.631256647168001</v>
      </c>
      <c r="J400" s="25">
        <f t="shared" si="86"/>
        <v>83.534815095718301</v>
      </c>
      <c r="K400" s="25">
        <f t="shared" si="87"/>
        <v>0.48826260264449173</v>
      </c>
      <c r="L400" s="25">
        <f t="shared" si="88"/>
        <v>1.4761155003148274</v>
      </c>
      <c r="M400" s="25">
        <f t="shared" ca="1" si="89"/>
        <v>0.17173645290911652</v>
      </c>
      <c r="N400" s="25">
        <f t="shared" ca="1" si="90"/>
        <v>1.0467798104427319E-4</v>
      </c>
      <c r="O400" s="24">
        <f t="shared" ca="1" si="91"/>
        <v>1590726904.4796484</v>
      </c>
      <c r="P400" s="25">
        <f t="shared" ca="1" si="92"/>
        <v>3868760615.5776224</v>
      </c>
      <c r="Q400" s="25">
        <f t="shared" ca="1" si="93"/>
        <v>6039579.6036264524</v>
      </c>
      <c r="R400">
        <f t="shared" ca="1" si="94"/>
        <v>-1.0231225784053111E-2</v>
      </c>
    </row>
    <row r="401" spans="1:18" x14ac:dyDescent="0.2">
      <c r="A401">
        <v>30237</v>
      </c>
      <c r="B401">
        <v>0.16762179827134568</v>
      </c>
      <c r="C401">
        <v>1</v>
      </c>
      <c r="D401" s="83">
        <f t="shared" si="80"/>
        <v>3.0236999999999998</v>
      </c>
      <c r="E401" s="83">
        <f t="shared" si="81"/>
        <v>0.16762179827134568</v>
      </c>
      <c r="F401" s="25">
        <f t="shared" si="82"/>
        <v>3.0236999999999998</v>
      </c>
      <c r="G401" s="25">
        <f t="shared" si="83"/>
        <v>0.16762179827134568</v>
      </c>
      <c r="H401" s="25">
        <f t="shared" si="84"/>
        <v>9.1427616899999986</v>
      </c>
      <c r="I401" s="25">
        <f t="shared" si="85"/>
        <v>27.644968522052995</v>
      </c>
      <c r="J401" s="25">
        <f t="shared" si="86"/>
        <v>83.590091320131634</v>
      </c>
      <c r="K401" s="25">
        <f t="shared" si="87"/>
        <v>0.50683803143306794</v>
      </c>
      <c r="L401" s="25">
        <f t="shared" si="88"/>
        <v>1.5325261556441674</v>
      </c>
      <c r="M401" s="25">
        <f t="shared" ca="1" si="89"/>
        <v>0.17179040250360991</v>
      </c>
      <c r="N401" s="25">
        <f t="shared" ca="1" si="90"/>
        <v>1.7377261245251235E-5</v>
      </c>
      <c r="O401" s="24">
        <f t="shared" ca="1" si="91"/>
        <v>1596231143.5091937</v>
      </c>
      <c r="P401" s="25">
        <f t="shared" ca="1" si="92"/>
        <v>3856274023.973774</v>
      </c>
      <c r="Q401" s="25">
        <f t="shared" ca="1" si="93"/>
        <v>6262722.2084773406</v>
      </c>
      <c r="R401">
        <f t="shared" ca="1" si="94"/>
        <v>-4.168604232264228E-3</v>
      </c>
    </row>
    <row r="402" spans="1:18" x14ac:dyDescent="0.2">
      <c r="A402">
        <v>31234.5</v>
      </c>
      <c r="B402">
        <v>0.17906590872418746</v>
      </c>
      <c r="C402">
        <v>1</v>
      </c>
      <c r="D402" s="83">
        <f t="shared" si="80"/>
        <v>3.1234500000000001</v>
      </c>
      <c r="E402" s="83">
        <f t="shared" si="81"/>
        <v>0.17906590872418746</v>
      </c>
      <c r="F402" s="25">
        <f t="shared" si="82"/>
        <v>3.1234500000000001</v>
      </c>
      <c r="G402" s="25">
        <f t="shared" si="83"/>
        <v>0.17906590872418746</v>
      </c>
      <c r="H402" s="25">
        <f t="shared" si="84"/>
        <v>9.7559399024999998</v>
      </c>
      <c r="I402" s="25">
        <f t="shared" si="85"/>
        <v>30.472190488463625</v>
      </c>
      <c r="J402" s="25">
        <f t="shared" si="86"/>
        <v>95.178363381191716</v>
      </c>
      <c r="K402" s="25">
        <f t="shared" si="87"/>
        <v>0.55930341260456329</v>
      </c>
      <c r="L402" s="25">
        <f t="shared" si="88"/>
        <v>1.7469562440997233</v>
      </c>
      <c r="M402" s="25">
        <f t="shared" ca="1" si="89"/>
        <v>0.18271177888479345</v>
      </c>
      <c r="N402" s="25">
        <f t="shared" ca="1" si="90"/>
        <v>1.3292369227997194E-5</v>
      </c>
      <c r="O402" s="24">
        <f t="shared" ca="1" si="91"/>
        <v>2823561188.1281605</v>
      </c>
      <c r="P402" s="25">
        <f t="shared" ca="1" si="92"/>
        <v>1664432116.7640696</v>
      </c>
      <c r="Q402" s="25">
        <f t="shared" ca="1" si="93"/>
        <v>140061983.30827752</v>
      </c>
      <c r="R402">
        <f t="shared" ca="1" si="94"/>
        <v>-3.6458701606059962E-3</v>
      </c>
    </row>
    <row r="403" spans="1:18" x14ac:dyDescent="0.2">
      <c r="A403">
        <v>32080.5</v>
      </c>
      <c r="B403">
        <v>0.19331163477298968</v>
      </c>
      <c r="C403">
        <v>1</v>
      </c>
      <c r="D403" s="83">
        <f t="shared" si="80"/>
        <v>3.2080500000000001</v>
      </c>
      <c r="E403" s="83">
        <f t="shared" si="81"/>
        <v>0.19331163477298968</v>
      </c>
      <c r="F403" s="25">
        <f t="shared" si="82"/>
        <v>3.2080500000000001</v>
      </c>
      <c r="G403" s="25">
        <f t="shared" si="83"/>
        <v>0.19331163477298968</v>
      </c>
      <c r="H403" s="25">
        <f t="shared" si="84"/>
        <v>10.291584802500001</v>
      </c>
      <c r="I403" s="25">
        <f t="shared" si="85"/>
        <v>33.015918625660127</v>
      </c>
      <c r="J403" s="25">
        <f t="shared" si="86"/>
        <v>105.91671774704898</v>
      </c>
      <c r="K403" s="25">
        <f t="shared" si="87"/>
        <v>0.62015338993348956</v>
      </c>
      <c r="L403" s="25">
        <f t="shared" si="88"/>
        <v>1.9894830825761312</v>
      </c>
      <c r="M403" s="25">
        <f t="shared" ca="1" si="89"/>
        <v>0.19222151259207151</v>
      </c>
      <c r="N403" s="25">
        <f t="shared" ca="1" si="90"/>
        <v>1.1883663693297836E-6</v>
      </c>
      <c r="O403" s="24">
        <f t="shared" ca="1" si="91"/>
        <v>4023393472.6805286</v>
      </c>
      <c r="P403" s="25">
        <f t="shared" ca="1" si="92"/>
        <v>431210590.51045126</v>
      </c>
      <c r="Q403" s="25">
        <f t="shared" ca="1" si="93"/>
        <v>412364709.76454097</v>
      </c>
      <c r="R403">
        <f t="shared" ca="1" si="94"/>
        <v>1.0901221809181683E-3</v>
      </c>
    </row>
    <row r="404" spans="1:18" x14ac:dyDescent="0.2">
      <c r="A404">
        <v>33034</v>
      </c>
      <c r="B404">
        <v>0.2020363051249249</v>
      </c>
      <c r="C404">
        <v>1</v>
      </c>
      <c r="D404" s="83">
        <f t="shared" si="80"/>
        <v>3.3033999999999999</v>
      </c>
      <c r="E404" s="83">
        <f t="shared" si="81"/>
        <v>0.2020363051249249</v>
      </c>
      <c r="F404" s="25">
        <f t="shared" si="82"/>
        <v>3.3033999999999999</v>
      </c>
      <c r="G404" s="25">
        <f t="shared" si="83"/>
        <v>0.2020363051249249</v>
      </c>
      <c r="H404" s="25">
        <f t="shared" si="84"/>
        <v>10.912451559999999</v>
      </c>
      <c r="I404" s="25">
        <f t="shared" si="85"/>
        <v>36.048192483303993</v>
      </c>
      <c r="J404" s="25">
        <f t="shared" si="86"/>
        <v>119.08159904934641</v>
      </c>
      <c r="K404" s="25">
        <f t="shared" si="87"/>
        <v>0.6674067303496769</v>
      </c>
      <c r="L404" s="25">
        <f t="shared" si="88"/>
        <v>2.2047113930371225</v>
      </c>
      <c r="M404" s="25">
        <f t="shared" ca="1" si="89"/>
        <v>0.2032114779358834</v>
      </c>
      <c r="N404" s="25">
        <f t="shared" ca="1" si="90"/>
        <v>1.3810311356160951E-6</v>
      </c>
      <c r="O404" s="24">
        <f t="shared" ca="1" si="91"/>
        <v>5483887967.1746798</v>
      </c>
      <c r="P404" s="25">
        <f t="shared" ca="1" si="92"/>
        <v>15794186.875249295</v>
      </c>
      <c r="Q404" s="25">
        <f t="shared" ca="1" si="93"/>
        <v>928311794.21702611</v>
      </c>
      <c r="R404">
        <f t="shared" ca="1" si="94"/>
        <v>-1.1751728109584969E-3</v>
      </c>
    </row>
    <row r="405" spans="1:18" x14ac:dyDescent="0.2">
      <c r="A405">
        <v>33092.5</v>
      </c>
      <c r="B405">
        <v>0.20512441622477379</v>
      </c>
      <c r="C405">
        <v>1</v>
      </c>
      <c r="D405" s="83">
        <f t="shared" ref="D405:D442" si="95">A405/A$18</f>
        <v>3.30925</v>
      </c>
      <c r="E405" s="83">
        <f t="shared" ref="E405:E442" si="96">B405/B$18</f>
        <v>0.20512441622477379</v>
      </c>
      <c r="F405" s="25">
        <f t="shared" ref="F405:F442" si="97">$C405*D405</f>
        <v>3.30925</v>
      </c>
      <c r="G405" s="25">
        <f t="shared" ref="G405:G442" si="98">$C405*E405</f>
        <v>0.20512441622477379</v>
      </c>
      <c r="H405" s="25">
        <f t="shared" ref="H405:H442" si="99">C405*D405*D405</f>
        <v>10.951135562499999</v>
      </c>
      <c r="I405" s="25">
        <f t="shared" ref="I405:I442" si="100">C405*D405*D405*D405</f>
        <v>36.240045360203126</v>
      </c>
      <c r="J405" s="25">
        <f t="shared" ref="J405:J442" si="101">C405*D405*D405*D405*D405</f>
        <v>119.92737010825219</v>
      </c>
      <c r="K405" s="25">
        <f t="shared" ref="K405:K442" si="102">C405*E405*D405</f>
        <v>0.67880797439183271</v>
      </c>
      <c r="L405" s="25">
        <f t="shared" ref="L405:L442" si="103">C405*E405*D405*D405</f>
        <v>2.2463452892561726</v>
      </c>
      <c r="M405" s="25">
        <f t="shared" ref="M405:M442" ca="1" si="104">+E$4+E$5*D405+E$6*D405^2</f>
        <v>0.20389512386060352</v>
      </c>
      <c r="N405" s="25">
        <f t="shared" ref="N405:N442" ca="1" si="105">C405*(M405-E405)^2</f>
        <v>1.5111597166073322E-6</v>
      </c>
      <c r="O405" s="24">
        <f t="shared" ref="O405:O442" ca="1" si="106">(C405*O$1-O$2*F405+O$3*H405)^2</f>
        <v>5575801852.4945021</v>
      </c>
      <c r="P405" s="25">
        <f t="shared" ref="P405:P442" ca="1" si="107">(-C405*O$2+O$4*F405-O$5*H405)^2</f>
        <v>30987750.994705025</v>
      </c>
      <c r="Q405" s="25">
        <f t="shared" ref="Q405:Q442" ca="1" si="108">+(C405*O$3-F405*O$5+H405*O$6)^2</f>
        <v>968005837.48898518</v>
      </c>
      <c r="R405">
        <f t="shared" ref="R405:R442" ca="1" si="109">+E405-M405</f>
        <v>1.2292923641702702E-3</v>
      </c>
    </row>
    <row r="406" spans="1:18" x14ac:dyDescent="0.2">
      <c r="A406">
        <v>33775</v>
      </c>
      <c r="B406">
        <v>0.21293887809382286</v>
      </c>
      <c r="C406">
        <v>1</v>
      </c>
      <c r="D406" s="83">
        <f t="shared" si="95"/>
        <v>3.3774999999999999</v>
      </c>
      <c r="E406" s="83">
        <f t="shared" si="96"/>
        <v>0.21293887809382286</v>
      </c>
      <c r="F406" s="25">
        <f t="shared" si="97"/>
        <v>3.3774999999999999</v>
      </c>
      <c r="G406" s="25">
        <f t="shared" si="98"/>
        <v>0.21293887809382286</v>
      </c>
      <c r="H406" s="25">
        <f t="shared" si="99"/>
        <v>11.407506249999999</v>
      </c>
      <c r="I406" s="25">
        <f t="shared" si="100"/>
        <v>38.528852359374994</v>
      </c>
      <c r="J406" s="25">
        <f t="shared" si="101"/>
        <v>130.13119884378904</v>
      </c>
      <c r="K406" s="25">
        <f t="shared" si="102"/>
        <v>0.71920106076188672</v>
      </c>
      <c r="L406" s="25">
        <f t="shared" si="103"/>
        <v>2.4291015827232725</v>
      </c>
      <c r="M406" s="25">
        <f t="shared" ca="1" si="104"/>
        <v>0.21195111783603249</v>
      </c>
      <c r="N406" s="25">
        <f t="shared" ca="1" si="105"/>
        <v>9.7567032687011117E-7</v>
      </c>
      <c r="O406" s="24">
        <f t="shared" ca="1" si="106"/>
        <v>6657454216.7960081</v>
      </c>
      <c r="P406" s="25">
        <f t="shared" ca="1" si="107"/>
        <v>614193658.51561272</v>
      </c>
      <c r="Q406" s="25">
        <f t="shared" ca="1" si="108"/>
        <v>1506494221.2675929</v>
      </c>
      <c r="R406">
        <f t="shared" ca="1" si="109"/>
        <v>9.8776025779037657E-4</v>
      </c>
    </row>
    <row r="407" spans="1:18" x14ac:dyDescent="0.2">
      <c r="A407">
        <v>33777.5</v>
      </c>
      <c r="B407">
        <v>0.21395249246666656</v>
      </c>
      <c r="C407">
        <v>1</v>
      </c>
      <c r="D407" s="83">
        <f t="shared" si="95"/>
        <v>3.3777499999999998</v>
      </c>
      <c r="E407" s="83">
        <f t="shared" si="96"/>
        <v>0.21395249246666656</v>
      </c>
      <c r="F407" s="25">
        <f t="shared" si="97"/>
        <v>3.3777499999999998</v>
      </c>
      <c r="G407" s="25">
        <f t="shared" si="98"/>
        <v>0.21395249246666656</v>
      </c>
      <c r="H407" s="25">
        <f t="shared" si="99"/>
        <v>11.409195062499998</v>
      </c>
      <c r="I407" s="25">
        <f t="shared" si="100"/>
        <v>38.537408622359365</v>
      </c>
      <c r="J407" s="25">
        <f t="shared" si="101"/>
        <v>130.16973197417434</v>
      </c>
      <c r="K407" s="25">
        <f t="shared" si="102"/>
        <v>0.72267803142928289</v>
      </c>
      <c r="L407" s="25">
        <f t="shared" si="103"/>
        <v>2.4410257206602601</v>
      </c>
      <c r="M407" s="25">
        <f t="shared" ca="1" si="104"/>
        <v>0.21198089828844838</v>
      </c>
      <c r="N407" s="25">
        <f t="shared" ca="1" si="105"/>
        <v>3.8871836035838341E-6</v>
      </c>
      <c r="O407" s="24">
        <f t="shared" ca="1" si="106"/>
        <v>6661433142.5664368</v>
      </c>
      <c r="P407" s="25">
        <f t="shared" ca="1" si="107"/>
        <v>617794806.38139045</v>
      </c>
      <c r="Q407" s="25">
        <f t="shared" ca="1" si="108"/>
        <v>1508732249.0986855</v>
      </c>
      <c r="R407">
        <f t="shared" ca="1" si="109"/>
        <v>1.9715941782181834E-3</v>
      </c>
    </row>
    <row r="408" spans="1:18" x14ac:dyDescent="0.2">
      <c r="A408">
        <v>33789.5</v>
      </c>
      <c r="B408">
        <v>0.21451784211363087</v>
      </c>
      <c r="C408">
        <v>1</v>
      </c>
      <c r="D408" s="83">
        <f t="shared" si="95"/>
        <v>3.3789500000000001</v>
      </c>
      <c r="E408" s="83">
        <f t="shared" si="96"/>
        <v>0.21451784211363087</v>
      </c>
      <c r="F408" s="25">
        <f t="shared" si="97"/>
        <v>3.3789500000000001</v>
      </c>
      <c r="G408" s="25">
        <f t="shared" si="98"/>
        <v>0.21451784211363087</v>
      </c>
      <c r="H408" s="25">
        <f t="shared" si="99"/>
        <v>11.4173031025</v>
      </c>
      <c r="I408" s="25">
        <f t="shared" si="100"/>
        <v>38.578496318192379</v>
      </c>
      <c r="J408" s="25">
        <f t="shared" si="101"/>
        <v>130.35481013435614</v>
      </c>
      <c r="K408" s="25">
        <f t="shared" si="102"/>
        <v>0.72484506260985304</v>
      </c>
      <c r="L408" s="25">
        <f t="shared" si="103"/>
        <v>2.4492152243055632</v>
      </c>
      <c r="M408" s="25">
        <f t="shared" ca="1" si="104"/>
        <v>0.21212387202743377</v>
      </c>
      <c r="N408" s="25">
        <f t="shared" ca="1" si="105"/>
        <v>5.7310927736065518E-6</v>
      </c>
      <c r="O408" s="24">
        <f t="shared" ca="1" si="106"/>
        <v>6680532321.7291355</v>
      </c>
      <c r="P408" s="25">
        <f t="shared" ca="1" si="107"/>
        <v>635237896.84632957</v>
      </c>
      <c r="Q408" s="25">
        <f t="shared" ca="1" si="108"/>
        <v>1519502751.8804328</v>
      </c>
      <c r="R408">
        <f t="shared" ca="1" si="109"/>
        <v>2.3939700861971003E-3</v>
      </c>
    </row>
    <row r="409" spans="1:18" x14ac:dyDescent="0.2">
      <c r="A409">
        <v>33792</v>
      </c>
      <c r="B409">
        <v>0.21293145675757963</v>
      </c>
      <c r="C409">
        <v>1</v>
      </c>
      <c r="D409" s="83">
        <f t="shared" si="95"/>
        <v>3.3792</v>
      </c>
      <c r="E409" s="83">
        <f t="shared" si="96"/>
        <v>0.21293145675757963</v>
      </c>
      <c r="F409" s="25">
        <f t="shared" si="97"/>
        <v>3.3792</v>
      </c>
      <c r="G409" s="25">
        <f t="shared" si="98"/>
        <v>0.21293145675757963</v>
      </c>
      <c r="H409" s="25">
        <f t="shared" si="99"/>
        <v>11.418992639999999</v>
      </c>
      <c r="I409" s="25">
        <f t="shared" si="100"/>
        <v>38.587059929087999</v>
      </c>
      <c r="J409" s="25">
        <f t="shared" si="101"/>
        <v>130.39339291237417</v>
      </c>
      <c r="K409" s="25">
        <f t="shared" si="102"/>
        <v>0.71953797867521307</v>
      </c>
      <c r="L409" s="25">
        <f t="shared" si="103"/>
        <v>2.4314627375392801</v>
      </c>
      <c r="M409" s="25">
        <f t="shared" ca="1" si="104"/>
        <v>0.21215366396626176</v>
      </c>
      <c r="N409" s="25">
        <f t="shared" ca="1" si="105"/>
        <v>6.0496162622604637E-7</v>
      </c>
      <c r="O409" s="24">
        <f t="shared" ca="1" si="106"/>
        <v>6684511380.432354</v>
      </c>
      <c r="P409" s="25">
        <f t="shared" ca="1" si="107"/>
        <v>638904748.44707298</v>
      </c>
      <c r="Q409" s="25">
        <f t="shared" ca="1" si="108"/>
        <v>1521752438.6195197</v>
      </c>
      <c r="R409">
        <f t="shared" ca="1" si="109"/>
        <v>7.7779279131787171E-4</v>
      </c>
    </row>
    <row r="410" spans="1:18" x14ac:dyDescent="0.2">
      <c r="A410">
        <v>33836</v>
      </c>
      <c r="B410">
        <v>0.21277108200388398</v>
      </c>
      <c r="C410">
        <v>1</v>
      </c>
      <c r="D410" s="83">
        <f t="shared" si="95"/>
        <v>3.3835999999999999</v>
      </c>
      <c r="E410" s="83">
        <f t="shared" si="96"/>
        <v>0.21277108200388398</v>
      </c>
      <c r="F410" s="25">
        <f t="shared" si="97"/>
        <v>3.3835999999999999</v>
      </c>
      <c r="G410" s="25">
        <f t="shared" si="98"/>
        <v>0.21277108200388398</v>
      </c>
      <c r="H410" s="25">
        <f t="shared" si="99"/>
        <v>11.44874896</v>
      </c>
      <c r="I410" s="25">
        <f t="shared" si="100"/>
        <v>38.737986981055997</v>
      </c>
      <c r="J410" s="25">
        <f t="shared" si="101"/>
        <v>131.07385274910106</v>
      </c>
      <c r="K410" s="25">
        <f t="shared" si="102"/>
        <v>0.71993223306834186</v>
      </c>
      <c r="L410" s="25">
        <f t="shared" si="103"/>
        <v>2.4359627038100413</v>
      </c>
      <c r="M410" s="25">
        <f t="shared" ca="1" si="104"/>
        <v>0.21267832624410468</v>
      </c>
      <c r="N410" s="25">
        <f t="shared" ca="1" si="105"/>
        <v>8.6036309722342719E-9</v>
      </c>
      <c r="O410" s="24">
        <f t="shared" ca="1" si="106"/>
        <v>6754545044.9916887</v>
      </c>
      <c r="P410" s="25">
        <f t="shared" ca="1" si="107"/>
        <v>705305586.58140445</v>
      </c>
      <c r="Q410" s="25">
        <f t="shared" ca="1" si="108"/>
        <v>1561677078.11323</v>
      </c>
      <c r="R410">
        <f t="shared" ca="1" si="109"/>
        <v>9.2755759779294955E-5</v>
      </c>
    </row>
    <row r="411" spans="1:18" x14ac:dyDescent="0.2">
      <c r="A411">
        <v>33838.5</v>
      </c>
      <c r="B411">
        <v>0.21498469748235141</v>
      </c>
      <c r="C411">
        <v>1</v>
      </c>
      <c r="D411" s="83">
        <f t="shared" si="95"/>
        <v>3.3838499999999998</v>
      </c>
      <c r="E411" s="83">
        <f t="shared" si="96"/>
        <v>0.21498469748235141</v>
      </c>
      <c r="F411" s="25">
        <f t="shared" si="97"/>
        <v>3.3838499999999998</v>
      </c>
      <c r="G411" s="25">
        <f t="shared" si="98"/>
        <v>0.21498469748235141</v>
      </c>
      <c r="H411" s="25">
        <f t="shared" si="99"/>
        <v>11.450440822499999</v>
      </c>
      <c r="I411" s="25">
        <f t="shared" si="100"/>
        <v>38.746574177216623</v>
      </c>
      <c r="J411" s="25">
        <f t="shared" si="101"/>
        <v>131.11259502957446</v>
      </c>
      <c r="K411" s="25">
        <f t="shared" si="102"/>
        <v>0.72747596857565477</v>
      </c>
      <c r="L411" s="25">
        <f t="shared" si="103"/>
        <v>2.4616695562647291</v>
      </c>
      <c r="M411" s="25">
        <f t="shared" ca="1" si="104"/>
        <v>0.21270815501866791</v>
      </c>
      <c r="N411" s="25">
        <f t="shared" ca="1" si="105"/>
        <v>5.1826455889541436E-6</v>
      </c>
      <c r="O411" s="24">
        <f t="shared" ca="1" si="106"/>
        <v>6758524294.2237539</v>
      </c>
      <c r="P411" s="25">
        <f t="shared" ca="1" si="107"/>
        <v>709184702.8068136</v>
      </c>
      <c r="Q411" s="25">
        <f t="shared" ca="1" si="108"/>
        <v>1563964329.2504153</v>
      </c>
      <c r="R411">
        <f t="shared" ca="1" si="109"/>
        <v>2.2765424636835008E-3</v>
      </c>
    </row>
    <row r="412" spans="1:18" x14ac:dyDescent="0.2">
      <c r="A412">
        <v>33865.5</v>
      </c>
      <c r="B412">
        <v>0.19914174756447575</v>
      </c>
      <c r="C412">
        <v>1</v>
      </c>
      <c r="D412" s="83">
        <f t="shared" si="95"/>
        <v>3.3865500000000002</v>
      </c>
      <c r="E412" s="83">
        <f t="shared" si="96"/>
        <v>0.19914174756447575</v>
      </c>
      <c r="F412" s="25">
        <f t="shared" si="97"/>
        <v>3.3865500000000002</v>
      </c>
      <c r="G412" s="25">
        <f t="shared" si="98"/>
        <v>0.19914174756447575</v>
      </c>
      <c r="H412" s="25">
        <f t="shared" si="99"/>
        <v>11.468720902500001</v>
      </c>
      <c r="I412" s="25">
        <f t="shared" si="100"/>
        <v>38.839396772361383</v>
      </c>
      <c r="J412" s="25">
        <f t="shared" si="101"/>
        <v>131.53155913944045</v>
      </c>
      <c r="K412" s="25">
        <f t="shared" si="102"/>
        <v>0.67440348521447535</v>
      </c>
      <c r="L412" s="25">
        <f t="shared" si="103"/>
        <v>2.2839011228530817</v>
      </c>
      <c r="M412" s="25">
        <f t="shared" ca="1" si="104"/>
        <v>0.21303043197605059</v>
      </c>
      <c r="N412" s="25">
        <f t="shared" ca="1" si="105"/>
        <v>1.9289555468432202E-4</v>
      </c>
      <c r="O412" s="24">
        <f t="shared" ca="1" si="106"/>
        <v>6801499976.2758646</v>
      </c>
      <c r="P412" s="25">
        <f t="shared" ca="1" si="107"/>
        <v>751812071.10050678</v>
      </c>
      <c r="Q412" s="25">
        <f t="shared" ca="1" si="108"/>
        <v>1588795974.8474271</v>
      </c>
      <c r="R412">
        <f t="shared" ca="1" si="109"/>
        <v>-1.3888684411574842E-2</v>
      </c>
    </row>
    <row r="413" spans="1:18" x14ac:dyDescent="0.2">
      <c r="A413">
        <v>33865.5</v>
      </c>
      <c r="B413">
        <v>0.2148317475646527</v>
      </c>
      <c r="C413">
        <v>1</v>
      </c>
      <c r="D413" s="83">
        <f t="shared" si="95"/>
        <v>3.3865500000000002</v>
      </c>
      <c r="E413" s="83">
        <f t="shared" si="96"/>
        <v>0.2148317475646527</v>
      </c>
      <c r="F413" s="25">
        <f t="shared" si="97"/>
        <v>3.3865500000000002</v>
      </c>
      <c r="G413" s="25">
        <f t="shared" si="98"/>
        <v>0.2148317475646527</v>
      </c>
      <c r="H413" s="25">
        <f t="shared" si="99"/>
        <v>11.468720902500001</v>
      </c>
      <c r="I413" s="25">
        <f t="shared" si="100"/>
        <v>38.839396772361383</v>
      </c>
      <c r="J413" s="25">
        <f t="shared" si="101"/>
        <v>131.53155913944045</v>
      </c>
      <c r="K413" s="25">
        <f t="shared" si="102"/>
        <v>0.72753845471507461</v>
      </c>
      <c r="L413" s="25">
        <f t="shared" si="103"/>
        <v>2.4638453538153362</v>
      </c>
      <c r="M413" s="25">
        <f t="shared" ca="1" si="104"/>
        <v>0.21303043197605059</v>
      </c>
      <c r="N413" s="25">
        <f t="shared" ca="1" si="105"/>
        <v>3.2447378497409633E-6</v>
      </c>
      <c r="O413" s="24">
        <f t="shared" ca="1" si="106"/>
        <v>6801499976.2758646</v>
      </c>
      <c r="P413" s="25">
        <f t="shared" ca="1" si="107"/>
        <v>751812071.10050678</v>
      </c>
      <c r="Q413" s="25">
        <f t="shared" ca="1" si="108"/>
        <v>1588795974.8474271</v>
      </c>
      <c r="R413">
        <f t="shared" ca="1" si="109"/>
        <v>1.8013155886021093E-3</v>
      </c>
    </row>
    <row r="414" spans="1:18" x14ac:dyDescent="0.2">
      <c r="A414">
        <v>33865.5</v>
      </c>
      <c r="B414">
        <v>0.21644174756399845</v>
      </c>
      <c r="C414">
        <v>1</v>
      </c>
      <c r="D414" s="83">
        <f t="shared" si="95"/>
        <v>3.3865500000000002</v>
      </c>
      <c r="E414" s="83">
        <f t="shared" si="96"/>
        <v>0.21644174756399845</v>
      </c>
      <c r="F414" s="25">
        <f t="shared" si="97"/>
        <v>3.3865500000000002</v>
      </c>
      <c r="G414" s="25">
        <f t="shared" si="98"/>
        <v>0.21644174756399845</v>
      </c>
      <c r="H414" s="25">
        <f t="shared" si="99"/>
        <v>11.468720902500001</v>
      </c>
      <c r="I414" s="25">
        <f t="shared" si="100"/>
        <v>38.839396772361383</v>
      </c>
      <c r="J414" s="25">
        <f t="shared" si="101"/>
        <v>131.53155913944045</v>
      </c>
      <c r="K414" s="25">
        <f t="shared" si="102"/>
        <v>0.73299080021285901</v>
      </c>
      <c r="L414" s="25">
        <f t="shared" si="103"/>
        <v>2.482309994460858</v>
      </c>
      <c r="M414" s="25">
        <f t="shared" ca="1" si="104"/>
        <v>0.21303043197605059</v>
      </c>
      <c r="N414" s="25">
        <f t="shared" ca="1" si="105"/>
        <v>1.163707404057602E-5</v>
      </c>
      <c r="O414" s="24">
        <f t="shared" ca="1" si="106"/>
        <v>6801499976.2758646</v>
      </c>
      <c r="P414" s="25">
        <f t="shared" ca="1" si="107"/>
        <v>751812071.10050678</v>
      </c>
      <c r="Q414" s="25">
        <f t="shared" ca="1" si="108"/>
        <v>1588795974.8474271</v>
      </c>
      <c r="R414">
        <f t="shared" ca="1" si="109"/>
        <v>3.4113155879478552E-3</v>
      </c>
    </row>
    <row r="415" spans="1:18" x14ac:dyDescent="0.2">
      <c r="A415">
        <v>33868</v>
      </c>
      <c r="B415">
        <v>0.21414536356660721</v>
      </c>
      <c r="C415">
        <v>1</v>
      </c>
      <c r="D415" s="83">
        <f t="shared" si="95"/>
        <v>3.3868</v>
      </c>
      <c r="E415" s="83">
        <f t="shared" si="96"/>
        <v>0.21414536356660721</v>
      </c>
      <c r="F415" s="25">
        <f t="shared" si="97"/>
        <v>3.3868</v>
      </c>
      <c r="G415" s="25">
        <f t="shared" si="98"/>
        <v>0.21414536356660721</v>
      </c>
      <c r="H415" s="25">
        <f t="shared" si="99"/>
        <v>11.47041424</v>
      </c>
      <c r="I415" s="25">
        <f t="shared" si="100"/>
        <v>38.847998948032</v>
      </c>
      <c r="J415" s="25">
        <f t="shared" si="101"/>
        <v>131.57040283719479</v>
      </c>
      <c r="K415" s="25">
        <f t="shared" si="102"/>
        <v>0.72526751732738526</v>
      </c>
      <c r="L415" s="25">
        <f t="shared" si="103"/>
        <v>2.4563360276843884</v>
      </c>
      <c r="M415" s="25">
        <f t="shared" ca="1" si="104"/>
        <v>0.21306028411952116</v>
      </c>
      <c r="N415" s="25">
        <f t="shared" ca="1" si="105"/>
        <v>1.177397406488571E-6</v>
      </c>
      <c r="O415" s="24">
        <f t="shared" ca="1" si="106"/>
        <v>6805479160.6827183</v>
      </c>
      <c r="P415" s="25">
        <f t="shared" ca="1" si="107"/>
        <v>755827085.73276806</v>
      </c>
      <c r="Q415" s="25">
        <f t="shared" ca="1" si="108"/>
        <v>1591107196.1270468</v>
      </c>
      <c r="R415">
        <f t="shared" ca="1" si="109"/>
        <v>1.0850794470860514E-3</v>
      </c>
    </row>
    <row r="416" spans="1:18" x14ac:dyDescent="0.2">
      <c r="A416">
        <v>33868</v>
      </c>
      <c r="B416">
        <v>0.21432536356933599</v>
      </c>
      <c r="C416">
        <v>1</v>
      </c>
      <c r="D416" s="83">
        <f t="shared" si="95"/>
        <v>3.3868</v>
      </c>
      <c r="E416" s="83">
        <f t="shared" si="96"/>
        <v>0.21432536356933599</v>
      </c>
      <c r="F416" s="25">
        <f t="shared" si="97"/>
        <v>3.3868</v>
      </c>
      <c r="G416" s="25">
        <f t="shared" si="98"/>
        <v>0.21432536356933599</v>
      </c>
      <c r="H416" s="25">
        <f t="shared" si="99"/>
        <v>11.47041424</v>
      </c>
      <c r="I416" s="25">
        <f t="shared" si="100"/>
        <v>38.847998948032</v>
      </c>
      <c r="J416" s="25">
        <f t="shared" si="101"/>
        <v>131.57040283719479</v>
      </c>
      <c r="K416" s="25">
        <f t="shared" si="102"/>
        <v>0.72587714133662717</v>
      </c>
      <c r="L416" s="25">
        <f t="shared" si="103"/>
        <v>2.458400702278889</v>
      </c>
      <c r="M416" s="25">
        <f t="shared" ca="1" si="104"/>
        <v>0.21306028411952116</v>
      </c>
      <c r="N416" s="25">
        <f t="shared" ca="1" si="105"/>
        <v>1.6004260143437843E-6</v>
      </c>
      <c r="O416" s="24">
        <f t="shared" ca="1" si="106"/>
        <v>6805479160.6827183</v>
      </c>
      <c r="P416" s="25">
        <f t="shared" ca="1" si="107"/>
        <v>755827085.73276806</v>
      </c>
      <c r="Q416" s="25">
        <f t="shared" ca="1" si="108"/>
        <v>1591107196.1270468</v>
      </c>
      <c r="R416">
        <f t="shared" ca="1" si="109"/>
        <v>1.2650794498148266E-3</v>
      </c>
    </row>
    <row r="417" spans="1:18" x14ac:dyDescent="0.2">
      <c r="A417">
        <v>33868</v>
      </c>
      <c r="B417">
        <v>0.21432536356933599</v>
      </c>
      <c r="C417">
        <v>1</v>
      </c>
      <c r="D417" s="83">
        <f t="shared" si="95"/>
        <v>3.3868</v>
      </c>
      <c r="E417" s="83">
        <f t="shared" si="96"/>
        <v>0.21432536356933599</v>
      </c>
      <c r="F417" s="25">
        <f t="shared" si="97"/>
        <v>3.3868</v>
      </c>
      <c r="G417" s="25">
        <f t="shared" si="98"/>
        <v>0.21432536356933599</v>
      </c>
      <c r="H417" s="25">
        <f t="shared" si="99"/>
        <v>11.47041424</v>
      </c>
      <c r="I417" s="25">
        <f t="shared" si="100"/>
        <v>38.847998948032</v>
      </c>
      <c r="J417" s="25">
        <f t="shared" si="101"/>
        <v>131.57040283719479</v>
      </c>
      <c r="K417" s="25">
        <f t="shared" si="102"/>
        <v>0.72587714133662717</v>
      </c>
      <c r="L417" s="25">
        <f t="shared" si="103"/>
        <v>2.458400702278889</v>
      </c>
      <c r="M417" s="25">
        <f t="shared" ca="1" si="104"/>
        <v>0.21306028411952116</v>
      </c>
      <c r="N417" s="25">
        <f t="shared" ca="1" si="105"/>
        <v>1.6004260143437843E-6</v>
      </c>
      <c r="O417" s="24">
        <f t="shared" ca="1" si="106"/>
        <v>6805479160.6827183</v>
      </c>
      <c r="P417" s="25">
        <f t="shared" ca="1" si="107"/>
        <v>755827085.73276806</v>
      </c>
      <c r="Q417" s="25">
        <f t="shared" ca="1" si="108"/>
        <v>1591107196.1270468</v>
      </c>
      <c r="R417">
        <f t="shared" ca="1" si="109"/>
        <v>1.2650794498148266E-3</v>
      </c>
    </row>
    <row r="418" spans="1:18" x14ac:dyDescent="0.2">
      <c r="A418">
        <v>33868</v>
      </c>
      <c r="B418">
        <v>0.21442536356680977</v>
      </c>
      <c r="C418">
        <v>1</v>
      </c>
      <c r="D418" s="83">
        <f t="shared" si="95"/>
        <v>3.3868</v>
      </c>
      <c r="E418" s="83">
        <f t="shared" si="96"/>
        <v>0.21442536356680977</v>
      </c>
      <c r="F418" s="25">
        <f t="shared" si="97"/>
        <v>3.3868</v>
      </c>
      <c r="G418" s="25">
        <f t="shared" si="98"/>
        <v>0.21442536356680977</v>
      </c>
      <c r="H418" s="25">
        <f t="shared" si="99"/>
        <v>11.47041424</v>
      </c>
      <c r="I418" s="25">
        <f t="shared" si="100"/>
        <v>38.847998948032</v>
      </c>
      <c r="J418" s="25">
        <f t="shared" si="101"/>
        <v>131.57040283719479</v>
      </c>
      <c r="K418" s="25">
        <f t="shared" si="102"/>
        <v>0.72621582132807139</v>
      </c>
      <c r="L418" s="25">
        <f t="shared" si="103"/>
        <v>2.4595477436739124</v>
      </c>
      <c r="M418" s="25">
        <f t="shared" ca="1" si="104"/>
        <v>0.21306028411952116</v>
      </c>
      <c r="N418" s="25">
        <f t="shared" ca="1" si="105"/>
        <v>1.863441897409788E-6</v>
      </c>
      <c r="O418" s="24">
        <f t="shared" ca="1" si="106"/>
        <v>6805479160.6827183</v>
      </c>
      <c r="P418" s="25">
        <f t="shared" ca="1" si="107"/>
        <v>755827085.73276806</v>
      </c>
      <c r="Q418" s="25">
        <f t="shared" ca="1" si="108"/>
        <v>1591107196.1270468</v>
      </c>
      <c r="R418">
        <f t="shared" ca="1" si="109"/>
        <v>1.3650794472886141E-3</v>
      </c>
    </row>
    <row r="419" spans="1:18" x14ac:dyDescent="0.2">
      <c r="A419">
        <v>33904.5</v>
      </c>
      <c r="B419">
        <v>0.21504416208495844</v>
      </c>
      <c r="C419">
        <v>1</v>
      </c>
      <c r="D419" s="83">
        <f t="shared" si="95"/>
        <v>3.39045</v>
      </c>
      <c r="E419" s="83">
        <f t="shared" si="96"/>
        <v>0.21504416208495844</v>
      </c>
      <c r="F419" s="25">
        <f t="shared" si="97"/>
        <v>3.39045</v>
      </c>
      <c r="G419" s="25">
        <f t="shared" si="98"/>
        <v>0.21504416208495844</v>
      </c>
      <c r="H419" s="25">
        <f t="shared" si="99"/>
        <v>11.495151202499999</v>
      </c>
      <c r="I419" s="25">
        <f t="shared" si="100"/>
        <v>38.973735394516119</v>
      </c>
      <c r="J419" s="25">
        <f t="shared" si="101"/>
        <v>132.13850116833717</v>
      </c>
      <c r="K419" s="25">
        <f t="shared" si="102"/>
        <v>0.72909647934094735</v>
      </c>
      <c r="L419" s="25">
        <f t="shared" si="103"/>
        <v>2.471965158381515</v>
      </c>
      <c r="M419" s="25">
        <f t="shared" ca="1" si="104"/>
        <v>0.2134963509439512</v>
      </c>
      <c r="N419" s="25">
        <f t="shared" ca="1" si="105"/>
        <v>2.3957193282261455E-6</v>
      </c>
      <c r="O419" s="24">
        <f t="shared" ca="1" si="106"/>
        <v>6863573343.5033255</v>
      </c>
      <c r="P419" s="25">
        <f t="shared" ca="1" si="107"/>
        <v>815766438.9615202</v>
      </c>
      <c r="Q419" s="25">
        <f t="shared" ca="1" si="108"/>
        <v>1625083325.7089314</v>
      </c>
      <c r="R419">
        <f t="shared" ca="1" si="109"/>
        <v>1.5478111410072437E-3</v>
      </c>
    </row>
    <row r="420" spans="1:18" x14ac:dyDescent="0.2">
      <c r="A420">
        <v>33907</v>
      </c>
      <c r="B420">
        <v>0.21515777874890513</v>
      </c>
      <c r="C420">
        <v>1</v>
      </c>
      <c r="D420" s="83">
        <f t="shared" si="95"/>
        <v>3.3906999999999998</v>
      </c>
      <c r="E420" s="83">
        <f t="shared" si="96"/>
        <v>0.21515777874890513</v>
      </c>
      <c r="F420" s="25">
        <f t="shared" si="97"/>
        <v>3.3906999999999998</v>
      </c>
      <c r="G420" s="25">
        <f t="shared" si="98"/>
        <v>0.21515777874890513</v>
      </c>
      <c r="H420" s="25">
        <f t="shared" si="99"/>
        <v>11.496846489999999</v>
      </c>
      <c r="I420" s="25">
        <f t="shared" si="100"/>
        <v>38.982357393642992</v>
      </c>
      <c r="J420" s="25">
        <f t="shared" si="101"/>
        <v>132.17747921462529</v>
      </c>
      <c r="K420" s="25">
        <f t="shared" si="102"/>
        <v>0.72953548040391258</v>
      </c>
      <c r="L420" s="25">
        <f t="shared" si="103"/>
        <v>2.4736359534055463</v>
      </c>
      <c r="M420" s="25">
        <f t="shared" ca="1" si="104"/>
        <v>0.21352623398190945</v>
      </c>
      <c r="N420" s="25">
        <f t="shared" ca="1" si="105"/>
        <v>2.6619383267109679E-6</v>
      </c>
      <c r="O420" s="24">
        <f t="shared" ca="1" si="106"/>
        <v>6867552221.9343414</v>
      </c>
      <c r="P420" s="25">
        <f t="shared" ca="1" si="107"/>
        <v>819962593.43954039</v>
      </c>
      <c r="Q420" s="25">
        <f t="shared" ca="1" si="108"/>
        <v>1627426402.3081508</v>
      </c>
      <c r="R420">
        <f t="shared" ca="1" si="109"/>
        <v>1.631544766995674E-3</v>
      </c>
    </row>
    <row r="421" spans="1:18" x14ac:dyDescent="0.2">
      <c r="A421">
        <v>34601.5</v>
      </c>
      <c r="B421">
        <v>0.22308187650314484</v>
      </c>
      <c r="C421">
        <v>1</v>
      </c>
      <c r="D421" s="83">
        <f t="shared" si="95"/>
        <v>3.4601500000000001</v>
      </c>
      <c r="E421" s="83">
        <f t="shared" si="96"/>
        <v>0.22308187650314484</v>
      </c>
      <c r="F421" s="25">
        <f t="shared" si="97"/>
        <v>3.4601500000000001</v>
      </c>
      <c r="G421" s="25">
        <f t="shared" si="98"/>
        <v>0.22308187650314484</v>
      </c>
      <c r="H421" s="25">
        <f t="shared" si="99"/>
        <v>11.9726380225</v>
      </c>
      <c r="I421" s="25">
        <f t="shared" si="100"/>
        <v>41.427123453553378</v>
      </c>
      <c r="J421" s="25">
        <f t="shared" si="101"/>
        <v>143.34406121781274</v>
      </c>
      <c r="K421" s="25">
        <f t="shared" si="102"/>
        <v>0.77189675498235666</v>
      </c>
      <c r="L421" s="25">
        <f t="shared" si="103"/>
        <v>2.6708785567522013</v>
      </c>
      <c r="M421" s="25">
        <f t="shared" ca="1" si="104"/>
        <v>0.22190443416516725</v>
      </c>
      <c r="N421" s="25">
        <f t="shared" ca="1" si="105"/>
        <v>1.386370459262136E-6</v>
      </c>
      <c r="O421" s="24">
        <f t="shared" ca="1" si="106"/>
        <v>7968203812.3507853</v>
      </c>
      <c r="P421" s="25">
        <f t="shared" ca="1" si="107"/>
        <v>2462691788.1049867</v>
      </c>
      <c r="Q421" s="25">
        <f t="shared" ca="1" si="108"/>
        <v>2360471393.1133156</v>
      </c>
      <c r="R421">
        <f t="shared" ca="1" si="109"/>
        <v>1.1774423379775911E-3</v>
      </c>
    </row>
    <row r="422" spans="1:18" x14ac:dyDescent="0.2">
      <c r="A422">
        <v>34601.5</v>
      </c>
      <c r="B422">
        <v>0.22308187650314484</v>
      </c>
      <c r="C422">
        <v>1</v>
      </c>
      <c r="D422" s="83">
        <f t="shared" si="95"/>
        <v>3.4601500000000001</v>
      </c>
      <c r="E422" s="83">
        <f t="shared" si="96"/>
        <v>0.22308187650314484</v>
      </c>
      <c r="F422" s="25">
        <f t="shared" si="97"/>
        <v>3.4601500000000001</v>
      </c>
      <c r="G422" s="25">
        <f t="shared" si="98"/>
        <v>0.22308187650314484</v>
      </c>
      <c r="H422" s="25">
        <f t="shared" si="99"/>
        <v>11.9726380225</v>
      </c>
      <c r="I422" s="25">
        <f t="shared" si="100"/>
        <v>41.427123453553378</v>
      </c>
      <c r="J422" s="25">
        <f t="shared" si="101"/>
        <v>143.34406121781274</v>
      </c>
      <c r="K422" s="25">
        <f t="shared" si="102"/>
        <v>0.77189675498235666</v>
      </c>
      <c r="L422" s="25">
        <f t="shared" si="103"/>
        <v>2.6708785567522013</v>
      </c>
      <c r="M422" s="25">
        <f t="shared" ca="1" si="104"/>
        <v>0.22190443416516725</v>
      </c>
      <c r="N422" s="25">
        <f t="shared" ca="1" si="105"/>
        <v>1.386370459262136E-6</v>
      </c>
      <c r="O422" s="24">
        <f t="shared" ca="1" si="106"/>
        <v>7968203812.3507853</v>
      </c>
      <c r="P422" s="25">
        <f t="shared" ca="1" si="107"/>
        <v>2462691788.1049867</v>
      </c>
      <c r="Q422" s="25">
        <f t="shared" ca="1" si="108"/>
        <v>2360471393.1133156</v>
      </c>
      <c r="R422">
        <f t="shared" ca="1" si="109"/>
        <v>1.1774423379775911E-3</v>
      </c>
    </row>
    <row r="423" spans="1:18" x14ac:dyDescent="0.2">
      <c r="A423">
        <v>34601.5</v>
      </c>
      <c r="B423">
        <v>0.22338187650284216</v>
      </c>
      <c r="C423">
        <v>1</v>
      </c>
      <c r="D423" s="83">
        <f t="shared" si="95"/>
        <v>3.4601500000000001</v>
      </c>
      <c r="E423" s="83">
        <f t="shared" si="96"/>
        <v>0.22338187650284216</v>
      </c>
      <c r="F423" s="25">
        <f t="shared" si="97"/>
        <v>3.4601500000000001</v>
      </c>
      <c r="G423" s="25">
        <f t="shared" si="98"/>
        <v>0.22338187650284216</v>
      </c>
      <c r="H423" s="25">
        <f t="shared" si="99"/>
        <v>11.9726380225</v>
      </c>
      <c r="I423" s="25">
        <f t="shared" si="100"/>
        <v>41.427123453553378</v>
      </c>
      <c r="J423" s="25">
        <f t="shared" si="101"/>
        <v>143.34406121781274</v>
      </c>
      <c r="K423" s="25">
        <f t="shared" si="102"/>
        <v>0.77293479998130932</v>
      </c>
      <c r="L423" s="25">
        <f t="shared" si="103"/>
        <v>2.6744703481553276</v>
      </c>
      <c r="M423" s="25">
        <f t="shared" ca="1" si="104"/>
        <v>0.22190443416516725</v>
      </c>
      <c r="N423" s="25">
        <f t="shared" ca="1" si="105"/>
        <v>2.1828358611543066E-6</v>
      </c>
      <c r="O423" s="24">
        <f t="shared" ca="1" si="106"/>
        <v>7968203812.3507853</v>
      </c>
      <c r="P423" s="25">
        <f t="shared" ca="1" si="107"/>
        <v>2462691788.1049867</v>
      </c>
      <c r="Q423" s="25">
        <f t="shared" ca="1" si="108"/>
        <v>2360471393.1133156</v>
      </c>
      <c r="R423">
        <f t="shared" ca="1" si="109"/>
        <v>1.4774423376749113E-3</v>
      </c>
    </row>
    <row r="424" spans="1:18" x14ac:dyDescent="0.2">
      <c r="A424">
        <v>34733.5</v>
      </c>
      <c r="B424">
        <v>0.22576138963209594</v>
      </c>
      <c r="C424">
        <v>1</v>
      </c>
      <c r="D424" s="83">
        <f t="shared" si="95"/>
        <v>3.4733499999999999</v>
      </c>
      <c r="E424" s="83">
        <f t="shared" si="96"/>
        <v>0.22576138963209594</v>
      </c>
      <c r="F424" s="25">
        <f t="shared" si="97"/>
        <v>3.4733499999999999</v>
      </c>
      <c r="G424" s="25">
        <f t="shared" si="98"/>
        <v>0.22576138963209594</v>
      </c>
      <c r="H424" s="25">
        <f t="shared" si="99"/>
        <v>12.0641602225</v>
      </c>
      <c r="I424" s="25">
        <f t="shared" si="100"/>
        <v>41.903050908820376</v>
      </c>
      <c r="J424" s="25">
        <f t="shared" si="101"/>
        <v>145.54396187415125</v>
      </c>
      <c r="K424" s="25">
        <f t="shared" si="102"/>
        <v>0.78414832267864043</v>
      </c>
      <c r="L424" s="25">
        <f t="shared" si="103"/>
        <v>2.7236215765758556</v>
      </c>
      <c r="M424" s="25">
        <f t="shared" ca="1" si="104"/>
        <v>0.22351411981681379</v>
      </c>
      <c r="N424" s="25">
        <f t="shared" ca="1" si="105"/>
        <v>5.0502216226782398E-6</v>
      </c>
      <c r="O424" s="24">
        <f t="shared" ca="1" si="106"/>
        <v>8175398635.481123</v>
      </c>
      <c r="P424" s="25">
        <f t="shared" ca="1" si="107"/>
        <v>2889339592.7282352</v>
      </c>
      <c r="Q424" s="25">
        <f t="shared" ca="1" si="108"/>
        <v>2519078071.48001</v>
      </c>
      <c r="R424">
        <f t="shared" ca="1" si="109"/>
        <v>2.2472698152821435E-3</v>
      </c>
    </row>
    <row r="425" spans="1:18" x14ac:dyDescent="0.2">
      <c r="A425">
        <v>34736</v>
      </c>
      <c r="B425">
        <v>0.22507501770059141</v>
      </c>
      <c r="C425">
        <v>1</v>
      </c>
      <c r="D425" s="83">
        <f t="shared" si="95"/>
        <v>3.4735999999999998</v>
      </c>
      <c r="E425" s="83">
        <f t="shared" si="96"/>
        <v>0.22507501770059141</v>
      </c>
      <c r="F425" s="25">
        <f t="shared" si="97"/>
        <v>3.4735999999999998</v>
      </c>
      <c r="G425" s="25">
        <f t="shared" si="98"/>
        <v>0.22507501770059141</v>
      </c>
      <c r="H425" s="25">
        <f t="shared" si="99"/>
        <v>12.065896959999998</v>
      </c>
      <c r="I425" s="25">
        <f t="shared" si="100"/>
        <v>41.912099680255992</v>
      </c>
      <c r="J425" s="25">
        <f t="shared" si="101"/>
        <v>145.5858694493372</v>
      </c>
      <c r="K425" s="25">
        <f t="shared" si="102"/>
        <v>0.78182058148477429</v>
      </c>
      <c r="L425" s="25">
        <f t="shared" si="103"/>
        <v>2.715731971845512</v>
      </c>
      <c r="M425" s="25">
        <f t="shared" ca="1" si="104"/>
        <v>0.2235446595606759</v>
      </c>
      <c r="N425" s="25">
        <f t="shared" ca="1" si="105"/>
        <v>2.3419960364056451E-6</v>
      </c>
      <c r="O425" s="24">
        <f t="shared" ca="1" si="106"/>
        <v>8179313776.4372549</v>
      </c>
      <c r="P425" s="25">
        <f t="shared" ca="1" si="107"/>
        <v>2897794367.5119448</v>
      </c>
      <c r="Q425" s="25">
        <f t="shared" ca="1" si="108"/>
        <v>2522143808.5364966</v>
      </c>
      <c r="R425">
        <f t="shared" ca="1" si="109"/>
        <v>1.5303581399155053E-3</v>
      </c>
    </row>
    <row r="426" spans="1:18" x14ac:dyDescent="0.2">
      <c r="A426">
        <v>34762.5</v>
      </c>
      <c r="B426">
        <v>0.2260194774389564</v>
      </c>
      <c r="C426">
        <v>1</v>
      </c>
      <c r="D426" s="83">
        <f t="shared" si="95"/>
        <v>3.4762499999999998</v>
      </c>
      <c r="E426" s="83">
        <f t="shared" si="96"/>
        <v>0.2260194774389564</v>
      </c>
      <c r="F426" s="25">
        <f t="shared" si="97"/>
        <v>3.4762499999999998</v>
      </c>
      <c r="G426" s="25">
        <f t="shared" si="98"/>
        <v>0.2260194774389564</v>
      </c>
      <c r="H426" s="25">
        <f t="shared" si="99"/>
        <v>12.084314062499999</v>
      </c>
      <c r="I426" s="25">
        <f t="shared" si="100"/>
        <v>42.008096759765621</v>
      </c>
      <c r="J426" s="25">
        <f t="shared" si="101"/>
        <v>146.03064636113524</v>
      </c>
      <c r="K426" s="25">
        <f t="shared" si="102"/>
        <v>0.78570020844717214</v>
      </c>
      <c r="L426" s="25">
        <f t="shared" si="103"/>
        <v>2.7312903496144822</v>
      </c>
      <c r="M426" s="25">
        <f t="shared" ca="1" si="104"/>
        <v>0.22386850260158259</v>
      </c>
      <c r="N426" s="25">
        <f t="shared" ca="1" si="105"/>
        <v>4.6266927510152845E-6</v>
      </c>
      <c r="O426" s="24">
        <f t="shared" ca="1" si="106"/>
        <v>8220792467.7782669</v>
      </c>
      <c r="P426" s="25">
        <f t="shared" ca="1" si="107"/>
        <v>2988280281.6282721</v>
      </c>
      <c r="Q426" s="25">
        <f t="shared" ca="1" si="108"/>
        <v>2554782995.1270847</v>
      </c>
      <c r="R426">
        <f t="shared" ca="1" si="109"/>
        <v>2.1509748373738091E-3</v>
      </c>
    </row>
    <row r="427" spans="1:18" x14ac:dyDescent="0.2">
      <c r="A427">
        <v>34765</v>
      </c>
      <c r="B427">
        <v>0.22483310592654135</v>
      </c>
      <c r="C427">
        <v>1</v>
      </c>
      <c r="D427" s="83">
        <f t="shared" si="95"/>
        <v>3.4765000000000001</v>
      </c>
      <c r="E427" s="83">
        <f t="shared" si="96"/>
        <v>0.22483310592654135</v>
      </c>
      <c r="F427" s="25">
        <f t="shared" si="97"/>
        <v>3.4765000000000001</v>
      </c>
      <c r="G427" s="25">
        <f t="shared" si="98"/>
        <v>0.22483310592654135</v>
      </c>
      <c r="H427" s="25">
        <f t="shared" si="99"/>
        <v>12.086052250000002</v>
      </c>
      <c r="I427" s="25">
        <f t="shared" si="100"/>
        <v>42.01716064712501</v>
      </c>
      <c r="J427" s="25">
        <f t="shared" si="101"/>
        <v>146.07265898973012</v>
      </c>
      <c r="K427" s="25">
        <f t="shared" si="102"/>
        <v>0.78163229275362101</v>
      </c>
      <c r="L427" s="25">
        <f t="shared" si="103"/>
        <v>2.7173446657579636</v>
      </c>
      <c r="M427" s="25">
        <f t="shared" ca="1" si="104"/>
        <v>0.22389906531826892</v>
      </c>
      <c r="N427" s="25">
        <f t="shared" ca="1" si="105"/>
        <v>8.7243185790193016E-7</v>
      </c>
      <c r="O427" s="24">
        <f t="shared" ca="1" si="106"/>
        <v>8224703472.5017424</v>
      </c>
      <c r="P427" s="25">
        <f t="shared" ca="1" si="107"/>
        <v>2996898502.0005894</v>
      </c>
      <c r="Q427" s="25">
        <f t="shared" ca="1" si="108"/>
        <v>2557875615.1066208</v>
      </c>
      <c r="R427">
        <f t="shared" ca="1" si="109"/>
        <v>9.3404060827242952E-4</v>
      </c>
    </row>
    <row r="428" spans="1:18" x14ac:dyDescent="0.2">
      <c r="A428">
        <v>34809</v>
      </c>
      <c r="B428">
        <v>0.22517297320008359</v>
      </c>
      <c r="C428">
        <v>1</v>
      </c>
      <c r="D428" s="83">
        <f t="shared" si="95"/>
        <v>3.4809000000000001</v>
      </c>
      <c r="E428" s="83">
        <f t="shared" si="96"/>
        <v>0.22517297320008359</v>
      </c>
      <c r="F428" s="25">
        <f t="shared" si="97"/>
        <v>3.4809000000000001</v>
      </c>
      <c r="G428" s="25">
        <f t="shared" si="98"/>
        <v>0.22517297320008359</v>
      </c>
      <c r="H428" s="25">
        <f t="shared" si="99"/>
        <v>12.116664810000001</v>
      </c>
      <c r="I428" s="25">
        <f t="shared" si="100"/>
        <v>42.176898537129006</v>
      </c>
      <c r="J428" s="25">
        <f t="shared" si="101"/>
        <v>146.81356611789235</v>
      </c>
      <c r="K428" s="25">
        <f t="shared" si="102"/>
        <v>0.78380460241217098</v>
      </c>
      <c r="L428" s="25">
        <f t="shared" si="103"/>
        <v>2.7283454405365259</v>
      </c>
      <c r="M428" s="25">
        <f t="shared" ca="1" si="104"/>
        <v>0.22443729328641787</v>
      </c>
      <c r="N428" s="25">
        <f t="shared" ca="1" si="105"/>
        <v>5.4122493537119465E-7</v>
      </c>
      <c r="O428" s="24">
        <f t="shared" ca="1" si="106"/>
        <v>8293477006.8050337</v>
      </c>
      <c r="P428" s="25">
        <f t="shared" ca="1" si="107"/>
        <v>3150899877.1745071</v>
      </c>
      <c r="Q428" s="25">
        <f t="shared" ca="1" si="108"/>
        <v>2612686641.2171297</v>
      </c>
      <c r="R428">
        <f t="shared" ca="1" si="109"/>
        <v>7.356799136657155E-4</v>
      </c>
    </row>
    <row r="429" spans="1:18" x14ac:dyDescent="0.2">
      <c r="A429">
        <v>34811.5</v>
      </c>
      <c r="B429">
        <v>0.2265866023672401</v>
      </c>
      <c r="C429">
        <v>1</v>
      </c>
      <c r="D429" s="83">
        <f t="shared" si="95"/>
        <v>3.48115</v>
      </c>
      <c r="E429" s="83">
        <f t="shared" si="96"/>
        <v>0.2265866023672401</v>
      </c>
      <c r="F429" s="25">
        <f t="shared" si="97"/>
        <v>3.48115</v>
      </c>
      <c r="G429" s="25">
        <f t="shared" si="98"/>
        <v>0.2265866023672401</v>
      </c>
      <c r="H429" s="25">
        <f t="shared" si="99"/>
        <v>12.118405322499999</v>
      </c>
      <c r="I429" s="25">
        <f t="shared" si="100"/>
        <v>42.185986688420869</v>
      </c>
      <c r="J429" s="25">
        <f t="shared" si="101"/>
        <v>146.85574756039631</v>
      </c>
      <c r="K429" s="25">
        <f t="shared" si="102"/>
        <v>0.78878195083071789</v>
      </c>
      <c r="L429" s="25">
        <f t="shared" si="103"/>
        <v>2.7458682881343535</v>
      </c>
      <c r="M429" s="25">
        <f t="shared" ca="1" si="104"/>
        <v>0.22446789283883939</v>
      </c>
      <c r="N429" s="25">
        <f t="shared" ca="1" si="105"/>
        <v>4.4889300657359526E-6</v>
      </c>
      <c r="O429" s="24">
        <f t="shared" ca="1" si="106"/>
        <v>8297381120.5980806</v>
      </c>
      <c r="P429" s="25">
        <f t="shared" ca="1" si="107"/>
        <v>3159782266.3265762</v>
      </c>
      <c r="Q429" s="25">
        <f t="shared" ca="1" si="108"/>
        <v>2615822596.7857671</v>
      </c>
      <c r="R429">
        <f t="shared" ca="1" si="109"/>
        <v>2.1187095284007085E-3</v>
      </c>
    </row>
    <row r="430" spans="1:18" x14ac:dyDescent="0.2">
      <c r="A430">
        <v>35428</v>
      </c>
      <c r="B430">
        <v>0.23494890624856676</v>
      </c>
      <c r="C430">
        <v>1</v>
      </c>
      <c r="D430" s="83">
        <f t="shared" si="95"/>
        <v>3.5428000000000002</v>
      </c>
      <c r="E430" s="83">
        <f t="shared" si="96"/>
        <v>0.23494890624856676</v>
      </c>
      <c r="F430" s="25">
        <f t="shared" si="97"/>
        <v>3.5428000000000002</v>
      </c>
      <c r="G430" s="25">
        <f t="shared" si="98"/>
        <v>0.23494890624856676</v>
      </c>
      <c r="H430" s="25">
        <f t="shared" si="99"/>
        <v>12.551431840000001</v>
      </c>
      <c r="I430" s="25">
        <f t="shared" si="100"/>
        <v>44.467212722752009</v>
      </c>
      <c r="J430" s="25">
        <f t="shared" si="101"/>
        <v>157.53844123416582</v>
      </c>
      <c r="K430" s="25">
        <f t="shared" si="102"/>
        <v>0.83237698505742241</v>
      </c>
      <c r="L430" s="25">
        <f t="shared" si="103"/>
        <v>2.9489451826614363</v>
      </c>
      <c r="M430" s="25">
        <f t="shared" ca="1" si="104"/>
        <v>0.23207420274065477</v>
      </c>
      <c r="N430" s="25">
        <f t="shared" ca="1" si="105"/>
        <v>8.2639202584015379E-6</v>
      </c>
      <c r="O430" s="24">
        <f t="shared" ca="1" si="106"/>
        <v>9246308144.7594776</v>
      </c>
      <c r="P430" s="25">
        <f t="shared" ca="1" si="107"/>
        <v>5804916011.0502739</v>
      </c>
      <c r="Q430" s="25">
        <f t="shared" ca="1" si="108"/>
        <v>3462595704.2153311</v>
      </c>
      <c r="R430">
        <f t="shared" ca="1" si="109"/>
        <v>2.8747035079119965E-3</v>
      </c>
    </row>
    <row r="431" spans="1:18" x14ac:dyDescent="0.2">
      <c r="A431">
        <v>35542.5</v>
      </c>
      <c r="B431">
        <v>0.23597374225895359</v>
      </c>
      <c r="C431">
        <v>1</v>
      </c>
      <c r="D431" s="83">
        <f t="shared" si="95"/>
        <v>3.5542500000000001</v>
      </c>
      <c r="E431" s="83">
        <f t="shared" si="96"/>
        <v>0.23597374225895359</v>
      </c>
      <c r="F431" s="25">
        <f t="shared" si="97"/>
        <v>3.5542500000000001</v>
      </c>
      <c r="G431" s="25">
        <f t="shared" si="98"/>
        <v>0.23597374225895359</v>
      </c>
      <c r="H431" s="25">
        <f t="shared" si="99"/>
        <v>12.632693062500001</v>
      </c>
      <c r="I431" s="25">
        <f t="shared" si="100"/>
        <v>44.899749317390629</v>
      </c>
      <c r="J431" s="25">
        <f t="shared" si="101"/>
        <v>159.58493401133566</v>
      </c>
      <c r="K431" s="25">
        <f t="shared" si="102"/>
        <v>0.8387096734238858</v>
      </c>
      <c r="L431" s="25">
        <f t="shared" si="103"/>
        <v>2.9809838567668461</v>
      </c>
      <c r="M431" s="25">
        <f t="shared" ca="1" si="104"/>
        <v>0.23350015206426394</v>
      </c>
      <c r="N431" s="25">
        <f t="shared" ca="1" si="105"/>
        <v>6.1186484512647857E-6</v>
      </c>
      <c r="O431" s="24">
        <f t="shared" ca="1" si="106"/>
        <v>9418942644.923872</v>
      </c>
      <c r="P431" s="25">
        <f t="shared" ca="1" si="107"/>
        <v>6400949263.8381824</v>
      </c>
      <c r="Q431" s="25">
        <f t="shared" ca="1" si="108"/>
        <v>3636521055.4646397</v>
      </c>
      <c r="R431">
        <f t="shared" ca="1" si="109"/>
        <v>2.473590194689651E-3</v>
      </c>
    </row>
    <row r="432" spans="1:18" x14ac:dyDescent="0.2">
      <c r="A432">
        <v>35562</v>
      </c>
      <c r="B432">
        <v>0.23698016967539831</v>
      </c>
      <c r="C432">
        <v>1</v>
      </c>
      <c r="D432" s="83">
        <f t="shared" si="95"/>
        <v>3.5562</v>
      </c>
      <c r="E432" s="83">
        <f t="shared" si="96"/>
        <v>0.23698016967539831</v>
      </c>
      <c r="F432" s="25">
        <f t="shared" si="97"/>
        <v>3.5562</v>
      </c>
      <c r="G432" s="25">
        <f t="shared" si="98"/>
        <v>0.23698016967539831</v>
      </c>
      <c r="H432" s="25">
        <f t="shared" si="99"/>
        <v>12.64655844</v>
      </c>
      <c r="I432" s="25">
        <f t="shared" si="100"/>
        <v>44.973691124327999</v>
      </c>
      <c r="J432" s="25">
        <f t="shared" si="101"/>
        <v>159.93544037633524</v>
      </c>
      <c r="K432" s="25">
        <f t="shared" si="102"/>
        <v>0.84274887939965148</v>
      </c>
      <c r="L432" s="25">
        <f t="shared" si="103"/>
        <v>2.9969835649210408</v>
      </c>
      <c r="M432" s="25">
        <f t="shared" ca="1" si="104"/>
        <v>0.23374341331511778</v>
      </c>
      <c r="N432" s="25">
        <f t="shared" ca="1" si="105"/>
        <v>1.0476591735816496E-5</v>
      </c>
      <c r="O432" s="24">
        <f t="shared" ca="1" si="106"/>
        <v>9448212887.5883541</v>
      </c>
      <c r="P432" s="25">
        <f t="shared" ca="1" si="107"/>
        <v>6505890586.575943</v>
      </c>
      <c r="Q432" s="25">
        <f t="shared" ca="1" si="108"/>
        <v>3666679276.0332522</v>
      </c>
      <c r="R432">
        <f t="shared" ca="1" si="109"/>
        <v>3.2367563602805349E-3</v>
      </c>
    </row>
    <row r="433" spans="1:18" x14ac:dyDescent="0.2">
      <c r="A433">
        <v>35572</v>
      </c>
      <c r="B433">
        <v>0.2360347495286631</v>
      </c>
      <c r="C433">
        <v>1</v>
      </c>
      <c r="D433" s="83">
        <f t="shared" si="95"/>
        <v>3.5571999999999999</v>
      </c>
      <c r="E433" s="83">
        <f t="shared" si="96"/>
        <v>0.2360347495286631</v>
      </c>
      <c r="F433" s="25">
        <f t="shared" si="97"/>
        <v>3.5571999999999999</v>
      </c>
      <c r="G433" s="25">
        <f t="shared" si="98"/>
        <v>0.2360347495286631</v>
      </c>
      <c r="H433" s="25">
        <f t="shared" si="99"/>
        <v>12.653671839999999</v>
      </c>
      <c r="I433" s="25">
        <f t="shared" si="100"/>
        <v>45.011641469247998</v>
      </c>
      <c r="J433" s="25">
        <f t="shared" si="101"/>
        <v>160.11541103440896</v>
      </c>
      <c r="K433" s="25">
        <f t="shared" si="102"/>
        <v>0.83962281102336034</v>
      </c>
      <c r="L433" s="25">
        <f t="shared" si="103"/>
        <v>2.9867062633722972</v>
      </c>
      <c r="M433" s="25">
        <f t="shared" ca="1" si="104"/>
        <v>0.2338682094123446</v>
      </c>
      <c r="N433" s="25">
        <f t="shared" ca="1" si="105"/>
        <v>4.693896075617401E-6</v>
      </c>
      <c r="O433" s="24">
        <f t="shared" ca="1" si="106"/>
        <v>9463208171.8816662</v>
      </c>
      <c r="P433" s="25">
        <f t="shared" ca="1" si="107"/>
        <v>6560097858.5280027</v>
      </c>
      <c r="Q433" s="25">
        <f t="shared" ca="1" si="108"/>
        <v>3682206127.9119906</v>
      </c>
      <c r="R433">
        <f t="shared" ca="1" si="109"/>
        <v>2.166540116318505E-3</v>
      </c>
    </row>
    <row r="434" spans="1:18" x14ac:dyDescent="0.2">
      <c r="A434">
        <v>35574.5</v>
      </c>
      <c r="B434">
        <v>0.23664839467236887</v>
      </c>
      <c r="C434">
        <v>1</v>
      </c>
      <c r="D434" s="83">
        <f t="shared" si="95"/>
        <v>3.5574499999999998</v>
      </c>
      <c r="E434" s="83">
        <f t="shared" si="96"/>
        <v>0.23664839467236887</v>
      </c>
      <c r="F434" s="25">
        <f t="shared" si="97"/>
        <v>3.5574499999999998</v>
      </c>
      <c r="G434" s="25">
        <f t="shared" si="98"/>
        <v>0.23664839467236887</v>
      </c>
      <c r="H434" s="25">
        <f t="shared" si="99"/>
        <v>12.655450502499999</v>
      </c>
      <c r="I434" s="25">
        <f t="shared" si="100"/>
        <v>45.021132390118616</v>
      </c>
      <c r="J434" s="25">
        <f t="shared" si="101"/>
        <v>160.16042742122747</v>
      </c>
      <c r="K434" s="25">
        <f t="shared" si="102"/>
        <v>0.84186483162721859</v>
      </c>
      <c r="L434" s="25">
        <f t="shared" si="103"/>
        <v>2.9948920452722487</v>
      </c>
      <c r="M434" s="25">
        <f t="shared" ca="1" si="104"/>
        <v>0.23389941338769102</v>
      </c>
      <c r="N434" s="25">
        <f t="shared" ca="1" si="105"/>
        <v>7.5568981035090736E-6</v>
      </c>
      <c r="O434" s="24">
        <f t="shared" ca="1" si="106"/>
        <v>9466955384.9488068</v>
      </c>
      <c r="P434" s="25">
        <f t="shared" ca="1" si="107"/>
        <v>6573691202.648159</v>
      </c>
      <c r="Q434" s="25">
        <f t="shared" ca="1" si="108"/>
        <v>3686094322.2480078</v>
      </c>
      <c r="R434">
        <f t="shared" ca="1" si="109"/>
        <v>2.7489812846778483E-3</v>
      </c>
    </row>
    <row r="435" spans="1:18" x14ac:dyDescent="0.2">
      <c r="A435">
        <v>35682</v>
      </c>
      <c r="B435">
        <v>0.23699520630902104</v>
      </c>
      <c r="C435">
        <v>1</v>
      </c>
      <c r="D435" s="83">
        <f t="shared" si="95"/>
        <v>3.5682</v>
      </c>
      <c r="E435" s="83">
        <f t="shared" si="96"/>
        <v>0.23699520630902104</v>
      </c>
      <c r="F435" s="25">
        <f t="shared" si="97"/>
        <v>3.5682</v>
      </c>
      <c r="G435" s="25">
        <f t="shared" si="98"/>
        <v>0.23699520630902104</v>
      </c>
      <c r="H435" s="25">
        <f t="shared" si="99"/>
        <v>12.732051240000001</v>
      </c>
      <c r="I435" s="25">
        <f t="shared" si="100"/>
        <v>45.430505234568002</v>
      </c>
      <c r="J435" s="25">
        <f t="shared" si="101"/>
        <v>162.10512877798556</v>
      </c>
      <c r="K435" s="25">
        <f t="shared" si="102"/>
        <v>0.84564629515184886</v>
      </c>
      <c r="L435" s="25">
        <f t="shared" si="103"/>
        <v>3.017435110360827</v>
      </c>
      <c r="M435" s="25">
        <f t="shared" ca="1" si="104"/>
        <v>0.23524305780100341</v>
      </c>
      <c r="N435" s="25">
        <f t="shared" ca="1" si="105"/>
        <v>3.0700243941484311E-6</v>
      </c>
      <c r="O435" s="24">
        <f t="shared" ca="1" si="106"/>
        <v>9627464662.4197426</v>
      </c>
      <c r="P435" s="25">
        <f t="shared" ca="1" si="107"/>
        <v>7174038707.8566465</v>
      </c>
      <c r="Q435" s="25">
        <f t="shared" ca="1" si="108"/>
        <v>3855752234.0044317</v>
      </c>
      <c r="R435">
        <f t="shared" ca="1" si="109"/>
        <v>1.7521485080176369E-3</v>
      </c>
    </row>
    <row r="436" spans="1:18" x14ac:dyDescent="0.2">
      <c r="A436">
        <v>35682</v>
      </c>
      <c r="B436">
        <v>0.23719520631124458</v>
      </c>
      <c r="C436">
        <v>1</v>
      </c>
      <c r="D436" s="83">
        <f t="shared" si="95"/>
        <v>3.5682</v>
      </c>
      <c r="E436" s="83">
        <f t="shared" si="96"/>
        <v>0.23719520631124458</v>
      </c>
      <c r="F436" s="25">
        <f t="shared" si="97"/>
        <v>3.5682</v>
      </c>
      <c r="G436" s="25">
        <f t="shared" si="98"/>
        <v>0.23719520631124458</v>
      </c>
      <c r="H436" s="25">
        <f t="shared" si="99"/>
        <v>12.732051240000001</v>
      </c>
      <c r="I436" s="25">
        <f t="shared" si="100"/>
        <v>45.430505234568002</v>
      </c>
      <c r="J436" s="25">
        <f t="shared" si="101"/>
        <v>162.10512877798556</v>
      </c>
      <c r="K436" s="25">
        <f t="shared" si="102"/>
        <v>0.84635993515978292</v>
      </c>
      <c r="L436" s="25">
        <f t="shared" si="103"/>
        <v>3.0199815206371374</v>
      </c>
      <c r="M436" s="25">
        <f t="shared" ca="1" si="104"/>
        <v>0.23524305780100341</v>
      </c>
      <c r="N436" s="25">
        <f t="shared" ca="1" si="105"/>
        <v>3.8108838060368177E-6</v>
      </c>
      <c r="O436" s="24">
        <f t="shared" ca="1" si="106"/>
        <v>9627464662.4197426</v>
      </c>
      <c r="P436" s="25">
        <f t="shared" ca="1" si="107"/>
        <v>7174038707.8566465</v>
      </c>
      <c r="Q436" s="25">
        <f t="shared" ca="1" si="108"/>
        <v>3855752234.0044317</v>
      </c>
      <c r="R436">
        <f t="shared" ca="1" si="109"/>
        <v>1.9521485102411695E-3</v>
      </c>
    </row>
    <row r="437" spans="1:18" x14ac:dyDescent="0.2">
      <c r="A437">
        <v>35682</v>
      </c>
      <c r="B437">
        <v>0.23729520631599432</v>
      </c>
      <c r="C437">
        <v>1</v>
      </c>
      <c r="D437" s="83">
        <f t="shared" si="95"/>
        <v>3.5682</v>
      </c>
      <c r="E437" s="83">
        <f t="shared" si="96"/>
        <v>0.23729520631599432</v>
      </c>
      <c r="F437" s="25">
        <f t="shared" si="97"/>
        <v>3.5682</v>
      </c>
      <c r="G437" s="25">
        <f t="shared" si="98"/>
        <v>0.23729520631599432</v>
      </c>
      <c r="H437" s="25">
        <f t="shared" si="99"/>
        <v>12.732051240000001</v>
      </c>
      <c r="I437" s="25">
        <f t="shared" si="100"/>
        <v>45.430505234568002</v>
      </c>
      <c r="J437" s="25">
        <f t="shared" si="101"/>
        <v>162.10512877798556</v>
      </c>
      <c r="K437" s="25">
        <f t="shared" si="102"/>
        <v>0.84671675517673095</v>
      </c>
      <c r="L437" s="25">
        <f t="shared" si="103"/>
        <v>3.0212547258216116</v>
      </c>
      <c r="M437" s="25">
        <f t="shared" ca="1" si="104"/>
        <v>0.23524305780100341</v>
      </c>
      <c r="N437" s="25">
        <f t="shared" ca="1" si="105"/>
        <v>4.2113135275794166E-6</v>
      </c>
      <c r="O437" s="24">
        <f t="shared" ca="1" si="106"/>
        <v>9627464662.4197426</v>
      </c>
      <c r="P437" s="25">
        <f t="shared" ca="1" si="107"/>
        <v>7174038707.8566465</v>
      </c>
      <c r="Q437" s="25">
        <f t="shared" ca="1" si="108"/>
        <v>3855752234.0044317</v>
      </c>
      <c r="R437">
        <f t="shared" ca="1" si="109"/>
        <v>2.0521485149909147E-3</v>
      </c>
    </row>
    <row r="438" spans="1:18" x14ac:dyDescent="0.2">
      <c r="A438">
        <v>36442.5</v>
      </c>
      <c r="B438">
        <v>0.24566153395382392</v>
      </c>
      <c r="C438">
        <v>1</v>
      </c>
      <c r="D438" s="83">
        <f t="shared" si="95"/>
        <v>3.64425</v>
      </c>
      <c r="E438" s="83">
        <f t="shared" si="96"/>
        <v>0.24566153395382392</v>
      </c>
      <c r="F438" s="25">
        <f t="shared" si="97"/>
        <v>3.64425</v>
      </c>
      <c r="G438" s="25">
        <f t="shared" si="98"/>
        <v>0.24566153395382392</v>
      </c>
      <c r="H438" s="25">
        <f t="shared" si="99"/>
        <v>13.280558062499999</v>
      </c>
      <c r="I438" s="25">
        <f t="shared" si="100"/>
        <v>48.397673719265619</v>
      </c>
      <c r="J438" s="25">
        <f t="shared" si="101"/>
        <v>176.37322245143372</v>
      </c>
      <c r="K438" s="25">
        <f t="shared" si="102"/>
        <v>0.89525204511122281</v>
      </c>
      <c r="L438" s="25">
        <f t="shared" si="103"/>
        <v>3.2625222653965738</v>
      </c>
      <c r="M438" s="25">
        <f t="shared" ca="1" si="104"/>
        <v>0.24485314485613457</v>
      </c>
      <c r="N438" s="25">
        <f t="shared" ca="1" si="105"/>
        <v>6.534929332630003E-7</v>
      </c>
      <c r="O438" s="24">
        <f t="shared" ca="1" si="106"/>
        <v>10723451385.8085</v>
      </c>
      <c r="P438" s="25">
        <f t="shared" ca="1" si="107"/>
        <v>12354529852.317444</v>
      </c>
      <c r="Q438" s="25">
        <f t="shared" ca="1" si="108"/>
        <v>5198950988.8646526</v>
      </c>
      <c r="R438">
        <f t="shared" ca="1" si="109"/>
        <v>8.083890976893493E-4</v>
      </c>
    </row>
    <row r="439" spans="1:18" x14ac:dyDescent="0.2">
      <c r="A439">
        <v>36630.5</v>
      </c>
      <c r="B439">
        <v>0.24852070147593838</v>
      </c>
      <c r="C439">
        <v>1</v>
      </c>
      <c r="D439" s="83">
        <f t="shared" si="95"/>
        <v>3.6630500000000001</v>
      </c>
      <c r="E439" s="83">
        <f t="shared" si="96"/>
        <v>0.24852070147593838</v>
      </c>
      <c r="F439" s="25">
        <f t="shared" si="97"/>
        <v>3.6630500000000001</v>
      </c>
      <c r="G439" s="25">
        <f t="shared" si="98"/>
        <v>0.24852070147593838</v>
      </c>
      <c r="H439" s="25">
        <f t="shared" si="99"/>
        <v>13.417935302500002</v>
      </c>
      <c r="I439" s="25">
        <f t="shared" si="100"/>
        <v>49.150567909822634</v>
      </c>
      <c r="J439" s="25">
        <f t="shared" si="101"/>
        <v>180.0409877820758</v>
      </c>
      <c r="K439" s="25">
        <f t="shared" si="102"/>
        <v>0.91034375554143609</v>
      </c>
      <c r="L439" s="25">
        <f t="shared" si="103"/>
        <v>3.3346346937360578</v>
      </c>
      <c r="M439" s="25">
        <f t="shared" ca="1" si="104"/>
        <v>0.24725706548076029</v>
      </c>
      <c r="N439" s="25">
        <f t="shared" ca="1" si="105"/>
        <v>1.5967759283097263E-6</v>
      </c>
      <c r="O439" s="24">
        <f t="shared" ca="1" si="106"/>
        <v>10982180312.327963</v>
      </c>
      <c r="P439" s="25">
        <f t="shared" ca="1" si="107"/>
        <v>13903846938.724688</v>
      </c>
      <c r="Q439" s="25">
        <f t="shared" ca="1" si="108"/>
        <v>5571390202.9152937</v>
      </c>
      <c r="R439">
        <f t="shared" ca="1" si="109"/>
        <v>1.2636359951780918E-3</v>
      </c>
    </row>
    <row r="440" spans="1:18" x14ac:dyDescent="0.2">
      <c r="A440">
        <v>36630.5</v>
      </c>
      <c r="B440">
        <v>0.24872070147816192</v>
      </c>
      <c r="C440">
        <v>1</v>
      </c>
      <c r="D440" s="83">
        <f t="shared" si="95"/>
        <v>3.6630500000000001</v>
      </c>
      <c r="E440" s="83">
        <f t="shared" si="96"/>
        <v>0.24872070147816192</v>
      </c>
      <c r="F440" s="25">
        <f t="shared" si="97"/>
        <v>3.6630500000000001</v>
      </c>
      <c r="G440" s="25">
        <f t="shared" si="98"/>
        <v>0.24872070147816192</v>
      </c>
      <c r="H440" s="25">
        <f t="shared" si="99"/>
        <v>13.417935302500002</v>
      </c>
      <c r="I440" s="25">
        <f t="shared" si="100"/>
        <v>49.150567909822634</v>
      </c>
      <c r="J440" s="25">
        <f t="shared" si="101"/>
        <v>180.0409877820758</v>
      </c>
      <c r="K440" s="25">
        <f t="shared" si="102"/>
        <v>0.91107636554958105</v>
      </c>
      <c r="L440" s="25">
        <f t="shared" si="103"/>
        <v>3.337318280826393</v>
      </c>
      <c r="M440" s="25">
        <f t="shared" ca="1" si="104"/>
        <v>0.24725706548076029</v>
      </c>
      <c r="N440" s="25">
        <f t="shared" ca="1" si="105"/>
        <v>2.1422303328898478E-6</v>
      </c>
      <c r="O440" s="24">
        <f t="shared" ca="1" si="106"/>
        <v>10982180312.327963</v>
      </c>
      <c r="P440" s="25">
        <f t="shared" ca="1" si="107"/>
        <v>13903846938.724688</v>
      </c>
      <c r="Q440" s="25">
        <f t="shared" ca="1" si="108"/>
        <v>5571390202.9152937</v>
      </c>
      <c r="R440">
        <f t="shared" ca="1" si="109"/>
        <v>1.4636359974016244E-3</v>
      </c>
    </row>
    <row r="441" spans="1:18" x14ac:dyDescent="0.2">
      <c r="A441">
        <v>36630.5</v>
      </c>
      <c r="B441">
        <v>0.2488207014756357</v>
      </c>
      <c r="C441">
        <v>1</v>
      </c>
      <c r="D441" s="83">
        <f t="shared" si="95"/>
        <v>3.6630500000000001</v>
      </c>
      <c r="E441" s="83">
        <f t="shared" si="96"/>
        <v>0.2488207014756357</v>
      </c>
      <c r="F441" s="25">
        <f t="shared" si="97"/>
        <v>3.6630500000000001</v>
      </c>
      <c r="G441" s="25">
        <f t="shared" si="98"/>
        <v>0.2488207014756357</v>
      </c>
      <c r="H441" s="25">
        <f t="shared" si="99"/>
        <v>13.417935302500002</v>
      </c>
      <c r="I441" s="25">
        <f t="shared" si="100"/>
        <v>49.150567909822634</v>
      </c>
      <c r="J441" s="25">
        <f t="shared" si="101"/>
        <v>180.0409877820758</v>
      </c>
      <c r="K441" s="25">
        <f t="shared" si="102"/>
        <v>0.91144267054032735</v>
      </c>
      <c r="L441" s="25">
        <f t="shared" si="103"/>
        <v>3.3386600743227461</v>
      </c>
      <c r="M441" s="25">
        <f t="shared" ca="1" si="104"/>
        <v>0.24725706548076029</v>
      </c>
      <c r="N441" s="25">
        <f t="shared" ca="1" si="105"/>
        <v>2.4449575244700194E-6</v>
      </c>
      <c r="O441" s="24">
        <f t="shared" ca="1" si="106"/>
        <v>10982180312.327963</v>
      </c>
      <c r="P441" s="25">
        <f t="shared" ca="1" si="107"/>
        <v>13903846938.724688</v>
      </c>
      <c r="Q441" s="25">
        <f t="shared" ca="1" si="108"/>
        <v>5571390202.9152937</v>
      </c>
      <c r="R441">
        <f t="shared" ca="1" si="109"/>
        <v>1.5636359948754119E-3</v>
      </c>
    </row>
    <row r="442" spans="1:18" x14ac:dyDescent="0.2">
      <c r="A442">
        <v>38216</v>
      </c>
      <c r="B442">
        <v>0.26483834853971128</v>
      </c>
      <c r="C442">
        <v>1</v>
      </c>
      <c r="D442" s="83">
        <f t="shared" si="95"/>
        <v>3.8216000000000001</v>
      </c>
      <c r="E442" s="83">
        <f t="shared" si="96"/>
        <v>0.26483834853971128</v>
      </c>
      <c r="F442" s="25">
        <f t="shared" si="97"/>
        <v>3.8216000000000001</v>
      </c>
      <c r="G442" s="25">
        <f t="shared" si="98"/>
        <v>0.26483834853971128</v>
      </c>
      <c r="H442" s="25">
        <f t="shared" si="99"/>
        <v>14.604626560000002</v>
      </c>
      <c r="I442" s="25">
        <f t="shared" si="100"/>
        <v>55.81304086169601</v>
      </c>
      <c r="J442" s="25">
        <f t="shared" si="101"/>
        <v>213.29511695705747</v>
      </c>
      <c r="K442" s="25">
        <f t="shared" si="102"/>
        <v>1.0121062327793606</v>
      </c>
      <c r="L442" s="25">
        <f t="shared" si="103"/>
        <v>3.8678651791896046</v>
      </c>
      <c r="M442" s="25">
        <f t="shared" ca="1" si="104"/>
        <v>0.26797605165860755</v>
      </c>
      <c r="N442" s="25">
        <f t="shared" ca="1" si="105"/>
        <v>9.8451808623314012E-6</v>
      </c>
      <c r="O442" s="24">
        <f t="shared" ca="1" si="106"/>
        <v>12919970263.226273</v>
      </c>
      <c r="P442" s="25">
        <f t="shared" ca="1" si="107"/>
        <v>31862173865.808426</v>
      </c>
      <c r="Q442" s="25">
        <f t="shared" ca="1" si="108"/>
        <v>9418784296.3891602</v>
      </c>
      <c r="R442">
        <f t="shared" ca="1" si="109"/>
        <v>-3.1377031188962734E-3</v>
      </c>
    </row>
    <row r="443" spans="1:18" x14ac:dyDescent="0.2">
      <c r="D443" s="83"/>
      <c r="E443" s="83"/>
      <c r="F443" s="25"/>
      <c r="G443" s="25"/>
      <c r="H443" s="25"/>
      <c r="I443" s="25"/>
      <c r="J443" s="25"/>
      <c r="K443" s="25"/>
      <c r="L443" s="25"/>
      <c r="M443" s="25"/>
      <c r="N443" s="25"/>
      <c r="O443" s="24"/>
      <c r="P443" s="25"/>
      <c r="Q443" s="25"/>
    </row>
    <row r="444" spans="1:18" x14ac:dyDescent="0.2">
      <c r="D444" s="83"/>
      <c r="E444" s="83"/>
      <c r="F444" s="25"/>
      <c r="G444" s="25"/>
      <c r="H444" s="25"/>
      <c r="I444" s="25"/>
      <c r="J444" s="25"/>
      <c r="K444" s="25"/>
      <c r="L444" s="25"/>
      <c r="M444" s="25"/>
      <c r="N444" s="25"/>
      <c r="O444" s="24"/>
      <c r="P444" s="25"/>
      <c r="Q444" s="25"/>
    </row>
    <row r="445" spans="1:18" x14ac:dyDescent="0.2">
      <c r="D445" s="83"/>
      <c r="E445" s="83"/>
      <c r="F445" s="25"/>
      <c r="G445" s="25"/>
      <c r="H445" s="25"/>
      <c r="I445" s="25"/>
      <c r="J445" s="25"/>
      <c r="K445" s="25"/>
      <c r="L445" s="25"/>
      <c r="M445" s="25"/>
      <c r="N445" s="25"/>
      <c r="O445" s="24"/>
      <c r="P445" s="25"/>
      <c r="Q445" s="25"/>
    </row>
    <row r="446" spans="1:18" x14ac:dyDescent="0.2">
      <c r="D446" s="83"/>
      <c r="E446" s="83"/>
      <c r="F446" s="25"/>
      <c r="G446" s="25"/>
      <c r="H446" s="25"/>
      <c r="I446" s="25"/>
      <c r="J446" s="25"/>
      <c r="K446" s="25"/>
      <c r="L446" s="25"/>
      <c r="M446" s="25"/>
      <c r="N446" s="25"/>
      <c r="O446" s="24"/>
      <c r="P446" s="25"/>
      <c r="Q446" s="25"/>
    </row>
    <row r="447" spans="1:18" x14ac:dyDescent="0.2">
      <c r="D447" s="83"/>
      <c r="E447" s="83"/>
      <c r="F447" s="25"/>
      <c r="G447" s="25"/>
      <c r="H447" s="25"/>
      <c r="I447" s="25"/>
      <c r="J447" s="25"/>
      <c r="K447" s="25"/>
      <c r="L447" s="25"/>
      <c r="M447" s="25"/>
      <c r="N447" s="25"/>
      <c r="O447" s="24"/>
      <c r="P447" s="25"/>
      <c r="Q447" s="25"/>
    </row>
    <row r="448" spans="1:18" x14ac:dyDescent="0.2">
      <c r="D448" s="83"/>
      <c r="E448" s="83"/>
      <c r="F448" s="25"/>
      <c r="G448" s="25"/>
      <c r="H448" s="25"/>
      <c r="I448" s="25"/>
      <c r="J448" s="25"/>
      <c r="K448" s="25"/>
      <c r="L448" s="25"/>
      <c r="M448" s="25"/>
      <c r="N448" s="25"/>
      <c r="O448" s="24"/>
      <c r="P448" s="25"/>
      <c r="Q448" s="25"/>
    </row>
    <row r="449" spans="4:17" x14ac:dyDescent="0.2">
      <c r="D449" s="83"/>
      <c r="E449" s="83"/>
      <c r="F449" s="25"/>
      <c r="G449" s="25"/>
      <c r="H449" s="25"/>
      <c r="I449" s="25"/>
      <c r="J449" s="25"/>
      <c r="K449" s="25"/>
      <c r="L449" s="25"/>
      <c r="M449" s="25"/>
      <c r="N449" s="25"/>
      <c r="O449" s="24"/>
      <c r="P449" s="25"/>
      <c r="Q449" s="25"/>
    </row>
    <row r="450" spans="4:17" x14ac:dyDescent="0.2">
      <c r="D450" s="83"/>
      <c r="E450" s="83"/>
      <c r="F450" s="25"/>
      <c r="G450" s="25"/>
      <c r="H450" s="25"/>
      <c r="I450" s="25"/>
      <c r="J450" s="25"/>
      <c r="K450" s="25"/>
      <c r="L450" s="25"/>
      <c r="M450" s="25"/>
      <c r="N450" s="25"/>
      <c r="O450" s="24"/>
      <c r="P450" s="25"/>
      <c r="Q450" s="25"/>
    </row>
    <row r="451" spans="4:17" x14ac:dyDescent="0.2">
      <c r="D451" s="83"/>
      <c r="E451" s="83"/>
      <c r="F451" s="25"/>
      <c r="G451" s="25"/>
      <c r="H451" s="25"/>
      <c r="I451" s="25"/>
      <c r="J451" s="25"/>
      <c r="K451" s="25"/>
      <c r="L451" s="25"/>
      <c r="M451" s="25"/>
      <c r="N451" s="25"/>
      <c r="O451" s="24"/>
      <c r="P451" s="25"/>
      <c r="Q451" s="25"/>
    </row>
    <row r="452" spans="4:17" x14ac:dyDescent="0.2">
      <c r="D452" s="83"/>
      <c r="E452" s="83"/>
      <c r="F452" s="25"/>
      <c r="G452" s="25"/>
      <c r="H452" s="25"/>
      <c r="I452" s="25"/>
      <c r="J452" s="25"/>
      <c r="K452" s="25"/>
      <c r="L452" s="25"/>
      <c r="M452" s="25"/>
      <c r="N452" s="25"/>
      <c r="O452" s="24"/>
      <c r="P452" s="25"/>
      <c r="Q452" s="25"/>
    </row>
    <row r="453" spans="4:17" x14ac:dyDescent="0.2">
      <c r="D453" s="83"/>
      <c r="E453" s="83"/>
      <c r="F453" s="25"/>
      <c r="G453" s="25"/>
      <c r="H453" s="25"/>
      <c r="I453" s="25"/>
      <c r="J453" s="25"/>
      <c r="K453" s="25"/>
      <c r="L453" s="25"/>
      <c r="M453" s="25"/>
      <c r="N453" s="25"/>
      <c r="O453" s="24"/>
      <c r="P453" s="25"/>
      <c r="Q453" s="25"/>
    </row>
    <row r="454" spans="4:17" x14ac:dyDescent="0.2">
      <c r="D454" s="83"/>
      <c r="E454" s="83"/>
      <c r="F454" s="25"/>
      <c r="G454" s="25"/>
      <c r="H454" s="25"/>
      <c r="I454" s="25"/>
      <c r="J454" s="25"/>
      <c r="K454" s="25"/>
      <c r="L454" s="25"/>
      <c r="M454" s="25"/>
      <c r="N454" s="25"/>
      <c r="O454" s="24"/>
      <c r="P454" s="25"/>
      <c r="Q454" s="25"/>
    </row>
    <row r="455" spans="4:17" x14ac:dyDescent="0.2">
      <c r="D455" s="83"/>
      <c r="E455" s="83"/>
      <c r="F455" s="25"/>
      <c r="G455" s="25"/>
      <c r="H455" s="25"/>
      <c r="I455" s="25"/>
      <c r="J455" s="25"/>
      <c r="K455" s="25"/>
      <c r="L455" s="25"/>
      <c r="M455" s="25"/>
      <c r="N455" s="25"/>
      <c r="O455" s="24"/>
      <c r="P455" s="25"/>
      <c r="Q455" s="25"/>
    </row>
    <row r="456" spans="4:17" x14ac:dyDescent="0.2">
      <c r="D456" s="83"/>
      <c r="E456" s="83"/>
      <c r="F456" s="25"/>
      <c r="G456" s="25"/>
      <c r="H456" s="25"/>
      <c r="I456" s="25"/>
      <c r="J456" s="25"/>
      <c r="K456" s="25"/>
      <c r="L456" s="25"/>
      <c r="M456" s="25"/>
      <c r="N456" s="25"/>
      <c r="O456" s="24"/>
      <c r="P456" s="25"/>
      <c r="Q456" s="25"/>
    </row>
    <row r="457" spans="4:17" x14ac:dyDescent="0.2">
      <c r="D457" s="83"/>
      <c r="E457" s="83"/>
      <c r="F457" s="25"/>
      <c r="G457" s="25"/>
      <c r="H457" s="25"/>
      <c r="I457" s="25"/>
      <c r="J457" s="25"/>
      <c r="K457" s="25"/>
      <c r="L457" s="25"/>
      <c r="M457" s="25"/>
      <c r="N457" s="25"/>
      <c r="O457" s="24"/>
      <c r="P457" s="25"/>
      <c r="Q457" s="25"/>
    </row>
    <row r="458" spans="4:17" x14ac:dyDescent="0.2">
      <c r="D458" s="83"/>
      <c r="E458" s="83"/>
      <c r="F458" s="25"/>
      <c r="G458" s="25"/>
      <c r="H458" s="25"/>
      <c r="I458" s="25"/>
      <c r="J458" s="25"/>
      <c r="K458" s="25"/>
      <c r="L458" s="25"/>
      <c r="M458" s="25"/>
      <c r="N458" s="25"/>
      <c r="O458" s="24"/>
      <c r="P458" s="25"/>
      <c r="Q458" s="25"/>
    </row>
    <row r="459" spans="4:17" x14ac:dyDescent="0.2">
      <c r="D459" s="83"/>
      <c r="E459" s="83"/>
      <c r="F459" s="25"/>
      <c r="G459" s="25"/>
      <c r="H459" s="25"/>
      <c r="I459" s="25"/>
      <c r="J459" s="25"/>
      <c r="K459" s="25"/>
      <c r="L459" s="25"/>
      <c r="M459" s="25"/>
      <c r="N459" s="25"/>
      <c r="O459" s="24"/>
      <c r="P459" s="25"/>
      <c r="Q459" s="25"/>
    </row>
    <row r="460" spans="4:17" x14ac:dyDescent="0.2">
      <c r="D460" s="83"/>
      <c r="E460" s="83"/>
      <c r="F460" s="25"/>
      <c r="G460" s="25"/>
      <c r="H460" s="25"/>
      <c r="I460" s="25"/>
      <c r="J460" s="25"/>
      <c r="K460" s="25"/>
      <c r="L460" s="25"/>
      <c r="M460" s="25"/>
      <c r="N460" s="25"/>
      <c r="O460" s="24"/>
      <c r="P460" s="25"/>
      <c r="Q460" s="25"/>
    </row>
    <row r="461" spans="4:17" x14ac:dyDescent="0.2">
      <c r="D461" s="83"/>
      <c r="E461" s="83"/>
      <c r="F461" s="25"/>
      <c r="G461" s="25"/>
      <c r="H461" s="25"/>
      <c r="I461" s="25"/>
      <c r="J461" s="25"/>
      <c r="K461" s="25"/>
      <c r="L461" s="25"/>
      <c r="M461" s="25"/>
      <c r="N461" s="25"/>
      <c r="O461" s="24"/>
      <c r="P461" s="25"/>
      <c r="Q461" s="25"/>
    </row>
    <row r="462" spans="4:17" x14ac:dyDescent="0.2">
      <c r="D462" s="83"/>
      <c r="E462" s="83"/>
      <c r="F462" s="25"/>
      <c r="G462" s="25"/>
      <c r="H462" s="25"/>
      <c r="I462" s="25"/>
      <c r="J462" s="25"/>
      <c r="K462" s="25"/>
      <c r="L462" s="25"/>
      <c r="M462" s="25"/>
      <c r="N462" s="25"/>
      <c r="O462" s="24"/>
      <c r="P462" s="25"/>
      <c r="Q462" s="25"/>
    </row>
    <row r="463" spans="4:17" x14ac:dyDescent="0.2">
      <c r="D463" s="83"/>
      <c r="E463" s="83"/>
      <c r="F463" s="25"/>
      <c r="G463" s="25"/>
      <c r="H463" s="25"/>
      <c r="I463" s="25"/>
      <c r="J463" s="25"/>
      <c r="K463" s="25"/>
      <c r="L463" s="25"/>
      <c r="M463" s="25"/>
      <c r="N463" s="25"/>
      <c r="O463" s="24"/>
      <c r="P463" s="25"/>
      <c r="Q463" s="25"/>
    </row>
    <row r="464" spans="4:17" x14ac:dyDescent="0.2">
      <c r="D464" s="83"/>
      <c r="E464" s="83"/>
      <c r="F464" s="25"/>
      <c r="G464" s="25"/>
      <c r="H464" s="25"/>
      <c r="I464" s="25"/>
      <c r="J464" s="25"/>
      <c r="K464" s="25"/>
      <c r="L464" s="25"/>
      <c r="M464" s="25"/>
      <c r="N464" s="25"/>
      <c r="O464" s="24"/>
      <c r="P464" s="25"/>
      <c r="Q464" s="25"/>
    </row>
    <row r="465" spans="4:17" x14ac:dyDescent="0.2">
      <c r="D465" s="83"/>
      <c r="E465" s="83"/>
      <c r="F465" s="25"/>
      <c r="G465" s="25"/>
      <c r="H465" s="25"/>
      <c r="I465" s="25"/>
      <c r="J465" s="25"/>
      <c r="K465" s="25"/>
      <c r="L465" s="25"/>
      <c r="M465" s="25"/>
      <c r="N465" s="25"/>
      <c r="O465" s="24"/>
      <c r="P465" s="25"/>
      <c r="Q465" s="25"/>
    </row>
    <row r="466" spans="4:17" x14ac:dyDescent="0.2">
      <c r="D466" s="83"/>
      <c r="E466" s="83"/>
      <c r="F466" s="25"/>
      <c r="G466" s="25"/>
      <c r="H466" s="25"/>
      <c r="I466" s="25"/>
      <c r="J466" s="25"/>
      <c r="K466" s="25"/>
      <c r="L466" s="25"/>
      <c r="M466" s="25"/>
      <c r="N466" s="25"/>
      <c r="O466" s="24"/>
      <c r="P466" s="25"/>
      <c r="Q466" s="25"/>
    </row>
    <row r="467" spans="4:17" x14ac:dyDescent="0.2">
      <c r="D467" s="83"/>
      <c r="E467" s="83"/>
      <c r="F467" s="25"/>
      <c r="G467" s="25"/>
      <c r="H467" s="25"/>
      <c r="I467" s="25"/>
      <c r="J467" s="25"/>
      <c r="K467" s="25"/>
      <c r="L467" s="25"/>
      <c r="M467" s="25"/>
      <c r="N467" s="25"/>
      <c r="O467" s="24"/>
      <c r="P467" s="25"/>
      <c r="Q467" s="25"/>
    </row>
    <row r="468" spans="4:17" x14ac:dyDescent="0.2">
      <c r="D468" s="83"/>
      <c r="E468" s="83"/>
      <c r="F468" s="25"/>
      <c r="G468" s="25"/>
      <c r="H468" s="25"/>
      <c r="I468" s="25"/>
      <c r="J468" s="25"/>
      <c r="K468" s="25"/>
      <c r="L468" s="25"/>
      <c r="M468" s="25"/>
      <c r="N468" s="25"/>
      <c r="O468" s="24"/>
      <c r="P468" s="25"/>
      <c r="Q468" s="25"/>
    </row>
    <row r="469" spans="4:17" x14ac:dyDescent="0.2">
      <c r="D469" s="83"/>
      <c r="E469" s="83"/>
      <c r="F469" s="25"/>
      <c r="G469" s="25"/>
      <c r="H469" s="25"/>
      <c r="I469" s="25"/>
      <c r="J469" s="25"/>
      <c r="K469" s="25"/>
      <c r="L469" s="25"/>
      <c r="M469" s="25"/>
      <c r="N469" s="25"/>
      <c r="O469" s="24"/>
      <c r="P469" s="25"/>
      <c r="Q469" s="25"/>
    </row>
    <row r="470" spans="4:17" x14ac:dyDescent="0.2">
      <c r="D470" s="83"/>
      <c r="E470" s="83"/>
      <c r="F470" s="25"/>
      <c r="G470" s="25"/>
      <c r="H470" s="25"/>
      <c r="I470" s="25"/>
      <c r="J470" s="25"/>
      <c r="K470" s="25"/>
      <c r="L470" s="25"/>
      <c r="M470" s="25"/>
      <c r="N470" s="25"/>
      <c r="O470" s="24"/>
      <c r="P470" s="25"/>
      <c r="Q470" s="25"/>
    </row>
    <row r="471" spans="4:17" x14ac:dyDescent="0.2">
      <c r="D471" s="83"/>
      <c r="E471" s="83"/>
      <c r="F471" s="25"/>
      <c r="G471" s="25"/>
      <c r="H471" s="25"/>
      <c r="I471" s="25"/>
      <c r="J471" s="25"/>
      <c r="K471" s="25"/>
      <c r="L471" s="25"/>
      <c r="M471" s="25"/>
      <c r="N471" s="25"/>
      <c r="O471" s="24"/>
      <c r="P471" s="25"/>
      <c r="Q471" s="25"/>
    </row>
    <row r="472" spans="4:17" x14ac:dyDescent="0.2">
      <c r="D472" s="83"/>
      <c r="E472" s="83"/>
      <c r="F472" s="25"/>
      <c r="G472" s="25"/>
      <c r="H472" s="25"/>
      <c r="I472" s="25"/>
      <c r="J472" s="25"/>
      <c r="K472" s="25"/>
      <c r="L472" s="25"/>
      <c r="M472" s="25"/>
      <c r="N472" s="25"/>
      <c r="O472" s="24"/>
      <c r="P472" s="25"/>
      <c r="Q472" s="25"/>
    </row>
    <row r="473" spans="4:17" x14ac:dyDescent="0.2">
      <c r="D473" s="83"/>
      <c r="E473" s="83"/>
      <c r="F473" s="25"/>
      <c r="G473" s="25"/>
      <c r="H473" s="25"/>
      <c r="I473" s="25"/>
      <c r="J473" s="25"/>
      <c r="K473" s="25"/>
      <c r="L473" s="25"/>
      <c r="M473" s="25"/>
      <c r="N473" s="25"/>
      <c r="O473" s="24"/>
      <c r="P473" s="25"/>
      <c r="Q473" s="25"/>
    </row>
    <row r="474" spans="4:17" x14ac:dyDescent="0.2">
      <c r="D474" s="83"/>
      <c r="E474" s="83"/>
      <c r="F474" s="25"/>
      <c r="G474" s="25"/>
      <c r="H474" s="25"/>
      <c r="I474" s="25"/>
      <c r="J474" s="25"/>
      <c r="K474" s="25"/>
      <c r="L474" s="25"/>
      <c r="M474" s="25"/>
      <c r="N474" s="25"/>
      <c r="O474" s="24"/>
      <c r="P474" s="25"/>
      <c r="Q474" s="25"/>
    </row>
    <row r="475" spans="4:17" x14ac:dyDescent="0.2">
      <c r="D475" s="83"/>
      <c r="E475" s="83"/>
      <c r="F475" s="25"/>
      <c r="G475" s="25"/>
      <c r="H475" s="25"/>
      <c r="I475" s="25"/>
      <c r="J475" s="25"/>
      <c r="K475" s="25"/>
      <c r="L475" s="25"/>
      <c r="M475" s="25"/>
      <c r="N475" s="25"/>
      <c r="O475" s="24"/>
      <c r="P475" s="25"/>
      <c r="Q475" s="25"/>
    </row>
    <row r="476" spans="4:17" x14ac:dyDescent="0.2">
      <c r="D476" s="83"/>
      <c r="E476" s="83"/>
      <c r="F476" s="25"/>
      <c r="G476" s="25"/>
      <c r="H476" s="25"/>
      <c r="I476" s="25"/>
      <c r="J476" s="25"/>
      <c r="K476" s="25"/>
      <c r="L476" s="25"/>
      <c r="M476" s="25"/>
      <c r="N476" s="25"/>
      <c r="O476" s="24"/>
      <c r="P476" s="25"/>
      <c r="Q476" s="25"/>
    </row>
    <row r="477" spans="4:17" x14ac:dyDescent="0.2">
      <c r="D477" s="83"/>
      <c r="E477" s="83"/>
      <c r="F477" s="25"/>
      <c r="G477" s="25"/>
      <c r="H477" s="25"/>
      <c r="I477" s="25"/>
      <c r="J477" s="25"/>
      <c r="K477" s="25"/>
      <c r="L477" s="25"/>
      <c r="M477" s="25"/>
      <c r="N477" s="25"/>
      <c r="O477" s="24"/>
      <c r="P477" s="25"/>
      <c r="Q477" s="25"/>
    </row>
    <row r="478" spans="4:17" x14ac:dyDescent="0.2">
      <c r="D478" s="83"/>
      <c r="E478" s="83"/>
      <c r="F478" s="25"/>
      <c r="G478" s="25"/>
      <c r="H478" s="25"/>
      <c r="I478" s="25"/>
      <c r="J478" s="25"/>
      <c r="K478" s="25"/>
      <c r="L478" s="25"/>
      <c r="M478" s="25"/>
      <c r="N478" s="25"/>
      <c r="O478" s="24"/>
      <c r="P478" s="25"/>
      <c r="Q478" s="25"/>
    </row>
    <row r="479" spans="4:17" x14ac:dyDescent="0.2">
      <c r="D479" s="83"/>
      <c r="E479" s="83"/>
      <c r="F479" s="25"/>
      <c r="G479" s="25"/>
      <c r="H479" s="25"/>
      <c r="I479" s="25"/>
      <c r="J479" s="25"/>
      <c r="K479" s="25"/>
      <c r="L479" s="25"/>
      <c r="M479" s="25"/>
      <c r="N479" s="25"/>
      <c r="O479" s="24"/>
      <c r="P479" s="25"/>
      <c r="Q479" s="25"/>
    </row>
    <row r="480" spans="4:17" x14ac:dyDescent="0.2">
      <c r="D480" s="83"/>
      <c r="E480" s="83"/>
      <c r="F480" s="25"/>
      <c r="G480" s="25"/>
      <c r="H480" s="25"/>
      <c r="I480" s="25"/>
      <c r="J480" s="25"/>
      <c r="K480" s="25"/>
      <c r="L480" s="25"/>
      <c r="M480" s="25"/>
      <c r="N480" s="25"/>
      <c r="O480" s="24"/>
      <c r="P480" s="25"/>
      <c r="Q480" s="25"/>
    </row>
    <row r="481" spans="1:17" x14ac:dyDescent="0.2">
      <c r="D481" s="83"/>
      <c r="E481" s="83"/>
      <c r="F481" s="25"/>
      <c r="G481" s="25"/>
      <c r="H481" s="25"/>
      <c r="I481" s="25"/>
      <c r="J481" s="25"/>
      <c r="K481" s="25"/>
      <c r="L481" s="25"/>
      <c r="M481" s="25"/>
      <c r="N481" s="25"/>
      <c r="O481" s="24"/>
      <c r="P481" s="25"/>
      <c r="Q481" s="25"/>
    </row>
    <row r="482" spans="1:17" x14ac:dyDescent="0.2">
      <c r="D482" s="83"/>
      <c r="E482" s="83"/>
      <c r="F482" s="25"/>
      <c r="G482" s="25"/>
      <c r="H482" s="25"/>
      <c r="I482" s="25"/>
      <c r="J482" s="25"/>
      <c r="K482" s="25"/>
      <c r="L482" s="25"/>
      <c r="M482" s="25"/>
      <c r="N482" s="25"/>
      <c r="O482" s="24"/>
      <c r="P482" s="25"/>
      <c r="Q482" s="25"/>
    </row>
    <row r="483" spans="1:17" x14ac:dyDescent="0.2">
      <c r="D483" s="83"/>
      <c r="E483" s="83"/>
      <c r="F483" s="25"/>
      <c r="G483" s="25"/>
      <c r="H483" s="25"/>
      <c r="I483" s="25"/>
      <c r="J483" s="25"/>
      <c r="K483" s="25"/>
      <c r="L483" s="25"/>
      <c r="M483" s="25"/>
      <c r="N483" s="25"/>
      <c r="O483" s="24"/>
      <c r="P483" s="25"/>
      <c r="Q483" s="25"/>
    </row>
    <row r="484" spans="1:17" x14ac:dyDescent="0.2">
      <c r="D484" s="83"/>
      <c r="E484" s="83"/>
      <c r="F484" s="25"/>
      <c r="G484" s="25"/>
      <c r="H484" s="25"/>
      <c r="I484" s="25"/>
      <c r="J484" s="25"/>
      <c r="K484" s="25"/>
      <c r="L484" s="25"/>
      <c r="M484" s="25"/>
      <c r="N484" s="25"/>
      <c r="O484" s="24"/>
      <c r="P484" s="25"/>
      <c r="Q484" s="25"/>
    </row>
    <row r="485" spans="1:17" x14ac:dyDescent="0.2">
      <c r="D485" s="83"/>
      <c r="E485" s="83"/>
      <c r="F485" s="25"/>
      <c r="G485" s="25"/>
      <c r="H485" s="25"/>
      <c r="I485" s="25"/>
      <c r="J485" s="25"/>
      <c r="K485" s="25"/>
      <c r="L485" s="25"/>
      <c r="M485" s="25"/>
      <c r="N485" s="25"/>
      <c r="O485" s="24"/>
      <c r="P485" s="25"/>
      <c r="Q485" s="25"/>
    </row>
    <row r="486" spans="1:17" x14ac:dyDescent="0.2">
      <c r="D486" s="83"/>
      <c r="E486" s="83"/>
      <c r="F486" s="25"/>
      <c r="G486" s="25"/>
      <c r="H486" s="25"/>
      <c r="I486" s="25"/>
      <c r="J486" s="25"/>
      <c r="K486" s="25"/>
      <c r="L486" s="25"/>
      <c r="M486" s="25"/>
      <c r="N486" s="25"/>
      <c r="O486" s="24"/>
      <c r="P486" s="25"/>
      <c r="Q486" s="25"/>
    </row>
    <row r="487" spans="1:17" x14ac:dyDescent="0.2">
      <c r="D487" s="83"/>
      <c r="E487" s="83"/>
      <c r="F487" s="25"/>
      <c r="G487" s="25"/>
      <c r="H487" s="25"/>
      <c r="I487" s="25"/>
      <c r="J487" s="25"/>
      <c r="K487" s="25"/>
      <c r="L487" s="25"/>
      <c r="M487" s="25"/>
      <c r="N487" s="25"/>
      <c r="O487" s="24"/>
      <c r="P487" s="25"/>
      <c r="Q487" s="25"/>
    </row>
    <row r="488" spans="1:17" x14ac:dyDescent="0.2">
      <c r="D488" s="83"/>
      <c r="E488" s="83"/>
      <c r="F488" s="25"/>
      <c r="G488" s="25"/>
      <c r="H488" s="25"/>
      <c r="I488" s="25"/>
      <c r="J488" s="25"/>
      <c r="K488" s="25"/>
      <c r="L488" s="25"/>
      <c r="M488" s="25"/>
      <c r="N488" s="25"/>
      <c r="O488" s="24"/>
      <c r="P488" s="25"/>
      <c r="Q488" s="25"/>
    </row>
    <row r="489" spans="1:17" x14ac:dyDescent="0.2">
      <c r="D489" s="83"/>
      <c r="E489" s="83"/>
      <c r="F489" s="25"/>
      <c r="G489" s="25"/>
      <c r="H489" s="25"/>
      <c r="I489" s="25"/>
      <c r="J489" s="25"/>
      <c r="K489" s="25"/>
      <c r="L489" s="25"/>
      <c r="M489" s="25"/>
      <c r="N489" s="25"/>
      <c r="O489" s="24"/>
      <c r="P489" s="25"/>
      <c r="Q489" s="25"/>
    </row>
    <row r="490" spans="1:17" x14ac:dyDescent="0.2">
      <c r="A490" s="84"/>
      <c r="B490" s="84"/>
      <c r="C490" s="84"/>
      <c r="D490" s="83"/>
      <c r="E490" s="83"/>
      <c r="F490" s="25"/>
      <c r="G490" s="25"/>
      <c r="H490" s="25"/>
      <c r="I490" s="25"/>
      <c r="J490" s="25"/>
      <c r="K490" s="25"/>
      <c r="L490" s="25"/>
      <c r="M490" s="25"/>
      <c r="N490" s="25"/>
      <c r="O490" s="24"/>
      <c r="P490" s="25"/>
      <c r="Q490" s="25"/>
    </row>
    <row r="491" spans="1:17" x14ac:dyDescent="0.2">
      <c r="A491" s="84"/>
      <c r="B491" s="84"/>
      <c r="C491" s="84"/>
      <c r="D491" s="83"/>
      <c r="E491" s="83"/>
      <c r="F491" s="25"/>
      <c r="G491" s="25"/>
      <c r="H491" s="25"/>
      <c r="I491" s="25"/>
      <c r="J491" s="25"/>
      <c r="K491" s="25"/>
      <c r="L491" s="25"/>
      <c r="M491" s="25"/>
      <c r="N491" s="25"/>
      <c r="O491" s="24"/>
      <c r="P491" s="25"/>
      <c r="Q491" s="25"/>
    </row>
    <row r="492" spans="1:17" x14ac:dyDescent="0.2">
      <c r="A492" s="84"/>
      <c r="B492" s="84"/>
      <c r="C492" s="84"/>
      <c r="D492" s="83"/>
      <c r="E492" s="83"/>
      <c r="F492" s="25"/>
      <c r="G492" s="25"/>
      <c r="H492" s="25"/>
      <c r="I492" s="25"/>
      <c r="J492" s="25"/>
      <c r="K492" s="25"/>
      <c r="L492" s="25"/>
      <c r="M492" s="25"/>
      <c r="N492" s="25"/>
      <c r="O492" s="24"/>
      <c r="P492" s="25"/>
      <c r="Q492" s="25"/>
    </row>
    <row r="493" spans="1:17" x14ac:dyDescent="0.2">
      <c r="A493" s="84"/>
      <c r="B493" s="84"/>
      <c r="C493" s="84"/>
      <c r="D493" s="83"/>
      <c r="E493" s="83"/>
      <c r="F493" s="25"/>
      <c r="G493" s="25"/>
      <c r="H493" s="25"/>
      <c r="I493" s="25"/>
      <c r="J493" s="25"/>
      <c r="K493" s="25"/>
      <c r="L493" s="25"/>
      <c r="M493" s="25"/>
      <c r="N493" s="25"/>
      <c r="O493" s="24"/>
      <c r="P493" s="25"/>
      <c r="Q493" s="25"/>
    </row>
    <row r="494" spans="1:17" x14ac:dyDescent="0.2">
      <c r="A494" s="84"/>
      <c r="B494" s="84"/>
      <c r="C494" s="84"/>
      <c r="D494" s="83"/>
      <c r="E494" s="83"/>
      <c r="F494" s="25"/>
      <c r="G494" s="25"/>
      <c r="H494" s="25"/>
      <c r="I494" s="25"/>
      <c r="J494" s="25"/>
      <c r="K494" s="25"/>
      <c r="L494" s="25"/>
      <c r="M494" s="25"/>
      <c r="N494" s="25"/>
      <c r="O494" s="24"/>
      <c r="P494" s="25"/>
      <c r="Q494" s="25"/>
    </row>
    <row r="495" spans="1:17" x14ac:dyDescent="0.2">
      <c r="A495" s="84"/>
      <c r="B495" s="84"/>
      <c r="C495" s="84"/>
      <c r="D495" s="83"/>
      <c r="E495" s="83"/>
      <c r="F495" s="25"/>
      <c r="G495" s="25"/>
      <c r="H495" s="25"/>
      <c r="I495" s="25"/>
      <c r="J495" s="25"/>
      <c r="K495" s="25"/>
      <c r="L495" s="25"/>
      <c r="M495" s="25"/>
      <c r="N495" s="25"/>
      <c r="O495" s="24"/>
      <c r="P495" s="25"/>
      <c r="Q495" s="25"/>
    </row>
    <row r="496" spans="1:17" x14ac:dyDescent="0.2">
      <c r="A496" s="84"/>
      <c r="B496" s="84"/>
      <c r="C496" s="84"/>
      <c r="D496" s="83"/>
      <c r="E496" s="83"/>
      <c r="F496" s="25"/>
      <c r="G496" s="25"/>
      <c r="H496" s="25"/>
      <c r="I496" s="25"/>
      <c r="J496" s="25"/>
      <c r="K496" s="25"/>
      <c r="L496" s="25"/>
      <c r="M496" s="25"/>
      <c r="N496" s="25"/>
      <c r="O496" s="24"/>
      <c r="P496" s="25"/>
      <c r="Q496" s="25"/>
    </row>
    <row r="497" spans="1:17" x14ac:dyDescent="0.2">
      <c r="A497" s="84"/>
      <c r="B497" s="84"/>
      <c r="C497" s="84"/>
      <c r="D497" s="83"/>
      <c r="E497" s="83"/>
      <c r="F497" s="25"/>
      <c r="G497" s="25"/>
      <c r="H497" s="25"/>
      <c r="I497" s="25"/>
      <c r="J497" s="25"/>
      <c r="K497" s="25"/>
      <c r="L497" s="25"/>
      <c r="M497" s="25"/>
      <c r="N497" s="25"/>
      <c r="O497" s="24"/>
      <c r="P497" s="25"/>
      <c r="Q497" s="25"/>
    </row>
    <row r="498" spans="1:17" x14ac:dyDescent="0.2">
      <c r="A498" s="84"/>
      <c r="B498" s="84"/>
      <c r="C498" s="84"/>
      <c r="D498" s="83"/>
      <c r="E498" s="83"/>
      <c r="F498" s="25"/>
      <c r="G498" s="25"/>
      <c r="H498" s="25"/>
      <c r="I498" s="25"/>
      <c r="J498" s="25"/>
      <c r="K498" s="25"/>
      <c r="L498" s="25"/>
      <c r="M498" s="25"/>
      <c r="N498" s="25"/>
      <c r="O498" s="24"/>
      <c r="P498" s="25"/>
      <c r="Q498" s="25"/>
    </row>
    <row r="499" spans="1:17" x14ac:dyDescent="0.2">
      <c r="D499" s="83"/>
      <c r="E499" s="83"/>
      <c r="F499" s="25"/>
      <c r="G499" s="25"/>
      <c r="H499" s="25"/>
      <c r="I499" s="25"/>
      <c r="J499" s="25"/>
      <c r="K499" s="25"/>
      <c r="L499" s="25"/>
      <c r="M499" s="25"/>
      <c r="N499" s="25"/>
      <c r="O499" s="24"/>
      <c r="P499" s="25"/>
      <c r="Q499" s="25"/>
    </row>
    <row r="500" spans="1:17" x14ac:dyDescent="0.2">
      <c r="D500" s="83"/>
      <c r="E500" s="83"/>
      <c r="F500" s="25"/>
      <c r="G500" s="25"/>
      <c r="H500" s="25"/>
      <c r="I500" s="25"/>
      <c r="J500" s="25"/>
      <c r="K500" s="25"/>
      <c r="L500" s="25"/>
      <c r="M500" s="25"/>
      <c r="N500" s="25"/>
      <c r="O500" s="24"/>
      <c r="P500" s="25"/>
      <c r="Q500" s="25"/>
    </row>
    <row r="501" spans="1:17" x14ac:dyDescent="0.2">
      <c r="D501" s="83"/>
      <c r="E501" s="83"/>
      <c r="F501" s="25"/>
      <c r="G501" s="25"/>
      <c r="H501" s="25"/>
      <c r="I501" s="25"/>
      <c r="J501" s="25"/>
      <c r="K501" s="25"/>
      <c r="L501" s="25"/>
      <c r="M501" s="25"/>
      <c r="N501" s="25"/>
      <c r="O501" s="24"/>
      <c r="P501" s="25"/>
      <c r="Q501" s="25"/>
    </row>
    <row r="502" spans="1:17" x14ac:dyDescent="0.2">
      <c r="D502" s="83"/>
      <c r="E502" s="83"/>
      <c r="F502" s="25"/>
      <c r="G502" s="25"/>
      <c r="H502" s="25"/>
      <c r="I502" s="25"/>
      <c r="J502" s="25"/>
      <c r="K502" s="25"/>
      <c r="L502" s="25"/>
      <c r="M502" s="25"/>
      <c r="N502" s="25"/>
      <c r="O502" s="24"/>
      <c r="P502" s="25"/>
      <c r="Q502" s="25"/>
    </row>
    <row r="503" spans="1:17" x14ac:dyDescent="0.2">
      <c r="D503" s="83"/>
      <c r="E503" s="83"/>
      <c r="F503" s="25"/>
      <c r="G503" s="25"/>
      <c r="H503" s="25"/>
      <c r="I503" s="25"/>
      <c r="J503" s="25"/>
      <c r="K503" s="25"/>
      <c r="L503" s="25"/>
      <c r="M503" s="25"/>
      <c r="N503" s="25"/>
      <c r="O503" s="24"/>
      <c r="P503" s="25"/>
      <c r="Q503" s="25"/>
    </row>
  </sheetData>
  <sheetProtection selectLockedCells="1" selectUnlockedCells="1"/>
  <pageMargins left="0.75" right="0.75" top="1" bottom="1" header="0.51180555555555551" footer="0.51180555555555551"/>
  <pageSetup firstPageNumber="0" orientation="portrait" horizontalDpi="300" verticalDpi="300"/>
  <headerFooter alignWithMargins="0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indexed="44"/>
  </sheetPr>
  <dimension ref="A1:BQ442"/>
  <sheetViews>
    <sheetView topLeftCell="S1" workbookViewId="0">
      <pane ySplit="20" topLeftCell="A199" activePane="bottomLeft" state="frozen"/>
      <selection activeCell="S1" sqref="S1"/>
      <selection pane="bottomLeft" activeCell="AA1" sqref="AA1:AB1"/>
    </sheetView>
  </sheetViews>
  <sheetFormatPr defaultColWidth="10.28515625" defaultRowHeight="12.75" x14ac:dyDescent="0.2"/>
  <cols>
    <col min="1" max="1" width="16.7109375" style="1" customWidth="1"/>
    <col min="2" max="2" width="5.140625" style="1" customWidth="1"/>
    <col min="3" max="3" width="11.85546875" style="1" customWidth="1"/>
    <col min="4" max="4" width="11.140625" style="1" customWidth="1"/>
    <col min="5" max="5" width="10.28515625" style="1"/>
    <col min="6" max="6" width="15" style="1" customWidth="1"/>
    <col min="7" max="7" width="8.140625" style="2" customWidth="1"/>
    <col min="8" max="11" width="8.5703125" style="1" customWidth="1"/>
    <col min="12" max="12" width="8" style="1" customWidth="1"/>
    <col min="13" max="13" width="7.7109375" style="1" customWidth="1"/>
    <col min="14" max="14" width="9.85546875" style="1" customWidth="1"/>
    <col min="15" max="15" width="10.28515625" style="1"/>
    <col min="16" max="25" width="10.28515625" style="15"/>
    <col min="26" max="26" width="12.42578125" style="1" customWidth="1"/>
    <col min="27" max="31" width="10.28515625" style="1"/>
    <col min="32" max="32" width="12.140625" style="1" customWidth="1"/>
    <col min="33" max="33" width="9.42578125" style="1" customWidth="1"/>
    <col min="34" max="36" width="10.42578125" style="1" customWidth="1"/>
    <col min="37" max="37" width="10.5703125" style="1" customWidth="1"/>
    <col min="38" max="38" width="10.28515625" style="1"/>
    <col min="39" max="42" width="9.42578125" style="1" customWidth="1"/>
    <col min="43" max="57" width="10.28515625" style="1"/>
    <col min="58" max="58" width="11.85546875" style="1" customWidth="1"/>
    <col min="59" max="59" width="14.7109375" style="1" customWidth="1"/>
    <col min="60" max="16384" width="10.28515625" style="1"/>
  </cols>
  <sheetData>
    <row r="1" spans="1:69" ht="20.25" x14ac:dyDescent="0.3">
      <c r="A1" s="3" t="s">
        <v>0</v>
      </c>
      <c r="U1" s="15">
        <v>-9.6379779059743639E-3</v>
      </c>
      <c r="V1" s="15">
        <v>1.2097122314294053E-6</v>
      </c>
      <c r="W1" s="15">
        <v>1.5843173777815993E-10</v>
      </c>
      <c r="X1" s="15">
        <v>1.0771982348357757E-2</v>
      </c>
      <c r="Y1" s="15">
        <v>0.70799796815223293</v>
      </c>
      <c r="Z1" s="1">
        <v>37.074707553442501</v>
      </c>
      <c r="AA1" s="1">
        <v>351.98768597263728</v>
      </c>
      <c r="AB1" s="1">
        <v>48103.401791456316</v>
      </c>
      <c r="AC1" s="1">
        <v>1.8663755512662639</v>
      </c>
      <c r="AD1" s="1">
        <v>4.7297876425830025E-3</v>
      </c>
      <c r="AF1" s="85" t="s">
        <v>251</v>
      </c>
      <c r="AG1" s="86"/>
      <c r="AH1" s="86" t="s">
        <v>252</v>
      </c>
      <c r="AI1" s="86" t="s">
        <v>253</v>
      </c>
      <c r="AJ1" s="30"/>
      <c r="BB1" s="87" t="s">
        <v>1</v>
      </c>
      <c r="BC1" s="88" t="s">
        <v>254</v>
      </c>
      <c r="BD1" s="4" t="s">
        <v>255</v>
      </c>
      <c r="BE1" s="89" t="s">
        <v>256</v>
      </c>
      <c r="BF1" s="33" t="s">
        <v>257</v>
      </c>
      <c r="BG1" s="89" t="s">
        <v>258</v>
      </c>
      <c r="BH1" s="33" t="s">
        <v>259</v>
      </c>
      <c r="BI1" s="89" t="s">
        <v>260</v>
      </c>
      <c r="BJ1" s="90" t="s">
        <v>261</v>
      </c>
      <c r="BK1" s="33" t="s">
        <v>262</v>
      </c>
      <c r="BL1" s="89" t="s">
        <v>263</v>
      </c>
      <c r="BM1" s="90" t="s">
        <v>264</v>
      </c>
      <c r="BN1" s="33" t="s">
        <v>265</v>
      </c>
      <c r="BO1" s="89" t="s">
        <v>266</v>
      </c>
      <c r="BP1" s="90" t="s">
        <v>267</v>
      </c>
      <c r="BQ1" s="33" t="s">
        <v>219</v>
      </c>
    </row>
    <row r="2" spans="1:69" ht="15.75" x14ac:dyDescent="0.3">
      <c r="A2" s="1" t="s">
        <v>3</v>
      </c>
      <c r="B2" s="5" t="s">
        <v>4</v>
      </c>
      <c r="U2" s="126" t="s">
        <v>271</v>
      </c>
      <c r="V2" s="127" t="s">
        <v>272</v>
      </c>
      <c r="W2" s="127" t="s">
        <v>273</v>
      </c>
      <c r="X2" s="127" t="s">
        <v>325</v>
      </c>
      <c r="Y2" s="127" t="s">
        <v>275</v>
      </c>
      <c r="Z2" s="127" t="s">
        <v>326</v>
      </c>
      <c r="AA2" s="127" t="s">
        <v>327</v>
      </c>
      <c r="AB2" s="127" t="s">
        <v>328</v>
      </c>
      <c r="AC2" s="127" t="s">
        <v>329</v>
      </c>
      <c r="AD2" s="127" t="s">
        <v>330</v>
      </c>
      <c r="AF2" s="91" t="s">
        <v>268</v>
      </c>
      <c r="AG2" s="92">
        <f>C7</f>
        <v>40448.412900000003</v>
      </c>
      <c r="AH2" s="93" t="s">
        <v>269</v>
      </c>
      <c r="AI2" s="92">
        <f>C8</f>
        <v>0.40899532</v>
      </c>
      <c r="AJ2" s="94" t="s">
        <v>270</v>
      </c>
      <c r="BB2" s="1">
        <v>-30000</v>
      </c>
      <c r="BC2" s="1">
        <f t="shared" ref="BC2:BC33" si="0">AG$3+AG$4*BB2+AG$5*BB2^2+BE2</f>
        <v>9.799610611282808E-2</v>
      </c>
      <c r="BD2" s="1">
        <f t="shared" ref="BD2:BD33" si="1">AG$3+AG$4*BB2+AG$5*BB2^2</f>
        <v>9.6659219151487424E-2</v>
      </c>
      <c r="BE2" s="1">
        <f t="shared" ref="BE2:BE33" si="2">$AG$6*($AG$11/BF2*BG2+$AG$12)</f>
        <v>1.336886961340659E-3</v>
      </c>
      <c r="BF2" s="1">
        <f t="shared" ref="BF2:BF33" si="3">1+$AG$7*COS(BH2)</f>
        <v>0.29203079905985674</v>
      </c>
      <c r="BG2" s="1">
        <f t="shared" ref="BG2:BG33" si="4">SIN(BH2+RADIANS($AG$9))</f>
        <v>0.13045372379910616</v>
      </c>
      <c r="BH2" s="1">
        <f t="shared" ref="BH2:BH33" si="5">2*ATAN(BI2)</f>
        <v>-3.1325779936116898</v>
      </c>
      <c r="BI2" s="1">
        <f t="shared" ref="BI2:BI33" si="6">SQRT((1+$AG$7)/(1-$AG$7))*TAN(BJ2/2)</f>
        <v>-221.8593336658156</v>
      </c>
      <c r="BJ2" s="1">
        <f t="shared" ref="BJ2:BP11" si="7">$BQ2+$AG$7*SIN(BK2)</f>
        <v>-3.1197911811001391</v>
      </c>
      <c r="BK2" s="1">
        <f t="shared" si="7"/>
        <v>-3.1162546627370999</v>
      </c>
      <c r="BL2" s="1">
        <f t="shared" si="7"/>
        <v>-3.1212510678471821</v>
      </c>
      <c r="BM2" s="1">
        <f t="shared" si="7"/>
        <v>-3.1141919524196746</v>
      </c>
      <c r="BN2" s="1">
        <f t="shared" si="7"/>
        <v>-3.1241650294759529</v>
      </c>
      <c r="BO2" s="1">
        <f t="shared" si="7"/>
        <v>-3.1100743860792917</v>
      </c>
      <c r="BP2" s="1">
        <f t="shared" si="7"/>
        <v>-3.1299814391097205</v>
      </c>
      <c r="BQ2" s="1">
        <f t="shared" ref="BQ2:BQ33" si="8">RADIANS($AG$9)+$AG$18*(BB2-AG$15)</f>
        <v>-3.101853854538283</v>
      </c>
    </row>
    <row r="3" spans="1:69" x14ac:dyDescent="0.2">
      <c r="C3" s="6"/>
      <c r="U3" s="1">
        <f>AG3</f>
        <v>-9.6379779059743639E-3</v>
      </c>
      <c r="V3" s="1">
        <f>AG4</f>
        <v>1.2097122314294053E-6</v>
      </c>
      <c r="W3" s="1">
        <f>AG5</f>
        <v>1.5843173777815993E-10</v>
      </c>
      <c r="X3" s="1">
        <f>AG6</f>
        <v>1.0771982348357757E-2</v>
      </c>
      <c r="Y3" s="1">
        <f>AG7</f>
        <v>0.70799796815223293</v>
      </c>
      <c r="Z3" s="1">
        <f>AG8</f>
        <v>37.074707553442501</v>
      </c>
      <c r="AA3" s="1">
        <f>AG9</f>
        <v>351.98768597263728</v>
      </c>
      <c r="AB3" s="1">
        <f>AG10</f>
        <v>48103.401791456316</v>
      </c>
      <c r="AC3" s="1">
        <f>AG13</f>
        <v>1.8663755512662639</v>
      </c>
      <c r="AD3" s="1">
        <f>AG17</f>
        <v>4.7297876425830025E-3</v>
      </c>
      <c r="AE3" s="1">
        <v>0.03</v>
      </c>
      <c r="AF3" s="95" t="s">
        <v>271</v>
      </c>
      <c r="AG3" s="96">
        <f t="shared" ref="AG3:AG10" si="9">AH3*AI3</f>
        <v>-9.6379779059743639E-3</v>
      </c>
      <c r="AH3" s="97">
        <v>-0.96379779059743631</v>
      </c>
      <c r="AI3" s="1">
        <v>0.01</v>
      </c>
      <c r="AJ3" s="98"/>
      <c r="AK3" s="97">
        <v>-0.96379779059743631</v>
      </c>
      <c r="AL3" s="128">
        <v>-0.95771345236236116</v>
      </c>
      <c r="BB3" s="1">
        <v>-29000</v>
      </c>
      <c r="BC3" s="1">
        <f t="shared" si="0"/>
        <v>8.9059356778468768E-2</v>
      </c>
      <c r="BD3" s="1">
        <f t="shared" si="1"/>
        <v>8.8521458854005391E-2</v>
      </c>
      <c r="BE3" s="1">
        <f t="shared" si="2"/>
        <v>5.3789792446337918E-4</v>
      </c>
      <c r="BF3" s="1">
        <f t="shared" si="3"/>
        <v>0.29297477132621585</v>
      </c>
      <c r="BG3" s="1">
        <f t="shared" si="4"/>
        <v>8.7303940168515892E-2</v>
      </c>
      <c r="BH3" s="1">
        <f t="shared" si="5"/>
        <v>-3.089166620187882</v>
      </c>
      <c r="BI3" s="1">
        <f t="shared" si="6"/>
        <v>-38.140247655003471</v>
      </c>
      <c r="BJ3" s="1">
        <f t="shared" si="7"/>
        <v>-3.0149394623662182</v>
      </c>
      <c r="BK3" s="1">
        <f t="shared" si="7"/>
        <v>-2.9957925566888273</v>
      </c>
      <c r="BL3" s="1">
        <f t="shared" si="7"/>
        <v>-3.0230750359497272</v>
      </c>
      <c r="BM3" s="1">
        <f t="shared" si="7"/>
        <v>-2.9841681911123072</v>
      </c>
      <c r="BN3" s="1">
        <f t="shared" si="7"/>
        <v>-3.0395941737524876</v>
      </c>
      <c r="BO3" s="1">
        <f t="shared" si="7"/>
        <v>-2.9604971982634196</v>
      </c>
      <c r="BP3" s="1">
        <f t="shared" si="7"/>
        <v>-3.0731512234896221</v>
      </c>
      <c r="BQ3" s="1">
        <f t="shared" si="8"/>
        <v>-2.9120786260992313</v>
      </c>
    </row>
    <row r="4" spans="1:69" x14ac:dyDescent="0.2">
      <c r="A4" s="7" t="s">
        <v>5</v>
      </c>
      <c r="C4" s="8">
        <v>40448.412900000003</v>
      </c>
      <c r="D4" s="9">
        <v>0.40899532</v>
      </c>
      <c r="AE4" s="1">
        <v>-2.5000000000000002E-6</v>
      </c>
      <c r="AF4" s="99" t="s">
        <v>272</v>
      </c>
      <c r="AG4" s="100">
        <f t="shared" si="9"/>
        <v>1.2097122314294053E-6</v>
      </c>
      <c r="AH4" s="101">
        <v>12.097122314294053</v>
      </c>
      <c r="AI4" s="18">
        <v>9.9999999999999995E-8</v>
      </c>
      <c r="AJ4" s="98"/>
      <c r="AK4" s="101">
        <v>12.097122314294053</v>
      </c>
      <c r="AL4" s="129">
        <v>10.789880033450224</v>
      </c>
      <c r="BB4" s="1">
        <v>-28000</v>
      </c>
      <c r="BC4" s="1">
        <f t="shared" si="0"/>
        <v>8.0411468519370893E-2</v>
      </c>
      <c r="BD4" s="1">
        <f t="shared" si="1"/>
        <v>8.0700562032079676E-2</v>
      </c>
      <c r="BE4" s="1">
        <f t="shared" si="2"/>
        <v>-2.8909351270878085E-4</v>
      </c>
      <c r="BF4" s="1">
        <f t="shared" si="3"/>
        <v>0.29534948643584713</v>
      </c>
      <c r="BG4" s="1">
        <f t="shared" si="4"/>
        <v>4.2547507874542173E-2</v>
      </c>
      <c r="BH4" s="1">
        <f t="shared" si="5"/>
        <v>-3.0443117486763702</v>
      </c>
      <c r="BI4" s="1">
        <f t="shared" si="6"/>
        <v>-20.542803241156829</v>
      </c>
      <c r="BJ4" s="1">
        <f t="shared" si="7"/>
        <v>-2.9072094693486674</v>
      </c>
      <c r="BK4" s="1">
        <f t="shared" si="7"/>
        <v>-2.877361153448744</v>
      </c>
      <c r="BL4" s="1">
        <f t="shared" si="7"/>
        <v>-2.9207942041925028</v>
      </c>
      <c r="BM4" s="1">
        <f t="shared" si="7"/>
        <v>-2.8574286795385162</v>
      </c>
      <c r="BN4" s="1">
        <f t="shared" si="7"/>
        <v>-2.9495590956273454</v>
      </c>
      <c r="BO4" s="1">
        <f t="shared" si="7"/>
        <v>-2.8148248510354188</v>
      </c>
      <c r="BP4" s="1">
        <f t="shared" si="7"/>
        <v>-3.0105374257932369</v>
      </c>
      <c r="BQ4" s="1">
        <f t="shared" si="8"/>
        <v>-2.7223033976601796</v>
      </c>
    </row>
    <row r="5" spans="1:69" x14ac:dyDescent="0.2">
      <c r="A5" s="10" t="s">
        <v>6</v>
      </c>
      <c r="B5"/>
      <c r="C5" s="11">
        <v>8</v>
      </c>
      <c r="D5" t="s">
        <v>7</v>
      </c>
      <c r="S5" s="130" t="s">
        <v>331</v>
      </c>
      <c r="U5" s="15">
        <f>(U3-U1)^2</f>
        <v>0</v>
      </c>
      <c r="V5" s="15">
        <f t="shared" ref="V5:AD5" si="10">(V3-V1)^2</f>
        <v>0</v>
      </c>
      <c r="W5" s="15">
        <f t="shared" si="10"/>
        <v>0</v>
      </c>
      <c r="X5" s="15">
        <f t="shared" si="10"/>
        <v>0</v>
      </c>
      <c r="Y5" s="15">
        <f t="shared" si="10"/>
        <v>0</v>
      </c>
      <c r="Z5" s="15">
        <f t="shared" si="10"/>
        <v>0</v>
      </c>
      <c r="AA5" s="15">
        <f t="shared" si="10"/>
        <v>0</v>
      </c>
      <c r="AB5" s="15">
        <f t="shared" si="10"/>
        <v>0</v>
      </c>
      <c r="AC5" s="15">
        <f t="shared" si="10"/>
        <v>0</v>
      </c>
      <c r="AD5" s="15">
        <f t="shared" si="10"/>
        <v>0</v>
      </c>
      <c r="AE5" s="1">
        <v>3E-11</v>
      </c>
      <c r="AF5" s="99" t="s">
        <v>273</v>
      </c>
      <c r="AG5" s="100">
        <f t="shared" si="9"/>
        <v>1.5843173777815993E-10</v>
      </c>
      <c r="AH5" s="101">
        <v>15.843173777815995</v>
      </c>
      <c r="AI5" s="1">
        <v>9.9999999999999994E-12</v>
      </c>
      <c r="AJ5" s="98"/>
      <c r="AK5" s="101">
        <v>15.843173777815995</v>
      </c>
      <c r="AL5" s="129">
        <v>16.539251853355932</v>
      </c>
      <c r="BB5" s="1">
        <v>-27000</v>
      </c>
      <c r="BC5" s="1">
        <f t="shared" si="0"/>
        <v>7.2050448771639408E-2</v>
      </c>
      <c r="BD5" s="1">
        <f t="shared" si="1"/>
        <v>7.3196528685710277E-2</v>
      </c>
      <c r="BE5" s="1">
        <f t="shared" si="2"/>
        <v>-1.1460799140708727E-3</v>
      </c>
      <c r="BF5" s="1">
        <f t="shared" si="3"/>
        <v>0.2993776160840258</v>
      </c>
      <c r="BG5" s="1">
        <f t="shared" si="4"/>
        <v>-4.6278174915797459E-3</v>
      </c>
      <c r="BH5" s="1">
        <f t="shared" si="5"/>
        <v>-2.9971235590980889</v>
      </c>
      <c r="BI5" s="1">
        <f t="shared" si="6"/>
        <v>-13.819704783082392</v>
      </c>
      <c r="BJ5" s="1">
        <f t="shared" si="7"/>
        <v>-2.7950904327570685</v>
      </c>
      <c r="BK5" s="1">
        <f t="shared" si="7"/>
        <v>-2.7616666839733908</v>
      </c>
      <c r="BL5" s="1">
        <f t="shared" si="7"/>
        <v>-2.8120155740195223</v>
      </c>
      <c r="BM5" s="1">
        <f t="shared" si="7"/>
        <v>-2.735788911441956</v>
      </c>
      <c r="BN5" s="1">
        <f t="shared" si="7"/>
        <v>-2.8504027212950751</v>
      </c>
      <c r="BO5" s="1">
        <f t="shared" si="7"/>
        <v>-2.6759729222566455</v>
      </c>
      <c r="BP5" s="1">
        <f t="shared" si="7"/>
        <v>-2.9375741013251089</v>
      </c>
      <c r="BQ5" s="1">
        <f t="shared" si="8"/>
        <v>-2.5325281692211279</v>
      </c>
    </row>
    <row r="6" spans="1:69" x14ac:dyDescent="0.2">
      <c r="A6" s="7" t="s">
        <v>8</v>
      </c>
      <c r="AF6" s="99" t="s">
        <v>274</v>
      </c>
      <c r="AG6" s="100">
        <f t="shared" si="9"/>
        <v>1.0771982348357757E-2</v>
      </c>
      <c r="AH6" s="101">
        <v>1.0771982348357756</v>
      </c>
      <c r="AI6" s="1">
        <v>0.01</v>
      </c>
      <c r="AJ6" s="98" t="s">
        <v>270</v>
      </c>
      <c r="AK6" s="101">
        <v>1.0771982348357756</v>
      </c>
      <c r="AL6" s="129">
        <v>0.79485829512193018</v>
      </c>
      <c r="BB6" s="1">
        <v>-26000</v>
      </c>
      <c r="BC6" s="1">
        <f t="shared" si="0"/>
        <v>6.3985028241357156E-2</v>
      </c>
      <c r="BD6" s="1">
        <f t="shared" si="1"/>
        <v>6.6009358814897209E-2</v>
      </c>
      <c r="BE6" s="1">
        <f t="shared" si="2"/>
        <v>-2.0243305735400553E-3</v>
      </c>
      <c r="BF6" s="1">
        <f t="shared" si="3"/>
        <v>0.30535255414805407</v>
      </c>
      <c r="BG6" s="1">
        <f t="shared" si="4"/>
        <v>-5.463749020941245E-2</v>
      </c>
      <c r="BH6" s="1">
        <f t="shared" si="5"/>
        <v>-2.9470866818389436</v>
      </c>
      <c r="BI6" s="1">
        <f t="shared" si="6"/>
        <v>-10.250022525193478</v>
      </c>
      <c r="BJ6" s="1">
        <f t="shared" si="7"/>
        <v>-2.6781624396852948</v>
      </c>
      <c r="BK6" s="1">
        <f t="shared" si="7"/>
        <v>-2.6480558346783982</v>
      </c>
      <c r="BL6" s="1">
        <f t="shared" si="7"/>
        <v>-2.6957481172332312</v>
      </c>
      <c r="BM6" s="1">
        <f t="shared" si="7"/>
        <v>-2.6196302533727422</v>
      </c>
      <c r="BN6" s="1">
        <f t="shared" si="7"/>
        <v>-2.7397979205335368</v>
      </c>
      <c r="BO6" s="1">
        <f t="shared" si="7"/>
        <v>-2.546241408023576</v>
      </c>
      <c r="BP6" s="1">
        <f t="shared" si="7"/>
        <v>-2.8500669225270512</v>
      </c>
      <c r="BQ6" s="1">
        <f t="shared" si="8"/>
        <v>-2.3427529407820762</v>
      </c>
    </row>
    <row r="7" spans="1:69" x14ac:dyDescent="0.2">
      <c r="A7" s="1" t="s">
        <v>9</v>
      </c>
      <c r="C7" s="1">
        <f>+C4</f>
        <v>40448.412900000003</v>
      </c>
      <c r="AF7" s="99" t="s">
        <v>275</v>
      </c>
      <c r="AG7" s="100">
        <f t="shared" si="9"/>
        <v>0.70799796815223293</v>
      </c>
      <c r="AH7" s="101">
        <v>0.70799796815223293</v>
      </c>
      <c r="AI7" s="1">
        <v>1</v>
      </c>
      <c r="AJ7" s="98"/>
      <c r="AK7" s="101">
        <v>0.70799796815223293</v>
      </c>
      <c r="AL7" s="129">
        <v>0.34575009591939238</v>
      </c>
      <c r="BB7" s="1">
        <v>-25000</v>
      </c>
      <c r="BC7" s="1">
        <f t="shared" si="0"/>
        <v>5.6232831329106996E-2</v>
      </c>
      <c r="BD7" s="1">
        <f t="shared" si="1"/>
        <v>5.9139052419640459E-2</v>
      </c>
      <c r="BE7" s="1">
        <f t="shared" si="2"/>
        <v>-2.9062210905334623E-3</v>
      </c>
      <c r="BF7" s="1">
        <f t="shared" si="3"/>
        <v>0.31360075303580481</v>
      </c>
      <c r="BG7" s="1">
        <f t="shared" si="4"/>
        <v>-0.10759150880165833</v>
      </c>
      <c r="BH7" s="1">
        <f t="shared" si="5"/>
        <v>-2.8939512168057546</v>
      </c>
      <c r="BI7" s="1">
        <f t="shared" si="6"/>
        <v>-8.0348770250795809</v>
      </c>
      <c r="BJ7" s="1">
        <f t="shared" si="7"/>
        <v>-2.5568383419932066</v>
      </c>
      <c r="BK7" s="1">
        <f t="shared" si="7"/>
        <v>-2.5345679221064223</v>
      </c>
      <c r="BL7" s="1">
        <f t="shared" si="7"/>
        <v>-2.5723779155775075</v>
      </c>
      <c r="BM7" s="1">
        <f t="shared" si="7"/>
        <v>-2.5075892747255786</v>
      </c>
      <c r="BN7" s="1">
        <f t="shared" si="7"/>
        <v>-2.6169945124961709</v>
      </c>
      <c r="BO7" s="1">
        <f t="shared" si="7"/>
        <v>-2.4268900290098365</v>
      </c>
      <c r="BP7" s="1">
        <f t="shared" si="7"/>
        <v>-2.7443437833520816</v>
      </c>
      <c r="BQ7" s="1">
        <f t="shared" si="8"/>
        <v>-2.1529777123430245</v>
      </c>
    </row>
    <row r="8" spans="1:69" ht="15.75" x14ac:dyDescent="0.3">
      <c r="A8" s="1" t="s">
        <v>10</v>
      </c>
      <c r="C8" s="1">
        <f>+D4</f>
        <v>0.40899532</v>
      </c>
      <c r="AF8" s="99" t="s">
        <v>276</v>
      </c>
      <c r="AG8" s="100">
        <f t="shared" si="9"/>
        <v>37.074707553442501</v>
      </c>
      <c r="AH8" s="101">
        <v>3.7074707553442501</v>
      </c>
      <c r="AI8" s="1">
        <v>10</v>
      </c>
      <c r="AJ8" s="98" t="s">
        <v>277</v>
      </c>
      <c r="AK8" s="101">
        <v>3.7074707553442501</v>
      </c>
      <c r="AL8" s="129">
        <v>3.5382883676933305</v>
      </c>
      <c r="BB8" s="1">
        <v>-24000</v>
      </c>
      <c r="BC8" s="1">
        <f t="shared" si="0"/>
        <v>4.8814811182822007E-2</v>
      </c>
      <c r="BD8" s="1">
        <f t="shared" si="1"/>
        <v>5.2585609499940025E-2</v>
      </c>
      <c r="BE8" s="1">
        <f t="shared" si="2"/>
        <v>-3.7707983171180151E-3</v>
      </c>
      <c r="BF8" s="1">
        <f t="shared" si="3"/>
        <v>0.32449321731903658</v>
      </c>
      <c r="BG8" s="1">
        <f t="shared" si="4"/>
        <v>-0.16354898664747883</v>
      </c>
      <c r="BH8" s="1">
        <f t="shared" si="5"/>
        <v>-2.8374643792873226</v>
      </c>
      <c r="BI8" s="1">
        <f t="shared" si="6"/>
        <v>-6.5254061627201887</v>
      </c>
      <c r="BJ8" s="1">
        <f t="shared" si="7"/>
        <v>-2.4317208343373999</v>
      </c>
      <c r="BK8" s="1">
        <f t="shared" si="7"/>
        <v>-2.4184407903434231</v>
      </c>
      <c r="BL8" s="1">
        <f t="shared" si="7"/>
        <v>-2.4431917554283595</v>
      </c>
      <c r="BM8" s="1">
        <f t="shared" si="7"/>
        <v>-2.3966183867477899</v>
      </c>
      <c r="BN8" s="1">
        <f t="shared" si="7"/>
        <v>-2.4827892503212516</v>
      </c>
      <c r="BO8" s="1">
        <f t="shared" si="7"/>
        <v>-2.3175737195600608</v>
      </c>
      <c r="BP8" s="1">
        <f t="shared" si="7"/>
        <v>-2.6173866523980998</v>
      </c>
      <c r="BQ8" s="1">
        <f t="shared" si="8"/>
        <v>-1.9632024839039728</v>
      </c>
    </row>
    <row r="9" spans="1:69" ht="15.75" x14ac:dyDescent="0.3">
      <c r="A9" s="12" t="s">
        <v>11</v>
      </c>
      <c r="B9" s="12"/>
      <c r="C9" s="12">
        <v>303</v>
      </c>
      <c r="D9" s="12" t="str">
        <f>"F"&amp;C9</f>
        <v>F303</v>
      </c>
      <c r="E9" s="12" t="str">
        <f>"G"&amp;C9</f>
        <v>G303</v>
      </c>
      <c r="G9" s="131" t="s">
        <v>332</v>
      </c>
      <c r="H9" s="12">
        <v>1E-3</v>
      </c>
      <c r="I9" s="12">
        <v>9.2782229720837234E-3</v>
      </c>
      <c r="J9" s="12">
        <v>4.1467405005179633E-3</v>
      </c>
      <c r="K9" s="12">
        <v>4.3678233798931142E-3</v>
      </c>
      <c r="L9" s="132" t="s">
        <v>333</v>
      </c>
      <c r="M9" s="132"/>
      <c r="AD9" s="1">
        <v>3</v>
      </c>
      <c r="AF9" s="99" t="s">
        <v>278</v>
      </c>
      <c r="AG9" s="100">
        <f t="shared" si="9"/>
        <v>351.98768597263728</v>
      </c>
      <c r="AH9" s="101">
        <v>35.198768597263729</v>
      </c>
      <c r="AI9" s="1">
        <v>10</v>
      </c>
      <c r="AJ9" s="98" t="s">
        <v>279</v>
      </c>
      <c r="AK9" s="101">
        <v>-0.80123140273627069</v>
      </c>
      <c r="AL9" s="129">
        <v>4.9602906044370014</v>
      </c>
      <c r="BB9" s="1">
        <v>-23000</v>
      </c>
      <c r="BC9" s="1">
        <f t="shared" si="0"/>
        <v>4.1749611221283213E-2</v>
      </c>
      <c r="BD9" s="1">
        <f t="shared" si="1"/>
        <v>4.6349030055795909E-2</v>
      </c>
      <c r="BE9" s="1">
        <f t="shared" si="2"/>
        <v>-4.5994188345126943E-3</v>
      </c>
      <c r="BF9" s="1">
        <f t="shared" si="3"/>
        <v>0.33853299286761362</v>
      </c>
      <c r="BG9" s="1">
        <f t="shared" si="4"/>
        <v>-0.2228393277887781</v>
      </c>
      <c r="BH9" s="1">
        <f t="shared" si="5"/>
        <v>-2.7770253237505997</v>
      </c>
      <c r="BI9" s="1">
        <f t="shared" si="6"/>
        <v>-5.4250588487980762</v>
      </c>
      <c r="BJ9" s="1">
        <f t="shared" si="7"/>
        <v>-2.3028705630007611</v>
      </c>
      <c r="BK9" s="1">
        <f t="shared" si="7"/>
        <v>-2.2968452564281496</v>
      </c>
      <c r="BL9" s="1">
        <f t="shared" si="7"/>
        <v>-2.309572698474613</v>
      </c>
      <c r="BM9" s="1">
        <f t="shared" si="7"/>
        <v>-2.2824701676796546</v>
      </c>
      <c r="BN9" s="1">
        <f t="shared" si="7"/>
        <v>-2.3392457352714531</v>
      </c>
      <c r="BO9" s="1">
        <f t="shared" si="7"/>
        <v>-2.2156613003978216</v>
      </c>
      <c r="BP9" s="1">
        <f t="shared" si="7"/>
        <v>-2.4669399403931416</v>
      </c>
      <c r="BQ9" s="1">
        <f t="shared" si="8"/>
        <v>-1.7734272554649211</v>
      </c>
    </row>
    <row r="10" spans="1:69" x14ac:dyDescent="0.2">
      <c r="C10" s="13" t="s">
        <v>12</v>
      </c>
      <c r="D10" s="13" t="s">
        <v>13</v>
      </c>
      <c r="AD10" s="133"/>
      <c r="AF10" s="102" t="s">
        <v>280</v>
      </c>
      <c r="AG10" s="103">
        <f t="shared" si="9"/>
        <v>48103.401791456316</v>
      </c>
      <c r="AH10" s="104">
        <v>4.8103401791456317</v>
      </c>
      <c r="AI10" s="1">
        <v>10000</v>
      </c>
      <c r="AJ10" s="98" t="s">
        <v>281</v>
      </c>
      <c r="AK10" s="104">
        <v>0.74799032309982993</v>
      </c>
      <c r="AL10" s="134">
        <v>1.3</v>
      </c>
      <c r="BB10" s="1">
        <v>-22000</v>
      </c>
      <c r="BC10" s="1">
        <f t="shared" si="0"/>
        <v>3.505162979929187E-2</v>
      </c>
      <c r="BD10" s="1">
        <f t="shared" si="1"/>
        <v>4.0429314087208124E-2</v>
      </c>
      <c r="BE10" s="1">
        <f t="shared" si="2"/>
        <v>-5.3776842879162548E-3</v>
      </c>
      <c r="BF10" s="1">
        <f t="shared" si="3"/>
        <v>0.35652318094751867</v>
      </c>
      <c r="BG10" s="1">
        <f t="shared" si="4"/>
        <v>-0.28632855495334991</v>
      </c>
      <c r="BH10" s="1">
        <f t="shared" si="5"/>
        <v>-2.7113586414068229</v>
      </c>
      <c r="BI10" s="1">
        <f t="shared" si="6"/>
        <v>-4.5767050761059718</v>
      </c>
      <c r="BJ10" s="1">
        <f t="shared" si="7"/>
        <v>-2.1693088077981302</v>
      </c>
      <c r="BK10" s="1">
        <f t="shared" si="7"/>
        <v>-2.1674842624363806</v>
      </c>
      <c r="BL10" s="1">
        <f t="shared" si="7"/>
        <v>-2.1720551644131882</v>
      </c>
      <c r="BM10" s="1">
        <f t="shared" si="7"/>
        <v>-2.1605453929747465</v>
      </c>
      <c r="BN10" s="1">
        <f t="shared" si="7"/>
        <v>-2.1891680269566365</v>
      </c>
      <c r="BO10" s="1">
        <f t="shared" si="7"/>
        <v>-2.1155575706563448</v>
      </c>
      <c r="BP10" s="1">
        <f t="shared" si="7"/>
        <v>-2.2915914909156911</v>
      </c>
      <c r="BQ10" s="1">
        <f t="shared" si="8"/>
        <v>-1.5836520270258694</v>
      </c>
    </row>
    <row r="11" spans="1:69" ht="14.25" x14ac:dyDescent="0.2">
      <c r="A11" s="1" t="s">
        <v>14</v>
      </c>
      <c r="C11" s="14">
        <f ca="1">INTERCEPT(INDIRECT(E9):G903,INDIRECT(D9):$F903)</f>
        <v>-0.12002894712063825</v>
      </c>
      <c r="D11" s="21">
        <f>AG3</f>
        <v>-9.6379779059743639E-3</v>
      </c>
      <c r="E11" s="16">
        <v>-9.3814670013324351E-3</v>
      </c>
      <c r="F11" s="1">
        <v>1</v>
      </c>
      <c r="G11" s="1"/>
      <c r="H11" s="1" t="s">
        <v>334</v>
      </c>
      <c r="AF11" s="105" t="s">
        <v>282</v>
      </c>
      <c r="AG11" s="22">
        <f>1-AG7^2</f>
        <v>0.4987388770923098</v>
      </c>
      <c r="AH11" s="22">
        <f>SUM(AJ21:AJ1889)</f>
        <v>5.0371210828646425E-3</v>
      </c>
      <c r="AI11" s="105" t="s">
        <v>283</v>
      </c>
      <c r="AJ11" s="98"/>
      <c r="AK11" s="22">
        <v>5.037120906655158E-3</v>
      </c>
      <c r="AL11" s="42">
        <v>5.4689631948806041E-3</v>
      </c>
      <c r="BB11" s="1">
        <v>-21000</v>
      </c>
      <c r="BC11" s="1">
        <f t="shared" si="0"/>
        <v>2.873432280417209E-2</v>
      </c>
      <c r="BD11" s="1">
        <f t="shared" si="1"/>
        <v>3.4826461594176655E-2</v>
      </c>
      <c r="BE11" s="1">
        <f t="shared" si="2"/>
        <v>-6.0921387900045648E-3</v>
      </c>
      <c r="BF11" s="1">
        <f t="shared" si="3"/>
        <v>0.37980707411274472</v>
      </c>
      <c r="BG11" s="1">
        <f t="shared" si="4"/>
        <v>-0.35553716230045246</v>
      </c>
      <c r="BH11" s="1">
        <f t="shared" si="5"/>
        <v>-2.6382626758110654</v>
      </c>
      <c r="BI11" s="1">
        <f t="shared" si="6"/>
        <v>-3.8892917382340029</v>
      </c>
      <c r="BJ11" s="1">
        <f t="shared" si="7"/>
        <v>-2.0289419713500223</v>
      </c>
      <c r="BK11" s="1">
        <f t="shared" si="7"/>
        <v>-2.0286862163457835</v>
      </c>
      <c r="BL11" s="1">
        <f t="shared" si="7"/>
        <v>-2.0295027139749942</v>
      </c>
      <c r="BM11" s="1">
        <f t="shared" si="7"/>
        <v>-2.0268912936199182</v>
      </c>
      <c r="BN11" s="1">
        <f t="shared" si="7"/>
        <v>-2.0351954843123927</v>
      </c>
      <c r="BO11" s="1">
        <f t="shared" si="7"/>
        <v>-2.0082815302314212</v>
      </c>
      <c r="BP11" s="1">
        <f t="shared" si="7"/>
        <v>-2.0908232862422333</v>
      </c>
      <c r="BQ11" s="1">
        <f t="shared" si="8"/>
        <v>-1.3938767985868177</v>
      </c>
    </row>
    <row r="12" spans="1:69" x14ac:dyDescent="0.2">
      <c r="A12" s="1" t="s">
        <v>15</v>
      </c>
      <c r="C12" s="14">
        <f ca="1">SLOPE(INDIRECT(E9):G903,INDIRECT(D9):$F903)</f>
        <v>9.955231287381466E-6</v>
      </c>
      <c r="D12" s="21">
        <f>AG4</f>
        <v>1.2097122314294053E-6</v>
      </c>
      <c r="E12" s="17">
        <v>1.0297201567072284E-2</v>
      </c>
      <c r="F12" s="18">
        <v>1E-4</v>
      </c>
      <c r="G12" s="1" t="s">
        <v>335</v>
      </c>
      <c r="H12" s="1">
        <v>21</v>
      </c>
      <c r="I12" s="1">
        <f>H14+1</f>
        <v>22</v>
      </c>
      <c r="J12" s="1">
        <f>I14+1</f>
        <v>290</v>
      </c>
      <c r="K12" s="1">
        <f>J14+1</f>
        <v>385</v>
      </c>
      <c r="AF12" s="106" t="s">
        <v>284</v>
      </c>
      <c r="AG12" s="22">
        <f>AG7*SIN(RADIANS(AG9))</f>
        <v>-9.8684952734049938E-2</v>
      </c>
      <c r="AJ12" s="98"/>
      <c r="BB12" s="1">
        <v>-20000</v>
      </c>
      <c r="BC12" s="1">
        <f t="shared" si="0"/>
        <v>2.281702329303072E-2</v>
      </c>
      <c r="BD12" s="1">
        <f t="shared" si="1"/>
        <v>2.9540472576701504E-2</v>
      </c>
      <c r="BE12" s="1">
        <f t="shared" si="2"/>
        <v>-6.7234492836707842E-3</v>
      </c>
      <c r="BF12" s="1">
        <f t="shared" si="3"/>
        <v>0.41061196377481124</v>
      </c>
      <c r="BG12" s="1">
        <f t="shared" si="4"/>
        <v>-0.43262453701967857</v>
      </c>
      <c r="BH12" s="1">
        <f t="shared" si="5"/>
        <v>-2.5543495819222728</v>
      </c>
      <c r="BI12" s="1">
        <f t="shared" si="6"/>
        <v>-3.3073036943725302</v>
      </c>
      <c r="BJ12" s="1">
        <f t="shared" ref="BJ12:BP21" si="11">$BQ12+$AG$7*SIN(BK12)</f>
        <v>-1.8787835535756976</v>
      </c>
      <c r="BK12" s="1">
        <f t="shared" si="11"/>
        <v>-1.8787910249116124</v>
      </c>
      <c r="BL12" s="1">
        <f t="shared" si="11"/>
        <v>-1.8787562124393382</v>
      </c>
      <c r="BM12" s="1">
        <f t="shared" si="11"/>
        <v>-1.8789183876748612</v>
      </c>
      <c r="BN12" s="1">
        <f t="shared" si="11"/>
        <v>-1.8781621821491177</v>
      </c>
      <c r="BO12" s="1">
        <f t="shared" si="11"/>
        <v>-1.8816730773064512</v>
      </c>
      <c r="BP12" s="1">
        <f t="shared" si="11"/>
        <v>-1.8650300476434523</v>
      </c>
      <c r="BQ12" s="1">
        <f t="shared" si="8"/>
        <v>-1.204101570147766</v>
      </c>
    </row>
    <row r="13" spans="1:69" ht="15.75" x14ac:dyDescent="0.3">
      <c r="A13" s="1" t="s">
        <v>16</v>
      </c>
      <c r="C13" s="15" t="s">
        <v>17</v>
      </c>
      <c r="D13" s="21">
        <f>AG5</f>
        <v>1.5843173777815993E-10</v>
      </c>
      <c r="E13" s="20">
        <v>1.6670622045328282E-2</v>
      </c>
      <c r="F13" s="18">
        <v>1E-8</v>
      </c>
      <c r="G13" s="1" t="s">
        <v>336</v>
      </c>
      <c r="H13" s="1" t="str">
        <f>$H$11&amp;H12</f>
        <v>AL21</v>
      </c>
      <c r="I13" s="1" t="str">
        <f>$H$11&amp;I12</f>
        <v>AL22</v>
      </c>
      <c r="J13" s="1" t="str">
        <f>$H$11&amp;J12</f>
        <v>AL290</v>
      </c>
      <c r="K13" s="1" t="str">
        <f>$H$11&amp;K12</f>
        <v>AL385</v>
      </c>
      <c r="AF13" s="107" t="s">
        <v>285</v>
      </c>
      <c r="AG13" s="108">
        <f>AG6*86400*300000/149600000</f>
        <v>1.8663755512662639</v>
      </c>
      <c r="AH13" s="1" t="s">
        <v>286</v>
      </c>
      <c r="AJ13" s="98"/>
      <c r="BB13" s="1">
        <v>-19000</v>
      </c>
      <c r="BC13" s="1">
        <f t="shared" si="0"/>
        <v>1.7332177386437199E-2</v>
      </c>
      <c r="BD13" s="1">
        <f t="shared" si="1"/>
        <v>2.4571347034782663E-2</v>
      </c>
      <c r="BE13" s="1">
        <f t="shared" si="2"/>
        <v>-7.2391696483454643E-3</v>
      </c>
      <c r="BF13" s="1">
        <f t="shared" si="3"/>
        <v>0.45268827396344147</v>
      </c>
      <c r="BG13" s="1">
        <f t="shared" si="4"/>
        <v>-0.52041201581759078</v>
      </c>
      <c r="BH13" s="1">
        <f t="shared" si="5"/>
        <v>-2.4544180113390621</v>
      </c>
      <c r="BI13" s="1">
        <f t="shared" si="6"/>
        <v>-2.795027557902916</v>
      </c>
      <c r="BJ13" s="1">
        <f t="shared" si="11"/>
        <v>-1.7149779198993667</v>
      </c>
      <c r="BK13" s="1">
        <f t="shared" si="11"/>
        <v>-1.7149787193380499</v>
      </c>
      <c r="BL13" s="1">
        <f t="shared" si="11"/>
        <v>-1.7149708604981024</v>
      </c>
      <c r="BM13" s="1">
        <f t="shared" si="11"/>
        <v>-1.7150480979567657</v>
      </c>
      <c r="BN13" s="1">
        <f t="shared" si="11"/>
        <v>-1.7142872094896489</v>
      </c>
      <c r="BO13" s="1">
        <f t="shared" si="11"/>
        <v>-1.7216168294069403</v>
      </c>
      <c r="BP13" s="1">
        <f t="shared" si="11"/>
        <v>-1.6155050622542069</v>
      </c>
      <c r="BQ13" s="1">
        <f t="shared" si="8"/>
        <v>-1.0143263417087143</v>
      </c>
    </row>
    <row r="14" spans="1:69" x14ac:dyDescent="0.2">
      <c r="A14" s="1" t="s">
        <v>18</v>
      </c>
      <c r="E14" s="1">
        <f>SUM(Z21:Z892)</f>
        <v>0.31982664839746738</v>
      </c>
      <c r="G14" s="1" t="s">
        <v>337</v>
      </c>
      <c r="H14" s="1">
        <f>H12+H19-1</f>
        <v>21</v>
      </c>
      <c r="I14" s="1">
        <f>H14+I19</f>
        <v>289</v>
      </c>
      <c r="J14" s="1">
        <f>I14+J19</f>
        <v>384</v>
      </c>
      <c r="K14" s="1">
        <f>J14+K19</f>
        <v>442</v>
      </c>
      <c r="AF14" s="107" t="s">
        <v>287</v>
      </c>
      <c r="AG14" s="22">
        <f>2*AG5*365.24/C8</f>
        <v>2.8296464568883149E-7</v>
      </c>
      <c r="AH14" s="1" t="s">
        <v>216</v>
      </c>
      <c r="AJ14" s="98"/>
      <c r="BB14" s="1">
        <v>-18000</v>
      </c>
      <c r="BC14" s="1">
        <f t="shared" si="0"/>
        <v>1.2333469055487156E-2</v>
      </c>
      <c r="BD14" s="1">
        <f t="shared" si="1"/>
        <v>1.9919084968420153E-2</v>
      </c>
      <c r="BE14" s="1">
        <f t="shared" si="2"/>
        <v>-7.5856159129329961E-3</v>
      </c>
      <c r="BF14" s="1">
        <f t="shared" si="3"/>
        <v>0.51281511635888621</v>
      </c>
      <c r="BG14" s="1">
        <f t="shared" si="4"/>
        <v>-0.6226035596795787</v>
      </c>
      <c r="BH14" s="1">
        <f t="shared" si="5"/>
        <v>-2.3296860019901873</v>
      </c>
      <c r="BI14" s="1">
        <f t="shared" si="6"/>
        <v>-2.3265092012089545</v>
      </c>
      <c r="BJ14" s="1">
        <f t="shared" si="11"/>
        <v>-1.5320167854330475</v>
      </c>
      <c r="BK14" s="1">
        <f t="shared" si="11"/>
        <v>-1.5320167734715666</v>
      </c>
      <c r="BL14" s="1">
        <f t="shared" si="11"/>
        <v>-1.5320163377023461</v>
      </c>
      <c r="BM14" s="1">
        <f t="shared" si="11"/>
        <v>-1.5320004655107895</v>
      </c>
      <c r="BN14" s="1">
        <f t="shared" si="11"/>
        <v>-1.5314267052850661</v>
      </c>
      <c r="BO14" s="1">
        <f t="shared" si="11"/>
        <v>-1.5144811315269862</v>
      </c>
      <c r="BP14" s="1">
        <f t="shared" si="11"/>
        <v>-1.3443937454273149</v>
      </c>
      <c r="BQ14" s="1">
        <f t="shared" si="8"/>
        <v>-0.82455111326966257</v>
      </c>
    </row>
    <row r="15" spans="1:69" ht="15.75" x14ac:dyDescent="0.3">
      <c r="A15" s="7" t="s">
        <v>19</v>
      </c>
      <c r="C15" s="21">
        <f ca="1">(C7+C11)+(C8+C12)*INT(MAX(F21:F3428))</f>
        <v>56480.481649568886</v>
      </c>
      <c r="D15" s="22">
        <f>+C7+INT(MAX(F21:F1483))*C8+D11+D12*INT(MAX(F21:F3918))+D13*INT(MAX(F21:F3945)^2)</f>
        <v>56480.492661386219</v>
      </c>
      <c r="E15" s="23" t="s">
        <v>20</v>
      </c>
      <c r="F15" s="11">
        <v>1</v>
      </c>
      <c r="G15" s="1" t="s">
        <v>336</v>
      </c>
      <c r="H15" s="1" t="str">
        <f>$H$11&amp;H14</f>
        <v>AL21</v>
      </c>
      <c r="I15" s="1" t="str">
        <f>$H$11&amp;I14</f>
        <v>AL289</v>
      </c>
      <c r="J15" s="1" t="str">
        <f>$H$11&amp;J14</f>
        <v>AL384</v>
      </c>
      <c r="K15" s="1" t="str">
        <f>$H$11&amp;K14</f>
        <v>AL442</v>
      </c>
      <c r="U15" s="126" t="s">
        <v>271</v>
      </c>
      <c r="V15" s="127" t="s">
        <v>272</v>
      </c>
      <c r="W15" s="127" t="s">
        <v>273</v>
      </c>
      <c r="X15" s="127" t="s">
        <v>325</v>
      </c>
      <c r="Y15" s="127" t="s">
        <v>275</v>
      </c>
      <c r="Z15" s="127" t="s">
        <v>326</v>
      </c>
      <c r="AA15" s="127" t="s">
        <v>327</v>
      </c>
      <c r="AB15" s="127" t="s">
        <v>328</v>
      </c>
      <c r="AC15" s="127" t="s">
        <v>338</v>
      </c>
      <c r="AD15" s="127" t="s">
        <v>330</v>
      </c>
      <c r="AF15" s="106" t="s">
        <v>288</v>
      </c>
      <c r="AG15" s="109">
        <f>(AG10-AG2)/AI2</f>
        <v>18716.568422974407</v>
      </c>
      <c r="AH15" s="1" t="s">
        <v>289</v>
      </c>
      <c r="AJ15" s="98"/>
      <c r="BB15" s="1">
        <v>-17000</v>
      </c>
      <c r="BC15" s="1">
        <f t="shared" si="0"/>
        <v>7.9133569705086212E-3</v>
      </c>
      <c r="BD15" s="1">
        <f t="shared" si="1"/>
        <v>1.5583686377613964E-2</v>
      </c>
      <c r="BE15" s="1">
        <f t="shared" si="2"/>
        <v>-7.6703294071053434E-3</v>
      </c>
      <c r="BF15" s="1">
        <f t="shared" si="3"/>
        <v>0.60467694665559701</v>
      </c>
      <c r="BG15" s="1">
        <f t="shared" si="4"/>
        <v>-0.74366676584465596</v>
      </c>
      <c r="BH15" s="1">
        <f t="shared" si="5"/>
        <v>-2.1632129862674638</v>
      </c>
      <c r="BI15" s="1">
        <f t="shared" si="6"/>
        <v>-1.8784707039314339</v>
      </c>
      <c r="BJ15" s="1">
        <f t="shared" si="11"/>
        <v>-1.3207434136362994</v>
      </c>
      <c r="BK15" s="1">
        <f t="shared" si="11"/>
        <v>-1.320679335399269</v>
      </c>
      <c r="BL15" s="1">
        <f t="shared" si="11"/>
        <v>-1.3203139404858724</v>
      </c>
      <c r="BM15" s="1">
        <f t="shared" si="11"/>
        <v>-1.3182402301361056</v>
      </c>
      <c r="BN15" s="1">
        <f t="shared" si="11"/>
        <v>-1.3067731937974818</v>
      </c>
      <c r="BO15" s="1">
        <f t="shared" si="11"/>
        <v>-1.2505295504661003</v>
      </c>
      <c r="BP15" s="1">
        <f t="shared" si="11"/>
        <v>-1.0546166059928106</v>
      </c>
      <c r="BQ15" s="1">
        <f t="shared" si="8"/>
        <v>-0.63477588483061087</v>
      </c>
    </row>
    <row r="16" spans="1:69" ht="15.75" x14ac:dyDescent="0.3">
      <c r="A16" s="7" t="s">
        <v>21</v>
      </c>
      <c r="C16" s="21">
        <f ca="1">+C8+C12</f>
        <v>0.40900527523128738</v>
      </c>
      <c r="D16" s="24">
        <f>+C8+D12+2*D13*MAX(F21:F114)</f>
        <v>0.40900247502162329</v>
      </c>
      <c r="E16" s="23" t="s">
        <v>22</v>
      </c>
      <c r="F16" s="135">
        <f ca="1">NOW()+15018.5+$C$5/24</f>
        <v>60582.424906712964</v>
      </c>
      <c r="G16" s="1"/>
      <c r="Q16" s="1"/>
      <c r="R16" s="1"/>
      <c r="S16" s="15" t="s">
        <v>339</v>
      </c>
      <c r="T16" s="15">
        <f>COUNT(U21:U482)</f>
        <v>30</v>
      </c>
      <c r="U16" s="1">
        <f t="shared" ref="U16:AD16" si="12">SQRT(SUM(U21:U456)*$C17/$T16)</f>
        <v>4.1814853186085144E-4</v>
      </c>
      <c r="V16" s="1">
        <f t="shared" si="12"/>
        <v>2.9230633503985859E-8</v>
      </c>
      <c r="W16" s="1">
        <f t="shared" si="12"/>
        <v>1.5349332428975066E-12</v>
      </c>
      <c r="X16" s="1">
        <f t="shared" si="12"/>
        <v>1.0771691388679484E-3</v>
      </c>
      <c r="Y16" s="1">
        <f t="shared" si="12"/>
        <v>7.1839973580540284E-2</v>
      </c>
      <c r="Z16" s="1">
        <f t="shared" si="12"/>
        <v>2.1210598421837075</v>
      </c>
      <c r="AA16" s="1">
        <f t="shared" si="12"/>
        <v>7.1827978627921771</v>
      </c>
      <c r="AB16" s="1">
        <f t="shared" si="12"/>
        <v>2734.7654628590258</v>
      </c>
      <c r="AC16" s="1">
        <f t="shared" si="12"/>
        <v>0.18663251390011512</v>
      </c>
      <c r="AD16" s="1">
        <f t="shared" si="12"/>
        <v>1.7474469303909049E-3</v>
      </c>
      <c r="AF16" s="105" t="s">
        <v>290</v>
      </c>
      <c r="AG16" s="109">
        <f>365.24*AG8</f>
        <v>13541.166186819339</v>
      </c>
      <c r="AH16" s="1" t="s">
        <v>270</v>
      </c>
      <c r="AI16" s="22"/>
      <c r="AJ16" s="98"/>
      <c r="BB16" s="1">
        <v>-16000</v>
      </c>
      <c r="BC16" s="1">
        <f t="shared" si="0"/>
        <v>4.2520045684229426E-3</v>
      </c>
      <c r="BD16" s="1">
        <f t="shared" si="1"/>
        <v>1.1565151262364095E-2</v>
      </c>
      <c r="BE16" s="1">
        <f t="shared" si="2"/>
        <v>-7.3131466939411523E-3</v>
      </c>
      <c r="BF16" s="1">
        <f t="shared" si="3"/>
        <v>0.7604209889118837</v>
      </c>
      <c r="BG16" s="1">
        <f t="shared" si="4"/>
        <v>-0.88465347317102438</v>
      </c>
      <c r="BH16" s="1">
        <f t="shared" si="5"/>
        <v>-1.9160011294065564</v>
      </c>
      <c r="BI16" s="1">
        <f t="shared" si="6"/>
        <v>-1.4222961001929655</v>
      </c>
      <c r="BJ16" s="1">
        <f t="shared" si="11"/>
        <v>-1.0632231513547081</v>
      </c>
      <c r="BK16" s="1">
        <f t="shared" si="11"/>
        <v>-1.0617262966190621</v>
      </c>
      <c r="BL16" s="1">
        <f t="shared" si="11"/>
        <v>-1.0574049778822954</v>
      </c>
      <c r="BM16" s="1">
        <f t="shared" si="11"/>
        <v>-1.0451111869869398</v>
      </c>
      <c r="BN16" s="1">
        <f t="shared" si="11"/>
        <v>-1.0114764296728418</v>
      </c>
      <c r="BO16" s="1">
        <f t="shared" si="11"/>
        <v>-0.9274774411319785</v>
      </c>
      <c r="BP16" s="1">
        <f t="shared" si="11"/>
        <v>-0.74976438048439387</v>
      </c>
      <c r="BQ16" s="1">
        <f t="shared" si="8"/>
        <v>-0.44500065639155917</v>
      </c>
    </row>
    <row r="17" spans="1:69" ht="15.75" x14ac:dyDescent="0.3">
      <c r="A17" s="14" t="s">
        <v>23</v>
      </c>
      <c r="C17" s="1">
        <f>COUNT(C21:C2086)</f>
        <v>422</v>
      </c>
      <c r="E17" s="23" t="s">
        <v>24</v>
      </c>
      <c r="F17" s="25">
        <f ca="1">ROUND(2*(F16-$C$7)/$C$8,0)/2+F15</f>
        <v>49229</v>
      </c>
      <c r="G17" s="136" t="s">
        <v>332</v>
      </c>
      <c r="H17" s="137" t="e">
        <f ca="1">SQRT(H18/(H19-1))</f>
        <v>#DIV/0!</v>
      </c>
      <c r="I17" s="137">
        <f ca="1">SQRT(I18/(I19-1))</f>
        <v>9.2780864607359143E-3</v>
      </c>
      <c r="J17" s="137">
        <f ca="1">SQRT(J18/(J19-1))</f>
        <v>4.146762935462618E-3</v>
      </c>
      <c r="K17" s="138">
        <f ca="1">SQRT(K18/(K19-1))</f>
        <v>4.3679136814237744E-3</v>
      </c>
      <c r="Q17" s="1"/>
      <c r="R17" s="1"/>
      <c r="S17" s="1"/>
      <c r="U17" s="139">
        <f>U16/U1</f>
        <v>-4.3385504297706538E-2</v>
      </c>
      <c r="V17" s="139">
        <f>V16/V1</f>
        <v>2.4163294992435282E-2</v>
      </c>
      <c r="W17" s="139">
        <f>W16/W1</f>
        <v>9.6882939266042661E-3</v>
      </c>
      <c r="X17" s="139">
        <f t="shared" ref="X17:AD17" si="13">X16/X1</f>
        <v>9.9997298921694594E-2</v>
      </c>
      <c r="Y17" s="139">
        <f t="shared" si="13"/>
        <v>0.10146918043851411</v>
      </c>
      <c r="Z17" s="139">
        <f t="shared" si="13"/>
        <v>5.7210426788296014E-2</v>
      </c>
      <c r="AA17" s="139">
        <f t="shared" si="13"/>
        <v>2.0406389623955627E-2</v>
      </c>
      <c r="AB17" s="139">
        <f t="shared" si="13"/>
        <v>5.6851810080191661E-2</v>
      </c>
      <c r="AC17" s="139">
        <f t="shared" si="13"/>
        <v>9.9997298921694594E-2</v>
      </c>
      <c r="AD17" s="139">
        <f t="shared" si="13"/>
        <v>0.3694556843648481</v>
      </c>
      <c r="AF17" s="105" t="s">
        <v>291</v>
      </c>
      <c r="AG17" s="110">
        <f>AG13^3/AG8^2</f>
        <v>4.7297876425830025E-3</v>
      </c>
      <c r="AJ17" s="98"/>
      <c r="BB17" s="1">
        <v>-15000</v>
      </c>
      <c r="BC17" s="1">
        <f t="shared" si="0"/>
        <v>1.785988330033508E-3</v>
      </c>
      <c r="BD17" s="1">
        <f t="shared" si="1"/>
        <v>7.8634796226705432E-3</v>
      </c>
      <c r="BE17" s="1">
        <f t="shared" si="2"/>
        <v>-6.0774912926370352E-3</v>
      </c>
      <c r="BF17" s="1">
        <f t="shared" si="3"/>
        <v>1.0705232713663164</v>
      </c>
      <c r="BG17" s="1">
        <f t="shared" si="4"/>
        <v>-0.99919745024740725</v>
      </c>
      <c r="BH17" s="1">
        <f t="shared" si="5"/>
        <v>-1.471021439327896</v>
      </c>
      <c r="BI17" s="1">
        <f t="shared" si="6"/>
        <v>-0.90489094591374408</v>
      </c>
      <c r="BJ17" s="1">
        <f t="shared" si="11"/>
        <v>-0.71605014309555282</v>
      </c>
      <c r="BK17" s="1">
        <f t="shared" si="11"/>
        <v>-0.70874858304034871</v>
      </c>
      <c r="BL17" s="1">
        <f t="shared" si="11"/>
        <v>-0.69524196959854501</v>
      </c>
      <c r="BM17" s="1">
        <f t="shared" si="11"/>
        <v>-0.6706483841963562</v>
      </c>
      <c r="BN17" s="1">
        <f t="shared" si="11"/>
        <v>-0.62704846261028646</v>
      </c>
      <c r="BO17" s="1">
        <f t="shared" si="11"/>
        <v>-0.55292107668885171</v>
      </c>
      <c r="BP17" s="1">
        <f t="shared" si="11"/>
        <v>-0.4339691017147605</v>
      </c>
      <c r="BQ17" s="1">
        <f t="shared" si="8"/>
        <v>-0.25522542795250747</v>
      </c>
    </row>
    <row r="18" spans="1:69" ht="15.75" x14ac:dyDescent="0.3">
      <c r="A18" s="7" t="s">
        <v>25</v>
      </c>
      <c r="C18" s="26">
        <f ca="1">+C15</f>
        <v>56480.481649568886</v>
      </c>
      <c r="D18" s="27">
        <f ca="1">C16</f>
        <v>0.40900527523128738</v>
      </c>
      <c r="E18" s="23" t="s">
        <v>26</v>
      </c>
      <c r="F18" s="22">
        <f ca="1">ROUND(2*(F16-$C$15)/$C$16,0)/2+F15</f>
        <v>10030</v>
      </c>
      <c r="G18" s="140" t="s">
        <v>340</v>
      </c>
      <c r="H18" s="141">
        <f ca="1">SUM(INDIRECT(H13):INDIRECT(H15))</f>
        <v>3.4833350156320026E-5</v>
      </c>
      <c r="I18" s="141">
        <f ca="1">SUM(INDIRECT(I13):INDIRECT(I15))</f>
        <v>2.2984131195561919E-2</v>
      </c>
      <c r="J18" s="141">
        <f ca="1">SUM(INDIRECT(J13):INDIRECT(J15))</f>
        <v>1.6163904272350953E-3</v>
      </c>
      <c r="K18" s="141">
        <f ca="1">SUM(INDIRECT(K13):INDIRECT(K15))</f>
        <v>1.0874841859170323E-3</v>
      </c>
      <c r="Q18" s="1"/>
      <c r="R18" s="1"/>
      <c r="S18" s="1"/>
      <c r="T18" s="15">
        <f>SUM(T21:T456)</f>
        <v>0</v>
      </c>
      <c r="U18" s="142">
        <v>-4.7092109152949306E-2</v>
      </c>
      <c r="V18" s="142">
        <v>2.0543209721127102E-2</v>
      </c>
      <c r="W18" s="142">
        <v>1.0944143165393706E-2</v>
      </c>
      <c r="X18" s="142">
        <v>0.13495284897593873</v>
      </c>
      <c r="Y18" s="142">
        <v>0.13050561585897572</v>
      </c>
      <c r="Z18" s="142">
        <v>7.3007285562778343E-2</v>
      </c>
      <c r="AA18" s="142">
        <v>-1.1515873023264251</v>
      </c>
      <c r="AB18" s="142">
        <v>0.4656859392950134</v>
      </c>
      <c r="AC18" s="142">
        <v>0.13495284897593876</v>
      </c>
      <c r="AD18" s="142">
        <v>0.49016038958068725</v>
      </c>
      <c r="AF18" s="111" t="s">
        <v>292</v>
      </c>
      <c r="AG18" s="112">
        <f>2*PI()/(AG8*365.2422)*AI2</f>
        <v>1.8977522843905176E-4</v>
      </c>
      <c r="AH18" s="113" t="s">
        <v>293</v>
      </c>
      <c r="AI18" s="113"/>
      <c r="AJ18" s="114"/>
      <c r="BB18" s="1">
        <v>-14000</v>
      </c>
      <c r="BC18" s="1">
        <f t="shared" si="0"/>
        <v>1.4559431372367071E-3</v>
      </c>
      <c r="BD18" s="1">
        <f t="shared" si="1"/>
        <v>4.4786714585333086E-3</v>
      </c>
      <c r="BE18" s="1">
        <f t="shared" si="2"/>
        <v>-3.0227283212966014E-3</v>
      </c>
      <c r="BF18" s="1">
        <f t="shared" si="3"/>
        <v>1.6233857657987736</v>
      </c>
      <c r="BG18" s="1">
        <f t="shared" si="4"/>
        <v>-0.59216335556773492</v>
      </c>
      <c r="BH18" s="1">
        <f t="shared" si="5"/>
        <v>-0.49389961086336848</v>
      </c>
      <c r="BI18" s="1">
        <f t="shared" si="6"/>
        <v>-0.25209537398273757</v>
      </c>
      <c r="BJ18" s="1">
        <f t="shared" si="11"/>
        <v>-0.20772014907864517</v>
      </c>
      <c r="BK18" s="1">
        <f t="shared" si="11"/>
        <v>-0.20232437379028417</v>
      </c>
      <c r="BL18" s="1">
        <f t="shared" si="11"/>
        <v>-0.19455062765857334</v>
      </c>
      <c r="BM18" s="1">
        <f t="shared" si="11"/>
        <v>-0.18337168526536929</v>
      </c>
      <c r="BN18" s="1">
        <f t="shared" si="11"/>
        <v>-0.16733609614995992</v>
      </c>
      <c r="BO18" s="1">
        <f t="shared" si="11"/>
        <v>-0.14440843424901434</v>
      </c>
      <c r="BP18" s="1">
        <f t="shared" si="11"/>
        <v>-0.11175573119910946</v>
      </c>
      <c r="BQ18" s="1">
        <f t="shared" si="8"/>
        <v>-6.5450199513455765E-2</v>
      </c>
    </row>
    <row r="19" spans="1:69" x14ac:dyDescent="0.2">
      <c r="A19" s="7" t="s">
        <v>28</v>
      </c>
      <c r="C19" s="29">
        <f>+D15</f>
        <v>56480.492661386219</v>
      </c>
      <c r="D19" s="30">
        <f>+D16</f>
        <v>0.40900247502162329</v>
      </c>
      <c r="E19" s="23" t="s">
        <v>29</v>
      </c>
      <c r="F19" s="31">
        <f ca="1">+$C$15+$C$16*F18-15018.5-$C$5/24</f>
        <v>45563.971226805363</v>
      </c>
      <c r="G19" s="143" t="s">
        <v>341</v>
      </c>
      <c r="H19" s="144">
        <f>COUNT(H21:H456)</f>
        <v>1</v>
      </c>
      <c r="I19" s="144">
        <f>COUNT(I21:I456)</f>
        <v>268</v>
      </c>
      <c r="J19" s="144">
        <f>COUNT(J21:J456)</f>
        <v>95</v>
      </c>
      <c r="K19" s="144">
        <f>COUNT(K21:K456)</f>
        <v>58</v>
      </c>
      <c r="Q19" s="145" t="s">
        <v>342</v>
      </c>
      <c r="R19" s="146"/>
      <c r="S19" s="147"/>
      <c r="T19" s="148">
        <f ca="1">20+C17*RAND()</f>
        <v>34.52001334572445</v>
      </c>
      <c r="U19" s="142">
        <v>-2.2374700231414288E-2</v>
      </c>
      <c r="V19" s="142">
        <v>3.9453096841101654E-3</v>
      </c>
      <c r="W19" s="142">
        <v>1.6039727927941877E-3</v>
      </c>
      <c r="X19" s="142">
        <v>5.2953500465825712E-2</v>
      </c>
      <c r="Y19" s="142">
        <v>5.1909186755895523E-2</v>
      </c>
      <c r="Z19" s="142">
        <v>2.1563024589828013E-2</v>
      </c>
      <c r="AA19" s="142">
        <v>-0.44766159945191064</v>
      </c>
      <c r="AB19" s="142">
        <v>0.12778351455631165</v>
      </c>
      <c r="AC19" s="142">
        <v>5.2953500465825878E-2</v>
      </c>
      <c r="AD19" s="142">
        <v>0.17941207771442741</v>
      </c>
      <c r="AF19" s="115"/>
      <c r="AH19" s="115"/>
      <c r="BB19" s="1">
        <v>-13000</v>
      </c>
      <c r="BC19" s="1">
        <f t="shared" si="0"/>
        <v>2.8419706182746304E-3</v>
      </c>
      <c r="BD19" s="1">
        <f t="shared" si="1"/>
        <v>1.4107267699523945E-3</v>
      </c>
      <c r="BE19" s="1">
        <f t="shared" si="2"/>
        <v>1.4312438483222356E-3</v>
      </c>
      <c r="BF19" s="1">
        <f t="shared" si="3"/>
        <v>1.451483531695642</v>
      </c>
      <c r="BG19" s="1">
        <f t="shared" si="4"/>
        <v>0.67388817723283434</v>
      </c>
      <c r="BH19" s="1">
        <f t="shared" si="5"/>
        <v>0.87930009231214978</v>
      </c>
      <c r="BI19" s="1">
        <f t="shared" si="6"/>
        <v>0.47035308206153581</v>
      </c>
      <c r="BJ19" s="1">
        <f t="shared" si="11"/>
        <v>0.38416309619739386</v>
      </c>
      <c r="BK19" s="1">
        <f t="shared" si="11"/>
        <v>0.37578619162998145</v>
      </c>
      <c r="BL19" s="1">
        <f t="shared" si="11"/>
        <v>0.36309822095294808</v>
      </c>
      <c r="BM19" s="1">
        <f t="shared" si="11"/>
        <v>0.34399554524221004</v>
      </c>
      <c r="BN19" s="1">
        <f t="shared" si="11"/>
        <v>0.31547701623239965</v>
      </c>
      <c r="BO19" s="1">
        <f t="shared" si="11"/>
        <v>0.27338208229872996</v>
      </c>
      <c r="BP19" s="1">
        <f t="shared" si="11"/>
        <v>0.21212031718620403</v>
      </c>
      <c r="BQ19" s="1">
        <f t="shared" si="8"/>
        <v>0.12432502892559594</v>
      </c>
    </row>
    <row r="20" spans="1:69" ht="14.25" x14ac:dyDescent="0.2">
      <c r="A20" s="13" t="s">
        <v>31</v>
      </c>
      <c r="B20" s="13" t="s">
        <v>32</v>
      </c>
      <c r="C20" s="13" t="s">
        <v>33</v>
      </c>
      <c r="D20" s="13" t="s">
        <v>34</v>
      </c>
      <c r="E20" s="13" t="s">
        <v>35</v>
      </c>
      <c r="F20" s="13" t="s">
        <v>1</v>
      </c>
      <c r="G20" s="32" t="s">
        <v>36</v>
      </c>
      <c r="H20" s="4" t="s">
        <v>37</v>
      </c>
      <c r="I20" s="4" t="s">
        <v>38</v>
      </c>
      <c r="J20" s="4" t="s">
        <v>39</v>
      </c>
      <c r="K20" s="4" t="s">
        <v>40</v>
      </c>
      <c r="L20" s="4" t="s">
        <v>44</v>
      </c>
      <c r="M20" s="4" t="s">
        <v>45</v>
      </c>
      <c r="N20" s="13" t="s">
        <v>46</v>
      </c>
      <c r="O20" s="4" t="s">
        <v>295</v>
      </c>
      <c r="Q20" s="4"/>
      <c r="R20" s="4"/>
      <c r="S20" s="4" t="s">
        <v>48</v>
      </c>
      <c r="T20" s="149" t="s">
        <v>343</v>
      </c>
      <c r="U20" s="4"/>
      <c r="V20" s="4"/>
      <c r="W20" s="4"/>
      <c r="X20" s="4"/>
      <c r="Y20" s="4"/>
      <c r="Z20" s="4"/>
      <c r="AA20" s="4"/>
      <c r="AB20" s="4"/>
      <c r="AC20" s="4"/>
      <c r="AE20" s="13" t="s">
        <v>1</v>
      </c>
      <c r="AF20" s="4" t="s">
        <v>296</v>
      </c>
      <c r="AG20" s="4" t="s">
        <v>297</v>
      </c>
      <c r="AH20" s="4" t="s">
        <v>298</v>
      </c>
      <c r="AI20" s="4" t="s">
        <v>299</v>
      </c>
      <c r="AJ20" s="4" t="s">
        <v>300</v>
      </c>
      <c r="AK20" s="4" t="s">
        <v>301</v>
      </c>
      <c r="AL20" s="4" t="s">
        <v>344</v>
      </c>
      <c r="AM20" s="4" t="s">
        <v>302</v>
      </c>
      <c r="AN20" s="4" t="s">
        <v>257</v>
      </c>
      <c r="AO20" s="4" t="s">
        <v>258</v>
      </c>
      <c r="AP20" s="4" t="s">
        <v>303</v>
      </c>
      <c r="AQ20" s="4" t="s">
        <v>259</v>
      </c>
      <c r="AR20" s="4" t="s">
        <v>260</v>
      </c>
      <c r="AS20" s="13" t="s">
        <v>261</v>
      </c>
      <c r="AT20" s="13" t="s">
        <v>262</v>
      </c>
      <c r="AU20" s="13" t="s">
        <v>263</v>
      </c>
      <c r="AV20" s="13" t="s">
        <v>264</v>
      </c>
      <c r="AW20" s="13" t="s">
        <v>265</v>
      </c>
      <c r="AX20" s="13" t="s">
        <v>266</v>
      </c>
      <c r="AY20" s="13" t="s">
        <v>267</v>
      </c>
      <c r="AZ20" s="13" t="s">
        <v>219</v>
      </c>
      <c r="BA20" s="116"/>
      <c r="BB20" s="1">
        <v>-12000</v>
      </c>
      <c r="BC20" s="1">
        <f t="shared" si="0"/>
        <v>3.2534767827862359E-3</v>
      </c>
      <c r="BD20" s="1">
        <f t="shared" si="1"/>
        <v>-1.3403544430721955E-3</v>
      </c>
      <c r="BE20" s="1">
        <f t="shared" si="2"/>
        <v>4.5938312258584314E-3</v>
      </c>
      <c r="BF20" s="1">
        <f t="shared" si="3"/>
        <v>0.94765677369279233</v>
      </c>
      <c r="BG20" s="1">
        <f t="shared" si="4"/>
        <v>0.9978331707071959</v>
      </c>
      <c r="BH20" s="1">
        <f t="shared" si="5"/>
        <v>1.6447951652346451</v>
      </c>
      <c r="BI20" s="1">
        <f t="shared" si="6"/>
        <v>1.0768783780452065</v>
      </c>
      <c r="BJ20" s="1">
        <f t="shared" si="11"/>
        <v>0.83781413671507865</v>
      </c>
      <c r="BK20" s="1">
        <f t="shared" si="11"/>
        <v>0.83264077644182211</v>
      </c>
      <c r="BL20" s="1">
        <f t="shared" si="11"/>
        <v>0.82184600204836167</v>
      </c>
      <c r="BM20" s="1">
        <f t="shared" si="11"/>
        <v>0.79971437493640307</v>
      </c>
      <c r="BN20" s="1">
        <f t="shared" si="11"/>
        <v>0.75583648176745288</v>
      </c>
      <c r="BO20" s="1">
        <f t="shared" si="11"/>
        <v>0.67375264416050074</v>
      </c>
      <c r="BP20" s="1">
        <f t="shared" si="11"/>
        <v>0.53284392832400884</v>
      </c>
      <c r="BQ20" s="1">
        <f t="shared" si="8"/>
        <v>0.31410025736464764</v>
      </c>
    </row>
    <row r="21" spans="1:69" x14ac:dyDescent="0.2">
      <c r="A21" s="42" t="s">
        <v>64</v>
      </c>
      <c r="B21" s="42"/>
      <c r="C21" s="43">
        <v>40448.412900000003</v>
      </c>
      <c r="D21" s="43" t="s">
        <v>17</v>
      </c>
      <c r="E21" s="1">
        <f t="shared" ref="E21:E84" si="14">+(C21-C$7)/C$8</f>
        <v>0</v>
      </c>
      <c r="F21" s="1">
        <f t="shared" ref="F21:F52" si="15">ROUND(2*E21,0)/2</f>
        <v>0</v>
      </c>
      <c r="G21" s="2">
        <f>+C21-(C$7+F21*C$8)+T21*H9</f>
        <v>0</v>
      </c>
      <c r="H21" s="15">
        <f>+G21</f>
        <v>0</v>
      </c>
      <c r="M21" s="1">
        <f t="shared" ref="M21:M84" si="16">+D$11+D$12*F21+D$13*F21^2</f>
        <v>-9.6379779059743639E-3</v>
      </c>
      <c r="N21" s="37">
        <f t="shared" ref="N21:N84" si="17">+C21-15018.5</f>
        <v>25429.912900000003</v>
      </c>
      <c r="O21" s="1">
        <f t="shared" ref="O21:O84" si="18">+(M21-G21)^2</f>
        <v>9.2890618116049989E-5</v>
      </c>
      <c r="Q21" s="117"/>
      <c r="R21" s="117"/>
      <c r="S21" s="117">
        <v>1</v>
      </c>
      <c r="T21" s="150"/>
      <c r="U21" s="117">
        <v>5.4371776094758638E-10</v>
      </c>
      <c r="V21" s="117">
        <v>6.3282431333670013E-19</v>
      </c>
      <c r="W21" s="117">
        <v>2.5042097574802383E-30</v>
      </c>
      <c r="X21" s="117">
        <v>1.9551801984023723E-10</v>
      </c>
      <c r="Y21" s="117">
        <v>3.5752909400397996E-6</v>
      </c>
      <c r="Z21" s="1">
        <v>1.1131576333461542E-2</v>
      </c>
      <c r="AA21" s="1">
        <v>4.6824525353258886E-2</v>
      </c>
      <c r="AB21" s="1">
        <v>11119.369857409245</v>
      </c>
      <c r="AC21" s="1">
        <v>5.8693985103237122E-6</v>
      </c>
      <c r="AD21" s="1">
        <v>7.2848916731135812E-11</v>
      </c>
      <c r="AE21" s="1">
        <f t="shared" ref="AE21:AE84" si="19">F21</f>
        <v>0</v>
      </c>
      <c r="AF21" s="1">
        <f t="shared" ref="AF21:AF84" si="20">AG$3+AG$4*AE21+AG$5*AE21^2+AM21</f>
        <v>-5.9019784950743448E-3</v>
      </c>
      <c r="AG21" s="1">
        <f t="shared" ref="AG21:AG84" si="21">G21-AM21</f>
        <v>-3.7359994109000187E-3</v>
      </c>
      <c r="AH21" s="1">
        <f t="shared" ref="AH21:AH84" si="22">+G21-M21</f>
        <v>9.6379779059743639E-3</v>
      </c>
      <c r="AI21" s="1">
        <f t="shared" ref="AI21:AI84" si="23">G21-AF21</f>
        <v>5.9019784950743448E-3</v>
      </c>
      <c r="AJ21" s="1">
        <f t="shared" ref="AJ21:AJ84" si="24">+(G21-AF21)^2*S21</f>
        <v>3.4833350156320026E-5</v>
      </c>
      <c r="AK21" s="1">
        <f t="shared" ref="AK21:AK84" si="25">IF(O21&lt;&gt;0,G21-M21,-9999)</f>
        <v>9.6379779059743639E-3</v>
      </c>
      <c r="AL21" s="15">
        <f>+(G21-AF21)^2</f>
        <v>3.4833350156320026E-5</v>
      </c>
      <c r="AM21" s="1">
        <f t="shared" ref="AM21:AM84" si="26">$AG$6*($AG$11/AN21*AO21+$AG$12)</f>
        <v>3.7359994109000187E-3</v>
      </c>
      <c r="AN21" s="1">
        <f t="shared" ref="AN21:AN84" si="27">1+$AG$7*COS(AQ21)</f>
        <v>0.297934228970689</v>
      </c>
      <c r="AO21" s="1">
        <f t="shared" ref="AO21:AO84" si="28">SIN(AQ21+RADIANS($AG$9))</f>
        <v>0.26613695827307499</v>
      </c>
      <c r="AP21" s="1">
        <f t="shared" ref="AP21:AP84" si="29">$AG$7*SIN(AQ21)</f>
        <v>9.1459149660978165E-2</v>
      </c>
      <c r="AQ21" s="1">
        <f t="shared" ref="AQ21:AQ84" si="30">2*ATAN(AR21)</f>
        <v>3.0120506869183652</v>
      </c>
      <c r="AR21" s="1">
        <f t="shared" ref="AR21:AR84" si="31">SQRT((1+$AG$7)/(1-$AG$7))*TAN(AS21/2)</f>
        <v>15.417415801572426</v>
      </c>
      <c r="AS21" s="1">
        <f t="shared" ref="AS21:AY30" si="32">$AZ21+$AG$7*SIN(AT21)</f>
        <v>2.8303893606677031</v>
      </c>
      <c r="AT21" s="1">
        <f t="shared" si="32"/>
        <v>2.7972772644931116</v>
      </c>
      <c r="AU21" s="1">
        <f t="shared" si="32"/>
        <v>2.8465468279516823</v>
      </c>
      <c r="AV21" s="1">
        <f t="shared" si="32"/>
        <v>2.7729242001406185</v>
      </c>
      <c r="AW21" s="1">
        <f t="shared" si="32"/>
        <v>2.8823106577878157</v>
      </c>
      <c r="AX21" s="1">
        <f t="shared" si="32"/>
        <v>2.718165110515554</v>
      </c>
      <c r="AY21" s="1">
        <f t="shared" si="32"/>
        <v>2.9615789610455452</v>
      </c>
      <c r="AZ21" s="1">
        <f t="shared" ref="AZ21:AZ84" si="33">RADIANS($AG$9)+$AG$18*(F21-AG$15)</f>
        <v>2.5914029986332694</v>
      </c>
      <c r="BB21" s="1">
        <v>-11000</v>
      </c>
      <c r="BC21" s="1">
        <f t="shared" si="0"/>
        <v>2.4874530153889676E-3</v>
      </c>
      <c r="BD21" s="1">
        <f t="shared" si="1"/>
        <v>-3.7745721805404683E-3</v>
      </c>
      <c r="BE21" s="1">
        <f t="shared" si="2"/>
        <v>6.2620251959294359E-3</v>
      </c>
      <c r="BF21" s="1">
        <f t="shared" si="3"/>
        <v>0.70174687614341269</v>
      </c>
      <c r="BG21" s="1">
        <f t="shared" si="4"/>
        <v>0.95680334658180166</v>
      </c>
      <c r="BH21" s="1">
        <f t="shared" si="5"/>
        <v>2.0056334451917102</v>
      </c>
      <c r="BI21" s="1">
        <f t="shared" si="6"/>
        <v>1.5670990000968521</v>
      </c>
      <c r="BJ21" s="1">
        <f t="shared" si="11"/>
        <v>1.1498743203342618</v>
      </c>
      <c r="BK21" s="1">
        <f t="shared" si="11"/>
        <v>1.1491840983724781</v>
      </c>
      <c r="BL21" s="1">
        <f t="shared" si="11"/>
        <v>1.1468081404729644</v>
      </c>
      <c r="BM21" s="1">
        <f t="shared" si="11"/>
        <v>1.138723211966266</v>
      </c>
      <c r="BN21" s="1">
        <f t="shared" si="11"/>
        <v>1.1122121531661389</v>
      </c>
      <c r="BO21" s="1">
        <f t="shared" si="11"/>
        <v>1.0337725168929564</v>
      </c>
      <c r="BP21" s="1">
        <f t="shared" si="11"/>
        <v>0.84571318064995871</v>
      </c>
      <c r="BQ21" s="1">
        <f t="shared" si="8"/>
        <v>0.50387548580369934</v>
      </c>
    </row>
    <row r="22" spans="1:69" x14ac:dyDescent="0.2">
      <c r="A22" s="42" t="s">
        <v>70</v>
      </c>
      <c r="B22" s="35" t="s">
        <v>52</v>
      </c>
      <c r="C22" s="43">
        <v>42267.406000000003</v>
      </c>
      <c r="D22" s="43" t="s">
        <v>38</v>
      </c>
      <c r="E22" s="1">
        <f t="shared" si="14"/>
        <v>4447.4667827494941</v>
      </c>
      <c r="F22" s="1">
        <f t="shared" si="15"/>
        <v>4447.5</v>
      </c>
      <c r="G22" s="2">
        <f t="shared" ref="G22:G41" si="34">+C22-(C$7+F22*C$8)+T22*I$9</f>
        <v>-1.3585699998657219E-2</v>
      </c>
      <c r="I22" s="1">
        <f t="shared" ref="I22:I53" si="35">+G22</f>
        <v>-1.3585699998657219E-2</v>
      </c>
      <c r="M22" s="1">
        <f t="shared" si="16"/>
        <v>-1.1239623853072749E-3</v>
      </c>
      <c r="N22" s="37">
        <f t="shared" si="17"/>
        <v>27248.906000000003</v>
      </c>
      <c r="O22" s="1">
        <f t="shared" si="18"/>
        <v>1.5529490434398077E-4</v>
      </c>
      <c r="Q22" s="117"/>
      <c r="R22" s="117"/>
      <c r="S22" s="117">
        <v>0.1</v>
      </c>
      <c r="T22" s="151"/>
      <c r="U22" s="117"/>
      <c r="V22" s="117"/>
      <c r="W22" s="117"/>
      <c r="X22" s="117"/>
      <c r="Y22" s="117"/>
      <c r="AE22" s="1">
        <f t="shared" si="19"/>
        <v>4447.5</v>
      </c>
      <c r="AF22" s="1">
        <f t="shared" si="20"/>
        <v>-8.6291770326028523E-4</v>
      </c>
      <c r="AG22" s="1">
        <f t="shared" si="21"/>
        <v>-1.3846744680704209E-2</v>
      </c>
      <c r="AH22" s="1">
        <f t="shared" si="22"/>
        <v>-1.2461737613349944E-2</v>
      </c>
      <c r="AI22" s="1">
        <f t="shared" si="23"/>
        <v>-1.2722782295396935E-2</v>
      </c>
      <c r="AJ22" s="1">
        <f t="shared" si="24"/>
        <v>1.618691893360657E-5</v>
      </c>
      <c r="AK22" s="1">
        <f t="shared" si="25"/>
        <v>-1.2461737613349944E-2</v>
      </c>
      <c r="AL22" s="15">
        <f t="shared" ref="AL22:AL85" si="36">+(G22-AF22)^2</f>
        <v>1.6186918933606568E-4</v>
      </c>
      <c r="AM22" s="1">
        <f t="shared" si="26"/>
        <v>2.6104468204698957E-4</v>
      </c>
      <c r="AN22" s="1">
        <f t="shared" si="27"/>
        <v>0.29361027561598119</v>
      </c>
      <c r="AO22" s="1">
        <f t="shared" si="28"/>
        <v>7.236285922077082E-2</v>
      </c>
      <c r="AP22" s="1">
        <f t="shared" si="29"/>
        <v>-4.7693607458024784E-2</v>
      </c>
      <c r="AQ22" s="1">
        <f t="shared" si="30"/>
        <v>-3.0741775548865706</v>
      </c>
      <c r="AR22" s="1">
        <f t="shared" si="31"/>
        <v>-29.655707922305066</v>
      </c>
      <c r="AS22" s="1">
        <f t="shared" si="32"/>
        <v>3.3043394226644769</v>
      </c>
      <c r="AT22" s="1">
        <f t="shared" si="32"/>
        <v>3.3278215805820208</v>
      </c>
      <c r="AU22" s="1">
        <f t="shared" si="32"/>
        <v>3.2941713430114077</v>
      </c>
      <c r="AV22" s="1">
        <f t="shared" si="32"/>
        <v>3.342456707464426</v>
      </c>
      <c r="AW22" s="1">
        <f t="shared" si="32"/>
        <v>3.2732892381293381</v>
      </c>
      <c r="AX22" s="1">
        <f t="shared" si="32"/>
        <v>3.3726538743059002</v>
      </c>
      <c r="AY22" s="1">
        <f t="shared" si="32"/>
        <v>3.2303739743377684</v>
      </c>
      <c r="AZ22" s="1">
        <f t="shared" si="33"/>
        <v>3.435428327115952</v>
      </c>
      <c r="BB22" s="1">
        <v>-10000</v>
      </c>
      <c r="BC22" s="1">
        <f t="shared" si="0"/>
        <v>1.2487238633644201E-3</v>
      </c>
      <c r="BD22" s="1">
        <f t="shared" si="1"/>
        <v>-5.8919264424524206E-3</v>
      </c>
      <c r="BE22" s="1">
        <f t="shared" si="2"/>
        <v>7.1406503058168407E-3</v>
      </c>
      <c r="BF22" s="1">
        <f t="shared" si="3"/>
        <v>0.57143822749592765</v>
      </c>
      <c r="BG22" s="1">
        <f t="shared" si="4"/>
        <v>0.87258812324794932</v>
      </c>
      <c r="BH22" s="1">
        <f t="shared" si="5"/>
        <v>2.2209578390834173</v>
      </c>
      <c r="BI22" s="1">
        <f t="shared" si="6"/>
        <v>2.0167627171656757</v>
      </c>
      <c r="BJ22" s="1">
        <f t="shared" ref="BJ22:BP31" si="37">$BQ22+$AG$7*SIN(BK22)</f>
        <v>1.3901227761902251</v>
      </c>
      <c r="BK22" s="1">
        <f t="shared" si="37"/>
        <v>1.3901090899263249</v>
      </c>
      <c r="BL22" s="1">
        <f t="shared" si="37"/>
        <v>1.3900015515877815</v>
      </c>
      <c r="BM22" s="1">
        <f t="shared" si="37"/>
        <v>1.3891587720480101</v>
      </c>
      <c r="BN22" s="1">
        <f t="shared" si="37"/>
        <v>1.3826831651278972</v>
      </c>
      <c r="BO22" s="1">
        <f t="shared" si="37"/>
        <v>1.338813621924936</v>
      </c>
      <c r="BP22" s="1">
        <f t="shared" si="37"/>
        <v>1.1463081765415888</v>
      </c>
      <c r="BQ22" s="1">
        <f t="shared" si="8"/>
        <v>0.69365071424275193</v>
      </c>
    </row>
    <row r="23" spans="1:69" x14ac:dyDescent="0.2">
      <c r="A23" s="42" t="s">
        <v>66</v>
      </c>
      <c r="B23" s="35" t="s">
        <v>52</v>
      </c>
      <c r="C23" s="43">
        <v>40753.512999999999</v>
      </c>
      <c r="D23" s="43" t="s">
        <v>38</v>
      </c>
      <c r="E23" s="1">
        <f t="shared" si="14"/>
        <v>745.9745505156294</v>
      </c>
      <c r="F23" s="1">
        <f t="shared" si="15"/>
        <v>746</v>
      </c>
      <c r="G23" s="2">
        <f t="shared" si="34"/>
        <v>-1.0408720001578331E-2</v>
      </c>
      <c r="I23" s="1">
        <f t="shared" si="35"/>
        <v>-1.0408720001578331E-2</v>
      </c>
      <c r="M23" s="1">
        <f t="shared" si="16"/>
        <v>-8.6473627843466783E-3</v>
      </c>
      <c r="N23" s="37">
        <f t="shared" si="17"/>
        <v>25735.012999999999</v>
      </c>
      <c r="O23" s="1">
        <f t="shared" si="18"/>
        <v>3.1023792466940313E-6</v>
      </c>
      <c r="Q23" s="117"/>
      <c r="R23" s="117"/>
      <c r="S23" s="117">
        <v>0.1</v>
      </c>
      <c r="T23" s="151"/>
      <c r="U23" s="117"/>
      <c r="V23" s="117"/>
      <c r="W23" s="117"/>
      <c r="X23" s="117"/>
      <c r="Y23" s="117"/>
      <c r="AE23" s="1">
        <f t="shared" si="19"/>
        <v>746</v>
      </c>
      <c r="AF23" s="1">
        <f t="shared" si="20"/>
        <v>-5.4805361017335281E-3</v>
      </c>
      <c r="AG23" s="1">
        <f t="shared" si="21"/>
        <v>-1.3575546684191482E-2</v>
      </c>
      <c r="AH23" s="1">
        <f t="shared" si="22"/>
        <v>-1.7613572172316527E-3</v>
      </c>
      <c r="AI23" s="1">
        <f t="shared" si="23"/>
        <v>-4.9281838998448029E-3</v>
      </c>
      <c r="AJ23" s="1">
        <f t="shared" si="24"/>
        <v>2.4286996550689534E-6</v>
      </c>
      <c r="AK23" s="1">
        <f t="shared" si="25"/>
        <v>-1.7613572172316527E-3</v>
      </c>
      <c r="AL23" s="15">
        <f t="shared" si="36"/>
        <v>2.4286996550689532E-5</v>
      </c>
      <c r="AM23" s="1">
        <f t="shared" si="26"/>
        <v>3.1668266826131502E-3</v>
      </c>
      <c r="AN23" s="1">
        <f t="shared" si="27"/>
        <v>0.29517456823837429</v>
      </c>
      <c r="AO23" s="1">
        <f t="shared" si="28"/>
        <v>0.23239993214424012</v>
      </c>
      <c r="AP23" s="1">
        <f t="shared" si="29"/>
        <v>6.6949485806301542E-2</v>
      </c>
      <c r="AQ23" s="1">
        <f t="shared" si="30"/>
        <v>3.0468894643947046</v>
      </c>
      <c r="AR23" s="1">
        <f t="shared" si="31"/>
        <v>21.102826749132092</v>
      </c>
      <c r="AS23" s="1">
        <f t="shared" si="32"/>
        <v>2.9133749170847678</v>
      </c>
      <c r="AT23" s="1">
        <f t="shared" si="32"/>
        <v>2.8839492764830319</v>
      </c>
      <c r="AU23" s="1">
        <f t="shared" si="32"/>
        <v>2.926701931754188</v>
      </c>
      <c r="AV23" s="1">
        <f t="shared" si="32"/>
        <v>2.8644318175333368</v>
      </c>
      <c r="AW23" s="1">
        <f t="shared" si="32"/>
        <v>2.9548353629295283</v>
      </c>
      <c r="AX23" s="1">
        <f t="shared" si="32"/>
        <v>2.8228607950597029</v>
      </c>
      <c r="AY23" s="1">
        <f t="shared" si="32"/>
        <v>3.0142918519784336</v>
      </c>
      <c r="AZ23" s="1">
        <f t="shared" si="33"/>
        <v>2.7329753190488018</v>
      </c>
      <c r="BB23" s="1">
        <v>-9000</v>
      </c>
      <c r="BC23" s="1">
        <f t="shared" si="0"/>
        <v>-1.3018227260719242E-4</v>
      </c>
      <c r="BD23" s="1">
        <f t="shared" si="1"/>
        <v>-7.6924172288080558E-3</v>
      </c>
      <c r="BE23" s="1">
        <f t="shared" si="2"/>
        <v>7.5622349562008634E-3</v>
      </c>
      <c r="BF23" s="1">
        <f t="shared" si="3"/>
        <v>0.49161141383540208</v>
      </c>
      <c r="BG23" s="1">
        <f t="shared" si="4"/>
        <v>0.7892701449635865</v>
      </c>
      <c r="BH23" s="1">
        <f t="shared" si="5"/>
        <v>2.3718144259952592</v>
      </c>
      <c r="BI23" s="1">
        <f t="shared" si="6"/>
        <v>2.4685693385723382</v>
      </c>
      <c r="BJ23" s="1">
        <f t="shared" si="37"/>
        <v>1.5912754507925411</v>
      </c>
      <c r="BK23" s="1">
        <f t="shared" si="37"/>
        <v>1.5912754505380464</v>
      </c>
      <c r="BL23" s="1">
        <f t="shared" si="37"/>
        <v>1.5912754680916117</v>
      </c>
      <c r="BM23" s="1">
        <f t="shared" si="37"/>
        <v>1.5912742573128935</v>
      </c>
      <c r="BN23" s="1">
        <f t="shared" si="37"/>
        <v>1.5913576051358529</v>
      </c>
      <c r="BO23" s="1">
        <f t="shared" si="37"/>
        <v>1.5844823668852659</v>
      </c>
      <c r="BP23" s="1">
        <f t="shared" si="37"/>
        <v>1.4306497461641696</v>
      </c>
      <c r="BQ23" s="1">
        <f t="shared" si="8"/>
        <v>0.88342594268180363</v>
      </c>
    </row>
    <row r="24" spans="1:69" x14ac:dyDescent="0.2">
      <c r="A24" s="42" t="s">
        <v>71</v>
      </c>
      <c r="B24" s="35"/>
      <c r="C24" s="43">
        <v>42621.396000000001</v>
      </c>
      <c r="D24" s="43" t="s">
        <v>38</v>
      </c>
      <c r="E24" s="1">
        <f t="shared" si="14"/>
        <v>5312.9779088914702</v>
      </c>
      <c r="F24" s="1">
        <f t="shared" si="15"/>
        <v>5313</v>
      </c>
      <c r="G24" s="2">
        <f t="shared" si="34"/>
        <v>-9.0351600010762922E-3</v>
      </c>
      <c r="I24" s="1">
        <f t="shared" si="35"/>
        <v>-9.0351600010762922E-3</v>
      </c>
      <c r="M24" s="1">
        <f t="shared" si="16"/>
        <v>1.2614293622280944E-3</v>
      </c>
      <c r="N24" s="37">
        <f t="shared" si="17"/>
        <v>27602.896000000001</v>
      </c>
      <c r="O24" s="1">
        <f t="shared" si="18"/>
        <v>1.0601975251651304E-4</v>
      </c>
      <c r="Q24" s="117"/>
      <c r="R24" s="117"/>
      <c r="S24" s="117">
        <v>0.1</v>
      </c>
      <c r="T24" s="151"/>
      <c r="U24" s="117"/>
      <c r="V24" s="117"/>
      <c r="W24" s="117"/>
      <c r="X24" s="117"/>
      <c r="Y24" s="117"/>
      <c r="AE24" s="1">
        <f t="shared" si="19"/>
        <v>5313</v>
      </c>
      <c r="AF24" s="1">
        <f t="shared" si="20"/>
        <v>7.9945210479873358E-4</v>
      </c>
      <c r="AG24" s="1">
        <f t="shared" si="21"/>
        <v>-8.5731827436469309E-3</v>
      </c>
      <c r="AH24" s="1">
        <f t="shared" si="22"/>
        <v>-1.0296589363304387E-2</v>
      </c>
      <c r="AI24" s="1">
        <f t="shared" si="23"/>
        <v>-9.8346121058750253E-3</v>
      </c>
      <c r="AJ24" s="1">
        <f t="shared" si="24"/>
        <v>9.6719595273023613E-6</v>
      </c>
      <c r="AK24" s="1">
        <f t="shared" si="25"/>
        <v>-1.0296589363304387E-2</v>
      </c>
      <c r="AL24" s="15">
        <f t="shared" si="36"/>
        <v>9.6719595273023602E-5</v>
      </c>
      <c r="AM24" s="1">
        <f t="shared" si="26"/>
        <v>-4.6197725742936084E-4</v>
      </c>
      <c r="AN24" s="1">
        <f t="shared" si="27"/>
        <v>0.29602965033715023</v>
      </c>
      <c r="AO24" s="1">
        <f t="shared" si="28"/>
        <v>3.3119273019703646E-2</v>
      </c>
      <c r="AP24" s="1">
        <f t="shared" si="29"/>
        <v>-7.541133670248322E-2</v>
      </c>
      <c r="AQ24" s="1">
        <f t="shared" si="30"/>
        <v>-3.0348767237979977</v>
      </c>
      <c r="AR24" s="1">
        <f t="shared" si="31"/>
        <v>-18.72355509869362</v>
      </c>
      <c r="AS24" s="1">
        <f t="shared" si="32"/>
        <v>3.3985105244795091</v>
      </c>
      <c r="AT24" s="1">
        <f t="shared" si="32"/>
        <v>3.4296986332564758</v>
      </c>
      <c r="AU24" s="1">
        <f t="shared" si="32"/>
        <v>3.3840467367206704</v>
      </c>
      <c r="AV24" s="1">
        <f t="shared" si="32"/>
        <v>3.451075315580387</v>
      </c>
      <c r="AW24" s="1">
        <f t="shared" si="32"/>
        <v>3.3530576747473599</v>
      </c>
      <c r="AX24" s="1">
        <f t="shared" si="32"/>
        <v>3.4973878884741634</v>
      </c>
      <c r="AY24" s="1">
        <f t="shared" si="32"/>
        <v>3.2865791677025733</v>
      </c>
      <c r="AZ24" s="1">
        <f t="shared" si="33"/>
        <v>3.5996787873299514</v>
      </c>
      <c r="BB24" s="1">
        <v>-8000</v>
      </c>
      <c r="BC24" s="1">
        <f t="shared" si="0"/>
        <v>-1.4948008291623596E-3</v>
      </c>
      <c r="BD24" s="1">
        <f t="shared" si="1"/>
        <v>-9.1760445396073687E-3</v>
      </c>
      <c r="BE24" s="1">
        <f t="shared" si="2"/>
        <v>7.6812437104450092E-3</v>
      </c>
      <c r="BF24" s="1">
        <f t="shared" si="3"/>
        <v>0.43810615282739584</v>
      </c>
      <c r="BG24" s="1">
        <f t="shared" si="4"/>
        <v>0.71307361519115509</v>
      </c>
      <c r="BH24" s="1">
        <f t="shared" si="5"/>
        <v>2.487561364270952</v>
      </c>
      <c r="BI24" s="1">
        <f t="shared" si="6"/>
        <v>2.9481673294836339</v>
      </c>
      <c r="BJ24" s="1">
        <f t="shared" si="37"/>
        <v>1.7675401607462602</v>
      </c>
      <c r="BK24" s="1">
        <f t="shared" si="37"/>
        <v>1.7675436358825962</v>
      </c>
      <c r="BL24" s="1">
        <f t="shared" si="37"/>
        <v>1.7675185248886451</v>
      </c>
      <c r="BM24" s="1">
        <f t="shared" si="37"/>
        <v>1.7676999033629808</v>
      </c>
      <c r="BN24" s="1">
        <f t="shared" si="37"/>
        <v>1.7663860626000938</v>
      </c>
      <c r="BO24" s="1">
        <f t="shared" si="37"/>
        <v>1.775715105509903</v>
      </c>
      <c r="BP24" s="1">
        <f t="shared" si="37"/>
        <v>1.6953423262453018</v>
      </c>
      <c r="BQ24" s="1">
        <f t="shared" si="8"/>
        <v>1.0732011711208553</v>
      </c>
    </row>
    <row r="25" spans="1:69" x14ac:dyDescent="0.2">
      <c r="A25" s="42" t="s">
        <v>74</v>
      </c>
      <c r="B25" s="35"/>
      <c r="C25" s="43">
        <v>43717.506000000001</v>
      </c>
      <c r="D25" s="43"/>
      <c r="E25" s="1">
        <f t="shared" si="14"/>
        <v>7992.9841250995205</v>
      </c>
      <c r="F25" s="1">
        <f t="shared" si="15"/>
        <v>7993</v>
      </c>
      <c r="G25" s="2">
        <f t="shared" si="34"/>
        <v>-6.4927600033115596E-3</v>
      </c>
      <c r="I25" s="1">
        <f t="shared" si="35"/>
        <v>-6.4927600033115596E-3</v>
      </c>
      <c r="M25" s="1">
        <f t="shared" si="16"/>
        <v>1.0153146586167106E-2</v>
      </c>
      <c r="N25" s="37">
        <f t="shared" si="17"/>
        <v>28699.006000000001</v>
      </c>
      <c r="O25" s="1">
        <f t="shared" si="18"/>
        <v>2.7708620618564929E-4</v>
      </c>
      <c r="Q25" s="117"/>
      <c r="R25" s="117"/>
      <c r="S25" s="117">
        <v>0.1</v>
      </c>
      <c r="T25" s="151"/>
      <c r="U25" s="117"/>
      <c r="V25" s="117"/>
      <c r="W25" s="117"/>
      <c r="X25" s="117"/>
      <c r="Y25" s="117"/>
      <c r="AE25" s="1">
        <f t="shared" si="19"/>
        <v>7993</v>
      </c>
      <c r="AF25" s="1">
        <f t="shared" si="20"/>
        <v>7.3483502286960101E-3</v>
      </c>
      <c r="AG25" s="1">
        <f t="shared" si="21"/>
        <v>-3.687963645840463E-3</v>
      </c>
      <c r="AH25" s="1">
        <f t="shared" si="22"/>
        <v>-1.6645906589478666E-2</v>
      </c>
      <c r="AI25" s="1">
        <f t="shared" si="23"/>
        <v>-1.384111023200757E-2</v>
      </c>
      <c r="AJ25" s="1">
        <f t="shared" si="24"/>
        <v>1.9157633245458464E-5</v>
      </c>
      <c r="AK25" s="1">
        <f t="shared" si="25"/>
        <v>-1.6645906589478666E-2</v>
      </c>
      <c r="AL25" s="15">
        <f t="shared" si="36"/>
        <v>1.9157633245458464E-4</v>
      </c>
      <c r="AM25" s="1">
        <f t="shared" si="26"/>
        <v>-2.8047963574710966E-3</v>
      </c>
      <c r="AN25" s="1">
        <f t="shared" si="27"/>
        <v>0.31252017239383534</v>
      </c>
      <c r="AO25" s="1">
        <f t="shared" si="28"/>
        <v>-0.10132076409030442</v>
      </c>
      <c r="AP25" s="1">
        <f t="shared" si="29"/>
        <v>-0.1692117299193184</v>
      </c>
      <c r="AQ25" s="1">
        <f t="shared" si="30"/>
        <v>-2.9002564651437264</v>
      </c>
      <c r="AR25" s="1">
        <f t="shared" si="31"/>
        <v>-8.2469329781320315</v>
      </c>
      <c r="AS25" s="1">
        <f t="shared" si="32"/>
        <v>3.7121232131216382</v>
      </c>
      <c r="AT25" s="1">
        <f t="shared" si="32"/>
        <v>3.7354233381434021</v>
      </c>
      <c r="AU25" s="1">
        <f t="shared" si="32"/>
        <v>3.6962242159656644</v>
      </c>
      <c r="AV25" s="1">
        <f t="shared" si="32"/>
        <v>3.7627740646196703</v>
      </c>
      <c r="AW25" s="1">
        <f t="shared" si="32"/>
        <v>3.651388483840369</v>
      </c>
      <c r="AX25" s="1">
        <f t="shared" si="32"/>
        <v>3.8430396899213832</v>
      </c>
      <c r="AY25" s="1">
        <f t="shared" si="32"/>
        <v>3.5255894668919883</v>
      </c>
      <c r="AZ25" s="1">
        <f t="shared" si="33"/>
        <v>4.1082763995466101</v>
      </c>
      <c r="BB25" s="1">
        <v>-7000</v>
      </c>
      <c r="BC25" s="1">
        <f t="shared" si="0"/>
        <v>-2.7585674859320394E-3</v>
      </c>
      <c r="BD25" s="1">
        <f t="shared" si="1"/>
        <v>-1.0342808374850363E-2</v>
      </c>
      <c r="BE25" s="1">
        <f t="shared" si="2"/>
        <v>7.5842408889183234E-3</v>
      </c>
      <c r="BF25" s="1">
        <f t="shared" si="3"/>
        <v>0.40006504532516685</v>
      </c>
      <c r="BG25" s="1">
        <f t="shared" si="4"/>
        <v>0.64393338903249497</v>
      </c>
      <c r="BH25" s="1">
        <f t="shared" si="5"/>
        <v>2.5818055642304123</v>
      </c>
      <c r="BI25" s="1">
        <f t="shared" si="6"/>
        <v>3.4789981579003801</v>
      </c>
      <c r="BJ25" s="1">
        <f t="shared" si="37"/>
        <v>1.9266267596086144</v>
      </c>
      <c r="BK25" s="1">
        <f t="shared" si="37"/>
        <v>1.9266140125934252</v>
      </c>
      <c r="BL25" s="1">
        <f t="shared" si="37"/>
        <v>1.9266656925116896</v>
      </c>
      <c r="BM25" s="1">
        <f t="shared" si="37"/>
        <v>1.9264561233421169</v>
      </c>
      <c r="BN25" s="1">
        <f t="shared" si="37"/>
        <v>1.927305224477516</v>
      </c>
      <c r="BO25" s="1">
        <f t="shared" si="37"/>
        <v>1.9238528767849559</v>
      </c>
      <c r="BP25" s="1">
        <f t="shared" si="37"/>
        <v>1.9376958834759066</v>
      </c>
      <c r="BQ25" s="1">
        <f t="shared" si="8"/>
        <v>1.262976399559907</v>
      </c>
    </row>
    <row r="26" spans="1:69" x14ac:dyDescent="0.2">
      <c r="A26" s="25" t="s">
        <v>57</v>
      </c>
      <c r="B26" s="21" t="s">
        <v>54</v>
      </c>
      <c r="C26" s="38">
        <v>38585.432999999997</v>
      </c>
      <c r="D26" s="38" t="s">
        <v>38</v>
      </c>
      <c r="E26" s="1">
        <f t="shared" si="14"/>
        <v>-4555.015201640952</v>
      </c>
      <c r="F26" s="1">
        <f t="shared" si="15"/>
        <v>-4555</v>
      </c>
      <c r="G26" s="2">
        <f t="shared" si="34"/>
        <v>-6.2174000049708411E-3</v>
      </c>
      <c r="I26" s="1">
        <f t="shared" si="35"/>
        <v>-6.2174000049708411E-3</v>
      </c>
      <c r="M26" s="1">
        <f t="shared" si="16"/>
        <v>-1.1861071463920597E-2</v>
      </c>
      <c r="N26" s="37">
        <f t="shared" si="17"/>
        <v>23566.932999999997</v>
      </c>
      <c r="O26" s="1">
        <f t="shared" si="18"/>
        <v>3.185102753656407E-5</v>
      </c>
      <c r="Q26" s="117"/>
      <c r="R26" s="117"/>
      <c r="S26" s="117">
        <v>0.1</v>
      </c>
      <c r="T26" s="151"/>
      <c r="U26" s="117"/>
      <c r="V26" s="117"/>
      <c r="W26" s="117"/>
      <c r="X26" s="117"/>
      <c r="Y26" s="117"/>
      <c r="AE26" s="1">
        <f t="shared" si="19"/>
        <v>-4555</v>
      </c>
      <c r="AF26" s="1">
        <f t="shared" si="20"/>
        <v>-5.131753984410509E-3</v>
      </c>
      <c r="AG26" s="1">
        <f t="shared" si="21"/>
        <v>-1.2946717484480929E-2</v>
      </c>
      <c r="AH26" s="1">
        <f t="shared" si="22"/>
        <v>5.6436714589497561E-3</v>
      </c>
      <c r="AI26" s="1">
        <f t="shared" si="23"/>
        <v>-1.0856460205603321E-3</v>
      </c>
      <c r="AJ26" s="1">
        <f t="shared" si="24"/>
        <v>1.1786272819584849E-7</v>
      </c>
      <c r="AK26" s="1">
        <f t="shared" si="25"/>
        <v>5.6436714589497561E-3</v>
      </c>
      <c r="AL26" s="15">
        <f t="shared" si="36"/>
        <v>1.1786272819584849E-6</v>
      </c>
      <c r="AM26" s="1">
        <f t="shared" si="26"/>
        <v>6.7293174795100882E-3</v>
      </c>
      <c r="AN26" s="1">
        <f t="shared" si="27"/>
        <v>0.34253092529135531</v>
      </c>
      <c r="AO26" s="1">
        <f t="shared" si="28"/>
        <v>0.49682036004848906</v>
      </c>
      <c r="AP26" s="1">
        <f t="shared" si="29"/>
        <v>0.26267001867257117</v>
      </c>
      <c r="AQ26" s="1">
        <f t="shared" si="30"/>
        <v>2.761502795490002</v>
      </c>
      <c r="AR26" s="1">
        <f t="shared" si="31"/>
        <v>5.1984122503260908</v>
      </c>
      <c r="AS26" s="1">
        <f t="shared" si="32"/>
        <v>2.2706774428233958</v>
      </c>
      <c r="AT26" s="1">
        <f t="shared" si="32"/>
        <v>2.2659724265310368</v>
      </c>
      <c r="AU26" s="1">
        <f t="shared" si="32"/>
        <v>2.2762840564577571</v>
      </c>
      <c r="AV26" s="1">
        <f t="shared" si="32"/>
        <v>2.2535157573359825</v>
      </c>
      <c r="AW26" s="1">
        <f t="shared" si="32"/>
        <v>2.3030027697298103</v>
      </c>
      <c r="AX26" s="1">
        <f t="shared" si="32"/>
        <v>2.1912783484398508</v>
      </c>
      <c r="AY26" s="1">
        <f t="shared" si="32"/>
        <v>2.4263574717267415</v>
      </c>
      <c r="AZ26" s="1">
        <f t="shared" si="33"/>
        <v>1.7269768330933886</v>
      </c>
      <c r="BB26" s="1">
        <v>-6000</v>
      </c>
      <c r="BC26" s="1">
        <f t="shared" si="0"/>
        <v>-3.8679347303884667E-3</v>
      </c>
      <c r="BD26" s="1">
        <f t="shared" si="1"/>
        <v>-1.1192708734537038E-2</v>
      </c>
      <c r="BE26" s="1">
        <f t="shared" si="2"/>
        <v>7.3247740041485713E-3</v>
      </c>
      <c r="BF26" s="1">
        <f t="shared" si="3"/>
        <v>0.3719052556463297</v>
      </c>
      <c r="BG26" s="1">
        <f t="shared" si="4"/>
        <v>0.58064657193409475</v>
      </c>
      <c r="BH26" s="1">
        <f t="shared" si="5"/>
        <v>2.6619112856129021</v>
      </c>
      <c r="BI26" s="1">
        <f t="shared" si="6"/>
        <v>4.0891792342781716</v>
      </c>
      <c r="BJ26" s="1">
        <f t="shared" si="37"/>
        <v>2.0733815734374237</v>
      </c>
      <c r="BK26" s="1">
        <f t="shared" si="37"/>
        <v>2.072845105682938</v>
      </c>
      <c r="BL26" s="1">
        <f t="shared" si="37"/>
        <v>2.0744174380687137</v>
      </c>
      <c r="BM26" s="1">
        <f t="shared" si="37"/>
        <v>2.0697962743225147</v>
      </c>
      <c r="BN26" s="1">
        <f t="shared" si="37"/>
        <v>2.0832695109818342</v>
      </c>
      <c r="BO26" s="1">
        <f t="shared" si="37"/>
        <v>2.0430078562290408</v>
      </c>
      <c r="BP26" s="1">
        <f t="shared" si="37"/>
        <v>2.1558225046731918</v>
      </c>
      <c r="BQ26" s="1">
        <f t="shared" si="8"/>
        <v>1.4527516279989587</v>
      </c>
    </row>
    <row r="27" spans="1:69" x14ac:dyDescent="0.2">
      <c r="A27" s="42" t="s">
        <v>61</v>
      </c>
      <c r="B27" s="35" t="s">
        <v>52</v>
      </c>
      <c r="C27" s="43">
        <v>40353.519999999997</v>
      </c>
      <c r="D27" s="43" t="s">
        <v>38</v>
      </c>
      <c r="E27" s="1">
        <f t="shared" si="14"/>
        <v>-232.0146352775044</v>
      </c>
      <c r="F27" s="1">
        <f t="shared" si="15"/>
        <v>-232</v>
      </c>
      <c r="G27" s="2">
        <f t="shared" si="34"/>
        <v>-5.9857600062969141E-3</v>
      </c>
      <c r="I27" s="1">
        <f t="shared" si="35"/>
        <v>-5.9857600062969141E-3</v>
      </c>
      <c r="M27" s="1">
        <f t="shared" si="16"/>
        <v>-9.9101037138118152E-3</v>
      </c>
      <c r="N27" s="37">
        <f t="shared" si="17"/>
        <v>25335.019999999997</v>
      </c>
      <c r="O27" s="1">
        <f t="shared" si="18"/>
        <v>1.54004735347118E-5</v>
      </c>
      <c r="Q27" s="117"/>
      <c r="R27" s="117"/>
      <c r="S27" s="117">
        <v>0.1</v>
      </c>
      <c r="T27" s="151"/>
      <c r="U27" s="117"/>
      <c r="V27" s="117"/>
      <c r="W27" s="117"/>
      <c r="X27" s="117"/>
      <c r="Y27" s="117"/>
      <c r="AE27" s="1">
        <f t="shared" si="19"/>
        <v>-232</v>
      </c>
      <c r="AF27" s="1">
        <f t="shared" si="20"/>
        <v>-5.9985551666944595E-3</v>
      </c>
      <c r="AG27" s="1">
        <f t="shared" si="21"/>
        <v>-9.8973085534142698E-3</v>
      </c>
      <c r="AH27" s="1">
        <f t="shared" si="22"/>
        <v>3.9243437075149011E-3</v>
      </c>
      <c r="AI27" s="1">
        <f t="shared" si="23"/>
        <v>1.2795160397545413E-5</v>
      </c>
      <c r="AJ27" s="1">
        <f t="shared" si="24"/>
        <v>1.6371612959891451E-11</v>
      </c>
      <c r="AK27" s="1">
        <f t="shared" si="25"/>
        <v>3.9243437075149011E-3</v>
      </c>
      <c r="AL27" s="15">
        <f t="shared" si="36"/>
        <v>1.637161295989145E-10</v>
      </c>
      <c r="AM27" s="1">
        <f t="shared" si="26"/>
        <v>3.9115485471173557E-3</v>
      </c>
      <c r="AN27" s="1">
        <f t="shared" si="27"/>
        <v>0.29899634481452242</v>
      </c>
      <c r="AO27" s="1">
        <f t="shared" si="28"/>
        <v>0.2768557449557783</v>
      </c>
      <c r="AP27" s="1">
        <f t="shared" si="29"/>
        <v>9.9272344206683807E-2</v>
      </c>
      <c r="AQ27" s="1">
        <f t="shared" si="30"/>
        <v>3.0009135134622777</v>
      </c>
      <c r="AR27" s="1">
        <f t="shared" si="31"/>
        <v>14.193294563531058</v>
      </c>
      <c r="AS27" s="1">
        <f t="shared" si="32"/>
        <v>2.8040364386087262</v>
      </c>
      <c r="AT27" s="1">
        <f t="shared" si="32"/>
        <v>2.770625473760052</v>
      </c>
      <c r="AU27" s="1">
        <f t="shared" si="32"/>
        <v>2.820792254280442</v>
      </c>
      <c r="AV27" s="1">
        <f t="shared" si="32"/>
        <v>2.7451021775554736</v>
      </c>
      <c r="AW27" s="1">
        <f t="shared" si="32"/>
        <v>2.8585523466999545</v>
      </c>
      <c r="AX27" s="1">
        <f t="shared" si="32"/>
        <v>2.6865316812595594</v>
      </c>
      <c r="AY27" s="1">
        <f t="shared" si="32"/>
        <v>2.943755286938559</v>
      </c>
      <c r="AZ27" s="1">
        <f t="shared" si="33"/>
        <v>2.5473751456354092</v>
      </c>
      <c r="BB27" s="1">
        <v>-5000</v>
      </c>
      <c r="BC27" s="1">
        <f t="shared" si="0"/>
        <v>-4.7886767616968119E-3</v>
      </c>
      <c r="BD27" s="1">
        <f t="shared" si="1"/>
        <v>-1.1725745618667391E-2</v>
      </c>
      <c r="BE27" s="1">
        <f t="shared" si="2"/>
        <v>6.9370688569705789E-3</v>
      </c>
      <c r="BF27" s="1">
        <f t="shared" si="3"/>
        <v>0.35045207444112259</v>
      </c>
      <c r="BG27" s="1">
        <f t="shared" si="4"/>
        <v>0.52186151640042289</v>
      </c>
      <c r="BH27" s="1">
        <f t="shared" si="5"/>
        <v>2.7324021767071347</v>
      </c>
      <c r="BI27" s="1">
        <f t="shared" si="6"/>
        <v>4.81930979168592</v>
      </c>
      <c r="BJ27" s="1">
        <f t="shared" si="37"/>
        <v>2.211354459437171</v>
      </c>
      <c r="BK27" s="1">
        <f t="shared" si="37"/>
        <v>2.2085568957289006</v>
      </c>
      <c r="BL27" s="1">
        <f t="shared" si="37"/>
        <v>2.2151640167119413</v>
      </c>
      <c r="BM27" s="1">
        <f t="shared" si="37"/>
        <v>2.1994637529077994</v>
      </c>
      <c r="BN27" s="1">
        <f t="shared" si="37"/>
        <v>2.2362507594208738</v>
      </c>
      <c r="BO27" s="1">
        <f t="shared" si="37"/>
        <v>2.1468928144248691</v>
      </c>
      <c r="BP27" s="1">
        <f t="shared" si="37"/>
        <v>2.3487041854735922</v>
      </c>
      <c r="BQ27" s="1">
        <f t="shared" si="8"/>
        <v>1.6425268564380104</v>
      </c>
    </row>
    <row r="28" spans="1:69" x14ac:dyDescent="0.2">
      <c r="A28" s="42" t="s">
        <v>67</v>
      </c>
      <c r="B28" s="35" t="s">
        <v>52</v>
      </c>
      <c r="C28" s="43">
        <v>42251.463000000003</v>
      </c>
      <c r="D28" s="43" t="s">
        <v>38</v>
      </c>
      <c r="E28" s="1">
        <f t="shared" si="14"/>
        <v>4408.4858966112388</v>
      </c>
      <c r="F28" s="1">
        <f t="shared" si="15"/>
        <v>4408.5</v>
      </c>
      <c r="G28" s="2">
        <f t="shared" si="34"/>
        <v>-5.7682199985720217E-3</v>
      </c>
      <c r="I28" s="1">
        <f t="shared" si="35"/>
        <v>-5.7682199985720217E-3</v>
      </c>
      <c r="M28" s="1">
        <f t="shared" si="16"/>
        <v>-1.2258609496537936E-3</v>
      </c>
      <c r="N28" s="37">
        <f t="shared" si="17"/>
        <v>27232.963000000003</v>
      </c>
      <c r="O28" s="1">
        <f t="shared" si="18"/>
        <v>2.0633025729289308E-5</v>
      </c>
      <c r="Q28" s="117"/>
      <c r="R28" s="117"/>
      <c r="S28" s="117">
        <v>0.1</v>
      </c>
      <c r="T28" s="151"/>
      <c r="U28" s="117"/>
      <c r="V28" s="117"/>
      <c r="W28" s="117"/>
      <c r="X28" s="117"/>
      <c r="Y28" s="117"/>
      <c r="AE28" s="1">
        <f t="shared" si="19"/>
        <v>4408.5</v>
      </c>
      <c r="AF28" s="1">
        <f t="shared" si="20"/>
        <v>-9.3278462088153594E-4</v>
      </c>
      <c r="AG28" s="1">
        <f t="shared" si="21"/>
        <v>-6.0612963273442792E-3</v>
      </c>
      <c r="AH28" s="1">
        <f t="shared" si="22"/>
        <v>-4.5423590489182281E-3</v>
      </c>
      <c r="AI28" s="1">
        <f t="shared" si="23"/>
        <v>-4.8354353776904856E-3</v>
      </c>
      <c r="AJ28" s="1">
        <f t="shared" si="24"/>
        <v>2.3381435291820731E-6</v>
      </c>
      <c r="AK28" s="1">
        <f t="shared" si="25"/>
        <v>-4.5423590489182281E-3</v>
      </c>
      <c r="AL28" s="15">
        <f t="shared" si="36"/>
        <v>2.3381435291820728E-5</v>
      </c>
      <c r="AM28" s="1">
        <f t="shared" si="26"/>
        <v>2.930763287722576E-4</v>
      </c>
      <c r="AN28" s="1">
        <f t="shared" si="27"/>
        <v>0.29352860803586878</v>
      </c>
      <c r="AO28" s="1">
        <f t="shared" si="28"/>
        <v>7.4092823380810913E-2</v>
      </c>
      <c r="AP28" s="1">
        <f t="shared" si="29"/>
        <v>-4.6468217568064858E-2</v>
      </c>
      <c r="AQ28" s="1">
        <f t="shared" si="30"/>
        <v>-3.0759121763132962</v>
      </c>
      <c r="AR28" s="1">
        <f t="shared" si="31"/>
        <v>-30.439501107278438</v>
      </c>
      <c r="AS28" s="1">
        <f t="shared" si="32"/>
        <v>3.3001665922422085</v>
      </c>
      <c r="AT28" s="1">
        <f t="shared" si="32"/>
        <v>3.3231834550248256</v>
      </c>
      <c r="AU28" s="1">
        <f t="shared" si="32"/>
        <v>3.2902239513169786</v>
      </c>
      <c r="AV28" s="1">
        <f t="shared" si="32"/>
        <v>3.3374807920955534</v>
      </c>
      <c r="AW28" s="1">
        <f t="shared" si="32"/>
        <v>3.2698344977556428</v>
      </c>
      <c r="AX28" s="1">
        <f t="shared" si="32"/>
        <v>3.3669313519650452</v>
      </c>
      <c r="AY28" s="1">
        <f t="shared" si="32"/>
        <v>3.2279937805845704</v>
      </c>
      <c r="AZ28" s="1">
        <f t="shared" si="33"/>
        <v>3.4280270932068291</v>
      </c>
      <c r="BB28" s="1">
        <v>-4000</v>
      </c>
      <c r="BC28" s="1">
        <f t="shared" si="0"/>
        <v>-5.4989934897435545E-3</v>
      </c>
      <c r="BD28" s="1">
        <f t="shared" si="1"/>
        <v>-1.1941919027241425E-2</v>
      </c>
      <c r="BE28" s="1">
        <f t="shared" si="2"/>
        <v>6.4429255374978704E-3</v>
      </c>
      <c r="BF28" s="1">
        <f t="shared" si="3"/>
        <v>0.33380041164760699</v>
      </c>
      <c r="BG28" s="1">
        <f t="shared" si="4"/>
        <v>0.46636306494413426</v>
      </c>
      <c r="BH28" s="1">
        <f t="shared" si="5"/>
        <v>2.7962590333133877</v>
      </c>
      <c r="BI28" s="1">
        <f t="shared" si="6"/>
        <v>5.7338306532283552</v>
      </c>
      <c r="BJ28" s="1">
        <f t="shared" si="37"/>
        <v>2.3432796078667444</v>
      </c>
      <c r="BK28" s="1">
        <f t="shared" si="37"/>
        <v>2.335306149795171</v>
      </c>
      <c r="BL28" s="1">
        <f t="shared" si="37"/>
        <v>2.3514413512666215</v>
      </c>
      <c r="BM28" s="1">
        <f t="shared" si="37"/>
        <v>2.3185037472891104</v>
      </c>
      <c r="BN28" s="1">
        <f t="shared" si="37"/>
        <v>2.3846151564823765</v>
      </c>
      <c r="BO28" s="1">
        <f t="shared" si="37"/>
        <v>2.2467583132012643</v>
      </c>
      <c r="BP28" s="1">
        <f t="shared" si="37"/>
        <v>2.5162293834888358</v>
      </c>
      <c r="BQ28" s="1">
        <f t="shared" si="8"/>
        <v>1.8323020848770621</v>
      </c>
    </row>
    <row r="29" spans="1:69" x14ac:dyDescent="0.2">
      <c r="A29" s="42" t="s">
        <v>67</v>
      </c>
      <c r="B29" s="35"/>
      <c r="C29" s="43">
        <v>42241.444000000003</v>
      </c>
      <c r="D29" s="43" t="s">
        <v>38</v>
      </c>
      <c r="E29" s="1">
        <f t="shared" si="14"/>
        <v>4383.9892837893603</v>
      </c>
      <c r="F29" s="1">
        <f t="shared" si="15"/>
        <v>4384</v>
      </c>
      <c r="G29" s="2">
        <f t="shared" si="34"/>
        <v>-4.382879997137934E-3</v>
      </c>
      <c r="I29" s="1">
        <f t="shared" si="35"/>
        <v>-4.382879997137934E-3</v>
      </c>
      <c r="M29" s="1">
        <f t="shared" si="16"/>
        <v>-1.2896276701569688E-3</v>
      </c>
      <c r="N29" s="37">
        <f t="shared" si="17"/>
        <v>27222.944000000003</v>
      </c>
      <c r="O29" s="1">
        <f t="shared" si="18"/>
        <v>9.5682099583731553E-6</v>
      </c>
      <c r="Q29" s="117"/>
      <c r="R29" s="117"/>
      <c r="S29" s="117">
        <v>0.1</v>
      </c>
      <c r="T29" s="151"/>
      <c r="U29" s="117"/>
      <c r="V29" s="117"/>
      <c r="W29" s="117"/>
      <c r="X29" s="117"/>
      <c r="Y29" s="117"/>
      <c r="AE29" s="1">
        <f t="shared" si="19"/>
        <v>4384</v>
      </c>
      <c r="AF29" s="1">
        <f t="shared" si="20"/>
        <v>-9.7645257259380987E-4</v>
      </c>
      <c r="AG29" s="1">
        <f t="shared" si="21"/>
        <v>-4.6960550947010926E-3</v>
      </c>
      <c r="AH29" s="1">
        <f t="shared" si="22"/>
        <v>-3.0932523269809652E-3</v>
      </c>
      <c r="AI29" s="1">
        <f t="shared" si="23"/>
        <v>-3.4064274245441239E-3</v>
      </c>
      <c r="AJ29" s="1">
        <f t="shared" si="24"/>
        <v>1.1603747798686315E-6</v>
      </c>
      <c r="AK29" s="1">
        <f t="shared" si="25"/>
        <v>-3.0932523269809652E-3</v>
      </c>
      <c r="AL29" s="15">
        <f t="shared" si="36"/>
        <v>1.1603747798686313E-5</v>
      </c>
      <c r="AM29" s="1">
        <f t="shared" si="26"/>
        <v>3.1317509756315884E-4</v>
      </c>
      <c r="AN29" s="1">
        <f t="shared" si="27"/>
        <v>0.29347845454570209</v>
      </c>
      <c r="AO29" s="1">
        <f t="shared" si="28"/>
        <v>7.5178099064710666E-2</v>
      </c>
      <c r="AP29" s="1">
        <f t="shared" si="29"/>
        <v>-4.5699329497933788E-2</v>
      </c>
      <c r="AQ29" s="1">
        <f t="shared" si="30"/>
        <v>-3.0770004874773211</v>
      </c>
      <c r="AR29" s="1">
        <f t="shared" si="31"/>
        <v>-30.952741082787355</v>
      </c>
      <c r="AS29" s="1">
        <f t="shared" si="32"/>
        <v>3.2975479481919256</v>
      </c>
      <c r="AT29" s="1">
        <f t="shared" si="32"/>
        <v>3.3202678399009153</v>
      </c>
      <c r="AU29" s="1">
        <f t="shared" si="32"/>
        <v>3.2877481186324711</v>
      </c>
      <c r="AV29" s="1">
        <f t="shared" si="32"/>
        <v>3.3343517469008059</v>
      </c>
      <c r="AW29" s="1">
        <f t="shared" si="32"/>
        <v>3.2676694858836437</v>
      </c>
      <c r="AX29" s="1">
        <f t="shared" si="32"/>
        <v>3.3633326461432311</v>
      </c>
      <c r="AY29" s="1">
        <f t="shared" si="32"/>
        <v>3.2265041520053512</v>
      </c>
      <c r="AZ29" s="1">
        <f t="shared" si="33"/>
        <v>3.4233776001100722</v>
      </c>
      <c r="BB29" s="1">
        <v>-3000</v>
      </c>
      <c r="BC29" s="1">
        <f t="shared" si="0"/>
        <v>-5.9830833131893219E-3</v>
      </c>
      <c r="BD29" s="1">
        <f t="shared" si="1"/>
        <v>-1.184122896025914E-2</v>
      </c>
      <c r="BE29" s="1">
        <f t="shared" si="2"/>
        <v>5.8581456470698182E-3</v>
      </c>
      <c r="BF29" s="1">
        <f t="shared" si="3"/>
        <v>0.320804841944341</v>
      </c>
      <c r="BG29" s="1">
        <f t="shared" si="4"/>
        <v>0.41328732906558607</v>
      </c>
      <c r="BH29" s="1">
        <f t="shared" si="5"/>
        <v>2.8553727301408638</v>
      </c>
      <c r="BI29" s="1">
        <f t="shared" si="6"/>
        <v>6.9398651801541558</v>
      </c>
      <c r="BJ29" s="1">
        <f t="shared" si="37"/>
        <v>2.4709212742612916</v>
      </c>
      <c r="BK29" s="1">
        <f t="shared" si="37"/>
        <v>2.4549267814160753</v>
      </c>
      <c r="BL29" s="1">
        <f t="shared" si="37"/>
        <v>2.4838006488219535</v>
      </c>
      <c r="BM29" s="1">
        <f t="shared" si="37"/>
        <v>2.4311710048479935</v>
      </c>
      <c r="BN29" s="1">
        <f t="shared" si="37"/>
        <v>2.5255404597513222</v>
      </c>
      <c r="BO29" s="1">
        <f t="shared" si="37"/>
        <v>2.3505195249715314</v>
      </c>
      <c r="BP29" s="1">
        <f t="shared" si="37"/>
        <v>2.659197023422696</v>
      </c>
      <c r="BQ29" s="1">
        <f t="shared" si="8"/>
        <v>2.0220773133161138</v>
      </c>
    </row>
    <row r="30" spans="1:69" x14ac:dyDescent="0.2">
      <c r="A30" s="42" t="s">
        <v>75</v>
      </c>
      <c r="B30" s="35"/>
      <c r="C30" s="43">
        <v>43756.362999999998</v>
      </c>
      <c r="D30" s="43" t="s">
        <v>38</v>
      </c>
      <c r="E30" s="1">
        <f t="shared" si="14"/>
        <v>8087.9901021850192</v>
      </c>
      <c r="F30" s="1">
        <f t="shared" si="15"/>
        <v>8088</v>
      </c>
      <c r="G30" s="2">
        <f t="shared" si="34"/>
        <v>-4.0481600080966018E-3</v>
      </c>
      <c r="I30" s="1">
        <f t="shared" si="35"/>
        <v>-4.0481600080966018E-3</v>
      </c>
      <c r="M30" s="1">
        <f t="shared" si="16"/>
        <v>1.0510104621797904E-2</v>
      </c>
      <c r="N30" s="37">
        <f t="shared" si="17"/>
        <v>28737.862999999998</v>
      </c>
      <c r="O30" s="1">
        <f t="shared" si="18"/>
        <v>2.1194306903403741E-4</v>
      </c>
      <c r="Q30" s="117"/>
      <c r="R30" s="117"/>
      <c r="S30" s="117">
        <v>0.1</v>
      </c>
      <c r="T30" s="151"/>
      <c r="U30" s="117"/>
      <c r="V30" s="117"/>
      <c r="W30" s="117"/>
      <c r="X30" s="117"/>
      <c r="Y30" s="117"/>
      <c r="AE30" s="1">
        <f t="shared" si="19"/>
        <v>8088</v>
      </c>
      <c r="AF30" s="1">
        <f t="shared" si="20"/>
        <v>7.6219153522036351E-3</v>
      </c>
      <c r="AG30" s="1">
        <f t="shared" si="21"/>
        <v>-1.1599707385023328E-3</v>
      </c>
      <c r="AH30" s="1">
        <f t="shared" si="22"/>
        <v>-1.4558264629894506E-2</v>
      </c>
      <c r="AI30" s="1">
        <f t="shared" si="23"/>
        <v>-1.1670075360300236E-2</v>
      </c>
      <c r="AJ30" s="1">
        <f t="shared" si="24"/>
        <v>1.3619065891508668E-5</v>
      </c>
      <c r="AK30" s="1">
        <f t="shared" si="25"/>
        <v>-1.4558264629894506E-2</v>
      </c>
      <c r="AL30" s="15">
        <f t="shared" si="36"/>
        <v>1.3619065891508667E-4</v>
      </c>
      <c r="AM30" s="1">
        <f t="shared" si="26"/>
        <v>-2.888189269594269E-3</v>
      </c>
      <c r="AN30" s="1">
        <f t="shared" si="27"/>
        <v>0.31340591373507065</v>
      </c>
      <c r="AO30" s="1">
        <f t="shared" si="28"/>
        <v>-0.10647275410315456</v>
      </c>
      <c r="AP30" s="1">
        <f t="shared" si="29"/>
        <v>-0.17277060980883602</v>
      </c>
      <c r="AQ30" s="1">
        <f t="shared" si="30"/>
        <v>-2.89507643531313</v>
      </c>
      <c r="AR30" s="1">
        <f t="shared" si="31"/>
        <v>-8.0719287612645712</v>
      </c>
      <c r="AS30" s="1">
        <f t="shared" si="32"/>
        <v>3.7238122367929738</v>
      </c>
      <c r="AT30" s="1">
        <f t="shared" si="32"/>
        <v>3.7462671274682688</v>
      </c>
      <c r="AU30" s="1">
        <f t="shared" si="32"/>
        <v>3.7082066273569314</v>
      </c>
      <c r="AV30" s="1">
        <f t="shared" si="32"/>
        <v>3.7733157410234526</v>
      </c>
      <c r="AW30" s="1">
        <f t="shared" si="32"/>
        <v>3.6635454872545168</v>
      </c>
      <c r="AX30" s="1">
        <f t="shared" si="32"/>
        <v>3.8539465543265083</v>
      </c>
      <c r="AY30" s="1">
        <f t="shared" si="32"/>
        <v>3.5364627006875935</v>
      </c>
      <c r="AZ30" s="1">
        <f t="shared" si="33"/>
        <v>4.1263050462483193</v>
      </c>
      <c r="BB30" s="1">
        <v>-2000</v>
      </c>
      <c r="BC30" s="1">
        <f t="shared" si="0"/>
        <v>-6.224915266528114E-3</v>
      </c>
      <c r="BD30" s="1">
        <f t="shared" si="1"/>
        <v>-1.1423675417720535E-2</v>
      </c>
      <c r="BE30" s="1">
        <f t="shared" si="2"/>
        <v>5.1987601511924207E-3</v>
      </c>
      <c r="BF30" s="1">
        <f t="shared" si="3"/>
        <v>0.31077775801121044</v>
      </c>
      <c r="BG30" s="1">
        <f t="shared" si="4"/>
        <v>0.36222611709949587</v>
      </c>
      <c r="BH30" s="1">
        <f t="shared" si="5"/>
        <v>2.9107788192970734</v>
      </c>
      <c r="BI30" s="1">
        <f t="shared" si="6"/>
        <v>8.6264887072430074</v>
      </c>
      <c r="BJ30" s="1">
        <f t="shared" si="37"/>
        <v>2.5949069014848818</v>
      </c>
      <c r="BK30" s="1">
        <f t="shared" si="37"/>
        <v>2.5699208536654909</v>
      </c>
      <c r="BL30" s="1">
        <f t="shared" si="37"/>
        <v>2.6113442445526682</v>
      </c>
      <c r="BM30" s="1">
        <f t="shared" si="37"/>
        <v>2.5420615228629986</v>
      </c>
      <c r="BN30" s="1">
        <f t="shared" si="37"/>
        <v>2.6563780484977224</v>
      </c>
      <c r="BO30" s="1">
        <f t="shared" si="37"/>
        <v>2.462788538541099</v>
      </c>
      <c r="BP30" s="1">
        <f t="shared" si="37"/>
        <v>2.779287810337975</v>
      </c>
      <c r="BQ30" s="1">
        <f t="shared" si="8"/>
        <v>2.2118525417551655</v>
      </c>
    </row>
    <row r="31" spans="1:69" x14ac:dyDescent="0.2">
      <c r="A31" s="42" t="s">
        <v>76</v>
      </c>
      <c r="B31" s="35"/>
      <c r="C31" s="43">
        <v>44059.428999999996</v>
      </c>
      <c r="D31" s="43" t="s">
        <v>40</v>
      </c>
      <c r="E31" s="1">
        <f t="shared" si="14"/>
        <v>8828.9912461589865</v>
      </c>
      <c r="F31" s="1">
        <f t="shared" si="15"/>
        <v>8829</v>
      </c>
      <c r="G31" s="2">
        <f t="shared" si="34"/>
        <v>-3.5802800048259087E-3</v>
      </c>
      <c r="I31" s="1">
        <f t="shared" si="35"/>
        <v>-3.5802800048259087E-3</v>
      </c>
      <c r="M31" s="1">
        <f t="shared" si="16"/>
        <v>1.3392521958910004E-2</v>
      </c>
      <c r="N31" s="37">
        <f t="shared" si="17"/>
        <v>29040.928999999996</v>
      </c>
      <c r="O31" s="1">
        <f t="shared" si="18"/>
        <v>2.8807600650019769E-4</v>
      </c>
      <c r="Q31" s="117"/>
      <c r="R31" s="117"/>
      <c r="S31" s="117">
        <v>0.1</v>
      </c>
      <c r="T31" s="151"/>
      <c r="U31" s="117"/>
      <c r="V31" s="117"/>
      <c r="W31" s="117"/>
      <c r="X31" s="117"/>
      <c r="Y31" s="117"/>
      <c r="AE31" s="1">
        <f t="shared" si="19"/>
        <v>8829</v>
      </c>
      <c r="AF31" s="1">
        <f t="shared" si="20"/>
        <v>9.8605260472503613E-3</v>
      </c>
      <c r="AG31" s="1">
        <f t="shared" si="21"/>
        <v>-4.8284093166265502E-5</v>
      </c>
      <c r="AH31" s="1">
        <f t="shared" si="22"/>
        <v>-1.6972801963735913E-2</v>
      </c>
      <c r="AI31" s="1">
        <f t="shared" si="23"/>
        <v>-1.344080605207627E-2</v>
      </c>
      <c r="AJ31" s="1">
        <f t="shared" si="24"/>
        <v>1.8065526732953011E-5</v>
      </c>
      <c r="AK31" s="1">
        <f t="shared" si="25"/>
        <v>-1.6972801963735913E-2</v>
      </c>
      <c r="AL31" s="15">
        <f t="shared" si="36"/>
        <v>1.8065526732953009E-4</v>
      </c>
      <c r="AM31" s="1">
        <f t="shared" si="26"/>
        <v>-3.5319959116596432E-3</v>
      </c>
      <c r="AN31" s="1">
        <f t="shared" si="27"/>
        <v>0.32115657545890874</v>
      </c>
      <c r="AO31" s="1">
        <f t="shared" si="28"/>
        <v>-0.14759192732992651</v>
      </c>
      <c r="AP31" s="1">
        <f t="shared" si="29"/>
        <v>-0.20107890954800323</v>
      </c>
      <c r="AQ31" s="1">
        <f t="shared" si="30"/>
        <v>-2.8536183022801307</v>
      </c>
      <c r="AR31" s="1">
        <f t="shared" si="31"/>
        <v>-6.8970007635845345</v>
      </c>
      <c r="AS31" s="1">
        <f t="shared" ref="AS31:AY40" si="38">$AZ31+$AG$7*SIN(AT31)</f>
        <v>3.8161240877559894</v>
      </c>
      <c r="AT31" s="1">
        <f t="shared" si="38"/>
        <v>3.8318442564233859</v>
      </c>
      <c r="AU31" s="1">
        <f t="shared" si="38"/>
        <v>3.8033795643343558</v>
      </c>
      <c r="AV31" s="1">
        <f t="shared" si="38"/>
        <v>3.8554206580380153</v>
      </c>
      <c r="AW31" s="1">
        <f t="shared" si="38"/>
        <v>3.7618288999278935</v>
      </c>
      <c r="AX31" s="1">
        <f t="shared" si="38"/>
        <v>3.9359587496135617</v>
      </c>
      <c r="AY31" s="1">
        <f t="shared" si="38"/>
        <v>3.628022381551304</v>
      </c>
      <c r="AZ31" s="1">
        <f t="shared" si="33"/>
        <v>4.2669284905216571</v>
      </c>
      <c r="BB31" s="1">
        <v>-1000</v>
      </c>
      <c r="BC31" s="1">
        <f t="shared" si="0"/>
        <v>-6.2050008438139046E-3</v>
      </c>
      <c r="BD31" s="1">
        <f t="shared" si="1"/>
        <v>-1.0689258399625609E-2</v>
      </c>
      <c r="BE31" s="1">
        <f t="shared" si="2"/>
        <v>4.4842575558117041E-3</v>
      </c>
      <c r="BF31" s="1">
        <f t="shared" si="3"/>
        <v>0.30327144892479896</v>
      </c>
      <c r="BG31" s="1">
        <f t="shared" si="4"/>
        <v>0.3131436072744993</v>
      </c>
      <c r="BH31" s="1">
        <f t="shared" si="5"/>
        <v>2.9629325945690859</v>
      </c>
      <c r="BI31" s="1">
        <f t="shared" si="6"/>
        <v>11.164651326450754</v>
      </c>
      <c r="BJ31" s="1">
        <f t="shared" si="37"/>
        <v>2.7149378273354658</v>
      </c>
      <c r="BK31" s="1">
        <f t="shared" si="37"/>
        <v>2.6831750970567758</v>
      </c>
      <c r="BL31" s="1">
        <f t="shared" si="37"/>
        <v>2.7326200652430872</v>
      </c>
      <c r="BM31" s="1">
        <f t="shared" si="37"/>
        <v>2.6551268891396571</v>
      </c>
      <c r="BN31" s="1">
        <f t="shared" si="37"/>
        <v>2.7754133831291461</v>
      </c>
      <c r="BO31" s="1">
        <f t="shared" si="37"/>
        <v>2.5854109103736835</v>
      </c>
      <c r="BP31" s="1">
        <f t="shared" si="37"/>
        <v>2.8790038811190497</v>
      </c>
      <c r="BQ31" s="1">
        <f t="shared" si="8"/>
        <v>2.4016277701942172</v>
      </c>
    </row>
    <row r="32" spans="1:69" x14ac:dyDescent="0.2">
      <c r="A32" s="42" t="s">
        <v>72</v>
      </c>
      <c r="B32" s="35" t="s">
        <v>52</v>
      </c>
      <c r="C32" s="43">
        <v>42990.52</v>
      </c>
      <c r="D32" s="43" t="s">
        <v>38</v>
      </c>
      <c r="E32" s="1">
        <f t="shared" si="14"/>
        <v>6215.491903428122</v>
      </c>
      <c r="F32" s="1">
        <f t="shared" si="15"/>
        <v>6215.5</v>
      </c>
      <c r="G32" s="2">
        <f t="shared" si="34"/>
        <v>-3.3114600082626566E-3</v>
      </c>
      <c r="I32" s="1">
        <f t="shared" si="35"/>
        <v>-3.3114600082626566E-3</v>
      </c>
      <c r="M32" s="1">
        <f t="shared" si="16"/>
        <v>4.0015931118935364E-3</v>
      </c>
      <c r="N32" s="37">
        <f t="shared" si="17"/>
        <v>27972.019999999997</v>
      </c>
      <c r="O32" s="1">
        <f t="shared" si="18"/>
        <v>5.348074593822623E-5</v>
      </c>
      <c r="Q32" s="117"/>
      <c r="R32" s="117"/>
      <c r="S32" s="117">
        <v>0.1</v>
      </c>
      <c r="T32" s="151"/>
      <c r="U32" s="117"/>
      <c r="V32" s="117"/>
      <c r="W32" s="117"/>
      <c r="X32" s="117"/>
      <c r="Y32" s="117"/>
      <c r="AE32" s="1">
        <f t="shared" si="19"/>
        <v>6215.5</v>
      </c>
      <c r="AF32" s="1">
        <f t="shared" si="20"/>
        <v>2.762360210990516E-3</v>
      </c>
      <c r="AG32" s="1">
        <f t="shared" si="21"/>
        <v>-2.0722271073596362E-3</v>
      </c>
      <c r="AH32" s="1">
        <f t="shared" si="22"/>
        <v>-7.3130531201561931E-3</v>
      </c>
      <c r="AI32" s="1">
        <f t="shared" si="23"/>
        <v>-6.0738202192531726E-3</v>
      </c>
      <c r="AJ32" s="1">
        <f t="shared" si="24"/>
        <v>3.6891292055808659E-6</v>
      </c>
      <c r="AK32" s="1">
        <f t="shared" si="25"/>
        <v>-7.3130531201561931E-3</v>
      </c>
      <c r="AL32" s="15">
        <f t="shared" si="36"/>
        <v>3.6891292055808658E-5</v>
      </c>
      <c r="AM32" s="1">
        <f t="shared" si="26"/>
        <v>-1.2392329009030202E-3</v>
      </c>
      <c r="AN32" s="1">
        <f t="shared" si="27"/>
        <v>0.29991804507709108</v>
      </c>
      <c r="AO32" s="1">
        <f t="shared" si="28"/>
        <v>-9.8364969761772642E-3</v>
      </c>
      <c r="AP32" s="1">
        <f t="shared" si="29"/>
        <v>-0.10557641450157493</v>
      </c>
      <c r="AQ32" s="1">
        <f t="shared" si="30"/>
        <v>-2.9919147375010495</v>
      </c>
      <c r="AR32" s="1">
        <f t="shared" si="31"/>
        <v>-13.337068981956536</v>
      </c>
      <c r="AS32" s="1">
        <f t="shared" si="38"/>
        <v>3.5003711709366199</v>
      </c>
      <c r="AT32" s="1">
        <f t="shared" si="38"/>
        <v>3.5337424477315826</v>
      </c>
      <c r="AU32" s="1">
        <f t="shared" si="38"/>
        <v>3.4832416022677957</v>
      </c>
      <c r="AV32" s="1">
        <f t="shared" si="38"/>
        <v>3.5600706696211075</v>
      </c>
      <c r="AW32" s="1">
        <f t="shared" si="38"/>
        <v>3.4440368287265932</v>
      </c>
      <c r="AX32" s="1">
        <f t="shared" si="38"/>
        <v>3.6215534563510001</v>
      </c>
      <c r="AY32" s="1">
        <f t="shared" si="38"/>
        <v>3.3542048431239273</v>
      </c>
      <c r="AZ32" s="1">
        <f t="shared" si="33"/>
        <v>3.7709509309961953</v>
      </c>
      <c r="BB32" s="1">
        <v>0</v>
      </c>
      <c r="BC32" s="1">
        <f t="shared" si="0"/>
        <v>-5.9019784950743448E-3</v>
      </c>
      <c r="BD32" s="1">
        <f t="shared" si="1"/>
        <v>-9.6379779059743639E-3</v>
      </c>
      <c r="BE32" s="1">
        <f t="shared" si="2"/>
        <v>3.7359994109000187E-3</v>
      </c>
      <c r="BF32" s="1">
        <f t="shared" si="3"/>
        <v>0.297934228970689</v>
      </c>
      <c r="BG32" s="1">
        <f t="shared" si="4"/>
        <v>0.26613695827307499</v>
      </c>
      <c r="BH32" s="1">
        <f t="shared" si="5"/>
        <v>3.0120506869183652</v>
      </c>
      <c r="BI32" s="1">
        <f t="shared" si="6"/>
        <v>15.417415801572426</v>
      </c>
      <c r="BJ32" s="1">
        <f t="shared" ref="BJ32:BP41" si="39">$BQ32+$AG$7*SIN(BK32)</f>
        <v>2.8303893606677031</v>
      </c>
      <c r="BK32" s="1">
        <f t="shared" si="39"/>
        <v>2.7972772644931116</v>
      </c>
      <c r="BL32" s="1">
        <f t="shared" si="39"/>
        <v>2.8465468279516823</v>
      </c>
      <c r="BM32" s="1">
        <f t="shared" si="39"/>
        <v>2.7729242001406185</v>
      </c>
      <c r="BN32" s="1">
        <f t="shared" si="39"/>
        <v>2.8823106577878157</v>
      </c>
      <c r="BO32" s="1">
        <f t="shared" si="39"/>
        <v>2.718165110515554</v>
      </c>
      <c r="BP32" s="1">
        <f t="shared" si="39"/>
        <v>2.9615789610455452</v>
      </c>
      <c r="BQ32" s="1">
        <f t="shared" si="8"/>
        <v>2.5914029986332694</v>
      </c>
    </row>
    <row r="33" spans="1:69" x14ac:dyDescent="0.2">
      <c r="A33" s="42" t="s">
        <v>61</v>
      </c>
      <c r="B33" s="35" t="s">
        <v>52</v>
      </c>
      <c r="C33" s="43">
        <v>40344.525000000001</v>
      </c>
      <c r="D33" s="43" t="s">
        <v>38</v>
      </c>
      <c r="E33" s="1">
        <f t="shared" si="14"/>
        <v>-254.00755196905808</v>
      </c>
      <c r="F33" s="1">
        <f t="shared" si="15"/>
        <v>-254</v>
      </c>
      <c r="G33" s="2">
        <f t="shared" si="34"/>
        <v>-3.0887200045981444E-3</v>
      </c>
      <c r="I33" s="1">
        <f t="shared" si="35"/>
        <v>-3.0887200045981444E-3</v>
      </c>
      <c r="M33" s="1">
        <f t="shared" si="16"/>
        <v>-9.9350234307629369E-3</v>
      </c>
      <c r="N33" s="37">
        <f t="shared" si="17"/>
        <v>25326.025000000001</v>
      </c>
      <c r="O33" s="1">
        <f t="shared" si="18"/>
        <v>4.6871870603115775E-5</v>
      </c>
      <c r="Q33" s="117"/>
      <c r="R33" s="117"/>
      <c r="S33" s="117">
        <v>0.1</v>
      </c>
      <c r="T33" s="151"/>
      <c r="U33" s="117"/>
      <c r="V33" s="117"/>
      <c r="W33" s="117"/>
      <c r="X33" s="117"/>
      <c r="Y33" s="117"/>
      <c r="AE33" s="1">
        <f t="shared" si="19"/>
        <v>-254</v>
      </c>
      <c r="AF33" s="1">
        <f t="shared" si="20"/>
        <v>-6.0068769183365027E-3</v>
      </c>
      <c r="AG33" s="1">
        <f t="shared" si="21"/>
        <v>-7.0168665170245786E-3</v>
      </c>
      <c r="AH33" s="1">
        <f t="shared" si="22"/>
        <v>6.8463034261647925E-3</v>
      </c>
      <c r="AI33" s="1">
        <f t="shared" si="23"/>
        <v>2.9181569137383583E-3</v>
      </c>
      <c r="AJ33" s="1">
        <f t="shared" si="24"/>
        <v>8.5156397731989799E-7</v>
      </c>
      <c r="AK33" s="1">
        <f t="shared" si="25"/>
        <v>6.8463034261647925E-3</v>
      </c>
      <c r="AL33" s="15">
        <f t="shared" si="36"/>
        <v>8.5156397731989795E-6</v>
      </c>
      <c r="AM33" s="1">
        <f t="shared" si="26"/>
        <v>3.9281465124264342E-3</v>
      </c>
      <c r="AN33" s="1">
        <f t="shared" si="27"/>
        <v>0.29910236630639864</v>
      </c>
      <c r="AO33" s="1">
        <f t="shared" si="28"/>
        <v>0.27787798765714061</v>
      </c>
      <c r="AP33" s="1">
        <f t="shared" si="29"/>
        <v>0.10001814830519687</v>
      </c>
      <c r="AQ33" s="1">
        <f t="shared" si="30"/>
        <v>2.9998495241014425</v>
      </c>
      <c r="AR33" s="1">
        <f t="shared" si="31"/>
        <v>14.086399575672107</v>
      </c>
      <c r="AS33" s="1">
        <f t="shared" si="38"/>
        <v>2.801523793648319</v>
      </c>
      <c r="AT33" s="1">
        <f t="shared" si="38"/>
        <v>2.7681048135950692</v>
      </c>
      <c r="AU33" s="1">
        <f t="shared" si="38"/>
        <v>2.8183289004939338</v>
      </c>
      <c r="AV33" s="1">
        <f t="shared" si="38"/>
        <v>2.7424797392617046</v>
      </c>
      <c r="AW33" s="1">
        <f t="shared" si="38"/>
        <v>2.8562677457214796</v>
      </c>
      <c r="AX33" s="1">
        <f t="shared" si="38"/>
        <v>2.6835568567483512</v>
      </c>
      <c r="AY33" s="1">
        <f t="shared" si="38"/>
        <v>2.9420260152229307</v>
      </c>
      <c r="AZ33" s="1">
        <f t="shared" si="33"/>
        <v>2.5432000906097501</v>
      </c>
      <c r="BB33" s="1">
        <v>1000</v>
      </c>
      <c r="BC33" s="1">
        <f t="shared" si="0"/>
        <v>-5.2978763113833037E-3</v>
      </c>
      <c r="BD33" s="1">
        <f t="shared" si="1"/>
        <v>-8.2698339367667986E-3</v>
      </c>
      <c r="BE33" s="1">
        <f t="shared" si="2"/>
        <v>2.9719576253834949E-3</v>
      </c>
      <c r="BF33" s="1">
        <f t="shared" si="3"/>
        <v>0.29444813753738719</v>
      </c>
      <c r="BG33" s="1">
        <f t="shared" si="4"/>
        <v>0.22114770617604901</v>
      </c>
      <c r="BH33" s="1">
        <f t="shared" si="5"/>
        <v>3.0584427558273637</v>
      </c>
      <c r="BI33" s="1">
        <f t="shared" si="6"/>
        <v>24.039086077081571</v>
      </c>
      <c r="BJ33" s="1">
        <f t="shared" si="39"/>
        <v>2.9410513370280968</v>
      </c>
      <c r="BK33" s="1">
        <f t="shared" si="39"/>
        <v>2.913818092835446</v>
      </c>
      <c r="BL33" s="1">
        <f t="shared" si="39"/>
        <v>2.9531340831868622</v>
      </c>
      <c r="BM33" s="1">
        <f t="shared" si="39"/>
        <v>2.8962629184091893</v>
      </c>
      <c r="BN33" s="1">
        <f t="shared" si="39"/>
        <v>2.9783187179861348</v>
      </c>
      <c r="BO33" s="1">
        <f t="shared" si="39"/>
        <v>2.8594150180188573</v>
      </c>
      <c r="BP33" s="1">
        <f t="shared" si="39"/>
        <v>3.0308622514562193</v>
      </c>
      <c r="BQ33" s="1">
        <f t="shared" si="8"/>
        <v>2.7811782270723211</v>
      </c>
    </row>
    <row r="34" spans="1:69" x14ac:dyDescent="0.2">
      <c r="A34" s="42" t="s">
        <v>70</v>
      </c>
      <c r="B34" s="35"/>
      <c r="C34" s="43">
        <v>42275.394999999997</v>
      </c>
      <c r="D34" s="43" t="s">
        <v>38</v>
      </c>
      <c r="E34" s="1">
        <f t="shared" si="14"/>
        <v>4467.0000135942728</v>
      </c>
      <c r="F34" s="1">
        <f t="shared" si="15"/>
        <v>4467</v>
      </c>
      <c r="G34" s="2">
        <f t="shared" si="34"/>
        <v>5.5599957704544067E-6</v>
      </c>
      <c r="I34" s="1">
        <f t="shared" si="35"/>
        <v>5.5599957704544067E-6</v>
      </c>
      <c r="M34" s="1">
        <f t="shared" si="16"/>
        <v>-1.0728323721291445E-3</v>
      </c>
      <c r="N34" s="37">
        <f t="shared" si="17"/>
        <v>27256.894999999997</v>
      </c>
      <c r="O34" s="1">
        <f t="shared" si="18"/>
        <v>1.1629300991441037E-6</v>
      </c>
      <c r="Q34" s="117"/>
      <c r="R34" s="117"/>
      <c r="S34" s="117">
        <v>0.1</v>
      </c>
      <c r="T34" s="151"/>
      <c r="U34" s="117"/>
      <c r="V34" s="117"/>
      <c r="W34" s="117"/>
      <c r="X34" s="117"/>
      <c r="Y34" s="117"/>
      <c r="AE34" s="1">
        <f t="shared" si="19"/>
        <v>4467</v>
      </c>
      <c r="AF34" s="1">
        <f t="shared" si="20"/>
        <v>-8.2782094156694296E-4</v>
      </c>
      <c r="AG34" s="1">
        <f t="shared" si="21"/>
        <v>-2.394514347917471E-4</v>
      </c>
      <c r="AH34" s="1">
        <f t="shared" si="22"/>
        <v>1.0783923678995989E-3</v>
      </c>
      <c r="AI34" s="1">
        <f t="shared" si="23"/>
        <v>8.3338093733739736E-4</v>
      </c>
      <c r="AJ34" s="1">
        <f t="shared" si="24"/>
        <v>6.9452378671735906E-8</v>
      </c>
      <c r="AK34" s="1">
        <f t="shared" si="25"/>
        <v>1.0783923678995989E-3</v>
      </c>
      <c r="AL34" s="15">
        <f t="shared" si="36"/>
        <v>6.9452378671735906E-7</v>
      </c>
      <c r="AM34" s="1">
        <f t="shared" si="26"/>
        <v>2.4501143056220151E-4</v>
      </c>
      <c r="AN34" s="1">
        <f t="shared" si="27"/>
        <v>0.29365195633543817</v>
      </c>
      <c r="AO34" s="1">
        <f t="shared" si="28"/>
        <v>7.1496765548222554E-2</v>
      </c>
      <c r="AP34" s="1">
        <f t="shared" si="29"/>
        <v>-4.8306977952843458E-2</v>
      </c>
      <c r="AQ34" s="1">
        <f t="shared" si="30"/>
        <v>-3.0733092119142937</v>
      </c>
      <c r="AR34" s="1">
        <f t="shared" si="31"/>
        <v>-29.278296257684691</v>
      </c>
      <c r="AS34" s="1">
        <f t="shared" si="38"/>
        <v>3.3064278813869024</v>
      </c>
      <c r="AT34" s="1">
        <f t="shared" si="38"/>
        <v>3.3301392193239905</v>
      </c>
      <c r="AU34" s="1">
        <f t="shared" si="38"/>
        <v>3.2961479694413085</v>
      </c>
      <c r="AV34" s="1">
        <f t="shared" si="38"/>
        <v>3.3449423225666153</v>
      </c>
      <c r="AW34" s="1">
        <f t="shared" si="38"/>
        <v>3.2750205371557142</v>
      </c>
      <c r="AX34" s="1">
        <f t="shared" si="38"/>
        <v>3.3755123102010205</v>
      </c>
      <c r="AY34" s="1">
        <f t="shared" si="38"/>
        <v>3.2315682662243388</v>
      </c>
      <c r="AZ34" s="1">
        <f t="shared" si="33"/>
        <v>3.4391289440705135</v>
      </c>
      <c r="BB34" s="1">
        <v>2000</v>
      </c>
      <c r="BC34" s="1">
        <f t="shared" ref="BC34:BC65" si="40">AG$3+AG$4*BB34+AG$5*BB34^2+BE34</f>
        <v>-4.3835552970552059E-3</v>
      </c>
      <c r="BD34" s="1">
        <f t="shared" ref="BD34:BD65" si="41">AG$3+AG$4*BB34+AG$5*BB34^2</f>
        <v>-6.5848264920029143E-3</v>
      </c>
      <c r="BE34" s="1">
        <f t="shared" ref="BE34:BE65" si="42">$AG$6*($AG$11/BF34*BG34+$AG$12)</f>
        <v>2.201271194947708E-3</v>
      </c>
      <c r="BF34" s="1">
        <f t="shared" ref="BF34:BF65" si="43">1+$AG$7*COS(BH34)</f>
        <v>0.2925364003770452</v>
      </c>
      <c r="BG34" s="1">
        <f t="shared" ref="BG34:BG65" si="44">SIN(BH34+RADIANS($AG$9))</f>
        <v>0.17774673120095885</v>
      </c>
      <c r="BH34" s="1">
        <f t="shared" ref="BH34:BH65" si="45">2*ATAN(BI34)</f>
        <v>3.1027376683590564</v>
      </c>
      <c r="BI34" s="1">
        <f t="shared" ref="BI34:BI65" si="46">SQRT((1+$AG$7)/(1-$AG$7))*TAN(BJ34/2)</f>
        <v>51.466970415260597</v>
      </c>
      <c r="BJ34" s="1">
        <f t="shared" si="39"/>
        <v>3.0476781297587112</v>
      </c>
      <c r="BK34" s="1">
        <f t="shared" si="39"/>
        <v>3.0330109213970879</v>
      </c>
      <c r="BL34" s="1">
        <f t="shared" si="39"/>
        <v>3.0538279875648087</v>
      </c>
      <c r="BM34" s="1">
        <f t="shared" si="39"/>
        <v>3.0242689216218359</v>
      </c>
      <c r="BN34" s="1">
        <f t="shared" si="39"/>
        <v>3.0662167520556585</v>
      </c>
      <c r="BO34" s="1">
        <f t="shared" si="39"/>
        <v>3.0066302416222963</v>
      </c>
      <c r="BP34" s="1">
        <f t="shared" si="39"/>
        <v>3.0911802177114649</v>
      </c>
      <c r="BQ34" s="1">
        <f t="shared" ref="BQ34:BQ65" si="47">RADIANS($AG$9)+$AG$18*(BB34-AG$15)</f>
        <v>2.9709534555113728</v>
      </c>
    </row>
    <row r="35" spans="1:69" x14ac:dyDescent="0.2">
      <c r="A35" s="42" t="s">
        <v>65</v>
      </c>
      <c r="B35" s="35" t="s">
        <v>52</v>
      </c>
      <c r="C35" s="43">
        <v>40731.438000000002</v>
      </c>
      <c r="D35" s="43" t="s">
        <v>38</v>
      </c>
      <c r="E35" s="1">
        <f t="shared" si="14"/>
        <v>692.00082778453043</v>
      </c>
      <c r="F35" s="1">
        <f t="shared" si="15"/>
        <v>692</v>
      </c>
      <c r="G35" s="2">
        <f t="shared" si="34"/>
        <v>3.385599993634969E-4</v>
      </c>
      <c r="I35" s="1">
        <f t="shared" si="35"/>
        <v>3.385599993634969E-4</v>
      </c>
      <c r="M35" s="1">
        <f t="shared" si="16"/>
        <v>-8.7249897861458141E-3</v>
      </c>
      <c r="N35" s="37">
        <f t="shared" si="17"/>
        <v>25712.938000000002</v>
      </c>
      <c r="O35" s="1">
        <f t="shared" si="18"/>
        <v>8.2147934714405877E-5</v>
      </c>
      <c r="Q35" s="117"/>
      <c r="R35" s="117"/>
      <c r="S35" s="117">
        <v>0.1</v>
      </c>
      <c r="T35" s="151"/>
      <c r="U35" s="117"/>
      <c r="V35" s="117"/>
      <c r="W35" s="117"/>
      <c r="X35" s="117"/>
      <c r="Y35" s="117"/>
      <c r="AE35" s="1">
        <f t="shared" si="19"/>
        <v>692</v>
      </c>
      <c r="AF35" s="1">
        <f t="shared" si="20"/>
        <v>-5.5167890643739656E-3</v>
      </c>
      <c r="AG35" s="1">
        <f t="shared" si="21"/>
        <v>-2.8696407224083511E-3</v>
      </c>
      <c r="AH35" s="1">
        <f t="shared" si="22"/>
        <v>9.063549785509311E-3</v>
      </c>
      <c r="AI35" s="1">
        <f t="shared" si="23"/>
        <v>5.8553490637374625E-3</v>
      </c>
      <c r="AJ35" s="1">
        <f t="shared" si="24"/>
        <v>3.4285112658211179E-6</v>
      </c>
      <c r="AK35" s="1">
        <f t="shared" si="25"/>
        <v>9.063549785509311E-3</v>
      </c>
      <c r="AL35" s="15">
        <f t="shared" si="36"/>
        <v>3.4285112658211178E-5</v>
      </c>
      <c r="AM35" s="1">
        <f t="shared" si="26"/>
        <v>3.208200721771848E-3</v>
      </c>
      <c r="AN35" s="1">
        <f t="shared" si="27"/>
        <v>0.29534243680505268</v>
      </c>
      <c r="AO35" s="1">
        <f t="shared" si="28"/>
        <v>0.23480659482753655</v>
      </c>
      <c r="AP35" s="1">
        <f t="shared" si="29"/>
        <v>6.8693824612180751E-2</v>
      </c>
      <c r="AQ35" s="1">
        <f t="shared" si="30"/>
        <v>3.0444143186546206</v>
      </c>
      <c r="AR35" s="1">
        <f t="shared" si="31"/>
        <v>20.564520017956475</v>
      </c>
      <c r="AS35" s="1">
        <f t="shared" si="38"/>
        <v>2.9074547288489021</v>
      </c>
      <c r="AT35" s="1">
        <f t="shared" si="38"/>
        <v>2.8776227666608571</v>
      </c>
      <c r="AU35" s="1">
        <f t="shared" si="38"/>
        <v>2.9210293507543792</v>
      </c>
      <c r="AV35" s="1">
        <f t="shared" si="38"/>
        <v>2.8577066423464279</v>
      </c>
      <c r="AW35" s="1">
        <f t="shared" si="38"/>
        <v>2.9497693067013224</v>
      </c>
      <c r="AX35" s="1">
        <f t="shared" si="38"/>
        <v>2.8151437556647863</v>
      </c>
      <c r="AY35" s="1">
        <f t="shared" si="38"/>
        <v>3.0106872326119229</v>
      </c>
      <c r="AZ35" s="1">
        <f t="shared" si="33"/>
        <v>2.722727456713093</v>
      </c>
      <c r="BB35" s="1">
        <v>3000</v>
      </c>
      <c r="BC35" s="1">
        <f t="shared" si="40"/>
        <v>-3.1606479750399406E-3</v>
      </c>
      <c r="BD35" s="1">
        <f t="shared" si="41"/>
        <v>-4.5829555716827095E-3</v>
      </c>
      <c r="BE35" s="1">
        <f t="shared" si="42"/>
        <v>1.4223075966427689E-3</v>
      </c>
      <c r="BF35" s="1">
        <f t="shared" si="43"/>
        <v>0.29200870035683968</v>
      </c>
      <c r="BG35" s="1">
        <f t="shared" si="44"/>
        <v>0.13508675634104242</v>
      </c>
      <c r="BH35" s="1">
        <f t="shared" si="45"/>
        <v>-3.1372524139785654</v>
      </c>
      <c r="BI35" s="1">
        <f t="shared" si="46"/>
        <v>-460.80332874061327</v>
      </c>
      <c r="BJ35" s="1">
        <f t="shared" si="39"/>
        <v>3.1520895554876254</v>
      </c>
      <c r="BK35" s="1">
        <f t="shared" si="39"/>
        <v>3.1537951502788375</v>
      </c>
      <c r="BL35" s="1">
        <f t="shared" si="39"/>
        <v>3.1513859648929894</v>
      </c>
      <c r="BM35" s="1">
        <f t="shared" si="39"/>
        <v>3.1547890053391328</v>
      </c>
      <c r="BN35" s="1">
        <f t="shared" si="39"/>
        <v>3.1499821526493075</v>
      </c>
      <c r="BO35" s="1">
        <f t="shared" si="39"/>
        <v>3.1567719965889927</v>
      </c>
      <c r="BP35" s="1">
        <f t="shared" si="39"/>
        <v>3.1471812401897066</v>
      </c>
      <c r="BQ35" s="1">
        <f t="shared" si="47"/>
        <v>3.1607286839504245</v>
      </c>
    </row>
    <row r="36" spans="1:69" x14ac:dyDescent="0.2">
      <c r="A36" s="42" t="s">
        <v>71</v>
      </c>
      <c r="B36" s="35" t="s">
        <v>52</v>
      </c>
      <c r="C36" s="43">
        <v>42620.383000000002</v>
      </c>
      <c r="D36" s="43" t="s">
        <v>38</v>
      </c>
      <c r="E36" s="1">
        <f t="shared" si="14"/>
        <v>5310.5011079344349</v>
      </c>
      <c r="F36" s="1">
        <f t="shared" si="15"/>
        <v>5310.5</v>
      </c>
      <c r="G36" s="2">
        <f t="shared" si="34"/>
        <v>4.5313999726204202E-4</v>
      </c>
      <c r="I36" s="1">
        <f t="shared" si="35"/>
        <v>4.5313999726204202E-4</v>
      </c>
      <c r="M36" s="1">
        <f t="shared" si="16"/>
        <v>1.2541973327338043E-3</v>
      </c>
      <c r="N36" s="37">
        <f t="shared" si="17"/>
        <v>27601.883000000002</v>
      </c>
      <c r="O36" s="1">
        <f t="shared" si="18"/>
        <v>6.4169285471311953E-7</v>
      </c>
      <c r="Q36" s="117"/>
      <c r="R36" s="117"/>
      <c r="S36" s="117">
        <v>0.1</v>
      </c>
      <c r="T36" s="151"/>
      <c r="U36" s="117"/>
      <c r="V36" s="117"/>
      <c r="W36" s="117"/>
      <c r="X36" s="117"/>
      <c r="Y36" s="117"/>
      <c r="AE36" s="1">
        <f t="shared" si="19"/>
        <v>5310.5</v>
      </c>
      <c r="AF36" s="1">
        <f t="shared" si="20"/>
        <v>7.9434190459175659E-4</v>
      </c>
      <c r="AG36" s="1">
        <f t="shared" si="21"/>
        <v>9.1299542540408977E-4</v>
      </c>
      <c r="AH36" s="1">
        <f t="shared" si="22"/>
        <v>-8.0105733547176233E-4</v>
      </c>
      <c r="AI36" s="1">
        <f t="shared" si="23"/>
        <v>-3.4120190732971458E-4</v>
      </c>
      <c r="AJ36" s="1">
        <f t="shared" si="24"/>
        <v>1.1641874156543513E-8</v>
      </c>
      <c r="AK36" s="1">
        <f t="shared" si="25"/>
        <v>-8.0105733547176233E-4</v>
      </c>
      <c r="AL36" s="15">
        <f t="shared" si="36"/>
        <v>1.1641874156543513E-7</v>
      </c>
      <c r="AM36" s="1">
        <f t="shared" si="26"/>
        <v>-4.5985542814204776E-4</v>
      </c>
      <c r="AN36" s="1">
        <f t="shared" si="27"/>
        <v>0.29602090743134235</v>
      </c>
      <c r="AO36" s="1">
        <f t="shared" si="28"/>
        <v>3.3235208192317275E-2</v>
      </c>
      <c r="AP36" s="1">
        <f t="shared" si="29"/>
        <v>-7.5329676316173586E-2</v>
      </c>
      <c r="AQ36" s="1">
        <f t="shared" si="30"/>
        <v>-3.0349927228300206</v>
      </c>
      <c r="AR36" s="1">
        <f t="shared" si="31"/>
        <v>-18.743968244261978</v>
      </c>
      <c r="AS36" s="1">
        <f t="shared" si="38"/>
        <v>3.3982337906971471</v>
      </c>
      <c r="AT36" s="1">
        <f t="shared" si="38"/>
        <v>3.4294073975118824</v>
      </c>
      <c r="AU36" s="1">
        <f t="shared" si="38"/>
        <v>3.3837801880628091</v>
      </c>
      <c r="AV36" s="1">
        <f t="shared" si="38"/>
        <v>3.4507670550183196</v>
      </c>
      <c r="AW36" s="1">
        <f t="shared" si="38"/>
        <v>3.3528176187481238</v>
      </c>
      <c r="AX36" s="1">
        <f t="shared" si="38"/>
        <v>3.4970347435694928</v>
      </c>
      <c r="AY36" s="1">
        <f t="shared" si="38"/>
        <v>3.2864060348082265</v>
      </c>
      <c r="AZ36" s="1">
        <f t="shared" si="33"/>
        <v>3.5992043492588537</v>
      </c>
      <c r="BB36" s="1">
        <v>4000</v>
      </c>
      <c r="BC36" s="1">
        <f t="shared" si="40"/>
        <v>-1.6383528153230814E-3</v>
      </c>
      <c r="BD36" s="1">
        <f t="shared" si="41"/>
        <v>-2.2642211758061837E-3</v>
      </c>
      <c r="BE36" s="1">
        <f t="shared" si="42"/>
        <v>6.2586836048310226E-4</v>
      </c>
      <c r="BF36" s="1">
        <f t="shared" si="43"/>
        <v>0.29280606599915848</v>
      </c>
      <c r="BG36" s="1">
        <f t="shared" si="44"/>
        <v>9.2048218614261171E-2</v>
      </c>
      <c r="BH36" s="1">
        <f t="shared" si="45"/>
        <v>-3.0939300953462499</v>
      </c>
      <c r="BI36" s="1">
        <f t="shared" si="46"/>
        <v>-41.953714602070853</v>
      </c>
      <c r="BJ36" s="1">
        <f t="shared" si="39"/>
        <v>3.256760148053278</v>
      </c>
      <c r="BK36" s="1">
        <f t="shared" si="39"/>
        <v>3.2743894480259326</v>
      </c>
      <c r="BL36" s="1">
        <f t="shared" si="39"/>
        <v>3.2493074399354329</v>
      </c>
      <c r="BM36" s="1">
        <f t="shared" si="39"/>
        <v>3.2850171499751051</v>
      </c>
      <c r="BN36" s="1">
        <f t="shared" si="39"/>
        <v>3.2342207469771478</v>
      </c>
      <c r="BO36" s="1">
        <f t="shared" si="39"/>
        <v>3.3065824139428028</v>
      </c>
      <c r="BP36" s="1">
        <f t="shared" si="39"/>
        <v>3.2036687063845291</v>
      </c>
      <c r="BQ36" s="1">
        <f t="shared" si="47"/>
        <v>3.3505039123894762</v>
      </c>
    </row>
    <row r="37" spans="1:69" x14ac:dyDescent="0.2">
      <c r="A37" s="42" t="s">
        <v>71</v>
      </c>
      <c r="B37" s="35" t="s">
        <v>52</v>
      </c>
      <c r="C37" s="43">
        <v>42633.470999999998</v>
      </c>
      <c r="D37" s="43" t="s">
        <v>38</v>
      </c>
      <c r="E37" s="1">
        <f t="shared" si="14"/>
        <v>5342.5014740999841</v>
      </c>
      <c r="F37" s="1">
        <f t="shared" si="15"/>
        <v>5342.5</v>
      </c>
      <c r="G37" s="2">
        <f t="shared" si="34"/>
        <v>6.0289999237284064E-4</v>
      </c>
      <c r="I37" s="1">
        <f t="shared" si="35"/>
        <v>6.0289999237284064E-4</v>
      </c>
      <c r="M37" s="1">
        <f t="shared" si="16"/>
        <v>1.3469168698211692E-3</v>
      </c>
      <c r="N37" s="37">
        <f t="shared" si="17"/>
        <v>27614.970999999998</v>
      </c>
      <c r="O37" s="1">
        <f t="shared" si="18"/>
        <v>5.5356111392796107E-7</v>
      </c>
      <c r="Q37" s="117"/>
      <c r="R37" s="117"/>
      <c r="S37" s="117">
        <v>0.1</v>
      </c>
      <c r="T37" s="151"/>
      <c r="U37" s="117"/>
      <c r="V37" s="117"/>
      <c r="W37" s="117"/>
      <c r="X37" s="117"/>
      <c r="Y37" s="117"/>
      <c r="AE37" s="1">
        <f t="shared" si="19"/>
        <v>5342.5</v>
      </c>
      <c r="AF37" s="1">
        <f t="shared" si="20"/>
        <v>8.5988786339630838E-4</v>
      </c>
      <c r="AG37" s="1">
        <f t="shared" si="21"/>
        <v>1.0899289987977014E-3</v>
      </c>
      <c r="AH37" s="1">
        <f t="shared" si="22"/>
        <v>-7.4401687744832853E-4</v>
      </c>
      <c r="AI37" s="1">
        <f t="shared" si="23"/>
        <v>-2.5698787102346773E-4</v>
      </c>
      <c r="AJ37" s="1">
        <f t="shared" si="24"/>
        <v>6.6042765853174494E-9</v>
      </c>
      <c r="AK37" s="1">
        <f t="shared" si="25"/>
        <v>-7.4401687744832853E-4</v>
      </c>
      <c r="AL37" s="15">
        <f t="shared" si="36"/>
        <v>6.6042765853174491E-8</v>
      </c>
      <c r="AM37" s="1">
        <f t="shared" si="26"/>
        <v>-4.8702900642486074E-4</v>
      </c>
      <c r="AN37" s="1">
        <f t="shared" si="27"/>
        <v>0.29613362232354001</v>
      </c>
      <c r="AO37" s="1">
        <f t="shared" si="28"/>
        <v>3.1750022121699334E-2</v>
      </c>
      <c r="AP37" s="1">
        <f t="shared" si="29"/>
        <v>-7.6375685164254442E-2</v>
      </c>
      <c r="AQ37" s="1">
        <f t="shared" si="30"/>
        <v>-3.0335067519934293</v>
      </c>
      <c r="AR37" s="1">
        <f t="shared" si="31"/>
        <v>-18.485783044594875</v>
      </c>
      <c r="AS37" s="1">
        <f t="shared" si="38"/>
        <v>3.4017781850241926</v>
      </c>
      <c r="AT37" s="1">
        <f t="shared" si="38"/>
        <v>3.4331338749043945</v>
      </c>
      <c r="AU37" s="1">
        <f t="shared" si="38"/>
        <v>3.3871952954971336</v>
      </c>
      <c r="AV37" s="1">
        <f t="shared" si="38"/>
        <v>3.4547102191281698</v>
      </c>
      <c r="AW37" s="1">
        <f t="shared" si="38"/>
        <v>3.355894990632295</v>
      </c>
      <c r="AX37" s="1">
        <f t="shared" si="38"/>
        <v>3.5015514904354208</v>
      </c>
      <c r="AY37" s="1">
        <f t="shared" si="38"/>
        <v>3.2886274766314387</v>
      </c>
      <c r="AZ37" s="1">
        <f t="shared" si="33"/>
        <v>3.6052771565689032</v>
      </c>
      <c r="BB37" s="1">
        <v>5000</v>
      </c>
      <c r="BC37" s="1">
        <f t="shared" si="40"/>
        <v>1.7356805909166963E-4</v>
      </c>
      <c r="BD37" s="1">
        <f t="shared" si="41"/>
        <v>3.7137669562666096E-4</v>
      </c>
      <c r="BE37" s="1">
        <f t="shared" si="42"/>
        <v>-1.9780863653499133E-4</v>
      </c>
      <c r="BF37" s="1">
        <f t="shared" si="43"/>
        <v>0.29501643485803097</v>
      </c>
      <c r="BG37" s="1">
        <f t="shared" si="44"/>
        <v>4.75122806807044E-2</v>
      </c>
      <c r="BH37" s="1">
        <f t="shared" si="45"/>
        <v>-3.0492815678095675</v>
      </c>
      <c r="BI37" s="1">
        <f t="shared" si="46"/>
        <v>-21.65048280608854</v>
      </c>
      <c r="BJ37" s="1">
        <f t="shared" si="39"/>
        <v>3.3640856670807029</v>
      </c>
      <c r="BK37" s="1">
        <f t="shared" si="39"/>
        <v>3.3930973036910226</v>
      </c>
      <c r="BL37" s="1">
        <f t="shared" si="39"/>
        <v>3.3510044140469675</v>
      </c>
      <c r="BM37" s="1">
        <f t="shared" si="39"/>
        <v>3.4122220232021521</v>
      </c>
      <c r="BN37" s="1">
        <f t="shared" si="39"/>
        <v>3.3234658127999568</v>
      </c>
      <c r="BO37" s="1">
        <f t="shared" si="39"/>
        <v>3.4528275039474301</v>
      </c>
      <c r="BP37" s="1">
        <f t="shared" si="39"/>
        <v>3.265428537211057</v>
      </c>
      <c r="BQ37" s="1">
        <f t="shared" si="47"/>
        <v>3.5402791408285279</v>
      </c>
    </row>
    <row r="38" spans="1:69" x14ac:dyDescent="0.2">
      <c r="A38" s="42" t="s">
        <v>73</v>
      </c>
      <c r="B38" s="35" t="s">
        <v>52</v>
      </c>
      <c r="C38" s="43">
        <v>43370.481</v>
      </c>
      <c r="D38" s="43"/>
      <c r="E38" s="1">
        <f t="shared" si="14"/>
        <v>7144.5025336720155</v>
      </c>
      <c r="F38" s="1">
        <f t="shared" si="15"/>
        <v>7144.5</v>
      </c>
      <c r="G38" s="2">
        <f t="shared" si="34"/>
        <v>1.0362600005464628E-3</v>
      </c>
      <c r="I38" s="1">
        <f t="shared" si="35"/>
        <v>1.0362600005464628E-3</v>
      </c>
      <c r="M38" s="1">
        <f t="shared" si="16"/>
        <v>7.0917817824208192E-3</v>
      </c>
      <c r="N38" s="37">
        <f t="shared" si="17"/>
        <v>28351.981</v>
      </c>
      <c r="O38" s="1">
        <f t="shared" si="18"/>
        <v>3.6669344050754782E-5</v>
      </c>
      <c r="Q38" s="117"/>
      <c r="R38" s="117"/>
      <c r="S38" s="117">
        <v>0.1</v>
      </c>
      <c r="T38" s="151"/>
      <c r="U38" s="117"/>
      <c r="V38" s="117"/>
      <c r="W38" s="117"/>
      <c r="X38" s="117"/>
      <c r="Y38" s="117"/>
      <c r="AE38" s="1">
        <f t="shared" si="19"/>
        <v>7144.5</v>
      </c>
      <c r="AF38" s="1">
        <f t="shared" si="20"/>
        <v>5.0356993370779023E-3</v>
      </c>
      <c r="AG38" s="1">
        <f t="shared" si="21"/>
        <v>3.0923424458893798E-3</v>
      </c>
      <c r="AH38" s="1">
        <f t="shared" si="22"/>
        <v>-6.0555217818743564E-3</v>
      </c>
      <c r="AI38" s="1">
        <f t="shared" si="23"/>
        <v>-3.9994393365314395E-3</v>
      </c>
      <c r="AJ38" s="1">
        <f t="shared" si="24"/>
        <v>1.599551500659504E-6</v>
      </c>
      <c r="AK38" s="1">
        <f t="shared" si="25"/>
        <v>-6.0555217818743564E-3</v>
      </c>
      <c r="AL38" s="15">
        <f t="shared" si="36"/>
        <v>1.599551500659504E-5</v>
      </c>
      <c r="AM38" s="1">
        <f t="shared" si="26"/>
        <v>-2.0560824453429169E-3</v>
      </c>
      <c r="AN38" s="1">
        <f t="shared" si="27"/>
        <v>0.3056075499907992</v>
      </c>
      <c r="AO38" s="1">
        <f t="shared" si="28"/>
        <v>-5.6489311914536613E-2</v>
      </c>
      <c r="AP38" s="1">
        <f t="shared" si="29"/>
        <v>-0.13813127190433652</v>
      </c>
      <c r="AQ38" s="1">
        <f t="shared" si="30"/>
        <v>-2.9452319946728087</v>
      </c>
      <c r="AR38" s="1">
        <f t="shared" si="31"/>
        <v>-10.152591797841879</v>
      </c>
      <c r="AS38" s="1">
        <f t="shared" si="38"/>
        <v>3.6093105708456035</v>
      </c>
      <c r="AT38" s="1">
        <f t="shared" si="38"/>
        <v>3.6391949043743042</v>
      </c>
      <c r="AU38" s="1">
        <f t="shared" si="38"/>
        <v>3.5917534396121664</v>
      </c>
      <c r="AV38" s="1">
        <f t="shared" si="38"/>
        <v>3.667639069327628</v>
      </c>
      <c r="AW38" s="1">
        <f t="shared" si="38"/>
        <v>3.5475895543104321</v>
      </c>
      <c r="AX38" s="1">
        <f t="shared" si="38"/>
        <v>3.7414161219831956</v>
      </c>
      <c r="AY38" s="1">
        <f t="shared" si="38"/>
        <v>3.4365819852184241</v>
      </c>
      <c r="AZ38" s="1">
        <f t="shared" si="33"/>
        <v>3.9472521182160745</v>
      </c>
      <c r="BB38" s="1">
        <v>6000</v>
      </c>
      <c r="BC38" s="1">
        <f t="shared" si="40"/>
        <v>2.2720714482773602E-3</v>
      </c>
      <c r="BD38" s="1">
        <f t="shared" si="41"/>
        <v>3.3238380426158249E-3</v>
      </c>
      <c r="BE38" s="1">
        <f t="shared" si="42"/>
        <v>-1.0517665943384645E-3</v>
      </c>
      <c r="BF38" s="1">
        <f t="shared" si="43"/>
        <v>0.29885170500543545</v>
      </c>
      <c r="BG38" s="1">
        <f t="shared" si="44"/>
        <v>6.2669416044343926E-4</v>
      </c>
      <c r="BH38" s="1">
        <f t="shared" si="45"/>
        <v>-3.0023780873100523</v>
      </c>
      <c r="BI38" s="1">
        <f t="shared" si="46"/>
        <v>-14.343102834730219</v>
      </c>
      <c r="BJ38" s="1">
        <f t="shared" si="39"/>
        <v>3.4756887796830136</v>
      </c>
      <c r="BK38" s="1">
        <f t="shared" si="39"/>
        <v>3.5090829846958727</v>
      </c>
      <c r="BL38" s="1">
        <f t="shared" si="39"/>
        <v>3.4590030562245269</v>
      </c>
      <c r="BM38" s="1">
        <f t="shared" si="39"/>
        <v>3.5344633048379714</v>
      </c>
      <c r="BN38" s="1">
        <f t="shared" si="39"/>
        <v>3.4214924629303622</v>
      </c>
      <c r="BO38" s="1">
        <f t="shared" si="39"/>
        <v>3.5925453089349322</v>
      </c>
      <c r="BP38" s="1">
        <f t="shared" si="39"/>
        <v>3.3370573404791584</v>
      </c>
      <c r="BQ38" s="1">
        <f t="shared" si="47"/>
        <v>3.7300543692675796</v>
      </c>
    </row>
    <row r="39" spans="1:69" x14ac:dyDescent="0.2">
      <c r="A39" s="42" t="s">
        <v>61</v>
      </c>
      <c r="B39" s="35"/>
      <c r="C39" s="43">
        <v>40354.550000000003</v>
      </c>
      <c r="D39" s="43" t="s">
        <v>38</v>
      </c>
      <c r="E39" s="1">
        <f t="shared" si="14"/>
        <v>-229.49626905266319</v>
      </c>
      <c r="F39" s="1">
        <f t="shared" si="15"/>
        <v>-229.5</v>
      </c>
      <c r="G39" s="2">
        <f t="shared" si="34"/>
        <v>1.5259400024660863E-3</v>
      </c>
      <c r="I39" s="1">
        <f t="shared" si="35"/>
        <v>1.5259400024660863E-3</v>
      </c>
      <c r="M39" s="1">
        <f t="shared" si="16"/>
        <v>-9.9072622238507019E-3</v>
      </c>
      <c r="N39" s="37">
        <f t="shared" si="17"/>
        <v>25336.050000000003</v>
      </c>
      <c r="O39" s="1">
        <f t="shared" si="18"/>
        <v>1.3071811314785517E-4</v>
      </c>
      <c r="Q39" s="117"/>
      <c r="R39" s="117"/>
      <c r="S39" s="117">
        <v>0.1</v>
      </c>
      <c r="T39" s="151"/>
      <c r="U39" s="117"/>
      <c r="V39" s="117"/>
      <c r="W39" s="117"/>
      <c r="X39" s="117"/>
      <c r="Y39" s="117"/>
      <c r="AE39" s="1">
        <f t="shared" si="19"/>
        <v>-229.5</v>
      </c>
      <c r="AF39" s="1">
        <f t="shared" si="20"/>
        <v>-5.9976003836528582E-3</v>
      </c>
      <c r="AG39" s="1">
        <f t="shared" si="21"/>
        <v>-2.3837218377317573E-3</v>
      </c>
      <c r="AH39" s="1">
        <f t="shared" si="22"/>
        <v>1.1433202226316788E-2</v>
      </c>
      <c r="AI39" s="1">
        <f t="shared" si="23"/>
        <v>7.5235403861189445E-3</v>
      </c>
      <c r="AJ39" s="1">
        <f t="shared" si="24"/>
        <v>5.6603659941562803E-6</v>
      </c>
      <c r="AK39" s="1">
        <f t="shared" si="25"/>
        <v>1.1433202226316788E-2</v>
      </c>
      <c r="AL39" s="15">
        <f t="shared" si="36"/>
        <v>5.6603659941562796E-5</v>
      </c>
      <c r="AM39" s="1">
        <f t="shared" si="26"/>
        <v>3.9096618401978436E-3</v>
      </c>
      <c r="AN39" s="1">
        <f t="shared" si="27"/>
        <v>0.29898435578103899</v>
      </c>
      <c r="AO39" s="1">
        <f t="shared" si="28"/>
        <v>0.27673964497594233</v>
      </c>
      <c r="AP39" s="1">
        <f t="shared" si="29"/>
        <v>9.9187647759009095E-2</v>
      </c>
      <c r="AQ39" s="1">
        <f t="shared" si="30"/>
        <v>3.0010343341208916</v>
      </c>
      <c r="AR39" s="1">
        <f t="shared" si="31"/>
        <v>14.205535106494292</v>
      </c>
      <c r="AS39" s="1">
        <f t="shared" si="38"/>
        <v>2.8043218167070871</v>
      </c>
      <c r="AT39" s="1">
        <f t="shared" si="38"/>
        <v>2.7709119826591211</v>
      </c>
      <c r="AU39" s="1">
        <f t="shared" si="38"/>
        <v>2.8210719484597133</v>
      </c>
      <c r="AV39" s="1">
        <f t="shared" si="38"/>
        <v>2.745400355203226</v>
      </c>
      <c r="AW39" s="1">
        <f t="shared" si="38"/>
        <v>2.8588116092842686</v>
      </c>
      <c r="AX39" s="1">
        <f t="shared" si="38"/>
        <v>2.6868700071570784</v>
      </c>
      <c r="AY39" s="1">
        <f t="shared" si="38"/>
        <v>2.9439513571037055</v>
      </c>
      <c r="AZ39" s="1">
        <f t="shared" si="33"/>
        <v>2.5478495837065069</v>
      </c>
      <c r="BB39" s="1">
        <v>7000</v>
      </c>
      <c r="BC39" s="1">
        <f t="shared" si="40"/>
        <v>4.664721395362041E-3</v>
      </c>
      <c r="BD39" s="1">
        <f t="shared" si="41"/>
        <v>6.5931628651613103E-3</v>
      </c>
      <c r="BE39" s="1">
        <f t="shared" si="42"/>
        <v>-1.9284414697992695E-3</v>
      </c>
      <c r="BF39" s="1">
        <f t="shared" si="43"/>
        <v>0.30459994542740076</v>
      </c>
      <c r="BG39" s="1">
        <f t="shared" si="44"/>
        <v>-4.9066188467100681E-2</v>
      </c>
      <c r="BH39" s="1">
        <f t="shared" si="45"/>
        <v>-2.9526654955484517</v>
      </c>
      <c r="BI39" s="1">
        <f t="shared" si="46"/>
        <v>-10.554583929946533</v>
      </c>
      <c r="BJ39" s="1">
        <f t="shared" si="39"/>
        <v>3.5921042738188347</v>
      </c>
      <c r="BK39" s="1">
        <f t="shared" si="39"/>
        <v>3.6228456384490637</v>
      </c>
      <c r="BL39" s="1">
        <f t="shared" si="39"/>
        <v>3.5744541262194471</v>
      </c>
      <c r="BM39" s="1">
        <f t="shared" si="39"/>
        <v>3.6511832056348799</v>
      </c>
      <c r="BN39" s="1">
        <f t="shared" si="39"/>
        <v>3.5307891725038427</v>
      </c>
      <c r="BO39" s="1">
        <f t="shared" si="39"/>
        <v>3.7233507881572061</v>
      </c>
      <c r="BP39" s="1">
        <f t="shared" si="39"/>
        <v>3.4227973619715835</v>
      </c>
      <c r="BQ39" s="1">
        <f t="shared" si="47"/>
        <v>3.9198295977066318</v>
      </c>
    </row>
    <row r="40" spans="1:69" x14ac:dyDescent="0.2">
      <c r="A40" s="42" t="s">
        <v>74</v>
      </c>
      <c r="B40" s="35"/>
      <c r="C40" s="43">
        <v>43749.417999999998</v>
      </c>
      <c r="D40" s="43"/>
      <c r="E40" s="1">
        <f t="shared" si="14"/>
        <v>8071.009467785585</v>
      </c>
      <c r="F40" s="1">
        <f t="shared" si="15"/>
        <v>8071</v>
      </c>
      <c r="G40" s="2">
        <f t="shared" si="34"/>
        <v>3.8722799945389852E-3</v>
      </c>
      <c r="I40" s="1">
        <f t="shared" si="35"/>
        <v>3.8722799945389852E-3</v>
      </c>
      <c r="M40" s="1">
        <f t="shared" si="16"/>
        <v>1.0446017840200732E-2</v>
      </c>
      <c r="N40" s="37">
        <f t="shared" si="17"/>
        <v>28730.917999999998</v>
      </c>
      <c r="O40" s="1">
        <f t="shared" si="18"/>
        <v>4.3214029263485545E-5</v>
      </c>
      <c r="Q40" s="117"/>
      <c r="R40" s="117"/>
      <c r="S40" s="117">
        <v>0.1</v>
      </c>
      <c r="T40" s="151"/>
      <c r="U40" s="117"/>
      <c r="V40" s="117"/>
      <c r="W40" s="117"/>
      <c r="X40" s="117"/>
      <c r="Y40" s="117"/>
      <c r="AE40" s="1">
        <f t="shared" si="19"/>
        <v>8071</v>
      </c>
      <c r="AF40" s="1">
        <f t="shared" si="20"/>
        <v>7.5727406831941988E-3</v>
      </c>
      <c r="AG40" s="1">
        <f t="shared" si="21"/>
        <v>6.7455571515455184E-3</v>
      </c>
      <c r="AH40" s="1">
        <f t="shared" si="22"/>
        <v>-6.5737378456617469E-3</v>
      </c>
      <c r="AI40" s="1">
        <f t="shared" si="23"/>
        <v>-3.7004606886552136E-3</v>
      </c>
      <c r="AJ40" s="1">
        <f t="shared" si="24"/>
        <v>1.3693409308282618E-6</v>
      </c>
      <c r="AK40" s="1">
        <f t="shared" si="25"/>
        <v>-6.5737378456617469E-3</v>
      </c>
      <c r="AL40" s="15">
        <f t="shared" si="36"/>
        <v>1.3693409308282618E-5</v>
      </c>
      <c r="AM40" s="1">
        <f t="shared" si="26"/>
        <v>-2.8732771570065337E-3</v>
      </c>
      <c r="AN40" s="1">
        <f t="shared" si="27"/>
        <v>0.3132456815708542</v>
      </c>
      <c r="AO40" s="1">
        <f t="shared" si="28"/>
        <v>-0.10554884713710125</v>
      </c>
      <c r="AP40" s="1">
        <f t="shared" si="29"/>
        <v>-0.17213259141315942</v>
      </c>
      <c r="AQ40" s="1">
        <f t="shared" si="30"/>
        <v>-2.8960055780530136</v>
      </c>
      <c r="AR40" s="1">
        <f t="shared" si="31"/>
        <v>-8.1027786494751535</v>
      </c>
      <c r="AS40" s="1">
        <f t="shared" si="38"/>
        <v>3.7217180135597943</v>
      </c>
      <c r="AT40" s="1">
        <f t="shared" si="38"/>
        <v>3.7443250273640594</v>
      </c>
      <c r="AU40" s="1">
        <f t="shared" si="38"/>
        <v>3.7060584840150854</v>
      </c>
      <c r="AV40" s="1">
        <f t="shared" si="38"/>
        <v>3.7714302594780724</v>
      </c>
      <c r="AW40" s="1">
        <f t="shared" si="38"/>
        <v>3.6613623353635063</v>
      </c>
      <c r="AX40" s="1">
        <f t="shared" si="38"/>
        <v>3.8520016264180583</v>
      </c>
      <c r="AY40" s="1">
        <f t="shared" si="38"/>
        <v>3.5345029467403046</v>
      </c>
      <c r="AZ40" s="1">
        <f t="shared" si="33"/>
        <v>4.123078867364856</v>
      </c>
      <c r="BB40" s="1">
        <v>8000</v>
      </c>
      <c r="BC40" s="1">
        <f t="shared" si="40"/>
        <v>7.3684051879611065E-3</v>
      </c>
      <c r="BD40" s="1">
        <f t="shared" si="41"/>
        <v>1.0179351163263115E-2</v>
      </c>
      <c r="BE40" s="1">
        <f t="shared" si="42"/>
        <v>-2.8109459753020084E-3</v>
      </c>
      <c r="BF40" s="1">
        <f t="shared" si="43"/>
        <v>0.31258463625365729</v>
      </c>
      <c r="BG40" s="1">
        <f t="shared" si="44"/>
        <v>-0.10169946903654173</v>
      </c>
      <c r="BH40" s="1">
        <f t="shared" si="45"/>
        <v>-2.8998757938401614</v>
      </c>
      <c r="BI40" s="1">
        <f t="shared" si="46"/>
        <v>-8.2338181385033344</v>
      </c>
      <c r="BJ40" s="1">
        <f t="shared" si="39"/>
        <v>3.7129833427738781</v>
      </c>
      <c r="BK40" s="1">
        <f t="shared" si="39"/>
        <v>3.7362216175208003</v>
      </c>
      <c r="BL40" s="1">
        <f t="shared" si="39"/>
        <v>3.6971052970033611</v>
      </c>
      <c r="BM40" s="1">
        <f t="shared" si="39"/>
        <v>3.7635512760275591</v>
      </c>
      <c r="BN40" s="1">
        <f t="shared" si="39"/>
        <v>3.6522806810163244</v>
      </c>
      <c r="BO40" s="1">
        <f t="shared" si="39"/>
        <v>3.8438465333990992</v>
      </c>
      <c r="BP40" s="1">
        <f t="shared" si="39"/>
        <v>3.5263841604857169</v>
      </c>
      <c r="BQ40" s="1">
        <f t="shared" si="47"/>
        <v>4.1096048261456835</v>
      </c>
    </row>
    <row r="41" spans="1:69" x14ac:dyDescent="0.2">
      <c r="A41" s="42" t="s">
        <v>80</v>
      </c>
      <c r="B41" s="35" t="s">
        <v>52</v>
      </c>
      <c r="C41" s="43">
        <v>45204.421000000002</v>
      </c>
      <c r="D41" s="43"/>
      <c r="E41" s="1">
        <f t="shared" si="14"/>
        <v>11628.514722368949</v>
      </c>
      <c r="F41" s="1">
        <f t="shared" si="15"/>
        <v>11628.5</v>
      </c>
      <c r="G41" s="2">
        <f t="shared" si="34"/>
        <v>6.0213800024939701E-3</v>
      </c>
      <c r="I41" s="1">
        <f t="shared" si="35"/>
        <v>6.0213800024939701E-3</v>
      </c>
      <c r="M41" s="1">
        <f t="shared" si="16"/>
        <v>2.5852619163829603E-2</v>
      </c>
      <c r="N41" s="37">
        <f t="shared" si="17"/>
        <v>30185.921000000002</v>
      </c>
      <c r="O41" s="1">
        <f t="shared" si="18"/>
        <v>3.93278046674092E-4</v>
      </c>
      <c r="Q41" s="117"/>
      <c r="R41" s="117"/>
      <c r="S41" s="117">
        <v>0.1</v>
      </c>
      <c r="T41" s="151"/>
      <c r="U41" s="117"/>
      <c r="V41" s="117"/>
      <c r="W41" s="117"/>
      <c r="X41" s="117"/>
      <c r="Y41" s="117"/>
      <c r="AE41" s="1">
        <f t="shared" si="19"/>
        <v>11628.5</v>
      </c>
      <c r="AF41" s="1">
        <f t="shared" si="20"/>
        <v>2.0094504886231608E-2</v>
      </c>
      <c r="AG41" s="1">
        <f t="shared" si="21"/>
        <v>1.1779494280091963E-2</v>
      </c>
      <c r="AH41" s="1">
        <f t="shared" si="22"/>
        <v>-1.9831239161335633E-2</v>
      </c>
      <c r="AI41" s="1">
        <f t="shared" si="23"/>
        <v>-1.4073124883737638E-2</v>
      </c>
      <c r="AJ41" s="1">
        <f t="shared" si="24"/>
        <v>1.9805284399327552E-5</v>
      </c>
      <c r="AK41" s="1">
        <f t="shared" si="25"/>
        <v>-1.9831239161335633E-2</v>
      </c>
      <c r="AL41" s="15">
        <f t="shared" si="36"/>
        <v>1.9805284399327552E-4</v>
      </c>
      <c r="AM41" s="1">
        <f t="shared" si="26"/>
        <v>-5.7581142775979931E-3</v>
      </c>
      <c r="AN41" s="1">
        <f t="shared" si="27"/>
        <v>0.36785376143702941</v>
      </c>
      <c r="AO41" s="1">
        <f t="shared" si="28"/>
        <v>-0.32147669861213157</v>
      </c>
      <c r="AP41" s="1">
        <f t="shared" si="29"/>
        <v>-0.31882950926534093</v>
      </c>
      <c r="AQ41" s="1">
        <f t="shared" si="30"/>
        <v>-2.674462838080037</v>
      </c>
      <c r="AR41" s="1">
        <f t="shared" si="31"/>
        <v>-4.2033255008396653</v>
      </c>
      <c r="AS41" s="1">
        <f t="shared" ref="AS41:AY50" si="48">$AZ41+$AG$7*SIN(AT41)</f>
        <v>4.1858381594048168</v>
      </c>
      <c r="AT41" s="1">
        <f t="shared" si="48"/>
        <v>4.1865962209912642</v>
      </c>
      <c r="AU41" s="1">
        <f t="shared" si="48"/>
        <v>4.1844668050938765</v>
      </c>
      <c r="AV41" s="1">
        <f t="shared" si="48"/>
        <v>4.1904683872065771</v>
      </c>
      <c r="AW41" s="1">
        <f t="shared" si="48"/>
        <v>4.1737086810652375</v>
      </c>
      <c r="AX41" s="1">
        <f t="shared" si="48"/>
        <v>4.2218061403524434</v>
      </c>
      <c r="AY41" s="1">
        <f t="shared" si="48"/>
        <v>4.092811615210282</v>
      </c>
      <c r="AZ41" s="1">
        <f t="shared" si="33"/>
        <v>4.7982042425367828</v>
      </c>
      <c r="BB41" s="1">
        <v>9000</v>
      </c>
      <c r="BC41" s="1">
        <f t="shared" si="40"/>
        <v>1.0404022036572272E-2</v>
      </c>
      <c r="BD41" s="1">
        <f t="shared" si="41"/>
        <v>1.4082402936921238E-2</v>
      </c>
      <c r="BE41" s="1">
        <f t="shared" si="42"/>
        <v>-3.6783809003489657E-3</v>
      </c>
      <c r="BF41" s="1">
        <f t="shared" si="43"/>
        <v>0.32316919567083924</v>
      </c>
      <c r="BG41" s="1">
        <f t="shared" si="44"/>
        <v>-0.15732242812918187</v>
      </c>
      <c r="BH41" s="1">
        <f t="shared" si="45"/>
        <v>-2.8437726646305448</v>
      </c>
      <c r="BI41" s="1">
        <f t="shared" si="46"/>
        <v>-6.6657557695283502</v>
      </c>
      <c r="BJ41" s="1">
        <f t="shared" si="39"/>
        <v>3.8377071840047061</v>
      </c>
      <c r="BK41" s="1">
        <f t="shared" si="39"/>
        <v>3.8519202821605232</v>
      </c>
      <c r="BL41" s="1">
        <f t="shared" si="39"/>
        <v>3.8257331243060917</v>
      </c>
      <c r="BM41" s="1">
        <f t="shared" si="39"/>
        <v>3.874448154199742</v>
      </c>
      <c r="BN41" s="1">
        <f t="shared" si="39"/>
        <v>3.7853288111323176</v>
      </c>
      <c r="BO41" s="1">
        <f t="shared" si="39"/>
        <v>3.954171918055772</v>
      </c>
      <c r="BP41" s="1">
        <f t="shared" si="39"/>
        <v>3.6509124763223486</v>
      </c>
      <c r="BQ41" s="1">
        <f t="shared" si="47"/>
        <v>4.2993800545847352</v>
      </c>
    </row>
    <row r="42" spans="1:69" x14ac:dyDescent="0.2">
      <c r="A42" s="42" t="s">
        <v>83</v>
      </c>
      <c r="B42" s="35" t="s">
        <v>52</v>
      </c>
      <c r="C42" s="43">
        <v>45932.434000000001</v>
      </c>
      <c r="D42" s="43"/>
      <c r="E42" s="1">
        <f t="shared" si="14"/>
        <v>13408.517975217903</v>
      </c>
      <c r="F42" s="1">
        <f t="shared" si="15"/>
        <v>13408.5</v>
      </c>
      <c r="G42" s="2">
        <f>+C42-(C$7+F42*C$8)+T42*I$9</f>
        <v>7.3517799974069931E-3</v>
      </c>
      <c r="I42" s="1">
        <f t="shared" si="35"/>
        <v>7.3517799974069931E-3</v>
      </c>
      <c r="M42" s="1">
        <f t="shared" si="16"/>
        <v>3.5066553581152134E-2</v>
      </c>
      <c r="N42" s="37">
        <f t="shared" si="17"/>
        <v>30913.934000000001</v>
      </c>
      <c r="O42" s="1">
        <f t="shared" si="18"/>
        <v>7.6810867479825751E-4</v>
      </c>
      <c r="Q42" s="117"/>
      <c r="R42" s="117"/>
      <c r="S42" s="117">
        <v>0.1</v>
      </c>
      <c r="T42" s="151"/>
      <c r="U42" s="117"/>
      <c r="V42" s="117"/>
      <c r="W42" s="117"/>
      <c r="X42" s="117"/>
      <c r="Y42" s="117"/>
      <c r="AE42" s="1">
        <f t="shared" si="19"/>
        <v>13408.5</v>
      </c>
      <c r="AF42" s="1">
        <f t="shared" si="20"/>
        <v>2.8174347290320655E-2</v>
      </c>
      <c r="AG42" s="1">
        <f t="shared" si="21"/>
        <v>1.4243986288238471E-2</v>
      </c>
      <c r="AH42" s="1">
        <f t="shared" si="22"/>
        <v>-2.7714773583745141E-2</v>
      </c>
      <c r="AI42" s="1">
        <f t="shared" si="23"/>
        <v>-2.0822567292913662E-2</v>
      </c>
      <c r="AJ42" s="1">
        <f t="shared" si="24"/>
        <v>4.3357930866791782E-5</v>
      </c>
      <c r="AK42" s="1">
        <f t="shared" si="25"/>
        <v>-2.7714773583745141E-2</v>
      </c>
      <c r="AL42" s="15">
        <f t="shared" si="36"/>
        <v>4.3357930866791779E-4</v>
      </c>
      <c r="AM42" s="1">
        <f t="shared" si="26"/>
        <v>-6.8922062908314792E-3</v>
      </c>
      <c r="AN42" s="1">
        <f t="shared" si="27"/>
        <v>0.42181953936502536</v>
      </c>
      <c r="AO42" s="1">
        <f t="shared" si="28"/>
        <v>-0.45768305673949017</v>
      </c>
      <c r="AP42" s="1">
        <f t="shared" si="29"/>
        <v>-0.40861776496821423</v>
      </c>
      <c r="AQ42" s="1">
        <f t="shared" si="30"/>
        <v>-2.5263638447733077</v>
      </c>
      <c r="AR42" s="1">
        <f t="shared" si="31"/>
        <v>-3.1476321860045848</v>
      </c>
      <c r="AS42" s="1">
        <f t="shared" si="48"/>
        <v>4.4518937973308361</v>
      </c>
      <c r="AT42" s="1">
        <f t="shared" si="48"/>
        <v>4.4518851562210164</v>
      </c>
      <c r="AU42" s="1">
        <f t="shared" si="48"/>
        <v>4.4519325460574173</v>
      </c>
      <c r="AV42" s="1">
        <f t="shared" si="48"/>
        <v>4.4516727527931597</v>
      </c>
      <c r="AW42" s="1">
        <f t="shared" si="48"/>
        <v>4.4531000765688598</v>
      </c>
      <c r="AX42" s="1">
        <f t="shared" si="48"/>
        <v>4.4453502870057786</v>
      </c>
      <c r="AY42" s="1">
        <f t="shared" si="48"/>
        <v>4.4905869328547121</v>
      </c>
      <c r="AZ42" s="1">
        <f t="shared" si="33"/>
        <v>5.1360041491582944</v>
      </c>
      <c r="BB42" s="1">
        <v>10000</v>
      </c>
      <c r="BC42" s="1">
        <f t="shared" si="40"/>
        <v>1.3790650354570624E-2</v>
      </c>
      <c r="BD42" s="1">
        <f t="shared" si="41"/>
        <v>1.8302318186135681E-2</v>
      </c>
      <c r="BE42" s="1">
        <f t="shared" si="42"/>
        <v>-4.5116678315650569E-3</v>
      </c>
      <c r="BF42" s="1">
        <f t="shared" si="43"/>
        <v>0.33683557121109164</v>
      </c>
      <c r="BG42" s="1">
        <f t="shared" si="44"/>
        <v>-0.21622024588825225</v>
      </c>
      <c r="BH42" s="1">
        <f t="shared" si="45"/>
        <v>-2.7838099252146193</v>
      </c>
      <c r="BI42" s="1">
        <f t="shared" si="46"/>
        <v>-5.5302266989880886</v>
      </c>
      <c r="BJ42" s="1">
        <f t="shared" ref="BJ42:BP51" si="49">$BQ42+$AG$7*SIN(BK42)</f>
        <v>3.9661256624926042</v>
      </c>
      <c r="BK42" s="1">
        <f t="shared" si="49"/>
        <v>3.9727983383270029</v>
      </c>
      <c r="BL42" s="1">
        <f t="shared" si="49"/>
        <v>3.9589199004719662</v>
      </c>
      <c r="BM42" s="1">
        <f t="shared" si="49"/>
        <v>3.988026725542781</v>
      </c>
      <c r="BN42" s="1">
        <f t="shared" si="49"/>
        <v>3.927986844759074</v>
      </c>
      <c r="BO42" s="1">
        <f t="shared" si="49"/>
        <v>4.0566754345086089</v>
      </c>
      <c r="BP42" s="1">
        <f t="shared" si="49"/>
        <v>3.7987251094386045</v>
      </c>
      <c r="BQ42" s="1">
        <f t="shared" si="47"/>
        <v>4.4891552830237869</v>
      </c>
    </row>
    <row r="43" spans="1:69" x14ac:dyDescent="0.2">
      <c r="A43" s="22" t="s">
        <v>95</v>
      </c>
      <c r="B43" s="22" t="s">
        <v>54</v>
      </c>
      <c r="C43" s="24">
        <v>46964.534</v>
      </c>
      <c r="D43" s="24" t="s">
        <v>38</v>
      </c>
      <c r="E43" s="1">
        <f t="shared" si="14"/>
        <v>15932.018733123881</v>
      </c>
      <c r="F43" s="1">
        <f t="shared" si="15"/>
        <v>15932</v>
      </c>
      <c r="G43" s="2">
        <f t="shared" ref="G43:G106" si="50">+C43-(C$7+F43*C$8)+T43*I$9</f>
        <v>7.6617599988821894E-3</v>
      </c>
      <c r="I43" s="1">
        <f t="shared" si="35"/>
        <v>7.6617599988821894E-3</v>
      </c>
      <c r="M43" s="1">
        <f t="shared" si="16"/>
        <v>4.9849667363318077E-2</v>
      </c>
      <c r="N43" s="37">
        <f t="shared" si="17"/>
        <v>31946.034</v>
      </c>
      <c r="O43" s="1">
        <f t="shared" si="18"/>
        <v>1.7798195277902238E-3</v>
      </c>
      <c r="Q43" s="117"/>
      <c r="R43" s="117"/>
      <c r="S43" s="117">
        <v>0.1</v>
      </c>
      <c r="T43" s="151"/>
      <c r="U43" s="117"/>
      <c r="V43" s="117"/>
      <c r="W43" s="117"/>
      <c r="X43" s="117"/>
      <c r="Y43" s="117"/>
      <c r="AE43" s="1">
        <f t="shared" si="19"/>
        <v>15932</v>
      </c>
      <c r="AF43" s="1">
        <f t="shared" si="20"/>
        <v>4.2169107909784571E-2</v>
      </c>
      <c r="AG43" s="1">
        <f t="shared" si="21"/>
        <v>1.5342319452415697E-2</v>
      </c>
      <c r="AH43" s="1">
        <f t="shared" si="22"/>
        <v>-4.2187907364435888E-2</v>
      </c>
      <c r="AI43" s="1">
        <f t="shared" si="23"/>
        <v>-3.4507347910902382E-2</v>
      </c>
      <c r="AJ43" s="1">
        <f t="shared" si="24"/>
        <v>1.190757059844059E-4</v>
      </c>
      <c r="AK43" s="1">
        <f t="shared" si="25"/>
        <v>-4.2187907364435888E-2</v>
      </c>
      <c r="AL43" s="15">
        <f t="shared" si="36"/>
        <v>1.1907570598440589E-3</v>
      </c>
      <c r="AM43" s="1">
        <f t="shared" si="26"/>
        <v>-7.6805594535335076E-3</v>
      </c>
      <c r="AN43" s="1">
        <f t="shared" si="27"/>
        <v>0.58513297040181067</v>
      </c>
      <c r="AO43" s="1">
        <f t="shared" si="28"/>
        <v>-0.72074465118459774</v>
      </c>
      <c r="AP43" s="1">
        <f t="shared" si="29"/>
        <v>-0.5737128817274938</v>
      </c>
      <c r="AQ43" s="1">
        <f t="shared" si="30"/>
        <v>-2.1968754515041371</v>
      </c>
      <c r="AR43" s="1">
        <f t="shared" si="31"/>
        <v>-1.9571897956507252</v>
      </c>
      <c r="AS43" s="1">
        <f t="shared" si="48"/>
        <v>4.9224748577879822</v>
      </c>
      <c r="AT43" s="1">
        <f t="shared" si="48"/>
        <v>4.9225029154545714</v>
      </c>
      <c r="AU43" s="1">
        <f t="shared" si="48"/>
        <v>4.9226928358439919</v>
      </c>
      <c r="AV43" s="1">
        <f t="shared" si="48"/>
        <v>4.9239739776012366</v>
      </c>
      <c r="AW43" s="1">
        <f t="shared" si="48"/>
        <v>4.9324242559956506</v>
      </c>
      <c r="AX43" s="1">
        <f t="shared" si="48"/>
        <v>4.9817005468717728</v>
      </c>
      <c r="AY43" s="1">
        <f t="shared" si="48"/>
        <v>5.1761984026734789</v>
      </c>
      <c r="AZ43" s="1">
        <f t="shared" si="33"/>
        <v>5.614901938124242</v>
      </c>
      <c r="BB43" s="1">
        <v>11000</v>
      </c>
      <c r="BC43" s="1">
        <f t="shared" si="40"/>
        <v>1.7543079725168071E-2</v>
      </c>
      <c r="BD43" s="1">
        <f t="shared" si="41"/>
        <v>2.2839096910906444E-2</v>
      </c>
      <c r="BE43" s="1">
        <f t="shared" si="42"/>
        <v>-5.2960171857383718E-3</v>
      </c>
      <c r="BF43" s="1">
        <f t="shared" si="43"/>
        <v>0.35434393580318135</v>
      </c>
      <c r="BG43" s="1">
        <f t="shared" si="44"/>
        <v>-0.27919191570750918</v>
      </c>
      <c r="BH43" s="1">
        <f t="shared" si="45"/>
        <v>-2.7187989351660198</v>
      </c>
      <c r="BI43" s="1">
        <f t="shared" si="46"/>
        <v>-4.659762797940961</v>
      </c>
      <c r="BJ43" s="1">
        <f t="shared" si="49"/>
        <v>4.0990931357786966</v>
      </c>
      <c r="BK43" s="1">
        <f t="shared" si="49"/>
        <v>4.1012268094075646</v>
      </c>
      <c r="BL43" s="1">
        <f t="shared" si="49"/>
        <v>4.0959943735283906</v>
      </c>
      <c r="BM43" s="1">
        <f t="shared" si="49"/>
        <v>4.1088963365800737</v>
      </c>
      <c r="BN43" s="1">
        <f t="shared" si="49"/>
        <v>4.0774962571096376</v>
      </c>
      <c r="BO43" s="1">
        <f t="shared" si="49"/>
        <v>4.1566026916249967</v>
      </c>
      <c r="BP43" s="1">
        <f t="shared" si="49"/>
        <v>3.971328797281545</v>
      </c>
      <c r="BQ43" s="1">
        <f t="shared" si="47"/>
        <v>4.6789305114628386</v>
      </c>
    </row>
    <row r="44" spans="1:69" x14ac:dyDescent="0.2">
      <c r="A44" s="42" t="s">
        <v>73</v>
      </c>
      <c r="B44" s="35"/>
      <c r="C44" s="43">
        <v>43369.466</v>
      </c>
      <c r="D44" s="43"/>
      <c r="E44" s="1">
        <f t="shared" si="14"/>
        <v>7142.0208426834743</v>
      </c>
      <c r="F44" s="1">
        <f t="shared" si="15"/>
        <v>7142</v>
      </c>
      <c r="G44" s="2">
        <f t="shared" si="50"/>
        <v>8.5245599984773435E-3</v>
      </c>
      <c r="I44" s="1">
        <f t="shared" si="35"/>
        <v>8.5245599984773435E-3</v>
      </c>
      <c r="M44" s="1">
        <f t="shared" si="16"/>
        <v>7.0830989142878255E-3</v>
      </c>
      <c r="N44" s="37">
        <f t="shared" si="17"/>
        <v>28350.966</v>
      </c>
      <c r="O44" s="1">
        <f t="shared" si="18"/>
        <v>2.0778100572328208E-6</v>
      </c>
      <c r="Q44" s="117"/>
      <c r="R44" s="117"/>
      <c r="S44" s="117">
        <v>0.1</v>
      </c>
      <c r="T44" s="151"/>
      <c r="U44" s="117">
        <v>2.7250583421529297E-10</v>
      </c>
      <c r="V44" s="117">
        <v>1.3384112055065355E-20</v>
      </c>
      <c r="W44" s="117">
        <v>6.0845117022228863E-28</v>
      </c>
      <c r="X44" s="117">
        <v>4.1553004054353104E-11</v>
      </c>
      <c r="Y44" s="117">
        <v>8.9219024875114109E-7</v>
      </c>
      <c r="Z44" s="1">
        <v>5.0104224020054867E-3</v>
      </c>
      <c r="AA44" s="1">
        <v>4.0332596024528204E-2</v>
      </c>
      <c r="AB44" s="1">
        <v>4614.4564090754038</v>
      </c>
      <c r="AC44" s="1">
        <v>1.2474100356339961E-6</v>
      </c>
      <c r="AD44" s="1">
        <v>7.097543699044265E-10</v>
      </c>
      <c r="AE44" s="1">
        <f t="shared" si="19"/>
        <v>7142</v>
      </c>
      <c r="AF44" s="1">
        <f t="shared" si="20"/>
        <v>5.0292255339919895E-3</v>
      </c>
      <c r="AG44" s="1">
        <f t="shared" si="21"/>
        <v>1.0578433378773179E-2</v>
      </c>
      <c r="AH44" s="1">
        <f t="shared" si="22"/>
        <v>1.441461084189518E-3</v>
      </c>
      <c r="AI44" s="1">
        <f t="shared" si="23"/>
        <v>3.4953344644853539E-3</v>
      </c>
      <c r="AJ44" s="1">
        <f t="shared" si="24"/>
        <v>1.2217363018619117E-6</v>
      </c>
      <c r="AK44" s="1">
        <f t="shared" si="25"/>
        <v>1.441461084189518E-3</v>
      </c>
      <c r="AL44" s="15">
        <f t="shared" si="36"/>
        <v>1.2217363018619115E-5</v>
      </c>
      <c r="AM44" s="1">
        <f t="shared" si="26"/>
        <v>-2.0538733802958355E-3</v>
      </c>
      <c r="AN44" s="1">
        <f t="shared" si="27"/>
        <v>0.30558971516182387</v>
      </c>
      <c r="AO44" s="1">
        <f t="shared" si="28"/>
        <v>-5.6360360680367282E-2</v>
      </c>
      <c r="AP44" s="1">
        <f t="shared" si="29"/>
        <v>-0.13804158510627623</v>
      </c>
      <c r="AQ44" s="1">
        <f t="shared" si="30"/>
        <v>-2.9453611516735623</v>
      </c>
      <c r="AR44" s="1">
        <f t="shared" si="31"/>
        <v>-10.159317222492875</v>
      </c>
      <c r="AS44" s="1">
        <f t="shared" si="48"/>
        <v>3.6090120991465349</v>
      </c>
      <c r="AT44" s="1">
        <f t="shared" si="48"/>
        <v>3.6389120850565009</v>
      </c>
      <c r="AU44" s="1">
        <f t="shared" si="48"/>
        <v>3.5914528665897523</v>
      </c>
      <c r="AV44" s="1">
        <f t="shared" si="48"/>
        <v>3.667355127542069</v>
      </c>
      <c r="AW44" s="1">
        <f t="shared" si="48"/>
        <v>3.547296701678075</v>
      </c>
      <c r="AX44" s="1">
        <f t="shared" si="48"/>
        <v>3.7411054372923651</v>
      </c>
      <c r="AY44" s="1">
        <f t="shared" si="48"/>
        <v>3.4363402617758556</v>
      </c>
      <c r="AZ44" s="1">
        <f t="shared" si="33"/>
        <v>3.9467776801449768</v>
      </c>
      <c r="BB44" s="1">
        <v>12000</v>
      </c>
      <c r="BC44" s="1">
        <f t="shared" si="40"/>
        <v>2.1674573291400257E-2</v>
      </c>
      <c r="BD44" s="1">
        <f t="shared" si="41"/>
        <v>2.769273911123353E-2</v>
      </c>
      <c r="BE44" s="1">
        <f t="shared" si="42"/>
        <v>-6.0181658198332722E-3</v>
      </c>
      <c r="BF44" s="1">
        <f t="shared" si="43"/>
        <v>0.37696492031490503</v>
      </c>
      <c r="BG44" s="1">
        <f t="shared" si="44"/>
        <v>-0.34768617241528721</v>
      </c>
      <c r="BH44" s="1">
        <f t="shared" si="45"/>
        <v>-2.6466492128142276</v>
      </c>
      <c r="BI44" s="1">
        <f t="shared" si="46"/>
        <v>-3.9580364101545329</v>
      </c>
      <c r="BJ44" s="1">
        <f t="shared" si="49"/>
        <v>4.2385905931245373</v>
      </c>
      <c r="BK44" s="1">
        <f t="shared" si="49"/>
        <v>4.2389283910503019</v>
      </c>
      <c r="BL44" s="1">
        <f t="shared" si="49"/>
        <v>4.2378830765362414</v>
      </c>
      <c r="BM44" s="1">
        <f t="shared" si="49"/>
        <v>4.2411247414922446</v>
      </c>
      <c r="BN44" s="1">
        <f t="shared" si="49"/>
        <v>4.2311376354392065</v>
      </c>
      <c r="BO44" s="1">
        <f t="shared" si="49"/>
        <v>4.2625623667592087</v>
      </c>
      <c r="BP44" s="1">
        <f t="shared" si="49"/>
        <v>4.1693401128500716</v>
      </c>
      <c r="BQ44" s="1">
        <f t="shared" si="47"/>
        <v>4.8687057399018903</v>
      </c>
    </row>
    <row r="45" spans="1:69" x14ac:dyDescent="0.2">
      <c r="A45" s="42" t="s">
        <v>83</v>
      </c>
      <c r="B45" s="35" t="s">
        <v>52</v>
      </c>
      <c r="C45" s="43">
        <v>45933.459000000003</v>
      </c>
      <c r="D45" s="43"/>
      <c r="E45" s="1">
        <f t="shared" si="14"/>
        <v>13411.024116363971</v>
      </c>
      <c r="F45" s="1">
        <f t="shared" si="15"/>
        <v>13411</v>
      </c>
      <c r="G45" s="2">
        <f t="shared" si="50"/>
        <v>9.8634800015133806E-3</v>
      </c>
      <c r="I45" s="1">
        <f t="shared" si="35"/>
        <v>9.8634800015133806E-3</v>
      </c>
      <c r="M45" s="1">
        <f t="shared" si="16"/>
        <v>3.5080200511709056E-2</v>
      </c>
      <c r="N45" s="37">
        <f t="shared" si="17"/>
        <v>30914.959000000003</v>
      </c>
      <c r="O45" s="1">
        <f t="shared" si="18"/>
        <v>6.3588299328932324E-4</v>
      </c>
      <c r="Q45" s="117"/>
      <c r="R45" s="117"/>
      <c r="S45" s="117">
        <v>0.1</v>
      </c>
      <c r="T45" s="151"/>
      <c r="U45" s="117"/>
      <c r="V45" s="117"/>
      <c r="W45" s="117"/>
      <c r="X45" s="117"/>
      <c r="Y45" s="117"/>
      <c r="AE45" s="1">
        <f t="shared" si="19"/>
        <v>13411</v>
      </c>
      <c r="AF45" s="1">
        <f t="shared" si="20"/>
        <v>2.8186633935544284E-2</v>
      </c>
      <c r="AG45" s="1">
        <f t="shared" si="21"/>
        <v>1.6757046577678153E-2</v>
      </c>
      <c r="AH45" s="1">
        <f t="shared" si="22"/>
        <v>-2.5216720510195675E-2</v>
      </c>
      <c r="AI45" s="1">
        <f t="shared" si="23"/>
        <v>-1.8323153934030903E-2</v>
      </c>
      <c r="AJ45" s="1">
        <f t="shared" si="24"/>
        <v>3.3573797009019219E-5</v>
      </c>
      <c r="AK45" s="1">
        <f t="shared" si="25"/>
        <v>-2.5216720510195675E-2</v>
      </c>
      <c r="AL45" s="15">
        <f t="shared" si="36"/>
        <v>3.3573797009019216E-4</v>
      </c>
      <c r="AM45" s="1">
        <f t="shared" si="26"/>
        <v>-6.8935665761647733E-3</v>
      </c>
      <c r="AN45" s="1">
        <f t="shared" si="27"/>
        <v>0.4219175128582564</v>
      </c>
      <c r="AO45" s="1">
        <f t="shared" si="28"/>
        <v>-0.4578961889256461</v>
      </c>
      <c r="AP45" s="1">
        <f t="shared" si="29"/>
        <v>-0.40875635893244039</v>
      </c>
      <c r="AQ45" s="1">
        <f t="shared" si="30"/>
        <v>-2.5261241173586586</v>
      </c>
      <c r="AR45" s="1">
        <f t="shared" si="31"/>
        <v>-3.1463252551051828</v>
      </c>
      <c r="AS45" s="1">
        <f t="shared" si="48"/>
        <v>4.4522951047533663</v>
      </c>
      <c r="AT45" s="1">
        <f t="shared" si="48"/>
        <v>4.4522864880207083</v>
      </c>
      <c r="AU45" s="1">
        <f t="shared" si="48"/>
        <v>4.4523338154278811</v>
      </c>
      <c r="AV45" s="1">
        <f t="shared" si="48"/>
        <v>4.4520739733812054</v>
      </c>
      <c r="AW45" s="1">
        <f t="shared" si="48"/>
        <v>4.4535037281911638</v>
      </c>
      <c r="AX45" s="1">
        <f t="shared" si="48"/>
        <v>4.445729443831782</v>
      </c>
      <c r="AY45" s="1">
        <f t="shared" si="48"/>
        <v>4.4911995186836542</v>
      </c>
      <c r="AZ45" s="1">
        <f t="shared" si="33"/>
        <v>5.1364785872293925</v>
      </c>
      <c r="BB45" s="1">
        <v>13000</v>
      </c>
      <c r="BC45" s="1">
        <f t="shared" si="40"/>
        <v>2.6203464298974879E-2</v>
      </c>
      <c r="BD45" s="1">
        <f t="shared" si="41"/>
        <v>3.2863244787116934E-2</v>
      </c>
      <c r="BE45" s="1">
        <f t="shared" si="42"/>
        <v>-6.6597804881420542E-3</v>
      </c>
      <c r="BF45" s="1">
        <f t="shared" si="43"/>
        <v>0.40680716776646142</v>
      </c>
      <c r="BG45" s="1">
        <f t="shared" si="44"/>
        <v>-0.42379466639066626</v>
      </c>
      <c r="BH45" s="1">
        <f t="shared" si="45"/>
        <v>-2.564120667762571</v>
      </c>
      <c r="BI45" s="1">
        <f t="shared" si="46"/>
        <v>-3.3665869336042973</v>
      </c>
      <c r="BJ45" s="1">
        <f t="shared" si="49"/>
        <v>4.3875178535246135</v>
      </c>
      <c r="BK45" s="1">
        <f t="shared" si="49"/>
        <v>4.3875143011654201</v>
      </c>
      <c r="BL45" s="1">
        <f t="shared" si="49"/>
        <v>4.3875300209173487</v>
      </c>
      <c r="BM45" s="1">
        <f t="shared" si="49"/>
        <v>4.3874604640851871</v>
      </c>
      <c r="BN45" s="1">
        <f t="shared" si="49"/>
        <v>4.3877683484096783</v>
      </c>
      <c r="BO45" s="1">
        <f t="shared" si="49"/>
        <v>4.3864076652886936</v>
      </c>
      <c r="BP45" s="1">
        <f t="shared" si="49"/>
        <v>4.3924633256060766</v>
      </c>
      <c r="BQ45" s="1">
        <f t="shared" si="47"/>
        <v>5.058480968340942</v>
      </c>
    </row>
    <row r="46" spans="1:69" x14ac:dyDescent="0.2">
      <c r="A46" s="42" t="s">
        <v>75</v>
      </c>
      <c r="B46" s="35"/>
      <c r="C46" s="43">
        <v>43765.375</v>
      </c>
      <c r="D46" s="43" t="s">
        <v>38</v>
      </c>
      <c r="E46" s="1">
        <f t="shared" si="14"/>
        <v>8110.0245841443784</v>
      </c>
      <c r="F46" s="1">
        <f t="shared" si="15"/>
        <v>8110</v>
      </c>
      <c r="G46" s="2">
        <f t="shared" si="50"/>
        <v>1.0054799997305963E-2</v>
      </c>
      <c r="I46" s="1">
        <f t="shared" si="35"/>
        <v>1.0054799997305963E-2</v>
      </c>
      <c r="M46" s="1">
        <f t="shared" si="16"/>
        <v>1.0593176391237025E-2</v>
      </c>
      <c r="N46" s="37">
        <f t="shared" si="17"/>
        <v>28746.875</v>
      </c>
      <c r="O46" s="1">
        <f t="shared" si="18"/>
        <v>2.8984914154221356E-7</v>
      </c>
      <c r="Q46" s="117"/>
      <c r="R46" s="117"/>
      <c r="S46" s="117">
        <v>0.1</v>
      </c>
      <c r="T46" s="151"/>
      <c r="U46" s="117"/>
      <c r="V46" s="117"/>
      <c r="W46" s="117"/>
      <c r="X46" s="117"/>
      <c r="Y46" s="117"/>
      <c r="AE46" s="1">
        <f t="shared" si="19"/>
        <v>8110</v>
      </c>
      <c r="AF46" s="1">
        <f t="shared" si="20"/>
        <v>7.6856964531835745E-3</v>
      </c>
      <c r="AG46" s="1">
        <f t="shared" si="21"/>
        <v>1.2962279935359413E-2</v>
      </c>
      <c r="AH46" s="1">
        <f t="shared" si="22"/>
        <v>-5.3837639393106151E-4</v>
      </c>
      <c r="AI46" s="1">
        <f t="shared" si="23"/>
        <v>2.3691035441223886E-3</v>
      </c>
      <c r="AJ46" s="1">
        <f t="shared" si="24"/>
        <v>5.6126516027732628E-7</v>
      </c>
      <c r="AK46" s="1">
        <f t="shared" si="25"/>
        <v>-5.3837639393106151E-4</v>
      </c>
      <c r="AL46" s="15">
        <f t="shared" si="36"/>
        <v>5.6126516027732624E-6</v>
      </c>
      <c r="AM46" s="1">
        <f t="shared" si="26"/>
        <v>-2.9074799380534502E-3</v>
      </c>
      <c r="AN46" s="1">
        <f t="shared" si="27"/>
        <v>0.31361439980566408</v>
      </c>
      <c r="AO46" s="1">
        <f t="shared" si="28"/>
        <v>-0.10766967606028487</v>
      </c>
      <c r="AP46" s="1">
        <f t="shared" si="29"/>
        <v>-0.17359703555519443</v>
      </c>
      <c r="AQ46" s="1">
        <f t="shared" si="30"/>
        <v>-2.8938725928168401</v>
      </c>
      <c r="AR46" s="1">
        <f t="shared" si="31"/>
        <v>-8.0323005740684525</v>
      </c>
      <c r="AS46" s="1">
        <f t="shared" si="48"/>
        <v>3.7265240189404221</v>
      </c>
      <c r="AT46" s="1">
        <f t="shared" si="48"/>
        <v>3.7487815397462274</v>
      </c>
      <c r="AU46" s="1">
        <f t="shared" si="48"/>
        <v>3.7109890894606248</v>
      </c>
      <c r="AV46" s="1">
        <f t="shared" si="48"/>
        <v>3.7757552412860624</v>
      </c>
      <c r="AW46" s="1">
        <f t="shared" si="48"/>
        <v>3.6663756926756457</v>
      </c>
      <c r="AX46" s="1">
        <f t="shared" si="48"/>
        <v>3.8564591227777072</v>
      </c>
      <c r="AY46" s="1">
        <f t="shared" si="48"/>
        <v>3.5390079679864579</v>
      </c>
      <c r="AZ46" s="1">
        <f t="shared" si="33"/>
        <v>4.1304801012739789</v>
      </c>
      <c r="BB46" s="1">
        <v>14000</v>
      </c>
      <c r="BC46" s="1">
        <f t="shared" si="40"/>
        <v>3.1160437733020217E-2</v>
      </c>
      <c r="BD46" s="1">
        <f t="shared" si="41"/>
        <v>3.8350613938556655E-2</v>
      </c>
      <c r="BE46" s="1">
        <f t="shared" si="42"/>
        <v>-7.1901762055364372E-3</v>
      </c>
      <c r="BF46" s="1">
        <f t="shared" si="43"/>
        <v>0.44740612124048296</v>
      </c>
      <c r="BG46" s="1">
        <f t="shared" si="44"/>
        <v>-0.51025953262064605</v>
      </c>
      <c r="BH46" s="1">
        <f t="shared" si="45"/>
        <v>-2.466264854905452</v>
      </c>
      <c r="BI46" s="1">
        <f t="shared" si="46"/>
        <v>-2.8481051920789229</v>
      </c>
      <c r="BJ46" s="1">
        <f t="shared" si="49"/>
        <v>4.5496168305253759</v>
      </c>
      <c r="BK46" s="1">
        <f t="shared" si="49"/>
        <v>4.5496153565379407</v>
      </c>
      <c r="BL46" s="1">
        <f t="shared" si="49"/>
        <v>4.5496282039073659</v>
      </c>
      <c r="BM46" s="1">
        <f t="shared" si="49"/>
        <v>4.5495162591838705</v>
      </c>
      <c r="BN46" s="1">
        <f t="shared" si="49"/>
        <v>4.5504942605023464</v>
      </c>
      <c r="BO46" s="1">
        <f t="shared" si="49"/>
        <v>4.5421380705426255</v>
      </c>
      <c r="BP46" s="1">
        <f t="shared" si="49"/>
        <v>4.6395010201759916</v>
      </c>
      <c r="BQ46" s="1">
        <f t="shared" si="47"/>
        <v>5.2482561967799937</v>
      </c>
    </row>
    <row r="47" spans="1:69" x14ac:dyDescent="0.2">
      <c r="A47" s="22" t="s">
        <v>90</v>
      </c>
      <c r="B47" s="22" t="s">
        <v>54</v>
      </c>
      <c r="C47" s="24">
        <v>46293.377999999997</v>
      </c>
      <c r="D47" s="24" t="s">
        <v>38</v>
      </c>
      <c r="E47" s="1">
        <f t="shared" si="14"/>
        <v>14291.031740901079</v>
      </c>
      <c r="F47" s="1">
        <f t="shared" si="15"/>
        <v>14291</v>
      </c>
      <c r="G47" s="2">
        <f t="shared" si="50"/>
        <v>1.2981879990547895E-2</v>
      </c>
      <c r="I47" s="1">
        <f t="shared" si="35"/>
        <v>1.2981879990547895E-2</v>
      </c>
      <c r="M47" s="1">
        <f t="shared" si="16"/>
        <v>4.0006958155305854E-2</v>
      </c>
      <c r="N47" s="37">
        <f t="shared" si="17"/>
        <v>31274.877999999997</v>
      </c>
      <c r="O47" s="1">
        <f t="shared" si="18"/>
        <v>7.3035484981127735E-4</v>
      </c>
      <c r="Q47" s="117"/>
      <c r="R47" s="117"/>
      <c r="S47" s="117">
        <v>0.1</v>
      </c>
      <c r="T47" s="151"/>
      <c r="U47" s="117"/>
      <c r="V47" s="117"/>
      <c r="W47" s="117"/>
      <c r="X47" s="117"/>
      <c r="Y47" s="117"/>
      <c r="AE47" s="1">
        <f t="shared" si="19"/>
        <v>14291</v>
      </c>
      <c r="AF47" s="1">
        <f t="shared" si="20"/>
        <v>3.2689918158397335E-2</v>
      </c>
      <c r="AG47" s="1">
        <f t="shared" si="21"/>
        <v>2.0298919987456417E-2</v>
      </c>
      <c r="AH47" s="1">
        <f t="shared" si="22"/>
        <v>-2.7025078164757958E-2</v>
      </c>
      <c r="AI47" s="1">
        <f t="shared" si="23"/>
        <v>-1.970803816784944E-2</v>
      </c>
      <c r="AJ47" s="1">
        <f t="shared" si="24"/>
        <v>3.8840676842541033E-5</v>
      </c>
      <c r="AK47" s="1">
        <f t="shared" si="25"/>
        <v>-2.7025078164757958E-2</v>
      </c>
      <c r="AL47" s="15">
        <f t="shared" si="36"/>
        <v>3.8840676842541032E-4</v>
      </c>
      <c r="AM47" s="1">
        <f t="shared" si="26"/>
        <v>-7.317039996908521E-3</v>
      </c>
      <c r="AN47" s="1">
        <f t="shared" si="27"/>
        <v>0.46203627896612287</v>
      </c>
      <c r="AO47" s="1">
        <f t="shared" si="28"/>
        <v>-0.53785550012814198</v>
      </c>
      <c r="AP47" s="1">
        <f t="shared" si="29"/>
        <v>-0.46027834813194829</v>
      </c>
      <c r="AQ47" s="1">
        <f t="shared" si="30"/>
        <v>-2.433860132925902</v>
      </c>
      <c r="AR47" s="1">
        <f t="shared" si="31"/>
        <v>-2.7069743650616584</v>
      </c>
      <c r="AS47" s="1">
        <f t="shared" si="48"/>
        <v>4.5999533010787292</v>
      </c>
      <c r="AT47" s="1">
        <f t="shared" si="48"/>
        <v>4.5999531055834195</v>
      </c>
      <c r="AU47" s="1">
        <f t="shared" si="48"/>
        <v>4.5999555666286289</v>
      </c>
      <c r="AV47" s="1">
        <f t="shared" si="48"/>
        <v>4.5999245890118328</v>
      </c>
      <c r="AW47" s="1">
        <f t="shared" si="48"/>
        <v>4.6003151315936162</v>
      </c>
      <c r="AX47" s="1">
        <f t="shared" si="48"/>
        <v>4.5954864857443711</v>
      </c>
      <c r="AY47" s="1">
        <f t="shared" si="48"/>
        <v>4.7156068921760745</v>
      </c>
      <c r="AZ47" s="1">
        <f t="shared" si="33"/>
        <v>5.303480788255758</v>
      </c>
      <c r="BB47" s="1">
        <v>15000</v>
      </c>
      <c r="BC47" s="1">
        <f t="shared" si="40"/>
        <v>3.6596307274335396E-2</v>
      </c>
      <c r="BD47" s="1">
        <f t="shared" si="41"/>
        <v>4.4154846565552699E-2</v>
      </c>
      <c r="BE47" s="1">
        <f t="shared" si="42"/>
        <v>-7.5585392912173041E-3</v>
      </c>
      <c r="BF47" s="1">
        <f t="shared" si="43"/>
        <v>0.50508814285779791</v>
      </c>
      <c r="BG47" s="1">
        <f t="shared" si="44"/>
        <v>-0.61067670517578287</v>
      </c>
      <c r="BH47" s="1">
        <f t="shared" si="45"/>
        <v>-2.3448365282882362</v>
      </c>
      <c r="BI47" s="1">
        <f t="shared" si="46"/>
        <v>-2.3759591223622363</v>
      </c>
      <c r="BJ47" s="1">
        <f t="shared" si="49"/>
        <v>4.7301450623906849</v>
      </c>
      <c r="BK47" s="1">
        <f t="shared" si="49"/>
        <v>4.730145062850724</v>
      </c>
      <c r="BL47" s="1">
        <f t="shared" si="49"/>
        <v>4.730145099447058</v>
      </c>
      <c r="BM47" s="1">
        <f t="shared" si="49"/>
        <v>4.7301480104641227</v>
      </c>
      <c r="BN47" s="1">
        <f t="shared" si="49"/>
        <v>4.7303780554833583</v>
      </c>
      <c r="BO47" s="1">
        <f t="shared" si="49"/>
        <v>4.7435903204959358</v>
      </c>
      <c r="BP47" s="1">
        <f t="shared" si="49"/>
        <v>4.9083970915604311</v>
      </c>
      <c r="BQ47" s="1">
        <f t="shared" si="47"/>
        <v>5.4380314252190454</v>
      </c>
    </row>
    <row r="48" spans="1:69" x14ac:dyDescent="0.2">
      <c r="A48" s="22" t="s">
        <v>90</v>
      </c>
      <c r="B48" s="22" t="s">
        <v>54</v>
      </c>
      <c r="C48" s="24">
        <v>46293.379000000001</v>
      </c>
      <c r="D48" s="24" t="s">
        <v>38</v>
      </c>
      <c r="E48" s="1">
        <f t="shared" si="14"/>
        <v>14291.03418591684</v>
      </c>
      <c r="F48" s="1">
        <f t="shared" si="15"/>
        <v>14291</v>
      </c>
      <c r="G48" s="2">
        <f t="shared" si="50"/>
        <v>1.3981879994389601E-2</v>
      </c>
      <c r="I48" s="1">
        <f t="shared" si="35"/>
        <v>1.3981879994389601E-2</v>
      </c>
      <c r="M48" s="1">
        <f t="shared" si="16"/>
        <v>4.0006958155305854E-2</v>
      </c>
      <c r="N48" s="37">
        <f t="shared" si="17"/>
        <v>31274.879000000001</v>
      </c>
      <c r="O48" s="1">
        <f t="shared" si="18"/>
        <v>6.7730469328180012E-4</v>
      </c>
      <c r="Q48" s="117"/>
      <c r="R48" s="117"/>
      <c r="S48" s="117">
        <v>0.1</v>
      </c>
      <c r="T48" s="151"/>
      <c r="U48" s="117"/>
      <c r="V48" s="117"/>
      <c r="W48" s="117"/>
      <c r="X48" s="117"/>
      <c r="Y48" s="117"/>
      <c r="AE48" s="1">
        <f t="shared" si="19"/>
        <v>14291</v>
      </c>
      <c r="AF48" s="1">
        <f t="shared" si="20"/>
        <v>3.2689918158397335E-2</v>
      </c>
      <c r="AG48" s="1">
        <f t="shared" si="21"/>
        <v>2.1298919991298123E-2</v>
      </c>
      <c r="AH48" s="1">
        <f t="shared" si="22"/>
        <v>-2.6025078160916253E-2</v>
      </c>
      <c r="AI48" s="1">
        <f t="shared" si="23"/>
        <v>-1.8708038164007734E-2</v>
      </c>
      <c r="AJ48" s="1">
        <f t="shared" si="24"/>
        <v>3.4999069194596987E-5</v>
      </c>
      <c r="AK48" s="1">
        <f t="shared" si="25"/>
        <v>-2.6025078160916253E-2</v>
      </c>
      <c r="AL48" s="15">
        <f t="shared" si="36"/>
        <v>3.4999069194596987E-4</v>
      </c>
      <c r="AM48" s="1">
        <f t="shared" si="26"/>
        <v>-7.317039996908521E-3</v>
      </c>
      <c r="AN48" s="1">
        <f t="shared" si="27"/>
        <v>0.46203627896612287</v>
      </c>
      <c r="AO48" s="1">
        <f t="shared" si="28"/>
        <v>-0.53785550012814198</v>
      </c>
      <c r="AP48" s="1">
        <f t="shared" si="29"/>
        <v>-0.46027834813194829</v>
      </c>
      <c r="AQ48" s="1">
        <f t="shared" si="30"/>
        <v>-2.433860132925902</v>
      </c>
      <c r="AR48" s="1">
        <f t="shared" si="31"/>
        <v>-2.7069743650616584</v>
      </c>
      <c r="AS48" s="1">
        <f t="shared" si="48"/>
        <v>4.5999533010787292</v>
      </c>
      <c r="AT48" s="1">
        <f t="shared" si="48"/>
        <v>4.5999531055834195</v>
      </c>
      <c r="AU48" s="1">
        <f t="shared" si="48"/>
        <v>4.5999555666286289</v>
      </c>
      <c r="AV48" s="1">
        <f t="shared" si="48"/>
        <v>4.5999245890118328</v>
      </c>
      <c r="AW48" s="1">
        <f t="shared" si="48"/>
        <v>4.6003151315936162</v>
      </c>
      <c r="AX48" s="1">
        <f t="shared" si="48"/>
        <v>4.5954864857443711</v>
      </c>
      <c r="AY48" s="1">
        <f t="shared" si="48"/>
        <v>4.7156068921760745</v>
      </c>
      <c r="AZ48" s="1">
        <f t="shared" si="33"/>
        <v>5.303480788255758</v>
      </c>
      <c r="BB48" s="1">
        <v>16000</v>
      </c>
      <c r="BC48" s="1">
        <f t="shared" si="40"/>
        <v>4.2597836838508839E-2</v>
      </c>
      <c r="BD48" s="1">
        <f t="shared" si="41"/>
        <v>5.0275942668105061E-2</v>
      </c>
      <c r="BE48" s="1">
        <f t="shared" si="42"/>
        <v>-7.6781058295962218E-3</v>
      </c>
      <c r="BF48" s="1">
        <f t="shared" si="43"/>
        <v>0.59245416164615694</v>
      </c>
      <c r="BG48" s="1">
        <f t="shared" si="44"/>
        <v>-0.72949203863931678</v>
      </c>
      <c r="BH48" s="1">
        <f t="shared" si="45"/>
        <v>-2.1841723820678958</v>
      </c>
      <c r="BI48" s="1">
        <f t="shared" si="46"/>
        <v>-1.9268844465965189</v>
      </c>
      <c r="BJ48" s="1">
        <f t="shared" si="49"/>
        <v>4.937711592369058</v>
      </c>
      <c r="BK48" s="1">
        <f t="shared" si="49"/>
        <v>4.9377507247699235</v>
      </c>
      <c r="BL48" s="1">
        <f t="shared" si="49"/>
        <v>4.9379979385033987</v>
      </c>
      <c r="BM48" s="1">
        <f t="shared" si="49"/>
        <v>4.9395535659833874</v>
      </c>
      <c r="BN48" s="1">
        <f t="shared" si="49"/>
        <v>4.9491121458251435</v>
      </c>
      <c r="BO48" s="1">
        <f t="shared" si="49"/>
        <v>5.0011029966496805</v>
      </c>
      <c r="BP48" s="1">
        <f t="shared" si="49"/>
        <v>5.1963105730367278</v>
      </c>
      <c r="BQ48" s="1">
        <f t="shared" si="47"/>
        <v>5.6278066536580971</v>
      </c>
    </row>
    <row r="49" spans="1:69" x14ac:dyDescent="0.2">
      <c r="A49" s="42" t="s">
        <v>70</v>
      </c>
      <c r="B49" s="35"/>
      <c r="C49" s="43">
        <v>42272.548000000003</v>
      </c>
      <c r="D49" s="43" t="s">
        <v>38</v>
      </c>
      <c r="E49" s="1">
        <f t="shared" si="14"/>
        <v>4460.0390537476069</v>
      </c>
      <c r="F49" s="1">
        <f t="shared" si="15"/>
        <v>4460</v>
      </c>
      <c r="G49" s="2">
        <f t="shared" si="50"/>
        <v>1.5972799999872223E-2</v>
      </c>
      <c r="I49" s="1">
        <f t="shared" si="35"/>
        <v>1.5972799999872223E-2</v>
      </c>
      <c r="M49" s="1">
        <f t="shared" si="16"/>
        <v>-1.0912005986111703E-3</v>
      </c>
      <c r="N49" s="37">
        <f t="shared" si="17"/>
        <v>27254.048000000003</v>
      </c>
      <c r="O49" s="1">
        <f t="shared" si="18"/>
        <v>2.9118011642504163E-4</v>
      </c>
      <c r="Q49" s="117"/>
      <c r="R49" s="117"/>
      <c r="S49" s="117">
        <v>0.1</v>
      </c>
      <c r="T49" s="151"/>
      <c r="U49" s="117"/>
      <c r="V49" s="117"/>
      <c r="W49" s="117"/>
      <c r="X49" s="117"/>
      <c r="Y49" s="117"/>
      <c r="AE49" s="1">
        <f t="shared" si="19"/>
        <v>4460</v>
      </c>
      <c r="AF49" s="1">
        <f t="shared" si="20"/>
        <v>-8.4043230198331564E-4</v>
      </c>
      <c r="AG49" s="1">
        <f t="shared" si="21"/>
        <v>1.5722031703244366E-2</v>
      </c>
      <c r="AH49" s="1">
        <f t="shared" si="22"/>
        <v>1.7064000598483394E-2</v>
      </c>
      <c r="AI49" s="1">
        <f t="shared" si="23"/>
        <v>1.6813232301855538E-2</v>
      </c>
      <c r="AJ49" s="1">
        <f t="shared" si="24"/>
        <v>2.8268478043615849E-5</v>
      </c>
      <c r="AK49" s="1">
        <f t="shared" si="25"/>
        <v>1.7064000598483394E-2</v>
      </c>
      <c r="AL49" s="15">
        <f t="shared" si="36"/>
        <v>2.8268478043615847E-4</v>
      </c>
      <c r="AM49" s="1">
        <f t="shared" si="26"/>
        <v>2.5076829662785461E-4</v>
      </c>
      <c r="AN49" s="1">
        <f t="shared" si="27"/>
        <v>0.293636928903246</v>
      </c>
      <c r="AO49" s="1">
        <f t="shared" si="28"/>
        <v>7.1807756901220446E-2</v>
      </c>
      <c r="AP49" s="1">
        <f t="shared" si="29"/>
        <v>-4.8086741399811443E-2</v>
      </c>
      <c r="AQ49" s="1">
        <f t="shared" si="30"/>
        <v>-3.0736210046777916</v>
      </c>
      <c r="AR49" s="1">
        <f t="shared" si="31"/>
        <v>-29.41270292136149</v>
      </c>
      <c r="AS49" s="1">
        <f t="shared" si="48"/>
        <v>3.30567802021644</v>
      </c>
      <c r="AT49" s="1">
        <f t="shared" si="48"/>
        <v>3.3293073563954567</v>
      </c>
      <c r="AU49" s="1">
        <f t="shared" si="48"/>
        <v>3.2954381844524794</v>
      </c>
      <c r="AV49" s="1">
        <f t="shared" si="48"/>
        <v>3.3440502317242422</v>
      </c>
      <c r="AW49" s="1">
        <f t="shared" si="48"/>
        <v>3.2743987409101769</v>
      </c>
      <c r="AX49" s="1">
        <f t="shared" si="48"/>
        <v>3.3744864239860108</v>
      </c>
      <c r="AY49" s="1">
        <f t="shared" si="48"/>
        <v>3.2311392208073801</v>
      </c>
      <c r="AZ49" s="1">
        <f t="shared" si="33"/>
        <v>3.4378005174714401</v>
      </c>
      <c r="BB49" s="1">
        <v>17000</v>
      </c>
      <c r="BC49" s="1">
        <f t="shared" si="40"/>
        <v>4.9331105065492507E-2</v>
      </c>
      <c r="BD49" s="1">
        <f t="shared" si="41"/>
        <v>5.671390224621374E-2</v>
      </c>
      <c r="BE49" s="1">
        <f t="shared" si="42"/>
        <v>-7.3827971807212305E-3</v>
      </c>
      <c r="BF49" s="1">
        <f t="shared" si="43"/>
        <v>0.73852453929973549</v>
      </c>
      <c r="BG49" s="1">
        <f t="shared" si="44"/>
        <v>-0.86875431936570779</v>
      </c>
      <c r="BH49" s="1">
        <f t="shared" si="45"/>
        <v>-1.9490699391825814</v>
      </c>
      <c r="BI49" s="1">
        <f t="shared" si="46"/>
        <v>-1.4734868956185403</v>
      </c>
      <c r="BJ49" s="1">
        <f t="shared" si="49"/>
        <v>5.1887988553149551</v>
      </c>
      <c r="BK49" s="1">
        <f t="shared" si="49"/>
        <v>5.1899595412119108</v>
      </c>
      <c r="BL49" s="1">
        <f t="shared" si="49"/>
        <v>5.1935141599185863</v>
      </c>
      <c r="BM49" s="1">
        <f t="shared" si="49"/>
        <v>5.204252906275487</v>
      </c>
      <c r="BN49" s="1">
        <f t="shared" si="49"/>
        <v>5.2354656269145909</v>
      </c>
      <c r="BO49" s="1">
        <f t="shared" si="49"/>
        <v>5.3179191175958911</v>
      </c>
      <c r="BP49" s="1">
        <f t="shared" si="49"/>
        <v>5.4997176458395547</v>
      </c>
      <c r="BQ49" s="1">
        <f t="shared" si="47"/>
        <v>5.8175818820971488</v>
      </c>
    </row>
    <row r="50" spans="1:69" x14ac:dyDescent="0.2">
      <c r="A50" s="22" t="s">
        <v>90</v>
      </c>
      <c r="B50" s="22" t="s">
        <v>54</v>
      </c>
      <c r="C50" s="24">
        <v>46293.381000000001</v>
      </c>
      <c r="D50" s="24" t="s">
        <v>38</v>
      </c>
      <c r="E50" s="1">
        <f t="shared" si="14"/>
        <v>14291.039075948347</v>
      </c>
      <c r="F50" s="1">
        <f t="shared" si="15"/>
        <v>14291</v>
      </c>
      <c r="G50" s="2">
        <f t="shared" si="50"/>
        <v>1.5981879994797055E-2</v>
      </c>
      <c r="I50" s="1">
        <f t="shared" si="35"/>
        <v>1.5981879994797055E-2</v>
      </c>
      <c r="M50" s="1">
        <f t="shared" si="16"/>
        <v>4.0006958155305854E-2</v>
      </c>
      <c r="N50" s="37">
        <f t="shared" si="17"/>
        <v>31274.881000000001</v>
      </c>
      <c r="O50" s="1">
        <f t="shared" si="18"/>
        <v>5.7720438061855685E-4</v>
      </c>
      <c r="Q50" s="117"/>
      <c r="R50" s="117"/>
      <c r="S50" s="117">
        <v>0.1</v>
      </c>
      <c r="T50" s="151"/>
      <c r="U50" s="117"/>
      <c r="V50" s="117"/>
      <c r="W50" s="117"/>
      <c r="X50" s="117"/>
      <c r="Y50" s="117"/>
      <c r="AE50" s="1">
        <f t="shared" si="19"/>
        <v>14291</v>
      </c>
      <c r="AF50" s="1">
        <f t="shared" si="20"/>
        <v>3.2689918158397335E-2</v>
      </c>
      <c r="AG50" s="1">
        <f t="shared" si="21"/>
        <v>2.3298919991705577E-2</v>
      </c>
      <c r="AH50" s="1">
        <f t="shared" si="22"/>
        <v>-2.4025078160508799E-2</v>
      </c>
      <c r="AI50" s="1">
        <f t="shared" si="23"/>
        <v>-1.6708038163600281E-2</v>
      </c>
      <c r="AJ50" s="1">
        <f t="shared" si="24"/>
        <v>2.7915853927632343E-5</v>
      </c>
      <c r="AK50" s="1">
        <f t="shared" si="25"/>
        <v>-2.4025078160508799E-2</v>
      </c>
      <c r="AL50" s="15">
        <f t="shared" si="36"/>
        <v>2.7915853927632341E-4</v>
      </c>
      <c r="AM50" s="1">
        <f t="shared" si="26"/>
        <v>-7.317039996908521E-3</v>
      </c>
      <c r="AN50" s="1">
        <f t="shared" si="27"/>
        <v>0.46203627896612287</v>
      </c>
      <c r="AO50" s="1">
        <f t="shared" si="28"/>
        <v>-0.53785550012814198</v>
      </c>
      <c r="AP50" s="1">
        <f t="shared" si="29"/>
        <v>-0.46027834813194829</v>
      </c>
      <c r="AQ50" s="1">
        <f t="shared" si="30"/>
        <v>-2.433860132925902</v>
      </c>
      <c r="AR50" s="1">
        <f t="shared" si="31"/>
        <v>-2.7069743650616584</v>
      </c>
      <c r="AS50" s="1">
        <f t="shared" si="48"/>
        <v>4.5999533010787292</v>
      </c>
      <c r="AT50" s="1">
        <f t="shared" si="48"/>
        <v>4.5999531055834195</v>
      </c>
      <c r="AU50" s="1">
        <f t="shared" si="48"/>
        <v>4.5999555666286289</v>
      </c>
      <c r="AV50" s="1">
        <f t="shared" si="48"/>
        <v>4.5999245890118328</v>
      </c>
      <c r="AW50" s="1">
        <f t="shared" si="48"/>
        <v>4.6003151315936162</v>
      </c>
      <c r="AX50" s="1">
        <f t="shared" si="48"/>
        <v>4.5954864857443711</v>
      </c>
      <c r="AY50" s="1">
        <f t="shared" si="48"/>
        <v>4.7156068921760745</v>
      </c>
      <c r="AZ50" s="1">
        <f t="shared" si="33"/>
        <v>5.303480788255758</v>
      </c>
      <c r="BB50" s="1">
        <v>18000</v>
      </c>
      <c r="BC50" s="1">
        <f t="shared" si="40"/>
        <v>5.7188918608176341E-2</v>
      </c>
      <c r="BD50" s="1">
        <f t="shared" si="41"/>
        <v>6.346872529987875E-2</v>
      </c>
      <c r="BE50" s="1">
        <f t="shared" si="42"/>
        <v>-6.2798066917024104E-3</v>
      </c>
      <c r="BF50" s="1">
        <f t="shared" si="43"/>
        <v>1.0240706587520443</v>
      </c>
      <c r="BG50" s="1">
        <f t="shared" si="44"/>
        <v>-0.99440454316929938</v>
      </c>
      <c r="BH50" s="1">
        <f t="shared" si="45"/>
        <v>-1.5367915706062143</v>
      </c>
      <c r="BI50" s="1">
        <f t="shared" si="46"/>
        <v>-0.96656057132585083</v>
      </c>
      <c r="BJ50" s="1">
        <f t="shared" si="49"/>
        <v>5.5227784233492265</v>
      </c>
      <c r="BK50" s="1">
        <f t="shared" si="49"/>
        <v>5.5293566566835564</v>
      </c>
      <c r="BL50" s="1">
        <f t="shared" si="49"/>
        <v>5.5420256593279191</v>
      </c>
      <c r="BM50" s="1">
        <f t="shared" si="49"/>
        <v>5.5660215771359676</v>
      </c>
      <c r="BN50" s="1">
        <f t="shared" si="49"/>
        <v>5.6101566504427511</v>
      </c>
      <c r="BO50" s="1">
        <f t="shared" si="49"/>
        <v>5.6875687980720846</v>
      </c>
      <c r="BP50" s="1">
        <f t="shared" si="49"/>
        <v>5.8145381677907579</v>
      </c>
      <c r="BQ50" s="1">
        <f t="shared" si="47"/>
        <v>6.0073571105362014</v>
      </c>
    </row>
    <row r="51" spans="1:69" x14ac:dyDescent="0.2">
      <c r="A51" s="22" t="s">
        <v>90</v>
      </c>
      <c r="B51" s="22" t="s">
        <v>54</v>
      </c>
      <c r="C51" s="24">
        <v>46293.381000000001</v>
      </c>
      <c r="D51" s="24" t="s">
        <v>38</v>
      </c>
      <c r="E51" s="1">
        <f t="shared" si="14"/>
        <v>14291.039075948347</v>
      </c>
      <c r="F51" s="1">
        <f t="shared" si="15"/>
        <v>14291</v>
      </c>
      <c r="G51" s="2">
        <f t="shared" si="50"/>
        <v>1.5981879994797055E-2</v>
      </c>
      <c r="I51" s="1">
        <f t="shared" si="35"/>
        <v>1.5981879994797055E-2</v>
      </c>
      <c r="M51" s="1">
        <f t="shared" si="16"/>
        <v>4.0006958155305854E-2</v>
      </c>
      <c r="N51" s="37">
        <f t="shared" si="17"/>
        <v>31274.881000000001</v>
      </c>
      <c r="O51" s="1">
        <f t="shared" si="18"/>
        <v>5.7720438061855685E-4</v>
      </c>
      <c r="Q51" s="117"/>
      <c r="R51" s="117"/>
      <c r="S51" s="117">
        <v>0.1</v>
      </c>
      <c r="T51" s="151"/>
      <c r="U51" s="117"/>
      <c r="V51" s="117"/>
      <c r="W51" s="117"/>
      <c r="X51" s="117"/>
      <c r="Y51" s="117"/>
      <c r="AE51" s="1">
        <f t="shared" si="19"/>
        <v>14291</v>
      </c>
      <c r="AF51" s="1">
        <f t="shared" si="20"/>
        <v>3.2689918158397335E-2</v>
      </c>
      <c r="AG51" s="1">
        <f t="shared" si="21"/>
        <v>2.3298919991705577E-2</v>
      </c>
      <c r="AH51" s="1">
        <f t="shared" si="22"/>
        <v>-2.4025078160508799E-2</v>
      </c>
      <c r="AI51" s="1">
        <f t="shared" si="23"/>
        <v>-1.6708038163600281E-2</v>
      </c>
      <c r="AJ51" s="1">
        <f t="shared" si="24"/>
        <v>2.7915853927632343E-5</v>
      </c>
      <c r="AK51" s="1">
        <f t="shared" si="25"/>
        <v>-2.4025078160508799E-2</v>
      </c>
      <c r="AL51" s="15">
        <f t="shared" si="36"/>
        <v>2.7915853927632341E-4</v>
      </c>
      <c r="AM51" s="1">
        <f t="shared" si="26"/>
        <v>-7.317039996908521E-3</v>
      </c>
      <c r="AN51" s="1">
        <f t="shared" si="27"/>
        <v>0.46203627896612287</v>
      </c>
      <c r="AO51" s="1">
        <f t="shared" si="28"/>
        <v>-0.53785550012814198</v>
      </c>
      <c r="AP51" s="1">
        <f t="shared" si="29"/>
        <v>-0.46027834813194829</v>
      </c>
      <c r="AQ51" s="1">
        <f t="shared" si="30"/>
        <v>-2.433860132925902</v>
      </c>
      <c r="AR51" s="1">
        <f t="shared" si="31"/>
        <v>-2.7069743650616584</v>
      </c>
      <c r="AS51" s="1">
        <f t="shared" ref="AS51:AY60" si="51">$AZ51+$AG$7*SIN(AT51)</f>
        <v>4.5999533010787292</v>
      </c>
      <c r="AT51" s="1">
        <f t="shared" si="51"/>
        <v>4.5999531055834195</v>
      </c>
      <c r="AU51" s="1">
        <f t="shared" si="51"/>
        <v>4.5999555666286289</v>
      </c>
      <c r="AV51" s="1">
        <f t="shared" si="51"/>
        <v>4.5999245890118328</v>
      </c>
      <c r="AW51" s="1">
        <f t="shared" si="51"/>
        <v>4.6003151315936162</v>
      </c>
      <c r="AX51" s="1">
        <f t="shared" si="51"/>
        <v>4.5954864857443711</v>
      </c>
      <c r="AY51" s="1">
        <f t="shared" si="51"/>
        <v>4.7156068921760745</v>
      </c>
      <c r="AZ51" s="1">
        <f t="shared" si="33"/>
        <v>5.303480788255758</v>
      </c>
      <c r="BB51" s="1">
        <v>19000</v>
      </c>
      <c r="BC51" s="1">
        <f t="shared" si="40"/>
        <v>6.7077095146425014E-2</v>
      </c>
      <c r="BD51" s="1">
        <f t="shared" si="41"/>
        <v>7.0540411829100064E-2</v>
      </c>
      <c r="BE51" s="1">
        <f t="shared" si="42"/>
        <v>-3.4633166826750464E-3</v>
      </c>
      <c r="BF51" s="1">
        <f t="shared" si="43"/>
        <v>1.5691322764708455</v>
      </c>
      <c r="BG51" s="1">
        <f t="shared" si="44"/>
        <v>-0.70105703271276176</v>
      </c>
      <c r="BH51" s="1">
        <f t="shared" si="45"/>
        <v>-0.63703745380474985</v>
      </c>
      <c r="BI51" s="1">
        <f t="shared" si="46"/>
        <v>-0.32974626566792559</v>
      </c>
      <c r="BJ51" s="1">
        <f t="shared" si="49"/>
        <v>6.0121726780646219</v>
      </c>
      <c r="BK51" s="1">
        <f t="shared" si="49"/>
        <v>6.0188753935689707</v>
      </c>
      <c r="BL51" s="1">
        <f t="shared" si="49"/>
        <v>6.0286703000609707</v>
      </c>
      <c r="BM51" s="1">
        <f t="shared" si="49"/>
        <v>6.0429394642818544</v>
      </c>
      <c r="BN51" s="1">
        <f t="shared" si="49"/>
        <v>6.0636386637058832</v>
      </c>
      <c r="BO51" s="1">
        <f t="shared" si="49"/>
        <v>6.0934989064229459</v>
      </c>
      <c r="BP51" s="1">
        <f t="shared" si="49"/>
        <v>6.1362821776554757</v>
      </c>
      <c r="BQ51" s="1">
        <f t="shared" si="47"/>
        <v>6.1971323389752531</v>
      </c>
    </row>
    <row r="52" spans="1:69" x14ac:dyDescent="0.2">
      <c r="A52" s="42" t="s">
        <v>80</v>
      </c>
      <c r="B52" s="35"/>
      <c r="C52" s="43">
        <v>45115.474999999999</v>
      </c>
      <c r="D52" s="43"/>
      <c r="E52" s="1">
        <f t="shared" si="14"/>
        <v>11411.040351268557</v>
      </c>
      <c r="F52" s="1">
        <f t="shared" si="15"/>
        <v>11411</v>
      </c>
      <c r="G52" s="2">
        <f t="shared" si="50"/>
        <v>1.6503479993843939E-2</v>
      </c>
      <c r="I52" s="1">
        <f t="shared" si="35"/>
        <v>1.6503479993843939E-2</v>
      </c>
      <c r="M52" s="1">
        <f t="shared" si="16"/>
        <v>2.4795590858591274E-2</v>
      </c>
      <c r="N52" s="37">
        <f t="shared" si="17"/>
        <v>30096.974999999999</v>
      </c>
      <c r="O52" s="1">
        <f t="shared" si="18"/>
        <v>6.8759102593260788E-5</v>
      </c>
      <c r="Q52" s="117"/>
      <c r="R52" s="117"/>
      <c r="S52" s="117">
        <v>0.1</v>
      </c>
      <c r="T52" s="151"/>
      <c r="U52" s="117"/>
      <c r="V52" s="117"/>
      <c r="W52" s="117"/>
      <c r="X52" s="117"/>
      <c r="Y52" s="117"/>
      <c r="AE52" s="1">
        <f t="shared" si="19"/>
        <v>11411</v>
      </c>
      <c r="AF52" s="1">
        <f t="shared" si="20"/>
        <v>1.9194395533380197E-2</v>
      </c>
      <c r="AG52" s="1">
        <f t="shared" si="21"/>
        <v>2.2104675319055016E-2</v>
      </c>
      <c r="AH52" s="1">
        <f t="shared" si="22"/>
        <v>-8.2921108647473346E-3</v>
      </c>
      <c r="AI52" s="1">
        <f t="shared" si="23"/>
        <v>-2.690915539536258E-3</v>
      </c>
      <c r="AJ52" s="1">
        <f t="shared" si="24"/>
        <v>7.2410264409177108E-7</v>
      </c>
      <c r="AK52" s="1">
        <f t="shared" si="25"/>
        <v>-8.2921108647473346E-3</v>
      </c>
      <c r="AL52" s="15">
        <f t="shared" si="36"/>
        <v>7.2410264409177102E-6</v>
      </c>
      <c r="AM52" s="1">
        <f t="shared" si="26"/>
        <v>-5.6011953252110783E-3</v>
      </c>
      <c r="AN52" s="1">
        <f t="shared" si="27"/>
        <v>0.36292574694885926</v>
      </c>
      <c r="AO52" s="1">
        <f t="shared" si="28"/>
        <v>-0.30656953168967438</v>
      </c>
      <c r="AP52" s="1">
        <f t="shared" si="29"/>
        <v>-0.30886488794782302</v>
      </c>
      <c r="AQ52" s="1">
        <f t="shared" si="30"/>
        <v>-2.6901644701578831</v>
      </c>
      <c r="AR52" s="1">
        <f t="shared" si="31"/>
        <v>-4.3548887351371546</v>
      </c>
      <c r="AS52" s="1">
        <f t="shared" si="51"/>
        <v>4.1554889680310136</v>
      </c>
      <c r="AT52" s="1">
        <f t="shared" si="51"/>
        <v>4.1566158305565004</v>
      </c>
      <c r="AU52" s="1">
        <f t="shared" si="51"/>
        <v>4.1536064044855046</v>
      </c>
      <c r="AV52" s="1">
        <f t="shared" si="51"/>
        <v>4.1616762602672068</v>
      </c>
      <c r="AW52" s="1">
        <f t="shared" si="51"/>
        <v>4.1402663532131214</v>
      </c>
      <c r="AX52" s="1">
        <f t="shared" si="51"/>
        <v>4.1988140000460907</v>
      </c>
      <c r="AY52" s="1">
        <f t="shared" si="51"/>
        <v>4.0496322866045338</v>
      </c>
      <c r="AZ52" s="1">
        <f t="shared" si="33"/>
        <v>4.7569281303512891</v>
      </c>
      <c r="BB52" s="1">
        <v>20000</v>
      </c>
      <c r="BC52" s="1">
        <f t="shared" si="40"/>
        <v>7.8904121259660023E-2</v>
      </c>
      <c r="BD52" s="1">
        <f t="shared" si="41"/>
        <v>7.7928961833877722E-2</v>
      </c>
      <c r="BE52" s="1">
        <f t="shared" si="42"/>
        <v>9.7515942578230207E-4</v>
      </c>
      <c r="BF52" s="1">
        <f t="shared" si="43"/>
        <v>1.5166274113814913</v>
      </c>
      <c r="BG52" s="1">
        <f t="shared" si="44"/>
        <v>0.57538049616379627</v>
      </c>
      <c r="BH52" s="1">
        <f t="shared" si="45"/>
        <v>0.75291055159036391</v>
      </c>
      <c r="BI52" s="1">
        <f t="shared" si="46"/>
        <v>0.39530829942796081</v>
      </c>
      <c r="BJ52" s="1">
        <f t="shared" ref="BJ52:BP61" si="52">$BQ52+$AG$7*SIN(BK52)</f>
        <v>6.6072201536875497</v>
      </c>
      <c r="BK52" s="1">
        <f t="shared" si="52"/>
        <v>6.5996164325797286</v>
      </c>
      <c r="BL52" s="1">
        <f t="shared" si="52"/>
        <v>6.5883362125744593</v>
      </c>
      <c r="BM52" s="1">
        <f t="shared" si="52"/>
        <v>6.5716748911698035</v>
      </c>
      <c r="BN52" s="1">
        <f t="shared" si="52"/>
        <v>6.5472137946203341</v>
      </c>
      <c r="BO52" s="1">
        <f t="shared" si="52"/>
        <v>6.5115878825688815</v>
      </c>
      <c r="BP52" s="1">
        <f t="shared" si="52"/>
        <v>6.4602111147396588</v>
      </c>
      <c r="BQ52" s="1">
        <f t="shared" si="47"/>
        <v>6.3869075674143048</v>
      </c>
    </row>
    <row r="53" spans="1:69" x14ac:dyDescent="0.2">
      <c r="A53" s="22" t="s">
        <v>87</v>
      </c>
      <c r="B53" s="22" t="s">
        <v>54</v>
      </c>
      <c r="C53" s="24">
        <v>46237.758999999998</v>
      </c>
      <c r="D53" s="24" t="s">
        <v>38</v>
      </c>
      <c r="E53" s="1">
        <f t="shared" si="14"/>
        <v>14155.042409776217</v>
      </c>
      <c r="F53" s="1">
        <f t="shared" ref="F53:F84" si="53">ROUND(2*E53,0)/2</f>
        <v>14155</v>
      </c>
      <c r="G53" s="2">
        <f t="shared" si="50"/>
        <v>1.7345399995974731E-2</v>
      </c>
      <c r="I53" s="1">
        <f t="shared" si="35"/>
        <v>1.7345399995974731E-2</v>
      </c>
      <c r="M53" s="1">
        <f t="shared" si="16"/>
        <v>3.9229519398885547E-2</v>
      </c>
      <c r="N53" s="37">
        <f t="shared" si="17"/>
        <v>31219.258999999998</v>
      </c>
      <c r="O53" s="1">
        <f t="shared" si="18"/>
        <v>4.7891468204085765E-4</v>
      </c>
      <c r="Q53" s="117"/>
      <c r="R53" s="117"/>
      <c r="S53" s="117">
        <v>0.1</v>
      </c>
      <c r="T53" s="151"/>
      <c r="U53" s="117"/>
      <c r="V53" s="117"/>
      <c r="W53" s="117"/>
      <c r="X53" s="117"/>
      <c r="Y53" s="117"/>
      <c r="AE53" s="1">
        <f t="shared" si="19"/>
        <v>14155</v>
      </c>
      <c r="AF53" s="1">
        <f t="shared" si="20"/>
        <v>3.1969987543522607E-2</v>
      </c>
      <c r="AG53" s="1">
        <f t="shared" si="21"/>
        <v>2.4604931851337671E-2</v>
      </c>
      <c r="AH53" s="1">
        <f t="shared" si="22"/>
        <v>-2.1884119402910816E-2</v>
      </c>
      <c r="AI53" s="1">
        <f t="shared" si="23"/>
        <v>-1.4624587547547876E-2</v>
      </c>
      <c r="AJ53" s="1">
        <f t="shared" si="24"/>
        <v>2.1387856093589242E-5</v>
      </c>
      <c r="AK53" s="1">
        <f t="shared" si="25"/>
        <v>-2.1884119402910816E-2</v>
      </c>
      <c r="AL53" s="15">
        <f t="shared" si="36"/>
        <v>2.1387856093589241E-4</v>
      </c>
      <c r="AM53" s="1">
        <f t="shared" si="26"/>
        <v>-7.2595318553629416E-3</v>
      </c>
      <c r="AN53" s="1">
        <f t="shared" si="27"/>
        <v>0.45501007574492713</v>
      </c>
      <c r="AO53" s="1">
        <f t="shared" si="28"/>
        <v>-0.52480572205636056</v>
      </c>
      <c r="AP53" s="1">
        <f t="shared" si="29"/>
        <v>-0.45193705907807585</v>
      </c>
      <c r="AQ53" s="1">
        <f t="shared" si="30"/>
        <v>-2.4492645302307596</v>
      </c>
      <c r="AR53" s="1">
        <f t="shared" si="31"/>
        <v>-2.7724831748990106</v>
      </c>
      <c r="AS53" s="1">
        <f t="shared" si="51"/>
        <v>4.5762265283514028</v>
      </c>
      <c r="AT53" s="1">
        <f t="shared" si="51"/>
        <v>4.5762259389030362</v>
      </c>
      <c r="AU53" s="1">
        <f t="shared" si="51"/>
        <v>4.5762320723845669</v>
      </c>
      <c r="AV53" s="1">
        <f t="shared" si="51"/>
        <v>4.5761682641168138</v>
      </c>
      <c r="AW53" s="1">
        <f t="shared" si="51"/>
        <v>4.5768335388026751</v>
      </c>
      <c r="AX53" s="1">
        <f t="shared" si="51"/>
        <v>4.5700490542673409</v>
      </c>
      <c r="AY53" s="1">
        <f t="shared" si="51"/>
        <v>4.679811409511772</v>
      </c>
      <c r="AZ53" s="1">
        <f t="shared" si="33"/>
        <v>5.2776713571880469</v>
      </c>
      <c r="BB53" s="1">
        <v>21000</v>
      </c>
      <c r="BC53" s="1">
        <f t="shared" si="40"/>
        <v>8.9972672186656666E-2</v>
      </c>
      <c r="BD53" s="1">
        <f t="shared" si="41"/>
        <v>8.5634375314211683E-2</v>
      </c>
      <c r="BE53" s="1">
        <f t="shared" si="42"/>
        <v>4.3382968724449853E-3</v>
      </c>
      <c r="BF53" s="1">
        <f t="shared" si="43"/>
        <v>0.98726928085992982</v>
      </c>
      <c r="BG53" s="1">
        <f t="shared" si="44"/>
        <v>0.99258437571309621</v>
      </c>
      <c r="BH53" s="1">
        <f t="shared" si="45"/>
        <v>1.5887785892352981</v>
      </c>
      <c r="BI53" s="1">
        <f t="shared" si="46"/>
        <v>1.0181459036178553</v>
      </c>
      <c r="BJ53" s="1">
        <f t="shared" si="52"/>
        <v>7.0801032109825321</v>
      </c>
      <c r="BK53" s="1">
        <f t="shared" si="52"/>
        <v>7.0741725959483794</v>
      </c>
      <c r="BL53" s="1">
        <f t="shared" si="52"/>
        <v>7.0623301590262431</v>
      </c>
      <c r="BM53" s="1">
        <f t="shared" si="52"/>
        <v>7.0390863193194688</v>
      </c>
      <c r="BN53" s="1">
        <f t="shared" si="52"/>
        <v>6.9948749433453568</v>
      </c>
      <c r="BO53" s="1">
        <f t="shared" si="52"/>
        <v>6.9150724485479707</v>
      </c>
      <c r="BP53" s="1">
        <f t="shared" si="52"/>
        <v>6.7815079648685934</v>
      </c>
      <c r="BQ53" s="1">
        <f t="shared" si="47"/>
        <v>6.5766827958533565</v>
      </c>
    </row>
    <row r="54" spans="1:69" x14ac:dyDescent="0.2">
      <c r="A54" s="22" t="s">
        <v>90</v>
      </c>
      <c r="B54" s="22" t="s">
        <v>54</v>
      </c>
      <c r="C54" s="24">
        <v>46293.383000000002</v>
      </c>
      <c r="D54" s="24" t="s">
        <v>38</v>
      </c>
      <c r="E54" s="1">
        <f t="shared" si="14"/>
        <v>14291.043965979852</v>
      </c>
      <c r="F54" s="1">
        <f t="shared" si="53"/>
        <v>14291</v>
      </c>
      <c r="G54" s="2">
        <f t="shared" si="50"/>
        <v>1.7981879995204508E-2</v>
      </c>
      <c r="I54" s="1">
        <f t="shared" ref="I54:I85" si="54">+G54</f>
        <v>1.7981879995204508E-2</v>
      </c>
      <c r="M54" s="1">
        <f t="shared" si="16"/>
        <v>4.0006958155305854E-2</v>
      </c>
      <c r="N54" s="37">
        <f t="shared" si="17"/>
        <v>31274.883000000002</v>
      </c>
      <c r="O54" s="1">
        <f t="shared" si="18"/>
        <v>4.8510406795857327E-4</v>
      </c>
      <c r="Q54" s="117"/>
      <c r="R54" s="117"/>
      <c r="S54" s="117">
        <v>0.1</v>
      </c>
      <c r="T54" s="151"/>
      <c r="U54" s="117">
        <v>4.634883302283118E-10</v>
      </c>
      <c r="V54" s="117">
        <v>2.8193177097328613E-24</v>
      </c>
      <c r="W54" s="117">
        <v>2.4016210915549883E-28</v>
      </c>
      <c r="X54" s="117">
        <v>1.2861556932724845E-11</v>
      </c>
      <c r="Y54" s="117">
        <v>1.5517598882646604E-6</v>
      </c>
      <c r="Z54" s="1">
        <v>1.3446806694961046E-5</v>
      </c>
      <c r="AA54" s="1">
        <v>6.8517645944535136E-6</v>
      </c>
      <c r="AB54" s="1">
        <v>37.716931178132405</v>
      </c>
      <c r="AC54" s="1">
        <v>3.8610048916745637E-7</v>
      </c>
      <c r="AD54" s="1">
        <v>1.4346212333902426E-11</v>
      </c>
      <c r="AE54" s="1">
        <f t="shared" si="19"/>
        <v>14291</v>
      </c>
      <c r="AF54" s="1">
        <f t="shared" si="20"/>
        <v>3.2689918158397335E-2</v>
      </c>
      <c r="AG54" s="1">
        <f t="shared" si="21"/>
        <v>2.529891999211303E-2</v>
      </c>
      <c r="AH54" s="1">
        <f t="shared" si="22"/>
        <v>-2.2025078160101345E-2</v>
      </c>
      <c r="AI54" s="1">
        <f t="shared" si="23"/>
        <v>-1.4708038163192827E-2</v>
      </c>
      <c r="AJ54" s="1">
        <f t="shared" si="24"/>
        <v>2.1632638660993664E-5</v>
      </c>
      <c r="AK54" s="1">
        <f t="shared" si="25"/>
        <v>-2.2025078160101345E-2</v>
      </c>
      <c r="AL54" s="15">
        <f t="shared" si="36"/>
        <v>2.1632638660993664E-4</v>
      </c>
      <c r="AM54" s="1">
        <f t="shared" si="26"/>
        <v>-7.317039996908521E-3</v>
      </c>
      <c r="AN54" s="1">
        <f t="shared" si="27"/>
        <v>0.46203627896612287</v>
      </c>
      <c r="AO54" s="1">
        <f t="shared" si="28"/>
        <v>-0.53785550012814198</v>
      </c>
      <c r="AP54" s="1">
        <f t="shared" si="29"/>
        <v>-0.46027834813194829</v>
      </c>
      <c r="AQ54" s="1">
        <f t="shared" si="30"/>
        <v>-2.433860132925902</v>
      </c>
      <c r="AR54" s="1">
        <f t="shared" si="31"/>
        <v>-2.7069743650616584</v>
      </c>
      <c r="AS54" s="1">
        <f t="shared" si="51"/>
        <v>4.5999533010787292</v>
      </c>
      <c r="AT54" s="1">
        <f t="shared" si="51"/>
        <v>4.5999531055834195</v>
      </c>
      <c r="AU54" s="1">
        <f t="shared" si="51"/>
        <v>4.5999555666286289</v>
      </c>
      <c r="AV54" s="1">
        <f t="shared" si="51"/>
        <v>4.5999245890118328</v>
      </c>
      <c r="AW54" s="1">
        <f t="shared" si="51"/>
        <v>4.6003151315936162</v>
      </c>
      <c r="AX54" s="1">
        <f t="shared" si="51"/>
        <v>4.5954864857443711</v>
      </c>
      <c r="AY54" s="1">
        <f t="shared" si="51"/>
        <v>4.7156068921760745</v>
      </c>
      <c r="AZ54" s="1">
        <f t="shared" si="33"/>
        <v>5.303480788255758</v>
      </c>
      <c r="BB54" s="1">
        <v>22000</v>
      </c>
      <c r="BC54" s="1">
        <f t="shared" si="40"/>
        <v>9.9784737618500208E-2</v>
      </c>
      <c r="BD54" s="1">
        <f t="shared" si="41"/>
        <v>9.3656652270101962E-2</v>
      </c>
      <c r="BE54" s="1">
        <f t="shared" si="42"/>
        <v>6.1280853483982531E-3</v>
      </c>
      <c r="BF54" s="1">
        <f t="shared" si="43"/>
        <v>0.72095480354019559</v>
      </c>
      <c r="BG54" s="1">
        <f t="shared" si="44"/>
        <v>0.96501839922960675</v>
      </c>
      <c r="BH54" s="1">
        <f t="shared" si="45"/>
        <v>1.9759203686617051</v>
      </c>
      <c r="BI54" s="1">
        <f t="shared" si="46"/>
        <v>1.5169222916285083</v>
      </c>
      <c r="BJ54" s="1">
        <f t="shared" si="52"/>
        <v>7.4035584234147249</v>
      </c>
      <c r="BK54" s="1">
        <f t="shared" si="52"/>
        <v>7.402638110066067</v>
      </c>
      <c r="BL54" s="1">
        <f t="shared" si="52"/>
        <v>7.3996670277725158</v>
      </c>
      <c r="BM54" s="1">
        <f t="shared" si="52"/>
        <v>7.3901962461624171</v>
      </c>
      <c r="BN54" s="1">
        <f t="shared" si="52"/>
        <v>7.3611331644101652</v>
      </c>
      <c r="BO54" s="1">
        <f t="shared" si="52"/>
        <v>7.2803562052746953</v>
      </c>
      <c r="BP54" s="1">
        <f t="shared" si="52"/>
        <v>7.0954502233693963</v>
      </c>
      <c r="BQ54" s="1">
        <f t="shared" si="47"/>
        <v>6.7664580242924082</v>
      </c>
    </row>
    <row r="55" spans="1:69" x14ac:dyDescent="0.2">
      <c r="A55" s="22" t="s">
        <v>90</v>
      </c>
      <c r="B55" s="22" t="s">
        <v>54</v>
      </c>
      <c r="C55" s="24">
        <v>46293.383000000002</v>
      </c>
      <c r="D55" s="24" t="s">
        <v>38</v>
      </c>
      <c r="E55" s="1">
        <f t="shared" si="14"/>
        <v>14291.043965979852</v>
      </c>
      <c r="F55" s="1">
        <f t="shared" si="53"/>
        <v>14291</v>
      </c>
      <c r="G55" s="2">
        <f t="shared" si="50"/>
        <v>1.7981879995204508E-2</v>
      </c>
      <c r="I55" s="1">
        <f t="shared" si="54"/>
        <v>1.7981879995204508E-2</v>
      </c>
      <c r="M55" s="1">
        <f t="shared" si="16"/>
        <v>4.0006958155305854E-2</v>
      </c>
      <c r="N55" s="37">
        <f t="shared" si="17"/>
        <v>31274.883000000002</v>
      </c>
      <c r="O55" s="1">
        <f t="shared" si="18"/>
        <v>4.8510406795857327E-4</v>
      </c>
      <c r="Q55" s="117"/>
      <c r="R55" s="117"/>
      <c r="S55" s="117">
        <v>0.1</v>
      </c>
      <c r="T55" s="151"/>
      <c r="U55" s="117"/>
      <c r="V55" s="117"/>
      <c r="W55" s="117"/>
      <c r="X55" s="117"/>
      <c r="Y55" s="117"/>
      <c r="AE55" s="1">
        <f t="shared" si="19"/>
        <v>14291</v>
      </c>
      <c r="AF55" s="1">
        <f t="shared" si="20"/>
        <v>3.2689918158397335E-2</v>
      </c>
      <c r="AG55" s="1">
        <f t="shared" si="21"/>
        <v>2.529891999211303E-2</v>
      </c>
      <c r="AH55" s="1">
        <f t="shared" si="22"/>
        <v>-2.2025078160101345E-2</v>
      </c>
      <c r="AI55" s="1">
        <f t="shared" si="23"/>
        <v>-1.4708038163192827E-2</v>
      </c>
      <c r="AJ55" s="1">
        <f t="shared" si="24"/>
        <v>2.1632638660993664E-5</v>
      </c>
      <c r="AK55" s="1">
        <f t="shared" si="25"/>
        <v>-2.2025078160101345E-2</v>
      </c>
      <c r="AL55" s="15">
        <f t="shared" si="36"/>
        <v>2.1632638660993664E-4</v>
      </c>
      <c r="AM55" s="1">
        <f t="shared" si="26"/>
        <v>-7.317039996908521E-3</v>
      </c>
      <c r="AN55" s="1">
        <f t="shared" si="27"/>
        <v>0.46203627896612287</v>
      </c>
      <c r="AO55" s="1">
        <f t="shared" si="28"/>
        <v>-0.53785550012814198</v>
      </c>
      <c r="AP55" s="1">
        <f t="shared" si="29"/>
        <v>-0.46027834813194829</v>
      </c>
      <c r="AQ55" s="1">
        <f t="shared" si="30"/>
        <v>-2.433860132925902</v>
      </c>
      <c r="AR55" s="1">
        <f t="shared" si="31"/>
        <v>-2.7069743650616584</v>
      </c>
      <c r="AS55" s="1">
        <f t="shared" si="51"/>
        <v>4.5999533010787292</v>
      </c>
      <c r="AT55" s="1">
        <f t="shared" si="51"/>
        <v>4.5999531055834195</v>
      </c>
      <c r="AU55" s="1">
        <f t="shared" si="51"/>
        <v>4.5999555666286289</v>
      </c>
      <c r="AV55" s="1">
        <f t="shared" si="51"/>
        <v>4.5999245890118328</v>
      </c>
      <c r="AW55" s="1">
        <f t="shared" si="51"/>
        <v>4.6003151315936162</v>
      </c>
      <c r="AX55" s="1">
        <f t="shared" si="51"/>
        <v>4.5954864857443711</v>
      </c>
      <c r="AY55" s="1">
        <f t="shared" si="51"/>
        <v>4.7156068921760745</v>
      </c>
      <c r="AZ55" s="1">
        <f t="shared" si="33"/>
        <v>5.303480788255758</v>
      </c>
      <c r="BB55" s="1">
        <v>23000</v>
      </c>
      <c r="BC55" s="1">
        <f t="shared" si="40"/>
        <v>0.10906695439881271</v>
      </c>
      <c r="BD55" s="1">
        <f t="shared" si="41"/>
        <v>0.10199579270154856</v>
      </c>
      <c r="BE55" s="1">
        <f t="shared" si="42"/>
        <v>7.0711616972641564E-3</v>
      </c>
      <c r="BF55" s="1">
        <f t="shared" si="43"/>
        <v>0.58249189811844371</v>
      </c>
      <c r="BG55" s="1">
        <f t="shared" si="44"/>
        <v>0.88193295931203752</v>
      </c>
      <c r="BH55" s="1">
        <f t="shared" si="45"/>
        <v>2.2014866296496907</v>
      </c>
      <c r="BI55" s="1">
        <f t="shared" si="46"/>
        <v>1.9683776603297962</v>
      </c>
      <c r="BJ55" s="1">
        <f t="shared" si="52"/>
        <v>7.6494737302566493</v>
      </c>
      <c r="BK55" s="1">
        <f t="shared" si="52"/>
        <v>7.6494490438394491</v>
      </c>
      <c r="BL55" s="1">
        <f t="shared" si="52"/>
        <v>7.6492774442723928</v>
      </c>
      <c r="BM55" s="1">
        <f t="shared" si="52"/>
        <v>7.648088522868715</v>
      </c>
      <c r="BN55" s="1">
        <f t="shared" si="52"/>
        <v>7.6400299536700205</v>
      </c>
      <c r="BO55" s="1">
        <f t="shared" si="52"/>
        <v>7.5917633417220234</v>
      </c>
      <c r="BP55" s="1">
        <f t="shared" si="52"/>
        <v>7.3975794645311428</v>
      </c>
      <c r="BQ55" s="1">
        <f t="shared" si="47"/>
        <v>6.9562332527314599</v>
      </c>
    </row>
    <row r="56" spans="1:69" x14ac:dyDescent="0.2">
      <c r="A56" s="42" t="s">
        <v>78</v>
      </c>
      <c r="B56" s="35" t="s">
        <v>52</v>
      </c>
      <c r="C56" s="43">
        <v>44815.48</v>
      </c>
      <c r="D56" s="43" t="s">
        <v>40</v>
      </c>
      <c r="E56" s="1">
        <f t="shared" si="14"/>
        <v>10677.547850669784</v>
      </c>
      <c r="F56" s="1">
        <f t="shared" si="53"/>
        <v>10677.5</v>
      </c>
      <c r="G56" s="2">
        <f t="shared" si="50"/>
        <v>1.9570700002077501E-2</v>
      </c>
      <c r="I56" s="1">
        <f t="shared" si="54"/>
        <v>1.9570700002077501E-2</v>
      </c>
      <c r="M56" s="1">
        <f t="shared" si="16"/>
        <v>2.1341369427661711E-2</v>
      </c>
      <c r="N56" s="37">
        <f t="shared" si="17"/>
        <v>29796.980000000003</v>
      </c>
      <c r="O56" s="1">
        <f t="shared" si="18"/>
        <v>3.1352702146987137E-6</v>
      </c>
      <c r="Q56" s="117"/>
      <c r="R56" s="117"/>
      <c r="S56" s="117">
        <v>0.1</v>
      </c>
      <c r="T56" s="151"/>
      <c r="U56" s="117"/>
      <c r="V56" s="117"/>
      <c r="W56" s="117"/>
      <c r="X56" s="117"/>
      <c r="Y56" s="117"/>
      <c r="AE56" s="1">
        <f t="shared" si="19"/>
        <v>10677.5</v>
      </c>
      <c r="AF56" s="1">
        <f t="shared" si="20"/>
        <v>1.6292179884396286E-2</v>
      </c>
      <c r="AG56" s="1">
        <f t="shared" si="21"/>
        <v>2.4619889545342926E-2</v>
      </c>
      <c r="AH56" s="1">
        <f t="shared" si="22"/>
        <v>-1.7706694255842093E-3</v>
      </c>
      <c r="AI56" s="1">
        <f t="shared" si="23"/>
        <v>3.2785201176812155E-3</v>
      </c>
      <c r="AJ56" s="1">
        <f t="shared" si="24"/>
        <v>1.0748694162040452E-6</v>
      </c>
      <c r="AK56" s="1">
        <f t="shared" si="25"/>
        <v>-1.7706694255842093E-3</v>
      </c>
      <c r="AL56" s="15">
        <f t="shared" si="36"/>
        <v>1.0748694162040452E-5</v>
      </c>
      <c r="AM56" s="1">
        <f t="shared" si="26"/>
        <v>-5.0491895432654256E-3</v>
      </c>
      <c r="AN56" s="1">
        <f t="shared" si="27"/>
        <v>0.34821343680349148</v>
      </c>
      <c r="AO56" s="1">
        <f t="shared" si="28"/>
        <v>-0.25836344486631391</v>
      </c>
      <c r="AP56" s="1">
        <f t="shared" si="29"/>
        <v>-0.27646952624868815</v>
      </c>
      <c r="AQ56" s="1">
        <f t="shared" si="30"/>
        <v>-2.7404236475970851</v>
      </c>
      <c r="AR56" s="1">
        <f t="shared" si="31"/>
        <v>-4.9183884741264245</v>
      </c>
      <c r="AS56" s="1">
        <f t="shared" si="51"/>
        <v>4.0556143473326296</v>
      </c>
      <c r="AT56" s="1">
        <f t="shared" si="51"/>
        <v>4.058868159823052</v>
      </c>
      <c r="AU56" s="1">
        <f t="shared" si="51"/>
        <v>4.0513459827202434</v>
      </c>
      <c r="AV56" s="1">
        <f t="shared" si="51"/>
        <v>4.0688493674062194</v>
      </c>
      <c r="AW56" s="1">
        <f t="shared" si="51"/>
        <v>4.0287106120512908</v>
      </c>
      <c r="AX56" s="1">
        <f t="shared" si="51"/>
        <v>4.1242017203699195</v>
      </c>
      <c r="AY56" s="1">
        <f t="shared" si="51"/>
        <v>3.9128997432798291</v>
      </c>
      <c r="AZ56" s="1">
        <f t="shared" si="33"/>
        <v>4.617728000291244</v>
      </c>
      <c r="BB56" s="1">
        <v>24000</v>
      </c>
      <c r="BC56" s="1">
        <f t="shared" si="40"/>
        <v>0.11818490193758634</v>
      </c>
      <c r="BD56" s="1">
        <f t="shared" si="41"/>
        <v>0.11065179660855148</v>
      </c>
      <c r="BE56" s="1">
        <f t="shared" si="42"/>
        <v>7.5331053290348532E-3</v>
      </c>
      <c r="BF56" s="1">
        <f t="shared" si="43"/>
        <v>0.49873011487209495</v>
      </c>
      <c r="BG56" s="1">
        <f t="shared" si="44"/>
        <v>0.79799489049667283</v>
      </c>
      <c r="BH56" s="1">
        <f t="shared" si="45"/>
        <v>2.3574731390873098</v>
      </c>
      <c r="BI56" s="1">
        <f t="shared" si="46"/>
        <v>2.4185858919084002</v>
      </c>
      <c r="BJ56" s="1">
        <f t="shared" si="52"/>
        <v>7.8540064491047552</v>
      </c>
      <c r="BK56" s="1">
        <f t="shared" si="52"/>
        <v>7.8540064491047552</v>
      </c>
      <c r="BL56" s="1">
        <f t="shared" si="52"/>
        <v>7.8540064491047525</v>
      </c>
      <c r="BM56" s="1">
        <f t="shared" si="52"/>
        <v>7.8540064492719193</v>
      </c>
      <c r="BN56" s="1">
        <f t="shared" si="52"/>
        <v>7.8539696517617603</v>
      </c>
      <c r="BO56" s="1">
        <f t="shared" si="52"/>
        <v>7.8437860902838912</v>
      </c>
      <c r="BP56" s="1">
        <f t="shared" si="52"/>
        <v>7.6838614288664351</v>
      </c>
      <c r="BQ56" s="1">
        <f t="shared" si="47"/>
        <v>7.1460084811705116</v>
      </c>
    </row>
    <row r="57" spans="1:69" x14ac:dyDescent="0.2">
      <c r="A57" s="42" t="s">
        <v>80</v>
      </c>
      <c r="B57" s="35" t="s">
        <v>52</v>
      </c>
      <c r="C57" s="43">
        <v>45107.502999999997</v>
      </c>
      <c r="D57" s="43"/>
      <c r="E57" s="1">
        <f t="shared" si="14"/>
        <v>11391.548685691549</v>
      </c>
      <c r="F57" s="1">
        <f t="shared" si="53"/>
        <v>11391.5</v>
      </c>
      <c r="G57" s="2">
        <f t="shared" si="50"/>
        <v>1.9912219991965685E-2</v>
      </c>
      <c r="I57" s="1">
        <f t="shared" si="54"/>
        <v>1.9912219991965685E-2</v>
      </c>
      <c r="M57" s="1">
        <f t="shared" si="16"/>
        <v>2.4701554995915018E-2</v>
      </c>
      <c r="N57" s="37">
        <f t="shared" si="17"/>
        <v>30089.002999999997</v>
      </c>
      <c r="O57" s="1">
        <f t="shared" si="18"/>
        <v>2.2937729780054354E-5</v>
      </c>
      <c r="Q57" s="117"/>
      <c r="R57" s="117"/>
      <c r="S57" s="117">
        <v>0.1</v>
      </c>
      <c r="T57" s="151"/>
      <c r="U57" s="117"/>
      <c r="V57" s="117"/>
      <c r="W57" s="117"/>
      <c r="X57" s="117"/>
      <c r="Y57" s="117"/>
      <c r="AE57" s="1">
        <f t="shared" si="19"/>
        <v>11391.5</v>
      </c>
      <c r="AF57" s="1">
        <f t="shared" si="20"/>
        <v>1.9114588017816431E-2</v>
      </c>
      <c r="AG57" s="1">
        <f t="shared" si="21"/>
        <v>2.5499186970064272E-2</v>
      </c>
      <c r="AH57" s="1">
        <f t="shared" si="22"/>
        <v>-4.7893350039493326E-3</v>
      </c>
      <c r="AI57" s="1">
        <f t="shared" si="23"/>
        <v>7.9763197414925435E-4</v>
      </c>
      <c r="AJ57" s="1">
        <f t="shared" si="24"/>
        <v>6.3621676618523682E-8</v>
      </c>
      <c r="AK57" s="1">
        <f t="shared" si="25"/>
        <v>-4.7893350039493326E-3</v>
      </c>
      <c r="AL57" s="15">
        <f t="shared" si="36"/>
        <v>6.3621676618523677E-7</v>
      </c>
      <c r="AM57" s="1">
        <f t="shared" si="26"/>
        <v>-5.5869669780985879E-3</v>
      </c>
      <c r="AN57" s="1">
        <f t="shared" si="27"/>
        <v>0.36249756811628386</v>
      </c>
      <c r="AO57" s="1">
        <f t="shared" si="28"/>
        <v>-0.30524779875386565</v>
      </c>
      <c r="AP57" s="1">
        <f t="shared" si="29"/>
        <v>-0.30798014911685145</v>
      </c>
      <c r="AQ57" s="1">
        <f t="shared" si="30"/>
        <v>-2.6915527564796551</v>
      </c>
      <c r="AR57" s="1">
        <f t="shared" si="31"/>
        <v>-4.3687893648153615</v>
      </c>
      <c r="AS57" s="1">
        <f t="shared" si="51"/>
        <v>4.1527859165614158</v>
      </c>
      <c r="AT57" s="1">
        <f t="shared" si="51"/>
        <v>4.1539509716958172</v>
      </c>
      <c r="AU57" s="1">
        <f t="shared" si="51"/>
        <v>4.1508530041125082</v>
      </c>
      <c r="AV57" s="1">
        <f t="shared" si="51"/>
        <v>4.1591249095586118</v>
      </c>
      <c r="AW57" s="1">
        <f t="shared" si="51"/>
        <v>4.1372751272644273</v>
      </c>
      <c r="AX57" s="1">
        <f t="shared" si="51"/>
        <v>4.1967782270314027</v>
      </c>
      <c r="AY57" s="1">
        <f t="shared" si="51"/>
        <v>4.0458198576660367</v>
      </c>
      <c r="AZ57" s="1">
        <f t="shared" si="33"/>
        <v>4.7532275133967277</v>
      </c>
      <c r="BB57" s="1">
        <v>25000</v>
      </c>
      <c r="BC57" s="1">
        <f t="shared" si="40"/>
        <v>0.12730463652376164</v>
      </c>
      <c r="BD57" s="1">
        <f t="shared" si="41"/>
        <v>0.11962466399111073</v>
      </c>
      <c r="BE57" s="1">
        <f t="shared" si="42"/>
        <v>7.6799725326509114E-3</v>
      </c>
      <c r="BF57" s="1">
        <f t="shared" si="43"/>
        <v>0.44303248993738176</v>
      </c>
      <c r="BG57" s="1">
        <f t="shared" si="44"/>
        <v>0.7209870298997143</v>
      </c>
      <c r="BH57" s="1">
        <f t="shared" si="45"/>
        <v>2.4762082572835409</v>
      </c>
      <c r="BI57" s="1">
        <f t="shared" si="46"/>
        <v>2.894056909253294</v>
      </c>
      <c r="BJ57" s="1">
        <f t="shared" si="52"/>
        <v>8.0325264673600856</v>
      </c>
      <c r="BK57" s="1">
        <f t="shared" si="52"/>
        <v>8.0325287441806292</v>
      </c>
      <c r="BL57" s="1">
        <f t="shared" si="52"/>
        <v>8.0325106359634422</v>
      </c>
      <c r="BM57" s="1">
        <f t="shared" si="52"/>
        <v>8.0326546056855346</v>
      </c>
      <c r="BN57" s="1">
        <f t="shared" si="52"/>
        <v>8.0315067800917195</v>
      </c>
      <c r="BO57" s="1">
        <f t="shared" si="52"/>
        <v>8.0404638410247937</v>
      </c>
      <c r="BP57" s="1">
        <f t="shared" si="52"/>
        <v>7.9508308799724761</v>
      </c>
      <c r="BQ57" s="1">
        <f t="shared" si="47"/>
        <v>7.3357837096095633</v>
      </c>
    </row>
    <row r="58" spans="1:69" x14ac:dyDescent="0.2">
      <c r="A58" s="22" t="s">
        <v>90</v>
      </c>
      <c r="B58" s="22" t="s">
        <v>54</v>
      </c>
      <c r="C58" s="24">
        <v>46293.385000000002</v>
      </c>
      <c r="D58" s="24" t="s">
        <v>38</v>
      </c>
      <c r="E58" s="1">
        <f t="shared" si="14"/>
        <v>14291.048856011357</v>
      </c>
      <c r="F58" s="1">
        <f t="shared" si="53"/>
        <v>14291</v>
      </c>
      <c r="G58" s="2">
        <f t="shared" si="50"/>
        <v>1.9981879995611962E-2</v>
      </c>
      <c r="I58" s="1">
        <f t="shared" si="54"/>
        <v>1.9981879995611962E-2</v>
      </c>
      <c r="M58" s="1">
        <f t="shared" si="16"/>
        <v>4.0006958155305854E-2</v>
      </c>
      <c r="N58" s="37">
        <f t="shared" si="17"/>
        <v>31274.885000000002</v>
      </c>
      <c r="O58" s="1">
        <f t="shared" si="18"/>
        <v>4.0100375530184931E-4</v>
      </c>
      <c r="Q58" s="117"/>
      <c r="R58" s="117"/>
      <c r="S58" s="117">
        <v>0.1</v>
      </c>
      <c r="T58" s="151"/>
      <c r="U58" s="117"/>
      <c r="V58" s="117"/>
      <c r="W58" s="117"/>
      <c r="X58" s="117"/>
      <c r="Y58" s="117"/>
      <c r="AE58" s="1">
        <f t="shared" si="19"/>
        <v>14291</v>
      </c>
      <c r="AF58" s="1">
        <f t="shared" si="20"/>
        <v>3.2689918158397335E-2</v>
      </c>
      <c r="AG58" s="1">
        <f t="shared" si="21"/>
        <v>2.7298919992520484E-2</v>
      </c>
      <c r="AH58" s="1">
        <f t="shared" si="22"/>
        <v>-2.0025078159693892E-2</v>
      </c>
      <c r="AI58" s="1">
        <f t="shared" si="23"/>
        <v>-1.2708038162785373E-2</v>
      </c>
      <c r="AJ58" s="1">
        <f t="shared" si="24"/>
        <v>1.6149423394680946E-5</v>
      </c>
      <c r="AK58" s="1">
        <f t="shared" si="25"/>
        <v>-2.0025078159693892E-2</v>
      </c>
      <c r="AL58" s="15">
        <f t="shared" si="36"/>
        <v>1.6149423394680944E-4</v>
      </c>
      <c r="AM58" s="1">
        <f t="shared" si="26"/>
        <v>-7.317039996908521E-3</v>
      </c>
      <c r="AN58" s="1">
        <f t="shared" si="27"/>
        <v>0.46203627896612287</v>
      </c>
      <c r="AO58" s="1">
        <f t="shared" si="28"/>
        <v>-0.53785550012814198</v>
      </c>
      <c r="AP58" s="1">
        <f t="shared" si="29"/>
        <v>-0.46027834813194829</v>
      </c>
      <c r="AQ58" s="1">
        <f t="shared" si="30"/>
        <v>-2.433860132925902</v>
      </c>
      <c r="AR58" s="1">
        <f t="shared" si="31"/>
        <v>-2.7069743650616584</v>
      </c>
      <c r="AS58" s="1">
        <f t="shared" si="51"/>
        <v>4.5999533010787292</v>
      </c>
      <c r="AT58" s="1">
        <f t="shared" si="51"/>
        <v>4.5999531055834195</v>
      </c>
      <c r="AU58" s="1">
        <f t="shared" si="51"/>
        <v>4.5999555666286289</v>
      </c>
      <c r="AV58" s="1">
        <f t="shared" si="51"/>
        <v>4.5999245890118328</v>
      </c>
      <c r="AW58" s="1">
        <f t="shared" si="51"/>
        <v>4.6003151315936162</v>
      </c>
      <c r="AX58" s="1">
        <f t="shared" si="51"/>
        <v>4.5954864857443711</v>
      </c>
      <c r="AY58" s="1">
        <f t="shared" si="51"/>
        <v>4.7156068921760745</v>
      </c>
      <c r="AZ58" s="1">
        <f t="shared" si="33"/>
        <v>5.303480788255758</v>
      </c>
      <c r="BB58" s="1">
        <v>26000</v>
      </c>
      <c r="BC58" s="1">
        <f t="shared" si="40"/>
        <v>0.13651779246246437</v>
      </c>
      <c r="BD58" s="1">
        <f t="shared" si="41"/>
        <v>0.12891439484922629</v>
      </c>
      <c r="BE58" s="1">
        <f t="shared" si="42"/>
        <v>7.6033976132380702E-3</v>
      </c>
      <c r="BF58" s="1">
        <f t="shared" si="43"/>
        <v>0.40364333669488306</v>
      </c>
      <c r="BG58" s="1">
        <f t="shared" si="44"/>
        <v>0.65113220188678456</v>
      </c>
      <c r="BH58" s="1">
        <f t="shared" si="45"/>
        <v>2.5723586579811006</v>
      </c>
      <c r="BI58" s="1">
        <f t="shared" si="46"/>
        <v>3.4181049276758917</v>
      </c>
      <c r="BJ58" s="1">
        <f t="shared" si="52"/>
        <v>8.1932098763104957</v>
      </c>
      <c r="BK58" s="1">
        <f t="shared" si="52"/>
        <v>8.1932076220130234</v>
      </c>
      <c r="BL58" s="1">
        <f t="shared" si="52"/>
        <v>8.1932171905545772</v>
      </c>
      <c r="BM58" s="1">
        <f t="shared" si="52"/>
        <v>8.1931765743463671</v>
      </c>
      <c r="BN58" s="1">
        <f t="shared" si="52"/>
        <v>8.1933489484144033</v>
      </c>
      <c r="BO58" s="1">
        <f t="shared" si="52"/>
        <v>8.1926168169832909</v>
      </c>
      <c r="BP58" s="1">
        <f t="shared" si="52"/>
        <v>8.1957160296628011</v>
      </c>
      <c r="BQ58" s="1">
        <f t="shared" si="47"/>
        <v>7.525558938048615</v>
      </c>
    </row>
    <row r="59" spans="1:69" x14ac:dyDescent="0.2">
      <c r="A59" s="22" t="s">
        <v>90</v>
      </c>
      <c r="B59" s="22" t="s">
        <v>54</v>
      </c>
      <c r="C59" s="24">
        <v>46293.385000000002</v>
      </c>
      <c r="D59" s="24" t="s">
        <v>38</v>
      </c>
      <c r="E59" s="1">
        <f t="shared" si="14"/>
        <v>14291.048856011357</v>
      </c>
      <c r="F59" s="1">
        <f t="shared" si="53"/>
        <v>14291</v>
      </c>
      <c r="G59" s="2">
        <f t="shared" si="50"/>
        <v>1.9981879995611962E-2</v>
      </c>
      <c r="I59" s="1">
        <f t="shared" si="54"/>
        <v>1.9981879995611962E-2</v>
      </c>
      <c r="M59" s="1">
        <f t="shared" si="16"/>
        <v>4.0006958155305854E-2</v>
      </c>
      <c r="N59" s="37">
        <f t="shared" si="17"/>
        <v>31274.885000000002</v>
      </c>
      <c r="O59" s="1">
        <f t="shared" si="18"/>
        <v>4.0100375530184931E-4</v>
      </c>
      <c r="Q59" s="117"/>
      <c r="R59" s="117"/>
      <c r="S59" s="117">
        <v>0.1</v>
      </c>
      <c r="T59" s="151"/>
      <c r="U59" s="117"/>
      <c r="V59" s="117"/>
      <c r="W59" s="117"/>
      <c r="X59" s="117"/>
      <c r="Y59" s="117"/>
      <c r="AE59" s="1">
        <f t="shared" si="19"/>
        <v>14291</v>
      </c>
      <c r="AF59" s="1">
        <f t="shared" si="20"/>
        <v>3.2689918158397335E-2</v>
      </c>
      <c r="AG59" s="1">
        <f t="shared" si="21"/>
        <v>2.7298919992520484E-2</v>
      </c>
      <c r="AH59" s="1">
        <f t="shared" si="22"/>
        <v>-2.0025078159693892E-2</v>
      </c>
      <c r="AI59" s="1">
        <f t="shared" si="23"/>
        <v>-1.2708038162785373E-2</v>
      </c>
      <c r="AJ59" s="1">
        <f t="shared" si="24"/>
        <v>1.6149423394680946E-5</v>
      </c>
      <c r="AK59" s="1">
        <f t="shared" si="25"/>
        <v>-2.0025078159693892E-2</v>
      </c>
      <c r="AL59" s="15">
        <f t="shared" si="36"/>
        <v>1.6149423394680944E-4</v>
      </c>
      <c r="AM59" s="1">
        <f t="shared" si="26"/>
        <v>-7.317039996908521E-3</v>
      </c>
      <c r="AN59" s="1">
        <f t="shared" si="27"/>
        <v>0.46203627896612287</v>
      </c>
      <c r="AO59" s="1">
        <f t="shared" si="28"/>
        <v>-0.53785550012814198</v>
      </c>
      <c r="AP59" s="1">
        <f t="shared" si="29"/>
        <v>-0.46027834813194829</v>
      </c>
      <c r="AQ59" s="1">
        <f t="shared" si="30"/>
        <v>-2.433860132925902</v>
      </c>
      <c r="AR59" s="1">
        <f t="shared" si="31"/>
        <v>-2.7069743650616584</v>
      </c>
      <c r="AS59" s="1">
        <f t="shared" si="51"/>
        <v>4.5999533010787292</v>
      </c>
      <c r="AT59" s="1">
        <f t="shared" si="51"/>
        <v>4.5999531055834195</v>
      </c>
      <c r="AU59" s="1">
        <f t="shared" si="51"/>
        <v>4.5999555666286289</v>
      </c>
      <c r="AV59" s="1">
        <f t="shared" si="51"/>
        <v>4.5999245890118328</v>
      </c>
      <c r="AW59" s="1">
        <f t="shared" si="51"/>
        <v>4.6003151315936162</v>
      </c>
      <c r="AX59" s="1">
        <f t="shared" si="51"/>
        <v>4.5954864857443711</v>
      </c>
      <c r="AY59" s="1">
        <f t="shared" si="51"/>
        <v>4.7156068921760745</v>
      </c>
      <c r="AZ59" s="1">
        <f t="shared" si="33"/>
        <v>5.303480788255758</v>
      </c>
      <c r="BB59" s="1">
        <v>27000</v>
      </c>
      <c r="BC59" s="1">
        <f t="shared" si="40"/>
        <v>0.14588062282857511</v>
      </c>
      <c r="BD59" s="1">
        <f t="shared" si="41"/>
        <v>0.13852098918289818</v>
      </c>
      <c r="BE59" s="1">
        <f t="shared" si="42"/>
        <v>7.3596336456769242E-3</v>
      </c>
      <c r="BF59" s="1">
        <f t="shared" si="43"/>
        <v>0.37459432699312145</v>
      </c>
      <c r="BG59" s="1">
        <f t="shared" si="44"/>
        <v>0.58727556307016382</v>
      </c>
      <c r="BH59" s="1">
        <f t="shared" si="45"/>
        <v>2.6537452497996257</v>
      </c>
      <c r="BI59" s="1">
        <f t="shared" si="46"/>
        <v>4.0180103484995158</v>
      </c>
      <c r="BJ59" s="1">
        <f t="shared" si="52"/>
        <v>8.3411159639830661</v>
      </c>
      <c r="BK59" s="1">
        <f t="shared" si="52"/>
        <v>8.340694430187872</v>
      </c>
      <c r="BL59" s="1">
        <f t="shared" si="52"/>
        <v>8.3419658542094517</v>
      </c>
      <c r="BM59" s="1">
        <f t="shared" si="52"/>
        <v>8.3381216679464991</v>
      </c>
      <c r="BN59" s="1">
        <f t="shared" si="52"/>
        <v>8.3496607862618006</v>
      </c>
      <c r="BO59" s="1">
        <f t="shared" si="52"/>
        <v>8.3142256856305359</v>
      </c>
      <c r="BP59" s="1">
        <f t="shared" si="52"/>
        <v>8.4165380636764002</v>
      </c>
      <c r="BQ59" s="1">
        <f t="shared" si="47"/>
        <v>7.7153341664876667</v>
      </c>
    </row>
    <row r="60" spans="1:69" x14ac:dyDescent="0.2">
      <c r="A60" s="22" t="s">
        <v>90</v>
      </c>
      <c r="B60" s="22" t="s">
        <v>54</v>
      </c>
      <c r="C60" s="24">
        <v>46270.485000000001</v>
      </c>
      <c r="D60" s="24" t="s">
        <v>38</v>
      </c>
      <c r="E60" s="1">
        <f t="shared" si="14"/>
        <v>14235.057995284635</v>
      </c>
      <c r="F60" s="1">
        <f t="shared" si="53"/>
        <v>14235</v>
      </c>
      <c r="G60" s="2">
        <f t="shared" si="50"/>
        <v>2.3719799995888025E-2</v>
      </c>
      <c r="I60" s="1">
        <f t="shared" si="54"/>
        <v>2.3719799995888025E-2</v>
      </c>
      <c r="M60" s="1">
        <f t="shared" si="16"/>
        <v>3.9686126540241659E-2</v>
      </c>
      <c r="N60" s="37">
        <f t="shared" si="17"/>
        <v>31251.985000000001</v>
      </c>
      <c r="O60" s="1">
        <f t="shared" si="18"/>
        <v>2.5492358332093149E-4</v>
      </c>
      <c r="Q60" s="117"/>
      <c r="R60" s="117"/>
      <c r="S60" s="117">
        <v>0.1</v>
      </c>
      <c r="T60" s="151"/>
      <c r="U60" s="117"/>
      <c r="V60" s="117"/>
      <c r="W60" s="117"/>
      <c r="X60" s="117"/>
      <c r="Y60" s="117"/>
      <c r="AE60" s="1">
        <f t="shared" si="19"/>
        <v>14235</v>
      </c>
      <c r="AF60" s="1">
        <f t="shared" si="20"/>
        <v>3.2392375540455327E-2</v>
      </c>
      <c r="AG60" s="1">
        <f t="shared" si="21"/>
        <v>3.1013550995674356E-2</v>
      </c>
      <c r="AH60" s="1">
        <f t="shared" si="22"/>
        <v>-1.5966326544353635E-2</v>
      </c>
      <c r="AI60" s="1">
        <f t="shared" si="23"/>
        <v>-8.6725755445673028E-3</v>
      </c>
      <c r="AJ60" s="1">
        <f t="shared" si="24"/>
        <v>7.5213566576226856E-6</v>
      </c>
      <c r="AK60" s="1">
        <f t="shared" si="25"/>
        <v>-1.5966326544353635E-2</v>
      </c>
      <c r="AL60" s="15">
        <f t="shared" si="36"/>
        <v>7.5213566576226852E-5</v>
      </c>
      <c r="AM60" s="1">
        <f t="shared" si="26"/>
        <v>-7.2937509997863309E-3</v>
      </c>
      <c r="AN60" s="1">
        <f t="shared" si="27"/>
        <v>0.45910141075772259</v>
      </c>
      <c r="AO60" s="1">
        <f t="shared" si="28"/>
        <v>-0.53244885421337274</v>
      </c>
      <c r="AP60" s="1">
        <f t="shared" si="29"/>
        <v>-0.4568258301184428</v>
      </c>
      <c r="AQ60" s="1">
        <f t="shared" si="30"/>
        <v>-2.4402604051293428</v>
      </c>
      <c r="AR60" s="1">
        <f t="shared" si="31"/>
        <v>-2.7338571399754357</v>
      </c>
      <c r="AS60" s="1">
        <f t="shared" si="51"/>
        <v>4.5901393541379036</v>
      </c>
      <c r="AT60" s="1">
        <f t="shared" si="51"/>
        <v>4.5901390318813631</v>
      </c>
      <c r="AU60" s="1">
        <f t="shared" si="51"/>
        <v>4.5901427644683617</v>
      </c>
      <c r="AV60" s="1">
        <f t="shared" si="51"/>
        <v>4.590099538140672</v>
      </c>
      <c r="AW60" s="1">
        <f t="shared" si="51"/>
        <v>4.590601068702278</v>
      </c>
      <c r="AX60" s="1">
        <f t="shared" si="51"/>
        <v>4.5849027883698712</v>
      </c>
      <c r="AY60" s="1">
        <f t="shared" si="51"/>
        <v>4.7008197679539983</v>
      </c>
      <c r="AZ60" s="1">
        <f t="shared" si="33"/>
        <v>5.2928533754631708</v>
      </c>
      <c r="BB60" s="1">
        <v>28000</v>
      </c>
      <c r="BC60" s="1">
        <f t="shared" si="40"/>
        <v>0.15542907191749325</v>
      </c>
      <c r="BD60" s="1">
        <f t="shared" si="41"/>
        <v>0.14844444699212639</v>
      </c>
      <c r="BE60" s="1">
        <f t="shared" si="42"/>
        <v>6.9846249253668526E-3</v>
      </c>
      <c r="BF60" s="1">
        <f t="shared" si="43"/>
        <v>0.35252242643551557</v>
      </c>
      <c r="BG60" s="1">
        <f t="shared" si="44"/>
        <v>0.5280649947311552</v>
      </c>
      <c r="BH60" s="1">
        <f t="shared" si="45"/>
        <v>2.7251135780558502</v>
      </c>
      <c r="BI60" s="1">
        <f t="shared" si="46"/>
        <v>4.7325473441261137</v>
      </c>
      <c r="BJ60" s="1">
        <f t="shared" si="52"/>
        <v>8.4798952218977099</v>
      </c>
      <c r="BK60" s="1">
        <f t="shared" si="52"/>
        <v>8.4774698754788353</v>
      </c>
      <c r="BL60" s="1">
        <f t="shared" si="52"/>
        <v>8.4833132921801635</v>
      </c>
      <c r="BM60" s="1">
        <f t="shared" si="52"/>
        <v>8.4691530846152183</v>
      </c>
      <c r="BN60" s="1">
        <f t="shared" si="52"/>
        <v>8.5030054963234836</v>
      </c>
      <c r="BO60" s="1">
        <f t="shared" si="52"/>
        <v>8.4191686721189747</v>
      </c>
      <c r="BP60" s="1">
        <f t="shared" si="52"/>
        <v>8.6121821943265022</v>
      </c>
      <c r="BQ60" s="1">
        <f t="shared" si="47"/>
        <v>7.9051093949267184</v>
      </c>
    </row>
    <row r="61" spans="1:69" x14ac:dyDescent="0.2">
      <c r="A61" s="42" t="s">
        <v>85</v>
      </c>
      <c r="B61" s="35" t="s">
        <v>52</v>
      </c>
      <c r="C61" s="43">
        <v>46253.512999999999</v>
      </c>
      <c r="D61" s="43"/>
      <c r="E61" s="1">
        <f t="shared" si="14"/>
        <v>14193.561187937299</v>
      </c>
      <c r="F61" s="1">
        <f t="shared" si="53"/>
        <v>14193.5</v>
      </c>
      <c r="G61" s="2">
        <f t="shared" si="50"/>
        <v>2.5025579998327885E-2</v>
      </c>
      <c r="I61" s="1">
        <f t="shared" si="54"/>
        <v>2.5025579998327885E-2</v>
      </c>
      <c r="M61" s="1">
        <f t="shared" si="16"/>
        <v>3.9449008451354142E-2</v>
      </c>
      <c r="N61" s="37">
        <f t="shared" si="17"/>
        <v>31235.012999999999</v>
      </c>
      <c r="O61" s="1">
        <f t="shared" si="18"/>
        <v>2.0803528833956742E-4</v>
      </c>
      <c r="Q61" s="117"/>
      <c r="R61" s="117"/>
      <c r="S61" s="117">
        <v>0.1</v>
      </c>
      <c r="T61" s="151"/>
      <c r="U61" s="117"/>
      <c r="V61" s="117"/>
      <c r="W61" s="117"/>
      <c r="X61" s="117"/>
      <c r="Y61" s="117"/>
      <c r="AE61" s="1">
        <f t="shared" si="19"/>
        <v>14193.5</v>
      </c>
      <c r="AF61" s="1">
        <f t="shared" si="20"/>
        <v>3.2172871080794349E-2</v>
      </c>
      <c r="AG61" s="1">
        <f t="shared" si="21"/>
        <v>3.2301717368887678E-2</v>
      </c>
      <c r="AH61" s="1">
        <f t="shared" si="22"/>
        <v>-1.4423428453026257E-2</v>
      </c>
      <c r="AI61" s="1">
        <f t="shared" si="23"/>
        <v>-7.1472910824664643E-3</v>
      </c>
      <c r="AJ61" s="1">
        <f t="shared" si="24"/>
        <v>5.1083769817504647E-6</v>
      </c>
      <c r="AK61" s="1">
        <f t="shared" si="25"/>
        <v>-1.4423428453026257E-2</v>
      </c>
      <c r="AL61" s="15">
        <f t="shared" si="36"/>
        <v>5.1083769817504642E-5</v>
      </c>
      <c r="AM61" s="1">
        <f t="shared" si="26"/>
        <v>-7.2761373705597897E-3</v>
      </c>
      <c r="AN61" s="1">
        <f t="shared" si="27"/>
        <v>0.45696439637455366</v>
      </c>
      <c r="AO61" s="1">
        <f t="shared" si="28"/>
        <v>-0.52847224953406502</v>
      </c>
      <c r="AP61" s="1">
        <f t="shared" si="29"/>
        <v>-0.45428345347683241</v>
      </c>
      <c r="AQ61" s="1">
        <f t="shared" si="30"/>
        <v>-2.444951413118825</v>
      </c>
      <c r="AR61" s="1">
        <f t="shared" si="31"/>
        <v>-2.7538611899750376</v>
      </c>
      <c r="AS61" s="1">
        <f t="shared" ref="AS61:AY70" si="55">$AZ61+$AG$7*SIN(AT61)</f>
        <v>4.5829065311431645</v>
      </c>
      <c r="AT61" s="1">
        <f t="shared" si="55"/>
        <v>4.5829060841875071</v>
      </c>
      <c r="AU61" s="1">
        <f t="shared" si="55"/>
        <v>4.5829109734393203</v>
      </c>
      <c r="AV61" s="1">
        <f t="shared" si="55"/>
        <v>4.582857499847476</v>
      </c>
      <c r="AW61" s="1">
        <f t="shared" si="55"/>
        <v>4.5834435370921582</v>
      </c>
      <c r="AX61" s="1">
        <f t="shared" si="55"/>
        <v>4.5771586916289815</v>
      </c>
      <c r="AY61" s="1">
        <f t="shared" si="55"/>
        <v>4.6899045632247187</v>
      </c>
      <c r="AZ61" s="1">
        <f t="shared" si="33"/>
        <v>5.2849777034829506</v>
      </c>
      <c r="BB61" s="1">
        <v>29000</v>
      </c>
      <c r="BC61" s="1">
        <f t="shared" si="40"/>
        <v>0.16518599091656194</v>
      </c>
      <c r="BD61" s="1">
        <f t="shared" si="41"/>
        <v>0.15868476827691091</v>
      </c>
      <c r="BE61" s="1">
        <f t="shared" si="42"/>
        <v>6.5012226396510397E-3</v>
      </c>
      <c r="BF61" s="1">
        <f t="shared" si="43"/>
        <v>0.33541556147889617</v>
      </c>
      <c r="BG61" s="1">
        <f t="shared" si="44"/>
        <v>0.47225930584199621</v>
      </c>
      <c r="BH61" s="1">
        <f t="shared" si="45"/>
        <v>2.7895817492859378</v>
      </c>
      <c r="BI61" s="1">
        <f t="shared" si="46"/>
        <v>5.6228521706746992</v>
      </c>
      <c r="BJ61" s="1">
        <f t="shared" si="52"/>
        <v>8.6123718904163038</v>
      </c>
      <c r="BK61" s="1">
        <f t="shared" si="52"/>
        <v>8.605114320525912</v>
      </c>
      <c r="BL61" s="1">
        <f t="shared" si="52"/>
        <v>8.6200162201839312</v>
      </c>
      <c r="BM61" s="1">
        <f t="shared" si="52"/>
        <v>8.5891565829105474</v>
      </c>
      <c r="BN61" s="1">
        <f t="shared" si="52"/>
        <v>8.6520008904264376</v>
      </c>
      <c r="BO61" s="1">
        <f t="shared" si="52"/>
        <v>8.5190256220837153</v>
      </c>
      <c r="BP61" s="1">
        <f t="shared" si="52"/>
        <v>8.7824376888243805</v>
      </c>
      <c r="BQ61" s="1">
        <f t="shared" si="47"/>
        <v>8.0948846233657701</v>
      </c>
    </row>
    <row r="62" spans="1:69" x14ac:dyDescent="0.2">
      <c r="A62" s="22" t="s">
        <v>87</v>
      </c>
      <c r="B62" s="22" t="s">
        <v>52</v>
      </c>
      <c r="C62" s="24">
        <v>46225.701999999997</v>
      </c>
      <c r="D62" s="24" t="s">
        <v>38</v>
      </c>
      <c r="E62" s="1">
        <f t="shared" si="14"/>
        <v>14125.562854851236</v>
      </c>
      <c r="F62" s="1">
        <f t="shared" si="53"/>
        <v>14125.5</v>
      </c>
      <c r="G62" s="2">
        <f t="shared" si="50"/>
        <v>2.5707339991640765E-2</v>
      </c>
      <c r="I62" s="1">
        <f t="shared" si="54"/>
        <v>2.5707339991640765E-2</v>
      </c>
      <c r="M62" s="1">
        <f t="shared" si="16"/>
        <v>3.9061657289631443E-2</v>
      </c>
      <c r="N62" s="37">
        <f t="shared" si="17"/>
        <v>31207.201999999997</v>
      </c>
      <c r="O62" s="1">
        <f t="shared" si="18"/>
        <v>1.7833779049541306E-4</v>
      </c>
      <c r="Q62" s="117"/>
      <c r="R62" s="117"/>
      <c r="S62" s="117">
        <v>0.1</v>
      </c>
      <c r="T62" s="151"/>
      <c r="U62" s="117"/>
      <c r="V62" s="117"/>
      <c r="W62" s="117"/>
      <c r="X62" s="117"/>
      <c r="Y62" s="117"/>
      <c r="AE62" s="1">
        <f t="shared" si="19"/>
        <v>14125.5</v>
      </c>
      <c r="AF62" s="1">
        <f t="shared" si="20"/>
        <v>3.1815019311409537E-2</v>
      </c>
      <c r="AG62" s="1">
        <f t="shared" si="21"/>
        <v>3.2953977969862672E-2</v>
      </c>
      <c r="AH62" s="1">
        <f t="shared" si="22"/>
        <v>-1.3354317297990678E-2</v>
      </c>
      <c r="AI62" s="1">
        <f t="shared" si="23"/>
        <v>-6.1076793197687718E-3</v>
      </c>
      <c r="AJ62" s="1">
        <f t="shared" si="24"/>
        <v>3.7303746673131129E-6</v>
      </c>
      <c r="AK62" s="1">
        <f t="shared" si="25"/>
        <v>-1.3354317297990678E-2</v>
      </c>
      <c r="AL62" s="15">
        <f t="shared" si="36"/>
        <v>3.7303746673131126E-5</v>
      </c>
      <c r="AM62" s="1">
        <f t="shared" si="26"/>
        <v>-7.246637978221903E-3</v>
      </c>
      <c r="AN62" s="1">
        <f t="shared" si="27"/>
        <v>0.45353064482818728</v>
      </c>
      <c r="AO62" s="1">
        <f t="shared" si="28"/>
        <v>-0.522010873720125</v>
      </c>
      <c r="AP62" s="1">
        <f t="shared" si="29"/>
        <v>-0.4501470501578273</v>
      </c>
      <c r="AQ62" s="1">
        <f t="shared" si="30"/>
        <v>-2.4525445560625254</v>
      </c>
      <c r="AR62" s="1">
        <f t="shared" si="31"/>
        <v>-2.7867944994512639</v>
      </c>
      <c r="AS62" s="1">
        <f t="shared" si="55"/>
        <v>4.57112734855043</v>
      </c>
      <c r="AT62" s="1">
        <f t="shared" si="55"/>
        <v>4.5711266307720289</v>
      </c>
      <c r="AU62" s="1">
        <f t="shared" si="55"/>
        <v>4.5711338316972521</v>
      </c>
      <c r="AV62" s="1">
        <f t="shared" si="55"/>
        <v>4.5710616067992644</v>
      </c>
      <c r="AW62" s="1">
        <f t="shared" si="55"/>
        <v>4.5717876876026455</v>
      </c>
      <c r="AX62" s="1">
        <f t="shared" si="55"/>
        <v>4.5646495743667179</v>
      </c>
      <c r="AY62" s="1">
        <f t="shared" si="55"/>
        <v>4.672099282755279</v>
      </c>
      <c r="AZ62" s="1">
        <f t="shared" si="33"/>
        <v>5.2720729879490946</v>
      </c>
      <c r="BB62" s="1">
        <v>30000</v>
      </c>
      <c r="BC62" s="1">
        <f t="shared" si="40"/>
        <v>0.17516750709557397</v>
      </c>
      <c r="BD62" s="1">
        <f t="shared" si="41"/>
        <v>0.16924195303725176</v>
      </c>
      <c r="BE62" s="1">
        <f t="shared" si="42"/>
        <v>5.9255540583221973E-3</v>
      </c>
      <c r="BF62" s="1">
        <f t="shared" si="43"/>
        <v>0.32206244444858478</v>
      </c>
      <c r="BG62" s="1">
        <f t="shared" si="44"/>
        <v>0.4189484437704552</v>
      </c>
      <c r="BH62" s="1">
        <f t="shared" si="45"/>
        <v>2.8491469926191701</v>
      </c>
      <c r="BI62" s="1">
        <f t="shared" si="46"/>
        <v>6.7900667653553812</v>
      </c>
      <c r="BJ62" s="1">
        <f t="shared" ref="BJ62:BP71" si="56">$BQ62+$AG$7*SIN(BK62)</f>
        <v>8.7404280459057784</v>
      </c>
      <c r="BK62" s="1">
        <f t="shared" si="56"/>
        <v>8.7253994331232398</v>
      </c>
      <c r="BL62" s="1">
        <f t="shared" si="56"/>
        <v>8.7528253262606288</v>
      </c>
      <c r="BM62" s="1">
        <f t="shared" si="56"/>
        <v>8.7022906993133802</v>
      </c>
      <c r="BN62" s="1">
        <f t="shared" si="56"/>
        <v>8.7938729734301173</v>
      </c>
      <c r="BO62" s="1">
        <f t="shared" si="56"/>
        <v>8.622085078199099</v>
      </c>
      <c r="BP62" s="1">
        <f t="shared" si="56"/>
        <v>8.92800543599399</v>
      </c>
      <c r="BQ62" s="1">
        <f t="shared" si="47"/>
        <v>8.2846598518048218</v>
      </c>
    </row>
    <row r="63" spans="1:69" x14ac:dyDescent="0.2">
      <c r="A63" s="42" t="s">
        <v>91</v>
      </c>
      <c r="B63" s="35"/>
      <c r="C63" s="43">
        <v>46659.442000000003</v>
      </c>
      <c r="D63" s="43"/>
      <c r="E63" s="1">
        <f t="shared" si="14"/>
        <v>15186.063987235844</v>
      </c>
      <c r="F63" s="1">
        <f t="shared" si="53"/>
        <v>15186</v>
      </c>
      <c r="G63" s="2">
        <f t="shared" si="50"/>
        <v>2.6170479999564122E-2</v>
      </c>
      <c r="I63" s="1">
        <f t="shared" si="54"/>
        <v>2.6170479999564122E-2</v>
      </c>
      <c r="M63" s="1">
        <f t="shared" si="16"/>
        <v>4.5269383241800881E-2</v>
      </c>
      <c r="N63" s="37">
        <f t="shared" si="17"/>
        <v>31640.942000000003</v>
      </c>
      <c r="O63" s="1">
        <f t="shared" si="18"/>
        <v>3.6476810505632178E-4</v>
      </c>
      <c r="Q63" s="117"/>
      <c r="R63" s="117"/>
      <c r="S63" s="117">
        <v>0.1</v>
      </c>
      <c r="T63" s="151"/>
      <c r="U63" s="117"/>
      <c r="V63" s="117"/>
      <c r="W63" s="117"/>
      <c r="X63" s="117"/>
      <c r="Y63" s="117"/>
      <c r="AE63" s="1">
        <f t="shared" si="19"/>
        <v>15186</v>
      </c>
      <c r="AF63" s="1">
        <f t="shared" si="20"/>
        <v>3.7666284891629612E-2</v>
      </c>
      <c r="AG63" s="1">
        <f t="shared" si="21"/>
        <v>3.3773578349735392E-2</v>
      </c>
      <c r="AH63" s="1">
        <f t="shared" si="22"/>
        <v>-1.9098903242236759E-2</v>
      </c>
      <c r="AI63" s="1">
        <f t="shared" si="23"/>
        <v>-1.1495804892065489E-2</v>
      </c>
      <c r="AJ63" s="1">
        <f t="shared" si="24"/>
        <v>1.3215353011643685E-5</v>
      </c>
      <c r="AK63" s="1">
        <f t="shared" si="25"/>
        <v>-1.9098903242236759E-2</v>
      </c>
      <c r="AL63" s="15">
        <f t="shared" si="36"/>
        <v>1.3215353011643684E-4</v>
      </c>
      <c r="AM63" s="1">
        <f t="shared" si="26"/>
        <v>-7.6030983501712687E-3</v>
      </c>
      <c r="AN63" s="1">
        <f t="shared" si="27"/>
        <v>0.51854453084445462</v>
      </c>
      <c r="AO63" s="1">
        <f t="shared" si="28"/>
        <v>-0.63124698730246021</v>
      </c>
      <c r="AP63" s="1">
        <f t="shared" si="29"/>
        <v>-0.51909705655869776</v>
      </c>
      <c r="AQ63" s="1">
        <f t="shared" si="30"/>
        <v>-2.3185914227414952</v>
      </c>
      <c r="AR63" s="1">
        <f t="shared" si="31"/>
        <v>-2.2913892927714548</v>
      </c>
      <c r="AS63" s="1">
        <f t="shared" si="55"/>
        <v>4.7663626560251755</v>
      </c>
      <c r="AT63" s="1">
        <f t="shared" si="55"/>
        <v>4.7663627068751717</v>
      </c>
      <c r="AU63" s="1">
        <f t="shared" si="55"/>
        <v>4.7663640381939096</v>
      </c>
      <c r="AV63" s="1">
        <f t="shared" si="55"/>
        <v>4.7663988821764542</v>
      </c>
      <c r="AW63" s="1">
        <f t="shared" si="55"/>
        <v>4.7673029839011303</v>
      </c>
      <c r="AX63" s="1">
        <f t="shared" si="55"/>
        <v>4.7870304115283915</v>
      </c>
      <c r="AY63" s="1">
        <f t="shared" si="55"/>
        <v>4.9606062223667626</v>
      </c>
      <c r="AZ63" s="1">
        <f t="shared" si="33"/>
        <v>5.4733296177087096</v>
      </c>
      <c r="BB63" s="1">
        <v>31000</v>
      </c>
      <c r="BC63" s="1">
        <f t="shared" si="40"/>
        <v>0.18538939235005392</v>
      </c>
      <c r="BD63" s="1">
        <f t="shared" si="41"/>
        <v>0.18011600127314892</v>
      </c>
      <c r="BE63" s="1">
        <f t="shared" si="42"/>
        <v>5.2733910769050011E-3</v>
      </c>
      <c r="BF63" s="1">
        <f t="shared" si="43"/>
        <v>0.31173754144257482</v>
      </c>
      <c r="BG63" s="1">
        <f t="shared" si="44"/>
        <v>0.36767530022662936</v>
      </c>
      <c r="BH63" s="1">
        <f t="shared" si="45"/>
        <v>2.9049259327363539</v>
      </c>
      <c r="BI63" s="1">
        <f t="shared" si="46"/>
        <v>8.4112209656995525</v>
      </c>
      <c r="BJ63" s="1">
        <f t="shared" si="56"/>
        <v>8.8648124625536866</v>
      </c>
      <c r="BK63" s="1">
        <f t="shared" si="56"/>
        <v>8.8407579770512008</v>
      </c>
      <c r="BL63" s="1">
        <f t="shared" si="56"/>
        <v>8.8809602666808409</v>
      </c>
      <c r="BM63" s="1">
        <f t="shared" si="56"/>
        <v>8.8131637909906448</v>
      </c>
      <c r="BN63" s="1">
        <f t="shared" si="56"/>
        <v>8.9259100208390425</v>
      </c>
      <c r="BO63" s="1">
        <f t="shared" si="56"/>
        <v>8.7332974791007576</v>
      </c>
      <c r="BP63" s="1">
        <f t="shared" si="56"/>
        <v>9.0504727796818329</v>
      </c>
      <c r="BQ63" s="1">
        <f t="shared" si="47"/>
        <v>8.4744350802438735</v>
      </c>
    </row>
    <row r="64" spans="1:69" x14ac:dyDescent="0.2">
      <c r="A64" s="22" t="s">
        <v>90</v>
      </c>
      <c r="B64" s="22" t="s">
        <v>54</v>
      </c>
      <c r="C64" s="24">
        <v>46268.442999999999</v>
      </c>
      <c r="D64" s="24" t="s">
        <v>38</v>
      </c>
      <c r="E64" s="1">
        <f t="shared" si="14"/>
        <v>14230.06527311852</v>
      </c>
      <c r="F64" s="1">
        <f t="shared" si="53"/>
        <v>14230</v>
      </c>
      <c r="G64" s="2">
        <f t="shared" si="50"/>
        <v>2.6696399996581022E-2</v>
      </c>
      <c r="I64" s="1">
        <f t="shared" si="54"/>
        <v>2.6696399996581022E-2</v>
      </c>
      <c r="M64" s="1">
        <f t="shared" si="16"/>
        <v>3.9657529182005234E-2</v>
      </c>
      <c r="N64" s="37">
        <f t="shared" si="17"/>
        <v>31249.942999999999</v>
      </c>
      <c r="O64" s="1">
        <f t="shared" si="18"/>
        <v>1.6799086976125531E-4</v>
      </c>
      <c r="Q64" s="117"/>
      <c r="R64" s="117"/>
      <c r="S64" s="117">
        <v>0.1</v>
      </c>
      <c r="T64" s="151"/>
      <c r="U64" s="117"/>
      <c r="V64" s="117"/>
      <c r="W64" s="117"/>
      <c r="X64" s="117"/>
      <c r="Y64" s="117"/>
      <c r="AE64" s="1">
        <f t="shared" si="19"/>
        <v>14230</v>
      </c>
      <c r="AF64" s="1">
        <f t="shared" si="20"/>
        <v>3.2365884434906692E-2</v>
      </c>
      <c r="AG64" s="1">
        <f t="shared" si="21"/>
        <v>3.3988044743679564E-2</v>
      </c>
      <c r="AH64" s="1">
        <f t="shared" si="22"/>
        <v>-1.2961129185424212E-2</v>
      </c>
      <c r="AI64" s="1">
        <f t="shared" si="23"/>
        <v>-5.6694844383256698E-3</v>
      </c>
      <c r="AJ64" s="1">
        <f t="shared" si="24"/>
        <v>3.2143053796416935E-6</v>
      </c>
      <c r="AK64" s="1">
        <f t="shared" si="25"/>
        <v>-1.2961129185424212E-2</v>
      </c>
      <c r="AL64" s="15">
        <f t="shared" si="36"/>
        <v>3.2143053796416934E-5</v>
      </c>
      <c r="AM64" s="1">
        <f t="shared" si="26"/>
        <v>-7.2916447470985401E-3</v>
      </c>
      <c r="AN64" s="1">
        <f t="shared" si="27"/>
        <v>0.45884224611450686</v>
      </c>
      <c r="AO64" s="1">
        <f t="shared" si="28"/>
        <v>-0.53196839546724206</v>
      </c>
      <c r="AP64" s="1">
        <f t="shared" si="29"/>
        <v>-0.45651879295084696</v>
      </c>
      <c r="AQ64" s="1">
        <f t="shared" si="30"/>
        <v>-2.4408279119164069</v>
      </c>
      <c r="AR64" s="1">
        <f t="shared" si="31"/>
        <v>-2.7362635258965606</v>
      </c>
      <c r="AS64" s="1">
        <f t="shared" si="55"/>
        <v>4.5892661381731612</v>
      </c>
      <c r="AT64" s="1">
        <f t="shared" si="55"/>
        <v>4.589265802371651</v>
      </c>
      <c r="AU64" s="1">
        <f t="shared" si="55"/>
        <v>4.5892696643996356</v>
      </c>
      <c r="AV64" s="1">
        <f t="shared" si="55"/>
        <v>4.5892252547811179</v>
      </c>
      <c r="AW64" s="1">
        <f t="shared" si="55"/>
        <v>4.5897368885395782</v>
      </c>
      <c r="AX64" s="1">
        <f t="shared" si="55"/>
        <v>4.5839653137819356</v>
      </c>
      <c r="AY64" s="1">
        <f t="shared" si="55"/>
        <v>4.69950273368375</v>
      </c>
      <c r="AZ64" s="1">
        <f t="shared" si="33"/>
        <v>5.2919044993209763</v>
      </c>
      <c r="BB64" s="1">
        <v>32000</v>
      </c>
      <c r="BC64" s="1">
        <f t="shared" si="40"/>
        <v>0.19587074878767352</v>
      </c>
      <c r="BD64" s="1">
        <f t="shared" si="41"/>
        <v>0.1913069129846024</v>
      </c>
      <c r="BE64" s="1">
        <f t="shared" si="42"/>
        <v>4.5638358030711161E-3</v>
      </c>
      <c r="BF64" s="1">
        <f t="shared" si="43"/>
        <v>0.30397548511426165</v>
      </c>
      <c r="BG64" s="1">
        <f t="shared" si="44"/>
        <v>0.31837316872736321</v>
      </c>
      <c r="BH64" s="1">
        <f t="shared" si="45"/>
        <v>2.957421051717557</v>
      </c>
      <c r="BI64" s="1">
        <f t="shared" si="46"/>
        <v>10.828724867408891</v>
      </c>
      <c r="BJ64" s="1">
        <f t="shared" si="56"/>
        <v>8.9853034546239581</v>
      </c>
      <c r="BK64" s="1">
        <f t="shared" si="56"/>
        <v>8.9540640230784501</v>
      </c>
      <c r="BL64" s="1">
        <f t="shared" si="56"/>
        <v>9.0029826465510947</v>
      </c>
      <c r="BM64" s="1">
        <f t="shared" si="56"/>
        <v>8.9258398467735738</v>
      </c>
      <c r="BN64" s="1">
        <f t="shared" si="56"/>
        <v>9.0462701577619544</v>
      </c>
      <c r="BO64" s="1">
        <f t="shared" si="56"/>
        <v>8.854775519712291</v>
      </c>
      <c r="BP64" s="1">
        <f t="shared" si="56"/>
        <v>9.15225652251074</v>
      </c>
      <c r="BQ64" s="1">
        <f t="shared" si="47"/>
        <v>8.6642103086829252</v>
      </c>
    </row>
    <row r="65" spans="1:69" x14ac:dyDescent="0.2">
      <c r="A65" s="42" t="s">
        <v>91</v>
      </c>
      <c r="B65" s="35"/>
      <c r="C65" s="43">
        <v>46643.493000000002</v>
      </c>
      <c r="D65" s="43" t="s">
        <v>92</v>
      </c>
      <c r="E65" s="1">
        <f t="shared" si="14"/>
        <v>15147.068431003072</v>
      </c>
      <c r="F65" s="1">
        <f t="shared" si="53"/>
        <v>15147</v>
      </c>
      <c r="G65" s="2">
        <f t="shared" si="50"/>
        <v>2.7987959998426959E-2</v>
      </c>
      <c r="I65" s="1">
        <f t="shared" si="54"/>
        <v>2.7987959998426959E-2</v>
      </c>
      <c r="M65" s="1">
        <f t="shared" si="16"/>
        <v>4.5034781778596156E-2</v>
      </c>
      <c r="N65" s="37">
        <f t="shared" si="17"/>
        <v>31624.993000000002</v>
      </c>
      <c r="O65" s="1">
        <f t="shared" si="18"/>
        <v>2.9059413280485091E-4</v>
      </c>
      <c r="Q65" s="117"/>
      <c r="R65" s="117"/>
      <c r="S65" s="117">
        <v>0.1</v>
      </c>
      <c r="T65" s="151"/>
      <c r="U65" s="117"/>
      <c r="V65" s="117"/>
      <c r="W65" s="117"/>
      <c r="X65" s="117"/>
      <c r="Y65" s="117"/>
      <c r="AE65" s="1">
        <f t="shared" si="19"/>
        <v>15147</v>
      </c>
      <c r="AF65" s="1">
        <f t="shared" si="20"/>
        <v>3.7440293459241367E-2</v>
      </c>
      <c r="AG65" s="1">
        <f t="shared" si="21"/>
        <v>3.5582448317781748E-2</v>
      </c>
      <c r="AH65" s="1">
        <f t="shared" si="22"/>
        <v>-1.7046821780169197E-2</v>
      </c>
      <c r="AI65" s="1">
        <f t="shared" si="23"/>
        <v>-9.4523334608144077E-3</v>
      </c>
      <c r="AJ65" s="1">
        <f t="shared" si="24"/>
        <v>8.9346607854431674E-6</v>
      </c>
      <c r="AK65" s="1">
        <f t="shared" si="25"/>
        <v>-1.7046821780169197E-2</v>
      </c>
      <c r="AL65" s="15">
        <f t="shared" si="36"/>
        <v>8.9346607854431674E-5</v>
      </c>
      <c r="AM65" s="1">
        <f t="shared" si="26"/>
        <v>-7.5944883193547925E-3</v>
      </c>
      <c r="AN65" s="1">
        <f t="shared" si="27"/>
        <v>0.51563559328512021</v>
      </c>
      <c r="AO65" s="1">
        <f t="shared" si="28"/>
        <v>-0.62687943211803143</v>
      </c>
      <c r="AP65" s="1">
        <f t="shared" si="29"/>
        <v>-0.51638381502079711</v>
      </c>
      <c r="AQ65" s="1">
        <f t="shared" si="30"/>
        <v>-2.3242099329174124</v>
      </c>
      <c r="AR65" s="1">
        <f t="shared" si="31"/>
        <v>-2.3090622521139452</v>
      </c>
      <c r="AS65" s="1">
        <f t="shared" si="55"/>
        <v>4.7586891506000857</v>
      </c>
      <c r="AT65" s="1">
        <f t="shared" si="55"/>
        <v>4.75868917645567</v>
      </c>
      <c r="AU65" s="1">
        <f t="shared" si="55"/>
        <v>4.7586899654810804</v>
      </c>
      <c r="AV65" s="1">
        <f t="shared" si="55"/>
        <v>4.7587140374232249</v>
      </c>
      <c r="AW65" s="1">
        <f t="shared" si="55"/>
        <v>4.7594425206825868</v>
      </c>
      <c r="AX65" s="1">
        <f t="shared" si="55"/>
        <v>4.7777572964728305</v>
      </c>
      <c r="AY65" s="1">
        <f t="shared" si="55"/>
        <v>4.9496055045953939</v>
      </c>
      <c r="AZ65" s="1">
        <f t="shared" si="33"/>
        <v>5.4659283837995858</v>
      </c>
      <c r="BB65" s="1">
        <v>33000</v>
      </c>
      <c r="BC65" s="1">
        <f t="shared" si="40"/>
        <v>0.20663294769478824</v>
      </c>
      <c r="BD65" s="1">
        <f t="shared" si="41"/>
        <v>0.20281468817161219</v>
      </c>
      <c r="BE65" s="1">
        <f t="shared" si="42"/>
        <v>3.8182595231760538E-3</v>
      </c>
      <c r="BF65" s="1">
        <f t="shared" si="43"/>
        <v>0.29841862680485287</v>
      </c>
      <c r="BG65" s="1">
        <f t="shared" si="44"/>
        <v>0.27113892360112113</v>
      </c>
      <c r="BH65" s="1">
        <f t="shared" si="45"/>
        <v>3.0068578316584595</v>
      </c>
      <c r="BI65" s="1">
        <f t="shared" si="46"/>
        <v>14.821509962008435</v>
      </c>
      <c r="BJ65" s="1">
        <f t="shared" si="56"/>
        <v>9.1012756080168948</v>
      </c>
      <c r="BK65" s="1">
        <f t="shared" si="56"/>
        <v>9.0679745471519446</v>
      </c>
      <c r="BL65" s="1">
        <f t="shared" si="56"/>
        <v>9.1177307903669078</v>
      </c>
      <c r="BM65" s="1">
        <f t="shared" si="56"/>
        <v>9.0430521526461138</v>
      </c>
      <c r="BN65" s="1">
        <f t="shared" si="56"/>
        <v>9.1544536243665906</v>
      </c>
      <c r="BO65" s="1">
        <f t="shared" si="56"/>
        <v>8.9864885638321006</v>
      </c>
      <c r="BP65" s="1">
        <f t="shared" si="56"/>
        <v>9.2365161465235062</v>
      </c>
      <c r="BQ65" s="1">
        <f t="shared" si="47"/>
        <v>8.8539855371219769</v>
      </c>
    </row>
    <row r="66" spans="1:69" x14ac:dyDescent="0.2">
      <c r="A66" s="42" t="s">
        <v>84</v>
      </c>
      <c r="B66" s="35" t="s">
        <v>52</v>
      </c>
      <c r="C66" s="43">
        <v>46143.497000000003</v>
      </c>
      <c r="D66" s="43" t="s">
        <v>38</v>
      </c>
      <c r="E66" s="1">
        <f t="shared" si="14"/>
        <v>13924.57033493684</v>
      </c>
      <c r="F66" s="1">
        <f t="shared" si="53"/>
        <v>13924.5</v>
      </c>
      <c r="G66" s="2">
        <f t="shared" si="50"/>
        <v>2.8766659997927491E-2</v>
      </c>
      <c r="I66" s="1">
        <f t="shared" si="54"/>
        <v>2.8766659997927491E-2</v>
      </c>
      <c r="M66" s="1">
        <f t="shared" si="16"/>
        <v>3.7925259071933975E-2</v>
      </c>
      <c r="N66" s="37">
        <f t="shared" si="17"/>
        <v>31124.997000000003</v>
      </c>
      <c r="O66" s="1">
        <f t="shared" si="18"/>
        <v>8.3879936998392437E-5</v>
      </c>
      <c r="Q66" s="117"/>
      <c r="R66" s="117"/>
      <c r="S66" s="117">
        <v>0.1</v>
      </c>
      <c r="T66" s="151"/>
      <c r="U66" s="117"/>
      <c r="V66" s="117"/>
      <c r="W66" s="117"/>
      <c r="X66" s="117"/>
      <c r="Y66" s="117"/>
      <c r="AE66" s="1">
        <f t="shared" si="19"/>
        <v>13924.5</v>
      </c>
      <c r="AF66" s="1">
        <f t="shared" si="20"/>
        <v>3.0770266773786952E-2</v>
      </c>
      <c r="AG66" s="1">
        <f t="shared" si="21"/>
        <v>3.592165229607451E-2</v>
      </c>
      <c r="AH66" s="1">
        <f t="shared" si="22"/>
        <v>-9.1585990740064849E-3</v>
      </c>
      <c r="AI66" s="1">
        <f t="shared" si="23"/>
        <v>-2.0036067758594615E-3</v>
      </c>
      <c r="AJ66" s="1">
        <f t="shared" si="24"/>
        <v>4.0144401122699468E-7</v>
      </c>
      <c r="AK66" s="1">
        <f t="shared" si="25"/>
        <v>-9.1585990740064849E-3</v>
      </c>
      <c r="AL66" s="15">
        <f t="shared" si="36"/>
        <v>4.0144401122699467E-6</v>
      </c>
      <c r="AM66" s="1">
        <f t="shared" si="26"/>
        <v>-7.1549922981470225E-3</v>
      </c>
      <c r="AN66" s="1">
        <f t="shared" si="27"/>
        <v>0.4438487995896907</v>
      </c>
      <c r="AO66" s="1">
        <f t="shared" si="28"/>
        <v>-0.50329569684088526</v>
      </c>
      <c r="AP66" s="1">
        <f t="shared" si="29"/>
        <v>-0.4381289367182476</v>
      </c>
      <c r="AQ66" s="1">
        <f t="shared" si="30"/>
        <v>-2.4743428755133965</v>
      </c>
      <c r="AR66" s="1">
        <f t="shared" si="31"/>
        <v>-2.8853359425001699</v>
      </c>
      <c r="AS66" s="1">
        <f t="shared" si="55"/>
        <v>4.5368149176409851</v>
      </c>
      <c r="AT66" s="1">
        <f t="shared" si="55"/>
        <v>4.5368128089587989</v>
      </c>
      <c r="AU66" s="1">
        <f t="shared" si="55"/>
        <v>4.536829860673004</v>
      </c>
      <c r="AV66" s="1">
        <f t="shared" si="55"/>
        <v>4.5366920200808654</v>
      </c>
      <c r="AW66" s="1">
        <f t="shared" si="55"/>
        <v>4.537809363125743</v>
      </c>
      <c r="AX66" s="1">
        <f t="shared" si="55"/>
        <v>4.5289460212238986</v>
      </c>
      <c r="AY66" s="1">
        <f t="shared" si="55"/>
        <v>4.6200561493545607</v>
      </c>
      <c r="AZ66" s="1">
        <f t="shared" si="33"/>
        <v>5.233928167032845</v>
      </c>
      <c r="BB66" s="1">
        <v>34000</v>
      </c>
      <c r="BC66" s="1">
        <f t="shared" ref="BC66:BC75" si="57">AG$3+AG$4*BB66+AG$5*BB66^2+BE66</f>
        <v>0.21769462402683781</v>
      </c>
      <c r="BD66" s="1">
        <f t="shared" ref="BD66:BD75" si="58">AG$3+AG$4*BB66+AG$5*BB66^2</f>
        <v>0.2146393268341783</v>
      </c>
      <c r="BE66" s="1">
        <f t="shared" ref="BE66:BE75" si="59">$AG$6*($AG$11/BF66*BG66+$AG$12)</f>
        <v>3.0552971926595019E-3</v>
      </c>
      <c r="BF66" s="1">
        <f t="shared" ref="BF66:BF75" si="60">1+$AG$7*COS(BH66)</f>
        <v>0.29474601364150066</v>
      </c>
      <c r="BG66" s="1">
        <f t="shared" ref="BG66:BG75" si="61">SIN(BH66+RADIANS($AG$9))</f>
        <v>0.22594368223736228</v>
      </c>
      <c r="BH66" s="1">
        <f t="shared" ref="BH66:BH75" si="62">2*ATAN(BI66)</f>
        <v>3.0535222532219857</v>
      </c>
      <c r="BI66" s="1">
        <f t="shared" ref="BI66:BI75" si="63">SQRT((1+$AG$7)/(1-$AG$7))*TAN(BJ66/2)</f>
        <v>22.694425050142154</v>
      </c>
      <c r="BJ66" s="1">
        <f t="shared" si="56"/>
        <v>9.2124410511431787</v>
      </c>
      <c r="BK66" s="1">
        <f t="shared" si="56"/>
        <v>9.1842147314991749</v>
      </c>
      <c r="BL66" s="1">
        <f t="shared" si="56"/>
        <v>9.2250712521785019</v>
      </c>
      <c r="BM66" s="1">
        <f t="shared" si="56"/>
        <v>9.1658038653558425</v>
      </c>
      <c r="BN66" s="1">
        <f t="shared" si="56"/>
        <v>9.2515349109443381</v>
      </c>
      <c r="BO66" s="1">
        <f t="shared" si="56"/>
        <v>9.1269262897206591</v>
      </c>
      <c r="BP66" s="1">
        <f t="shared" si="56"/>
        <v>9.3070403666748494</v>
      </c>
      <c r="BQ66" s="1">
        <f t="shared" ref="BQ66:BQ75" si="64">RADIANS($AG$9)+$AG$18*(BB66-AG$15)</f>
        <v>9.0437607655610286</v>
      </c>
    </row>
    <row r="67" spans="1:69" x14ac:dyDescent="0.2">
      <c r="A67" s="22" t="s">
        <v>87</v>
      </c>
      <c r="B67" s="22" t="s">
        <v>54</v>
      </c>
      <c r="C67" s="24">
        <v>46246.769</v>
      </c>
      <c r="D67" s="24" t="s">
        <v>38</v>
      </c>
      <c r="E67" s="1">
        <f t="shared" si="14"/>
        <v>14177.072001704071</v>
      </c>
      <c r="F67" s="1">
        <f t="shared" si="53"/>
        <v>14177</v>
      </c>
      <c r="G67" s="2">
        <f t="shared" si="50"/>
        <v>2.9448360000969842E-2</v>
      </c>
      <c r="I67" s="1">
        <f t="shared" si="54"/>
        <v>2.9448360000969842E-2</v>
      </c>
      <c r="M67" s="1">
        <f t="shared" si="16"/>
        <v>3.9354884203861074E-2</v>
      </c>
      <c r="N67" s="37">
        <f t="shared" si="17"/>
        <v>31228.269</v>
      </c>
      <c r="O67" s="1">
        <f t="shared" si="18"/>
        <v>9.8139221782469753E-5</v>
      </c>
      <c r="Q67" s="117"/>
      <c r="R67" s="117"/>
      <c r="S67" s="117">
        <v>0.1</v>
      </c>
      <c r="T67" s="151"/>
      <c r="U67" s="117"/>
      <c r="V67" s="117"/>
      <c r="W67" s="117"/>
      <c r="X67" s="117"/>
      <c r="Y67" s="117"/>
      <c r="AE67" s="1">
        <f t="shared" si="19"/>
        <v>14177</v>
      </c>
      <c r="AF67" s="1">
        <f t="shared" si="20"/>
        <v>3.2085832475567226E-2</v>
      </c>
      <c r="AG67" s="1">
        <f t="shared" si="21"/>
        <v>3.671741172926369E-2</v>
      </c>
      <c r="AH67" s="1">
        <f t="shared" si="22"/>
        <v>-9.9065242028912315E-3</v>
      </c>
      <c r="AI67" s="1">
        <f t="shared" si="23"/>
        <v>-2.637472474597384E-3</v>
      </c>
      <c r="AJ67" s="1">
        <f t="shared" si="24"/>
        <v>6.9562610542588488E-7</v>
      </c>
      <c r="AK67" s="1">
        <f t="shared" si="25"/>
        <v>-9.9065242028912315E-3</v>
      </c>
      <c r="AL67" s="15">
        <f t="shared" si="36"/>
        <v>6.9562610542588484E-6</v>
      </c>
      <c r="AM67" s="1">
        <f t="shared" si="26"/>
        <v>-7.2690517282938474E-3</v>
      </c>
      <c r="AN67" s="1">
        <f t="shared" si="27"/>
        <v>0.4561235382419131</v>
      </c>
      <c r="AO67" s="1">
        <f t="shared" si="28"/>
        <v>-0.52689823086838672</v>
      </c>
      <c r="AP67" s="1">
        <f t="shared" si="29"/>
        <v>-0.45327642477101593</v>
      </c>
      <c r="AQ67" s="1">
        <f t="shared" si="30"/>
        <v>-2.4468044211950826</v>
      </c>
      <c r="AR67" s="1">
        <f t="shared" si="31"/>
        <v>-2.7618344160359456</v>
      </c>
      <c r="AS67" s="1">
        <f t="shared" si="55"/>
        <v>4.5800401655242453</v>
      </c>
      <c r="AT67" s="1">
        <f t="shared" si="55"/>
        <v>4.5800396608252374</v>
      </c>
      <c r="AU67" s="1">
        <f t="shared" si="55"/>
        <v>4.5800450628448282</v>
      </c>
      <c r="AV67" s="1">
        <f t="shared" si="55"/>
        <v>4.5799872539877304</v>
      </c>
      <c r="AW67" s="1">
        <f t="shared" si="55"/>
        <v>4.5806071949685778</v>
      </c>
      <c r="AX67" s="1">
        <f t="shared" si="55"/>
        <v>4.574102949859383</v>
      </c>
      <c r="AY67" s="1">
        <f t="shared" si="55"/>
        <v>4.6855750274342869</v>
      </c>
      <c r="AZ67" s="1">
        <f t="shared" si="33"/>
        <v>5.2818464122137065</v>
      </c>
      <c r="BB67" s="1">
        <v>35000</v>
      </c>
      <c r="BC67" s="1">
        <f t="shared" si="57"/>
        <v>0.22906605631145466</v>
      </c>
      <c r="BD67" s="1">
        <f t="shared" si="58"/>
        <v>0.22678082897230073</v>
      </c>
      <c r="BE67" s="1">
        <f t="shared" si="59"/>
        <v>2.2852273391539366E-3</v>
      </c>
      <c r="BF67" s="1">
        <f t="shared" si="60"/>
        <v>0.2926745561202535</v>
      </c>
      <c r="BG67" s="1">
        <f t="shared" si="61"/>
        <v>0.18240438510491597</v>
      </c>
      <c r="BH67" s="1">
        <f t="shared" si="62"/>
        <v>3.0980026045407008</v>
      </c>
      <c r="BI67" s="1">
        <f t="shared" si="63"/>
        <v>45.874766180143503</v>
      </c>
      <c r="BJ67" s="1">
        <f t="shared" si="56"/>
        <v>9.3194351281792684</v>
      </c>
      <c r="BK67" s="1">
        <f t="shared" si="56"/>
        <v>9.3031515036662178</v>
      </c>
      <c r="BL67" s="1">
        <f t="shared" si="56"/>
        <v>9.3262915520484739</v>
      </c>
      <c r="BM67" s="1">
        <f t="shared" si="56"/>
        <v>9.2933892083066638</v>
      </c>
      <c r="BN67" s="1">
        <f t="shared" si="56"/>
        <v>9.3401382579604952</v>
      </c>
      <c r="BO67" s="1">
        <f t="shared" si="56"/>
        <v>9.2736345545476127</v>
      </c>
      <c r="BP67" s="1">
        <f t="shared" si="56"/>
        <v>9.3681110906590987</v>
      </c>
      <c r="BQ67" s="1">
        <f t="shared" si="64"/>
        <v>9.2335359940000803</v>
      </c>
    </row>
    <row r="68" spans="1:69" x14ac:dyDescent="0.2">
      <c r="A68" s="22" t="s">
        <v>87</v>
      </c>
      <c r="B68" s="22" t="s">
        <v>54</v>
      </c>
      <c r="C68" s="24">
        <v>46217.731</v>
      </c>
      <c r="D68" s="24" t="s">
        <v>38</v>
      </c>
      <c r="E68" s="1">
        <f t="shared" si="14"/>
        <v>14106.073634289989</v>
      </c>
      <c r="F68" s="1">
        <f t="shared" si="53"/>
        <v>14106</v>
      </c>
      <c r="G68" s="2">
        <f t="shared" si="50"/>
        <v>3.0116080000880174E-2</v>
      </c>
      <c r="I68" s="1">
        <f t="shared" si="54"/>
        <v>3.0116080000880174E-2</v>
      </c>
      <c r="M68" s="1">
        <f t="shared" si="16"/>
        <v>3.8950848971819427E-2</v>
      </c>
      <c r="N68" s="37">
        <f t="shared" si="17"/>
        <v>31199.231</v>
      </c>
      <c r="O68" s="1">
        <f t="shared" si="18"/>
        <v>7.8053142769871019E-5</v>
      </c>
      <c r="Q68" s="117"/>
      <c r="R68" s="117"/>
      <c r="S68" s="117">
        <v>0.1</v>
      </c>
      <c r="T68" s="151"/>
      <c r="U68" s="117"/>
      <c r="V68" s="117"/>
      <c r="W68" s="117"/>
      <c r="X68" s="117"/>
      <c r="Y68" s="117"/>
      <c r="AE68" s="1">
        <f t="shared" si="19"/>
        <v>14106</v>
      </c>
      <c r="AF68" s="1">
        <f t="shared" si="20"/>
        <v>3.1712814174786705E-2</v>
      </c>
      <c r="AG68" s="1">
        <f t="shared" si="21"/>
        <v>3.7354114797912896E-2</v>
      </c>
      <c r="AH68" s="1">
        <f t="shared" si="22"/>
        <v>-8.8347689709392524E-3</v>
      </c>
      <c r="AI68" s="1">
        <f t="shared" si="23"/>
        <v>-1.5967341739065305E-3</v>
      </c>
      <c r="AJ68" s="1">
        <f t="shared" si="24"/>
        <v>2.5495600221209705E-7</v>
      </c>
      <c r="AK68" s="1">
        <f t="shared" si="25"/>
        <v>-8.8347689709392524E-3</v>
      </c>
      <c r="AL68" s="15">
        <f t="shared" si="36"/>
        <v>2.5495600221209704E-6</v>
      </c>
      <c r="AM68" s="1">
        <f t="shared" si="26"/>
        <v>-7.2380347970327245E-3</v>
      </c>
      <c r="AN68" s="1">
        <f t="shared" si="27"/>
        <v>0.45256118074931251</v>
      </c>
      <c r="AO68" s="1">
        <f t="shared" si="28"/>
        <v>-0.52017031132421621</v>
      </c>
      <c r="AP68" s="1">
        <f t="shared" si="29"/>
        <v>-0.44896755126078253</v>
      </c>
      <c r="AQ68" s="1">
        <f t="shared" si="30"/>
        <v>-2.4547010413462549</v>
      </c>
      <c r="AR68" s="1">
        <f t="shared" si="31"/>
        <v>-2.7962751069145773</v>
      </c>
      <c r="AS68" s="1">
        <f t="shared" si="55"/>
        <v>4.5677657854912299</v>
      </c>
      <c r="AT68" s="1">
        <f t="shared" si="55"/>
        <v>4.5677649731651648</v>
      </c>
      <c r="AU68" s="1">
        <f t="shared" si="55"/>
        <v>4.5677729344813454</v>
      </c>
      <c r="AV68" s="1">
        <f t="shared" si="55"/>
        <v>4.5676949272384322</v>
      </c>
      <c r="AW68" s="1">
        <f t="shared" si="55"/>
        <v>4.568461074073574</v>
      </c>
      <c r="AX68" s="1">
        <f t="shared" si="55"/>
        <v>4.5611031944488261</v>
      </c>
      <c r="AY68" s="1">
        <f t="shared" si="55"/>
        <v>4.667011755286409</v>
      </c>
      <c r="AZ68" s="1">
        <f t="shared" si="33"/>
        <v>5.2683723709945331</v>
      </c>
      <c r="BB68" s="1">
        <v>36000</v>
      </c>
      <c r="BC68" s="1">
        <f t="shared" si="57"/>
        <v>0.24074671743393347</v>
      </c>
      <c r="BD68" s="1">
        <f t="shared" si="58"/>
        <v>0.23923919458597948</v>
      </c>
      <c r="BE68" s="1">
        <f t="shared" si="59"/>
        <v>1.5075228479540001E-3</v>
      </c>
      <c r="BF68" s="1">
        <f t="shared" si="60"/>
        <v>0.29200207102080977</v>
      </c>
      <c r="BG68" s="1">
        <f t="shared" si="61"/>
        <v>0.13971532535635195</v>
      </c>
      <c r="BH68" s="1">
        <f t="shared" si="62"/>
        <v>3.1412599996685184</v>
      </c>
      <c r="BI68" s="1">
        <f t="shared" si="63"/>
        <v>6012.2543389620114</v>
      </c>
      <c r="BJ68" s="1">
        <f t="shared" si="56"/>
        <v>9.4239734286892904</v>
      </c>
      <c r="BK68" s="1">
        <f t="shared" si="56"/>
        <v>9.4238426383864073</v>
      </c>
      <c r="BL68" s="1">
        <f t="shared" si="56"/>
        <v>9.4240273710486768</v>
      </c>
      <c r="BM68" s="1">
        <f t="shared" si="56"/>
        <v>9.4237664483584958</v>
      </c>
      <c r="BN68" s="1">
        <f t="shared" si="56"/>
        <v>9.4241349844174582</v>
      </c>
      <c r="BO68" s="1">
        <f t="shared" si="56"/>
        <v>9.4236144515486711</v>
      </c>
      <c r="BP68" s="1">
        <f t="shared" si="56"/>
        <v>9.4243496698244194</v>
      </c>
      <c r="BQ68" s="1">
        <f t="shared" si="64"/>
        <v>9.423311222439132</v>
      </c>
    </row>
    <row r="69" spans="1:69" x14ac:dyDescent="0.2">
      <c r="A69" s="42" t="s">
        <v>85</v>
      </c>
      <c r="B69" s="35" t="s">
        <v>52</v>
      </c>
      <c r="C69" s="43">
        <v>46218.548999999999</v>
      </c>
      <c r="D69" s="43"/>
      <c r="E69" s="1">
        <f t="shared" si="14"/>
        <v>14108.073657175335</v>
      </c>
      <c r="F69" s="1">
        <f t="shared" si="53"/>
        <v>14108</v>
      </c>
      <c r="G69" s="2">
        <f t="shared" si="50"/>
        <v>3.0125439996481873E-2</v>
      </c>
      <c r="I69" s="1">
        <f t="shared" si="54"/>
        <v>3.0125439996481873E-2</v>
      </c>
      <c r="M69" s="1">
        <f t="shared" si="16"/>
        <v>3.8962208382381638E-2</v>
      </c>
      <c r="N69" s="37">
        <f t="shared" si="17"/>
        <v>31200.048999999999</v>
      </c>
      <c r="O69" s="1">
        <f t="shared" si="18"/>
        <v>7.8088475506037542E-5</v>
      </c>
      <c r="Q69" s="117"/>
      <c r="R69" s="117"/>
      <c r="S69" s="117">
        <v>0.1</v>
      </c>
      <c r="T69" s="151"/>
      <c r="U69" s="117"/>
      <c r="V69" s="117"/>
      <c r="W69" s="117"/>
      <c r="X69" s="117"/>
      <c r="Y69" s="117"/>
      <c r="AE69" s="1">
        <f t="shared" si="19"/>
        <v>14108</v>
      </c>
      <c r="AF69" s="1">
        <f t="shared" si="20"/>
        <v>3.1723288291770485E-2</v>
      </c>
      <c r="AG69" s="1">
        <f t="shared" si="21"/>
        <v>3.7364360087093026E-2</v>
      </c>
      <c r="AH69" s="1">
        <f t="shared" si="22"/>
        <v>-8.8367683858997653E-3</v>
      </c>
      <c r="AI69" s="1">
        <f t="shared" si="23"/>
        <v>-1.5978482952886119E-3</v>
      </c>
      <c r="AJ69" s="1">
        <f t="shared" si="24"/>
        <v>2.5531191747567231E-7</v>
      </c>
      <c r="AK69" s="1">
        <f t="shared" si="25"/>
        <v>-8.8367683858997653E-3</v>
      </c>
      <c r="AL69" s="15">
        <f t="shared" si="36"/>
        <v>2.5531191747567232E-6</v>
      </c>
      <c r="AM69" s="1">
        <f t="shared" si="26"/>
        <v>-7.2389200906111508E-3</v>
      </c>
      <c r="AN69" s="1">
        <f t="shared" si="27"/>
        <v>0.45266030533613</v>
      </c>
      <c r="AO69" s="1">
        <f t="shared" si="28"/>
        <v>-0.52035883611818257</v>
      </c>
      <c r="AP69" s="1">
        <f t="shared" si="29"/>
        <v>-0.44908838946576179</v>
      </c>
      <c r="AQ69" s="1">
        <f t="shared" si="30"/>
        <v>-2.4544802876450218</v>
      </c>
      <c r="AR69" s="1">
        <f t="shared" si="31"/>
        <v>-2.7953019767655536</v>
      </c>
      <c r="AS69" s="1">
        <f t="shared" si="55"/>
        <v>4.5681102303852521</v>
      </c>
      <c r="AT69" s="1">
        <f t="shared" si="55"/>
        <v>4.5681094281234795</v>
      </c>
      <c r="AU69" s="1">
        <f t="shared" si="55"/>
        <v>4.5681173094420542</v>
      </c>
      <c r="AV69" s="1">
        <f t="shared" si="55"/>
        <v>4.5680399028824805</v>
      </c>
      <c r="AW69" s="1">
        <f t="shared" si="55"/>
        <v>4.5688019484151763</v>
      </c>
      <c r="AX69" s="1">
        <f t="shared" si="55"/>
        <v>4.5614660951807142</v>
      </c>
      <c r="AY69" s="1">
        <f t="shared" si="55"/>
        <v>4.6675331742850767</v>
      </c>
      <c r="AZ69" s="1">
        <f t="shared" si="33"/>
        <v>5.2687519214514111</v>
      </c>
      <c r="BB69" s="1">
        <v>37000</v>
      </c>
      <c r="BC69" s="1">
        <f t="shared" si="57"/>
        <v>0.25272793444043462</v>
      </c>
      <c r="BD69" s="1">
        <f t="shared" si="58"/>
        <v>0.25201442367521459</v>
      </c>
      <c r="BE69" s="1">
        <f t="shared" si="59"/>
        <v>7.1351076522000497E-4</v>
      </c>
      <c r="BF69" s="1">
        <f t="shared" si="60"/>
        <v>0.29265389061921121</v>
      </c>
      <c r="BG69" s="1">
        <f t="shared" si="61"/>
        <v>9.6774570232248086E-2</v>
      </c>
      <c r="BH69" s="1">
        <f t="shared" si="62"/>
        <v>-3.0986776576088189</v>
      </c>
      <c r="BI69" s="1">
        <f t="shared" si="63"/>
        <v>-46.596603247599354</v>
      </c>
      <c r="BJ69" s="1">
        <f t="shared" si="56"/>
        <v>9.5284918539458303</v>
      </c>
      <c r="BK69" s="1">
        <f t="shared" si="56"/>
        <v>9.5445483422369399</v>
      </c>
      <c r="BL69" s="1">
        <f t="shared" si="56"/>
        <v>9.5217353170290622</v>
      </c>
      <c r="BM69" s="1">
        <f t="shared" si="56"/>
        <v>9.5541660747188981</v>
      </c>
      <c r="BN69" s="1">
        <f t="shared" si="56"/>
        <v>9.5080954319807969</v>
      </c>
      <c r="BO69" s="1">
        <f t="shared" si="56"/>
        <v>9.5736197479400289</v>
      </c>
      <c r="BP69" s="1">
        <f t="shared" si="56"/>
        <v>9.48055096179265</v>
      </c>
      <c r="BQ69" s="1">
        <f t="shared" si="64"/>
        <v>9.6130864508781855</v>
      </c>
    </row>
    <row r="70" spans="1:69" x14ac:dyDescent="0.2">
      <c r="A70" s="22" t="s">
        <v>87</v>
      </c>
      <c r="B70" s="22" t="s">
        <v>54</v>
      </c>
      <c r="C70" s="24">
        <v>46233.682000000001</v>
      </c>
      <c r="D70" s="24" t="s">
        <v>38</v>
      </c>
      <c r="E70" s="1">
        <f t="shared" si="14"/>
        <v>14145.074080554266</v>
      </c>
      <c r="F70" s="1">
        <f t="shared" si="53"/>
        <v>14145</v>
      </c>
      <c r="G70" s="2">
        <f t="shared" si="50"/>
        <v>3.0298599995148834E-2</v>
      </c>
      <c r="I70" s="1">
        <f t="shared" si="54"/>
        <v>3.0298599995148834E-2</v>
      </c>
      <c r="M70" s="1">
        <f t="shared" si="16"/>
        <v>3.917258609478004E-2</v>
      </c>
      <c r="N70" s="37">
        <f t="shared" si="17"/>
        <v>31215.182000000001</v>
      </c>
      <c r="O70" s="1">
        <f t="shared" si="18"/>
        <v>7.8747629296447875E-5</v>
      </c>
      <c r="Q70" s="117"/>
      <c r="R70" s="117"/>
      <c r="S70" s="117">
        <v>0.1</v>
      </c>
      <c r="T70" s="151"/>
      <c r="U70" s="117"/>
      <c r="V70" s="117"/>
      <c r="W70" s="117"/>
      <c r="X70" s="117"/>
      <c r="Y70" s="117"/>
      <c r="AE70" s="1">
        <f t="shared" si="19"/>
        <v>14145</v>
      </c>
      <c r="AF70" s="1">
        <f t="shared" si="20"/>
        <v>3.1917408610770429E-2</v>
      </c>
      <c r="AG70" s="1">
        <f t="shared" si="21"/>
        <v>3.7553777479158446E-2</v>
      </c>
      <c r="AH70" s="1">
        <f t="shared" si="22"/>
        <v>-8.8739860996312064E-3</v>
      </c>
      <c r="AI70" s="1">
        <f t="shared" si="23"/>
        <v>-1.6188086156215947E-3</v>
      </c>
      <c r="AJ70" s="1">
        <f t="shared" si="24"/>
        <v>2.6205413340107042E-7</v>
      </c>
      <c r="AK70" s="1">
        <f t="shared" si="25"/>
        <v>-8.8739860996312064E-3</v>
      </c>
      <c r="AL70" s="15">
        <f t="shared" si="36"/>
        <v>2.6205413340107039E-6</v>
      </c>
      <c r="AM70" s="1">
        <f t="shared" si="26"/>
        <v>-7.2551774840096091E-3</v>
      </c>
      <c r="AN70" s="1">
        <f t="shared" si="27"/>
        <v>0.45450683486750032</v>
      </c>
      <c r="AO70" s="1">
        <f t="shared" si="28"/>
        <v>-0.52385690640122728</v>
      </c>
      <c r="AP70" s="1">
        <f t="shared" si="29"/>
        <v>-0.45132951343936906</v>
      </c>
      <c r="AQ70" s="1">
        <f t="shared" si="30"/>
        <v>-2.4503787989099513</v>
      </c>
      <c r="AR70" s="1">
        <f t="shared" si="31"/>
        <v>-2.777330300720795</v>
      </c>
      <c r="AS70" s="1">
        <f t="shared" si="55"/>
        <v>4.5744961309656613</v>
      </c>
      <c r="AT70" s="1">
        <f t="shared" si="55"/>
        <v>4.5744954999463801</v>
      </c>
      <c r="AU70" s="1">
        <f t="shared" si="55"/>
        <v>4.5745019841139181</v>
      </c>
      <c r="AV70" s="1">
        <f t="shared" si="55"/>
        <v>4.5744353691580519</v>
      </c>
      <c r="AW70" s="1">
        <f t="shared" si="55"/>
        <v>4.5751212666359677</v>
      </c>
      <c r="AX70" s="1">
        <f t="shared" si="55"/>
        <v>4.5682140597289251</v>
      </c>
      <c r="AY70" s="1">
        <f t="shared" si="55"/>
        <v>4.677195026594184</v>
      </c>
      <c r="AZ70" s="1">
        <f t="shared" si="33"/>
        <v>5.2757736049036561</v>
      </c>
      <c r="BB70" s="1">
        <v>38000</v>
      </c>
      <c r="BC70" s="1">
        <f t="shared" si="57"/>
        <v>0.26499962455385617</v>
      </c>
      <c r="BD70" s="1">
        <f t="shared" si="58"/>
        <v>0.26510651624000597</v>
      </c>
      <c r="BE70" s="1">
        <f t="shared" si="59"/>
        <v>-1.0689168614980572E-4</v>
      </c>
      <c r="BF70" s="1">
        <f t="shared" si="60"/>
        <v>0.29470246144292411</v>
      </c>
      <c r="BG70" s="1">
        <f t="shared" si="61"/>
        <v>5.2448949628328065E-2</v>
      </c>
      <c r="BH70" s="1">
        <f t="shared" si="62"/>
        <v>-3.0542244194555419</v>
      </c>
      <c r="BI70" s="1">
        <f t="shared" si="63"/>
        <v>-22.877052014813259</v>
      </c>
      <c r="BJ70" s="1">
        <f t="shared" si="56"/>
        <v>9.6354323484285906</v>
      </c>
      <c r="BK70" s="1">
        <f t="shared" si="56"/>
        <v>9.6635223165444213</v>
      </c>
      <c r="BL70" s="1">
        <f t="shared" si="56"/>
        <v>9.6228787028357132</v>
      </c>
      <c r="BM70" s="1">
        <f t="shared" si="56"/>
        <v>9.681812850540263</v>
      </c>
      <c r="BN70" s="1">
        <f t="shared" si="56"/>
        <v>9.596595505126297</v>
      </c>
      <c r="BO70" s="1">
        <f t="shared" si="56"/>
        <v>9.7204023813102829</v>
      </c>
      <c r="BP70" s="1">
        <f t="shared" si="56"/>
        <v>9.5415111630450511</v>
      </c>
      <c r="BQ70" s="1">
        <f t="shared" si="64"/>
        <v>9.8028616793172354</v>
      </c>
    </row>
    <row r="71" spans="1:69" x14ac:dyDescent="0.2">
      <c r="A71" s="22" t="s">
        <v>90</v>
      </c>
      <c r="B71" s="22" t="s">
        <v>54</v>
      </c>
      <c r="C71" s="24">
        <v>46272.536999999997</v>
      </c>
      <c r="D71" s="24" t="s">
        <v>38</v>
      </c>
      <c r="E71" s="1">
        <f t="shared" si="14"/>
        <v>14240.07516760826</v>
      </c>
      <c r="F71" s="1">
        <f t="shared" si="53"/>
        <v>14240</v>
      </c>
      <c r="G71" s="2">
        <f t="shared" si="50"/>
        <v>3.0743199997232296E-2</v>
      </c>
      <c r="I71" s="1">
        <f t="shared" si="54"/>
        <v>3.0743199997232296E-2</v>
      </c>
      <c r="M71" s="1">
        <f t="shared" si="16"/>
        <v>3.9714731820064977E-2</v>
      </c>
      <c r="N71" s="37">
        <f t="shared" si="17"/>
        <v>31254.036999999997</v>
      </c>
      <c r="O71" s="1">
        <f t="shared" si="18"/>
        <v>8.0488383248099508E-5</v>
      </c>
      <c r="Q71" s="117"/>
      <c r="R71" s="117"/>
      <c r="S71" s="117">
        <v>0.1</v>
      </c>
      <c r="T71" s="151"/>
      <c r="U71" s="117"/>
      <c r="V71" s="117"/>
      <c r="W71" s="117"/>
      <c r="X71" s="117"/>
      <c r="Y71" s="117"/>
      <c r="AE71" s="1">
        <f t="shared" si="19"/>
        <v>14240</v>
      </c>
      <c r="AF71" s="1">
        <f t="shared" si="20"/>
        <v>3.2418878943330121E-2</v>
      </c>
      <c r="AG71" s="1">
        <f t="shared" si="21"/>
        <v>3.8039052873967152E-2</v>
      </c>
      <c r="AH71" s="1">
        <f t="shared" si="22"/>
        <v>-8.9715318228326818E-3</v>
      </c>
      <c r="AI71" s="1">
        <f t="shared" si="23"/>
        <v>-1.675678946097825E-3</v>
      </c>
      <c r="AJ71" s="1">
        <f t="shared" si="24"/>
        <v>2.8078999303955177E-7</v>
      </c>
      <c r="AK71" s="1">
        <f t="shared" si="25"/>
        <v>-8.9715318228326818E-3</v>
      </c>
      <c r="AL71" s="15">
        <f t="shared" si="36"/>
        <v>2.8078999303955176E-6</v>
      </c>
      <c r="AM71" s="1">
        <f t="shared" si="26"/>
        <v>-7.2958528767348603E-3</v>
      </c>
      <c r="AN71" s="1">
        <f t="shared" si="27"/>
        <v>0.45936104294232627</v>
      </c>
      <c r="AO71" s="1">
        <f t="shared" si="28"/>
        <v>-0.53292968444886291</v>
      </c>
      <c r="AP71" s="1">
        <f t="shared" si="29"/>
        <v>-0.45713306708143647</v>
      </c>
      <c r="AQ71" s="1">
        <f t="shared" si="30"/>
        <v>-2.4396922566526111</v>
      </c>
      <c r="AR71" s="1">
        <f t="shared" si="31"/>
        <v>-2.7314517700104748</v>
      </c>
      <c r="AS71" s="1">
        <f t="shared" ref="AS71:AY80" si="65">$AZ71+$AG$7*SIN(AT71)</f>
        <v>4.5910130636661206</v>
      </c>
      <c r="AT71" s="1">
        <f t="shared" si="65"/>
        <v>4.5910127545683475</v>
      </c>
      <c r="AU71" s="1">
        <f t="shared" si="65"/>
        <v>4.5910163603840939</v>
      </c>
      <c r="AV71" s="1">
        <f t="shared" si="65"/>
        <v>4.5909743029535459</v>
      </c>
      <c r="AW71" s="1">
        <f t="shared" si="65"/>
        <v>4.5914657566612522</v>
      </c>
      <c r="AX71" s="1">
        <f t="shared" si="65"/>
        <v>4.5858414870850792</v>
      </c>
      <c r="AY71" s="1">
        <f t="shared" si="65"/>
        <v>4.7021373352710985</v>
      </c>
      <c r="AZ71" s="1">
        <f t="shared" si="33"/>
        <v>5.2938022516053662</v>
      </c>
      <c r="BB71" s="1">
        <v>39000</v>
      </c>
      <c r="BC71" s="1">
        <f t="shared" si="57"/>
        <v>0.27755774163706309</v>
      </c>
      <c r="BD71" s="1">
        <f t="shared" si="58"/>
        <v>0.27851547228035367</v>
      </c>
      <c r="BE71" s="1">
        <f t="shared" si="59"/>
        <v>-9.5773064329056172E-4</v>
      </c>
      <c r="BF71" s="1">
        <f t="shared" si="60"/>
        <v>0.29834831216791802</v>
      </c>
      <c r="BG71" s="1">
        <f t="shared" si="61"/>
        <v>5.8477802214812608E-3</v>
      </c>
      <c r="BH71" s="1">
        <f t="shared" si="62"/>
        <v>-3.0075992066595498</v>
      </c>
      <c r="BI71" s="1">
        <f t="shared" si="63"/>
        <v>-14.903764146439544</v>
      </c>
      <c r="BJ71" s="1">
        <f t="shared" si="56"/>
        <v>9.74652562579438</v>
      </c>
      <c r="BK71" s="1">
        <f t="shared" si="56"/>
        <v>9.7798050898906705</v>
      </c>
      <c r="BL71" s="1">
        <f t="shared" si="56"/>
        <v>9.7301109454150474</v>
      </c>
      <c r="BM71" s="1">
        <f t="shared" si="56"/>
        <v>9.8046487210690785</v>
      </c>
      <c r="BN71" s="1">
        <f t="shared" si="56"/>
        <v>9.6935220326747498</v>
      </c>
      <c r="BO71" s="1">
        <f t="shared" si="56"/>
        <v>9.8609575582732401</v>
      </c>
      <c r="BP71" s="1">
        <f t="shared" si="56"/>
        <v>9.6118555934340613</v>
      </c>
      <c r="BQ71" s="1">
        <f t="shared" si="64"/>
        <v>9.9926369077562889</v>
      </c>
    </row>
    <row r="72" spans="1:69" x14ac:dyDescent="0.2">
      <c r="A72" s="42" t="s">
        <v>91</v>
      </c>
      <c r="B72" s="35" t="s">
        <v>52</v>
      </c>
      <c r="C72" s="43">
        <v>46667.423999999999</v>
      </c>
      <c r="D72" s="43"/>
      <c r="E72" s="1">
        <f t="shared" si="14"/>
        <v>15205.580102970362</v>
      </c>
      <c r="F72" s="1">
        <f t="shared" si="53"/>
        <v>15205.5</v>
      </c>
      <c r="G72" s="2">
        <f t="shared" si="50"/>
        <v>3.2761739996203687E-2</v>
      </c>
      <c r="I72" s="1">
        <f t="shared" si="54"/>
        <v>3.2761739996203687E-2</v>
      </c>
      <c r="M72" s="1">
        <f t="shared" si="16"/>
        <v>4.53868647044081E-2</v>
      </c>
      <c r="N72" s="37">
        <f t="shared" si="17"/>
        <v>31648.923999999999</v>
      </c>
      <c r="O72" s="1">
        <f t="shared" si="18"/>
        <v>1.5939377389771357E-4</v>
      </c>
      <c r="Q72" s="117"/>
      <c r="R72" s="117"/>
      <c r="S72" s="117">
        <v>0.1</v>
      </c>
      <c r="T72" s="151"/>
      <c r="U72" s="117"/>
      <c r="V72" s="117"/>
      <c r="W72" s="117"/>
      <c r="X72" s="117"/>
      <c r="Y72" s="117"/>
      <c r="AE72" s="1">
        <f t="shared" si="19"/>
        <v>15205.5</v>
      </c>
      <c r="AF72" s="1">
        <f t="shared" si="20"/>
        <v>3.7779611877535424E-2</v>
      </c>
      <c r="AG72" s="1">
        <f t="shared" si="21"/>
        <v>4.0368992823076363E-2</v>
      </c>
      <c r="AH72" s="1">
        <f t="shared" si="22"/>
        <v>-1.2625124708204413E-2</v>
      </c>
      <c r="AI72" s="1">
        <f t="shared" si="23"/>
        <v>-5.0178718813317369E-3</v>
      </c>
      <c r="AJ72" s="1">
        <f t="shared" si="24"/>
        <v>2.5179038217459708E-6</v>
      </c>
      <c r="AK72" s="1">
        <f t="shared" si="25"/>
        <v>-1.2625124708204413E-2</v>
      </c>
      <c r="AL72" s="15">
        <f t="shared" si="36"/>
        <v>2.5179038217459705E-5</v>
      </c>
      <c r="AM72" s="1">
        <f t="shared" si="26"/>
        <v>-7.6072528268726789E-3</v>
      </c>
      <c r="AN72" s="1">
        <f t="shared" si="27"/>
        <v>0.52001713419895701</v>
      </c>
      <c r="AO72" s="1">
        <f t="shared" si="28"/>
        <v>-0.63344178066719459</v>
      </c>
      <c r="AP72" s="1">
        <f t="shared" si="29"/>
        <v>-0.52045900073407148</v>
      </c>
      <c r="AQ72" s="1">
        <f t="shared" si="30"/>
        <v>-2.315758285732358</v>
      </c>
      <c r="AR72" s="1">
        <f t="shared" si="31"/>
        <v>-2.2825637221716035</v>
      </c>
      <c r="AS72" s="1">
        <f t="shared" si="65"/>
        <v>4.7702156866104808</v>
      </c>
      <c r="AT72" s="1">
        <f t="shared" si="65"/>
        <v>4.7702157557302005</v>
      </c>
      <c r="AU72" s="1">
        <f t="shared" si="65"/>
        <v>4.7702174449132624</v>
      </c>
      <c r="AV72" s="1">
        <f t="shared" si="65"/>
        <v>4.7702587107233505</v>
      </c>
      <c r="AW72" s="1">
        <f t="shared" si="65"/>
        <v>4.7712578374506105</v>
      </c>
      <c r="AX72" s="1">
        <f t="shared" si="65"/>
        <v>4.791700002111706</v>
      </c>
      <c r="AY72" s="1">
        <f t="shared" si="65"/>
        <v>4.9661171258743249</v>
      </c>
      <c r="AZ72" s="1">
        <f t="shared" si="33"/>
        <v>5.4770302346632711</v>
      </c>
      <c r="BB72" s="1">
        <v>40000</v>
      </c>
      <c r="BC72" s="1">
        <f t="shared" si="57"/>
        <v>0.29040866675013932</v>
      </c>
      <c r="BD72" s="1">
        <f t="shared" si="58"/>
        <v>0.29224129179625774</v>
      </c>
      <c r="BE72" s="1">
        <f t="shared" si="59"/>
        <v>-1.8326250461184299E-3</v>
      </c>
      <c r="BF72" s="1">
        <f t="shared" si="60"/>
        <v>0.30387366716012854</v>
      </c>
      <c r="BG72" s="1">
        <f t="shared" si="61"/>
        <v>-4.3529634899005645E-2</v>
      </c>
      <c r="BH72" s="1">
        <f t="shared" si="62"/>
        <v>-2.9582079996048329</v>
      </c>
      <c r="BI72" s="1">
        <f t="shared" si="63"/>
        <v>-10.875456718986994</v>
      </c>
      <c r="BJ72" s="1">
        <f t="shared" ref="BJ72:BP75" si="66">$BQ72+$AG$7*SIN(BK72)</f>
        <v>9.8624238748911637</v>
      </c>
      <c r="BK72" s="1">
        <f t="shared" si="66"/>
        <v>9.8937416696979543</v>
      </c>
      <c r="BL72" s="1">
        <f t="shared" si="66"/>
        <v>9.8447422193554708</v>
      </c>
      <c r="BM72" s="1">
        <f t="shared" si="66"/>
        <v>9.9219436556676506</v>
      </c>
      <c r="BN72" s="1">
        <f t="shared" si="66"/>
        <v>9.8015215449430517</v>
      </c>
      <c r="BO72" s="1">
        <f t="shared" si="66"/>
        <v>9.9928199984324806</v>
      </c>
      <c r="BP72" s="1">
        <f t="shared" si="66"/>
        <v>9.695872616307323</v>
      </c>
      <c r="BQ72" s="1">
        <f t="shared" si="64"/>
        <v>10.182412136195339</v>
      </c>
    </row>
    <row r="73" spans="1:69" x14ac:dyDescent="0.2">
      <c r="A73" s="42" t="s">
        <v>84</v>
      </c>
      <c r="B73" s="35"/>
      <c r="C73" s="43">
        <v>46259.451999999997</v>
      </c>
      <c r="D73" s="43" t="s">
        <v>38</v>
      </c>
      <c r="E73" s="1">
        <f t="shared" si="14"/>
        <v>14208.082136489958</v>
      </c>
      <c r="F73" s="1">
        <f t="shared" si="53"/>
        <v>14208</v>
      </c>
      <c r="G73" s="2">
        <f t="shared" si="50"/>
        <v>3.3593439991818741E-2</v>
      </c>
      <c r="I73" s="1">
        <f t="shared" si="54"/>
        <v>3.3593439991818741E-2</v>
      </c>
      <c r="M73" s="1">
        <f t="shared" si="16"/>
        <v>3.9531794914217211E-2</v>
      </c>
      <c r="N73" s="37">
        <f t="shared" si="17"/>
        <v>31240.951999999997</v>
      </c>
      <c r="O73" s="1">
        <f t="shared" si="18"/>
        <v>3.5264059184374137E-5</v>
      </c>
      <c r="Q73" s="117"/>
      <c r="R73" s="117"/>
      <c r="S73" s="117">
        <v>0.1</v>
      </c>
      <c r="T73" s="151"/>
      <c r="U73" s="117"/>
      <c r="V73" s="117"/>
      <c r="W73" s="117"/>
      <c r="X73" s="117"/>
      <c r="Y73" s="117"/>
      <c r="AE73" s="1">
        <f t="shared" si="19"/>
        <v>14208</v>
      </c>
      <c r="AF73" s="1">
        <f t="shared" si="20"/>
        <v>3.2249469438013711E-2</v>
      </c>
      <c r="AG73" s="1">
        <f t="shared" si="21"/>
        <v>4.087576546802224E-2</v>
      </c>
      <c r="AH73" s="1">
        <f t="shared" si="22"/>
        <v>-5.93835492239847E-3</v>
      </c>
      <c r="AI73" s="1">
        <f t="shared" si="23"/>
        <v>1.3439705538050295E-3</v>
      </c>
      <c r="AJ73" s="1">
        <f t="shared" si="24"/>
        <v>1.8062568494949978E-7</v>
      </c>
      <c r="AK73" s="1">
        <f t="shared" si="25"/>
        <v>-5.93835492239847E-3</v>
      </c>
      <c r="AL73" s="15">
        <f t="shared" si="36"/>
        <v>1.8062568494949976E-6</v>
      </c>
      <c r="AM73" s="1">
        <f t="shared" si="26"/>
        <v>-7.282325476203496E-3</v>
      </c>
      <c r="AN73" s="1">
        <f t="shared" si="27"/>
        <v>0.45770744577287537</v>
      </c>
      <c r="AO73" s="1">
        <f t="shared" si="28"/>
        <v>-0.5298587764058974</v>
      </c>
      <c r="AP73" s="1">
        <f t="shared" si="29"/>
        <v>-0.45517019733008812</v>
      </c>
      <c r="AQ73" s="1">
        <f t="shared" si="30"/>
        <v>-2.4433173568206832</v>
      </c>
      <c r="AR73" s="1">
        <f t="shared" si="31"/>
        <v>-2.7468637659346808</v>
      </c>
      <c r="AS73" s="1">
        <f t="shared" si="65"/>
        <v>4.585429829023953</v>
      </c>
      <c r="AT73" s="1">
        <f t="shared" si="65"/>
        <v>4.5854294288806114</v>
      </c>
      <c r="AU73" s="1">
        <f t="shared" si="65"/>
        <v>4.5854338925614782</v>
      </c>
      <c r="AV73" s="1">
        <f t="shared" si="65"/>
        <v>4.5853841081259947</v>
      </c>
      <c r="AW73" s="1">
        <f t="shared" si="65"/>
        <v>4.585940468951379</v>
      </c>
      <c r="AX73" s="1">
        <f t="shared" si="65"/>
        <v>4.579854929794795</v>
      </c>
      <c r="AY73" s="1">
        <f t="shared" si="65"/>
        <v>4.6937141238818567</v>
      </c>
      <c r="AZ73" s="1">
        <f t="shared" si="33"/>
        <v>5.2877294442953167</v>
      </c>
      <c r="BB73" s="1">
        <v>41000</v>
      </c>
      <c r="BC73" s="1">
        <f t="shared" si="57"/>
        <v>0.30356848378757767</v>
      </c>
      <c r="BD73" s="1">
        <f t="shared" si="58"/>
        <v>0.30628397478771807</v>
      </c>
      <c r="BE73" s="1">
        <f t="shared" si="59"/>
        <v>-2.7154910001404142E-3</v>
      </c>
      <c r="BF73" s="1">
        <f t="shared" si="60"/>
        <v>0.31159905781700459</v>
      </c>
      <c r="BG73" s="1">
        <f t="shared" si="61"/>
        <v>-9.5842431452578439E-2</v>
      </c>
      <c r="BH73" s="1">
        <f t="shared" si="62"/>
        <v>-2.9057616206762606</v>
      </c>
      <c r="BI73" s="1">
        <f t="shared" si="63"/>
        <v>-8.4413064409954508</v>
      </c>
      <c r="BJ73" s="1">
        <f t="shared" si="66"/>
        <v>9.9828498592782324</v>
      </c>
      <c r="BK73" s="1">
        <f t="shared" si="66"/>
        <v>10.007038400969249</v>
      </c>
      <c r="BL73" s="1">
        <f t="shared" si="66"/>
        <v>9.9666591624103322</v>
      </c>
      <c r="BM73" s="1">
        <f t="shared" si="66"/>
        <v>10.034673200532396</v>
      </c>
      <c r="BN73" s="1">
        <f t="shared" si="66"/>
        <v>9.9216933815059782</v>
      </c>
      <c r="BO73" s="1">
        <f t="shared" si="66"/>
        <v>10.114461087057395</v>
      </c>
      <c r="BP73" s="1">
        <f t="shared" si="66"/>
        <v>9.7973596576208362</v>
      </c>
      <c r="BQ73" s="1">
        <f t="shared" si="64"/>
        <v>10.372187364634392</v>
      </c>
    </row>
    <row r="74" spans="1:69" x14ac:dyDescent="0.2">
      <c r="A74" s="42" t="s">
        <v>94</v>
      </c>
      <c r="B74" s="35"/>
      <c r="C74" s="43">
        <v>46960.470999999998</v>
      </c>
      <c r="D74" s="43"/>
      <c r="E74" s="1">
        <f t="shared" si="14"/>
        <v>15922.084634122451</v>
      </c>
      <c r="F74" s="1">
        <f t="shared" si="53"/>
        <v>15922</v>
      </c>
      <c r="G74" s="2">
        <f t="shared" si="50"/>
        <v>3.461495999363251E-2</v>
      </c>
      <c r="I74" s="1">
        <f t="shared" si="54"/>
        <v>3.461495999363251E-2</v>
      </c>
      <c r="M74" s="1">
        <f t="shared" si="16"/>
        <v>4.9787103395251928E-2</v>
      </c>
      <c r="N74" s="37">
        <f t="shared" si="17"/>
        <v>31941.970999999998</v>
      </c>
      <c r="O74" s="1">
        <f t="shared" si="18"/>
        <v>2.3019393539930362E-4</v>
      </c>
      <c r="Q74" s="117"/>
      <c r="R74" s="117"/>
      <c r="S74" s="117">
        <v>0.1</v>
      </c>
      <c r="T74" s="151"/>
      <c r="U74" s="117"/>
      <c r="V74" s="117"/>
      <c r="W74" s="117"/>
      <c r="X74" s="117"/>
      <c r="Y74" s="117"/>
      <c r="AE74" s="1">
        <f t="shared" si="19"/>
        <v>15922</v>
      </c>
      <c r="AF74" s="1">
        <f t="shared" si="20"/>
        <v>4.2106334854871454E-2</v>
      </c>
      <c r="AG74" s="1">
        <f t="shared" si="21"/>
        <v>4.2295728534012984E-2</v>
      </c>
      <c r="AH74" s="1">
        <f t="shared" si="22"/>
        <v>-1.5172143401619417E-2</v>
      </c>
      <c r="AI74" s="1">
        <f t="shared" si="23"/>
        <v>-7.4913748612389433E-3</v>
      </c>
      <c r="AJ74" s="1">
        <f t="shared" si="24"/>
        <v>5.6120697311602802E-6</v>
      </c>
      <c r="AK74" s="1">
        <f t="shared" si="25"/>
        <v>-1.5172143401619417E-2</v>
      </c>
      <c r="AL74" s="15">
        <f t="shared" si="36"/>
        <v>5.6120697311602799E-5</v>
      </c>
      <c r="AM74" s="1">
        <f t="shared" si="26"/>
        <v>-7.6807685403804732E-3</v>
      </c>
      <c r="AN74" s="1">
        <f t="shared" si="27"/>
        <v>0.58407708801888725</v>
      </c>
      <c r="AO74" s="1">
        <f t="shared" si="28"/>
        <v>-0.71946678671696651</v>
      </c>
      <c r="AP74" s="1">
        <f t="shared" si="29"/>
        <v>-0.57294786341938808</v>
      </c>
      <c r="AQ74" s="1">
        <f t="shared" si="30"/>
        <v>-2.198717115813225</v>
      </c>
      <c r="AR74" s="1">
        <f t="shared" si="31"/>
        <v>-1.9616459924044694</v>
      </c>
      <c r="AS74" s="1">
        <f t="shared" si="65"/>
        <v>4.9202500897257204</v>
      </c>
      <c r="AT74" s="1">
        <f t="shared" si="65"/>
        <v>4.9202767620194061</v>
      </c>
      <c r="AU74" s="1">
        <f t="shared" si="65"/>
        <v>4.9204592122015942</v>
      </c>
      <c r="AV74" s="1">
        <f t="shared" si="65"/>
        <v>4.9217030484895261</v>
      </c>
      <c r="AW74" s="1">
        <f t="shared" si="65"/>
        <v>4.9299961663140248</v>
      </c>
      <c r="AX74" s="1">
        <f t="shared" si="65"/>
        <v>4.9788707167093813</v>
      </c>
      <c r="AY74" s="1">
        <f t="shared" si="65"/>
        <v>5.1732468637516122</v>
      </c>
      <c r="AZ74" s="1">
        <f t="shared" si="33"/>
        <v>5.6130041858398512</v>
      </c>
      <c r="BB74" s="1">
        <v>42000</v>
      </c>
      <c r="BC74" s="1">
        <f t="shared" si="57"/>
        <v>0.31705796516045331</v>
      </c>
      <c r="BD74" s="1">
        <f t="shared" si="58"/>
        <v>0.32064352125473478</v>
      </c>
      <c r="BE74" s="1">
        <f t="shared" si="59"/>
        <v>-3.5855560942814426E-3</v>
      </c>
      <c r="BF74" s="1">
        <f t="shared" si="60"/>
        <v>0.32188123568993188</v>
      </c>
      <c r="BG74" s="1">
        <f t="shared" si="61"/>
        <v>-0.15113394853323348</v>
      </c>
      <c r="BH74" s="1">
        <f t="shared" si="62"/>
        <v>-2.8500360954314985</v>
      </c>
      <c r="BI74" s="1">
        <f t="shared" si="63"/>
        <v>-6.8110707649763835</v>
      </c>
      <c r="BJ74" s="1">
        <f t="shared" si="66"/>
        <v>10.107177713238082</v>
      </c>
      <c r="BK74" s="1">
        <f t="shared" si="66"/>
        <v>10.122342934864553</v>
      </c>
      <c r="BL74" s="1">
        <f t="shared" si="66"/>
        <v>10.09471100289862</v>
      </c>
      <c r="BM74" s="1">
        <f t="shared" si="66"/>
        <v>10.145545831472921</v>
      </c>
      <c r="BN74" s="1">
        <f t="shared" si="66"/>
        <v>10.053560964857835</v>
      </c>
      <c r="BO74" s="1">
        <f t="shared" si="66"/>
        <v>10.225822528238998</v>
      </c>
      <c r="BP74" s="1">
        <f t="shared" si="66"/>
        <v>9.9194868529835087</v>
      </c>
      <c r="BQ74" s="1">
        <f t="shared" si="64"/>
        <v>10.561962593073442</v>
      </c>
    </row>
    <row r="75" spans="1:69" x14ac:dyDescent="0.2">
      <c r="A75" s="42" t="s">
        <v>96</v>
      </c>
      <c r="B75" s="35" t="s">
        <v>52</v>
      </c>
      <c r="C75" s="43">
        <v>47006.483</v>
      </c>
      <c r="D75" s="43"/>
      <c r="E75" s="1">
        <f t="shared" si="14"/>
        <v>16034.584698915374</v>
      </c>
      <c r="F75" s="1">
        <f t="shared" si="53"/>
        <v>16034.5</v>
      </c>
      <c r="G75" s="2">
        <f t="shared" si="50"/>
        <v>3.4641459998965729E-2</v>
      </c>
      <c r="I75" s="1">
        <f t="shared" si="54"/>
        <v>3.4641459998965729E-2</v>
      </c>
      <c r="M75" s="1">
        <f t="shared" si="16"/>
        <v>5.0492774951972352E-2</v>
      </c>
      <c r="N75" s="37">
        <f t="shared" si="17"/>
        <v>31987.983</v>
      </c>
      <c r="O75" s="1">
        <f t="shared" si="18"/>
        <v>2.5126418573941139E-4</v>
      </c>
      <c r="Q75" s="117"/>
      <c r="R75" s="117"/>
      <c r="S75" s="117">
        <v>0.1</v>
      </c>
      <c r="T75" s="151"/>
      <c r="U75" s="117"/>
      <c r="V75" s="117"/>
      <c r="W75" s="117"/>
      <c r="X75" s="117"/>
      <c r="Y75" s="117"/>
      <c r="AE75" s="1">
        <f t="shared" si="19"/>
        <v>16034.5</v>
      </c>
      <c r="AF75" s="1">
        <f t="shared" si="20"/>
        <v>4.2816616175412631E-2</v>
      </c>
      <c r="AG75" s="1">
        <f t="shared" si="21"/>
        <v>4.2317618775525451E-2</v>
      </c>
      <c r="AH75" s="1">
        <f t="shared" si="22"/>
        <v>-1.5851314953006623E-2</v>
      </c>
      <c r="AI75" s="1">
        <f t="shared" si="23"/>
        <v>-8.1751561764469016E-3</v>
      </c>
      <c r="AJ75" s="1">
        <f t="shared" si="24"/>
        <v>6.6833178509297925E-6</v>
      </c>
      <c r="AK75" s="1">
        <f t="shared" si="25"/>
        <v>-1.5851314953006623E-2</v>
      </c>
      <c r="AL75" s="15">
        <f t="shared" si="36"/>
        <v>6.6833178509297922E-5</v>
      </c>
      <c r="AM75" s="1">
        <f t="shared" si="26"/>
        <v>-7.6761587765597191E-3</v>
      </c>
      <c r="AN75" s="1">
        <f t="shared" si="27"/>
        <v>0.59626534669039244</v>
      </c>
      <c r="AO75" s="1">
        <f t="shared" si="28"/>
        <v>-0.73396867467922</v>
      </c>
      <c r="AP75" s="1">
        <f t="shared" si="29"/>
        <v>-0.58160076738658217</v>
      </c>
      <c r="AQ75" s="1">
        <f t="shared" si="30"/>
        <v>-2.1776044392141078</v>
      </c>
      <c r="AR75" s="1">
        <f t="shared" si="31"/>
        <v>-1.9115047362426996</v>
      </c>
      <c r="AS75" s="1">
        <f t="shared" si="65"/>
        <v>4.9455156260700361</v>
      </c>
      <c r="AT75" s="1">
        <f t="shared" si="65"/>
        <v>4.9455616175540902</v>
      </c>
      <c r="AU75" s="1">
        <f t="shared" si="65"/>
        <v>4.9458425834216468</v>
      </c>
      <c r="AV75" s="1">
        <f t="shared" si="65"/>
        <v>4.94755187104768</v>
      </c>
      <c r="AW75" s="1">
        <f t="shared" si="65"/>
        <v>4.9576987349869999</v>
      </c>
      <c r="AX75" s="1">
        <f t="shared" si="65"/>
        <v>5.0110532379242896</v>
      </c>
      <c r="AY75" s="1">
        <f t="shared" si="65"/>
        <v>5.2065420942549085</v>
      </c>
      <c r="AZ75" s="1">
        <f t="shared" si="33"/>
        <v>5.6343538990392448</v>
      </c>
      <c r="BB75" s="1">
        <v>43000</v>
      </c>
      <c r="BC75" s="1">
        <f t="shared" si="57"/>
        <v>0.33089659318157361</v>
      </c>
      <c r="BD75" s="1">
        <f t="shared" si="58"/>
        <v>0.33531993119730774</v>
      </c>
      <c r="BE75" s="1">
        <f t="shared" si="59"/>
        <v>-4.4233380157341099E-3</v>
      </c>
      <c r="BF75" s="1">
        <f t="shared" si="60"/>
        <v>0.33518294602811238</v>
      </c>
      <c r="BG75" s="1">
        <f t="shared" si="61"/>
        <v>-0.20964852609009615</v>
      </c>
      <c r="BH75" s="1">
        <f t="shared" si="62"/>
        <v>-2.790535909519916</v>
      </c>
      <c r="BI75" s="1">
        <f t="shared" si="63"/>
        <v>-5.638454694092248</v>
      </c>
      <c r="BJ75" s="1">
        <f t="shared" si="66"/>
        <v>10.235174358018813</v>
      </c>
      <c r="BK75" s="1">
        <f t="shared" si="66"/>
        <v>10.242531650089127</v>
      </c>
      <c r="BL75" s="1">
        <f t="shared" si="66"/>
        <v>10.227456714071794</v>
      </c>
      <c r="BM75" s="1">
        <f t="shared" si="66"/>
        <v>10.258610099429204</v>
      </c>
      <c r="BN75" s="1">
        <f t="shared" si="66"/>
        <v>10.195300222459586</v>
      </c>
      <c r="BO75" s="1">
        <f t="shared" si="66"/>
        <v>10.328978466715611</v>
      </c>
      <c r="BP75" s="1">
        <f t="shared" si="66"/>
        <v>10.06468321861496</v>
      </c>
      <c r="BQ75" s="1">
        <f t="shared" si="64"/>
        <v>10.751737821512496</v>
      </c>
    </row>
    <row r="76" spans="1:69" x14ac:dyDescent="0.2">
      <c r="A76" s="42" t="s">
        <v>96</v>
      </c>
      <c r="B76" s="35" t="s">
        <v>52</v>
      </c>
      <c r="C76" s="43">
        <v>47006.483999999997</v>
      </c>
      <c r="D76" s="43"/>
      <c r="E76" s="1">
        <f t="shared" si="14"/>
        <v>16034.587143931118</v>
      </c>
      <c r="F76" s="1">
        <f t="shared" si="53"/>
        <v>16034.5</v>
      </c>
      <c r="G76" s="2">
        <f t="shared" si="50"/>
        <v>3.5641459995531477E-2</v>
      </c>
      <c r="I76" s="1">
        <f t="shared" si="54"/>
        <v>3.5641459995531477E-2</v>
      </c>
      <c r="M76" s="1">
        <f t="shared" si="16"/>
        <v>5.0492774951972352E-2</v>
      </c>
      <c r="N76" s="37">
        <f t="shared" si="17"/>
        <v>31987.983999999997</v>
      </c>
      <c r="O76" s="1">
        <f t="shared" si="18"/>
        <v>2.2056155593540443E-4</v>
      </c>
      <c r="Q76" s="117"/>
      <c r="R76" s="117"/>
      <c r="S76" s="117">
        <v>0.1</v>
      </c>
      <c r="T76" s="151"/>
      <c r="U76" s="117"/>
      <c r="V76" s="117"/>
      <c r="W76" s="117"/>
      <c r="X76" s="117"/>
      <c r="Y76" s="117"/>
      <c r="AE76" s="1">
        <f t="shared" si="19"/>
        <v>16034.5</v>
      </c>
      <c r="AF76" s="1">
        <f t="shared" si="20"/>
        <v>4.2816616175412631E-2</v>
      </c>
      <c r="AG76" s="1">
        <f t="shared" si="21"/>
        <v>4.3317618772091199E-2</v>
      </c>
      <c r="AH76" s="1">
        <f t="shared" si="22"/>
        <v>-1.4851314956440875E-2</v>
      </c>
      <c r="AI76" s="1">
        <f t="shared" si="23"/>
        <v>-7.1751561798811536E-3</v>
      </c>
      <c r="AJ76" s="1">
        <f t="shared" si="24"/>
        <v>5.1482866205686713E-6</v>
      </c>
      <c r="AK76" s="1">
        <f t="shared" si="25"/>
        <v>-1.4851314956440875E-2</v>
      </c>
      <c r="AL76" s="15">
        <f t="shared" si="36"/>
        <v>5.1482866205686706E-5</v>
      </c>
      <c r="AM76" s="1">
        <f t="shared" si="26"/>
        <v>-7.6761587765597191E-3</v>
      </c>
      <c r="AN76" s="1">
        <f t="shared" si="27"/>
        <v>0.59626534669039244</v>
      </c>
      <c r="AO76" s="1">
        <f t="shared" si="28"/>
        <v>-0.73396867467922</v>
      </c>
      <c r="AP76" s="1">
        <f t="shared" si="29"/>
        <v>-0.58160076738658217</v>
      </c>
      <c r="AQ76" s="1">
        <f t="shared" si="30"/>
        <v>-2.1776044392141078</v>
      </c>
      <c r="AR76" s="1">
        <f t="shared" si="31"/>
        <v>-1.9115047362426996</v>
      </c>
      <c r="AS76" s="1">
        <f t="shared" si="65"/>
        <v>4.9455156260700361</v>
      </c>
      <c r="AT76" s="1">
        <f t="shared" si="65"/>
        <v>4.9455616175540902</v>
      </c>
      <c r="AU76" s="1">
        <f t="shared" si="65"/>
        <v>4.9458425834216468</v>
      </c>
      <c r="AV76" s="1">
        <f t="shared" si="65"/>
        <v>4.94755187104768</v>
      </c>
      <c r="AW76" s="1">
        <f t="shared" si="65"/>
        <v>4.9576987349869999</v>
      </c>
      <c r="AX76" s="1">
        <f t="shared" si="65"/>
        <v>5.0110532379242896</v>
      </c>
      <c r="AY76" s="1">
        <f t="shared" si="65"/>
        <v>5.2065420942549085</v>
      </c>
      <c r="AZ76" s="1">
        <f t="shared" si="33"/>
        <v>5.6343538990392448</v>
      </c>
    </row>
    <row r="77" spans="1:69" x14ac:dyDescent="0.2">
      <c r="A77" s="22" t="s">
        <v>87</v>
      </c>
      <c r="B77" s="22" t="s">
        <v>54</v>
      </c>
      <c r="C77" s="24">
        <v>46269.678999999996</v>
      </c>
      <c r="D77" s="24" t="s">
        <v>38</v>
      </c>
      <c r="E77" s="1">
        <f t="shared" si="14"/>
        <v>14233.087312588304</v>
      </c>
      <c r="F77" s="1">
        <f t="shared" si="53"/>
        <v>14233</v>
      </c>
      <c r="G77" s="2">
        <f t="shared" si="50"/>
        <v>3.571043999545509E-2</v>
      </c>
      <c r="I77" s="1">
        <f t="shared" si="54"/>
        <v>3.571043999545509E-2</v>
      </c>
      <c r="M77" s="1">
        <f t="shared" si="16"/>
        <v>3.9674686646356663E-2</v>
      </c>
      <c r="N77" s="37">
        <f t="shared" si="17"/>
        <v>31251.178999999996</v>
      </c>
      <c r="O77" s="1">
        <f t="shared" si="18"/>
        <v>1.571525150918434E-5</v>
      </c>
      <c r="Q77" s="117"/>
      <c r="R77" s="117"/>
      <c r="S77" s="117">
        <v>0.1</v>
      </c>
      <c r="T77" s="151"/>
      <c r="U77" s="117">
        <v>4.6735199634920193E-10</v>
      </c>
      <c r="V77" s="117">
        <v>3.6852607974510192E-24</v>
      </c>
      <c r="W77" s="117">
        <v>2.4354511484368982E-28</v>
      </c>
      <c r="X77" s="117">
        <v>1.1421752192414593E-11</v>
      </c>
      <c r="Y77" s="117">
        <v>1.5856215509532396E-6</v>
      </c>
      <c r="Z77" s="1">
        <v>1.3955107153030797E-5</v>
      </c>
      <c r="AA77" s="1">
        <v>6.3572490259455049E-6</v>
      </c>
      <c r="AB77" s="1">
        <v>38.718083744148153</v>
      </c>
      <c r="AC77" s="1">
        <v>3.4287793707299888E-7</v>
      </c>
      <c r="AD77" s="1">
        <v>1.2235915577134098E-11</v>
      </c>
      <c r="AE77" s="1">
        <f t="shared" si="19"/>
        <v>14233</v>
      </c>
      <c r="AF77" s="1">
        <f t="shared" si="20"/>
        <v>3.2381777623054914E-2</v>
      </c>
      <c r="AG77" s="1">
        <f t="shared" si="21"/>
        <v>4.300334901875684E-2</v>
      </c>
      <c r="AH77" s="1">
        <f t="shared" si="22"/>
        <v>-3.9642466509015734E-3</v>
      </c>
      <c r="AI77" s="1">
        <f t="shared" si="23"/>
        <v>3.3286623724001763E-3</v>
      </c>
      <c r="AJ77" s="1">
        <f t="shared" si="24"/>
        <v>1.1079993189432769E-6</v>
      </c>
      <c r="AK77" s="1">
        <f t="shared" si="25"/>
        <v>-3.9642466509015734E-3</v>
      </c>
      <c r="AL77" s="15">
        <f t="shared" si="36"/>
        <v>1.1079993189432769E-5</v>
      </c>
      <c r="AM77" s="1">
        <f t="shared" si="26"/>
        <v>-7.2929090233017496E-3</v>
      </c>
      <c r="AN77" s="1">
        <f t="shared" si="27"/>
        <v>0.45899768886271741</v>
      </c>
      <c r="AO77" s="1">
        <f t="shared" si="28"/>
        <v>-0.53225662616689662</v>
      </c>
      <c r="AP77" s="1">
        <f t="shared" si="29"/>
        <v>-0.45670299128844022</v>
      </c>
      <c r="AQ77" s="1">
        <f t="shared" si="30"/>
        <v>-2.4404874847619258</v>
      </c>
      <c r="AR77" s="1">
        <f t="shared" si="31"/>
        <v>-2.7348195722691977</v>
      </c>
      <c r="AS77" s="1">
        <f t="shared" si="65"/>
        <v>4.5897900085741288</v>
      </c>
      <c r="AT77" s="1">
        <f t="shared" si="65"/>
        <v>4.589789680946291</v>
      </c>
      <c r="AU77" s="1">
        <f t="shared" si="65"/>
        <v>4.5897934649883982</v>
      </c>
      <c r="AV77" s="1">
        <f t="shared" si="65"/>
        <v>4.5897497670660021</v>
      </c>
      <c r="AW77" s="1">
        <f t="shared" si="65"/>
        <v>4.5902553358336178</v>
      </c>
      <c r="AX77" s="1">
        <f t="shared" si="65"/>
        <v>4.5845276517241551</v>
      </c>
      <c r="AY77" s="1">
        <f t="shared" si="65"/>
        <v>4.7002928902617027</v>
      </c>
      <c r="AZ77" s="1">
        <f t="shared" si="33"/>
        <v>5.2924738250062928</v>
      </c>
    </row>
    <row r="78" spans="1:69" x14ac:dyDescent="0.2">
      <c r="A78" s="42" t="s">
        <v>85</v>
      </c>
      <c r="B78" s="35"/>
      <c r="C78" s="43">
        <v>46216.51</v>
      </c>
      <c r="D78" s="43"/>
      <c r="E78" s="1">
        <f t="shared" si="14"/>
        <v>14103.088270056487</v>
      </c>
      <c r="F78" s="1">
        <f t="shared" si="53"/>
        <v>14103</v>
      </c>
      <c r="G78" s="2">
        <f t="shared" si="50"/>
        <v>3.6102040001424029E-2</v>
      </c>
      <c r="I78" s="1">
        <f t="shared" si="54"/>
        <v>3.6102040001424029E-2</v>
      </c>
      <c r="M78" s="1">
        <f t="shared" si="16"/>
        <v>3.8933812232452188E-2</v>
      </c>
      <c r="N78" s="37">
        <f t="shared" si="17"/>
        <v>31198.010000000002</v>
      </c>
      <c r="O78" s="1">
        <f t="shared" si="18"/>
        <v>8.0189339684221917E-6</v>
      </c>
      <c r="Q78" s="117"/>
      <c r="R78" s="117"/>
      <c r="S78" s="117">
        <v>0.1</v>
      </c>
      <c r="T78" s="151"/>
      <c r="U78" s="117"/>
      <c r="V78" s="117"/>
      <c r="W78" s="117"/>
      <c r="X78" s="117"/>
      <c r="Y78" s="117"/>
      <c r="AE78" s="1">
        <f t="shared" si="19"/>
        <v>14103</v>
      </c>
      <c r="AF78" s="1">
        <f t="shared" si="20"/>
        <v>3.1697106621759306E-2</v>
      </c>
      <c r="AG78" s="1">
        <f t="shared" si="21"/>
        <v>4.3338745612116911E-2</v>
      </c>
      <c r="AH78" s="1">
        <f t="shared" si="22"/>
        <v>-2.8317722310281582E-3</v>
      </c>
      <c r="AI78" s="1">
        <f t="shared" si="23"/>
        <v>4.404933379664723E-3</v>
      </c>
      <c r="AJ78" s="1">
        <f t="shared" si="24"/>
        <v>1.9403438079284477E-6</v>
      </c>
      <c r="AK78" s="1">
        <f t="shared" si="25"/>
        <v>-2.8317722310281582E-3</v>
      </c>
      <c r="AL78" s="15">
        <f t="shared" si="36"/>
        <v>1.9403438079284478E-5</v>
      </c>
      <c r="AM78" s="1">
        <f t="shared" si="26"/>
        <v>-7.2367056106928795E-3</v>
      </c>
      <c r="AN78" s="1">
        <f t="shared" si="27"/>
        <v>0.4524126252126347</v>
      </c>
      <c r="AO78" s="1">
        <f t="shared" si="28"/>
        <v>-0.51988763139573735</v>
      </c>
      <c r="AP78" s="1">
        <f t="shared" si="29"/>
        <v>-0.44878635215564616</v>
      </c>
      <c r="AQ78" s="1">
        <f t="shared" si="30"/>
        <v>-2.455031990696086</v>
      </c>
      <c r="AR78" s="1">
        <f t="shared" si="31"/>
        <v>-2.7977351292183275</v>
      </c>
      <c r="AS78" s="1">
        <f t="shared" si="65"/>
        <v>4.5672492595482668</v>
      </c>
      <c r="AT78" s="1">
        <f t="shared" si="65"/>
        <v>4.5672484319662638</v>
      </c>
      <c r="AU78" s="1">
        <f t="shared" si="65"/>
        <v>4.5672565141391814</v>
      </c>
      <c r="AV78" s="1">
        <f t="shared" si="65"/>
        <v>4.5671776026890516</v>
      </c>
      <c r="AW78" s="1">
        <f t="shared" si="65"/>
        <v>4.5679498973501413</v>
      </c>
      <c r="AX78" s="1">
        <f t="shared" si="65"/>
        <v>4.5605591985879919</v>
      </c>
      <c r="AY78" s="1">
        <f t="shared" si="65"/>
        <v>4.6662297892281721</v>
      </c>
      <c r="AZ78" s="1">
        <f t="shared" si="33"/>
        <v>5.2678030453092166</v>
      </c>
    </row>
    <row r="79" spans="1:69" x14ac:dyDescent="0.2">
      <c r="A79" s="22" t="s">
        <v>90</v>
      </c>
      <c r="B79" s="22" t="s">
        <v>54</v>
      </c>
      <c r="C79" s="24">
        <v>46268.453000000001</v>
      </c>
      <c r="D79" s="24" t="s">
        <v>38</v>
      </c>
      <c r="E79" s="1">
        <f t="shared" si="14"/>
        <v>14230.089723276047</v>
      </c>
      <c r="F79" s="1">
        <f t="shared" si="53"/>
        <v>14230</v>
      </c>
      <c r="G79" s="2">
        <f t="shared" si="50"/>
        <v>3.669639999861829E-2</v>
      </c>
      <c r="I79" s="1">
        <f t="shared" si="54"/>
        <v>3.669639999861829E-2</v>
      </c>
      <c r="M79" s="1">
        <f t="shared" si="16"/>
        <v>3.9657529182005234E-2</v>
      </c>
      <c r="N79" s="37">
        <f t="shared" si="17"/>
        <v>31249.953000000001</v>
      </c>
      <c r="O79" s="1">
        <f t="shared" si="18"/>
        <v>8.7682860407058323E-6</v>
      </c>
      <c r="Q79" s="117"/>
      <c r="R79" s="117"/>
      <c r="S79" s="117">
        <v>0.1</v>
      </c>
      <c r="T79" s="151"/>
      <c r="U79" s="117"/>
      <c r="V79" s="117"/>
      <c r="W79" s="117"/>
      <c r="X79" s="117"/>
      <c r="Y79" s="117"/>
      <c r="AE79" s="1">
        <f t="shared" si="19"/>
        <v>14230</v>
      </c>
      <c r="AF79" s="1">
        <f t="shared" si="20"/>
        <v>3.2365884434906692E-2</v>
      </c>
      <c r="AG79" s="1">
        <f t="shared" si="21"/>
        <v>4.3988044745716832E-2</v>
      </c>
      <c r="AH79" s="1">
        <f t="shared" si="22"/>
        <v>-2.9611291833869444E-3</v>
      </c>
      <c r="AI79" s="1">
        <f t="shared" si="23"/>
        <v>4.3305155637115983E-3</v>
      </c>
      <c r="AJ79" s="1">
        <f t="shared" si="24"/>
        <v>1.8753365047548382E-6</v>
      </c>
      <c r="AK79" s="1">
        <f t="shared" si="25"/>
        <v>-2.9611291833869444E-3</v>
      </c>
      <c r="AL79" s="15">
        <f t="shared" si="36"/>
        <v>1.8753365047548381E-5</v>
      </c>
      <c r="AM79" s="1">
        <f t="shared" si="26"/>
        <v>-7.2916447470985401E-3</v>
      </c>
      <c r="AN79" s="1">
        <f t="shared" si="27"/>
        <v>0.45884224611450686</v>
      </c>
      <c r="AO79" s="1">
        <f t="shared" si="28"/>
        <v>-0.53196839546724206</v>
      </c>
      <c r="AP79" s="1">
        <f t="shared" si="29"/>
        <v>-0.45651879295084696</v>
      </c>
      <c r="AQ79" s="1">
        <f t="shared" si="30"/>
        <v>-2.4408279119164069</v>
      </c>
      <c r="AR79" s="1">
        <f t="shared" si="31"/>
        <v>-2.7362635258965606</v>
      </c>
      <c r="AS79" s="1">
        <f t="shared" si="65"/>
        <v>4.5892661381731612</v>
      </c>
      <c r="AT79" s="1">
        <f t="shared" si="65"/>
        <v>4.589265802371651</v>
      </c>
      <c r="AU79" s="1">
        <f t="shared" si="65"/>
        <v>4.5892696643996356</v>
      </c>
      <c r="AV79" s="1">
        <f t="shared" si="65"/>
        <v>4.5892252547811179</v>
      </c>
      <c r="AW79" s="1">
        <f t="shared" si="65"/>
        <v>4.5897368885395782</v>
      </c>
      <c r="AX79" s="1">
        <f t="shared" si="65"/>
        <v>4.5839653137819356</v>
      </c>
      <c r="AY79" s="1">
        <f t="shared" si="65"/>
        <v>4.69950273368375</v>
      </c>
      <c r="AZ79" s="1">
        <f t="shared" si="33"/>
        <v>5.2919044993209763</v>
      </c>
    </row>
    <row r="80" spans="1:69" x14ac:dyDescent="0.2">
      <c r="A80" s="42" t="s">
        <v>96</v>
      </c>
      <c r="B80" s="35" t="s">
        <v>52</v>
      </c>
      <c r="C80" s="43">
        <v>47003.623</v>
      </c>
      <c r="D80" s="43"/>
      <c r="E80" s="1">
        <f t="shared" si="14"/>
        <v>16027.591953863914</v>
      </c>
      <c r="F80" s="1">
        <f t="shared" si="53"/>
        <v>16027.5</v>
      </c>
      <c r="G80" s="2">
        <f t="shared" si="50"/>
        <v>3.760869999678107E-2</v>
      </c>
      <c r="I80" s="1">
        <f t="shared" si="54"/>
        <v>3.760869999678107E-2</v>
      </c>
      <c r="M80" s="1">
        <f t="shared" si="16"/>
        <v>5.0448749497715842E-2</v>
      </c>
      <c r="N80" s="37">
        <f t="shared" si="17"/>
        <v>31985.123</v>
      </c>
      <c r="O80" s="1">
        <f t="shared" si="18"/>
        <v>1.6486687118645528E-4</v>
      </c>
      <c r="Q80" s="117"/>
      <c r="R80" s="117"/>
      <c r="S80" s="117">
        <v>0.1</v>
      </c>
      <c r="T80" s="151"/>
      <c r="U80" s="117"/>
      <c r="V80" s="117"/>
      <c r="W80" s="117"/>
      <c r="X80" s="117"/>
      <c r="Y80" s="117"/>
      <c r="AE80" s="1">
        <f t="shared" si="19"/>
        <v>16027.5</v>
      </c>
      <c r="AF80" s="1">
        <f t="shared" si="20"/>
        <v>4.2772156769014087E-2</v>
      </c>
      <c r="AG80" s="1">
        <f t="shared" si="21"/>
        <v>4.5285292725482824E-2</v>
      </c>
      <c r="AH80" s="1">
        <f t="shared" si="22"/>
        <v>-1.2840049500934772E-2</v>
      </c>
      <c r="AI80" s="1">
        <f t="shared" si="23"/>
        <v>-5.1634567722330174E-3</v>
      </c>
      <c r="AJ80" s="1">
        <f t="shared" si="24"/>
        <v>2.6661285838719012E-6</v>
      </c>
      <c r="AK80" s="1">
        <f t="shared" si="25"/>
        <v>-1.2840049500934772E-2</v>
      </c>
      <c r="AL80" s="15">
        <f t="shared" si="36"/>
        <v>2.6661285838719011E-5</v>
      </c>
      <c r="AM80" s="1">
        <f t="shared" si="26"/>
        <v>-7.6765927287017529E-3</v>
      </c>
      <c r="AN80" s="1">
        <f t="shared" si="27"/>
        <v>0.59548667129582511</v>
      </c>
      <c r="AO80" s="1">
        <f t="shared" si="28"/>
        <v>-0.73305826962120257</v>
      </c>
      <c r="AP80" s="1">
        <f t="shared" si="29"/>
        <v>-0.58105945462435971</v>
      </c>
      <c r="AQ80" s="1">
        <f t="shared" si="30"/>
        <v>-2.1789439109933979</v>
      </c>
      <c r="AR80" s="1">
        <f t="shared" si="31"/>
        <v>-1.9146255826361485</v>
      </c>
      <c r="AS80" s="1">
        <f t="shared" si="65"/>
        <v>4.94392812368962</v>
      </c>
      <c r="AT80" s="1">
        <f t="shared" si="65"/>
        <v>4.9439726492399929</v>
      </c>
      <c r="AU80" s="1">
        <f t="shared" si="65"/>
        <v>4.9442464950939682</v>
      </c>
      <c r="AV80" s="1">
        <f t="shared" si="65"/>
        <v>4.9459237976454107</v>
      </c>
      <c r="AW80" s="1">
        <f t="shared" si="65"/>
        <v>4.9559499070086819</v>
      </c>
      <c r="AX80" s="1">
        <f t="shared" si="65"/>
        <v>5.0090285625848425</v>
      </c>
      <c r="AY80" s="1">
        <f t="shared" si="65"/>
        <v>5.2044646453304066</v>
      </c>
      <c r="AZ80" s="1">
        <f t="shared" si="33"/>
        <v>5.6330254724401714</v>
      </c>
    </row>
    <row r="81" spans="1:52" x14ac:dyDescent="0.2">
      <c r="A81" s="22" t="s">
        <v>90</v>
      </c>
      <c r="B81" s="22" t="s">
        <v>54</v>
      </c>
      <c r="C81" s="24">
        <v>46261.500999999997</v>
      </c>
      <c r="D81" s="24" t="s">
        <v>38</v>
      </c>
      <c r="E81" s="1">
        <f t="shared" si="14"/>
        <v>14213.091973766335</v>
      </c>
      <c r="F81" s="1">
        <f t="shared" si="53"/>
        <v>14213</v>
      </c>
      <c r="G81" s="2">
        <f t="shared" si="50"/>
        <v>3.761683999618981E-2</v>
      </c>
      <c r="I81" s="1">
        <f t="shared" si="54"/>
        <v>3.761683999618981E-2</v>
      </c>
      <c r="M81" s="1">
        <f t="shared" si="16"/>
        <v>3.9560357417471326E-2</v>
      </c>
      <c r="N81" s="37">
        <f t="shared" si="17"/>
        <v>31243.000999999997</v>
      </c>
      <c r="O81" s="1">
        <f t="shared" si="18"/>
        <v>3.7772599668247514E-6</v>
      </c>
      <c r="Q81" s="117"/>
      <c r="R81" s="117"/>
      <c r="S81" s="117">
        <v>0.1</v>
      </c>
      <c r="T81" s="151"/>
      <c r="U81" s="117"/>
      <c r="V81" s="117"/>
      <c r="W81" s="117"/>
      <c r="X81" s="117"/>
      <c r="Y81" s="117"/>
      <c r="AE81" s="1">
        <f t="shared" si="19"/>
        <v>14213</v>
      </c>
      <c r="AF81" s="1">
        <f t="shared" si="20"/>
        <v>3.2275906540582808E-2</v>
      </c>
      <c r="AG81" s="1">
        <f t="shared" si="21"/>
        <v>4.4901290873078328E-2</v>
      </c>
      <c r="AH81" s="1">
        <f t="shared" si="22"/>
        <v>-1.9435174212815154E-3</v>
      </c>
      <c r="AI81" s="1">
        <f t="shared" si="23"/>
        <v>5.3409334556070026E-3</v>
      </c>
      <c r="AJ81" s="1">
        <f t="shared" si="24"/>
        <v>2.8525570177222157E-6</v>
      </c>
      <c r="AK81" s="1">
        <f t="shared" si="25"/>
        <v>-1.9435174212815154E-3</v>
      </c>
      <c r="AL81" s="15">
        <f t="shared" si="36"/>
        <v>2.8525570177222157E-5</v>
      </c>
      <c r="AM81" s="1">
        <f t="shared" si="26"/>
        <v>-7.2844508768885171E-3</v>
      </c>
      <c r="AN81" s="1">
        <f t="shared" si="27"/>
        <v>0.45796456742469027</v>
      </c>
      <c r="AO81" s="1">
        <f t="shared" si="28"/>
        <v>-0.53033760709899502</v>
      </c>
      <c r="AP81" s="1">
        <f t="shared" si="29"/>
        <v>-0.45547635804790909</v>
      </c>
      <c r="AQ81" s="1">
        <f t="shared" si="30"/>
        <v>-2.4427526555247443</v>
      </c>
      <c r="AR81" s="1">
        <f t="shared" si="31"/>
        <v>-2.7444528758527977</v>
      </c>
      <c r="AS81" s="1">
        <f t="shared" ref="AS81:AY90" si="67">$AZ81+$AG$7*SIN(AT81)</f>
        <v>4.5863008838197432</v>
      </c>
      <c r="AT81" s="1">
        <f t="shared" si="67"/>
        <v>4.5863004989936513</v>
      </c>
      <c r="AU81" s="1">
        <f t="shared" si="67"/>
        <v>4.5863048213031181</v>
      </c>
      <c r="AV81" s="1">
        <f t="shared" si="67"/>
        <v>4.5862562822315223</v>
      </c>
      <c r="AW81" s="1">
        <f t="shared" si="67"/>
        <v>4.5868024426723837</v>
      </c>
      <c r="AX81" s="1">
        <f t="shared" si="67"/>
        <v>4.5807870362468952</v>
      </c>
      <c r="AY81" s="1">
        <f t="shared" si="67"/>
        <v>4.69502880881448</v>
      </c>
      <c r="AZ81" s="1">
        <f t="shared" si="33"/>
        <v>5.2886783204375121</v>
      </c>
    </row>
    <row r="82" spans="1:52" x14ac:dyDescent="0.2">
      <c r="A82" s="42" t="s">
        <v>85</v>
      </c>
      <c r="B82" s="35"/>
      <c r="C82" s="43">
        <v>46216.512000000002</v>
      </c>
      <c r="D82" s="43"/>
      <c r="E82" s="1">
        <f t="shared" si="14"/>
        <v>14103.093160087992</v>
      </c>
      <c r="F82" s="1">
        <f t="shared" si="53"/>
        <v>14103</v>
      </c>
      <c r="G82" s="2">
        <f t="shared" si="50"/>
        <v>3.8102040001831483E-2</v>
      </c>
      <c r="I82" s="1">
        <f t="shared" si="54"/>
        <v>3.8102040001831483E-2</v>
      </c>
      <c r="M82" s="1">
        <f t="shared" si="16"/>
        <v>3.8933812232452188E-2</v>
      </c>
      <c r="N82" s="37">
        <f t="shared" si="17"/>
        <v>31198.012000000002</v>
      </c>
      <c r="O82" s="1">
        <f t="shared" si="18"/>
        <v>6.9184504363174249E-7</v>
      </c>
      <c r="Q82" s="117"/>
      <c r="R82" s="117"/>
      <c r="S82" s="117">
        <v>0.1</v>
      </c>
      <c r="T82" s="151"/>
      <c r="U82" s="117"/>
      <c r="V82" s="117"/>
      <c r="W82" s="117"/>
      <c r="X82" s="117"/>
      <c r="Y82" s="117"/>
      <c r="AE82" s="1">
        <f t="shared" si="19"/>
        <v>14103</v>
      </c>
      <c r="AF82" s="1">
        <f t="shared" si="20"/>
        <v>3.1697106621759306E-2</v>
      </c>
      <c r="AG82" s="1">
        <f t="shared" si="21"/>
        <v>4.5338745612524364E-2</v>
      </c>
      <c r="AH82" s="1">
        <f t="shared" si="22"/>
        <v>-8.3177223062070454E-4</v>
      </c>
      <c r="AI82" s="1">
        <f t="shared" si="23"/>
        <v>6.4049333800721767E-3</v>
      </c>
      <c r="AJ82" s="1">
        <f t="shared" si="24"/>
        <v>4.1023171603162796E-6</v>
      </c>
      <c r="AK82" s="1">
        <f t="shared" si="25"/>
        <v>-8.3177223062070454E-4</v>
      </c>
      <c r="AL82" s="15">
        <f t="shared" si="36"/>
        <v>4.1023171603162795E-5</v>
      </c>
      <c r="AM82" s="1">
        <f t="shared" si="26"/>
        <v>-7.2367056106928795E-3</v>
      </c>
      <c r="AN82" s="1">
        <f t="shared" si="27"/>
        <v>0.4524126252126347</v>
      </c>
      <c r="AO82" s="1">
        <f t="shared" si="28"/>
        <v>-0.51988763139573735</v>
      </c>
      <c r="AP82" s="1">
        <f t="shared" si="29"/>
        <v>-0.44878635215564616</v>
      </c>
      <c r="AQ82" s="1">
        <f t="shared" si="30"/>
        <v>-2.455031990696086</v>
      </c>
      <c r="AR82" s="1">
        <f t="shared" si="31"/>
        <v>-2.7977351292183275</v>
      </c>
      <c r="AS82" s="1">
        <f t="shared" si="67"/>
        <v>4.5672492595482668</v>
      </c>
      <c r="AT82" s="1">
        <f t="shared" si="67"/>
        <v>4.5672484319662638</v>
      </c>
      <c r="AU82" s="1">
        <f t="shared" si="67"/>
        <v>4.5672565141391814</v>
      </c>
      <c r="AV82" s="1">
        <f t="shared" si="67"/>
        <v>4.5671776026890516</v>
      </c>
      <c r="AW82" s="1">
        <f t="shared" si="67"/>
        <v>4.5679498973501413</v>
      </c>
      <c r="AX82" s="1">
        <f t="shared" si="67"/>
        <v>4.5605591985879919</v>
      </c>
      <c r="AY82" s="1">
        <f t="shared" si="67"/>
        <v>4.6662297892281721</v>
      </c>
      <c r="AZ82" s="1">
        <f t="shared" si="33"/>
        <v>5.2678030453092166</v>
      </c>
    </row>
    <row r="83" spans="1:52" x14ac:dyDescent="0.2">
      <c r="A83" s="42" t="s">
        <v>91</v>
      </c>
      <c r="B83" s="35"/>
      <c r="C83" s="43">
        <v>46677.451000000001</v>
      </c>
      <c r="D83" s="43"/>
      <c r="E83" s="1">
        <f t="shared" si="14"/>
        <v>15230.096275918262</v>
      </c>
      <c r="F83" s="1">
        <f t="shared" si="53"/>
        <v>15230</v>
      </c>
      <c r="G83" s="2">
        <f t="shared" si="50"/>
        <v>3.9376399996399414E-2</v>
      </c>
      <c r="I83" s="1">
        <f t="shared" si="54"/>
        <v>3.9376399996399414E-2</v>
      </c>
      <c r="M83" s="1">
        <f t="shared" si="16"/>
        <v>4.5534640408379227E-2</v>
      </c>
      <c r="N83" s="37">
        <f t="shared" si="17"/>
        <v>31658.951000000001</v>
      </c>
      <c r="O83" s="1">
        <f t="shared" si="18"/>
        <v>3.7923924971741307E-5</v>
      </c>
      <c r="Q83" s="117"/>
      <c r="R83" s="117"/>
      <c r="S83" s="117">
        <v>0.1</v>
      </c>
      <c r="T83" s="151"/>
      <c r="U83" s="117"/>
      <c r="V83" s="117"/>
      <c r="W83" s="117"/>
      <c r="X83" s="117"/>
      <c r="Y83" s="117"/>
      <c r="AE83" s="1">
        <f t="shared" si="19"/>
        <v>15230</v>
      </c>
      <c r="AF83" s="1">
        <f t="shared" si="20"/>
        <v>3.7922311967324027E-2</v>
      </c>
      <c r="AG83" s="1">
        <f t="shared" si="21"/>
        <v>4.6988728437454615E-2</v>
      </c>
      <c r="AH83" s="1">
        <f t="shared" si="22"/>
        <v>-6.1582404119798137E-3</v>
      </c>
      <c r="AI83" s="1">
        <f t="shared" si="23"/>
        <v>1.4540880290753871E-3</v>
      </c>
      <c r="AJ83" s="1">
        <f t="shared" si="24"/>
        <v>2.1143719963003441E-7</v>
      </c>
      <c r="AK83" s="1">
        <f t="shared" si="25"/>
        <v>-6.1582404119798137E-3</v>
      </c>
      <c r="AL83" s="15">
        <f t="shared" si="36"/>
        <v>2.114371996300344E-6</v>
      </c>
      <c r="AM83" s="1">
        <f t="shared" si="26"/>
        <v>-7.6123284410552008E-3</v>
      </c>
      <c r="AN83" s="1">
        <f t="shared" si="27"/>
        <v>0.52188475958558023</v>
      </c>
      <c r="AO83" s="1">
        <f t="shared" si="28"/>
        <v>-0.63620982100585477</v>
      </c>
      <c r="AP83" s="1">
        <f t="shared" si="29"/>
        <v>-0.52217520028353681</v>
      </c>
      <c r="AQ83" s="1">
        <f t="shared" si="30"/>
        <v>-2.3121757763780391</v>
      </c>
      <c r="AR83" s="1">
        <f t="shared" si="31"/>
        <v>-2.2714851412372763</v>
      </c>
      <c r="AS83" s="1">
        <f t="shared" si="67"/>
        <v>4.7750722381854249</v>
      </c>
      <c r="AT83" s="1">
        <f t="shared" si="67"/>
        <v>4.7750723373760771</v>
      </c>
      <c r="AU83" s="1">
        <f t="shared" si="67"/>
        <v>4.7750745738466689</v>
      </c>
      <c r="AV83" s="1">
        <f t="shared" si="67"/>
        <v>4.7751249788397008</v>
      </c>
      <c r="AW83" s="1">
        <f t="shared" si="67"/>
        <v>4.7762504557307146</v>
      </c>
      <c r="AX83" s="1">
        <f t="shared" si="67"/>
        <v>4.7975982319026782</v>
      </c>
      <c r="AY83" s="1">
        <f t="shared" si="67"/>
        <v>4.9730509963278537</v>
      </c>
      <c r="AZ83" s="1">
        <f t="shared" si="33"/>
        <v>5.481679727760028</v>
      </c>
    </row>
    <row r="84" spans="1:52" x14ac:dyDescent="0.2">
      <c r="A84" s="42" t="s">
        <v>91</v>
      </c>
      <c r="B84" s="35"/>
      <c r="C84" s="43">
        <v>46684.404000000002</v>
      </c>
      <c r="D84" s="43"/>
      <c r="E84" s="1">
        <f t="shared" si="14"/>
        <v>15247.096470443719</v>
      </c>
      <c r="F84" s="1">
        <f t="shared" si="53"/>
        <v>15247</v>
      </c>
      <c r="G84" s="2">
        <f t="shared" si="50"/>
        <v>3.9455960002669599E-2</v>
      </c>
      <c r="I84" s="1">
        <f t="shared" si="54"/>
        <v>3.9455960002669599E-2</v>
      </c>
      <c r="M84" s="1">
        <f t="shared" si="16"/>
        <v>4.5637290425542036E-2</v>
      </c>
      <c r="N84" s="37">
        <f t="shared" si="17"/>
        <v>31665.904000000002</v>
      </c>
      <c r="O84" s="1">
        <f t="shared" si="18"/>
        <v>3.820884579672834E-5</v>
      </c>
      <c r="Q84" s="117"/>
      <c r="R84" s="117"/>
      <c r="S84" s="117">
        <v>0.1</v>
      </c>
      <c r="T84" s="151"/>
      <c r="U84" s="117"/>
      <c r="V84" s="117"/>
      <c r="W84" s="117"/>
      <c r="X84" s="117"/>
      <c r="Y84" s="117"/>
      <c r="AE84" s="1">
        <f t="shared" si="19"/>
        <v>15247</v>
      </c>
      <c r="AF84" s="1">
        <f t="shared" si="20"/>
        <v>3.8021535351494364E-2</v>
      </c>
      <c r="AG84" s="1">
        <f t="shared" si="21"/>
        <v>4.7071715076717272E-2</v>
      </c>
      <c r="AH84" s="1">
        <f t="shared" si="22"/>
        <v>-6.1813304228724372E-3</v>
      </c>
      <c r="AI84" s="1">
        <f t="shared" si="23"/>
        <v>1.4344246511752354E-3</v>
      </c>
      <c r="AJ84" s="1">
        <f t="shared" si="24"/>
        <v>2.057574079899196E-7</v>
      </c>
      <c r="AK84" s="1">
        <f t="shared" si="25"/>
        <v>-6.1813304228724372E-3</v>
      </c>
      <c r="AL84" s="15">
        <f t="shared" si="36"/>
        <v>2.0575740798991959E-6</v>
      </c>
      <c r="AM84" s="1">
        <f t="shared" si="26"/>
        <v>-7.6157550740476743E-3</v>
      </c>
      <c r="AN84" s="1">
        <f t="shared" si="27"/>
        <v>0.52319221548482697</v>
      </c>
      <c r="AO84" s="1">
        <f t="shared" si="28"/>
        <v>-0.63813739358647292</v>
      </c>
      <c r="AP84" s="1">
        <f t="shared" si="29"/>
        <v>-0.52336933377245431</v>
      </c>
      <c r="AQ84" s="1">
        <f t="shared" si="30"/>
        <v>-2.3096747729771385</v>
      </c>
      <c r="AR84" s="1">
        <f t="shared" si="31"/>
        <v>-2.2638043083787642</v>
      </c>
      <c r="AS84" s="1">
        <f t="shared" si="67"/>
        <v>4.7784523653820337</v>
      </c>
      <c r="AT84" s="1">
        <f t="shared" si="67"/>
        <v>4.7784524910379407</v>
      </c>
      <c r="AU84" s="1">
        <f t="shared" si="67"/>
        <v>4.7784551794533643</v>
      </c>
      <c r="AV84" s="1">
        <f t="shared" si="67"/>
        <v>4.7785126721091356</v>
      </c>
      <c r="AW84" s="1">
        <f t="shared" si="67"/>
        <v>4.7797304410104022</v>
      </c>
      <c r="AX84" s="1">
        <f t="shared" si="67"/>
        <v>4.8017114139085519</v>
      </c>
      <c r="AY84" s="1">
        <f t="shared" si="67"/>
        <v>4.977868718039014</v>
      </c>
      <c r="AZ84" s="1">
        <f t="shared" si="33"/>
        <v>5.4849059066434913</v>
      </c>
    </row>
    <row r="85" spans="1:52" x14ac:dyDescent="0.2">
      <c r="A85" s="42" t="s">
        <v>85</v>
      </c>
      <c r="B85" s="35" t="s">
        <v>52</v>
      </c>
      <c r="C85" s="43">
        <v>46217.536</v>
      </c>
      <c r="D85" s="43"/>
      <c r="E85" s="1">
        <f t="shared" ref="E85:E148" si="68">+(C85-C$7)/C$8</f>
        <v>14105.596856218299</v>
      </c>
      <c r="F85" s="1">
        <f t="shared" ref="F85:F116" si="69">ROUND(2*E85,0)/2</f>
        <v>14105.5</v>
      </c>
      <c r="G85" s="2">
        <f t="shared" si="50"/>
        <v>3.9613739994820207E-2</v>
      </c>
      <c r="I85" s="1">
        <f t="shared" si="54"/>
        <v>3.9613739994820207E-2</v>
      </c>
      <c r="M85" s="1">
        <f t="shared" ref="M85:M148" si="70">+D$11+D$12*F85+D$13*F85^2</f>
        <v>3.8948009317218549E-2</v>
      </c>
      <c r="N85" s="37">
        <f t="shared" ref="N85:N148" si="71">+C85-15018.5</f>
        <v>31199.036</v>
      </c>
      <c r="O85" s="1">
        <f t="shared" ref="O85:O148" si="72">+(M85-G85)^2</f>
        <v>4.4319733509996351E-7</v>
      </c>
      <c r="Q85" s="117"/>
      <c r="R85" s="117"/>
      <c r="S85" s="117">
        <v>0.1</v>
      </c>
      <c r="T85" s="151"/>
      <c r="U85" s="117"/>
      <c r="V85" s="117"/>
      <c r="W85" s="117"/>
      <c r="X85" s="117"/>
      <c r="Y85" s="117"/>
      <c r="AE85" s="1">
        <f t="shared" ref="AE85:AE148" si="73">F85</f>
        <v>14105.5</v>
      </c>
      <c r="AF85" s="1">
        <f t="shared" ref="AF85:AF148" si="74">AG$3+AG$4*AE85+AG$5*AE85^2+AM85</f>
        <v>3.171019594744609E-2</v>
      </c>
      <c r="AG85" s="1">
        <f t="shared" ref="AG85:AG148" si="75">G85-AM85</f>
        <v>4.6851553364592666E-2</v>
      </c>
      <c r="AH85" s="1">
        <f t="shared" ref="AH85:AH148" si="76">+G85-M85</f>
        <v>6.657306776016586E-4</v>
      </c>
      <c r="AI85" s="1">
        <f t="shared" ref="AI85:AI148" si="77">G85-AF85</f>
        <v>7.903544047374117E-3</v>
      </c>
      <c r="AJ85" s="1">
        <f t="shared" ref="AJ85:AJ148" si="78">+(G85-AF85)^2*S85</f>
        <v>6.2466008508782842E-6</v>
      </c>
      <c r="AK85" s="1">
        <f t="shared" ref="AK85:AK148" si="79">IF(O85&lt;&gt;0,G85-M85,-9999)</f>
        <v>6.657306776016586E-4</v>
      </c>
      <c r="AL85" s="15">
        <f t="shared" si="36"/>
        <v>6.2466008508782838E-5</v>
      </c>
      <c r="AM85" s="1">
        <f t="shared" ref="AM85:AM148" si="80">$AG$6*($AG$11/AN85*AO85+$AG$12)</f>
        <v>-7.237813369772461E-3</v>
      </c>
      <c r="AN85" s="1">
        <f t="shared" ref="AN85:AN148" si="81">1+$AG$7*COS(AQ85)</f>
        <v>0.45253641055248406</v>
      </c>
      <c r="AO85" s="1">
        <f t="shared" ref="AO85:AO148" si="82">SIN(AQ85+RADIANS($AG$9))</f>
        <v>-0.52012318906647237</v>
      </c>
      <c r="AP85" s="1">
        <f t="shared" ref="AP85:AP148" si="83">$AG$7*SIN(AQ85)</f>
        <v>-0.44893734656066642</v>
      </c>
      <c r="AQ85" s="1">
        <f t="shared" ref="AQ85:AQ148" si="84">2*ATAN(AR85)</f>
        <v>-2.4547562146655726</v>
      </c>
      <c r="AR85" s="1">
        <f t="shared" ref="AR85:AR148" si="85">SQRT((1+$AG$7)/(1-$AG$7))*TAN(AS85/2)</f>
        <v>-2.7965184166964692</v>
      </c>
      <c r="AS85" s="1">
        <f t="shared" si="67"/>
        <v>4.5676796860543627</v>
      </c>
      <c r="AT85" s="1">
        <f t="shared" si="67"/>
        <v>4.567678871198952</v>
      </c>
      <c r="AU85" s="1">
        <f t="shared" si="67"/>
        <v>4.5676868525862373</v>
      </c>
      <c r="AV85" s="1">
        <f t="shared" si="67"/>
        <v>4.56760869490651</v>
      </c>
      <c r="AW85" s="1">
        <f t="shared" si="67"/>
        <v>4.5683758667296122</v>
      </c>
      <c r="AX85" s="1">
        <f t="shared" si="67"/>
        <v>4.5610124988755167</v>
      </c>
      <c r="AY85" s="1">
        <f t="shared" si="67"/>
        <v>4.6668814140720585</v>
      </c>
      <c r="AZ85" s="1">
        <f t="shared" ref="AZ85:AZ148" si="86">RADIANS($AG$9)+$AG$18*(F85-AG$15)</f>
        <v>5.2682774833803139</v>
      </c>
    </row>
    <row r="86" spans="1:52" x14ac:dyDescent="0.2">
      <c r="A86" s="42" t="s">
        <v>99</v>
      </c>
      <c r="B86" s="35"/>
      <c r="C86" s="43">
        <v>47670.491999999998</v>
      </c>
      <c r="D86" s="43"/>
      <c r="E86" s="1">
        <f t="shared" si="68"/>
        <v>17658.097163556773</v>
      </c>
      <c r="F86" s="1">
        <f t="shared" si="69"/>
        <v>17658</v>
      </c>
      <c r="G86" s="2">
        <f t="shared" si="50"/>
        <v>3.9739439991535619E-2</v>
      </c>
      <c r="I86" s="1">
        <f t="shared" ref="I86:I117" si="87">+G86</f>
        <v>3.9739439991535619E-2</v>
      </c>
      <c r="M86" s="1">
        <f t="shared" si="70"/>
        <v>6.1122922970982672E-2</v>
      </c>
      <c r="N86" s="37">
        <f t="shared" si="71"/>
        <v>32651.991999999998</v>
      </c>
      <c r="O86" s="1">
        <f t="shared" si="72"/>
        <v>4.5725334433230184E-4</v>
      </c>
      <c r="Q86" s="117"/>
      <c r="R86" s="117"/>
      <c r="S86" s="117">
        <v>0.1</v>
      </c>
      <c r="T86" s="151"/>
      <c r="U86" s="117"/>
      <c r="V86" s="117"/>
      <c r="W86" s="117"/>
      <c r="X86" s="117"/>
      <c r="Y86" s="117"/>
      <c r="AE86" s="1">
        <f t="shared" si="73"/>
        <v>17658</v>
      </c>
      <c r="AF86" s="1">
        <f t="shared" si="74"/>
        <v>5.4330605929508891E-2</v>
      </c>
      <c r="AG86" s="1">
        <f t="shared" si="75"/>
        <v>4.6531757033009401E-2</v>
      </c>
      <c r="AH86" s="1">
        <f t="shared" si="76"/>
        <v>-2.1383482979447054E-2</v>
      </c>
      <c r="AI86" s="1">
        <f t="shared" si="77"/>
        <v>-1.4591165937973272E-2</v>
      </c>
      <c r="AJ86" s="1">
        <f t="shared" si="78"/>
        <v>2.1290212342947145E-5</v>
      </c>
      <c r="AK86" s="1">
        <f t="shared" si="79"/>
        <v>-2.1383482979447054E-2</v>
      </c>
      <c r="AL86" s="15">
        <f t="shared" ref="AL86:AL149" si="88">+(G86-AF86)^2</f>
        <v>2.1290212342947143E-4</v>
      </c>
      <c r="AM86" s="1">
        <f t="shared" si="80"/>
        <v>-6.7923170414737792E-3</v>
      </c>
      <c r="AN86" s="1">
        <f t="shared" si="81"/>
        <v>0.90124895249871328</v>
      </c>
      <c r="AO86" s="1">
        <f t="shared" si="82"/>
        <v>-0.96111709796141442</v>
      </c>
      <c r="AP86" s="1">
        <f t="shared" si="83"/>
        <v>-0.7010772807081177</v>
      </c>
      <c r="AQ86" s="1">
        <f t="shared" si="84"/>
        <v>-1.7107318626581631</v>
      </c>
      <c r="AR86" s="1">
        <f t="shared" si="85"/>
        <v>-1.1507276556425692</v>
      </c>
      <c r="AS86" s="1">
        <f t="shared" si="67"/>
        <v>5.3949882730044392</v>
      </c>
      <c r="AT86" s="1">
        <f t="shared" si="67"/>
        <v>5.39922069712616</v>
      </c>
      <c r="AU86" s="1">
        <f t="shared" si="67"/>
        <v>5.4085949571377325</v>
      </c>
      <c r="AV86" s="1">
        <f t="shared" si="67"/>
        <v>5.428993474735651</v>
      </c>
      <c r="AW86" s="1">
        <f t="shared" si="67"/>
        <v>5.471818677043724</v>
      </c>
      <c r="AX86" s="1">
        <f t="shared" si="67"/>
        <v>5.5560381756209472</v>
      </c>
      <c r="AY86" s="1">
        <f t="shared" si="67"/>
        <v>5.7058577257876486</v>
      </c>
      <c r="AZ86" s="1">
        <f t="shared" si="86"/>
        <v>5.9424539824100453</v>
      </c>
    </row>
    <row r="87" spans="1:52" x14ac:dyDescent="0.2">
      <c r="A87" s="42" t="s">
        <v>94</v>
      </c>
      <c r="B87" s="35" t="s">
        <v>52</v>
      </c>
      <c r="C87" s="43">
        <v>46957.41</v>
      </c>
      <c r="D87" s="43"/>
      <c r="E87" s="1">
        <f t="shared" si="68"/>
        <v>15914.600440904802</v>
      </c>
      <c r="F87" s="1">
        <f t="shared" si="69"/>
        <v>15914.5</v>
      </c>
      <c r="G87" s="2">
        <f t="shared" si="50"/>
        <v>4.1079859998717438E-2</v>
      </c>
      <c r="I87" s="1">
        <f t="shared" si="87"/>
        <v>4.1079859998717438E-2</v>
      </c>
      <c r="M87" s="1">
        <f t="shared" si="70"/>
        <v>4.9740201213367898E-2</v>
      </c>
      <c r="N87" s="37">
        <f t="shared" si="71"/>
        <v>31938.910000000003</v>
      </c>
      <c r="O87" s="1">
        <f t="shared" si="72"/>
        <v>7.5001509954173394E-5</v>
      </c>
      <c r="Q87" s="117"/>
      <c r="R87" s="117"/>
      <c r="S87" s="117">
        <v>0.1</v>
      </c>
      <c r="T87" s="151"/>
      <c r="U87" s="117">
        <v>3.9730069269719406E-10</v>
      </c>
      <c r="V87" s="117">
        <v>7.0346985143951599E-24</v>
      </c>
      <c r="W87" s="117">
        <v>1.931440211941663E-28</v>
      </c>
      <c r="X87" s="117">
        <v>1.3399632647460978E-10</v>
      </c>
      <c r="Y87" s="117">
        <v>3.4366188243700467E-7</v>
      </c>
      <c r="Z87" s="1">
        <v>3.8580645343554504E-6</v>
      </c>
      <c r="AA87" s="1">
        <v>3.2298786355390391E-5</v>
      </c>
      <c r="AB87" s="1">
        <v>17.103724402892535</v>
      </c>
      <c r="AC87" s="1">
        <v>4.0225337779174079E-6</v>
      </c>
      <c r="AD87" s="1">
        <v>2.1703361681387197E-10</v>
      </c>
      <c r="AE87" s="1">
        <f t="shared" si="73"/>
        <v>15914.5</v>
      </c>
      <c r="AF87" s="1">
        <f t="shared" si="74"/>
        <v>4.2059300998071883E-2</v>
      </c>
      <c r="AG87" s="1">
        <f t="shared" si="75"/>
        <v>4.8760760214013453E-2</v>
      </c>
      <c r="AH87" s="1">
        <f t="shared" si="76"/>
        <v>-8.6603412146504591E-3</v>
      </c>
      <c r="AI87" s="1">
        <f t="shared" si="77"/>
        <v>-9.7944099935444451E-4</v>
      </c>
      <c r="AJ87" s="1">
        <f t="shared" si="78"/>
        <v>9.5930467121643301E-8</v>
      </c>
      <c r="AK87" s="1">
        <f t="shared" si="79"/>
        <v>-8.6603412146504591E-3</v>
      </c>
      <c r="AL87" s="15">
        <f t="shared" si="88"/>
        <v>9.5930467121643298E-7</v>
      </c>
      <c r="AM87" s="1">
        <f t="shared" si="80"/>
        <v>-7.6809002152960137E-3</v>
      </c>
      <c r="AN87" s="1">
        <f t="shared" si="81"/>
        <v>0.58328859821711609</v>
      </c>
      <c r="AO87" s="1">
        <f t="shared" si="82"/>
        <v>-0.71850982023243126</v>
      </c>
      <c r="AP87" s="1">
        <f t="shared" si="83"/>
        <v>-0.57237464176169972</v>
      </c>
      <c r="AQ87" s="1">
        <f t="shared" si="84"/>
        <v>-2.2000940025392519</v>
      </c>
      <c r="AR87" s="1">
        <f t="shared" si="85"/>
        <v>-1.9649881177010184</v>
      </c>
      <c r="AS87" s="1">
        <f t="shared" si="67"/>
        <v>4.9185841548813949</v>
      </c>
      <c r="AT87" s="1">
        <f t="shared" si="67"/>
        <v>4.9186098254540314</v>
      </c>
      <c r="AU87" s="1">
        <f t="shared" si="67"/>
        <v>4.918786824074715</v>
      </c>
      <c r="AV87" s="1">
        <f t="shared" si="67"/>
        <v>4.9200031810623717</v>
      </c>
      <c r="AW87" s="1">
        <f t="shared" si="67"/>
        <v>4.9281794190114798</v>
      </c>
      <c r="AX87" s="1">
        <f t="shared" si="67"/>
        <v>4.9767522946916856</v>
      </c>
      <c r="AY87" s="1">
        <f t="shared" si="67"/>
        <v>5.171034248701659</v>
      </c>
      <c r="AZ87" s="1">
        <f t="shared" si="86"/>
        <v>5.6115808716265585</v>
      </c>
    </row>
    <row r="88" spans="1:52" x14ac:dyDescent="0.2">
      <c r="A88" s="42" t="s">
        <v>85</v>
      </c>
      <c r="B88" s="35"/>
      <c r="C88" s="43">
        <v>46286.455999999998</v>
      </c>
      <c r="D88" s="43"/>
      <c r="E88" s="1">
        <f t="shared" si="68"/>
        <v>14274.10734186395</v>
      </c>
      <c r="F88" s="1">
        <f t="shared" si="69"/>
        <v>14274</v>
      </c>
      <c r="G88" s="2">
        <f t="shared" si="50"/>
        <v>4.390231999423122E-2</v>
      </c>
      <c r="I88" s="1">
        <f t="shared" si="87"/>
        <v>4.390231999423122E-2</v>
      </c>
      <c r="M88" s="1">
        <f t="shared" si="70"/>
        <v>3.9909457803347786E-2</v>
      </c>
      <c r="N88" s="37">
        <f t="shared" si="71"/>
        <v>31267.955999999998</v>
      </c>
      <c r="O88" s="1">
        <f t="shared" si="72"/>
        <v>1.5942948475386455E-5</v>
      </c>
      <c r="Q88" s="117"/>
      <c r="R88" s="117"/>
      <c r="S88" s="117">
        <v>0.1</v>
      </c>
      <c r="T88" s="151"/>
      <c r="U88" s="117"/>
      <c r="V88" s="117"/>
      <c r="W88" s="117"/>
      <c r="X88" s="117"/>
      <c r="Y88" s="117"/>
      <c r="AE88" s="1">
        <f t="shared" si="73"/>
        <v>14274</v>
      </c>
      <c r="AF88" s="1">
        <f t="shared" si="74"/>
        <v>3.2599428903793311E-2</v>
      </c>
      <c r="AG88" s="1">
        <f t="shared" si="75"/>
        <v>5.1212348893785696E-2</v>
      </c>
      <c r="AH88" s="1">
        <f t="shared" si="76"/>
        <v>3.9928621908834339E-3</v>
      </c>
      <c r="AI88" s="1">
        <f t="shared" si="77"/>
        <v>1.130289109043791E-2</v>
      </c>
      <c r="AJ88" s="1">
        <f t="shared" si="78"/>
        <v>1.2775534700230069E-5</v>
      </c>
      <c r="AK88" s="1">
        <f t="shared" si="79"/>
        <v>3.9928621908834339E-3</v>
      </c>
      <c r="AL88" s="15">
        <f t="shared" si="88"/>
        <v>1.2775534700230069E-4</v>
      </c>
      <c r="AM88" s="1">
        <f t="shared" si="80"/>
        <v>-7.310028899554474E-3</v>
      </c>
      <c r="AN88" s="1">
        <f t="shared" si="81"/>
        <v>0.46113903508075638</v>
      </c>
      <c r="AO88" s="1">
        <f t="shared" si="82"/>
        <v>-0.53620922470403054</v>
      </c>
      <c r="AP88" s="1">
        <f t="shared" si="83"/>
        <v>-0.45922759432986154</v>
      </c>
      <c r="AQ88" s="1">
        <f t="shared" si="84"/>
        <v>-2.4358117105267816</v>
      </c>
      <c r="AR88" s="1">
        <f t="shared" si="85"/>
        <v>-2.7151219753921456</v>
      </c>
      <c r="AS88" s="1">
        <f t="shared" si="67"/>
        <v>4.5969674472250803</v>
      </c>
      <c r="AT88" s="1">
        <f t="shared" si="67"/>
        <v>4.5969672178475367</v>
      </c>
      <c r="AU88" s="1">
        <f t="shared" si="67"/>
        <v>4.5969700310511961</v>
      </c>
      <c r="AV88" s="1">
        <f t="shared" si="67"/>
        <v>4.5969355331949027</v>
      </c>
      <c r="AW88" s="1">
        <f t="shared" si="67"/>
        <v>4.5973592860532824</v>
      </c>
      <c r="AX88" s="1">
        <f t="shared" si="67"/>
        <v>4.5922572194703806</v>
      </c>
      <c r="AY88" s="1">
        <f t="shared" si="67"/>
        <v>4.7111109035522167</v>
      </c>
      <c r="AZ88" s="1">
        <f t="shared" si="86"/>
        <v>5.3002546093722938</v>
      </c>
    </row>
    <row r="89" spans="1:52" x14ac:dyDescent="0.2">
      <c r="A89" s="22" t="s">
        <v>103</v>
      </c>
      <c r="B89" s="22" t="s">
        <v>52</v>
      </c>
      <c r="C89" s="24">
        <v>47775.404000000002</v>
      </c>
      <c r="D89" s="24" t="s">
        <v>38</v>
      </c>
      <c r="E89" s="1">
        <f t="shared" si="68"/>
        <v>17914.608656157725</v>
      </c>
      <c r="F89" s="1">
        <f t="shared" si="69"/>
        <v>17914.5</v>
      </c>
      <c r="G89" s="2">
        <f t="shared" si="50"/>
        <v>4.443986000114819E-2</v>
      </c>
      <c r="I89" s="1">
        <f t="shared" si="87"/>
        <v>4.443986000114819E-2</v>
      </c>
      <c r="M89" s="1">
        <f t="shared" si="70"/>
        <v>6.2878800190821454E-2</v>
      </c>
      <c r="N89" s="37">
        <f t="shared" si="71"/>
        <v>32756.904000000002</v>
      </c>
      <c r="O89" s="1">
        <f t="shared" si="72"/>
        <v>3.3999451531834793E-4</v>
      </c>
      <c r="Q89" s="117"/>
      <c r="R89" s="117"/>
      <c r="S89" s="117">
        <v>0.1</v>
      </c>
      <c r="T89" s="151"/>
      <c r="U89" s="117"/>
      <c r="V89" s="117"/>
      <c r="W89" s="117"/>
      <c r="X89" s="117"/>
      <c r="Y89" s="117"/>
      <c r="AE89" s="1">
        <f t="shared" si="73"/>
        <v>17914.5</v>
      </c>
      <c r="AF89" s="1">
        <f t="shared" si="74"/>
        <v>5.6454030677963646E-2</v>
      </c>
      <c r="AG89" s="1">
        <f t="shared" si="75"/>
        <v>5.0864629514005999E-2</v>
      </c>
      <c r="AH89" s="1">
        <f t="shared" si="76"/>
        <v>-1.8438940189673264E-2</v>
      </c>
      <c r="AI89" s="1">
        <f t="shared" si="77"/>
        <v>-1.2014170676815455E-2</v>
      </c>
      <c r="AJ89" s="1">
        <f t="shared" si="78"/>
        <v>1.4434029705165234E-5</v>
      </c>
      <c r="AK89" s="1">
        <f t="shared" si="79"/>
        <v>-1.8438940189673264E-2</v>
      </c>
      <c r="AL89" s="15">
        <f t="shared" si="88"/>
        <v>1.4434029705165234E-4</v>
      </c>
      <c r="AM89" s="1">
        <f t="shared" si="80"/>
        <v>-6.4247695128578104E-3</v>
      </c>
      <c r="AN89" s="1">
        <f t="shared" si="81"/>
        <v>0.9901749479841927</v>
      </c>
      <c r="AO89" s="1">
        <f t="shared" si="82"/>
        <v>-0.98820849049698078</v>
      </c>
      <c r="AP89" s="1">
        <f t="shared" si="83"/>
        <v>-0.70792979260699074</v>
      </c>
      <c r="AQ89" s="1">
        <f t="shared" si="84"/>
        <v>-1.5846740041789369</v>
      </c>
      <c r="AR89" s="1">
        <f t="shared" si="85"/>
        <v>-1.0139748710456402</v>
      </c>
      <c r="AS89" s="1">
        <f t="shared" si="67"/>
        <v>5.4891991871902768</v>
      </c>
      <c r="AT89" s="1">
        <f t="shared" si="67"/>
        <v>5.495183074022874</v>
      </c>
      <c r="AU89" s="1">
        <f t="shared" si="67"/>
        <v>5.5070959843742759</v>
      </c>
      <c r="AV89" s="1">
        <f t="shared" si="67"/>
        <v>5.5304087549509369</v>
      </c>
      <c r="AW89" s="1">
        <f t="shared" si="67"/>
        <v>5.5746267410210599</v>
      </c>
      <c r="AX89" s="1">
        <f t="shared" si="67"/>
        <v>5.6542489107329805</v>
      </c>
      <c r="AY89" s="1">
        <f t="shared" si="67"/>
        <v>5.7872846717392274</v>
      </c>
      <c r="AZ89" s="1">
        <f t="shared" si="86"/>
        <v>5.9911313285046619</v>
      </c>
    </row>
    <row r="90" spans="1:52" x14ac:dyDescent="0.2">
      <c r="A90" s="42" t="s">
        <v>96</v>
      </c>
      <c r="B90" s="35" t="s">
        <v>52</v>
      </c>
      <c r="C90" s="43">
        <v>46997.495000000003</v>
      </c>
      <c r="D90" s="43"/>
      <c r="E90" s="1">
        <f t="shared" si="68"/>
        <v>16012.608897334081</v>
      </c>
      <c r="F90" s="1">
        <f t="shared" si="69"/>
        <v>16012.5</v>
      </c>
      <c r="G90" s="2">
        <f t="shared" si="50"/>
        <v>4.4538499998452608E-2</v>
      </c>
      <c r="I90" s="1">
        <f t="shared" si="87"/>
        <v>4.4538499998452608E-2</v>
      </c>
      <c r="M90" s="1">
        <f t="shared" si="70"/>
        <v>5.0354461521068219E-2</v>
      </c>
      <c r="N90" s="37">
        <f t="shared" si="71"/>
        <v>31978.995000000003</v>
      </c>
      <c r="O90" s="1">
        <f t="shared" si="72"/>
        <v>3.3825408432545308E-5</v>
      </c>
      <c r="Q90" s="117"/>
      <c r="R90" s="117"/>
      <c r="S90" s="117">
        <v>0.1</v>
      </c>
      <c r="T90" s="151"/>
      <c r="U90" s="117"/>
      <c r="V90" s="117"/>
      <c r="W90" s="117"/>
      <c r="X90" s="117"/>
      <c r="Y90" s="117"/>
      <c r="AE90" s="1">
        <f t="shared" si="73"/>
        <v>16012.5</v>
      </c>
      <c r="AF90" s="1">
        <f t="shared" si="74"/>
        <v>4.2677005730412332E-2</v>
      </c>
      <c r="AG90" s="1">
        <f t="shared" si="75"/>
        <v>5.2215955789108495E-2</v>
      </c>
      <c r="AH90" s="1">
        <f t="shared" si="76"/>
        <v>-5.8159615226156119E-3</v>
      </c>
      <c r="AI90" s="1">
        <f t="shared" si="77"/>
        <v>1.8614942680402757E-3</v>
      </c>
      <c r="AJ90" s="1">
        <f t="shared" si="78"/>
        <v>3.4651609099468023E-7</v>
      </c>
      <c r="AK90" s="1">
        <f t="shared" si="79"/>
        <v>-5.8159615226156119E-3</v>
      </c>
      <c r="AL90" s="15">
        <f t="shared" si="88"/>
        <v>3.4651609099468018E-6</v>
      </c>
      <c r="AM90" s="1">
        <f t="shared" si="80"/>
        <v>-7.6774557906558842E-3</v>
      </c>
      <c r="AN90" s="1">
        <f t="shared" si="81"/>
        <v>0.59382735215271254</v>
      </c>
      <c r="AO90" s="1">
        <f t="shared" si="82"/>
        <v>-0.73111100494287617</v>
      </c>
      <c r="AP90" s="1">
        <f t="shared" si="83"/>
        <v>-0.57990077000156981</v>
      </c>
      <c r="AQ90" s="1">
        <f t="shared" si="84"/>
        <v>-2.1818024378886922</v>
      </c>
      <c r="AR90" s="1">
        <f t="shared" si="85"/>
        <v>-1.9213125307567775</v>
      </c>
      <c r="AS90" s="1">
        <f t="shared" si="67"/>
        <v>4.9405333343197873</v>
      </c>
      <c r="AT90" s="1">
        <f t="shared" si="67"/>
        <v>4.9405748474169409</v>
      </c>
      <c r="AU90" s="1">
        <f t="shared" si="67"/>
        <v>4.9408339057995221</v>
      </c>
      <c r="AV90" s="1">
        <f t="shared" si="67"/>
        <v>4.9424440587139982</v>
      </c>
      <c r="AW90" s="1">
        <f t="shared" si="67"/>
        <v>4.9522137902526655</v>
      </c>
      <c r="AX90" s="1">
        <f t="shared" si="67"/>
        <v>5.004699890157732</v>
      </c>
      <c r="AY90" s="1">
        <f t="shared" si="67"/>
        <v>5.2000155174434441</v>
      </c>
      <c r="AZ90" s="1">
        <f t="shared" si="86"/>
        <v>5.6301788440135851</v>
      </c>
    </row>
    <row r="91" spans="1:52" x14ac:dyDescent="0.2">
      <c r="A91" s="42" t="s">
        <v>93</v>
      </c>
      <c r="B91" s="35"/>
      <c r="C91" s="43">
        <v>46623.47</v>
      </c>
      <c r="D91" s="43"/>
      <c r="E91" s="1">
        <f t="shared" si="68"/>
        <v>15098.111880595598</v>
      </c>
      <c r="F91" s="1">
        <f t="shared" si="69"/>
        <v>15098</v>
      </c>
      <c r="G91" s="2">
        <f t="shared" si="50"/>
        <v>4.5758640000713058E-2</v>
      </c>
      <c r="I91" s="1">
        <f t="shared" si="87"/>
        <v>4.5758640000713058E-2</v>
      </c>
      <c r="M91" s="1">
        <f t="shared" si="70"/>
        <v>4.4740709251710198E-2</v>
      </c>
      <c r="N91" s="37">
        <f t="shared" si="71"/>
        <v>31604.97</v>
      </c>
      <c r="O91" s="1">
        <f t="shared" si="72"/>
        <v>1.0361830097655234E-6</v>
      </c>
      <c r="Q91" s="117"/>
      <c r="R91" s="117"/>
      <c r="S91" s="117">
        <v>0.1</v>
      </c>
      <c r="T91" s="151"/>
      <c r="U91" s="117"/>
      <c r="V91" s="117"/>
      <c r="W91" s="117"/>
      <c r="X91" s="117"/>
      <c r="Y91" s="117"/>
      <c r="AE91" s="1">
        <f t="shared" si="73"/>
        <v>15098</v>
      </c>
      <c r="AF91" s="1">
        <f t="shared" si="74"/>
        <v>3.7157598284292652E-2</v>
      </c>
      <c r="AG91" s="1">
        <f t="shared" si="75"/>
        <v>5.3341750968130604E-2</v>
      </c>
      <c r="AH91" s="1">
        <f t="shared" si="76"/>
        <v>1.01793074900286E-3</v>
      </c>
      <c r="AI91" s="1">
        <f t="shared" si="77"/>
        <v>8.6010417164204059E-3</v>
      </c>
      <c r="AJ91" s="1">
        <f t="shared" si="78"/>
        <v>7.3977918607604088E-6</v>
      </c>
      <c r="AK91" s="1">
        <f t="shared" si="79"/>
        <v>1.01793074900286E-3</v>
      </c>
      <c r="AL91" s="15">
        <f t="shared" si="88"/>
        <v>7.3977918607604087E-5</v>
      </c>
      <c r="AM91" s="1">
        <f t="shared" si="80"/>
        <v>-7.5831109674175459E-3</v>
      </c>
      <c r="AN91" s="1">
        <f t="shared" si="81"/>
        <v>0.51204783763035056</v>
      </c>
      <c r="AO91" s="1">
        <f t="shared" si="82"/>
        <v>-0.62143326634279905</v>
      </c>
      <c r="AP91" s="1">
        <f t="shared" si="83"/>
        <v>-0.51299494163829096</v>
      </c>
      <c r="AQ91" s="1">
        <f t="shared" si="84"/>
        <v>-2.3311806249080225</v>
      </c>
      <c r="AR91" s="1">
        <f t="shared" si="85"/>
        <v>-2.3313097916765386</v>
      </c>
      <c r="AS91" s="1">
        <f t="shared" ref="AS91:AY100" si="89">$AZ91+$AG$7*SIN(AT91)</f>
        <v>4.7491086859192198</v>
      </c>
      <c r="AT91" s="1">
        <f t="shared" si="89"/>
        <v>4.7491086953757584</v>
      </c>
      <c r="AU91" s="1">
        <f t="shared" si="89"/>
        <v>4.749109059203926</v>
      </c>
      <c r="AV91" s="1">
        <f t="shared" si="89"/>
        <v>4.7491230542905072</v>
      </c>
      <c r="AW91" s="1">
        <f t="shared" si="89"/>
        <v>4.749657404888274</v>
      </c>
      <c r="AX91" s="1">
        <f t="shared" si="89"/>
        <v>4.7662308252962129</v>
      </c>
      <c r="AY91" s="1">
        <f t="shared" si="89"/>
        <v>4.9358242047226879</v>
      </c>
      <c r="AZ91" s="1">
        <f t="shared" si="86"/>
        <v>5.4566293976060729</v>
      </c>
    </row>
    <row r="92" spans="1:52" x14ac:dyDescent="0.2">
      <c r="A92" s="42" t="s">
        <v>94</v>
      </c>
      <c r="B92" s="35"/>
      <c r="C92" s="43">
        <v>46958.438000000002</v>
      </c>
      <c r="D92" s="43"/>
      <c r="E92" s="1">
        <f t="shared" si="68"/>
        <v>15917.113917098121</v>
      </c>
      <c r="F92" s="1">
        <f t="shared" si="69"/>
        <v>15917</v>
      </c>
      <c r="G92" s="2">
        <f t="shared" si="50"/>
        <v>4.6591559999797028E-2</v>
      </c>
      <c r="I92" s="1">
        <f t="shared" si="87"/>
        <v>4.6591559999797028E-2</v>
      </c>
      <c r="M92" s="1">
        <f t="shared" si="70"/>
        <v>4.9755833293599179E-2</v>
      </c>
      <c r="N92" s="37">
        <f t="shared" si="71"/>
        <v>31939.938000000002</v>
      </c>
      <c r="O92" s="1">
        <f t="shared" si="72"/>
        <v>1.0012625477869517E-5</v>
      </c>
      <c r="Q92" s="117"/>
      <c r="R92" s="117"/>
      <c r="S92" s="117">
        <v>0.1</v>
      </c>
      <c r="T92" s="151"/>
      <c r="U92" s="117"/>
      <c r="V92" s="117"/>
      <c r="W92" s="117"/>
      <c r="X92" s="117"/>
      <c r="Y92" s="117"/>
      <c r="AE92" s="1">
        <f t="shared" si="73"/>
        <v>15917</v>
      </c>
      <c r="AF92" s="1">
        <f t="shared" si="74"/>
        <v>4.2074974582096351E-2</v>
      </c>
      <c r="AG92" s="1">
        <f t="shared" si="75"/>
        <v>5.4272418711299855E-2</v>
      </c>
      <c r="AH92" s="1">
        <f t="shared" si="76"/>
        <v>-3.1642732938021514E-3</v>
      </c>
      <c r="AI92" s="1">
        <f t="shared" si="77"/>
        <v>4.5165854177006762E-3</v>
      </c>
      <c r="AJ92" s="1">
        <f t="shared" si="78"/>
        <v>2.039954383538639E-6</v>
      </c>
      <c r="AK92" s="1">
        <f t="shared" si="79"/>
        <v>-3.1642732938021514E-3</v>
      </c>
      <c r="AL92" s="15">
        <f t="shared" si="88"/>
        <v>2.0399543835386391E-5</v>
      </c>
      <c r="AM92" s="1">
        <f t="shared" si="80"/>
        <v>-7.6808587115028268E-3</v>
      </c>
      <c r="AN92" s="1">
        <f t="shared" si="81"/>
        <v>0.58355110342422645</v>
      </c>
      <c r="AO92" s="1">
        <f t="shared" si="82"/>
        <v>-0.71882867271891848</v>
      </c>
      <c r="AP92" s="1">
        <f t="shared" si="83"/>
        <v>-0.57256566387490515</v>
      </c>
      <c r="AQ92" s="1">
        <f t="shared" si="84"/>
        <v>-2.1996354542617245</v>
      </c>
      <c r="AR92" s="1">
        <f t="shared" si="85"/>
        <v>-1.9638740771114014</v>
      </c>
      <c r="AS92" s="1">
        <f t="shared" si="89"/>
        <v>4.9191392155939608</v>
      </c>
      <c r="AT92" s="1">
        <f t="shared" si="89"/>
        <v>4.9191652165781612</v>
      </c>
      <c r="AU92" s="1">
        <f t="shared" si="89"/>
        <v>4.9193440181536667</v>
      </c>
      <c r="AV92" s="1">
        <f t="shared" si="89"/>
        <v>4.9205694875633714</v>
      </c>
      <c r="AW92" s="1">
        <f t="shared" si="89"/>
        <v>4.928784590976873</v>
      </c>
      <c r="AX92" s="1">
        <f t="shared" si="89"/>
        <v>4.9774580591041584</v>
      </c>
      <c r="AY92" s="1">
        <f t="shared" si="89"/>
        <v>5.1717716879672917</v>
      </c>
      <c r="AZ92" s="1">
        <f t="shared" si="86"/>
        <v>5.6120553096976558</v>
      </c>
    </row>
    <row r="93" spans="1:52" x14ac:dyDescent="0.2">
      <c r="A93" s="42" t="s">
        <v>93</v>
      </c>
      <c r="B93" s="35"/>
      <c r="C93" s="43">
        <v>46623.472000000002</v>
      </c>
      <c r="D93" s="43"/>
      <c r="E93" s="1">
        <f t="shared" si="68"/>
        <v>15098.116770627103</v>
      </c>
      <c r="F93" s="1">
        <f t="shared" si="69"/>
        <v>15098</v>
      </c>
      <c r="G93" s="2">
        <f t="shared" si="50"/>
        <v>4.7758640001120511E-2</v>
      </c>
      <c r="I93" s="1">
        <f t="shared" si="87"/>
        <v>4.7758640001120511E-2</v>
      </c>
      <c r="M93" s="1">
        <f t="shared" si="70"/>
        <v>4.4740709251710198E-2</v>
      </c>
      <c r="N93" s="37">
        <f t="shared" si="71"/>
        <v>31604.972000000002</v>
      </c>
      <c r="O93" s="1">
        <f t="shared" si="72"/>
        <v>9.1079060082362971E-6</v>
      </c>
      <c r="Q93" s="117"/>
      <c r="R93" s="117"/>
      <c r="S93" s="117">
        <v>0.1</v>
      </c>
      <c r="T93" s="151"/>
      <c r="U93" s="117"/>
      <c r="V93" s="117"/>
      <c r="W93" s="117"/>
      <c r="X93" s="117"/>
      <c r="Y93" s="117"/>
      <c r="AE93" s="1">
        <f t="shared" si="73"/>
        <v>15098</v>
      </c>
      <c r="AF93" s="1">
        <f t="shared" si="74"/>
        <v>3.7157598284292652E-2</v>
      </c>
      <c r="AG93" s="1">
        <f t="shared" si="75"/>
        <v>5.5341750968538057E-2</v>
      </c>
      <c r="AH93" s="1">
        <f t="shared" si="76"/>
        <v>3.0179307494103136E-3</v>
      </c>
      <c r="AI93" s="1">
        <f t="shared" si="77"/>
        <v>1.060104171682786E-2</v>
      </c>
      <c r="AJ93" s="1">
        <f t="shared" si="78"/>
        <v>1.1238208548192458E-5</v>
      </c>
      <c r="AK93" s="1">
        <f t="shared" si="79"/>
        <v>3.0179307494103136E-3</v>
      </c>
      <c r="AL93" s="15">
        <f t="shared" si="88"/>
        <v>1.1238208548192457E-4</v>
      </c>
      <c r="AM93" s="1">
        <f t="shared" si="80"/>
        <v>-7.5831109674175459E-3</v>
      </c>
      <c r="AN93" s="1">
        <f t="shared" si="81"/>
        <v>0.51204783763035056</v>
      </c>
      <c r="AO93" s="1">
        <f t="shared" si="82"/>
        <v>-0.62143326634279905</v>
      </c>
      <c r="AP93" s="1">
        <f t="shared" si="83"/>
        <v>-0.51299494163829096</v>
      </c>
      <c r="AQ93" s="1">
        <f t="shared" si="84"/>
        <v>-2.3311806249080225</v>
      </c>
      <c r="AR93" s="1">
        <f t="shared" si="85"/>
        <v>-2.3313097916765386</v>
      </c>
      <c r="AS93" s="1">
        <f t="shared" si="89"/>
        <v>4.7491086859192198</v>
      </c>
      <c r="AT93" s="1">
        <f t="shared" si="89"/>
        <v>4.7491086953757584</v>
      </c>
      <c r="AU93" s="1">
        <f t="shared" si="89"/>
        <v>4.749109059203926</v>
      </c>
      <c r="AV93" s="1">
        <f t="shared" si="89"/>
        <v>4.7491230542905072</v>
      </c>
      <c r="AW93" s="1">
        <f t="shared" si="89"/>
        <v>4.749657404888274</v>
      </c>
      <c r="AX93" s="1">
        <f t="shared" si="89"/>
        <v>4.7662308252962129</v>
      </c>
      <c r="AY93" s="1">
        <f t="shared" si="89"/>
        <v>4.9358242047226879</v>
      </c>
      <c r="AZ93" s="1">
        <f t="shared" si="86"/>
        <v>5.4566293976060729</v>
      </c>
    </row>
    <row r="94" spans="1:52" x14ac:dyDescent="0.2">
      <c r="A94" s="42" t="s">
        <v>91</v>
      </c>
      <c r="B94" s="35" t="s">
        <v>52</v>
      </c>
      <c r="C94" s="43">
        <v>46615.499000000003</v>
      </c>
      <c r="D94" s="43"/>
      <c r="E94" s="1">
        <f t="shared" si="68"/>
        <v>15078.622660034351</v>
      </c>
      <c r="F94" s="1">
        <f t="shared" si="69"/>
        <v>15078.5</v>
      </c>
      <c r="G94" s="2">
        <f t="shared" si="50"/>
        <v>5.0167380002676509E-2</v>
      </c>
      <c r="I94" s="1">
        <f t="shared" si="87"/>
        <v>5.0167380002676509E-2</v>
      </c>
      <c r="M94" s="1">
        <f t="shared" si="70"/>
        <v>4.4623892014163599E-2</v>
      </c>
      <c r="N94" s="37">
        <f t="shared" si="71"/>
        <v>31596.999000000003</v>
      </c>
      <c r="O94" s="1">
        <f t="shared" si="72"/>
        <v>3.0730259078786913E-5</v>
      </c>
      <c r="Q94" s="117"/>
      <c r="R94" s="117"/>
      <c r="S94" s="117">
        <v>0.1</v>
      </c>
      <c r="T94" s="151"/>
      <c r="U94" s="117"/>
      <c r="V94" s="117"/>
      <c r="W94" s="117"/>
      <c r="X94" s="117"/>
      <c r="Y94" s="117"/>
      <c r="AE94" s="1">
        <f t="shared" si="73"/>
        <v>15078.5</v>
      </c>
      <c r="AF94" s="1">
        <f t="shared" si="74"/>
        <v>3.7045479267813375E-2</v>
      </c>
      <c r="AG94" s="1">
        <f t="shared" si="75"/>
        <v>5.7745792749026734E-2</v>
      </c>
      <c r="AH94" s="1">
        <f t="shared" si="76"/>
        <v>5.5434879885129101E-3</v>
      </c>
      <c r="AI94" s="1">
        <f t="shared" si="77"/>
        <v>1.3121900734863134E-2</v>
      </c>
      <c r="AJ94" s="1">
        <f t="shared" si="78"/>
        <v>1.7218427889560166E-5</v>
      </c>
      <c r="AK94" s="1">
        <f t="shared" si="79"/>
        <v>5.5434879885129101E-3</v>
      </c>
      <c r="AL94" s="15">
        <f t="shared" si="88"/>
        <v>1.7218427889560166E-4</v>
      </c>
      <c r="AM94" s="1">
        <f t="shared" si="80"/>
        <v>-7.5784127463502278E-3</v>
      </c>
      <c r="AN94" s="1">
        <f t="shared" si="81"/>
        <v>0.51064038358050801</v>
      </c>
      <c r="AO94" s="1">
        <f t="shared" si="82"/>
        <v>-0.61927858716638584</v>
      </c>
      <c r="AP94" s="1">
        <f t="shared" si="83"/>
        <v>-0.51165250778771521</v>
      </c>
      <c r="AQ94" s="1">
        <f t="shared" si="84"/>
        <v>-2.3339278198880131</v>
      </c>
      <c r="AR94" s="1">
        <f t="shared" si="85"/>
        <v>-2.3401773007013364</v>
      </c>
      <c r="AS94" s="1">
        <f t="shared" si="89"/>
        <v>4.7453145457377088</v>
      </c>
      <c r="AT94" s="1">
        <f t="shared" si="89"/>
        <v>4.7453145516704058</v>
      </c>
      <c r="AU94" s="1">
        <f t="shared" si="89"/>
        <v>4.7453148062148811</v>
      </c>
      <c r="AV94" s="1">
        <f t="shared" si="89"/>
        <v>4.7453257256828492</v>
      </c>
      <c r="AW94" s="1">
        <f t="shared" si="89"/>
        <v>4.7457907900843841</v>
      </c>
      <c r="AX94" s="1">
        <f t="shared" si="89"/>
        <v>4.7616821253829178</v>
      </c>
      <c r="AY94" s="1">
        <f t="shared" si="89"/>
        <v>4.9303523153500217</v>
      </c>
      <c r="AZ94" s="1">
        <f t="shared" si="86"/>
        <v>5.4529287806515114</v>
      </c>
    </row>
    <row r="95" spans="1:52" x14ac:dyDescent="0.2">
      <c r="A95" s="42" t="s">
        <v>96</v>
      </c>
      <c r="B95" s="35" t="s">
        <v>52</v>
      </c>
      <c r="C95" s="43">
        <v>46997.500999999997</v>
      </c>
      <c r="D95" s="43"/>
      <c r="E95" s="1">
        <f t="shared" si="68"/>
        <v>16012.62356742858</v>
      </c>
      <c r="F95" s="1">
        <f t="shared" si="69"/>
        <v>16012.5</v>
      </c>
      <c r="G95" s="2">
        <f t="shared" si="50"/>
        <v>5.0538499992399011E-2</v>
      </c>
      <c r="I95" s="1">
        <f t="shared" si="87"/>
        <v>5.0538499992399011E-2</v>
      </c>
      <c r="M95" s="1">
        <f t="shared" si="70"/>
        <v>5.0354461521068219E-2</v>
      </c>
      <c r="N95" s="37">
        <f t="shared" si="71"/>
        <v>31979.000999999997</v>
      </c>
      <c r="O95" s="1">
        <f t="shared" si="72"/>
        <v>3.3870158929774496E-8</v>
      </c>
      <c r="Q95" s="117"/>
      <c r="R95" s="117"/>
      <c r="S95" s="117">
        <v>0.1</v>
      </c>
      <c r="T95" s="151"/>
      <c r="U95" s="117"/>
      <c r="V95" s="117"/>
      <c r="W95" s="117"/>
      <c r="X95" s="117"/>
      <c r="Y95" s="117"/>
      <c r="AE95" s="1">
        <f t="shared" si="73"/>
        <v>16012.5</v>
      </c>
      <c r="AF95" s="1">
        <f t="shared" si="74"/>
        <v>4.2677005730412332E-2</v>
      </c>
      <c r="AG95" s="1">
        <f t="shared" si="75"/>
        <v>5.8215955783054898E-2</v>
      </c>
      <c r="AH95" s="1">
        <f t="shared" si="76"/>
        <v>1.8403847133079132E-4</v>
      </c>
      <c r="AI95" s="1">
        <f t="shared" si="77"/>
        <v>7.861494261986679E-3</v>
      </c>
      <c r="AJ95" s="1">
        <f t="shared" si="78"/>
        <v>6.1803092031249479E-6</v>
      </c>
      <c r="AK95" s="1">
        <f t="shared" si="79"/>
        <v>1.8403847133079132E-4</v>
      </c>
      <c r="AL95" s="15">
        <f t="shared" si="88"/>
        <v>6.1803092031249474E-5</v>
      </c>
      <c r="AM95" s="1">
        <f t="shared" si="80"/>
        <v>-7.6774557906558842E-3</v>
      </c>
      <c r="AN95" s="1">
        <f t="shared" si="81"/>
        <v>0.59382735215271254</v>
      </c>
      <c r="AO95" s="1">
        <f t="shared" si="82"/>
        <v>-0.73111100494287617</v>
      </c>
      <c r="AP95" s="1">
        <f t="shared" si="83"/>
        <v>-0.57990077000156981</v>
      </c>
      <c r="AQ95" s="1">
        <f t="shared" si="84"/>
        <v>-2.1818024378886922</v>
      </c>
      <c r="AR95" s="1">
        <f t="shared" si="85"/>
        <v>-1.9213125307567775</v>
      </c>
      <c r="AS95" s="1">
        <f t="shared" si="89"/>
        <v>4.9405333343197873</v>
      </c>
      <c r="AT95" s="1">
        <f t="shared" si="89"/>
        <v>4.9405748474169409</v>
      </c>
      <c r="AU95" s="1">
        <f t="shared" si="89"/>
        <v>4.9408339057995221</v>
      </c>
      <c r="AV95" s="1">
        <f t="shared" si="89"/>
        <v>4.9424440587139982</v>
      </c>
      <c r="AW95" s="1">
        <f t="shared" si="89"/>
        <v>4.9522137902526655</v>
      </c>
      <c r="AX95" s="1">
        <f t="shared" si="89"/>
        <v>5.004699890157732</v>
      </c>
      <c r="AY95" s="1">
        <f t="shared" si="89"/>
        <v>5.2000155174434441</v>
      </c>
      <c r="AZ95" s="1">
        <f t="shared" si="86"/>
        <v>5.6301788440135851</v>
      </c>
    </row>
    <row r="96" spans="1:52" x14ac:dyDescent="0.2">
      <c r="A96" s="42" t="s">
        <v>96</v>
      </c>
      <c r="B96" s="35"/>
      <c r="C96" s="43">
        <v>47290.546999999999</v>
      </c>
      <c r="D96" s="43"/>
      <c r="E96" s="1">
        <f t="shared" si="68"/>
        <v>16729.125653564926</v>
      </c>
      <c r="F96" s="1">
        <f t="shared" si="69"/>
        <v>16729</v>
      </c>
      <c r="G96" s="2">
        <f t="shared" si="50"/>
        <v>5.1391719993262086E-2</v>
      </c>
      <c r="I96" s="1">
        <f t="shared" si="87"/>
        <v>5.1391719993262086E-2</v>
      </c>
      <c r="M96" s="1">
        <f t="shared" si="70"/>
        <v>5.4937915584862579E-2</v>
      </c>
      <c r="N96" s="37">
        <f t="shared" si="71"/>
        <v>32272.046999999999</v>
      </c>
      <c r="O96" s="1">
        <f t="shared" si="72"/>
        <v>1.2575503173886769E-5</v>
      </c>
      <c r="Q96" s="117"/>
      <c r="R96" s="117"/>
      <c r="S96" s="117">
        <v>0.1</v>
      </c>
      <c r="T96" s="151"/>
      <c r="U96" s="117"/>
      <c r="V96" s="117"/>
      <c r="W96" s="117"/>
      <c r="X96" s="117"/>
      <c r="Y96" s="117"/>
      <c r="AE96" s="1">
        <f t="shared" si="73"/>
        <v>16729</v>
      </c>
      <c r="AF96" s="1">
        <f t="shared" si="74"/>
        <v>4.7418711040731164E-2</v>
      </c>
      <c r="AG96" s="1">
        <f t="shared" si="75"/>
        <v>5.8910924537393501E-2</v>
      </c>
      <c r="AH96" s="1">
        <f t="shared" si="76"/>
        <v>-3.5461955916004928E-3</v>
      </c>
      <c r="AI96" s="1">
        <f t="shared" si="77"/>
        <v>3.9730089525309223E-3</v>
      </c>
      <c r="AJ96" s="1">
        <f t="shared" si="78"/>
        <v>1.5784800136890857E-6</v>
      </c>
      <c r="AK96" s="1">
        <f t="shared" si="79"/>
        <v>-3.5461955916004928E-3</v>
      </c>
      <c r="AL96" s="15">
        <f t="shared" si="88"/>
        <v>1.5784800136890856E-5</v>
      </c>
      <c r="AM96" s="1">
        <f t="shared" si="80"/>
        <v>-7.5192045441314134E-3</v>
      </c>
      <c r="AN96" s="1">
        <f t="shared" si="81"/>
        <v>0.69014323297267777</v>
      </c>
      <c r="AO96" s="1">
        <f t="shared" si="82"/>
        <v>-0.82936454989792963</v>
      </c>
      <c r="AP96" s="1">
        <f t="shared" si="83"/>
        <v>-0.63659241814136147</v>
      </c>
      <c r="AQ96" s="1">
        <f t="shared" si="84"/>
        <v>-2.0237820274350686</v>
      </c>
      <c r="AR96" s="1">
        <f t="shared" si="85"/>
        <v>-1.5989111811154664</v>
      </c>
      <c r="AS96" s="1">
        <f t="shared" si="89"/>
        <v>5.114893955296389</v>
      </c>
      <c r="AT96" s="1">
        <f t="shared" si="89"/>
        <v>5.11546250565838</v>
      </c>
      <c r="AU96" s="1">
        <f t="shared" si="89"/>
        <v>5.1175048941158785</v>
      </c>
      <c r="AV96" s="1">
        <f t="shared" si="89"/>
        <v>5.1247628798427103</v>
      </c>
      <c r="AW96" s="1">
        <f t="shared" si="89"/>
        <v>5.1496366537837082</v>
      </c>
      <c r="AX96" s="1">
        <f t="shared" si="89"/>
        <v>5.2263824971313904</v>
      </c>
      <c r="AY96" s="1">
        <f t="shared" si="89"/>
        <v>5.4161874802531491</v>
      </c>
      <c r="AZ96" s="1">
        <f t="shared" si="86"/>
        <v>5.7661527951901661</v>
      </c>
    </row>
    <row r="97" spans="1:52" x14ac:dyDescent="0.2">
      <c r="A97" s="42" t="s">
        <v>96</v>
      </c>
      <c r="B97" s="35" t="s">
        <v>52</v>
      </c>
      <c r="C97" s="43">
        <v>46997.502</v>
      </c>
      <c r="D97" s="43"/>
      <c r="E97" s="1">
        <f t="shared" si="68"/>
        <v>16012.626012444342</v>
      </c>
      <c r="F97" s="1">
        <f t="shared" si="69"/>
        <v>16012.5</v>
      </c>
      <c r="G97" s="2">
        <f t="shared" si="50"/>
        <v>5.1538499996240716E-2</v>
      </c>
      <c r="I97" s="1">
        <f t="shared" si="87"/>
        <v>5.1538499996240716E-2</v>
      </c>
      <c r="M97" s="1">
        <f t="shared" si="70"/>
        <v>5.0354461521068219E-2</v>
      </c>
      <c r="N97" s="37">
        <f t="shared" si="71"/>
        <v>31979.002</v>
      </c>
      <c r="O97" s="1">
        <f t="shared" si="72"/>
        <v>1.4019471106888117E-6</v>
      </c>
      <c r="Q97" s="117"/>
      <c r="R97" s="117"/>
      <c r="S97" s="117">
        <v>0.1</v>
      </c>
      <c r="T97" s="151"/>
      <c r="U97" s="117"/>
      <c r="V97" s="117"/>
      <c r="W97" s="117"/>
      <c r="X97" s="117"/>
      <c r="Y97" s="117"/>
      <c r="AE97" s="1">
        <f t="shared" si="73"/>
        <v>16012.5</v>
      </c>
      <c r="AF97" s="1">
        <f t="shared" si="74"/>
        <v>4.2677005730412332E-2</v>
      </c>
      <c r="AG97" s="1">
        <f t="shared" si="75"/>
        <v>5.9215955786896604E-2</v>
      </c>
      <c r="AH97" s="1">
        <f t="shared" si="76"/>
        <v>1.1840384751724969E-3</v>
      </c>
      <c r="AI97" s="1">
        <f t="shared" si="77"/>
        <v>8.8614942658283846E-3</v>
      </c>
      <c r="AJ97" s="1">
        <f t="shared" si="78"/>
        <v>7.8526080623309339E-6</v>
      </c>
      <c r="AK97" s="1">
        <f t="shared" si="79"/>
        <v>1.1840384751724969E-3</v>
      </c>
      <c r="AL97" s="15">
        <f t="shared" si="88"/>
        <v>7.8526080623309339E-5</v>
      </c>
      <c r="AM97" s="1">
        <f t="shared" si="80"/>
        <v>-7.6774557906558842E-3</v>
      </c>
      <c r="AN97" s="1">
        <f t="shared" si="81"/>
        <v>0.59382735215271254</v>
      </c>
      <c r="AO97" s="1">
        <f t="shared" si="82"/>
        <v>-0.73111100494287617</v>
      </c>
      <c r="AP97" s="1">
        <f t="shared" si="83"/>
        <v>-0.57990077000156981</v>
      </c>
      <c r="AQ97" s="1">
        <f t="shared" si="84"/>
        <v>-2.1818024378886922</v>
      </c>
      <c r="AR97" s="1">
        <f t="shared" si="85"/>
        <v>-1.9213125307567775</v>
      </c>
      <c r="AS97" s="1">
        <f t="shared" si="89"/>
        <v>4.9405333343197873</v>
      </c>
      <c r="AT97" s="1">
        <f t="shared" si="89"/>
        <v>4.9405748474169409</v>
      </c>
      <c r="AU97" s="1">
        <f t="shared" si="89"/>
        <v>4.9408339057995221</v>
      </c>
      <c r="AV97" s="1">
        <f t="shared" si="89"/>
        <v>4.9424440587139982</v>
      </c>
      <c r="AW97" s="1">
        <f t="shared" si="89"/>
        <v>4.9522137902526655</v>
      </c>
      <c r="AX97" s="1">
        <f t="shared" si="89"/>
        <v>5.004699890157732</v>
      </c>
      <c r="AY97" s="1">
        <f t="shared" si="89"/>
        <v>5.2000155174434441</v>
      </c>
      <c r="AZ97" s="1">
        <f t="shared" si="86"/>
        <v>5.6301788440135851</v>
      </c>
    </row>
    <row r="98" spans="1:52" x14ac:dyDescent="0.2">
      <c r="A98" s="42" t="s">
        <v>96</v>
      </c>
      <c r="B98" s="35"/>
      <c r="C98" s="43">
        <v>47002.614999999998</v>
      </c>
      <c r="D98" s="43"/>
      <c r="E98" s="1">
        <f t="shared" si="68"/>
        <v>16025.127377985633</v>
      </c>
      <c r="F98" s="1">
        <f t="shared" si="69"/>
        <v>16025</v>
      </c>
      <c r="G98" s="2">
        <f t="shared" si="50"/>
        <v>5.2096999992500059E-2</v>
      </c>
      <c r="I98" s="1">
        <f t="shared" si="87"/>
        <v>5.2096999992500059E-2</v>
      </c>
      <c r="M98" s="1">
        <f t="shared" si="70"/>
        <v>5.0433029883949432E-2</v>
      </c>
      <c r="N98" s="37">
        <f t="shared" si="71"/>
        <v>31984.114999999998</v>
      </c>
      <c r="O98" s="1">
        <f t="shared" si="72"/>
        <v>2.768796522149987E-6</v>
      </c>
      <c r="Q98" s="117"/>
      <c r="R98" s="117"/>
      <c r="S98" s="117">
        <v>0.1</v>
      </c>
      <c r="T98" s="151"/>
      <c r="U98" s="117"/>
      <c r="V98" s="117"/>
      <c r="W98" s="117"/>
      <c r="X98" s="117"/>
      <c r="Y98" s="117"/>
      <c r="AE98" s="1">
        <f t="shared" si="73"/>
        <v>16025</v>
      </c>
      <c r="AF98" s="1">
        <f t="shared" si="74"/>
        <v>4.275628699356316E-2</v>
      </c>
      <c r="AG98" s="1">
        <f t="shared" si="75"/>
        <v>5.9773742882886331E-2</v>
      </c>
      <c r="AH98" s="1">
        <f t="shared" si="76"/>
        <v>1.6639701085506275E-3</v>
      </c>
      <c r="AI98" s="1">
        <f t="shared" si="77"/>
        <v>9.3407129989368995E-3</v>
      </c>
      <c r="AJ98" s="1">
        <f t="shared" si="78"/>
        <v>8.7248919328508768E-6</v>
      </c>
      <c r="AK98" s="1">
        <f t="shared" si="79"/>
        <v>1.6639701085506275E-3</v>
      </c>
      <c r="AL98" s="15">
        <f t="shared" si="88"/>
        <v>8.7248919328508762E-5</v>
      </c>
      <c r="AM98" s="1">
        <f t="shared" si="80"/>
        <v>-7.6767428903862693E-3</v>
      </c>
      <c r="AN98" s="1">
        <f t="shared" si="81"/>
        <v>0.59520924223203464</v>
      </c>
      <c r="AO98" s="1">
        <f t="shared" si="82"/>
        <v>-0.73273338426119994</v>
      </c>
      <c r="AP98" s="1">
        <f t="shared" si="83"/>
        <v>-0.58086621982460518</v>
      </c>
      <c r="AQ98" s="1">
        <f t="shared" si="84"/>
        <v>-2.1794214442205555</v>
      </c>
      <c r="AR98" s="1">
        <f t="shared" si="85"/>
        <v>-1.9157401273157342</v>
      </c>
      <c r="AS98" s="1">
        <f t="shared" si="89"/>
        <v>4.9433616635525395</v>
      </c>
      <c r="AT98" s="1">
        <f t="shared" si="89"/>
        <v>4.9434056749418716</v>
      </c>
      <c r="AU98" s="1">
        <f t="shared" si="89"/>
        <v>4.943677012015729</v>
      </c>
      <c r="AV98" s="1">
        <f t="shared" si="89"/>
        <v>4.9453429917267631</v>
      </c>
      <c r="AW98" s="1">
        <f t="shared" si="89"/>
        <v>4.9553261454952633</v>
      </c>
      <c r="AX98" s="1">
        <f t="shared" si="89"/>
        <v>5.0083061779443643</v>
      </c>
      <c r="AY98" s="1">
        <f t="shared" si="89"/>
        <v>5.203722882501558</v>
      </c>
      <c r="AZ98" s="1">
        <f t="shared" si="86"/>
        <v>5.6325510343690741</v>
      </c>
    </row>
    <row r="99" spans="1:52" x14ac:dyDescent="0.2">
      <c r="A99" s="22" t="s">
        <v>103</v>
      </c>
      <c r="B99" s="22" t="s">
        <v>54</v>
      </c>
      <c r="C99" s="24">
        <v>47758.440999999999</v>
      </c>
      <c r="D99" s="24" t="s">
        <v>38</v>
      </c>
      <c r="E99" s="1">
        <f t="shared" si="68"/>
        <v>17873.133853952157</v>
      </c>
      <c r="F99" s="1">
        <f t="shared" si="69"/>
        <v>17873</v>
      </c>
      <c r="G99" s="2">
        <f t="shared" si="50"/>
        <v>5.4745639994507656E-2</v>
      </c>
      <c r="I99" s="1">
        <f t="shared" si="87"/>
        <v>5.4745639994507656E-2</v>
      </c>
      <c r="M99" s="1">
        <f t="shared" si="70"/>
        <v>6.2593297286864094E-2</v>
      </c>
      <c r="N99" s="37">
        <f t="shared" si="71"/>
        <v>32739.940999999999</v>
      </c>
      <c r="O99" s="1">
        <f t="shared" si="72"/>
        <v>6.1585724978275195E-5</v>
      </c>
      <c r="Q99" s="117"/>
      <c r="R99" s="117"/>
      <c r="S99" s="117">
        <v>0.1</v>
      </c>
      <c r="T99" s="151"/>
      <c r="U99" s="117"/>
      <c r="V99" s="117"/>
      <c r="W99" s="117"/>
      <c r="X99" s="117"/>
      <c r="Y99" s="117"/>
      <c r="AE99" s="1">
        <f t="shared" si="73"/>
        <v>17873</v>
      </c>
      <c r="AF99" s="1">
        <f t="shared" si="74"/>
        <v>5.6102453041423021E-2</v>
      </c>
      <c r="AG99" s="1">
        <f t="shared" si="75"/>
        <v>6.1236484239948728E-2</v>
      </c>
      <c r="AH99" s="1">
        <f t="shared" si="76"/>
        <v>-7.8476572923564386E-3</v>
      </c>
      <c r="AI99" s="1">
        <f t="shared" si="77"/>
        <v>-1.3568130469153658E-3</v>
      </c>
      <c r="AJ99" s="1">
        <f t="shared" si="78"/>
        <v>1.8409416442797586E-7</v>
      </c>
      <c r="AK99" s="1">
        <f t="shared" si="79"/>
        <v>-7.8476572923564386E-3</v>
      </c>
      <c r="AL99" s="15">
        <f t="shared" si="88"/>
        <v>1.8409416442797586E-6</v>
      </c>
      <c r="AM99" s="1">
        <f t="shared" si="80"/>
        <v>-6.4908442454410719E-3</v>
      </c>
      <c r="AN99" s="1">
        <f t="shared" si="81"/>
        <v>0.97453330681053929</v>
      </c>
      <c r="AO99" s="1">
        <f t="shared" si="82"/>
        <v>-0.98458360877271456</v>
      </c>
      <c r="AP99" s="1">
        <f t="shared" si="83"/>
        <v>-0.70753980131557559</v>
      </c>
      <c r="AQ99" s="1">
        <f t="shared" si="84"/>
        <v>-1.6067740967594664</v>
      </c>
      <c r="AR99" s="1">
        <f t="shared" si="85"/>
        <v>-1.0366408504198834</v>
      </c>
      <c r="AS99" s="1">
        <f t="shared" si="89"/>
        <v>5.473311081364379</v>
      </c>
      <c r="AT99" s="1">
        <f t="shared" si="89"/>
        <v>5.479004273721336</v>
      </c>
      <c r="AU99" s="1">
        <f t="shared" si="89"/>
        <v>5.4905274076934738</v>
      </c>
      <c r="AV99" s="1">
        <f t="shared" si="89"/>
        <v>5.5134490765950668</v>
      </c>
      <c r="AW99" s="1">
        <f t="shared" si="89"/>
        <v>5.5576038912229375</v>
      </c>
      <c r="AX99" s="1">
        <f t="shared" si="89"/>
        <v>5.638177366740786</v>
      </c>
      <c r="AY99" s="1">
        <f t="shared" si="89"/>
        <v>5.7740755338070855</v>
      </c>
      <c r="AZ99" s="1">
        <f t="shared" si="86"/>
        <v>5.9832556565244417</v>
      </c>
    </row>
    <row r="100" spans="1:52" x14ac:dyDescent="0.2">
      <c r="A100" s="22" t="s">
        <v>103</v>
      </c>
      <c r="B100" s="22" t="s">
        <v>54</v>
      </c>
      <c r="C100" s="24">
        <v>47767.438999999998</v>
      </c>
      <c r="D100" s="24" t="s">
        <v>38</v>
      </c>
      <c r="E100" s="1">
        <f t="shared" si="68"/>
        <v>17895.134105690977</v>
      </c>
      <c r="F100" s="1">
        <f t="shared" si="69"/>
        <v>17895</v>
      </c>
      <c r="G100" s="2">
        <f t="shared" si="50"/>
        <v>5.4848599997058045E-2</v>
      </c>
      <c r="I100" s="1">
        <f t="shared" si="87"/>
        <v>5.4848599997058045E-2</v>
      </c>
      <c r="M100" s="1">
        <f t="shared" si="70"/>
        <v>6.2744580256686222E-2</v>
      </c>
      <c r="N100" s="37">
        <f t="shared" si="71"/>
        <v>32748.938999999998</v>
      </c>
      <c r="O100" s="1">
        <f t="shared" si="72"/>
        <v>6.2346504260437852E-5</v>
      </c>
      <c r="Q100" s="117"/>
      <c r="R100" s="117"/>
      <c r="S100" s="117">
        <v>0.1</v>
      </c>
      <c r="T100" s="151"/>
      <c r="U100" s="117"/>
      <c r="V100" s="117"/>
      <c r="W100" s="117"/>
      <c r="X100" s="117"/>
      <c r="Y100" s="117"/>
      <c r="AE100" s="1">
        <f t="shared" si="73"/>
        <v>17895</v>
      </c>
      <c r="AF100" s="1">
        <f t="shared" si="74"/>
        <v>5.6288424502394629E-2</v>
      </c>
      <c r="AG100" s="1">
        <f t="shared" si="75"/>
        <v>6.1304755751349638E-2</v>
      </c>
      <c r="AH100" s="1">
        <f t="shared" si="76"/>
        <v>-7.895980259628177E-3</v>
      </c>
      <c r="AI100" s="1">
        <f t="shared" si="77"/>
        <v>-1.4398245053365843E-3</v>
      </c>
      <c r="AJ100" s="1">
        <f t="shared" si="78"/>
        <v>2.07309460616774E-7</v>
      </c>
      <c r="AK100" s="1">
        <f t="shared" si="79"/>
        <v>-7.895980259628177E-3</v>
      </c>
      <c r="AL100" s="15">
        <f t="shared" si="88"/>
        <v>2.0730946061677399E-6</v>
      </c>
      <c r="AM100" s="1">
        <f t="shared" si="80"/>
        <v>-6.45615575429159E-3</v>
      </c>
      <c r="AN100" s="1">
        <f t="shared" si="81"/>
        <v>0.98276096915163824</v>
      </c>
      <c r="AO100" s="1">
        <f t="shared" si="82"/>
        <v>-0.98655064287191885</v>
      </c>
      <c r="AP100" s="1">
        <f t="shared" si="83"/>
        <v>-0.70778806059660215</v>
      </c>
      <c r="AQ100" s="1">
        <f t="shared" si="84"/>
        <v>-1.59514771691818</v>
      </c>
      <c r="AR100" s="1">
        <f t="shared" si="85"/>
        <v>-1.0246527730197719</v>
      </c>
      <c r="AS100" s="1">
        <f t="shared" si="89"/>
        <v>5.4817009981534266</v>
      </c>
      <c r="AT100" s="1">
        <f t="shared" si="89"/>
        <v>5.4875482881981608</v>
      </c>
      <c r="AU100" s="1">
        <f t="shared" si="89"/>
        <v>5.499279630141884</v>
      </c>
      <c r="AV100" s="1">
        <f t="shared" si="89"/>
        <v>5.522413177287433</v>
      </c>
      <c r="AW100" s="1">
        <f t="shared" si="89"/>
        <v>5.5666097276966555</v>
      </c>
      <c r="AX100" s="1">
        <f t="shared" si="89"/>
        <v>5.646688823354836</v>
      </c>
      <c r="AY100" s="1">
        <f t="shared" si="89"/>
        <v>5.781076373432108</v>
      </c>
      <c r="AZ100" s="1">
        <f t="shared" si="86"/>
        <v>5.9874307115501004</v>
      </c>
    </row>
    <row r="101" spans="1:52" x14ac:dyDescent="0.2">
      <c r="A101" s="42" t="s">
        <v>99</v>
      </c>
      <c r="B101" s="35"/>
      <c r="C101" s="43">
        <v>47724.495000000003</v>
      </c>
      <c r="D101" s="43"/>
      <c r="E101" s="1">
        <f t="shared" si="68"/>
        <v>17790.135349225999</v>
      </c>
      <c r="F101" s="1">
        <f t="shared" si="69"/>
        <v>17790</v>
      </c>
      <c r="G101" s="2">
        <f t="shared" si="50"/>
        <v>5.5357199998979922E-2</v>
      </c>
      <c r="I101" s="1">
        <f t="shared" si="87"/>
        <v>5.5357199998979922E-2</v>
      </c>
      <c r="M101" s="1">
        <f t="shared" si="70"/>
        <v>6.2023928633311701E-2</v>
      </c>
      <c r="N101" s="37">
        <f t="shared" si="71"/>
        <v>32705.995000000003</v>
      </c>
      <c r="O101" s="1">
        <f t="shared" si="72"/>
        <v>4.4445270683819257E-5</v>
      </c>
      <c r="Q101" s="117"/>
      <c r="R101" s="117"/>
      <c r="S101" s="117">
        <v>0.1</v>
      </c>
      <c r="T101" s="151"/>
      <c r="U101" s="117"/>
      <c r="V101" s="117"/>
      <c r="W101" s="117"/>
      <c r="X101" s="117"/>
      <c r="Y101" s="117"/>
      <c r="AE101" s="1">
        <f t="shared" si="73"/>
        <v>17790</v>
      </c>
      <c r="AF101" s="1">
        <f t="shared" si="74"/>
        <v>5.5408869951690892E-2</v>
      </c>
      <c r="AG101" s="1">
        <f t="shared" si="75"/>
        <v>6.1972258680600731E-2</v>
      </c>
      <c r="AH101" s="1">
        <f t="shared" si="76"/>
        <v>-6.6667286343317783E-3</v>
      </c>
      <c r="AI101" s="1">
        <f t="shared" si="77"/>
        <v>-5.1669952710969858E-5</v>
      </c>
      <c r="AJ101" s="1">
        <f t="shared" si="78"/>
        <v>2.6697840131538612E-10</v>
      </c>
      <c r="AK101" s="1">
        <f t="shared" si="79"/>
        <v>-6.6667286343317783E-3</v>
      </c>
      <c r="AL101" s="15">
        <f t="shared" si="88"/>
        <v>2.6697840131538611E-9</v>
      </c>
      <c r="AM101" s="1">
        <f t="shared" si="80"/>
        <v>-6.6150586816208076E-3</v>
      </c>
      <c r="AN101" s="1">
        <f t="shared" si="81"/>
        <v>0.94475629483635082</v>
      </c>
      <c r="AO101" s="1">
        <f t="shared" si="82"/>
        <v>-0.97634304771677316</v>
      </c>
      <c r="AP101" s="1">
        <f t="shared" si="83"/>
        <v>-0.70583939812643071</v>
      </c>
      <c r="AQ101" s="1">
        <f t="shared" si="84"/>
        <v>-1.6489037779696138</v>
      </c>
      <c r="AR101" s="1">
        <f t="shared" si="85"/>
        <v>-1.0813248386840111</v>
      </c>
      <c r="AS101" s="1">
        <f t="shared" ref="AS101:AY110" si="90">$AZ101+$AG$7*SIN(AT101)</f>
        <v>5.4423046472874734</v>
      </c>
      <c r="AT101" s="1">
        <f t="shared" si="90"/>
        <v>5.4474205755692555</v>
      </c>
      <c r="AU101" s="1">
        <f t="shared" si="90"/>
        <v>5.4581324356475145</v>
      </c>
      <c r="AV101" s="1">
        <f t="shared" si="90"/>
        <v>5.4801696300573264</v>
      </c>
      <c r="AW101" s="1">
        <f t="shared" si="90"/>
        <v>5.5240039974085269</v>
      </c>
      <c r="AX101" s="1">
        <f t="shared" si="90"/>
        <v>5.6062402257998984</v>
      </c>
      <c r="AY101" s="1">
        <f t="shared" si="90"/>
        <v>5.7476965116999326</v>
      </c>
      <c r="AZ101" s="1">
        <f t="shared" si="86"/>
        <v>5.9675043125640004</v>
      </c>
    </row>
    <row r="102" spans="1:52" x14ac:dyDescent="0.2">
      <c r="A102" s="22" t="s">
        <v>103</v>
      </c>
      <c r="B102" s="22" t="s">
        <v>52</v>
      </c>
      <c r="C102" s="24">
        <v>47814.27</v>
      </c>
      <c r="D102" s="24" t="s">
        <v>38</v>
      </c>
      <c r="E102" s="1">
        <f t="shared" si="68"/>
        <v>18009.636638384993</v>
      </c>
      <c r="F102" s="1">
        <f t="shared" si="69"/>
        <v>18009.5</v>
      </c>
      <c r="G102" s="2">
        <f t="shared" si="50"/>
        <v>5.5884459994558711E-2</v>
      </c>
      <c r="I102" s="1">
        <f t="shared" si="87"/>
        <v>5.5884459994558711E-2</v>
      </c>
      <c r="M102" s="1">
        <f t="shared" si="70"/>
        <v>6.3534415518861798E-2</v>
      </c>
      <c r="N102" s="37">
        <f t="shared" si="71"/>
        <v>32795.769999999997</v>
      </c>
      <c r="O102" s="1">
        <f t="shared" si="72"/>
        <v>5.8521819523815317E-5</v>
      </c>
      <c r="Q102" s="117"/>
      <c r="R102" s="117"/>
      <c r="S102" s="117">
        <v>0.1</v>
      </c>
      <c r="T102" s="151"/>
      <c r="U102" s="117"/>
      <c r="V102" s="117"/>
      <c r="W102" s="117"/>
      <c r="X102" s="117"/>
      <c r="Y102" s="117"/>
      <c r="AE102" s="1">
        <f t="shared" si="73"/>
        <v>18009.5</v>
      </c>
      <c r="AF102" s="1">
        <f t="shared" si="74"/>
        <v>5.727147731661994E-2</v>
      </c>
      <c r="AG102" s="1">
        <f t="shared" si="75"/>
        <v>6.2147398196800568E-2</v>
      </c>
      <c r="AH102" s="1">
        <f t="shared" si="76"/>
        <v>-7.649955524303087E-3</v>
      </c>
      <c r="AI102" s="1">
        <f t="shared" si="77"/>
        <v>-1.3870173220612292E-3</v>
      </c>
      <c r="AJ102" s="1">
        <f t="shared" si="78"/>
        <v>1.9238170516979037E-7</v>
      </c>
      <c r="AK102" s="1">
        <f t="shared" si="79"/>
        <v>-7.649955524303087E-3</v>
      </c>
      <c r="AL102" s="15">
        <f t="shared" si="88"/>
        <v>1.9238170516979037E-6</v>
      </c>
      <c r="AM102" s="1">
        <f t="shared" si="80"/>
        <v>-6.2629382022418604E-3</v>
      </c>
      <c r="AN102" s="1">
        <f t="shared" si="81"/>
        <v>1.0279801416506811</v>
      </c>
      <c r="AO102" s="1">
        <f t="shared" si="82"/>
        <v>-0.99497308114236815</v>
      </c>
      <c r="AP102" s="1">
        <f t="shared" si="83"/>
        <v>-0.70744486327974565</v>
      </c>
      <c r="AQ102" s="1">
        <f t="shared" si="84"/>
        <v>-1.531265944734127</v>
      </c>
      <c r="AR102" s="1">
        <f t="shared" si="85"/>
        <v>-0.96123084892999189</v>
      </c>
      <c r="AS102" s="1">
        <f t="shared" si="90"/>
        <v>5.5265817223837495</v>
      </c>
      <c r="AT102" s="1">
        <f t="shared" si="90"/>
        <v>5.5332250804314391</v>
      </c>
      <c r="AU102" s="1">
        <f t="shared" si="90"/>
        <v>5.5459734240478964</v>
      </c>
      <c r="AV102" s="1">
        <f t="shared" si="90"/>
        <v>5.5700342533287106</v>
      </c>
      <c r="AW102" s="1">
        <f t="shared" si="90"/>
        <v>5.6141419693801495</v>
      </c>
      <c r="AX102" s="1">
        <f t="shared" si="90"/>
        <v>5.6912879188186594</v>
      </c>
      <c r="AY102" s="1">
        <f t="shared" si="90"/>
        <v>5.8175695207995499</v>
      </c>
      <c r="AZ102" s="1">
        <f t="shared" si="86"/>
        <v>6.009159975206372</v>
      </c>
    </row>
    <row r="103" spans="1:52" x14ac:dyDescent="0.2">
      <c r="A103" s="42" t="s">
        <v>109</v>
      </c>
      <c r="B103" s="35"/>
      <c r="C103" s="43">
        <v>48122.449000000001</v>
      </c>
      <c r="D103" s="43"/>
      <c r="E103" s="1">
        <f t="shared" si="68"/>
        <v>18763.139147900267</v>
      </c>
      <c r="F103" s="1">
        <f t="shared" si="69"/>
        <v>18763</v>
      </c>
      <c r="G103" s="2">
        <f t="shared" si="50"/>
        <v>5.6910840001364704E-2</v>
      </c>
      <c r="I103" s="1">
        <f t="shared" si="87"/>
        <v>5.6910840001364704E-2</v>
      </c>
      <c r="M103" s="1">
        <f t="shared" si="70"/>
        <v>6.8835772752100455E-2</v>
      </c>
      <c r="N103" s="37">
        <f t="shared" si="71"/>
        <v>33103.949000000001</v>
      </c>
      <c r="O103" s="1">
        <f t="shared" si="72"/>
        <v>1.4220402110957012E-4</v>
      </c>
      <c r="Q103" s="117"/>
      <c r="R103" s="117"/>
      <c r="S103" s="117">
        <v>0.1</v>
      </c>
      <c r="T103" s="151"/>
      <c r="U103" s="117"/>
      <c r="V103" s="117"/>
      <c r="W103" s="117"/>
      <c r="X103" s="117"/>
      <c r="Y103" s="117"/>
      <c r="AE103" s="1">
        <f t="shared" si="73"/>
        <v>18763</v>
      </c>
      <c r="AF103" s="1">
        <f t="shared" si="74"/>
        <v>6.4498351619611996E-2</v>
      </c>
      <c r="AG103" s="1">
        <f t="shared" si="75"/>
        <v>6.124826113385317E-2</v>
      </c>
      <c r="AH103" s="1">
        <f t="shared" si="76"/>
        <v>-1.1924932750735751E-2</v>
      </c>
      <c r="AI103" s="1">
        <f t="shared" si="77"/>
        <v>-7.5875116182472918E-3</v>
      </c>
      <c r="AJ103" s="1">
        <f t="shared" si="78"/>
        <v>5.7570332557037642E-6</v>
      </c>
      <c r="AK103" s="1">
        <f t="shared" si="79"/>
        <v>-1.1924932750735751E-2</v>
      </c>
      <c r="AL103" s="15">
        <f t="shared" si="88"/>
        <v>5.7570332557037639E-5</v>
      </c>
      <c r="AM103" s="1">
        <f t="shared" si="80"/>
        <v>-4.3374211324884631E-3</v>
      </c>
      <c r="AN103" s="1">
        <f t="shared" si="81"/>
        <v>1.4298496757048915</v>
      </c>
      <c r="AO103" s="1">
        <f t="shared" si="82"/>
        <v>-0.87146859232240648</v>
      </c>
      <c r="AP103" s="1">
        <f t="shared" si="83"/>
        <v>-0.56257477654449628</v>
      </c>
      <c r="AQ103" s="1">
        <f t="shared" si="84"/>
        <v>-0.91834750988255442</v>
      </c>
      <c r="AR103" s="1">
        <f t="shared" si="85"/>
        <v>-0.49442012696660886</v>
      </c>
      <c r="AS103" s="1">
        <f t="shared" si="90"/>
        <v>5.8798815592950229</v>
      </c>
      <c r="AT103" s="1">
        <f t="shared" si="90"/>
        <v>5.8884444676693608</v>
      </c>
      <c r="AU103" s="1">
        <f t="shared" si="90"/>
        <v>5.9015114149253503</v>
      </c>
      <c r="AV103" s="1">
        <f t="shared" si="90"/>
        <v>5.9213211912000974</v>
      </c>
      <c r="AW103" s="1">
        <f t="shared" si="90"/>
        <v>5.9510755238051276</v>
      </c>
      <c r="AX103" s="1">
        <f t="shared" si="90"/>
        <v>5.99520922280111</v>
      </c>
      <c r="AY103" s="1">
        <f t="shared" si="90"/>
        <v>6.0596520769927178</v>
      </c>
      <c r="AZ103" s="1">
        <f t="shared" si="86"/>
        <v>6.152155609835197</v>
      </c>
    </row>
    <row r="104" spans="1:52" x14ac:dyDescent="0.2">
      <c r="A104" s="42" t="s">
        <v>91</v>
      </c>
      <c r="B104" s="35" t="s">
        <v>52</v>
      </c>
      <c r="C104" s="43">
        <v>46613.461000000003</v>
      </c>
      <c r="D104" s="43" t="s">
        <v>92</v>
      </c>
      <c r="E104" s="1">
        <f t="shared" si="68"/>
        <v>15073.639717931246</v>
      </c>
      <c r="F104" s="1">
        <f t="shared" si="69"/>
        <v>15073.5</v>
      </c>
      <c r="G104" s="2">
        <f t="shared" si="50"/>
        <v>5.7143979996908456E-2</v>
      </c>
      <c r="I104" s="1">
        <f t="shared" si="87"/>
        <v>5.7143979996908456E-2</v>
      </c>
      <c r="M104" s="1">
        <f t="shared" si="70"/>
        <v>4.4593958284219012E-2</v>
      </c>
      <c r="N104" s="37">
        <f t="shared" si="71"/>
        <v>31594.961000000003</v>
      </c>
      <c r="O104" s="1">
        <f t="shared" si="72"/>
        <v>1.5750304498897647E-4</v>
      </c>
      <c r="Q104" s="117"/>
      <c r="R104" s="117"/>
      <c r="S104" s="117">
        <v>0.1</v>
      </c>
      <c r="T104" s="151"/>
      <c r="U104" s="117"/>
      <c r="V104" s="117"/>
      <c r="W104" s="117"/>
      <c r="X104" s="117"/>
      <c r="Y104" s="117"/>
      <c r="AE104" s="1">
        <f t="shared" si="73"/>
        <v>15073.5</v>
      </c>
      <c r="AF104" s="1">
        <f t="shared" si="74"/>
        <v>3.7016765670222385E-2</v>
      </c>
      <c r="AG104" s="1">
        <f t="shared" si="75"/>
        <v>6.4721172610905084E-2</v>
      </c>
      <c r="AH104" s="1">
        <f t="shared" si="76"/>
        <v>1.2550021712689444E-2</v>
      </c>
      <c r="AI104" s="1">
        <f t="shared" si="77"/>
        <v>2.0127214326686071E-2</v>
      </c>
      <c r="AJ104" s="1">
        <f t="shared" si="78"/>
        <v>4.0510475655235709E-5</v>
      </c>
      <c r="AK104" s="1">
        <f t="shared" si="79"/>
        <v>1.2550021712689444E-2</v>
      </c>
      <c r="AL104" s="15">
        <f t="shared" si="88"/>
        <v>4.0510475655235705E-4</v>
      </c>
      <c r="AM104" s="1">
        <f t="shared" si="80"/>
        <v>-7.5771926139966295E-3</v>
      </c>
      <c r="AN104" s="1">
        <f t="shared" si="81"/>
        <v>0.51028133454587077</v>
      </c>
      <c r="AO104" s="1">
        <f t="shared" si="82"/>
        <v>-0.61872726034578496</v>
      </c>
      <c r="AP104" s="1">
        <f t="shared" si="83"/>
        <v>-0.51130886127028619</v>
      </c>
      <c r="AQ104" s="1">
        <f t="shared" si="84"/>
        <v>-2.334629799514524</v>
      </c>
      <c r="AR104" s="1">
        <f t="shared" si="85"/>
        <v>-2.3424523303405649</v>
      </c>
      <c r="AS104" s="1">
        <f t="shared" si="90"/>
        <v>4.744343368024909</v>
      </c>
      <c r="AT104" s="1">
        <f t="shared" si="90"/>
        <v>4.7443433732489337</v>
      </c>
      <c r="AU104" s="1">
        <f t="shared" si="90"/>
        <v>4.744343604197387</v>
      </c>
      <c r="AV104" s="1">
        <f t="shared" si="90"/>
        <v>4.7443538125087441</v>
      </c>
      <c r="AW104" s="1">
        <f t="shared" si="90"/>
        <v>4.7448018265084766</v>
      </c>
      <c r="AX104" s="1">
        <f t="shared" si="90"/>
        <v>4.7605193001213753</v>
      </c>
      <c r="AY104" s="1">
        <f t="shared" si="90"/>
        <v>4.9289504185749706</v>
      </c>
      <c r="AZ104" s="1">
        <f t="shared" si="86"/>
        <v>5.451979904509316</v>
      </c>
    </row>
    <row r="105" spans="1:52" x14ac:dyDescent="0.2">
      <c r="A105" s="42" t="s">
        <v>99</v>
      </c>
      <c r="B105" s="35" t="s">
        <v>52</v>
      </c>
      <c r="C105" s="43">
        <v>47662.534</v>
      </c>
      <c r="D105" s="43"/>
      <c r="E105" s="1">
        <f t="shared" si="68"/>
        <v>17638.639728200305</v>
      </c>
      <c r="F105" s="1">
        <f t="shared" si="69"/>
        <v>17638.5</v>
      </c>
      <c r="G105" s="2">
        <f t="shared" si="50"/>
        <v>5.7148179999785498E-2</v>
      </c>
      <c r="I105" s="1">
        <f t="shared" si="87"/>
        <v>5.7148179999785498E-2</v>
      </c>
      <c r="M105" s="1">
        <f t="shared" si="70"/>
        <v>6.0990287908736306E-2</v>
      </c>
      <c r="N105" s="37">
        <f t="shared" si="71"/>
        <v>32644.034</v>
      </c>
      <c r="O105" s="1">
        <f t="shared" si="72"/>
        <v>1.4761793184022349E-5</v>
      </c>
      <c r="Q105" s="117"/>
      <c r="R105" s="117"/>
      <c r="S105" s="117">
        <v>0.1</v>
      </c>
      <c r="T105" s="151"/>
      <c r="U105" s="117"/>
      <c r="V105" s="117"/>
      <c r="W105" s="117"/>
      <c r="X105" s="117"/>
      <c r="Y105" s="117"/>
      <c r="AE105" s="1">
        <f t="shared" si="73"/>
        <v>17638.5</v>
      </c>
      <c r="AF105" s="1">
        <f t="shared" si="74"/>
        <v>5.4173760175871853E-2</v>
      </c>
      <c r="AG105" s="1">
        <f t="shared" si="75"/>
        <v>6.396470773264995E-2</v>
      </c>
      <c r="AH105" s="1">
        <f t="shared" si="76"/>
        <v>-3.8421079089508078E-3</v>
      </c>
      <c r="AI105" s="1">
        <f t="shared" si="77"/>
        <v>2.9744198239136446E-3</v>
      </c>
      <c r="AJ105" s="1">
        <f t="shared" si="78"/>
        <v>8.8471732888904773E-7</v>
      </c>
      <c r="AK105" s="1">
        <f t="shared" si="79"/>
        <v>-3.8421079089508078E-3</v>
      </c>
      <c r="AL105" s="15">
        <f t="shared" si="88"/>
        <v>8.8471732888904767E-6</v>
      </c>
      <c r="AM105" s="1">
        <f t="shared" si="80"/>
        <v>-6.8165277328644533E-3</v>
      </c>
      <c r="AN105" s="1">
        <f t="shared" si="81"/>
        <v>0.89519507495437056</v>
      </c>
      <c r="AO105" s="1">
        <f t="shared" si="82"/>
        <v>-0.95869526052060305</v>
      </c>
      <c r="AP105" s="1">
        <f t="shared" si="83"/>
        <v>-0.70019786531656192</v>
      </c>
      <c r="AQ105" s="1">
        <f t="shared" si="84"/>
        <v>-1.7193723354409527</v>
      </c>
      <c r="AR105" s="1">
        <f t="shared" si="85"/>
        <v>-1.1608188677216138</v>
      </c>
      <c r="AS105" s="1">
        <f t="shared" si="90"/>
        <v>5.3881947918703785</v>
      </c>
      <c r="AT105" s="1">
        <f t="shared" si="90"/>
        <v>5.392302115897385</v>
      </c>
      <c r="AU105" s="1">
        <f t="shared" si="90"/>
        <v>5.4014772984836625</v>
      </c>
      <c r="AV105" s="1">
        <f t="shared" si="90"/>
        <v>5.4216141956140422</v>
      </c>
      <c r="AW105" s="1">
        <f t="shared" si="90"/>
        <v>5.4642418110298117</v>
      </c>
      <c r="AX105" s="1">
        <f t="shared" si="90"/>
        <v>5.5486855404378641</v>
      </c>
      <c r="AY105" s="1">
        <f t="shared" si="90"/>
        <v>5.6996893293295026</v>
      </c>
      <c r="AZ105" s="1">
        <f t="shared" si="86"/>
        <v>5.9387533654554838</v>
      </c>
    </row>
    <row r="106" spans="1:52" x14ac:dyDescent="0.2">
      <c r="A106" s="42" t="s">
        <v>109</v>
      </c>
      <c r="B106" s="35"/>
      <c r="C106" s="43">
        <v>48088.504000000001</v>
      </c>
      <c r="D106" s="43"/>
      <c r="E106" s="1">
        <f t="shared" si="68"/>
        <v>18680.143088189856</v>
      </c>
      <c r="F106" s="1">
        <f t="shared" si="69"/>
        <v>18680</v>
      </c>
      <c r="G106" s="2">
        <f t="shared" si="50"/>
        <v>5.8522399995126761E-2</v>
      </c>
      <c r="I106" s="1">
        <f t="shared" si="87"/>
        <v>5.8522399995126761E-2</v>
      </c>
      <c r="M106" s="1">
        <f t="shared" si="70"/>
        <v>6.8242997393608715E-2</v>
      </c>
      <c r="N106" s="37">
        <f t="shared" si="71"/>
        <v>33070.004000000001</v>
      </c>
      <c r="O106" s="1">
        <f t="shared" si="72"/>
        <v>9.4490013783374112E-5</v>
      </c>
      <c r="Q106" s="117"/>
      <c r="R106" s="117"/>
      <c r="S106" s="117">
        <v>0.1</v>
      </c>
      <c r="T106" s="151"/>
      <c r="U106" s="117"/>
      <c r="V106" s="117"/>
      <c r="W106" s="117"/>
      <c r="X106" s="117"/>
      <c r="Y106" s="117"/>
      <c r="AE106" s="1">
        <f t="shared" si="73"/>
        <v>18680</v>
      </c>
      <c r="AF106" s="1">
        <f t="shared" si="74"/>
        <v>6.3630335627464618E-2</v>
      </c>
      <c r="AG106" s="1">
        <f t="shared" si="75"/>
        <v>6.3135061761270858E-2</v>
      </c>
      <c r="AH106" s="1">
        <f t="shared" si="76"/>
        <v>-9.7205973984819533E-3</v>
      </c>
      <c r="AI106" s="1">
        <f t="shared" si="77"/>
        <v>-5.1079356323378566E-3</v>
      </c>
      <c r="AJ106" s="1">
        <f t="shared" si="78"/>
        <v>2.6091006424106739E-6</v>
      </c>
      <c r="AK106" s="1">
        <f t="shared" si="79"/>
        <v>-9.7205973984819533E-3</v>
      </c>
      <c r="AL106" s="15">
        <f t="shared" si="88"/>
        <v>2.6091006424106738E-5</v>
      </c>
      <c r="AM106" s="1">
        <f t="shared" si="80"/>
        <v>-4.6126617661441027E-3</v>
      </c>
      <c r="AN106" s="1">
        <f t="shared" si="81"/>
        <v>1.3789243900364494</v>
      </c>
      <c r="AO106" s="1">
        <f t="shared" si="82"/>
        <v>-0.91107595535805108</v>
      </c>
      <c r="AP106" s="1">
        <f t="shared" si="83"/>
        <v>-0.59806139278772619</v>
      </c>
      <c r="AQ106" s="1">
        <f t="shared" si="84"/>
        <v>-1.0060453506718294</v>
      </c>
      <c r="AR106" s="1">
        <f t="shared" si="85"/>
        <v>-0.55023377546890684</v>
      </c>
      <c r="AS106" s="1">
        <f t="shared" si="90"/>
        <v>5.8357848580560896</v>
      </c>
      <c r="AT106" s="1">
        <f t="shared" si="90"/>
        <v>5.844659856093279</v>
      </c>
      <c r="AU106" s="1">
        <f t="shared" si="90"/>
        <v>5.8584610452914374</v>
      </c>
      <c r="AV106" s="1">
        <f t="shared" si="90"/>
        <v>5.8797542064578172</v>
      </c>
      <c r="AW106" s="1">
        <f t="shared" si="90"/>
        <v>5.912235152013853</v>
      </c>
      <c r="AX106" s="1">
        <f t="shared" si="90"/>
        <v>5.9610171082309806</v>
      </c>
      <c r="AY106" s="1">
        <f t="shared" si="90"/>
        <v>6.0328563412907208</v>
      </c>
      <c r="AZ106" s="1">
        <f t="shared" si="86"/>
        <v>6.1364042658747557</v>
      </c>
    </row>
    <row r="107" spans="1:52" x14ac:dyDescent="0.2">
      <c r="A107" s="42" t="s">
        <v>94</v>
      </c>
      <c r="B107" s="35" t="s">
        <v>52</v>
      </c>
      <c r="C107" s="43">
        <v>46960.290999999997</v>
      </c>
      <c r="D107" s="43"/>
      <c r="E107" s="1">
        <f t="shared" si="68"/>
        <v>15921.644531287044</v>
      </c>
      <c r="F107" s="1">
        <f t="shared" si="69"/>
        <v>15921.5</v>
      </c>
      <c r="G107" s="2">
        <f t="shared" ref="G107:G170" si="91">+C107-(C$7+F107*C$8)+T107*I$9</f>
        <v>5.9112619994266424E-2</v>
      </c>
      <c r="I107" s="1">
        <f t="shared" si="87"/>
        <v>5.9112619994266424E-2</v>
      </c>
      <c r="M107" s="1">
        <f t="shared" si="70"/>
        <v>4.9783976028615243E-2</v>
      </c>
      <c r="N107" s="37">
        <f t="shared" si="71"/>
        <v>31941.790999999997</v>
      </c>
      <c r="O107" s="1">
        <f t="shared" si="72"/>
        <v>8.702359823788021E-5</v>
      </c>
      <c r="Q107" s="117"/>
      <c r="R107" s="117"/>
      <c r="S107" s="117">
        <v>0.1</v>
      </c>
      <c r="T107" s="151"/>
      <c r="U107" s="117"/>
      <c r="V107" s="117"/>
      <c r="W107" s="117"/>
      <c r="X107" s="117"/>
      <c r="Y107" s="117"/>
      <c r="AE107" s="1">
        <f t="shared" si="73"/>
        <v>15921.5</v>
      </c>
      <c r="AF107" s="1">
        <f t="shared" si="74"/>
        <v>4.2103198040768723E-2</v>
      </c>
      <c r="AG107" s="1">
        <f t="shared" si="75"/>
        <v>6.6793397982112951E-2</v>
      </c>
      <c r="AH107" s="1">
        <f t="shared" si="76"/>
        <v>9.3286439656511816E-3</v>
      </c>
      <c r="AI107" s="1">
        <f t="shared" si="77"/>
        <v>1.7009421953497701E-2</v>
      </c>
      <c r="AJ107" s="1">
        <f t="shared" si="78"/>
        <v>2.8932043519212956E-5</v>
      </c>
      <c r="AK107" s="1">
        <f t="shared" si="79"/>
        <v>9.3286439656511816E-3</v>
      </c>
      <c r="AL107" s="15">
        <f t="shared" si="88"/>
        <v>2.8932043519212954E-4</v>
      </c>
      <c r="AM107" s="1">
        <f t="shared" si="80"/>
        <v>-7.6807779878465222E-3</v>
      </c>
      <c r="AN107" s="1">
        <f t="shared" si="81"/>
        <v>0.58402443101001433</v>
      </c>
      <c r="AO107" s="1">
        <f t="shared" si="82"/>
        <v>-0.7194029507733507</v>
      </c>
      <c r="AP107" s="1">
        <f t="shared" si="83"/>
        <v>-0.57290963415808249</v>
      </c>
      <c r="AQ107" s="1">
        <f t="shared" si="84"/>
        <v>-2.1988090242904086</v>
      </c>
      <c r="AR107" s="1">
        <f t="shared" si="85"/>
        <v>-1.961868801166087</v>
      </c>
      <c r="AS107" s="1">
        <f t="shared" si="90"/>
        <v>4.9201389570964302</v>
      </c>
      <c r="AT107" s="1">
        <f t="shared" si="90"/>
        <v>4.9201655616251641</v>
      </c>
      <c r="AU107" s="1">
        <f t="shared" si="90"/>
        <v>4.9203476443716676</v>
      </c>
      <c r="AV107" s="1">
        <f t="shared" si="90"/>
        <v>4.9215896354282425</v>
      </c>
      <c r="AW107" s="1">
        <f t="shared" si="90"/>
        <v>4.9298749348156061</v>
      </c>
      <c r="AX107" s="1">
        <f t="shared" si="90"/>
        <v>4.9787293832229889</v>
      </c>
      <c r="AY107" s="1">
        <f t="shared" si="90"/>
        <v>5.1730993283479467</v>
      </c>
      <c r="AZ107" s="1">
        <f t="shared" si="86"/>
        <v>5.6129092982256319</v>
      </c>
    </row>
    <row r="108" spans="1:52" x14ac:dyDescent="0.2">
      <c r="A108" s="42" t="s">
        <v>101</v>
      </c>
      <c r="B108" s="35"/>
      <c r="C108" s="43">
        <v>48073.372000000003</v>
      </c>
      <c r="D108" s="43"/>
      <c r="E108" s="1">
        <f t="shared" si="68"/>
        <v>18643.145109826684</v>
      </c>
      <c r="F108" s="1">
        <f t="shared" si="69"/>
        <v>18643</v>
      </c>
      <c r="G108" s="2">
        <f t="shared" si="91"/>
        <v>5.9349240000301506E-2</v>
      </c>
      <c r="I108" s="1">
        <f t="shared" si="87"/>
        <v>5.9349240000301506E-2</v>
      </c>
      <c r="M108" s="1">
        <f t="shared" si="70"/>
        <v>6.7979451574329344E-2</v>
      </c>
      <c r="N108" s="37">
        <f t="shared" si="71"/>
        <v>33054.872000000003</v>
      </c>
      <c r="O108" s="1">
        <f t="shared" si="72"/>
        <v>7.4480551812484058E-5</v>
      </c>
      <c r="Q108" s="117"/>
      <c r="R108" s="117"/>
      <c r="S108" s="117">
        <v>0.1</v>
      </c>
      <c r="T108" s="151"/>
      <c r="U108" s="117"/>
      <c r="V108" s="117"/>
      <c r="W108" s="117"/>
      <c r="X108" s="117"/>
      <c r="Y108" s="117"/>
      <c r="AE108" s="1">
        <f t="shared" si="73"/>
        <v>18643</v>
      </c>
      <c r="AF108" s="1">
        <f t="shared" si="74"/>
        <v>6.3249398372938692E-2</v>
      </c>
      <c r="AG108" s="1">
        <f t="shared" si="75"/>
        <v>6.4079293201692158E-2</v>
      </c>
      <c r="AH108" s="1">
        <f t="shared" si="76"/>
        <v>-8.6302115740278379E-3</v>
      </c>
      <c r="AI108" s="1">
        <f t="shared" si="77"/>
        <v>-3.9001583726371858E-3</v>
      </c>
      <c r="AJ108" s="1">
        <f t="shared" si="78"/>
        <v>1.5211235331651941E-6</v>
      </c>
      <c r="AK108" s="1">
        <f t="shared" si="79"/>
        <v>-8.6302115740278379E-3</v>
      </c>
      <c r="AL108" s="15">
        <f t="shared" si="88"/>
        <v>1.5211235331651941E-5</v>
      </c>
      <c r="AM108" s="1">
        <f t="shared" si="80"/>
        <v>-4.7300532013906495E-3</v>
      </c>
      <c r="AN108" s="1">
        <f t="shared" si="81"/>
        <v>1.3563671034097291</v>
      </c>
      <c r="AO108" s="1">
        <f t="shared" si="82"/>
        <v>-0.92580973984190629</v>
      </c>
      <c r="AP108" s="1">
        <f t="shared" si="83"/>
        <v>-0.61177088073481367</v>
      </c>
      <c r="AQ108" s="1">
        <f t="shared" si="84"/>
        <v>-1.0433309707785048</v>
      </c>
      <c r="AR108" s="1">
        <f t="shared" si="85"/>
        <v>-0.574775419712934</v>
      </c>
      <c r="AS108" s="1">
        <f t="shared" si="90"/>
        <v>5.8165317573791109</v>
      </c>
      <c r="AT108" s="1">
        <f t="shared" si="90"/>
        <v>5.8254909357982347</v>
      </c>
      <c r="AU108" s="1">
        <f t="shared" si="90"/>
        <v>5.8395488619915863</v>
      </c>
      <c r="AV108" s="1">
        <f t="shared" si="90"/>
        <v>5.8614209457540225</v>
      </c>
      <c r="AW108" s="1">
        <f t="shared" si="90"/>
        <v>5.8950339130939193</v>
      </c>
      <c r="AX108" s="1">
        <f t="shared" si="90"/>
        <v>5.9458201836483449</v>
      </c>
      <c r="AY108" s="1">
        <f t="shared" si="90"/>
        <v>6.0209193701330523</v>
      </c>
      <c r="AZ108" s="1">
        <f t="shared" si="86"/>
        <v>6.1293825824225117</v>
      </c>
    </row>
    <row r="109" spans="1:52" x14ac:dyDescent="0.2">
      <c r="A109" s="42" t="s">
        <v>101</v>
      </c>
      <c r="B109" s="35"/>
      <c r="C109" s="43">
        <v>48073.373299999999</v>
      </c>
      <c r="D109" s="43"/>
      <c r="E109" s="1">
        <f t="shared" si="68"/>
        <v>18643.148288347154</v>
      </c>
      <c r="F109" s="1">
        <f t="shared" si="69"/>
        <v>18643</v>
      </c>
      <c r="G109" s="2">
        <f t="shared" si="91"/>
        <v>6.0649239996564575E-2</v>
      </c>
      <c r="I109" s="1">
        <f t="shared" si="87"/>
        <v>6.0649239996564575E-2</v>
      </c>
      <c r="M109" s="1">
        <f t="shared" si="70"/>
        <v>6.7979451574329344E-2</v>
      </c>
      <c r="N109" s="37">
        <f t="shared" si="71"/>
        <v>33054.873299999999</v>
      </c>
      <c r="O109" s="1">
        <f t="shared" si="72"/>
        <v>5.3732001774796672E-5</v>
      </c>
      <c r="Q109" s="117"/>
      <c r="R109" s="117"/>
      <c r="S109" s="117">
        <v>0.1</v>
      </c>
      <c r="T109" s="151"/>
      <c r="U109" s="117"/>
      <c r="V109" s="117"/>
      <c r="W109" s="117"/>
      <c r="X109" s="117"/>
      <c r="Y109" s="117"/>
      <c r="AE109" s="1">
        <f t="shared" si="73"/>
        <v>18643</v>
      </c>
      <c r="AF109" s="1">
        <f t="shared" si="74"/>
        <v>6.3249398372938692E-2</v>
      </c>
      <c r="AG109" s="1">
        <f t="shared" si="75"/>
        <v>6.5379293197955227E-2</v>
      </c>
      <c r="AH109" s="1">
        <f t="shared" si="76"/>
        <v>-7.3302115777647697E-3</v>
      </c>
      <c r="AI109" s="1">
        <f t="shared" si="77"/>
        <v>-2.6001583763741176E-3</v>
      </c>
      <c r="AJ109" s="1">
        <f t="shared" si="78"/>
        <v>6.7608235822284879E-7</v>
      </c>
      <c r="AK109" s="1">
        <f t="shared" si="79"/>
        <v>-7.3302115777647697E-3</v>
      </c>
      <c r="AL109" s="15">
        <f t="shared" si="88"/>
        <v>6.7608235822284879E-6</v>
      </c>
      <c r="AM109" s="1">
        <f t="shared" si="80"/>
        <v>-4.7300532013906495E-3</v>
      </c>
      <c r="AN109" s="1">
        <f t="shared" si="81"/>
        <v>1.3563671034097291</v>
      </c>
      <c r="AO109" s="1">
        <f t="shared" si="82"/>
        <v>-0.92580973984190629</v>
      </c>
      <c r="AP109" s="1">
        <f t="shared" si="83"/>
        <v>-0.61177088073481367</v>
      </c>
      <c r="AQ109" s="1">
        <f t="shared" si="84"/>
        <v>-1.0433309707785048</v>
      </c>
      <c r="AR109" s="1">
        <f t="shared" si="85"/>
        <v>-0.574775419712934</v>
      </c>
      <c r="AS109" s="1">
        <f t="shared" si="90"/>
        <v>5.8165317573791109</v>
      </c>
      <c r="AT109" s="1">
        <f t="shared" si="90"/>
        <v>5.8254909357982347</v>
      </c>
      <c r="AU109" s="1">
        <f t="shared" si="90"/>
        <v>5.8395488619915863</v>
      </c>
      <c r="AV109" s="1">
        <f t="shared" si="90"/>
        <v>5.8614209457540225</v>
      </c>
      <c r="AW109" s="1">
        <f t="shared" si="90"/>
        <v>5.8950339130939193</v>
      </c>
      <c r="AX109" s="1">
        <f t="shared" si="90"/>
        <v>5.9458201836483449</v>
      </c>
      <c r="AY109" s="1">
        <f t="shared" si="90"/>
        <v>6.0209193701330523</v>
      </c>
      <c r="AZ109" s="1">
        <f t="shared" si="86"/>
        <v>6.1293825824225117</v>
      </c>
    </row>
    <row r="110" spans="1:52" x14ac:dyDescent="0.2">
      <c r="A110" s="42" t="s">
        <v>109</v>
      </c>
      <c r="B110" s="35"/>
      <c r="C110" s="43">
        <v>48122.453999999998</v>
      </c>
      <c r="D110" s="43"/>
      <c r="E110" s="1">
        <f t="shared" si="68"/>
        <v>18763.151372979024</v>
      </c>
      <c r="F110" s="1">
        <f t="shared" si="69"/>
        <v>18763</v>
      </c>
      <c r="G110" s="2">
        <f t="shared" si="91"/>
        <v>6.1910839998745359E-2</v>
      </c>
      <c r="I110" s="1">
        <f t="shared" si="87"/>
        <v>6.1910839998745359E-2</v>
      </c>
      <c r="M110" s="1">
        <f t="shared" si="70"/>
        <v>6.8835772752100455E-2</v>
      </c>
      <c r="N110" s="37">
        <f t="shared" si="71"/>
        <v>33103.953999999998</v>
      </c>
      <c r="O110" s="1">
        <f t="shared" si="72"/>
        <v>4.7954693638490181E-5</v>
      </c>
      <c r="Q110" s="117"/>
      <c r="R110" s="117"/>
      <c r="S110" s="117">
        <v>0.1</v>
      </c>
      <c r="T110" s="151"/>
      <c r="U110" s="117"/>
      <c r="V110" s="117"/>
      <c r="W110" s="117"/>
      <c r="X110" s="117"/>
      <c r="Y110" s="117"/>
      <c r="AE110" s="1">
        <f t="shared" si="73"/>
        <v>18763</v>
      </c>
      <c r="AF110" s="1">
        <f t="shared" si="74"/>
        <v>6.4498351619611996E-2</v>
      </c>
      <c r="AG110" s="1">
        <f t="shared" si="75"/>
        <v>6.6248261131233818E-2</v>
      </c>
      <c r="AH110" s="1">
        <f t="shared" si="76"/>
        <v>-6.9249327533550953E-3</v>
      </c>
      <c r="AI110" s="1">
        <f t="shared" si="77"/>
        <v>-2.5875116208666366E-3</v>
      </c>
      <c r="AJ110" s="1">
        <f t="shared" si="78"/>
        <v>6.6952163881198891E-7</v>
      </c>
      <c r="AK110" s="1">
        <f t="shared" si="79"/>
        <v>-6.9249327533550953E-3</v>
      </c>
      <c r="AL110" s="15">
        <f t="shared" si="88"/>
        <v>6.6952163881198886E-6</v>
      </c>
      <c r="AM110" s="1">
        <f t="shared" si="80"/>
        <v>-4.3374211324884631E-3</v>
      </c>
      <c r="AN110" s="1">
        <f t="shared" si="81"/>
        <v>1.4298496757048915</v>
      </c>
      <c r="AO110" s="1">
        <f t="shared" si="82"/>
        <v>-0.87146859232240648</v>
      </c>
      <c r="AP110" s="1">
        <f t="shared" si="83"/>
        <v>-0.56257477654449628</v>
      </c>
      <c r="AQ110" s="1">
        <f t="shared" si="84"/>
        <v>-0.91834750988255442</v>
      </c>
      <c r="AR110" s="1">
        <f t="shared" si="85"/>
        <v>-0.49442012696660886</v>
      </c>
      <c r="AS110" s="1">
        <f t="shared" si="90"/>
        <v>5.8798815592950229</v>
      </c>
      <c r="AT110" s="1">
        <f t="shared" si="90"/>
        <v>5.8884444676693608</v>
      </c>
      <c r="AU110" s="1">
        <f t="shared" si="90"/>
        <v>5.9015114149253503</v>
      </c>
      <c r="AV110" s="1">
        <f t="shared" si="90"/>
        <v>5.9213211912000974</v>
      </c>
      <c r="AW110" s="1">
        <f t="shared" si="90"/>
        <v>5.9510755238051276</v>
      </c>
      <c r="AX110" s="1">
        <f t="shared" si="90"/>
        <v>5.99520922280111</v>
      </c>
      <c r="AY110" s="1">
        <f t="shared" si="90"/>
        <v>6.0596520769927178</v>
      </c>
      <c r="AZ110" s="1">
        <f t="shared" si="86"/>
        <v>6.152155609835197</v>
      </c>
    </row>
    <row r="111" spans="1:52" x14ac:dyDescent="0.2">
      <c r="A111" s="42" t="s">
        <v>101</v>
      </c>
      <c r="B111" s="35" t="s">
        <v>52</v>
      </c>
      <c r="C111" s="43">
        <v>48072.352400000003</v>
      </c>
      <c r="D111" s="43"/>
      <c r="E111" s="1">
        <f t="shared" si="68"/>
        <v>18640.652171765683</v>
      </c>
      <c r="F111" s="1">
        <f t="shared" si="69"/>
        <v>18640.5</v>
      </c>
      <c r="G111" s="2">
        <f t="shared" si="91"/>
        <v>6.2237539998022839E-2</v>
      </c>
      <c r="I111" s="1">
        <f t="shared" si="87"/>
        <v>6.2237539998022839E-2</v>
      </c>
      <c r="M111" s="1">
        <f t="shared" si="70"/>
        <v>6.7961660069512139E-2</v>
      </c>
      <c r="N111" s="37">
        <f t="shared" si="71"/>
        <v>33053.852400000003</v>
      </c>
      <c r="O111" s="1">
        <f t="shared" si="72"/>
        <v>3.2765550592826664E-5</v>
      </c>
      <c r="Q111" s="117"/>
      <c r="R111" s="117"/>
      <c r="S111" s="117">
        <v>0.1</v>
      </c>
      <c r="T111" s="151"/>
      <c r="U111" s="117"/>
      <c r="V111" s="117"/>
      <c r="W111" s="117"/>
      <c r="X111" s="117"/>
      <c r="Y111" s="117"/>
      <c r="AE111" s="1">
        <f t="shared" si="73"/>
        <v>18640.5</v>
      </c>
      <c r="AF111" s="1">
        <f t="shared" si="74"/>
        <v>6.3223793092279199E-2</v>
      </c>
      <c r="AG111" s="1">
        <f t="shared" si="75"/>
        <v>6.697540697525578E-2</v>
      </c>
      <c r="AH111" s="1">
        <f t="shared" si="76"/>
        <v>-5.7241200714892998E-3</v>
      </c>
      <c r="AI111" s="1">
        <f t="shared" si="77"/>
        <v>-9.862530942563591E-4</v>
      </c>
      <c r="AJ111" s="1">
        <f t="shared" si="78"/>
        <v>9.7269516593024272E-8</v>
      </c>
      <c r="AK111" s="1">
        <f t="shared" si="79"/>
        <v>-5.7241200714892998E-3</v>
      </c>
      <c r="AL111" s="15">
        <f t="shared" si="88"/>
        <v>9.7269516593024266E-7</v>
      </c>
      <c r="AM111" s="1">
        <f t="shared" si="80"/>
        <v>-4.7378669772329433E-3</v>
      </c>
      <c r="AN111" s="1">
        <f t="shared" si="81"/>
        <v>1.3548491005685586</v>
      </c>
      <c r="AO111" s="1">
        <f t="shared" si="82"/>
        <v>-0.92674413293835278</v>
      </c>
      <c r="AP111" s="1">
        <f t="shared" si="83"/>
        <v>-0.6126526248481885</v>
      </c>
      <c r="AQ111" s="1">
        <f t="shared" si="84"/>
        <v>-1.0458105083837725</v>
      </c>
      <c r="AR111" s="1">
        <f t="shared" si="85"/>
        <v>-0.57642594393712487</v>
      </c>
      <c r="AS111" s="1">
        <f t="shared" ref="AS111:AY120" si="92">$AZ111+$AG$7*SIN(AT111)</f>
        <v>5.8152400232268455</v>
      </c>
      <c r="AT111" s="1">
        <f t="shared" si="92"/>
        <v>5.8242037029584868</v>
      </c>
      <c r="AU111" s="1">
        <f t="shared" si="92"/>
        <v>5.8382774161903122</v>
      </c>
      <c r="AV111" s="1">
        <f t="shared" si="92"/>
        <v>5.8601867591893217</v>
      </c>
      <c r="AW111" s="1">
        <f t="shared" si="92"/>
        <v>5.8938743010139465</v>
      </c>
      <c r="AX111" s="1">
        <f t="shared" si="92"/>
        <v>5.9447944247258073</v>
      </c>
      <c r="AY111" s="1">
        <f t="shared" si="92"/>
        <v>6.0201130081836371</v>
      </c>
      <c r="AZ111" s="1">
        <f t="shared" si="86"/>
        <v>6.1289081443514135</v>
      </c>
    </row>
    <row r="112" spans="1:52" x14ac:dyDescent="0.2">
      <c r="A112" s="42" t="s">
        <v>101</v>
      </c>
      <c r="B112" s="35"/>
      <c r="C112" s="43">
        <v>48089.325799999999</v>
      </c>
      <c r="D112" s="43"/>
      <c r="E112" s="1">
        <f t="shared" si="68"/>
        <v>18682.152402135056</v>
      </c>
      <c r="F112" s="1">
        <f t="shared" si="69"/>
        <v>18682</v>
      </c>
      <c r="G112" s="2">
        <f t="shared" si="91"/>
        <v>6.2331759996595792E-2</v>
      </c>
      <c r="I112" s="1">
        <f t="shared" si="87"/>
        <v>6.2331759996595792E-2</v>
      </c>
      <c r="M112" s="1">
        <f t="shared" si="70"/>
        <v>6.8257255471245309E-2</v>
      </c>
      <c r="N112" s="37">
        <f t="shared" si="71"/>
        <v>33070.825799999999</v>
      </c>
      <c r="O112" s="1">
        <f t="shared" si="72"/>
        <v>3.5111496620091902E-5</v>
      </c>
      <c r="Q112" s="117"/>
      <c r="R112" s="117"/>
      <c r="S112" s="117">
        <v>0.1</v>
      </c>
      <c r="T112" s="151"/>
      <c r="U112" s="117"/>
      <c r="V112" s="117"/>
      <c r="W112" s="117"/>
      <c r="X112" s="117"/>
      <c r="Y112" s="117"/>
      <c r="AE112" s="1">
        <f t="shared" si="73"/>
        <v>18682</v>
      </c>
      <c r="AF112" s="1">
        <f t="shared" si="74"/>
        <v>6.3651032494396118E-2</v>
      </c>
      <c r="AG112" s="1">
        <f t="shared" si="75"/>
        <v>6.6937982973444984E-2</v>
      </c>
      <c r="AH112" s="1">
        <f t="shared" si="76"/>
        <v>-5.925495474649517E-3</v>
      </c>
      <c r="AI112" s="1">
        <f t="shared" si="77"/>
        <v>-1.3192724978003251E-3</v>
      </c>
      <c r="AJ112" s="1">
        <f t="shared" si="78"/>
        <v>1.7404799234523088E-7</v>
      </c>
      <c r="AK112" s="1">
        <f t="shared" si="79"/>
        <v>-5.925495474649517E-3</v>
      </c>
      <c r="AL112" s="15">
        <f t="shared" si="88"/>
        <v>1.7404799234523086E-6</v>
      </c>
      <c r="AM112" s="1">
        <f t="shared" si="80"/>
        <v>-4.6062229768491962E-3</v>
      </c>
      <c r="AN112" s="1">
        <f t="shared" si="81"/>
        <v>1.3801478221003229</v>
      </c>
      <c r="AO112" s="1">
        <f t="shared" si="82"/>
        <v>-0.91023019825671414</v>
      </c>
      <c r="AP112" s="1">
        <f t="shared" si="83"/>
        <v>-0.59728448519953314</v>
      </c>
      <c r="AQ112" s="1">
        <f t="shared" si="84"/>
        <v>-1.0039983588191717</v>
      </c>
      <c r="AR112" s="1">
        <f t="shared" si="85"/>
        <v>-0.54890115878765189</v>
      </c>
      <c r="AS112" s="1">
        <f t="shared" si="92"/>
        <v>5.836832757574661</v>
      </c>
      <c r="AT112" s="1">
        <f t="shared" si="92"/>
        <v>5.8457022574574111</v>
      </c>
      <c r="AU112" s="1">
        <f t="shared" si="92"/>
        <v>5.8594883328487013</v>
      </c>
      <c r="AV112" s="1">
        <f t="shared" si="92"/>
        <v>5.8807487396788902</v>
      </c>
      <c r="AW112" s="1">
        <f t="shared" si="92"/>
        <v>5.9131669980283252</v>
      </c>
      <c r="AX112" s="1">
        <f t="shared" si="92"/>
        <v>5.9618393873044759</v>
      </c>
      <c r="AY112" s="1">
        <f t="shared" si="92"/>
        <v>6.0335017305927892</v>
      </c>
      <c r="AZ112" s="1">
        <f t="shared" si="86"/>
        <v>6.1367838163316346</v>
      </c>
    </row>
    <row r="113" spans="1:52" x14ac:dyDescent="0.2">
      <c r="A113" s="42" t="s">
        <v>101</v>
      </c>
      <c r="B113" s="35"/>
      <c r="C113" s="43">
        <v>48091.370999999999</v>
      </c>
      <c r="D113" s="43"/>
      <c r="E113" s="1">
        <f t="shared" si="68"/>
        <v>18687.152948351577</v>
      </c>
      <c r="F113" s="1">
        <f t="shared" si="69"/>
        <v>18687</v>
      </c>
      <c r="G113" s="2">
        <f t="shared" si="91"/>
        <v>6.255515999509953E-2</v>
      </c>
      <c r="I113" s="1">
        <f t="shared" si="87"/>
        <v>6.255515999509953E-2</v>
      </c>
      <c r="M113" s="1">
        <f t="shared" si="70"/>
        <v>6.8292906210447618E-2</v>
      </c>
      <c r="N113" s="37">
        <f t="shared" si="71"/>
        <v>33072.870999999999</v>
      </c>
      <c r="O113" s="1">
        <f t="shared" si="72"/>
        <v>3.2921731631741314E-5</v>
      </c>
      <c r="Q113" s="117"/>
      <c r="R113" s="117"/>
      <c r="S113" s="117">
        <v>0.1</v>
      </c>
      <c r="T113" s="151"/>
      <c r="U113" s="117"/>
      <c r="V113" s="117"/>
      <c r="W113" s="117"/>
      <c r="X113" s="117"/>
      <c r="Y113" s="117"/>
      <c r="AE113" s="1">
        <f t="shared" si="73"/>
        <v>18687</v>
      </c>
      <c r="AF113" s="1">
        <f t="shared" si="74"/>
        <v>6.3702822078941845E-2</v>
      </c>
      <c r="AG113" s="1">
        <f t="shared" si="75"/>
        <v>6.7145244126605302E-2</v>
      </c>
      <c r="AH113" s="1">
        <f t="shared" si="76"/>
        <v>-5.7377462153480885E-3</v>
      </c>
      <c r="AI113" s="1">
        <f t="shared" si="77"/>
        <v>-1.1476620838423157E-3</v>
      </c>
      <c r="AJ113" s="1">
        <f t="shared" si="78"/>
        <v>1.3171282586892865E-7</v>
      </c>
      <c r="AK113" s="1">
        <f t="shared" si="79"/>
        <v>-5.7377462153480885E-3</v>
      </c>
      <c r="AL113" s="15">
        <f t="shared" si="88"/>
        <v>1.3171282586892865E-6</v>
      </c>
      <c r="AM113" s="1">
        <f t="shared" si="80"/>
        <v>-4.5900841315057736E-3</v>
      </c>
      <c r="AN113" s="1">
        <f t="shared" si="81"/>
        <v>1.3832078891569199</v>
      </c>
      <c r="AO113" s="1">
        <f t="shared" si="82"/>
        <v>-0.90809317116955868</v>
      </c>
      <c r="AP113" s="1">
        <f t="shared" si="83"/>
        <v>-0.59532582389443522</v>
      </c>
      <c r="AQ113" s="1">
        <f t="shared" si="84"/>
        <v>-0.99886665684099851</v>
      </c>
      <c r="AR113" s="1">
        <f t="shared" si="85"/>
        <v>-0.54556692479865565</v>
      </c>
      <c r="AS113" s="1">
        <f t="shared" si="92"/>
        <v>5.8394557144819768</v>
      </c>
      <c r="AT113" s="1">
        <f t="shared" si="92"/>
        <v>5.8483110388960746</v>
      </c>
      <c r="AU113" s="1">
        <f t="shared" si="92"/>
        <v>5.862058773599097</v>
      </c>
      <c r="AV113" s="1">
        <f t="shared" si="92"/>
        <v>5.8832366419437232</v>
      </c>
      <c r="AW113" s="1">
        <f t="shared" si="92"/>
        <v>5.9154975177593787</v>
      </c>
      <c r="AX113" s="1">
        <f t="shared" si="92"/>
        <v>5.9638954480054576</v>
      </c>
      <c r="AY113" s="1">
        <f t="shared" si="92"/>
        <v>6.0351152688583474</v>
      </c>
      <c r="AZ113" s="1">
        <f t="shared" si="86"/>
        <v>6.1377326924738291</v>
      </c>
    </row>
    <row r="114" spans="1:52" x14ac:dyDescent="0.2">
      <c r="A114" s="42" t="s">
        <v>101</v>
      </c>
      <c r="B114" s="35" t="s">
        <v>52</v>
      </c>
      <c r="C114" s="43">
        <v>48072.3531</v>
      </c>
      <c r="D114" s="43"/>
      <c r="E114" s="1">
        <f t="shared" si="68"/>
        <v>18640.653883276704</v>
      </c>
      <c r="F114" s="1">
        <f t="shared" si="69"/>
        <v>18640.5</v>
      </c>
      <c r="G114" s="2">
        <f t="shared" si="91"/>
        <v>6.2937539994891267E-2</v>
      </c>
      <c r="I114" s="1">
        <f t="shared" si="87"/>
        <v>6.2937539994891267E-2</v>
      </c>
      <c r="M114" s="1">
        <f t="shared" si="70"/>
        <v>6.7961660069512139E-2</v>
      </c>
      <c r="N114" s="37">
        <f t="shared" si="71"/>
        <v>33053.8531</v>
      </c>
      <c r="O114" s="1">
        <f t="shared" si="72"/>
        <v>2.5241782524208437E-5</v>
      </c>
      <c r="Q114" s="117"/>
      <c r="R114" s="117"/>
      <c r="S114" s="117">
        <v>0.1</v>
      </c>
      <c r="T114" s="151"/>
      <c r="U114" s="117"/>
      <c r="V114" s="117"/>
      <c r="W114" s="117"/>
      <c r="X114" s="117"/>
      <c r="Y114" s="117"/>
      <c r="AE114" s="1">
        <f t="shared" si="73"/>
        <v>18640.5</v>
      </c>
      <c r="AF114" s="1">
        <f t="shared" si="74"/>
        <v>6.3223793092279199E-2</v>
      </c>
      <c r="AG114" s="1">
        <f t="shared" si="75"/>
        <v>6.7675406972124208E-2</v>
      </c>
      <c r="AH114" s="1">
        <f t="shared" si="76"/>
        <v>-5.024120074620872E-3</v>
      </c>
      <c r="AI114" s="1">
        <f t="shared" si="77"/>
        <v>-2.8625309738793125E-4</v>
      </c>
      <c r="AJ114" s="1">
        <f t="shared" si="78"/>
        <v>8.1940835764184462E-9</v>
      </c>
      <c r="AK114" s="1">
        <f t="shared" si="79"/>
        <v>-5.024120074620872E-3</v>
      </c>
      <c r="AL114" s="15">
        <f t="shared" si="88"/>
        <v>8.1940835764184459E-8</v>
      </c>
      <c r="AM114" s="1">
        <f t="shared" si="80"/>
        <v>-4.7378669772329433E-3</v>
      </c>
      <c r="AN114" s="1">
        <f t="shared" si="81"/>
        <v>1.3548491005685586</v>
      </c>
      <c r="AO114" s="1">
        <f t="shared" si="82"/>
        <v>-0.92674413293835278</v>
      </c>
      <c r="AP114" s="1">
        <f t="shared" si="83"/>
        <v>-0.6126526248481885</v>
      </c>
      <c r="AQ114" s="1">
        <f t="shared" si="84"/>
        <v>-1.0458105083837725</v>
      </c>
      <c r="AR114" s="1">
        <f t="shared" si="85"/>
        <v>-0.57642594393712487</v>
      </c>
      <c r="AS114" s="1">
        <f t="shared" si="92"/>
        <v>5.8152400232268455</v>
      </c>
      <c r="AT114" s="1">
        <f t="shared" si="92"/>
        <v>5.8242037029584868</v>
      </c>
      <c r="AU114" s="1">
        <f t="shared" si="92"/>
        <v>5.8382774161903122</v>
      </c>
      <c r="AV114" s="1">
        <f t="shared" si="92"/>
        <v>5.8601867591893217</v>
      </c>
      <c r="AW114" s="1">
        <f t="shared" si="92"/>
        <v>5.8938743010139465</v>
      </c>
      <c r="AX114" s="1">
        <f t="shared" si="92"/>
        <v>5.9447944247258073</v>
      </c>
      <c r="AY114" s="1">
        <f t="shared" si="92"/>
        <v>6.0201130081836371</v>
      </c>
      <c r="AZ114" s="1">
        <f t="shared" si="86"/>
        <v>6.1289081443514135</v>
      </c>
    </row>
    <row r="115" spans="1:52" x14ac:dyDescent="0.2">
      <c r="A115" s="42" t="s">
        <v>101</v>
      </c>
      <c r="B115" s="35"/>
      <c r="C115" s="43">
        <v>48089.326500000003</v>
      </c>
      <c r="D115" s="43"/>
      <c r="E115" s="1">
        <f t="shared" si="68"/>
        <v>18682.154113646091</v>
      </c>
      <c r="F115" s="1">
        <f t="shared" si="69"/>
        <v>18682</v>
      </c>
      <c r="G115" s="2">
        <f t="shared" si="91"/>
        <v>6.3031760000740178E-2</v>
      </c>
      <c r="I115" s="1">
        <f t="shared" si="87"/>
        <v>6.3031760000740178E-2</v>
      </c>
      <c r="M115" s="1">
        <f t="shared" si="70"/>
        <v>6.8257255471245309E-2</v>
      </c>
      <c r="N115" s="37">
        <f t="shared" si="71"/>
        <v>33070.826500000003</v>
      </c>
      <c r="O115" s="1">
        <f t="shared" si="72"/>
        <v>2.7305802912269647E-5</v>
      </c>
      <c r="Q115" s="117"/>
      <c r="R115" s="117"/>
      <c r="S115" s="117">
        <v>0.1</v>
      </c>
      <c r="T115" s="151"/>
      <c r="U115" s="117"/>
      <c r="V115" s="117"/>
      <c r="W115" s="117"/>
      <c r="X115" s="117"/>
      <c r="Y115" s="117"/>
      <c r="AE115" s="1">
        <f t="shared" si="73"/>
        <v>18682</v>
      </c>
      <c r="AF115" s="1">
        <f t="shared" si="74"/>
        <v>6.3651032494396118E-2</v>
      </c>
      <c r="AG115" s="1">
        <f t="shared" si="75"/>
        <v>6.763798297758937E-2</v>
      </c>
      <c r="AH115" s="1">
        <f t="shared" si="76"/>
        <v>-5.2254954705051315E-3</v>
      </c>
      <c r="AI115" s="1">
        <f t="shared" si="77"/>
        <v>-6.1927249365593962E-4</v>
      </c>
      <c r="AJ115" s="1">
        <f t="shared" si="78"/>
        <v>3.8349842139884585E-8</v>
      </c>
      <c r="AK115" s="1">
        <f t="shared" si="79"/>
        <v>-5.2254954705051315E-3</v>
      </c>
      <c r="AL115" s="15">
        <f t="shared" si="88"/>
        <v>3.8349842139884579E-7</v>
      </c>
      <c r="AM115" s="1">
        <f t="shared" si="80"/>
        <v>-4.6062229768491962E-3</v>
      </c>
      <c r="AN115" s="1">
        <f t="shared" si="81"/>
        <v>1.3801478221003229</v>
      </c>
      <c r="AO115" s="1">
        <f t="shared" si="82"/>
        <v>-0.91023019825671414</v>
      </c>
      <c r="AP115" s="1">
        <f t="shared" si="83"/>
        <v>-0.59728448519953314</v>
      </c>
      <c r="AQ115" s="1">
        <f t="shared" si="84"/>
        <v>-1.0039983588191717</v>
      </c>
      <c r="AR115" s="1">
        <f t="shared" si="85"/>
        <v>-0.54890115878765189</v>
      </c>
      <c r="AS115" s="1">
        <f t="shared" si="92"/>
        <v>5.836832757574661</v>
      </c>
      <c r="AT115" s="1">
        <f t="shared" si="92"/>
        <v>5.8457022574574111</v>
      </c>
      <c r="AU115" s="1">
        <f t="shared" si="92"/>
        <v>5.8594883328487013</v>
      </c>
      <c r="AV115" s="1">
        <f t="shared" si="92"/>
        <v>5.8807487396788902</v>
      </c>
      <c r="AW115" s="1">
        <f t="shared" si="92"/>
        <v>5.9131669980283252</v>
      </c>
      <c r="AX115" s="1">
        <f t="shared" si="92"/>
        <v>5.9618393873044759</v>
      </c>
      <c r="AY115" s="1">
        <f t="shared" si="92"/>
        <v>6.0335017305927892</v>
      </c>
      <c r="AZ115" s="1">
        <f t="shared" si="86"/>
        <v>6.1367838163316346</v>
      </c>
    </row>
    <row r="116" spans="1:52" x14ac:dyDescent="0.2">
      <c r="A116" s="42" t="s">
        <v>109</v>
      </c>
      <c r="B116" s="35"/>
      <c r="C116" s="43">
        <v>48120.411</v>
      </c>
      <c r="D116" s="43"/>
      <c r="E116" s="1">
        <f t="shared" si="68"/>
        <v>18758.156205797164</v>
      </c>
      <c r="F116" s="1">
        <f t="shared" si="69"/>
        <v>18758</v>
      </c>
      <c r="G116" s="2">
        <f t="shared" si="91"/>
        <v>6.3887439995596651E-2</v>
      </c>
      <c r="I116" s="1">
        <f t="shared" si="87"/>
        <v>6.3887439995596651E-2</v>
      </c>
      <c r="M116" s="1">
        <f t="shared" si="70"/>
        <v>6.8800001604777436E-2</v>
      </c>
      <c r="N116" s="37">
        <f t="shared" si="71"/>
        <v>33101.911</v>
      </c>
      <c r="O116" s="1">
        <f t="shared" si="72"/>
        <v>2.4133261563996903E-5</v>
      </c>
      <c r="Q116" s="117"/>
      <c r="R116" s="117"/>
      <c r="S116" s="117">
        <v>0.1</v>
      </c>
      <c r="T116" s="151"/>
      <c r="U116" s="117"/>
      <c r="V116" s="117"/>
      <c r="W116" s="117"/>
      <c r="X116" s="117"/>
      <c r="Y116" s="117"/>
      <c r="AE116" s="1">
        <f t="shared" si="73"/>
        <v>18758</v>
      </c>
      <c r="AF116" s="1">
        <f t="shared" si="74"/>
        <v>6.4445535026774095E-2</v>
      </c>
      <c r="AG116" s="1">
        <f t="shared" si="75"/>
        <v>6.8241906573599992E-2</v>
      </c>
      <c r="AH116" s="1">
        <f t="shared" si="76"/>
        <v>-4.912561609180785E-3</v>
      </c>
      <c r="AI116" s="1">
        <f t="shared" si="77"/>
        <v>-5.5809503117744408E-4</v>
      </c>
      <c r="AJ116" s="1">
        <f t="shared" si="78"/>
        <v>3.1147006382495227E-8</v>
      </c>
      <c r="AK116" s="1">
        <f t="shared" si="79"/>
        <v>-4.912561609180785E-3</v>
      </c>
      <c r="AL116" s="15">
        <f t="shared" si="88"/>
        <v>3.1147006382495227E-7</v>
      </c>
      <c r="AM116" s="1">
        <f t="shared" si="80"/>
        <v>-4.35446657800334E-3</v>
      </c>
      <c r="AN116" s="1">
        <f t="shared" si="81"/>
        <v>1.4267811685728449</v>
      </c>
      <c r="AO116" s="1">
        <f t="shared" si="82"/>
        <v>-0.87412524839033912</v>
      </c>
      <c r="AP116" s="1">
        <f t="shared" si="83"/>
        <v>-0.56490614889491797</v>
      </c>
      <c r="AQ116" s="1">
        <f t="shared" si="84"/>
        <v>-0.92379061670026552</v>
      </c>
      <c r="AR116" s="1">
        <f t="shared" si="85"/>
        <v>-0.49781153936722178</v>
      </c>
      <c r="AS116" s="1">
        <f t="shared" si="92"/>
        <v>5.8771902774064522</v>
      </c>
      <c r="AT116" s="1">
        <f t="shared" si="92"/>
        <v>5.8857769199678698</v>
      </c>
      <c r="AU116" s="1">
        <f t="shared" si="92"/>
        <v>5.8988943067136175</v>
      </c>
      <c r="AV116" s="1">
        <f t="shared" si="92"/>
        <v>5.9188005573274411</v>
      </c>
      <c r="AW116" s="1">
        <f t="shared" si="92"/>
        <v>5.9487262463161503</v>
      </c>
      <c r="AX116" s="1">
        <f t="shared" si="92"/>
        <v>5.9931456671487648</v>
      </c>
      <c r="AY116" s="1">
        <f t="shared" si="92"/>
        <v>6.0580371989811219</v>
      </c>
      <c r="AZ116" s="1">
        <f t="shared" si="86"/>
        <v>6.1512067336930025</v>
      </c>
    </row>
    <row r="117" spans="1:52" x14ac:dyDescent="0.2">
      <c r="A117" s="42" t="s">
        <v>101</v>
      </c>
      <c r="B117" s="35" t="s">
        <v>52</v>
      </c>
      <c r="C117" s="43">
        <v>48092.394899999999</v>
      </c>
      <c r="D117" s="43"/>
      <c r="E117" s="1">
        <f t="shared" si="68"/>
        <v>18689.656399980315</v>
      </c>
      <c r="F117" s="1">
        <f t="shared" ref="F117:F148" si="93">ROUND(2*E117,0)/2</f>
        <v>18689.5</v>
      </c>
      <c r="G117" s="2">
        <f t="shared" si="91"/>
        <v>6.3966859997890424E-2</v>
      </c>
      <c r="I117" s="1">
        <f t="shared" si="87"/>
        <v>6.3966859997890424E-2</v>
      </c>
      <c r="M117" s="1">
        <f t="shared" si="70"/>
        <v>6.8310734550643862E-2</v>
      </c>
      <c r="N117" s="37">
        <f t="shared" si="71"/>
        <v>33073.894899999999</v>
      </c>
      <c r="O117" s="1">
        <f t="shared" si="72"/>
        <v>1.8869246130058878E-5</v>
      </c>
      <c r="Q117" s="117"/>
      <c r="R117" s="117"/>
      <c r="S117" s="117">
        <v>0.1</v>
      </c>
      <c r="T117" s="151"/>
      <c r="U117" s="117">
        <v>1.4823944429450527E-11</v>
      </c>
      <c r="V117" s="117">
        <v>1.9282182532579278E-24</v>
      </c>
      <c r="W117" s="117">
        <v>1.298597384670218E-30</v>
      </c>
      <c r="X117" s="117">
        <v>1.462243804488278E-9</v>
      </c>
      <c r="Y117" s="117">
        <v>5.0665262963109401E-6</v>
      </c>
      <c r="Z117" s="1">
        <v>4.8132923183477337E-6</v>
      </c>
      <c r="AA117" s="1">
        <v>2.1055257378888815E-6</v>
      </c>
      <c r="AB117" s="1">
        <v>17.641549100159658</v>
      </c>
      <c r="AC117" s="1">
        <v>4.389616678200129E-5</v>
      </c>
      <c r="AD117" s="1">
        <v>2.5751355369840712E-9</v>
      </c>
      <c r="AE117" s="1">
        <f t="shared" si="73"/>
        <v>18689.5</v>
      </c>
      <c r="AF117" s="1">
        <f t="shared" si="74"/>
        <v>6.3728742271976696E-2</v>
      </c>
      <c r="AG117" s="1">
        <f t="shared" si="75"/>
        <v>6.854885227655759E-2</v>
      </c>
      <c r="AH117" s="1">
        <f t="shared" si="76"/>
        <v>-4.3438745527534378E-3</v>
      </c>
      <c r="AI117" s="1">
        <f t="shared" si="77"/>
        <v>2.3811772591372793E-4</v>
      </c>
      <c r="AJ117" s="1">
        <f t="shared" si="78"/>
        <v>5.6700051394325258E-9</v>
      </c>
      <c r="AK117" s="1">
        <f t="shared" si="79"/>
        <v>-4.3438745527534378E-3</v>
      </c>
      <c r="AL117" s="15">
        <f t="shared" si="88"/>
        <v>5.6700051394325254E-8</v>
      </c>
      <c r="AM117" s="1">
        <f t="shared" si="80"/>
        <v>-4.5819922786671605E-3</v>
      </c>
      <c r="AN117" s="1">
        <f t="shared" si="81"/>
        <v>1.3847386757143005</v>
      </c>
      <c r="AO117" s="1">
        <f t="shared" si="82"/>
        <v>-0.90701247509904404</v>
      </c>
      <c r="AP117" s="1">
        <f t="shared" si="83"/>
        <v>-0.59433767701307338</v>
      </c>
      <c r="AQ117" s="1">
        <f t="shared" si="84"/>
        <v>-0.99629318003621459</v>
      </c>
      <c r="AR117" s="1">
        <f t="shared" si="85"/>
        <v>-0.54389836778061373</v>
      </c>
      <c r="AS117" s="1">
        <f t="shared" si="92"/>
        <v>5.8407689092429047</v>
      </c>
      <c r="AT117" s="1">
        <f t="shared" si="92"/>
        <v>5.849616915006699</v>
      </c>
      <c r="AU117" s="1">
        <f t="shared" si="92"/>
        <v>5.8633451812848421</v>
      </c>
      <c r="AV117" s="1">
        <f t="shared" si="92"/>
        <v>5.8844814311435005</v>
      </c>
      <c r="AW117" s="1">
        <f t="shared" si="92"/>
        <v>5.9166632605515312</v>
      </c>
      <c r="AX117" s="1">
        <f t="shared" si="92"/>
        <v>5.9649236720659085</v>
      </c>
      <c r="AY117" s="1">
        <f t="shared" si="92"/>
        <v>6.0359220726759926</v>
      </c>
      <c r="AZ117" s="1">
        <f t="shared" si="86"/>
        <v>6.1382071305449273</v>
      </c>
    </row>
    <row r="118" spans="1:52" x14ac:dyDescent="0.2">
      <c r="A118" s="42" t="s">
        <v>101</v>
      </c>
      <c r="B118" s="35"/>
      <c r="C118" s="43">
        <v>48091.372900000002</v>
      </c>
      <c r="D118" s="43"/>
      <c r="E118" s="1">
        <f t="shared" si="68"/>
        <v>18687.157593881511</v>
      </c>
      <c r="F118" s="1">
        <f t="shared" si="93"/>
        <v>18687</v>
      </c>
      <c r="G118" s="2">
        <f t="shared" si="91"/>
        <v>6.4455159998033196E-2</v>
      </c>
      <c r="I118" s="1">
        <f t="shared" ref="I118:I149" si="94">+G118</f>
        <v>6.4455159998033196E-2</v>
      </c>
      <c r="M118" s="1">
        <f t="shared" si="70"/>
        <v>6.8292906210447618E-2</v>
      </c>
      <c r="N118" s="37">
        <f t="shared" si="71"/>
        <v>33072.872900000002</v>
      </c>
      <c r="O118" s="1">
        <f t="shared" si="72"/>
        <v>1.4728295990901245E-5</v>
      </c>
      <c r="Q118" s="117"/>
      <c r="R118" s="117"/>
      <c r="S118" s="117">
        <v>0.1</v>
      </c>
      <c r="T118" s="151"/>
      <c r="U118" s="117"/>
      <c r="V118" s="117"/>
      <c r="W118" s="117"/>
      <c r="X118" s="117"/>
      <c r="Y118" s="117"/>
      <c r="AE118" s="1">
        <f t="shared" si="73"/>
        <v>18687</v>
      </c>
      <c r="AF118" s="1">
        <f t="shared" si="74"/>
        <v>6.3702822078941845E-2</v>
      </c>
      <c r="AG118" s="1">
        <f t="shared" si="75"/>
        <v>6.9045244129538969E-2</v>
      </c>
      <c r="AH118" s="1">
        <f t="shared" si="76"/>
        <v>-3.8377462124144224E-3</v>
      </c>
      <c r="AI118" s="1">
        <f t="shared" si="77"/>
        <v>7.5233791909135039E-4</v>
      </c>
      <c r="AJ118" s="1">
        <f t="shared" si="78"/>
        <v>5.6601234450270334E-8</v>
      </c>
      <c r="AK118" s="1">
        <f t="shared" si="79"/>
        <v>-3.8377462124144224E-3</v>
      </c>
      <c r="AL118" s="15">
        <f t="shared" si="88"/>
        <v>5.6601234450270331E-7</v>
      </c>
      <c r="AM118" s="1">
        <f t="shared" si="80"/>
        <v>-4.5900841315057736E-3</v>
      </c>
      <c r="AN118" s="1">
        <f t="shared" si="81"/>
        <v>1.3832078891569199</v>
      </c>
      <c r="AO118" s="1">
        <f t="shared" si="82"/>
        <v>-0.90809317116955868</v>
      </c>
      <c r="AP118" s="1">
        <f t="shared" si="83"/>
        <v>-0.59532582389443522</v>
      </c>
      <c r="AQ118" s="1">
        <f t="shared" si="84"/>
        <v>-0.99886665684099851</v>
      </c>
      <c r="AR118" s="1">
        <f t="shared" si="85"/>
        <v>-0.54556692479865565</v>
      </c>
      <c r="AS118" s="1">
        <f t="shared" si="92"/>
        <v>5.8394557144819768</v>
      </c>
      <c r="AT118" s="1">
        <f t="shared" si="92"/>
        <v>5.8483110388960746</v>
      </c>
      <c r="AU118" s="1">
        <f t="shared" si="92"/>
        <v>5.862058773599097</v>
      </c>
      <c r="AV118" s="1">
        <f t="shared" si="92"/>
        <v>5.8832366419437232</v>
      </c>
      <c r="AW118" s="1">
        <f t="shared" si="92"/>
        <v>5.9154975177593787</v>
      </c>
      <c r="AX118" s="1">
        <f t="shared" si="92"/>
        <v>5.9638954480054576</v>
      </c>
      <c r="AY118" s="1">
        <f t="shared" si="92"/>
        <v>6.0351152688583474</v>
      </c>
      <c r="AZ118" s="1">
        <f t="shared" si="86"/>
        <v>6.1377326924738291</v>
      </c>
    </row>
    <row r="119" spans="1:52" x14ac:dyDescent="0.2">
      <c r="A119" s="42" t="s">
        <v>101</v>
      </c>
      <c r="B119" s="35" t="s">
        <v>52</v>
      </c>
      <c r="C119" s="43">
        <v>48092.396800000002</v>
      </c>
      <c r="D119" s="43"/>
      <c r="E119" s="1">
        <f t="shared" si="68"/>
        <v>18689.661045510249</v>
      </c>
      <c r="F119" s="1">
        <f t="shared" si="93"/>
        <v>18689.5</v>
      </c>
      <c r="G119" s="2">
        <f t="shared" si="91"/>
        <v>6.586686000082409E-2</v>
      </c>
      <c r="I119" s="1">
        <f t="shared" si="94"/>
        <v>6.586686000082409E-2</v>
      </c>
      <c r="M119" s="1">
        <f t="shared" si="70"/>
        <v>6.8310734550643862E-2</v>
      </c>
      <c r="N119" s="37">
        <f t="shared" si="71"/>
        <v>33073.896800000002</v>
      </c>
      <c r="O119" s="1">
        <f t="shared" si="72"/>
        <v>5.9725228152567919E-6</v>
      </c>
      <c r="Q119" s="117"/>
      <c r="R119" s="117"/>
      <c r="S119" s="117">
        <v>0.1</v>
      </c>
      <c r="T119" s="151"/>
      <c r="U119" s="117"/>
      <c r="V119" s="117"/>
      <c r="W119" s="117"/>
      <c r="X119" s="117"/>
      <c r="Y119" s="117"/>
      <c r="AE119" s="1">
        <f t="shared" si="73"/>
        <v>18689.5</v>
      </c>
      <c r="AF119" s="1">
        <f t="shared" si="74"/>
        <v>6.3728742271976696E-2</v>
      </c>
      <c r="AG119" s="1">
        <f t="shared" si="75"/>
        <v>7.0448852279491256E-2</v>
      </c>
      <c r="AH119" s="1">
        <f t="shared" si="76"/>
        <v>-2.4438745498197717E-3</v>
      </c>
      <c r="AI119" s="1">
        <f t="shared" si="77"/>
        <v>2.138117728847394E-3</v>
      </c>
      <c r="AJ119" s="1">
        <f t="shared" si="78"/>
        <v>4.5715474224115386E-7</v>
      </c>
      <c r="AK119" s="1">
        <f t="shared" si="79"/>
        <v>-2.4438745498197717E-3</v>
      </c>
      <c r="AL119" s="15">
        <f t="shared" si="88"/>
        <v>4.5715474224115382E-6</v>
      </c>
      <c r="AM119" s="1">
        <f t="shared" si="80"/>
        <v>-4.5819922786671605E-3</v>
      </c>
      <c r="AN119" s="1">
        <f t="shared" si="81"/>
        <v>1.3847386757143005</v>
      </c>
      <c r="AO119" s="1">
        <f t="shared" si="82"/>
        <v>-0.90701247509904404</v>
      </c>
      <c r="AP119" s="1">
        <f t="shared" si="83"/>
        <v>-0.59433767701307338</v>
      </c>
      <c r="AQ119" s="1">
        <f t="shared" si="84"/>
        <v>-0.99629318003621459</v>
      </c>
      <c r="AR119" s="1">
        <f t="shared" si="85"/>
        <v>-0.54389836778061373</v>
      </c>
      <c r="AS119" s="1">
        <f t="shared" si="92"/>
        <v>5.8407689092429047</v>
      </c>
      <c r="AT119" s="1">
        <f t="shared" si="92"/>
        <v>5.849616915006699</v>
      </c>
      <c r="AU119" s="1">
        <f t="shared" si="92"/>
        <v>5.8633451812848421</v>
      </c>
      <c r="AV119" s="1">
        <f t="shared" si="92"/>
        <v>5.8844814311435005</v>
      </c>
      <c r="AW119" s="1">
        <f t="shared" si="92"/>
        <v>5.9166632605515312</v>
      </c>
      <c r="AX119" s="1">
        <f t="shared" si="92"/>
        <v>5.9649236720659085</v>
      </c>
      <c r="AY119" s="1">
        <f t="shared" si="92"/>
        <v>6.0359220726759926</v>
      </c>
      <c r="AZ119" s="1">
        <f t="shared" si="86"/>
        <v>6.1382071305449273</v>
      </c>
    </row>
    <row r="120" spans="1:52" x14ac:dyDescent="0.2">
      <c r="A120" s="42" t="s">
        <v>109</v>
      </c>
      <c r="B120" s="35"/>
      <c r="C120" s="43">
        <v>48095.464999999997</v>
      </c>
      <c r="D120" s="43"/>
      <c r="E120" s="1">
        <f t="shared" si="68"/>
        <v>18697.162842841317</v>
      </c>
      <c r="F120" s="1">
        <f t="shared" si="93"/>
        <v>18697</v>
      </c>
      <c r="G120" s="2">
        <f t="shared" si="91"/>
        <v>6.6601959995750804E-2</v>
      </c>
      <c r="I120" s="1">
        <f t="shared" si="94"/>
        <v>6.6601959995750804E-2</v>
      </c>
      <c r="M120" s="1">
        <f t="shared" si="70"/>
        <v>6.8364231453612909E-2</v>
      </c>
      <c r="N120" s="37">
        <f t="shared" si="71"/>
        <v>33076.964999999997</v>
      </c>
      <c r="O120" s="1">
        <f t="shared" si="72"/>
        <v>3.1056006911954296E-6</v>
      </c>
      <c r="Q120" s="117"/>
      <c r="R120" s="117"/>
      <c r="S120" s="117">
        <v>0.1</v>
      </c>
      <c r="T120" s="151"/>
      <c r="U120" s="117"/>
      <c r="V120" s="117"/>
      <c r="W120" s="117"/>
      <c r="X120" s="117"/>
      <c r="Y120" s="117"/>
      <c r="AE120" s="1">
        <f t="shared" si="73"/>
        <v>18697</v>
      </c>
      <c r="AF120" s="1">
        <f t="shared" si="74"/>
        <v>6.380660444163494E-2</v>
      </c>
      <c r="AG120" s="1">
        <f t="shared" si="75"/>
        <v>7.1159587007728772E-2</v>
      </c>
      <c r="AH120" s="1">
        <f t="shared" si="76"/>
        <v>-1.7622714578621052E-3</v>
      </c>
      <c r="AI120" s="1">
        <f t="shared" si="77"/>
        <v>2.7953555541158637E-3</v>
      </c>
      <c r="AJ120" s="1">
        <f t="shared" si="78"/>
        <v>7.8140126739264073E-7</v>
      </c>
      <c r="AK120" s="1">
        <f t="shared" si="79"/>
        <v>-1.7622714578621052E-3</v>
      </c>
      <c r="AL120" s="15">
        <f t="shared" si="88"/>
        <v>7.8140126739264073E-6</v>
      </c>
      <c r="AM120" s="1">
        <f t="shared" si="80"/>
        <v>-4.5576270119779697E-3</v>
      </c>
      <c r="AN120" s="1">
        <f t="shared" si="81"/>
        <v>1.3893337686311598</v>
      </c>
      <c r="AO120" s="1">
        <f t="shared" si="82"/>
        <v>-0.90372129797957268</v>
      </c>
      <c r="AP120" s="1">
        <f t="shared" si="83"/>
        <v>-0.59133775417366063</v>
      </c>
      <c r="AQ120" s="1">
        <f t="shared" si="84"/>
        <v>-0.98854220571256468</v>
      </c>
      <c r="AR120" s="1">
        <f t="shared" si="85"/>
        <v>-0.53888695127605468</v>
      </c>
      <c r="AS120" s="1">
        <f t="shared" si="92"/>
        <v>5.8447153437288115</v>
      </c>
      <c r="AT120" s="1">
        <f t="shared" si="92"/>
        <v>5.8535404667127722</v>
      </c>
      <c r="AU120" s="1">
        <f t="shared" si="92"/>
        <v>5.8672091346563287</v>
      </c>
      <c r="AV120" s="1">
        <f t="shared" si="92"/>
        <v>5.8882191346222417</v>
      </c>
      <c r="AW120" s="1">
        <f t="shared" si="92"/>
        <v>5.9201624096736225</v>
      </c>
      <c r="AX120" s="1">
        <f t="shared" si="92"/>
        <v>5.9680091142608633</v>
      </c>
      <c r="AY120" s="1">
        <f t="shared" si="92"/>
        <v>6.03834262197062</v>
      </c>
      <c r="AZ120" s="1">
        <f t="shared" si="86"/>
        <v>6.13963044475822</v>
      </c>
    </row>
    <row r="121" spans="1:52" x14ac:dyDescent="0.2">
      <c r="A121" s="42" t="s">
        <v>101</v>
      </c>
      <c r="B121" s="35" t="s">
        <v>52</v>
      </c>
      <c r="C121" s="43">
        <v>48090.354399999997</v>
      </c>
      <c r="D121" s="43"/>
      <c r="E121" s="1">
        <f t="shared" si="68"/>
        <v>18684.667345337824</v>
      </c>
      <c r="F121" s="1">
        <f t="shared" si="93"/>
        <v>18684.5</v>
      </c>
      <c r="G121" s="2">
        <f t="shared" si="91"/>
        <v>6.8443459997070022E-2</v>
      </c>
      <c r="I121" s="1">
        <f t="shared" si="94"/>
        <v>6.8443459997070022E-2</v>
      </c>
      <c r="M121" s="1">
        <f t="shared" si="70"/>
        <v>6.8275079850648096E-2</v>
      </c>
      <c r="N121" s="37">
        <f t="shared" si="71"/>
        <v>33071.854399999997</v>
      </c>
      <c r="O121" s="1">
        <f t="shared" si="72"/>
        <v>2.8351873709069204E-8</v>
      </c>
      <c r="Q121" s="117"/>
      <c r="R121" s="117"/>
      <c r="S121" s="117">
        <v>0.1</v>
      </c>
      <c r="T121" s="151"/>
      <c r="U121" s="117"/>
      <c r="V121" s="117"/>
      <c r="W121" s="117"/>
      <c r="X121" s="117"/>
      <c r="Y121" s="117"/>
      <c r="AE121" s="1">
        <f t="shared" si="73"/>
        <v>18684.5</v>
      </c>
      <c r="AF121" s="1">
        <f t="shared" si="74"/>
        <v>6.3676918819486492E-2</v>
      </c>
      <c r="AG121" s="1">
        <f t="shared" si="75"/>
        <v>7.3041621028231626E-2</v>
      </c>
      <c r="AH121" s="1">
        <f t="shared" si="76"/>
        <v>1.6838014642192589E-4</v>
      </c>
      <c r="AI121" s="1">
        <f t="shared" si="77"/>
        <v>4.7665411775835304E-3</v>
      </c>
      <c r="AJ121" s="1">
        <f t="shared" si="78"/>
        <v>2.2719914797599386E-6</v>
      </c>
      <c r="AK121" s="1">
        <f t="shared" si="79"/>
        <v>1.6838014642192589E-4</v>
      </c>
      <c r="AL121" s="15">
        <f t="shared" si="88"/>
        <v>2.2719914797599387E-5</v>
      </c>
      <c r="AM121" s="1">
        <f t="shared" si="80"/>
        <v>-4.5981610311616079E-3</v>
      </c>
      <c r="AN121" s="1">
        <f t="shared" si="81"/>
        <v>1.3816775969540647</v>
      </c>
      <c r="AO121" s="1">
        <f t="shared" si="82"/>
        <v>-0.90916573556508307</v>
      </c>
      <c r="AP121" s="1">
        <f t="shared" si="83"/>
        <v>-0.5963080872259412</v>
      </c>
      <c r="AQ121" s="1">
        <f t="shared" si="84"/>
        <v>-1.0014350486051848</v>
      </c>
      <c r="AR121" s="1">
        <f t="shared" si="85"/>
        <v>-0.54723452220181834</v>
      </c>
      <c r="AS121" s="1">
        <f t="shared" ref="AS121:AY130" si="95">$AZ121+$AG$7*SIN(AT121)</f>
        <v>5.8381436635156785</v>
      </c>
      <c r="AT121" s="1">
        <f t="shared" si="95"/>
        <v>5.8470061525464345</v>
      </c>
      <c r="AU121" s="1">
        <f t="shared" si="95"/>
        <v>5.8607731569313986</v>
      </c>
      <c r="AV121" s="1">
        <f t="shared" si="95"/>
        <v>5.8819924110019279</v>
      </c>
      <c r="AW121" s="1">
        <f t="shared" si="95"/>
        <v>5.9143320966143742</v>
      </c>
      <c r="AX121" s="1">
        <f t="shared" si="95"/>
        <v>5.9628673529509948</v>
      </c>
      <c r="AY121" s="1">
        <f t="shared" si="95"/>
        <v>6.0343084881390112</v>
      </c>
      <c r="AZ121" s="1">
        <f t="shared" si="86"/>
        <v>6.1372582544027319</v>
      </c>
    </row>
    <row r="122" spans="1:52" x14ac:dyDescent="0.2">
      <c r="A122" s="42" t="s">
        <v>101</v>
      </c>
      <c r="B122" s="35" t="s">
        <v>52</v>
      </c>
      <c r="C122" s="43">
        <v>48456.405899999998</v>
      </c>
      <c r="D122" s="43"/>
      <c r="E122" s="1">
        <f t="shared" si="68"/>
        <v>19579.669028975673</v>
      </c>
      <c r="F122" s="1">
        <f t="shared" si="93"/>
        <v>19579.5</v>
      </c>
      <c r="G122" s="2">
        <f t="shared" si="91"/>
        <v>6.9132059994444717E-2</v>
      </c>
      <c r="I122" s="1">
        <f t="shared" si="94"/>
        <v>6.9132059994444717E-2</v>
      </c>
      <c r="M122" s="1">
        <f t="shared" si="70"/>
        <v>7.478346995061487E-2</v>
      </c>
      <c r="N122" s="37">
        <f t="shared" si="71"/>
        <v>33437.905899999998</v>
      </c>
      <c r="O122" s="1">
        <f t="shared" si="72"/>
        <v>3.1938434492699128E-5</v>
      </c>
      <c r="Q122" s="117"/>
      <c r="R122" s="117"/>
      <c r="S122" s="117">
        <v>0.1</v>
      </c>
      <c r="T122" s="151"/>
      <c r="U122" s="117"/>
      <c r="V122" s="117"/>
      <c r="W122" s="117"/>
      <c r="X122" s="117"/>
      <c r="Y122" s="117"/>
      <c r="AE122" s="1">
        <f t="shared" si="73"/>
        <v>19579.5</v>
      </c>
      <c r="AF122" s="1">
        <f t="shared" si="74"/>
        <v>7.3863169912316076E-2</v>
      </c>
      <c r="AG122" s="1">
        <f t="shared" si="75"/>
        <v>7.005236003274351E-2</v>
      </c>
      <c r="AH122" s="1">
        <f t="shared" si="76"/>
        <v>-5.6514099561701531E-3</v>
      </c>
      <c r="AI122" s="1">
        <f t="shared" si="77"/>
        <v>-4.7311099178713595E-3</v>
      </c>
      <c r="AJ122" s="1">
        <f t="shared" si="78"/>
        <v>2.2383401054980744E-6</v>
      </c>
      <c r="AK122" s="1">
        <f t="shared" si="79"/>
        <v>-5.6514099561701531E-3</v>
      </c>
      <c r="AL122" s="15">
        <f t="shared" si="88"/>
        <v>2.2383401054980742E-5</v>
      </c>
      <c r="AM122" s="1">
        <f t="shared" si="80"/>
        <v>-9.2030003829879294E-4</v>
      </c>
      <c r="AN122" s="1">
        <f t="shared" si="81"/>
        <v>1.6959281380092901</v>
      </c>
      <c r="AO122" s="1">
        <f t="shared" si="82"/>
        <v>4.5056925651595359E-2</v>
      </c>
      <c r="AP122" s="1">
        <f t="shared" si="83"/>
        <v>0.13017353661406336</v>
      </c>
      <c r="AQ122" s="1">
        <f t="shared" si="84"/>
        <v>0.18491344528718776</v>
      </c>
      <c r="AR122" s="1">
        <f t="shared" si="85"/>
        <v>9.2721074166767281E-2</v>
      </c>
      <c r="AS122" s="1">
        <f t="shared" si="95"/>
        <v>6.3598234678770877</v>
      </c>
      <c r="AT122" s="1">
        <f t="shared" si="95"/>
        <v>6.3577126627747962</v>
      </c>
      <c r="AU122" s="1">
        <f t="shared" si="95"/>
        <v>6.3547233212781293</v>
      </c>
      <c r="AV122" s="1">
        <f t="shared" si="95"/>
        <v>6.3504908774638853</v>
      </c>
      <c r="AW122" s="1">
        <f t="shared" si="95"/>
        <v>6.3445004399624052</v>
      </c>
      <c r="AX122" s="1">
        <f t="shared" si="95"/>
        <v>6.3360255191334991</v>
      </c>
      <c r="AY122" s="1">
        <f t="shared" si="95"/>
        <v>6.3240420378539248</v>
      </c>
      <c r="AZ122" s="1">
        <f t="shared" si="86"/>
        <v>6.3071070838556835</v>
      </c>
    </row>
    <row r="123" spans="1:52" x14ac:dyDescent="0.2">
      <c r="A123" s="42" t="s">
        <v>101</v>
      </c>
      <c r="B123" s="35" t="s">
        <v>52</v>
      </c>
      <c r="C123" s="43">
        <v>48090.355199999998</v>
      </c>
      <c r="D123" s="43"/>
      <c r="E123" s="1">
        <f t="shared" si="68"/>
        <v>18684.66930135043</v>
      </c>
      <c r="F123" s="1">
        <f t="shared" si="93"/>
        <v>18684.5</v>
      </c>
      <c r="G123" s="2">
        <f t="shared" si="91"/>
        <v>6.9243459998688195E-2</v>
      </c>
      <c r="I123" s="1">
        <f t="shared" si="94"/>
        <v>6.9243459998688195E-2</v>
      </c>
      <c r="M123" s="1">
        <f t="shared" si="70"/>
        <v>6.8275079850648096E-2</v>
      </c>
      <c r="N123" s="37">
        <f t="shared" si="71"/>
        <v>33071.855199999998</v>
      </c>
      <c r="O123" s="1">
        <f t="shared" si="72"/>
        <v>9.3776011111816383E-7</v>
      </c>
      <c r="Q123" s="117"/>
      <c r="R123" s="117"/>
      <c r="S123" s="117">
        <v>0.1</v>
      </c>
      <c r="T123" s="151"/>
      <c r="U123" s="117"/>
      <c r="V123" s="117"/>
      <c r="W123" s="117"/>
      <c r="X123" s="117"/>
      <c r="Y123" s="117"/>
      <c r="AE123" s="1">
        <f t="shared" si="73"/>
        <v>18684.5</v>
      </c>
      <c r="AF123" s="1">
        <f t="shared" si="74"/>
        <v>6.3676918819486492E-2</v>
      </c>
      <c r="AG123" s="1">
        <f t="shared" si="75"/>
        <v>7.3841621029849799E-2</v>
      </c>
      <c r="AH123" s="1">
        <f t="shared" si="76"/>
        <v>9.6838014804009886E-4</v>
      </c>
      <c r="AI123" s="1">
        <f t="shared" si="77"/>
        <v>5.5665411792017033E-3</v>
      </c>
      <c r="AJ123" s="1">
        <f t="shared" si="78"/>
        <v>3.0986380699748288E-6</v>
      </c>
      <c r="AK123" s="1">
        <f t="shared" si="79"/>
        <v>9.6838014804009886E-4</v>
      </c>
      <c r="AL123" s="15">
        <f t="shared" si="88"/>
        <v>3.0986380699748287E-5</v>
      </c>
      <c r="AM123" s="1">
        <f t="shared" si="80"/>
        <v>-4.5981610311616079E-3</v>
      </c>
      <c r="AN123" s="1">
        <f t="shared" si="81"/>
        <v>1.3816775969540647</v>
      </c>
      <c r="AO123" s="1">
        <f t="shared" si="82"/>
        <v>-0.90916573556508307</v>
      </c>
      <c r="AP123" s="1">
        <f t="shared" si="83"/>
        <v>-0.5963080872259412</v>
      </c>
      <c r="AQ123" s="1">
        <f t="shared" si="84"/>
        <v>-1.0014350486051848</v>
      </c>
      <c r="AR123" s="1">
        <f t="shared" si="85"/>
        <v>-0.54723452220181834</v>
      </c>
      <c r="AS123" s="1">
        <f t="shared" si="95"/>
        <v>5.8381436635156785</v>
      </c>
      <c r="AT123" s="1">
        <f t="shared" si="95"/>
        <v>5.8470061525464345</v>
      </c>
      <c r="AU123" s="1">
        <f t="shared" si="95"/>
        <v>5.8607731569313986</v>
      </c>
      <c r="AV123" s="1">
        <f t="shared" si="95"/>
        <v>5.8819924110019279</v>
      </c>
      <c r="AW123" s="1">
        <f t="shared" si="95"/>
        <v>5.9143320966143742</v>
      </c>
      <c r="AX123" s="1">
        <f t="shared" si="95"/>
        <v>5.9628673529509948</v>
      </c>
      <c r="AY123" s="1">
        <f t="shared" si="95"/>
        <v>6.0343084881390112</v>
      </c>
      <c r="AZ123" s="1">
        <f t="shared" si="86"/>
        <v>6.1372582544027319</v>
      </c>
    </row>
    <row r="124" spans="1:52" x14ac:dyDescent="0.2">
      <c r="A124" s="22" t="s">
        <v>103</v>
      </c>
      <c r="B124" s="22" t="s">
        <v>52</v>
      </c>
      <c r="C124" s="24">
        <v>47761.525000000001</v>
      </c>
      <c r="D124" s="24" t="s">
        <v>38</v>
      </c>
      <c r="E124" s="1">
        <f t="shared" si="68"/>
        <v>17880.674282532131</v>
      </c>
      <c r="F124" s="1">
        <f t="shared" si="93"/>
        <v>17880.5</v>
      </c>
      <c r="G124" s="2">
        <f t="shared" si="91"/>
        <v>7.1280739997746423E-2</v>
      </c>
      <c r="I124" s="1">
        <f t="shared" si="94"/>
        <v>7.1280739997746423E-2</v>
      </c>
      <c r="M124" s="1">
        <f t="shared" si="70"/>
        <v>6.26448537971247E-2</v>
      </c>
      <c r="N124" s="37">
        <f t="shared" si="71"/>
        <v>32743.025000000001</v>
      </c>
      <c r="O124" s="1">
        <f t="shared" si="72"/>
        <v>7.4578530470088703E-5</v>
      </c>
      <c r="Q124" s="117"/>
      <c r="R124" s="117"/>
      <c r="S124" s="117">
        <v>0.1</v>
      </c>
      <c r="T124" s="151"/>
      <c r="U124" s="117"/>
      <c r="V124" s="117"/>
      <c r="W124" s="117"/>
      <c r="X124" s="117"/>
      <c r="Y124" s="117"/>
      <c r="AE124" s="1">
        <f t="shared" si="73"/>
        <v>17880.5</v>
      </c>
      <c r="AF124" s="1">
        <f t="shared" si="74"/>
        <v>5.6165750020283858E-2</v>
      </c>
      <c r="AG124" s="1">
        <f t="shared" si="75"/>
        <v>7.7759843774587264E-2</v>
      </c>
      <c r="AH124" s="1">
        <f t="shared" si="76"/>
        <v>8.635886200621723E-3</v>
      </c>
      <c r="AI124" s="1">
        <f t="shared" si="77"/>
        <v>1.5114989977462565E-2</v>
      </c>
      <c r="AJ124" s="1">
        <f t="shared" si="78"/>
        <v>2.284629220187938E-5</v>
      </c>
      <c r="AK124" s="1">
        <f t="shared" si="79"/>
        <v>8.635886200621723E-3</v>
      </c>
      <c r="AL124" s="15">
        <f t="shared" si="88"/>
        <v>2.2846292201879378E-4</v>
      </c>
      <c r="AM124" s="1">
        <f t="shared" si="80"/>
        <v>-6.4791037768408433E-3</v>
      </c>
      <c r="AN124" s="1">
        <f t="shared" si="81"/>
        <v>0.9773220365739731</v>
      </c>
      <c r="AO124" s="1">
        <f t="shared" si="82"/>
        <v>-0.98526532959399971</v>
      </c>
      <c r="AP124" s="1">
        <f t="shared" si="83"/>
        <v>-0.70763467473162878</v>
      </c>
      <c r="AQ124" s="1">
        <f t="shared" si="84"/>
        <v>-1.6028329203167231</v>
      </c>
      <c r="AR124" s="1">
        <f t="shared" si="85"/>
        <v>-1.0325609494127312</v>
      </c>
      <c r="AS124" s="1">
        <f t="shared" si="95"/>
        <v>5.4761630527703318</v>
      </c>
      <c r="AT124" s="1">
        <f t="shared" si="95"/>
        <v>5.4819087627509733</v>
      </c>
      <c r="AU124" s="1">
        <f t="shared" si="95"/>
        <v>5.4935032550889549</v>
      </c>
      <c r="AV124" s="1">
        <f t="shared" si="95"/>
        <v>5.5164982832831422</v>
      </c>
      <c r="AW124" s="1">
        <f t="shared" si="95"/>
        <v>5.5606694018028309</v>
      </c>
      <c r="AX124" s="1">
        <f t="shared" si="95"/>
        <v>5.6410768582138209</v>
      </c>
      <c r="AY124" s="1">
        <f t="shared" si="95"/>
        <v>5.7764617765153563</v>
      </c>
      <c r="AZ124" s="1">
        <f t="shared" si="86"/>
        <v>5.9846789707377344</v>
      </c>
    </row>
    <row r="125" spans="1:52" x14ac:dyDescent="0.2">
      <c r="A125" s="42" t="s">
        <v>101</v>
      </c>
      <c r="B125" s="35"/>
      <c r="C125" s="43">
        <v>48439.434800000003</v>
      </c>
      <c r="D125" s="43"/>
      <c r="E125" s="1">
        <f t="shared" si="68"/>
        <v>19538.174422142532</v>
      </c>
      <c r="F125" s="1">
        <f t="shared" si="93"/>
        <v>19538</v>
      </c>
      <c r="G125" s="2">
        <f t="shared" si="91"/>
        <v>7.1337839995976537E-2</v>
      </c>
      <c r="I125" s="1">
        <f t="shared" si="94"/>
        <v>7.1337839995976537E-2</v>
      </c>
      <c r="M125" s="1">
        <f t="shared" si="70"/>
        <v>7.4476072572655261E-2</v>
      </c>
      <c r="N125" s="37">
        <f t="shared" si="71"/>
        <v>33420.934800000003</v>
      </c>
      <c r="O125" s="1">
        <f t="shared" si="72"/>
        <v>9.8485037053275798E-6</v>
      </c>
      <c r="Q125" s="117"/>
      <c r="R125" s="117"/>
      <c r="S125" s="117">
        <v>0.1</v>
      </c>
      <c r="T125" s="151"/>
      <c r="U125" s="117"/>
      <c r="V125" s="117"/>
      <c r="W125" s="117"/>
      <c r="X125" s="117"/>
      <c r="Y125" s="117"/>
      <c r="AE125" s="1">
        <f t="shared" si="73"/>
        <v>19538</v>
      </c>
      <c r="AF125" s="1">
        <f t="shared" si="74"/>
        <v>7.3363991063562811E-2</v>
      </c>
      <c r="AG125" s="1">
        <f t="shared" si="75"/>
        <v>7.2449921505068987E-2</v>
      </c>
      <c r="AH125" s="1">
        <f t="shared" si="76"/>
        <v>-3.1382325766787234E-3</v>
      </c>
      <c r="AI125" s="1">
        <f t="shared" si="77"/>
        <v>-2.0261510675862737E-3</v>
      </c>
      <c r="AJ125" s="1">
        <f t="shared" si="78"/>
        <v>4.1052881486809971E-7</v>
      </c>
      <c r="AK125" s="1">
        <f t="shared" si="79"/>
        <v>-3.1382325766787234E-3</v>
      </c>
      <c r="AL125" s="15">
        <f t="shared" si="88"/>
        <v>4.1052881486809968E-6</v>
      </c>
      <c r="AM125" s="1">
        <f t="shared" si="80"/>
        <v>-1.1120815090924548E-3</v>
      </c>
      <c r="AN125" s="1">
        <f t="shared" si="81"/>
        <v>1.7025358262416501</v>
      </c>
      <c r="AO125" s="1">
        <f t="shared" si="82"/>
        <v>-1.5543793972991977E-2</v>
      </c>
      <c r="AP125" s="1">
        <f t="shared" si="83"/>
        <v>8.777548492974685E-2</v>
      </c>
      <c r="AQ125" s="1">
        <f t="shared" si="84"/>
        <v>0.12429684051868949</v>
      </c>
      <c r="AR125" s="1">
        <f t="shared" si="85"/>
        <v>6.2228558634048636E-2</v>
      </c>
      <c r="AS125" s="1">
        <f t="shared" si="95"/>
        <v>6.334633862950243</v>
      </c>
      <c r="AT125" s="1">
        <f t="shared" si="95"/>
        <v>6.333209773973441</v>
      </c>
      <c r="AU125" s="1">
        <f t="shared" si="95"/>
        <v>6.3311959238786155</v>
      </c>
      <c r="AV125" s="1">
        <f t="shared" si="95"/>
        <v>6.3283484042394047</v>
      </c>
      <c r="AW125" s="1">
        <f t="shared" si="95"/>
        <v>6.3243227223700655</v>
      </c>
      <c r="AX125" s="1">
        <f t="shared" si="95"/>
        <v>6.3186325357842748</v>
      </c>
      <c r="AY125" s="1">
        <f t="shared" si="95"/>
        <v>6.310591533886333</v>
      </c>
      <c r="AZ125" s="1">
        <f t="shared" si="86"/>
        <v>6.2992314118754624</v>
      </c>
    </row>
    <row r="126" spans="1:52" x14ac:dyDescent="0.2">
      <c r="A126" s="42" t="s">
        <v>101</v>
      </c>
      <c r="B126" s="35"/>
      <c r="C126" s="43">
        <v>48439.435400000002</v>
      </c>
      <c r="D126" s="43"/>
      <c r="E126" s="1">
        <f t="shared" si="68"/>
        <v>19538.175889151982</v>
      </c>
      <c r="F126" s="1">
        <f t="shared" si="93"/>
        <v>19538</v>
      </c>
      <c r="G126" s="2">
        <f t="shared" si="91"/>
        <v>7.1937839995371178E-2</v>
      </c>
      <c r="I126" s="1">
        <f t="shared" si="94"/>
        <v>7.1937839995371178E-2</v>
      </c>
      <c r="M126" s="1">
        <f t="shared" si="70"/>
        <v>7.4476072572655261E-2</v>
      </c>
      <c r="N126" s="37">
        <f t="shared" si="71"/>
        <v>33420.935400000002</v>
      </c>
      <c r="O126" s="1">
        <f t="shared" si="72"/>
        <v>6.4426246163861982E-6</v>
      </c>
      <c r="Q126" s="117"/>
      <c r="R126" s="117"/>
      <c r="S126" s="117">
        <v>0.1</v>
      </c>
      <c r="T126" s="151"/>
      <c r="U126" s="117"/>
      <c r="V126" s="117"/>
      <c r="W126" s="117"/>
      <c r="X126" s="117"/>
      <c r="Y126" s="117"/>
      <c r="AE126" s="1">
        <f t="shared" si="73"/>
        <v>19538</v>
      </c>
      <c r="AF126" s="1">
        <f t="shared" si="74"/>
        <v>7.3363991063562811E-2</v>
      </c>
      <c r="AG126" s="1">
        <f t="shared" si="75"/>
        <v>7.3049921504463627E-2</v>
      </c>
      <c r="AH126" s="1">
        <f t="shared" si="76"/>
        <v>-2.538232577284083E-3</v>
      </c>
      <c r="AI126" s="1">
        <f t="shared" si="77"/>
        <v>-1.4261510681916334E-3</v>
      </c>
      <c r="AJ126" s="1">
        <f t="shared" si="78"/>
        <v>2.033906869304137E-7</v>
      </c>
      <c r="AK126" s="1">
        <f t="shared" si="79"/>
        <v>-2.538232577284083E-3</v>
      </c>
      <c r="AL126" s="15">
        <f t="shared" si="88"/>
        <v>2.0339068693041369E-6</v>
      </c>
      <c r="AM126" s="1">
        <f t="shared" si="80"/>
        <v>-1.1120815090924548E-3</v>
      </c>
      <c r="AN126" s="1">
        <f t="shared" si="81"/>
        <v>1.7025358262416501</v>
      </c>
      <c r="AO126" s="1">
        <f t="shared" si="82"/>
        <v>-1.5543793972991977E-2</v>
      </c>
      <c r="AP126" s="1">
        <f t="shared" si="83"/>
        <v>8.777548492974685E-2</v>
      </c>
      <c r="AQ126" s="1">
        <f t="shared" si="84"/>
        <v>0.12429684051868949</v>
      </c>
      <c r="AR126" s="1">
        <f t="shared" si="85"/>
        <v>6.2228558634048636E-2</v>
      </c>
      <c r="AS126" s="1">
        <f t="shared" si="95"/>
        <v>6.334633862950243</v>
      </c>
      <c r="AT126" s="1">
        <f t="shared" si="95"/>
        <v>6.333209773973441</v>
      </c>
      <c r="AU126" s="1">
        <f t="shared" si="95"/>
        <v>6.3311959238786155</v>
      </c>
      <c r="AV126" s="1">
        <f t="shared" si="95"/>
        <v>6.3283484042394047</v>
      </c>
      <c r="AW126" s="1">
        <f t="shared" si="95"/>
        <v>6.3243227223700655</v>
      </c>
      <c r="AX126" s="1">
        <f t="shared" si="95"/>
        <v>6.3186325357842748</v>
      </c>
      <c r="AY126" s="1">
        <f t="shared" si="95"/>
        <v>6.310591533886333</v>
      </c>
      <c r="AZ126" s="1">
        <f t="shared" si="86"/>
        <v>6.2992314118754624</v>
      </c>
    </row>
    <row r="127" spans="1:52" x14ac:dyDescent="0.2">
      <c r="A127" s="42" t="s">
        <v>101</v>
      </c>
      <c r="B127" s="35" t="s">
        <v>52</v>
      </c>
      <c r="C127" s="43">
        <v>48456.408900000002</v>
      </c>
      <c r="D127" s="43"/>
      <c r="E127" s="1">
        <f t="shared" si="68"/>
        <v>19579.67636402294</v>
      </c>
      <c r="F127" s="1">
        <f t="shared" si="93"/>
        <v>19579.5</v>
      </c>
      <c r="G127" s="2">
        <f t="shared" si="91"/>
        <v>7.2132059998693876E-2</v>
      </c>
      <c r="I127" s="1">
        <f t="shared" si="94"/>
        <v>7.2132059998693876E-2</v>
      </c>
      <c r="M127" s="1">
        <f t="shared" si="70"/>
        <v>7.478346995061487E-2</v>
      </c>
      <c r="N127" s="37">
        <f t="shared" si="71"/>
        <v>33437.908900000002</v>
      </c>
      <c r="O127" s="1">
        <f t="shared" si="72"/>
        <v>7.0299747331456865E-6</v>
      </c>
      <c r="Q127" s="117"/>
      <c r="R127" s="117"/>
      <c r="S127" s="117">
        <v>0.1</v>
      </c>
      <c r="T127" s="151"/>
      <c r="U127" s="117"/>
      <c r="V127" s="117"/>
      <c r="W127" s="117"/>
      <c r="X127" s="117"/>
      <c r="Y127" s="117"/>
      <c r="AE127" s="1">
        <f t="shared" si="73"/>
        <v>19579.5</v>
      </c>
      <c r="AF127" s="1">
        <f t="shared" si="74"/>
        <v>7.3863169912316076E-2</v>
      </c>
      <c r="AG127" s="1">
        <f t="shared" si="75"/>
        <v>7.305236003699267E-2</v>
      </c>
      <c r="AH127" s="1">
        <f t="shared" si="76"/>
        <v>-2.6514099519209938E-3</v>
      </c>
      <c r="AI127" s="1">
        <f t="shared" si="77"/>
        <v>-1.7311099136222002E-3</v>
      </c>
      <c r="AJ127" s="1">
        <f t="shared" si="78"/>
        <v>2.9967415330410618E-7</v>
      </c>
      <c r="AK127" s="1">
        <f t="shared" si="79"/>
        <v>-2.6514099519209938E-3</v>
      </c>
      <c r="AL127" s="15">
        <f t="shared" si="88"/>
        <v>2.9967415330410614E-6</v>
      </c>
      <c r="AM127" s="1">
        <f t="shared" si="80"/>
        <v>-9.2030003829879294E-4</v>
      </c>
      <c r="AN127" s="1">
        <f t="shared" si="81"/>
        <v>1.6959281380092901</v>
      </c>
      <c r="AO127" s="1">
        <f t="shared" si="82"/>
        <v>4.5056925651595359E-2</v>
      </c>
      <c r="AP127" s="1">
        <f t="shared" si="83"/>
        <v>0.13017353661406336</v>
      </c>
      <c r="AQ127" s="1">
        <f t="shared" si="84"/>
        <v>0.18491344528718776</v>
      </c>
      <c r="AR127" s="1">
        <f t="shared" si="85"/>
        <v>9.2721074166767281E-2</v>
      </c>
      <c r="AS127" s="1">
        <f t="shared" si="95"/>
        <v>6.3598234678770877</v>
      </c>
      <c r="AT127" s="1">
        <f t="shared" si="95"/>
        <v>6.3577126627747962</v>
      </c>
      <c r="AU127" s="1">
        <f t="shared" si="95"/>
        <v>6.3547233212781293</v>
      </c>
      <c r="AV127" s="1">
        <f t="shared" si="95"/>
        <v>6.3504908774638853</v>
      </c>
      <c r="AW127" s="1">
        <f t="shared" si="95"/>
        <v>6.3445004399624052</v>
      </c>
      <c r="AX127" s="1">
        <f t="shared" si="95"/>
        <v>6.3360255191334991</v>
      </c>
      <c r="AY127" s="1">
        <f t="shared" si="95"/>
        <v>6.3240420378539248</v>
      </c>
      <c r="AZ127" s="1">
        <f t="shared" si="86"/>
        <v>6.3071070838556835</v>
      </c>
    </row>
    <row r="128" spans="1:52" x14ac:dyDescent="0.2">
      <c r="A128" s="42" t="s">
        <v>101</v>
      </c>
      <c r="B128" s="35" t="s">
        <v>52</v>
      </c>
      <c r="C128" s="43">
        <v>48440.458700000003</v>
      </c>
      <c r="D128" s="43"/>
      <c r="E128" s="1">
        <f t="shared" si="68"/>
        <v>19540.67787377127</v>
      </c>
      <c r="F128" s="1">
        <f t="shared" si="93"/>
        <v>19540.5</v>
      </c>
      <c r="G128" s="2">
        <f t="shared" si="91"/>
        <v>7.2749539998767432E-2</v>
      </c>
      <c r="I128" s="1">
        <f t="shared" si="94"/>
        <v>7.2749539998767432E-2</v>
      </c>
      <c r="M128" s="1">
        <f t="shared" si="70"/>
        <v>7.4494575039895733E-2</v>
      </c>
      <c r="N128" s="37">
        <f t="shared" si="71"/>
        <v>33421.958700000003</v>
      </c>
      <c r="O128" s="1">
        <f t="shared" si="72"/>
        <v>3.0451472947656514E-6</v>
      </c>
      <c r="Q128" s="117"/>
      <c r="R128" s="117"/>
      <c r="S128" s="117">
        <v>0.1</v>
      </c>
      <c r="T128" s="151"/>
      <c r="U128" s="117"/>
      <c r="V128" s="117"/>
      <c r="W128" s="117"/>
      <c r="X128" s="117"/>
      <c r="Y128" s="117"/>
      <c r="AE128" s="1">
        <f t="shared" si="73"/>
        <v>19540.5</v>
      </c>
      <c r="AF128" s="1">
        <f t="shared" si="74"/>
        <v>7.3394040290084755E-2</v>
      </c>
      <c r="AG128" s="1">
        <f t="shared" si="75"/>
        <v>7.3850074748578409E-2</v>
      </c>
      <c r="AH128" s="1">
        <f t="shared" si="76"/>
        <v>-1.7450350411283011E-3</v>
      </c>
      <c r="AI128" s="1">
        <f t="shared" si="77"/>
        <v>-6.4450029131732367E-4</v>
      </c>
      <c r="AJ128" s="1">
        <f t="shared" si="78"/>
        <v>4.1538062550811514E-8</v>
      </c>
      <c r="AK128" s="1">
        <f t="shared" si="79"/>
        <v>-1.7450350411283011E-3</v>
      </c>
      <c r="AL128" s="15">
        <f t="shared" si="88"/>
        <v>4.153806255081151E-7</v>
      </c>
      <c r="AM128" s="1">
        <f t="shared" si="80"/>
        <v>-1.100534749810972E-3</v>
      </c>
      <c r="AN128" s="1">
        <f t="shared" si="81"/>
        <v>1.7022096975092829</v>
      </c>
      <c r="AO128" s="1">
        <f t="shared" si="82"/>
        <v>-1.188230589868821E-2</v>
      </c>
      <c r="AP128" s="1">
        <f t="shared" si="83"/>
        <v>9.0347460570907895E-2</v>
      </c>
      <c r="AQ128" s="1">
        <f t="shared" si="84"/>
        <v>0.12795867495588714</v>
      </c>
      <c r="AR128" s="1">
        <f t="shared" si="85"/>
        <v>6.4066777376739562E-2</v>
      </c>
      <c r="AS128" s="1">
        <f t="shared" si="95"/>
        <v>6.3361529422837828</v>
      </c>
      <c r="AT128" s="1">
        <f t="shared" si="95"/>
        <v>6.3346871634838635</v>
      </c>
      <c r="AU128" s="1">
        <f t="shared" si="95"/>
        <v>6.3326142090394191</v>
      </c>
      <c r="AV128" s="1">
        <f t="shared" si="95"/>
        <v>6.3296829268073296</v>
      </c>
      <c r="AW128" s="1">
        <f t="shared" si="95"/>
        <v>6.325538593822686</v>
      </c>
      <c r="AX128" s="1">
        <f t="shared" si="95"/>
        <v>6.31968043900926</v>
      </c>
      <c r="AY128" s="1">
        <f t="shared" si="95"/>
        <v>6.3114018286140814</v>
      </c>
      <c r="AZ128" s="1">
        <f t="shared" si="86"/>
        <v>6.2997058499465606</v>
      </c>
    </row>
    <row r="129" spans="1:52" x14ac:dyDescent="0.2">
      <c r="A129" s="42" t="s">
        <v>101</v>
      </c>
      <c r="B129" s="35" t="s">
        <v>52</v>
      </c>
      <c r="C129" s="43">
        <v>48440.4588</v>
      </c>
      <c r="D129" s="43"/>
      <c r="E129" s="1">
        <f t="shared" si="68"/>
        <v>19540.678118272837</v>
      </c>
      <c r="F129" s="1">
        <f t="shared" si="93"/>
        <v>19540.5</v>
      </c>
      <c r="G129" s="2">
        <f t="shared" si="91"/>
        <v>7.2849539996241219E-2</v>
      </c>
      <c r="I129" s="1">
        <f t="shared" si="94"/>
        <v>7.2849539996241219E-2</v>
      </c>
      <c r="M129" s="1">
        <f t="shared" si="70"/>
        <v>7.4494575039895733E-2</v>
      </c>
      <c r="N129" s="37">
        <f t="shared" si="71"/>
        <v>33421.9588</v>
      </c>
      <c r="O129" s="1">
        <f t="shared" si="72"/>
        <v>2.7061402948514075E-6</v>
      </c>
      <c r="Q129" s="117"/>
      <c r="R129" s="117"/>
      <c r="S129" s="117">
        <v>0.1</v>
      </c>
      <c r="T129" s="151"/>
      <c r="U129" s="117"/>
      <c r="V129" s="117"/>
      <c r="W129" s="117"/>
      <c r="X129" s="117"/>
      <c r="Y129" s="117"/>
      <c r="AE129" s="1">
        <f t="shared" si="73"/>
        <v>19540.5</v>
      </c>
      <c r="AF129" s="1">
        <f t="shared" si="74"/>
        <v>7.3394040290084755E-2</v>
      </c>
      <c r="AG129" s="1">
        <f t="shared" si="75"/>
        <v>7.3950074746052197E-2</v>
      </c>
      <c r="AH129" s="1">
        <f t="shared" si="76"/>
        <v>-1.6450350436545136E-3</v>
      </c>
      <c r="AI129" s="1">
        <f t="shared" si="77"/>
        <v>-5.4450029384353615E-4</v>
      </c>
      <c r="AJ129" s="1">
        <f t="shared" si="78"/>
        <v>2.9648056999569721E-8</v>
      </c>
      <c r="AK129" s="1">
        <f t="shared" si="79"/>
        <v>-1.6450350436545136E-3</v>
      </c>
      <c r="AL129" s="15">
        <f t="shared" si="88"/>
        <v>2.964805699956972E-7</v>
      </c>
      <c r="AM129" s="1">
        <f t="shared" si="80"/>
        <v>-1.100534749810972E-3</v>
      </c>
      <c r="AN129" s="1">
        <f t="shared" si="81"/>
        <v>1.7022096975092829</v>
      </c>
      <c r="AO129" s="1">
        <f t="shared" si="82"/>
        <v>-1.188230589868821E-2</v>
      </c>
      <c r="AP129" s="1">
        <f t="shared" si="83"/>
        <v>9.0347460570907895E-2</v>
      </c>
      <c r="AQ129" s="1">
        <f t="shared" si="84"/>
        <v>0.12795867495588714</v>
      </c>
      <c r="AR129" s="1">
        <f t="shared" si="85"/>
        <v>6.4066777376739562E-2</v>
      </c>
      <c r="AS129" s="1">
        <f t="shared" si="95"/>
        <v>6.3361529422837828</v>
      </c>
      <c r="AT129" s="1">
        <f t="shared" si="95"/>
        <v>6.3346871634838635</v>
      </c>
      <c r="AU129" s="1">
        <f t="shared" si="95"/>
        <v>6.3326142090394191</v>
      </c>
      <c r="AV129" s="1">
        <f t="shared" si="95"/>
        <v>6.3296829268073296</v>
      </c>
      <c r="AW129" s="1">
        <f t="shared" si="95"/>
        <v>6.325538593822686</v>
      </c>
      <c r="AX129" s="1">
        <f t="shared" si="95"/>
        <v>6.31968043900926</v>
      </c>
      <c r="AY129" s="1">
        <f t="shared" si="95"/>
        <v>6.3114018286140814</v>
      </c>
      <c r="AZ129" s="1">
        <f t="shared" si="86"/>
        <v>6.2997058499465606</v>
      </c>
    </row>
    <row r="130" spans="1:52" x14ac:dyDescent="0.2">
      <c r="A130" s="42" t="s">
        <v>109</v>
      </c>
      <c r="B130" s="35"/>
      <c r="C130" s="43">
        <v>48477.474000000002</v>
      </c>
      <c r="D130" s="43"/>
      <c r="E130" s="1">
        <f t="shared" si="68"/>
        <v>19631.180865345839</v>
      </c>
      <c r="F130" s="1">
        <f t="shared" si="93"/>
        <v>19631</v>
      </c>
      <c r="G130" s="2">
        <f t="shared" si="91"/>
        <v>7.3973079997813329E-2</v>
      </c>
      <c r="I130" s="1">
        <f t="shared" si="94"/>
        <v>7.3973079997813329E-2</v>
      </c>
      <c r="M130" s="1">
        <f t="shared" si="70"/>
        <v>7.5165697794722236E-2</v>
      </c>
      <c r="N130" s="37">
        <f t="shared" si="71"/>
        <v>33458.974000000002</v>
      </c>
      <c r="O130" s="1">
        <f t="shared" si="72"/>
        <v>1.4223372095038547E-6</v>
      </c>
      <c r="Q130" s="117"/>
      <c r="R130" s="117"/>
      <c r="S130" s="117">
        <v>0.1</v>
      </c>
      <c r="T130" s="151"/>
      <c r="U130" s="117"/>
      <c r="V130" s="117"/>
      <c r="W130" s="117"/>
      <c r="X130" s="117"/>
      <c r="Y130" s="117"/>
      <c r="AE130" s="1">
        <f t="shared" si="73"/>
        <v>19631</v>
      </c>
      <c r="AF130" s="1">
        <f t="shared" si="74"/>
        <v>7.4483393353454747E-2</v>
      </c>
      <c r="AG130" s="1">
        <f t="shared" si="75"/>
        <v>7.4655384439080819E-2</v>
      </c>
      <c r="AH130" s="1">
        <f t="shared" si="76"/>
        <v>-1.1926177969089069E-3</v>
      </c>
      <c r="AI130" s="1">
        <f t="shared" si="77"/>
        <v>-5.1031335564141744E-4</v>
      </c>
      <c r="AJ130" s="1">
        <f t="shared" si="78"/>
        <v>2.6041972094600382E-8</v>
      </c>
      <c r="AK130" s="1">
        <f t="shared" si="79"/>
        <v>-1.1926177969089069E-3</v>
      </c>
      <c r="AL130" s="15">
        <f t="shared" si="88"/>
        <v>2.6041972094600381E-7</v>
      </c>
      <c r="AM130" s="1">
        <f t="shared" si="80"/>
        <v>-6.8230444126748686E-4</v>
      </c>
      <c r="AN130" s="1">
        <f t="shared" si="81"/>
        <v>1.684295235017109</v>
      </c>
      <c r="AO130" s="1">
        <f t="shared" si="82"/>
        <v>0.1193615161984193</v>
      </c>
      <c r="AP130" s="1">
        <f t="shared" si="83"/>
        <v>0.18166219816067952</v>
      </c>
      <c r="AQ130" s="1">
        <f t="shared" si="84"/>
        <v>0.25948803669058002</v>
      </c>
      <c r="AR130" s="1">
        <f t="shared" si="85"/>
        <v>0.13047696975547496</v>
      </c>
      <c r="AS130" s="1">
        <f t="shared" si="95"/>
        <v>6.3909787425765874</v>
      </c>
      <c r="AT130" s="1">
        <f t="shared" si="95"/>
        <v>6.3880361415936324</v>
      </c>
      <c r="AU130" s="1">
        <f t="shared" si="95"/>
        <v>6.383857868761238</v>
      </c>
      <c r="AV130" s="1">
        <f t="shared" si="95"/>
        <v>6.3779280450143103</v>
      </c>
      <c r="AW130" s="1">
        <f t="shared" si="95"/>
        <v>6.3695180940171916</v>
      </c>
      <c r="AX130" s="1">
        <f t="shared" si="95"/>
        <v>6.357601056326958</v>
      </c>
      <c r="AY130" s="1">
        <f t="shared" si="95"/>
        <v>6.3407321279362687</v>
      </c>
      <c r="AZ130" s="1">
        <f t="shared" si="86"/>
        <v>6.3168805081202946</v>
      </c>
    </row>
    <row r="131" spans="1:52" x14ac:dyDescent="0.2">
      <c r="A131" s="42" t="s">
        <v>109</v>
      </c>
      <c r="B131" s="35" t="s">
        <v>52</v>
      </c>
      <c r="C131" s="43">
        <v>48467.455999999998</v>
      </c>
      <c r="D131" s="43"/>
      <c r="E131" s="1">
        <f t="shared" si="68"/>
        <v>19606.686697539706</v>
      </c>
      <c r="F131" s="1">
        <f t="shared" si="93"/>
        <v>19606.5</v>
      </c>
      <c r="G131" s="2">
        <f t="shared" si="91"/>
        <v>7.6358419995813165E-2</v>
      </c>
      <c r="I131" s="1">
        <f t="shared" si="94"/>
        <v>7.6358419995813165E-2</v>
      </c>
      <c r="M131" s="1">
        <f t="shared" si="70"/>
        <v>7.498375644493098E-2</v>
      </c>
      <c r="N131" s="37">
        <f t="shared" si="71"/>
        <v>33448.955999999998</v>
      </c>
      <c r="O131" s="1">
        <f t="shared" si="72"/>
        <v>1.8896998781240184E-6</v>
      </c>
      <c r="Q131" s="117"/>
      <c r="R131" s="117"/>
      <c r="S131" s="117">
        <v>0.1</v>
      </c>
      <c r="T131" s="151"/>
      <c r="U131" s="117"/>
      <c r="V131" s="117"/>
      <c r="W131" s="117"/>
      <c r="X131" s="117"/>
      <c r="Y131" s="117"/>
      <c r="AE131" s="1">
        <f t="shared" si="73"/>
        <v>19606.5</v>
      </c>
      <c r="AF131" s="1">
        <f t="shared" si="74"/>
        <v>7.4188262811155606E-2</v>
      </c>
      <c r="AG131" s="1">
        <f t="shared" si="75"/>
        <v>7.7153913629588539E-2</v>
      </c>
      <c r="AH131" s="1">
        <f t="shared" si="76"/>
        <v>1.3746635508821853E-3</v>
      </c>
      <c r="AI131" s="1">
        <f t="shared" si="77"/>
        <v>2.170157184657559E-3</v>
      </c>
      <c r="AJ131" s="1">
        <f t="shared" si="78"/>
        <v>4.7095822061208234E-7</v>
      </c>
      <c r="AK131" s="1">
        <f t="shared" si="79"/>
        <v>1.3746635508821853E-3</v>
      </c>
      <c r="AL131" s="15">
        <f t="shared" si="88"/>
        <v>4.7095822061208231E-6</v>
      </c>
      <c r="AM131" s="1">
        <f t="shared" si="80"/>
        <v>-7.9549363377536821E-4</v>
      </c>
      <c r="AN131" s="1">
        <f t="shared" si="81"/>
        <v>1.6902917177580967</v>
      </c>
      <c r="AO131" s="1">
        <f t="shared" si="82"/>
        <v>8.4174355808549595E-2</v>
      </c>
      <c r="AP131" s="1">
        <f t="shared" si="83"/>
        <v>0.1573482357774198</v>
      </c>
      <c r="AQ131" s="1">
        <f t="shared" si="84"/>
        <v>0.22411533496558925</v>
      </c>
      <c r="AR131" s="1">
        <f t="shared" si="85"/>
        <v>0.11252906844906123</v>
      </c>
      <c r="AS131" s="1">
        <f t="shared" ref="AS131:AY140" si="96">$AZ131+$AG$7*SIN(AT131)</f>
        <v>6.3761741579803788</v>
      </c>
      <c r="AT131" s="1">
        <f t="shared" si="96"/>
        <v>6.373623974907467</v>
      </c>
      <c r="AU131" s="1">
        <f t="shared" si="96"/>
        <v>6.3700078152540742</v>
      </c>
      <c r="AV131" s="1">
        <f t="shared" si="96"/>
        <v>6.3648820399439812</v>
      </c>
      <c r="AW131" s="1">
        <f t="shared" si="96"/>
        <v>6.3576200907457467</v>
      </c>
      <c r="AX131" s="1">
        <f t="shared" si="96"/>
        <v>6.3473383509728212</v>
      </c>
      <c r="AY131" s="1">
        <f t="shared" si="96"/>
        <v>6.3327924257595427</v>
      </c>
      <c r="AZ131" s="1">
        <f t="shared" si="86"/>
        <v>6.3122310150235377</v>
      </c>
    </row>
    <row r="132" spans="1:52" x14ac:dyDescent="0.2">
      <c r="A132" s="42" t="s">
        <v>101</v>
      </c>
      <c r="B132" s="35" t="s">
        <v>52</v>
      </c>
      <c r="C132" s="43">
        <v>48829.424899999998</v>
      </c>
      <c r="D132" s="43"/>
      <c r="E132" s="1">
        <f t="shared" si="68"/>
        <v>20491.706359867381</v>
      </c>
      <c r="F132" s="1">
        <f t="shared" si="93"/>
        <v>20491.5</v>
      </c>
      <c r="G132" s="2">
        <f t="shared" si="91"/>
        <v>8.4400219995586667E-2</v>
      </c>
      <c r="I132" s="1">
        <f t="shared" si="94"/>
        <v>8.4400219995586667E-2</v>
      </c>
      <c r="M132" s="1">
        <f t="shared" si="70"/>
        <v>8.1676576071710374E-2</v>
      </c>
      <c r="N132" s="37">
        <f t="shared" si="71"/>
        <v>33810.924899999998</v>
      </c>
      <c r="O132" s="1">
        <f t="shared" si="72"/>
        <v>7.4182362240682485E-6</v>
      </c>
      <c r="Q132" s="117"/>
      <c r="R132" s="117"/>
      <c r="S132" s="117">
        <v>0.1</v>
      </c>
      <c r="T132" s="151"/>
      <c r="U132" s="117"/>
      <c r="V132" s="117"/>
      <c r="W132" s="117"/>
      <c r="X132" s="117"/>
      <c r="Y132" s="117"/>
      <c r="AE132" s="1">
        <f t="shared" si="73"/>
        <v>20491.5</v>
      </c>
      <c r="AF132" s="1">
        <f t="shared" si="74"/>
        <v>8.4544796750545242E-2</v>
      </c>
      <c r="AG132" s="1">
        <f t="shared" si="75"/>
        <v>8.1531999316751799E-2</v>
      </c>
      <c r="AH132" s="1">
        <f t="shared" si="76"/>
        <v>2.7236439238762927E-3</v>
      </c>
      <c r="AI132" s="1">
        <f t="shared" si="77"/>
        <v>-1.4457675495857525E-4</v>
      </c>
      <c r="AJ132" s="1">
        <f t="shared" si="78"/>
        <v>2.0902438074351911E-9</v>
      </c>
      <c r="AK132" s="1">
        <f t="shared" si="79"/>
        <v>2.7236439238762927E-3</v>
      </c>
      <c r="AL132" s="15">
        <f t="shared" si="88"/>
        <v>2.0902438074351912E-8</v>
      </c>
      <c r="AM132" s="1">
        <f t="shared" si="80"/>
        <v>2.868220678834874E-3</v>
      </c>
      <c r="AN132" s="1">
        <f t="shared" si="81"/>
        <v>1.2237203658746627</v>
      </c>
      <c r="AO132" s="1">
        <f t="shared" si="82"/>
        <v>0.89545621123239949</v>
      </c>
      <c r="AP132" s="1">
        <f t="shared" si="83"/>
        <v>0.67172190734008164</v>
      </c>
      <c r="AQ132" s="1">
        <f t="shared" si="84"/>
        <v>1.2492962584356622</v>
      </c>
      <c r="AR132" s="1">
        <f t="shared" si="85"/>
        <v>0.72094954323469518</v>
      </c>
      <c r="AS132" s="1">
        <f t="shared" si="96"/>
        <v>6.8626009487961177</v>
      </c>
      <c r="AT132" s="1">
        <f t="shared" si="96"/>
        <v>6.8537901622819648</v>
      </c>
      <c r="AU132" s="1">
        <f t="shared" si="96"/>
        <v>6.8390718058485502</v>
      </c>
      <c r="AV132" s="1">
        <f t="shared" si="96"/>
        <v>6.814779095012323</v>
      </c>
      <c r="AW132" s="1">
        <f t="shared" si="96"/>
        <v>6.7754194765681133</v>
      </c>
      <c r="AX132" s="1">
        <f t="shared" si="96"/>
        <v>6.7133309166889381</v>
      </c>
      <c r="AY132" s="1">
        <f t="shared" si="96"/>
        <v>6.6187550572767808</v>
      </c>
      <c r="AZ132" s="1">
        <f t="shared" si="86"/>
        <v>6.4801820921920985</v>
      </c>
    </row>
    <row r="133" spans="1:52" x14ac:dyDescent="0.2">
      <c r="A133" s="42" t="s">
        <v>109</v>
      </c>
      <c r="B133" s="35" t="s">
        <v>52</v>
      </c>
      <c r="C133" s="43">
        <v>49193.430999999997</v>
      </c>
      <c r="D133" s="43"/>
      <c r="E133" s="1">
        <f t="shared" si="68"/>
        <v>21381.707008285557</v>
      </c>
      <c r="F133" s="1">
        <f t="shared" si="93"/>
        <v>21381.5</v>
      </c>
      <c r="G133" s="2">
        <f t="shared" si="91"/>
        <v>8.4665419992234092E-2</v>
      </c>
      <c r="I133" s="1">
        <f t="shared" si="94"/>
        <v>8.4665419992234092E-2</v>
      </c>
      <c r="M133" s="1">
        <f t="shared" si="70"/>
        <v>8.8657490776509099E-2</v>
      </c>
      <c r="N133" s="37">
        <f t="shared" si="71"/>
        <v>34174.930999999997</v>
      </c>
      <c r="O133" s="1">
        <f t="shared" si="72"/>
        <v>1.5936629146662066E-5</v>
      </c>
      <c r="Q133" s="117"/>
      <c r="R133" s="117"/>
      <c r="S133" s="117">
        <v>0.1</v>
      </c>
      <c r="T133" s="151"/>
      <c r="U133" s="117"/>
      <c r="V133" s="117"/>
      <c r="W133" s="117"/>
      <c r="X133" s="117"/>
      <c r="Y133" s="117"/>
      <c r="AE133" s="1">
        <f t="shared" si="73"/>
        <v>21381.5</v>
      </c>
      <c r="AF133" s="1">
        <f t="shared" si="74"/>
        <v>9.3818241146653991E-2</v>
      </c>
      <c r="AG133" s="1">
        <f t="shared" si="75"/>
        <v>7.95046696220892E-2</v>
      </c>
      <c r="AH133" s="1">
        <f t="shared" si="76"/>
        <v>-3.9920707842750064E-3</v>
      </c>
      <c r="AI133" s="1">
        <f t="shared" si="77"/>
        <v>-9.152821154419899E-3</v>
      </c>
      <c r="AJ133" s="1">
        <f t="shared" si="78"/>
        <v>8.3774135084796425E-6</v>
      </c>
      <c r="AK133" s="1">
        <f t="shared" si="79"/>
        <v>-3.9920707842750064E-3</v>
      </c>
      <c r="AL133" s="15">
        <f t="shared" si="88"/>
        <v>8.3774135084796418E-5</v>
      </c>
      <c r="AM133" s="1">
        <f t="shared" si="80"/>
        <v>5.16075037014489E-3</v>
      </c>
      <c r="AN133" s="1">
        <f t="shared" si="81"/>
        <v>0.86182446245273414</v>
      </c>
      <c r="AO133" s="1">
        <f t="shared" si="82"/>
        <v>0.99839960084837087</v>
      </c>
      <c r="AP133" s="1">
        <f t="shared" si="83"/>
        <v>0.6943836430469934</v>
      </c>
      <c r="AQ133" s="1">
        <f t="shared" si="84"/>
        <v>1.76722073341482</v>
      </c>
      <c r="AR133" s="1">
        <f t="shared" si="85"/>
        <v>1.2185965412238733</v>
      </c>
      <c r="AS133" s="1">
        <f t="shared" si="96"/>
        <v>7.2166457274162585</v>
      </c>
      <c r="AT133" s="1">
        <f t="shared" si="96"/>
        <v>7.2132287623733999</v>
      </c>
      <c r="AU133" s="1">
        <f t="shared" si="96"/>
        <v>7.2051985723548553</v>
      </c>
      <c r="AV133" s="1">
        <f t="shared" si="96"/>
        <v>7.1866527197945693</v>
      </c>
      <c r="AW133" s="1">
        <f t="shared" si="96"/>
        <v>7.1453956061989299</v>
      </c>
      <c r="AX133" s="1">
        <f t="shared" si="96"/>
        <v>7.0599978807317605</v>
      </c>
      <c r="AY133" s="1">
        <f t="shared" si="96"/>
        <v>6.9023943838528865</v>
      </c>
      <c r="AZ133" s="1">
        <f t="shared" si="86"/>
        <v>6.6490820455028548</v>
      </c>
    </row>
    <row r="134" spans="1:52" x14ac:dyDescent="0.2">
      <c r="A134" s="42" t="s">
        <v>101</v>
      </c>
      <c r="B134" s="35"/>
      <c r="C134" s="43">
        <v>48835.355600000003</v>
      </c>
      <c r="D134" s="43"/>
      <c r="E134" s="1">
        <f t="shared" si="68"/>
        <v>20506.207014789314</v>
      </c>
      <c r="F134" s="1">
        <f t="shared" si="93"/>
        <v>20506</v>
      </c>
      <c r="G134" s="2">
        <f t="shared" si="91"/>
        <v>8.4668080002302304E-2</v>
      </c>
      <c r="I134" s="1">
        <f t="shared" si="94"/>
        <v>8.4668080002302304E-2</v>
      </c>
      <c r="M134" s="1">
        <f t="shared" si="70"/>
        <v>8.1788298824024719E-2</v>
      </c>
      <c r="N134" s="37">
        <f t="shared" si="71"/>
        <v>33816.855600000003</v>
      </c>
      <c r="O134" s="1">
        <f t="shared" si="72"/>
        <v>8.2931396347618357E-6</v>
      </c>
      <c r="Q134" s="117"/>
      <c r="R134" s="117"/>
      <c r="S134" s="117">
        <v>0.1</v>
      </c>
      <c r="T134" s="151"/>
      <c r="U134" s="117"/>
      <c r="V134" s="117"/>
      <c r="W134" s="117"/>
      <c r="X134" s="117"/>
      <c r="Y134" s="117"/>
      <c r="AE134" s="1">
        <f t="shared" si="73"/>
        <v>20506</v>
      </c>
      <c r="AF134" s="1">
        <f t="shared" si="74"/>
        <v>8.4705262066724019E-2</v>
      </c>
      <c r="AG134" s="1">
        <f t="shared" si="75"/>
        <v>8.1751116759603004E-2</v>
      </c>
      <c r="AH134" s="1">
        <f t="shared" si="76"/>
        <v>2.8797811782775851E-3</v>
      </c>
      <c r="AI134" s="1">
        <f t="shared" si="77"/>
        <v>-3.7182064421714678E-5</v>
      </c>
      <c r="AJ134" s="1">
        <f t="shared" si="78"/>
        <v>1.3825059146605406E-10</v>
      </c>
      <c r="AK134" s="1">
        <f t="shared" si="79"/>
        <v>2.8797811782775851E-3</v>
      </c>
      <c r="AL134" s="15">
        <f t="shared" si="88"/>
        <v>1.3825059146605405E-9</v>
      </c>
      <c r="AM134" s="1">
        <f t="shared" si="80"/>
        <v>2.9169632426993002E-3</v>
      </c>
      <c r="AN134" s="1">
        <f t="shared" si="81"/>
        <v>1.2157578443215329</v>
      </c>
      <c r="AO134" s="1">
        <f t="shared" si="82"/>
        <v>0.90065992511305604</v>
      </c>
      <c r="AP134" s="1">
        <f t="shared" si="83"/>
        <v>0.67432164100035774</v>
      </c>
      <c r="AQ134" s="1">
        <f t="shared" si="84"/>
        <v>1.2611271218382574</v>
      </c>
      <c r="AR134" s="1">
        <f t="shared" si="85"/>
        <v>0.72997823872367595</v>
      </c>
      <c r="AS134" s="1">
        <f t="shared" si="96"/>
        <v>6.869450888264911</v>
      </c>
      <c r="AT134" s="1">
        <f t="shared" si="96"/>
        <v>6.8606835659124368</v>
      </c>
      <c r="AU134" s="1">
        <f t="shared" si="96"/>
        <v>6.8459733946898558</v>
      </c>
      <c r="AV134" s="1">
        <f t="shared" si="96"/>
        <v>6.8215925449200219</v>
      </c>
      <c r="AW134" s="1">
        <f t="shared" si="96"/>
        <v>6.7819406598508829</v>
      </c>
      <c r="AX134" s="1">
        <f t="shared" si="96"/>
        <v>6.7191965357370558</v>
      </c>
      <c r="AY134" s="1">
        <f t="shared" si="96"/>
        <v>6.6234168169011722</v>
      </c>
      <c r="AZ134" s="1">
        <f t="shared" si="86"/>
        <v>6.4829338330044646</v>
      </c>
    </row>
    <row r="135" spans="1:52" x14ac:dyDescent="0.2">
      <c r="A135" s="42" t="s">
        <v>101</v>
      </c>
      <c r="B135" s="35"/>
      <c r="C135" s="43">
        <v>48835.356299999999</v>
      </c>
      <c r="D135" s="43"/>
      <c r="E135" s="1">
        <f t="shared" si="68"/>
        <v>20506.20872630033</v>
      </c>
      <c r="F135" s="1">
        <f t="shared" si="93"/>
        <v>20506</v>
      </c>
      <c r="G135" s="2">
        <f t="shared" si="91"/>
        <v>8.5368079999170732E-2</v>
      </c>
      <c r="I135" s="1">
        <f t="shared" si="94"/>
        <v>8.5368079999170732E-2</v>
      </c>
      <c r="M135" s="1">
        <f t="shared" si="70"/>
        <v>8.1788298824024719E-2</v>
      </c>
      <c r="N135" s="37">
        <f t="shared" si="71"/>
        <v>33816.856299999999</v>
      </c>
      <c r="O135" s="1">
        <f t="shared" si="72"/>
        <v>1.2814833261929769E-5</v>
      </c>
      <c r="Q135" s="117"/>
      <c r="R135" s="117"/>
      <c r="S135" s="117">
        <v>0.1</v>
      </c>
      <c r="T135" s="151"/>
      <c r="U135" s="117"/>
      <c r="V135" s="117"/>
      <c r="W135" s="117"/>
      <c r="X135" s="117"/>
      <c r="Y135" s="117"/>
      <c r="AE135" s="1">
        <f t="shared" si="73"/>
        <v>20506</v>
      </c>
      <c r="AF135" s="1">
        <f t="shared" si="74"/>
        <v>8.4705262066724019E-2</v>
      </c>
      <c r="AG135" s="1">
        <f t="shared" si="75"/>
        <v>8.2451116756471432E-2</v>
      </c>
      <c r="AH135" s="1">
        <f t="shared" si="76"/>
        <v>3.5797811751460129E-3</v>
      </c>
      <c r="AI135" s="1">
        <f t="shared" si="77"/>
        <v>6.6281793244671317E-4</v>
      </c>
      <c r="AJ135" s="1">
        <f t="shared" si="78"/>
        <v>4.3932761157293562E-8</v>
      </c>
      <c r="AK135" s="1">
        <f t="shared" si="79"/>
        <v>3.5797811751460129E-3</v>
      </c>
      <c r="AL135" s="15">
        <f t="shared" si="88"/>
        <v>4.3932761157293559E-7</v>
      </c>
      <c r="AM135" s="1">
        <f t="shared" si="80"/>
        <v>2.9169632426993002E-3</v>
      </c>
      <c r="AN135" s="1">
        <f t="shared" si="81"/>
        <v>1.2157578443215329</v>
      </c>
      <c r="AO135" s="1">
        <f t="shared" si="82"/>
        <v>0.90065992511305604</v>
      </c>
      <c r="AP135" s="1">
        <f t="shared" si="83"/>
        <v>0.67432164100035774</v>
      </c>
      <c r="AQ135" s="1">
        <f t="shared" si="84"/>
        <v>1.2611271218382574</v>
      </c>
      <c r="AR135" s="1">
        <f t="shared" si="85"/>
        <v>0.72997823872367595</v>
      </c>
      <c r="AS135" s="1">
        <f t="shared" si="96"/>
        <v>6.869450888264911</v>
      </c>
      <c r="AT135" s="1">
        <f t="shared" si="96"/>
        <v>6.8606835659124368</v>
      </c>
      <c r="AU135" s="1">
        <f t="shared" si="96"/>
        <v>6.8459733946898558</v>
      </c>
      <c r="AV135" s="1">
        <f t="shared" si="96"/>
        <v>6.8215925449200219</v>
      </c>
      <c r="AW135" s="1">
        <f t="shared" si="96"/>
        <v>6.7819406598508829</v>
      </c>
      <c r="AX135" s="1">
        <f t="shared" si="96"/>
        <v>6.7191965357370558</v>
      </c>
      <c r="AY135" s="1">
        <f t="shared" si="96"/>
        <v>6.6234168169011722</v>
      </c>
      <c r="AZ135" s="1">
        <f t="shared" si="86"/>
        <v>6.4829338330044646</v>
      </c>
    </row>
    <row r="136" spans="1:52" x14ac:dyDescent="0.2">
      <c r="A136" s="42" t="s">
        <v>101</v>
      </c>
      <c r="B136" s="35" t="s">
        <v>52</v>
      </c>
      <c r="C136" s="43">
        <v>48829.426099999997</v>
      </c>
      <c r="D136" s="43"/>
      <c r="E136" s="1">
        <f t="shared" si="68"/>
        <v>20491.709293886281</v>
      </c>
      <c r="F136" s="1">
        <f t="shared" si="93"/>
        <v>20491.5</v>
      </c>
      <c r="G136" s="2">
        <f t="shared" si="91"/>
        <v>8.5600219994375948E-2</v>
      </c>
      <c r="I136" s="1">
        <f t="shared" si="94"/>
        <v>8.5600219994375948E-2</v>
      </c>
      <c r="M136" s="1">
        <f t="shared" si="70"/>
        <v>8.1676576071710374E-2</v>
      </c>
      <c r="N136" s="37">
        <f t="shared" si="71"/>
        <v>33810.926099999997</v>
      </c>
      <c r="O136" s="1">
        <f t="shared" si="72"/>
        <v>1.5394981631870487E-5</v>
      </c>
      <c r="Q136" s="117"/>
      <c r="R136" s="117"/>
      <c r="S136" s="117">
        <v>0.1</v>
      </c>
      <c r="T136" s="151"/>
      <c r="U136" s="117"/>
      <c r="V136" s="117"/>
      <c r="W136" s="117"/>
      <c r="X136" s="117"/>
      <c r="Y136" s="117"/>
      <c r="AE136" s="1">
        <f t="shared" si="73"/>
        <v>20491.5</v>
      </c>
      <c r="AF136" s="1">
        <f t="shared" si="74"/>
        <v>8.4544796750545242E-2</v>
      </c>
      <c r="AG136" s="1">
        <f t="shared" si="75"/>
        <v>8.273199931554108E-2</v>
      </c>
      <c r="AH136" s="1">
        <f t="shared" si="76"/>
        <v>3.9236439226655734E-3</v>
      </c>
      <c r="AI136" s="1">
        <f t="shared" si="77"/>
        <v>1.0554232438307054E-3</v>
      </c>
      <c r="AJ136" s="1">
        <f t="shared" si="78"/>
        <v>1.1139182236181286E-7</v>
      </c>
      <c r="AK136" s="1">
        <f t="shared" si="79"/>
        <v>3.9236439226655734E-3</v>
      </c>
      <c r="AL136" s="15">
        <f t="shared" si="88"/>
        <v>1.1139182236181286E-6</v>
      </c>
      <c r="AM136" s="1">
        <f t="shared" si="80"/>
        <v>2.868220678834874E-3</v>
      </c>
      <c r="AN136" s="1">
        <f t="shared" si="81"/>
        <v>1.2237203658746627</v>
      </c>
      <c r="AO136" s="1">
        <f t="shared" si="82"/>
        <v>0.89545621123239949</v>
      </c>
      <c r="AP136" s="1">
        <f t="shared" si="83"/>
        <v>0.67172190734008164</v>
      </c>
      <c r="AQ136" s="1">
        <f t="shared" si="84"/>
        <v>1.2492962584356622</v>
      </c>
      <c r="AR136" s="1">
        <f t="shared" si="85"/>
        <v>0.72094954323469518</v>
      </c>
      <c r="AS136" s="1">
        <f t="shared" si="96"/>
        <v>6.8626009487961177</v>
      </c>
      <c r="AT136" s="1">
        <f t="shared" si="96"/>
        <v>6.8537901622819648</v>
      </c>
      <c r="AU136" s="1">
        <f t="shared" si="96"/>
        <v>6.8390718058485502</v>
      </c>
      <c r="AV136" s="1">
        <f t="shared" si="96"/>
        <v>6.814779095012323</v>
      </c>
      <c r="AW136" s="1">
        <f t="shared" si="96"/>
        <v>6.7754194765681133</v>
      </c>
      <c r="AX136" s="1">
        <f t="shared" si="96"/>
        <v>6.7133309166889381</v>
      </c>
      <c r="AY136" s="1">
        <f t="shared" si="96"/>
        <v>6.6187550572767808</v>
      </c>
      <c r="AZ136" s="1">
        <f t="shared" si="86"/>
        <v>6.4801820921920985</v>
      </c>
    </row>
    <row r="137" spans="1:52" x14ac:dyDescent="0.2">
      <c r="A137" s="42" t="s">
        <v>101</v>
      </c>
      <c r="B137" s="35"/>
      <c r="C137" s="43">
        <v>48835.356599999999</v>
      </c>
      <c r="D137" s="43"/>
      <c r="E137" s="1">
        <f t="shared" si="68"/>
        <v>20506.209459805057</v>
      </c>
      <c r="F137" s="1">
        <f t="shared" si="93"/>
        <v>20506</v>
      </c>
      <c r="G137" s="2">
        <f t="shared" si="91"/>
        <v>8.5668079998868052E-2</v>
      </c>
      <c r="I137" s="1">
        <f t="shared" si="94"/>
        <v>8.5668079998868052E-2</v>
      </c>
      <c r="M137" s="1">
        <f t="shared" si="70"/>
        <v>8.1788298824024719E-2</v>
      </c>
      <c r="N137" s="37">
        <f t="shared" si="71"/>
        <v>33816.856599999999</v>
      </c>
      <c r="O137" s="1">
        <f t="shared" si="72"/>
        <v>1.5052701964668714E-5</v>
      </c>
      <c r="Q137" s="117"/>
      <c r="R137" s="117"/>
      <c r="S137" s="117">
        <v>0.1</v>
      </c>
      <c r="T137" s="151"/>
      <c r="U137" s="117">
        <v>1.1576082347869515E-11</v>
      </c>
      <c r="V137" s="117">
        <v>5.6369087752569461E-23</v>
      </c>
      <c r="W137" s="117">
        <v>4.1149312270979704E-29</v>
      </c>
      <c r="X137" s="117">
        <v>2.0734891190646923E-9</v>
      </c>
      <c r="Y137" s="117">
        <v>8.9818018689064842E-6</v>
      </c>
      <c r="Z137" s="1">
        <v>5.6762075914045093E-5</v>
      </c>
      <c r="AA137" s="1">
        <v>2.7663850803884467E-6</v>
      </c>
      <c r="AB137" s="1">
        <v>23.741779258808833</v>
      </c>
      <c r="AC137" s="1">
        <v>6.2245587166614413E-5</v>
      </c>
      <c r="AD137" s="1">
        <v>3.8667142542878155E-9</v>
      </c>
      <c r="AE137" s="1">
        <f t="shared" si="73"/>
        <v>20506</v>
      </c>
      <c r="AF137" s="1">
        <f t="shared" si="74"/>
        <v>8.4705262066724019E-2</v>
      </c>
      <c r="AG137" s="1">
        <f t="shared" si="75"/>
        <v>8.2751116756168752E-2</v>
      </c>
      <c r="AH137" s="1">
        <f t="shared" si="76"/>
        <v>3.8797811748433331E-3</v>
      </c>
      <c r="AI137" s="1">
        <f t="shared" si="77"/>
        <v>9.6281793214403333E-4</v>
      </c>
      <c r="AJ137" s="1">
        <f t="shared" si="78"/>
        <v>9.2701837045811244E-8</v>
      </c>
      <c r="AK137" s="1">
        <f t="shared" si="79"/>
        <v>3.8797811748433331E-3</v>
      </c>
      <c r="AL137" s="15">
        <f t="shared" si="88"/>
        <v>9.2701837045811238E-7</v>
      </c>
      <c r="AM137" s="1">
        <f t="shared" si="80"/>
        <v>2.9169632426993002E-3</v>
      </c>
      <c r="AN137" s="1">
        <f t="shared" si="81"/>
        <v>1.2157578443215329</v>
      </c>
      <c r="AO137" s="1">
        <f t="shared" si="82"/>
        <v>0.90065992511305604</v>
      </c>
      <c r="AP137" s="1">
        <f t="shared" si="83"/>
        <v>0.67432164100035774</v>
      </c>
      <c r="AQ137" s="1">
        <f t="shared" si="84"/>
        <v>1.2611271218382574</v>
      </c>
      <c r="AR137" s="1">
        <f t="shared" si="85"/>
        <v>0.72997823872367595</v>
      </c>
      <c r="AS137" s="1">
        <f t="shared" si="96"/>
        <v>6.869450888264911</v>
      </c>
      <c r="AT137" s="1">
        <f t="shared" si="96"/>
        <v>6.8606835659124368</v>
      </c>
      <c r="AU137" s="1">
        <f t="shared" si="96"/>
        <v>6.8459733946898558</v>
      </c>
      <c r="AV137" s="1">
        <f t="shared" si="96"/>
        <v>6.8215925449200219</v>
      </c>
      <c r="AW137" s="1">
        <f t="shared" si="96"/>
        <v>6.7819406598508829</v>
      </c>
      <c r="AX137" s="1">
        <f t="shared" si="96"/>
        <v>6.7191965357370558</v>
      </c>
      <c r="AY137" s="1">
        <f t="shared" si="96"/>
        <v>6.6234168169011722</v>
      </c>
      <c r="AZ137" s="1">
        <f t="shared" si="86"/>
        <v>6.4829338330044646</v>
      </c>
    </row>
    <row r="138" spans="1:52" x14ac:dyDescent="0.2">
      <c r="A138" s="42" t="s">
        <v>109</v>
      </c>
      <c r="B138" s="35"/>
      <c r="C138" s="43">
        <v>49212.451000000001</v>
      </c>
      <c r="D138" s="43"/>
      <c r="E138" s="1">
        <f t="shared" si="68"/>
        <v>21428.211207893524</v>
      </c>
      <c r="F138" s="1">
        <f t="shared" si="93"/>
        <v>21428</v>
      </c>
      <c r="G138" s="2">
        <f t="shared" si="91"/>
        <v>8.6383039997599553E-2</v>
      </c>
      <c r="I138" s="1">
        <f t="shared" si="94"/>
        <v>8.6383039997599553E-2</v>
      </c>
      <c r="M138" s="1">
        <f t="shared" si="70"/>
        <v>8.9029123227016824E-2</v>
      </c>
      <c r="N138" s="37">
        <f t="shared" si="71"/>
        <v>34193.951000000001</v>
      </c>
      <c r="O138" s="1">
        <f t="shared" si="72"/>
        <v>7.0017564570033309E-6</v>
      </c>
      <c r="Q138" s="117"/>
      <c r="R138" s="117"/>
      <c r="S138" s="117">
        <v>0.1</v>
      </c>
      <c r="T138" s="151"/>
      <c r="U138" s="117"/>
      <c r="V138" s="117"/>
      <c r="W138" s="117"/>
      <c r="X138" s="117"/>
      <c r="Y138" s="117"/>
      <c r="AE138" s="1">
        <f t="shared" si="73"/>
        <v>21428</v>
      </c>
      <c r="AF138" s="1">
        <f t="shared" si="74"/>
        <v>9.4276725006242734E-2</v>
      </c>
      <c r="AG138" s="1">
        <f t="shared" si="75"/>
        <v>8.1135438218373643E-2</v>
      </c>
      <c r="AH138" s="1">
        <f t="shared" si="76"/>
        <v>-2.6460832294172704E-3</v>
      </c>
      <c r="AI138" s="1">
        <f t="shared" si="77"/>
        <v>-7.8936850086431809E-3</v>
      </c>
      <c r="AJ138" s="1">
        <f t="shared" si="78"/>
        <v>6.2310263015678091E-6</v>
      </c>
      <c r="AK138" s="1">
        <f t="shared" si="79"/>
        <v>-2.6460832294172704E-3</v>
      </c>
      <c r="AL138" s="15">
        <f t="shared" si="88"/>
        <v>6.2310263015678089E-5</v>
      </c>
      <c r="AM138" s="1">
        <f t="shared" si="80"/>
        <v>5.2476017792259114E-3</v>
      </c>
      <c r="AN138" s="1">
        <f t="shared" si="81"/>
        <v>0.84891967229030696</v>
      </c>
      <c r="AO138" s="1">
        <f t="shared" si="82"/>
        <v>0.99717356866774753</v>
      </c>
      <c r="AP138" s="1">
        <f t="shared" si="83"/>
        <v>0.69169057929598987</v>
      </c>
      <c r="AQ138" s="1">
        <f t="shared" si="84"/>
        <v>1.7858408290818479</v>
      </c>
      <c r="AR138" s="1">
        <f t="shared" si="85"/>
        <v>1.2419979707346964</v>
      </c>
      <c r="AS138" s="1">
        <f t="shared" si="96"/>
        <v>7.2320192650393551</v>
      </c>
      <c r="AT138" s="1">
        <f t="shared" si="96"/>
        <v>7.2288668097779345</v>
      </c>
      <c r="AU138" s="1">
        <f t="shared" si="96"/>
        <v>7.2212975703966347</v>
      </c>
      <c r="AV138" s="1">
        <f t="shared" si="96"/>
        <v>7.2034339873171929</v>
      </c>
      <c r="AW138" s="1">
        <f t="shared" si="96"/>
        <v>7.1628436221706622</v>
      </c>
      <c r="AX138" s="1">
        <f t="shared" si="96"/>
        <v>7.0772237913567064</v>
      </c>
      <c r="AY138" s="1">
        <f t="shared" si="96"/>
        <v>6.9170431741440126</v>
      </c>
      <c r="AZ138" s="1">
        <f t="shared" si="86"/>
        <v>6.6579065936252704</v>
      </c>
    </row>
    <row r="139" spans="1:52" x14ac:dyDescent="0.2">
      <c r="A139" s="42" t="s">
        <v>109</v>
      </c>
      <c r="B139" s="35" t="s">
        <v>52</v>
      </c>
      <c r="C139" s="43">
        <v>48476.464</v>
      </c>
      <c r="D139" s="43"/>
      <c r="E139" s="1">
        <f t="shared" si="68"/>
        <v>19628.711399436055</v>
      </c>
      <c r="F139" s="1">
        <f t="shared" si="93"/>
        <v>19628.5</v>
      </c>
      <c r="G139" s="2">
        <f t="shared" si="91"/>
        <v>8.6461380000400823E-2</v>
      </c>
      <c r="I139" s="1">
        <f t="shared" si="94"/>
        <v>8.6461380000400823E-2</v>
      </c>
      <c r="M139" s="1">
        <f t="shared" si="70"/>
        <v>7.5147123637120408E-2</v>
      </c>
      <c r="N139" s="37">
        <f t="shared" si="71"/>
        <v>33457.964</v>
      </c>
      <c r="O139" s="1">
        <f t="shared" si="72"/>
        <v>1.2801239705403136E-4</v>
      </c>
      <c r="Q139" s="117"/>
      <c r="R139" s="117"/>
      <c r="S139" s="117">
        <v>0.1</v>
      </c>
      <c r="T139" s="151"/>
      <c r="U139" s="117"/>
      <c r="V139" s="117"/>
      <c r="W139" s="117"/>
      <c r="X139" s="117"/>
      <c r="Y139" s="117"/>
      <c r="AE139" s="1">
        <f t="shared" si="73"/>
        <v>19628.5</v>
      </c>
      <c r="AF139" s="1">
        <f t="shared" si="74"/>
        <v>7.4453273843900603E-2</v>
      </c>
      <c r="AG139" s="1">
        <f t="shared" si="75"/>
        <v>8.7155229793620628E-2</v>
      </c>
      <c r="AH139" s="1">
        <f t="shared" si="76"/>
        <v>1.1314256363280414E-2</v>
      </c>
      <c r="AI139" s="1">
        <f t="shared" si="77"/>
        <v>1.200810615650022E-2</v>
      </c>
      <c r="AJ139" s="1">
        <f t="shared" si="78"/>
        <v>1.441946134657785E-5</v>
      </c>
      <c r="AK139" s="1">
        <f t="shared" si="79"/>
        <v>1.1314256363280414E-2</v>
      </c>
      <c r="AL139" s="15">
        <f t="shared" si="88"/>
        <v>1.441946134657785E-4</v>
      </c>
      <c r="AM139" s="1">
        <f t="shared" si="80"/>
        <v>-6.9384979321980241E-4</v>
      </c>
      <c r="AN139" s="1">
        <f t="shared" si="81"/>
        <v>1.684944765760175</v>
      </c>
      <c r="AO139" s="1">
        <f t="shared" si="82"/>
        <v>0.11578658452775205</v>
      </c>
      <c r="AP139" s="1">
        <f t="shared" si="83"/>
        <v>0.17919763046823181</v>
      </c>
      <c r="AQ139" s="1">
        <f t="shared" si="84"/>
        <v>0.25588813451205816</v>
      </c>
      <c r="AR139" s="1">
        <f t="shared" si="85"/>
        <v>0.12864680370952006</v>
      </c>
      <c r="AS139" s="1">
        <f t="shared" si="96"/>
        <v>6.3894696177159043</v>
      </c>
      <c r="AT139" s="1">
        <f t="shared" si="96"/>
        <v>6.38656675825729</v>
      </c>
      <c r="AU139" s="1">
        <f t="shared" si="96"/>
        <v>6.3824455235840647</v>
      </c>
      <c r="AV139" s="1">
        <f t="shared" si="96"/>
        <v>6.376597429557644</v>
      </c>
      <c r="AW139" s="1">
        <f t="shared" si="96"/>
        <v>6.368304343224529</v>
      </c>
      <c r="AX139" s="1">
        <f t="shared" si="96"/>
        <v>6.3565539689962556</v>
      </c>
      <c r="AY139" s="1">
        <f t="shared" si="96"/>
        <v>6.3399219766704649</v>
      </c>
      <c r="AZ139" s="1">
        <f t="shared" si="86"/>
        <v>6.3164060700491964</v>
      </c>
    </row>
    <row r="140" spans="1:52" x14ac:dyDescent="0.2">
      <c r="A140" s="42" t="s">
        <v>101</v>
      </c>
      <c r="B140" s="35" t="s">
        <v>52</v>
      </c>
      <c r="C140" s="43">
        <v>48829.427100000001</v>
      </c>
      <c r="D140" s="43"/>
      <c r="E140" s="1">
        <f t="shared" si="68"/>
        <v>20491.711738902042</v>
      </c>
      <c r="F140" s="1">
        <f t="shared" si="93"/>
        <v>20491.5</v>
      </c>
      <c r="G140" s="2">
        <f t="shared" si="91"/>
        <v>8.6600219998217653E-2</v>
      </c>
      <c r="I140" s="1">
        <f t="shared" si="94"/>
        <v>8.6600219998217653E-2</v>
      </c>
      <c r="M140" s="1">
        <f t="shared" si="70"/>
        <v>8.1676576071710374E-2</v>
      </c>
      <c r="N140" s="37">
        <f t="shared" si="71"/>
        <v>33810.927100000001</v>
      </c>
      <c r="O140" s="1">
        <f t="shared" si="72"/>
        <v>2.4242269515032016E-5</v>
      </c>
      <c r="Q140" s="117"/>
      <c r="R140" s="117"/>
      <c r="S140" s="117">
        <v>0.1</v>
      </c>
      <c r="T140" s="151"/>
      <c r="U140" s="117"/>
      <c r="V140" s="117"/>
      <c r="W140" s="117"/>
      <c r="X140" s="117"/>
      <c r="Y140" s="117"/>
      <c r="AE140" s="1">
        <f t="shared" si="73"/>
        <v>20491.5</v>
      </c>
      <c r="AF140" s="1">
        <f t="shared" si="74"/>
        <v>8.4544796750545242E-2</v>
      </c>
      <c r="AG140" s="1">
        <f t="shared" si="75"/>
        <v>8.3731999319382786E-2</v>
      </c>
      <c r="AH140" s="1">
        <f t="shared" si="76"/>
        <v>4.923643926507279E-3</v>
      </c>
      <c r="AI140" s="1">
        <f t="shared" si="77"/>
        <v>2.055423247672411E-3</v>
      </c>
      <c r="AJ140" s="1">
        <f t="shared" si="78"/>
        <v>4.2247647270722018E-7</v>
      </c>
      <c r="AK140" s="1">
        <f t="shared" si="79"/>
        <v>4.923643926507279E-3</v>
      </c>
      <c r="AL140" s="15">
        <f t="shared" si="88"/>
        <v>4.2247647270722013E-6</v>
      </c>
      <c r="AM140" s="1">
        <f t="shared" si="80"/>
        <v>2.868220678834874E-3</v>
      </c>
      <c r="AN140" s="1">
        <f t="shared" si="81"/>
        <v>1.2237203658746627</v>
      </c>
      <c r="AO140" s="1">
        <f t="shared" si="82"/>
        <v>0.89545621123239949</v>
      </c>
      <c r="AP140" s="1">
        <f t="shared" si="83"/>
        <v>0.67172190734008164</v>
      </c>
      <c r="AQ140" s="1">
        <f t="shared" si="84"/>
        <v>1.2492962584356622</v>
      </c>
      <c r="AR140" s="1">
        <f t="shared" si="85"/>
        <v>0.72094954323469518</v>
      </c>
      <c r="AS140" s="1">
        <f t="shared" si="96"/>
        <v>6.8626009487961177</v>
      </c>
      <c r="AT140" s="1">
        <f t="shared" si="96"/>
        <v>6.8537901622819648</v>
      </c>
      <c r="AU140" s="1">
        <f t="shared" si="96"/>
        <v>6.8390718058485502</v>
      </c>
      <c r="AV140" s="1">
        <f t="shared" si="96"/>
        <v>6.814779095012323</v>
      </c>
      <c r="AW140" s="1">
        <f t="shared" si="96"/>
        <v>6.7754194765681133</v>
      </c>
      <c r="AX140" s="1">
        <f t="shared" si="96"/>
        <v>6.7133309166889381</v>
      </c>
      <c r="AY140" s="1">
        <f t="shared" si="96"/>
        <v>6.6187550572767808</v>
      </c>
      <c r="AZ140" s="1">
        <f t="shared" si="86"/>
        <v>6.4801820921920985</v>
      </c>
    </row>
    <row r="141" spans="1:52" x14ac:dyDescent="0.2">
      <c r="A141" s="42" t="s">
        <v>109</v>
      </c>
      <c r="B141" s="35"/>
      <c r="C141" s="43">
        <v>48832.497000000003</v>
      </c>
      <c r="D141" s="43"/>
      <c r="E141" s="1">
        <f t="shared" si="68"/>
        <v>20499.217692759907</v>
      </c>
      <c r="F141" s="1">
        <f t="shared" si="93"/>
        <v>20499</v>
      </c>
      <c r="G141" s="2">
        <f t="shared" si="91"/>
        <v>8.9035320001130458E-2</v>
      </c>
      <c r="I141" s="1">
        <f t="shared" si="94"/>
        <v>8.9035320001130458E-2</v>
      </c>
      <c r="M141" s="1">
        <f t="shared" si="70"/>
        <v>8.1734355384551566E-2</v>
      </c>
      <c r="N141" s="37">
        <f t="shared" si="71"/>
        <v>33813.997000000003</v>
      </c>
      <c r="O141" s="1">
        <f t="shared" si="72"/>
        <v>5.3304084332536969E-5</v>
      </c>
      <c r="Q141" s="117"/>
      <c r="R141" s="117"/>
      <c r="S141" s="117">
        <v>0.1</v>
      </c>
      <c r="T141" s="151"/>
      <c r="U141" s="117"/>
      <c r="V141" s="117"/>
      <c r="W141" s="117"/>
      <c r="X141" s="117"/>
      <c r="Y141" s="117"/>
      <c r="AE141" s="1">
        <f t="shared" si="73"/>
        <v>20499</v>
      </c>
      <c r="AF141" s="1">
        <f t="shared" si="74"/>
        <v>8.4627840114501113E-2</v>
      </c>
      <c r="AG141" s="1">
        <f t="shared" si="75"/>
        <v>8.6141835271180911E-2</v>
      </c>
      <c r="AH141" s="1">
        <f t="shared" si="76"/>
        <v>7.3009646165788922E-3</v>
      </c>
      <c r="AI141" s="1">
        <f t="shared" si="77"/>
        <v>4.4074798866293452E-3</v>
      </c>
      <c r="AJ141" s="1">
        <f t="shared" si="78"/>
        <v>1.9425878951042228E-6</v>
      </c>
      <c r="AK141" s="1">
        <f t="shared" si="79"/>
        <v>7.3009646165788922E-3</v>
      </c>
      <c r="AL141" s="15">
        <f t="shared" si="88"/>
        <v>1.9425878951042226E-5</v>
      </c>
      <c r="AM141" s="1">
        <f t="shared" si="80"/>
        <v>2.8934847299495465E-3</v>
      </c>
      <c r="AN141" s="1">
        <f t="shared" si="81"/>
        <v>1.2195933810311914</v>
      </c>
      <c r="AO141" s="1">
        <f t="shared" si="82"/>
        <v>0.89817150227986153</v>
      </c>
      <c r="AP141" s="1">
        <f t="shared" si="83"/>
        <v>0.673082364881877</v>
      </c>
      <c r="AQ141" s="1">
        <f t="shared" si="84"/>
        <v>1.255433912774127</v>
      </c>
      <c r="AR141" s="1">
        <f t="shared" si="85"/>
        <v>0.72562380564933426</v>
      </c>
      <c r="AS141" s="1">
        <f t="shared" ref="AS141:AY150" si="97">$AZ141+$AG$7*SIN(AT141)</f>
        <v>6.8661490006679786</v>
      </c>
      <c r="AT141" s="1">
        <f t="shared" si="97"/>
        <v>6.8573602554379223</v>
      </c>
      <c r="AU141" s="1">
        <f t="shared" si="97"/>
        <v>6.8426454349256147</v>
      </c>
      <c r="AV141" s="1">
        <f t="shared" si="97"/>
        <v>6.8183061657818707</v>
      </c>
      <c r="AW141" s="1">
        <f t="shared" si="97"/>
        <v>6.7787942446887737</v>
      </c>
      <c r="AX141" s="1">
        <f t="shared" si="97"/>
        <v>6.71636558255988</v>
      </c>
      <c r="AY141" s="1">
        <f t="shared" si="97"/>
        <v>6.6211664441729425</v>
      </c>
      <c r="AZ141" s="1">
        <f t="shared" si="86"/>
        <v>6.4816054064053912</v>
      </c>
    </row>
    <row r="142" spans="1:52" x14ac:dyDescent="0.2">
      <c r="A142" s="22" t="s">
        <v>87</v>
      </c>
      <c r="B142" s="22" t="s">
        <v>54</v>
      </c>
      <c r="C142" s="24">
        <v>49213.680999999997</v>
      </c>
      <c r="D142" s="24" t="s">
        <v>38</v>
      </c>
      <c r="E142" s="1">
        <f t="shared" si="68"/>
        <v>21431.218577268792</v>
      </c>
      <c r="F142" s="1">
        <f t="shared" si="93"/>
        <v>21431</v>
      </c>
      <c r="G142" s="2">
        <f t="shared" si="91"/>
        <v>8.9397079995251261E-2</v>
      </c>
      <c r="I142" s="1">
        <f t="shared" si="94"/>
        <v>8.9397079995251261E-2</v>
      </c>
      <c r="M142" s="1">
        <f t="shared" si="70"/>
        <v>8.905312304125941E-2</v>
      </c>
      <c r="N142" s="37">
        <f t="shared" si="71"/>
        <v>34195.180999999997</v>
      </c>
      <c r="O142" s="1">
        <f t="shared" si="72"/>
        <v>1.1830638619935177E-7</v>
      </c>
      <c r="Q142" s="117"/>
      <c r="R142" s="117"/>
      <c r="S142" s="117">
        <v>0.1</v>
      </c>
      <c r="T142" s="151"/>
      <c r="U142" s="117"/>
      <c r="V142" s="117"/>
      <c r="W142" s="117"/>
      <c r="X142" s="117"/>
      <c r="Y142" s="117"/>
      <c r="AE142" s="1">
        <f t="shared" si="73"/>
        <v>21431</v>
      </c>
      <c r="AF142" s="1">
        <f t="shared" si="74"/>
        <v>9.4306238211334645E-2</v>
      </c>
      <c r="AG142" s="1">
        <f t="shared" si="75"/>
        <v>8.4143964825176026E-2</v>
      </c>
      <c r="AH142" s="1">
        <f t="shared" si="76"/>
        <v>3.4395695399185022E-4</v>
      </c>
      <c r="AI142" s="1">
        <f t="shared" si="77"/>
        <v>-4.9091582160833841E-3</v>
      </c>
      <c r="AJ142" s="1">
        <f t="shared" si="78"/>
        <v>2.4099834390538996E-6</v>
      </c>
      <c r="AK142" s="1">
        <f t="shared" si="79"/>
        <v>3.4395695399185022E-4</v>
      </c>
      <c r="AL142" s="15">
        <f t="shared" si="88"/>
        <v>2.4099834390538993E-5</v>
      </c>
      <c r="AM142" s="1">
        <f t="shared" si="80"/>
        <v>5.2531151700752326E-3</v>
      </c>
      <c r="AN142" s="1">
        <f t="shared" si="81"/>
        <v>0.84810255002137558</v>
      </c>
      <c r="AO142" s="1">
        <f t="shared" si="82"/>
        <v>0.9970841042854347</v>
      </c>
      <c r="AP142" s="1">
        <f t="shared" si="83"/>
        <v>0.69151159614115043</v>
      </c>
      <c r="AQ142" s="1">
        <f t="shared" si="84"/>
        <v>1.7870223225589235</v>
      </c>
      <c r="AR142" s="1">
        <f t="shared" si="85"/>
        <v>1.2435010821645522</v>
      </c>
      <c r="AS142" s="1">
        <f t="shared" si="97"/>
        <v>7.2330026203073148</v>
      </c>
      <c r="AT142" s="1">
        <f t="shared" si="97"/>
        <v>7.2298668172774301</v>
      </c>
      <c r="AU142" s="1">
        <f t="shared" si="97"/>
        <v>7.2223270394818959</v>
      </c>
      <c r="AV142" s="1">
        <f t="shared" si="97"/>
        <v>7.2045078924877943</v>
      </c>
      <c r="AW142" s="1">
        <f t="shared" si="97"/>
        <v>7.1639624661957546</v>
      </c>
      <c r="AX142" s="1">
        <f t="shared" si="97"/>
        <v>7.078331677570131</v>
      </c>
      <c r="AY142" s="1">
        <f t="shared" si="97"/>
        <v>6.9179875692873161</v>
      </c>
      <c r="AZ142" s="1">
        <f t="shared" si="86"/>
        <v>6.6584759193105878</v>
      </c>
    </row>
    <row r="143" spans="1:52" x14ac:dyDescent="0.2">
      <c r="A143" s="42" t="s">
        <v>109</v>
      </c>
      <c r="B143" s="35" t="s">
        <v>52</v>
      </c>
      <c r="C143" s="43">
        <v>48476.466999999997</v>
      </c>
      <c r="D143" s="43"/>
      <c r="E143" s="1">
        <f t="shared" si="68"/>
        <v>19628.718734483304</v>
      </c>
      <c r="F143" s="1">
        <f t="shared" si="93"/>
        <v>19628.5</v>
      </c>
      <c r="G143" s="2">
        <f t="shared" si="91"/>
        <v>8.9461379997374024E-2</v>
      </c>
      <c r="I143" s="1">
        <f t="shared" si="94"/>
        <v>8.9461379997374024E-2</v>
      </c>
      <c r="M143" s="1">
        <f t="shared" si="70"/>
        <v>7.5147123637120408E-2</v>
      </c>
      <c r="N143" s="37">
        <f t="shared" si="71"/>
        <v>33457.966999999997</v>
      </c>
      <c r="O143" s="1">
        <f t="shared" si="72"/>
        <v>2.0489793514706111E-4</v>
      </c>
      <c r="Q143" s="117"/>
      <c r="R143" s="117"/>
      <c r="S143" s="117">
        <v>0.1</v>
      </c>
      <c r="T143" s="151"/>
      <c r="U143" s="117"/>
      <c r="V143" s="117"/>
      <c r="W143" s="117"/>
      <c r="X143" s="117"/>
      <c r="Y143" s="117"/>
      <c r="AE143" s="1">
        <f t="shared" si="73"/>
        <v>19628.5</v>
      </c>
      <c r="AF143" s="1">
        <f t="shared" si="74"/>
        <v>7.4453273843900603E-2</v>
      </c>
      <c r="AG143" s="1">
        <f t="shared" si="75"/>
        <v>9.015522979059383E-2</v>
      </c>
      <c r="AH143" s="1">
        <f t="shared" si="76"/>
        <v>1.4314256360253616E-2</v>
      </c>
      <c r="AI143" s="1">
        <f t="shared" si="77"/>
        <v>1.5008106153473422E-2</v>
      </c>
      <c r="AJ143" s="1">
        <f t="shared" si="78"/>
        <v>2.252432503139268E-5</v>
      </c>
      <c r="AK143" s="1">
        <f t="shared" si="79"/>
        <v>1.4314256360253616E-2</v>
      </c>
      <c r="AL143" s="15">
        <f t="shared" si="88"/>
        <v>2.2524325031392678E-4</v>
      </c>
      <c r="AM143" s="1">
        <f t="shared" si="80"/>
        <v>-6.9384979321980241E-4</v>
      </c>
      <c r="AN143" s="1">
        <f t="shared" si="81"/>
        <v>1.684944765760175</v>
      </c>
      <c r="AO143" s="1">
        <f t="shared" si="82"/>
        <v>0.11578658452775205</v>
      </c>
      <c r="AP143" s="1">
        <f t="shared" si="83"/>
        <v>0.17919763046823181</v>
      </c>
      <c r="AQ143" s="1">
        <f t="shared" si="84"/>
        <v>0.25588813451205816</v>
      </c>
      <c r="AR143" s="1">
        <f t="shared" si="85"/>
        <v>0.12864680370952006</v>
      </c>
      <c r="AS143" s="1">
        <f t="shared" si="97"/>
        <v>6.3894696177159043</v>
      </c>
      <c r="AT143" s="1">
        <f t="shared" si="97"/>
        <v>6.38656675825729</v>
      </c>
      <c r="AU143" s="1">
        <f t="shared" si="97"/>
        <v>6.3824455235840647</v>
      </c>
      <c r="AV143" s="1">
        <f t="shared" si="97"/>
        <v>6.376597429557644</v>
      </c>
      <c r="AW143" s="1">
        <f t="shared" si="97"/>
        <v>6.368304343224529</v>
      </c>
      <c r="AX143" s="1">
        <f t="shared" si="97"/>
        <v>6.3565539689962556</v>
      </c>
      <c r="AY143" s="1">
        <f t="shared" si="97"/>
        <v>6.3399219766704649</v>
      </c>
      <c r="AZ143" s="1">
        <f t="shared" si="86"/>
        <v>6.3164060700491964</v>
      </c>
    </row>
    <row r="144" spans="1:52" x14ac:dyDescent="0.2">
      <c r="A144" s="42" t="s">
        <v>109</v>
      </c>
      <c r="B144" s="35" t="s">
        <v>52</v>
      </c>
      <c r="C144" s="43">
        <v>49211.432999999997</v>
      </c>
      <c r="D144" s="43"/>
      <c r="E144" s="1">
        <f t="shared" si="68"/>
        <v>21425.722181857716</v>
      </c>
      <c r="F144" s="1">
        <f t="shared" si="93"/>
        <v>21425.5</v>
      </c>
      <c r="G144" s="2">
        <f t="shared" si="91"/>
        <v>9.0871339991281275E-2</v>
      </c>
      <c r="I144" s="1">
        <f t="shared" si="94"/>
        <v>9.0871339991281275E-2</v>
      </c>
      <c r="M144" s="1">
        <f t="shared" si="70"/>
        <v>8.9009125560251048E-2</v>
      </c>
      <c r="N144" s="37">
        <f t="shared" si="71"/>
        <v>34192.932999999997</v>
      </c>
      <c r="O144" s="1">
        <f t="shared" si="72"/>
        <v>3.4678425871372296E-6</v>
      </c>
      <c r="Q144" s="117"/>
      <c r="R144" s="117"/>
      <c r="S144" s="117">
        <v>0.1</v>
      </c>
      <c r="T144" s="151"/>
      <c r="U144" s="117"/>
      <c r="V144" s="117"/>
      <c r="W144" s="117"/>
      <c r="X144" s="117"/>
      <c r="Y144" s="117"/>
      <c r="AE144" s="1">
        <f t="shared" si="73"/>
        <v>21425.5</v>
      </c>
      <c r="AF144" s="1">
        <f t="shared" si="74"/>
        <v>9.4252124609345567E-2</v>
      </c>
      <c r="AG144" s="1">
        <f t="shared" si="75"/>
        <v>8.5628340942186756E-2</v>
      </c>
      <c r="AH144" s="1">
        <f t="shared" si="76"/>
        <v>1.8622144310302263E-3</v>
      </c>
      <c r="AI144" s="1">
        <f t="shared" si="77"/>
        <v>-3.380784618064292E-3</v>
      </c>
      <c r="AJ144" s="1">
        <f t="shared" si="78"/>
        <v>1.1429704633740121E-6</v>
      </c>
      <c r="AK144" s="1">
        <f t="shared" si="79"/>
        <v>1.8622144310302263E-3</v>
      </c>
      <c r="AL144" s="15">
        <f t="shared" si="88"/>
        <v>1.142970463374012E-5</v>
      </c>
      <c r="AM144" s="1">
        <f t="shared" si="80"/>
        <v>5.242999049094514E-3</v>
      </c>
      <c r="AN144" s="1">
        <f t="shared" si="81"/>
        <v>0.84960201692955495</v>
      </c>
      <c r="AO144" s="1">
        <f t="shared" si="82"/>
        <v>0.9972471927919605</v>
      </c>
      <c r="AP144" s="1">
        <f t="shared" si="83"/>
        <v>0.69183926572292231</v>
      </c>
      <c r="AQ144" s="1">
        <f t="shared" si="84"/>
        <v>1.784854446913974</v>
      </c>
      <c r="AR144" s="1">
        <f t="shared" si="85"/>
        <v>1.240744770861937</v>
      </c>
      <c r="AS144" s="1">
        <f t="shared" si="97"/>
        <v>7.2311990254022147</v>
      </c>
      <c r="AT144" s="1">
        <f t="shared" si="97"/>
        <v>7.2280326545300202</v>
      </c>
      <c r="AU144" s="1">
        <f t="shared" si="97"/>
        <v>7.2204388363057435</v>
      </c>
      <c r="AV144" s="1">
        <f t="shared" si="97"/>
        <v>7.2025382584086763</v>
      </c>
      <c r="AW144" s="1">
        <f t="shared" si="97"/>
        <v>7.1619106185722332</v>
      </c>
      <c r="AX144" s="1">
        <f t="shared" si="97"/>
        <v>7.0763002305180844</v>
      </c>
      <c r="AY144" s="1">
        <f t="shared" si="97"/>
        <v>6.9162561140237209</v>
      </c>
      <c r="AZ144" s="1">
        <f t="shared" si="86"/>
        <v>6.6574321555541731</v>
      </c>
    </row>
    <row r="145" spans="1:52" x14ac:dyDescent="0.2">
      <c r="A145" s="42" t="s">
        <v>101</v>
      </c>
      <c r="B145" s="35" t="s">
        <v>52</v>
      </c>
      <c r="C145" s="43">
        <v>49151.3128</v>
      </c>
      <c r="D145" s="43"/>
      <c r="E145" s="1">
        <f t="shared" si="68"/>
        <v>21278.727345828789</v>
      </c>
      <c r="F145" s="1">
        <f t="shared" si="93"/>
        <v>21278.5</v>
      </c>
      <c r="G145" s="2">
        <f t="shared" si="91"/>
        <v>9.2983379996439908E-2</v>
      </c>
      <c r="I145" s="1">
        <f t="shared" si="94"/>
        <v>9.2983379996439908E-2</v>
      </c>
      <c r="M145" s="1">
        <f t="shared" si="70"/>
        <v>8.7836744529509389E-2</v>
      </c>
      <c r="N145" s="37">
        <f t="shared" si="71"/>
        <v>34132.8128</v>
      </c>
      <c r="O145" s="1">
        <f t="shared" si="72"/>
        <v>2.6487856629467118E-5</v>
      </c>
      <c r="Q145" s="117"/>
      <c r="R145" s="117"/>
      <c r="S145" s="117">
        <v>0.1</v>
      </c>
      <c r="T145" s="151"/>
      <c r="U145" s="117">
        <v>1.9280281817575336E-12</v>
      </c>
      <c r="V145" s="117">
        <v>9.2582243131254603E-22</v>
      </c>
      <c r="W145" s="117">
        <v>1.1145503420507368E-30</v>
      </c>
      <c r="X145" s="117">
        <v>1.8293441988764368E-9</v>
      </c>
      <c r="Y145" s="117">
        <v>6.0722593345614384E-6</v>
      </c>
      <c r="Z145" s="1">
        <v>9.3871472564770609E-5</v>
      </c>
      <c r="AA145" s="1">
        <v>6.9545000471923145E-5</v>
      </c>
      <c r="AB145" s="1">
        <v>86.051040864590561</v>
      </c>
      <c r="AC145" s="1">
        <v>5.4916422151408097E-5</v>
      </c>
      <c r="AD145" s="1">
        <v>3.4888359468723156E-9</v>
      </c>
      <c r="AE145" s="1">
        <f t="shared" si="73"/>
        <v>21278.5</v>
      </c>
      <c r="AF145" s="1">
        <f t="shared" si="74"/>
        <v>9.2795436372357834E-2</v>
      </c>
      <c r="AG145" s="1">
        <f t="shared" si="75"/>
        <v>8.8024688153591463E-2</v>
      </c>
      <c r="AH145" s="1">
        <f t="shared" si="76"/>
        <v>5.1466354669305187E-3</v>
      </c>
      <c r="AI145" s="1">
        <f t="shared" si="77"/>
        <v>1.8794362408207366E-4</v>
      </c>
      <c r="AJ145" s="1">
        <f t="shared" si="78"/>
        <v>3.532280583310382E-9</v>
      </c>
      <c r="AK145" s="1">
        <f t="shared" si="79"/>
        <v>5.1466354669305187E-3</v>
      </c>
      <c r="AL145" s="15">
        <f t="shared" si="88"/>
        <v>3.532280583310382E-8</v>
      </c>
      <c r="AM145" s="1">
        <f t="shared" si="80"/>
        <v>4.9586918428484389E-3</v>
      </c>
      <c r="AN145" s="1">
        <f t="shared" si="81"/>
        <v>0.89209342546911563</v>
      </c>
      <c r="AO145" s="1">
        <f t="shared" si="82"/>
        <v>0.99991333068689203</v>
      </c>
      <c r="AP145" s="1">
        <f t="shared" si="83"/>
        <v>0.69972658523218978</v>
      </c>
      <c r="AQ145" s="1">
        <f t="shared" si="84"/>
        <v>1.7238034951494896</v>
      </c>
      <c r="AR145" s="1">
        <f t="shared" si="85"/>
        <v>1.166033362034367</v>
      </c>
      <c r="AS145" s="1">
        <f t="shared" si="97"/>
        <v>7.1816776106482898</v>
      </c>
      <c r="AT145" s="1">
        <f t="shared" si="97"/>
        <v>7.1776344707881217</v>
      </c>
      <c r="AU145" s="1">
        <f t="shared" si="97"/>
        <v>7.1685623958324198</v>
      </c>
      <c r="AV145" s="1">
        <f t="shared" si="97"/>
        <v>7.1485627537856189</v>
      </c>
      <c r="AW145" s="1">
        <f t="shared" si="97"/>
        <v>7.1060421958326119</v>
      </c>
      <c r="AX145" s="1">
        <f t="shared" si="97"/>
        <v>7.0214891935783372</v>
      </c>
      <c r="AY145" s="1">
        <f t="shared" si="97"/>
        <v>6.8698769427796451</v>
      </c>
      <c r="AZ145" s="1">
        <f t="shared" si="86"/>
        <v>6.6295351969736318</v>
      </c>
    </row>
    <row r="146" spans="1:52" x14ac:dyDescent="0.2">
      <c r="A146" s="42" t="s">
        <v>101</v>
      </c>
      <c r="B146" s="35"/>
      <c r="C146" s="43">
        <v>49151.517500000002</v>
      </c>
      <c r="D146" s="43"/>
      <c r="E146" s="1">
        <f t="shared" si="68"/>
        <v>21279.227840553282</v>
      </c>
      <c r="F146" s="1">
        <f t="shared" si="93"/>
        <v>21279</v>
      </c>
      <c r="G146" s="2">
        <f t="shared" si="91"/>
        <v>9.3185719997563865E-2</v>
      </c>
      <c r="I146" s="1">
        <f t="shared" si="94"/>
        <v>9.3185719997563865E-2</v>
      </c>
      <c r="M146" s="1">
        <f t="shared" si="70"/>
        <v>8.784072061496534E-2</v>
      </c>
      <c r="N146" s="37">
        <f t="shared" si="71"/>
        <v>34133.017500000002</v>
      </c>
      <c r="O146" s="1">
        <f t="shared" si="72"/>
        <v>2.8569018399978617E-5</v>
      </c>
      <c r="Q146" s="117"/>
      <c r="R146" s="117"/>
      <c r="S146" s="117">
        <v>0.1</v>
      </c>
      <c r="T146" s="151"/>
      <c r="U146" s="117"/>
      <c r="V146" s="117"/>
      <c r="W146" s="117"/>
      <c r="X146" s="117"/>
      <c r="Y146" s="117"/>
      <c r="AE146" s="1">
        <f t="shared" si="73"/>
        <v>21279</v>
      </c>
      <c r="AF146" s="1">
        <f t="shared" si="74"/>
        <v>9.2800426712829578E-2</v>
      </c>
      <c r="AG146" s="1">
        <f t="shared" si="75"/>
        <v>8.8226013899699626E-2</v>
      </c>
      <c r="AH146" s="1">
        <f t="shared" si="76"/>
        <v>5.3449993825985254E-3</v>
      </c>
      <c r="AI146" s="1">
        <f t="shared" si="77"/>
        <v>3.8529328473428659E-4</v>
      </c>
      <c r="AJ146" s="1">
        <f t="shared" si="78"/>
        <v>1.4845091526133606E-8</v>
      </c>
      <c r="AK146" s="1">
        <f t="shared" si="79"/>
        <v>5.3449993825985254E-3</v>
      </c>
      <c r="AL146" s="15">
        <f t="shared" si="88"/>
        <v>1.4845091526133605E-7</v>
      </c>
      <c r="AM146" s="1">
        <f t="shared" si="80"/>
        <v>4.9597060978642327E-3</v>
      </c>
      <c r="AN146" s="1">
        <f t="shared" si="81"/>
        <v>0.89194060695300159</v>
      </c>
      <c r="AO146" s="1">
        <f t="shared" si="82"/>
        <v>0.99991043147310299</v>
      </c>
      <c r="AP146" s="1">
        <f t="shared" si="83"/>
        <v>0.6997030016242638</v>
      </c>
      <c r="AQ146" s="1">
        <f t="shared" si="84"/>
        <v>1.724021896299418</v>
      </c>
      <c r="AR146" s="1">
        <f t="shared" si="85"/>
        <v>1.1662910682173251</v>
      </c>
      <c r="AS146" s="1">
        <f t="shared" si="97"/>
        <v>7.1818505199649376</v>
      </c>
      <c r="AT146" s="1">
        <f t="shared" si="97"/>
        <v>7.1778105436630897</v>
      </c>
      <c r="AU146" s="1">
        <f t="shared" si="97"/>
        <v>7.1687435678910019</v>
      </c>
      <c r="AV146" s="1">
        <f t="shared" si="97"/>
        <v>7.14875074478116</v>
      </c>
      <c r="AW146" s="1">
        <f t="shared" si="97"/>
        <v>7.1062355649057416</v>
      </c>
      <c r="AX146" s="1">
        <f t="shared" si="97"/>
        <v>7.0216772794498796</v>
      </c>
      <c r="AY146" s="1">
        <f t="shared" si="97"/>
        <v>6.8700350202574727</v>
      </c>
      <c r="AZ146" s="1">
        <f t="shared" si="86"/>
        <v>6.629630084587852</v>
      </c>
    </row>
    <row r="147" spans="1:52" x14ac:dyDescent="0.2">
      <c r="A147" s="42" t="s">
        <v>101</v>
      </c>
      <c r="B147" s="35" t="s">
        <v>52</v>
      </c>
      <c r="C147" s="43">
        <v>49151.313099999999</v>
      </c>
      <c r="D147" s="43"/>
      <c r="E147" s="1">
        <f t="shared" si="68"/>
        <v>21278.728079333516</v>
      </c>
      <c r="F147" s="1">
        <f t="shared" si="93"/>
        <v>21278.5</v>
      </c>
      <c r="G147" s="2">
        <f t="shared" si="91"/>
        <v>9.3283379996137228E-2</v>
      </c>
      <c r="I147" s="1">
        <f t="shared" si="94"/>
        <v>9.3283379996137228E-2</v>
      </c>
      <c r="M147" s="1">
        <f t="shared" si="70"/>
        <v>8.7836744529509389E-2</v>
      </c>
      <c r="N147" s="37">
        <f t="shared" si="71"/>
        <v>34132.813099999999</v>
      </c>
      <c r="O147" s="1">
        <f t="shared" si="72"/>
        <v>2.9665837906328256E-5</v>
      </c>
      <c r="Q147" s="117"/>
      <c r="R147" s="117"/>
      <c r="S147" s="117">
        <v>0.1</v>
      </c>
      <c r="T147" s="151"/>
      <c r="U147" s="117"/>
      <c r="V147" s="117"/>
      <c r="W147" s="117"/>
      <c r="X147" s="117"/>
      <c r="Y147" s="117"/>
      <c r="AE147" s="1">
        <f t="shared" si="73"/>
        <v>21278.5</v>
      </c>
      <c r="AF147" s="1">
        <f t="shared" si="74"/>
        <v>9.2795436372357834E-2</v>
      </c>
      <c r="AG147" s="1">
        <f t="shared" si="75"/>
        <v>8.8324688153288783E-2</v>
      </c>
      <c r="AH147" s="1">
        <f t="shared" si="76"/>
        <v>5.4466354666278388E-3</v>
      </c>
      <c r="AI147" s="1">
        <f t="shared" si="77"/>
        <v>4.8794362377939382E-4</v>
      </c>
      <c r="AJ147" s="1">
        <f t="shared" si="78"/>
        <v>2.3808897998696663E-8</v>
      </c>
      <c r="AK147" s="1">
        <f t="shared" si="79"/>
        <v>5.4466354666278388E-3</v>
      </c>
      <c r="AL147" s="15">
        <f t="shared" si="88"/>
        <v>2.3808897998696661E-7</v>
      </c>
      <c r="AM147" s="1">
        <f t="shared" si="80"/>
        <v>4.9586918428484389E-3</v>
      </c>
      <c r="AN147" s="1">
        <f t="shared" si="81"/>
        <v>0.89209342546911563</v>
      </c>
      <c r="AO147" s="1">
        <f t="shared" si="82"/>
        <v>0.99991333068689203</v>
      </c>
      <c r="AP147" s="1">
        <f t="shared" si="83"/>
        <v>0.69972658523218978</v>
      </c>
      <c r="AQ147" s="1">
        <f t="shared" si="84"/>
        <v>1.7238034951494896</v>
      </c>
      <c r="AR147" s="1">
        <f t="shared" si="85"/>
        <v>1.166033362034367</v>
      </c>
      <c r="AS147" s="1">
        <f t="shared" si="97"/>
        <v>7.1816776106482898</v>
      </c>
      <c r="AT147" s="1">
        <f t="shared" si="97"/>
        <v>7.1776344707881217</v>
      </c>
      <c r="AU147" s="1">
        <f t="shared" si="97"/>
        <v>7.1685623958324198</v>
      </c>
      <c r="AV147" s="1">
        <f t="shared" si="97"/>
        <v>7.1485627537856189</v>
      </c>
      <c r="AW147" s="1">
        <f t="shared" si="97"/>
        <v>7.1060421958326119</v>
      </c>
      <c r="AX147" s="1">
        <f t="shared" si="97"/>
        <v>7.0214891935783372</v>
      </c>
      <c r="AY147" s="1">
        <f t="shared" si="97"/>
        <v>6.8698769427796451</v>
      </c>
      <c r="AZ147" s="1">
        <f t="shared" si="86"/>
        <v>6.6295351969736318</v>
      </c>
    </row>
    <row r="148" spans="1:52" x14ac:dyDescent="0.2">
      <c r="A148" s="42" t="s">
        <v>101</v>
      </c>
      <c r="B148" s="35"/>
      <c r="C148" s="43">
        <v>49151.517699999997</v>
      </c>
      <c r="D148" s="43"/>
      <c r="E148" s="1">
        <f t="shared" si="68"/>
        <v>21279.228329556419</v>
      </c>
      <c r="F148" s="1">
        <f t="shared" si="93"/>
        <v>21279</v>
      </c>
      <c r="G148" s="2">
        <f t="shared" si="91"/>
        <v>9.338571999251144E-2</v>
      </c>
      <c r="I148" s="1">
        <f t="shared" si="94"/>
        <v>9.338571999251144E-2</v>
      </c>
      <c r="M148" s="1">
        <f t="shared" si="70"/>
        <v>8.784072061496534E-2</v>
      </c>
      <c r="N148" s="37">
        <f t="shared" si="71"/>
        <v>34133.017699999997</v>
      </c>
      <c r="O148" s="1">
        <f t="shared" si="72"/>
        <v>3.0747018096986639E-5</v>
      </c>
      <c r="Q148" s="117"/>
      <c r="R148" s="117"/>
      <c r="S148" s="117">
        <v>0.1</v>
      </c>
      <c r="T148" s="151"/>
      <c r="U148" s="117"/>
      <c r="V148" s="117"/>
      <c r="W148" s="117"/>
      <c r="X148" s="117"/>
      <c r="Y148" s="117"/>
      <c r="AE148" s="1">
        <f t="shared" si="73"/>
        <v>21279</v>
      </c>
      <c r="AF148" s="1">
        <f t="shared" si="74"/>
        <v>9.2800426712829578E-2</v>
      </c>
      <c r="AG148" s="1">
        <f t="shared" si="75"/>
        <v>8.8426013894647201E-2</v>
      </c>
      <c r="AH148" s="1">
        <f t="shared" si="76"/>
        <v>5.5449993775461004E-3</v>
      </c>
      <c r="AI148" s="1">
        <f t="shared" si="77"/>
        <v>5.8529327968186162E-4</v>
      </c>
      <c r="AJ148" s="1">
        <f t="shared" si="78"/>
        <v>3.4256822324074987E-8</v>
      </c>
      <c r="AK148" s="1">
        <f t="shared" si="79"/>
        <v>5.5449993775461004E-3</v>
      </c>
      <c r="AL148" s="15">
        <f t="shared" si="88"/>
        <v>3.4256822324074989E-7</v>
      </c>
      <c r="AM148" s="1">
        <f t="shared" si="80"/>
        <v>4.9597060978642327E-3</v>
      </c>
      <c r="AN148" s="1">
        <f t="shared" si="81"/>
        <v>0.89194060695300159</v>
      </c>
      <c r="AO148" s="1">
        <f t="shared" si="82"/>
        <v>0.99991043147310299</v>
      </c>
      <c r="AP148" s="1">
        <f t="shared" si="83"/>
        <v>0.6997030016242638</v>
      </c>
      <c r="AQ148" s="1">
        <f t="shared" si="84"/>
        <v>1.724021896299418</v>
      </c>
      <c r="AR148" s="1">
        <f t="shared" si="85"/>
        <v>1.1662910682173251</v>
      </c>
      <c r="AS148" s="1">
        <f t="shared" si="97"/>
        <v>7.1818505199649376</v>
      </c>
      <c r="AT148" s="1">
        <f t="shared" si="97"/>
        <v>7.1778105436630897</v>
      </c>
      <c r="AU148" s="1">
        <f t="shared" si="97"/>
        <v>7.1687435678910019</v>
      </c>
      <c r="AV148" s="1">
        <f t="shared" si="97"/>
        <v>7.14875074478116</v>
      </c>
      <c r="AW148" s="1">
        <f t="shared" si="97"/>
        <v>7.1062355649057416</v>
      </c>
      <c r="AX148" s="1">
        <f t="shared" si="97"/>
        <v>7.0216772794498796</v>
      </c>
      <c r="AY148" s="1">
        <f t="shared" si="97"/>
        <v>6.8700350202574727</v>
      </c>
      <c r="AZ148" s="1">
        <f t="shared" si="86"/>
        <v>6.629630084587852</v>
      </c>
    </row>
    <row r="149" spans="1:52" x14ac:dyDescent="0.2">
      <c r="A149" s="42" t="s">
        <v>101</v>
      </c>
      <c r="B149" s="35"/>
      <c r="C149" s="43">
        <v>49151.519099999998</v>
      </c>
      <c r="D149" s="43"/>
      <c r="E149" s="1">
        <f t="shared" ref="E149:E212" si="98">+(C149-C$7)/C$8</f>
        <v>21279.231752578475</v>
      </c>
      <c r="F149" s="1">
        <f t="shared" ref="F149:F159" si="99">ROUND(2*E149,0)/2</f>
        <v>21279</v>
      </c>
      <c r="G149" s="2">
        <f t="shared" si="91"/>
        <v>9.4785719993524253E-2</v>
      </c>
      <c r="I149" s="1">
        <f t="shared" si="94"/>
        <v>9.4785719993524253E-2</v>
      </c>
      <c r="M149" s="1">
        <f t="shared" ref="M149:M212" si="100">+D$11+D$12*F149+D$13*F149^2</f>
        <v>8.784072061496534E-2</v>
      </c>
      <c r="N149" s="37">
        <f t="shared" ref="N149:N212" si="101">+C149-15018.5</f>
        <v>34133.019099999998</v>
      </c>
      <c r="O149" s="1">
        <f t="shared" ref="O149:O212" si="102">+(M149-G149)^2</f>
        <v>4.8233016368183695E-5</v>
      </c>
      <c r="Q149" s="117"/>
      <c r="R149" s="117"/>
      <c r="S149" s="117">
        <v>0.1</v>
      </c>
      <c r="T149" s="151"/>
      <c r="U149" s="117"/>
      <c r="V149" s="117"/>
      <c r="W149" s="117"/>
      <c r="X149" s="117"/>
      <c r="Y149" s="117"/>
      <c r="AE149" s="1">
        <f t="shared" ref="AE149:AE212" si="103">F149</f>
        <v>21279</v>
      </c>
      <c r="AF149" s="1">
        <f t="shared" ref="AF149:AF212" si="104">AG$3+AG$4*AE149+AG$5*AE149^2+AM149</f>
        <v>9.2800426712829578E-2</v>
      </c>
      <c r="AG149" s="1">
        <f t="shared" ref="AG149:AG212" si="105">G149-AM149</f>
        <v>8.9826013895660015E-2</v>
      </c>
      <c r="AH149" s="1">
        <f t="shared" ref="AH149:AH212" si="106">+G149-M149</f>
        <v>6.9449993785589137E-3</v>
      </c>
      <c r="AI149" s="1">
        <f t="shared" ref="AI149:AI212" si="107">G149-AF149</f>
        <v>1.9852932806946749E-3</v>
      </c>
      <c r="AJ149" s="1">
        <f t="shared" ref="AJ149:AJ212" si="108">+(G149-AF149)^2*S149</f>
        <v>3.9413894103714253E-7</v>
      </c>
      <c r="AK149" s="1">
        <f t="shared" ref="AK149:AK212" si="109">IF(O149&lt;&gt;0,G149-M149,-9999)</f>
        <v>6.9449993785589137E-3</v>
      </c>
      <c r="AL149" s="15">
        <f t="shared" si="88"/>
        <v>3.9413894103714252E-6</v>
      </c>
      <c r="AM149" s="1">
        <f t="shared" ref="AM149:AM212" si="110">$AG$6*($AG$11/AN149*AO149+$AG$12)</f>
        <v>4.9597060978642327E-3</v>
      </c>
      <c r="AN149" s="1">
        <f t="shared" ref="AN149:AN212" si="111">1+$AG$7*COS(AQ149)</f>
        <v>0.89194060695300159</v>
      </c>
      <c r="AO149" s="1">
        <f t="shared" ref="AO149:AO212" si="112">SIN(AQ149+RADIANS($AG$9))</f>
        <v>0.99991043147310299</v>
      </c>
      <c r="AP149" s="1">
        <f t="shared" ref="AP149:AP212" si="113">$AG$7*SIN(AQ149)</f>
        <v>0.6997030016242638</v>
      </c>
      <c r="AQ149" s="1">
        <f t="shared" ref="AQ149:AQ212" si="114">2*ATAN(AR149)</f>
        <v>1.724021896299418</v>
      </c>
      <c r="AR149" s="1">
        <f t="shared" ref="AR149:AR212" si="115">SQRT((1+$AG$7)/(1-$AG$7))*TAN(AS149/2)</f>
        <v>1.1662910682173251</v>
      </c>
      <c r="AS149" s="1">
        <f t="shared" si="97"/>
        <v>7.1818505199649376</v>
      </c>
      <c r="AT149" s="1">
        <f t="shared" si="97"/>
        <v>7.1778105436630897</v>
      </c>
      <c r="AU149" s="1">
        <f t="shared" si="97"/>
        <v>7.1687435678910019</v>
      </c>
      <c r="AV149" s="1">
        <f t="shared" si="97"/>
        <v>7.14875074478116</v>
      </c>
      <c r="AW149" s="1">
        <f t="shared" si="97"/>
        <v>7.1062355649057416</v>
      </c>
      <c r="AX149" s="1">
        <f t="shared" si="97"/>
        <v>7.0216772794498796</v>
      </c>
      <c r="AY149" s="1">
        <f t="shared" si="97"/>
        <v>6.8700350202574727</v>
      </c>
      <c r="AZ149" s="1">
        <f t="shared" ref="AZ149:AZ212" si="116">RADIANS($AG$9)+$AG$18*(F149-AG$15)</f>
        <v>6.629630084587852</v>
      </c>
    </row>
    <row r="150" spans="1:52" x14ac:dyDescent="0.2">
      <c r="A150" s="42" t="s">
        <v>101</v>
      </c>
      <c r="B150" s="35" t="s">
        <v>52</v>
      </c>
      <c r="C150" s="43">
        <v>49151.315199999997</v>
      </c>
      <c r="D150" s="43"/>
      <c r="E150" s="1">
        <f t="shared" si="98"/>
        <v>21278.733213866592</v>
      </c>
      <c r="F150" s="1">
        <f t="shared" si="99"/>
        <v>21278.5</v>
      </c>
      <c r="G150" s="2">
        <f t="shared" si="91"/>
        <v>9.5383379994018469E-2</v>
      </c>
      <c r="I150" s="1">
        <f t="shared" ref="I150:I159" si="117">+G150</f>
        <v>9.5383379994018469E-2</v>
      </c>
      <c r="M150" s="1">
        <f t="shared" si="100"/>
        <v>8.7836744529509389E-2</v>
      </c>
      <c r="N150" s="37">
        <f t="shared" si="101"/>
        <v>34132.815199999997</v>
      </c>
      <c r="O150" s="1">
        <f t="shared" si="102"/>
        <v>5.6951706834186177E-5</v>
      </c>
      <c r="Q150" s="117"/>
      <c r="R150" s="117"/>
      <c r="S150" s="117">
        <v>0.1</v>
      </c>
      <c r="T150" s="151"/>
      <c r="U150" s="117"/>
      <c r="V150" s="117"/>
      <c r="W150" s="117"/>
      <c r="X150" s="117"/>
      <c r="Y150" s="117"/>
      <c r="AE150" s="1">
        <f t="shared" si="103"/>
        <v>21278.5</v>
      </c>
      <c r="AF150" s="1">
        <f t="shared" si="104"/>
        <v>9.2795436372357834E-2</v>
      </c>
      <c r="AG150" s="1">
        <f t="shared" si="105"/>
        <v>9.0424688151170024E-2</v>
      </c>
      <c r="AH150" s="1">
        <f t="shared" si="106"/>
        <v>7.54663546450908E-3</v>
      </c>
      <c r="AI150" s="1">
        <f t="shared" si="107"/>
        <v>2.587943621660635E-3</v>
      </c>
      <c r="AJ150" s="1">
        <f t="shared" si="108"/>
        <v>6.697452188893965E-7</v>
      </c>
      <c r="AK150" s="1">
        <f t="shared" si="109"/>
        <v>7.54663546450908E-3</v>
      </c>
      <c r="AL150" s="15">
        <f t="shared" ref="AL150:AL213" si="118">+(G150-AF150)^2</f>
        <v>6.6974521888939641E-6</v>
      </c>
      <c r="AM150" s="1">
        <f t="shared" si="110"/>
        <v>4.9586918428484389E-3</v>
      </c>
      <c r="AN150" s="1">
        <f t="shared" si="111"/>
        <v>0.89209342546911563</v>
      </c>
      <c r="AO150" s="1">
        <f t="shared" si="112"/>
        <v>0.99991333068689203</v>
      </c>
      <c r="AP150" s="1">
        <f t="shared" si="113"/>
        <v>0.69972658523218978</v>
      </c>
      <c r="AQ150" s="1">
        <f t="shared" si="114"/>
        <v>1.7238034951494896</v>
      </c>
      <c r="AR150" s="1">
        <f t="shared" si="115"/>
        <v>1.166033362034367</v>
      </c>
      <c r="AS150" s="1">
        <f t="shared" si="97"/>
        <v>7.1816776106482898</v>
      </c>
      <c r="AT150" s="1">
        <f t="shared" si="97"/>
        <v>7.1776344707881217</v>
      </c>
      <c r="AU150" s="1">
        <f t="shared" si="97"/>
        <v>7.1685623958324198</v>
      </c>
      <c r="AV150" s="1">
        <f t="shared" si="97"/>
        <v>7.1485627537856189</v>
      </c>
      <c r="AW150" s="1">
        <f t="shared" si="97"/>
        <v>7.1060421958326119</v>
      </c>
      <c r="AX150" s="1">
        <f t="shared" si="97"/>
        <v>7.0214891935783372</v>
      </c>
      <c r="AY150" s="1">
        <f t="shared" si="97"/>
        <v>6.8698769427796451</v>
      </c>
      <c r="AZ150" s="1">
        <f t="shared" si="116"/>
        <v>6.6295351969736318</v>
      </c>
    </row>
    <row r="151" spans="1:52" x14ac:dyDescent="0.2">
      <c r="A151" s="22" t="s">
        <v>119</v>
      </c>
      <c r="B151" s="22" t="s">
        <v>52</v>
      </c>
      <c r="C151" s="24">
        <v>49639.249300000003</v>
      </c>
      <c r="D151" s="24" t="s">
        <v>38</v>
      </c>
      <c r="E151" s="1">
        <f t="shared" si="98"/>
        <v>22471.739774430673</v>
      </c>
      <c r="F151" s="1">
        <f t="shared" si="99"/>
        <v>22471.5</v>
      </c>
      <c r="G151" s="2">
        <f t="shared" si="91"/>
        <v>9.8066619997553062E-2</v>
      </c>
      <c r="I151" s="1">
        <f t="shared" si="117"/>
        <v>9.8066619997553062E-2</v>
      </c>
      <c r="M151" s="1">
        <f t="shared" si="100"/>
        <v>9.7549077735263501E-2</v>
      </c>
      <c r="N151" s="37">
        <f t="shared" si="101"/>
        <v>34620.749300000003</v>
      </c>
      <c r="O151" s="1">
        <f t="shared" si="102"/>
        <v>2.6784999325579668E-7</v>
      </c>
      <c r="Q151" s="117"/>
      <c r="R151" s="117"/>
      <c r="S151" s="117">
        <v>0.1</v>
      </c>
      <c r="T151" s="151"/>
      <c r="U151" s="117"/>
      <c r="V151" s="117"/>
      <c r="W151" s="117"/>
      <c r="X151" s="117"/>
      <c r="Y151" s="117"/>
      <c r="AE151" s="1">
        <f t="shared" si="103"/>
        <v>22471.5</v>
      </c>
      <c r="AF151" s="1">
        <f t="shared" si="104"/>
        <v>0.10419763442487026</v>
      </c>
      <c r="AG151" s="1">
        <f t="shared" si="105"/>
        <v>9.1418063307946301E-2</v>
      </c>
      <c r="AH151" s="1">
        <f t="shared" si="106"/>
        <v>5.1754226228956091E-4</v>
      </c>
      <c r="AI151" s="1">
        <f t="shared" si="107"/>
        <v>-6.1310144273171996E-3</v>
      </c>
      <c r="AJ151" s="1">
        <f t="shared" si="108"/>
        <v>3.7589337907971648E-6</v>
      </c>
      <c r="AK151" s="1">
        <f t="shared" si="109"/>
        <v>5.1754226228956091E-4</v>
      </c>
      <c r="AL151" s="15">
        <f t="shared" si="118"/>
        <v>3.7589337907971646E-5</v>
      </c>
      <c r="AM151" s="1">
        <f t="shared" si="110"/>
        <v>6.6485566896067536E-3</v>
      </c>
      <c r="AN151" s="1">
        <f t="shared" si="111"/>
        <v>0.64598891485048637</v>
      </c>
      <c r="AO151" s="1">
        <f t="shared" si="112"/>
        <v>0.92725695416062426</v>
      </c>
      <c r="AP151" s="1">
        <f t="shared" si="113"/>
        <v>0.61313723953039589</v>
      </c>
      <c r="AQ151" s="1">
        <f t="shared" si="114"/>
        <v>2.0944148386017813</v>
      </c>
      <c r="AR151" s="1">
        <f t="shared" si="115"/>
        <v>1.7320902806607266</v>
      </c>
      <c r="AS151" s="1">
        <f t="shared" ref="AS151:AY160" si="119">$AZ151+$AG$7*SIN(AT151)</f>
        <v>7.5261854441751188</v>
      </c>
      <c r="AT151" s="1">
        <f t="shared" si="119"/>
        <v>7.5259590066818607</v>
      </c>
      <c r="AU151" s="1">
        <f t="shared" si="119"/>
        <v>7.5249677253321678</v>
      </c>
      <c r="AV151" s="1">
        <f t="shared" si="119"/>
        <v>7.5206616089316425</v>
      </c>
      <c r="AW151" s="1">
        <f t="shared" si="119"/>
        <v>7.5025452117192328</v>
      </c>
      <c r="AX151" s="1">
        <f t="shared" si="119"/>
        <v>7.4344774267734737</v>
      </c>
      <c r="AY151" s="1">
        <f t="shared" si="119"/>
        <v>7.2396342020513984</v>
      </c>
      <c r="AZ151" s="1">
        <f t="shared" si="116"/>
        <v>6.8559370445014212</v>
      </c>
    </row>
    <row r="152" spans="1:52" x14ac:dyDescent="0.2">
      <c r="A152" s="42" t="s">
        <v>101</v>
      </c>
      <c r="B152" s="35" t="s">
        <v>52</v>
      </c>
      <c r="C152" s="43">
        <v>49515.3246</v>
      </c>
      <c r="D152" s="43"/>
      <c r="E152" s="1">
        <f t="shared" si="98"/>
        <v>22168.741930836757</v>
      </c>
      <c r="F152" s="1">
        <f t="shared" si="99"/>
        <v>22168.5</v>
      </c>
      <c r="G152" s="2">
        <f t="shared" si="91"/>
        <v>9.8948579994612373E-2</v>
      </c>
      <c r="I152" s="1">
        <f t="shared" si="117"/>
        <v>9.8948579994612373E-2</v>
      </c>
      <c r="M152" s="1">
        <f t="shared" si="100"/>
        <v>9.5039599918492021E-2</v>
      </c>
      <c r="N152" s="37">
        <f t="shared" si="101"/>
        <v>34496.8246</v>
      </c>
      <c r="O152" s="1">
        <f t="shared" si="102"/>
        <v>1.5280125235505878E-5</v>
      </c>
      <c r="Q152" s="117"/>
      <c r="R152" s="117"/>
      <c r="S152" s="117">
        <v>0.1</v>
      </c>
      <c r="T152" s="151"/>
      <c r="U152" s="117"/>
      <c r="V152" s="117"/>
      <c r="W152" s="117"/>
      <c r="X152" s="117"/>
      <c r="Y152" s="117"/>
      <c r="AE152" s="1">
        <f t="shared" si="103"/>
        <v>22168.5</v>
      </c>
      <c r="AF152" s="1">
        <f t="shared" si="104"/>
        <v>0.10137173556460832</v>
      </c>
      <c r="AG152" s="1">
        <f t="shared" si="105"/>
        <v>9.2616444348496071E-2</v>
      </c>
      <c r="AH152" s="1">
        <f t="shared" si="106"/>
        <v>3.9089800761203525E-3</v>
      </c>
      <c r="AI152" s="1">
        <f t="shared" si="107"/>
        <v>-2.4231555699959495E-3</v>
      </c>
      <c r="AJ152" s="1">
        <f t="shared" si="108"/>
        <v>5.8716829164023952E-7</v>
      </c>
      <c r="AK152" s="1">
        <f t="shared" si="109"/>
        <v>3.9089800761203525E-3</v>
      </c>
      <c r="AL152" s="15">
        <f t="shared" si="118"/>
        <v>5.8716829164023952E-6</v>
      </c>
      <c r="AM152" s="1">
        <f t="shared" si="110"/>
        <v>6.3321356461163072E-3</v>
      </c>
      <c r="AN152" s="1">
        <f t="shared" si="111"/>
        <v>0.69168669915643988</v>
      </c>
      <c r="AO152" s="1">
        <f t="shared" si="112"/>
        <v>0.95211328594539668</v>
      </c>
      <c r="AP152" s="1">
        <f t="shared" si="113"/>
        <v>0.63734137746629826</v>
      </c>
      <c r="AQ152" s="1">
        <f t="shared" si="114"/>
        <v>2.0213588788635191</v>
      </c>
      <c r="AR152" s="1">
        <f t="shared" si="115"/>
        <v>1.5946105257374947</v>
      </c>
      <c r="AS152" s="1">
        <f t="shared" si="119"/>
        <v>7.4489998511290114</v>
      </c>
      <c r="AT152" s="1">
        <f t="shared" si="119"/>
        <v>7.4484158818763824</v>
      </c>
      <c r="AU152" s="1">
        <f t="shared" si="119"/>
        <v>7.4463303575932835</v>
      </c>
      <c r="AV152" s="1">
        <f t="shared" si="119"/>
        <v>7.4389631089391512</v>
      </c>
      <c r="AW152" s="1">
        <f t="shared" si="119"/>
        <v>7.4138676402814596</v>
      </c>
      <c r="AX152" s="1">
        <f t="shared" si="119"/>
        <v>7.3368835417416811</v>
      </c>
      <c r="AY152" s="1">
        <f t="shared" si="119"/>
        <v>7.1473027564572558</v>
      </c>
      <c r="AZ152" s="1">
        <f t="shared" si="116"/>
        <v>6.7984351502843881</v>
      </c>
    </row>
    <row r="153" spans="1:52" x14ac:dyDescent="0.2">
      <c r="A153" s="22" t="s">
        <v>119</v>
      </c>
      <c r="B153" s="22" t="s">
        <v>54</v>
      </c>
      <c r="C153" s="24">
        <v>49569.517</v>
      </c>
      <c r="D153" s="24" t="s">
        <v>38</v>
      </c>
      <c r="E153" s="1">
        <f t="shared" si="98"/>
        <v>22301.243202489448</v>
      </c>
      <c r="F153" s="1">
        <f t="shared" si="99"/>
        <v>22301</v>
      </c>
      <c r="G153" s="2">
        <f t="shared" si="91"/>
        <v>9.9468679996789433E-2</v>
      </c>
      <c r="I153" s="1">
        <f t="shared" si="117"/>
        <v>9.9468679996789433E-2</v>
      </c>
      <c r="M153" s="1">
        <f t="shared" si="100"/>
        <v>9.6133399660770599E-2</v>
      </c>
      <c r="N153" s="37">
        <f t="shared" si="101"/>
        <v>34551.017</v>
      </c>
      <c r="O153" s="1">
        <f t="shared" si="102"/>
        <v>1.1124094919833905E-5</v>
      </c>
      <c r="Q153" s="117"/>
      <c r="R153" s="117"/>
      <c r="S153" s="117">
        <v>0.1</v>
      </c>
      <c r="T153" s="151"/>
      <c r="U153" s="117"/>
      <c r="V153" s="117"/>
      <c r="W153" s="117"/>
      <c r="X153" s="117"/>
      <c r="Y153" s="117"/>
      <c r="AE153" s="1">
        <f t="shared" si="103"/>
        <v>22301</v>
      </c>
      <c r="AF153" s="1">
        <f t="shared" si="104"/>
        <v>0.10261142204563237</v>
      </c>
      <c r="AG153" s="1">
        <f t="shared" si="105"/>
        <v>9.299065761192768E-2</v>
      </c>
      <c r="AH153" s="1">
        <f t="shared" si="106"/>
        <v>3.3352803360188338E-3</v>
      </c>
      <c r="AI153" s="1">
        <f t="shared" si="107"/>
        <v>-3.1427420488429336E-3</v>
      </c>
      <c r="AJ153" s="1">
        <f t="shared" si="108"/>
        <v>9.8768275855654809E-7</v>
      </c>
      <c r="AK153" s="1">
        <f t="shared" si="109"/>
        <v>3.3352803360188338E-3</v>
      </c>
      <c r="AL153" s="15">
        <f t="shared" si="118"/>
        <v>9.8768275855654797E-6</v>
      </c>
      <c r="AM153" s="1">
        <f t="shared" si="110"/>
        <v>6.4780223848617605E-3</v>
      </c>
      <c r="AN153" s="1">
        <f t="shared" si="111"/>
        <v>0.67070194028848984</v>
      </c>
      <c r="AO153" s="1">
        <f t="shared" si="112"/>
        <v>0.94144035858653941</v>
      </c>
      <c r="AP153" s="1">
        <f t="shared" si="113"/>
        <v>0.62675665993902685</v>
      </c>
      <c r="AQ153" s="1">
        <f t="shared" si="114"/>
        <v>2.0545569867812552</v>
      </c>
      <c r="AR153" s="1">
        <f t="shared" si="115"/>
        <v>1.6550219473769217</v>
      </c>
      <c r="AS153" s="1">
        <f t="shared" si="119"/>
        <v>7.4834215219883014</v>
      </c>
      <c r="AT153" s="1">
        <f t="shared" si="119"/>
        <v>7.4830269866707502</v>
      </c>
      <c r="AU153" s="1">
        <f t="shared" si="119"/>
        <v>7.4814927795046477</v>
      </c>
      <c r="AV153" s="1">
        <f t="shared" si="119"/>
        <v>7.4755831657063663</v>
      </c>
      <c r="AW153" s="1">
        <f t="shared" si="119"/>
        <v>7.4535954781115379</v>
      </c>
      <c r="AX153" s="1">
        <f t="shared" si="119"/>
        <v>7.3802112592650406</v>
      </c>
      <c r="AY153" s="1">
        <f t="shared" si="119"/>
        <v>7.1878274801717223</v>
      </c>
      <c r="AZ153" s="1">
        <f t="shared" si="116"/>
        <v>6.8235803680525624</v>
      </c>
    </row>
    <row r="154" spans="1:52" x14ac:dyDescent="0.2">
      <c r="A154" s="22" t="s">
        <v>119</v>
      </c>
      <c r="B154" s="22" t="s">
        <v>52</v>
      </c>
      <c r="C154" s="24">
        <v>49550.4997</v>
      </c>
      <c r="D154" s="24" t="s">
        <v>38</v>
      </c>
      <c r="E154" s="1">
        <f t="shared" si="98"/>
        <v>22254.745604424024</v>
      </c>
      <c r="F154" s="1">
        <f t="shared" si="99"/>
        <v>22254.5</v>
      </c>
      <c r="G154" s="2">
        <f t="shared" si="91"/>
        <v>0.10045105999597581</v>
      </c>
      <c r="I154" s="1">
        <f t="shared" si="117"/>
        <v>0.10045105999597581</v>
      </c>
      <c r="M154" s="1">
        <f t="shared" si="100"/>
        <v>9.5748904295904408E-2</v>
      </c>
      <c r="N154" s="37">
        <f t="shared" si="101"/>
        <v>34531.9997</v>
      </c>
      <c r="O154" s="1">
        <f t="shared" si="102"/>
        <v>2.2110268227713986E-5</v>
      </c>
      <c r="Q154" s="117"/>
      <c r="R154" s="117"/>
      <c r="S154" s="117">
        <v>0.1</v>
      </c>
      <c r="T154" s="151"/>
      <c r="U154" s="117"/>
      <c r="V154" s="117"/>
      <c r="W154" s="117"/>
      <c r="X154" s="117"/>
      <c r="Y154" s="117"/>
      <c r="AE154" s="1">
        <f t="shared" si="103"/>
        <v>22254.5</v>
      </c>
      <c r="AF154" s="1">
        <f t="shared" si="104"/>
        <v>0.10217711567310346</v>
      </c>
      <c r="AG154" s="1">
        <f t="shared" si="105"/>
        <v>9.4022848618776758E-2</v>
      </c>
      <c r="AH154" s="1">
        <f t="shared" si="106"/>
        <v>4.7021557000714032E-3</v>
      </c>
      <c r="AI154" s="1">
        <f t="shared" si="107"/>
        <v>-1.7260556771276497E-3</v>
      </c>
      <c r="AJ154" s="1">
        <f t="shared" si="108"/>
        <v>2.9792682005445895E-7</v>
      </c>
      <c r="AK154" s="1">
        <f t="shared" si="109"/>
        <v>4.7021557000714032E-3</v>
      </c>
      <c r="AL154" s="15">
        <f t="shared" si="118"/>
        <v>2.9792682005445895E-6</v>
      </c>
      <c r="AM154" s="1">
        <f t="shared" si="110"/>
        <v>6.428211377199052E-3</v>
      </c>
      <c r="AN154" s="1">
        <f t="shared" si="111"/>
        <v>0.67787790810819637</v>
      </c>
      <c r="AO154" s="1">
        <f t="shared" si="112"/>
        <v>0.94522796967895673</v>
      </c>
      <c r="AP154" s="1">
        <f t="shared" si="113"/>
        <v>0.63047480585899596</v>
      </c>
      <c r="AQ154" s="1">
        <f t="shared" si="114"/>
        <v>2.0431416029173768</v>
      </c>
      <c r="AR154" s="1">
        <f t="shared" si="115"/>
        <v>1.6338798164036716</v>
      </c>
      <c r="AS154" s="1">
        <f t="shared" si="119"/>
        <v>7.4714654963238321</v>
      </c>
      <c r="AT154" s="1">
        <f t="shared" si="119"/>
        <v>7.4710110839664372</v>
      </c>
      <c r="AU154" s="1">
        <f t="shared" si="119"/>
        <v>7.4692971323570427</v>
      </c>
      <c r="AV154" s="1">
        <f t="shared" si="119"/>
        <v>7.4628966895796713</v>
      </c>
      <c r="AW154" s="1">
        <f t="shared" si="119"/>
        <v>7.4398245060735952</v>
      </c>
      <c r="AX154" s="1">
        <f t="shared" si="119"/>
        <v>7.3651197408145492</v>
      </c>
      <c r="AY154" s="1">
        <f t="shared" si="119"/>
        <v>7.173631328836283</v>
      </c>
      <c r="AZ154" s="1">
        <f t="shared" si="116"/>
        <v>6.8147558199301468</v>
      </c>
    </row>
    <row r="155" spans="1:52" x14ac:dyDescent="0.2">
      <c r="A155" s="22" t="s">
        <v>119</v>
      </c>
      <c r="B155" s="22" t="s">
        <v>52</v>
      </c>
      <c r="C155" s="24">
        <v>49568.496200000001</v>
      </c>
      <c r="D155" s="24" t="s">
        <v>38</v>
      </c>
      <c r="E155" s="1">
        <f t="shared" si="98"/>
        <v>22298.747330409547</v>
      </c>
      <c r="F155" s="1">
        <f t="shared" si="99"/>
        <v>22298.5</v>
      </c>
      <c r="G155" s="2">
        <f t="shared" si="91"/>
        <v>0.10115697999572149</v>
      </c>
      <c r="I155" s="1">
        <f t="shared" si="117"/>
        <v>0.10115697999572149</v>
      </c>
      <c r="M155" s="1">
        <f t="shared" si="100"/>
        <v>9.6112710439469437E-2</v>
      </c>
      <c r="N155" s="37">
        <f t="shared" si="101"/>
        <v>34549.996200000001</v>
      </c>
      <c r="O155" s="1">
        <f t="shared" si="102"/>
        <v>2.5444655356131239E-5</v>
      </c>
      <c r="Q155" s="117"/>
      <c r="R155" s="117"/>
      <c r="S155" s="117">
        <v>0.1</v>
      </c>
      <c r="T155" s="151"/>
      <c r="U155" s="117"/>
      <c r="V155" s="117"/>
      <c r="W155" s="117"/>
      <c r="X155" s="117"/>
      <c r="Y155" s="117"/>
      <c r="AE155" s="1">
        <f t="shared" si="103"/>
        <v>22298.5</v>
      </c>
      <c r="AF155" s="1">
        <f t="shared" si="104"/>
        <v>0.10258809200069235</v>
      </c>
      <c r="AG155" s="1">
        <f t="shared" si="105"/>
        <v>9.4681598434498568E-2</v>
      </c>
      <c r="AH155" s="1">
        <f t="shared" si="106"/>
        <v>5.0442695562520484E-3</v>
      </c>
      <c r="AI155" s="1">
        <f t="shared" si="107"/>
        <v>-1.4311120049708692E-3</v>
      </c>
      <c r="AJ155" s="1">
        <f t="shared" si="108"/>
        <v>2.0480815707717413E-7</v>
      </c>
      <c r="AK155" s="1">
        <f t="shared" si="109"/>
        <v>5.0442695562520484E-3</v>
      </c>
      <c r="AL155" s="15">
        <f t="shared" si="118"/>
        <v>2.0480815707717412E-6</v>
      </c>
      <c r="AM155" s="1">
        <f t="shared" si="110"/>
        <v>6.4753815612229228E-3</v>
      </c>
      <c r="AN155" s="1">
        <f t="shared" si="111"/>
        <v>0.67108275424438513</v>
      </c>
      <c r="AO155" s="1">
        <f t="shared" si="112"/>
        <v>0.94164502064850419</v>
      </c>
      <c r="AP155" s="1">
        <f t="shared" si="113"/>
        <v>0.62695659207973131</v>
      </c>
      <c r="AQ155" s="1">
        <f t="shared" si="114"/>
        <v>2.0539494891041423</v>
      </c>
      <c r="AR155" s="1">
        <f t="shared" si="115"/>
        <v>1.6538867714401215</v>
      </c>
      <c r="AS155" s="1">
        <f t="shared" si="119"/>
        <v>7.4827820398574145</v>
      </c>
      <c r="AT155" s="1">
        <f t="shared" si="119"/>
        <v>7.4823844543448113</v>
      </c>
      <c r="AU155" s="1">
        <f t="shared" si="119"/>
        <v>7.4808409481062581</v>
      </c>
      <c r="AV155" s="1">
        <f t="shared" si="119"/>
        <v>7.4749055242227573</v>
      </c>
      <c r="AW155" s="1">
        <f t="shared" si="119"/>
        <v>7.4528597643481103</v>
      </c>
      <c r="AX155" s="1">
        <f t="shared" si="119"/>
        <v>7.3794030438315845</v>
      </c>
      <c r="AY155" s="1">
        <f t="shared" si="119"/>
        <v>7.1870649639989823</v>
      </c>
      <c r="AZ155" s="1">
        <f t="shared" si="116"/>
        <v>6.8231059299814651</v>
      </c>
    </row>
    <row r="156" spans="1:52" x14ac:dyDescent="0.2">
      <c r="A156" s="42" t="s">
        <v>109</v>
      </c>
      <c r="B156" s="35"/>
      <c r="C156" s="43">
        <v>49549.478000000003</v>
      </c>
      <c r="D156" s="43"/>
      <c r="E156" s="1">
        <f t="shared" si="98"/>
        <v>22252.247531829948</v>
      </c>
      <c r="F156" s="1">
        <f t="shared" si="99"/>
        <v>22252</v>
      </c>
      <c r="G156" s="2">
        <f t="shared" si="91"/>
        <v>0.1012393599958159</v>
      </c>
      <c r="I156" s="1">
        <f t="shared" si="117"/>
        <v>0.1012393599958159</v>
      </c>
      <c r="M156" s="1">
        <f t="shared" si="100"/>
        <v>9.572825190998227E-2</v>
      </c>
      <c r="N156" s="37">
        <f t="shared" si="101"/>
        <v>34530.978000000003</v>
      </c>
      <c r="O156" s="1">
        <f t="shared" si="102"/>
        <v>3.0372312333740844E-5</v>
      </c>
      <c r="Q156" s="117"/>
      <c r="R156" s="117"/>
      <c r="S156" s="117">
        <v>0.1</v>
      </c>
      <c r="T156" s="151"/>
      <c r="U156" s="117">
        <v>1.3065811233900264E-10</v>
      </c>
      <c r="V156" s="117">
        <v>1.9540835460341734E-24</v>
      </c>
      <c r="W156" s="117">
        <v>1.0936687399428868E-28</v>
      </c>
      <c r="X156" s="117">
        <v>5.7792543744707728E-10</v>
      </c>
      <c r="Y156" s="117">
        <v>6.35904034957679E-7</v>
      </c>
      <c r="Z156" s="1">
        <v>5.9844167848990103E-5</v>
      </c>
      <c r="AA156" s="1">
        <v>3.8705411722889299E-5</v>
      </c>
      <c r="AB156" s="1">
        <v>74.121240768662901</v>
      </c>
      <c r="AC156" s="1">
        <v>1.7349166610836783E-5</v>
      </c>
      <c r="AD156" s="1">
        <v>1.137384021128849E-9</v>
      </c>
      <c r="AE156" s="1">
        <f t="shared" si="103"/>
        <v>22252</v>
      </c>
      <c r="AF156" s="1">
        <f t="shared" si="104"/>
        <v>0.10215374348627149</v>
      </c>
      <c r="AG156" s="1">
        <f t="shared" si="105"/>
        <v>9.4813868419526687E-2</v>
      </c>
      <c r="AH156" s="1">
        <f t="shared" si="106"/>
        <v>5.5111080858336325E-3</v>
      </c>
      <c r="AI156" s="1">
        <f t="shared" si="107"/>
        <v>-9.1438349045558365E-4</v>
      </c>
      <c r="AJ156" s="1">
        <f t="shared" si="108"/>
        <v>8.3609716761773649E-8</v>
      </c>
      <c r="AK156" s="1">
        <f t="shared" si="109"/>
        <v>5.5111080858336325E-3</v>
      </c>
      <c r="AL156" s="15">
        <f t="shared" si="118"/>
        <v>8.3609716761773639E-7</v>
      </c>
      <c r="AM156" s="1">
        <f t="shared" si="110"/>
        <v>6.4254915762892145E-3</v>
      </c>
      <c r="AN156" s="1">
        <f t="shared" si="111"/>
        <v>0.67826934621590507</v>
      </c>
      <c r="AO156" s="1">
        <f t="shared" si="112"/>
        <v>0.94543041169332953</v>
      </c>
      <c r="AP156" s="1">
        <f t="shared" si="113"/>
        <v>0.63067464617134328</v>
      </c>
      <c r="AQ156" s="1">
        <f t="shared" si="114"/>
        <v>2.0425208389079907</v>
      </c>
      <c r="AR156" s="1">
        <f t="shared" si="115"/>
        <v>1.6327414272755916</v>
      </c>
      <c r="AS156" s="1">
        <f t="shared" si="119"/>
        <v>7.4708189698598293</v>
      </c>
      <c r="AT156" s="1">
        <f t="shared" si="119"/>
        <v>7.4703611451187024</v>
      </c>
      <c r="AU156" s="1">
        <f t="shared" si="119"/>
        <v>7.4686371183416513</v>
      </c>
      <c r="AV156" s="1">
        <f t="shared" si="119"/>
        <v>7.462209645457091</v>
      </c>
      <c r="AW156" s="1">
        <f t="shared" si="119"/>
        <v>7.4390789203175327</v>
      </c>
      <c r="AX156" s="1">
        <f t="shared" si="119"/>
        <v>7.3643048610473274</v>
      </c>
      <c r="AY156" s="1">
        <f t="shared" si="119"/>
        <v>7.1728672995090124</v>
      </c>
      <c r="AZ156" s="1">
        <f t="shared" si="116"/>
        <v>6.8142813818590486</v>
      </c>
    </row>
    <row r="157" spans="1:52" x14ac:dyDescent="0.2">
      <c r="A157" s="42" t="s">
        <v>101</v>
      </c>
      <c r="B157" s="35" t="s">
        <v>52</v>
      </c>
      <c r="C157" s="43">
        <v>49515.326999999997</v>
      </c>
      <c r="D157" s="43"/>
      <c r="E157" s="1">
        <f t="shared" si="98"/>
        <v>22168.747798874556</v>
      </c>
      <c r="F157" s="1">
        <f t="shared" si="99"/>
        <v>22168.5</v>
      </c>
      <c r="G157" s="2">
        <f t="shared" si="91"/>
        <v>0.10134857999219093</v>
      </c>
      <c r="I157" s="1">
        <f t="shared" si="117"/>
        <v>0.10134857999219093</v>
      </c>
      <c r="M157" s="1">
        <f t="shared" si="100"/>
        <v>9.5039599918492021E-2</v>
      </c>
      <c r="N157" s="37">
        <f t="shared" si="101"/>
        <v>34496.826999999997</v>
      </c>
      <c r="O157" s="1">
        <f t="shared" si="102"/>
        <v>3.9803229570329955E-5</v>
      </c>
      <c r="Q157" s="117"/>
      <c r="R157" s="117"/>
      <c r="S157" s="117">
        <v>0.1</v>
      </c>
      <c r="T157" s="151"/>
      <c r="U157" s="117"/>
      <c r="V157" s="117"/>
      <c r="W157" s="117"/>
      <c r="X157" s="117"/>
      <c r="Y157" s="117"/>
      <c r="AE157" s="1">
        <f t="shared" si="103"/>
        <v>22168.5</v>
      </c>
      <c r="AF157" s="1">
        <f t="shared" si="104"/>
        <v>0.10137173556460832</v>
      </c>
      <c r="AG157" s="1">
        <f t="shared" si="105"/>
        <v>9.5016444346074633E-2</v>
      </c>
      <c r="AH157" s="1">
        <f t="shared" si="106"/>
        <v>6.3089800736989138E-3</v>
      </c>
      <c r="AI157" s="1">
        <f t="shared" si="107"/>
        <v>-2.3155572417388193E-5</v>
      </c>
      <c r="AJ157" s="1">
        <f t="shared" si="108"/>
        <v>5.3618053397690892E-11</v>
      </c>
      <c r="AK157" s="1">
        <f t="shared" si="109"/>
        <v>6.3089800736989138E-3</v>
      </c>
      <c r="AL157" s="15">
        <f t="shared" si="118"/>
        <v>5.3618053397690891E-10</v>
      </c>
      <c r="AM157" s="1">
        <f t="shared" si="110"/>
        <v>6.3321356461163072E-3</v>
      </c>
      <c r="AN157" s="1">
        <f t="shared" si="111"/>
        <v>0.69168669915643988</v>
      </c>
      <c r="AO157" s="1">
        <f t="shared" si="112"/>
        <v>0.95211328594539668</v>
      </c>
      <c r="AP157" s="1">
        <f t="shared" si="113"/>
        <v>0.63734137746629826</v>
      </c>
      <c r="AQ157" s="1">
        <f t="shared" si="114"/>
        <v>2.0213588788635191</v>
      </c>
      <c r="AR157" s="1">
        <f t="shared" si="115"/>
        <v>1.5946105257374947</v>
      </c>
      <c r="AS157" s="1">
        <f t="shared" si="119"/>
        <v>7.4489998511290114</v>
      </c>
      <c r="AT157" s="1">
        <f t="shared" si="119"/>
        <v>7.4484158818763824</v>
      </c>
      <c r="AU157" s="1">
        <f t="shared" si="119"/>
        <v>7.4463303575932835</v>
      </c>
      <c r="AV157" s="1">
        <f t="shared" si="119"/>
        <v>7.4389631089391512</v>
      </c>
      <c r="AW157" s="1">
        <f t="shared" si="119"/>
        <v>7.4138676402814596</v>
      </c>
      <c r="AX157" s="1">
        <f t="shared" si="119"/>
        <v>7.3368835417416811</v>
      </c>
      <c r="AY157" s="1">
        <f t="shared" si="119"/>
        <v>7.1473027564572558</v>
      </c>
      <c r="AZ157" s="1">
        <f t="shared" si="116"/>
        <v>6.7984351502843881</v>
      </c>
    </row>
    <row r="158" spans="1:52" x14ac:dyDescent="0.2">
      <c r="A158" s="42" t="s">
        <v>101</v>
      </c>
      <c r="B158" s="35"/>
      <c r="C158" s="43">
        <v>49536.390599999999</v>
      </c>
      <c r="D158" s="43"/>
      <c r="E158" s="1">
        <f t="shared" si="98"/>
        <v>22220.248632673833</v>
      </c>
      <c r="F158" s="1">
        <f t="shared" si="99"/>
        <v>22220</v>
      </c>
      <c r="G158" s="2">
        <f t="shared" si="91"/>
        <v>0.10168959999282379</v>
      </c>
      <c r="I158" s="1">
        <f t="shared" si="117"/>
        <v>0.10168959999282379</v>
      </c>
      <c r="M158" s="1">
        <f t="shared" si="100"/>
        <v>9.5464076278817478E-2</v>
      </c>
      <c r="N158" s="37">
        <f t="shared" si="101"/>
        <v>34517.890599999999</v>
      </c>
      <c r="O158" s="1">
        <f t="shared" si="102"/>
        <v>3.8757145513654906E-5</v>
      </c>
      <c r="Q158" s="117"/>
      <c r="R158" s="117"/>
      <c r="S158" s="117">
        <v>0.1</v>
      </c>
      <c r="T158" s="151"/>
      <c r="U158" s="117"/>
      <c r="V158" s="117"/>
      <c r="W158" s="117"/>
      <c r="X158" s="117"/>
      <c r="Y158" s="117"/>
      <c r="AE158" s="1">
        <f t="shared" si="103"/>
        <v>22220</v>
      </c>
      <c r="AF158" s="1">
        <f t="shared" si="104"/>
        <v>0.10185437176453142</v>
      </c>
      <c r="AG158" s="1">
        <f t="shared" si="105"/>
        <v>9.5299304507109842E-2</v>
      </c>
      <c r="AH158" s="1">
        <f t="shared" si="106"/>
        <v>6.2255237140063091E-3</v>
      </c>
      <c r="AI158" s="1">
        <f t="shared" si="107"/>
        <v>-1.6477177170763635E-4</v>
      </c>
      <c r="AJ158" s="1">
        <f t="shared" si="108"/>
        <v>2.7149736751673433E-9</v>
      </c>
      <c r="AK158" s="1">
        <f t="shared" si="109"/>
        <v>6.2255237140063091E-3</v>
      </c>
      <c r="AL158" s="15">
        <f t="shared" si="118"/>
        <v>2.7149736751673432E-8</v>
      </c>
      <c r="AM158" s="1">
        <f t="shared" si="110"/>
        <v>6.3902954857139429E-3</v>
      </c>
      <c r="AN158" s="1">
        <f t="shared" si="111"/>
        <v>0.68333173536649849</v>
      </c>
      <c r="AO158" s="1">
        <f t="shared" si="112"/>
        <v>0.948010115601434</v>
      </c>
      <c r="AP158" s="1">
        <f t="shared" si="113"/>
        <v>0.63323165830657657</v>
      </c>
      <c r="AQ158" s="1">
        <f t="shared" si="114"/>
        <v>2.0345101785272073</v>
      </c>
      <c r="AR158" s="1">
        <f t="shared" si="115"/>
        <v>1.618153829399424</v>
      </c>
      <c r="AS158" s="1">
        <f t="shared" si="119"/>
        <v>7.4625092165841016</v>
      </c>
      <c r="AT158" s="1">
        <f t="shared" si="119"/>
        <v>7.4620058932154674</v>
      </c>
      <c r="AU158" s="1">
        <f t="shared" si="119"/>
        <v>7.4601491127544532</v>
      </c>
      <c r="AV158" s="1">
        <f t="shared" si="119"/>
        <v>7.4533699271377065</v>
      </c>
      <c r="AW158" s="1">
        <f t="shared" si="119"/>
        <v>7.4294881506398989</v>
      </c>
      <c r="AX158" s="1">
        <f t="shared" si="119"/>
        <v>7.3538429063588699</v>
      </c>
      <c r="AY158" s="1">
        <f t="shared" si="119"/>
        <v>7.1630806180713211</v>
      </c>
      <c r="AZ158" s="1">
        <f t="shared" si="116"/>
        <v>6.8082085745489991</v>
      </c>
    </row>
    <row r="159" spans="1:52" x14ac:dyDescent="0.2">
      <c r="A159" s="22" t="s">
        <v>119</v>
      </c>
      <c r="B159" s="22" t="s">
        <v>54</v>
      </c>
      <c r="C159" s="24">
        <v>49929.435299999997</v>
      </c>
      <c r="D159" s="24" t="s">
        <v>38</v>
      </c>
      <c r="E159" s="1">
        <f t="shared" si="98"/>
        <v>23181.249115515537</v>
      </c>
      <c r="F159" s="1">
        <f t="shared" si="99"/>
        <v>23181</v>
      </c>
      <c r="G159" s="2">
        <f t="shared" si="91"/>
        <v>0.10188707999623148</v>
      </c>
      <c r="I159" s="1">
        <f t="shared" si="117"/>
        <v>0.10188707999623148</v>
      </c>
      <c r="M159" s="1">
        <f t="shared" si="100"/>
        <v>0.10353904364633959</v>
      </c>
      <c r="N159" s="37">
        <f t="shared" si="101"/>
        <v>34910.935299999997</v>
      </c>
      <c r="O159" s="1">
        <f t="shared" si="102"/>
        <v>2.7289839012785184E-6</v>
      </c>
      <c r="Q159" s="117"/>
      <c r="R159" s="117"/>
      <c r="S159" s="117">
        <v>0.1</v>
      </c>
      <c r="T159" s="151"/>
      <c r="U159" s="117"/>
      <c r="V159" s="117"/>
      <c r="W159" s="117"/>
      <c r="X159" s="117"/>
      <c r="Y159" s="117"/>
      <c r="AE159" s="1">
        <f t="shared" si="103"/>
        <v>23181</v>
      </c>
      <c r="AF159" s="1">
        <f t="shared" si="104"/>
        <v>0.1107231264215963</v>
      </c>
      <c r="AG159" s="1">
        <f t="shared" si="105"/>
        <v>9.4702997220974763E-2</v>
      </c>
      <c r="AH159" s="1">
        <f t="shared" si="106"/>
        <v>-1.6519636501081125E-3</v>
      </c>
      <c r="AI159" s="1">
        <f t="shared" si="107"/>
        <v>-8.8360464253648269E-3</v>
      </c>
      <c r="AJ159" s="1">
        <f t="shared" si="108"/>
        <v>7.8075716431202534E-6</v>
      </c>
      <c r="AK159" s="1">
        <f t="shared" si="109"/>
        <v>-1.6519636501081125E-3</v>
      </c>
      <c r="AL159" s="15">
        <f t="shared" si="118"/>
        <v>7.8075716431202531E-5</v>
      </c>
      <c r="AM159" s="1">
        <f t="shared" si="110"/>
        <v>7.1840827752567187E-3</v>
      </c>
      <c r="AN159" s="1">
        <f t="shared" si="111"/>
        <v>0.5643786344811379</v>
      </c>
      <c r="AO159" s="1">
        <f t="shared" si="112"/>
        <v>0.8663707409135355</v>
      </c>
      <c r="AP159" s="1">
        <f t="shared" si="113"/>
        <v>0.55811750448375297</v>
      </c>
      <c r="AQ159" s="1">
        <f t="shared" si="114"/>
        <v>2.2335452749452926</v>
      </c>
      <c r="AR159" s="1">
        <f t="shared" si="115"/>
        <v>2.0490655184322137</v>
      </c>
      <c r="AS159" s="1">
        <f t="shared" si="119"/>
        <v>7.6889613694233692</v>
      </c>
      <c r="AT159" s="1">
        <f t="shared" si="119"/>
        <v>7.6889524768436166</v>
      </c>
      <c r="AU159" s="1">
        <f t="shared" si="119"/>
        <v>7.6888760389826762</v>
      </c>
      <c r="AV159" s="1">
        <f t="shared" si="119"/>
        <v>7.688220443228853</v>
      </c>
      <c r="AW159" s="1">
        <f t="shared" si="119"/>
        <v>7.6826995846397255</v>
      </c>
      <c r="AX159" s="1">
        <f t="shared" si="119"/>
        <v>7.6417781923376156</v>
      </c>
      <c r="AY159" s="1">
        <f t="shared" si="119"/>
        <v>7.4506805342944844</v>
      </c>
      <c r="AZ159" s="1">
        <f t="shared" si="116"/>
        <v>6.9905825690789278</v>
      </c>
    </row>
    <row r="160" spans="1:52" x14ac:dyDescent="0.2">
      <c r="A160" s="43" t="s">
        <v>117</v>
      </c>
      <c r="B160" s="35" t="s">
        <v>52</v>
      </c>
      <c r="C160" s="43">
        <v>49600.398999999998</v>
      </c>
      <c r="D160" s="43" t="s">
        <v>38</v>
      </c>
      <c r="E160" s="1">
        <f t="shared" si="98"/>
        <v>22376.75017895069</v>
      </c>
      <c r="F160" s="45">
        <f t="shared" ref="F160:F191" si="120">ROUND(2*E160,0)/2-0.5</f>
        <v>22376.5</v>
      </c>
      <c r="G160" s="2">
        <f t="shared" si="91"/>
        <v>0.10232201999315294</v>
      </c>
      <c r="I160" s="42">
        <f>G160</f>
        <v>0.10232201999315294</v>
      </c>
      <c r="M160" s="1">
        <f t="shared" si="100"/>
        <v>9.6759147148569591E-2</v>
      </c>
      <c r="N160" s="37">
        <f t="shared" si="101"/>
        <v>34581.898999999998</v>
      </c>
      <c r="O160" s="1">
        <f t="shared" si="102"/>
        <v>3.0945554285002787E-5</v>
      </c>
      <c r="Q160" s="117"/>
      <c r="R160" s="117"/>
      <c r="S160" s="117">
        <v>0.1</v>
      </c>
      <c r="T160" s="151"/>
      <c r="U160" s="117"/>
      <c r="V160" s="117"/>
      <c r="W160" s="117"/>
      <c r="X160" s="117"/>
      <c r="Y160" s="117"/>
      <c r="AE160" s="1">
        <f t="shared" si="103"/>
        <v>22376.5</v>
      </c>
      <c r="AF160" s="1">
        <f t="shared" si="104"/>
        <v>0.10331497762901071</v>
      </c>
      <c r="AG160" s="1">
        <f t="shared" si="105"/>
        <v>9.5766189512711819E-2</v>
      </c>
      <c r="AH160" s="1">
        <f t="shared" si="106"/>
        <v>5.5628728445833442E-3</v>
      </c>
      <c r="AI160" s="1">
        <f t="shared" si="107"/>
        <v>-9.9295763585777186E-4</v>
      </c>
      <c r="AJ160" s="1">
        <f t="shared" si="108"/>
        <v>9.8596486660825546E-8</v>
      </c>
      <c r="AK160" s="1">
        <f t="shared" si="109"/>
        <v>5.5628728445833442E-3</v>
      </c>
      <c r="AL160" s="15">
        <f t="shared" si="118"/>
        <v>9.8596486660825541E-7</v>
      </c>
      <c r="AM160" s="1">
        <f t="shared" si="110"/>
        <v>6.5558304804411134E-3</v>
      </c>
      <c r="AN160" s="1">
        <f t="shared" si="111"/>
        <v>0.65945935358718533</v>
      </c>
      <c r="AO160" s="1">
        <f t="shared" si="112"/>
        <v>0.93521043379083246</v>
      </c>
      <c r="AP160" s="1">
        <f t="shared" si="113"/>
        <v>0.62071989741624412</v>
      </c>
      <c r="AQ160" s="1">
        <f t="shared" si="114"/>
        <v>2.0725810246234828</v>
      </c>
      <c r="AR160" s="1">
        <f t="shared" si="115"/>
        <v>1.6892299069670638</v>
      </c>
      <c r="AS160" s="1">
        <f t="shared" si="119"/>
        <v>7.5025610249204844</v>
      </c>
      <c r="AT160" s="1">
        <f t="shared" si="119"/>
        <v>7.502250173966897</v>
      </c>
      <c r="AU160" s="1">
        <f t="shared" si="119"/>
        <v>7.5009779926422855</v>
      </c>
      <c r="AV160" s="1">
        <f t="shared" si="119"/>
        <v>7.4958166129975083</v>
      </c>
      <c r="AW160" s="1">
        <f t="shared" si="119"/>
        <v>7.4755671227027989</v>
      </c>
      <c r="AX160" s="1">
        <f t="shared" si="119"/>
        <v>7.4044494812822927</v>
      </c>
      <c r="AY160" s="1">
        <f t="shared" si="119"/>
        <v>7.2108165453059909</v>
      </c>
      <c r="AZ160" s="1">
        <f t="shared" si="116"/>
        <v>6.837908397799711</v>
      </c>
    </row>
    <row r="161" spans="1:52" x14ac:dyDescent="0.2">
      <c r="A161" s="42" t="s">
        <v>118</v>
      </c>
      <c r="B161" s="35"/>
      <c r="C161" s="43">
        <v>49522.485399999998</v>
      </c>
      <c r="D161" s="43"/>
      <c r="E161" s="1">
        <f t="shared" si="98"/>
        <v>22186.250199635524</v>
      </c>
      <c r="F161" s="45">
        <f t="shared" si="120"/>
        <v>22186</v>
      </c>
      <c r="G161" s="2">
        <f t="shared" si="91"/>
        <v>0.10233047999645351</v>
      </c>
      <c r="I161" s="1">
        <f>+G161</f>
        <v>0.10233047999645351</v>
      </c>
      <c r="M161" s="1">
        <f t="shared" si="100"/>
        <v>9.5183745191524463E-2</v>
      </c>
      <c r="N161" s="37">
        <f t="shared" si="101"/>
        <v>34503.985399999998</v>
      </c>
      <c r="O161" s="1">
        <f t="shared" si="102"/>
        <v>5.1075818371984154E-5</v>
      </c>
      <c r="Q161" s="117"/>
      <c r="R161" s="117"/>
      <c r="S161" s="117">
        <v>0.1</v>
      </c>
      <c r="T161" s="151"/>
      <c r="U161" s="117"/>
      <c r="V161" s="117"/>
      <c r="W161" s="117"/>
      <c r="X161" s="117"/>
      <c r="Y161" s="117"/>
      <c r="AE161" s="1">
        <f t="shared" si="103"/>
        <v>22186</v>
      </c>
      <c r="AF161" s="1">
        <f t="shared" si="104"/>
        <v>0.10153585644141312</v>
      </c>
      <c r="AG161" s="1">
        <f t="shared" si="105"/>
        <v>9.5978368746564846E-2</v>
      </c>
      <c r="AH161" s="1">
        <f t="shared" si="106"/>
        <v>7.1467348049290419E-3</v>
      </c>
      <c r="AI161" s="1">
        <f t="shared" si="107"/>
        <v>7.9462355504038296E-4</v>
      </c>
      <c r="AJ161" s="1">
        <f t="shared" si="108"/>
        <v>6.3142659422501654E-8</v>
      </c>
      <c r="AK161" s="1">
        <f t="shared" si="109"/>
        <v>7.1467348049290419E-3</v>
      </c>
      <c r="AL161" s="15">
        <f t="shared" si="118"/>
        <v>6.3142659422501654E-7</v>
      </c>
      <c r="AM161" s="1">
        <f t="shared" si="110"/>
        <v>6.3521112498886589E-3</v>
      </c>
      <c r="AN161" s="1">
        <f t="shared" si="111"/>
        <v>0.68881833442987794</v>
      </c>
      <c r="AO161" s="1">
        <f t="shared" si="112"/>
        <v>0.9507261091371938</v>
      </c>
      <c r="AP161" s="1">
        <f t="shared" si="113"/>
        <v>0.63594582624677631</v>
      </c>
      <c r="AQ161" s="1">
        <f t="shared" si="114"/>
        <v>2.0258643193739068</v>
      </c>
      <c r="AR161" s="1">
        <f t="shared" si="115"/>
        <v>1.6026202101794536</v>
      </c>
      <c r="AS161" s="1">
        <f t="shared" ref="AS161:AY170" si="121">$AZ161+$AG$7*SIN(AT161)</f>
        <v>7.4536094891919662</v>
      </c>
      <c r="AT161" s="1">
        <f t="shared" si="121"/>
        <v>7.4530539862228125</v>
      </c>
      <c r="AU161" s="1">
        <f t="shared" si="121"/>
        <v>7.4510483121393873</v>
      </c>
      <c r="AV161" s="1">
        <f t="shared" si="121"/>
        <v>7.443883904634073</v>
      </c>
      <c r="AW161" s="1">
        <f t="shared" si="121"/>
        <v>7.4192013568893493</v>
      </c>
      <c r="AX161" s="1">
        <f t="shared" si="121"/>
        <v>7.3426632786293151</v>
      </c>
      <c r="AY161" s="1">
        <f t="shared" si="121"/>
        <v>7.1526679324031068</v>
      </c>
      <c r="AZ161" s="1">
        <f t="shared" si="116"/>
        <v>6.8017562167820715</v>
      </c>
    </row>
    <row r="162" spans="1:52" x14ac:dyDescent="0.2">
      <c r="A162" s="42" t="s">
        <v>101</v>
      </c>
      <c r="B162" s="35"/>
      <c r="C162" s="43">
        <v>49522.4856</v>
      </c>
      <c r="D162" s="43"/>
      <c r="E162" s="1">
        <f t="shared" si="98"/>
        <v>22186.25068863868</v>
      </c>
      <c r="F162" s="45">
        <f t="shared" si="120"/>
        <v>22186</v>
      </c>
      <c r="G162" s="2">
        <f t="shared" si="91"/>
        <v>0.10253047999867704</v>
      </c>
      <c r="I162" s="1">
        <f>+G162</f>
        <v>0.10253047999867704</v>
      </c>
      <c r="M162" s="1">
        <f t="shared" si="100"/>
        <v>9.5183745191524463E-2</v>
      </c>
      <c r="N162" s="37">
        <f t="shared" si="101"/>
        <v>34503.9856</v>
      </c>
      <c r="O162" s="1">
        <f t="shared" si="102"/>
        <v>5.3974512326627176E-5</v>
      </c>
      <c r="Q162" s="117"/>
      <c r="R162" s="117"/>
      <c r="S162" s="117">
        <v>0.1</v>
      </c>
      <c r="T162" s="151"/>
      <c r="U162" s="117"/>
      <c r="V162" s="117"/>
      <c r="W162" s="117"/>
      <c r="X162" s="117"/>
      <c r="Y162" s="117"/>
      <c r="AE162" s="1">
        <f t="shared" si="103"/>
        <v>22186</v>
      </c>
      <c r="AF162" s="1">
        <f t="shared" si="104"/>
        <v>0.10153585644141312</v>
      </c>
      <c r="AG162" s="1">
        <f t="shared" si="105"/>
        <v>9.6178368748788379E-2</v>
      </c>
      <c r="AH162" s="1">
        <f t="shared" si="106"/>
        <v>7.3467348071525745E-3</v>
      </c>
      <c r="AI162" s="1">
        <f t="shared" si="107"/>
        <v>9.946235572639156E-4</v>
      </c>
      <c r="AJ162" s="1">
        <f t="shared" si="108"/>
        <v>9.8927602066432565E-8</v>
      </c>
      <c r="AK162" s="1">
        <f t="shared" si="109"/>
        <v>7.3467348071525745E-3</v>
      </c>
      <c r="AL162" s="15">
        <f t="shared" si="118"/>
        <v>9.8927602066432565E-7</v>
      </c>
      <c r="AM162" s="1">
        <f t="shared" si="110"/>
        <v>6.3521112498886589E-3</v>
      </c>
      <c r="AN162" s="1">
        <f t="shared" si="111"/>
        <v>0.68881833442987794</v>
      </c>
      <c r="AO162" s="1">
        <f t="shared" si="112"/>
        <v>0.9507261091371938</v>
      </c>
      <c r="AP162" s="1">
        <f t="shared" si="113"/>
        <v>0.63594582624677631</v>
      </c>
      <c r="AQ162" s="1">
        <f t="shared" si="114"/>
        <v>2.0258643193739068</v>
      </c>
      <c r="AR162" s="1">
        <f t="shared" si="115"/>
        <v>1.6026202101794536</v>
      </c>
      <c r="AS162" s="1">
        <f t="shared" si="121"/>
        <v>7.4536094891919662</v>
      </c>
      <c r="AT162" s="1">
        <f t="shared" si="121"/>
        <v>7.4530539862228125</v>
      </c>
      <c r="AU162" s="1">
        <f t="shared" si="121"/>
        <v>7.4510483121393873</v>
      </c>
      <c r="AV162" s="1">
        <f t="shared" si="121"/>
        <v>7.443883904634073</v>
      </c>
      <c r="AW162" s="1">
        <f t="shared" si="121"/>
        <v>7.4192013568893493</v>
      </c>
      <c r="AX162" s="1">
        <f t="shared" si="121"/>
        <v>7.3426632786293151</v>
      </c>
      <c r="AY162" s="1">
        <f t="shared" si="121"/>
        <v>7.1526679324031068</v>
      </c>
      <c r="AZ162" s="1">
        <f t="shared" si="116"/>
        <v>6.8017562167820715</v>
      </c>
    </row>
    <row r="163" spans="1:52" x14ac:dyDescent="0.2">
      <c r="A163" s="43" t="s">
        <v>117</v>
      </c>
      <c r="B163" s="35"/>
      <c r="C163" s="43">
        <v>49599.377</v>
      </c>
      <c r="D163" s="43" t="s">
        <v>38</v>
      </c>
      <c r="E163" s="1">
        <f t="shared" si="98"/>
        <v>22374.25137285189</v>
      </c>
      <c r="F163" s="45">
        <f t="shared" si="120"/>
        <v>22374</v>
      </c>
      <c r="G163" s="2">
        <f t="shared" si="91"/>
        <v>0.10281032000057166</v>
      </c>
      <c r="I163" s="42">
        <f>G163</f>
        <v>0.10281032000057166</v>
      </c>
      <c r="M163" s="1">
        <f t="shared" si="100"/>
        <v>9.6738398119287416E-2</v>
      </c>
      <c r="N163" s="37">
        <f t="shared" si="101"/>
        <v>34580.877</v>
      </c>
      <c r="O163" s="1">
        <f t="shared" si="102"/>
        <v>3.6868235332418442E-5</v>
      </c>
      <c r="Q163" s="117"/>
      <c r="R163" s="117"/>
      <c r="S163" s="117">
        <v>0.1</v>
      </c>
      <c r="T163" s="151"/>
      <c r="U163" s="117"/>
      <c r="V163" s="117"/>
      <c r="W163" s="117"/>
      <c r="X163" s="117"/>
      <c r="Y163" s="117"/>
      <c r="AE163" s="1">
        <f t="shared" si="103"/>
        <v>22374</v>
      </c>
      <c r="AF163" s="1">
        <f t="shared" si="104"/>
        <v>0.10329171158149975</v>
      </c>
      <c r="AG163" s="1">
        <f t="shared" si="105"/>
        <v>9.6257006538359335E-2</v>
      </c>
      <c r="AH163" s="1">
        <f t="shared" si="106"/>
        <v>6.0719218812842479E-3</v>
      </c>
      <c r="AI163" s="1">
        <f t="shared" si="107"/>
        <v>-4.813915809280811E-4</v>
      </c>
      <c r="AJ163" s="1">
        <f t="shared" si="108"/>
        <v>2.3173785418843728E-8</v>
      </c>
      <c r="AK163" s="1">
        <f t="shared" si="109"/>
        <v>6.0719218812842479E-3</v>
      </c>
      <c r="AL163" s="15">
        <f t="shared" si="118"/>
        <v>2.3173785418843726E-7</v>
      </c>
      <c r="AM163" s="1">
        <f t="shared" si="110"/>
        <v>6.5533134622123229E-3</v>
      </c>
      <c r="AN163" s="1">
        <f t="shared" si="111"/>
        <v>0.65982379985785022</v>
      </c>
      <c r="AO163" s="1">
        <f t="shared" si="112"/>
        <v>0.93541813916789818</v>
      </c>
      <c r="AP163" s="1">
        <f t="shared" si="113"/>
        <v>0.62091970154323362</v>
      </c>
      <c r="AQ163" s="1">
        <f t="shared" si="114"/>
        <v>2.0719939842930937</v>
      </c>
      <c r="AR163" s="1">
        <f t="shared" si="115"/>
        <v>1.6880993881966559</v>
      </c>
      <c r="AS163" s="1">
        <f t="shared" si="121"/>
        <v>7.501932537561764</v>
      </c>
      <c r="AT163" s="1">
        <f t="shared" si="121"/>
        <v>7.5016191653274067</v>
      </c>
      <c r="AU163" s="1">
        <f t="shared" si="121"/>
        <v>7.5003388763398622</v>
      </c>
      <c r="AV163" s="1">
        <f t="shared" si="121"/>
        <v>7.495153691593778</v>
      </c>
      <c r="AW163" s="1">
        <f t="shared" si="121"/>
        <v>7.4748471847441085</v>
      </c>
      <c r="AX163" s="1">
        <f t="shared" si="121"/>
        <v>7.4036521722830413</v>
      </c>
      <c r="AY163" s="1">
        <f t="shared" si="121"/>
        <v>7.2100565337045577</v>
      </c>
      <c r="AZ163" s="1">
        <f t="shared" si="116"/>
        <v>6.8374339597286138</v>
      </c>
    </row>
    <row r="164" spans="1:52" x14ac:dyDescent="0.2">
      <c r="A164" s="42" t="s">
        <v>101</v>
      </c>
      <c r="B164" s="35" t="s">
        <v>52</v>
      </c>
      <c r="C164" s="43">
        <v>49515.328600000001</v>
      </c>
      <c r="D164" s="43"/>
      <c r="E164" s="1">
        <f t="shared" si="98"/>
        <v>22168.751710899767</v>
      </c>
      <c r="F164" s="45">
        <f t="shared" si="120"/>
        <v>22168.5</v>
      </c>
      <c r="G164" s="2">
        <f t="shared" si="91"/>
        <v>0.10294857999542728</v>
      </c>
      <c r="I164" s="1">
        <f>+G164</f>
        <v>0.10294857999542728</v>
      </c>
      <c r="M164" s="1">
        <f t="shared" si="100"/>
        <v>9.5039599918492021E-2</v>
      </c>
      <c r="N164" s="37">
        <f t="shared" si="101"/>
        <v>34496.828600000001</v>
      </c>
      <c r="O164" s="1">
        <f t="shared" si="102"/>
        <v>6.2551965857358873E-5</v>
      </c>
      <c r="Q164" s="117"/>
      <c r="R164" s="117"/>
      <c r="S164" s="117">
        <v>0.1</v>
      </c>
      <c r="T164" s="151"/>
      <c r="U164" s="117"/>
      <c r="V164" s="117"/>
      <c r="W164" s="117"/>
      <c r="X164" s="117"/>
      <c r="Y164" s="117"/>
      <c r="AE164" s="1">
        <f t="shared" si="103"/>
        <v>22168.5</v>
      </c>
      <c r="AF164" s="1">
        <f t="shared" si="104"/>
        <v>0.10137173556460832</v>
      </c>
      <c r="AG164" s="1">
        <f t="shared" si="105"/>
        <v>9.6616444349310979E-2</v>
      </c>
      <c r="AH164" s="1">
        <f t="shared" si="106"/>
        <v>7.9089800769352597E-3</v>
      </c>
      <c r="AI164" s="1">
        <f t="shared" si="107"/>
        <v>1.5768444308189578E-3</v>
      </c>
      <c r="AJ164" s="1">
        <f t="shared" si="108"/>
        <v>2.486438359004763E-7</v>
      </c>
      <c r="AK164" s="1">
        <f t="shared" si="109"/>
        <v>7.9089800769352597E-3</v>
      </c>
      <c r="AL164" s="15">
        <f t="shared" si="118"/>
        <v>2.4864383590047628E-6</v>
      </c>
      <c r="AM164" s="1">
        <f t="shared" si="110"/>
        <v>6.3321356461163072E-3</v>
      </c>
      <c r="AN164" s="1">
        <f t="shared" si="111"/>
        <v>0.69168669915643988</v>
      </c>
      <c r="AO164" s="1">
        <f t="shared" si="112"/>
        <v>0.95211328594539668</v>
      </c>
      <c r="AP164" s="1">
        <f t="shared" si="113"/>
        <v>0.63734137746629826</v>
      </c>
      <c r="AQ164" s="1">
        <f t="shared" si="114"/>
        <v>2.0213588788635191</v>
      </c>
      <c r="AR164" s="1">
        <f t="shared" si="115"/>
        <v>1.5946105257374947</v>
      </c>
      <c r="AS164" s="1">
        <f t="shared" si="121"/>
        <v>7.4489998511290114</v>
      </c>
      <c r="AT164" s="1">
        <f t="shared" si="121"/>
        <v>7.4484158818763824</v>
      </c>
      <c r="AU164" s="1">
        <f t="shared" si="121"/>
        <v>7.4463303575932835</v>
      </c>
      <c r="AV164" s="1">
        <f t="shared" si="121"/>
        <v>7.4389631089391512</v>
      </c>
      <c r="AW164" s="1">
        <f t="shared" si="121"/>
        <v>7.4138676402814596</v>
      </c>
      <c r="AX164" s="1">
        <f t="shared" si="121"/>
        <v>7.3368835417416811</v>
      </c>
      <c r="AY164" s="1">
        <f t="shared" si="121"/>
        <v>7.1473027564572558</v>
      </c>
      <c r="AZ164" s="1">
        <f t="shared" si="116"/>
        <v>6.7984351502843881</v>
      </c>
    </row>
    <row r="165" spans="1:52" x14ac:dyDescent="0.2">
      <c r="A165" s="42" t="s">
        <v>101</v>
      </c>
      <c r="B165" s="35"/>
      <c r="C165" s="43">
        <v>49536.392</v>
      </c>
      <c r="D165" s="43"/>
      <c r="E165" s="1">
        <f t="shared" si="98"/>
        <v>22220.252055695888</v>
      </c>
      <c r="F165" s="45">
        <f t="shared" si="120"/>
        <v>22220</v>
      </c>
      <c r="G165" s="2">
        <f t="shared" si="91"/>
        <v>0.1030895999938366</v>
      </c>
      <c r="I165" s="1">
        <f>+G165</f>
        <v>0.1030895999938366</v>
      </c>
      <c r="M165" s="1">
        <f t="shared" si="100"/>
        <v>9.5464076278817478E-2</v>
      </c>
      <c r="N165" s="37">
        <f t="shared" si="101"/>
        <v>34517.892</v>
      </c>
      <c r="O165" s="1">
        <f t="shared" si="102"/>
        <v>5.8148611928319038E-5</v>
      </c>
      <c r="Q165" s="117"/>
      <c r="R165" s="117"/>
      <c r="S165" s="117">
        <v>0.1</v>
      </c>
      <c r="T165" s="151"/>
      <c r="U165" s="117"/>
      <c r="V165" s="117"/>
      <c r="W165" s="117"/>
      <c r="X165" s="117"/>
      <c r="Y165" s="117"/>
      <c r="AE165" s="1">
        <f t="shared" si="103"/>
        <v>22220</v>
      </c>
      <c r="AF165" s="1">
        <f t="shared" si="104"/>
        <v>0.10185437176453142</v>
      </c>
      <c r="AG165" s="1">
        <f t="shared" si="105"/>
        <v>9.6699304508122655E-2</v>
      </c>
      <c r="AH165" s="1">
        <f t="shared" si="106"/>
        <v>7.6255237150191224E-3</v>
      </c>
      <c r="AI165" s="1">
        <f t="shared" si="107"/>
        <v>1.235228229305177E-3</v>
      </c>
      <c r="AJ165" s="1">
        <f t="shared" si="108"/>
        <v>1.5257887784724029E-7</v>
      </c>
      <c r="AK165" s="1">
        <f t="shared" si="109"/>
        <v>7.6255237150191224E-3</v>
      </c>
      <c r="AL165" s="15">
        <f t="shared" si="118"/>
        <v>1.5257887784724028E-6</v>
      </c>
      <c r="AM165" s="1">
        <f t="shared" si="110"/>
        <v>6.3902954857139429E-3</v>
      </c>
      <c r="AN165" s="1">
        <f t="shared" si="111"/>
        <v>0.68333173536649849</v>
      </c>
      <c r="AO165" s="1">
        <f t="shared" si="112"/>
        <v>0.948010115601434</v>
      </c>
      <c r="AP165" s="1">
        <f t="shared" si="113"/>
        <v>0.63323165830657657</v>
      </c>
      <c r="AQ165" s="1">
        <f t="shared" si="114"/>
        <v>2.0345101785272073</v>
      </c>
      <c r="AR165" s="1">
        <f t="shared" si="115"/>
        <v>1.618153829399424</v>
      </c>
      <c r="AS165" s="1">
        <f t="shared" si="121"/>
        <v>7.4625092165841016</v>
      </c>
      <c r="AT165" s="1">
        <f t="shared" si="121"/>
        <v>7.4620058932154674</v>
      </c>
      <c r="AU165" s="1">
        <f t="shared" si="121"/>
        <v>7.4601491127544532</v>
      </c>
      <c r="AV165" s="1">
        <f t="shared" si="121"/>
        <v>7.4533699271377065</v>
      </c>
      <c r="AW165" s="1">
        <f t="shared" si="121"/>
        <v>7.4294881506398989</v>
      </c>
      <c r="AX165" s="1">
        <f t="shared" si="121"/>
        <v>7.3538429063588699</v>
      </c>
      <c r="AY165" s="1">
        <f t="shared" si="121"/>
        <v>7.1630806180713211</v>
      </c>
      <c r="AZ165" s="1">
        <f t="shared" si="116"/>
        <v>6.8082085745489991</v>
      </c>
    </row>
    <row r="166" spans="1:52" x14ac:dyDescent="0.2">
      <c r="A166" s="42" t="s">
        <v>101</v>
      </c>
      <c r="B166" s="35"/>
      <c r="C166" s="43">
        <v>49536.392099999997</v>
      </c>
      <c r="D166" s="43"/>
      <c r="E166" s="1">
        <f t="shared" si="98"/>
        <v>22220.252300197455</v>
      </c>
      <c r="F166" s="45">
        <f t="shared" si="120"/>
        <v>22220</v>
      </c>
      <c r="G166" s="2">
        <f t="shared" si="91"/>
        <v>0.10318959999131039</v>
      </c>
      <c r="I166" s="1">
        <f>+G166</f>
        <v>0.10318959999131039</v>
      </c>
      <c r="M166" s="1">
        <f t="shared" si="100"/>
        <v>9.5464076278817478E-2</v>
      </c>
      <c r="N166" s="37">
        <f t="shared" si="101"/>
        <v>34517.892099999997</v>
      </c>
      <c r="O166" s="1">
        <f t="shared" si="102"/>
        <v>5.9683716632290237E-5</v>
      </c>
      <c r="Q166" s="117"/>
      <c r="R166" s="117"/>
      <c r="S166" s="117">
        <v>0.1</v>
      </c>
      <c r="T166" s="151"/>
      <c r="U166" s="117"/>
      <c r="V166" s="117"/>
      <c r="W166" s="117"/>
      <c r="X166" s="117"/>
      <c r="Y166" s="117"/>
      <c r="AE166" s="1">
        <f t="shared" si="103"/>
        <v>22220</v>
      </c>
      <c r="AF166" s="1">
        <f t="shared" si="104"/>
        <v>0.10185437176453142</v>
      </c>
      <c r="AG166" s="1">
        <f t="shared" si="105"/>
        <v>9.6799304505596442E-2</v>
      </c>
      <c r="AH166" s="1">
        <f t="shared" si="106"/>
        <v>7.7255237124929099E-3</v>
      </c>
      <c r="AI166" s="1">
        <f t="shared" si="107"/>
        <v>1.3352282267789645E-3</v>
      </c>
      <c r="AJ166" s="1">
        <f t="shared" si="108"/>
        <v>1.7828344175872978E-7</v>
      </c>
      <c r="AK166" s="1">
        <f t="shared" si="109"/>
        <v>7.7255237124929099E-3</v>
      </c>
      <c r="AL166" s="15">
        <f t="shared" si="118"/>
        <v>1.7828344175872978E-6</v>
      </c>
      <c r="AM166" s="1">
        <f t="shared" si="110"/>
        <v>6.3902954857139429E-3</v>
      </c>
      <c r="AN166" s="1">
        <f t="shared" si="111"/>
        <v>0.68333173536649849</v>
      </c>
      <c r="AO166" s="1">
        <f t="shared" si="112"/>
        <v>0.948010115601434</v>
      </c>
      <c r="AP166" s="1">
        <f t="shared" si="113"/>
        <v>0.63323165830657657</v>
      </c>
      <c r="AQ166" s="1">
        <f t="shared" si="114"/>
        <v>2.0345101785272073</v>
      </c>
      <c r="AR166" s="1">
        <f t="shared" si="115"/>
        <v>1.618153829399424</v>
      </c>
      <c r="AS166" s="1">
        <f t="shared" si="121"/>
        <v>7.4625092165841016</v>
      </c>
      <c r="AT166" s="1">
        <f t="shared" si="121"/>
        <v>7.4620058932154674</v>
      </c>
      <c r="AU166" s="1">
        <f t="shared" si="121"/>
        <v>7.4601491127544532</v>
      </c>
      <c r="AV166" s="1">
        <f t="shared" si="121"/>
        <v>7.4533699271377065</v>
      </c>
      <c r="AW166" s="1">
        <f t="shared" si="121"/>
        <v>7.4294881506398989</v>
      </c>
      <c r="AX166" s="1">
        <f t="shared" si="121"/>
        <v>7.3538429063588699</v>
      </c>
      <c r="AY166" s="1">
        <f t="shared" si="121"/>
        <v>7.1630806180713211</v>
      </c>
      <c r="AZ166" s="1">
        <f t="shared" si="116"/>
        <v>6.8082085745489991</v>
      </c>
    </row>
    <row r="167" spans="1:52" x14ac:dyDescent="0.2">
      <c r="A167" s="43" t="s">
        <v>117</v>
      </c>
      <c r="B167" s="35" t="s">
        <v>52</v>
      </c>
      <c r="C167" s="43">
        <v>49948.455000000002</v>
      </c>
      <c r="D167" s="43" t="s">
        <v>38</v>
      </c>
      <c r="E167" s="1">
        <f t="shared" si="98"/>
        <v>23227.752581618781</v>
      </c>
      <c r="F167" s="45">
        <f t="shared" si="120"/>
        <v>23227.5</v>
      </c>
      <c r="G167" s="2">
        <f t="shared" si="91"/>
        <v>0.10330469999462366</v>
      </c>
      <c r="I167" s="42">
        <f>G167</f>
        <v>0.10330469999462366</v>
      </c>
      <c r="M167" s="1">
        <f t="shared" si="100"/>
        <v>0.10393719020267557</v>
      </c>
      <c r="N167" s="37">
        <f t="shared" si="101"/>
        <v>34929.955000000002</v>
      </c>
      <c r="O167" s="1">
        <f t="shared" si="102"/>
        <v>4.0004386328154646E-7</v>
      </c>
      <c r="Q167" s="117"/>
      <c r="R167" s="117"/>
      <c r="S167" s="117">
        <v>0.1</v>
      </c>
      <c r="T167" s="151"/>
      <c r="U167" s="117"/>
      <c r="V167" s="117"/>
      <c r="W167" s="117"/>
      <c r="X167" s="117"/>
      <c r="Y167" s="117"/>
      <c r="AE167" s="1">
        <f t="shared" si="103"/>
        <v>23227.5</v>
      </c>
      <c r="AF167" s="1">
        <f t="shared" si="104"/>
        <v>0.11114795895246078</v>
      </c>
      <c r="AG167" s="1">
        <f t="shared" si="105"/>
        <v>9.6093931244838449E-2</v>
      </c>
      <c r="AH167" s="1">
        <f t="shared" si="106"/>
        <v>-6.3249020805190848E-4</v>
      </c>
      <c r="AI167" s="1">
        <f t="shared" si="107"/>
        <v>-7.8432589578371209E-3</v>
      </c>
      <c r="AJ167" s="1">
        <f t="shared" si="108"/>
        <v>6.1516711079692245E-6</v>
      </c>
      <c r="AK167" s="1">
        <f t="shared" si="109"/>
        <v>-6.3249020805190848E-4</v>
      </c>
      <c r="AL167" s="15">
        <f t="shared" si="118"/>
        <v>6.1516711079692238E-5</v>
      </c>
      <c r="AM167" s="1">
        <f t="shared" si="110"/>
        <v>7.2107687497852185E-3</v>
      </c>
      <c r="AN167" s="1">
        <f t="shared" si="111"/>
        <v>0.5599729945080828</v>
      </c>
      <c r="AO167" s="1">
        <f t="shared" si="112"/>
        <v>0.86238921114090905</v>
      </c>
      <c r="AP167" s="1">
        <f t="shared" si="113"/>
        <v>0.55465066244033867</v>
      </c>
      <c r="AQ167" s="1">
        <f t="shared" si="114"/>
        <v>2.2414635765011752</v>
      </c>
      <c r="AR167" s="1">
        <f t="shared" si="115"/>
        <v>2.0698162850704938</v>
      </c>
      <c r="AS167" s="1">
        <f t="shared" si="121"/>
        <v>7.698908560968599</v>
      </c>
      <c r="AT167" s="1">
        <f t="shared" si="121"/>
        <v>7.6989019427830376</v>
      </c>
      <c r="AU167" s="1">
        <f t="shared" si="121"/>
        <v>7.698841435153561</v>
      </c>
      <c r="AV167" s="1">
        <f t="shared" si="121"/>
        <v>7.6982893177508966</v>
      </c>
      <c r="AW167" s="1">
        <f t="shared" si="121"/>
        <v>7.6933383050527295</v>
      </c>
      <c r="AX167" s="1">
        <f t="shared" si="121"/>
        <v>7.6543092334753489</v>
      </c>
      <c r="AY167" s="1">
        <f t="shared" si="121"/>
        <v>7.4642357545922735</v>
      </c>
      <c r="AZ167" s="1">
        <f t="shared" si="116"/>
        <v>6.9994071172013443</v>
      </c>
    </row>
    <row r="168" spans="1:52" x14ac:dyDescent="0.2">
      <c r="A168" s="42" t="s">
        <v>101</v>
      </c>
      <c r="B168" s="35"/>
      <c r="C168" s="43">
        <v>49522.486400000002</v>
      </c>
      <c r="D168" s="43"/>
      <c r="E168" s="1">
        <f t="shared" si="98"/>
        <v>22186.252644651286</v>
      </c>
      <c r="F168" s="45">
        <f t="shared" si="120"/>
        <v>22186</v>
      </c>
      <c r="G168" s="2">
        <f t="shared" si="91"/>
        <v>0.10333048000029521</v>
      </c>
      <c r="I168" s="1">
        <f>+G168</f>
        <v>0.10333048000029521</v>
      </c>
      <c r="M168" s="1">
        <f t="shared" si="100"/>
        <v>9.5183745191524463E-2</v>
      </c>
      <c r="N168" s="37">
        <f t="shared" si="101"/>
        <v>34503.986400000002</v>
      </c>
      <c r="O168" s="1">
        <f t="shared" si="102"/>
        <v>6.636928804443695E-5</v>
      </c>
      <c r="Q168" s="117"/>
      <c r="R168" s="117"/>
      <c r="S168" s="117">
        <v>0.1</v>
      </c>
      <c r="T168" s="151"/>
      <c r="U168" s="117"/>
      <c r="V168" s="117"/>
      <c r="W168" s="117"/>
      <c r="X168" s="117"/>
      <c r="Y168" s="117"/>
      <c r="AE168" s="1">
        <f t="shared" si="103"/>
        <v>22186</v>
      </c>
      <c r="AF168" s="1">
        <f t="shared" si="104"/>
        <v>0.10153585644141312</v>
      </c>
      <c r="AG168" s="1">
        <f t="shared" si="105"/>
        <v>9.6978368750406552E-2</v>
      </c>
      <c r="AH168" s="1">
        <f t="shared" si="106"/>
        <v>8.1467348087707475E-3</v>
      </c>
      <c r="AI168" s="1">
        <f t="shared" si="107"/>
        <v>1.7946235588820886E-3</v>
      </c>
      <c r="AJ168" s="1">
        <f t="shared" si="108"/>
        <v>3.2206737180946134E-7</v>
      </c>
      <c r="AK168" s="1">
        <f t="shared" si="109"/>
        <v>8.1467348087707475E-3</v>
      </c>
      <c r="AL168" s="15">
        <f t="shared" si="118"/>
        <v>3.2206737180946132E-6</v>
      </c>
      <c r="AM168" s="1">
        <f t="shared" si="110"/>
        <v>6.3521112498886589E-3</v>
      </c>
      <c r="AN168" s="1">
        <f t="shared" si="111"/>
        <v>0.68881833442987794</v>
      </c>
      <c r="AO168" s="1">
        <f t="shared" si="112"/>
        <v>0.9507261091371938</v>
      </c>
      <c r="AP168" s="1">
        <f t="shared" si="113"/>
        <v>0.63594582624677631</v>
      </c>
      <c r="AQ168" s="1">
        <f t="shared" si="114"/>
        <v>2.0258643193739068</v>
      </c>
      <c r="AR168" s="1">
        <f t="shared" si="115"/>
        <v>1.6026202101794536</v>
      </c>
      <c r="AS168" s="1">
        <f t="shared" si="121"/>
        <v>7.4536094891919662</v>
      </c>
      <c r="AT168" s="1">
        <f t="shared" si="121"/>
        <v>7.4530539862228125</v>
      </c>
      <c r="AU168" s="1">
        <f t="shared" si="121"/>
        <v>7.4510483121393873</v>
      </c>
      <c r="AV168" s="1">
        <f t="shared" si="121"/>
        <v>7.443883904634073</v>
      </c>
      <c r="AW168" s="1">
        <f t="shared" si="121"/>
        <v>7.4192013568893493</v>
      </c>
      <c r="AX168" s="1">
        <f t="shared" si="121"/>
        <v>7.3426632786293151</v>
      </c>
      <c r="AY168" s="1">
        <f t="shared" si="121"/>
        <v>7.1526679324031068</v>
      </c>
      <c r="AZ168" s="1">
        <f t="shared" si="116"/>
        <v>6.8017562167820715</v>
      </c>
    </row>
    <row r="169" spans="1:52" x14ac:dyDescent="0.2">
      <c r="A169" s="43" t="s">
        <v>117</v>
      </c>
      <c r="B169" s="35" t="s">
        <v>52</v>
      </c>
      <c r="C169" s="43">
        <v>49872.381999999998</v>
      </c>
      <c r="D169" s="43" t="s">
        <v>38</v>
      </c>
      <c r="E169" s="1">
        <f t="shared" si="98"/>
        <v>23041.752898297211</v>
      </c>
      <c r="F169" s="45">
        <f t="shared" si="120"/>
        <v>23041.5</v>
      </c>
      <c r="G169" s="2">
        <f t="shared" si="91"/>
        <v>0.1034342199927778</v>
      </c>
      <c r="I169" s="42">
        <f t="shared" ref="I169:I179" si="122">G169</f>
        <v>0.1034342199927778</v>
      </c>
      <c r="M169" s="1">
        <f t="shared" si="100"/>
        <v>0.10234871480563178</v>
      </c>
      <c r="N169" s="37">
        <f t="shared" si="101"/>
        <v>34853.881999999998</v>
      </c>
      <c r="O169" s="1">
        <f t="shared" si="102"/>
        <v>1.178321511320919E-6</v>
      </c>
      <c r="Q169" s="117"/>
      <c r="R169" s="117"/>
      <c r="S169" s="117">
        <v>0.1</v>
      </c>
      <c r="T169" s="151"/>
      <c r="U169" s="117"/>
      <c r="V169" s="117"/>
      <c r="W169" s="117"/>
      <c r="X169" s="117"/>
      <c r="Y169" s="117"/>
      <c r="AE169" s="1">
        <f t="shared" si="103"/>
        <v>23041.5</v>
      </c>
      <c r="AF169" s="1">
        <f t="shared" si="104"/>
        <v>0.10944707489180122</v>
      </c>
      <c r="AG169" s="1">
        <f t="shared" si="105"/>
        <v>9.6335859906608354E-2</v>
      </c>
      <c r="AH169" s="1">
        <f t="shared" si="106"/>
        <v>1.0855051871460214E-3</v>
      </c>
      <c r="AI169" s="1">
        <f t="shared" si="107"/>
        <v>-6.0128548990234232E-3</v>
      </c>
      <c r="AJ169" s="1">
        <f t="shared" si="108"/>
        <v>3.6154424036709982E-6</v>
      </c>
      <c r="AK169" s="1">
        <f t="shared" si="109"/>
        <v>1.0855051871460214E-3</v>
      </c>
      <c r="AL169" s="15">
        <f t="shared" si="118"/>
        <v>3.6154424036709981E-5</v>
      </c>
      <c r="AM169" s="1">
        <f t="shared" si="110"/>
        <v>7.0983600861694481E-3</v>
      </c>
      <c r="AN169" s="1">
        <f t="shared" si="111"/>
        <v>0.57819726997230136</v>
      </c>
      <c r="AO169" s="1">
        <f t="shared" si="112"/>
        <v>0.8783577819950783</v>
      </c>
      <c r="AP169" s="1">
        <f t="shared" si="113"/>
        <v>0.5686330801570294</v>
      </c>
      <c r="AQ169" s="1">
        <f t="shared" si="114"/>
        <v>2.2090182093730797</v>
      </c>
      <c r="AR169" s="1">
        <f t="shared" si="115"/>
        <v>1.986871213802641</v>
      </c>
      <c r="AS169" s="1">
        <f t="shared" si="121"/>
        <v>7.6586388938171766</v>
      </c>
      <c r="AT169" s="1">
        <f t="shared" si="121"/>
        <v>7.6586190472253577</v>
      </c>
      <c r="AU169" s="1">
        <f t="shared" si="121"/>
        <v>7.65847469606872</v>
      </c>
      <c r="AV169" s="1">
        <f t="shared" si="121"/>
        <v>7.6574279288844052</v>
      </c>
      <c r="AW169" s="1">
        <f t="shared" si="121"/>
        <v>7.6499958426749401</v>
      </c>
      <c r="AX169" s="1">
        <f t="shared" si="121"/>
        <v>7.6034050580385513</v>
      </c>
      <c r="AY169" s="1">
        <f t="shared" si="121"/>
        <v>7.4098013879822773</v>
      </c>
      <c r="AZ169" s="1">
        <f t="shared" si="116"/>
        <v>6.9641089247116801</v>
      </c>
    </row>
    <row r="170" spans="1:52" x14ac:dyDescent="0.2">
      <c r="A170" s="43" t="s">
        <v>117</v>
      </c>
      <c r="B170" s="35"/>
      <c r="C170" s="43">
        <v>49567.476000000002</v>
      </c>
      <c r="D170" s="43" t="s">
        <v>38</v>
      </c>
      <c r="E170" s="1">
        <f t="shared" si="98"/>
        <v>22296.252925339097</v>
      </c>
      <c r="F170" s="45">
        <f t="shared" si="120"/>
        <v>22296</v>
      </c>
      <c r="G170" s="2">
        <f t="shared" si="91"/>
        <v>0.10344528000132414</v>
      </c>
      <c r="I170" s="42">
        <f t="shared" si="122"/>
        <v>0.10344528000132414</v>
      </c>
      <c r="M170" s="1">
        <f t="shared" si="100"/>
        <v>9.6092023198564996E-2</v>
      </c>
      <c r="N170" s="37">
        <f t="shared" si="101"/>
        <v>34548.976000000002</v>
      </c>
      <c r="O170" s="1">
        <f t="shared" si="102"/>
        <v>5.4070385607323561E-5</v>
      </c>
      <c r="Q170" s="117"/>
      <c r="R170" s="117"/>
      <c r="S170" s="117">
        <v>0.1</v>
      </c>
      <c r="T170" s="151"/>
      <c r="U170" s="117"/>
      <c r="V170" s="117"/>
      <c r="W170" s="117"/>
      <c r="X170" s="117"/>
      <c r="Y170" s="117"/>
      <c r="AE170" s="1">
        <f t="shared" si="103"/>
        <v>22296</v>
      </c>
      <c r="AF170" s="1">
        <f t="shared" si="104"/>
        <v>0.10256475974421421</v>
      </c>
      <c r="AG170" s="1">
        <f t="shared" si="105"/>
        <v>9.6972543455674923E-2</v>
      </c>
      <c r="AH170" s="1">
        <f t="shared" si="106"/>
        <v>7.3532568027591394E-3</v>
      </c>
      <c r="AI170" s="1">
        <f t="shared" si="107"/>
        <v>8.8052025710992632E-4</v>
      </c>
      <c r="AJ170" s="1">
        <f t="shared" si="108"/>
        <v>7.7531592318093083E-8</v>
      </c>
      <c r="AK170" s="1">
        <f t="shared" si="109"/>
        <v>7.3532568027591394E-3</v>
      </c>
      <c r="AL170" s="15">
        <f t="shared" si="118"/>
        <v>7.7531592318093075E-7</v>
      </c>
      <c r="AM170" s="1">
        <f t="shared" si="110"/>
        <v>6.4727365456492165E-3</v>
      </c>
      <c r="AN170" s="1">
        <f t="shared" si="111"/>
        <v>0.67146412854370985</v>
      </c>
      <c r="AO170" s="1">
        <f t="shared" si="112"/>
        <v>0.94184957038876671</v>
      </c>
      <c r="AP170" s="1">
        <f t="shared" si="113"/>
        <v>0.62715652278689271</v>
      </c>
      <c r="AQ170" s="1">
        <f t="shared" si="114"/>
        <v>2.0533412915132745</v>
      </c>
      <c r="AR170" s="1">
        <f t="shared" si="115"/>
        <v>1.6527514295832912</v>
      </c>
      <c r="AS170" s="1">
        <f t="shared" si="121"/>
        <v>7.4821421844265181</v>
      </c>
      <c r="AT170" s="1">
        <f t="shared" si="121"/>
        <v>7.4817415299650865</v>
      </c>
      <c r="AU170" s="1">
        <f t="shared" si="121"/>
        <v>7.4801886837248874</v>
      </c>
      <c r="AV170" s="1">
        <f t="shared" si="121"/>
        <v>7.47422738377628</v>
      </c>
      <c r="AW170" s="1">
        <f t="shared" si="121"/>
        <v>7.4521235227750271</v>
      </c>
      <c r="AX170" s="1">
        <f t="shared" si="121"/>
        <v>7.3785944690369307</v>
      </c>
      <c r="AY170" s="1">
        <f t="shared" si="121"/>
        <v>7.1863023659021623</v>
      </c>
      <c r="AZ170" s="1">
        <f t="shared" si="116"/>
        <v>6.822631491910367</v>
      </c>
    </row>
    <row r="171" spans="1:52" x14ac:dyDescent="0.2">
      <c r="A171" s="43" t="s">
        <v>117</v>
      </c>
      <c r="B171" s="35"/>
      <c r="C171" s="43">
        <v>49536.392999999996</v>
      </c>
      <c r="D171" s="43" t="s">
        <v>38</v>
      </c>
      <c r="E171" s="1">
        <f t="shared" si="98"/>
        <v>22220.254500711631</v>
      </c>
      <c r="F171" s="45">
        <f t="shared" si="120"/>
        <v>22220</v>
      </c>
      <c r="G171" s="2">
        <f t="shared" ref="G171:G234" si="123">+C171-(C$7+F171*C$8)+T171*I$9</f>
        <v>0.10408959999040235</v>
      </c>
      <c r="I171" s="42">
        <f t="shared" si="122"/>
        <v>0.10408959999040235</v>
      </c>
      <c r="M171" s="1">
        <f t="shared" si="100"/>
        <v>9.5464076278817478E-2</v>
      </c>
      <c r="N171" s="37">
        <f t="shared" si="101"/>
        <v>34517.892999999996</v>
      </c>
      <c r="O171" s="1">
        <f t="shared" si="102"/>
        <v>7.4399659299112839E-5</v>
      </c>
      <c r="Q171" s="117"/>
      <c r="R171" s="117"/>
      <c r="S171" s="117">
        <v>0.1</v>
      </c>
      <c r="T171" s="151"/>
      <c r="U171" s="117"/>
      <c r="V171" s="117"/>
      <c r="W171" s="117"/>
      <c r="X171" s="117"/>
      <c r="Y171" s="117"/>
      <c r="AE171" s="1">
        <f t="shared" si="103"/>
        <v>22220</v>
      </c>
      <c r="AF171" s="1">
        <f t="shared" si="104"/>
        <v>0.10185437176453142</v>
      </c>
      <c r="AG171" s="1">
        <f t="shared" si="105"/>
        <v>9.7699304504688403E-2</v>
      </c>
      <c r="AH171" s="1">
        <f t="shared" si="106"/>
        <v>8.6255237115848704E-3</v>
      </c>
      <c r="AI171" s="1">
        <f t="shared" si="107"/>
        <v>2.235228225870925E-3</v>
      </c>
      <c r="AJ171" s="1">
        <f t="shared" si="108"/>
        <v>4.9962452217300824E-7</v>
      </c>
      <c r="AK171" s="1">
        <f t="shared" si="109"/>
        <v>8.6255237115848704E-3</v>
      </c>
      <c r="AL171" s="15">
        <f t="shared" si="118"/>
        <v>4.9962452217300824E-6</v>
      </c>
      <c r="AM171" s="1">
        <f t="shared" si="110"/>
        <v>6.3902954857139429E-3</v>
      </c>
      <c r="AN171" s="1">
        <f t="shared" si="111"/>
        <v>0.68333173536649849</v>
      </c>
      <c r="AO171" s="1">
        <f t="shared" si="112"/>
        <v>0.948010115601434</v>
      </c>
      <c r="AP171" s="1">
        <f t="shared" si="113"/>
        <v>0.63323165830657657</v>
      </c>
      <c r="AQ171" s="1">
        <f t="shared" si="114"/>
        <v>2.0345101785272073</v>
      </c>
      <c r="AR171" s="1">
        <f t="shared" si="115"/>
        <v>1.618153829399424</v>
      </c>
      <c r="AS171" s="1">
        <f t="shared" ref="AS171:AY180" si="124">$AZ171+$AG$7*SIN(AT171)</f>
        <v>7.4625092165841016</v>
      </c>
      <c r="AT171" s="1">
        <f t="shared" si="124"/>
        <v>7.4620058932154674</v>
      </c>
      <c r="AU171" s="1">
        <f t="shared" si="124"/>
        <v>7.4601491127544532</v>
      </c>
      <c r="AV171" s="1">
        <f t="shared" si="124"/>
        <v>7.4533699271377065</v>
      </c>
      <c r="AW171" s="1">
        <f t="shared" si="124"/>
        <v>7.4294881506398989</v>
      </c>
      <c r="AX171" s="1">
        <f t="shared" si="124"/>
        <v>7.3538429063588699</v>
      </c>
      <c r="AY171" s="1">
        <f t="shared" si="124"/>
        <v>7.1630806180713211</v>
      </c>
      <c r="AZ171" s="1">
        <f t="shared" si="116"/>
        <v>6.8082085745489991</v>
      </c>
    </row>
    <row r="172" spans="1:52" x14ac:dyDescent="0.2">
      <c r="A172" s="43" t="s">
        <v>117</v>
      </c>
      <c r="B172" s="35" t="s">
        <v>52</v>
      </c>
      <c r="C172" s="43">
        <v>49591.402999999998</v>
      </c>
      <c r="D172" s="43" t="s">
        <v>38</v>
      </c>
      <c r="E172" s="1">
        <f t="shared" si="98"/>
        <v>22354.754817243374</v>
      </c>
      <c r="F172" s="45">
        <f t="shared" si="120"/>
        <v>22354.5</v>
      </c>
      <c r="G172" s="2">
        <f t="shared" si="123"/>
        <v>0.10421905999101</v>
      </c>
      <c r="I172" s="42">
        <f t="shared" si="122"/>
        <v>0.10421905999101</v>
      </c>
      <c r="M172" s="1">
        <f t="shared" si="100"/>
        <v>9.6576623658101934E-2</v>
      </c>
      <c r="N172" s="37">
        <f t="shared" si="101"/>
        <v>34572.902999999998</v>
      </c>
      <c r="O172" s="1">
        <f t="shared" si="102"/>
        <v>5.8406833102553269E-5</v>
      </c>
      <c r="Q172" s="117"/>
      <c r="R172" s="117"/>
      <c r="S172" s="117">
        <v>0.1</v>
      </c>
      <c r="T172" s="151"/>
      <c r="U172" s="117"/>
      <c r="V172" s="117"/>
      <c r="W172" s="117"/>
      <c r="X172" s="117"/>
      <c r="Y172" s="117"/>
      <c r="AE172" s="1">
        <f t="shared" si="103"/>
        <v>22354.5</v>
      </c>
      <c r="AF172" s="1">
        <f t="shared" si="104"/>
        <v>0.10311016614053481</v>
      </c>
      <c r="AG172" s="1">
        <f t="shared" si="105"/>
        <v>9.7685517508577124E-2</v>
      </c>
      <c r="AH172" s="1">
        <f t="shared" si="106"/>
        <v>7.6424363329080647E-3</v>
      </c>
      <c r="AI172" s="1">
        <f t="shared" si="107"/>
        <v>1.10889385047519E-3</v>
      </c>
      <c r="AJ172" s="1">
        <f t="shared" si="108"/>
        <v>1.229645571621693E-7</v>
      </c>
      <c r="AK172" s="1">
        <f t="shared" si="109"/>
        <v>7.6424363329080647E-3</v>
      </c>
      <c r="AL172" s="15">
        <f t="shared" si="118"/>
        <v>1.229645571621693E-6</v>
      </c>
      <c r="AM172" s="1">
        <f t="shared" si="110"/>
        <v>6.5335424824328739E-3</v>
      </c>
      <c r="AN172" s="1">
        <f t="shared" si="111"/>
        <v>0.66268459498530663</v>
      </c>
      <c r="AO172" s="1">
        <f t="shared" si="112"/>
        <v>0.93703508347032205</v>
      </c>
      <c r="AP172" s="1">
        <f t="shared" si="113"/>
        <v>0.62247846585039679</v>
      </c>
      <c r="AQ172" s="1">
        <f t="shared" si="114"/>
        <v>2.067392417145093</v>
      </c>
      <c r="AR172" s="1">
        <f t="shared" si="115"/>
        <v>1.6792763613740034</v>
      </c>
      <c r="AS172" s="1">
        <f t="shared" si="124"/>
        <v>7.4970180866263423</v>
      </c>
      <c r="AT172" s="1">
        <f t="shared" si="124"/>
        <v>7.4966844804403738</v>
      </c>
      <c r="AU172" s="1">
        <f t="shared" si="124"/>
        <v>7.4953396386760422</v>
      </c>
      <c r="AV172" s="1">
        <f t="shared" si="124"/>
        <v>7.4899664883121702</v>
      </c>
      <c r="AW172" s="1">
        <f t="shared" si="124"/>
        <v>7.4692138910416235</v>
      </c>
      <c r="AX172" s="1">
        <f t="shared" si="124"/>
        <v>7.397420721015834</v>
      </c>
      <c r="AY172" s="1">
        <f t="shared" si="124"/>
        <v>7.2041255696560587</v>
      </c>
      <c r="AZ172" s="1">
        <f t="shared" si="116"/>
        <v>6.8337333427740514</v>
      </c>
    </row>
    <row r="173" spans="1:52" x14ac:dyDescent="0.2">
      <c r="A173" s="43" t="s">
        <v>117</v>
      </c>
      <c r="B173" s="35" t="s">
        <v>52</v>
      </c>
      <c r="C173" s="43">
        <v>49605.309000000001</v>
      </c>
      <c r="D173" s="43" t="s">
        <v>38</v>
      </c>
      <c r="E173" s="1">
        <f t="shared" si="98"/>
        <v>22388.755206294289</v>
      </c>
      <c r="F173" s="45">
        <f t="shared" si="120"/>
        <v>22388.5</v>
      </c>
      <c r="G173" s="2">
        <f t="shared" si="123"/>
        <v>0.10437817999627441</v>
      </c>
      <c r="I173" s="42">
        <f t="shared" si="122"/>
        <v>0.10437817999627441</v>
      </c>
      <c r="M173" s="1">
        <f t="shared" si="100"/>
        <v>9.6858770056246421E-2</v>
      </c>
      <c r="N173" s="37">
        <f t="shared" si="101"/>
        <v>34586.809000000001</v>
      </c>
      <c r="O173" s="1">
        <f t="shared" si="102"/>
        <v>5.6541525846191751E-5</v>
      </c>
      <c r="Q173" s="117"/>
      <c r="R173" s="117"/>
      <c r="S173" s="117">
        <v>0.1</v>
      </c>
      <c r="T173" s="151"/>
      <c r="U173" s="117"/>
      <c r="V173" s="117"/>
      <c r="W173" s="117"/>
      <c r="X173" s="117"/>
      <c r="Y173" s="117"/>
      <c r="AE173" s="1">
        <f t="shared" si="103"/>
        <v>22388.5</v>
      </c>
      <c r="AF173" s="1">
        <f t="shared" si="104"/>
        <v>0.10342662651287467</v>
      </c>
      <c r="AG173" s="1">
        <f t="shared" si="105"/>
        <v>9.7810323539646166E-2</v>
      </c>
      <c r="AH173" s="1">
        <f t="shared" si="106"/>
        <v>7.5194099400279907E-3</v>
      </c>
      <c r="AI173" s="1">
        <f t="shared" si="107"/>
        <v>9.5155348339974466E-4</v>
      </c>
      <c r="AJ173" s="1">
        <f t="shared" si="108"/>
        <v>9.0545403177018822E-8</v>
      </c>
      <c r="AK173" s="1">
        <f t="shared" si="109"/>
        <v>7.5194099400279907E-3</v>
      </c>
      <c r="AL173" s="15">
        <f t="shared" si="118"/>
        <v>9.0545403177018817E-7</v>
      </c>
      <c r="AM173" s="1">
        <f t="shared" si="110"/>
        <v>6.5678564566282504E-3</v>
      </c>
      <c r="AN173" s="1">
        <f t="shared" si="111"/>
        <v>0.65771728823325937</v>
      </c>
      <c r="AO173" s="1">
        <f t="shared" si="112"/>
        <v>0.93421220980541531</v>
      </c>
      <c r="AP173" s="1">
        <f t="shared" si="113"/>
        <v>0.61976097661380436</v>
      </c>
      <c r="AQ173" s="1">
        <f t="shared" si="114"/>
        <v>2.0753897163899908</v>
      </c>
      <c r="AR173" s="1">
        <f t="shared" si="115"/>
        <v>1.6946544225120548</v>
      </c>
      <c r="AS173" s="1">
        <f t="shared" si="124"/>
        <v>7.5055728314401806</v>
      </c>
      <c r="AT173" s="1">
        <f t="shared" si="124"/>
        <v>7.5052738570981896</v>
      </c>
      <c r="AU173" s="1">
        <f t="shared" si="124"/>
        <v>7.5040400662496705</v>
      </c>
      <c r="AV173" s="1">
        <f t="shared" si="124"/>
        <v>7.4989920235935124</v>
      </c>
      <c r="AW173" s="1">
        <f t="shared" si="124"/>
        <v>7.4790156373768175</v>
      </c>
      <c r="AX173" s="1">
        <f t="shared" si="124"/>
        <v>7.4082715117749132</v>
      </c>
      <c r="AY173" s="1">
        <f t="shared" si="124"/>
        <v>7.2144634314368794</v>
      </c>
      <c r="AZ173" s="1">
        <f t="shared" si="116"/>
        <v>6.8401857005409799</v>
      </c>
    </row>
    <row r="174" spans="1:52" x14ac:dyDescent="0.2">
      <c r="A174" s="43" t="s">
        <v>117</v>
      </c>
      <c r="B174" s="35"/>
      <c r="C174" s="43">
        <v>49574.43</v>
      </c>
      <c r="D174" s="43" t="s">
        <v>38</v>
      </c>
      <c r="E174" s="1">
        <f t="shared" si="98"/>
        <v>22313.255564880295</v>
      </c>
      <c r="F174" s="45">
        <f t="shared" si="120"/>
        <v>22313</v>
      </c>
      <c r="G174" s="2">
        <f t="shared" si="123"/>
        <v>0.10452483999688411</v>
      </c>
      <c r="I174" s="42">
        <f t="shared" si="122"/>
        <v>0.10452483999688411</v>
      </c>
      <c r="M174" s="1">
        <f t="shared" si="100"/>
        <v>9.6232735490138568E-2</v>
      </c>
      <c r="N174" s="37">
        <f t="shared" si="101"/>
        <v>34555.93</v>
      </c>
      <c r="O174" s="1">
        <f t="shared" si="102"/>
        <v>6.8758997150789749E-5</v>
      </c>
      <c r="Q174" s="117"/>
      <c r="R174" s="117"/>
      <c r="S174" s="117">
        <v>0.1</v>
      </c>
      <c r="T174" s="151"/>
      <c r="U174" s="117">
        <v>3.6204441468280322E-11</v>
      </c>
      <c r="V174" s="117">
        <v>1.9320340805204782E-21</v>
      </c>
      <c r="W174" s="117">
        <v>2.0191662044233702E-29</v>
      </c>
      <c r="X174" s="117">
        <v>9.3585767067564968E-10</v>
      </c>
      <c r="Y174" s="117">
        <v>1.5908702845482004E-6</v>
      </c>
      <c r="Z174" s="1">
        <v>9.552066889891974E-5</v>
      </c>
      <c r="AA174" s="1">
        <v>1.6045411835786971E-4</v>
      </c>
      <c r="AB174" s="1">
        <v>118.64722114222893</v>
      </c>
      <c r="AC174" s="1">
        <v>2.8094196241481055E-5</v>
      </c>
      <c r="AD174" s="1">
        <v>1.8427694000680584E-9</v>
      </c>
      <c r="AE174" s="1">
        <f t="shared" si="103"/>
        <v>22313</v>
      </c>
      <c r="AF174" s="1">
        <f t="shared" si="104"/>
        <v>0.10272337566750296</v>
      </c>
      <c r="AG174" s="1">
        <f t="shared" si="105"/>
        <v>9.8034199819519718E-2</v>
      </c>
      <c r="AH174" s="1">
        <f t="shared" si="106"/>
        <v>8.2921045067455429E-3</v>
      </c>
      <c r="AI174" s="1">
        <f t="shared" si="107"/>
        <v>1.80146432938115E-3</v>
      </c>
      <c r="AJ174" s="1">
        <f t="shared" si="108"/>
        <v>3.2452737300326765E-7</v>
      </c>
      <c r="AK174" s="1">
        <f t="shared" si="109"/>
        <v>8.2921045067455429E-3</v>
      </c>
      <c r="AL174" s="15">
        <f t="shared" si="118"/>
        <v>3.2452737300326763E-6</v>
      </c>
      <c r="AM174" s="1">
        <f t="shared" si="110"/>
        <v>6.4906401773643964E-3</v>
      </c>
      <c r="AN174" s="1">
        <f t="shared" si="111"/>
        <v>0.66888179520719881</v>
      </c>
      <c r="AO174" s="1">
        <f t="shared" si="112"/>
        <v>0.94045644150976604</v>
      </c>
      <c r="AP174" s="1">
        <f t="shared" si="113"/>
        <v>0.62579697775115761</v>
      </c>
      <c r="AQ174" s="1">
        <f t="shared" si="114"/>
        <v>2.057463279566428</v>
      </c>
      <c r="AR174" s="1">
        <f t="shared" si="115"/>
        <v>1.660468506382319</v>
      </c>
      <c r="AS174" s="1">
        <f t="shared" si="124"/>
        <v>7.4864858589741017</v>
      </c>
      <c r="AT174" s="1">
        <f t="shared" si="124"/>
        <v>7.4861057060875487</v>
      </c>
      <c r="AU174" s="1">
        <f t="shared" si="124"/>
        <v>7.484615567657726</v>
      </c>
      <c r="AV174" s="1">
        <f t="shared" si="124"/>
        <v>7.4788289227026699</v>
      </c>
      <c r="AW174" s="1">
        <f t="shared" si="124"/>
        <v>7.4571195678209881</v>
      </c>
      <c r="AX174" s="1">
        <f t="shared" si="124"/>
        <v>7.3840856873232381</v>
      </c>
      <c r="AY174" s="1">
        <f t="shared" si="124"/>
        <v>7.1914864153723226</v>
      </c>
      <c r="AZ174" s="1">
        <f t="shared" si="116"/>
        <v>6.8258576707938312</v>
      </c>
    </row>
    <row r="175" spans="1:52" x14ac:dyDescent="0.2">
      <c r="A175" s="43" t="s">
        <v>117</v>
      </c>
      <c r="B175" s="35" t="s">
        <v>52</v>
      </c>
      <c r="C175" s="43">
        <v>49537.415999999997</v>
      </c>
      <c r="D175" s="43" t="s">
        <v>38</v>
      </c>
      <c r="E175" s="1">
        <f t="shared" si="98"/>
        <v>22222.755751826193</v>
      </c>
      <c r="F175" s="45">
        <f t="shared" si="120"/>
        <v>22222.5</v>
      </c>
      <c r="G175" s="2">
        <f t="shared" si="123"/>
        <v>0.10460129999410128</v>
      </c>
      <c r="I175" s="42">
        <f t="shared" si="122"/>
        <v>0.10460129999410128</v>
      </c>
      <c r="M175" s="1">
        <f t="shared" si="100"/>
        <v>9.548470331566157E-2</v>
      </c>
      <c r="N175" s="37">
        <f t="shared" si="101"/>
        <v>34518.915999999997</v>
      </c>
      <c r="O175" s="1">
        <f t="shared" si="102"/>
        <v>8.3112334997337988E-5</v>
      </c>
      <c r="Q175" s="117"/>
      <c r="R175" s="117"/>
      <c r="S175" s="117">
        <v>0.1</v>
      </c>
      <c r="T175" s="151"/>
      <c r="U175" s="117"/>
      <c r="V175" s="117"/>
      <c r="W175" s="117"/>
      <c r="X175" s="117"/>
      <c r="Y175" s="117"/>
      <c r="AE175" s="1">
        <f t="shared" si="103"/>
        <v>22222.5</v>
      </c>
      <c r="AF175" s="1">
        <f t="shared" si="104"/>
        <v>0.10187777421904863</v>
      </c>
      <c r="AG175" s="1">
        <f t="shared" si="105"/>
        <v>9.8208229090714222E-2</v>
      </c>
      <c r="AH175" s="1">
        <f t="shared" si="106"/>
        <v>9.1165966784397118E-3</v>
      </c>
      <c r="AI175" s="1">
        <f t="shared" si="107"/>
        <v>2.7235257750526515E-3</v>
      </c>
      <c r="AJ175" s="1">
        <f t="shared" si="108"/>
        <v>7.4175926473761468E-7</v>
      </c>
      <c r="AK175" s="1">
        <f t="shared" si="109"/>
        <v>9.1165966784397118E-3</v>
      </c>
      <c r="AL175" s="15">
        <f t="shared" si="118"/>
        <v>7.4175926473761462E-6</v>
      </c>
      <c r="AM175" s="1">
        <f t="shared" si="110"/>
        <v>6.3930709033870551E-3</v>
      </c>
      <c r="AN175" s="1">
        <f t="shared" si="111"/>
        <v>0.68293273102027796</v>
      </c>
      <c r="AO175" s="1">
        <f t="shared" si="112"/>
        <v>0.94780937004348498</v>
      </c>
      <c r="AP175" s="1">
        <f t="shared" si="113"/>
        <v>0.63303196589858779</v>
      </c>
      <c r="AQ175" s="1">
        <f t="shared" si="114"/>
        <v>2.0351403858953852</v>
      </c>
      <c r="AR175" s="1">
        <f t="shared" si="115"/>
        <v>1.6192945891395492</v>
      </c>
      <c r="AS175" s="1">
        <f t="shared" si="124"/>
        <v>7.4631607179481483</v>
      </c>
      <c r="AT175" s="1">
        <f t="shared" si="124"/>
        <v>7.4626610728547069</v>
      </c>
      <c r="AU175" s="1">
        <f t="shared" si="124"/>
        <v>7.4608149191845561</v>
      </c>
      <c r="AV175" s="1">
        <f t="shared" si="124"/>
        <v>7.4540635920819476</v>
      </c>
      <c r="AW175" s="1">
        <f t="shared" si="124"/>
        <v>7.4302405954107336</v>
      </c>
      <c r="AX175" s="1">
        <f t="shared" si="124"/>
        <v>7.3546623471876016</v>
      </c>
      <c r="AY175" s="1">
        <f t="shared" si="124"/>
        <v>7.1638456756168818</v>
      </c>
      <c r="AZ175" s="1">
        <f t="shared" si="116"/>
        <v>6.8086830126200972</v>
      </c>
    </row>
    <row r="176" spans="1:52" x14ac:dyDescent="0.2">
      <c r="A176" s="43" t="s">
        <v>117</v>
      </c>
      <c r="B176" s="35"/>
      <c r="C176" s="43">
        <v>49843.548999999999</v>
      </c>
      <c r="D176" s="43" t="s">
        <v>38</v>
      </c>
      <c r="E176" s="1">
        <f t="shared" si="98"/>
        <v>22971.255759112344</v>
      </c>
      <c r="F176" s="45">
        <f t="shared" si="120"/>
        <v>22971</v>
      </c>
      <c r="G176" s="2">
        <f t="shared" si="123"/>
        <v>0.10460427999350941</v>
      </c>
      <c r="I176" s="42">
        <f t="shared" si="122"/>
        <v>0.10460427999350941</v>
      </c>
      <c r="M176" s="1">
        <f t="shared" si="100"/>
        <v>0.10174949634973252</v>
      </c>
      <c r="N176" s="37">
        <f t="shared" si="101"/>
        <v>34825.048999999999</v>
      </c>
      <c r="O176" s="1">
        <f t="shared" si="102"/>
        <v>8.1497896527760724E-6</v>
      </c>
      <c r="Q176" s="117"/>
      <c r="R176" s="117"/>
      <c r="S176" s="117">
        <v>0.1</v>
      </c>
      <c r="T176" s="151"/>
      <c r="U176" s="117"/>
      <c r="V176" s="117"/>
      <c r="W176" s="117"/>
      <c r="X176" s="117"/>
      <c r="Y176" s="117"/>
      <c r="AE176" s="1">
        <f t="shared" si="103"/>
        <v>22971</v>
      </c>
      <c r="AF176" s="1">
        <f t="shared" si="104"/>
        <v>0.10880117522361921</v>
      </c>
      <c r="AG176" s="1">
        <f t="shared" si="105"/>
        <v>9.7552601119622717E-2</v>
      </c>
      <c r="AH176" s="1">
        <f t="shared" si="106"/>
        <v>2.8547836437768925E-3</v>
      </c>
      <c r="AI176" s="1">
        <f t="shared" si="107"/>
        <v>-4.1968952301097984E-3</v>
      </c>
      <c r="AJ176" s="1">
        <f t="shared" si="108"/>
        <v>1.7613929572518379E-6</v>
      </c>
      <c r="AK176" s="1">
        <f t="shared" si="109"/>
        <v>2.8547836437768925E-3</v>
      </c>
      <c r="AL176" s="15">
        <f t="shared" si="118"/>
        <v>1.7613929572518378E-5</v>
      </c>
      <c r="AM176" s="1">
        <f t="shared" si="110"/>
        <v>7.051678873886697E-3</v>
      </c>
      <c r="AN176" s="1">
        <f t="shared" si="111"/>
        <v>0.58554550440198339</v>
      </c>
      <c r="AO176" s="1">
        <f t="shared" si="112"/>
        <v>0.88443287203825338</v>
      </c>
      <c r="AP176" s="1">
        <f t="shared" si="113"/>
        <v>0.57401097026649572</v>
      </c>
      <c r="AQ176" s="1">
        <f t="shared" si="114"/>
        <v>2.1961565782635222</v>
      </c>
      <c r="AR176" s="1">
        <f t="shared" si="115"/>
        <v>1.9554547245484337</v>
      </c>
      <c r="AS176" s="1">
        <f t="shared" si="124"/>
        <v>7.6430284326530193</v>
      </c>
      <c r="AT176" s="1">
        <f t="shared" si="124"/>
        <v>7.6429998198429185</v>
      </c>
      <c r="AU176" s="1">
        <f t="shared" si="124"/>
        <v>7.6428069276158634</v>
      </c>
      <c r="AV176" s="1">
        <f t="shared" si="124"/>
        <v>7.641511053103466</v>
      </c>
      <c r="AW176" s="1">
        <f t="shared" si="124"/>
        <v>7.6329991756983002</v>
      </c>
      <c r="AX176" s="1">
        <f t="shared" si="124"/>
        <v>7.5835666221439455</v>
      </c>
      <c r="AY176" s="1">
        <f t="shared" si="124"/>
        <v>7.3890225786887349</v>
      </c>
      <c r="AZ176" s="1">
        <f t="shared" si="116"/>
        <v>6.9507297711067277</v>
      </c>
    </row>
    <row r="177" spans="1:52" x14ac:dyDescent="0.2">
      <c r="A177" s="43" t="s">
        <v>117</v>
      </c>
      <c r="B177" s="35" t="s">
        <v>52</v>
      </c>
      <c r="C177" s="43">
        <v>49559.502</v>
      </c>
      <c r="D177" s="43" t="s">
        <v>38</v>
      </c>
      <c r="E177" s="1">
        <f t="shared" si="98"/>
        <v>22276.756369730581</v>
      </c>
      <c r="F177" s="45">
        <f t="shared" si="120"/>
        <v>22276.5</v>
      </c>
      <c r="G177" s="2">
        <f t="shared" si="123"/>
        <v>0.10485401999903843</v>
      </c>
      <c r="I177" s="42">
        <f t="shared" si="122"/>
        <v>0.10485401999903843</v>
      </c>
      <c r="M177" s="1">
        <f t="shared" si="100"/>
        <v>9.5930730686725835E-2</v>
      </c>
      <c r="N177" s="37">
        <f t="shared" si="101"/>
        <v>34541.002</v>
      </c>
      <c r="O177" s="1">
        <f t="shared" si="102"/>
        <v>7.9625092151232158E-5</v>
      </c>
      <c r="Q177" s="117"/>
      <c r="R177" s="117"/>
      <c r="S177" s="117">
        <v>0.1</v>
      </c>
      <c r="T177" s="151"/>
      <c r="U177" s="117"/>
      <c r="V177" s="117"/>
      <c r="W177" s="117"/>
      <c r="X177" s="117"/>
      <c r="Y177" s="117"/>
      <c r="AE177" s="1">
        <f t="shared" si="103"/>
        <v>22276.5</v>
      </c>
      <c r="AF177" s="1">
        <f t="shared" si="104"/>
        <v>0.10238269156000032</v>
      </c>
      <c r="AG177" s="1">
        <f t="shared" si="105"/>
        <v>9.8402059125763941E-2</v>
      </c>
      <c r="AH177" s="1">
        <f t="shared" si="106"/>
        <v>8.9232893123125934E-3</v>
      </c>
      <c r="AI177" s="1">
        <f t="shared" si="107"/>
        <v>2.4713284390381063E-3</v>
      </c>
      <c r="AJ177" s="1">
        <f t="shared" si="108"/>
        <v>6.107464253598523E-7</v>
      </c>
      <c r="AK177" s="1">
        <f t="shared" si="109"/>
        <v>8.9232893123125934E-3</v>
      </c>
      <c r="AL177" s="15">
        <f t="shared" si="118"/>
        <v>6.107464253598523E-6</v>
      </c>
      <c r="AM177" s="1">
        <f t="shared" si="110"/>
        <v>6.4519608732744801E-3</v>
      </c>
      <c r="AN177" s="1">
        <f t="shared" si="111"/>
        <v>0.67445821575724985</v>
      </c>
      <c r="AO177" s="1">
        <f t="shared" si="112"/>
        <v>0.94344111548485432</v>
      </c>
      <c r="AP177" s="1">
        <f t="shared" si="113"/>
        <v>0.62871588942839429</v>
      </c>
      <c r="AQ177" s="1">
        <f t="shared" si="114"/>
        <v>2.0485731613881888</v>
      </c>
      <c r="AR177" s="1">
        <f t="shared" si="115"/>
        <v>1.6438899823808175</v>
      </c>
      <c r="AS177" s="1">
        <f t="shared" si="124"/>
        <v>7.4771384319343053</v>
      </c>
      <c r="AT177" s="1">
        <f t="shared" si="124"/>
        <v>7.4767131869382419</v>
      </c>
      <c r="AU177" s="1">
        <f t="shared" si="124"/>
        <v>7.475086073722359</v>
      </c>
      <c r="AV177" s="1">
        <f t="shared" si="124"/>
        <v>7.468920680487753</v>
      </c>
      <c r="AW177" s="1">
        <f t="shared" si="124"/>
        <v>7.4463626862127335</v>
      </c>
      <c r="AX177" s="1">
        <f t="shared" si="124"/>
        <v>7.3722752657330748</v>
      </c>
      <c r="AY177" s="1">
        <f t="shared" si="124"/>
        <v>7.1803512963880038</v>
      </c>
      <c r="AZ177" s="1">
        <f t="shared" si="116"/>
        <v>6.8189308749558055</v>
      </c>
    </row>
    <row r="178" spans="1:52" x14ac:dyDescent="0.2">
      <c r="A178" s="43" t="s">
        <v>117</v>
      </c>
      <c r="B178" s="35"/>
      <c r="C178" s="43">
        <v>49547.436999999998</v>
      </c>
      <c r="D178" s="43" t="s">
        <v>38</v>
      </c>
      <c r="E178" s="1">
        <f t="shared" si="98"/>
        <v>22247.257254679578</v>
      </c>
      <c r="F178" s="45">
        <f t="shared" si="120"/>
        <v>22247</v>
      </c>
      <c r="G178" s="2">
        <f t="shared" si="123"/>
        <v>0.10521595999307465</v>
      </c>
      <c r="I178" s="42">
        <f t="shared" si="122"/>
        <v>0.10521595999307465</v>
      </c>
      <c r="M178" s="1">
        <f t="shared" si="100"/>
        <v>9.5686953079328174E-2</v>
      </c>
      <c r="N178" s="37">
        <f t="shared" si="101"/>
        <v>34528.936999999998</v>
      </c>
      <c r="O178" s="1">
        <f t="shared" si="102"/>
        <v>9.0801972762228096E-5</v>
      </c>
      <c r="Q178" s="117"/>
      <c r="R178" s="117"/>
      <c r="S178" s="117">
        <v>0.1</v>
      </c>
      <c r="T178" s="151"/>
      <c r="U178" s="117"/>
      <c r="V178" s="117"/>
      <c r="W178" s="117"/>
      <c r="X178" s="117"/>
      <c r="Y178" s="117"/>
      <c r="AE178" s="1">
        <f t="shared" si="103"/>
        <v>22247</v>
      </c>
      <c r="AF178" s="1">
        <f t="shared" si="104"/>
        <v>0.10210699212558283</v>
      </c>
      <c r="AG178" s="1">
        <f t="shared" si="105"/>
        <v>9.8795920946819993E-2</v>
      </c>
      <c r="AH178" s="1">
        <f t="shared" si="106"/>
        <v>9.5290069137464739E-3</v>
      </c>
      <c r="AI178" s="1">
        <f t="shared" si="107"/>
        <v>3.1089678674918186E-3</v>
      </c>
      <c r="AJ178" s="1">
        <f t="shared" si="108"/>
        <v>9.6656812010966256E-7</v>
      </c>
      <c r="AK178" s="1">
        <f t="shared" si="109"/>
        <v>9.5290069137464739E-3</v>
      </c>
      <c r="AL178" s="15">
        <f t="shared" si="118"/>
        <v>9.6656812010966256E-6</v>
      </c>
      <c r="AM178" s="1">
        <f t="shared" si="110"/>
        <v>6.4200390462546501E-3</v>
      </c>
      <c r="AN178" s="1">
        <f t="shared" si="111"/>
        <v>0.67905397416916191</v>
      </c>
      <c r="AO178" s="1">
        <f t="shared" si="112"/>
        <v>0.94583491258730568</v>
      </c>
      <c r="AP178" s="1">
        <f t="shared" si="113"/>
        <v>0.63107429943793558</v>
      </c>
      <c r="AQ178" s="1">
        <f t="shared" si="114"/>
        <v>2.041277124213642</v>
      </c>
      <c r="AR178" s="1">
        <f t="shared" si="115"/>
        <v>1.6304641068405052</v>
      </c>
      <c r="AS178" s="1">
        <f t="shared" si="124"/>
        <v>7.4695247616907476</v>
      </c>
      <c r="AT178" s="1">
        <f t="shared" si="124"/>
        <v>7.4690600512588325</v>
      </c>
      <c r="AU178" s="1">
        <f t="shared" si="124"/>
        <v>7.4673157462790654</v>
      </c>
      <c r="AV178" s="1">
        <f t="shared" si="124"/>
        <v>7.4608340179622124</v>
      </c>
      <c r="AW178" s="1">
        <f t="shared" si="124"/>
        <v>7.4375861465555886</v>
      </c>
      <c r="AX178" s="1">
        <f t="shared" si="124"/>
        <v>7.3626740303769953</v>
      </c>
      <c r="AY178" s="1">
        <f t="shared" si="124"/>
        <v>7.1713389987757719</v>
      </c>
      <c r="AZ178" s="1">
        <f t="shared" si="116"/>
        <v>6.8133325057168541</v>
      </c>
    </row>
    <row r="179" spans="1:52" x14ac:dyDescent="0.2">
      <c r="A179" s="43" t="s">
        <v>117</v>
      </c>
      <c r="B179" s="35" t="s">
        <v>52</v>
      </c>
      <c r="C179" s="43">
        <v>49783.631999999998</v>
      </c>
      <c r="D179" s="43" t="s">
        <v>38</v>
      </c>
      <c r="E179" s="1">
        <f t="shared" si="98"/>
        <v>22824.757750284269</v>
      </c>
      <c r="F179" s="45">
        <f t="shared" si="120"/>
        <v>22824.5</v>
      </c>
      <c r="G179" s="2">
        <f t="shared" si="123"/>
        <v>0.10541865999402944</v>
      </c>
      <c r="I179" s="42">
        <f t="shared" si="122"/>
        <v>0.10541865999402944</v>
      </c>
      <c r="M179" s="1">
        <f t="shared" si="100"/>
        <v>0.10050934852298113</v>
      </c>
      <c r="N179" s="37">
        <f t="shared" si="101"/>
        <v>34765.131999999998</v>
      </c>
      <c r="O179" s="1">
        <f t="shared" si="102"/>
        <v>2.4101339119766531E-5</v>
      </c>
      <c r="Q179" s="117"/>
      <c r="R179" s="117"/>
      <c r="S179" s="117">
        <v>0.1</v>
      </c>
      <c r="T179" s="151"/>
      <c r="U179" s="117"/>
      <c r="V179" s="117"/>
      <c r="W179" s="117"/>
      <c r="X179" s="117"/>
      <c r="Y179" s="117"/>
      <c r="AE179" s="1">
        <f t="shared" si="103"/>
        <v>22824.5</v>
      </c>
      <c r="AF179" s="1">
        <f t="shared" si="104"/>
        <v>0.1074564035619521</v>
      </c>
      <c r="AG179" s="1">
        <f t="shared" si="105"/>
        <v>9.8471604955058467E-2</v>
      </c>
      <c r="AH179" s="1">
        <f t="shared" si="106"/>
        <v>4.909311471048311E-3</v>
      </c>
      <c r="AI179" s="1">
        <f t="shared" si="107"/>
        <v>-2.0377435679226619E-3</v>
      </c>
      <c r="AJ179" s="1">
        <f t="shared" si="108"/>
        <v>4.15239884861018E-7</v>
      </c>
      <c r="AK179" s="1">
        <f t="shared" si="109"/>
        <v>4.909311471048311E-3</v>
      </c>
      <c r="AL179" s="15">
        <f t="shared" si="118"/>
        <v>4.15239884861018E-6</v>
      </c>
      <c r="AM179" s="1">
        <f t="shared" si="110"/>
        <v>6.9470550389709746E-3</v>
      </c>
      <c r="AN179" s="1">
        <f t="shared" si="111"/>
        <v>0.60166815155519826</v>
      </c>
      <c r="AO179" s="1">
        <f t="shared" si="112"/>
        <v>0.89706814107272304</v>
      </c>
      <c r="AP179" s="1">
        <f t="shared" si="113"/>
        <v>0.58531432702628916</v>
      </c>
      <c r="AQ179" s="1">
        <f t="shared" si="114"/>
        <v>2.1683445259866936</v>
      </c>
      <c r="AR179" s="1">
        <f t="shared" si="115"/>
        <v>1.8901464828612413</v>
      </c>
      <c r="AS179" s="1">
        <f t="shared" si="124"/>
        <v>7.6099369192212158</v>
      </c>
      <c r="AT179" s="1">
        <f t="shared" si="124"/>
        <v>7.6098797984618027</v>
      </c>
      <c r="AU179" s="1">
        <f t="shared" si="124"/>
        <v>7.6095462017695308</v>
      </c>
      <c r="AV179" s="1">
        <f t="shared" si="124"/>
        <v>7.6076067720542895</v>
      </c>
      <c r="AW179" s="1">
        <f t="shared" si="124"/>
        <v>7.5966149905028511</v>
      </c>
      <c r="AX179" s="1">
        <f t="shared" si="124"/>
        <v>7.5413857056730116</v>
      </c>
      <c r="AY179" s="1">
        <f t="shared" si="124"/>
        <v>7.3455945547435348</v>
      </c>
      <c r="AZ179" s="1">
        <f t="shared" si="116"/>
        <v>6.9229277001404057</v>
      </c>
    </row>
    <row r="180" spans="1:52" x14ac:dyDescent="0.2">
      <c r="A180" s="22" t="s">
        <v>119</v>
      </c>
      <c r="B180" s="22" t="s">
        <v>54</v>
      </c>
      <c r="C180" s="24">
        <v>49929.439400000003</v>
      </c>
      <c r="D180" s="24" t="s">
        <v>38</v>
      </c>
      <c r="E180" s="1">
        <f t="shared" si="98"/>
        <v>23181.259140080136</v>
      </c>
      <c r="F180" s="45">
        <f t="shared" si="120"/>
        <v>23181</v>
      </c>
      <c r="G180" s="2">
        <f t="shared" si="123"/>
        <v>0.10598708000179613</v>
      </c>
      <c r="I180" s="1">
        <f>+G180</f>
        <v>0.10598708000179613</v>
      </c>
      <c r="M180" s="1">
        <f t="shared" si="100"/>
        <v>0.10353904364633959</v>
      </c>
      <c r="N180" s="37">
        <f t="shared" si="101"/>
        <v>34910.939400000003</v>
      </c>
      <c r="O180" s="1">
        <f t="shared" si="102"/>
        <v>5.9928819976369388E-6</v>
      </c>
      <c r="Q180" s="117"/>
      <c r="R180" s="117"/>
      <c r="S180" s="117">
        <v>0.1</v>
      </c>
      <c r="T180" s="151"/>
      <c r="U180" s="117"/>
      <c r="V180" s="117"/>
      <c r="W180" s="117"/>
      <c r="X180" s="117"/>
      <c r="Y180" s="117"/>
      <c r="AE180" s="1">
        <f t="shared" si="103"/>
        <v>23181</v>
      </c>
      <c r="AF180" s="1">
        <f t="shared" si="104"/>
        <v>0.1107231264215963</v>
      </c>
      <c r="AG180" s="1">
        <f t="shared" si="105"/>
        <v>9.8802997226539416E-2</v>
      </c>
      <c r="AH180" s="1">
        <f t="shared" si="106"/>
        <v>2.4480363554565399E-3</v>
      </c>
      <c r="AI180" s="1">
        <f t="shared" si="107"/>
        <v>-4.7360464198001745E-3</v>
      </c>
      <c r="AJ180" s="1">
        <f t="shared" si="108"/>
        <v>2.2430135690502053E-6</v>
      </c>
      <c r="AK180" s="1">
        <f t="shared" si="109"/>
        <v>2.4480363554565399E-3</v>
      </c>
      <c r="AL180" s="15">
        <f t="shared" si="118"/>
        <v>2.2430135690502051E-5</v>
      </c>
      <c r="AM180" s="1">
        <f t="shared" si="110"/>
        <v>7.1840827752567187E-3</v>
      </c>
      <c r="AN180" s="1">
        <f t="shared" si="111"/>
        <v>0.5643786344811379</v>
      </c>
      <c r="AO180" s="1">
        <f t="shared" si="112"/>
        <v>0.8663707409135355</v>
      </c>
      <c r="AP180" s="1">
        <f t="shared" si="113"/>
        <v>0.55811750448375297</v>
      </c>
      <c r="AQ180" s="1">
        <f t="shared" si="114"/>
        <v>2.2335452749452926</v>
      </c>
      <c r="AR180" s="1">
        <f t="shared" si="115"/>
        <v>2.0490655184322137</v>
      </c>
      <c r="AS180" s="1">
        <f t="shared" si="124"/>
        <v>7.6889613694233692</v>
      </c>
      <c r="AT180" s="1">
        <f t="shared" si="124"/>
        <v>7.6889524768436166</v>
      </c>
      <c r="AU180" s="1">
        <f t="shared" si="124"/>
        <v>7.6888760389826762</v>
      </c>
      <c r="AV180" s="1">
        <f t="shared" si="124"/>
        <v>7.688220443228853</v>
      </c>
      <c r="AW180" s="1">
        <f t="shared" si="124"/>
        <v>7.6826995846397255</v>
      </c>
      <c r="AX180" s="1">
        <f t="shared" si="124"/>
        <v>7.6417781923376156</v>
      </c>
      <c r="AY180" s="1">
        <f t="shared" si="124"/>
        <v>7.4506805342944844</v>
      </c>
      <c r="AZ180" s="1">
        <f t="shared" si="116"/>
        <v>6.9905825690789278</v>
      </c>
    </row>
    <row r="181" spans="1:52" x14ac:dyDescent="0.2">
      <c r="A181" s="43" t="s">
        <v>117</v>
      </c>
      <c r="B181" s="35"/>
      <c r="C181" s="43">
        <v>49545.392999999996</v>
      </c>
      <c r="D181" s="43" t="s">
        <v>38</v>
      </c>
      <c r="E181" s="1">
        <f t="shared" si="98"/>
        <v>22242.259642481957</v>
      </c>
      <c r="F181" s="45">
        <f t="shared" si="120"/>
        <v>22242</v>
      </c>
      <c r="G181" s="2">
        <f t="shared" si="123"/>
        <v>0.10619255999336019</v>
      </c>
      <c r="I181" s="42">
        <f t="shared" ref="I181:I205" si="125">G181</f>
        <v>0.10619255999336019</v>
      </c>
      <c r="M181" s="1">
        <f t="shared" si="100"/>
        <v>9.5645662170260964E-2</v>
      </c>
      <c r="N181" s="37">
        <f t="shared" si="101"/>
        <v>34526.892999999996</v>
      </c>
      <c r="O181" s="1">
        <f t="shared" si="102"/>
        <v>1.1123705369089521E-4</v>
      </c>
      <c r="Q181" s="117"/>
      <c r="R181" s="117"/>
      <c r="S181" s="117">
        <v>0.1</v>
      </c>
      <c r="T181" s="151"/>
      <c r="U181" s="117">
        <v>1.3018817372676905E-10</v>
      </c>
      <c r="V181" s="117">
        <v>2.0003025466608258E-24</v>
      </c>
      <c r="W181" s="117">
        <v>1.0885604798983027E-28</v>
      </c>
      <c r="X181" s="117">
        <v>5.8412992661637627E-10</v>
      </c>
      <c r="Y181" s="117">
        <v>6.5448242410038063E-7</v>
      </c>
      <c r="Z181" s="1">
        <v>6.0072097288342736E-5</v>
      </c>
      <c r="AA181" s="1">
        <v>3.8787498067289939E-5</v>
      </c>
      <c r="AB181" s="1">
        <v>74.242768721424582</v>
      </c>
      <c r="AC181" s="1">
        <v>1.7535423711424017E-5</v>
      </c>
      <c r="AD181" s="1">
        <v>1.1491603740030938E-9</v>
      </c>
      <c r="AE181" s="1">
        <f t="shared" si="103"/>
        <v>22242</v>
      </c>
      <c r="AF181" s="1">
        <f t="shared" si="104"/>
        <v>0.10206023140647254</v>
      </c>
      <c r="AG181" s="1">
        <f t="shared" si="105"/>
        <v>9.9777990757148619E-2</v>
      </c>
      <c r="AH181" s="1">
        <f t="shared" si="106"/>
        <v>1.0546897823099227E-2</v>
      </c>
      <c r="AI181" s="1">
        <f t="shared" si="107"/>
        <v>4.1323285868876541E-3</v>
      </c>
      <c r="AJ181" s="1">
        <f t="shared" si="108"/>
        <v>1.7076139550008916E-6</v>
      </c>
      <c r="AK181" s="1">
        <f t="shared" si="109"/>
        <v>1.0546897823099227E-2</v>
      </c>
      <c r="AL181" s="15">
        <f t="shared" si="118"/>
        <v>1.7076139550008915E-5</v>
      </c>
      <c r="AM181" s="1">
        <f t="shared" si="110"/>
        <v>6.4145692362115756E-3</v>
      </c>
      <c r="AN181" s="1">
        <f t="shared" si="111"/>
        <v>0.67984094631985836</v>
      </c>
      <c r="AO181" s="1">
        <f t="shared" si="112"/>
        <v>0.94623889694239949</v>
      </c>
      <c r="AP181" s="1">
        <f t="shared" si="113"/>
        <v>0.63147391336010583</v>
      </c>
      <c r="AQ181" s="1">
        <f t="shared" si="114"/>
        <v>2.040030483426702</v>
      </c>
      <c r="AR181" s="1">
        <f t="shared" si="115"/>
        <v>1.6281860581722165</v>
      </c>
      <c r="AS181" s="1">
        <f t="shared" ref="AS181:AY190" si="126">$AZ181+$AG$7*SIN(AT181)</f>
        <v>7.4682290089418171</v>
      </c>
      <c r="AT181" s="1">
        <f t="shared" si="126"/>
        <v>7.4677573310331136</v>
      </c>
      <c r="AU181" s="1">
        <f t="shared" si="126"/>
        <v>7.4659925767868582</v>
      </c>
      <c r="AV181" s="1">
        <f t="shared" si="126"/>
        <v>7.4594563331461394</v>
      </c>
      <c r="AW181" s="1">
        <f t="shared" si="126"/>
        <v>7.436091234313329</v>
      </c>
      <c r="AX181" s="1">
        <f t="shared" si="126"/>
        <v>7.3610417723700126</v>
      </c>
      <c r="AY181" s="1">
        <f t="shared" si="126"/>
        <v>7.1698103757057039</v>
      </c>
      <c r="AZ181" s="1">
        <f t="shared" si="116"/>
        <v>6.8123836295746587</v>
      </c>
    </row>
    <row r="182" spans="1:52" x14ac:dyDescent="0.2">
      <c r="A182" s="43" t="s">
        <v>117</v>
      </c>
      <c r="B182" s="35" t="s">
        <v>52</v>
      </c>
      <c r="C182" s="43">
        <v>49941.504999999997</v>
      </c>
      <c r="D182" s="43" t="s">
        <v>38</v>
      </c>
      <c r="E182" s="1">
        <f t="shared" si="98"/>
        <v>23210.759722140574</v>
      </c>
      <c r="F182" s="45">
        <f t="shared" si="120"/>
        <v>23210.5</v>
      </c>
      <c r="G182" s="2">
        <f t="shared" si="123"/>
        <v>0.10622513999260264</v>
      </c>
      <c r="I182" s="42">
        <f t="shared" si="125"/>
        <v>0.10622513999260264</v>
      </c>
      <c r="M182" s="1">
        <f t="shared" si="100"/>
        <v>0.10379155179307925</v>
      </c>
      <c r="N182" s="37">
        <f t="shared" si="101"/>
        <v>34923.004999999997</v>
      </c>
      <c r="O182" s="1">
        <f t="shared" si="102"/>
        <v>5.9223515248594676E-6</v>
      </c>
      <c r="Q182" s="117"/>
      <c r="R182" s="117"/>
      <c r="S182" s="117">
        <v>0.1</v>
      </c>
      <c r="T182" s="151"/>
      <c r="U182" s="117"/>
      <c r="V182" s="117"/>
      <c r="W182" s="117"/>
      <c r="X182" s="117"/>
      <c r="Y182" s="117"/>
      <c r="AE182" s="1">
        <f t="shared" si="103"/>
        <v>23210.5</v>
      </c>
      <c r="AF182" s="1">
        <f t="shared" si="104"/>
        <v>0.11099267115596616</v>
      </c>
      <c r="AG182" s="1">
        <f t="shared" si="105"/>
        <v>9.9024020629715728E-2</v>
      </c>
      <c r="AH182" s="1">
        <f t="shared" si="106"/>
        <v>2.4335881995233843E-3</v>
      </c>
      <c r="AI182" s="1">
        <f t="shared" si="107"/>
        <v>-4.7675311633635226E-3</v>
      </c>
      <c r="AJ182" s="1">
        <f t="shared" si="108"/>
        <v>2.2729353393642346E-6</v>
      </c>
      <c r="AK182" s="1">
        <f t="shared" si="109"/>
        <v>2.4335881995233843E-3</v>
      </c>
      <c r="AL182" s="15">
        <f t="shared" si="118"/>
        <v>2.2729353393642344E-5</v>
      </c>
      <c r="AM182" s="1">
        <f t="shared" si="110"/>
        <v>7.2011193628869104E-3</v>
      </c>
      <c r="AN182" s="1">
        <f t="shared" si="111"/>
        <v>0.56157247794045451</v>
      </c>
      <c r="AO182" s="1">
        <f t="shared" si="112"/>
        <v>0.86384386245866507</v>
      </c>
      <c r="AP182" s="1">
        <f t="shared" si="113"/>
        <v>0.55591584867533406</v>
      </c>
      <c r="AQ182" s="1">
        <f t="shared" si="114"/>
        <v>2.2385830964751152</v>
      </c>
      <c r="AR182" s="1">
        <f t="shared" si="115"/>
        <v>2.0622284702685532</v>
      </c>
      <c r="AS182" s="1">
        <f t="shared" si="126"/>
        <v>7.6952809966751845</v>
      </c>
      <c r="AT182" s="1">
        <f t="shared" si="126"/>
        <v>7.6952736103154384</v>
      </c>
      <c r="AU182" s="1">
        <f t="shared" si="126"/>
        <v>7.6952076117116643</v>
      </c>
      <c r="AV182" s="1">
        <f t="shared" si="126"/>
        <v>7.6946191039605161</v>
      </c>
      <c r="AW182" s="1">
        <f t="shared" si="126"/>
        <v>7.6894636641968273</v>
      </c>
      <c r="AX182" s="1">
        <f t="shared" si="126"/>
        <v>7.6497430493020442</v>
      </c>
      <c r="AY182" s="1">
        <f t="shared" si="126"/>
        <v>7.4592842609564736</v>
      </c>
      <c r="AZ182" s="1">
        <f t="shared" si="116"/>
        <v>6.9961809383178801</v>
      </c>
    </row>
    <row r="183" spans="1:52" x14ac:dyDescent="0.2">
      <c r="A183" s="43" t="s">
        <v>117</v>
      </c>
      <c r="B183" s="35" t="s">
        <v>52</v>
      </c>
      <c r="C183" s="43">
        <v>49625.351999999999</v>
      </c>
      <c r="D183" s="43" t="s">
        <v>38</v>
      </c>
      <c r="E183" s="1">
        <f t="shared" si="98"/>
        <v>22437.760657016799</v>
      </c>
      <c r="F183" s="45">
        <f t="shared" si="120"/>
        <v>22437.5</v>
      </c>
      <c r="G183" s="2">
        <f t="shared" si="123"/>
        <v>0.10660749999806285</v>
      </c>
      <c r="I183" s="42">
        <f t="shared" si="125"/>
        <v>0.10660749999806285</v>
      </c>
      <c r="M183" s="1">
        <f t="shared" si="100"/>
        <v>9.7266037148391007E-2</v>
      </c>
      <c r="N183" s="37">
        <f t="shared" si="101"/>
        <v>34606.851999999999</v>
      </c>
      <c r="O183" s="1">
        <f t="shared" si="102"/>
        <v>8.7262928171799164E-5</v>
      </c>
      <c r="Q183" s="117"/>
      <c r="R183" s="117"/>
      <c r="S183" s="117">
        <v>0.1</v>
      </c>
      <c r="T183" s="151"/>
      <c r="U183" s="117"/>
      <c r="V183" s="117"/>
      <c r="W183" s="117"/>
      <c r="X183" s="117"/>
      <c r="Y183" s="117"/>
      <c r="AE183" s="1">
        <f t="shared" si="103"/>
        <v>22437.5</v>
      </c>
      <c r="AF183" s="1">
        <f t="shared" si="104"/>
        <v>0.10388205389738535</v>
      </c>
      <c r="AG183" s="1">
        <f t="shared" si="105"/>
        <v>9.9991483249068508E-2</v>
      </c>
      <c r="AH183" s="1">
        <f t="shared" si="106"/>
        <v>9.3414628496718416E-3</v>
      </c>
      <c r="AI183" s="1">
        <f t="shared" si="107"/>
        <v>2.7254461006775005E-3</v>
      </c>
      <c r="AJ183" s="1">
        <f t="shared" si="108"/>
        <v>7.4280564476981927E-7</v>
      </c>
      <c r="AK183" s="1">
        <f t="shared" si="109"/>
        <v>9.3414628496718416E-3</v>
      </c>
      <c r="AL183" s="15">
        <f t="shared" si="118"/>
        <v>7.4280564476981925E-6</v>
      </c>
      <c r="AM183" s="1">
        <f t="shared" si="110"/>
        <v>6.6160167489943446E-3</v>
      </c>
      <c r="AN183" s="1">
        <f t="shared" si="111"/>
        <v>0.65072665249563166</v>
      </c>
      <c r="AO183" s="1">
        <f t="shared" si="112"/>
        <v>0.93011617198945828</v>
      </c>
      <c r="AP183" s="1">
        <f t="shared" si="113"/>
        <v>0.61584839987677409</v>
      </c>
      <c r="AQ183" s="1">
        <f t="shared" si="114"/>
        <v>2.0867048800404313</v>
      </c>
      <c r="AR183" s="1">
        <f t="shared" si="115"/>
        <v>1.7167720430355133</v>
      </c>
      <c r="AS183" s="1">
        <f t="shared" si="126"/>
        <v>7.5177874218326348</v>
      </c>
      <c r="AT183" s="1">
        <f t="shared" si="126"/>
        <v>7.5175332213481054</v>
      </c>
      <c r="AU183" s="1">
        <f t="shared" si="126"/>
        <v>7.5164473535508538</v>
      </c>
      <c r="AV183" s="1">
        <f t="shared" si="126"/>
        <v>7.5118461750077774</v>
      </c>
      <c r="AW183" s="1">
        <f t="shared" si="126"/>
        <v>7.4929743538013263</v>
      </c>
      <c r="AX183" s="1">
        <f t="shared" si="126"/>
        <v>7.423791133043709</v>
      </c>
      <c r="AY183" s="1">
        <f t="shared" si="126"/>
        <v>7.2293346624683492</v>
      </c>
      <c r="AZ183" s="1">
        <f t="shared" si="116"/>
        <v>6.8494846867344936</v>
      </c>
    </row>
    <row r="184" spans="1:52" x14ac:dyDescent="0.2">
      <c r="A184" s="43" t="s">
        <v>117</v>
      </c>
      <c r="B184" s="35" t="s">
        <v>52</v>
      </c>
      <c r="C184" s="43">
        <v>49889.563000000002</v>
      </c>
      <c r="D184" s="43" t="s">
        <v>38</v>
      </c>
      <c r="E184" s="1">
        <f t="shared" si="98"/>
        <v>23083.760713936772</v>
      </c>
      <c r="F184" s="45">
        <f t="shared" si="120"/>
        <v>23083.5</v>
      </c>
      <c r="G184" s="2">
        <f t="shared" si="123"/>
        <v>0.10663077999925008</v>
      </c>
      <c r="I184" s="42">
        <f t="shared" si="125"/>
        <v>0.10663077999925008</v>
      </c>
      <c r="M184" s="1">
        <f t="shared" si="100"/>
        <v>0.10270644460336255</v>
      </c>
      <c r="N184" s="37">
        <f t="shared" si="101"/>
        <v>34871.063000000002</v>
      </c>
      <c r="O184" s="1">
        <f t="shared" si="102"/>
        <v>1.5400408299415753E-5</v>
      </c>
      <c r="Q184" s="117"/>
      <c r="R184" s="117"/>
      <c r="S184" s="117">
        <v>0.1</v>
      </c>
      <c r="T184" s="151"/>
      <c r="U184" s="117"/>
      <c r="V184" s="117"/>
      <c r="W184" s="117"/>
      <c r="X184" s="117"/>
      <c r="Y184" s="117"/>
      <c r="AE184" s="1">
        <f t="shared" si="103"/>
        <v>23083.5</v>
      </c>
      <c r="AF184" s="1">
        <f t="shared" si="104"/>
        <v>0.10983152698443807</v>
      </c>
      <c r="AG184" s="1">
        <f t="shared" si="105"/>
        <v>9.9505697618174557E-2</v>
      </c>
      <c r="AH184" s="1">
        <f t="shared" si="106"/>
        <v>3.9243353958875321E-3</v>
      </c>
      <c r="AI184" s="1">
        <f t="shared" si="107"/>
        <v>-3.2007469851879911E-3</v>
      </c>
      <c r="AJ184" s="1">
        <f t="shared" si="108"/>
        <v>1.0244781263190015E-6</v>
      </c>
      <c r="AK184" s="1">
        <f t="shared" si="109"/>
        <v>3.9243353958875321E-3</v>
      </c>
      <c r="AL184" s="15">
        <f t="shared" si="118"/>
        <v>1.0244781263190013E-5</v>
      </c>
      <c r="AM184" s="1">
        <f t="shared" si="110"/>
        <v>7.1250823810755171E-3</v>
      </c>
      <c r="AN184" s="1">
        <f t="shared" si="111"/>
        <v>0.57393863795099032</v>
      </c>
      <c r="AO184" s="1">
        <f t="shared" si="112"/>
        <v>0.87474312420809086</v>
      </c>
      <c r="AP184" s="1">
        <f t="shared" si="113"/>
        <v>0.5654492361623924</v>
      </c>
      <c r="AQ184" s="1">
        <f t="shared" si="114"/>
        <v>2.2165284437593415</v>
      </c>
      <c r="AR184" s="1">
        <f t="shared" si="115"/>
        <v>2.0055899940689819</v>
      </c>
      <c r="AS184" s="1">
        <f t="shared" si="126"/>
        <v>7.6678459303454938</v>
      </c>
      <c r="AT184" s="1">
        <f t="shared" si="126"/>
        <v>7.6678301591701485</v>
      </c>
      <c r="AU184" s="1">
        <f t="shared" si="126"/>
        <v>7.6677098391246856</v>
      </c>
      <c r="AV184" s="1">
        <f t="shared" si="126"/>
        <v>7.6667944203607385</v>
      </c>
      <c r="AW184" s="1">
        <f t="shared" si="126"/>
        <v>7.6599694750199436</v>
      </c>
      <c r="AX184" s="1">
        <f t="shared" si="126"/>
        <v>7.6150814665738942</v>
      </c>
      <c r="AY184" s="1">
        <f t="shared" si="126"/>
        <v>7.422142416349816</v>
      </c>
      <c r="AZ184" s="1">
        <f t="shared" si="116"/>
        <v>6.9720794843061205</v>
      </c>
    </row>
    <row r="185" spans="1:52" x14ac:dyDescent="0.2">
      <c r="A185" s="43" t="s">
        <v>117</v>
      </c>
      <c r="B185" s="35" t="s">
        <v>52</v>
      </c>
      <c r="C185" s="43">
        <v>49898.561000000002</v>
      </c>
      <c r="D185" s="43" t="s">
        <v>38</v>
      </c>
      <c r="E185" s="1">
        <f t="shared" si="98"/>
        <v>23105.760965675596</v>
      </c>
      <c r="F185" s="45">
        <f t="shared" si="120"/>
        <v>23105.5</v>
      </c>
      <c r="G185" s="2">
        <f t="shared" si="123"/>
        <v>0.10673374000180047</v>
      </c>
      <c r="I185" s="42">
        <f t="shared" si="125"/>
        <v>0.10673374000180047</v>
      </c>
      <c r="M185" s="1">
        <f t="shared" si="100"/>
        <v>0.10289404995025117</v>
      </c>
      <c r="N185" s="37">
        <f t="shared" si="101"/>
        <v>34880.061000000002</v>
      </c>
      <c r="O185" s="1">
        <f t="shared" si="102"/>
        <v>1.4743219691966661E-5</v>
      </c>
      <c r="Q185" s="117"/>
      <c r="R185" s="117"/>
      <c r="S185" s="117">
        <v>0.1</v>
      </c>
      <c r="T185" s="151"/>
      <c r="U185" s="117"/>
      <c r="V185" s="117"/>
      <c r="W185" s="117"/>
      <c r="X185" s="117"/>
      <c r="Y185" s="117"/>
      <c r="AE185" s="1">
        <f t="shared" si="103"/>
        <v>23105.5</v>
      </c>
      <c r="AF185" s="1">
        <f t="shared" si="104"/>
        <v>0.11003281214367741</v>
      </c>
      <c r="AG185" s="1">
        <f t="shared" si="105"/>
        <v>9.959497780837423E-2</v>
      </c>
      <c r="AH185" s="1">
        <f t="shared" si="106"/>
        <v>3.8396900515492993E-3</v>
      </c>
      <c r="AI185" s="1">
        <f t="shared" si="107"/>
        <v>-3.2990721418769409E-3</v>
      </c>
      <c r="AJ185" s="1">
        <f t="shared" si="108"/>
        <v>1.0883876997308507E-6</v>
      </c>
      <c r="AK185" s="1">
        <f t="shared" si="109"/>
        <v>3.8396900515492993E-3</v>
      </c>
      <c r="AL185" s="15">
        <f t="shared" si="118"/>
        <v>1.0883876997308507E-5</v>
      </c>
      <c r="AM185" s="1">
        <f t="shared" si="110"/>
        <v>7.1387621934262411E-3</v>
      </c>
      <c r="AN185" s="1">
        <f t="shared" si="111"/>
        <v>0.57174228128870719</v>
      </c>
      <c r="AO185" s="1">
        <f t="shared" si="112"/>
        <v>0.87285147771279936</v>
      </c>
      <c r="AP185" s="1">
        <f t="shared" si="113"/>
        <v>0.56378759233588094</v>
      </c>
      <c r="AQ185" s="1">
        <f t="shared" si="114"/>
        <v>2.2204184229687671</v>
      </c>
      <c r="AR185" s="1">
        <f t="shared" si="115"/>
        <v>2.0153967598963973</v>
      </c>
      <c r="AS185" s="1">
        <f t="shared" si="126"/>
        <v>7.6726416208500474</v>
      </c>
      <c r="AT185" s="1">
        <f t="shared" si="126"/>
        <v>7.6726276925868317</v>
      </c>
      <c r="AU185" s="1">
        <f t="shared" si="126"/>
        <v>7.6725186510243155</v>
      </c>
      <c r="AV185" s="1">
        <f t="shared" si="126"/>
        <v>7.6716672157133701</v>
      </c>
      <c r="AW185" s="1">
        <f t="shared" si="126"/>
        <v>7.6651494247822489</v>
      </c>
      <c r="AX185" s="1">
        <f t="shared" si="126"/>
        <v>7.6211553043150433</v>
      </c>
      <c r="AY185" s="1">
        <f t="shared" si="126"/>
        <v>7.4285953710864758</v>
      </c>
      <c r="AZ185" s="1">
        <f t="shared" si="116"/>
        <v>6.9762545393317801</v>
      </c>
    </row>
    <row r="186" spans="1:52" x14ac:dyDescent="0.2">
      <c r="A186" s="43" t="s">
        <v>117</v>
      </c>
      <c r="B186" s="35"/>
      <c r="C186" s="43">
        <v>49942.527999999998</v>
      </c>
      <c r="D186" s="43" t="s">
        <v>38</v>
      </c>
      <c r="E186" s="1">
        <f t="shared" si="98"/>
        <v>23213.260973255135</v>
      </c>
      <c r="F186" s="45">
        <f t="shared" si="120"/>
        <v>23213</v>
      </c>
      <c r="G186" s="2">
        <f t="shared" si="123"/>
        <v>0.10673683999630157</v>
      </c>
      <c r="I186" s="42">
        <f t="shared" si="125"/>
        <v>0.10673683999630157</v>
      </c>
      <c r="M186" s="1">
        <f t="shared" si="100"/>
        <v>0.1038129634631047</v>
      </c>
      <c r="N186" s="37">
        <f t="shared" si="101"/>
        <v>34924.027999999998</v>
      </c>
      <c r="O186" s="1">
        <f t="shared" si="102"/>
        <v>8.5490539813793325E-6</v>
      </c>
      <c r="Q186" s="117"/>
      <c r="R186" s="117"/>
      <c r="S186" s="117">
        <v>0.1</v>
      </c>
      <c r="T186" s="151"/>
      <c r="U186" s="117"/>
      <c r="V186" s="117"/>
      <c r="W186" s="117"/>
      <c r="X186" s="117"/>
      <c r="Y186" s="117"/>
      <c r="AE186" s="1">
        <f t="shared" si="103"/>
        <v>23213</v>
      </c>
      <c r="AF186" s="1">
        <f t="shared" si="104"/>
        <v>0.1110155095355425</v>
      </c>
      <c r="AG186" s="1">
        <f t="shared" si="105"/>
        <v>9.9534293923863773E-2</v>
      </c>
      <c r="AH186" s="1">
        <f t="shared" si="106"/>
        <v>2.9238765331968675E-3</v>
      </c>
      <c r="AI186" s="1">
        <f t="shared" si="107"/>
        <v>-4.2786695392409285E-3</v>
      </c>
      <c r="AJ186" s="1">
        <f t="shared" si="108"/>
        <v>1.8307013026028181E-6</v>
      </c>
      <c r="AK186" s="1">
        <f t="shared" si="109"/>
        <v>2.9238765331968675E-3</v>
      </c>
      <c r="AL186" s="15">
        <f t="shared" si="118"/>
        <v>1.8307013026028179E-5</v>
      </c>
      <c r="AM186" s="1">
        <f t="shared" si="110"/>
        <v>7.2025460724377995E-3</v>
      </c>
      <c r="AN186" s="1">
        <f t="shared" si="111"/>
        <v>0.56133645752460026</v>
      </c>
      <c r="AO186" s="1">
        <f t="shared" si="112"/>
        <v>0.86362987185389839</v>
      </c>
      <c r="AP186" s="1">
        <f t="shared" si="113"/>
        <v>0.55572962797625203</v>
      </c>
      <c r="AQ186" s="1">
        <f t="shared" si="114"/>
        <v>2.2390077289991797</v>
      </c>
      <c r="AR186" s="1">
        <f t="shared" si="115"/>
        <v>2.0633442107510476</v>
      </c>
      <c r="AS186" s="1">
        <f t="shared" si="126"/>
        <v>7.6958151123656515</v>
      </c>
      <c r="AT186" s="1">
        <f t="shared" si="126"/>
        <v>7.6958078433509218</v>
      </c>
      <c r="AU186" s="1">
        <f t="shared" si="126"/>
        <v>7.6957426755972183</v>
      </c>
      <c r="AV186" s="1">
        <f t="shared" si="126"/>
        <v>7.6951596218481768</v>
      </c>
      <c r="AW186" s="1">
        <f t="shared" si="126"/>
        <v>7.6900345269375237</v>
      </c>
      <c r="AX186" s="1">
        <f t="shared" si="126"/>
        <v>7.6504156349756736</v>
      </c>
      <c r="AY186" s="1">
        <f t="shared" si="126"/>
        <v>7.460012724513958</v>
      </c>
      <c r="AZ186" s="1">
        <f t="shared" si="116"/>
        <v>6.9966553763889774</v>
      </c>
    </row>
    <row r="187" spans="1:52" x14ac:dyDescent="0.2">
      <c r="A187" s="43" t="s">
        <v>117</v>
      </c>
      <c r="B187" s="35" t="s">
        <v>52</v>
      </c>
      <c r="C187" s="43">
        <v>49853.572</v>
      </c>
      <c r="D187" s="43" t="s">
        <v>38</v>
      </c>
      <c r="E187" s="1">
        <f t="shared" si="98"/>
        <v>22995.762151997234</v>
      </c>
      <c r="F187" s="45">
        <f t="shared" si="120"/>
        <v>22995.5</v>
      </c>
      <c r="G187" s="2">
        <f t="shared" si="123"/>
        <v>0.10721894000016619</v>
      </c>
      <c r="I187" s="42">
        <f t="shared" si="125"/>
        <v>0.10721894000016619</v>
      </c>
      <c r="M187" s="1">
        <f t="shared" si="100"/>
        <v>0.10195755683502973</v>
      </c>
      <c r="N187" s="37">
        <f t="shared" si="101"/>
        <v>34835.072</v>
      </c>
      <c r="O187" s="1">
        <f t="shared" si="102"/>
        <v>2.7682152810381296E-5</v>
      </c>
      <c r="Q187" s="117"/>
      <c r="R187" s="117"/>
      <c r="S187" s="117">
        <v>0.1</v>
      </c>
      <c r="T187" s="151"/>
      <c r="U187" s="117"/>
      <c r="V187" s="117"/>
      <c r="W187" s="117"/>
      <c r="X187" s="117"/>
      <c r="Y187" s="117"/>
      <c r="AE187" s="1">
        <f t="shared" si="103"/>
        <v>22995.5</v>
      </c>
      <c r="AF187" s="1">
        <f t="shared" si="104"/>
        <v>0.10902572122497105</v>
      </c>
      <c r="AG187" s="1">
        <f t="shared" si="105"/>
        <v>0.10015077561022487</v>
      </c>
      <c r="AH187" s="1">
        <f t="shared" si="106"/>
        <v>5.2613831651364545E-3</v>
      </c>
      <c r="AI187" s="1">
        <f t="shared" si="107"/>
        <v>-1.8067812248048626E-3</v>
      </c>
      <c r="AJ187" s="1">
        <f t="shared" si="108"/>
        <v>3.2644583943073596E-7</v>
      </c>
      <c r="AK187" s="1">
        <f t="shared" si="109"/>
        <v>5.2613831651364545E-3</v>
      </c>
      <c r="AL187" s="15">
        <f t="shared" si="118"/>
        <v>3.2644583943073593E-6</v>
      </c>
      <c r="AM187" s="1">
        <f t="shared" si="110"/>
        <v>7.0681643899413206E-3</v>
      </c>
      <c r="AN187" s="1">
        <f t="shared" si="111"/>
        <v>0.58296286897824823</v>
      </c>
      <c r="AO187" s="1">
        <f t="shared" si="112"/>
        <v>0.88232080219726572</v>
      </c>
      <c r="AP187" s="1">
        <f t="shared" si="113"/>
        <v>0.57213735611025829</v>
      </c>
      <c r="AQ187" s="1">
        <f t="shared" si="114"/>
        <v>2.2006632044885177</v>
      </c>
      <c r="AR187" s="1">
        <f t="shared" si="115"/>
        <v>1.9663723879570907</v>
      </c>
      <c r="AS187" s="1">
        <f t="shared" si="126"/>
        <v>7.6484758111008579</v>
      </c>
      <c r="AT187" s="1">
        <f t="shared" si="126"/>
        <v>7.6484505462730983</v>
      </c>
      <c r="AU187" s="1">
        <f t="shared" si="126"/>
        <v>7.6482757682707998</v>
      </c>
      <c r="AV187" s="1">
        <f t="shared" si="126"/>
        <v>7.6470706683736474</v>
      </c>
      <c r="AW187" s="1">
        <f t="shared" si="126"/>
        <v>7.638942591594164</v>
      </c>
      <c r="AX187" s="1">
        <f t="shared" si="126"/>
        <v>7.5904947555590461</v>
      </c>
      <c r="AY187" s="1">
        <f t="shared" si="126"/>
        <v>7.3962525457763917</v>
      </c>
      <c r="AZ187" s="1">
        <f t="shared" si="116"/>
        <v>6.9553792642034837</v>
      </c>
    </row>
    <row r="188" spans="1:52" x14ac:dyDescent="0.2">
      <c r="A188" s="43" t="s">
        <v>117</v>
      </c>
      <c r="B188" s="35"/>
      <c r="C188" s="43">
        <v>49581.385999999999</v>
      </c>
      <c r="D188" s="43" t="s">
        <v>38</v>
      </c>
      <c r="E188" s="1">
        <f t="shared" si="98"/>
        <v>22330.263094453003</v>
      </c>
      <c r="F188" s="45">
        <f t="shared" si="120"/>
        <v>22330</v>
      </c>
      <c r="G188" s="2">
        <f t="shared" si="123"/>
        <v>0.10760439999285154</v>
      </c>
      <c r="I188" s="42">
        <f t="shared" si="125"/>
        <v>0.10760439999285154</v>
      </c>
      <c r="M188" s="1">
        <f t="shared" si="100"/>
        <v>9.6373539355256582E-2</v>
      </c>
      <c r="N188" s="37">
        <f t="shared" si="101"/>
        <v>34562.885999999999</v>
      </c>
      <c r="O188" s="1">
        <f t="shared" si="102"/>
        <v>1.2613223066107983E-4</v>
      </c>
      <c r="Q188" s="117"/>
      <c r="R188" s="117"/>
      <c r="S188" s="117">
        <v>0.1</v>
      </c>
      <c r="T188" s="151"/>
      <c r="U188" s="117"/>
      <c r="V188" s="117"/>
      <c r="W188" s="117"/>
      <c r="X188" s="117"/>
      <c r="Y188" s="117"/>
      <c r="AE188" s="1">
        <f t="shared" si="103"/>
        <v>22330</v>
      </c>
      <c r="AF188" s="1">
        <f t="shared" si="104"/>
        <v>0.10288189094286952</v>
      </c>
      <c r="AG188" s="1">
        <f t="shared" si="105"/>
        <v>0.1010960484052386</v>
      </c>
      <c r="AH188" s="1">
        <f t="shared" si="106"/>
        <v>1.1230860637594958E-2</v>
      </c>
      <c r="AI188" s="1">
        <f t="shared" si="107"/>
        <v>4.7225090499820183E-3</v>
      </c>
      <c r="AJ188" s="1">
        <f t="shared" si="108"/>
        <v>2.2302091727162067E-6</v>
      </c>
      <c r="AK188" s="1">
        <f t="shared" si="109"/>
        <v>1.1230860637594958E-2</v>
      </c>
      <c r="AL188" s="15">
        <f t="shared" si="118"/>
        <v>2.2302091727162064E-5</v>
      </c>
      <c r="AM188" s="1">
        <f t="shared" si="110"/>
        <v>6.5083515876129443E-3</v>
      </c>
      <c r="AN188" s="1">
        <f t="shared" si="111"/>
        <v>0.66632505043654477</v>
      </c>
      <c r="AO188" s="1">
        <f t="shared" si="112"/>
        <v>0.93905832371410358</v>
      </c>
      <c r="AP188" s="1">
        <f t="shared" si="113"/>
        <v>0.62443746759905105</v>
      </c>
      <c r="AQ188" s="1">
        <f t="shared" si="114"/>
        <v>2.0615532983881066</v>
      </c>
      <c r="AR188" s="1">
        <f t="shared" si="115"/>
        <v>1.6681781151296036</v>
      </c>
      <c r="AS188" s="1">
        <f t="shared" si="126"/>
        <v>7.4908124335680721</v>
      </c>
      <c r="AT188" s="1">
        <f t="shared" si="126"/>
        <v>7.4904519366576023</v>
      </c>
      <c r="AU188" s="1">
        <f t="shared" si="126"/>
        <v>7.4890226384640801</v>
      </c>
      <c r="AV188" s="1">
        <f t="shared" si="126"/>
        <v>7.4834075886354281</v>
      </c>
      <c r="AW188" s="1">
        <f t="shared" si="126"/>
        <v>7.4620912988468691</v>
      </c>
      <c r="AX188" s="1">
        <f t="shared" si="126"/>
        <v>7.3895602574107704</v>
      </c>
      <c r="AY188" s="1">
        <f t="shared" si="126"/>
        <v>7.1966666592976472</v>
      </c>
      <c r="AZ188" s="1">
        <f t="shared" si="116"/>
        <v>6.8290838496772954</v>
      </c>
    </row>
    <row r="189" spans="1:52" x14ac:dyDescent="0.2">
      <c r="A189" s="43" t="s">
        <v>117</v>
      </c>
      <c r="B189" s="35" t="s">
        <v>52</v>
      </c>
      <c r="C189" s="43">
        <v>49539.464</v>
      </c>
      <c r="D189" s="43" t="s">
        <v>38</v>
      </c>
      <c r="E189" s="1">
        <f t="shared" si="98"/>
        <v>22227.763144086824</v>
      </c>
      <c r="F189" s="45">
        <f t="shared" si="120"/>
        <v>22227.5</v>
      </c>
      <c r="G189" s="2">
        <f t="shared" si="123"/>
        <v>0.10762469999463065</v>
      </c>
      <c r="I189" s="42">
        <f t="shared" si="125"/>
        <v>0.10762469999463065</v>
      </c>
      <c r="M189" s="1">
        <f t="shared" si="100"/>
        <v>9.5525963330539906E-2</v>
      </c>
      <c r="N189" s="37">
        <f t="shared" si="101"/>
        <v>34520.964</v>
      </c>
      <c r="O189" s="1">
        <f t="shared" si="102"/>
        <v>1.4637942886701352E-4</v>
      </c>
      <c r="Q189" s="117"/>
      <c r="R189" s="117"/>
      <c r="S189" s="117">
        <v>0.1</v>
      </c>
      <c r="T189" s="151"/>
      <c r="U189" s="117"/>
      <c r="V189" s="117"/>
      <c r="W189" s="117"/>
      <c r="X189" s="117"/>
      <c r="Y189" s="117"/>
      <c r="AE189" s="1">
        <f t="shared" si="103"/>
        <v>22227.5</v>
      </c>
      <c r="AF189" s="1">
        <f t="shared" si="104"/>
        <v>0.10192457192631907</v>
      </c>
      <c r="AG189" s="1">
        <f t="shared" si="105"/>
        <v>0.10122609139885148</v>
      </c>
      <c r="AH189" s="1">
        <f t="shared" si="106"/>
        <v>1.209873666409074E-2</v>
      </c>
      <c r="AI189" s="1">
        <f t="shared" si="107"/>
        <v>5.7001280683115774E-3</v>
      </c>
      <c r="AJ189" s="1">
        <f t="shared" si="108"/>
        <v>3.249145999515348E-6</v>
      </c>
      <c r="AK189" s="1">
        <f t="shared" si="109"/>
        <v>1.209873666409074E-2</v>
      </c>
      <c r="AL189" s="15">
        <f t="shared" si="118"/>
        <v>3.2491459995153477E-5</v>
      </c>
      <c r="AM189" s="1">
        <f t="shared" si="110"/>
        <v>6.3986085957791561E-3</v>
      </c>
      <c r="AN189" s="1">
        <f t="shared" si="111"/>
        <v>0.68213651746098147</v>
      </c>
      <c r="AO189" s="1">
        <f t="shared" si="112"/>
        <v>0.94740746662663244</v>
      </c>
      <c r="AP189" s="1">
        <f t="shared" si="113"/>
        <v>0.63263253897966498</v>
      </c>
      <c r="AQ189" s="1">
        <f t="shared" si="114"/>
        <v>2.0363985604767114</v>
      </c>
      <c r="AR189" s="1">
        <f t="shared" si="115"/>
        <v>1.6215755394842661</v>
      </c>
      <c r="AS189" s="1">
        <f t="shared" si="126"/>
        <v>7.4644625438458529</v>
      </c>
      <c r="AT189" s="1">
        <f t="shared" si="126"/>
        <v>7.4639701915845418</v>
      </c>
      <c r="AU189" s="1">
        <f t="shared" si="126"/>
        <v>7.462145160809488</v>
      </c>
      <c r="AV189" s="1">
        <f t="shared" si="126"/>
        <v>7.4554493577003065</v>
      </c>
      <c r="AW189" s="1">
        <f t="shared" si="126"/>
        <v>7.4317438720879228</v>
      </c>
      <c r="AX189" s="1">
        <f t="shared" si="126"/>
        <v>7.356300162005625</v>
      </c>
      <c r="AY189" s="1">
        <f t="shared" si="126"/>
        <v>7.1653755508103369</v>
      </c>
      <c r="AZ189" s="1">
        <f t="shared" si="116"/>
        <v>6.8096318887622926</v>
      </c>
    </row>
    <row r="190" spans="1:52" x14ac:dyDescent="0.2">
      <c r="A190" s="43" t="s">
        <v>117</v>
      </c>
      <c r="B190" s="35" t="s">
        <v>52</v>
      </c>
      <c r="C190" s="43">
        <v>49907.56</v>
      </c>
      <c r="D190" s="43" t="s">
        <v>38</v>
      </c>
      <c r="E190" s="1">
        <f t="shared" si="98"/>
        <v>23127.763662430159</v>
      </c>
      <c r="F190" s="45">
        <f t="shared" si="120"/>
        <v>23127.5</v>
      </c>
      <c r="G190" s="2">
        <f t="shared" si="123"/>
        <v>0.10783669999364065</v>
      </c>
      <c r="I190" s="42">
        <f t="shared" si="125"/>
        <v>0.10783669999364065</v>
      </c>
      <c r="M190" s="1">
        <f t="shared" si="100"/>
        <v>0.10308180865906197</v>
      </c>
      <c r="N190" s="37">
        <f t="shared" si="101"/>
        <v>34889.06</v>
      </c>
      <c r="O190" s="1">
        <f t="shared" si="102"/>
        <v>2.2608991603651435E-5</v>
      </c>
      <c r="Q190" s="117"/>
      <c r="R190" s="117"/>
      <c r="S190" s="117">
        <v>0.1</v>
      </c>
      <c r="T190" s="151"/>
      <c r="U190" s="117"/>
      <c r="V190" s="117"/>
      <c r="W190" s="117"/>
      <c r="X190" s="117"/>
      <c r="Y190" s="117"/>
      <c r="AE190" s="1">
        <f t="shared" si="103"/>
        <v>23127.5</v>
      </c>
      <c r="AF190" s="1">
        <f t="shared" si="104"/>
        <v>0.11023403513630095</v>
      </c>
      <c r="AG190" s="1">
        <f t="shared" si="105"/>
        <v>0.10068447351640167</v>
      </c>
      <c r="AH190" s="1">
        <f t="shared" si="106"/>
        <v>4.7548913345786814E-3</v>
      </c>
      <c r="AI190" s="1">
        <f t="shared" si="107"/>
        <v>-2.3973351426603007E-3</v>
      </c>
      <c r="AJ190" s="1">
        <f t="shared" si="108"/>
        <v>5.7472157862340853E-7</v>
      </c>
      <c r="AK190" s="1">
        <f t="shared" si="109"/>
        <v>4.7548913345786814E-3</v>
      </c>
      <c r="AL190" s="15">
        <f t="shared" si="118"/>
        <v>5.7472157862340844E-6</v>
      </c>
      <c r="AM190" s="1">
        <f t="shared" si="110"/>
        <v>7.152226477238976E-3</v>
      </c>
      <c r="AN190" s="1">
        <f t="shared" si="111"/>
        <v>0.56956907072493568</v>
      </c>
      <c r="AO190" s="1">
        <f t="shared" si="112"/>
        <v>0.8709611911855033</v>
      </c>
      <c r="AP190" s="1">
        <f t="shared" si="113"/>
        <v>0.56213017890084394</v>
      </c>
      <c r="AQ190" s="1">
        <f t="shared" si="114"/>
        <v>2.2242787543721692</v>
      </c>
      <c r="AR190" s="1">
        <f t="shared" si="115"/>
        <v>2.0252050862191981</v>
      </c>
      <c r="AS190" s="1">
        <f t="shared" si="126"/>
        <v>7.6774189810889215</v>
      </c>
      <c r="AT190" s="1">
        <f t="shared" si="126"/>
        <v>7.6774067149799343</v>
      </c>
      <c r="AU190" s="1">
        <f t="shared" si="126"/>
        <v>7.677308113154738</v>
      </c>
      <c r="AV190" s="1">
        <f t="shared" si="126"/>
        <v>7.6765174661847198</v>
      </c>
      <c r="AW190" s="1">
        <f t="shared" si="126"/>
        <v>7.6702993242150521</v>
      </c>
      <c r="AX190" s="1">
        <f t="shared" si="126"/>
        <v>7.6272000172116892</v>
      </c>
      <c r="AY190" s="1">
        <f t="shared" si="126"/>
        <v>7.4350404410433413</v>
      </c>
      <c r="AZ190" s="1">
        <f t="shared" si="116"/>
        <v>6.9804295943574388</v>
      </c>
    </row>
    <row r="191" spans="1:52" x14ac:dyDescent="0.2">
      <c r="A191" s="43" t="s">
        <v>117</v>
      </c>
      <c r="B191" s="35"/>
      <c r="C191" s="43">
        <v>49565.436000000002</v>
      </c>
      <c r="D191" s="43" t="s">
        <v>38</v>
      </c>
      <c r="E191" s="1">
        <f t="shared" si="98"/>
        <v>22291.265093204485</v>
      </c>
      <c r="F191" s="45">
        <f t="shared" si="120"/>
        <v>22291</v>
      </c>
      <c r="G191" s="2">
        <f t="shared" si="123"/>
        <v>0.10842187999514863</v>
      </c>
      <c r="I191" s="42">
        <f t="shared" si="125"/>
        <v>0.10842187999514863</v>
      </c>
      <c r="M191" s="1">
        <f t="shared" si="100"/>
        <v>9.6050654657946266E-2</v>
      </c>
      <c r="N191" s="37">
        <f t="shared" si="101"/>
        <v>34546.936000000002</v>
      </c>
      <c r="O191" s="1">
        <f t="shared" si="102"/>
        <v>1.5304721634383772E-4</v>
      </c>
      <c r="Q191" s="117"/>
      <c r="R191" s="117"/>
      <c r="S191" s="117">
        <v>0.1</v>
      </c>
      <c r="T191" s="151"/>
      <c r="U191" s="117"/>
      <c r="V191" s="117"/>
      <c r="W191" s="117"/>
      <c r="X191" s="117"/>
      <c r="Y191" s="117"/>
      <c r="AE191" s="1">
        <f t="shared" si="103"/>
        <v>22291</v>
      </c>
      <c r="AF191" s="1">
        <f t="shared" si="104"/>
        <v>0.10251808857233342</v>
      </c>
      <c r="AG191" s="1">
        <f t="shared" si="105"/>
        <v>0.10195444608076147</v>
      </c>
      <c r="AH191" s="1">
        <f t="shared" si="106"/>
        <v>1.2371225337202363E-2</v>
      </c>
      <c r="AI191" s="1">
        <f t="shared" si="107"/>
        <v>5.903791422815205E-3</v>
      </c>
      <c r="AJ191" s="1">
        <f t="shared" si="108"/>
        <v>3.4854753164106383E-6</v>
      </c>
      <c r="AK191" s="1">
        <f t="shared" si="109"/>
        <v>1.2371225337202363E-2</v>
      </c>
      <c r="AL191" s="15">
        <f t="shared" si="118"/>
        <v>3.4854753164106381E-5</v>
      </c>
      <c r="AM191" s="1">
        <f t="shared" si="110"/>
        <v>6.4674339143871631E-3</v>
      </c>
      <c r="AN191" s="1">
        <f t="shared" si="111"/>
        <v>0.67222856302957146</v>
      </c>
      <c r="AO191" s="1">
        <f t="shared" si="112"/>
        <v>0.9422583297862438</v>
      </c>
      <c r="AP191" s="1">
        <f t="shared" si="113"/>
        <v>0.62755637835498945</v>
      </c>
      <c r="AQ191" s="1">
        <f t="shared" si="114"/>
        <v>2.052122790626604</v>
      </c>
      <c r="AR191" s="1">
        <f t="shared" si="115"/>
        <v>1.650480245038253</v>
      </c>
      <c r="AS191" s="1">
        <f t="shared" ref="AS191:AY200" si="127">$AZ191+$AG$7*SIN(AT191)</f>
        <v>7.4808613512305913</v>
      </c>
      <c r="AT191" s="1">
        <f t="shared" si="127"/>
        <v>7.4804545022860918</v>
      </c>
      <c r="AU191" s="1">
        <f t="shared" si="127"/>
        <v>7.4788828528868532</v>
      </c>
      <c r="AV191" s="1">
        <f t="shared" si="127"/>
        <v>7.4728696030207633</v>
      </c>
      <c r="AW191" s="1">
        <f t="shared" si="127"/>
        <v>7.4506494548439175</v>
      </c>
      <c r="AX191" s="1">
        <f t="shared" si="127"/>
        <v>7.3769762418386478</v>
      </c>
      <c r="AY191" s="1">
        <f t="shared" si="127"/>
        <v>7.1847769241957611</v>
      </c>
      <c r="AZ191" s="1">
        <f t="shared" si="116"/>
        <v>6.8216826157681716</v>
      </c>
    </row>
    <row r="192" spans="1:52" x14ac:dyDescent="0.2">
      <c r="A192" s="43" t="s">
        <v>117</v>
      </c>
      <c r="B192" s="35" t="s">
        <v>52</v>
      </c>
      <c r="C192" s="43">
        <v>49612.266000000003</v>
      </c>
      <c r="D192" s="43" t="s">
        <v>38</v>
      </c>
      <c r="E192" s="1">
        <f t="shared" si="98"/>
        <v>22405.765180882754</v>
      </c>
      <c r="F192" s="45">
        <f t="shared" ref="F192:F223" si="128">ROUND(2*E192,0)/2-0.5</f>
        <v>22405.5</v>
      </c>
      <c r="G192" s="2">
        <f t="shared" si="123"/>
        <v>0.1084577400033595</v>
      </c>
      <c r="I192" s="42">
        <f t="shared" si="125"/>
        <v>0.1084577400033595</v>
      </c>
      <c r="M192" s="1">
        <f t="shared" si="100"/>
        <v>9.6999980615635306E-2</v>
      </c>
      <c r="N192" s="37">
        <f t="shared" si="101"/>
        <v>34593.766000000003</v>
      </c>
      <c r="O192" s="1">
        <f t="shared" si="102"/>
        <v>1.3128025018698197E-4</v>
      </c>
      <c r="Q192" s="117"/>
      <c r="R192" s="117"/>
      <c r="S192" s="117">
        <v>0.1</v>
      </c>
      <c r="T192" s="151"/>
      <c r="U192" s="117"/>
      <c r="V192" s="117"/>
      <c r="W192" s="117"/>
      <c r="X192" s="117"/>
      <c r="Y192" s="117"/>
      <c r="AE192" s="1">
        <f t="shared" si="103"/>
        <v>22405.5</v>
      </c>
      <c r="AF192" s="1">
        <f t="shared" si="104"/>
        <v>0.10358471694957795</v>
      </c>
      <c r="AG192" s="1">
        <f t="shared" si="105"/>
        <v>0.10187300366941686</v>
      </c>
      <c r="AH192" s="1">
        <f t="shared" si="106"/>
        <v>1.1457759387724198E-2</v>
      </c>
      <c r="AI192" s="1">
        <f t="shared" si="107"/>
        <v>4.8730230537815528E-3</v>
      </c>
      <c r="AJ192" s="1">
        <f t="shared" si="108"/>
        <v>2.3746353682686493E-6</v>
      </c>
      <c r="AK192" s="1">
        <f t="shared" si="109"/>
        <v>1.1457759387724198E-2</v>
      </c>
      <c r="AL192" s="15">
        <f t="shared" si="118"/>
        <v>2.374635368268649E-5</v>
      </c>
      <c r="AM192" s="1">
        <f t="shared" si="110"/>
        <v>6.5847363339426391E-3</v>
      </c>
      <c r="AN192" s="1">
        <f t="shared" si="111"/>
        <v>0.65526979788461825</v>
      </c>
      <c r="AO192" s="1">
        <f t="shared" si="112"/>
        <v>0.93279466003235867</v>
      </c>
      <c r="AP192" s="1">
        <f t="shared" si="113"/>
        <v>0.61840295168860437</v>
      </c>
      <c r="AQ192" s="1">
        <f t="shared" si="114"/>
        <v>2.0793431301584659</v>
      </c>
      <c r="AR192" s="1">
        <f t="shared" si="115"/>
        <v>1.7023336764370975</v>
      </c>
      <c r="AS192" s="1">
        <f t="shared" si="127"/>
        <v>7.5098256731835598</v>
      </c>
      <c r="AT192" s="1">
        <f t="shared" si="127"/>
        <v>7.5095428975495606</v>
      </c>
      <c r="AU192" s="1">
        <f t="shared" si="127"/>
        <v>7.508362018533437</v>
      </c>
      <c r="AV192" s="1">
        <f t="shared" si="127"/>
        <v>7.5034719085328545</v>
      </c>
      <c r="AW192" s="1">
        <f t="shared" si="127"/>
        <v>7.4838807294699459</v>
      </c>
      <c r="AX192" s="1">
        <f t="shared" si="127"/>
        <v>7.4136717218131505</v>
      </c>
      <c r="AY192" s="1">
        <f t="shared" si="127"/>
        <v>7.2196265290794033</v>
      </c>
      <c r="AZ192" s="1">
        <f t="shared" si="116"/>
        <v>6.8434118794244432</v>
      </c>
    </row>
    <row r="193" spans="1:52" x14ac:dyDescent="0.2">
      <c r="A193" s="43" t="s">
        <v>117</v>
      </c>
      <c r="B193" s="35" t="s">
        <v>52</v>
      </c>
      <c r="C193" s="43">
        <v>49623.309000000001</v>
      </c>
      <c r="D193" s="43" t="s">
        <v>38</v>
      </c>
      <c r="E193" s="1">
        <f t="shared" si="98"/>
        <v>22432.765489834939</v>
      </c>
      <c r="F193" s="45">
        <f t="shared" si="128"/>
        <v>22432.5</v>
      </c>
      <c r="G193" s="2">
        <f t="shared" si="123"/>
        <v>0.10858409999491414</v>
      </c>
      <c r="I193" s="42">
        <f t="shared" si="125"/>
        <v>0.10858409999491414</v>
      </c>
      <c r="M193" s="1">
        <f t="shared" si="100"/>
        <v>9.7224444426863316E-2</v>
      </c>
      <c r="N193" s="37">
        <f t="shared" si="101"/>
        <v>34604.809000000001</v>
      </c>
      <c r="O193" s="1">
        <f t="shared" si="102"/>
        <v>1.2904177462474812E-4</v>
      </c>
      <c r="Q193" s="117"/>
      <c r="R193" s="117"/>
      <c r="S193" s="117">
        <v>0.1</v>
      </c>
      <c r="T193" s="151"/>
      <c r="U193" s="117"/>
      <c r="V193" s="117"/>
      <c r="W193" s="117"/>
      <c r="X193" s="117"/>
      <c r="Y193" s="117"/>
      <c r="AE193" s="1">
        <f t="shared" si="103"/>
        <v>22432.5</v>
      </c>
      <c r="AF193" s="1">
        <f t="shared" si="104"/>
        <v>0.10383561575257039</v>
      </c>
      <c r="AG193" s="1">
        <f t="shared" si="105"/>
        <v>0.10197292866920707</v>
      </c>
      <c r="AH193" s="1">
        <f t="shared" si="106"/>
        <v>1.1359655568050825E-2</v>
      </c>
      <c r="AI193" s="1">
        <f t="shared" si="107"/>
        <v>4.7484842423437534E-3</v>
      </c>
      <c r="AJ193" s="1">
        <f t="shared" si="108"/>
        <v>2.2548102599786933E-6</v>
      </c>
      <c r="AK193" s="1">
        <f t="shared" si="109"/>
        <v>1.1359655568050825E-2</v>
      </c>
      <c r="AL193" s="15">
        <f t="shared" si="118"/>
        <v>2.2548102599786931E-5</v>
      </c>
      <c r="AM193" s="1">
        <f t="shared" si="110"/>
        <v>6.6111713257070654E-3</v>
      </c>
      <c r="AN193" s="1">
        <f t="shared" si="111"/>
        <v>0.65143108507173531</v>
      </c>
      <c r="AO193" s="1">
        <f t="shared" si="112"/>
        <v>0.93053552097086689</v>
      </c>
      <c r="AP193" s="1">
        <f t="shared" si="113"/>
        <v>0.61624738088970599</v>
      </c>
      <c r="AQ193" s="1">
        <f t="shared" si="114"/>
        <v>2.0855614096863486</v>
      </c>
      <c r="AR193" s="1">
        <f t="shared" si="115"/>
        <v>1.714517441932299</v>
      </c>
      <c r="AS193" s="1">
        <f t="shared" si="127"/>
        <v>7.5165471182776038</v>
      </c>
      <c r="AT193" s="1">
        <f t="shared" si="127"/>
        <v>7.516288613274293</v>
      </c>
      <c r="AU193" s="1">
        <f t="shared" si="127"/>
        <v>7.515188288519993</v>
      </c>
      <c r="AV193" s="1">
        <f t="shared" si="127"/>
        <v>7.5105426830006055</v>
      </c>
      <c r="AW193" s="1">
        <f t="shared" si="127"/>
        <v>7.4915589782001808</v>
      </c>
      <c r="AX193" s="1">
        <f t="shared" si="127"/>
        <v>7.4222139150583466</v>
      </c>
      <c r="AY193" s="1">
        <f t="shared" si="127"/>
        <v>7.22781868663417</v>
      </c>
      <c r="AZ193" s="1">
        <f t="shared" si="116"/>
        <v>6.8485358105922982</v>
      </c>
    </row>
    <row r="194" spans="1:52" x14ac:dyDescent="0.2">
      <c r="A194" s="43" t="s">
        <v>117</v>
      </c>
      <c r="B194" s="35"/>
      <c r="C194" s="43">
        <v>49866.457000000002</v>
      </c>
      <c r="D194" s="43" t="s">
        <v>38</v>
      </c>
      <c r="E194" s="1">
        <f t="shared" si="98"/>
        <v>23027.266179965089</v>
      </c>
      <c r="F194" s="45">
        <f t="shared" si="128"/>
        <v>23027</v>
      </c>
      <c r="G194" s="2">
        <f t="shared" si="123"/>
        <v>0.10886636000213912</v>
      </c>
      <c r="I194" s="42">
        <f t="shared" si="125"/>
        <v>0.10886636000213912</v>
      </c>
      <c r="M194" s="1">
        <f t="shared" si="100"/>
        <v>0.10222534264685447</v>
      </c>
      <c r="N194" s="37">
        <f t="shared" si="101"/>
        <v>34847.957000000002</v>
      </c>
      <c r="O194" s="1">
        <f t="shared" si="102"/>
        <v>4.4103111513191897E-5</v>
      </c>
      <c r="Q194" s="117"/>
      <c r="R194" s="117"/>
      <c r="S194" s="117">
        <v>0.1</v>
      </c>
      <c r="T194" s="151"/>
      <c r="U194" s="117"/>
      <c r="V194" s="117"/>
      <c r="W194" s="117"/>
      <c r="X194" s="117"/>
      <c r="Y194" s="117"/>
      <c r="AE194" s="1">
        <f t="shared" si="103"/>
        <v>23027</v>
      </c>
      <c r="AF194" s="1">
        <f t="shared" si="104"/>
        <v>0.1093142901852637</v>
      </c>
      <c r="AG194" s="1">
        <f t="shared" si="105"/>
        <v>0.10177741246372989</v>
      </c>
      <c r="AH194" s="1">
        <f t="shared" si="106"/>
        <v>6.641017355284648E-3</v>
      </c>
      <c r="AI194" s="1">
        <f t="shared" si="107"/>
        <v>-4.479301831245841E-4</v>
      </c>
      <c r="AJ194" s="1">
        <f t="shared" si="108"/>
        <v>2.0064144895402347E-8</v>
      </c>
      <c r="AK194" s="1">
        <f t="shared" si="109"/>
        <v>6.641017355284648E-3</v>
      </c>
      <c r="AL194" s="15">
        <f t="shared" si="118"/>
        <v>2.0064144895402344E-7</v>
      </c>
      <c r="AM194" s="1">
        <f t="shared" si="110"/>
        <v>7.0889475384092356E-3</v>
      </c>
      <c r="AN194" s="1">
        <f t="shared" si="111"/>
        <v>0.57968787608679206</v>
      </c>
      <c r="AO194" s="1">
        <f t="shared" si="112"/>
        <v>0.87960658588286722</v>
      </c>
      <c r="AP194" s="1">
        <f t="shared" si="113"/>
        <v>0.56973576454287855</v>
      </c>
      <c r="AQ194" s="1">
        <f t="shared" si="114"/>
        <v>2.2063993652796094</v>
      </c>
      <c r="AR194" s="1">
        <f t="shared" si="115"/>
        <v>1.9804094499328624</v>
      </c>
      <c r="AS194" s="1">
        <f t="shared" si="127"/>
        <v>7.6554443327862831</v>
      </c>
      <c r="AT194" s="1">
        <f t="shared" si="127"/>
        <v>7.6554228930285326</v>
      </c>
      <c r="AU194" s="1">
        <f t="shared" si="127"/>
        <v>7.6552694345987717</v>
      </c>
      <c r="AV194" s="1">
        <f t="shared" si="127"/>
        <v>7.6541744273419745</v>
      </c>
      <c r="AW194" s="1">
        <f t="shared" si="127"/>
        <v>7.6465264381473164</v>
      </c>
      <c r="AX194" s="1">
        <f t="shared" si="127"/>
        <v>7.5993492560224576</v>
      </c>
      <c r="AY194" s="1">
        <f t="shared" si="127"/>
        <v>7.4055342056884532</v>
      </c>
      <c r="AZ194" s="1">
        <f t="shared" si="116"/>
        <v>6.961357183899314</v>
      </c>
    </row>
    <row r="195" spans="1:52" x14ac:dyDescent="0.2">
      <c r="A195" s="43" t="s">
        <v>117</v>
      </c>
      <c r="B195" s="35" t="s">
        <v>52</v>
      </c>
      <c r="C195" s="43">
        <v>49840.485999999997</v>
      </c>
      <c r="D195" s="43" t="s">
        <v>38</v>
      </c>
      <c r="E195" s="1">
        <f t="shared" si="98"/>
        <v>22963.766675863171</v>
      </c>
      <c r="F195" s="45">
        <f t="shared" si="128"/>
        <v>22963.5</v>
      </c>
      <c r="G195" s="2">
        <f t="shared" si="123"/>
        <v>0.10906917999818688</v>
      </c>
      <c r="I195" s="42">
        <f t="shared" si="125"/>
        <v>0.10906917999818688</v>
      </c>
      <c r="M195" s="1">
        <f t="shared" si="100"/>
        <v>0.1016858423880545</v>
      </c>
      <c r="N195" s="37">
        <f t="shared" si="101"/>
        <v>34821.985999999997</v>
      </c>
      <c r="O195" s="1">
        <f t="shared" si="102"/>
        <v>5.4513674265195311E-5</v>
      </c>
      <c r="Q195" s="117"/>
      <c r="R195" s="117"/>
      <c r="S195" s="117">
        <v>0.1</v>
      </c>
      <c r="T195" s="151"/>
      <c r="U195" s="117"/>
      <c r="V195" s="117"/>
      <c r="W195" s="117"/>
      <c r="X195" s="117"/>
      <c r="Y195" s="117"/>
      <c r="AE195" s="1">
        <f t="shared" si="103"/>
        <v>22963.5</v>
      </c>
      <c r="AF195" s="1">
        <f t="shared" si="104"/>
        <v>0.10873241799827367</v>
      </c>
      <c r="AG195" s="1">
        <f t="shared" si="105"/>
        <v>0.10202260438796772</v>
      </c>
      <c r="AH195" s="1">
        <f t="shared" si="106"/>
        <v>7.3833376101323789E-3</v>
      </c>
      <c r="AI195" s="1">
        <f t="shared" si="107"/>
        <v>3.3676199991321265E-4</v>
      </c>
      <c r="AJ195" s="1">
        <f t="shared" si="108"/>
        <v>1.1340864458554665E-8</v>
      </c>
      <c r="AK195" s="1">
        <f t="shared" si="109"/>
        <v>7.3833376101323789E-3</v>
      </c>
      <c r="AL195" s="15">
        <f t="shared" si="118"/>
        <v>1.1340864458554664E-7</v>
      </c>
      <c r="AM195" s="1">
        <f t="shared" si="110"/>
        <v>7.046575610219161E-3</v>
      </c>
      <c r="AN195" s="1">
        <f t="shared" si="111"/>
        <v>0.58634239807278399</v>
      </c>
      <c r="AO195" s="1">
        <f t="shared" si="112"/>
        <v>0.88507956591921777</v>
      </c>
      <c r="AP195" s="1">
        <f t="shared" si="113"/>
        <v>0.57458551258756529</v>
      </c>
      <c r="AQ195" s="1">
        <f t="shared" si="114"/>
        <v>2.1947689829594559</v>
      </c>
      <c r="AR195" s="1">
        <f t="shared" si="115"/>
        <v>1.9521125150340637</v>
      </c>
      <c r="AS195" s="1">
        <f t="shared" si="127"/>
        <v>7.6413560198876267</v>
      </c>
      <c r="AT195" s="1">
        <f t="shared" si="127"/>
        <v>7.6413263122954849</v>
      </c>
      <c r="AU195" s="1">
        <f t="shared" si="127"/>
        <v>7.641127594100416</v>
      </c>
      <c r="AV195" s="1">
        <f t="shared" si="127"/>
        <v>7.6398030102922734</v>
      </c>
      <c r="AW195" s="1">
        <f t="shared" si="127"/>
        <v>7.6311718362082823</v>
      </c>
      <c r="AX195" s="1">
        <f t="shared" si="127"/>
        <v>7.5814385414231058</v>
      </c>
      <c r="AY195" s="1">
        <f t="shared" si="127"/>
        <v>7.3868074266815675</v>
      </c>
      <c r="AZ195" s="1">
        <f t="shared" si="116"/>
        <v>6.9493064568934342</v>
      </c>
    </row>
    <row r="196" spans="1:52" x14ac:dyDescent="0.2">
      <c r="A196" s="43" t="s">
        <v>117</v>
      </c>
      <c r="B196" s="35" t="s">
        <v>52</v>
      </c>
      <c r="C196" s="43">
        <v>49842.531000000003</v>
      </c>
      <c r="D196" s="43" t="s">
        <v>38</v>
      </c>
      <c r="E196" s="1">
        <f t="shared" si="98"/>
        <v>22968.766733076554</v>
      </c>
      <c r="F196" s="45">
        <f t="shared" si="128"/>
        <v>22968.5</v>
      </c>
      <c r="G196" s="2">
        <f t="shared" si="123"/>
        <v>0.10909258000174304</v>
      </c>
      <c r="I196" s="42">
        <f t="shared" si="125"/>
        <v>0.10909258000174304</v>
      </c>
      <c r="M196" s="1">
        <f t="shared" si="100"/>
        <v>0.10172827638210979</v>
      </c>
      <c r="N196" s="37">
        <f t="shared" si="101"/>
        <v>34824.031000000003</v>
      </c>
      <c r="O196" s="1">
        <f t="shared" si="102"/>
        <v>5.423296780214339E-5</v>
      </c>
      <c r="Q196" s="117"/>
      <c r="R196" s="117"/>
      <c r="S196" s="117">
        <v>0.1</v>
      </c>
      <c r="T196" s="151"/>
      <c r="U196" s="117"/>
      <c r="V196" s="117"/>
      <c r="W196" s="117"/>
      <c r="X196" s="117"/>
      <c r="Y196" s="117"/>
      <c r="AE196" s="1">
        <f t="shared" si="103"/>
        <v>22968.5</v>
      </c>
      <c r="AF196" s="1">
        <f t="shared" si="104"/>
        <v>0.10877825713241121</v>
      </c>
      <c r="AG196" s="1">
        <f t="shared" si="105"/>
        <v>0.10204259925144163</v>
      </c>
      <c r="AH196" s="1">
        <f t="shared" si="106"/>
        <v>7.3643036196332501E-3</v>
      </c>
      <c r="AI196" s="1">
        <f t="shared" si="107"/>
        <v>3.1432286933183451E-4</v>
      </c>
      <c r="AJ196" s="1">
        <f t="shared" si="108"/>
        <v>9.8798866184997522E-9</v>
      </c>
      <c r="AK196" s="1">
        <f t="shared" si="109"/>
        <v>7.3643036196332501E-3</v>
      </c>
      <c r="AL196" s="15">
        <f t="shared" si="118"/>
        <v>9.8798866184997515E-8</v>
      </c>
      <c r="AM196" s="1">
        <f t="shared" si="110"/>
        <v>7.0499807503014138E-3</v>
      </c>
      <c r="AN196" s="1">
        <f t="shared" si="111"/>
        <v>0.58581080582961598</v>
      </c>
      <c r="AO196" s="1">
        <f t="shared" si="112"/>
        <v>0.8846484300773686</v>
      </c>
      <c r="AP196" s="1">
        <f t="shared" si="113"/>
        <v>0.57420243324125519</v>
      </c>
      <c r="AQ196" s="1">
        <f t="shared" si="114"/>
        <v>2.1956944665652944</v>
      </c>
      <c r="AR196" s="1">
        <f t="shared" si="115"/>
        <v>1.9543406599447861</v>
      </c>
      <c r="AS196" s="1">
        <f t="shared" si="127"/>
        <v>7.6424712153917902</v>
      </c>
      <c r="AT196" s="1">
        <f t="shared" si="127"/>
        <v>7.6424422414010103</v>
      </c>
      <c r="AU196" s="1">
        <f t="shared" si="127"/>
        <v>7.642247422096589</v>
      </c>
      <c r="AV196" s="1">
        <f t="shared" si="127"/>
        <v>7.6409420262526417</v>
      </c>
      <c r="AW196" s="1">
        <f t="shared" si="127"/>
        <v>7.6323904770891584</v>
      </c>
      <c r="AX196" s="1">
        <f t="shared" si="127"/>
        <v>7.5828576381025261</v>
      </c>
      <c r="AY196" s="1">
        <f t="shared" si="127"/>
        <v>7.3882842932631281</v>
      </c>
      <c r="AZ196" s="1">
        <f t="shared" si="116"/>
        <v>6.9502553330356296</v>
      </c>
    </row>
    <row r="197" spans="1:52" x14ac:dyDescent="0.2">
      <c r="A197" s="43" t="s">
        <v>117</v>
      </c>
      <c r="B197" s="35" t="s">
        <v>52</v>
      </c>
      <c r="C197" s="43">
        <v>49587.317999999999</v>
      </c>
      <c r="D197" s="43" t="s">
        <v>38</v>
      </c>
      <c r="E197" s="1">
        <f t="shared" si="98"/>
        <v>22344.766927895402</v>
      </c>
      <c r="F197" s="45">
        <f t="shared" si="128"/>
        <v>22344.5</v>
      </c>
      <c r="G197" s="2">
        <f t="shared" si="123"/>
        <v>0.10917225999583025</v>
      </c>
      <c r="I197" s="42">
        <f t="shared" si="125"/>
        <v>0.10917225999583025</v>
      </c>
      <c r="M197" s="1">
        <f t="shared" si="100"/>
        <v>9.6493709133318187E-2</v>
      </c>
      <c r="N197" s="37">
        <f t="shared" si="101"/>
        <v>34568.817999999999</v>
      </c>
      <c r="O197" s="1">
        <f t="shared" si="102"/>
        <v>1.6074565197330527E-4</v>
      </c>
      <c r="Q197" s="117"/>
      <c r="R197" s="117"/>
      <c r="S197" s="117">
        <v>0.1</v>
      </c>
      <c r="T197" s="151"/>
      <c r="U197" s="117"/>
      <c r="V197" s="117"/>
      <c r="W197" s="117"/>
      <c r="X197" s="117"/>
      <c r="Y197" s="117"/>
      <c r="AE197" s="1">
        <f t="shared" si="103"/>
        <v>22344.5</v>
      </c>
      <c r="AF197" s="1">
        <f t="shared" si="104"/>
        <v>0.10301701701767625</v>
      </c>
      <c r="AG197" s="1">
        <f t="shared" si="105"/>
        <v>0.10264895211147218</v>
      </c>
      <c r="AH197" s="1">
        <f t="shared" si="106"/>
        <v>1.2678550862512059E-2</v>
      </c>
      <c r="AI197" s="1">
        <f t="shared" si="107"/>
        <v>6.1552429781539936E-3</v>
      </c>
      <c r="AJ197" s="1">
        <f t="shared" si="108"/>
        <v>3.7887016120114046E-6</v>
      </c>
      <c r="AK197" s="1">
        <f t="shared" si="109"/>
        <v>1.2678550862512059E-2</v>
      </c>
      <c r="AL197" s="15">
        <f t="shared" si="118"/>
        <v>3.7887016120114045E-5</v>
      </c>
      <c r="AM197" s="1">
        <f t="shared" si="110"/>
        <v>6.5233078843580693E-3</v>
      </c>
      <c r="AN197" s="1">
        <f t="shared" si="111"/>
        <v>0.66416423910537314</v>
      </c>
      <c r="AO197" s="1">
        <f t="shared" si="112"/>
        <v>0.93786204503089765</v>
      </c>
      <c r="AP197" s="1">
        <f t="shared" si="113"/>
        <v>0.62327799946092854</v>
      </c>
      <c r="AQ197" s="1">
        <f t="shared" si="114"/>
        <v>2.0650169232737485</v>
      </c>
      <c r="AR197" s="1">
        <f t="shared" si="115"/>
        <v>1.6747482342544877</v>
      </c>
      <c r="AS197" s="1">
        <f t="shared" si="127"/>
        <v>7.4944893746932868</v>
      </c>
      <c r="AT197" s="1">
        <f t="shared" si="127"/>
        <v>7.4941449937930269</v>
      </c>
      <c r="AU197" s="1">
        <f t="shared" si="127"/>
        <v>7.4927661352779831</v>
      </c>
      <c r="AV197" s="1">
        <f t="shared" si="127"/>
        <v>7.4872950214959557</v>
      </c>
      <c r="AW197" s="1">
        <f t="shared" si="127"/>
        <v>7.4663127614520484</v>
      </c>
      <c r="AX197" s="1">
        <f t="shared" si="127"/>
        <v>7.3942165607667283</v>
      </c>
      <c r="AY197" s="1">
        <f t="shared" si="127"/>
        <v>7.2010820801242517</v>
      </c>
      <c r="AZ197" s="1">
        <f t="shared" si="116"/>
        <v>6.8318355904896615</v>
      </c>
    </row>
    <row r="198" spans="1:52" x14ac:dyDescent="0.2">
      <c r="A198" s="43" t="s">
        <v>117</v>
      </c>
      <c r="B198" s="35" t="s">
        <v>52</v>
      </c>
      <c r="C198" s="43">
        <v>49939.463000000003</v>
      </c>
      <c r="D198" s="43" t="s">
        <v>38</v>
      </c>
      <c r="E198" s="1">
        <f t="shared" si="98"/>
        <v>23205.766999974476</v>
      </c>
      <c r="F198" s="45">
        <f t="shared" si="128"/>
        <v>23205.5</v>
      </c>
      <c r="G198" s="2">
        <f t="shared" si="123"/>
        <v>0.10920174000057159</v>
      </c>
      <c r="I198" s="42">
        <f t="shared" si="125"/>
        <v>0.10920174000057159</v>
      </c>
      <c r="M198" s="1">
        <f t="shared" si="100"/>
        <v>0.10374873439421856</v>
      </c>
      <c r="N198" s="37">
        <f t="shared" si="101"/>
        <v>34920.963000000003</v>
      </c>
      <c r="O198" s="1">
        <f t="shared" si="102"/>
        <v>2.973527014291762E-5</v>
      </c>
      <c r="Q198" s="117"/>
      <c r="R198" s="117"/>
      <c r="S198" s="117">
        <v>0.1</v>
      </c>
      <c r="T198" s="151"/>
      <c r="U198" s="117"/>
      <c r="V198" s="117"/>
      <c r="W198" s="117"/>
      <c r="X198" s="117"/>
      <c r="Y198" s="117"/>
      <c r="AE198" s="1">
        <f t="shared" si="103"/>
        <v>23205.5</v>
      </c>
      <c r="AF198" s="1">
        <f t="shared" si="104"/>
        <v>0.11094699236552295</v>
      </c>
      <c r="AG198" s="1">
        <f t="shared" si="105"/>
        <v>0.10200348202926719</v>
      </c>
      <c r="AH198" s="1">
        <f t="shared" si="106"/>
        <v>5.4530056063530341E-3</v>
      </c>
      <c r="AI198" s="1">
        <f t="shared" si="107"/>
        <v>-1.7452523649513635E-3</v>
      </c>
      <c r="AJ198" s="1">
        <f t="shared" si="108"/>
        <v>3.0459058173683274E-7</v>
      </c>
      <c r="AK198" s="1">
        <f t="shared" si="109"/>
        <v>5.4530056063530341E-3</v>
      </c>
      <c r="AL198" s="15">
        <f t="shared" si="118"/>
        <v>3.0459058173683274E-6</v>
      </c>
      <c r="AM198" s="1">
        <f t="shared" si="110"/>
        <v>7.1982579713043924E-3</v>
      </c>
      <c r="AN198" s="1">
        <f t="shared" si="111"/>
        <v>0.56204535287887547</v>
      </c>
      <c r="AO198" s="1">
        <f t="shared" si="112"/>
        <v>0.86427191617077448</v>
      </c>
      <c r="AP198" s="1">
        <f t="shared" si="113"/>
        <v>0.55628845932007387</v>
      </c>
      <c r="AQ198" s="1">
        <f t="shared" si="114"/>
        <v>2.237732758265619</v>
      </c>
      <c r="AR198" s="1">
        <f t="shared" si="115"/>
        <v>2.0599971041534872</v>
      </c>
      <c r="AS198" s="1">
        <f t="shared" si="127"/>
        <v>7.6942120901576523</v>
      </c>
      <c r="AT198" s="1">
        <f t="shared" si="127"/>
        <v>7.6942044644396681</v>
      </c>
      <c r="AU198" s="1">
        <f t="shared" si="127"/>
        <v>7.6941367794731512</v>
      </c>
      <c r="AV198" s="1">
        <f t="shared" si="127"/>
        <v>7.693537256538364</v>
      </c>
      <c r="AW198" s="1">
        <f t="shared" si="127"/>
        <v>7.6883208351875121</v>
      </c>
      <c r="AX198" s="1">
        <f t="shared" si="127"/>
        <v>7.6483967521847678</v>
      </c>
      <c r="AY198" s="1">
        <f t="shared" si="127"/>
        <v>7.45782702117687</v>
      </c>
      <c r="AZ198" s="1">
        <f t="shared" si="116"/>
        <v>6.9952320621756847</v>
      </c>
    </row>
    <row r="199" spans="1:52" x14ac:dyDescent="0.2">
      <c r="A199" s="43" t="s">
        <v>117</v>
      </c>
      <c r="B199" s="35"/>
      <c r="C199" s="43">
        <v>49900.404000000002</v>
      </c>
      <c r="D199" s="43" t="s">
        <v>38</v>
      </c>
      <c r="E199" s="1">
        <f t="shared" si="98"/>
        <v>23110.267129707008</v>
      </c>
      <c r="F199" s="45">
        <f t="shared" si="128"/>
        <v>23110</v>
      </c>
      <c r="G199" s="2">
        <f t="shared" si="123"/>
        <v>0.10925480000150856</v>
      </c>
      <c r="I199" s="42">
        <f t="shared" si="125"/>
        <v>0.10925480000150856</v>
      </c>
      <c r="M199" s="1">
        <f t="shared" si="100"/>
        <v>0.1029324426641904</v>
      </c>
      <c r="N199" s="37">
        <f t="shared" si="101"/>
        <v>34881.904000000002</v>
      </c>
      <c r="O199" s="1">
        <f t="shared" si="102"/>
        <v>3.9972202300740778E-5</v>
      </c>
      <c r="Q199" s="117"/>
      <c r="R199" s="117"/>
      <c r="S199" s="117">
        <v>0.1</v>
      </c>
      <c r="T199" s="151"/>
      <c r="U199" s="117">
        <v>1.5036884625131651E-10</v>
      </c>
      <c r="V199" s="117">
        <v>3.9275859734838874E-25</v>
      </c>
      <c r="W199" s="117">
        <v>1.3307859963237866E-28</v>
      </c>
      <c r="X199" s="117">
        <v>2.4351940860685048E-10</v>
      </c>
      <c r="Y199" s="117">
        <v>1.1043028358082036E-9</v>
      </c>
      <c r="Z199" s="1">
        <v>4.421568657383199E-5</v>
      </c>
      <c r="AA199" s="1">
        <v>2.824406070129459E-5</v>
      </c>
      <c r="AB199" s="1">
        <v>61.757823817573531</v>
      </c>
      <c r="AC199" s="1">
        <v>7.3103873253185386E-6</v>
      </c>
      <c r="AD199" s="1">
        <v>4.9684545772863559E-10</v>
      </c>
      <c r="AE199" s="1">
        <f t="shared" si="103"/>
        <v>23110</v>
      </c>
      <c r="AF199" s="1">
        <f t="shared" si="104"/>
        <v>0.11007397638009214</v>
      </c>
      <c r="AG199" s="1">
        <f t="shared" si="105"/>
        <v>0.10211326628560681</v>
      </c>
      <c r="AH199" s="1">
        <f t="shared" si="106"/>
        <v>6.3223573373181602E-3</v>
      </c>
      <c r="AI199" s="1">
        <f t="shared" si="107"/>
        <v>-8.1917637858358594E-4</v>
      </c>
      <c r="AJ199" s="1">
        <f t="shared" si="108"/>
        <v>6.7104993922931856E-8</v>
      </c>
      <c r="AK199" s="1">
        <f t="shared" si="109"/>
        <v>6.3223573373181602E-3</v>
      </c>
      <c r="AL199" s="15">
        <f t="shared" si="118"/>
        <v>6.7104993922931851E-7</v>
      </c>
      <c r="AM199" s="1">
        <f t="shared" si="110"/>
        <v>7.1415337159017409E-3</v>
      </c>
      <c r="AN199" s="1">
        <f t="shared" si="111"/>
        <v>0.57129588960692457</v>
      </c>
      <c r="AO199" s="1">
        <f t="shared" si="112"/>
        <v>0.87246471367965861</v>
      </c>
      <c r="AP199" s="1">
        <f t="shared" si="113"/>
        <v>0.56344823066522443</v>
      </c>
      <c r="AQ199" s="1">
        <f t="shared" si="114"/>
        <v>2.2212104340978311</v>
      </c>
      <c r="AR199" s="1">
        <f t="shared" si="115"/>
        <v>2.0174028716059378</v>
      </c>
      <c r="AS199" s="1">
        <f t="shared" si="127"/>
        <v>7.6736202929259907</v>
      </c>
      <c r="AT199" s="1">
        <f t="shared" si="127"/>
        <v>7.673606718877922</v>
      </c>
      <c r="AU199" s="1">
        <f t="shared" si="127"/>
        <v>7.6734998794490252</v>
      </c>
      <c r="AV199" s="1">
        <f t="shared" si="127"/>
        <v>7.672661135100272</v>
      </c>
      <c r="AW199" s="1">
        <f t="shared" si="127"/>
        <v>7.6662052472242488</v>
      </c>
      <c r="AX199" s="1">
        <f t="shared" si="127"/>
        <v>7.6223940919852451</v>
      </c>
      <c r="AY199" s="1">
        <f t="shared" si="127"/>
        <v>7.4299143235977976</v>
      </c>
      <c r="AZ199" s="1">
        <f t="shared" si="116"/>
        <v>6.9771085278597553</v>
      </c>
    </row>
    <row r="200" spans="1:52" x14ac:dyDescent="0.2">
      <c r="A200" s="43" t="s">
        <v>117</v>
      </c>
      <c r="B200" s="35"/>
      <c r="C200" s="43">
        <v>49576.480000000003</v>
      </c>
      <c r="D200" s="43" t="s">
        <v>38</v>
      </c>
      <c r="E200" s="1">
        <f t="shared" si="98"/>
        <v>22318.267847172432</v>
      </c>
      <c r="F200" s="45">
        <f t="shared" si="128"/>
        <v>22318</v>
      </c>
      <c r="G200" s="2">
        <f t="shared" si="123"/>
        <v>0.10954823999782093</v>
      </c>
      <c r="I200" s="42">
        <f t="shared" si="125"/>
        <v>0.10954823999782093</v>
      </c>
      <c r="M200" s="1">
        <f t="shared" si="100"/>
        <v>9.6274138885739602E-2</v>
      </c>
      <c r="N200" s="37">
        <f t="shared" si="101"/>
        <v>34557.980000000003</v>
      </c>
      <c r="O200" s="1">
        <f t="shared" si="102"/>
        <v>1.7620176033375872E-4</v>
      </c>
      <c r="Q200" s="117"/>
      <c r="R200" s="117"/>
      <c r="S200" s="117">
        <v>0.1</v>
      </c>
      <c r="T200" s="151"/>
      <c r="U200" s="117"/>
      <c r="V200" s="117"/>
      <c r="W200" s="117"/>
      <c r="X200" s="117"/>
      <c r="Y200" s="117"/>
      <c r="AE200" s="1">
        <f t="shared" si="103"/>
        <v>22318</v>
      </c>
      <c r="AF200" s="1">
        <f t="shared" si="104"/>
        <v>0.10277000817102855</v>
      </c>
      <c r="AG200" s="1">
        <f t="shared" si="105"/>
        <v>0.10305237071253198</v>
      </c>
      <c r="AH200" s="1">
        <f t="shared" si="106"/>
        <v>1.3274101112081327E-2</v>
      </c>
      <c r="AI200" s="1">
        <f t="shared" si="107"/>
        <v>6.7782318267923802E-3</v>
      </c>
      <c r="AJ200" s="1">
        <f t="shared" si="108"/>
        <v>4.5944426697741171E-6</v>
      </c>
      <c r="AK200" s="1">
        <f t="shared" si="109"/>
        <v>1.3274101112081327E-2</v>
      </c>
      <c r="AL200" s="15">
        <f t="shared" si="118"/>
        <v>4.5944426697741166E-5</v>
      </c>
      <c r="AM200" s="1">
        <f t="shared" si="110"/>
        <v>6.4958692852889527E-3</v>
      </c>
      <c r="AN200" s="1">
        <f t="shared" si="111"/>
        <v>0.66812717195757032</v>
      </c>
      <c r="AO200" s="1">
        <f t="shared" si="112"/>
        <v>0.94004573765963673</v>
      </c>
      <c r="AP200" s="1">
        <f t="shared" si="113"/>
        <v>0.62539711297287748</v>
      </c>
      <c r="AQ200" s="1">
        <f t="shared" si="114"/>
        <v>2.0586695243268904</v>
      </c>
      <c r="AR200" s="1">
        <f t="shared" si="115"/>
        <v>1.6627368029435721</v>
      </c>
      <c r="AS200" s="1">
        <f t="shared" si="127"/>
        <v>7.4877601475784896</v>
      </c>
      <c r="AT200" s="1">
        <f t="shared" si="127"/>
        <v>7.4873858625123599</v>
      </c>
      <c r="AU200" s="1">
        <f t="shared" si="127"/>
        <v>7.4859138108134555</v>
      </c>
      <c r="AV200" s="1">
        <f t="shared" si="127"/>
        <v>7.4801779530747972</v>
      </c>
      <c r="AW200" s="1">
        <f t="shared" si="127"/>
        <v>7.4585843607414839</v>
      </c>
      <c r="AX200" s="1">
        <f t="shared" si="127"/>
        <v>7.3856975848116875</v>
      </c>
      <c r="AY200" s="1">
        <f t="shared" si="127"/>
        <v>7.1930104124775784</v>
      </c>
      <c r="AZ200" s="1">
        <f t="shared" si="116"/>
        <v>6.8268065469360266</v>
      </c>
    </row>
    <row r="201" spans="1:52" x14ac:dyDescent="0.2">
      <c r="A201" s="43" t="s">
        <v>117</v>
      </c>
      <c r="B201" s="35"/>
      <c r="C201" s="43">
        <v>50189.563999999998</v>
      </c>
      <c r="D201" s="43" t="s">
        <v>38</v>
      </c>
      <c r="E201" s="1">
        <f t="shared" si="98"/>
        <v>23817.267884630062</v>
      </c>
      <c r="F201" s="45">
        <f t="shared" si="128"/>
        <v>23817</v>
      </c>
      <c r="G201" s="2">
        <f t="shared" si="123"/>
        <v>0.10956355999223888</v>
      </c>
      <c r="I201" s="42">
        <f t="shared" si="125"/>
        <v>0.10956355999223888</v>
      </c>
      <c r="M201" s="1">
        <f t="shared" si="100"/>
        <v>0.10904406060602301</v>
      </c>
      <c r="N201" s="37">
        <f t="shared" si="101"/>
        <v>35171.063999999998</v>
      </c>
      <c r="O201" s="1">
        <f t="shared" si="102"/>
        <v>2.6987961227866717E-7</v>
      </c>
      <c r="Q201" s="117"/>
      <c r="R201" s="117"/>
      <c r="S201" s="117">
        <v>0.1</v>
      </c>
      <c r="T201" s="151"/>
      <c r="U201" s="117"/>
      <c r="V201" s="117"/>
      <c r="W201" s="117"/>
      <c r="X201" s="117"/>
      <c r="Y201" s="117"/>
      <c r="AE201" s="1">
        <f t="shared" si="103"/>
        <v>23817</v>
      </c>
      <c r="AF201" s="1">
        <f t="shared" si="104"/>
        <v>0.11651972557566333</v>
      </c>
      <c r="AG201" s="1">
        <f t="shared" si="105"/>
        <v>0.10208789502259856</v>
      </c>
      <c r="AH201" s="1">
        <f t="shared" si="106"/>
        <v>5.1949938621587144E-4</v>
      </c>
      <c r="AI201" s="1">
        <f t="shared" si="107"/>
        <v>-6.9561655834244479E-3</v>
      </c>
      <c r="AJ201" s="1">
        <f t="shared" si="108"/>
        <v>4.8388239624018786E-6</v>
      </c>
      <c r="AK201" s="1">
        <f t="shared" si="109"/>
        <v>5.1949938621587144E-4</v>
      </c>
      <c r="AL201" s="15">
        <f t="shared" si="118"/>
        <v>4.8388239624018786E-5</v>
      </c>
      <c r="AM201" s="1">
        <f t="shared" si="110"/>
        <v>7.4756649696403211E-3</v>
      </c>
      <c r="AN201" s="1">
        <f t="shared" si="111"/>
        <v>0.51146135020891381</v>
      </c>
      <c r="AO201" s="1">
        <f t="shared" si="112"/>
        <v>0.81289713822775644</v>
      </c>
      <c r="AP201" s="1">
        <f t="shared" si="113"/>
        <v>0.51243644539395572</v>
      </c>
      <c r="AQ201" s="1">
        <f t="shared" si="114"/>
        <v>2.3323245090623472</v>
      </c>
      <c r="AR201" s="1">
        <f t="shared" si="115"/>
        <v>2.3349951563718983</v>
      </c>
      <c r="AS201" s="1">
        <f t="shared" ref="AS201:AY210" si="129">$AZ201+$AG$7*SIN(AT201)</f>
        <v>7.8188404735539576</v>
      </c>
      <c r="AT201" s="1">
        <f t="shared" si="129"/>
        <v>7.8188404657210384</v>
      </c>
      <c r="AU201" s="1">
        <f t="shared" si="129"/>
        <v>7.818840150828116</v>
      </c>
      <c r="AV201" s="1">
        <f t="shared" si="129"/>
        <v>7.8188274940833828</v>
      </c>
      <c r="AW201" s="1">
        <f t="shared" si="129"/>
        <v>7.8183224886949949</v>
      </c>
      <c r="AX201" s="1">
        <f t="shared" si="129"/>
        <v>7.8020333932134411</v>
      </c>
      <c r="AY201" s="1">
        <f t="shared" si="129"/>
        <v>7.6328220172563599</v>
      </c>
      <c r="AZ201" s="1">
        <f t="shared" si="116"/>
        <v>7.1112796143661647</v>
      </c>
    </row>
    <row r="202" spans="1:52" x14ac:dyDescent="0.2">
      <c r="A202" s="43" t="s">
        <v>117</v>
      </c>
      <c r="B202" s="35"/>
      <c r="C202" s="43">
        <v>49906.54</v>
      </c>
      <c r="D202" s="43" t="s">
        <v>38</v>
      </c>
      <c r="E202" s="1">
        <f t="shared" si="98"/>
        <v>23125.269746362865</v>
      </c>
      <c r="F202" s="45">
        <f t="shared" si="128"/>
        <v>23125</v>
      </c>
      <c r="G202" s="2">
        <f t="shared" si="123"/>
        <v>0.11032499999419088</v>
      </c>
      <c r="I202" s="42">
        <f t="shared" si="125"/>
        <v>0.11032499999419088</v>
      </c>
      <c r="M202" s="1">
        <f t="shared" si="100"/>
        <v>0.10306046471860444</v>
      </c>
      <c r="N202" s="37">
        <f t="shared" si="101"/>
        <v>34888.04</v>
      </c>
      <c r="O202" s="1">
        <f t="shared" si="102"/>
        <v>5.2773472770239628E-5</v>
      </c>
      <c r="Q202" s="117"/>
      <c r="R202" s="117"/>
      <c r="S202" s="117">
        <v>0.1</v>
      </c>
      <c r="T202" s="151"/>
      <c r="U202" s="117"/>
      <c r="V202" s="117"/>
      <c r="W202" s="117"/>
      <c r="X202" s="117"/>
      <c r="Y202" s="117"/>
      <c r="AE202" s="1">
        <f t="shared" si="103"/>
        <v>23125</v>
      </c>
      <c r="AF202" s="1">
        <f t="shared" si="104"/>
        <v>0.11021117195071328</v>
      </c>
      <c r="AG202" s="1">
        <f t="shared" si="105"/>
        <v>0.10317429276208204</v>
      </c>
      <c r="AH202" s="1">
        <f t="shared" si="106"/>
        <v>7.2645352755864312E-3</v>
      </c>
      <c r="AI202" s="1">
        <f t="shared" si="107"/>
        <v>1.138280434775929E-4</v>
      </c>
      <c r="AJ202" s="1">
        <f t="shared" si="108"/>
        <v>1.295682348193678E-9</v>
      </c>
      <c r="AK202" s="1">
        <f t="shared" si="109"/>
        <v>7.2645352755864312E-3</v>
      </c>
      <c r="AL202" s="15">
        <f t="shared" si="118"/>
        <v>1.2956823481936779E-8</v>
      </c>
      <c r="AM202" s="1">
        <f t="shared" si="110"/>
        <v>7.1507072321088426E-3</v>
      </c>
      <c r="AN202" s="1">
        <f t="shared" si="111"/>
        <v>0.56981487207329518</v>
      </c>
      <c r="AO202" s="1">
        <f t="shared" si="112"/>
        <v>0.87117592424914148</v>
      </c>
      <c r="AP202" s="1">
        <f t="shared" si="113"/>
        <v>0.56231830720542519</v>
      </c>
      <c r="AQ202" s="1">
        <f t="shared" si="114"/>
        <v>2.2238415598764116</v>
      </c>
      <c r="AR202" s="1">
        <f t="shared" si="115"/>
        <v>2.0240904155075619</v>
      </c>
      <c r="AS202" s="1">
        <f t="shared" si="129"/>
        <v>7.6768770161272499</v>
      </c>
      <c r="AT202" s="1">
        <f t="shared" si="129"/>
        <v>7.6768645697832625</v>
      </c>
      <c r="AU202" s="1">
        <f t="shared" si="129"/>
        <v>7.6767648224164962</v>
      </c>
      <c r="AV202" s="1">
        <f t="shared" si="129"/>
        <v>7.6759674257305885</v>
      </c>
      <c r="AW202" s="1">
        <f t="shared" si="129"/>
        <v>7.669715611306942</v>
      </c>
      <c r="AX202" s="1">
        <f t="shared" si="129"/>
        <v>7.6265145845088647</v>
      </c>
      <c r="AY202" s="1">
        <f t="shared" si="129"/>
        <v>7.4343084450741816</v>
      </c>
      <c r="AZ202" s="1">
        <f t="shared" si="116"/>
        <v>6.9799551562863416</v>
      </c>
    </row>
    <row r="203" spans="1:52" x14ac:dyDescent="0.2">
      <c r="A203" s="43" t="s">
        <v>117</v>
      </c>
      <c r="B203" s="35"/>
      <c r="C203" s="43">
        <v>49558.485000000001</v>
      </c>
      <c r="D203" s="43" t="s">
        <v>38</v>
      </c>
      <c r="E203" s="1">
        <f t="shared" si="98"/>
        <v>22274.269788710535</v>
      </c>
      <c r="F203" s="45">
        <f t="shared" si="128"/>
        <v>22274</v>
      </c>
      <c r="G203" s="2">
        <f t="shared" si="123"/>
        <v>0.11034231999656186</v>
      </c>
      <c r="I203" s="42">
        <f t="shared" si="125"/>
        <v>0.11034231999656186</v>
      </c>
      <c r="M203" s="1">
        <f t="shared" si="100"/>
        <v>9.5910060873312539E-2</v>
      </c>
      <c r="N203" s="37">
        <f t="shared" si="101"/>
        <v>34539.985000000001</v>
      </c>
      <c r="O203" s="1">
        <f t="shared" si="102"/>
        <v>2.0829010340061313E-4</v>
      </c>
      <c r="Q203" s="117"/>
      <c r="R203" s="117"/>
      <c r="S203" s="117">
        <v>0.1</v>
      </c>
      <c r="T203" s="151"/>
      <c r="U203" s="117"/>
      <c r="V203" s="117"/>
      <c r="W203" s="117"/>
      <c r="X203" s="117"/>
      <c r="Y203" s="117"/>
      <c r="AE203" s="1">
        <f t="shared" si="103"/>
        <v>22274</v>
      </c>
      <c r="AF203" s="1">
        <f t="shared" si="104"/>
        <v>0.10235933957846743</v>
      </c>
      <c r="AG203" s="1">
        <f t="shared" si="105"/>
        <v>0.10389304129140696</v>
      </c>
      <c r="AH203" s="1">
        <f t="shared" si="106"/>
        <v>1.4432259123249316E-2</v>
      </c>
      <c r="AI203" s="1">
        <f t="shared" si="107"/>
        <v>7.9829804180944208E-3</v>
      </c>
      <c r="AJ203" s="1">
        <f t="shared" si="108"/>
        <v>6.3727976355678977E-6</v>
      </c>
      <c r="AK203" s="1">
        <f t="shared" si="109"/>
        <v>1.4432259123249316E-2</v>
      </c>
      <c r="AL203" s="15">
        <f t="shared" si="118"/>
        <v>6.3727976355678972E-5</v>
      </c>
      <c r="AM203" s="1">
        <f t="shared" si="110"/>
        <v>6.4492787051548903E-3</v>
      </c>
      <c r="AN203" s="1">
        <f t="shared" si="111"/>
        <v>0.67484457378758345</v>
      </c>
      <c r="AO203" s="1">
        <f t="shared" si="112"/>
        <v>0.94364464280303517</v>
      </c>
      <c r="AP203" s="1">
        <f t="shared" si="113"/>
        <v>0.62891579063680059</v>
      </c>
      <c r="AQ203" s="1">
        <f t="shared" si="114"/>
        <v>2.0479587398142045</v>
      </c>
      <c r="AR203" s="1">
        <f t="shared" si="115"/>
        <v>1.6427531471559067</v>
      </c>
      <c r="AS203" s="1">
        <f t="shared" si="129"/>
        <v>7.4764952650665055</v>
      </c>
      <c r="AT203" s="1">
        <f t="shared" si="129"/>
        <v>7.4760667825819036</v>
      </c>
      <c r="AU203" s="1">
        <f t="shared" si="129"/>
        <v>7.4744299652475155</v>
      </c>
      <c r="AV203" s="1">
        <f t="shared" si="129"/>
        <v>7.4682381170801815</v>
      </c>
      <c r="AW203" s="1">
        <f t="shared" si="129"/>
        <v>7.4456217853849456</v>
      </c>
      <c r="AX203" s="1">
        <f t="shared" si="129"/>
        <v>7.3714635337187762</v>
      </c>
      <c r="AY203" s="1">
        <f t="shared" si="129"/>
        <v>7.1795879801582334</v>
      </c>
      <c r="AZ203" s="1">
        <f t="shared" si="116"/>
        <v>6.8184564368847083</v>
      </c>
    </row>
    <row r="204" spans="1:52" x14ac:dyDescent="0.2">
      <c r="A204" s="43" t="s">
        <v>117</v>
      </c>
      <c r="B204" s="35" t="s">
        <v>52</v>
      </c>
      <c r="C204" s="43">
        <v>49896.52</v>
      </c>
      <c r="D204" s="43" t="s">
        <v>38</v>
      </c>
      <c r="E204" s="1">
        <f t="shared" si="98"/>
        <v>23100.770688525223</v>
      </c>
      <c r="F204" s="45">
        <f t="shared" si="128"/>
        <v>23100.5</v>
      </c>
      <c r="G204" s="2">
        <f t="shared" si="123"/>
        <v>0.11071033999178326</v>
      </c>
      <c r="I204" s="42">
        <f t="shared" si="125"/>
        <v>0.11071033999178326</v>
      </c>
      <c r="M204" s="1">
        <f t="shared" si="100"/>
        <v>0.10285139890471515</v>
      </c>
      <c r="N204" s="37">
        <f t="shared" si="101"/>
        <v>34878.019999999997</v>
      </c>
      <c r="O204" s="1">
        <f t="shared" si="102"/>
        <v>6.1762955010007296E-5</v>
      </c>
      <c r="Q204" s="117"/>
      <c r="R204" s="117"/>
      <c r="S204" s="117">
        <v>0.1</v>
      </c>
      <c r="T204" s="151"/>
      <c r="U204" s="117"/>
      <c r="V204" s="117"/>
      <c r="W204" s="117"/>
      <c r="X204" s="117"/>
      <c r="Y204" s="117"/>
      <c r="AE204" s="1">
        <f t="shared" si="103"/>
        <v>23100.5</v>
      </c>
      <c r="AF204" s="1">
        <f t="shared" si="104"/>
        <v>0.10998707105202229</v>
      </c>
      <c r="AG204" s="1">
        <f t="shared" si="105"/>
        <v>0.10357466784447611</v>
      </c>
      <c r="AH204" s="1">
        <f t="shared" si="106"/>
        <v>7.8589410870681109E-3</v>
      </c>
      <c r="AI204" s="1">
        <f t="shared" si="107"/>
        <v>7.2326893976096263E-4</v>
      </c>
      <c r="AJ204" s="1">
        <f t="shared" si="108"/>
        <v>5.23117959222947E-8</v>
      </c>
      <c r="AK204" s="1">
        <f t="shared" si="109"/>
        <v>7.8589410870681109E-3</v>
      </c>
      <c r="AL204" s="15">
        <f t="shared" si="118"/>
        <v>5.2311795922294696E-7</v>
      </c>
      <c r="AM204" s="1">
        <f t="shared" si="110"/>
        <v>7.1356721473071474E-3</v>
      </c>
      <c r="AN204" s="1">
        <f t="shared" si="111"/>
        <v>0.57223940793531658</v>
      </c>
      <c r="AO204" s="1">
        <f t="shared" si="112"/>
        <v>0.87328128223635149</v>
      </c>
      <c r="AP204" s="1">
        <f t="shared" si="113"/>
        <v>0.56416486844198455</v>
      </c>
      <c r="AQ204" s="1">
        <f t="shared" si="114"/>
        <v>2.219536955652178</v>
      </c>
      <c r="AR204" s="1">
        <f t="shared" si="115"/>
        <v>2.0131678233589105</v>
      </c>
      <c r="AS204" s="1">
        <f t="shared" si="129"/>
        <v>7.6715533079012017</v>
      </c>
      <c r="AT204" s="1">
        <f t="shared" si="129"/>
        <v>7.6715389771936486</v>
      </c>
      <c r="AU204" s="1">
        <f t="shared" si="129"/>
        <v>7.6714274476469875</v>
      </c>
      <c r="AV204" s="1">
        <f t="shared" si="129"/>
        <v>7.6705617544474149</v>
      </c>
      <c r="AW204" s="1">
        <f t="shared" si="129"/>
        <v>7.6639748140341091</v>
      </c>
      <c r="AX204" s="1">
        <f t="shared" si="129"/>
        <v>7.6197774443950532</v>
      </c>
      <c r="AY204" s="1">
        <f t="shared" si="129"/>
        <v>7.4271294814022166</v>
      </c>
      <c r="AZ204" s="1">
        <f t="shared" si="116"/>
        <v>6.9753056631895847</v>
      </c>
    </row>
    <row r="205" spans="1:52" x14ac:dyDescent="0.2">
      <c r="A205" s="43" t="s">
        <v>117</v>
      </c>
      <c r="B205" s="35" t="s">
        <v>52</v>
      </c>
      <c r="C205" s="43">
        <v>49562.370999999999</v>
      </c>
      <c r="D205" s="43" t="s">
        <v>38</v>
      </c>
      <c r="E205" s="1">
        <f t="shared" si="98"/>
        <v>22283.771119923807</v>
      </c>
      <c r="F205" s="45">
        <f t="shared" si="128"/>
        <v>22283.5</v>
      </c>
      <c r="G205" s="2">
        <f t="shared" si="123"/>
        <v>0.11088677999214269</v>
      </c>
      <c r="I205" s="42">
        <f t="shared" si="125"/>
        <v>0.11088677999214269</v>
      </c>
      <c r="M205" s="1">
        <f t="shared" si="100"/>
        <v>9.5988616699993604E-2</v>
      </c>
      <c r="N205" s="37">
        <f t="shared" si="101"/>
        <v>34543.870999999999</v>
      </c>
      <c r="O205" s="1">
        <f t="shared" si="102"/>
        <v>2.2195526947953856E-4</v>
      </c>
      <c r="Q205" s="117"/>
      <c r="R205" s="117"/>
      <c r="S205" s="117">
        <v>0.1</v>
      </c>
      <c r="T205" s="151"/>
      <c r="U205" s="117">
        <v>2.933311724544834E-11</v>
      </c>
      <c r="V205" s="117">
        <v>2.1973788365307052E-21</v>
      </c>
      <c r="W205" s="117">
        <v>1.4548144878089689E-29</v>
      </c>
      <c r="X205" s="117">
        <v>9.8091543925451745E-10</v>
      </c>
      <c r="Y205" s="117">
        <v>1.7494887522136937E-6</v>
      </c>
      <c r="Z205" s="1">
        <v>9.7443251720485258E-5</v>
      </c>
      <c r="AA205" s="1">
        <v>1.7077025616502625E-4</v>
      </c>
      <c r="AB205" s="1">
        <v>120.16542657662653</v>
      </c>
      <c r="AC205" s="1">
        <v>2.9446818368033708E-5</v>
      </c>
      <c r="AD205" s="1">
        <v>1.9287371408557533E-9</v>
      </c>
      <c r="AE205" s="1">
        <f t="shared" si="103"/>
        <v>22283.5</v>
      </c>
      <c r="AF205" s="1">
        <f t="shared" si="104"/>
        <v>0.1024480650756623</v>
      </c>
      <c r="AG205" s="1">
        <f t="shared" si="105"/>
        <v>0.104427331616474</v>
      </c>
      <c r="AH205" s="1">
        <f t="shared" si="106"/>
        <v>1.4898163292149089E-2</v>
      </c>
      <c r="AI205" s="1">
        <f t="shared" si="107"/>
        <v>8.4387149164803915E-3</v>
      </c>
      <c r="AJ205" s="1">
        <f t="shared" si="108"/>
        <v>7.1211909441628665E-6</v>
      </c>
      <c r="AK205" s="1">
        <f t="shared" si="109"/>
        <v>1.4898163292149089E-2</v>
      </c>
      <c r="AL205" s="15">
        <f t="shared" si="118"/>
        <v>7.121190944162866E-5</v>
      </c>
      <c r="AM205" s="1">
        <f t="shared" si="110"/>
        <v>6.459448375668698E-3</v>
      </c>
      <c r="AN205" s="1">
        <f t="shared" si="111"/>
        <v>0.67337944778051573</v>
      </c>
      <c r="AO205" s="1">
        <f t="shared" si="112"/>
        <v>0.94287060688475122</v>
      </c>
      <c r="AP205" s="1">
        <f t="shared" si="113"/>
        <v>0.62815614123841013</v>
      </c>
      <c r="AQ205" s="1">
        <f t="shared" si="114"/>
        <v>2.0502897525534207</v>
      </c>
      <c r="AR205" s="1">
        <f t="shared" si="115"/>
        <v>1.6470722045827113</v>
      </c>
      <c r="AS205" s="1">
        <f t="shared" si="129"/>
        <v>7.4789372864328696</v>
      </c>
      <c r="AT205" s="1">
        <f t="shared" si="129"/>
        <v>7.4785210030815481</v>
      </c>
      <c r="AU205" s="1">
        <f t="shared" si="129"/>
        <v>7.4769208396811484</v>
      </c>
      <c r="AV205" s="1">
        <f t="shared" si="129"/>
        <v>7.4708291710711903</v>
      </c>
      <c r="AW205" s="1">
        <f t="shared" si="129"/>
        <v>7.4484343859226207</v>
      </c>
      <c r="AX205" s="1">
        <f t="shared" si="129"/>
        <v>7.3745462088095959</v>
      </c>
      <c r="AY205" s="1">
        <f t="shared" si="129"/>
        <v>7.1824881488277379</v>
      </c>
      <c r="AZ205" s="1">
        <f t="shared" si="116"/>
        <v>6.8202593015548789</v>
      </c>
    </row>
    <row r="206" spans="1:52" x14ac:dyDescent="0.2">
      <c r="A206" s="22" t="s">
        <v>119</v>
      </c>
      <c r="B206" s="22" t="s">
        <v>54</v>
      </c>
      <c r="C206" s="24">
        <v>49929.444300000003</v>
      </c>
      <c r="D206" s="24" t="s">
        <v>38</v>
      </c>
      <c r="E206" s="1">
        <f t="shared" si="98"/>
        <v>23181.271120657322</v>
      </c>
      <c r="F206" s="45">
        <f t="shared" si="128"/>
        <v>23181</v>
      </c>
      <c r="G206" s="2">
        <f t="shared" si="123"/>
        <v>0.110887080001703</v>
      </c>
      <c r="I206" s="1">
        <f>+G206</f>
        <v>0.110887080001703</v>
      </c>
      <c r="M206" s="1">
        <f t="shared" si="100"/>
        <v>0.10353904364633959</v>
      </c>
      <c r="N206" s="37">
        <f t="shared" si="101"/>
        <v>34910.944300000003</v>
      </c>
      <c r="O206" s="1">
        <f t="shared" si="102"/>
        <v>5.399363827974235E-5</v>
      </c>
      <c r="Q206" s="117"/>
      <c r="R206" s="117"/>
      <c r="S206" s="117">
        <v>0.1</v>
      </c>
      <c r="T206" s="151"/>
      <c r="U206" s="117"/>
      <c r="V206" s="117"/>
      <c r="W206" s="117"/>
      <c r="X206" s="117"/>
      <c r="Y206" s="117"/>
      <c r="AE206" s="1">
        <f t="shared" si="103"/>
        <v>23181</v>
      </c>
      <c r="AF206" s="1">
        <f t="shared" si="104"/>
        <v>0.1107231264215963</v>
      </c>
      <c r="AG206" s="1">
        <f t="shared" si="105"/>
        <v>0.10370299722644628</v>
      </c>
      <c r="AH206" s="1">
        <f t="shared" si="106"/>
        <v>7.3480363553634076E-3</v>
      </c>
      <c r="AI206" s="1">
        <f t="shared" si="107"/>
        <v>1.6395358010669325E-4</v>
      </c>
      <c r="AJ206" s="1">
        <f t="shared" si="108"/>
        <v>2.6880776429801881E-9</v>
      </c>
      <c r="AK206" s="1">
        <f t="shared" si="109"/>
        <v>7.3480363553634076E-3</v>
      </c>
      <c r="AL206" s="15">
        <f t="shared" si="118"/>
        <v>2.6880776429801881E-8</v>
      </c>
      <c r="AM206" s="1">
        <f t="shared" si="110"/>
        <v>7.1840827752567187E-3</v>
      </c>
      <c r="AN206" s="1">
        <f t="shared" si="111"/>
        <v>0.5643786344811379</v>
      </c>
      <c r="AO206" s="1">
        <f t="shared" si="112"/>
        <v>0.8663707409135355</v>
      </c>
      <c r="AP206" s="1">
        <f t="shared" si="113"/>
        <v>0.55811750448375297</v>
      </c>
      <c r="AQ206" s="1">
        <f t="shared" si="114"/>
        <v>2.2335452749452926</v>
      </c>
      <c r="AR206" s="1">
        <f t="shared" si="115"/>
        <v>2.0490655184322137</v>
      </c>
      <c r="AS206" s="1">
        <f t="shared" si="129"/>
        <v>7.6889613694233692</v>
      </c>
      <c r="AT206" s="1">
        <f t="shared" si="129"/>
        <v>7.6889524768436166</v>
      </c>
      <c r="AU206" s="1">
        <f t="shared" si="129"/>
        <v>7.6888760389826762</v>
      </c>
      <c r="AV206" s="1">
        <f t="shared" si="129"/>
        <v>7.688220443228853</v>
      </c>
      <c r="AW206" s="1">
        <f t="shared" si="129"/>
        <v>7.6826995846397255</v>
      </c>
      <c r="AX206" s="1">
        <f t="shared" si="129"/>
        <v>7.6417781923376156</v>
      </c>
      <c r="AY206" s="1">
        <f t="shared" si="129"/>
        <v>7.4506805342944844</v>
      </c>
      <c r="AZ206" s="1">
        <f t="shared" si="116"/>
        <v>6.9905825690789278</v>
      </c>
    </row>
    <row r="207" spans="1:52" x14ac:dyDescent="0.2">
      <c r="A207" s="43" t="s">
        <v>117</v>
      </c>
      <c r="B207" s="35"/>
      <c r="C207" s="43">
        <v>49977.296999999999</v>
      </c>
      <c r="D207" s="43" t="s">
        <v>38</v>
      </c>
      <c r="E207" s="1">
        <f t="shared" si="98"/>
        <v>23298.271725945411</v>
      </c>
      <c r="F207" s="45">
        <f t="shared" si="128"/>
        <v>23298</v>
      </c>
      <c r="G207" s="2">
        <f t="shared" si="123"/>
        <v>0.11113463999208761</v>
      </c>
      <c r="I207" s="42">
        <f t="shared" ref="I207:I212" si="130">G207</f>
        <v>0.11113463999208761</v>
      </c>
      <c r="M207" s="1">
        <f t="shared" si="100"/>
        <v>0.10454213858001918</v>
      </c>
      <c r="N207" s="37">
        <f t="shared" si="101"/>
        <v>34958.796999999999</v>
      </c>
      <c r="O207" s="1">
        <f t="shared" si="102"/>
        <v>4.3461074868124317E-5</v>
      </c>
      <c r="Q207" s="117"/>
      <c r="R207" s="117"/>
      <c r="S207" s="117">
        <v>0.1</v>
      </c>
      <c r="T207" s="151"/>
      <c r="U207" s="117"/>
      <c r="V207" s="117"/>
      <c r="W207" s="117"/>
      <c r="X207" s="117"/>
      <c r="Y207" s="117"/>
      <c r="AE207" s="1">
        <f t="shared" si="103"/>
        <v>23298</v>
      </c>
      <c r="AF207" s="1">
        <f t="shared" si="104"/>
        <v>0.111791632595337</v>
      </c>
      <c r="AG207" s="1">
        <f t="shared" si="105"/>
        <v>0.10388514597676979</v>
      </c>
      <c r="AH207" s="1">
        <f t="shared" si="106"/>
        <v>6.5925014120684355E-3</v>
      </c>
      <c r="AI207" s="1">
        <f t="shared" si="107"/>
        <v>-6.5699260324939002E-4</v>
      </c>
      <c r="AJ207" s="1">
        <f t="shared" si="108"/>
        <v>4.3163928072441042E-8</v>
      </c>
      <c r="AK207" s="1">
        <f t="shared" si="109"/>
        <v>6.5925014120684355E-3</v>
      </c>
      <c r="AL207" s="15">
        <f t="shared" si="118"/>
        <v>4.3163928072441042E-7</v>
      </c>
      <c r="AM207" s="1">
        <f t="shared" si="110"/>
        <v>7.2494940153178247E-3</v>
      </c>
      <c r="AN207" s="1">
        <f t="shared" si="111"/>
        <v>0.55347376507169321</v>
      </c>
      <c r="AO207" s="1">
        <f t="shared" si="112"/>
        <v>0.85636957817326587</v>
      </c>
      <c r="AP207" s="1">
        <f t="shared" si="113"/>
        <v>0.54943192883963421</v>
      </c>
      <c r="AQ207" s="1">
        <f t="shared" si="114"/>
        <v>2.2532365261340694</v>
      </c>
      <c r="AR207" s="1">
        <f t="shared" si="115"/>
        <v>2.101305261816186</v>
      </c>
      <c r="AS207" s="1">
        <f t="shared" si="129"/>
        <v>7.71384308424404</v>
      </c>
      <c r="AT207" s="1">
        <f t="shared" si="129"/>
        <v>7.7138389890730803</v>
      </c>
      <c r="AU207" s="1">
        <f t="shared" si="129"/>
        <v>7.7137975863878854</v>
      </c>
      <c r="AV207" s="1">
        <f t="shared" si="129"/>
        <v>7.7133796803421877</v>
      </c>
      <c r="AW207" s="1">
        <f t="shared" si="129"/>
        <v>7.7092285545512418</v>
      </c>
      <c r="AX207" s="1">
        <f t="shared" si="129"/>
        <v>7.6730604989681828</v>
      </c>
      <c r="AY207" s="1">
        <f t="shared" si="129"/>
        <v>7.4847180554342652</v>
      </c>
      <c r="AZ207" s="1">
        <f t="shared" si="116"/>
        <v>7.0127862708062976</v>
      </c>
    </row>
    <row r="208" spans="1:52" x14ac:dyDescent="0.2">
      <c r="A208" s="43" t="s">
        <v>117</v>
      </c>
      <c r="B208" s="35" t="s">
        <v>52</v>
      </c>
      <c r="C208" s="43">
        <v>50197.540999999997</v>
      </c>
      <c r="D208" s="43" t="s">
        <v>38</v>
      </c>
      <c r="E208" s="1">
        <f t="shared" si="98"/>
        <v>23836.771775285826</v>
      </c>
      <c r="F208" s="45">
        <f t="shared" si="128"/>
        <v>23836.5</v>
      </c>
      <c r="G208" s="2">
        <f t="shared" si="123"/>
        <v>0.11115481999877375</v>
      </c>
      <c r="I208" s="42">
        <f t="shared" si="130"/>
        <v>0.11115481999877375</v>
      </c>
      <c r="M208" s="1">
        <f t="shared" si="100"/>
        <v>0.109214871617452</v>
      </c>
      <c r="N208" s="37">
        <f t="shared" si="101"/>
        <v>35179.040999999997</v>
      </c>
      <c r="O208" s="1">
        <f t="shared" si="102"/>
        <v>3.7633997221928735E-6</v>
      </c>
      <c r="Q208" s="117"/>
      <c r="R208" s="117"/>
      <c r="S208" s="117">
        <v>0.1</v>
      </c>
      <c r="T208" s="151"/>
      <c r="U208" s="117"/>
      <c r="V208" s="117"/>
      <c r="W208" s="117"/>
      <c r="X208" s="117"/>
      <c r="Y208" s="117"/>
      <c r="AE208" s="1">
        <f t="shared" si="103"/>
        <v>23836.5</v>
      </c>
      <c r="AF208" s="1">
        <f t="shared" si="104"/>
        <v>0.11669717265942513</v>
      </c>
      <c r="AG208" s="1">
        <f t="shared" si="105"/>
        <v>0.10367251895680062</v>
      </c>
      <c r="AH208" s="1">
        <f t="shared" si="106"/>
        <v>1.9399483813217488E-3</v>
      </c>
      <c r="AI208" s="1">
        <f t="shared" si="107"/>
        <v>-5.5423526606513812E-3</v>
      </c>
      <c r="AJ208" s="1">
        <f t="shared" si="108"/>
        <v>3.0717673015029447E-6</v>
      </c>
      <c r="AK208" s="1">
        <f t="shared" si="109"/>
        <v>1.9399483813217488E-3</v>
      </c>
      <c r="AL208" s="15">
        <f t="shared" si="118"/>
        <v>3.0717673015029446E-5</v>
      </c>
      <c r="AM208" s="1">
        <f t="shared" si="110"/>
        <v>7.4823010419731361E-3</v>
      </c>
      <c r="AN208" s="1">
        <f t="shared" si="111"/>
        <v>0.51005863862002276</v>
      </c>
      <c r="AO208" s="1">
        <f t="shared" si="112"/>
        <v>0.81129775363862544</v>
      </c>
      <c r="AP208" s="1">
        <f t="shared" si="113"/>
        <v>0.511095475735038</v>
      </c>
      <c r="AQ208" s="1">
        <f t="shared" si="114"/>
        <v>2.335065431317453</v>
      </c>
      <c r="AR208" s="1">
        <f t="shared" si="115"/>
        <v>2.3438660414854571</v>
      </c>
      <c r="AS208" s="1">
        <f t="shared" si="129"/>
        <v>7.822630279637476</v>
      </c>
      <c r="AT208" s="1">
        <f t="shared" si="129"/>
        <v>7.8226302748188319</v>
      </c>
      <c r="AU208" s="1">
        <f t="shared" si="129"/>
        <v>7.8226300576957053</v>
      </c>
      <c r="AV208" s="1">
        <f t="shared" si="129"/>
        <v>7.822620275910583</v>
      </c>
      <c r="AW208" s="1">
        <f t="shared" si="129"/>
        <v>7.8221827092443643</v>
      </c>
      <c r="AX208" s="1">
        <f t="shared" si="129"/>
        <v>7.8065730385309635</v>
      </c>
      <c r="AY208" s="1">
        <f t="shared" si="129"/>
        <v>7.6382909345343277</v>
      </c>
      <c r="AZ208" s="1">
        <f t="shared" si="116"/>
        <v>7.1149802313207262</v>
      </c>
    </row>
    <row r="209" spans="1:52" x14ac:dyDescent="0.2">
      <c r="A209" s="43" t="s">
        <v>117</v>
      </c>
      <c r="B209" s="35" t="s">
        <v>52</v>
      </c>
      <c r="C209" s="43">
        <v>49935.375</v>
      </c>
      <c r="D209" s="43" t="s">
        <v>38</v>
      </c>
      <c r="E209" s="1">
        <f t="shared" si="98"/>
        <v>23195.771775579233</v>
      </c>
      <c r="F209" s="45">
        <f t="shared" si="128"/>
        <v>23195.5</v>
      </c>
      <c r="G209" s="2">
        <f t="shared" si="123"/>
        <v>0.11115493999386672</v>
      </c>
      <c r="I209" s="42">
        <f t="shared" si="130"/>
        <v>0.11115493999386672</v>
      </c>
      <c r="M209" s="1">
        <f t="shared" si="100"/>
        <v>0.10366312336125781</v>
      </c>
      <c r="N209" s="37">
        <f t="shared" si="101"/>
        <v>34916.875</v>
      </c>
      <c r="O209" s="1">
        <f t="shared" si="102"/>
        <v>5.612731645663548E-5</v>
      </c>
      <c r="Q209" s="117"/>
      <c r="R209" s="117"/>
      <c r="S209" s="117">
        <v>0.1</v>
      </c>
      <c r="T209" s="151"/>
      <c r="U209" s="117"/>
      <c r="V209" s="117"/>
      <c r="W209" s="117"/>
      <c r="X209" s="117"/>
      <c r="Y209" s="117"/>
      <c r="AE209" s="1">
        <f t="shared" si="103"/>
        <v>23195.5</v>
      </c>
      <c r="AF209" s="1">
        <f t="shared" si="104"/>
        <v>0.1108556265778429</v>
      </c>
      <c r="AG209" s="1">
        <f t="shared" si="105"/>
        <v>0.10396243677728163</v>
      </c>
      <c r="AH209" s="1">
        <f t="shared" si="106"/>
        <v>7.4918166326089081E-3</v>
      </c>
      <c r="AI209" s="1">
        <f t="shared" si="107"/>
        <v>2.99313416023822E-4</v>
      </c>
      <c r="AJ209" s="1">
        <f t="shared" si="108"/>
        <v>8.9588521011849546E-9</v>
      </c>
      <c r="AK209" s="1">
        <f t="shared" si="109"/>
        <v>7.4918166326089081E-3</v>
      </c>
      <c r="AL209" s="15">
        <f t="shared" si="118"/>
        <v>8.9588521011849546E-8</v>
      </c>
      <c r="AM209" s="1">
        <f t="shared" si="110"/>
        <v>7.1925032165850861E-3</v>
      </c>
      <c r="AN209" s="1">
        <f t="shared" si="111"/>
        <v>0.56299445257480463</v>
      </c>
      <c r="AO209" s="1">
        <f t="shared" si="112"/>
        <v>0.86512830956899367</v>
      </c>
      <c r="AP209" s="1">
        <f t="shared" si="113"/>
        <v>0.55703435659508072</v>
      </c>
      <c r="AQ209" s="1">
        <f t="shared" si="114"/>
        <v>2.2360277730583742</v>
      </c>
      <c r="AR209" s="1">
        <f t="shared" si="115"/>
        <v>2.0555348193895226</v>
      </c>
      <c r="AS209" s="1">
        <f t="shared" si="129"/>
        <v>7.6920715690303281</v>
      </c>
      <c r="AT209" s="1">
        <f t="shared" si="129"/>
        <v>7.6920634454700565</v>
      </c>
      <c r="AU209" s="1">
        <f t="shared" si="129"/>
        <v>7.6919922875044726</v>
      </c>
      <c r="AV209" s="1">
        <f t="shared" si="129"/>
        <v>7.6913703017730519</v>
      </c>
      <c r="AW209" s="1">
        <f t="shared" si="129"/>
        <v>7.6860307494666538</v>
      </c>
      <c r="AX209" s="1">
        <f t="shared" si="129"/>
        <v>7.6456996541024616</v>
      </c>
      <c r="AY209" s="1">
        <f t="shared" si="129"/>
        <v>7.4549112925616177</v>
      </c>
      <c r="AZ209" s="1">
        <f t="shared" si="116"/>
        <v>6.9933343098912939</v>
      </c>
    </row>
    <row r="210" spans="1:52" x14ac:dyDescent="0.2">
      <c r="A210" s="43" t="s">
        <v>117</v>
      </c>
      <c r="B210" s="35"/>
      <c r="C210" s="43">
        <v>50181.591</v>
      </c>
      <c r="D210" s="43" t="s">
        <v>38</v>
      </c>
      <c r="E210" s="1">
        <f t="shared" si="98"/>
        <v>23797.773774037309</v>
      </c>
      <c r="F210" s="45">
        <f t="shared" si="128"/>
        <v>23797.5</v>
      </c>
      <c r="G210" s="2">
        <f t="shared" si="123"/>
        <v>0.11197230000107083</v>
      </c>
      <c r="I210" s="42">
        <f t="shared" si="130"/>
        <v>0.11197230000107083</v>
      </c>
      <c r="M210" s="1">
        <f t="shared" si="100"/>
        <v>0.10887337008193058</v>
      </c>
      <c r="N210" s="37">
        <f t="shared" si="101"/>
        <v>35163.091</v>
      </c>
      <c r="O210" s="1">
        <f t="shared" si="102"/>
        <v>9.6033666437425976E-6</v>
      </c>
      <c r="Q210" s="117"/>
      <c r="R210" s="117"/>
      <c r="S210" s="117">
        <v>0.1</v>
      </c>
      <c r="T210" s="151"/>
      <c r="U210" s="117"/>
      <c r="V210" s="117"/>
      <c r="W210" s="117"/>
      <c r="X210" s="117"/>
      <c r="Y210" s="117"/>
      <c r="AE210" s="1">
        <f t="shared" si="103"/>
        <v>23797.5</v>
      </c>
      <c r="AF210" s="1">
        <f t="shared" si="104"/>
        <v>0.11634227286558051</v>
      </c>
      <c r="AG210" s="1">
        <f t="shared" si="105"/>
        <v>0.10450339721742091</v>
      </c>
      <c r="AH210" s="1">
        <f t="shared" si="106"/>
        <v>3.0989299191402503E-3</v>
      </c>
      <c r="AI210" s="1">
        <f t="shared" si="107"/>
        <v>-4.3699728645096719E-3</v>
      </c>
      <c r="AJ210" s="1">
        <f t="shared" si="108"/>
        <v>1.9096662836550867E-6</v>
      </c>
      <c r="AK210" s="1">
        <f t="shared" si="109"/>
        <v>3.0989299191402503E-3</v>
      </c>
      <c r="AL210" s="15">
        <f t="shared" si="118"/>
        <v>1.9096662836550866E-5</v>
      </c>
      <c r="AM210" s="1">
        <f t="shared" si="110"/>
        <v>7.4689027836499222E-3</v>
      </c>
      <c r="AN210" s="1">
        <f t="shared" si="111"/>
        <v>0.51287550914107261</v>
      </c>
      <c r="AO210" s="1">
        <f t="shared" si="112"/>
        <v>0.81449919793821912</v>
      </c>
      <c r="AP210" s="1">
        <f t="shared" si="113"/>
        <v>0.51378093903250333</v>
      </c>
      <c r="AQ210" s="1">
        <f t="shared" si="114"/>
        <v>2.3295684496572484</v>
      </c>
      <c r="AR210" s="1">
        <f t="shared" si="115"/>
        <v>2.3261323420477331</v>
      </c>
      <c r="AS210" s="1">
        <f t="shared" si="129"/>
        <v>7.8150402169815596</v>
      </c>
      <c r="AT210" s="1">
        <f t="shared" si="129"/>
        <v>7.8150402048030632</v>
      </c>
      <c r="AU210" s="1">
        <f t="shared" si="129"/>
        <v>7.8150397629711792</v>
      </c>
      <c r="AV210" s="1">
        <f t="shared" si="129"/>
        <v>7.8150237368401569</v>
      </c>
      <c r="AW210" s="1">
        <f t="shared" si="129"/>
        <v>7.8144468257652075</v>
      </c>
      <c r="AX210" s="1">
        <f t="shared" si="129"/>
        <v>7.7974719519225442</v>
      </c>
      <c r="AY210" s="1">
        <f t="shared" si="129"/>
        <v>7.6273459576897666</v>
      </c>
      <c r="AZ210" s="1">
        <f t="shared" si="116"/>
        <v>7.1075789974116033</v>
      </c>
    </row>
    <row r="211" spans="1:52" x14ac:dyDescent="0.2">
      <c r="A211" s="43" t="s">
        <v>117</v>
      </c>
      <c r="B211" s="35" t="s">
        <v>52</v>
      </c>
      <c r="C211" s="43">
        <v>49923.514999999999</v>
      </c>
      <c r="D211" s="43" t="s">
        <v>38</v>
      </c>
      <c r="E211" s="1">
        <f t="shared" si="98"/>
        <v>23166.773888757449</v>
      </c>
      <c r="F211" s="45">
        <f t="shared" si="128"/>
        <v>23166.5</v>
      </c>
      <c r="G211" s="2">
        <f t="shared" si="123"/>
        <v>0.11201921999600017</v>
      </c>
      <c r="I211" s="42">
        <f t="shared" si="130"/>
        <v>0.11201921999600017</v>
      </c>
      <c r="M211" s="1">
        <f t="shared" si="100"/>
        <v>0.1034150305519671</v>
      </c>
      <c r="N211" s="37">
        <f t="shared" si="101"/>
        <v>34905.014999999999</v>
      </c>
      <c r="O211" s="1">
        <f t="shared" si="102"/>
        <v>7.4032075988810146E-5</v>
      </c>
      <c r="Q211" s="117"/>
      <c r="R211" s="117"/>
      <c r="S211" s="117">
        <v>0.1</v>
      </c>
      <c r="T211" s="151"/>
      <c r="U211" s="117"/>
      <c r="V211" s="117"/>
      <c r="W211" s="117"/>
      <c r="X211" s="117"/>
      <c r="Y211" s="117"/>
      <c r="AE211" s="1">
        <f t="shared" si="103"/>
        <v>23166.5</v>
      </c>
      <c r="AF211" s="1">
        <f t="shared" si="104"/>
        <v>0.11059060235442808</v>
      </c>
      <c r="AG211" s="1">
        <f t="shared" si="105"/>
        <v>0.1048436481935392</v>
      </c>
      <c r="AH211" s="1">
        <f t="shared" si="106"/>
        <v>8.6041894440330724E-3</v>
      </c>
      <c r="AI211" s="1">
        <f t="shared" si="107"/>
        <v>1.4286176415720941E-3</v>
      </c>
      <c r="AJ211" s="1">
        <f t="shared" si="108"/>
        <v>2.0409483658110123E-7</v>
      </c>
      <c r="AK211" s="1">
        <f t="shared" si="109"/>
        <v>8.6041894440330724E-3</v>
      </c>
      <c r="AL211" s="15">
        <f t="shared" si="118"/>
        <v>2.0409483658110123E-6</v>
      </c>
      <c r="AM211" s="1">
        <f t="shared" si="110"/>
        <v>7.1755718024609843E-3</v>
      </c>
      <c r="AN211" s="1">
        <f t="shared" si="111"/>
        <v>0.56577235593438535</v>
      </c>
      <c r="AO211" s="1">
        <f t="shared" si="112"/>
        <v>0.86761392841269602</v>
      </c>
      <c r="AP211" s="1">
        <f t="shared" si="113"/>
        <v>0.55920253579263757</v>
      </c>
      <c r="AQ211" s="1">
        <f t="shared" si="114"/>
        <v>2.2310505184204783</v>
      </c>
      <c r="AR211" s="1">
        <f t="shared" si="115"/>
        <v>2.0425973401547757</v>
      </c>
      <c r="AS211" s="1">
        <f t="shared" ref="AS211:AY220" si="131">$AZ211+$AG$7*SIN(AT211)</f>
        <v>7.6858434944360638</v>
      </c>
      <c r="AT211" s="1">
        <f t="shared" si="131"/>
        <v>7.6858337740359746</v>
      </c>
      <c r="AU211" s="1">
        <f t="shared" si="131"/>
        <v>7.6857517569505482</v>
      </c>
      <c r="AV211" s="1">
        <f t="shared" si="131"/>
        <v>7.6850612981478399</v>
      </c>
      <c r="AW211" s="1">
        <f t="shared" si="131"/>
        <v>7.6793558583683286</v>
      </c>
      <c r="AX211" s="1">
        <f t="shared" si="131"/>
        <v>7.6378440970105279</v>
      </c>
      <c r="AY211" s="1">
        <f t="shared" si="131"/>
        <v>7.4464462921321006</v>
      </c>
      <c r="AZ211" s="1">
        <f t="shared" si="116"/>
        <v>6.9878308282665618</v>
      </c>
    </row>
    <row r="212" spans="1:52" x14ac:dyDescent="0.2">
      <c r="A212" s="43" t="s">
        <v>117</v>
      </c>
      <c r="B212" s="35" t="s">
        <v>52</v>
      </c>
      <c r="C212" s="43">
        <v>49580.368000000002</v>
      </c>
      <c r="D212" s="43" t="s">
        <v>38</v>
      </c>
      <c r="E212" s="1">
        <f t="shared" si="98"/>
        <v>22327.774068417213</v>
      </c>
      <c r="F212" s="45">
        <f t="shared" si="128"/>
        <v>22327.5</v>
      </c>
      <c r="G212" s="2">
        <f t="shared" si="123"/>
        <v>0.11209270000108518</v>
      </c>
      <c r="I212" s="42">
        <f t="shared" si="130"/>
        <v>0.11209270000108518</v>
      </c>
      <c r="M212" s="1">
        <f t="shared" si="100"/>
        <v>9.6352827161353446E-2</v>
      </c>
      <c r="N212" s="37">
        <f t="shared" si="101"/>
        <v>34561.868000000002</v>
      </c>
      <c r="O212" s="1">
        <f t="shared" si="102"/>
        <v>2.4774359701092461E-4</v>
      </c>
      <c r="Q212" s="117"/>
      <c r="R212" s="117"/>
      <c r="S212" s="117">
        <v>0.1</v>
      </c>
      <c r="T212" s="151"/>
      <c r="U212" s="117"/>
      <c r="V212" s="117"/>
      <c r="W212" s="117"/>
      <c r="X212" s="117"/>
      <c r="Y212" s="117"/>
      <c r="AE212" s="1">
        <f t="shared" si="103"/>
        <v>22327.5</v>
      </c>
      <c r="AF212" s="1">
        <f t="shared" si="104"/>
        <v>0.10285858611257434</v>
      </c>
      <c r="AG212" s="1">
        <f t="shared" si="105"/>
        <v>0.10558694104986428</v>
      </c>
      <c r="AH212" s="1">
        <f t="shared" si="106"/>
        <v>1.5739872839731731E-2</v>
      </c>
      <c r="AI212" s="1">
        <f t="shared" si="107"/>
        <v>9.2341138885108365E-3</v>
      </c>
      <c r="AJ212" s="1">
        <f t="shared" si="108"/>
        <v>8.5268859305988718E-6</v>
      </c>
      <c r="AK212" s="1">
        <f t="shared" si="109"/>
        <v>1.5739872839731731E-2</v>
      </c>
      <c r="AL212" s="15">
        <f t="shared" si="118"/>
        <v>8.5268859305988722E-5</v>
      </c>
      <c r="AM212" s="1">
        <f t="shared" si="110"/>
        <v>6.5057589512208967E-3</v>
      </c>
      <c r="AN212" s="1">
        <f t="shared" si="111"/>
        <v>0.66669945195402058</v>
      </c>
      <c r="AO212" s="1">
        <f t="shared" si="112"/>
        <v>0.93926423301759865</v>
      </c>
      <c r="AP212" s="1">
        <f t="shared" si="113"/>
        <v>0.62463738887448939</v>
      </c>
      <c r="AQ212" s="1">
        <f t="shared" si="114"/>
        <v>2.0609538122895392</v>
      </c>
      <c r="AR212" s="1">
        <f t="shared" si="115"/>
        <v>1.667044808307887</v>
      </c>
      <c r="AS212" s="1">
        <f t="shared" si="131"/>
        <v>7.4901772377800606</v>
      </c>
      <c r="AT212" s="1">
        <f t="shared" si="131"/>
        <v>7.4898139023439931</v>
      </c>
      <c r="AU212" s="1">
        <f t="shared" si="131"/>
        <v>7.4883757730376432</v>
      </c>
      <c r="AV212" s="1">
        <f t="shared" si="131"/>
        <v>7.4827356808931027</v>
      </c>
      <c r="AW212" s="1">
        <f t="shared" si="131"/>
        <v>7.4613616826041804</v>
      </c>
      <c r="AX212" s="1">
        <f t="shared" si="131"/>
        <v>7.3887562190914293</v>
      </c>
      <c r="AY212" s="1">
        <f t="shared" si="131"/>
        <v>7.1959050981782209</v>
      </c>
      <c r="AZ212" s="1">
        <f t="shared" si="116"/>
        <v>6.8286094116061973</v>
      </c>
    </row>
    <row r="213" spans="1:52" x14ac:dyDescent="0.2">
      <c r="A213" s="22" t="s">
        <v>87</v>
      </c>
      <c r="B213" s="22" t="s">
        <v>54</v>
      </c>
      <c r="C213" s="24">
        <v>50237.01</v>
      </c>
      <c r="D213" s="24" t="s">
        <v>38</v>
      </c>
      <c r="E213" s="1">
        <f t="shared" ref="E213:E276" si="132">+(C213-C$7)/C$8</f>
        <v>23933.274102011728</v>
      </c>
      <c r="F213" s="45">
        <f t="shared" si="128"/>
        <v>23933</v>
      </c>
      <c r="G213" s="2">
        <f t="shared" si="123"/>
        <v>0.11210643999947933</v>
      </c>
      <c r="I213" s="1">
        <f>+G213</f>
        <v>0.11210643999947933</v>
      </c>
      <c r="M213" s="1">
        <f t="shared" ref="M213:M276" si="133">+D$11+D$12*F213+D$13*F213^2</f>
        <v>0.11006194062042203</v>
      </c>
      <c r="N213" s="37">
        <f t="shared" ref="N213:N276" si="134">+C213-15018.5</f>
        <v>35218.51</v>
      </c>
      <c r="O213" s="1">
        <f t="shared" ref="O213:O276" si="135">+(M213-G213)^2</f>
        <v>4.1799777109657044E-6</v>
      </c>
      <c r="Q213" s="117"/>
      <c r="R213" s="117"/>
      <c r="S213" s="117">
        <v>0.1</v>
      </c>
      <c r="T213" s="151"/>
      <c r="U213" s="117"/>
      <c r="V213" s="117"/>
      <c r="W213" s="117"/>
      <c r="X213" s="117"/>
      <c r="Y213" s="117"/>
      <c r="AE213" s="1">
        <f t="shared" ref="AE213:AE276" si="136">F213</f>
        <v>23933</v>
      </c>
      <c r="AF213" s="1">
        <f t="shared" ref="AF213:AF276" si="137">AG$3+AG$4*AE213+AG$5*AE213^2+AM213</f>
        <v>0.11757525702657716</v>
      </c>
      <c r="AG213" s="1">
        <f t="shared" ref="AG213:AG276" si="138">G213-AM213</f>
        <v>0.10459312359332421</v>
      </c>
      <c r="AH213" s="1">
        <f t="shared" ref="AH213:AH276" si="139">+G213-M213</f>
        <v>2.0444993790573046E-3</v>
      </c>
      <c r="AI213" s="1">
        <f t="shared" ref="AI213:AI276" si="140">G213-AF213</f>
        <v>-5.4688170270978248E-3</v>
      </c>
      <c r="AJ213" s="1">
        <f t="shared" ref="AJ213:AJ276" si="141">+(G213-AF213)^2*S213</f>
        <v>2.9907959675875094E-6</v>
      </c>
      <c r="AK213" s="1">
        <f t="shared" ref="AK213:AK276" si="142">IF(O213&lt;&gt;0,G213-M213,-9999)</f>
        <v>2.0444993790573046E-3</v>
      </c>
      <c r="AL213" s="15">
        <f t="shared" si="118"/>
        <v>2.990795967587509E-5</v>
      </c>
      <c r="AM213" s="1">
        <f t="shared" ref="AM213:AM276" si="143">$AG$6*($AG$11/AN213*AO213+$AG$12)</f>
        <v>7.5133164061551285E-3</v>
      </c>
      <c r="AN213" s="1">
        <f t="shared" ref="AN213:AN276" si="144">1+$AG$7*COS(AQ213)</f>
        <v>0.50328102143148656</v>
      </c>
      <c r="AO213" s="1">
        <f t="shared" ref="AO213:AO276" si="145">SIN(AQ213+RADIANS($AG$9))</f>
        <v>0.80342278052583571</v>
      </c>
      <c r="AP213" s="1">
        <f t="shared" ref="AP213:AP276" si="146">$AG$7*SIN(AQ213)</f>
        <v>0.50451102984726004</v>
      </c>
      <c r="AQ213" s="1">
        <f t="shared" ref="AQ213:AQ276" si="147">2*ATAN(AR213)</f>
        <v>2.3484121685426653</v>
      </c>
      <c r="AR213" s="1">
        <f t="shared" ref="AR213:AR276" si="148">SQRT((1+$AG$7)/(1-$AG$7))*TAN(AS213/2)</f>
        <v>2.3878902054638376</v>
      </c>
      <c r="AS213" s="1">
        <f t="shared" si="131"/>
        <v>7.8412339840474603</v>
      </c>
      <c r="AT213" s="1">
        <f t="shared" si="131"/>
        <v>7.841233983923984</v>
      </c>
      <c r="AU213" s="1">
        <f t="shared" si="131"/>
        <v>7.8412339702425635</v>
      </c>
      <c r="AV213" s="1">
        <f t="shared" si="131"/>
        <v>7.8412324543984537</v>
      </c>
      <c r="AW213" s="1">
        <f t="shared" si="131"/>
        <v>7.8410656069077165</v>
      </c>
      <c r="AX213" s="1">
        <f t="shared" si="131"/>
        <v>7.8287194622069229</v>
      </c>
      <c r="AY213" s="1">
        <f t="shared" si="131"/>
        <v>7.6652491121013044</v>
      </c>
      <c r="AZ213" s="1">
        <f t="shared" ref="AZ213:AZ276" si="149">RADIANS($AG$9)+$AG$18*(F213-AG$15)</f>
        <v>7.133293540865095</v>
      </c>
    </row>
    <row r="214" spans="1:52" x14ac:dyDescent="0.2">
      <c r="A214" s="43" t="s">
        <v>117</v>
      </c>
      <c r="B214" s="35"/>
      <c r="C214" s="43">
        <v>49897.544000000002</v>
      </c>
      <c r="D214" s="43" t="s">
        <v>38</v>
      </c>
      <c r="E214" s="1">
        <f t="shared" si="132"/>
        <v>23103.274384655546</v>
      </c>
      <c r="F214" s="45">
        <f t="shared" si="128"/>
        <v>23103</v>
      </c>
      <c r="G214" s="2">
        <f t="shared" si="123"/>
        <v>0.1122220399993239</v>
      </c>
      <c r="I214" s="42">
        <f>G214</f>
        <v>0.1122220399993239</v>
      </c>
      <c r="M214" s="1">
        <f t="shared" si="133"/>
        <v>0.10287272343728479</v>
      </c>
      <c r="N214" s="37">
        <f t="shared" si="134"/>
        <v>34879.044000000002</v>
      </c>
      <c r="O214" s="1">
        <f t="shared" si="135"/>
        <v>8.7409720177218726E-5</v>
      </c>
      <c r="Q214" s="117"/>
      <c r="R214" s="117"/>
      <c r="S214" s="117">
        <v>0.1</v>
      </c>
      <c r="T214" s="151"/>
      <c r="U214" s="117"/>
      <c r="V214" s="117"/>
      <c r="W214" s="117"/>
      <c r="X214" s="117"/>
      <c r="Y214" s="117"/>
      <c r="AE214" s="1">
        <f t="shared" si="136"/>
        <v>23103</v>
      </c>
      <c r="AF214" s="1">
        <f t="shared" si="137"/>
        <v>0.11000994200078247</v>
      </c>
      <c r="AG214" s="1">
        <f t="shared" si="138"/>
        <v>0.10508482143582622</v>
      </c>
      <c r="AH214" s="1">
        <f t="shared" si="139"/>
        <v>9.3493165620391061E-3</v>
      </c>
      <c r="AI214" s="1">
        <f t="shared" si="140"/>
        <v>2.2120979985414263E-3</v>
      </c>
      <c r="AJ214" s="1">
        <f t="shared" si="141"/>
        <v>4.8933775551509839E-7</v>
      </c>
      <c r="AK214" s="1">
        <f t="shared" si="142"/>
        <v>9.3493165620391061E-3</v>
      </c>
      <c r="AL214" s="15">
        <f t="shared" ref="AL214:AL277" si="150">+(G214-AF214)^2</f>
        <v>4.8933775551509841E-6</v>
      </c>
      <c r="AM214" s="1">
        <f t="shared" si="143"/>
        <v>7.1372185634976755E-3</v>
      </c>
      <c r="AN214" s="1">
        <f t="shared" si="144"/>
        <v>0.57199069490779553</v>
      </c>
      <c r="AO214" s="1">
        <f t="shared" si="145"/>
        <v>0.87306637127867004</v>
      </c>
      <c r="AP214" s="1">
        <f t="shared" si="146"/>
        <v>0.56397620309918961</v>
      </c>
      <c r="AQ214" s="1">
        <f t="shared" si="147"/>
        <v>2.2199778810466446</v>
      </c>
      <c r="AR214" s="1">
        <f t="shared" si="148"/>
        <v>2.0142822817732284</v>
      </c>
      <c r="AS214" s="1">
        <f t="shared" si="131"/>
        <v>7.6720975828708884</v>
      </c>
      <c r="AT214" s="1">
        <f t="shared" si="131"/>
        <v>7.6720834545628982</v>
      </c>
      <c r="AU214" s="1">
        <f t="shared" si="131"/>
        <v>7.6719731744568556</v>
      </c>
      <c r="AV214" s="1">
        <f t="shared" si="131"/>
        <v>7.6711146308975691</v>
      </c>
      <c r="AW214" s="1">
        <f t="shared" si="131"/>
        <v>7.6645623136736507</v>
      </c>
      <c r="AX214" s="1">
        <f t="shared" si="131"/>
        <v>7.6204665624101535</v>
      </c>
      <c r="AY214" s="1">
        <f t="shared" si="131"/>
        <v>7.4278624771242914</v>
      </c>
      <c r="AZ214" s="1">
        <f t="shared" si="149"/>
        <v>6.9757801012606819</v>
      </c>
    </row>
    <row r="215" spans="1:52" x14ac:dyDescent="0.2">
      <c r="A215" s="22" t="s">
        <v>119</v>
      </c>
      <c r="B215" s="22" t="s">
        <v>54</v>
      </c>
      <c r="C215" s="24">
        <v>49929.445699999997</v>
      </c>
      <c r="D215" s="24" t="s">
        <v>38</v>
      </c>
      <c r="E215" s="1">
        <f t="shared" si="132"/>
        <v>23181.274543679359</v>
      </c>
      <c r="F215" s="45">
        <f t="shared" si="128"/>
        <v>23181</v>
      </c>
      <c r="G215" s="2">
        <f t="shared" si="123"/>
        <v>0.11228707999543985</v>
      </c>
      <c r="I215" s="1">
        <f>+G215</f>
        <v>0.11228707999543985</v>
      </c>
      <c r="M215" s="1">
        <f t="shared" si="133"/>
        <v>0.10353904364633959</v>
      </c>
      <c r="N215" s="37">
        <f t="shared" si="134"/>
        <v>34910.945699999997</v>
      </c>
      <c r="O215" s="1">
        <f t="shared" si="135"/>
        <v>7.6528139965179458E-5</v>
      </c>
      <c r="Q215" s="117"/>
      <c r="R215" s="117"/>
      <c r="S215" s="117">
        <v>0.1</v>
      </c>
      <c r="T215" s="151"/>
      <c r="U215" s="117"/>
      <c r="V215" s="117"/>
      <c r="W215" s="117"/>
      <c r="X215" s="117"/>
      <c r="Y215" s="117"/>
      <c r="AE215" s="1">
        <f t="shared" si="136"/>
        <v>23181</v>
      </c>
      <c r="AF215" s="1">
        <f t="shared" si="137"/>
        <v>0.1107231264215963</v>
      </c>
      <c r="AG215" s="1">
        <f t="shared" si="138"/>
        <v>0.10510299722018314</v>
      </c>
      <c r="AH215" s="1">
        <f t="shared" si="139"/>
        <v>8.7480363491002633E-3</v>
      </c>
      <c r="AI215" s="1">
        <f t="shared" si="140"/>
        <v>1.5639535738435489E-3</v>
      </c>
      <c r="AJ215" s="1">
        <f t="shared" si="141"/>
        <v>2.4459507811380093E-7</v>
      </c>
      <c r="AK215" s="1">
        <f t="shared" si="142"/>
        <v>8.7480363491002633E-3</v>
      </c>
      <c r="AL215" s="15">
        <f t="shared" si="150"/>
        <v>2.4459507811380092E-6</v>
      </c>
      <c r="AM215" s="1">
        <f t="shared" si="143"/>
        <v>7.1840827752567187E-3</v>
      </c>
      <c r="AN215" s="1">
        <f t="shared" si="144"/>
        <v>0.5643786344811379</v>
      </c>
      <c r="AO215" s="1">
        <f t="shared" si="145"/>
        <v>0.8663707409135355</v>
      </c>
      <c r="AP215" s="1">
        <f t="shared" si="146"/>
        <v>0.55811750448375297</v>
      </c>
      <c r="AQ215" s="1">
        <f t="shared" si="147"/>
        <v>2.2335452749452926</v>
      </c>
      <c r="AR215" s="1">
        <f t="shared" si="148"/>
        <v>2.0490655184322137</v>
      </c>
      <c r="AS215" s="1">
        <f t="shared" si="131"/>
        <v>7.6889613694233692</v>
      </c>
      <c r="AT215" s="1">
        <f t="shared" si="131"/>
        <v>7.6889524768436166</v>
      </c>
      <c r="AU215" s="1">
        <f t="shared" si="131"/>
        <v>7.6888760389826762</v>
      </c>
      <c r="AV215" s="1">
        <f t="shared" si="131"/>
        <v>7.688220443228853</v>
      </c>
      <c r="AW215" s="1">
        <f t="shared" si="131"/>
        <v>7.6826995846397255</v>
      </c>
      <c r="AX215" s="1">
        <f t="shared" si="131"/>
        <v>7.6417781923376156</v>
      </c>
      <c r="AY215" s="1">
        <f t="shared" si="131"/>
        <v>7.4506805342944844</v>
      </c>
      <c r="AZ215" s="1">
        <f t="shared" si="149"/>
        <v>6.9905825690789278</v>
      </c>
    </row>
    <row r="216" spans="1:52" x14ac:dyDescent="0.2">
      <c r="A216" s="43" t="s">
        <v>117</v>
      </c>
      <c r="B216" s="35"/>
      <c r="C216" s="43">
        <v>50002.247000000003</v>
      </c>
      <c r="D216" s="43" t="s">
        <v>38</v>
      </c>
      <c r="E216" s="1">
        <f t="shared" si="132"/>
        <v>23359.274868964272</v>
      </c>
      <c r="F216" s="45">
        <f t="shared" si="128"/>
        <v>23359</v>
      </c>
      <c r="G216" s="2">
        <f t="shared" si="123"/>
        <v>0.11242012000002433</v>
      </c>
      <c r="I216" s="42">
        <f>G216</f>
        <v>0.11242012000002433</v>
      </c>
      <c r="M216" s="1">
        <f t="shared" si="133"/>
        <v>0.10506683995109684</v>
      </c>
      <c r="N216" s="37">
        <f t="shared" si="134"/>
        <v>34983.747000000003</v>
      </c>
      <c r="O216" s="1">
        <f t="shared" si="135"/>
        <v>5.4070727477955082E-5</v>
      </c>
      <c r="Q216" s="117"/>
      <c r="R216" s="117"/>
      <c r="S216" s="117">
        <v>0.1</v>
      </c>
      <c r="T216" s="151"/>
      <c r="U216" s="117">
        <v>1.5085442837144305E-10</v>
      </c>
      <c r="V216" s="117">
        <v>4.2640485876985336E-25</v>
      </c>
      <c r="W216" s="117">
        <v>1.3406886145195144E-28</v>
      </c>
      <c r="X216" s="117">
        <v>1.9259114540284064E-10</v>
      </c>
      <c r="Y216" s="117">
        <v>1.5309754062018304E-8</v>
      </c>
      <c r="Z216" s="1">
        <v>4.0603269716308306E-5</v>
      </c>
      <c r="AA216" s="1">
        <v>2.497125038105074E-5</v>
      </c>
      <c r="AB216" s="1">
        <v>58.050521596428261</v>
      </c>
      <c r="AC216" s="1">
        <v>5.7815345248099811E-6</v>
      </c>
      <c r="AD216" s="1">
        <v>3.9746361594621549E-10</v>
      </c>
      <c r="AE216" s="1">
        <f t="shared" si="136"/>
        <v>23359</v>
      </c>
      <c r="AF216" s="1">
        <f t="shared" si="137"/>
        <v>0.11234819718445312</v>
      </c>
      <c r="AG216" s="1">
        <f t="shared" si="138"/>
        <v>0.10513876276666805</v>
      </c>
      <c r="AH216" s="1">
        <f t="shared" si="139"/>
        <v>7.3532800489274908E-3</v>
      </c>
      <c r="AI216" s="1">
        <f t="shared" si="140"/>
        <v>7.192281557120983E-5</v>
      </c>
      <c r="AJ216" s="1">
        <f t="shared" si="141"/>
        <v>5.172891399690264E-10</v>
      </c>
      <c r="AK216" s="1">
        <f t="shared" si="142"/>
        <v>7.3532800489274908E-3</v>
      </c>
      <c r="AL216" s="15">
        <f t="shared" si="150"/>
        <v>5.1728913996902634E-9</v>
      </c>
      <c r="AM216" s="1">
        <f t="shared" si="143"/>
        <v>7.2813572333562783E-3</v>
      </c>
      <c r="AN216" s="1">
        <f t="shared" si="144"/>
        <v>0.54801874539716389</v>
      </c>
      <c r="AO216" s="1">
        <f t="shared" si="145"/>
        <v>0.8511794727878047</v>
      </c>
      <c r="AP216" s="1">
        <f t="shared" si="146"/>
        <v>0.54495327175395181</v>
      </c>
      <c r="AQ216" s="1">
        <f t="shared" si="147"/>
        <v>2.2632055470861334</v>
      </c>
      <c r="AR216" s="1">
        <f t="shared" si="148"/>
        <v>2.1285847482328784</v>
      </c>
      <c r="AS216" s="1">
        <f t="shared" si="131"/>
        <v>7.7266264157656703</v>
      </c>
      <c r="AT216" s="1">
        <f t="shared" si="131"/>
        <v>7.7266238090520991</v>
      </c>
      <c r="AU216" s="1">
        <f t="shared" si="131"/>
        <v>7.7265948248600038</v>
      </c>
      <c r="AV216" s="1">
        <f t="shared" si="131"/>
        <v>7.7262729888370556</v>
      </c>
      <c r="AW216" s="1">
        <f t="shared" si="131"/>
        <v>7.7227521125688972</v>
      </c>
      <c r="AX216" s="1">
        <f t="shared" si="131"/>
        <v>7.6890449487420343</v>
      </c>
      <c r="AY216" s="1">
        <f t="shared" si="131"/>
        <v>7.5023722081123969</v>
      </c>
      <c r="AZ216" s="1">
        <f t="shared" si="149"/>
        <v>7.0243625597410793</v>
      </c>
    </row>
    <row r="217" spans="1:52" x14ac:dyDescent="0.2">
      <c r="A217" s="43" t="s">
        <v>117</v>
      </c>
      <c r="B217" s="35"/>
      <c r="C217" s="43">
        <v>49830.468999999997</v>
      </c>
      <c r="D217" s="43" t="s">
        <v>38</v>
      </c>
      <c r="E217" s="1">
        <f t="shared" si="132"/>
        <v>22939.2749530728</v>
      </c>
      <c r="F217" s="45">
        <f t="shared" si="128"/>
        <v>22939</v>
      </c>
      <c r="G217" s="2">
        <f t="shared" si="123"/>
        <v>0.11245451999275247</v>
      </c>
      <c r="I217" s="42">
        <f>G217</f>
        <v>0.11245451999275247</v>
      </c>
      <c r="M217" s="1">
        <f t="shared" si="133"/>
        <v>0.10147803032372213</v>
      </c>
      <c r="N217" s="37">
        <f t="shared" si="134"/>
        <v>34811.968999999997</v>
      </c>
      <c r="O217" s="1">
        <f t="shared" si="135"/>
        <v>1.2048332545432972E-4</v>
      </c>
      <c r="Q217" s="117"/>
      <c r="R217" s="117"/>
      <c r="S217" s="117">
        <v>0.1</v>
      </c>
      <c r="T217" s="151"/>
      <c r="U217" s="117"/>
      <c r="V217" s="117"/>
      <c r="W217" s="117"/>
      <c r="X217" s="117"/>
      <c r="Y217" s="117"/>
      <c r="AE217" s="1">
        <f t="shared" si="136"/>
        <v>22939</v>
      </c>
      <c r="AF217" s="1">
        <f t="shared" si="137"/>
        <v>0.10850774849483845</v>
      </c>
      <c r="AG217" s="1">
        <f t="shared" si="138"/>
        <v>0.10542480182163615</v>
      </c>
      <c r="AH217" s="1">
        <f t="shared" si="139"/>
        <v>1.0976489669030337E-2</v>
      </c>
      <c r="AI217" s="1">
        <f t="shared" si="140"/>
        <v>3.9467714979140173E-3</v>
      </c>
      <c r="AJ217" s="1">
        <f t="shared" si="141"/>
        <v>1.5577005256746455E-6</v>
      </c>
      <c r="AK217" s="1">
        <f t="shared" si="142"/>
        <v>1.0976489669030337E-2</v>
      </c>
      <c r="AL217" s="15">
        <f t="shared" si="150"/>
        <v>1.5577005256746454E-5</v>
      </c>
      <c r="AM217" s="1">
        <f t="shared" si="143"/>
        <v>7.0297181711163163E-3</v>
      </c>
      <c r="AN217" s="1">
        <f t="shared" si="144"/>
        <v>0.58896641755323031</v>
      </c>
      <c r="AO217" s="1">
        <f t="shared" si="145"/>
        <v>0.88719245603202057</v>
      </c>
      <c r="AP217" s="1">
        <f t="shared" si="146"/>
        <v>0.57646553843977943</v>
      </c>
      <c r="AQ217" s="1">
        <f t="shared" si="147"/>
        <v>2.190209645764944</v>
      </c>
      <c r="AR217" s="1">
        <f t="shared" si="148"/>
        <v>1.9411941841791509</v>
      </c>
      <c r="AS217" s="1">
        <f t="shared" si="131"/>
        <v>7.6358768145594951</v>
      </c>
      <c r="AT217" s="1">
        <f t="shared" si="131"/>
        <v>7.6358432881463836</v>
      </c>
      <c r="AU217" s="1">
        <f t="shared" si="131"/>
        <v>7.6356245831909719</v>
      </c>
      <c r="AV217" s="1">
        <f t="shared" si="131"/>
        <v>7.6342031468358877</v>
      </c>
      <c r="AW217" s="1">
        <f t="shared" si="131"/>
        <v>7.6251764089229956</v>
      </c>
      <c r="AX217" s="1">
        <f t="shared" si="131"/>
        <v>7.5744632183285177</v>
      </c>
      <c r="AY217" s="1">
        <f t="shared" si="131"/>
        <v>7.3795650953939695</v>
      </c>
      <c r="AZ217" s="1">
        <f t="shared" si="149"/>
        <v>6.9446569637966773</v>
      </c>
    </row>
    <row r="218" spans="1:52" x14ac:dyDescent="0.2">
      <c r="A218" s="43" t="s">
        <v>117</v>
      </c>
      <c r="B218" s="35"/>
      <c r="C218" s="43">
        <v>50180.569000000003</v>
      </c>
      <c r="D218" s="43" t="s">
        <v>38</v>
      </c>
      <c r="E218" s="1">
        <f t="shared" si="132"/>
        <v>23795.274967938509</v>
      </c>
      <c r="F218" s="45">
        <f t="shared" si="128"/>
        <v>23795</v>
      </c>
      <c r="G218" s="2">
        <f t="shared" si="123"/>
        <v>0.11246060000121361</v>
      </c>
      <c r="I218" s="42">
        <f>G218</f>
        <v>0.11246060000121361</v>
      </c>
      <c r="M218" s="1">
        <f t="shared" si="133"/>
        <v>0.10885149539515149</v>
      </c>
      <c r="N218" s="37">
        <f t="shared" si="134"/>
        <v>35162.069000000003</v>
      </c>
      <c r="O218" s="1">
        <f t="shared" si="135"/>
        <v>1.3025636057498803E-5</v>
      </c>
      <c r="Q218" s="117"/>
      <c r="R218" s="117"/>
      <c r="S218" s="117">
        <v>0.1</v>
      </c>
      <c r="T218" s="151"/>
      <c r="U218" s="117"/>
      <c r="V218" s="117"/>
      <c r="W218" s="117"/>
      <c r="X218" s="117"/>
      <c r="Y218" s="117"/>
      <c r="AE218" s="1">
        <f t="shared" si="136"/>
        <v>23795</v>
      </c>
      <c r="AF218" s="1">
        <f t="shared" si="137"/>
        <v>0.11631952206270099</v>
      </c>
      <c r="AG218" s="1">
        <f t="shared" si="138"/>
        <v>0.1049925733336641</v>
      </c>
      <c r="AH218" s="1">
        <f t="shared" si="139"/>
        <v>3.609104606062119E-3</v>
      </c>
      <c r="AI218" s="1">
        <f t="shared" si="140"/>
        <v>-3.8589220614873854E-3</v>
      </c>
      <c r="AJ218" s="1">
        <f t="shared" si="141"/>
        <v>1.4891279476634052E-6</v>
      </c>
      <c r="AK218" s="1">
        <f t="shared" si="142"/>
        <v>3.609104606062119E-3</v>
      </c>
      <c r="AL218" s="15">
        <f t="shared" si="150"/>
        <v>1.4891279476634052E-5</v>
      </c>
      <c r="AM218" s="1">
        <f t="shared" si="143"/>
        <v>7.4680266675495035E-3</v>
      </c>
      <c r="AN218" s="1">
        <f t="shared" si="144"/>
        <v>0.51305764639361395</v>
      </c>
      <c r="AO218" s="1">
        <f t="shared" si="145"/>
        <v>0.81470478275837321</v>
      </c>
      <c r="AP218" s="1">
        <f t="shared" si="146"/>
        <v>0.51395356519043967</v>
      </c>
      <c r="AQ218" s="1">
        <f t="shared" si="147"/>
        <v>2.3292140054892534</v>
      </c>
      <c r="AR218" s="1">
        <f t="shared" si="148"/>
        <v>2.3249966586297486</v>
      </c>
      <c r="AS218" s="1">
        <f t="shared" si="131"/>
        <v>7.8145522444389508</v>
      </c>
      <c r="AT218" s="1">
        <f t="shared" si="131"/>
        <v>7.8145522315874221</v>
      </c>
      <c r="AU218" s="1">
        <f t="shared" si="131"/>
        <v>7.8145517711054877</v>
      </c>
      <c r="AV218" s="1">
        <f t="shared" si="131"/>
        <v>7.8145352751654888</v>
      </c>
      <c r="AW218" s="1">
        <f t="shared" si="131"/>
        <v>7.8139488183653567</v>
      </c>
      <c r="AX218" s="1">
        <f t="shared" si="131"/>
        <v>7.7968855728135367</v>
      </c>
      <c r="AY218" s="1">
        <f t="shared" si="131"/>
        <v>7.6266433834809702</v>
      </c>
      <c r="AZ218" s="1">
        <f t="shared" si="149"/>
        <v>7.107104559340506</v>
      </c>
    </row>
    <row r="219" spans="1:52" x14ac:dyDescent="0.2">
      <c r="A219" s="43" t="s">
        <v>117</v>
      </c>
      <c r="B219" s="35"/>
      <c r="C219" s="43">
        <v>49924.538</v>
      </c>
      <c r="D219" s="43" t="s">
        <v>38</v>
      </c>
      <c r="E219" s="1">
        <f t="shared" si="132"/>
        <v>23169.27513987201</v>
      </c>
      <c r="F219" s="45">
        <f t="shared" si="128"/>
        <v>23169</v>
      </c>
      <c r="G219" s="2">
        <f t="shared" si="123"/>
        <v>0.11253091999969911</v>
      </c>
      <c r="I219" s="42">
        <f>G219</f>
        <v>0.11253091999969911</v>
      </c>
      <c r="M219" s="1">
        <f t="shared" si="133"/>
        <v>0.10343640736701022</v>
      </c>
      <c r="N219" s="37">
        <f t="shared" si="134"/>
        <v>34906.038</v>
      </c>
      <c r="O219" s="1">
        <f t="shared" si="135"/>
        <v>8.271016002613774E-5</v>
      </c>
      <c r="Q219" s="117"/>
      <c r="R219" s="117"/>
      <c r="S219" s="117">
        <v>0.1</v>
      </c>
      <c r="T219" s="151"/>
      <c r="U219" s="117"/>
      <c r="V219" s="117"/>
      <c r="W219" s="117"/>
      <c r="X219" s="117"/>
      <c r="Y219" s="117"/>
      <c r="AE219" s="1">
        <f t="shared" si="136"/>
        <v>23169</v>
      </c>
      <c r="AF219" s="1">
        <f t="shared" si="137"/>
        <v>0.11061345306262231</v>
      </c>
      <c r="AG219" s="1">
        <f t="shared" si="138"/>
        <v>0.10535387430408702</v>
      </c>
      <c r="AH219" s="1">
        <f t="shared" si="139"/>
        <v>9.0945126326888864E-3</v>
      </c>
      <c r="AI219" s="1">
        <f t="shared" si="140"/>
        <v>1.9174669370767977E-3</v>
      </c>
      <c r="AJ219" s="1">
        <f t="shared" si="141"/>
        <v>3.6766794547826764E-7</v>
      </c>
      <c r="AK219" s="1">
        <f t="shared" si="142"/>
        <v>9.0945126326888864E-3</v>
      </c>
      <c r="AL219" s="15">
        <f t="shared" si="150"/>
        <v>3.6766794547826763E-6</v>
      </c>
      <c r="AM219" s="1">
        <f t="shared" si="143"/>
        <v>7.1770456956120852E-3</v>
      </c>
      <c r="AN219" s="1">
        <f t="shared" si="144"/>
        <v>0.56553137438428935</v>
      </c>
      <c r="AO219" s="1">
        <f t="shared" si="145"/>
        <v>0.86739953308385687</v>
      </c>
      <c r="AP219" s="1">
        <f t="shared" si="146"/>
        <v>0.55901532739566773</v>
      </c>
      <c r="AQ219" s="1">
        <f t="shared" si="147"/>
        <v>2.2314815284307787</v>
      </c>
      <c r="AR219" s="1">
        <f t="shared" si="148"/>
        <v>2.0437124668664275</v>
      </c>
      <c r="AS219" s="1">
        <f t="shared" si="131"/>
        <v>7.6863816090128791</v>
      </c>
      <c r="AT219" s="1">
        <f t="shared" si="131"/>
        <v>7.6863720356844567</v>
      </c>
      <c r="AU219" s="1">
        <f t="shared" si="131"/>
        <v>7.6862910024038538</v>
      </c>
      <c r="AV219" s="1">
        <f t="shared" si="131"/>
        <v>7.6856066449938059</v>
      </c>
      <c r="AW219" s="1">
        <f t="shared" si="131"/>
        <v>7.6799332631920896</v>
      </c>
      <c r="AX219" s="1">
        <f t="shared" si="131"/>
        <v>7.6385232908297729</v>
      </c>
      <c r="AY219" s="1">
        <f t="shared" si="131"/>
        <v>7.4471765819504459</v>
      </c>
      <c r="AZ219" s="1">
        <f t="shared" si="149"/>
        <v>6.9883052663376599</v>
      </c>
    </row>
    <row r="220" spans="1:52" x14ac:dyDescent="0.2">
      <c r="A220" s="43" t="s">
        <v>117</v>
      </c>
      <c r="B220" s="35"/>
      <c r="C220" s="43">
        <v>50013.29</v>
      </c>
      <c r="D220" s="43" t="s">
        <v>38</v>
      </c>
      <c r="E220" s="1">
        <f t="shared" si="132"/>
        <v>23386.275177916457</v>
      </c>
      <c r="F220" s="45">
        <f t="shared" si="128"/>
        <v>23386</v>
      </c>
      <c r="G220" s="2">
        <f t="shared" si="123"/>
        <v>0.11254647999885492</v>
      </c>
      <c r="I220" s="42">
        <f>G220</f>
        <v>0.11254647999885492</v>
      </c>
      <c r="M220" s="1">
        <f t="shared" si="133"/>
        <v>0.1052994612540713</v>
      </c>
      <c r="N220" s="37">
        <f t="shared" si="134"/>
        <v>34994.79</v>
      </c>
      <c r="O220" s="1">
        <f t="shared" si="135"/>
        <v>5.2519280687245124E-5</v>
      </c>
      <c r="Q220" s="117"/>
      <c r="R220" s="117"/>
      <c r="S220" s="117">
        <v>0.1</v>
      </c>
      <c r="T220" s="151"/>
      <c r="U220" s="117"/>
      <c r="V220" s="117"/>
      <c r="W220" s="117"/>
      <c r="X220" s="117"/>
      <c r="Y220" s="117"/>
      <c r="AE220" s="1">
        <f t="shared" si="136"/>
        <v>23386</v>
      </c>
      <c r="AF220" s="1">
        <f t="shared" si="137"/>
        <v>0.11259444586399858</v>
      </c>
      <c r="AG220" s="1">
        <f t="shared" si="138"/>
        <v>0.10525149538892764</v>
      </c>
      <c r="AH220" s="1">
        <f t="shared" si="139"/>
        <v>7.2470187447836176E-3</v>
      </c>
      <c r="AI220" s="1">
        <f t="shared" si="140"/>
        <v>-4.7965865143662079E-5</v>
      </c>
      <c r="AJ220" s="1">
        <f t="shared" si="141"/>
        <v>2.300724218979977E-10</v>
      </c>
      <c r="AK220" s="1">
        <f t="shared" si="142"/>
        <v>7.2470187447836176E-3</v>
      </c>
      <c r="AL220" s="15">
        <f t="shared" si="150"/>
        <v>2.3007242189799768E-9</v>
      </c>
      <c r="AM220" s="1">
        <f t="shared" si="143"/>
        <v>7.2949846099272736E-3</v>
      </c>
      <c r="AN220" s="1">
        <f t="shared" si="144"/>
        <v>0.5456523789200417</v>
      </c>
      <c r="AO220" s="1">
        <f t="shared" si="145"/>
        <v>0.84888812083415732</v>
      </c>
      <c r="AP220" s="1">
        <f t="shared" si="146"/>
        <v>0.54298191694261133</v>
      </c>
      <c r="AQ220" s="1">
        <f t="shared" si="147"/>
        <v>2.2675557377407163</v>
      </c>
      <c r="AR220" s="1">
        <f t="shared" si="148"/>
        <v>2.1406709007494293</v>
      </c>
      <c r="AS220" s="1">
        <f t="shared" si="131"/>
        <v>7.7322445148938277</v>
      </c>
      <c r="AT220" s="1">
        <f t="shared" si="131"/>
        <v>7.7322424069652635</v>
      </c>
      <c r="AU220" s="1">
        <f t="shared" si="131"/>
        <v>7.73221789246191</v>
      </c>
      <c r="AV220" s="1">
        <f t="shared" si="131"/>
        <v>7.7319331568196699</v>
      </c>
      <c r="AW220" s="1">
        <f t="shared" si="131"/>
        <v>7.7286731120765237</v>
      </c>
      <c r="AX220" s="1">
        <f t="shared" si="131"/>
        <v>7.6960491046211761</v>
      </c>
      <c r="AY220" s="1">
        <f t="shared" si="131"/>
        <v>7.510165937668468</v>
      </c>
      <c r="AZ220" s="1">
        <f t="shared" si="149"/>
        <v>7.0294864909089334</v>
      </c>
    </row>
    <row r="221" spans="1:52" x14ac:dyDescent="0.2">
      <c r="A221" s="22" t="s">
        <v>119</v>
      </c>
      <c r="B221" s="22" t="s">
        <v>52</v>
      </c>
      <c r="C221" s="24">
        <v>49928.423499999997</v>
      </c>
      <c r="D221" s="24" t="s">
        <v>38</v>
      </c>
      <c r="E221" s="1">
        <f t="shared" si="132"/>
        <v>23178.775248577404</v>
      </c>
      <c r="F221" s="45">
        <f t="shared" si="128"/>
        <v>23178.5</v>
      </c>
      <c r="G221" s="2">
        <f t="shared" si="123"/>
        <v>0.11257537999335909</v>
      </c>
      <c r="I221" s="1">
        <f>+G221</f>
        <v>0.11257537999335909</v>
      </c>
      <c r="M221" s="1">
        <f t="shared" si="133"/>
        <v>0.1035176573253922</v>
      </c>
      <c r="N221" s="37">
        <f t="shared" si="134"/>
        <v>34909.923499999997</v>
      </c>
      <c r="O221" s="1">
        <f t="shared" si="135"/>
        <v>8.2042339929801319E-5</v>
      </c>
      <c r="Q221" s="117"/>
      <c r="R221" s="117"/>
      <c r="S221" s="117">
        <v>0.1</v>
      </c>
      <c r="T221" s="151"/>
      <c r="U221" s="117">
        <v>1.5058350819384103E-10</v>
      </c>
      <c r="V221" s="117">
        <v>3.844535439710758E-25</v>
      </c>
      <c r="W221" s="117">
        <v>1.3349242071510972E-28</v>
      </c>
      <c r="X221" s="117">
        <v>2.2807252535750082E-10</v>
      </c>
      <c r="Y221" s="117">
        <v>1.5763281664917861E-10</v>
      </c>
      <c r="Z221" s="1">
        <v>4.3160250190566662E-5</v>
      </c>
      <c r="AA221" s="1">
        <v>2.7312583209887118E-5</v>
      </c>
      <c r="AB221" s="1">
        <v>60.700916723315345</v>
      </c>
      <c r="AC221" s="1">
        <v>6.8466760336092147E-6</v>
      </c>
      <c r="AD221" s="1">
        <v>4.6676772509240438E-10</v>
      </c>
      <c r="AE221" s="1">
        <f t="shared" si="136"/>
        <v>23178.5</v>
      </c>
      <c r="AF221" s="1">
        <f t="shared" si="137"/>
        <v>0.11070027916653272</v>
      </c>
      <c r="AG221" s="1">
        <f t="shared" si="138"/>
        <v>0.10539275815221857</v>
      </c>
      <c r="AH221" s="1">
        <f t="shared" si="139"/>
        <v>9.0577226679668943E-3</v>
      </c>
      <c r="AI221" s="1">
        <f t="shared" si="140"/>
        <v>1.8751008268263758E-3</v>
      </c>
      <c r="AJ221" s="1">
        <f t="shared" si="141"/>
        <v>3.5160031107649588E-7</v>
      </c>
      <c r="AK221" s="1">
        <f t="shared" si="142"/>
        <v>9.0577226679668943E-3</v>
      </c>
      <c r="AL221" s="15">
        <f t="shared" si="150"/>
        <v>3.5160031107649584E-6</v>
      </c>
      <c r="AM221" s="1">
        <f t="shared" si="143"/>
        <v>7.1826218411405176E-3</v>
      </c>
      <c r="AN221" s="1">
        <f t="shared" si="144"/>
        <v>0.56461824803341254</v>
      </c>
      <c r="AO221" s="1">
        <f t="shared" si="145"/>
        <v>0.86658503046293256</v>
      </c>
      <c r="AP221" s="1">
        <f t="shared" si="146"/>
        <v>0.55830444469142027</v>
      </c>
      <c r="AQ221" s="1">
        <f t="shared" si="147"/>
        <v>2.233116022280075</v>
      </c>
      <c r="AR221" s="1">
        <f t="shared" si="148"/>
        <v>2.0479502375281577</v>
      </c>
      <c r="AS221" s="1">
        <f t="shared" ref="AS221:AY230" si="151">$AZ221+$AG$7*SIN(AT221)</f>
        <v>7.6884243538547086</v>
      </c>
      <c r="AT221" s="1">
        <f t="shared" si="151"/>
        <v>7.6884153228372831</v>
      </c>
      <c r="AU221" s="1">
        <f t="shared" si="151"/>
        <v>7.6883379447250331</v>
      </c>
      <c r="AV221" s="1">
        <f t="shared" si="151"/>
        <v>7.6876764282188805</v>
      </c>
      <c r="AW221" s="1">
        <f t="shared" si="151"/>
        <v>7.6821239789292779</v>
      </c>
      <c r="AX221" s="1">
        <f t="shared" si="151"/>
        <v>7.6411008014925486</v>
      </c>
      <c r="AY221" s="1">
        <f t="shared" si="151"/>
        <v>7.4499507407834633</v>
      </c>
      <c r="AZ221" s="1">
        <f t="shared" si="149"/>
        <v>6.9901081310078306</v>
      </c>
    </row>
    <row r="222" spans="1:52" x14ac:dyDescent="0.2">
      <c r="A222" s="43" t="s">
        <v>117</v>
      </c>
      <c r="B222" s="35" t="s">
        <v>52</v>
      </c>
      <c r="C222" s="43">
        <v>49564.417999999998</v>
      </c>
      <c r="D222" s="43" t="s">
        <v>38</v>
      </c>
      <c r="E222" s="1">
        <f t="shared" si="132"/>
        <v>22288.776067168677</v>
      </c>
      <c r="F222" s="45">
        <f t="shared" si="128"/>
        <v>22288.5</v>
      </c>
      <c r="G222" s="2">
        <f t="shared" si="123"/>
        <v>0.11291017999610631</v>
      </c>
      <c r="I222" s="42">
        <f t="shared" ref="I222:I233" si="152">G222</f>
        <v>0.11291017999610631</v>
      </c>
      <c r="M222" s="1">
        <f t="shared" si="133"/>
        <v>9.602997335823199E-2</v>
      </c>
      <c r="N222" s="37">
        <f t="shared" si="134"/>
        <v>34545.917999999998</v>
      </c>
      <c r="O222" s="1">
        <f t="shared" si="135"/>
        <v>2.8494137613733616E-4</v>
      </c>
      <c r="Q222" s="117"/>
      <c r="R222" s="117"/>
      <c r="S222" s="117">
        <v>0.1</v>
      </c>
      <c r="T222" s="151"/>
      <c r="U222" s="117"/>
      <c r="V222" s="117"/>
      <c r="W222" s="117"/>
      <c r="X222" s="117"/>
      <c r="Y222" s="117"/>
      <c r="AE222" s="1">
        <f t="shared" si="136"/>
        <v>22288.5</v>
      </c>
      <c r="AF222" s="1">
        <f t="shared" si="137"/>
        <v>0.10249474964474001</v>
      </c>
      <c r="AG222" s="1">
        <f t="shared" si="138"/>
        <v>0.10644540370959829</v>
      </c>
      <c r="AH222" s="1">
        <f t="shared" si="139"/>
        <v>1.6880206637874318E-2</v>
      </c>
      <c r="AI222" s="1">
        <f t="shared" si="140"/>
        <v>1.04154303513663E-2</v>
      </c>
      <c r="AJ222" s="1">
        <f t="shared" si="141"/>
        <v>1.0848118940416234E-5</v>
      </c>
      <c r="AK222" s="1">
        <f t="shared" si="142"/>
        <v>1.6880206637874318E-2</v>
      </c>
      <c r="AL222" s="15">
        <f t="shared" si="150"/>
        <v>1.0848118940416234E-4</v>
      </c>
      <c r="AM222" s="1">
        <f t="shared" si="143"/>
        <v>6.4647762865080224E-3</v>
      </c>
      <c r="AN222" s="1">
        <f t="shared" si="144"/>
        <v>0.67261162565319288</v>
      </c>
      <c r="AO222" s="1">
        <f t="shared" si="145"/>
        <v>0.94246253787519207</v>
      </c>
      <c r="AP222" s="1">
        <f t="shared" si="146"/>
        <v>0.62775630243769365</v>
      </c>
      <c r="AQ222" s="1">
        <f t="shared" si="147"/>
        <v>2.0515124843378323</v>
      </c>
      <c r="AR222" s="1">
        <f t="shared" si="148"/>
        <v>1.6493444008103841</v>
      </c>
      <c r="AS222" s="1">
        <f t="shared" si="151"/>
        <v>7.480220372244645</v>
      </c>
      <c r="AT222" s="1">
        <f t="shared" si="151"/>
        <v>7.4798103976035399</v>
      </c>
      <c r="AU222" s="1">
        <f t="shared" si="151"/>
        <v>7.4782292848635263</v>
      </c>
      <c r="AV222" s="1">
        <f t="shared" si="151"/>
        <v>7.4721899612240197</v>
      </c>
      <c r="AW222" s="1">
        <f t="shared" si="151"/>
        <v>7.4499116278100566</v>
      </c>
      <c r="AX222" s="1">
        <f t="shared" si="151"/>
        <v>7.3761665896733737</v>
      </c>
      <c r="AY222" s="1">
        <f t="shared" si="151"/>
        <v>7.1840140807159596</v>
      </c>
      <c r="AZ222" s="1">
        <f t="shared" si="149"/>
        <v>6.8212081776970743</v>
      </c>
    </row>
    <row r="223" spans="1:52" x14ac:dyDescent="0.2">
      <c r="A223" s="43" t="s">
        <v>117</v>
      </c>
      <c r="B223" s="35"/>
      <c r="C223" s="43">
        <v>50243.555</v>
      </c>
      <c r="D223" s="43" t="s">
        <v>38</v>
      </c>
      <c r="E223" s="1">
        <f t="shared" si="132"/>
        <v>23949.276730110254</v>
      </c>
      <c r="F223" s="45">
        <f t="shared" si="128"/>
        <v>23949</v>
      </c>
      <c r="G223" s="2">
        <f t="shared" si="123"/>
        <v>0.11318131999723846</v>
      </c>
      <c r="I223" s="42">
        <f t="shared" si="152"/>
        <v>0.11318131999723846</v>
      </c>
      <c r="M223" s="1">
        <f t="shared" si="133"/>
        <v>0.11020267247161761</v>
      </c>
      <c r="N223" s="37">
        <f t="shared" si="134"/>
        <v>35225.055</v>
      </c>
      <c r="O223" s="1">
        <f t="shared" si="135"/>
        <v>8.8723410818872323E-6</v>
      </c>
      <c r="Q223" s="117"/>
      <c r="R223" s="117"/>
      <c r="S223" s="117">
        <v>0.1</v>
      </c>
      <c r="T223" s="151"/>
      <c r="U223" s="117"/>
      <c r="V223" s="117"/>
      <c r="W223" s="117"/>
      <c r="X223" s="117"/>
      <c r="Y223" s="117"/>
      <c r="AE223" s="1">
        <f t="shared" si="136"/>
        <v>23949</v>
      </c>
      <c r="AF223" s="1">
        <f t="shared" si="137"/>
        <v>0.11772084275651885</v>
      </c>
      <c r="AG223" s="1">
        <f t="shared" si="138"/>
        <v>0.10566314971233721</v>
      </c>
      <c r="AH223" s="1">
        <f t="shared" si="139"/>
        <v>2.9786475256208533E-3</v>
      </c>
      <c r="AI223" s="1">
        <f t="shared" si="140"/>
        <v>-4.5395227592803927E-3</v>
      </c>
      <c r="AJ223" s="1">
        <f t="shared" si="141"/>
        <v>2.060726688202467E-6</v>
      </c>
      <c r="AK223" s="1">
        <f t="shared" si="142"/>
        <v>2.9786475256208533E-3</v>
      </c>
      <c r="AL223" s="15">
        <f t="shared" si="150"/>
        <v>2.060726688202467E-5</v>
      </c>
      <c r="AM223" s="1">
        <f t="shared" si="143"/>
        <v>7.5181702849012513E-3</v>
      </c>
      <c r="AN223" s="1">
        <f t="shared" si="144"/>
        <v>0.50218296132976126</v>
      </c>
      <c r="AO223" s="1">
        <f t="shared" si="145"/>
        <v>0.80212358405203965</v>
      </c>
      <c r="AP223" s="1">
        <f t="shared" si="146"/>
        <v>0.50342757067654154</v>
      </c>
      <c r="AQ223" s="1">
        <f t="shared" si="147"/>
        <v>2.3505909910756171</v>
      </c>
      <c r="AR223" s="1">
        <f t="shared" si="148"/>
        <v>2.3952105070487346</v>
      </c>
      <c r="AS223" s="1">
        <f t="shared" si="151"/>
        <v>7.8442946948033079</v>
      </c>
      <c r="AT223" s="1">
        <f t="shared" si="151"/>
        <v>7.8442946947605439</v>
      </c>
      <c r="AU223" s="1">
        <f t="shared" si="151"/>
        <v>7.844294688525248</v>
      </c>
      <c r="AV223" s="1">
        <f t="shared" si="151"/>
        <v>7.8442937793980256</v>
      </c>
      <c r="AW223" s="1">
        <f t="shared" si="151"/>
        <v>7.8441621263299641</v>
      </c>
      <c r="AX223" s="1">
        <f t="shared" si="151"/>
        <v>7.832340408880607</v>
      </c>
      <c r="AY223" s="1">
        <f t="shared" si="151"/>
        <v>7.6697016969117984</v>
      </c>
      <c r="AZ223" s="1">
        <f t="shared" si="149"/>
        <v>7.1363299445201198</v>
      </c>
    </row>
    <row r="224" spans="1:52" x14ac:dyDescent="0.2">
      <c r="A224" s="43" t="s">
        <v>117</v>
      </c>
      <c r="B224" s="35"/>
      <c r="C224" s="43">
        <v>49563.396000000001</v>
      </c>
      <c r="D224" s="43" t="s">
        <v>38</v>
      </c>
      <c r="E224" s="1">
        <f t="shared" si="132"/>
        <v>22286.277261069878</v>
      </c>
      <c r="F224" s="45">
        <f t="shared" ref="F224:F255" si="153">ROUND(2*E224,0)/2-0.5</f>
        <v>22286</v>
      </c>
      <c r="G224" s="2">
        <f t="shared" si="123"/>
        <v>0.11339847999624908</v>
      </c>
      <c r="I224" s="42">
        <f t="shared" si="152"/>
        <v>0.11339847999624908</v>
      </c>
      <c r="M224" s="1">
        <f t="shared" si="133"/>
        <v>9.6009294038914436E-2</v>
      </c>
      <c r="N224" s="37">
        <f t="shared" si="134"/>
        <v>34544.896000000001</v>
      </c>
      <c r="O224" s="1">
        <f t="shared" si="135"/>
        <v>3.0238378825876434E-4</v>
      </c>
      <c r="Q224" s="117"/>
      <c r="R224" s="117"/>
      <c r="S224" s="117">
        <v>0.1</v>
      </c>
      <c r="T224" s="151"/>
      <c r="U224" s="117"/>
      <c r="V224" s="117"/>
      <c r="W224" s="117"/>
      <c r="X224" s="117"/>
      <c r="Y224" s="117"/>
      <c r="AE224" s="1">
        <f t="shared" si="136"/>
        <v>22286</v>
      </c>
      <c r="AF224" s="1">
        <f t="shared" si="137"/>
        <v>0.10247140848122677</v>
      </c>
      <c r="AG224" s="1">
        <f t="shared" si="138"/>
        <v>0.10693636555393676</v>
      </c>
      <c r="AH224" s="1">
        <f t="shared" si="139"/>
        <v>1.7389185957334644E-2</v>
      </c>
      <c r="AI224" s="1">
        <f t="shared" si="140"/>
        <v>1.0927071515022313E-2</v>
      </c>
      <c r="AJ224" s="1">
        <f t="shared" si="141"/>
        <v>1.1940089189441203E-5</v>
      </c>
      <c r="AK224" s="1">
        <f t="shared" si="142"/>
        <v>1.7389185957334644E-2</v>
      </c>
      <c r="AL224" s="15">
        <f t="shared" si="150"/>
        <v>1.1940089189441203E-4</v>
      </c>
      <c r="AM224" s="1">
        <f t="shared" si="143"/>
        <v>6.4621144423123236E-3</v>
      </c>
      <c r="AN224" s="1">
        <f t="shared" si="144"/>
        <v>0.67299525349443579</v>
      </c>
      <c r="AO224" s="1">
        <f t="shared" si="145"/>
        <v>0.9426666305058663</v>
      </c>
      <c r="AP224" s="1">
        <f t="shared" si="146"/>
        <v>0.62795622353036828</v>
      </c>
      <c r="AQ224" s="1">
        <f t="shared" si="147"/>
        <v>2.0509014721493348</v>
      </c>
      <c r="AR224" s="1">
        <f t="shared" si="148"/>
        <v>1.6482083875831577</v>
      </c>
      <c r="AS224" s="1">
        <f t="shared" si="151"/>
        <v>7.4795790175168504</v>
      </c>
      <c r="AT224" s="1">
        <f t="shared" si="151"/>
        <v>7.4791658981006375</v>
      </c>
      <c r="AU224" s="1">
        <f t="shared" si="151"/>
        <v>7.4775752807238955</v>
      </c>
      <c r="AV224" s="1">
        <f t="shared" si="151"/>
        <v>7.4715098174890127</v>
      </c>
      <c r="AW224" s="1">
        <f t="shared" si="151"/>
        <v>7.4491732716148755</v>
      </c>
      <c r="AX224" s="1">
        <f t="shared" si="151"/>
        <v>7.3753565786236139</v>
      </c>
      <c r="AY224" s="1">
        <f t="shared" si="151"/>
        <v>7.1832511555716403</v>
      </c>
      <c r="AZ224" s="1">
        <f t="shared" si="149"/>
        <v>6.8207337396259771</v>
      </c>
    </row>
    <row r="225" spans="1:52" x14ac:dyDescent="0.2">
      <c r="A225" s="43" t="s">
        <v>117</v>
      </c>
      <c r="B225" s="35"/>
      <c r="C225" s="43">
        <v>50191.612999999998</v>
      </c>
      <c r="D225" s="43" t="s">
        <v>38</v>
      </c>
      <c r="E225" s="1">
        <f t="shared" si="132"/>
        <v>23822.277721906437</v>
      </c>
      <c r="F225" s="45">
        <f t="shared" si="153"/>
        <v>23822</v>
      </c>
      <c r="G225" s="2">
        <f t="shared" si="123"/>
        <v>0.11358695999660995</v>
      </c>
      <c r="I225" s="42">
        <f t="shared" si="152"/>
        <v>0.11358695999660995</v>
      </c>
      <c r="M225" s="1">
        <f t="shared" si="133"/>
        <v>0.10908784681496021</v>
      </c>
      <c r="N225" s="37">
        <f t="shared" si="134"/>
        <v>35173.112999999998</v>
      </c>
      <c r="O225" s="1">
        <f t="shared" si="135"/>
        <v>2.024201942129441E-5</v>
      </c>
      <c r="Q225" s="117"/>
      <c r="R225" s="117"/>
      <c r="S225" s="117">
        <v>0.1</v>
      </c>
      <c r="T225" s="151"/>
      <c r="U225" s="117"/>
      <c r="V225" s="117"/>
      <c r="W225" s="117"/>
      <c r="X225" s="117"/>
      <c r="Y225" s="117"/>
      <c r="AE225" s="1">
        <f t="shared" si="136"/>
        <v>23822</v>
      </c>
      <c r="AF225" s="1">
        <f t="shared" si="137"/>
        <v>0.11656522532665868</v>
      </c>
      <c r="AG225" s="1">
        <f t="shared" si="138"/>
        <v>0.10610958148491148</v>
      </c>
      <c r="AH225" s="1">
        <f t="shared" si="139"/>
        <v>4.4991131816497359E-3</v>
      </c>
      <c r="AI225" s="1">
        <f t="shared" si="140"/>
        <v>-2.9782653300487322E-3</v>
      </c>
      <c r="AJ225" s="1">
        <f t="shared" si="141"/>
        <v>8.8700643761702834E-7</v>
      </c>
      <c r="AK225" s="1">
        <f t="shared" si="142"/>
        <v>4.4991131816497359E-3</v>
      </c>
      <c r="AL225" s="15">
        <f t="shared" si="150"/>
        <v>8.8700643761702828E-6</v>
      </c>
      <c r="AM225" s="1">
        <f t="shared" si="143"/>
        <v>7.4773785116984733E-3</v>
      </c>
      <c r="AN225" s="1">
        <f t="shared" si="144"/>
        <v>0.51110059464691349</v>
      </c>
      <c r="AO225" s="1">
        <f t="shared" si="145"/>
        <v>0.81248678388963269</v>
      </c>
      <c r="AP225" s="1">
        <f t="shared" si="146"/>
        <v>0.51209227132723711</v>
      </c>
      <c r="AQ225" s="1">
        <f t="shared" si="147"/>
        <v>2.3330287461251111</v>
      </c>
      <c r="AR225" s="1">
        <f t="shared" si="148"/>
        <v>2.3372689660072581</v>
      </c>
      <c r="AS225" s="1">
        <f t="shared" si="151"/>
        <v>7.8198132115803354</v>
      </c>
      <c r="AT225" s="1">
        <f t="shared" si="151"/>
        <v>7.819813204632899</v>
      </c>
      <c r="AU225" s="1">
        <f t="shared" si="151"/>
        <v>7.8198129173893749</v>
      </c>
      <c r="AV225" s="1">
        <f t="shared" si="151"/>
        <v>7.8198010433454037</v>
      </c>
      <c r="AW225" s="1">
        <f t="shared" si="151"/>
        <v>7.8193137526551135</v>
      </c>
      <c r="AX225" s="1">
        <f t="shared" si="151"/>
        <v>7.8031994806175469</v>
      </c>
      <c r="AY225" s="1">
        <f t="shared" si="151"/>
        <v>7.634224985595222</v>
      </c>
      <c r="AZ225" s="1">
        <f t="shared" si="149"/>
        <v>7.1122284905083601</v>
      </c>
    </row>
    <row r="226" spans="1:52" x14ac:dyDescent="0.2">
      <c r="A226" s="43" t="s">
        <v>117</v>
      </c>
      <c r="B226" s="35" t="s">
        <v>52</v>
      </c>
      <c r="C226" s="43">
        <v>49978.322</v>
      </c>
      <c r="D226" s="43" t="s">
        <v>38</v>
      </c>
      <c r="E226" s="1">
        <f t="shared" si="132"/>
        <v>23300.777867091481</v>
      </c>
      <c r="F226" s="45">
        <f t="shared" si="153"/>
        <v>23300.5</v>
      </c>
      <c r="G226" s="2">
        <f t="shared" si="123"/>
        <v>0.113646339996194</v>
      </c>
      <c r="I226" s="42">
        <f t="shared" si="152"/>
        <v>0.113646339996194</v>
      </c>
      <c r="M226" s="1">
        <f t="shared" si="133"/>
        <v>0.1045636195639299</v>
      </c>
      <c r="N226" s="37">
        <f t="shared" si="134"/>
        <v>34959.822</v>
      </c>
      <c r="O226" s="1">
        <f t="shared" si="135"/>
        <v>8.2495810450667801E-5</v>
      </c>
      <c r="Q226" s="117"/>
      <c r="R226" s="117"/>
      <c r="S226" s="117">
        <v>0.1</v>
      </c>
      <c r="T226" s="151"/>
      <c r="U226" s="117"/>
      <c r="V226" s="117"/>
      <c r="W226" s="117"/>
      <c r="X226" s="117"/>
      <c r="Y226" s="117"/>
      <c r="AE226" s="1">
        <f t="shared" si="136"/>
        <v>23300.5</v>
      </c>
      <c r="AF226" s="1">
        <f t="shared" si="137"/>
        <v>0.111814449105574</v>
      </c>
      <c r="AG226" s="1">
        <f t="shared" si="138"/>
        <v>0.1063955104545499</v>
      </c>
      <c r="AH226" s="1">
        <f t="shared" si="139"/>
        <v>9.082720432264102E-3</v>
      </c>
      <c r="AI226" s="1">
        <f t="shared" si="140"/>
        <v>1.8318908906199971E-3</v>
      </c>
      <c r="AJ226" s="1">
        <f t="shared" si="141"/>
        <v>3.3558242351365263E-7</v>
      </c>
      <c r="AK226" s="1">
        <f t="shared" si="142"/>
        <v>9.082720432264102E-3</v>
      </c>
      <c r="AL226" s="15">
        <f t="shared" si="150"/>
        <v>3.3558242351365261E-6</v>
      </c>
      <c r="AM226" s="1">
        <f t="shared" si="143"/>
        <v>7.2508295416441092E-3</v>
      </c>
      <c r="AN226" s="1">
        <f t="shared" si="144"/>
        <v>0.55324717810792357</v>
      </c>
      <c r="AO226" s="1">
        <f t="shared" si="145"/>
        <v>0.85615652020489874</v>
      </c>
      <c r="AP226" s="1">
        <f t="shared" si="146"/>
        <v>0.54924770280735524</v>
      </c>
      <c r="AQ226" s="1">
        <f t="shared" si="147"/>
        <v>2.2536489975297891</v>
      </c>
      <c r="AR226" s="1">
        <f t="shared" si="148"/>
        <v>2.1024226121330361</v>
      </c>
      <c r="AS226" s="1">
        <f t="shared" si="151"/>
        <v>7.7143694920565204</v>
      </c>
      <c r="AT226" s="1">
        <f t="shared" si="151"/>
        <v>7.7143654691613053</v>
      </c>
      <c r="AU226" s="1">
        <f t="shared" si="151"/>
        <v>7.7143246447648437</v>
      </c>
      <c r="AV226" s="1">
        <f t="shared" si="151"/>
        <v>7.7139110268817266</v>
      </c>
      <c r="AW226" s="1">
        <f t="shared" si="151"/>
        <v>7.7097868540996597</v>
      </c>
      <c r="AX226" s="1">
        <f t="shared" si="151"/>
        <v>7.6737199713934627</v>
      </c>
      <c r="AY226" s="1">
        <f t="shared" si="151"/>
        <v>7.4854428347159603</v>
      </c>
      <c r="AZ226" s="1">
        <f t="shared" si="149"/>
        <v>7.0132607088773948</v>
      </c>
    </row>
    <row r="227" spans="1:52" x14ac:dyDescent="0.2">
      <c r="A227" s="43" t="s">
        <v>117</v>
      </c>
      <c r="B227" s="35"/>
      <c r="C227" s="43">
        <v>49936.4</v>
      </c>
      <c r="D227" s="43" t="s">
        <v>38</v>
      </c>
      <c r="E227" s="1">
        <f t="shared" si="132"/>
        <v>23198.277916725303</v>
      </c>
      <c r="F227" s="45">
        <f t="shared" si="153"/>
        <v>23198</v>
      </c>
      <c r="G227" s="2">
        <f t="shared" si="123"/>
        <v>0.11366663999797311</v>
      </c>
      <c r="I227" s="42">
        <f t="shared" si="152"/>
        <v>0.11366663999797311</v>
      </c>
      <c r="M227" s="1">
        <f t="shared" si="133"/>
        <v>0.10368452314890292</v>
      </c>
      <c r="N227" s="37">
        <f t="shared" si="134"/>
        <v>34917.9</v>
      </c>
      <c r="O227" s="1">
        <f t="shared" si="135"/>
        <v>9.964265678849095E-5</v>
      </c>
      <c r="Q227" s="117"/>
      <c r="R227" s="117"/>
      <c r="S227" s="117">
        <v>0.1</v>
      </c>
      <c r="T227" s="151"/>
      <c r="U227" s="117"/>
      <c r="V227" s="117"/>
      <c r="W227" s="117"/>
      <c r="X227" s="117"/>
      <c r="Y227" s="117"/>
      <c r="AE227" s="1">
        <f t="shared" si="136"/>
        <v>23198</v>
      </c>
      <c r="AF227" s="1">
        <f t="shared" si="137"/>
        <v>0.11087846905791932</v>
      </c>
      <c r="AG227" s="1">
        <f t="shared" si="138"/>
        <v>0.10647269408895671</v>
      </c>
      <c r="AH227" s="1">
        <f t="shared" si="139"/>
        <v>9.9821168490701884E-3</v>
      </c>
      <c r="AI227" s="1">
        <f t="shared" si="140"/>
        <v>2.7881709400537913E-3</v>
      </c>
      <c r="AJ227" s="1">
        <f t="shared" si="141"/>
        <v>7.7738971909604426E-7</v>
      </c>
      <c r="AK227" s="1">
        <f t="shared" si="142"/>
        <v>9.9821168490701884E-3</v>
      </c>
      <c r="AL227" s="15">
        <f t="shared" si="150"/>
        <v>7.7738971909604426E-6</v>
      </c>
      <c r="AM227" s="1">
        <f t="shared" si="143"/>
        <v>7.1939459090163919E-3</v>
      </c>
      <c r="AN227" s="1">
        <f t="shared" si="144"/>
        <v>0.56275675772359945</v>
      </c>
      <c r="AO227" s="1">
        <f t="shared" si="145"/>
        <v>0.86491417583568264</v>
      </c>
      <c r="AP227" s="1">
        <f t="shared" si="146"/>
        <v>0.55684779786878136</v>
      </c>
      <c r="AQ227" s="1">
        <f t="shared" si="147"/>
        <v>2.2364545594049274</v>
      </c>
      <c r="AR227" s="1">
        <f t="shared" si="148"/>
        <v>2.0566503357143646</v>
      </c>
      <c r="AS227" s="1">
        <f t="shared" si="151"/>
        <v>7.692607038499327</v>
      </c>
      <c r="AT227" s="1">
        <f t="shared" si="151"/>
        <v>7.6925990418312509</v>
      </c>
      <c r="AU227" s="1">
        <f t="shared" si="151"/>
        <v>7.6925287647954503</v>
      </c>
      <c r="AV227" s="1">
        <f t="shared" si="151"/>
        <v>7.6919124491483926</v>
      </c>
      <c r="AW227" s="1">
        <f t="shared" si="151"/>
        <v>7.6866038255730862</v>
      </c>
      <c r="AX227" s="1">
        <f t="shared" si="151"/>
        <v>7.6463744916711676</v>
      </c>
      <c r="AY227" s="1">
        <f t="shared" si="151"/>
        <v>7.4556403807042697</v>
      </c>
      <c r="AZ227" s="1">
        <f t="shared" si="149"/>
        <v>6.993808747962392</v>
      </c>
    </row>
    <row r="228" spans="1:52" x14ac:dyDescent="0.2">
      <c r="A228" s="43" t="s">
        <v>117</v>
      </c>
      <c r="B228" s="35"/>
      <c r="C228" s="43">
        <v>49592.434999999998</v>
      </c>
      <c r="D228" s="43" t="s">
        <v>38</v>
      </c>
      <c r="E228" s="1">
        <f t="shared" si="132"/>
        <v>22357.278073499703</v>
      </c>
      <c r="F228" s="45">
        <f t="shared" si="153"/>
        <v>22357</v>
      </c>
      <c r="G228" s="2">
        <f t="shared" si="123"/>
        <v>0.1137307599929045</v>
      </c>
      <c r="I228" s="42">
        <f t="shared" si="152"/>
        <v>0.1137307599929045</v>
      </c>
      <c r="M228" s="1">
        <f t="shared" si="133"/>
        <v>9.6597357240289686E-2</v>
      </c>
      <c r="N228" s="37">
        <f t="shared" si="134"/>
        <v>34573.934999999998</v>
      </c>
      <c r="O228" s="1">
        <f t="shared" si="135"/>
        <v>2.9355348988330872E-4</v>
      </c>
      <c r="Q228" s="117"/>
      <c r="R228" s="117"/>
      <c r="S228" s="117">
        <v>0.1</v>
      </c>
      <c r="T228" s="151"/>
      <c r="U228" s="117"/>
      <c r="V228" s="117"/>
      <c r="W228" s="117"/>
      <c r="X228" s="117"/>
      <c r="Y228" s="117"/>
      <c r="AE228" s="1">
        <f t="shared" si="136"/>
        <v>22357</v>
      </c>
      <c r="AF228" s="1">
        <f t="shared" si="137"/>
        <v>0.10313344820897316</v>
      </c>
      <c r="AG228" s="1">
        <f t="shared" si="138"/>
        <v>0.10719466902422102</v>
      </c>
      <c r="AH228" s="1">
        <f t="shared" si="139"/>
        <v>1.713340275261481E-2</v>
      </c>
      <c r="AI228" s="1">
        <f t="shared" si="140"/>
        <v>1.0597311783931335E-2</v>
      </c>
      <c r="AJ228" s="1">
        <f t="shared" si="141"/>
        <v>1.1230301704584993E-5</v>
      </c>
      <c r="AK228" s="1">
        <f t="shared" si="142"/>
        <v>1.713340275261481E-2</v>
      </c>
      <c r="AL228" s="15">
        <f t="shared" si="150"/>
        <v>1.1230301704584993E-4</v>
      </c>
      <c r="AM228" s="1">
        <f t="shared" si="143"/>
        <v>6.5360909686834733E-3</v>
      </c>
      <c r="AN228" s="1">
        <f t="shared" si="144"/>
        <v>0.6623160219150459</v>
      </c>
      <c r="AO228" s="1">
        <f t="shared" si="145"/>
        <v>0.9368281017872585</v>
      </c>
      <c r="AP228" s="1">
        <f t="shared" si="146"/>
        <v>0.62227859825998388</v>
      </c>
      <c r="AQ228" s="1">
        <f t="shared" si="147"/>
        <v>2.0679846179369039</v>
      </c>
      <c r="AR228" s="1">
        <f t="shared" si="148"/>
        <v>1.6804080184681329</v>
      </c>
      <c r="AS228" s="1">
        <f t="shared" si="151"/>
        <v>7.4976493629891952</v>
      </c>
      <c r="AT228" s="1">
        <f t="shared" si="151"/>
        <v>7.4973184078467732</v>
      </c>
      <c r="AU228" s="1">
        <f t="shared" si="151"/>
        <v>7.4959819730252546</v>
      </c>
      <c r="AV228" s="1">
        <f t="shared" si="151"/>
        <v>7.4906331471882606</v>
      </c>
      <c r="AW228" s="1">
        <f t="shared" si="151"/>
        <v>7.4699378725666365</v>
      </c>
      <c r="AX228" s="1">
        <f t="shared" si="151"/>
        <v>7.3982208565850529</v>
      </c>
      <c r="AY228" s="1">
        <f t="shared" si="151"/>
        <v>7.2048862337698143</v>
      </c>
      <c r="AZ228" s="1">
        <f t="shared" si="149"/>
        <v>6.8342077808451496</v>
      </c>
    </row>
    <row r="229" spans="1:52" x14ac:dyDescent="0.2">
      <c r="A229" s="43" t="s">
        <v>117</v>
      </c>
      <c r="B229" s="35"/>
      <c r="C229" s="43">
        <v>49594.48</v>
      </c>
      <c r="D229" s="43" t="s">
        <v>38</v>
      </c>
      <c r="E229" s="1">
        <f t="shared" si="132"/>
        <v>22362.278130713086</v>
      </c>
      <c r="F229" s="45">
        <f t="shared" si="153"/>
        <v>22362</v>
      </c>
      <c r="G229" s="2">
        <f t="shared" si="123"/>
        <v>0.11375415999646066</v>
      </c>
      <c r="I229" s="42">
        <f t="shared" si="152"/>
        <v>0.11375415999646066</v>
      </c>
      <c r="M229" s="1">
        <f t="shared" si="133"/>
        <v>9.6638830345855339E-2</v>
      </c>
      <c r="N229" s="37">
        <f t="shared" si="134"/>
        <v>34575.980000000003</v>
      </c>
      <c r="O229" s="1">
        <f t="shared" si="135"/>
        <v>2.9293450904888959E-4</v>
      </c>
      <c r="Q229" s="117"/>
      <c r="R229" s="117"/>
      <c r="S229" s="117">
        <v>0.1</v>
      </c>
      <c r="T229" s="151"/>
      <c r="U229" s="117"/>
      <c r="V229" s="117"/>
      <c r="W229" s="117"/>
      <c r="X229" s="117"/>
      <c r="Y229" s="117"/>
      <c r="AE229" s="1">
        <f t="shared" si="136"/>
        <v>22362</v>
      </c>
      <c r="AF229" s="1">
        <f t="shared" si="137"/>
        <v>0.10318000613142457</v>
      </c>
      <c r="AG229" s="1">
        <f t="shared" si="138"/>
        <v>0.10721298421089143</v>
      </c>
      <c r="AH229" s="1">
        <f t="shared" si="139"/>
        <v>1.7115329650605318E-2</v>
      </c>
      <c r="AI229" s="1">
        <f t="shared" si="140"/>
        <v>1.0574153865036087E-2</v>
      </c>
      <c r="AJ229" s="1">
        <f t="shared" si="141"/>
        <v>1.1181272996145763E-5</v>
      </c>
      <c r="AK229" s="1">
        <f t="shared" si="142"/>
        <v>1.7115329650605318E-2</v>
      </c>
      <c r="AL229" s="15">
        <f t="shared" si="150"/>
        <v>1.1181272996145762E-4</v>
      </c>
      <c r="AM229" s="1">
        <f t="shared" si="143"/>
        <v>6.5411757855692258E-3</v>
      </c>
      <c r="AN229" s="1">
        <f t="shared" si="144"/>
        <v>0.66158047336379577</v>
      </c>
      <c r="AO229" s="1">
        <f t="shared" si="145"/>
        <v>0.93641385375965536</v>
      </c>
      <c r="AP229" s="1">
        <f t="shared" si="146"/>
        <v>0.62187888442928951</v>
      </c>
      <c r="AQ229" s="1">
        <f t="shared" si="147"/>
        <v>2.0691670220550127</v>
      </c>
      <c r="AR229" s="1">
        <f t="shared" si="148"/>
        <v>1.6826708881565502</v>
      </c>
      <c r="AS229" s="1">
        <f t="shared" si="151"/>
        <v>7.4989108377883529</v>
      </c>
      <c r="AT229" s="1">
        <f t="shared" si="151"/>
        <v>7.4985851341148315</v>
      </c>
      <c r="AU229" s="1">
        <f t="shared" si="151"/>
        <v>7.497265397167725</v>
      </c>
      <c r="AV229" s="1">
        <f t="shared" si="151"/>
        <v>7.4919650206963722</v>
      </c>
      <c r="AW229" s="1">
        <f t="shared" si="151"/>
        <v>7.4713842770770498</v>
      </c>
      <c r="AX229" s="1">
        <f t="shared" si="151"/>
        <v>7.3998200415692974</v>
      </c>
      <c r="AY229" s="1">
        <f t="shared" si="151"/>
        <v>7.2064073116232308</v>
      </c>
      <c r="AZ229" s="1">
        <f t="shared" si="149"/>
        <v>6.835156656987345</v>
      </c>
    </row>
    <row r="230" spans="1:52" x14ac:dyDescent="0.2">
      <c r="A230" s="43" t="s">
        <v>117</v>
      </c>
      <c r="B230" s="35"/>
      <c r="C230" s="43">
        <v>49995.296000000002</v>
      </c>
      <c r="D230" s="43" t="s">
        <v>38</v>
      </c>
      <c r="E230" s="1">
        <f t="shared" si="132"/>
        <v>23342.279564470322</v>
      </c>
      <c r="F230" s="45">
        <f t="shared" si="153"/>
        <v>23342</v>
      </c>
      <c r="G230" s="2">
        <f t="shared" si="123"/>
        <v>0.11434056000143755</v>
      </c>
      <c r="I230" s="42">
        <f t="shared" si="152"/>
        <v>0.11434056000143755</v>
      </c>
      <c r="M230" s="1">
        <f t="shared" si="133"/>
        <v>0.10492049319320092</v>
      </c>
      <c r="N230" s="37">
        <f t="shared" si="134"/>
        <v>34976.796000000002</v>
      </c>
      <c r="O230" s="1">
        <f t="shared" si="135"/>
        <v>8.8737658671641549E-5</v>
      </c>
      <c r="Q230" s="117"/>
      <c r="R230" s="117"/>
      <c r="S230" s="117">
        <v>0.1</v>
      </c>
      <c r="T230" s="151"/>
      <c r="U230" s="117"/>
      <c r="V230" s="117"/>
      <c r="W230" s="117"/>
      <c r="X230" s="117"/>
      <c r="Y230" s="117"/>
      <c r="AE230" s="1">
        <f t="shared" si="136"/>
        <v>23342</v>
      </c>
      <c r="AF230" s="1">
        <f t="shared" si="137"/>
        <v>0.11219312130203603</v>
      </c>
      <c r="AG230" s="1">
        <f t="shared" si="138"/>
        <v>0.10706793189260244</v>
      </c>
      <c r="AH230" s="1">
        <f t="shared" si="139"/>
        <v>9.4200668082366351E-3</v>
      </c>
      <c r="AI230" s="1">
        <f t="shared" si="140"/>
        <v>2.1474386994015243E-3</v>
      </c>
      <c r="AJ230" s="1">
        <f t="shared" si="141"/>
        <v>4.6114929676873111E-7</v>
      </c>
      <c r="AK230" s="1">
        <f t="shared" si="142"/>
        <v>9.4200668082366351E-3</v>
      </c>
      <c r="AL230" s="15">
        <f t="shared" si="150"/>
        <v>4.6114929676873107E-6</v>
      </c>
      <c r="AM230" s="1">
        <f t="shared" si="143"/>
        <v>7.2726281088351117E-3</v>
      </c>
      <c r="AN230" s="1">
        <f t="shared" si="144"/>
        <v>0.54952369024050296</v>
      </c>
      <c r="AO230" s="1">
        <f t="shared" si="145"/>
        <v>0.85262407417024622</v>
      </c>
      <c r="AP230" s="1">
        <f t="shared" si="146"/>
        <v>0.54619796525907693</v>
      </c>
      <c r="AQ230" s="1">
        <f t="shared" si="147"/>
        <v>2.2604470955754312</v>
      </c>
      <c r="AR230" s="1">
        <f t="shared" si="148"/>
        <v>2.1209787505565556</v>
      </c>
      <c r="AS230" s="1">
        <f t="shared" si="151"/>
        <v>7.7230765564729191</v>
      </c>
      <c r="AT230" s="1">
        <f t="shared" si="151"/>
        <v>7.7230735889352262</v>
      </c>
      <c r="AU230" s="1">
        <f t="shared" si="151"/>
        <v>7.7230414829451366</v>
      </c>
      <c r="AV230" s="1">
        <f t="shared" si="151"/>
        <v>7.7226946251924335</v>
      </c>
      <c r="AW230" s="1">
        <f t="shared" si="151"/>
        <v>7.7190038333964797</v>
      </c>
      <c r="AX230" s="1">
        <f t="shared" si="151"/>
        <v>7.6846126120852025</v>
      </c>
      <c r="AY230" s="1">
        <f t="shared" si="151"/>
        <v>7.4974586020806262</v>
      </c>
      <c r="AZ230" s="1">
        <f t="shared" si="149"/>
        <v>7.0211363808576159</v>
      </c>
    </row>
    <row r="231" spans="1:52" x14ac:dyDescent="0.2">
      <c r="A231" s="43" t="s">
        <v>117</v>
      </c>
      <c r="B231" s="35"/>
      <c r="C231" s="43">
        <v>49915.542000000001</v>
      </c>
      <c r="D231" s="43" t="s">
        <v>38</v>
      </c>
      <c r="E231" s="1">
        <f t="shared" si="132"/>
        <v>23147.279778164695</v>
      </c>
      <c r="F231" s="45">
        <f t="shared" si="153"/>
        <v>23147</v>
      </c>
      <c r="G231" s="2">
        <f t="shared" si="123"/>
        <v>0.11442795999755617</v>
      </c>
      <c r="I231" s="42">
        <f t="shared" si="152"/>
        <v>0.11442795999755617</v>
      </c>
      <c r="M231" s="1">
        <f t="shared" si="133"/>
        <v>0.10324835936184625</v>
      </c>
      <c r="N231" s="37">
        <f t="shared" si="134"/>
        <v>34897.042000000001</v>
      </c>
      <c r="O231" s="1">
        <f t="shared" si="135"/>
        <v>1.249834703739658E-4</v>
      </c>
      <c r="Q231" s="117"/>
      <c r="R231" s="117"/>
      <c r="S231" s="117">
        <v>0.1</v>
      </c>
      <c r="T231" s="151"/>
      <c r="U231" s="117"/>
      <c r="V231" s="117"/>
      <c r="W231" s="117"/>
      <c r="X231" s="117"/>
      <c r="Y231" s="117"/>
      <c r="AE231" s="1">
        <f t="shared" si="136"/>
        <v>23147</v>
      </c>
      <c r="AF231" s="1">
        <f t="shared" si="137"/>
        <v>0.11041234160952672</v>
      </c>
      <c r="AG231" s="1">
        <f t="shared" si="138"/>
        <v>0.1072639777498757</v>
      </c>
      <c r="AH231" s="1">
        <f t="shared" si="139"/>
        <v>1.1179600635709927E-2</v>
      </c>
      <c r="AI231" s="1">
        <f t="shared" si="140"/>
        <v>4.0156183880294544E-3</v>
      </c>
      <c r="AJ231" s="1">
        <f t="shared" si="141"/>
        <v>1.6125191038280274E-6</v>
      </c>
      <c r="AK231" s="1">
        <f t="shared" si="142"/>
        <v>1.1179600635709927E-2</v>
      </c>
      <c r="AL231" s="15">
        <f t="shared" si="150"/>
        <v>1.6125191038280273E-5</v>
      </c>
      <c r="AM231" s="1">
        <f t="shared" si="143"/>
        <v>7.1639822476804692E-3</v>
      </c>
      <c r="AN231" s="1">
        <f t="shared" si="144"/>
        <v>0.56766188113372551</v>
      </c>
      <c r="AO231" s="1">
        <f t="shared" si="145"/>
        <v>0.86928694073944968</v>
      </c>
      <c r="AP231" s="1">
        <f t="shared" si="146"/>
        <v>0.56066467151307242</v>
      </c>
      <c r="AQ231" s="1">
        <f t="shared" si="147"/>
        <v>2.227675969377664</v>
      </c>
      <c r="AR231" s="1">
        <f t="shared" si="148"/>
        <v>2.0339003774592559</v>
      </c>
      <c r="AS231" s="1">
        <f t="shared" ref="AS231:AY240" si="154">$AZ231+$AG$7*SIN(AT231)</f>
        <v>7.6816382936025276</v>
      </c>
      <c r="AT231" s="1">
        <f t="shared" si="154"/>
        <v>7.6816273610946872</v>
      </c>
      <c r="AU231" s="1">
        <f t="shared" si="154"/>
        <v>7.6815373479799085</v>
      </c>
      <c r="AV231" s="1">
        <f t="shared" si="154"/>
        <v>7.6807979831670261</v>
      </c>
      <c r="AW231" s="1">
        <f t="shared" si="154"/>
        <v>7.6748391510547886</v>
      </c>
      <c r="AX231" s="1">
        <f t="shared" si="154"/>
        <v>7.6325334901267308</v>
      </c>
      <c r="AY231" s="1">
        <f t="shared" si="154"/>
        <v>7.4407464931650216</v>
      </c>
      <c r="AZ231" s="1">
        <f t="shared" si="149"/>
        <v>6.9841302113120003</v>
      </c>
    </row>
    <row r="232" spans="1:52" x14ac:dyDescent="0.2">
      <c r="A232" s="43" t="s">
        <v>117</v>
      </c>
      <c r="B232" s="35"/>
      <c r="C232" s="43">
        <v>49934.356</v>
      </c>
      <c r="D232" s="43" t="s">
        <v>38</v>
      </c>
      <c r="E232" s="1">
        <f t="shared" si="132"/>
        <v>23193.280304527681</v>
      </c>
      <c r="F232" s="45">
        <f t="shared" si="153"/>
        <v>23193</v>
      </c>
      <c r="G232" s="2">
        <f t="shared" si="123"/>
        <v>0.11464323999825865</v>
      </c>
      <c r="I232" s="42">
        <f t="shared" si="152"/>
        <v>0.11464323999825865</v>
      </c>
      <c r="M232" s="1">
        <f t="shared" si="133"/>
        <v>0.10364172555400944</v>
      </c>
      <c r="N232" s="37">
        <f t="shared" si="134"/>
        <v>34915.856</v>
      </c>
      <c r="O232" s="1">
        <f t="shared" si="135"/>
        <v>1.2103332006702402E-4</v>
      </c>
      <c r="Q232" s="117"/>
      <c r="R232" s="117"/>
      <c r="S232" s="117">
        <v>0.1</v>
      </c>
      <c r="T232" s="151"/>
      <c r="U232" s="117"/>
      <c r="V232" s="117"/>
      <c r="W232" s="117"/>
      <c r="X232" s="117"/>
      <c r="Y232" s="117"/>
      <c r="AE232" s="1">
        <f t="shared" si="136"/>
        <v>23193</v>
      </c>
      <c r="AF232" s="1">
        <f t="shared" si="137"/>
        <v>0.11083278340410951</v>
      </c>
      <c r="AG232" s="1">
        <f t="shared" si="138"/>
        <v>0.10745218214815858</v>
      </c>
      <c r="AH232" s="1">
        <f t="shared" si="139"/>
        <v>1.1001514444249211E-2</v>
      </c>
      <c r="AI232" s="1">
        <f t="shared" si="140"/>
        <v>3.8104565941491364E-3</v>
      </c>
      <c r="AJ232" s="1">
        <f t="shared" si="141"/>
        <v>1.4519579455894638E-6</v>
      </c>
      <c r="AK232" s="1">
        <f t="shared" si="142"/>
        <v>1.1001514444249211E-2</v>
      </c>
      <c r="AL232" s="15">
        <f t="shared" si="150"/>
        <v>1.4519579455894637E-5</v>
      </c>
      <c r="AM232" s="1">
        <f t="shared" si="143"/>
        <v>7.1910578501000796E-3</v>
      </c>
      <c r="AN232" s="1">
        <f t="shared" si="144"/>
        <v>0.56323242818058628</v>
      </c>
      <c r="AO232" s="1">
        <f t="shared" si="145"/>
        <v>0.86534246664743475</v>
      </c>
      <c r="AP232" s="1">
        <f t="shared" si="146"/>
        <v>0.55722097153163874</v>
      </c>
      <c r="AQ232" s="1">
        <f t="shared" si="147"/>
        <v>2.2356006257140337</v>
      </c>
      <c r="AR232" s="1">
        <f t="shared" si="148"/>
        <v>2.0544193389294341</v>
      </c>
      <c r="AS232" s="1">
        <f t="shared" si="154"/>
        <v>7.6915358729846499</v>
      </c>
      <c r="AT232" s="1">
        <f t="shared" si="154"/>
        <v>7.6915276208834804</v>
      </c>
      <c r="AU232" s="1">
        <f t="shared" si="154"/>
        <v>7.6914555734368619</v>
      </c>
      <c r="AV232" s="1">
        <f t="shared" si="154"/>
        <v>7.690827881143151</v>
      </c>
      <c r="AW232" s="1">
        <f t="shared" si="154"/>
        <v>7.6854573027671274</v>
      </c>
      <c r="AX232" s="1">
        <f t="shared" si="154"/>
        <v>7.645024441124642</v>
      </c>
      <c r="AY232" s="1">
        <f t="shared" si="154"/>
        <v>7.4541821005219218</v>
      </c>
      <c r="AZ232" s="1">
        <f t="shared" si="149"/>
        <v>6.9928598718201966</v>
      </c>
    </row>
    <row r="233" spans="1:52" x14ac:dyDescent="0.2">
      <c r="A233" s="43" t="s">
        <v>117</v>
      </c>
      <c r="B233" s="35" t="s">
        <v>52</v>
      </c>
      <c r="C233" s="43">
        <v>49548.468999999997</v>
      </c>
      <c r="D233" s="43" t="s">
        <v>38</v>
      </c>
      <c r="E233" s="1">
        <f t="shared" si="132"/>
        <v>22249.780510935907</v>
      </c>
      <c r="F233" s="45">
        <f t="shared" si="153"/>
        <v>22249.5</v>
      </c>
      <c r="G233" s="2">
        <f t="shared" si="123"/>
        <v>0.11472765999496914</v>
      </c>
      <c r="I233" s="42">
        <f t="shared" si="152"/>
        <v>0.11472765999496914</v>
      </c>
      <c r="M233" s="1">
        <f t="shared" si="133"/>
        <v>9.5707601504456855E-2</v>
      </c>
      <c r="N233" s="37">
        <f t="shared" si="134"/>
        <v>34529.968999999997</v>
      </c>
      <c r="O233" s="1">
        <f t="shared" si="135"/>
        <v>3.6176262498250863E-4</v>
      </c>
      <c r="Q233" s="117"/>
      <c r="R233" s="117"/>
      <c r="S233" s="117">
        <v>0.1</v>
      </c>
      <c r="T233" s="151"/>
      <c r="U233" s="117"/>
      <c r="V233" s="117"/>
      <c r="W233" s="117"/>
      <c r="X233" s="117"/>
      <c r="Y233" s="117"/>
      <c r="AE233" s="1">
        <f t="shared" si="136"/>
        <v>22249.5</v>
      </c>
      <c r="AF233" s="1">
        <f t="shared" si="137"/>
        <v>0.10213036897254692</v>
      </c>
      <c r="AG233" s="1">
        <f t="shared" si="138"/>
        <v>0.10830489252687908</v>
      </c>
      <c r="AH233" s="1">
        <f t="shared" si="139"/>
        <v>1.902005849051229E-2</v>
      </c>
      <c r="AI233" s="1">
        <f t="shared" si="140"/>
        <v>1.2597291022422227E-2</v>
      </c>
      <c r="AJ233" s="1">
        <f t="shared" si="141"/>
        <v>1.5869174110359963E-5</v>
      </c>
      <c r="AK233" s="1">
        <f t="shared" si="142"/>
        <v>1.902005849051229E-2</v>
      </c>
      <c r="AL233" s="15">
        <f t="shared" si="150"/>
        <v>1.5869174110359963E-4</v>
      </c>
      <c r="AM233" s="1">
        <f t="shared" si="143"/>
        <v>6.4227674680900661E-3</v>
      </c>
      <c r="AN233" s="1">
        <f t="shared" si="144"/>
        <v>0.67866136780979269</v>
      </c>
      <c r="AO233" s="1">
        <f t="shared" si="145"/>
        <v>0.94563272627971595</v>
      </c>
      <c r="AP233" s="1">
        <f t="shared" si="146"/>
        <v>0.63087447750706871</v>
      </c>
      <c r="AQ233" s="1">
        <f t="shared" si="147"/>
        <v>2.0418993465318138</v>
      </c>
      <c r="AR233" s="1">
        <f t="shared" si="148"/>
        <v>1.6316028576871804</v>
      </c>
      <c r="AS233" s="1">
        <f t="shared" si="154"/>
        <v>7.4701720585279823</v>
      </c>
      <c r="AT233" s="1">
        <f t="shared" si="154"/>
        <v>7.4697108011230693</v>
      </c>
      <c r="AU233" s="1">
        <f t="shared" si="154"/>
        <v>7.4679766565846757</v>
      </c>
      <c r="AV233" s="1">
        <f t="shared" si="154"/>
        <v>7.4615220885006321</v>
      </c>
      <c r="AW233" s="1">
        <f t="shared" si="154"/>
        <v>7.4383328005857869</v>
      </c>
      <c r="AX233" s="1">
        <f t="shared" si="154"/>
        <v>7.3634896241926882</v>
      </c>
      <c r="AY233" s="1">
        <f t="shared" si="154"/>
        <v>7.1721031894671077</v>
      </c>
      <c r="AZ233" s="1">
        <f t="shared" si="149"/>
        <v>6.8138069437879514</v>
      </c>
    </row>
    <row r="234" spans="1:52" x14ac:dyDescent="0.2">
      <c r="A234" s="22" t="s">
        <v>119</v>
      </c>
      <c r="B234" s="22" t="s">
        <v>54</v>
      </c>
      <c r="C234" s="24">
        <v>49929.448499999999</v>
      </c>
      <c r="D234" s="24" t="s">
        <v>38</v>
      </c>
      <c r="E234" s="1">
        <f t="shared" si="132"/>
        <v>23181.28138972347</v>
      </c>
      <c r="F234" s="45">
        <f t="shared" si="153"/>
        <v>23181</v>
      </c>
      <c r="G234" s="2">
        <f t="shared" si="123"/>
        <v>0.11508707999746548</v>
      </c>
      <c r="I234" s="1">
        <f>+G234</f>
        <v>0.11508707999746548</v>
      </c>
      <c r="M234" s="1">
        <f t="shared" si="133"/>
        <v>0.10353904364633959</v>
      </c>
      <c r="N234" s="37">
        <f t="shared" si="134"/>
        <v>34910.948499999999</v>
      </c>
      <c r="O234" s="1">
        <f t="shared" si="135"/>
        <v>1.3335714356692497E-4</v>
      </c>
      <c r="Q234" s="117"/>
      <c r="R234" s="117"/>
      <c r="S234" s="117">
        <v>0.1</v>
      </c>
      <c r="T234" s="151"/>
      <c r="U234" s="117"/>
      <c r="V234" s="117"/>
      <c r="W234" s="117"/>
      <c r="X234" s="117"/>
      <c r="Y234" s="117"/>
      <c r="AE234" s="1">
        <f t="shared" si="136"/>
        <v>23181</v>
      </c>
      <c r="AF234" s="1">
        <f t="shared" si="137"/>
        <v>0.1107231264215963</v>
      </c>
      <c r="AG234" s="1">
        <f t="shared" si="138"/>
        <v>0.10790299722220877</v>
      </c>
      <c r="AH234" s="1">
        <f t="shared" si="139"/>
        <v>1.154803635112589E-2</v>
      </c>
      <c r="AI234" s="1">
        <f t="shared" si="140"/>
        <v>4.3639535758691755E-3</v>
      </c>
      <c r="AJ234" s="1">
        <f t="shared" si="141"/>
        <v>1.9044090812341364E-6</v>
      </c>
      <c r="AK234" s="1">
        <f t="shared" si="142"/>
        <v>1.154803635112589E-2</v>
      </c>
      <c r="AL234" s="15">
        <f t="shared" si="150"/>
        <v>1.9044090812341363E-5</v>
      </c>
      <c r="AM234" s="1">
        <f t="shared" si="143"/>
        <v>7.1840827752567187E-3</v>
      </c>
      <c r="AN234" s="1">
        <f t="shared" si="144"/>
        <v>0.5643786344811379</v>
      </c>
      <c r="AO234" s="1">
        <f t="shared" si="145"/>
        <v>0.8663707409135355</v>
      </c>
      <c r="AP234" s="1">
        <f t="shared" si="146"/>
        <v>0.55811750448375297</v>
      </c>
      <c r="AQ234" s="1">
        <f t="shared" si="147"/>
        <v>2.2335452749452926</v>
      </c>
      <c r="AR234" s="1">
        <f t="shared" si="148"/>
        <v>2.0490655184322137</v>
      </c>
      <c r="AS234" s="1">
        <f t="shared" si="154"/>
        <v>7.6889613694233692</v>
      </c>
      <c r="AT234" s="1">
        <f t="shared" si="154"/>
        <v>7.6889524768436166</v>
      </c>
      <c r="AU234" s="1">
        <f t="shared" si="154"/>
        <v>7.6888760389826762</v>
      </c>
      <c r="AV234" s="1">
        <f t="shared" si="154"/>
        <v>7.688220443228853</v>
      </c>
      <c r="AW234" s="1">
        <f t="shared" si="154"/>
        <v>7.6826995846397255</v>
      </c>
      <c r="AX234" s="1">
        <f t="shared" si="154"/>
        <v>7.6417781923376156</v>
      </c>
      <c r="AY234" s="1">
        <f t="shared" si="154"/>
        <v>7.4506805342944844</v>
      </c>
      <c r="AZ234" s="1">
        <f t="shared" si="149"/>
        <v>6.9905825690789278</v>
      </c>
    </row>
    <row r="235" spans="1:52" x14ac:dyDescent="0.2">
      <c r="A235" s="43" t="s">
        <v>117</v>
      </c>
      <c r="B235" s="35"/>
      <c r="C235" s="43">
        <v>49920.451000000001</v>
      </c>
      <c r="D235" s="43" t="s">
        <v>38</v>
      </c>
      <c r="E235" s="1">
        <f t="shared" si="132"/>
        <v>23159.282360492532</v>
      </c>
      <c r="F235" s="45">
        <f t="shared" si="153"/>
        <v>23159</v>
      </c>
      <c r="G235" s="2">
        <f t="shared" ref="G235:G289" si="155">+C235-(C$7+F235*C$8)+T235*I$9</f>
        <v>0.11548411999683594</v>
      </c>
      <c r="I235" s="42">
        <f t="shared" ref="I235:I251" si="156">G235</f>
        <v>0.11548411999683594</v>
      </c>
      <c r="M235" s="1">
        <f t="shared" si="133"/>
        <v>0.10335091198921807</v>
      </c>
      <c r="N235" s="37">
        <f t="shared" si="134"/>
        <v>34901.951000000001</v>
      </c>
      <c r="O235" s="1">
        <f t="shared" si="135"/>
        <v>1.4721473655612244E-4</v>
      </c>
      <c r="Q235" s="117"/>
      <c r="R235" s="117"/>
      <c r="S235" s="117">
        <v>0.1</v>
      </c>
      <c r="T235" s="151"/>
      <c r="U235" s="117"/>
      <c r="V235" s="117"/>
      <c r="W235" s="117"/>
      <c r="X235" s="117"/>
      <c r="Y235" s="117"/>
      <c r="AE235" s="1">
        <f t="shared" si="136"/>
        <v>23159</v>
      </c>
      <c r="AF235" s="1">
        <f t="shared" si="137"/>
        <v>0.11052204584946439</v>
      </c>
      <c r="AG235" s="1">
        <f t="shared" si="138"/>
        <v>0.10831298613658963</v>
      </c>
      <c r="AH235" s="1">
        <f t="shared" si="139"/>
        <v>1.2133208007617871E-2</v>
      </c>
      <c r="AI235" s="1">
        <f t="shared" si="140"/>
        <v>4.9620741473715563E-3</v>
      </c>
      <c r="AJ235" s="1">
        <f t="shared" si="141"/>
        <v>2.4622179844013161E-6</v>
      </c>
      <c r="AK235" s="1">
        <f t="shared" si="142"/>
        <v>1.2133208007617871E-2</v>
      </c>
      <c r="AL235" s="15">
        <f t="shared" si="150"/>
        <v>2.4622179844013158E-5</v>
      </c>
      <c r="AM235" s="1">
        <f t="shared" si="143"/>
        <v>7.1711338602463166E-3</v>
      </c>
      <c r="AN235" s="1">
        <f t="shared" si="144"/>
        <v>0.56649702116472267</v>
      </c>
      <c r="AO235" s="1">
        <f t="shared" si="145"/>
        <v>0.86825724331573051</v>
      </c>
      <c r="AP235" s="1">
        <f t="shared" si="146"/>
        <v>0.55976449534481132</v>
      </c>
      <c r="AQ235" s="1">
        <f t="shared" si="147"/>
        <v>2.2297552789561133</v>
      </c>
      <c r="AR235" s="1">
        <f t="shared" si="148"/>
        <v>2.0392521435007285</v>
      </c>
      <c r="AS235" s="1">
        <f t="shared" si="154"/>
        <v>7.6842277710176834</v>
      </c>
      <c r="AT235" s="1">
        <f t="shared" si="154"/>
        <v>7.6842175982252181</v>
      </c>
      <c r="AU235" s="1">
        <f t="shared" si="154"/>
        <v>7.684132573968566</v>
      </c>
      <c r="AV235" s="1">
        <f t="shared" si="154"/>
        <v>7.6834235823431714</v>
      </c>
      <c r="AW235" s="1">
        <f t="shared" si="154"/>
        <v>7.6776213846223129</v>
      </c>
      <c r="AX235" s="1">
        <f t="shared" si="154"/>
        <v>7.6358042613637913</v>
      </c>
      <c r="AY235" s="1">
        <f t="shared" si="154"/>
        <v>7.4442548035249452</v>
      </c>
      <c r="AZ235" s="1">
        <f t="shared" si="149"/>
        <v>6.9864075140532691</v>
      </c>
    </row>
    <row r="236" spans="1:52" x14ac:dyDescent="0.2">
      <c r="A236" s="43" t="s">
        <v>117</v>
      </c>
      <c r="B236" s="35"/>
      <c r="C236" s="43">
        <v>49925.358999999997</v>
      </c>
      <c r="D236" s="43" t="s">
        <v>38</v>
      </c>
      <c r="E236" s="1">
        <f t="shared" si="132"/>
        <v>23171.282497804605</v>
      </c>
      <c r="F236" s="45">
        <f t="shared" si="153"/>
        <v>23171</v>
      </c>
      <c r="G236" s="2">
        <f t="shared" si="155"/>
        <v>0.11554027999227401</v>
      </c>
      <c r="I236" s="42">
        <f t="shared" si="156"/>
        <v>0.11554027999227401</v>
      </c>
      <c r="M236" s="1">
        <f t="shared" si="133"/>
        <v>0.10345351024493038</v>
      </c>
      <c r="N236" s="37">
        <f t="shared" si="134"/>
        <v>34906.858999999997</v>
      </c>
      <c r="O236" s="1">
        <f t="shared" si="135"/>
        <v>1.4609000292530117E-4</v>
      </c>
      <c r="Q236" s="117"/>
      <c r="R236" s="117"/>
      <c r="S236" s="117">
        <v>0.1</v>
      </c>
      <c r="T236" s="151"/>
      <c r="U236" s="117"/>
      <c r="V236" s="117"/>
      <c r="W236" s="117"/>
      <c r="X236" s="117"/>
      <c r="Y236" s="117"/>
      <c r="AE236" s="1">
        <f t="shared" si="136"/>
        <v>23171</v>
      </c>
      <c r="AF236" s="1">
        <f t="shared" si="137"/>
        <v>0.11063173310698347</v>
      </c>
      <c r="AG236" s="1">
        <f t="shared" si="138"/>
        <v>0.10836205713022092</v>
      </c>
      <c r="AH236" s="1">
        <f t="shared" si="139"/>
        <v>1.2086769747343629E-2</v>
      </c>
      <c r="AI236" s="1">
        <f t="shared" si="140"/>
        <v>4.9085468852905351E-3</v>
      </c>
      <c r="AJ236" s="1">
        <f t="shared" si="141"/>
        <v>2.4093832525095415E-6</v>
      </c>
      <c r="AK236" s="1">
        <f t="shared" si="142"/>
        <v>1.2086769747343629E-2</v>
      </c>
      <c r="AL236" s="15">
        <f t="shared" si="150"/>
        <v>2.4093832525095413E-5</v>
      </c>
      <c r="AM236" s="1">
        <f t="shared" si="143"/>
        <v>7.1782228620530962E-3</v>
      </c>
      <c r="AN236" s="1">
        <f t="shared" si="144"/>
        <v>0.56533879504236284</v>
      </c>
      <c r="AO236" s="1">
        <f t="shared" si="145"/>
        <v>0.86722803246997449</v>
      </c>
      <c r="AP236" s="1">
        <f t="shared" si="146"/>
        <v>0.55886560084913539</v>
      </c>
      <c r="AQ236" s="1">
        <f t="shared" si="147"/>
        <v>2.2318260719955818</v>
      </c>
      <c r="AR236" s="1">
        <f t="shared" si="148"/>
        <v>2.0446045907526313</v>
      </c>
      <c r="AS236" s="1">
        <f t="shared" si="154"/>
        <v>7.6868119354316962</v>
      </c>
      <c r="AT236" s="1">
        <f t="shared" si="154"/>
        <v>7.6868024784402396</v>
      </c>
      <c r="AU236" s="1">
        <f t="shared" si="154"/>
        <v>7.6867222255838357</v>
      </c>
      <c r="AV236" s="1">
        <f t="shared" si="154"/>
        <v>7.6860427220036813</v>
      </c>
      <c r="AW236" s="1">
        <f t="shared" si="154"/>
        <v>7.6803949164970291</v>
      </c>
      <c r="AX236" s="1">
        <f t="shared" si="154"/>
        <v>7.6390663754072801</v>
      </c>
      <c r="AY236" s="1">
        <f t="shared" si="154"/>
        <v>7.4477607394405076</v>
      </c>
      <c r="AZ236" s="1">
        <f t="shared" si="149"/>
        <v>6.9886848167945379</v>
      </c>
    </row>
    <row r="237" spans="1:52" x14ac:dyDescent="0.2">
      <c r="A237" s="43" t="s">
        <v>117</v>
      </c>
      <c r="B237" s="35" t="s">
        <v>52</v>
      </c>
      <c r="C237" s="43">
        <v>50249.487999999998</v>
      </c>
      <c r="D237" s="43" t="s">
        <v>38</v>
      </c>
      <c r="E237" s="1">
        <f t="shared" si="132"/>
        <v>23963.783008568396</v>
      </c>
      <c r="F237" s="45">
        <f t="shared" si="153"/>
        <v>23963.5</v>
      </c>
      <c r="G237" s="2">
        <f t="shared" si="155"/>
        <v>0.11574917999678291</v>
      </c>
      <c r="I237" s="42">
        <f t="shared" si="156"/>
        <v>0.11574917999678291</v>
      </c>
      <c r="M237" s="1">
        <f t="shared" si="133"/>
        <v>0.11033028077819962</v>
      </c>
      <c r="N237" s="37">
        <f t="shared" si="134"/>
        <v>35230.987999999998</v>
      </c>
      <c r="O237" s="1">
        <f t="shared" si="135"/>
        <v>2.9364468741162647E-5</v>
      </c>
      <c r="Q237" s="117"/>
      <c r="R237" s="117"/>
      <c r="S237" s="117">
        <v>0.1</v>
      </c>
      <c r="T237" s="151"/>
      <c r="U237" s="117"/>
      <c r="V237" s="117"/>
      <c r="W237" s="117"/>
      <c r="X237" s="117"/>
      <c r="Y237" s="117"/>
      <c r="AE237" s="1">
        <f t="shared" si="136"/>
        <v>23963.5</v>
      </c>
      <c r="AF237" s="1">
        <f t="shared" si="137"/>
        <v>0.11785278011340314</v>
      </c>
      <c r="AG237" s="1">
        <f t="shared" si="138"/>
        <v>0.10822668066157939</v>
      </c>
      <c r="AH237" s="1">
        <f t="shared" si="139"/>
        <v>5.4188992185832952E-3</v>
      </c>
      <c r="AI237" s="1">
        <f t="shared" si="140"/>
        <v>-2.1036001166202245E-3</v>
      </c>
      <c r="AJ237" s="1">
        <f t="shared" si="141"/>
        <v>4.4251334506446219E-7</v>
      </c>
      <c r="AK237" s="1">
        <f t="shared" si="142"/>
        <v>5.4188992185832952E-3</v>
      </c>
      <c r="AL237" s="15">
        <f t="shared" si="150"/>
        <v>4.4251334506446219E-6</v>
      </c>
      <c r="AM237" s="1">
        <f t="shared" si="143"/>
        <v>7.522499335203524E-3</v>
      </c>
      <c r="AN237" s="1">
        <f t="shared" si="144"/>
        <v>0.50119399950751831</v>
      </c>
      <c r="AO237" s="1">
        <f t="shared" si="145"/>
        <v>0.80094780032889845</v>
      </c>
      <c r="AP237" s="1">
        <f t="shared" si="146"/>
        <v>0.50244770551808138</v>
      </c>
      <c r="AQ237" s="1">
        <f t="shared" si="147"/>
        <v>2.3525573611156947</v>
      </c>
      <c r="AR237" s="1">
        <f t="shared" si="148"/>
        <v>2.4018498948071842</v>
      </c>
      <c r="AS237" s="1">
        <f t="shared" si="154"/>
        <v>7.8470627070723831</v>
      </c>
      <c r="AT237" s="1">
        <f t="shared" si="154"/>
        <v>7.8470627070603003</v>
      </c>
      <c r="AU237" s="1">
        <f t="shared" si="154"/>
        <v>7.847062704593637</v>
      </c>
      <c r="AV237" s="1">
        <f t="shared" si="154"/>
        <v>7.8470622010621582</v>
      </c>
      <c r="AW237" s="1">
        <f t="shared" si="154"/>
        <v>7.8469601688327186</v>
      </c>
      <c r="AX237" s="1">
        <f t="shared" si="154"/>
        <v>7.8356094340955389</v>
      </c>
      <c r="AY237" s="1">
        <f t="shared" si="154"/>
        <v>7.6737326046189356</v>
      </c>
      <c r="AZ237" s="1">
        <f t="shared" si="149"/>
        <v>7.1390816853324859</v>
      </c>
    </row>
    <row r="238" spans="1:52" x14ac:dyDescent="0.2">
      <c r="A238" s="43" t="s">
        <v>117</v>
      </c>
      <c r="B238" s="35" t="s">
        <v>52</v>
      </c>
      <c r="C238" s="43">
        <v>50195.500999999997</v>
      </c>
      <c r="D238" s="43" t="s">
        <v>38</v>
      </c>
      <c r="E238" s="1">
        <f t="shared" si="132"/>
        <v>23831.783943151218</v>
      </c>
      <c r="F238" s="45">
        <f t="shared" si="153"/>
        <v>23831.5</v>
      </c>
      <c r="G238" s="2">
        <f t="shared" si="155"/>
        <v>0.11613141999259824</v>
      </c>
      <c r="I238" s="42">
        <f t="shared" si="156"/>
        <v>0.11613141999259824</v>
      </c>
      <c r="M238" s="1">
        <f t="shared" si="133"/>
        <v>0.10917106243591281</v>
      </c>
      <c r="N238" s="37">
        <f t="shared" si="134"/>
        <v>35177.000999999997</v>
      </c>
      <c r="O238" s="1">
        <f t="shared" si="135"/>
        <v>4.8446577316908028E-5</v>
      </c>
      <c r="Q238" s="117"/>
      <c r="R238" s="117"/>
      <c r="S238" s="117">
        <v>0.1</v>
      </c>
      <c r="T238" s="151"/>
      <c r="U238" s="117"/>
      <c r="V238" s="117"/>
      <c r="W238" s="117"/>
      <c r="X238" s="117"/>
      <c r="Y238" s="117"/>
      <c r="AE238" s="1">
        <f t="shared" si="136"/>
        <v>23831.5</v>
      </c>
      <c r="AF238" s="1">
        <f t="shared" si="137"/>
        <v>0.11665167389141214</v>
      </c>
      <c r="AG238" s="1">
        <f t="shared" si="138"/>
        <v>0.10865080853709891</v>
      </c>
      <c r="AH238" s="1">
        <f t="shared" si="139"/>
        <v>6.9603575566854342E-3</v>
      </c>
      <c r="AI238" s="1">
        <f t="shared" si="140"/>
        <v>-5.2025389881389661E-4</v>
      </c>
      <c r="AJ238" s="1">
        <f t="shared" si="141"/>
        <v>2.7066411923106019E-8</v>
      </c>
      <c r="AK238" s="1">
        <f t="shared" si="142"/>
        <v>6.9603575566854342E-3</v>
      </c>
      <c r="AL238" s="15">
        <f t="shared" si="150"/>
        <v>2.7066411923106019E-7</v>
      </c>
      <c r="AM238" s="1">
        <f t="shared" si="143"/>
        <v>7.4806114554993282E-3</v>
      </c>
      <c r="AN238" s="1">
        <f t="shared" si="144"/>
        <v>0.51041722440421311</v>
      </c>
      <c r="AO238" s="1">
        <f t="shared" si="145"/>
        <v>0.81170759626029898</v>
      </c>
      <c r="AP238" s="1">
        <f t="shared" si="146"/>
        <v>0.51143897851807862</v>
      </c>
      <c r="AQ238" s="1">
        <f t="shared" si="147"/>
        <v>2.3343640646925938</v>
      </c>
      <c r="AR238" s="1">
        <f t="shared" si="148"/>
        <v>2.3415906766005063</v>
      </c>
      <c r="AS238" s="1">
        <f t="shared" si="154"/>
        <v>7.8216595260571058</v>
      </c>
      <c r="AT238" s="1">
        <f t="shared" si="154"/>
        <v>7.8216595205730535</v>
      </c>
      <c r="AU238" s="1">
        <f t="shared" si="154"/>
        <v>7.8216592808864309</v>
      </c>
      <c r="AV238" s="1">
        <f t="shared" si="154"/>
        <v>7.8216488068494865</v>
      </c>
      <c r="AW238" s="1">
        <f t="shared" si="154"/>
        <v>7.8211943696995307</v>
      </c>
      <c r="AX238" s="1">
        <f t="shared" si="154"/>
        <v>7.8054111018853201</v>
      </c>
      <c r="AY238" s="1">
        <f t="shared" si="154"/>
        <v>7.636889330285026</v>
      </c>
      <c r="AZ238" s="1">
        <f t="shared" si="149"/>
        <v>7.1140313551785317</v>
      </c>
    </row>
    <row r="239" spans="1:52" x14ac:dyDescent="0.2">
      <c r="A239" s="43" t="s">
        <v>117</v>
      </c>
      <c r="B239" s="35"/>
      <c r="C239" s="43">
        <v>50246.421000000002</v>
      </c>
      <c r="D239" s="43" t="s">
        <v>38</v>
      </c>
      <c r="E239" s="1">
        <f t="shared" si="132"/>
        <v>23956.284145256232</v>
      </c>
      <c r="F239" s="45">
        <f t="shared" si="153"/>
        <v>23956</v>
      </c>
      <c r="G239" s="2">
        <f t="shared" si="155"/>
        <v>0.11621408000064548</v>
      </c>
      <c r="I239" s="42">
        <f t="shared" si="156"/>
        <v>0.11621408000064548</v>
      </c>
      <c r="M239" s="1">
        <f t="shared" si="133"/>
        <v>0.11026426816402546</v>
      </c>
      <c r="N239" s="37">
        <f t="shared" si="134"/>
        <v>35227.921000000002</v>
      </c>
      <c r="O239" s="1">
        <f t="shared" si="135"/>
        <v>3.5400260891183724E-5</v>
      </c>
      <c r="Q239" s="117"/>
      <c r="R239" s="117"/>
      <c r="S239" s="117">
        <v>0.1</v>
      </c>
      <c r="T239" s="151"/>
      <c r="U239" s="117">
        <v>1.4953802647987719E-10</v>
      </c>
      <c r="V239" s="117">
        <v>4.0913132619851557E-25</v>
      </c>
      <c r="W239" s="117">
        <v>1.3417892448111283E-28</v>
      </c>
      <c r="X239" s="117">
        <v>1.1355629358752181E-10</v>
      </c>
      <c r="Y239" s="117">
        <v>1.7659750300708895E-7</v>
      </c>
      <c r="Z239" s="1">
        <v>3.3474849146226449E-5</v>
      </c>
      <c r="AA239" s="1">
        <v>1.8021311809653641E-5</v>
      </c>
      <c r="AB239" s="1">
        <v>50.722440763277639</v>
      </c>
      <c r="AC239" s="1">
        <v>3.4089294734317036E-6</v>
      </c>
      <c r="AD239" s="1">
        <v>2.4123693092046266E-10</v>
      </c>
      <c r="AE239" s="1">
        <f t="shared" si="136"/>
        <v>23956</v>
      </c>
      <c r="AF239" s="1">
        <f t="shared" si="137"/>
        <v>0.1177845365949212</v>
      </c>
      <c r="AG239" s="1">
        <f t="shared" si="138"/>
        <v>0.10869381156974973</v>
      </c>
      <c r="AH239" s="1">
        <f t="shared" si="139"/>
        <v>5.9498118366200226E-3</v>
      </c>
      <c r="AI239" s="1">
        <f t="shared" si="140"/>
        <v>-1.5704565942757237E-3</v>
      </c>
      <c r="AJ239" s="1">
        <f t="shared" si="141"/>
        <v>2.4663339145041051E-7</v>
      </c>
      <c r="AK239" s="1">
        <f t="shared" si="142"/>
        <v>5.9498118366200226E-3</v>
      </c>
      <c r="AL239" s="15">
        <f t="shared" si="150"/>
        <v>2.4663339145041049E-6</v>
      </c>
      <c r="AM239" s="1">
        <f t="shared" si="143"/>
        <v>7.5202684308957445E-3</v>
      </c>
      <c r="AN239" s="1">
        <f t="shared" si="144"/>
        <v>0.5017048040909613</v>
      </c>
      <c r="AO239" s="1">
        <f t="shared" si="145"/>
        <v>0.80155577251266708</v>
      </c>
      <c r="AP239" s="1">
        <f t="shared" si="146"/>
        <v>0.50295429279573989</v>
      </c>
      <c r="AQ239" s="1">
        <f t="shared" si="147"/>
        <v>2.351541241115239</v>
      </c>
      <c r="AR239" s="1">
        <f t="shared" si="148"/>
        <v>2.3984150872953616</v>
      </c>
      <c r="AS239" s="1">
        <f t="shared" si="154"/>
        <v>7.8456316578617349</v>
      </c>
      <c r="AT239" s="1">
        <f t="shared" si="154"/>
        <v>7.8456316578373722</v>
      </c>
      <c r="AU239" s="1">
        <f t="shared" si="154"/>
        <v>7.8456316537162341</v>
      </c>
      <c r="AV239" s="1">
        <f t="shared" si="154"/>
        <v>7.8456309566298232</v>
      </c>
      <c r="AW239" s="1">
        <f t="shared" si="154"/>
        <v>7.8455138708917005</v>
      </c>
      <c r="AX239" s="1">
        <f t="shared" si="154"/>
        <v>7.8339200362508326</v>
      </c>
      <c r="AY239" s="1">
        <f t="shared" si="154"/>
        <v>7.6716481571959676</v>
      </c>
      <c r="AZ239" s="1">
        <f t="shared" si="149"/>
        <v>7.1376583711191932</v>
      </c>
    </row>
    <row r="240" spans="1:52" x14ac:dyDescent="0.2">
      <c r="A240" s="43" t="s">
        <v>117</v>
      </c>
      <c r="B240" s="35"/>
      <c r="C240" s="43">
        <v>49909.409</v>
      </c>
      <c r="D240" s="43" t="s">
        <v>38</v>
      </c>
      <c r="E240" s="1">
        <f t="shared" si="132"/>
        <v>23132.284496556091</v>
      </c>
      <c r="F240" s="45">
        <f t="shared" si="153"/>
        <v>23132</v>
      </c>
      <c r="G240" s="2">
        <f t="shared" si="155"/>
        <v>0.1163577599945711</v>
      </c>
      <c r="I240" s="42">
        <f t="shared" si="156"/>
        <v>0.1163577599945711</v>
      </c>
      <c r="M240" s="1">
        <f t="shared" si="133"/>
        <v>0.10312023274248527</v>
      </c>
      <c r="N240" s="37">
        <f t="shared" si="134"/>
        <v>34890.909</v>
      </c>
      <c r="O240" s="1">
        <f t="shared" si="135"/>
        <v>1.7523212774971485E-4</v>
      </c>
      <c r="Q240" s="117"/>
      <c r="R240" s="117"/>
      <c r="S240" s="117">
        <v>0.1</v>
      </c>
      <c r="T240" s="151"/>
      <c r="U240" s="117"/>
      <c r="V240" s="117"/>
      <c r="W240" s="117"/>
      <c r="X240" s="117"/>
      <c r="Y240" s="117"/>
      <c r="AE240" s="1">
        <f t="shared" si="136"/>
        <v>23132</v>
      </c>
      <c r="AF240" s="1">
        <f t="shared" si="137"/>
        <v>0.11027518691832379</v>
      </c>
      <c r="AG240" s="1">
        <f t="shared" si="138"/>
        <v>0.10920280581873258</v>
      </c>
      <c r="AH240" s="1">
        <f t="shared" si="139"/>
        <v>1.3237527252085823E-2</v>
      </c>
      <c r="AI240" s="1">
        <f t="shared" si="140"/>
        <v>6.0825730762473079E-3</v>
      </c>
      <c r="AJ240" s="1">
        <f t="shared" si="141"/>
        <v>3.6997695227888637E-6</v>
      </c>
      <c r="AK240" s="1">
        <f t="shared" si="142"/>
        <v>1.3237527252085823E-2</v>
      </c>
      <c r="AL240" s="15">
        <f t="shared" si="150"/>
        <v>3.6997695227888637E-5</v>
      </c>
      <c r="AM240" s="1">
        <f t="shared" si="143"/>
        <v>7.1549541758385128E-3</v>
      </c>
      <c r="AN240" s="1">
        <f t="shared" si="144"/>
        <v>0.56912736961607557</v>
      </c>
      <c r="AO240" s="1">
        <f t="shared" si="145"/>
        <v>0.87057471984395751</v>
      </c>
      <c r="AP240" s="1">
        <f t="shared" si="146"/>
        <v>0.56179168674316304</v>
      </c>
      <c r="AQ240" s="1">
        <f t="shared" si="147"/>
        <v>2.2250647540036774</v>
      </c>
      <c r="AR240" s="1">
        <f t="shared" si="148"/>
        <v>2.027211554408102</v>
      </c>
      <c r="AS240" s="1">
        <f t="shared" si="154"/>
        <v>7.6783939281295437</v>
      </c>
      <c r="AT240" s="1">
        <f t="shared" si="154"/>
        <v>7.6783819810393581</v>
      </c>
      <c r="AU240" s="1">
        <f t="shared" si="154"/>
        <v>7.6782854154182303</v>
      </c>
      <c r="AV240" s="1">
        <f t="shared" si="154"/>
        <v>7.6775068169940051</v>
      </c>
      <c r="AW240" s="1">
        <f t="shared" si="154"/>
        <v>7.6713490406341442</v>
      </c>
      <c r="AX240" s="1">
        <f t="shared" si="154"/>
        <v>7.6284328486316806</v>
      </c>
      <c r="AY240" s="1">
        <f t="shared" si="154"/>
        <v>7.4363577758797348</v>
      </c>
      <c r="AZ240" s="1">
        <f t="shared" si="149"/>
        <v>6.981283582885415</v>
      </c>
    </row>
    <row r="241" spans="1:52" x14ac:dyDescent="0.2">
      <c r="A241" s="43" t="s">
        <v>117</v>
      </c>
      <c r="B241" s="35" t="s">
        <v>52</v>
      </c>
      <c r="C241" s="43">
        <v>50242.536</v>
      </c>
      <c r="D241" s="43" t="s">
        <v>38</v>
      </c>
      <c r="E241" s="1">
        <f t="shared" si="132"/>
        <v>23946.785259058703</v>
      </c>
      <c r="F241" s="45">
        <f t="shared" si="153"/>
        <v>23946.5</v>
      </c>
      <c r="G241" s="2">
        <f t="shared" si="155"/>
        <v>0.11666962000163039</v>
      </c>
      <c r="I241" s="42">
        <f t="shared" si="156"/>
        <v>0.11666962000163039</v>
      </c>
      <c r="M241" s="1">
        <f t="shared" si="133"/>
        <v>0.11018067777279715</v>
      </c>
      <c r="N241" s="37">
        <f t="shared" si="134"/>
        <v>35224.036</v>
      </c>
      <c r="O241" s="1">
        <f t="shared" si="135"/>
        <v>4.2106371249135315E-5</v>
      </c>
      <c r="Q241" s="117"/>
      <c r="R241" s="117"/>
      <c r="S241" s="117">
        <v>0.1</v>
      </c>
      <c r="T241" s="151"/>
      <c r="U241" s="117"/>
      <c r="V241" s="117"/>
      <c r="W241" s="117"/>
      <c r="X241" s="117"/>
      <c r="Y241" s="117"/>
      <c r="AE241" s="1">
        <f t="shared" si="136"/>
        <v>23946.5</v>
      </c>
      <c r="AF241" s="1">
        <f t="shared" si="137"/>
        <v>0.11769809497542857</v>
      </c>
      <c r="AG241" s="1">
        <f t="shared" si="138"/>
        <v>0.10915220279899897</v>
      </c>
      <c r="AH241" s="1">
        <f t="shared" si="139"/>
        <v>6.4889422288332416E-3</v>
      </c>
      <c r="AI241" s="1">
        <f t="shared" si="140"/>
        <v>-1.0284749737981824E-3</v>
      </c>
      <c r="AJ241" s="1">
        <f t="shared" si="141"/>
        <v>1.0577607717291722E-7</v>
      </c>
      <c r="AK241" s="1">
        <f t="shared" si="142"/>
        <v>6.4889422288332416E-3</v>
      </c>
      <c r="AL241" s="15">
        <f t="shared" si="150"/>
        <v>1.0577607717291721E-6</v>
      </c>
      <c r="AM241" s="1">
        <f t="shared" si="143"/>
        <v>7.5174172026314214E-3</v>
      </c>
      <c r="AN241" s="1">
        <f t="shared" si="144"/>
        <v>0.5023540619285789</v>
      </c>
      <c r="AO241" s="1">
        <f t="shared" si="145"/>
        <v>0.80232646055326751</v>
      </c>
      <c r="AP241" s="1">
        <f t="shared" si="146"/>
        <v>0.50359670692797975</v>
      </c>
      <c r="AQ241" s="1">
        <f t="shared" si="147"/>
        <v>2.3502511768308638</v>
      </c>
      <c r="AR241" s="1">
        <f t="shared" si="148"/>
        <v>2.3940663027331417</v>
      </c>
      <c r="AS241" s="1">
        <f t="shared" ref="AS241:AY250" si="157">$AZ241+$AG$7*SIN(AT241)</f>
        <v>7.843816899091097</v>
      </c>
      <c r="AT241" s="1">
        <f t="shared" si="157"/>
        <v>7.8438168990396937</v>
      </c>
      <c r="AU241" s="1">
        <f t="shared" si="157"/>
        <v>7.8438168918968554</v>
      </c>
      <c r="AV241" s="1">
        <f t="shared" si="157"/>
        <v>7.8438158994010729</v>
      </c>
      <c r="AW241" s="1">
        <f t="shared" si="157"/>
        <v>7.8436789218649725</v>
      </c>
      <c r="AX241" s="1">
        <f t="shared" si="157"/>
        <v>7.8317755874238291</v>
      </c>
      <c r="AY241" s="1">
        <f t="shared" si="157"/>
        <v>7.6690063043588053</v>
      </c>
      <c r="AZ241" s="1">
        <f t="shared" si="149"/>
        <v>7.1358555064490226</v>
      </c>
    </row>
    <row r="242" spans="1:52" x14ac:dyDescent="0.2">
      <c r="A242" s="43" t="s">
        <v>117</v>
      </c>
      <c r="B242" s="35" t="s">
        <v>52</v>
      </c>
      <c r="C242" s="43">
        <v>49543.563000000002</v>
      </c>
      <c r="D242" s="43" t="s">
        <v>38</v>
      </c>
      <c r="E242" s="1">
        <f t="shared" si="132"/>
        <v>22237.785263655336</v>
      </c>
      <c r="F242" s="45">
        <f t="shared" si="153"/>
        <v>22237.5</v>
      </c>
      <c r="G242" s="2">
        <f t="shared" si="155"/>
        <v>0.11667149999993853</v>
      </c>
      <c r="I242" s="42">
        <f t="shared" si="156"/>
        <v>0.11667149999993853</v>
      </c>
      <c r="M242" s="1">
        <f t="shared" si="133"/>
        <v>9.5608507125057265E-2</v>
      </c>
      <c r="N242" s="37">
        <f t="shared" si="134"/>
        <v>34525.063000000002</v>
      </c>
      <c r="O242" s="1">
        <f t="shared" si="135"/>
        <v>4.43649668847299E-4</v>
      </c>
      <c r="Q242" s="117"/>
      <c r="R242" s="117"/>
      <c r="S242" s="117">
        <v>0.1</v>
      </c>
      <c r="T242" s="151"/>
      <c r="U242" s="117"/>
      <c r="V242" s="117"/>
      <c r="W242" s="117"/>
      <c r="X242" s="117"/>
      <c r="Y242" s="117"/>
      <c r="AE242" s="1">
        <f t="shared" si="136"/>
        <v>22237.5</v>
      </c>
      <c r="AF242" s="1">
        <f t="shared" si="137"/>
        <v>0.10201813871561131</v>
      </c>
      <c r="AG242" s="1">
        <f t="shared" si="138"/>
        <v>0.11026186840938448</v>
      </c>
      <c r="AH242" s="1">
        <f t="shared" si="139"/>
        <v>2.1062992874881267E-2</v>
      </c>
      <c r="AI242" s="1">
        <f t="shared" si="140"/>
        <v>1.4653361284327218E-2</v>
      </c>
      <c r="AJ242" s="1">
        <f t="shared" si="141"/>
        <v>2.1472099692901982E-5</v>
      </c>
      <c r="AK242" s="1">
        <f t="shared" si="142"/>
        <v>2.1062992874881267E-2</v>
      </c>
      <c r="AL242" s="15">
        <f t="shared" si="150"/>
        <v>2.1472099692901981E-4</v>
      </c>
      <c r="AM242" s="1">
        <f t="shared" si="143"/>
        <v>6.409631590554043E-3</v>
      </c>
      <c r="AN242" s="1">
        <f t="shared" si="144"/>
        <v>0.68055123406247198</v>
      </c>
      <c r="AO242" s="1">
        <f t="shared" si="145"/>
        <v>0.94660203552919897</v>
      </c>
      <c r="AP242" s="1">
        <f t="shared" si="146"/>
        <v>0.63183352937991566</v>
      </c>
      <c r="AQ242" s="1">
        <f t="shared" si="147"/>
        <v>2.0389059944167616</v>
      </c>
      <c r="AR242" s="1">
        <f t="shared" si="148"/>
        <v>1.626135186428143</v>
      </c>
      <c r="AS242" s="1">
        <f t="shared" si="157"/>
        <v>7.4670615066102108</v>
      </c>
      <c r="AT242" s="1">
        <f t="shared" si="157"/>
        <v>7.4665834874938914</v>
      </c>
      <c r="AU242" s="1">
        <f t="shared" si="157"/>
        <v>7.4648001820830228</v>
      </c>
      <c r="AV242" s="1">
        <f t="shared" si="157"/>
        <v>7.4582146528524671</v>
      </c>
      <c r="AW242" s="1">
        <f t="shared" si="157"/>
        <v>7.4347439827752808</v>
      </c>
      <c r="AX242" s="1">
        <f t="shared" si="157"/>
        <v>7.3595715206332351</v>
      </c>
      <c r="AY242" s="1">
        <f t="shared" si="157"/>
        <v>7.1684343397760708</v>
      </c>
      <c r="AZ242" s="1">
        <f t="shared" si="149"/>
        <v>6.8115296410466826</v>
      </c>
    </row>
    <row r="243" spans="1:52" x14ac:dyDescent="0.2">
      <c r="A243" s="43" t="s">
        <v>117</v>
      </c>
      <c r="B243" s="35" t="s">
        <v>52</v>
      </c>
      <c r="C243" s="43">
        <v>49899.389000000003</v>
      </c>
      <c r="D243" s="43" t="s">
        <v>38</v>
      </c>
      <c r="E243" s="1">
        <f t="shared" si="132"/>
        <v>23107.785438718467</v>
      </c>
      <c r="F243" s="45">
        <f t="shared" si="153"/>
        <v>23107.5</v>
      </c>
      <c r="G243" s="2">
        <f t="shared" si="155"/>
        <v>0.11674309999943944</v>
      </c>
      <c r="I243" s="42">
        <f t="shared" si="156"/>
        <v>0.11674309999943944</v>
      </c>
      <c r="M243" s="1">
        <f t="shared" si="133"/>
        <v>0.10291111258650991</v>
      </c>
      <c r="N243" s="37">
        <f t="shared" si="134"/>
        <v>34880.889000000003</v>
      </c>
      <c r="O243" s="1">
        <f t="shared" si="135"/>
        <v>1.9132387579144089E-4</v>
      </c>
      <c r="Q243" s="117"/>
      <c r="R243" s="117"/>
      <c r="S243" s="117">
        <v>0.1</v>
      </c>
      <c r="T243" s="151"/>
      <c r="U243" s="117">
        <v>1.5035940268637458E-10</v>
      </c>
      <c r="V243" s="117">
        <v>3.9325157794075075E-25</v>
      </c>
      <c r="W243" s="117">
        <v>1.3306137406573379E-28</v>
      </c>
      <c r="X243" s="117">
        <v>2.4410594705384823E-10</v>
      </c>
      <c r="Y243" s="117">
        <v>1.2208111905897163E-9</v>
      </c>
      <c r="Z243" s="1">
        <v>4.4255019816318382E-5</v>
      </c>
      <c r="AA243" s="1">
        <v>2.8278566066613308E-5</v>
      </c>
      <c r="AB243" s="1">
        <v>61.796816420781091</v>
      </c>
      <c r="AC243" s="1">
        <v>7.3279950521667963E-6</v>
      </c>
      <c r="AD243" s="1">
        <v>4.9798643347100233E-10</v>
      </c>
      <c r="AE243" s="1">
        <f t="shared" si="136"/>
        <v>23107.5</v>
      </c>
      <c r="AF243" s="1">
        <f t="shared" si="137"/>
        <v>0.11005110767987326</v>
      </c>
      <c r="AG243" s="1">
        <f t="shared" si="138"/>
        <v>0.10960310490607608</v>
      </c>
      <c r="AH243" s="1">
        <f t="shared" si="139"/>
        <v>1.3831987412929528E-2</v>
      </c>
      <c r="AI243" s="1">
        <f t="shared" si="140"/>
        <v>6.6919923195661729E-3</v>
      </c>
      <c r="AJ243" s="1">
        <f t="shared" si="141"/>
        <v>4.4782761205132644E-6</v>
      </c>
      <c r="AK243" s="1">
        <f t="shared" si="142"/>
        <v>1.3831987412929528E-2</v>
      </c>
      <c r="AL243" s="15">
        <f t="shared" si="150"/>
        <v>4.4782761205132644E-5</v>
      </c>
      <c r="AM243" s="1">
        <f t="shared" si="143"/>
        <v>7.1399950933633514E-3</v>
      </c>
      <c r="AN243" s="1">
        <f t="shared" si="144"/>
        <v>0.57154376561431808</v>
      </c>
      <c r="AO243" s="1">
        <f t="shared" si="145"/>
        <v>0.87267957549983222</v>
      </c>
      <c r="AP243" s="1">
        <f t="shared" si="146"/>
        <v>0.56363674305684852</v>
      </c>
      <c r="AQ243" s="1">
        <f t="shared" si="147"/>
        <v>2.2207705808317928</v>
      </c>
      <c r="AR243" s="1">
        <f t="shared" si="148"/>
        <v>2.0162883568846603</v>
      </c>
      <c r="AS243" s="1">
        <f t="shared" si="157"/>
        <v>7.673076680795992</v>
      </c>
      <c r="AT243" s="1">
        <f t="shared" si="157"/>
        <v>7.6730629108876185</v>
      </c>
      <c r="AU243" s="1">
        <f t="shared" si="157"/>
        <v>7.6729548523595188</v>
      </c>
      <c r="AV243" s="1">
        <f t="shared" si="157"/>
        <v>7.6721090739340667</v>
      </c>
      <c r="AW243" s="1">
        <f t="shared" si="157"/>
        <v>7.6656188342519922</v>
      </c>
      <c r="AX243" s="1">
        <f t="shared" si="157"/>
        <v>7.621706027047777</v>
      </c>
      <c r="AY243" s="1">
        <f t="shared" si="157"/>
        <v>7.4291816129500061</v>
      </c>
      <c r="AZ243" s="1">
        <f t="shared" si="149"/>
        <v>6.9766340897886581</v>
      </c>
    </row>
    <row r="244" spans="1:52" x14ac:dyDescent="0.2">
      <c r="A244" s="43" t="s">
        <v>117</v>
      </c>
      <c r="B244" s="35"/>
      <c r="C244" s="43">
        <v>50244.377</v>
      </c>
      <c r="D244" s="43" t="s">
        <v>38</v>
      </c>
      <c r="E244" s="1">
        <f t="shared" si="132"/>
        <v>23951.28653305861</v>
      </c>
      <c r="F244" s="45">
        <f t="shared" si="153"/>
        <v>23951</v>
      </c>
      <c r="G244" s="2">
        <f t="shared" si="155"/>
        <v>0.11719067999365507</v>
      </c>
      <c r="I244" s="42">
        <f t="shared" si="156"/>
        <v>0.11719067999365507</v>
      </c>
      <c r="M244" s="1">
        <f t="shared" si="133"/>
        <v>0.11022026965655961</v>
      </c>
      <c r="N244" s="37">
        <f t="shared" si="134"/>
        <v>35225.877</v>
      </c>
      <c r="O244" s="1">
        <f t="shared" si="135"/>
        <v>4.8586620267487233E-5</v>
      </c>
      <c r="Q244" s="117"/>
      <c r="R244" s="117"/>
      <c r="S244" s="117">
        <v>0.1</v>
      </c>
      <c r="T244" s="151"/>
      <c r="U244" s="117"/>
      <c r="V244" s="117"/>
      <c r="W244" s="117"/>
      <c r="X244" s="117"/>
      <c r="Y244" s="117"/>
      <c r="AE244" s="1">
        <f t="shared" si="136"/>
        <v>23951</v>
      </c>
      <c r="AF244" s="1">
        <f t="shared" si="137"/>
        <v>0.11773904098745747</v>
      </c>
      <c r="AG244" s="1">
        <f t="shared" si="138"/>
        <v>0.10967190866275721</v>
      </c>
      <c r="AH244" s="1">
        <f t="shared" si="139"/>
        <v>6.970410337095459E-3</v>
      </c>
      <c r="AI244" s="1">
        <f t="shared" si="140"/>
        <v>-5.4836099380239922E-4</v>
      </c>
      <c r="AJ244" s="1">
        <f t="shared" si="141"/>
        <v>3.0069977952395495E-8</v>
      </c>
      <c r="AK244" s="1">
        <f t="shared" si="142"/>
        <v>6.970410337095459E-3</v>
      </c>
      <c r="AL244" s="15">
        <f t="shared" si="150"/>
        <v>3.0069977952395492E-7</v>
      </c>
      <c r="AM244" s="1">
        <f t="shared" si="143"/>
        <v>7.5187713308978573E-3</v>
      </c>
      <c r="AN244" s="1">
        <f t="shared" si="144"/>
        <v>0.50204620608521044</v>
      </c>
      <c r="AO244" s="1">
        <f t="shared" si="145"/>
        <v>0.80196131568088647</v>
      </c>
      <c r="AP244" s="1">
        <f t="shared" si="146"/>
        <v>0.5032923027759888</v>
      </c>
      <c r="AQ244" s="1">
        <f t="shared" si="147"/>
        <v>2.3508626758755615</v>
      </c>
      <c r="AR244" s="1">
        <f t="shared" si="148"/>
        <v>2.3961259797048422</v>
      </c>
      <c r="AS244" s="1">
        <f t="shared" si="157"/>
        <v>7.844676814234762</v>
      </c>
      <c r="AT244" s="1">
        <f t="shared" si="157"/>
        <v>7.8446768141980732</v>
      </c>
      <c r="AU244" s="1">
        <f t="shared" si="157"/>
        <v>7.8446768086288374</v>
      </c>
      <c r="AV244" s="1">
        <f t="shared" si="157"/>
        <v>7.8446759632683749</v>
      </c>
      <c r="AW244" s="1">
        <f t="shared" si="157"/>
        <v>7.8445485235124464</v>
      </c>
      <c r="AX244" s="1">
        <f t="shared" si="157"/>
        <v>7.8327920125370003</v>
      </c>
      <c r="AY244" s="1">
        <f t="shared" si="157"/>
        <v>7.6702579245152256</v>
      </c>
      <c r="AZ244" s="1">
        <f t="shared" si="149"/>
        <v>7.1367094949769978</v>
      </c>
    </row>
    <row r="245" spans="1:52" x14ac:dyDescent="0.2">
      <c r="A245" s="43" t="s">
        <v>117</v>
      </c>
      <c r="B245" s="35" t="s">
        <v>52</v>
      </c>
      <c r="C245" s="43">
        <v>50245.4</v>
      </c>
      <c r="D245" s="43" t="s">
        <v>38</v>
      </c>
      <c r="E245" s="1">
        <f t="shared" si="132"/>
        <v>23953.787784173175</v>
      </c>
      <c r="F245" s="45">
        <f t="shared" si="153"/>
        <v>23953.5</v>
      </c>
      <c r="G245" s="2">
        <f t="shared" si="155"/>
        <v>0.117702379997354</v>
      </c>
      <c r="I245" s="42">
        <f t="shared" si="156"/>
        <v>0.117702379997354</v>
      </c>
      <c r="M245" s="1">
        <f t="shared" si="133"/>
        <v>0.11024226792009417</v>
      </c>
      <c r="N245" s="37">
        <f t="shared" si="134"/>
        <v>35226.9</v>
      </c>
      <c r="O245" s="1">
        <f t="shared" si="135"/>
        <v>5.5653272205277955E-5</v>
      </c>
      <c r="Q245" s="117"/>
      <c r="R245" s="117"/>
      <c r="S245" s="117">
        <v>0.1</v>
      </c>
      <c r="T245" s="151"/>
      <c r="U245" s="117"/>
      <c r="V245" s="117"/>
      <c r="W245" s="117"/>
      <c r="X245" s="117"/>
      <c r="Y245" s="117"/>
      <c r="AE245" s="1">
        <f t="shared" si="136"/>
        <v>23953.5</v>
      </c>
      <c r="AF245" s="1">
        <f t="shared" si="137"/>
        <v>0.11776178878525982</v>
      </c>
      <c r="AG245" s="1">
        <f t="shared" si="138"/>
        <v>0.11018285913218835</v>
      </c>
      <c r="AH245" s="1">
        <f t="shared" si="139"/>
        <v>7.4601120772598284E-3</v>
      </c>
      <c r="AI245" s="1">
        <f t="shared" si="140"/>
        <v>-5.9408787905820826E-5</v>
      </c>
      <c r="AJ245" s="1">
        <f t="shared" si="141"/>
        <v>3.5294040804388033E-10</v>
      </c>
      <c r="AK245" s="1">
        <f t="shared" si="142"/>
        <v>7.4601120772598284E-3</v>
      </c>
      <c r="AL245" s="15">
        <f t="shared" si="150"/>
        <v>3.529404080438803E-9</v>
      </c>
      <c r="AM245" s="1">
        <f t="shared" si="143"/>
        <v>7.5195208651656509E-3</v>
      </c>
      <c r="AN245" s="1">
        <f t="shared" si="144"/>
        <v>0.50187541835798166</v>
      </c>
      <c r="AO245" s="1">
        <f t="shared" si="145"/>
        <v>0.80175852127514202</v>
      </c>
      <c r="AP245" s="1">
        <f t="shared" si="146"/>
        <v>0.5031232692607791</v>
      </c>
      <c r="AQ245" s="1">
        <f t="shared" si="147"/>
        <v>2.351202073894302</v>
      </c>
      <c r="AR245" s="1">
        <f t="shared" si="148"/>
        <v>2.3972704573301966</v>
      </c>
      <c r="AS245" s="1">
        <f t="shared" si="157"/>
        <v>7.8451543172400813</v>
      </c>
      <c r="AT245" s="1">
        <f t="shared" si="157"/>
        <v>7.8451543172100342</v>
      </c>
      <c r="AU245" s="1">
        <f t="shared" si="157"/>
        <v>7.8451543124022596</v>
      </c>
      <c r="AV245" s="1">
        <f t="shared" si="157"/>
        <v>7.8451535431480277</v>
      </c>
      <c r="AW245" s="1">
        <f t="shared" si="157"/>
        <v>7.8450313123574329</v>
      </c>
      <c r="AX245" s="1">
        <f t="shared" si="157"/>
        <v>7.8333562003256656</v>
      </c>
      <c r="AY245" s="1">
        <f t="shared" si="157"/>
        <v>7.6709531009290428</v>
      </c>
      <c r="AZ245" s="1">
        <f t="shared" si="149"/>
        <v>7.137183933048096</v>
      </c>
    </row>
    <row r="246" spans="1:52" x14ac:dyDescent="0.2">
      <c r="A246" s="43" t="s">
        <v>117</v>
      </c>
      <c r="B246" s="35"/>
      <c r="C246" s="43">
        <v>49898.368999999999</v>
      </c>
      <c r="D246" s="43" t="s">
        <v>38</v>
      </c>
      <c r="E246" s="1">
        <f t="shared" si="132"/>
        <v>23105.291522651154</v>
      </c>
      <c r="F246" s="45">
        <f t="shared" si="153"/>
        <v>23105</v>
      </c>
      <c r="G246" s="2">
        <f t="shared" si="155"/>
        <v>0.11923139999998966</v>
      </c>
      <c r="I246" s="42">
        <f t="shared" si="156"/>
        <v>0.11923139999998966</v>
      </c>
      <c r="M246" s="1">
        <f t="shared" si="133"/>
        <v>0.10288978448922617</v>
      </c>
      <c r="N246" s="37">
        <f t="shared" si="134"/>
        <v>34879.868999999999</v>
      </c>
      <c r="O246" s="1">
        <f t="shared" si="135"/>
        <v>2.6704839750162589E-4</v>
      </c>
      <c r="Q246" s="117"/>
      <c r="R246" s="117"/>
      <c r="S246" s="117">
        <v>0.1</v>
      </c>
      <c r="T246" s="151"/>
      <c r="U246" s="117"/>
      <c r="V246" s="117"/>
      <c r="W246" s="117"/>
      <c r="X246" s="117"/>
      <c r="Y246" s="117"/>
      <c r="AE246" s="1">
        <f t="shared" si="136"/>
        <v>23105</v>
      </c>
      <c r="AF246" s="1">
        <f t="shared" si="137"/>
        <v>0.11002823817941738</v>
      </c>
      <c r="AG246" s="1">
        <f t="shared" si="138"/>
        <v>0.11209294630979845</v>
      </c>
      <c r="AH246" s="1">
        <f t="shared" si="139"/>
        <v>1.6341615510763491E-2</v>
      </c>
      <c r="AI246" s="1">
        <f t="shared" si="140"/>
        <v>9.2031618205722782E-3</v>
      </c>
      <c r="AJ246" s="1">
        <f t="shared" si="141"/>
        <v>8.4698187495639248E-6</v>
      </c>
      <c r="AK246" s="1">
        <f t="shared" si="142"/>
        <v>1.6341615510763491E-2</v>
      </c>
      <c r="AL246" s="15">
        <f t="shared" si="150"/>
        <v>8.4698187495639248E-5</v>
      </c>
      <c r="AM246" s="1">
        <f t="shared" si="143"/>
        <v>7.1384536901912144E-3</v>
      </c>
      <c r="AN246" s="1">
        <f t="shared" si="144"/>
        <v>0.57179194008509293</v>
      </c>
      <c r="AO246" s="1">
        <f t="shared" si="145"/>
        <v>0.87289445502621699</v>
      </c>
      <c r="AP246" s="1">
        <f t="shared" si="146"/>
        <v>0.56382531011972281</v>
      </c>
      <c r="AQ246" s="1">
        <f t="shared" si="147"/>
        <v>2.2203303452317256</v>
      </c>
      <c r="AR246" s="1">
        <f t="shared" si="148"/>
        <v>2.0151738626736666</v>
      </c>
      <c r="AS246" s="1">
        <f t="shared" si="157"/>
        <v>7.6725328321994652</v>
      </c>
      <c r="AT246" s="1">
        <f t="shared" si="157"/>
        <v>7.6725188641146422</v>
      </c>
      <c r="AU246" s="1">
        <f t="shared" si="157"/>
        <v>7.672409575711935</v>
      </c>
      <c r="AV246" s="1">
        <f t="shared" si="157"/>
        <v>7.6715567220563194</v>
      </c>
      <c r="AW246" s="1">
        <f t="shared" si="157"/>
        <v>7.6650320336197808</v>
      </c>
      <c r="AX246" s="1">
        <f t="shared" si="157"/>
        <v>7.6210175860223019</v>
      </c>
      <c r="AY246" s="1">
        <f t="shared" si="157"/>
        <v>7.4284488004376223</v>
      </c>
      <c r="AZ246" s="1">
        <f t="shared" si="149"/>
        <v>6.9761596517175599</v>
      </c>
    </row>
    <row r="247" spans="1:52" x14ac:dyDescent="0.2">
      <c r="A247" s="43" t="s">
        <v>117</v>
      </c>
      <c r="B247" s="35"/>
      <c r="C247" s="43">
        <v>50248.468999999997</v>
      </c>
      <c r="D247" s="43" t="s">
        <v>38</v>
      </c>
      <c r="E247" s="1">
        <f t="shared" si="132"/>
        <v>23961.291537516845</v>
      </c>
      <c r="F247" s="45">
        <f t="shared" si="153"/>
        <v>23961</v>
      </c>
      <c r="G247" s="2">
        <f t="shared" si="155"/>
        <v>0.11923747999389889</v>
      </c>
      <c r="I247" s="42">
        <f t="shared" si="156"/>
        <v>0.11923747999389889</v>
      </c>
      <c r="M247" s="1">
        <f t="shared" si="133"/>
        <v>0.11030827459307818</v>
      </c>
      <c r="N247" s="37">
        <f t="shared" si="134"/>
        <v>35229.968999999997</v>
      </c>
      <c r="O247" s="1">
        <f t="shared" si="135"/>
        <v>7.9730709090045657E-5</v>
      </c>
      <c r="Q247" s="117"/>
      <c r="R247" s="117"/>
      <c r="S247" s="117">
        <v>0.1</v>
      </c>
      <c r="T247" s="151"/>
      <c r="U247" s="117"/>
      <c r="V247" s="117"/>
      <c r="W247" s="117"/>
      <c r="X247" s="117"/>
      <c r="Y247" s="117"/>
      <c r="AE247" s="1">
        <f t="shared" si="136"/>
        <v>23961</v>
      </c>
      <c r="AF247" s="1">
        <f t="shared" si="137"/>
        <v>0.1178300322571611</v>
      </c>
      <c r="AG247" s="1">
        <f t="shared" si="138"/>
        <v>0.11171572232981597</v>
      </c>
      <c r="AH247" s="1">
        <f t="shared" si="139"/>
        <v>8.9292054008207056E-3</v>
      </c>
      <c r="AI247" s="1">
        <f t="shared" si="140"/>
        <v>1.407447736737788E-3</v>
      </c>
      <c r="AJ247" s="1">
        <f t="shared" si="141"/>
        <v>1.9809091316483219E-7</v>
      </c>
      <c r="AK247" s="1">
        <f t="shared" si="142"/>
        <v>8.9292054008207056E-3</v>
      </c>
      <c r="AL247" s="15">
        <f t="shared" si="150"/>
        <v>1.9809091316483217E-6</v>
      </c>
      <c r="AM247" s="1">
        <f t="shared" si="143"/>
        <v>7.5217576640829219E-3</v>
      </c>
      <c r="AN247" s="1">
        <f t="shared" si="144"/>
        <v>0.50136409491959633</v>
      </c>
      <c r="AO247" s="1">
        <f t="shared" si="145"/>
        <v>0.80115041201534565</v>
      </c>
      <c r="AP247" s="1">
        <f t="shared" si="146"/>
        <v>0.502616510942823</v>
      </c>
      <c r="AQ247" s="1">
        <f t="shared" si="147"/>
        <v>2.3522188844140706</v>
      </c>
      <c r="AR247" s="1">
        <f t="shared" si="148"/>
        <v>2.4007048056761939</v>
      </c>
      <c r="AS247" s="1">
        <f t="shared" si="157"/>
        <v>7.8465858526133605</v>
      </c>
      <c r="AT247" s="1">
        <f t="shared" si="157"/>
        <v>7.8465858525978884</v>
      </c>
      <c r="AU247" s="1">
        <f t="shared" si="157"/>
        <v>7.8465858496430521</v>
      </c>
      <c r="AV247" s="1">
        <f t="shared" si="157"/>
        <v>7.8465852853501286</v>
      </c>
      <c r="AW247" s="1">
        <f t="shared" si="157"/>
        <v>7.846478298709469</v>
      </c>
      <c r="AX247" s="1">
        <f t="shared" si="157"/>
        <v>7.8350466530104734</v>
      </c>
      <c r="AY247" s="1">
        <f t="shared" si="157"/>
        <v>7.6730379090905334</v>
      </c>
      <c r="AZ247" s="1">
        <f t="shared" si="149"/>
        <v>7.1386072472613886</v>
      </c>
    </row>
    <row r="248" spans="1:52" x14ac:dyDescent="0.2">
      <c r="A248" s="43" t="s">
        <v>117</v>
      </c>
      <c r="B248" s="35"/>
      <c r="C248" s="43">
        <v>49918.411</v>
      </c>
      <c r="D248" s="43" t="s">
        <v>38</v>
      </c>
      <c r="E248" s="1">
        <f t="shared" si="132"/>
        <v>23154.294528357921</v>
      </c>
      <c r="F248" s="45">
        <f t="shared" si="153"/>
        <v>23154</v>
      </c>
      <c r="G248" s="2">
        <f t="shared" si="155"/>
        <v>0.12046071999793639</v>
      </c>
      <c r="I248" s="42">
        <f t="shared" si="156"/>
        <v>0.12046071999793639</v>
      </c>
      <c r="M248" s="1">
        <f t="shared" si="133"/>
        <v>0.10330817618270233</v>
      </c>
      <c r="N248" s="37">
        <f t="shared" si="134"/>
        <v>34899.911</v>
      </c>
      <c r="O248" s="1">
        <f t="shared" si="135"/>
        <v>2.9420975933352442E-4</v>
      </c>
      <c r="Q248" s="117"/>
      <c r="R248" s="117"/>
      <c r="S248" s="117">
        <v>0.1</v>
      </c>
      <c r="T248" s="151"/>
      <c r="U248" s="117"/>
      <c r="V248" s="117"/>
      <c r="W248" s="117"/>
      <c r="X248" s="117"/>
      <c r="Y248" s="117"/>
      <c r="AE248" s="1">
        <f t="shared" si="136"/>
        <v>23154</v>
      </c>
      <c r="AF248" s="1">
        <f t="shared" si="137"/>
        <v>0.11047633783245515</v>
      </c>
      <c r="AG248" s="1">
        <f t="shared" si="138"/>
        <v>0.11329255834818357</v>
      </c>
      <c r="AH248" s="1">
        <f t="shared" si="139"/>
        <v>1.7152543815234067E-2</v>
      </c>
      <c r="AI248" s="1">
        <f t="shared" si="140"/>
        <v>9.9843821654812398E-3</v>
      </c>
      <c r="AJ248" s="1">
        <f t="shared" si="141"/>
        <v>9.9687887226379858E-6</v>
      </c>
      <c r="AK248" s="1">
        <f t="shared" si="142"/>
        <v>1.7152543815234067E-2</v>
      </c>
      <c r="AL248" s="15">
        <f t="shared" si="150"/>
        <v>9.9687887226379858E-5</v>
      </c>
      <c r="AM248" s="1">
        <f t="shared" si="143"/>
        <v>7.1681616497528246E-3</v>
      </c>
      <c r="AN248" s="1">
        <f t="shared" si="144"/>
        <v>0.56698157011502825</v>
      </c>
      <c r="AO248" s="1">
        <f t="shared" si="145"/>
        <v>0.86868622577989152</v>
      </c>
      <c r="AP248" s="1">
        <f t="shared" si="146"/>
        <v>0.56013941326034544</v>
      </c>
      <c r="AQ248" s="1">
        <f t="shared" si="147"/>
        <v>2.2288899387847896</v>
      </c>
      <c r="AR248" s="1">
        <f t="shared" si="148"/>
        <v>2.0370221609577674</v>
      </c>
      <c r="AS248" s="1">
        <f t="shared" si="157"/>
        <v>7.683149469546076</v>
      </c>
      <c r="AT248" s="1">
        <f t="shared" si="157"/>
        <v>7.6831389856604373</v>
      </c>
      <c r="AU248" s="1">
        <f t="shared" si="157"/>
        <v>7.6830519095373013</v>
      </c>
      <c r="AV248" s="1">
        <f t="shared" si="157"/>
        <v>7.6823303708301918</v>
      </c>
      <c r="AW248" s="1">
        <f t="shared" si="157"/>
        <v>7.6764631812116475</v>
      </c>
      <c r="AX248" s="1">
        <f t="shared" si="157"/>
        <v>7.6344424922329273</v>
      </c>
      <c r="AY248" s="1">
        <f t="shared" si="157"/>
        <v>7.4427932957364957</v>
      </c>
      <c r="AZ248" s="1">
        <f t="shared" si="149"/>
        <v>6.9854586379110737</v>
      </c>
    </row>
    <row r="249" spans="1:52" x14ac:dyDescent="0.2">
      <c r="A249" s="43" t="s">
        <v>117</v>
      </c>
      <c r="B249" s="35" t="s">
        <v>52</v>
      </c>
      <c r="C249" s="43">
        <v>49925.569000000003</v>
      </c>
      <c r="D249" s="43" t="s">
        <v>38</v>
      </c>
      <c r="E249" s="1">
        <f t="shared" si="132"/>
        <v>23171.795951112596</v>
      </c>
      <c r="F249" s="45">
        <f t="shared" si="153"/>
        <v>23171.5</v>
      </c>
      <c r="G249" s="2">
        <f t="shared" si="155"/>
        <v>0.1210426199977519</v>
      </c>
      <c r="I249" s="42">
        <f t="shared" si="156"/>
        <v>0.1210426199977519</v>
      </c>
      <c r="M249" s="1">
        <f t="shared" si="133"/>
        <v>0.10345778616245008</v>
      </c>
      <c r="N249" s="37">
        <f t="shared" si="134"/>
        <v>34907.069000000003</v>
      </c>
      <c r="O249" s="1">
        <f t="shared" si="135"/>
        <v>3.092263810151758E-4</v>
      </c>
      <c r="Q249" s="117"/>
      <c r="R249" s="117"/>
      <c r="S249" s="117">
        <v>0.1</v>
      </c>
      <c r="T249" s="151"/>
      <c r="U249" s="117"/>
      <c r="V249" s="117"/>
      <c r="W249" s="117"/>
      <c r="X249" s="117"/>
      <c r="Y249" s="117"/>
      <c r="AE249" s="1">
        <f t="shared" si="136"/>
        <v>23171.5</v>
      </c>
      <c r="AF249" s="1">
        <f t="shared" si="137"/>
        <v>0.11063630304574608</v>
      </c>
      <c r="AG249" s="1">
        <f t="shared" si="138"/>
        <v>0.1138641031144559</v>
      </c>
      <c r="AH249" s="1">
        <f t="shared" si="139"/>
        <v>1.7584833835301822E-2</v>
      </c>
      <c r="AI249" s="1">
        <f t="shared" si="140"/>
        <v>1.040631695200582E-2</v>
      </c>
      <c r="AJ249" s="1">
        <f t="shared" si="141"/>
        <v>1.0829143250560371E-5</v>
      </c>
      <c r="AK249" s="1">
        <f t="shared" si="142"/>
        <v>1.7584833835301822E-2</v>
      </c>
      <c r="AL249" s="15">
        <f t="shared" si="150"/>
        <v>1.082914325056037E-4</v>
      </c>
      <c r="AM249" s="1">
        <f t="shared" si="143"/>
        <v>7.1785168832960078E-3</v>
      </c>
      <c r="AN249" s="1">
        <f t="shared" si="144"/>
        <v>0.5652906787708718</v>
      </c>
      <c r="AO249" s="1">
        <f t="shared" si="145"/>
        <v>0.86718515950031216</v>
      </c>
      <c r="AP249" s="1">
        <f t="shared" si="146"/>
        <v>0.55882817479454339</v>
      </c>
      <c r="AQ249" s="1">
        <f t="shared" si="147"/>
        <v>2.2319121711982612</v>
      </c>
      <c r="AR249" s="1">
        <f t="shared" si="148"/>
        <v>2.0448276248803747</v>
      </c>
      <c r="AS249" s="1">
        <f t="shared" si="157"/>
        <v>7.6869194941045036</v>
      </c>
      <c r="AT249" s="1">
        <f t="shared" si="157"/>
        <v>7.6869100660151046</v>
      </c>
      <c r="AU249" s="1">
        <f t="shared" si="157"/>
        <v>7.6868300073494513</v>
      </c>
      <c r="AV249" s="1">
        <f t="shared" si="157"/>
        <v>7.6861517134461534</v>
      </c>
      <c r="AW249" s="1">
        <f t="shared" si="157"/>
        <v>7.6805102922786554</v>
      </c>
      <c r="AX249" s="1">
        <f t="shared" si="157"/>
        <v>7.6392021089867495</v>
      </c>
      <c r="AY249" s="1">
        <f t="shared" si="157"/>
        <v>7.4479067684807658</v>
      </c>
      <c r="AZ249" s="1">
        <f t="shared" si="149"/>
        <v>6.9887797044087572</v>
      </c>
    </row>
    <row r="250" spans="1:52" x14ac:dyDescent="0.2">
      <c r="A250" s="43" t="s">
        <v>117</v>
      </c>
      <c r="B250" s="35" t="s">
        <v>52</v>
      </c>
      <c r="C250" s="43">
        <v>49932.521999999997</v>
      </c>
      <c r="D250" s="43" t="s">
        <v>38</v>
      </c>
      <c r="E250" s="1">
        <f t="shared" si="132"/>
        <v>23188.796145638033</v>
      </c>
      <c r="F250" s="45">
        <f t="shared" si="153"/>
        <v>23188.5</v>
      </c>
      <c r="G250" s="2">
        <f t="shared" si="155"/>
        <v>0.12112217999674613</v>
      </c>
      <c r="I250" s="42">
        <f t="shared" si="156"/>
        <v>0.12112217999674613</v>
      </c>
      <c r="M250" s="1">
        <f t="shared" si="133"/>
        <v>0.1036032144915621</v>
      </c>
      <c r="N250" s="37">
        <f t="shared" si="134"/>
        <v>34914.021999999997</v>
      </c>
      <c r="O250" s="1">
        <f t="shared" si="135"/>
        <v>3.0691415237182797E-4</v>
      </c>
      <c r="Q250" s="117"/>
      <c r="R250" s="117"/>
      <c r="S250" s="117">
        <v>0.1</v>
      </c>
      <c r="T250" s="151"/>
      <c r="U250" s="117"/>
      <c r="V250" s="117"/>
      <c r="W250" s="117"/>
      <c r="X250" s="117"/>
      <c r="Y250" s="117"/>
      <c r="AE250" s="1">
        <f t="shared" si="136"/>
        <v>23188.5</v>
      </c>
      <c r="AF250" s="1">
        <f t="shared" si="137"/>
        <v>0.11079166393398882</v>
      </c>
      <c r="AG250" s="1">
        <f t="shared" si="138"/>
        <v>0.11393373055431941</v>
      </c>
      <c r="AH250" s="1">
        <f t="shared" si="139"/>
        <v>1.7518965505184031E-2</v>
      </c>
      <c r="AI250" s="1">
        <f t="shared" si="140"/>
        <v>1.0330516062757311E-2</v>
      </c>
      <c r="AJ250" s="1">
        <f t="shared" si="141"/>
        <v>1.0671956212288683E-5</v>
      </c>
      <c r="AK250" s="1">
        <f t="shared" si="142"/>
        <v>1.7518965505184031E-2</v>
      </c>
      <c r="AL250" s="15">
        <f t="shared" si="150"/>
        <v>1.0671956212288682E-4</v>
      </c>
      <c r="AM250" s="1">
        <f t="shared" si="143"/>
        <v>7.1884494424267163E-3</v>
      </c>
      <c r="AN250" s="1">
        <f t="shared" si="144"/>
        <v>0.56366149331661042</v>
      </c>
      <c r="AO250" s="1">
        <f t="shared" si="145"/>
        <v>0.8657280077471482</v>
      </c>
      <c r="AP250" s="1">
        <f t="shared" si="146"/>
        <v>0.55755701994773588</v>
      </c>
      <c r="AQ250" s="1">
        <f t="shared" si="147"/>
        <v>2.2348308489188033</v>
      </c>
      <c r="AR250" s="1">
        <f t="shared" si="148"/>
        <v>2.052411563113115</v>
      </c>
      <c r="AS250" s="1">
        <f t="shared" si="157"/>
        <v>7.6905710482609333</v>
      </c>
      <c r="AT250" s="1">
        <f t="shared" si="157"/>
        <v>7.6905625605778614</v>
      </c>
      <c r="AU250" s="1">
        <f t="shared" si="157"/>
        <v>7.69048889032742</v>
      </c>
      <c r="AV250" s="1">
        <f t="shared" si="157"/>
        <v>7.6898508338735541</v>
      </c>
      <c r="AW250" s="1">
        <f t="shared" si="157"/>
        <v>7.6844241632641159</v>
      </c>
      <c r="AX250" s="1">
        <f t="shared" si="157"/>
        <v>7.643808111651917</v>
      </c>
      <c r="AY250" s="1">
        <f t="shared" si="157"/>
        <v>7.4528692932129665</v>
      </c>
      <c r="AZ250" s="1">
        <f t="shared" si="149"/>
        <v>6.9920058832922214</v>
      </c>
    </row>
    <row r="251" spans="1:52" x14ac:dyDescent="0.2">
      <c r="A251" s="43" t="s">
        <v>117</v>
      </c>
      <c r="B251" s="35"/>
      <c r="C251" s="43">
        <v>49486.517999999996</v>
      </c>
      <c r="D251" s="43" t="s">
        <v>38</v>
      </c>
      <c r="E251" s="1">
        <f t="shared" si="132"/>
        <v>22098.309340067739</v>
      </c>
      <c r="F251" s="45">
        <f t="shared" si="153"/>
        <v>22098</v>
      </c>
      <c r="G251" s="2">
        <f t="shared" si="155"/>
        <v>0.12651863999781199</v>
      </c>
      <c r="I251" s="42">
        <f t="shared" si="156"/>
        <v>0.12651863999781199</v>
      </c>
      <c r="M251" s="1">
        <f t="shared" si="133"/>
        <v>9.4459883300491085E-2</v>
      </c>
      <c r="N251" s="37">
        <f t="shared" si="134"/>
        <v>34468.017999999996</v>
      </c>
      <c r="O251" s="1">
        <f t="shared" si="135"/>
        <v>1.0277638809780179E-3</v>
      </c>
      <c r="Q251" s="117"/>
      <c r="R251" s="117"/>
      <c r="S251" s="117">
        <v>0.1</v>
      </c>
      <c r="T251" s="151"/>
      <c r="U251" s="117"/>
      <c r="V251" s="117"/>
      <c r="W251" s="117"/>
      <c r="X251" s="117"/>
      <c r="Y251" s="117"/>
      <c r="AE251" s="1">
        <f t="shared" si="136"/>
        <v>22098</v>
      </c>
      <c r="AF251" s="1">
        <f t="shared" si="137"/>
        <v>0.10070927406854238</v>
      </c>
      <c r="AG251" s="1">
        <f t="shared" si="138"/>
        <v>0.12026924922976069</v>
      </c>
      <c r="AH251" s="1">
        <f t="shared" si="139"/>
        <v>3.2058756697320903E-2</v>
      </c>
      <c r="AI251" s="1">
        <f t="shared" si="140"/>
        <v>2.5809365929269606E-2</v>
      </c>
      <c r="AJ251" s="1">
        <f t="shared" si="141"/>
        <v>6.6612336967094275E-5</v>
      </c>
      <c r="AK251" s="1">
        <f t="shared" si="142"/>
        <v>3.2058756697320903E-2</v>
      </c>
      <c r="AL251" s="15">
        <f t="shared" si="150"/>
        <v>6.6612336967094275E-4</v>
      </c>
      <c r="AM251" s="1">
        <f t="shared" si="143"/>
        <v>6.2493907680512975E-3</v>
      </c>
      <c r="AN251" s="1">
        <f t="shared" si="144"/>
        <v>0.7035589722954223</v>
      </c>
      <c r="AO251" s="1">
        <f t="shared" si="145"/>
        <v>0.95761948809919395</v>
      </c>
      <c r="AP251" s="1">
        <f t="shared" si="146"/>
        <v>0.64294932926409065</v>
      </c>
      <c r="AQ251" s="1">
        <f t="shared" si="147"/>
        <v>2.0028131957727169</v>
      </c>
      <c r="AR251" s="1">
        <f t="shared" si="148"/>
        <v>1.5622366338051479</v>
      </c>
      <c r="AS251" s="1">
        <f t="shared" ref="AS251:AY260" si="158">$AZ251+$AG$7*SIN(AT251)</f>
        <v>7.4302250806963501</v>
      </c>
      <c r="AT251" s="1">
        <f t="shared" si="158"/>
        <v>7.4295146656384219</v>
      </c>
      <c r="AU251" s="1">
        <f t="shared" si="158"/>
        <v>7.4270847496846395</v>
      </c>
      <c r="AV251" s="1">
        <f t="shared" si="158"/>
        <v>7.4188697203244196</v>
      </c>
      <c r="AW251" s="1">
        <f t="shared" si="158"/>
        <v>7.3921092655745904</v>
      </c>
      <c r="AX251" s="1">
        <f t="shared" si="158"/>
        <v>7.3134249398493827</v>
      </c>
      <c r="AY251" s="1">
        <f t="shared" si="158"/>
        <v>7.1256500185744729</v>
      </c>
      <c r="AZ251" s="1">
        <f t="shared" si="149"/>
        <v>6.7850559966794348</v>
      </c>
    </row>
    <row r="252" spans="1:52" x14ac:dyDescent="0.2">
      <c r="A252" s="22" t="s">
        <v>119</v>
      </c>
      <c r="B252" s="22" t="s">
        <v>54</v>
      </c>
      <c r="C252" s="24">
        <v>50282.423300000002</v>
      </c>
      <c r="D252" s="24" t="s">
        <v>38</v>
      </c>
      <c r="E252" s="1">
        <f t="shared" si="132"/>
        <v>24044.310335873768</v>
      </c>
      <c r="F252" s="45">
        <f t="shared" si="153"/>
        <v>24044</v>
      </c>
      <c r="G252" s="2">
        <f t="shared" si="155"/>
        <v>0.12692591999802971</v>
      </c>
      <c r="I252" s="1">
        <f t="shared" ref="I252:I289" si="159">+G252</f>
        <v>0.12692591999802971</v>
      </c>
      <c r="M252" s="1">
        <f t="shared" si="133"/>
        <v>0.11103993850076618</v>
      </c>
      <c r="N252" s="37">
        <f t="shared" si="134"/>
        <v>35263.923300000002</v>
      </c>
      <c r="O252" s="1">
        <f t="shared" si="135"/>
        <v>2.5236440813139921E-4</v>
      </c>
      <c r="Q252" s="117"/>
      <c r="R252" s="117"/>
      <c r="S252" s="117">
        <v>0.1</v>
      </c>
      <c r="T252" s="151"/>
      <c r="U252" s="117"/>
      <c r="V252" s="117"/>
      <c r="W252" s="117"/>
      <c r="X252" s="117"/>
      <c r="Y252" s="117"/>
      <c r="AE252" s="1">
        <f t="shared" si="136"/>
        <v>24044</v>
      </c>
      <c r="AF252" s="1">
        <f t="shared" si="137"/>
        <v>0.11858528137938928</v>
      </c>
      <c r="AG252" s="1">
        <f t="shared" si="138"/>
        <v>0.11938057711940661</v>
      </c>
      <c r="AH252" s="1">
        <f t="shared" si="139"/>
        <v>1.5885981497263529E-2</v>
      </c>
      <c r="AI252" s="1">
        <f t="shared" si="140"/>
        <v>8.340638618640428E-3</v>
      </c>
      <c r="AJ252" s="1">
        <f t="shared" si="141"/>
        <v>6.9566252566756102E-6</v>
      </c>
      <c r="AK252" s="1">
        <f t="shared" si="142"/>
        <v>1.5885981497263529E-2</v>
      </c>
      <c r="AL252" s="15">
        <f t="shared" si="150"/>
        <v>6.9566252566756102E-5</v>
      </c>
      <c r="AM252" s="1">
        <f t="shared" si="143"/>
        <v>7.5453428786230979E-3</v>
      </c>
      <c r="AN252" s="1">
        <f t="shared" si="144"/>
        <v>0.49580771840263227</v>
      </c>
      <c r="AO252" s="1">
        <f t="shared" si="145"/>
        <v>0.79444827652998029</v>
      </c>
      <c r="AP252" s="1">
        <f t="shared" si="146"/>
        <v>0.49704251939379479</v>
      </c>
      <c r="AQ252" s="1">
        <f t="shared" si="147"/>
        <v>2.3633353133746056</v>
      </c>
      <c r="AR252" s="1">
        <f t="shared" si="148"/>
        <v>2.4388059420510282</v>
      </c>
      <c r="AS252" s="1">
        <f t="shared" si="158"/>
        <v>7.8623318763902184</v>
      </c>
      <c r="AT252" s="1">
        <f t="shared" si="158"/>
        <v>7.8623318763850945</v>
      </c>
      <c r="AU252" s="1">
        <f t="shared" si="158"/>
        <v>7.8623318772517576</v>
      </c>
      <c r="AV252" s="1">
        <f t="shared" si="158"/>
        <v>7.8623317306537484</v>
      </c>
      <c r="AW252" s="1">
        <f t="shared" si="158"/>
        <v>7.8623564915398205</v>
      </c>
      <c r="AX252" s="1">
        <f t="shared" si="158"/>
        <v>7.8535438866641964</v>
      </c>
      <c r="AY252" s="1">
        <f t="shared" si="158"/>
        <v>7.6960371993141505</v>
      </c>
      <c r="AZ252" s="1">
        <f t="shared" si="149"/>
        <v>7.1543585912218299</v>
      </c>
    </row>
    <row r="253" spans="1:52" x14ac:dyDescent="0.2">
      <c r="A253" s="22" t="s">
        <v>119</v>
      </c>
      <c r="B253" s="22" t="s">
        <v>52</v>
      </c>
      <c r="C253" s="24">
        <v>49928.4395</v>
      </c>
      <c r="D253" s="24" t="s">
        <v>38</v>
      </c>
      <c r="E253" s="1">
        <f t="shared" si="132"/>
        <v>23178.814368829448</v>
      </c>
      <c r="F253" s="45">
        <f t="shared" si="153"/>
        <v>23178.5</v>
      </c>
      <c r="G253" s="2">
        <f t="shared" si="155"/>
        <v>0.12857537999661872</v>
      </c>
      <c r="I253" s="1">
        <f t="shared" si="159"/>
        <v>0.12857537999661872</v>
      </c>
      <c r="M253" s="1">
        <f t="shared" si="133"/>
        <v>0.1035176573253922</v>
      </c>
      <c r="N253" s="37">
        <f t="shared" si="134"/>
        <v>34909.9395</v>
      </c>
      <c r="O253" s="1">
        <f t="shared" si="135"/>
        <v>6.2788946546809968E-4</v>
      </c>
      <c r="Q253" s="117"/>
      <c r="R253" s="117"/>
      <c r="S253" s="117">
        <v>0.1</v>
      </c>
      <c r="T253" s="151"/>
      <c r="U253" s="117">
        <v>1.5058244388526899E-10</v>
      </c>
      <c r="V253" s="117">
        <v>3.8438792892019986E-25</v>
      </c>
      <c r="W253" s="117">
        <v>1.3349141519613193E-28</v>
      </c>
      <c r="X253" s="117">
        <v>2.2807173123308434E-10</v>
      </c>
      <c r="Y253" s="117">
        <v>1.5769482785630877E-10</v>
      </c>
      <c r="Z253" s="1">
        <v>4.3159998372566949E-5</v>
      </c>
      <c r="AA253" s="1">
        <v>2.7312517290581212E-5</v>
      </c>
      <c r="AB253" s="1">
        <v>60.700890190591103</v>
      </c>
      <c r="AC253" s="1">
        <v>6.8466521942074706E-6</v>
      </c>
      <c r="AD253" s="1">
        <v>4.6676601158773776E-10</v>
      </c>
      <c r="AE253" s="1">
        <f t="shared" si="136"/>
        <v>23178.5</v>
      </c>
      <c r="AF253" s="1">
        <f t="shared" si="137"/>
        <v>0.11070027916653272</v>
      </c>
      <c r="AG253" s="1">
        <f t="shared" si="138"/>
        <v>0.1213927581554782</v>
      </c>
      <c r="AH253" s="1">
        <f t="shared" si="139"/>
        <v>2.5057722671226523E-2</v>
      </c>
      <c r="AI253" s="1">
        <f t="shared" si="140"/>
        <v>1.7875100830086005E-2</v>
      </c>
      <c r="AJ253" s="1">
        <f t="shared" si="141"/>
        <v>3.195192296857414E-5</v>
      </c>
      <c r="AK253" s="1">
        <f t="shared" si="142"/>
        <v>2.5057722671226523E-2</v>
      </c>
      <c r="AL253" s="15">
        <f t="shared" si="150"/>
        <v>3.1951922968574139E-4</v>
      </c>
      <c r="AM253" s="1">
        <f t="shared" si="143"/>
        <v>7.1826218411405176E-3</v>
      </c>
      <c r="AN253" s="1">
        <f t="shared" si="144"/>
        <v>0.56461824803341254</v>
      </c>
      <c r="AO253" s="1">
        <f t="shared" si="145"/>
        <v>0.86658503046293256</v>
      </c>
      <c r="AP253" s="1">
        <f t="shared" si="146"/>
        <v>0.55830444469142027</v>
      </c>
      <c r="AQ253" s="1">
        <f t="shared" si="147"/>
        <v>2.233116022280075</v>
      </c>
      <c r="AR253" s="1">
        <f t="shared" si="148"/>
        <v>2.0479502375281577</v>
      </c>
      <c r="AS253" s="1">
        <f t="shared" si="158"/>
        <v>7.6884243538547086</v>
      </c>
      <c r="AT253" s="1">
        <f t="shared" si="158"/>
        <v>7.6884153228372831</v>
      </c>
      <c r="AU253" s="1">
        <f t="shared" si="158"/>
        <v>7.6883379447250331</v>
      </c>
      <c r="AV253" s="1">
        <f t="shared" si="158"/>
        <v>7.6876764282188805</v>
      </c>
      <c r="AW253" s="1">
        <f t="shared" si="158"/>
        <v>7.6821239789292779</v>
      </c>
      <c r="AX253" s="1">
        <f t="shared" si="158"/>
        <v>7.6411008014925486</v>
      </c>
      <c r="AY253" s="1">
        <f t="shared" si="158"/>
        <v>7.4499507407834633</v>
      </c>
      <c r="AZ253" s="1">
        <f t="shared" si="149"/>
        <v>6.9901081310078306</v>
      </c>
    </row>
    <row r="254" spans="1:52" x14ac:dyDescent="0.2">
      <c r="A254" s="22" t="s">
        <v>119</v>
      </c>
      <c r="B254" s="22" t="s">
        <v>54</v>
      </c>
      <c r="C254" s="24">
        <v>50963.402300000002</v>
      </c>
      <c r="D254" s="24" t="s">
        <v>38</v>
      </c>
      <c r="E254" s="1">
        <f t="shared" si="132"/>
        <v>25709.314717830999</v>
      </c>
      <c r="F254" s="45">
        <f t="shared" si="153"/>
        <v>25709</v>
      </c>
      <c r="G254" s="2">
        <f t="shared" si="155"/>
        <v>0.1287181200023042</v>
      </c>
      <c r="I254" s="1">
        <f t="shared" si="159"/>
        <v>0.1287181200023042</v>
      </c>
      <c r="M254" s="1">
        <f t="shared" si="133"/>
        <v>0.126178395691808</v>
      </c>
      <c r="N254" s="37">
        <f t="shared" si="134"/>
        <v>35944.902300000002</v>
      </c>
      <c r="O254" s="1">
        <f t="shared" si="135"/>
        <v>6.4501995733254255E-6</v>
      </c>
      <c r="Q254" s="117"/>
      <c r="R254" s="117"/>
      <c r="S254" s="117">
        <v>0.1</v>
      </c>
      <c r="T254" s="151"/>
      <c r="U254" s="117"/>
      <c r="V254" s="117"/>
      <c r="W254" s="117"/>
      <c r="X254" s="117"/>
      <c r="Y254" s="117"/>
      <c r="AE254" s="1">
        <f t="shared" si="136"/>
        <v>25709</v>
      </c>
      <c r="AF254" s="1">
        <f t="shared" si="137"/>
        <v>0.13382335450055693</v>
      </c>
      <c r="AG254" s="1">
        <f t="shared" si="138"/>
        <v>0.12107316119355527</v>
      </c>
      <c r="AH254" s="1">
        <f t="shared" si="139"/>
        <v>2.5397243104962053E-3</v>
      </c>
      <c r="AI254" s="1">
        <f t="shared" si="140"/>
        <v>-5.1052344982527309E-3</v>
      </c>
      <c r="AJ254" s="1">
        <f t="shared" si="141"/>
        <v>2.6063419282149816E-6</v>
      </c>
      <c r="AK254" s="1">
        <f t="shared" si="142"/>
        <v>2.5397243104962053E-3</v>
      </c>
      <c r="AL254" s="15">
        <f t="shared" si="150"/>
        <v>2.6063419282149813E-5</v>
      </c>
      <c r="AM254" s="1">
        <f t="shared" si="143"/>
        <v>7.6449588087489327E-3</v>
      </c>
      <c r="AN254" s="1">
        <f t="shared" si="144"/>
        <v>0.41384000025323109</v>
      </c>
      <c r="AO254" s="1">
        <f t="shared" si="145"/>
        <v>0.67078230846910092</v>
      </c>
      <c r="AP254" s="1">
        <f t="shared" si="146"/>
        <v>0.39708636038594702</v>
      </c>
      <c r="AQ254" s="1">
        <f t="shared" si="147"/>
        <v>2.546170813569701</v>
      </c>
      <c r="AR254" s="1">
        <f t="shared" si="148"/>
        <v>3.2591347802557307</v>
      </c>
      <c r="AS254" s="1">
        <f t="shared" si="158"/>
        <v>8.1479570317299768</v>
      </c>
      <c r="AT254" s="1">
        <f t="shared" si="158"/>
        <v>8.1479659974865122</v>
      </c>
      <c r="AU254" s="1">
        <f t="shared" si="158"/>
        <v>8.1479222920009686</v>
      </c>
      <c r="AV254" s="1">
        <f t="shared" si="158"/>
        <v>8.1481352841272479</v>
      </c>
      <c r="AW254" s="1">
        <f t="shared" si="158"/>
        <v>8.1470958805570852</v>
      </c>
      <c r="AX254" s="1">
        <f t="shared" si="158"/>
        <v>8.1521348689685542</v>
      </c>
      <c r="AY254" s="1">
        <f t="shared" si="158"/>
        <v>8.1268648330004023</v>
      </c>
      <c r="AZ254" s="1">
        <f t="shared" si="149"/>
        <v>7.4703343465728507</v>
      </c>
    </row>
    <row r="255" spans="1:52" x14ac:dyDescent="0.2">
      <c r="A255" s="22" t="s">
        <v>119</v>
      </c>
      <c r="B255" s="22" t="s">
        <v>54</v>
      </c>
      <c r="C255" s="24">
        <v>50282.4254</v>
      </c>
      <c r="D255" s="24" t="s">
        <v>38</v>
      </c>
      <c r="E255" s="1">
        <f t="shared" si="132"/>
        <v>24044.315470406844</v>
      </c>
      <c r="F255" s="45">
        <f t="shared" si="153"/>
        <v>24044</v>
      </c>
      <c r="G255" s="2">
        <f t="shared" si="155"/>
        <v>0.12902591999591095</v>
      </c>
      <c r="I255" s="1">
        <f t="shared" si="159"/>
        <v>0.12902591999591095</v>
      </c>
      <c r="M255" s="1">
        <f t="shared" si="133"/>
        <v>0.11103993850076618</v>
      </c>
      <c r="N255" s="37">
        <f t="shared" si="134"/>
        <v>35263.9254</v>
      </c>
      <c r="O255" s="1">
        <f t="shared" si="135"/>
        <v>3.2349553034369011E-4</v>
      </c>
      <c r="Q255" s="117"/>
      <c r="R255" s="117"/>
      <c r="S255" s="117">
        <v>0.1</v>
      </c>
      <c r="T255" s="151"/>
      <c r="U255" s="117"/>
      <c r="V255" s="117"/>
      <c r="W255" s="117"/>
      <c r="X255" s="117"/>
      <c r="Y255" s="117"/>
      <c r="AE255" s="1">
        <f t="shared" si="136"/>
        <v>24044</v>
      </c>
      <c r="AF255" s="1">
        <f t="shared" si="137"/>
        <v>0.11858528137938928</v>
      </c>
      <c r="AG255" s="1">
        <f t="shared" si="138"/>
        <v>0.12148057711728785</v>
      </c>
      <c r="AH255" s="1">
        <f t="shared" si="139"/>
        <v>1.7985981495144771E-2</v>
      </c>
      <c r="AI255" s="1">
        <f t="shared" si="140"/>
        <v>1.0440638616521669E-2</v>
      </c>
      <c r="AJ255" s="1">
        <f t="shared" si="141"/>
        <v>1.0900693472080352E-5</v>
      </c>
      <c r="AK255" s="1">
        <f t="shared" si="142"/>
        <v>1.7985981495144771E-2</v>
      </c>
      <c r="AL255" s="15">
        <f t="shared" si="150"/>
        <v>1.0900693472080352E-4</v>
      </c>
      <c r="AM255" s="1">
        <f t="shared" si="143"/>
        <v>7.5453428786230979E-3</v>
      </c>
      <c r="AN255" s="1">
        <f t="shared" si="144"/>
        <v>0.49580771840263227</v>
      </c>
      <c r="AO255" s="1">
        <f t="shared" si="145"/>
        <v>0.79444827652998029</v>
      </c>
      <c r="AP255" s="1">
        <f t="shared" si="146"/>
        <v>0.49704251939379479</v>
      </c>
      <c r="AQ255" s="1">
        <f t="shared" si="147"/>
        <v>2.3633353133746056</v>
      </c>
      <c r="AR255" s="1">
        <f t="shared" si="148"/>
        <v>2.4388059420510282</v>
      </c>
      <c r="AS255" s="1">
        <f t="shared" si="158"/>
        <v>7.8623318763902184</v>
      </c>
      <c r="AT255" s="1">
        <f t="shared" si="158"/>
        <v>7.8623318763850945</v>
      </c>
      <c r="AU255" s="1">
        <f t="shared" si="158"/>
        <v>7.8623318772517576</v>
      </c>
      <c r="AV255" s="1">
        <f t="shared" si="158"/>
        <v>7.8623317306537484</v>
      </c>
      <c r="AW255" s="1">
        <f t="shared" si="158"/>
        <v>7.8623564915398205</v>
      </c>
      <c r="AX255" s="1">
        <f t="shared" si="158"/>
        <v>7.8535438866641964</v>
      </c>
      <c r="AY255" s="1">
        <f t="shared" si="158"/>
        <v>7.6960371993141505</v>
      </c>
      <c r="AZ255" s="1">
        <f t="shared" si="149"/>
        <v>7.1543585912218299</v>
      </c>
    </row>
    <row r="256" spans="1:52" x14ac:dyDescent="0.2">
      <c r="A256" s="22" t="s">
        <v>119</v>
      </c>
      <c r="B256" s="22" t="s">
        <v>54</v>
      </c>
      <c r="C256" s="24">
        <v>50963.407899999998</v>
      </c>
      <c r="D256" s="24" t="s">
        <v>38</v>
      </c>
      <c r="E256" s="1">
        <f t="shared" si="132"/>
        <v>25709.328409919202</v>
      </c>
      <c r="F256" s="45">
        <f t="shared" ref="F256:F287" si="160">ROUND(2*E256,0)/2-0.5</f>
        <v>25709</v>
      </c>
      <c r="G256" s="2">
        <f t="shared" si="155"/>
        <v>0.1343181199990795</v>
      </c>
      <c r="I256" s="1">
        <f t="shared" si="159"/>
        <v>0.1343181199990795</v>
      </c>
      <c r="M256" s="1">
        <f t="shared" si="133"/>
        <v>0.126178395691808</v>
      </c>
      <c r="N256" s="37">
        <f t="shared" si="134"/>
        <v>35944.907899999998</v>
      </c>
      <c r="O256" s="1">
        <f t="shared" si="135"/>
        <v>6.6255111798386516E-5</v>
      </c>
      <c r="Q256" s="117"/>
      <c r="R256" s="117"/>
      <c r="S256" s="117">
        <v>0.1</v>
      </c>
      <c r="T256" s="151"/>
      <c r="U256" s="117"/>
      <c r="V256" s="117"/>
      <c r="W256" s="117"/>
      <c r="X256" s="117"/>
      <c r="Y256" s="117"/>
      <c r="AE256" s="1">
        <f t="shared" si="136"/>
        <v>25709</v>
      </c>
      <c r="AF256" s="1">
        <f t="shared" si="137"/>
        <v>0.13382335450055693</v>
      </c>
      <c r="AG256" s="1">
        <f t="shared" si="138"/>
        <v>0.12667316119033056</v>
      </c>
      <c r="AH256" s="1">
        <f t="shared" si="139"/>
        <v>8.1397243072715009E-3</v>
      </c>
      <c r="AI256" s="1">
        <f t="shared" si="140"/>
        <v>4.9476549852256468E-4</v>
      </c>
      <c r="AJ256" s="1">
        <f t="shared" si="141"/>
        <v>2.4479289852828194E-8</v>
      </c>
      <c r="AK256" s="1">
        <f t="shared" si="142"/>
        <v>8.1397243072715009E-3</v>
      </c>
      <c r="AL256" s="15">
        <f t="shared" si="150"/>
        <v>2.4479289852828194E-7</v>
      </c>
      <c r="AM256" s="1">
        <f t="shared" si="143"/>
        <v>7.6449588087489327E-3</v>
      </c>
      <c r="AN256" s="1">
        <f t="shared" si="144"/>
        <v>0.41384000025323109</v>
      </c>
      <c r="AO256" s="1">
        <f t="shared" si="145"/>
        <v>0.67078230846910092</v>
      </c>
      <c r="AP256" s="1">
        <f t="shared" si="146"/>
        <v>0.39708636038594702</v>
      </c>
      <c r="AQ256" s="1">
        <f t="shared" si="147"/>
        <v>2.546170813569701</v>
      </c>
      <c r="AR256" s="1">
        <f t="shared" si="148"/>
        <v>3.2591347802557307</v>
      </c>
      <c r="AS256" s="1">
        <f t="shared" si="158"/>
        <v>8.1479570317299768</v>
      </c>
      <c r="AT256" s="1">
        <f t="shared" si="158"/>
        <v>8.1479659974865122</v>
      </c>
      <c r="AU256" s="1">
        <f t="shared" si="158"/>
        <v>8.1479222920009686</v>
      </c>
      <c r="AV256" s="1">
        <f t="shared" si="158"/>
        <v>8.1481352841272479</v>
      </c>
      <c r="AW256" s="1">
        <f t="shared" si="158"/>
        <v>8.1470958805570852</v>
      </c>
      <c r="AX256" s="1">
        <f t="shared" si="158"/>
        <v>8.1521348689685542</v>
      </c>
      <c r="AY256" s="1">
        <f t="shared" si="158"/>
        <v>8.1268648330004023</v>
      </c>
      <c r="AZ256" s="1">
        <f t="shared" si="149"/>
        <v>7.4703343465728507</v>
      </c>
    </row>
    <row r="257" spans="1:52" x14ac:dyDescent="0.2">
      <c r="A257" s="22" t="s">
        <v>119</v>
      </c>
      <c r="B257" s="22" t="s">
        <v>54</v>
      </c>
      <c r="C257" s="24">
        <v>50282.430899999999</v>
      </c>
      <c r="D257" s="24" t="s">
        <v>38</v>
      </c>
      <c r="E257" s="1">
        <f t="shared" si="132"/>
        <v>24044.32891799348</v>
      </c>
      <c r="F257" s="45">
        <f t="shared" si="160"/>
        <v>24044</v>
      </c>
      <c r="G257" s="2">
        <f t="shared" si="155"/>
        <v>0.13452591999521246</v>
      </c>
      <c r="I257" s="1">
        <f t="shared" si="159"/>
        <v>0.13452591999521246</v>
      </c>
      <c r="M257" s="1">
        <f t="shared" si="133"/>
        <v>0.11103993850076618</v>
      </c>
      <c r="N257" s="37">
        <f t="shared" si="134"/>
        <v>35263.930899999999</v>
      </c>
      <c r="O257" s="1">
        <f t="shared" si="135"/>
        <v>5.5159132675747301E-4</v>
      </c>
      <c r="Q257" s="117"/>
      <c r="R257" s="117"/>
      <c r="S257" s="117">
        <v>0.1</v>
      </c>
      <c r="T257" s="151"/>
      <c r="U257" s="117"/>
      <c r="V257" s="117"/>
      <c r="W257" s="117"/>
      <c r="X257" s="117"/>
      <c r="Y257" s="117"/>
      <c r="AE257" s="1">
        <f t="shared" si="136"/>
        <v>24044</v>
      </c>
      <c r="AF257" s="1">
        <f t="shared" si="137"/>
        <v>0.11858528137938928</v>
      </c>
      <c r="AG257" s="1">
        <f t="shared" si="138"/>
        <v>0.12698057711658936</v>
      </c>
      <c r="AH257" s="1">
        <f t="shared" si="139"/>
        <v>2.3485981494446279E-2</v>
      </c>
      <c r="AI257" s="1">
        <f t="shared" si="140"/>
        <v>1.5940638615823177E-2</v>
      </c>
      <c r="AJ257" s="1">
        <f t="shared" si="141"/>
        <v>2.5410395948027307E-5</v>
      </c>
      <c r="AK257" s="1">
        <f t="shared" si="142"/>
        <v>2.3485981494446279E-2</v>
      </c>
      <c r="AL257" s="15">
        <f t="shared" si="150"/>
        <v>2.5410395948027305E-4</v>
      </c>
      <c r="AM257" s="1">
        <f t="shared" si="143"/>
        <v>7.5453428786230979E-3</v>
      </c>
      <c r="AN257" s="1">
        <f t="shared" si="144"/>
        <v>0.49580771840263227</v>
      </c>
      <c r="AO257" s="1">
        <f t="shared" si="145"/>
        <v>0.79444827652998029</v>
      </c>
      <c r="AP257" s="1">
        <f t="shared" si="146"/>
        <v>0.49704251939379479</v>
      </c>
      <c r="AQ257" s="1">
        <f t="shared" si="147"/>
        <v>2.3633353133746056</v>
      </c>
      <c r="AR257" s="1">
        <f t="shared" si="148"/>
        <v>2.4388059420510282</v>
      </c>
      <c r="AS257" s="1">
        <f t="shared" si="158"/>
        <v>7.8623318763902184</v>
      </c>
      <c r="AT257" s="1">
        <f t="shared" si="158"/>
        <v>7.8623318763850945</v>
      </c>
      <c r="AU257" s="1">
        <f t="shared" si="158"/>
        <v>7.8623318772517576</v>
      </c>
      <c r="AV257" s="1">
        <f t="shared" si="158"/>
        <v>7.8623317306537484</v>
      </c>
      <c r="AW257" s="1">
        <f t="shared" si="158"/>
        <v>7.8623564915398205</v>
      </c>
      <c r="AX257" s="1">
        <f t="shared" si="158"/>
        <v>7.8535438866641964</v>
      </c>
      <c r="AY257" s="1">
        <f t="shared" si="158"/>
        <v>7.6960371993141505</v>
      </c>
      <c r="AZ257" s="1">
        <f t="shared" si="149"/>
        <v>7.1543585912218299</v>
      </c>
    </row>
    <row r="258" spans="1:52" x14ac:dyDescent="0.2">
      <c r="A258" s="22" t="s">
        <v>119</v>
      </c>
      <c r="B258" s="22" t="s">
        <v>54</v>
      </c>
      <c r="C258" s="24">
        <v>50282.430899999999</v>
      </c>
      <c r="D258" s="24" t="s">
        <v>38</v>
      </c>
      <c r="E258" s="1">
        <f t="shared" si="132"/>
        <v>24044.32891799348</v>
      </c>
      <c r="F258" s="45">
        <f t="shared" si="160"/>
        <v>24044</v>
      </c>
      <c r="G258" s="2">
        <f t="shared" si="155"/>
        <v>0.13452591999521246</v>
      </c>
      <c r="I258" s="1">
        <f t="shared" si="159"/>
        <v>0.13452591999521246</v>
      </c>
      <c r="M258" s="1">
        <f t="shared" si="133"/>
        <v>0.11103993850076618</v>
      </c>
      <c r="N258" s="37">
        <f t="shared" si="134"/>
        <v>35263.930899999999</v>
      </c>
      <c r="O258" s="1">
        <f t="shared" si="135"/>
        <v>5.5159132675747301E-4</v>
      </c>
      <c r="Q258" s="117"/>
      <c r="R258" s="117"/>
      <c r="S258" s="117">
        <v>0.1</v>
      </c>
      <c r="T258" s="151"/>
      <c r="U258" s="117"/>
      <c r="V258" s="117"/>
      <c r="W258" s="117"/>
      <c r="X258" s="117"/>
      <c r="Y258" s="117"/>
      <c r="AE258" s="1">
        <f t="shared" si="136"/>
        <v>24044</v>
      </c>
      <c r="AF258" s="1">
        <f t="shared" si="137"/>
        <v>0.11858528137938928</v>
      </c>
      <c r="AG258" s="1">
        <f t="shared" si="138"/>
        <v>0.12698057711658936</v>
      </c>
      <c r="AH258" s="1">
        <f t="shared" si="139"/>
        <v>2.3485981494446279E-2</v>
      </c>
      <c r="AI258" s="1">
        <f t="shared" si="140"/>
        <v>1.5940638615823177E-2</v>
      </c>
      <c r="AJ258" s="1">
        <f t="shared" si="141"/>
        <v>2.5410395948027307E-5</v>
      </c>
      <c r="AK258" s="1">
        <f t="shared" si="142"/>
        <v>2.3485981494446279E-2</v>
      </c>
      <c r="AL258" s="15">
        <f t="shared" si="150"/>
        <v>2.5410395948027305E-4</v>
      </c>
      <c r="AM258" s="1">
        <f t="shared" si="143"/>
        <v>7.5453428786230979E-3</v>
      </c>
      <c r="AN258" s="1">
        <f t="shared" si="144"/>
        <v>0.49580771840263227</v>
      </c>
      <c r="AO258" s="1">
        <f t="shared" si="145"/>
        <v>0.79444827652998029</v>
      </c>
      <c r="AP258" s="1">
        <f t="shared" si="146"/>
        <v>0.49704251939379479</v>
      </c>
      <c r="AQ258" s="1">
        <f t="shared" si="147"/>
        <v>2.3633353133746056</v>
      </c>
      <c r="AR258" s="1">
        <f t="shared" si="148"/>
        <v>2.4388059420510282</v>
      </c>
      <c r="AS258" s="1">
        <f t="shared" si="158"/>
        <v>7.8623318763902184</v>
      </c>
      <c r="AT258" s="1">
        <f t="shared" si="158"/>
        <v>7.8623318763850945</v>
      </c>
      <c r="AU258" s="1">
        <f t="shared" si="158"/>
        <v>7.8623318772517576</v>
      </c>
      <c r="AV258" s="1">
        <f t="shared" si="158"/>
        <v>7.8623317306537484</v>
      </c>
      <c r="AW258" s="1">
        <f t="shared" si="158"/>
        <v>7.8623564915398205</v>
      </c>
      <c r="AX258" s="1">
        <f t="shared" si="158"/>
        <v>7.8535438866641964</v>
      </c>
      <c r="AY258" s="1">
        <f t="shared" si="158"/>
        <v>7.6960371993141505</v>
      </c>
      <c r="AZ258" s="1">
        <f t="shared" si="149"/>
        <v>7.1543585912218299</v>
      </c>
    </row>
    <row r="259" spans="1:52" x14ac:dyDescent="0.2">
      <c r="A259" s="22" t="s">
        <v>119</v>
      </c>
      <c r="B259" s="22" t="s">
        <v>52</v>
      </c>
      <c r="C259" s="24">
        <v>50281.4087</v>
      </c>
      <c r="D259" s="24" t="s">
        <v>38</v>
      </c>
      <c r="E259" s="1">
        <f t="shared" si="132"/>
        <v>24041.829622891521</v>
      </c>
      <c r="F259" s="45">
        <f t="shared" si="160"/>
        <v>24041.5</v>
      </c>
      <c r="G259" s="2">
        <f t="shared" si="155"/>
        <v>0.13481422000040766</v>
      </c>
      <c r="I259" s="1">
        <f t="shared" si="159"/>
        <v>0.13481422000040766</v>
      </c>
      <c r="M259" s="1">
        <f t="shared" si="133"/>
        <v>0.11101786854687029</v>
      </c>
      <c r="N259" s="37">
        <f t="shared" si="134"/>
        <v>35262.9087</v>
      </c>
      <c r="O259" s="1">
        <f t="shared" si="135"/>
        <v>5.6626634250026996E-4</v>
      </c>
      <c r="Q259" s="117"/>
      <c r="R259" s="117"/>
      <c r="S259" s="117">
        <v>0.1</v>
      </c>
      <c r="T259" s="151"/>
      <c r="U259" s="117"/>
      <c r="V259" s="117"/>
      <c r="W259" s="117"/>
      <c r="X259" s="117"/>
      <c r="Y259" s="117"/>
      <c r="AE259" s="1">
        <f t="shared" si="136"/>
        <v>24041.5</v>
      </c>
      <c r="AF259" s="1">
        <f t="shared" si="137"/>
        <v>0.11856253200135075</v>
      </c>
      <c r="AG259" s="1">
        <f t="shared" si="138"/>
        <v>0.1272695565459272</v>
      </c>
      <c r="AH259" s="1">
        <f t="shared" si="139"/>
        <v>2.3796351453537368E-2</v>
      </c>
      <c r="AI259" s="1">
        <f t="shared" si="140"/>
        <v>1.6251687999056907E-2</v>
      </c>
      <c r="AJ259" s="1">
        <f t="shared" si="141"/>
        <v>2.6411736281869033E-5</v>
      </c>
      <c r="AK259" s="1">
        <f t="shared" si="142"/>
        <v>2.3796351453537368E-2</v>
      </c>
      <c r="AL259" s="15">
        <f t="shared" si="150"/>
        <v>2.6411736281869031E-4</v>
      </c>
      <c r="AM259" s="1">
        <f t="shared" si="143"/>
        <v>7.5446634544804594E-3</v>
      </c>
      <c r="AN259" s="1">
        <f t="shared" si="144"/>
        <v>0.49597238554879763</v>
      </c>
      <c r="AO259" s="1">
        <f t="shared" si="145"/>
        <v>0.79464940446571608</v>
      </c>
      <c r="AP259" s="1">
        <f t="shared" si="146"/>
        <v>0.49720949988744206</v>
      </c>
      <c r="AQ259" s="1">
        <f t="shared" si="147"/>
        <v>2.3630040751342674</v>
      </c>
      <c r="AR259" s="1">
        <f t="shared" si="148"/>
        <v>2.4376557223420163</v>
      </c>
      <c r="AS259" s="1">
        <f t="shared" si="158"/>
        <v>7.8618601483496819</v>
      </c>
      <c r="AT259" s="1">
        <f t="shared" si="158"/>
        <v>7.8618601483459027</v>
      </c>
      <c r="AU259" s="1">
        <f t="shared" si="158"/>
        <v>7.8618601490234479</v>
      </c>
      <c r="AV259" s="1">
        <f t="shared" si="158"/>
        <v>7.8618600275533099</v>
      </c>
      <c r="AW259" s="1">
        <f t="shared" si="158"/>
        <v>7.8618817748536332</v>
      </c>
      <c r="AX259" s="1">
        <f t="shared" si="158"/>
        <v>7.85299235478257</v>
      </c>
      <c r="AY259" s="1">
        <f t="shared" si="158"/>
        <v>7.6953464036595465</v>
      </c>
      <c r="AZ259" s="1">
        <f t="shared" si="149"/>
        <v>7.1538841531507327</v>
      </c>
    </row>
    <row r="260" spans="1:52" x14ac:dyDescent="0.2">
      <c r="A260" s="22" t="s">
        <v>119</v>
      </c>
      <c r="B260" s="22" t="s">
        <v>54</v>
      </c>
      <c r="C260" s="24">
        <v>50282.432999999997</v>
      </c>
      <c r="D260" s="24" t="s">
        <v>38</v>
      </c>
      <c r="E260" s="1">
        <f t="shared" si="132"/>
        <v>24044.334052526552</v>
      </c>
      <c r="F260" s="45">
        <f t="shared" si="160"/>
        <v>24044</v>
      </c>
      <c r="G260" s="2">
        <f t="shared" si="155"/>
        <v>0.1366259199930937</v>
      </c>
      <c r="I260" s="1">
        <f t="shared" si="159"/>
        <v>0.1366259199930937</v>
      </c>
      <c r="M260" s="1">
        <f t="shared" si="133"/>
        <v>0.11103993850076618</v>
      </c>
      <c r="N260" s="37">
        <f t="shared" si="134"/>
        <v>35263.932999999997</v>
      </c>
      <c r="O260" s="1">
        <f t="shared" si="135"/>
        <v>6.5464244892572633E-4</v>
      </c>
      <c r="Q260" s="117"/>
      <c r="R260" s="117"/>
      <c r="S260" s="117">
        <v>0.1</v>
      </c>
      <c r="T260" s="151"/>
      <c r="U260" s="117"/>
      <c r="V260" s="117"/>
      <c r="W260" s="117"/>
      <c r="X260" s="117"/>
      <c r="Y260" s="117"/>
      <c r="AE260" s="1">
        <f t="shared" si="136"/>
        <v>24044</v>
      </c>
      <c r="AF260" s="1">
        <f t="shared" si="137"/>
        <v>0.11858528137938928</v>
      </c>
      <c r="AG260" s="1">
        <f t="shared" si="138"/>
        <v>0.1290805771144706</v>
      </c>
      <c r="AH260" s="1">
        <f t="shared" si="139"/>
        <v>2.558598149232752E-2</v>
      </c>
      <c r="AI260" s="1">
        <f t="shared" si="140"/>
        <v>1.8040638613704418E-2</v>
      </c>
      <c r="AJ260" s="1">
        <f t="shared" si="141"/>
        <v>3.2546464159028287E-5</v>
      </c>
      <c r="AK260" s="1">
        <f t="shared" si="142"/>
        <v>2.558598149232752E-2</v>
      </c>
      <c r="AL260" s="15">
        <f t="shared" si="150"/>
        <v>3.2546464159028288E-4</v>
      </c>
      <c r="AM260" s="1">
        <f t="shared" si="143"/>
        <v>7.5453428786230979E-3</v>
      </c>
      <c r="AN260" s="1">
        <f t="shared" si="144"/>
        <v>0.49580771840263227</v>
      </c>
      <c r="AO260" s="1">
        <f t="shared" si="145"/>
        <v>0.79444827652998029</v>
      </c>
      <c r="AP260" s="1">
        <f t="shared" si="146"/>
        <v>0.49704251939379479</v>
      </c>
      <c r="AQ260" s="1">
        <f t="shared" si="147"/>
        <v>2.3633353133746056</v>
      </c>
      <c r="AR260" s="1">
        <f t="shared" si="148"/>
        <v>2.4388059420510282</v>
      </c>
      <c r="AS260" s="1">
        <f t="shared" si="158"/>
        <v>7.8623318763902184</v>
      </c>
      <c r="AT260" s="1">
        <f t="shared" si="158"/>
        <v>7.8623318763850945</v>
      </c>
      <c r="AU260" s="1">
        <f t="shared" si="158"/>
        <v>7.8623318772517576</v>
      </c>
      <c r="AV260" s="1">
        <f t="shared" si="158"/>
        <v>7.8623317306537484</v>
      </c>
      <c r="AW260" s="1">
        <f t="shared" si="158"/>
        <v>7.8623564915398205</v>
      </c>
      <c r="AX260" s="1">
        <f t="shared" si="158"/>
        <v>7.8535438866641964</v>
      </c>
      <c r="AY260" s="1">
        <f t="shared" si="158"/>
        <v>7.6960371993141505</v>
      </c>
      <c r="AZ260" s="1">
        <f t="shared" si="149"/>
        <v>7.1543585912218299</v>
      </c>
    </row>
    <row r="261" spans="1:52" x14ac:dyDescent="0.2">
      <c r="A261" s="22" t="s">
        <v>119</v>
      </c>
      <c r="B261" s="22" t="s">
        <v>52</v>
      </c>
      <c r="C261" s="24">
        <v>51658.4997</v>
      </c>
      <c r="D261" s="24" t="s">
        <v>38</v>
      </c>
      <c r="E261" s="1">
        <f t="shared" si="132"/>
        <v>27408.838810184912</v>
      </c>
      <c r="F261" s="45">
        <f t="shared" si="160"/>
        <v>27408.5</v>
      </c>
      <c r="G261" s="2">
        <f t="shared" si="155"/>
        <v>0.13857178000034764</v>
      </c>
      <c r="I261" s="1">
        <f t="shared" si="159"/>
        <v>0.13857178000034764</v>
      </c>
      <c r="M261" s="1">
        <f t="shared" si="133"/>
        <v>0.14253644019363995</v>
      </c>
      <c r="N261" s="37">
        <f t="shared" si="134"/>
        <v>36639.9997</v>
      </c>
      <c r="O261" s="1">
        <f t="shared" si="135"/>
        <v>1.5718530448276596E-5</v>
      </c>
      <c r="Q261" s="117"/>
      <c r="R261" s="117"/>
      <c r="S261" s="117">
        <v>0.1</v>
      </c>
      <c r="T261" s="151"/>
      <c r="U261" s="117">
        <v>9.8920885698786743E-11</v>
      </c>
      <c r="V261" s="117">
        <v>2.7230085787574801E-23</v>
      </c>
      <c r="W261" s="117">
        <v>6.7990522722371905E-29</v>
      </c>
      <c r="X261" s="117">
        <v>4.3525070010026046E-12</v>
      </c>
      <c r="Y261" s="117">
        <v>9.498248021694614E-7</v>
      </c>
      <c r="Z261" s="1">
        <v>9.4541753737240653E-6</v>
      </c>
      <c r="AA261" s="1">
        <v>3.597716033874173E-7</v>
      </c>
      <c r="AB261" s="1">
        <v>18.910766035734767</v>
      </c>
      <c r="AC261" s="1">
        <v>1.3066109266398309E-7</v>
      </c>
      <c r="AD261" s="1">
        <v>1.2487298889846529E-11</v>
      </c>
      <c r="AE261" s="1">
        <f t="shared" si="136"/>
        <v>27408.5</v>
      </c>
      <c r="AF261" s="1">
        <f t="shared" si="137"/>
        <v>0.14975721265098318</v>
      </c>
      <c r="AG261" s="1">
        <f t="shared" si="138"/>
        <v>0.13135100754300441</v>
      </c>
      <c r="AH261" s="1">
        <f t="shared" si="139"/>
        <v>-3.9646601932923076E-3</v>
      </c>
      <c r="AI261" s="1">
        <f t="shared" si="140"/>
        <v>-1.1185432650635541E-2</v>
      </c>
      <c r="AJ261" s="1">
        <f t="shared" si="141"/>
        <v>1.2511390358190363E-5</v>
      </c>
      <c r="AK261" s="1">
        <f t="shared" si="142"/>
        <v>-3.9646601932923076E-3</v>
      </c>
      <c r="AL261" s="15">
        <f t="shared" si="150"/>
        <v>1.2511390358190363E-4</v>
      </c>
      <c r="AM261" s="1">
        <f t="shared" si="143"/>
        <v>7.2207724573432426E-3</v>
      </c>
      <c r="AN261" s="1">
        <f t="shared" si="144"/>
        <v>0.36487189300811562</v>
      </c>
      <c r="AO261" s="1">
        <f t="shared" si="145"/>
        <v>0.56260219484111518</v>
      </c>
      <c r="AP261" s="1">
        <f t="shared" si="146"/>
        <v>0.31284726403885282</v>
      </c>
      <c r="AQ261" s="1">
        <f t="shared" si="147"/>
        <v>2.6839038889662374</v>
      </c>
      <c r="AR261" s="1">
        <f t="shared" si="148"/>
        <v>4.2932326075171074</v>
      </c>
      <c r="AS261" s="1">
        <f t="shared" ref="AS261:AY270" si="161">$AZ261+$AG$7*SIN(AT261)</f>
        <v>8.3987317063868989</v>
      </c>
      <c r="AT261" s="1">
        <f t="shared" si="161"/>
        <v>8.3977653526526002</v>
      </c>
      <c r="AU261" s="1">
        <f t="shared" si="161"/>
        <v>8.4003977565404959</v>
      </c>
      <c r="AV261" s="1">
        <f t="shared" si="161"/>
        <v>8.3931998056002506</v>
      </c>
      <c r="AW261" s="1">
        <f t="shared" si="161"/>
        <v>8.4126838566467779</v>
      </c>
      <c r="AX261" s="1">
        <f t="shared" si="161"/>
        <v>8.3583835324744715</v>
      </c>
      <c r="AY261" s="1">
        <f t="shared" si="161"/>
        <v>8.4995331238308438</v>
      </c>
      <c r="AZ261" s="1">
        <f t="shared" si="149"/>
        <v>7.79285734730502</v>
      </c>
    </row>
    <row r="262" spans="1:52" x14ac:dyDescent="0.2">
      <c r="A262" s="22" t="s">
        <v>119</v>
      </c>
      <c r="B262" s="22" t="s">
        <v>52</v>
      </c>
      <c r="C262" s="24">
        <v>50281.416400000002</v>
      </c>
      <c r="D262" s="24" t="s">
        <v>38</v>
      </c>
      <c r="E262" s="1">
        <f t="shared" si="132"/>
        <v>24041.848449512818</v>
      </c>
      <c r="F262" s="45">
        <f t="shared" si="160"/>
        <v>24041.5</v>
      </c>
      <c r="G262" s="2">
        <f t="shared" si="155"/>
        <v>0.14251422000234015</v>
      </c>
      <c r="I262" s="1">
        <f t="shared" si="159"/>
        <v>0.14251422000234015</v>
      </c>
      <c r="M262" s="1">
        <f t="shared" si="133"/>
        <v>0.11101786854687029</v>
      </c>
      <c r="N262" s="37">
        <f t="shared" si="134"/>
        <v>35262.916400000002</v>
      </c>
      <c r="O262" s="1">
        <f t="shared" si="135"/>
        <v>9.920201550064785E-4</v>
      </c>
      <c r="Q262" s="117"/>
      <c r="R262" s="117"/>
      <c r="S262" s="117">
        <v>0.1</v>
      </c>
      <c r="T262" s="151"/>
      <c r="U262" s="117"/>
      <c r="V262" s="117"/>
      <c r="W262" s="117"/>
      <c r="X262" s="117"/>
      <c r="Y262" s="117"/>
      <c r="AE262" s="1">
        <f t="shared" si="136"/>
        <v>24041.5</v>
      </c>
      <c r="AF262" s="1">
        <f t="shared" si="137"/>
        <v>0.11856253200135075</v>
      </c>
      <c r="AG262" s="1">
        <f t="shared" si="138"/>
        <v>0.13496955654785969</v>
      </c>
      <c r="AH262" s="1">
        <f t="shared" si="139"/>
        <v>3.1496351455469862E-2</v>
      </c>
      <c r="AI262" s="1">
        <f t="shared" si="140"/>
        <v>2.3951688000989402E-2</v>
      </c>
      <c r="AJ262" s="1">
        <f t="shared" si="141"/>
        <v>5.7368335809673976E-5</v>
      </c>
      <c r="AK262" s="1">
        <f t="shared" si="142"/>
        <v>3.1496351455469862E-2</v>
      </c>
      <c r="AL262" s="15">
        <f t="shared" si="150"/>
        <v>5.7368335809673972E-4</v>
      </c>
      <c r="AM262" s="1">
        <f t="shared" si="143"/>
        <v>7.5446634544804594E-3</v>
      </c>
      <c r="AN262" s="1">
        <f t="shared" si="144"/>
        <v>0.49597238554879763</v>
      </c>
      <c r="AO262" s="1">
        <f t="shared" si="145"/>
        <v>0.79464940446571608</v>
      </c>
      <c r="AP262" s="1">
        <f t="shared" si="146"/>
        <v>0.49720949988744206</v>
      </c>
      <c r="AQ262" s="1">
        <f t="shared" si="147"/>
        <v>2.3630040751342674</v>
      </c>
      <c r="AR262" s="1">
        <f t="shared" si="148"/>
        <v>2.4376557223420163</v>
      </c>
      <c r="AS262" s="1">
        <f t="shared" si="161"/>
        <v>7.8618601483496819</v>
      </c>
      <c r="AT262" s="1">
        <f t="shared" si="161"/>
        <v>7.8618601483459027</v>
      </c>
      <c r="AU262" s="1">
        <f t="shared" si="161"/>
        <v>7.8618601490234479</v>
      </c>
      <c r="AV262" s="1">
        <f t="shared" si="161"/>
        <v>7.8618600275533099</v>
      </c>
      <c r="AW262" s="1">
        <f t="shared" si="161"/>
        <v>7.8618817748536332</v>
      </c>
      <c r="AX262" s="1">
        <f t="shared" si="161"/>
        <v>7.85299235478257</v>
      </c>
      <c r="AY262" s="1">
        <f t="shared" si="161"/>
        <v>7.6953464036595465</v>
      </c>
      <c r="AZ262" s="1">
        <f t="shared" si="149"/>
        <v>7.1538841531507327</v>
      </c>
    </row>
    <row r="263" spans="1:52" x14ac:dyDescent="0.2">
      <c r="A263" s="22" t="s">
        <v>119</v>
      </c>
      <c r="B263" s="22" t="s">
        <v>52</v>
      </c>
      <c r="C263" s="24">
        <v>50281.419099999999</v>
      </c>
      <c r="D263" s="24" t="s">
        <v>38</v>
      </c>
      <c r="E263" s="1">
        <f t="shared" si="132"/>
        <v>24041.855051055343</v>
      </c>
      <c r="F263" s="45">
        <f t="shared" si="160"/>
        <v>24041.5</v>
      </c>
      <c r="G263" s="2">
        <f t="shared" si="155"/>
        <v>0.14521421999961603</v>
      </c>
      <c r="I263" s="1">
        <f t="shared" si="159"/>
        <v>0.14521421999961603</v>
      </c>
      <c r="M263" s="1">
        <f t="shared" si="133"/>
        <v>0.11101786854687029</v>
      </c>
      <c r="N263" s="37">
        <f t="shared" si="134"/>
        <v>35262.919099999999</v>
      </c>
      <c r="O263" s="1">
        <f t="shared" si="135"/>
        <v>1.169390452679706E-3</v>
      </c>
      <c r="Q263" s="117"/>
      <c r="R263" s="117"/>
      <c r="S263" s="117">
        <v>0.1</v>
      </c>
      <c r="T263" s="151"/>
      <c r="U263" s="117"/>
      <c r="V263" s="117"/>
      <c r="W263" s="117"/>
      <c r="X263" s="117"/>
      <c r="Y263" s="117"/>
      <c r="AE263" s="1">
        <f t="shared" si="136"/>
        <v>24041.5</v>
      </c>
      <c r="AF263" s="1">
        <f t="shared" si="137"/>
        <v>0.11856253200135075</v>
      </c>
      <c r="AG263" s="1">
        <f t="shared" si="138"/>
        <v>0.13766955654513557</v>
      </c>
      <c r="AH263" s="1">
        <f t="shared" si="139"/>
        <v>3.4196351452745744E-2</v>
      </c>
      <c r="AI263" s="1">
        <f t="shared" si="140"/>
        <v>2.6651687998265283E-2</v>
      </c>
      <c r="AJ263" s="1">
        <f t="shared" si="141"/>
        <v>7.1031247315687777E-5</v>
      </c>
      <c r="AK263" s="1">
        <f t="shared" si="142"/>
        <v>3.4196351452745744E-2</v>
      </c>
      <c r="AL263" s="15">
        <f t="shared" si="150"/>
        <v>7.1031247315687777E-4</v>
      </c>
      <c r="AM263" s="1">
        <f t="shared" si="143"/>
        <v>7.5446634544804594E-3</v>
      </c>
      <c r="AN263" s="1">
        <f t="shared" si="144"/>
        <v>0.49597238554879763</v>
      </c>
      <c r="AO263" s="1">
        <f t="shared" si="145"/>
        <v>0.79464940446571608</v>
      </c>
      <c r="AP263" s="1">
        <f t="shared" si="146"/>
        <v>0.49720949988744206</v>
      </c>
      <c r="AQ263" s="1">
        <f t="shared" si="147"/>
        <v>2.3630040751342674</v>
      </c>
      <c r="AR263" s="1">
        <f t="shared" si="148"/>
        <v>2.4376557223420163</v>
      </c>
      <c r="AS263" s="1">
        <f t="shared" si="161"/>
        <v>7.8618601483496819</v>
      </c>
      <c r="AT263" s="1">
        <f t="shared" si="161"/>
        <v>7.8618601483459027</v>
      </c>
      <c r="AU263" s="1">
        <f t="shared" si="161"/>
        <v>7.8618601490234479</v>
      </c>
      <c r="AV263" s="1">
        <f t="shared" si="161"/>
        <v>7.8618600275533099</v>
      </c>
      <c r="AW263" s="1">
        <f t="shared" si="161"/>
        <v>7.8618817748536332</v>
      </c>
      <c r="AX263" s="1">
        <f t="shared" si="161"/>
        <v>7.85299235478257</v>
      </c>
      <c r="AY263" s="1">
        <f t="shared" si="161"/>
        <v>7.6953464036595465</v>
      </c>
      <c r="AZ263" s="1">
        <f t="shared" si="149"/>
        <v>7.1538841531507327</v>
      </c>
    </row>
    <row r="264" spans="1:52" x14ac:dyDescent="0.2">
      <c r="A264" s="22" t="s">
        <v>119</v>
      </c>
      <c r="B264" s="22" t="s">
        <v>52</v>
      </c>
      <c r="C264" s="24">
        <v>50281.419099999999</v>
      </c>
      <c r="D264" s="24" t="s">
        <v>38</v>
      </c>
      <c r="E264" s="1">
        <f t="shared" si="132"/>
        <v>24041.855051055343</v>
      </c>
      <c r="F264" s="45">
        <f t="shared" si="160"/>
        <v>24041.5</v>
      </c>
      <c r="G264" s="2">
        <f t="shared" si="155"/>
        <v>0.14521421999961603</v>
      </c>
      <c r="I264" s="1">
        <f t="shared" si="159"/>
        <v>0.14521421999961603</v>
      </c>
      <c r="M264" s="1">
        <f t="shared" si="133"/>
        <v>0.11101786854687029</v>
      </c>
      <c r="N264" s="37">
        <f t="shared" si="134"/>
        <v>35262.919099999999</v>
      </c>
      <c r="O264" s="1">
        <f t="shared" si="135"/>
        <v>1.169390452679706E-3</v>
      </c>
      <c r="Q264" s="117"/>
      <c r="R264" s="117"/>
      <c r="S264" s="117">
        <v>0.1</v>
      </c>
      <c r="T264" s="151"/>
      <c r="U264" s="117"/>
      <c r="V264" s="117"/>
      <c r="W264" s="117"/>
      <c r="X264" s="117"/>
      <c r="Y264" s="117"/>
      <c r="AE264" s="1">
        <f t="shared" si="136"/>
        <v>24041.5</v>
      </c>
      <c r="AF264" s="1">
        <f t="shared" si="137"/>
        <v>0.11856253200135075</v>
      </c>
      <c r="AG264" s="1">
        <f t="shared" si="138"/>
        <v>0.13766955654513557</v>
      </c>
      <c r="AH264" s="1">
        <f t="shared" si="139"/>
        <v>3.4196351452745744E-2</v>
      </c>
      <c r="AI264" s="1">
        <f t="shared" si="140"/>
        <v>2.6651687998265283E-2</v>
      </c>
      <c r="AJ264" s="1">
        <f t="shared" si="141"/>
        <v>7.1031247315687777E-5</v>
      </c>
      <c r="AK264" s="1">
        <f t="shared" si="142"/>
        <v>3.4196351452745744E-2</v>
      </c>
      <c r="AL264" s="15">
        <f t="shared" si="150"/>
        <v>7.1031247315687777E-4</v>
      </c>
      <c r="AM264" s="1">
        <f t="shared" si="143"/>
        <v>7.5446634544804594E-3</v>
      </c>
      <c r="AN264" s="1">
        <f t="shared" si="144"/>
        <v>0.49597238554879763</v>
      </c>
      <c r="AO264" s="1">
        <f t="shared" si="145"/>
        <v>0.79464940446571608</v>
      </c>
      <c r="AP264" s="1">
        <f t="shared" si="146"/>
        <v>0.49720949988744206</v>
      </c>
      <c r="AQ264" s="1">
        <f t="shared" si="147"/>
        <v>2.3630040751342674</v>
      </c>
      <c r="AR264" s="1">
        <f t="shared" si="148"/>
        <v>2.4376557223420163</v>
      </c>
      <c r="AS264" s="1">
        <f t="shared" si="161"/>
        <v>7.8618601483496819</v>
      </c>
      <c r="AT264" s="1">
        <f t="shared" si="161"/>
        <v>7.8618601483459027</v>
      </c>
      <c r="AU264" s="1">
        <f t="shared" si="161"/>
        <v>7.8618601490234479</v>
      </c>
      <c r="AV264" s="1">
        <f t="shared" si="161"/>
        <v>7.8618600275533099</v>
      </c>
      <c r="AW264" s="1">
        <f t="shared" si="161"/>
        <v>7.8618817748536332</v>
      </c>
      <c r="AX264" s="1">
        <f t="shared" si="161"/>
        <v>7.85299235478257</v>
      </c>
      <c r="AY264" s="1">
        <f t="shared" si="161"/>
        <v>7.6953464036595465</v>
      </c>
      <c r="AZ264" s="1">
        <f t="shared" si="149"/>
        <v>7.1538841531507327</v>
      </c>
    </row>
    <row r="265" spans="1:52" x14ac:dyDescent="0.2">
      <c r="A265" s="22" t="s">
        <v>139</v>
      </c>
      <c r="B265" s="22" t="s">
        <v>54</v>
      </c>
      <c r="C265" s="24">
        <v>52093.072899999999</v>
      </c>
      <c r="D265" s="24" t="s">
        <v>38</v>
      </c>
      <c r="E265" s="1">
        <f t="shared" si="132"/>
        <v>28471.377129694287</v>
      </c>
      <c r="F265" s="45">
        <f t="shared" si="160"/>
        <v>28471</v>
      </c>
      <c r="G265" s="2">
        <f t="shared" si="155"/>
        <v>0.1542442799982382</v>
      </c>
      <c r="I265" s="1">
        <f t="shared" si="159"/>
        <v>0.1542442799982382</v>
      </c>
      <c r="M265" s="1">
        <f t="shared" si="133"/>
        <v>0.15322816362390682</v>
      </c>
      <c r="N265" s="37">
        <f t="shared" si="134"/>
        <v>37074.572899999999</v>
      </c>
      <c r="O265" s="1">
        <f t="shared" si="135"/>
        <v>1.0324924861843549E-6</v>
      </c>
      <c r="Q265" s="117"/>
      <c r="R265" s="117"/>
      <c r="S265" s="117">
        <v>0.1</v>
      </c>
      <c r="T265" s="151"/>
      <c r="U265" s="117"/>
      <c r="V265" s="117"/>
      <c r="W265" s="117"/>
      <c r="X265" s="117"/>
      <c r="Y265" s="117"/>
      <c r="AE265" s="1">
        <f t="shared" si="136"/>
        <v>28471</v>
      </c>
      <c r="AF265" s="1">
        <f t="shared" si="137"/>
        <v>0.15999754615996117</v>
      </c>
      <c r="AG265" s="1">
        <f t="shared" si="138"/>
        <v>0.14747489746218384</v>
      </c>
      <c r="AH265" s="1">
        <f t="shared" si="139"/>
        <v>1.0161163743313828E-3</v>
      </c>
      <c r="AI265" s="1">
        <f t="shared" si="140"/>
        <v>-5.7532661617229752E-3</v>
      </c>
      <c r="AJ265" s="1">
        <f t="shared" si="141"/>
        <v>3.3100071527626614E-6</v>
      </c>
      <c r="AK265" s="1">
        <f t="shared" si="142"/>
        <v>1.0161163743313828E-3</v>
      </c>
      <c r="AL265" s="15">
        <f t="shared" si="150"/>
        <v>3.3100071527626614E-5</v>
      </c>
      <c r="AM265" s="1">
        <f t="shared" si="143"/>
        <v>6.769382536054365E-3</v>
      </c>
      <c r="AN265" s="1">
        <f t="shared" si="144"/>
        <v>0.34393503031878248</v>
      </c>
      <c r="AO265" s="1">
        <f t="shared" si="145"/>
        <v>0.50142184634065667</v>
      </c>
      <c r="AP265" s="1">
        <f t="shared" si="146"/>
        <v>0.26615761958823098</v>
      </c>
      <c r="AQ265" s="1">
        <f t="shared" si="147"/>
        <v>2.7561925521277204</v>
      </c>
      <c r="AR265" s="1">
        <f t="shared" si="148"/>
        <v>5.125019302260724</v>
      </c>
      <c r="AS265" s="1">
        <f t="shared" si="161"/>
        <v>8.542936664706259</v>
      </c>
      <c r="AT265" s="1">
        <f t="shared" si="161"/>
        <v>8.5386332353318117</v>
      </c>
      <c r="AU265" s="1">
        <f t="shared" si="161"/>
        <v>8.548188901118424</v>
      </c>
      <c r="AV265" s="1">
        <f t="shared" si="161"/>
        <v>8.5268169007969998</v>
      </c>
      <c r="AW265" s="1">
        <f t="shared" si="161"/>
        <v>8.5738821417849636</v>
      </c>
      <c r="AX265" s="1">
        <f t="shared" si="161"/>
        <v>8.4662475435756974</v>
      </c>
      <c r="AY265" s="1">
        <f t="shared" si="161"/>
        <v>8.6955137758629846</v>
      </c>
      <c r="AZ265" s="1">
        <f t="shared" si="149"/>
        <v>7.9944935275215121</v>
      </c>
    </row>
    <row r="266" spans="1:52" x14ac:dyDescent="0.2">
      <c r="A266" s="22" t="s">
        <v>144</v>
      </c>
      <c r="B266" s="22" t="s">
        <v>54</v>
      </c>
      <c r="C266" s="24">
        <v>53235.398000000001</v>
      </c>
      <c r="D266" s="24" t="s">
        <v>38</v>
      </c>
      <c r="E266" s="1">
        <f t="shared" si="132"/>
        <v>31264.379993394541</v>
      </c>
      <c r="F266" s="45">
        <f t="shared" si="160"/>
        <v>31264</v>
      </c>
      <c r="G266" s="2">
        <f t="shared" si="155"/>
        <v>0.15541551999922376</v>
      </c>
      <c r="I266" s="1">
        <f t="shared" si="159"/>
        <v>0.15541551999922376</v>
      </c>
      <c r="M266" s="1">
        <f t="shared" si="133"/>
        <v>0.18303961804459537</v>
      </c>
      <c r="N266" s="37">
        <f t="shared" si="134"/>
        <v>38216.898000000001</v>
      </c>
      <c r="O266" s="1">
        <f t="shared" si="135"/>
        <v>7.6309079282030356E-4</v>
      </c>
      <c r="Q266" s="117"/>
      <c r="R266" s="117"/>
      <c r="S266" s="117">
        <v>0.1</v>
      </c>
      <c r="T266" s="151"/>
      <c r="U266" s="117"/>
      <c r="V266" s="117"/>
      <c r="W266" s="117"/>
      <c r="X266" s="117"/>
      <c r="Y266" s="117"/>
      <c r="AE266" s="1">
        <f t="shared" si="136"/>
        <v>31264</v>
      </c>
      <c r="AF266" s="1">
        <f t="shared" si="137"/>
        <v>0.18813039775877186</v>
      </c>
      <c r="AG266" s="1">
        <f t="shared" si="138"/>
        <v>0.15032474028504728</v>
      </c>
      <c r="AH266" s="1">
        <f t="shared" si="139"/>
        <v>-2.7624098045371609E-2</v>
      </c>
      <c r="AI266" s="1">
        <f t="shared" si="140"/>
        <v>-3.2714877759548094E-2</v>
      </c>
      <c r="AJ266" s="1">
        <f t="shared" si="141"/>
        <v>1.0702632268221745E-4</v>
      </c>
      <c r="AK266" s="1">
        <f t="shared" si="142"/>
        <v>-2.7624098045371609E-2</v>
      </c>
      <c r="AL266" s="15">
        <f t="shared" si="150"/>
        <v>1.0702632268221744E-3</v>
      </c>
      <c r="AM266" s="1">
        <f t="shared" si="143"/>
        <v>5.0907797141764854E-3</v>
      </c>
      <c r="AN266" s="1">
        <f t="shared" si="144"/>
        <v>0.30945505200198953</v>
      </c>
      <c r="AO266" s="1">
        <f t="shared" si="145"/>
        <v>0.35446467843341822</v>
      </c>
      <c r="AP266" s="1">
        <f t="shared" si="146"/>
        <v>0.15623315173840396</v>
      </c>
      <c r="AQ266" s="1">
        <f t="shared" si="147"/>
        <v>2.9190924029050289</v>
      </c>
      <c r="AR266" s="1">
        <f t="shared" si="148"/>
        <v>8.9516399086152827</v>
      </c>
      <c r="AS266" s="1">
        <f t="shared" si="161"/>
        <v>8.8970246387862666</v>
      </c>
      <c r="AT266" s="1">
        <f t="shared" si="161"/>
        <v>8.870751342768834</v>
      </c>
      <c r="AU266" s="1">
        <f t="shared" si="161"/>
        <v>8.9138275509265448</v>
      </c>
      <c r="AV266" s="1">
        <f t="shared" si="161"/>
        <v>8.8425947928371151</v>
      </c>
      <c r="AW266" s="1">
        <f t="shared" si="161"/>
        <v>8.958866566669629</v>
      </c>
      <c r="AX266" s="1">
        <f t="shared" si="161"/>
        <v>8.7643392394981063</v>
      </c>
      <c r="AY266" s="1">
        <f t="shared" si="161"/>
        <v>9.0792361854741088</v>
      </c>
      <c r="AZ266" s="1">
        <f t="shared" si="149"/>
        <v>8.5245357405517836</v>
      </c>
    </row>
    <row r="267" spans="1:52" x14ac:dyDescent="0.2">
      <c r="A267" s="22" t="s">
        <v>119</v>
      </c>
      <c r="B267" s="22" t="s">
        <v>52</v>
      </c>
      <c r="C267" s="24">
        <v>51043.388500000001</v>
      </c>
      <c r="D267" s="24" t="s">
        <v>38</v>
      </c>
      <c r="E267" s="1">
        <f t="shared" si="132"/>
        <v>25904.882236794296</v>
      </c>
      <c r="F267" s="45">
        <f t="shared" si="160"/>
        <v>25904.5</v>
      </c>
      <c r="G267" s="2">
        <f t="shared" si="155"/>
        <v>0.15633305999654112</v>
      </c>
      <c r="I267" s="1">
        <f t="shared" si="159"/>
        <v>0.15633305999654112</v>
      </c>
      <c r="M267" s="1">
        <f t="shared" si="133"/>
        <v>0.12801354025837491</v>
      </c>
      <c r="N267" s="37">
        <f t="shared" si="134"/>
        <v>36024.888500000001</v>
      </c>
      <c r="O267" s="1">
        <f t="shared" si="135"/>
        <v>8.0199519820038558E-4</v>
      </c>
      <c r="Q267" s="117"/>
      <c r="R267" s="117"/>
      <c r="S267" s="117">
        <v>0.1</v>
      </c>
      <c r="T267" s="151"/>
      <c r="U267" s="117"/>
      <c r="V267" s="117"/>
      <c r="W267" s="117"/>
      <c r="X267" s="117"/>
      <c r="Y267" s="117"/>
      <c r="AE267" s="1">
        <f t="shared" si="136"/>
        <v>25904.5</v>
      </c>
      <c r="AF267" s="1">
        <f t="shared" si="137"/>
        <v>0.13563217769353389</v>
      </c>
      <c r="AG267" s="1">
        <f t="shared" si="138"/>
        <v>0.14871442256138215</v>
      </c>
      <c r="AH267" s="1">
        <f t="shared" si="139"/>
        <v>2.831951973816621E-2</v>
      </c>
      <c r="AI267" s="1">
        <f t="shared" si="140"/>
        <v>2.0700882303007234E-2</v>
      </c>
      <c r="AJ267" s="1">
        <f t="shared" si="141"/>
        <v>4.2852652812295814E-5</v>
      </c>
      <c r="AK267" s="1">
        <f t="shared" si="142"/>
        <v>2.831951973816621E-2</v>
      </c>
      <c r="AL267" s="15">
        <f t="shared" si="150"/>
        <v>4.2852652812295811E-4</v>
      </c>
      <c r="AM267" s="1">
        <f t="shared" si="143"/>
        <v>7.6186374351589784E-3</v>
      </c>
      <c r="AN267" s="1">
        <f t="shared" si="144"/>
        <v>0.40688969354260018</v>
      </c>
      <c r="AO267" s="1">
        <f t="shared" si="145"/>
        <v>0.65752323953480241</v>
      </c>
      <c r="AP267" s="1">
        <f t="shared" si="146"/>
        <v>0.38662809944661219</v>
      </c>
      <c r="AQ267" s="1">
        <f t="shared" si="147"/>
        <v>2.5639071827814401</v>
      </c>
      <c r="AR267" s="1">
        <f t="shared" si="148"/>
        <v>3.365270854529022</v>
      </c>
      <c r="AS267" s="1">
        <f t="shared" si="161"/>
        <v>8.178482189946946</v>
      </c>
      <c r="AT267" s="1">
        <f t="shared" si="161"/>
        <v>8.1784858589102924</v>
      </c>
      <c r="AU267" s="1">
        <f t="shared" si="161"/>
        <v>8.1784696052747421</v>
      </c>
      <c r="AV267" s="1">
        <f t="shared" si="161"/>
        <v>8.1785416034813796</v>
      </c>
      <c r="AW267" s="1">
        <f t="shared" si="161"/>
        <v>8.1782225581925143</v>
      </c>
      <c r="AX267" s="1">
        <f t="shared" si="161"/>
        <v>8.1796340495910869</v>
      </c>
      <c r="AY267" s="1">
        <f t="shared" si="161"/>
        <v>8.173343882395935</v>
      </c>
      <c r="AZ267" s="1">
        <f t="shared" si="149"/>
        <v>7.5074354037326856</v>
      </c>
    </row>
    <row r="268" spans="1:52" x14ac:dyDescent="0.2">
      <c r="A268" s="22" t="s">
        <v>87</v>
      </c>
      <c r="B268" s="22" t="s">
        <v>54</v>
      </c>
      <c r="C268" s="24">
        <v>52508.623500000002</v>
      </c>
      <c r="D268" s="24" t="s">
        <v>38</v>
      </c>
      <c r="E268" s="1">
        <f t="shared" si="132"/>
        <v>29487.404892554758</v>
      </c>
      <c r="F268" s="45">
        <f t="shared" si="160"/>
        <v>29487</v>
      </c>
      <c r="G268" s="2">
        <f t="shared" si="155"/>
        <v>0.16559915999823716</v>
      </c>
      <c r="I268" s="1">
        <f t="shared" si="159"/>
        <v>0.16559915999823716</v>
      </c>
      <c r="M268" s="1">
        <f t="shared" si="133"/>
        <v>0.16378653609571603</v>
      </c>
      <c r="N268" s="37">
        <f t="shared" si="134"/>
        <v>37490.123500000002</v>
      </c>
      <c r="O268" s="1">
        <f t="shared" si="135"/>
        <v>3.2856054119909186E-6</v>
      </c>
      <c r="Q268" s="117"/>
      <c r="R268" s="117"/>
      <c r="S268" s="117">
        <v>0.1</v>
      </c>
      <c r="T268" s="151"/>
      <c r="U268" s="117"/>
      <c r="V268" s="117"/>
      <c r="W268" s="117"/>
      <c r="X268" s="117"/>
      <c r="Y268" s="117"/>
      <c r="AE268" s="1">
        <f t="shared" si="136"/>
        <v>29487</v>
      </c>
      <c r="AF268" s="1">
        <f t="shared" si="137"/>
        <v>0.17001801231867097</v>
      </c>
      <c r="AG268" s="1">
        <f t="shared" si="138"/>
        <v>0.15936768377528221</v>
      </c>
      <c r="AH268" s="1">
        <f t="shared" si="139"/>
        <v>1.8126239025211266E-3</v>
      </c>
      <c r="AI268" s="1">
        <f t="shared" si="140"/>
        <v>-4.4188523204338193E-3</v>
      </c>
      <c r="AJ268" s="1">
        <f t="shared" si="141"/>
        <v>1.9526255829803348E-6</v>
      </c>
      <c r="AK268" s="1">
        <f t="shared" si="142"/>
        <v>1.8126239025211266E-3</v>
      </c>
      <c r="AL268" s="15">
        <f t="shared" si="150"/>
        <v>1.9526255829803348E-5</v>
      </c>
      <c r="AM268" s="1">
        <f t="shared" si="143"/>
        <v>6.2314762229549406E-3</v>
      </c>
      <c r="AN268" s="1">
        <f t="shared" si="144"/>
        <v>0.32849703088973048</v>
      </c>
      <c r="AO268" s="1">
        <f t="shared" si="145"/>
        <v>0.44602442745778076</v>
      </c>
      <c r="AP268" s="1">
        <f t="shared" si="146"/>
        <v>0.22437665962346146</v>
      </c>
      <c r="AQ268" s="1">
        <f t="shared" si="147"/>
        <v>2.8191153941316145</v>
      </c>
      <c r="AR268" s="1">
        <f t="shared" si="148"/>
        <v>6.1481481165532896</v>
      </c>
      <c r="AS268" s="1">
        <f t="shared" si="161"/>
        <v>8.6752141818405502</v>
      </c>
      <c r="AT268" s="1">
        <f t="shared" si="161"/>
        <v>8.6644777539717772</v>
      </c>
      <c r="AU268" s="1">
        <f t="shared" si="161"/>
        <v>8.685202252151182</v>
      </c>
      <c r="AV268" s="1">
        <f t="shared" si="161"/>
        <v>8.6448242663413293</v>
      </c>
      <c r="AW268" s="1">
        <f t="shared" si="161"/>
        <v>8.7221633047523177</v>
      </c>
      <c r="AX268" s="1">
        <f t="shared" si="161"/>
        <v>8.5684349779761053</v>
      </c>
      <c r="AY268" s="1">
        <f t="shared" si="161"/>
        <v>8.8563350295486831</v>
      </c>
      <c r="AZ268" s="1">
        <f t="shared" si="149"/>
        <v>8.1873051596155886</v>
      </c>
    </row>
    <row r="269" spans="1:52" x14ac:dyDescent="0.2">
      <c r="A269" s="22" t="s">
        <v>153</v>
      </c>
      <c r="B269" s="22" t="s">
        <v>54</v>
      </c>
      <c r="C269" s="24">
        <v>54298.392</v>
      </c>
      <c r="D269" s="24" t="s">
        <v>38</v>
      </c>
      <c r="E269" s="1">
        <f t="shared" si="132"/>
        <v>33863.417067950795</v>
      </c>
      <c r="F269" s="45">
        <f t="shared" si="160"/>
        <v>33863</v>
      </c>
      <c r="G269" s="2">
        <f t="shared" si="155"/>
        <v>0.17057883999950718</v>
      </c>
      <c r="I269" s="1">
        <f t="shared" si="159"/>
        <v>0.17057883999950718</v>
      </c>
      <c r="M269" s="1">
        <f t="shared" si="133"/>
        <v>0.21300061979461749</v>
      </c>
      <c r="N269" s="37">
        <f t="shared" si="134"/>
        <v>39279.892</v>
      </c>
      <c r="O269" s="1">
        <f t="shared" si="135"/>
        <v>1.7996074009848288E-3</v>
      </c>
      <c r="Q269" s="117"/>
      <c r="R269" s="117"/>
      <c r="S269" s="117">
        <v>0.1</v>
      </c>
      <c r="T269" s="151"/>
      <c r="U269" s="117"/>
      <c r="V269" s="117"/>
      <c r="W269" s="117"/>
      <c r="X269" s="117"/>
      <c r="Y269" s="117"/>
      <c r="AE269" s="1">
        <f t="shared" si="136"/>
        <v>33863</v>
      </c>
      <c r="AF269" s="1">
        <f t="shared" si="137"/>
        <v>0.21616098111175874</v>
      </c>
      <c r="AG269" s="1">
        <f t="shared" si="138"/>
        <v>0.16741847868236592</v>
      </c>
      <c r="AH269" s="1">
        <f t="shared" si="139"/>
        <v>-4.2421779795110304E-2</v>
      </c>
      <c r="AI269" s="1">
        <f t="shared" si="140"/>
        <v>-4.5582141112251562E-2</v>
      </c>
      <c r="AJ269" s="1">
        <f t="shared" si="141"/>
        <v>2.077731588377214E-4</v>
      </c>
      <c r="AK269" s="1">
        <f t="shared" si="142"/>
        <v>-4.2421779795110304E-2</v>
      </c>
      <c r="AL269" s="15">
        <f t="shared" si="150"/>
        <v>2.0777315883772139E-3</v>
      </c>
      <c r="AM269" s="1">
        <f t="shared" si="143"/>
        <v>3.1603613171412707E-3</v>
      </c>
      <c r="AN269" s="1">
        <f t="shared" si="144"/>
        <v>0.29514877461070488</v>
      </c>
      <c r="AO269" s="1">
        <f t="shared" si="145"/>
        <v>0.23202443037311693</v>
      </c>
      <c r="AP269" s="1">
        <f t="shared" si="146"/>
        <v>6.6677379784296595E-2</v>
      </c>
      <c r="AQ269" s="1">
        <f t="shared" si="147"/>
        <v>3.0472755189090432</v>
      </c>
      <c r="AR269" s="1">
        <f t="shared" si="148"/>
        <v>21.189332845893798</v>
      </c>
      <c r="AS269" s="1">
        <f t="shared" si="161"/>
        <v>9.1974839122589014</v>
      </c>
      <c r="AT269" s="1">
        <f t="shared" si="161"/>
        <v>9.1681236693384811</v>
      </c>
      <c r="AU269" s="1">
        <f t="shared" si="161"/>
        <v>9.2107716919927451</v>
      </c>
      <c r="AV269" s="1">
        <f t="shared" si="161"/>
        <v>9.1486691012071013</v>
      </c>
      <c r="AW269" s="1">
        <f t="shared" si="161"/>
        <v>9.2388096969708187</v>
      </c>
      <c r="AX269" s="1">
        <f t="shared" si="161"/>
        <v>9.1072534472076381</v>
      </c>
      <c r="AY269" s="1">
        <f t="shared" si="161"/>
        <v>9.2980375911045083</v>
      </c>
      <c r="AZ269" s="1">
        <f t="shared" si="149"/>
        <v>9.0177615592648799</v>
      </c>
    </row>
    <row r="270" spans="1:52" x14ac:dyDescent="0.2">
      <c r="A270" s="22" t="s">
        <v>142</v>
      </c>
      <c r="B270" s="22" t="s">
        <v>54</v>
      </c>
      <c r="C270" s="24">
        <v>52816.196600000003</v>
      </c>
      <c r="D270" s="24" t="s">
        <v>38</v>
      </c>
      <c r="E270" s="1">
        <f t="shared" si="132"/>
        <v>30239.425967025734</v>
      </c>
      <c r="F270" s="45">
        <f t="shared" si="160"/>
        <v>30239</v>
      </c>
      <c r="G270" s="2">
        <f t="shared" si="155"/>
        <v>0.17421851999824867</v>
      </c>
      <c r="I270" s="1">
        <f t="shared" si="159"/>
        <v>0.17421851999824867</v>
      </c>
      <c r="M270" s="1">
        <f t="shared" si="133"/>
        <v>0.17181203515959581</v>
      </c>
      <c r="N270" s="37">
        <f t="shared" si="134"/>
        <v>37797.696600000003</v>
      </c>
      <c r="O270" s="1">
        <f t="shared" si="135"/>
        <v>5.7911692786660621E-6</v>
      </c>
      <c r="Q270" s="117"/>
      <c r="R270" s="117"/>
      <c r="S270" s="117">
        <v>0.1</v>
      </c>
      <c r="T270" s="151"/>
      <c r="U270" s="117"/>
      <c r="V270" s="117"/>
      <c r="W270" s="117"/>
      <c r="X270" s="117"/>
      <c r="Y270" s="117"/>
      <c r="AE270" s="1">
        <f t="shared" si="136"/>
        <v>30239</v>
      </c>
      <c r="AF270" s="1">
        <f t="shared" si="137"/>
        <v>0.17758802571194837</v>
      </c>
      <c r="AG270" s="1">
        <f t="shared" si="138"/>
        <v>0.16844252944589611</v>
      </c>
      <c r="AH270" s="1">
        <f t="shared" si="139"/>
        <v>2.4064848386528559E-3</v>
      </c>
      <c r="AI270" s="1">
        <f t="shared" si="140"/>
        <v>-3.3695057136997053E-3</v>
      </c>
      <c r="AJ270" s="1">
        <f t="shared" si="141"/>
        <v>1.135356875465496E-6</v>
      </c>
      <c r="AK270" s="1">
        <f t="shared" si="142"/>
        <v>2.4064848386528559E-3</v>
      </c>
      <c r="AL270" s="15">
        <f t="shared" si="150"/>
        <v>1.135356875465496E-5</v>
      </c>
      <c r="AM270" s="1">
        <f t="shared" si="143"/>
        <v>5.7759905523525647E-3</v>
      </c>
      <c r="AN270" s="1">
        <f t="shared" si="144"/>
        <v>0.3193397923457717</v>
      </c>
      <c r="AO270" s="1">
        <f t="shared" si="145"/>
        <v>0.40651657166602195</v>
      </c>
      <c r="AP270" s="1">
        <f t="shared" si="146"/>
        <v>0.19484045941177866</v>
      </c>
      <c r="AQ270" s="1">
        <f t="shared" si="147"/>
        <v>2.8627957788263436</v>
      </c>
      <c r="AR270" s="1">
        <f t="shared" si="148"/>
        <v>7.1271551093587311</v>
      </c>
      <c r="AS270" s="1">
        <f t="shared" si="161"/>
        <v>8.7704851446532679</v>
      </c>
      <c r="AT270" s="1">
        <f t="shared" si="161"/>
        <v>8.7533135469227066</v>
      </c>
      <c r="AU270" s="1">
        <f t="shared" si="161"/>
        <v>8.7839249487198838</v>
      </c>
      <c r="AV270" s="1">
        <f t="shared" si="161"/>
        <v>8.7288264138282052</v>
      </c>
      <c r="AW270" s="1">
        <f t="shared" si="161"/>
        <v>8.8264121373419293</v>
      </c>
      <c r="AX270" s="1">
        <f t="shared" si="161"/>
        <v>8.6478020870567907</v>
      </c>
      <c r="AY270" s="1">
        <f t="shared" si="161"/>
        <v>8.9592982697845791</v>
      </c>
      <c r="AZ270" s="1">
        <f t="shared" si="149"/>
        <v>8.3300161314017558</v>
      </c>
    </row>
    <row r="271" spans="1:52" x14ac:dyDescent="0.2">
      <c r="A271" s="22" t="s">
        <v>153</v>
      </c>
      <c r="B271" s="22" t="s">
        <v>54</v>
      </c>
      <c r="C271" s="24">
        <v>54298.396000000001</v>
      </c>
      <c r="D271" s="24" t="s">
        <v>38</v>
      </c>
      <c r="E271" s="1">
        <f t="shared" si="132"/>
        <v>33863.426848013805</v>
      </c>
      <c r="F271" s="45">
        <f t="shared" si="160"/>
        <v>33863</v>
      </c>
      <c r="G271" s="2">
        <f t="shared" si="155"/>
        <v>0.17457884000032209</v>
      </c>
      <c r="I271" s="1">
        <f t="shared" si="159"/>
        <v>0.17457884000032209</v>
      </c>
      <c r="M271" s="1">
        <f t="shared" si="133"/>
        <v>0.21300061979461749</v>
      </c>
      <c r="N271" s="37">
        <f t="shared" si="134"/>
        <v>39279.896000000001</v>
      </c>
      <c r="O271" s="1">
        <f t="shared" si="135"/>
        <v>1.4762331625613259E-3</v>
      </c>
      <c r="Q271" s="117"/>
      <c r="R271" s="117"/>
      <c r="S271" s="117">
        <v>0.1</v>
      </c>
      <c r="T271" s="151"/>
      <c r="U271" s="117"/>
      <c r="V271" s="117"/>
      <c r="W271" s="117"/>
      <c r="X271" s="117"/>
      <c r="Y271" s="117"/>
      <c r="AE271" s="1">
        <f t="shared" si="136"/>
        <v>33863</v>
      </c>
      <c r="AF271" s="1">
        <f t="shared" si="137"/>
        <v>0.21616098111175874</v>
      </c>
      <c r="AG271" s="1">
        <f t="shared" si="138"/>
        <v>0.17141847868318083</v>
      </c>
      <c r="AH271" s="1">
        <f t="shared" si="139"/>
        <v>-3.8421779794295396E-2</v>
      </c>
      <c r="AI271" s="1">
        <f t="shared" si="140"/>
        <v>-4.1582141111436655E-2</v>
      </c>
      <c r="AJ271" s="1">
        <f t="shared" si="141"/>
        <v>1.7290744594114307E-4</v>
      </c>
      <c r="AK271" s="1">
        <f t="shared" si="142"/>
        <v>-3.8421779794295396E-2</v>
      </c>
      <c r="AL271" s="15">
        <f t="shared" si="150"/>
        <v>1.7290744594114305E-3</v>
      </c>
      <c r="AM271" s="1">
        <f t="shared" si="143"/>
        <v>3.1603613171412707E-3</v>
      </c>
      <c r="AN271" s="1">
        <f t="shared" si="144"/>
        <v>0.29514877461070488</v>
      </c>
      <c r="AO271" s="1">
        <f t="shared" si="145"/>
        <v>0.23202443037311693</v>
      </c>
      <c r="AP271" s="1">
        <f t="shared" si="146"/>
        <v>6.6677379784296595E-2</v>
      </c>
      <c r="AQ271" s="1">
        <f t="shared" si="147"/>
        <v>3.0472755189090432</v>
      </c>
      <c r="AR271" s="1">
        <f t="shared" si="148"/>
        <v>21.189332845893798</v>
      </c>
      <c r="AS271" s="1">
        <f t="shared" ref="AS271:AY280" si="162">$AZ271+$AG$7*SIN(AT271)</f>
        <v>9.1974839122589014</v>
      </c>
      <c r="AT271" s="1">
        <f t="shared" si="162"/>
        <v>9.1681236693384811</v>
      </c>
      <c r="AU271" s="1">
        <f t="shared" si="162"/>
        <v>9.2107716919927451</v>
      </c>
      <c r="AV271" s="1">
        <f t="shared" si="162"/>
        <v>9.1486691012071013</v>
      </c>
      <c r="AW271" s="1">
        <f t="shared" si="162"/>
        <v>9.2388096969708187</v>
      </c>
      <c r="AX271" s="1">
        <f t="shared" si="162"/>
        <v>9.1072534472076381</v>
      </c>
      <c r="AY271" s="1">
        <f t="shared" si="162"/>
        <v>9.2980375911045083</v>
      </c>
      <c r="AZ271" s="1">
        <f t="shared" si="149"/>
        <v>9.0177615592648799</v>
      </c>
    </row>
    <row r="272" spans="1:52" x14ac:dyDescent="0.2">
      <c r="A272" s="22" t="s">
        <v>142</v>
      </c>
      <c r="B272" s="22" t="s">
        <v>54</v>
      </c>
      <c r="C272" s="24">
        <v>52862.004999999997</v>
      </c>
      <c r="D272" s="24" t="s">
        <v>38</v>
      </c>
      <c r="E272" s="1">
        <f t="shared" si="132"/>
        <v>30351.428226611479</v>
      </c>
      <c r="F272" s="45">
        <f t="shared" si="160"/>
        <v>30351</v>
      </c>
      <c r="G272" s="2">
        <f t="shared" si="155"/>
        <v>0.17514267999649746</v>
      </c>
      <c r="I272" s="1">
        <f t="shared" si="159"/>
        <v>0.17514267999649746</v>
      </c>
      <c r="M272" s="1">
        <f t="shared" si="133"/>
        <v>0.17302265337661751</v>
      </c>
      <c r="N272" s="37">
        <f t="shared" si="134"/>
        <v>37843.504999999997</v>
      </c>
      <c r="O272" s="1">
        <f t="shared" si="135"/>
        <v>4.494512868999606E-6</v>
      </c>
      <c r="Q272" s="117"/>
      <c r="R272" s="117"/>
      <c r="S272" s="117">
        <v>0.1</v>
      </c>
      <c r="T272" s="151"/>
      <c r="U272" s="117"/>
      <c r="V272" s="117"/>
      <c r="W272" s="117"/>
      <c r="X272" s="117"/>
      <c r="Y272" s="117"/>
      <c r="AE272" s="1">
        <f t="shared" si="136"/>
        <v>30351</v>
      </c>
      <c r="AF272" s="1">
        <f t="shared" si="137"/>
        <v>0.17872711322743279</v>
      </c>
      <c r="AG272" s="1">
        <f t="shared" si="138"/>
        <v>0.16943822014568219</v>
      </c>
      <c r="AH272" s="1">
        <f t="shared" si="139"/>
        <v>2.12002661987995E-3</v>
      </c>
      <c r="AI272" s="1">
        <f t="shared" si="140"/>
        <v>-3.5844332309353244E-3</v>
      </c>
      <c r="AJ272" s="1">
        <f t="shared" si="141"/>
        <v>1.284816158703345E-6</v>
      </c>
      <c r="AK272" s="1">
        <f t="shared" si="142"/>
        <v>2.12002661987995E-3</v>
      </c>
      <c r="AL272" s="15">
        <f t="shared" si="150"/>
        <v>1.2848161587033448E-5</v>
      </c>
      <c r="AM272" s="1">
        <f t="shared" si="143"/>
        <v>5.7044598508152822E-3</v>
      </c>
      <c r="AN272" s="1">
        <f t="shared" si="144"/>
        <v>0.31812100149832157</v>
      </c>
      <c r="AO272" s="1">
        <f t="shared" si="145"/>
        <v>0.40072945226463502</v>
      </c>
      <c r="AP272" s="1">
        <f t="shared" si="146"/>
        <v>0.19053124234633614</v>
      </c>
      <c r="AQ272" s="1">
        <f t="shared" si="147"/>
        <v>2.8691210319695006</v>
      </c>
      <c r="AR272" s="1">
        <f t="shared" si="148"/>
        <v>7.2947457306108214</v>
      </c>
      <c r="AS272" s="1">
        <f t="shared" si="162"/>
        <v>8.7845001950340684</v>
      </c>
      <c r="AT272" s="1">
        <f t="shared" si="162"/>
        <v>8.7663079445536649</v>
      </c>
      <c r="AU272" s="1">
        <f t="shared" si="162"/>
        <v>8.7984025621144131</v>
      </c>
      <c r="AV272" s="1">
        <f t="shared" si="162"/>
        <v>8.7412354563551435</v>
      </c>
      <c r="AW272" s="1">
        <f t="shared" si="162"/>
        <v>8.8414568479805986</v>
      </c>
      <c r="AX272" s="1">
        <f t="shared" si="162"/>
        <v>8.6600303043209106</v>
      </c>
      <c r="AY272" s="1">
        <f t="shared" si="162"/>
        <v>8.9735154352271138</v>
      </c>
      <c r="AZ272" s="1">
        <f t="shared" si="149"/>
        <v>8.3512709569869301</v>
      </c>
    </row>
    <row r="273" spans="1:52" x14ac:dyDescent="0.2">
      <c r="A273" s="22" t="s">
        <v>87</v>
      </c>
      <c r="B273" s="22" t="s">
        <v>52</v>
      </c>
      <c r="C273" s="24">
        <v>53092.887799999997</v>
      </c>
      <c r="D273" s="24" t="s">
        <v>38</v>
      </c>
      <c r="E273" s="1">
        <f t="shared" si="132"/>
        <v>30915.940309537022</v>
      </c>
      <c r="F273" s="45">
        <f t="shared" si="160"/>
        <v>30915.5</v>
      </c>
      <c r="G273" s="2">
        <f t="shared" si="155"/>
        <v>0.18008453999209451</v>
      </c>
      <c r="I273" s="1">
        <f t="shared" si="159"/>
        <v>0.18008453999209451</v>
      </c>
      <c r="M273" s="1">
        <f t="shared" si="133"/>
        <v>0.179184887957589</v>
      </c>
      <c r="N273" s="37">
        <f t="shared" si="134"/>
        <v>38074.387799999997</v>
      </c>
      <c r="O273" s="1">
        <f t="shared" si="135"/>
        <v>8.0937378318990395E-7</v>
      </c>
      <c r="Q273" s="117"/>
      <c r="R273" s="117"/>
      <c r="S273" s="117">
        <v>0.1</v>
      </c>
      <c r="T273" s="151"/>
      <c r="U273" s="117"/>
      <c r="V273" s="117"/>
      <c r="W273" s="117"/>
      <c r="X273" s="117"/>
      <c r="Y273" s="117"/>
      <c r="AE273" s="1">
        <f t="shared" si="136"/>
        <v>30915.5</v>
      </c>
      <c r="AF273" s="1">
        <f t="shared" si="137"/>
        <v>0.18451589875701074</v>
      </c>
      <c r="AG273" s="1">
        <f t="shared" si="138"/>
        <v>0.17475352919267276</v>
      </c>
      <c r="AH273" s="1">
        <f t="shared" si="139"/>
        <v>8.9965203450551035E-4</v>
      </c>
      <c r="AI273" s="1">
        <f t="shared" si="140"/>
        <v>-4.4313587649162378E-3</v>
      </c>
      <c r="AJ273" s="1">
        <f t="shared" si="141"/>
        <v>1.9636940503399966E-6</v>
      </c>
      <c r="AK273" s="1">
        <f t="shared" si="142"/>
        <v>8.9965203450551035E-4</v>
      </c>
      <c r="AL273" s="15">
        <f t="shared" si="150"/>
        <v>1.9636940503399966E-5</v>
      </c>
      <c r="AM273" s="1">
        <f t="shared" si="143"/>
        <v>5.3310107994217551E-3</v>
      </c>
      <c r="AN273" s="1">
        <f t="shared" si="144"/>
        <v>0.31250539657570242</v>
      </c>
      <c r="AO273" s="1">
        <f t="shared" si="145"/>
        <v>0.37193259724364075</v>
      </c>
      <c r="AP273" s="1">
        <f t="shared" si="146"/>
        <v>0.16915168686760992</v>
      </c>
      <c r="AQ273" s="1">
        <f t="shared" si="147"/>
        <v>2.9003438021156951</v>
      </c>
      <c r="AR273" s="1">
        <f t="shared" si="148"/>
        <v>8.2499477091750233</v>
      </c>
      <c r="AS273" s="1">
        <f t="shared" si="162"/>
        <v>8.854444764790312</v>
      </c>
      <c r="AT273" s="1">
        <f t="shared" si="162"/>
        <v>8.8311304562820521</v>
      </c>
      <c r="AU273" s="1">
        <f t="shared" si="162"/>
        <v>8.8703485548635399</v>
      </c>
      <c r="AV273" s="1">
        <f t="shared" si="162"/>
        <v>8.8037749218859229</v>
      </c>
      <c r="AW273" s="1">
        <f t="shared" si="162"/>
        <v>8.9151867988020896</v>
      </c>
      <c r="AX273" s="1">
        <f t="shared" si="162"/>
        <v>8.7235161573505984</v>
      </c>
      <c r="AY273" s="1">
        <f t="shared" si="162"/>
        <v>9.0409633754081451</v>
      </c>
      <c r="AZ273" s="1">
        <f t="shared" si="149"/>
        <v>8.4583990734407735</v>
      </c>
    </row>
    <row r="274" spans="1:52" x14ac:dyDescent="0.2">
      <c r="A274" s="22" t="s">
        <v>145</v>
      </c>
      <c r="B274" s="22" t="s">
        <v>54</v>
      </c>
      <c r="C274" s="24">
        <v>53436.241999999998</v>
      </c>
      <c r="D274" s="24" t="s">
        <v>38</v>
      </c>
      <c r="E274" s="1">
        <f t="shared" si="132"/>
        <v>31755.446737141137</v>
      </c>
      <c r="F274" s="45">
        <f t="shared" si="160"/>
        <v>31755</v>
      </c>
      <c r="G274" s="2">
        <f t="shared" si="155"/>
        <v>0.18271339999773772</v>
      </c>
      <c r="I274" s="1">
        <f t="shared" si="159"/>
        <v>0.18271339999773772</v>
      </c>
      <c r="M274" s="1">
        <f t="shared" si="133"/>
        <v>0.18853583370460075</v>
      </c>
      <c r="N274" s="37">
        <f t="shared" si="134"/>
        <v>38417.741999999998</v>
      </c>
      <c r="O274" s="1">
        <f t="shared" si="135"/>
        <v>3.3900734270814741E-5</v>
      </c>
      <c r="Q274" s="117"/>
      <c r="R274" s="117"/>
      <c r="S274" s="117">
        <v>0.1</v>
      </c>
      <c r="T274" s="151"/>
      <c r="U274" s="117"/>
      <c r="V274" s="117"/>
      <c r="W274" s="117"/>
      <c r="X274" s="117"/>
      <c r="Y274" s="117"/>
      <c r="AE274" s="1">
        <f t="shared" si="136"/>
        <v>31755</v>
      </c>
      <c r="AF274" s="1">
        <f t="shared" si="137"/>
        <v>0.19327766283842582</v>
      </c>
      <c r="AG274" s="1">
        <f t="shared" si="138"/>
        <v>0.17797157086391266</v>
      </c>
      <c r="AH274" s="1">
        <f t="shared" si="139"/>
        <v>-5.8224337068630283E-3</v>
      </c>
      <c r="AI274" s="1">
        <f t="shared" si="140"/>
        <v>-1.0564262840688093E-2</v>
      </c>
      <c r="AJ274" s="1">
        <f t="shared" si="141"/>
        <v>1.1160364936714326E-5</v>
      </c>
      <c r="AK274" s="1">
        <f t="shared" si="142"/>
        <v>-5.8224337068630283E-3</v>
      </c>
      <c r="AL274" s="15">
        <f t="shared" si="150"/>
        <v>1.1160364936714326E-4</v>
      </c>
      <c r="AM274" s="1">
        <f t="shared" si="143"/>
        <v>4.7418291338250608E-3</v>
      </c>
      <c r="AN274" s="1">
        <f t="shared" si="144"/>
        <v>0.30566037879273</v>
      </c>
      <c r="AO274" s="1">
        <f t="shared" si="145"/>
        <v>0.33026470844455263</v>
      </c>
      <c r="AP274" s="1">
        <f t="shared" si="146"/>
        <v>0.13839657990512308</v>
      </c>
      <c r="AQ274" s="1">
        <f t="shared" si="147"/>
        <v>2.9448499080154069</v>
      </c>
      <c r="AR274" s="1">
        <f t="shared" si="148"/>
        <v>10.132747430036682</v>
      </c>
      <c r="AS274" s="1">
        <f t="shared" si="162"/>
        <v>8.9561771732646083</v>
      </c>
      <c r="AT274" s="1">
        <f t="shared" si="162"/>
        <v>8.9263392945652527</v>
      </c>
      <c r="AU274" s="1">
        <f t="shared" si="162"/>
        <v>8.973727989157922</v>
      </c>
      <c r="AV274" s="1">
        <f t="shared" si="162"/>
        <v>8.8978919591985264</v>
      </c>
      <c r="AW274" s="1">
        <f t="shared" si="162"/>
        <v>9.017914517400218</v>
      </c>
      <c r="AX274" s="1">
        <f t="shared" si="162"/>
        <v>8.8240360487591651</v>
      </c>
      <c r="AY274" s="1">
        <f t="shared" si="162"/>
        <v>9.1290730755852394</v>
      </c>
      <c r="AZ274" s="1">
        <f t="shared" si="149"/>
        <v>8.6177153777153581</v>
      </c>
    </row>
    <row r="275" spans="1:52" x14ac:dyDescent="0.2">
      <c r="A275" s="22" t="s">
        <v>145</v>
      </c>
      <c r="B275" s="22" t="s">
        <v>54</v>
      </c>
      <c r="C275" s="24">
        <v>53429.290999999997</v>
      </c>
      <c r="D275" s="24" t="s">
        <v>38</v>
      </c>
      <c r="E275" s="1">
        <f t="shared" si="132"/>
        <v>31738.451432647187</v>
      </c>
      <c r="F275" s="45">
        <f t="shared" si="160"/>
        <v>31738</v>
      </c>
      <c r="G275" s="2">
        <f t="shared" si="155"/>
        <v>0.18463383999187499</v>
      </c>
      <c r="I275" s="1">
        <f t="shared" si="159"/>
        <v>0.18463383999187499</v>
      </c>
      <c r="M275" s="1">
        <f t="shared" si="133"/>
        <v>0.18834426038911173</v>
      </c>
      <c r="N275" s="37">
        <f t="shared" si="134"/>
        <v>38410.790999999997</v>
      </c>
      <c r="O275" s="1">
        <f t="shared" si="135"/>
        <v>1.3767219524230415E-5</v>
      </c>
      <c r="Q275" s="117"/>
      <c r="R275" s="117"/>
      <c r="S275" s="117">
        <v>0.1</v>
      </c>
      <c r="T275" s="151"/>
      <c r="U275" s="117"/>
      <c r="V275" s="117"/>
      <c r="W275" s="117"/>
      <c r="X275" s="117"/>
      <c r="Y275" s="117"/>
      <c r="AE275" s="1">
        <f t="shared" si="136"/>
        <v>31738</v>
      </c>
      <c r="AF275" s="1">
        <f t="shared" si="137"/>
        <v>0.19309835215530402</v>
      </c>
      <c r="AG275" s="1">
        <f t="shared" si="138"/>
        <v>0.1798797482256827</v>
      </c>
      <c r="AH275" s="1">
        <f t="shared" si="139"/>
        <v>-3.7104203972367356E-3</v>
      </c>
      <c r="AI275" s="1">
        <f t="shared" si="140"/>
        <v>-8.4645121634290277E-3</v>
      </c>
      <c r="AJ275" s="1">
        <f t="shared" si="141"/>
        <v>7.1647966164837956E-6</v>
      </c>
      <c r="AK275" s="1">
        <f t="shared" si="142"/>
        <v>-3.7104203972367356E-3</v>
      </c>
      <c r="AL275" s="15">
        <f t="shared" si="150"/>
        <v>7.1647966164837954E-5</v>
      </c>
      <c r="AM275" s="1">
        <f t="shared" si="143"/>
        <v>4.7540917661922913E-3</v>
      </c>
      <c r="AN275" s="1">
        <f t="shared" si="144"/>
        <v>0.30578232165790953</v>
      </c>
      <c r="AO275" s="1">
        <f t="shared" si="145"/>
        <v>0.33109442186293575</v>
      </c>
      <c r="AP275" s="1">
        <f t="shared" si="146"/>
        <v>0.13900697099429249</v>
      </c>
      <c r="AQ275" s="1">
        <f t="shared" si="147"/>
        <v>2.9439707350060527</v>
      </c>
      <c r="AR275" s="1">
        <f t="shared" si="148"/>
        <v>10.087376456479276</v>
      </c>
      <c r="AS275" s="1">
        <f t="shared" si="162"/>
        <v>8.9541462886074026</v>
      </c>
      <c r="AT275" s="1">
        <f t="shared" si="162"/>
        <v>8.9244161466120264</v>
      </c>
      <c r="AU275" s="1">
        <f t="shared" si="162"/>
        <v>8.9716820127652337</v>
      </c>
      <c r="AV275" s="1">
        <f t="shared" si="162"/>
        <v>8.8959623678357325</v>
      </c>
      <c r="AW275" s="1">
        <f t="shared" si="162"/>
        <v>9.0159195272321995</v>
      </c>
      <c r="AX275" s="1">
        <f t="shared" si="162"/>
        <v>8.8219264640431572</v>
      </c>
      <c r="AY275" s="1">
        <f t="shared" si="162"/>
        <v>9.1274239882985153</v>
      </c>
      <c r="AZ275" s="1">
        <f t="shared" si="149"/>
        <v>8.6144891988318939</v>
      </c>
    </row>
    <row r="276" spans="1:52" x14ac:dyDescent="0.2">
      <c r="A276" s="22" t="s">
        <v>145</v>
      </c>
      <c r="B276" s="22" t="s">
        <v>54</v>
      </c>
      <c r="C276" s="24">
        <v>53447.286999999997</v>
      </c>
      <c r="D276" s="24" t="s">
        <v>38</v>
      </c>
      <c r="E276" s="1">
        <f t="shared" si="132"/>
        <v>31782.451936124828</v>
      </c>
      <c r="F276" s="45">
        <f t="shared" si="160"/>
        <v>31782</v>
      </c>
      <c r="G276" s="2">
        <f t="shared" si="155"/>
        <v>0.18483975999697577</v>
      </c>
      <c r="I276" s="1">
        <f t="shared" si="159"/>
        <v>0.18483975999697577</v>
      </c>
      <c r="M276" s="1">
        <f t="shared" si="133"/>
        <v>0.18884028542257603</v>
      </c>
      <c r="N276" s="37">
        <f t="shared" si="134"/>
        <v>38428.786999999997</v>
      </c>
      <c r="O276" s="1">
        <f t="shared" si="135"/>
        <v>1.6004203680874095E-5</v>
      </c>
      <c r="Q276" s="117"/>
      <c r="R276" s="117"/>
      <c r="S276" s="117">
        <v>0.1</v>
      </c>
      <c r="T276" s="151"/>
      <c r="U276" s="117"/>
      <c r="V276" s="117"/>
      <c r="W276" s="117"/>
      <c r="X276" s="117"/>
      <c r="Y276" s="117"/>
      <c r="AE276" s="1">
        <f t="shared" si="136"/>
        <v>31782</v>
      </c>
      <c r="AF276" s="1">
        <f t="shared" si="137"/>
        <v>0.19356261421221829</v>
      </c>
      <c r="AG276" s="1">
        <f t="shared" si="138"/>
        <v>0.18011743120733351</v>
      </c>
      <c r="AH276" s="1">
        <f t="shared" si="139"/>
        <v>-4.0005254256002543E-3</v>
      </c>
      <c r="AI276" s="1">
        <f t="shared" si="140"/>
        <v>-8.7228542152425204E-3</v>
      </c>
      <c r="AJ276" s="1">
        <f t="shared" si="141"/>
        <v>7.6088185660374208E-6</v>
      </c>
      <c r="AK276" s="1">
        <f t="shared" si="142"/>
        <v>-4.0005254256002543E-3</v>
      </c>
      <c r="AL276" s="15">
        <f t="shared" si="150"/>
        <v>7.6088185660374208E-5</v>
      </c>
      <c r="AM276" s="1">
        <f t="shared" si="143"/>
        <v>4.7223287896422574E-3</v>
      </c>
      <c r="AN276" s="1">
        <f t="shared" si="144"/>
        <v>0.30546806150120409</v>
      </c>
      <c r="AO276" s="1">
        <f t="shared" si="145"/>
        <v>0.3289481461602512</v>
      </c>
      <c r="AP276" s="1">
        <f t="shared" si="146"/>
        <v>0.13742819693496353</v>
      </c>
      <c r="AQ276" s="1">
        <f t="shared" si="147"/>
        <v>2.9462443966655139</v>
      </c>
      <c r="AR276" s="1">
        <f t="shared" si="148"/>
        <v>10.205546881436293</v>
      </c>
      <c r="AS276" s="1">
        <f t="shared" si="162"/>
        <v>8.9594000913704619</v>
      </c>
      <c r="AT276" s="1">
        <f t="shared" si="162"/>
        <v>8.9293937597455439</v>
      </c>
      <c r="AU276" s="1">
        <f t="shared" si="162"/>
        <v>8.9769732396113291</v>
      </c>
      <c r="AV276" s="1">
        <f t="shared" si="162"/>
        <v>8.9009590816095425</v>
      </c>
      <c r="AW276" s="1">
        <f t="shared" si="162"/>
        <v>9.0210757093328162</v>
      </c>
      <c r="AX276" s="1">
        <f t="shared" si="162"/>
        <v>8.8273928238768082</v>
      </c>
      <c r="AY276" s="1">
        <f t="shared" si="162"/>
        <v>9.1316812815429014</v>
      </c>
      <c r="AZ276" s="1">
        <f t="shared" si="149"/>
        <v>8.6228393088832114</v>
      </c>
    </row>
    <row r="277" spans="1:52" x14ac:dyDescent="0.2">
      <c r="A277" s="22" t="s">
        <v>87</v>
      </c>
      <c r="B277" s="22" t="s">
        <v>52</v>
      </c>
      <c r="C277" s="24">
        <v>53538.701000000001</v>
      </c>
      <c r="D277" s="24" t="s">
        <v>38</v>
      </c>
      <c r="E277" s="1">
        <f t="shared" ref="E277:E340" si="163">+(C277-C$7)/C$8</f>
        <v>32005.960606101795</v>
      </c>
      <c r="F277" s="45">
        <f t="shared" si="160"/>
        <v>32005.5</v>
      </c>
      <c r="G277" s="2">
        <f t="shared" si="155"/>
        <v>0.18838573999528307</v>
      </c>
      <c r="I277" s="1">
        <f t="shared" si="159"/>
        <v>0.18838573999528307</v>
      </c>
      <c r="M277" s="1">
        <f t="shared" ref="M277:M340" si="164">+D$11+D$12*F277+D$13*F277^2</f>
        <v>0.19136933916613322</v>
      </c>
      <c r="N277" s="37">
        <f t="shared" ref="N277:N340" si="165">+C277-15018.5</f>
        <v>38520.201000000001</v>
      </c>
      <c r="O277" s="1">
        <f t="shared" ref="O277:O340" si="166">+(M277-G277)^2</f>
        <v>8.9018640122976615E-6</v>
      </c>
      <c r="Q277" s="117"/>
      <c r="R277" s="117"/>
      <c r="S277" s="117">
        <v>0.1</v>
      </c>
      <c r="T277" s="151"/>
      <c r="U277" s="117">
        <v>4.9064386492900592E-12</v>
      </c>
      <c r="V277" s="117">
        <v>3.602445505710792E-22</v>
      </c>
      <c r="W277" s="117">
        <v>1.0594077058030097E-29</v>
      </c>
      <c r="X277" s="117">
        <v>4.0894657424609703E-11</v>
      </c>
      <c r="Y277" s="117">
        <v>6.6854451127708209E-7</v>
      </c>
      <c r="Z277" s="1">
        <v>2.4319818189157143E-6</v>
      </c>
      <c r="AA277" s="1">
        <v>1.2516820774483806E-5</v>
      </c>
      <c r="AB277" s="1">
        <v>1.5314113659140574</v>
      </c>
      <c r="AC277" s="1">
        <v>1.2276466464030336E-6</v>
      </c>
      <c r="AD277" s="1">
        <v>7.7718711086618208E-11</v>
      </c>
      <c r="AE277" s="1">
        <f t="shared" ref="AE277:AE340" si="167">F277</f>
        <v>32005.5</v>
      </c>
      <c r="AF277" s="1">
        <f t="shared" ref="AF277:AF340" si="168">AG$3+AG$4*AE277+AG$5*AE277^2+AM277</f>
        <v>0.19592915334417871</v>
      </c>
      <c r="AG277" s="1">
        <f t="shared" ref="AG277:AG340" si="169">G277-AM277</f>
        <v>0.18382592581723758</v>
      </c>
      <c r="AH277" s="1">
        <f t="shared" ref="AH277:AH340" si="170">+G277-M277</f>
        <v>-2.983599170850143E-3</v>
      </c>
      <c r="AI277" s="1">
        <f t="shared" ref="AI277:AI340" si="171">G277-AF277</f>
        <v>-7.5434133488956334E-3</v>
      </c>
      <c r="AJ277" s="1">
        <f t="shared" ref="AJ277:AJ340" si="172">+(G277-AF277)^2*S277</f>
        <v>5.6903084952296835E-6</v>
      </c>
      <c r="AK277" s="1">
        <f t="shared" ref="AK277:AK340" si="173">IF(O277&lt;&gt;0,G277-M277,-9999)</f>
        <v>-2.983599170850143E-3</v>
      </c>
      <c r="AL277" s="15">
        <f t="shared" si="150"/>
        <v>5.6903084952296832E-5</v>
      </c>
      <c r="AM277" s="1">
        <f t="shared" ref="AM277:AM340" si="174">$AG$6*($AG$11/AN277*AO277+$AG$12)</f>
        <v>4.5598141780454878E-3</v>
      </c>
      <c r="AN277" s="1">
        <f t="shared" ref="AN277:AN340" si="175">1+$AG$7*COS(AQ277)</f>
        <v>0.30393919688712479</v>
      </c>
      <c r="AO277" s="1">
        <f t="shared" ref="AO277:AO340" si="176">SIN(AQ277+RADIANS($AG$9))</f>
        <v>0.3181076418001364</v>
      </c>
      <c r="AP277" s="1">
        <f t="shared" ref="AP277:AP340" si="177">$AG$7*SIN(AQ277)</f>
        <v>0.12946227743072264</v>
      </c>
      <c r="AQ277" s="1">
        <f t="shared" ref="AQ277:AQ340" si="178">2*ATAN(AR277)</f>
        <v>2.9577011404465021</v>
      </c>
      <c r="AR277" s="1">
        <f t="shared" ref="AR277:AR340" si="179">SQRT((1+$AG$7)/(1-$AG$7))*TAN(AS277/2)</f>
        <v>10.845311847819476</v>
      </c>
      <c r="AS277" s="1">
        <f t="shared" si="162"/>
        <v>8.9859542127721301</v>
      </c>
      <c r="AT277" s="1">
        <f t="shared" si="162"/>
        <v>8.9546867547943894</v>
      </c>
      <c r="AU277" s="1">
        <f t="shared" si="162"/>
        <v>9.0036343583983687</v>
      </c>
      <c r="AV277" s="1">
        <f t="shared" si="162"/>
        <v>8.9264703646182326</v>
      </c>
      <c r="AW277" s="1">
        <f t="shared" si="162"/>
        <v>9.0468982235852184</v>
      </c>
      <c r="AX277" s="1">
        <f t="shared" si="162"/>
        <v>8.8554727697074256</v>
      </c>
      <c r="AY277" s="1">
        <f t="shared" si="162"/>
        <v>9.1527646683802892</v>
      </c>
      <c r="AZ277" s="1">
        <f t="shared" ref="AZ277:AZ340" si="180">RADIANS($AG$9)+$AG$18*(F277-AG$15)</f>
        <v>8.6652540724393408</v>
      </c>
    </row>
    <row r="278" spans="1:52" x14ac:dyDescent="0.2">
      <c r="A278" s="22" t="s">
        <v>145</v>
      </c>
      <c r="B278" s="22" t="s">
        <v>52</v>
      </c>
      <c r="C278" s="24">
        <v>53498.210700000003</v>
      </c>
      <c r="D278" s="24" t="s">
        <v>38</v>
      </c>
      <c r="E278" s="1">
        <f t="shared" si="163"/>
        <v>31906.961184788132</v>
      </c>
      <c r="F278" s="45">
        <f t="shared" si="160"/>
        <v>31906.5</v>
      </c>
      <c r="G278" s="2">
        <f t="shared" si="155"/>
        <v>0.18862241999886464</v>
      </c>
      <c r="I278" s="1">
        <f t="shared" si="159"/>
        <v>0.18862241999886464</v>
      </c>
      <c r="M278" s="1">
        <f t="shared" si="164"/>
        <v>0.19024713442195879</v>
      </c>
      <c r="N278" s="37">
        <f t="shared" si="165"/>
        <v>38479.710700000003</v>
      </c>
      <c r="O278" s="1">
        <f t="shared" si="166"/>
        <v>2.6396969566101321E-6</v>
      </c>
      <c r="Q278" s="117"/>
      <c r="R278" s="117"/>
      <c r="S278" s="117">
        <v>0.1</v>
      </c>
      <c r="T278" s="151"/>
      <c r="U278" s="117"/>
      <c r="V278" s="117"/>
      <c r="W278" s="117"/>
      <c r="X278" s="117"/>
      <c r="Y278" s="117"/>
      <c r="AE278" s="1">
        <f t="shared" si="167"/>
        <v>31906.5</v>
      </c>
      <c r="AF278" s="1">
        <f t="shared" si="168"/>
        <v>0.19487916921908346</v>
      </c>
      <c r="AG278" s="1">
        <f t="shared" si="169"/>
        <v>0.18399038520173996</v>
      </c>
      <c r="AH278" s="1">
        <f t="shared" si="170"/>
        <v>-1.6247144230941424E-3</v>
      </c>
      <c r="AI278" s="1">
        <f t="shared" si="171"/>
        <v>-6.2567492202188213E-3</v>
      </c>
      <c r="AJ278" s="1">
        <f t="shared" si="172"/>
        <v>3.9146910804708832E-6</v>
      </c>
      <c r="AK278" s="1">
        <f t="shared" si="173"/>
        <v>-1.6247144230941424E-3</v>
      </c>
      <c r="AL278" s="15">
        <f t="shared" ref="AL278:AL341" si="181">+(G278-AF278)^2</f>
        <v>3.9146910804708829E-5</v>
      </c>
      <c r="AM278" s="1">
        <f t="shared" si="174"/>
        <v>4.6320347971246859E-3</v>
      </c>
      <c r="AN278" s="1">
        <f t="shared" si="175"/>
        <v>0.30460262606847033</v>
      </c>
      <c r="AO278" s="1">
        <f t="shared" si="176"/>
        <v>0.32289673425141924</v>
      </c>
      <c r="AP278" s="1">
        <f t="shared" si="177"/>
        <v>0.13297975498857917</v>
      </c>
      <c r="AQ278" s="1">
        <f t="shared" si="178"/>
        <v>2.9526453362213854</v>
      </c>
      <c r="AR278" s="1">
        <f t="shared" si="179"/>
        <v>10.553451103923999</v>
      </c>
      <c r="AS278" s="1">
        <f t="shared" si="162"/>
        <v>8.9742196013795432</v>
      </c>
      <c r="AT278" s="1">
        <f t="shared" si="162"/>
        <v>8.9434804350190138</v>
      </c>
      <c r="AU278" s="1">
        <f t="shared" si="162"/>
        <v>8.9918695746120783</v>
      </c>
      <c r="AV278" s="1">
        <f t="shared" si="162"/>
        <v>8.9151424625656439</v>
      </c>
      <c r="AW278" s="1">
        <f t="shared" si="162"/>
        <v>9.0355360316482489</v>
      </c>
      <c r="AX278" s="1">
        <f t="shared" si="162"/>
        <v>8.8429703239630815</v>
      </c>
      <c r="AY278" s="1">
        <f t="shared" si="162"/>
        <v>9.1435362189731588</v>
      </c>
      <c r="AZ278" s="1">
        <f t="shared" si="180"/>
        <v>8.6464663248238747</v>
      </c>
    </row>
    <row r="279" spans="1:52" x14ac:dyDescent="0.2">
      <c r="A279" s="22" t="s">
        <v>153</v>
      </c>
      <c r="B279" s="22" t="s">
        <v>52</v>
      </c>
      <c r="C279" s="24">
        <v>54299.434999999998</v>
      </c>
      <c r="D279" s="24" t="s">
        <v>38</v>
      </c>
      <c r="E279" s="1">
        <f t="shared" si="163"/>
        <v>33865.967219380393</v>
      </c>
      <c r="F279" s="45">
        <f t="shared" si="160"/>
        <v>33865.5</v>
      </c>
      <c r="G279" s="2">
        <f t="shared" si="155"/>
        <v>0.19109053999272874</v>
      </c>
      <c r="I279" s="1">
        <f t="shared" si="159"/>
        <v>0.19109053999272874</v>
      </c>
      <c r="M279" s="1">
        <f t="shared" si="164"/>
        <v>0.21303046993507632</v>
      </c>
      <c r="N279" s="37">
        <f t="shared" si="165"/>
        <v>39280.934999999998</v>
      </c>
      <c r="O279" s="1">
        <f t="shared" si="166"/>
        <v>4.8136052587512016E-4</v>
      </c>
      <c r="Q279" s="117"/>
      <c r="R279" s="117"/>
      <c r="S279" s="117">
        <v>0.1</v>
      </c>
      <c r="T279" s="151"/>
      <c r="U279" s="117"/>
      <c r="V279" s="117"/>
      <c r="W279" s="117"/>
      <c r="X279" s="117"/>
      <c r="Y279" s="117"/>
      <c r="AE279" s="1">
        <f t="shared" si="167"/>
        <v>33865.5</v>
      </c>
      <c r="AF279" s="1">
        <f t="shared" si="168"/>
        <v>0.21618891514002381</v>
      </c>
      <c r="AG279" s="1">
        <f t="shared" si="169"/>
        <v>0.18793209478778125</v>
      </c>
      <c r="AH279" s="1">
        <f t="shared" si="170"/>
        <v>-2.1939929942347586E-2</v>
      </c>
      <c r="AI279" s="1">
        <f t="shared" si="171"/>
        <v>-2.5098375147295071E-2</v>
      </c>
      <c r="AJ279" s="1">
        <f t="shared" si="172"/>
        <v>6.2992843503435891E-5</v>
      </c>
      <c r="AK279" s="1">
        <f t="shared" si="173"/>
        <v>-2.1939929942347586E-2</v>
      </c>
      <c r="AL279" s="15">
        <f t="shared" si="181"/>
        <v>6.2992843503435888E-4</v>
      </c>
      <c r="AM279" s="1">
        <f t="shared" si="174"/>
        <v>3.158445204947488E-3</v>
      </c>
      <c r="AN279" s="1">
        <f t="shared" si="175"/>
        <v>0.29514115293650367</v>
      </c>
      <c r="AO279" s="1">
        <f t="shared" si="176"/>
        <v>0.23191317428935837</v>
      </c>
      <c r="AP279" s="1">
        <f t="shared" si="177"/>
        <v>6.659676136276324E-2</v>
      </c>
      <c r="AQ279" s="1">
        <f t="shared" si="178"/>
        <v>3.0473898947981297</v>
      </c>
      <c r="AR279" s="1">
        <f t="shared" si="179"/>
        <v>21.215097946275055</v>
      </c>
      <c r="AS279" s="1">
        <f t="shared" si="162"/>
        <v>9.1977575876319442</v>
      </c>
      <c r="AT279" s="1">
        <f t="shared" si="162"/>
        <v>9.1684168247804294</v>
      </c>
      <c r="AU279" s="1">
        <f t="shared" si="162"/>
        <v>9.2110337115623651</v>
      </c>
      <c r="AV279" s="1">
        <f t="shared" si="162"/>
        <v>9.1489809257749553</v>
      </c>
      <c r="AW279" s="1">
        <f t="shared" si="162"/>
        <v>9.2390434022936834</v>
      </c>
      <c r="AX279" s="1">
        <f t="shared" si="162"/>
        <v>9.1076113366608809</v>
      </c>
      <c r="AY279" s="1">
        <f t="shared" si="162"/>
        <v>9.2982035375549881</v>
      </c>
      <c r="AZ279" s="1">
        <f t="shared" si="180"/>
        <v>9.0182359973359763</v>
      </c>
    </row>
    <row r="280" spans="1:52" x14ac:dyDescent="0.2">
      <c r="A280" s="22" t="s">
        <v>87</v>
      </c>
      <c r="B280" s="22" t="s">
        <v>54</v>
      </c>
      <c r="C280" s="24">
        <v>53469.788099999998</v>
      </c>
      <c r="D280" s="24" t="s">
        <v>38</v>
      </c>
      <c r="E280" s="1">
        <f t="shared" si="163"/>
        <v>31837.467480067975</v>
      </c>
      <c r="F280" s="45">
        <f t="shared" si="160"/>
        <v>31837</v>
      </c>
      <c r="G280" s="2">
        <f t="shared" si="155"/>
        <v>0.19119715999840992</v>
      </c>
      <c r="I280" s="1">
        <f t="shared" si="159"/>
        <v>0.19119715999840992</v>
      </c>
      <c r="M280" s="1">
        <f t="shared" si="164"/>
        <v>0.18946117937521867</v>
      </c>
      <c r="N280" s="37">
        <f t="shared" si="165"/>
        <v>38451.288099999998</v>
      </c>
      <c r="O280" s="1">
        <f t="shared" si="166"/>
        <v>3.0136287240954693E-6</v>
      </c>
      <c r="Q280" s="117"/>
      <c r="R280" s="117"/>
      <c r="S280" s="117">
        <v>0.1</v>
      </c>
      <c r="T280" s="151"/>
      <c r="U280" s="117"/>
      <c r="V280" s="117"/>
      <c r="W280" s="117"/>
      <c r="X280" s="117"/>
      <c r="Y280" s="117"/>
      <c r="AE280" s="1">
        <f t="shared" si="167"/>
        <v>31837</v>
      </c>
      <c r="AF280" s="1">
        <f t="shared" si="168"/>
        <v>0.19414369425339389</v>
      </c>
      <c r="AG280" s="1">
        <f t="shared" si="169"/>
        <v>0.18651464512023469</v>
      </c>
      <c r="AH280" s="1">
        <f t="shared" si="170"/>
        <v>1.7359806231912467E-3</v>
      </c>
      <c r="AI280" s="1">
        <f t="shared" si="171"/>
        <v>-2.946534254983979E-3</v>
      </c>
      <c r="AJ280" s="1">
        <f t="shared" si="172"/>
        <v>8.682064115793993E-7</v>
      </c>
      <c r="AK280" s="1">
        <f t="shared" si="173"/>
        <v>1.7359806231912467E-3</v>
      </c>
      <c r="AL280" s="15">
        <f t="shared" si="181"/>
        <v>8.6820641157939924E-6</v>
      </c>
      <c r="AM280" s="1">
        <f t="shared" si="174"/>
        <v>4.6825148781752318E-3</v>
      </c>
      <c r="AN280" s="1">
        <f t="shared" si="175"/>
        <v>0.30508142922800374</v>
      </c>
      <c r="AO280" s="1">
        <f t="shared" si="176"/>
        <v>0.32627089291315492</v>
      </c>
      <c r="AP280" s="1">
        <f t="shared" si="177"/>
        <v>0.13545959878833333</v>
      </c>
      <c r="AQ280" s="1">
        <f t="shared" si="178"/>
        <v>2.949078030272843</v>
      </c>
      <c r="AR280" s="1">
        <f t="shared" si="179"/>
        <v>10.35671559249486</v>
      </c>
      <c r="AS280" s="1">
        <f t="shared" si="162"/>
        <v>8.9659553547855442</v>
      </c>
      <c r="AT280" s="1">
        <f t="shared" si="162"/>
        <v>8.9356162123042768</v>
      </c>
      <c r="AU280" s="1">
        <f t="shared" si="162"/>
        <v>8.9835677568429304</v>
      </c>
      <c r="AV280" s="1">
        <f t="shared" si="162"/>
        <v>8.9072164999571921</v>
      </c>
      <c r="AW280" s="1">
        <f t="shared" si="162"/>
        <v>9.027487371237811</v>
      </c>
      <c r="AX280" s="1">
        <f t="shared" si="162"/>
        <v>8.8342544136844978</v>
      </c>
      <c r="AY280" s="1">
        <f t="shared" si="162"/>
        <v>9.1369530401864143</v>
      </c>
      <c r="AZ280" s="1">
        <f t="shared" si="180"/>
        <v>8.63327694644736</v>
      </c>
    </row>
    <row r="281" spans="1:52" x14ac:dyDescent="0.2">
      <c r="A281" s="22" t="s">
        <v>87</v>
      </c>
      <c r="B281" s="22" t="s">
        <v>54</v>
      </c>
      <c r="C281" s="24">
        <v>53539.727099999996</v>
      </c>
      <c r="D281" s="24" t="s">
        <v>38</v>
      </c>
      <c r="E281" s="1">
        <f t="shared" si="163"/>
        <v>32008.469436765179</v>
      </c>
      <c r="F281" s="45">
        <f t="shared" si="160"/>
        <v>32008</v>
      </c>
      <c r="G281" s="2">
        <f t="shared" si="155"/>
        <v>0.191997439993429</v>
      </c>
      <c r="I281" s="1">
        <f t="shared" si="159"/>
        <v>0.191997439993429</v>
      </c>
      <c r="M281" s="1">
        <f t="shared" si="164"/>
        <v>0.19139771787182744</v>
      </c>
      <c r="N281" s="37">
        <f t="shared" si="165"/>
        <v>38521.227099999996</v>
      </c>
      <c r="O281" s="1">
        <f t="shared" si="166"/>
        <v>3.5966662313827529E-7</v>
      </c>
      <c r="Q281" s="117"/>
      <c r="R281" s="117"/>
      <c r="S281" s="117">
        <v>0.1</v>
      </c>
      <c r="T281" s="151"/>
      <c r="U281" s="117"/>
      <c r="V281" s="117"/>
      <c r="W281" s="117"/>
      <c r="X281" s="117"/>
      <c r="Y281" s="117"/>
      <c r="AE281" s="1">
        <f t="shared" si="167"/>
        <v>32008</v>
      </c>
      <c r="AF281" s="1">
        <f t="shared" si="168"/>
        <v>0.19595570368146126</v>
      </c>
      <c r="AG281" s="1">
        <f t="shared" si="169"/>
        <v>0.18743945418379518</v>
      </c>
      <c r="AH281" s="1">
        <f t="shared" si="170"/>
        <v>5.9972212160155913E-4</v>
      </c>
      <c r="AI281" s="1">
        <f t="shared" si="171"/>
        <v>-3.9582636880322597E-3</v>
      </c>
      <c r="AJ281" s="1">
        <f t="shared" si="172"/>
        <v>1.5667851423994746E-6</v>
      </c>
      <c r="AK281" s="1">
        <f t="shared" si="173"/>
        <v>5.9972212160155913E-4</v>
      </c>
      <c r="AL281" s="15">
        <f t="shared" si="181"/>
        <v>1.5667851423994745E-5</v>
      </c>
      <c r="AM281" s="1">
        <f t="shared" si="174"/>
        <v>4.5579858096338154E-3</v>
      </c>
      <c r="AN281" s="1">
        <f t="shared" si="175"/>
        <v>0.30392272425334066</v>
      </c>
      <c r="AO281" s="1">
        <f t="shared" si="176"/>
        <v>0.31798696853791691</v>
      </c>
      <c r="AP281" s="1">
        <f t="shared" si="177"/>
        <v>0.12937368007751596</v>
      </c>
      <c r="AQ281" s="1">
        <f t="shared" si="178"/>
        <v>2.9578284228683143</v>
      </c>
      <c r="AR281" s="1">
        <f t="shared" si="179"/>
        <v>10.852866232587829</v>
      </c>
      <c r="AS281" s="1">
        <f t="shared" ref="AS281:AY290" si="182">$AZ281+$AG$7*SIN(AT281)</f>
        <v>8.9862499664134923</v>
      </c>
      <c r="AT281" s="1">
        <f t="shared" si="182"/>
        <v>8.9549698216273015</v>
      </c>
      <c r="AU281" s="1">
        <f t="shared" si="182"/>
        <v>9.0039305173802813</v>
      </c>
      <c r="AV281" s="1">
        <f t="shared" si="182"/>
        <v>8.9267570105773615</v>
      </c>
      <c r="AW281" s="1">
        <f t="shared" si="182"/>
        <v>9.0471835849550075</v>
      </c>
      <c r="AX281" s="1">
        <f t="shared" si="182"/>
        <v>8.8557898050490333</v>
      </c>
      <c r="AY281" s="1">
        <f t="shared" si="182"/>
        <v>9.1529954681652885</v>
      </c>
      <c r="AZ281" s="1">
        <f t="shared" si="180"/>
        <v>8.6657285105104371</v>
      </c>
    </row>
    <row r="282" spans="1:52" x14ac:dyDescent="0.2">
      <c r="A282" s="22" t="s">
        <v>153</v>
      </c>
      <c r="B282" s="22" t="s">
        <v>52</v>
      </c>
      <c r="C282" s="24">
        <v>54299.446000000004</v>
      </c>
      <c r="D282" s="24" t="s">
        <v>38</v>
      </c>
      <c r="E282" s="1">
        <f t="shared" si="163"/>
        <v>33865.994114553687</v>
      </c>
      <c r="F282" s="45">
        <f t="shared" si="160"/>
        <v>33865.5</v>
      </c>
      <c r="G282" s="2">
        <f t="shared" si="155"/>
        <v>0.20209053999860771</v>
      </c>
      <c r="I282" s="1">
        <f t="shared" si="159"/>
        <v>0.20209053999860771</v>
      </c>
      <c r="M282" s="1">
        <f t="shared" si="164"/>
        <v>0.21303046993507632</v>
      </c>
      <c r="N282" s="37">
        <f t="shared" si="165"/>
        <v>39280.946000000004</v>
      </c>
      <c r="O282" s="1">
        <f t="shared" si="166"/>
        <v>1.1968206701484213E-4</v>
      </c>
      <c r="Q282" s="117"/>
      <c r="R282" s="117"/>
      <c r="S282" s="117">
        <v>0.1</v>
      </c>
      <c r="T282" s="151"/>
      <c r="U282" s="117"/>
      <c r="V282" s="117"/>
      <c r="W282" s="117"/>
      <c r="X282" s="117"/>
      <c r="Y282" s="117"/>
      <c r="AE282" s="1">
        <f t="shared" si="167"/>
        <v>33865.5</v>
      </c>
      <c r="AF282" s="1">
        <f t="shared" si="168"/>
        <v>0.21618891514002381</v>
      </c>
      <c r="AG282" s="1">
        <f t="shared" si="169"/>
        <v>0.19893209479366022</v>
      </c>
      <c r="AH282" s="1">
        <f t="shared" si="170"/>
        <v>-1.0939929936468612E-2</v>
      </c>
      <c r="AI282" s="1">
        <f t="shared" si="171"/>
        <v>-1.4098375141416097E-2</v>
      </c>
      <c r="AJ282" s="1">
        <f t="shared" si="172"/>
        <v>1.9876418162809938E-5</v>
      </c>
      <c r="AK282" s="1">
        <f t="shared" si="173"/>
        <v>-1.0939929936468612E-2</v>
      </c>
      <c r="AL282" s="15">
        <f t="shared" si="181"/>
        <v>1.9876418162809937E-4</v>
      </c>
      <c r="AM282" s="1">
        <f t="shared" si="174"/>
        <v>3.158445204947488E-3</v>
      </c>
      <c r="AN282" s="1">
        <f t="shared" si="175"/>
        <v>0.29514115293650367</v>
      </c>
      <c r="AO282" s="1">
        <f t="shared" si="176"/>
        <v>0.23191317428935837</v>
      </c>
      <c r="AP282" s="1">
        <f t="shared" si="177"/>
        <v>6.659676136276324E-2</v>
      </c>
      <c r="AQ282" s="1">
        <f t="shared" si="178"/>
        <v>3.0473898947981297</v>
      </c>
      <c r="AR282" s="1">
        <f t="shared" si="179"/>
        <v>21.215097946275055</v>
      </c>
      <c r="AS282" s="1">
        <f t="shared" si="182"/>
        <v>9.1977575876319442</v>
      </c>
      <c r="AT282" s="1">
        <f t="shared" si="182"/>
        <v>9.1684168247804294</v>
      </c>
      <c r="AU282" s="1">
        <f t="shared" si="182"/>
        <v>9.2110337115623651</v>
      </c>
      <c r="AV282" s="1">
        <f t="shared" si="182"/>
        <v>9.1489809257749553</v>
      </c>
      <c r="AW282" s="1">
        <f t="shared" si="182"/>
        <v>9.2390434022936834</v>
      </c>
      <c r="AX282" s="1">
        <f t="shared" si="182"/>
        <v>9.1076113366608809</v>
      </c>
      <c r="AY282" s="1">
        <f t="shared" si="182"/>
        <v>9.2982035375549881</v>
      </c>
      <c r="AZ282" s="1">
        <f t="shared" si="180"/>
        <v>9.0182359973359763</v>
      </c>
    </row>
    <row r="283" spans="1:52" x14ac:dyDescent="0.2">
      <c r="A283" s="22" t="s">
        <v>149</v>
      </c>
      <c r="B283" s="22" t="s">
        <v>54</v>
      </c>
      <c r="C283" s="24">
        <v>53954.054900000003</v>
      </c>
      <c r="D283" s="24" t="s">
        <v>38</v>
      </c>
      <c r="E283" s="1">
        <f t="shared" si="163"/>
        <v>33021.507434363797</v>
      </c>
      <c r="F283" s="45">
        <f t="shared" si="160"/>
        <v>33021</v>
      </c>
      <c r="G283" s="2">
        <f t="shared" si="155"/>
        <v>0.20753827999578789</v>
      </c>
      <c r="I283" s="1">
        <f t="shared" si="159"/>
        <v>0.20753827999578789</v>
      </c>
      <c r="M283" s="1">
        <f t="shared" si="164"/>
        <v>0.20305974838542906</v>
      </c>
      <c r="N283" s="37">
        <f t="shared" si="165"/>
        <v>38935.554900000003</v>
      </c>
      <c r="O283" s="1">
        <f t="shared" si="166"/>
        <v>2.0057245384983229E-5</v>
      </c>
      <c r="Q283" s="117"/>
      <c r="R283" s="117"/>
      <c r="S283" s="117">
        <v>0.1</v>
      </c>
      <c r="T283" s="151"/>
      <c r="U283" s="117"/>
      <c r="V283" s="117"/>
      <c r="W283" s="117"/>
      <c r="X283" s="117"/>
      <c r="Y283" s="117"/>
      <c r="AE283" s="1">
        <f t="shared" si="167"/>
        <v>33021</v>
      </c>
      <c r="AF283" s="1">
        <f t="shared" si="168"/>
        <v>0.20686211068804292</v>
      </c>
      <c r="AG283" s="1">
        <f t="shared" si="169"/>
        <v>0.20373591769317403</v>
      </c>
      <c r="AH283" s="1">
        <f t="shared" si="170"/>
        <v>4.4785316103588269E-3</v>
      </c>
      <c r="AI283" s="1">
        <f t="shared" si="171"/>
        <v>6.7616930774497264E-4</v>
      </c>
      <c r="AJ283" s="1">
        <f t="shared" si="172"/>
        <v>4.5720493273631555E-8</v>
      </c>
      <c r="AK283" s="1">
        <f t="shared" si="173"/>
        <v>4.4785316103588269E-3</v>
      </c>
      <c r="AL283" s="15">
        <f t="shared" si="181"/>
        <v>4.5720493273631551E-7</v>
      </c>
      <c r="AM283" s="1">
        <f t="shared" si="174"/>
        <v>3.8023623026138542E-3</v>
      </c>
      <c r="AN283" s="1">
        <f t="shared" si="175"/>
        <v>0.29832321001174522</v>
      </c>
      <c r="AO283" s="1">
        <f t="shared" si="176"/>
        <v>0.27016947588306445</v>
      </c>
      <c r="AP283" s="1">
        <f t="shared" si="177"/>
        <v>9.4397061921803735E-2</v>
      </c>
      <c r="AQ283" s="1">
        <f t="shared" si="178"/>
        <v>3.0078648653114848</v>
      </c>
      <c r="AR283" s="1">
        <f t="shared" si="179"/>
        <v>14.933460103962021</v>
      </c>
      <c r="AS283" s="1">
        <f t="shared" si="182"/>
        <v>9.1036591576213297</v>
      </c>
      <c r="AT283" s="1">
        <f t="shared" si="182"/>
        <v>9.070387864790888</v>
      </c>
      <c r="AU283" s="1">
        <f t="shared" si="182"/>
        <v>9.1200591624867915</v>
      </c>
      <c r="AV283" s="1">
        <f t="shared" si="182"/>
        <v>9.0455726620211117</v>
      </c>
      <c r="AW283" s="1">
        <f t="shared" si="182"/>
        <v>9.1565998429894933</v>
      </c>
      <c r="AX283" s="1">
        <f t="shared" si="182"/>
        <v>8.98935534623355</v>
      </c>
      <c r="AY283" s="1">
        <f t="shared" si="182"/>
        <v>9.2381241196109674</v>
      </c>
      <c r="AZ283" s="1">
        <f t="shared" si="180"/>
        <v>8.8579708169191971</v>
      </c>
    </row>
    <row r="284" spans="1:52" x14ac:dyDescent="0.2">
      <c r="A284" s="22" t="s">
        <v>151</v>
      </c>
      <c r="B284" s="22" t="s">
        <v>54</v>
      </c>
      <c r="C284" s="24">
        <v>54023.586199999998</v>
      </c>
      <c r="D284" s="24" t="s">
        <v>38</v>
      </c>
      <c r="E284" s="1">
        <f t="shared" si="163"/>
        <v>33191.512558138798</v>
      </c>
      <c r="F284" s="45">
        <f t="shared" si="160"/>
        <v>33191</v>
      </c>
      <c r="G284" s="2">
        <f t="shared" si="155"/>
        <v>0.20963387999654515</v>
      </c>
      <c r="I284" s="1">
        <f t="shared" si="159"/>
        <v>0.20963387999654515</v>
      </c>
      <c r="M284" s="1">
        <f t="shared" si="164"/>
        <v>0.20504871344247255</v>
      </c>
      <c r="N284" s="37">
        <f t="shared" si="165"/>
        <v>39005.086199999998</v>
      </c>
      <c r="O284" s="1">
        <f t="shared" si="166"/>
        <v>2.1023752328585956E-5</v>
      </c>
      <c r="Q284" s="117"/>
      <c r="R284" s="117"/>
      <c r="S284" s="117">
        <v>0.1</v>
      </c>
      <c r="T284" s="151"/>
      <c r="U284" s="117"/>
      <c r="V284" s="117"/>
      <c r="W284" s="117"/>
      <c r="X284" s="117"/>
      <c r="Y284" s="117"/>
      <c r="AE284" s="1">
        <f t="shared" si="167"/>
        <v>33191</v>
      </c>
      <c r="AF284" s="1">
        <f t="shared" si="168"/>
        <v>0.20872213109436152</v>
      </c>
      <c r="AG284" s="1">
        <f t="shared" si="169"/>
        <v>0.20596046234465618</v>
      </c>
      <c r="AH284" s="1">
        <f t="shared" si="170"/>
        <v>4.585166554072595E-3</v>
      </c>
      <c r="AI284" s="1">
        <f t="shared" si="171"/>
        <v>9.1174890218362337E-4</v>
      </c>
      <c r="AJ284" s="1">
        <f t="shared" si="172"/>
        <v>8.3128606063304241E-8</v>
      </c>
      <c r="AK284" s="1">
        <f t="shared" si="173"/>
        <v>4.585166554072595E-3</v>
      </c>
      <c r="AL284" s="15">
        <f t="shared" si="181"/>
        <v>8.3128606063304238E-7</v>
      </c>
      <c r="AM284" s="1">
        <f t="shared" si="174"/>
        <v>3.6734176518889825E-3</v>
      </c>
      <c r="AN284" s="1">
        <f t="shared" si="175"/>
        <v>0.29758098201720329</v>
      </c>
      <c r="AO284" s="1">
        <f t="shared" si="176"/>
        <v>0.26235496873422615</v>
      </c>
      <c r="AP284" s="1">
        <f t="shared" si="177"/>
        <v>8.870538926003152E-2</v>
      </c>
      <c r="AQ284" s="1">
        <f t="shared" si="178"/>
        <v>3.015972063488237</v>
      </c>
      <c r="AR284" s="1">
        <f t="shared" si="179"/>
        <v>15.900014620312705</v>
      </c>
      <c r="AS284" s="1">
        <f t="shared" si="182"/>
        <v>9.1228753255555084</v>
      </c>
      <c r="AT284" s="1">
        <f t="shared" si="182"/>
        <v>9.0899651770187564</v>
      </c>
      <c r="AU284" s="1">
        <f t="shared" si="182"/>
        <v>9.1387863110447718</v>
      </c>
      <c r="AV284" s="1">
        <f t="shared" si="182"/>
        <v>9.0660691041438586</v>
      </c>
      <c r="AW284" s="1">
        <f t="shared" si="182"/>
        <v>9.1737938578013694</v>
      </c>
      <c r="AX284" s="1">
        <f t="shared" si="182"/>
        <v>9.0127030718542098</v>
      </c>
      <c r="AY284" s="1">
        <f t="shared" si="182"/>
        <v>9.2509220785411035</v>
      </c>
      <c r="AZ284" s="1">
        <f t="shared" si="180"/>
        <v>8.8902326057538357</v>
      </c>
    </row>
    <row r="285" spans="1:52" x14ac:dyDescent="0.2">
      <c r="A285" s="22" t="s">
        <v>151</v>
      </c>
      <c r="B285" s="22" t="s">
        <v>54</v>
      </c>
      <c r="C285" s="24">
        <v>54249.767599999999</v>
      </c>
      <c r="D285" s="24" t="s">
        <v>38</v>
      </c>
      <c r="E285" s="1">
        <f t="shared" si="163"/>
        <v>33744.529644006674</v>
      </c>
      <c r="F285" s="45">
        <f t="shared" si="160"/>
        <v>33744</v>
      </c>
      <c r="G285" s="2">
        <f t="shared" si="155"/>
        <v>0.21662191999348579</v>
      </c>
      <c r="I285" s="1">
        <f t="shared" si="159"/>
        <v>0.21662191999348579</v>
      </c>
      <c r="M285" s="1">
        <f t="shared" si="164"/>
        <v>0.21158204379405718</v>
      </c>
      <c r="N285" s="37">
        <f t="shared" si="165"/>
        <v>39231.267599999999</v>
      </c>
      <c r="O285" s="1">
        <f t="shared" si="166"/>
        <v>2.5400352105566984E-5</v>
      </c>
      <c r="Q285" s="117"/>
      <c r="R285" s="117"/>
      <c r="S285" s="117">
        <v>0.1</v>
      </c>
      <c r="T285" s="151"/>
      <c r="U285" s="117"/>
      <c r="V285" s="117"/>
      <c r="W285" s="117"/>
      <c r="X285" s="117"/>
      <c r="Y285" s="117"/>
      <c r="AE285" s="1">
        <f t="shared" si="167"/>
        <v>33744</v>
      </c>
      <c r="AF285" s="1">
        <f t="shared" si="168"/>
        <v>0.214833560085157</v>
      </c>
      <c r="AG285" s="1">
        <f t="shared" si="169"/>
        <v>0.21337040370238597</v>
      </c>
      <c r="AH285" s="1">
        <f t="shared" si="170"/>
        <v>5.0398761994286112E-3</v>
      </c>
      <c r="AI285" s="1">
        <f t="shared" si="171"/>
        <v>1.7883599083287904E-3</v>
      </c>
      <c r="AJ285" s="1">
        <f t="shared" si="172"/>
        <v>3.1982311617177599E-7</v>
      </c>
      <c r="AK285" s="1">
        <f t="shared" si="173"/>
        <v>5.0398761994286112E-3</v>
      </c>
      <c r="AL285" s="15">
        <f t="shared" si="181"/>
        <v>3.1982311617177596E-6</v>
      </c>
      <c r="AM285" s="1">
        <f t="shared" si="174"/>
        <v>3.2515162910998229E-3</v>
      </c>
      <c r="AN285" s="1">
        <f t="shared" si="175"/>
        <v>0.295523427196692</v>
      </c>
      <c r="AO285" s="1">
        <f t="shared" si="176"/>
        <v>0.23733317541797072</v>
      </c>
      <c r="AP285" s="1">
        <f t="shared" si="177"/>
        <v>7.0525749049519276E-2</v>
      </c>
      <c r="AQ285" s="1">
        <f t="shared" si="178"/>
        <v>3.0418142490679148</v>
      </c>
      <c r="AR285" s="1">
        <f t="shared" si="179"/>
        <v>20.027785028752849</v>
      </c>
      <c r="AS285" s="1">
        <f t="shared" si="182"/>
        <v>9.1844247191504405</v>
      </c>
      <c r="AT285" s="1">
        <f t="shared" si="182"/>
        <v>9.1541900941641714</v>
      </c>
      <c r="AU285" s="1">
        <f t="shared" si="182"/>
        <v>9.1982520361277871</v>
      </c>
      <c r="AV285" s="1">
        <f t="shared" si="182"/>
        <v>9.1338637690937041</v>
      </c>
      <c r="AW285" s="1">
        <f t="shared" si="182"/>
        <v>9.2276191448935343</v>
      </c>
      <c r="AX285" s="1">
        <f t="shared" si="182"/>
        <v>9.0902670705082187</v>
      </c>
      <c r="AY285" s="1">
        <f t="shared" si="182"/>
        <v>9.2900643233082469</v>
      </c>
      <c r="AZ285" s="1">
        <f t="shared" si="180"/>
        <v>8.9951783070806322</v>
      </c>
    </row>
    <row r="286" spans="1:52" x14ac:dyDescent="0.2">
      <c r="A286" s="22" t="s">
        <v>151</v>
      </c>
      <c r="B286" s="22" t="s">
        <v>54</v>
      </c>
      <c r="C286" s="24">
        <v>54233.816800000001</v>
      </c>
      <c r="D286" s="24" t="s">
        <v>38</v>
      </c>
      <c r="E286" s="1">
        <f t="shared" si="163"/>
        <v>33705.529686745554</v>
      </c>
      <c r="F286" s="45">
        <f t="shared" si="160"/>
        <v>33705</v>
      </c>
      <c r="G286" s="2">
        <f t="shared" si="155"/>
        <v>0.21663939999416471</v>
      </c>
      <c r="I286" s="1">
        <f t="shared" si="159"/>
        <v>0.21663939999416471</v>
      </c>
      <c r="M286" s="1">
        <f t="shared" si="164"/>
        <v>0.21111810858805688</v>
      </c>
      <c r="N286" s="37">
        <f t="shared" si="165"/>
        <v>39215.316800000001</v>
      </c>
      <c r="O286" s="1">
        <f t="shared" si="166"/>
        <v>3.0484658791160128E-5</v>
      </c>
      <c r="Q286" s="117"/>
      <c r="R286" s="117"/>
      <c r="S286" s="117">
        <v>0.1</v>
      </c>
      <c r="T286" s="151"/>
      <c r="U286" s="117"/>
      <c r="V286" s="117"/>
      <c r="W286" s="117"/>
      <c r="X286" s="117"/>
      <c r="Y286" s="117"/>
      <c r="AE286" s="1">
        <f t="shared" si="167"/>
        <v>33705</v>
      </c>
      <c r="AF286" s="1">
        <f t="shared" si="168"/>
        <v>0.21439947585010932</v>
      </c>
      <c r="AG286" s="1">
        <f t="shared" si="169"/>
        <v>0.21335803273211226</v>
      </c>
      <c r="AH286" s="1">
        <f t="shared" si="170"/>
        <v>5.5212914061078255E-3</v>
      </c>
      <c r="AI286" s="1">
        <f t="shared" si="171"/>
        <v>2.239924144055383E-3</v>
      </c>
      <c r="AJ286" s="1">
        <f t="shared" si="172"/>
        <v>5.0172601711222407E-7</v>
      </c>
      <c r="AK286" s="1">
        <f t="shared" si="173"/>
        <v>5.5212914061078255E-3</v>
      </c>
      <c r="AL286" s="15">
        <f t="shared" si="181"/>
        <v>5.0172601711222403E-6</v>
      </c>
      <c r="AM286" s="1">
        <f t="shared" si="174"/>
        <v>3.2813672620524478E-3</v>
      </c>
      <c r="AN286" s="1">
        <f t="shared" si="175"/>
        <v>0.29565131216799989</v>
      </c>
      <c r="AO286" s="1">
        <f t="shared" si="176"/>
        <v>0.23907862131775859</v>
      </c>
      <c r="AP286" s="1">
        <f t="shared" si="177"/>
        <v>7.1791704653322408E-2</v>
      </c>
      <c r="AQ286" s="1">
        <f t="shared" si="178"/>
        <v>3.0400170705271283</v>
      </c>
      <c r="AR286" s="1">
        <f t="shared" si="179"/>
        <v>19.672839122630723</v>
      </c>
      <c r="AS286" s="1">
        <f t="shared" si="182"/>
        <v>9.1801309148338621</v>
      </c>
      <c r="AT286" s="1">
        <f t="shared" si="182"/>
        <v>9.1496324298168012</v>
      </c>
      <c r="AU286" s="1">
        <f t="shared" si="182"/>
        <v>9.1941284143967845</v>
      </c>
      <c r="AV286" s="1">
        <f t="shared" si="182"/>
        <v>9.1290277901724508</v>
      </c>
      <c r="AW286" s="1">
        <f t="shared" si="182"/>
        <v>9.2239229403754415</v>
      </c>
      <c r="AX286" s="1">
        <f t="shared" si="182"/>
        <v>9.0847215027554071</v>
      </c>
      <c r="AY286" s="1">
        <f t="shared" si="182"/>
        <v>9.287418877182759</v>
      </c>
      <c r="AZ286" s="1">
        <f t="shared" si="180"/>
        <v>8.9877770731715092</v>
      </c>
    </row>
    <row r="287" spans="1:52" x14ac:dyDescent="0.2">
      <c r="A287" s="22" t="s">
        <v>151</v>
      </c>
      <c r="B287" s="22" t="s">
        <v>54</v>
      </c>
      <c r="C287" s="24">
        <v>54310.7091</v>
      </c>
      <c r="D287" s="24" t="s">
        <v>38</v>
      </c>
      <c r="E287" s="1">
        <f t="shared" si="163"/>
        <v>33893.532571472941</v>
      </c>
      <c r="F287" s="45">
        <f t="shared" si="160"/>
        <v>33893</v>
      </c>
      <c r="G287" s="2">
        <f t="shared" si="155"/>
        <v>0.21781923999515129</v>
      </c>
      <c r="I287" s="1">
        <f t="shared" si="159"/>
        <v>0.21781923999515129</v>
      </c>
      <c r="M287" s="1">
        <f t="shared" si="164"/>
        <v>0.21335895218630727</v>
      </c>
      <c r="N287" s="37">
        <f t="shared" si="165"/>
        <v>39292.2091</v>
      </c>
      <c r="O287" s="1">
        <f t="shared" si="166"/>
        <v>1.9894167337722651E-5</v>
      </c>
      <c r="Q287" s="117"/>
      <c r="R287" s="117"/>
      <c r="S287" s="117">
        <v>0.1</v>
      </c>
      <c r="T287" s="151"/>
      <c r="U287" s="117"/>
      <c r="V287" s="117"/>
      <c r="W287" s="117"/>
      <c r="X287" s="117"/>
      <c r="Y287" s="117"/>
      <c r="AE287" s="1">
        <f t="shared" si="167"/>
        <v>33893</v>
      </c>
      <c r="AF287" s="1">
        <f t="shared" si="168"/>
        <v>0.21649631732998081</v>
      </c>
      <c r="AG287" s="1">
        <f t="shared" si="169"/>
        <v>0.21468187485147774</v>
      </c>
      <c r="AH287" s="1">
        <f t="shared" si="170"/>
        <v>4.4602878088440268E-3</v>
      </c>
      <c r="AI287" s="1">
        <f t="shared" si="171"/>
        <v>1.3229226651704784E-3</v>
      </c>
      <c r="AJ287" s="1">
        <f t="shared" si="172"/>
        <v>1.7501243780217618E-7</v>
      </c>
      <c r="AK287" s="1">
        <f t="shared" si="173"/>
        <v>4.4602878088440268E-3</v>
      </c>
      <c r="AL287" s="15">
        <f t="shared" si="181"/>
        <v>1.7501243780217617E-6</v>
      </c>
      <c r="AM287" s="1">
        <f t="shared" si="174"/>
        <v>3.1373651436735453E-3</v>
      </c>
      <c r="AN287" s="1">
        <f t="shared" si="175"/>
        <v>0.29505798580881415</v>
      </c>
      <c r="AO287" s="1">
        <f t="shared" si="176"/>
        <v>0.23069008576330252</v>
      </c>
      <c r="AP287" s="1">
        <f t="shared" si="177"/>
        <v>6.5710574002698516E-2</v>
      </c>
      <c r="AQ287" s="1">
        <f t="shared" si="178"/>
        <v>3.0486470755357802</v>
      </c>
      <c r="AR287" s="1">
        <f t="shared" si="179"/>
        <v>21.502475115883115</v>
      </c>
      <c r="AS287" s="1">
        <f t="shared" si="182"/>
        <v>9.2007661976239437</v>
      </c>
      <c r="AT287" s="1">
        <f t="shared" si="182"/>
        <v>9.1716427085719925</v>
      </c>
      <c r="AU287" s="1">
        <f t="shared" si="182"/>
        <v>9.2139132522006406</v>
      </c>
      <c r="AV287" s="1">
        <f t="shared" si="182"/>
        <v>9.1524131105528177</v>
      </c>
      <c r="AW287" s="1">
        <f t="shared" si="182"/>
        <v>9.2416104491889897</v>
      </c>
      <c r="AX287" s="1">
        <f t="shared" si="182"/>
        <v>9.1115508699988741</v>
      </c>
      <c r="AY287" s="1">
        <f t="shared" si="182"/>
        <v>9.3000248045886167</v>
      </c>
      <c r="AZ287" s="1">
        <f t="shared" si="180"/>
        <v>9.0234548161180506</v>
      </c>
    </row>
    <row r="288" spans="1:52" x14ac:dyDescent="0.2">
      <c r="A288" s="22" t="s">
        <v>155</v>
      </c>
      <c r="B288" s="22" t="s">
        <v>52</v>
      </c>
      <c r="C288" s="24">
        <v>54324.001600000003</v>
      </c>
      <c r="D288" s="24" t="s">
        <v>38</v>
      </c>
      <c r="E288" s="1">
        <f t="shared" si="163"/>
        <v>33926.032943359845</v>
      </c>
      <c r="F288" s="45">
        <f>ROUND(2*E288,0)/2-0.5</f>
        <v>33925.5</v>
      </c>
      <c r="G288" s="2">
        <f t="shared" si="155"/>
        <v>0.21797133999643847</v>
      </c>
      <c r="I288" s="1">
        <f t="shared" si="159"/>
        <v>0.21797133999643847</v>
      </c>
      <c r="M288" s="1">
        <f t="shared" si="164"/>
        <v>0.21374746742510525</v>
      </c>
      <c r="N288" s="37">
        <f t="shared" si="165"/>
        <v>39305.501600000003</v>
      </c>
      <c r="O288" s="1">
        <f t="shared" si="166"/>
        <v>1.784109949886111E-5</v>
      </c>
      <c r="Q288" s="117"/>
      <c r="R288" s="117"/>
      <c r="S288" s="117">
        <v>0.1</v>
      </c>
      <c r="T288" s="151"/>
      <c r="U288" s="117"/>
      <c r="V288" s="117"/>
      <c r="W288" s="117"/>
      <c r="X288" s="117"/>
      <c r="Y288" s="117"/>
      <c r="AE288" s="1">
        <f t="shared" si="167"/>
        <v>33925.5</v>
      </c>
      <c r="AF288" s="1">
        <f t="shared" si="168"/>
        <v>0.21685991321286438</v>
      </c>
      <c r="AG288" s="1">
        <f t="shared" si="169"/>
        <v>0.21485889420867935</v>
      </c>
      <c r="AH288" s="1">
        <f t="shared" si="170"/>
        <v>4.2238725713332204E-3</v>
      </c>
      <c r="AI288" s="1">
        <f t="shared" si="171"/>
        <v>1.1114267835740932E-3</v>
      </c>
      <c r="AJ288" s="1">
        <f t="shared" si="172"/>
        <v>1.2352694952458542E-7</v>
      </c>
      <c r="AK288" s="1">
        <f t="shared" si="173"/>
        <v>4.2238725713332204E-3</v>
      </c>
      <c r="AL288" s="15">
        <f t="shared" si="181"/>
        <v>1.2352694952458541E-6</v>
      </c>
      <c r="AM288" s="1">
        <f t="shared" si="174"/>
        <v>3.1124457877591172E-3</v>
      </c>
      <c r="AN288" s="1">
        <f t="shared" si="175"/>
        <v>0.29496127868838418</v>
      </c>
      <c r="AO288" s="1">
        <f t="shared" si="176"/>
        <v>0.22924632799392769</v>
      </c>
      <c r="AP288" s="1">
        <f t="shared" si="177"/>
        <v>6.4664707213224148E-2</v>
      </c>
      <c r="AQ288" s="1">
        <f t="shared" si="178"/>
        <v>3.0501305945248349</v>
      </c>
      <c r="AR288" s="1">
        <f t="shared" si="179"/>
        <v>21.851744952691611</v>
      </c>
      <c r="AS288" s="1">
        <f t="shared" si="182"/>
        <v>9.2043175496140233</v>
      </c>
      <c r="AT288" s="1">
        <f t="shared" si="182"/>
        <v>9.1754578872740247</v>
      </c>
      <c r="AU288" s="1">
        <f t="shared" si="182"/>
        <v>9.21731006197877</v>
      </c>
      <c r="AV288" s="1">
        <f t="shared" si="182"/>
        <v>9.1564742995978392</v>
      </c>
      <c r="AW288" s="1">
        <f t="shared" si="182"/>
        <v>9.2446355240637761</v>
      </c>
      <c r="AX288" s="1">
        <f t="shared" si="182"/>
        <v>9.1162131247573726</v>
      </c>
      <c r="AY288" s="1">
        <f t="shared" si="182"/>
        <v>9.3021675067945324</v>
      </c>
      <c r="AZ288" s="1">
        <f t="shared" si="180"/>
        <v>9.0296225110423194</v>
      </c>
    </row>
    <row r="289" spans="1:52" x14ac:dyDescent="0.2">
      <c r="A289" s="22" t="s">
        <v>163</v>
      </c>
      <c r="B289" s="22" t="s">
        <v>54</v>
      </c>
      <c r="C289" s="24">
        <v>55752.047100000003</v>
      </c>
      <c r="D289" s="24" t="s">
        <v>38</v>
      </c>
      <c r="E289" s="1">
        <f t="shared" si="163"/>
        <v>37417.62668580169</v>
      </c>
      <c r="F289" s="45">
        <f>ROUND(2*E289,0)/2-0.5</f>
        <v>37417</v>
      </c>
      <c r="G289" s="2">
        <f t="shared" si="155"/>
        <v>0.25631155999872135</v>
      </c>
      <c r="I289" s="1">
        <f t="shared" si="159"/>
        <v>0.25631155999872135</v>
      </c>
      <c r="M289" s="1">
        <f t="shared" si="164"/>
        <v>0.25743530977652962</v>
      </c>
      <c r="N289" s="37">
        <f t="shared" si="165"/>
        <v>40733.547100000003</v>
      </c>
      <c r="O289" s="1">
        <f t="shared" si="166"/>
        <v>1.262813563124135E-6</v>
      </c>
      <c r="Q289" s="117"/>
      <c r="R289" s="117"/>
      <c r="S289" s="117">
        <v>0.1</v>
      </c>
      <c r="T289" s="151"/>
      <c r="U289" s="117"/>
      <c r="V289" s="117"/>
      <c r="W289" s="117"/>
      <c r="X289" s="117"/>
      <c r="Y289" s="117"/>
      <c r="AE289" s="1">
        <f t="shared" si="167"/>
        <v>37417</v>
      </c>
      <c r="AF289" s="1">
        <f t="shared" si="168"/>
        <v>0.25781036019619452</v>
      </c>
      <c r="AG289" s="1">
        <f t="shared" si="169"/>
        <v>0.25593650957905645</v>
      </c>
      <c r="AH289" s="1">
        <f t="shared" si="170"/>
        <v>-1.1237497778082695E-3</v>
      </c>
      <c r="AI289" s="1">
        <f t="shared" si="171"/>
        <v>-1.4988001974731713E-3</v>
      </c>
      <c r="AJ289" s="1">
        <f t="shared" si="172"/>
        <v>2.2464020319456172E-7</v>
      </c>
      <c r="AK289" s="1">
        <f t="shared" si="173"/>
        <v>-1.1237497778082695E-3</v>
      </c>
      <c r="AL289" s="15">
        <f t="shared" si="181"/>
        <v>2.2464020319456171E-6</v>
      </c>
      <c r="AM289" s="1">
        <f t="shared" si="174"/>
        <v>3.7505041966488139E-4</v>
      </c>
      <c r="AN289" s="1">
        <f t="shared" si="175"/>
        <v>0.29332932426536207</v>
      </c>
      <c r="AO289" s="1">
        <f t="shared" si="176"/>
        <v>7.8518243297079238E-2</v>
      </c>
      <c r="AP289" s="1">
        <f t="shared" si="177"/>
        <v>-4.3332193164441112E-2</v>
      </c>
      <c r="AQ289" s="1">
        <f t="shared" si="178"/>
        <v>-3.0803505400521445</v>
      </c>
      <c r="AR289" s="1">
        <f t="shared" si="179"/>
        <v>-32.647058470323699</v>
      </c>
      <c r="AS289" s="1">
        <f t="shared" si="182"/>
        <v>9.5726697597352182</v>
      </c>
      <c r="AT289" s="1">
        <f t="shared" si="182"/>
        <v>9.5944515144899025</v>
      </c>
      <c r="AU289" s="1">
        <f t="shared" si="182"/>
        <v>9.5633160119740968</v>
      </c>
      <c r="AV289" s="1">
        <f t="shared" si="182"/>
        <v>9.6078713725219309</v>
      </c>
      <c r="AW289" s="1">
        <f t="shared" si="182"/>
        <v>9.5442022983038743</v>
      </c>
      <c r="AX289" s="1">
        <f t="shared" si="182"/>
        <v>9.6354007779445698</v>
      </c>
      <c r="AY289" s="1">
        <f t="shared" si="182"/>
        <v>9.5051215827650868</v>
      </c>
      <c r="AZ289" s="1">
        <f t="shared" si="180"/>
        <v>9.69222272113727</v>
      </c>
    </row>
    <row r="290" spans="1:52" x14ac:dyDescent="0.2">
      <c r="A290" s="39" t="s">
        <v>58</v>
      </c>
      <c r="B290" s="40"/>
      <c r="C290" s="41">
        <v>39313.449399999998</v>
      </c>
      <c r="D290" s="41"/>
      <c r="E290" s="1">
        <f t="shared" si="163"/>
        <v>-2775.0036357384365</v>
      </c>
      <c r="F290" s="1">
        <f t="shared" ref="F290:F321" si="183">ROUND(2*E290,0)/2</f>
        <v>-2775</v>
      </c>
      <c r="G290" s="2">
        <f>+C290-(C$7+F290*C$8)+T290*J$9</f>
        <v>-1.4870000086375512E-3</v>
      </c>
      <c r="J290" s="1">
        <f t="shared" ref="J290:J321" si="184">+G290</f>
        <v>-1.4870000086375512E-3</v>
      </c>
      <c r="M290" s="1">
        <f t="shared" si="164"/>
        <v>-1.1774905947463022E-2</v>
      </c>
      <c r="N290" s="37">
        <f t="shared" si="165"/>
        <v>24294.949399999998</v>
      </c>
      <c r="O290" s="1">
        <f t="shared" si="166"/>
        <v>1.0584100860612038E-4</v>
      </c>
      <c r="S290" s="15">
        <v>1</v>
      </c>
      <c r="T290" s="152"/>
      <c r="AE290" s="1">
        <f t="shared" si="167"/>
        <v>-2775</v>
      </c>
      <c r="AF290" s="1">
        <f t="shared" si="168"/>
        <v>-6.0592514963351335E-3</v>
      </c>
      <c r="AG290" s="1">
        <f t="shared" si="169"/>
        <v>-7.2026544597654394E-3</v>
      </c>
      <c r="AH290" s="1">
        <f t="shared" si="170"/>
        <v>1.028790593882547E-2</v>
      </c>
      <c r="AI290" s="1">
        <f t="shared" si="171"/>
        <v>4.5722514876975822E-3</v>
      </c>
      <c r="AJ290" s="1">
        <f t="shared" si="172"/>
        <v>2.0905483666752754E-5</v>
      </c>
      <c r="AK290" s="1">
        <f t="shared" si="173"/>
        <v>1.028790593882547E-2</v>
      </c>
      <c r="AL290" s="15">
        <f t="shared" si="181"/>
        <v>2.0905483666752754E-5</v>
      </c>
      <c r="AM290" s="1">
        <f t="shared" si="174"/>
        <v>5.7156544511278882E-3</v>
      </c>
      <c r="AN290" s="1">
        <f t="shared" si="175"/>
        <v>0.31830839120086996</v>
      </c>
      <c r="AO290" s="1">
        <f t="shared" si="176"/>
        <v>0.40162876874685943</v>
      </c>
      <c r="AP290" s="1">
        <f t="shared" si="177"/>
        <v>0.1912006103560972</v>
      </c>
      <c r="AQ290" s="1">
        <f t="shared" si="178"/>
        <v>2.8681392449576513</v>
      </c>
      <c r="AR290" s="1">
        <f t="shared" si="179"/>
        <v>7.2682277235578212</v>
      </c>
      <c r="AS290" s="1">
        <f t="shared" si="182"/>
        <v>2.4991360056684497</v>
      </c>
      <c r="AT290" s="1">
        <f t="shared" si="182"/>
        <v>2.481103066179577</v>
      </c>
      <c r="AU290" s="1">
        <f t="shared" si="182"/>
        <v>2.5129675811720404</v>
      </c>
      <c r="AV290" s="1">
        <f t="shared" si="182"/>
        <v>2.4561190239093111</v>
      </c>
      <c r="AW290" s="1">
        <f t="shared" si="182"/>
        <v>2.5559381572264814</v>
      </c>
      <c r="AX290" s="1">
        <f t="shared" si="182"/>
        <v>2.3749336698621955</v>
      </c>
      <c r="AY290" s="1">
        <f t="shared" si="182"/>
        <v>2.6881353834254185</v>
      </c>
      <c r="AZ290" s="1">
        <f t="shared" si="180"/>
        <v>2.0647767397149002</v>
      </c>
    </row>
    <row r="291" spans="1:52" x14ac:dyDescent="0.2">
      <c r="A291" s="34" t="s">
        <v>51</v>
      </c>
      <c r="B291" s="35" t="s">
        <v>54</v>
      </c>
      <c r="C291" s="36">
        <v>36734.734700000001</v>
      </c>
      <c r="D291" s="36" t="s">
        <v>55</v>
      </c>
      <c r="E291" s="1">
        <f t="shared" si="163"/>
        <v>-9080.0016978189433</v>
      </c>
      <c r="F291" s="1">
        <f t="shared" si="183"/>
        <v>-9080</v>
      </c>
      <c r="G291" s="2">
        <f t="shared" ref="G291:G354" si="185">+C291-(C$7+F291*C$8)+T291*J$9</f>
        <v>-6.9440000515896827E-4</v>
      </c>
      <c r="J291" s="1">
        <f t="shared" si="184"/>
        <v>-6.9440000515896827E-4</v>
      </c>
      <c r="M291" s="1">
        <f t="shared" si="164"/>
        <v>-7.5600385418000786E-3</v>
      </c>
      <c r="N291" s="37">
        <f t="shared" si="165"/>
        <v>21716.234700000001</v>
      </c>
      <c r="O291" s="1">
        <f t="shared" si="166"/>
        <v>4.7136992515811485E-5</v>
      </c>
      <c r="S291" s="15">
        <v>1</v>
      </c>
      <c r="T291" s="152"/>
      <c r="AE291" s="1">
        <f t="shared" si="167"/>
        <v>-9080</v>
      </c>
      <c r="AF291" s="1">
        <f t="shared" si="168"/>
        <v>-1.8921161359295585E-5</v>
      </c>
      <c r="AG291" s="1">
        <f t="shared" si="169"/>
        <v>-8.2355173855997513E-3</v>
      </c>
      <c r="AH291" s="1">
        <f t="shared" si="170"/>
        <v>6.8656385366411103E-3</v>
      </c>
      <c r="AI291" s="1">
        <f t="shared" si="171"/>
        <v>-6.7547884379967268E-4</v>
      </c>
      <c r="AJ291" s="1">
        <f t="shared" si="172"/>
        <v>4.5627166842094262E-7</v>
      </c>
      <c r="AK291" s="1">
        <f t="shared" si="173"/>
        <v>6.8656385366411103E-3</v>
      </c>
      <c r="AL291" s="15">
        <f t="shared" si="181"/>
        <v>4.5627166842094262E-7</v>
      </c>
      <c r="AM291" s="1">
        <f t="shared" si="174"/>
        <v>7.541117380440783E-3</v>
      </c>
      <c r="AN291" s="1">
        <f t="shared" si="175"/>
        <v>0.496827073179401</v>
      </c>
      <c r="AO291" s="1">
        <f t="shared" si="176"/>
        <v>0.79569085690555719</v>
      </c>
      <c r="AP291" s="1">
        <f t="shared" si="177"/>
        <v>0.49807442076710018</v>
      </c>
      <c r="AQ291" s="1">
        <f t="shared" si="178"/>
        <v>2.3612866005468138</v>
      </c>
      <c r="AR291" s="1">
        <f t="shared" si="179"/>
        <v>2.4317066777038456</v>
      </c>
      <c r="AS291" s="1">
        <f t="shared" ref="AS291:AY300" si="186">$AZ291+$AG$7*SIN(AT291)</f>
        <v>1.5762314353114428</v>
      </c>
      <c r="AT291" s="1">
        <f t="shared" si="186"/>
        <v>1.5762314353111444</v>
      </c>
      <c r="AU291" s="1">
        <f t="shared" si="186"/>
        <v>1.5762314353886802</v>
      </c>
      <c r="AV291" s="1">
        <f t="shared" si="186"/>
        <v>1.5762314152391892</v>
      </c>
      <c r="AW291" s="1">
        <f t="shared" si="186"/>
        <v>1.5762366490561497</v>
      </c>
      <c r="AX291" s="1">
        <f t="shared" si="186"/>
        <v>1.5669476626776442</v>
      </c>
      <c r="AY291" s="1">
        <f t="shared" si="186"/>
        <v>1.4085847133180756</v>
      </c>
      <c r="AZ291" s="1">
        <f t="shared" si="180"/>
        <v>0.86824392440667886</v>
      </c>
    </row>
    <row r="292" spans="1:52" x14ac:dyDescent="0.2">
      <c r="A292" s="34" t="s">
        <v>51</v>
      </c>
      <c r="B292" s="35" t="s">
        <v>52</v>
      </c>
      <c r="C292" s="36">
        <v>36735.757400000002</v>
      </c>
      <c r="D292" s="36" t="s">
        <v>55</v>
      </c>
      <c r="E292" s="1">
        <f t="shared" si="163"/>
        <v>-9077.5011802091049</v>
      </c>
      <c r="F292" s="1">
        <f t="shared" si="183"/>
        <v>-9077.5</v>
      </c>
      <c r="G292" s="2">
        <f t="shared" si="185"/>
        <v>-4.8270000115735456E-4</v>
      </c>
      <c r="J292" s="1">
        <f t="shared" si="184"/>
        <v>-4.8270000115735456E-4</v>
      </c>
      <c r="M292" s="1">
        <f t="shared" si="164"/>
        <v>-7.5642060719182738E-3</v>
      </c>
      <c r="N292" s="37">
        <f t="shared" si="165"/>
        <v>21717.257400000002</v>
      </c>
      <c r="O292" s="1">
        <f t="shared" si="166"/>
        <v>5.0147728230223756E-5</v>
      </c>
      <c r="S292" s="15">
        <v>1</v>
      </c>
      <c r="T292" s="152"/>
      <c r="AE292" s="1">
        <f t="shared" si="167"/>
        <v>-9077.5</v>
      </c>
      <c r="AF292" s="1">
        <f t="shared" si="168"/>
        <v>-2.2399388866596245E-5</v>
      </c>
      <c r="AG292" s="1">
        <f t="shared" si="169"/>
        <v>-8.0245066842090321E-3</v>
      </c>
      <c r="AH292" s="1">
        <f t="shared" si="170"/>
        <v>7.0815060707609193E-3</v>
      </c>
      <c r="AI292" s="1">
        <f t="shared" si="171"/>
        <v>-4.6030061229075832E-4</v>
      </c>
      <c r="AJ292" s="1">
        <f t="shared" si="172"/>
        <v>2.1187665367524701E-7</v>
      </c>
      <c r="AK292" s="1">
        <f t="shared" si="173"/>
        <v>7.0815060707609193E-3</v>
      </c>
      <c r="AL292" s="15">
        <f t="shared" si="181"/>
        <v>2.1187665367524701E-7</v>
      </c>
      <c r="AM292" s="1">
        <f t="shared" si="174"/>
        <v>7.5418066830516776E-3</v>
      </c>
      <c r="AN292" s="1">
        <f t="shared" si="175"/>
        <v>0.49666155077262131</v>
      </c>
      <c r="AO292" s="1">
        <f t="shared" si="176"/>
        <v>0.79548948913334983</v>
      </c>
      <c r="AP292" s="1">
        <f t="shared" si="177"/>
        <v>0.49790714840928701</v>
      </c>
      <c r="AQ292" s="1">
        <f t="shared" si="178"/>
        <v>2.3616189810052046</v>
      </c>
      <c r="AR292" s="1">
        <f t="shared" si="179"/>
        <v>2.4328560480595383</v>
      </c>
      <c r="AS292" s="1">
        <f t="shared" si="186"/>
        <v>1.5767039759884764</v>
      </c>
      <c r="AT292" s="1">
        <f t="shared" si="186"/>
        <v>1.5767039759878507</v>
      </c>
      <c r="AU292" s="1">
        <f t="shared" si="186"/>
        <v>1.5767039761374628</v>
      </c>
      <c r="AV292" s="1">
        <f t="shared" si="186"/>
        <v>1.5767039403670324</v>
      </c>
      <c r="AW292" s="1">
        <f t="shared" si="186"/>
        <v>1.5767124864791322</v>
      </c>
      <c r="AX292" s="1">
        <f t="shared" si="186"/>
        <v>1.5675009930846797</v>
      </c>
      <c r="AY292" s="1">
        <f t="shared" si="186"/>
        <v>1.4092761390916526</v>
      </c>
      <c r="AZ292" s="1">
        <f t="shared" si="180"/>
        <v>0.86871836247777701</v>
      </c>
    </row>
    <row r="293" spans="1:52" x14ac:dyDescent="0.2">
      <c r="A293" s="34" t="s">
        <v>51</v>
      </c>
      <c r="B293" s="35" t="s">
        <v>52</v>
      </c>
      <c r="C293" s="36">
        <v>37424.914700000001</v>
      </c>
      <c r="D293" s="36" t="s">
        <v>56</v>
      </c>
      <c r="E293" s="1">
        <f t="shared" si="163"/>
        <v>-7392.5007259251815</v>
      </c>
      <c r="F293" s="1">
        <f t="shared" si="183"/>
        <v>-7392.5</v>
      </c>
      <c r="G293" s="2">
        <f t="shared" si="185"/>
        <v>-2.9690000519622117E-4</v>
      </c>
      <c r="J293" s="1">
        <f t="shared" si="184"/>
        <v>-2.9690000519622117E-4</v>
      </c>
      <c r="M293" s="1">
        <f t="shared" si="164"/>
        <v>-9.9226306271923293E-3</v>
      </c>
      <c r="N293" s="37">
        <f t="shared" si="165"/>
        <v>22406.414700000001</v>
      </c>
      <c r="O293" s="1">
        <f t="shared" si="166"/>
        <v>9.2654690007233585E-5</v>
      </c>
      <c r="S293" s="15">
        <v>1</v>
      </c>
      <c r="T293" s="152"/>
      <c r="AE293" s="1">
        <f t="shared" si="167"/>
        <v>-7392.5</v>
      </c>
      <c r="AF293" s="1">
        <f t="shared" si="168"/>
        <v>-2.2785058231873942E-3</v>
      </c>
      <c r="AG293" s="1">
        <f t="shared" si="169"/>
        <v>-7.9410248092011554E-3</v>
      </c>
      <c r="AH293" s="1">
        <f t="shared" si="170"/>
        <v>9.6257306219961081E-3</v>
      </c>
      <c r="AI293" s="1">
        <f t="shared" si="171"/>
        <v>1.9816058179911731E-3</v>
      </c>
      <c r="AJ293" s="1">
        <f t="shared" si="172"/>
        <v>3.926761617896466E-6</v>
      </c>
      <c r="AK293" s="1">
        <f t="shared" si="173"/>
        <v>9.6257306219961081E-3</v>
      </c>
      <c r="AL293" s="15">
        <f t="shared" si="181"/>
        <v>3.926761617896466E-6</v>
      </c>
      <c r="AM293" s="1">
        <f t="shared" si="174"/>
        <v>7.6441248040049351E-3</v>
      </c>
      <c r="AN293" s="1">
        <f t="shared" si="175"/>
        <v>0.41358144340293967</v>
      </c>
      <c r="AO293" s="1">
        <f t="shared" si="176"/>
        <v>0.67029901671398873</v>
      </c>
      <c r="AP293" s="1">
        <f t="shared" si="177"/>
        <v>0.3967044231998309</v>
      </c>
      <c r="AQ293" s="1">
        <f t="shared" si="178"/>
        <v>2.5468222619021685</v>
      </c>
      <c r="AR293" s="1">
        <f t="shared" si="179"/>
        <v>3.262924356397356</v>
      </c>
      <c r="AS293" s="1">
        <f t="shared" si="186"/>
        <v>1.8658837631134557</v>
      </c>
      <c r="AT293" s="1">
        <f t="shared" si="186"/>
        <v>1.8658926565541536</v>
      </c>
      <c r="AU293" s="1">
        <f t="shared" si="186"/>
        <v>1.8658494622537551</v>
      </c>
      <c r="AV293" s="1">
        <f t="shared" si="186"/>
        <v>1.8660591939723319</v>
      </c>
      <c r="AW293" s="1">
        <f t="shared" si="186"/>
        <v>1.8650394744670264</v>
      </c>
      <c r="AX293" s="1">
        <f t="shared" si="186"/>
        <v>1.8699656900419703</v>
      </c>
      <c r="AY293" s="1">
        <f t="shared" si="186"/>
        <v>1.8453747829899845</v>
      </c>
      <c r="AZ293" s="1">
        <f t="shared" si="180"/>
        <v>1.1884896223975794</v>
      </c>
    </row>
    <row r="294" spans="1:52" x14ac:dyDescent="0.2">
      <c r="A294" s="34" t="s">
        <v>51</v>
      </c>
      <c r="B294" s="35" t="s">
        <v>54</v>
      </c>
      <c r="C294" s="36">
        <v>36361.731699999997</v>
      </c>
      <c r="D294" s="36" t="s">
        <v>55</v>
      </c>
      <c r="E294" s="1">
        <f t="shared" si="163"/>
        <v>-9991.9999084586252</v>
      </c>
      <c r="F294" s="1">
        <f t="shared" si="183"/>
        <v>-9992</v>
      </c>
      <c r="G294" s="2">
        <f t="shared" si="185"/>
        <v>3.7439996958710253E-5</v>
      </c>
      <c r="J294" s="1">
        <f t="shared" si="184"/>
        <v>3.7439996958710253E-5</v>
      </c>
      <c r="M294" s="1">
        <f t="shared" si="164"/>
        <v>-5.9075876830142759E-3</v>
      </c>
      <c r="N294" s="37">
        <f t="shared" si="165"/>
        <v>21343.231699999997</v>
      </c>
      <c r="O294" s="1">
        <f t="shared" si="166"/>
        <v>3.5343354115644987E-5</v>
      </c>
      <c r="S294" s="15">
        <v>1</v>
      </c>
      <c r="T294" s="152"/>
      <c r="AE294" s="1">
        <f t="shared" si="167"/>
        <v>-9992</v>
      </c>
      <c r="AF294" s="1">
        <f t="shared" si="168"/>
        <v>1.237972662947338E-3</v>
      </c>
      <c r="AG294" s="1">
        <f t="shared" si="169"/>
        <v>-7.1081203490029037E-3</v>
      </c>
      <c r="AH294" s="1">
        <f t="shared" si="170"/>
        <v>5.9450276799729862E-3</v>
      </c>
      <c r="AI294" s="1">
        <f t="shared" si="171"/>
        <v>-1.2005326659886278E-3</v>
      </c>
      <c r="AJ294" s="1">
        <f t="shared" si="172"/>
        <v>1.4412786821057621E-6</v>
      </c>
      <c r="AK294" s="1">
        <f t="shared" si="173"/>
        <v>5.9450276799729862E-3</v>
      </c>
      <c r="AL294" s="15">
        <f t="shared" si="181"/>
        <v>1.4412786821057621E-6</v>
      </c>
      <c r="AM294" s="1">
        <f t="shared" si="174"/>
        <v>7.145560345961614E-3</v>
      </c>
      <c r="AN294" s="1">
        <f t="shared" si="175"/>
        <v>0.57064647750098096</v>
      </c>
      <c r="AO294" s="1">
        <f t="shared" si="176"/>
        <v>0.87190065314609366</v>
      </c>
      <c r="AP294" s="1">
        <f t="shared" si="177"/>
        <v>0.56295352883286442</v>
      </c>
      <c r="AQ294" s="1">
        <f t="shared" si="178"/>
        <v>2.2223635076411097</v>
      </c>
      <c r="AR294" s="1">
        <f t="shared" si="179"/>
        <v>2.0203292676915097</v>
      </c>
      <c r="AS294" s="1">
        <f t="shared" si="186"/>
        <v>1.3918611827241656</v>
      </c>
      <c r="AT294" s="1">
        <f t="shared" si="186"/>
        <v>1.3918481120627577</v>
      </c>
      <c r="AU294" s="1">
        <f t="shared" si="186"/>
        <v>1.3917444227331046</v>
      </c>
      <c r="AV294" s="1">
        <f t="shared" si="186"/>
        <v>1.3909239523084427</v>
      </c>
      <c r="AW294" s="1">
        <f t="shared" si="186"/>
        <v>1.3845577976662959</v>
      </c>
      <c r="AX294" s="1">
        <f t="shared" si="186"/>
        <v>1.3410135937621903</v>
      </c>
      <c r="AY294" s="1">
        <f t="shared" si="186"/>
        <v>1.1486523528823647</v>
      </c>
      <c r="AZ294" s="1">
        <f t="shared" si="180"/>
        <v>0.69516891607026388</v>
      </c>
    </row>
    <row r="295" spans="1:52" x14ac:dyDescent="0.2">
      <c r="A295" s="41" t="s">
        <v>63</v>
      </c>
      <c r="B295" s="40"/>
      <c r="C295" s="41">
        <v>40421.421999999999</v>
      </c>
      <c r="D295" s="41"/>
      <c r="E295" s="1">
        <f t="shared" si="163"/>
        <v>-65.993175667644152</v>
      </c>
      <c r="F295" s="1">
        <f t="shared" si="183"/>
        <v>-66</v>
      </c>
      <c r="G295" s="2">
        <f t="shared" si="185"/>
        <v>2.7911199940717779E-3</v>
      </c>
      <c r="J295" s="1">
        <f t="shared" si="184"/>
        <v>2.7911199940717779E-3</v>
      </c>
      <c r="M295" s="1">
        <f t="shared" si="164"/>
        <v>-9.7171287845989433E-3</v>
      </c>
      <c r="N295" s="37">
        <f t="shared" si="165"/>
        <v>25402.921999999999</v>
      </c>
      <c r="O295" s="1">
        <f t="shared" si="166"/>
        <v>1.5645628750911758E-4</v>
      </c>
      <c r="S295" s="15">
        <v>1</v>
      </c>
      <c r="T295" s="152"/>
      <c r="AE295" s="1">
        <f t="shared" si="167"/>
        <v>-66</v>
      </c>
      <c r="AF295" s="1">
        <f t="shared" si="168"/>
        <v>-5.9310981897934562E-3</v>
      </c>
      <c r="AG295" s="1">
        <f t="shared" si="169"/>
        <v>-9.949106007337092E-4</v>
      </c>
      <c r="AH295" s="1">
        <f t="shared" si="170"/>
        <v>1.2508248778670721E-2</v>
      </c>
      <c r="AI295" s="1">
        <f t="shared" si="171"/>
        <v>8.7222181838652341E-3</v>
      </c>
      <c r="AJ295" s="1">
        <f t="shared" si="172"/>
        <v>7.6077090046949345E-5</v>
      </c>
      <c r="AK295" s="1">
        <f t="shared" si="173"/>
        <v>1.2508248778670721E-2</v>
      </c>
      <c r="AL295" s="15">
        <f t="shared" si="181"/>
        <v>7.6077090046949345E-5</v>
      </c>
      <c r="AM295" s="1">
        <f t="shared" si="174"/>
        <v>3.7860305948054871E-3</v>
      </c>
      <c r="AN295" s="1">
        <f t="shared" si="175"/>
        <v>0.29822609083236085</v>
      </c>
      <c r="AO295" s="1">
        <f t="shared" si="176"/>
        <v>0.26917493746671844</v>
      </c>
      <c r="AP295" s="1">
        <f t="shared" si="177"/>
        <v>9.3672318852798572E-2</v>
      </c>
      <c r="AQ295" s="1">
        <f t="shared" si="178"/>
        <v>3.0088976668270901</v>
      </c>
      <c r="AR295" s="1">
        <f t="shared" si="179"/>
        <v>15.05003713567994</v>
      </c>
      <c r="AS295" s="1">
        <f t="shared" si="186"/>
        <v>2.8229191790424211</v>
      </c>
      <c r="AT295" s="1">
        <f t="shared" si="186"/>
        <v>2.7896818307964906</v>
      </c>
      <c r="AU295" s="1">
        <f t="shared" si="186"/>
        <v>2.8392613161221885</v>
      </c>
      <c r="AV295" s="1">
        <f t="shared" si="186"/>
        <v>2.7649781747851279</v>
      </c>
      <c r="AW295" s="1">
        <f t="shared" si="186"/>
        <v>2.8756132642883494</v>
      </c>
      <c r="AX295" s="1">
        <f t="shared" si="186"/>
        <v>2.7091178416482684</v>
      </c>
      <c r="AY295" s="1">
        <f t="shared" si="186"/>
        <v>2.9565836925902973</v>
      </c>
      <c r="AZ295" s="1">
        <f t="shared" si="180"/>
        <v>2.5788778335562919</v>
      </c>
    </row>
    <row r="296" spans="1:52" x14ac:dyDescent="0.2">
      <c r="A296" s="42" t="s">
        <v>77</v>
      </c>
      <c r="B296" s="35"/>
      <c r="C296" s="43">
        <v>44486.428</v>
      </c>
      <c r="D296" s="43"/>
      <c r="E296" s="1">
        <f t="shared" si="163"/>
        <v>9873.0105273576155</v>
      </c>
      <c r="F296" s="1">
        <f t="shared" si="183"/>
        <v>9873</v>
      </c>
      <c r="G296" s="2">
        <f t="shared" si="185"/>
        <v>4.3056399954366498E-3</v>
      </c>
      <c r="J296" s="1">
        <f t="shared" si="184"/>
        <v>4.3056399954366498E-3</v>
      </c>
      <c r="M296" s="1">
        <f t="shared" si="164"/>
        <v>1.7748823464286245E-2</v>
      </c>
      <c r="N296" s="37">
        <f t="shared" si="165"/>
        <v>29467.928</v>
      </c>
      <c r="O296" s="1">
        <f t="shared" si="166"/>
        <v>1.8071918177715103E-4</v>
      </c>
      <c r="S296" s="15">
        <v>1</v>
      </c>
      <c r="T296" s="152"/>
      <c r="AE296" s="1">
        <f t="shared" si="167"/>
        <v>9873</v>
      </c>
      <c r="AF296" s="1">
        <f t="shared" si="168"/>
        <v>1.3340541607238666E-2</v>
      </c>
      <c r="AG296" s="1">
        <f t="shared" si="169"/>
        <v>8.7139218524842285E-3</v>
      </c>
      <c r="AH296" s="1">
        <f t="shared" si="170"/>
        <v>-1.3443183468849595E-2</v>
      </c>
      <c r="AI296" s="1">
        <f t="shared" si="171"/>
        <v>-9.0349016118020167E-3</v>
      </c>
      <c r="AJ296" s="1">
        <f t="shared" si="172"/>
        <v>8.1629447134942679E-5</v>
      </c>
      <c r="AK296" s="1">
        <f t="shared" si="173"/>
        <v>-1.3443183468849595E-2</v>
      </c>
      <c r="AL296" s="15">
        <f t="shared" si="181"/>
        <v>8.1629447134942679E-5</v>
      </c>
      <c r="AM296" s="1">
        <f t="shared" si="174"/>
        <v>-4.4082818570475796E-3</v>
      </c>
      <c r="AN296" s="1">
        <f t="shared" si="175"/>
        <v>0.33490666707498651</v>
      </c>
      <c r="AO296" s="1">
        <f t="shared" si="176"/>
        <v>-0.20853714523525449</v>
      </c>
      <c r="AP296" s="1">
        <f t="shared" si="177"/>
        <v>-0.24271790499752463</v>
      </c>
      <c r="AQ296" s="1">
        <f t="shared" si="178"/>
        <v>-2.7916724119248006</v>
      </c>
      <c r="AR296" s="1">
        <f t="shared" si="179"/>
        <v>-5.6571487838577452</v>
      </c>
      <c r="AS296" s="1">
        <f t="shared" si="186"/>
        <v>3.9495935065886583</v>
      </c>
      <c r="AT296" s="1">
        <f t="shared" si="186"/>
        <v>3.9570706998515468</v>
      </c>
      <c r="AU296" s="1">
        <f t="shared" si="186"/>
        <v>3.9417882557511343</v>
      </c>
      <c r="AV296" s="1">
        <f t="shared" si="186"/>
        <v>3.9732929452152344</v>
      </c>
      <c r="AW296" s="1">
        <f t="shared" si="186"/>
        <v>3.9094279052506367</v>
      </c>
      <c r="AX296" s="1">
        <f t="shared" si="186"/>
        <v>4.0439412041015785</v>
      </c>
      <c r="AY296" s="1">
        <f t="shared" si="186"/>
        <v>3.7786014605343068</v>
      </c>
      <c r="AZ296" s="1">
        <f t="shared" si="180"/>
        <v>4.4650538290120272</v>
      </c>
    </row>
    <row r="297" spans="1:52" x14ac:dyDescent="0.2">
      <c r="A297" s="42" t="s">
        <v>81</v>
      </c>
      <c r="B297" s="35"/>
      <c r="C297" s="43">
        <v>45558.423999999999</v>
      </c>
      <c r="D297" s="43"/>
      <c r="E297" s="1">
        <f t="shared" si="163"/>
        <v>12494.057633715702</v>
      </c>
      <c r="F297" s="1">
        <f t="shared" si="183"/>
        <v>12494</v>
      </c>
      <c r="G297" s="2">
        <f t="shared" si="185"/>
        <v>2.3571919999085367E-2</v>
      </c>
      <c r="J297" s="1">
        <f t="shared" si="184"/>
        <v>2.3571919999085367E-2</v>
      </c>
      <c r="M297" s="1">
        <f t="shared" si="164"/>
        <v>3.0207366684217953E-2</v>
      </c>
      <c r="N297" s="37">
        <f t="shared" si="165"/>
        <v>30539.923999999999</v>
      </c>
      <c r="O297" s="1">
        <f t="shared" si="166"/>
        <v>4.4029152711237022E-5</v>
      </c>
      <c r="S297" s="15">
        <v>1</v>
      </c>
      <c r="T297" s="152"/>
      <c r="AE297" s="1">
        <f t="shared" si="167"/>
        <v>12494</v>
      </c>
      <c r="AF297" s="1">
        <f t="shared" si="168"/>
        <v>2.3860637345638706E-2</v>
      </c>
      <c r="AG297" s="1">
        <f t="shared" si="169"/>
        <v>2.9918649337664614E-2</v>
      </c>
      <c r="AH297" s="1">
        <f t="shared" si="170"/>
        <v>-6.6354466851325858E-3</v>
      </c>
      <c r="AI297" s="1">
        <f t="shared" si="171"/>
        <v>-2.8871734655333894E-4</v>
      </c>
      <c r="AJ297" s="1">
        <f t="shared" si="172"/>
        <v>8.3357706200800823E-8</v>
      </c>
      <c r="AK297" s="1">
        <f t="shared" si="173"/>
        <v>-6.6354466851325858E-3</v>
      </c>
      <c r="AL297" s="15">
        <f t="shared" si="181"/>
        <v>8.3357706200800823E-8</v>
      </c>
      <c r="AM297" s="1">
        <f t="shared" si="174"/>
        <v>-6.346729338579246E-3</v>
      </c>
      <c r="AN297" s="1">
        <f t="shared" si="175"/>
        <v>0.39062803709446881</v>
      </c>
      <c r="AO297" s="1">
        <f t="shared" si="176"/>
        <v>-0.38417795519753989</v>
      </c>
      <c r="AP297" s="1">
        <f t="shared" si="177"/>
        <v>-0.36045378862255029</v>
      </c>
      <c r="AQ297" s="1">
        <f t="shared" si="178"/>
        <v>-2.6074341085209487</v>
      </c>
      <c r="AR297" s="1">
        <f t="shared" si="179"/>
        <v>-3.6547540146325121</v>
      </c>
      <c r="AS297" s="1">
        <f t="shared" si="186"/>
        <v>4.3107718213854422</v>
      </c>
      <c r="AT297" s="1">
        <f t="shared" si="186"/>
        <v>4.310845119189513</v>
      </c>
      <c r="AU297" s="1">
        <f t="shared" si="186"/>
        <v>4.3105803150924613</v>
      </c>
      <c r="AV297" s="1">
        <f t="shared" si="186"/>
        <v>4.3115377576037419</v>
      </c>
      <c r="AW297" s="1">
        <f t="shared" si="186"/>
        <v>4.3080861070053835</v>
      </c>
      <c r="AX297" s="1">
        <f t="shared" si="186"/>
        <v>4.320664562915348</v>
      </c>
      <c r="AY297" s="1">
        <f t="shared" si="186"/>
        <v>4.2764781903719751</v>
      </c>
      <c r="AZ297" s="1">
        <f t="shared" si="180"/>
        <v>4.9624547027507822</v>
      </c>
    </row>
    <row r="298" spans="1:52" x14ac:dyDescent="0.2">
      <c r="A298" s="34" t="s">
        <v>51</v>
      </c>
      <c r="B298" s="35" t="s">
        <v>54</v>
      </c>
      <c r="C298" s="36">
        <v>45579.2837</v>
      </c>
      <c r="D298" s="36" t="s">
        <v>82</v>
      </c>
      <c r="E298" s="1">
        <f t="shared" si="163"/>
        <v>12545.05992880309</v>
      </c>
      <c r="F298" s="1">
        <f t="shared" si="183"/>
        <v>12545</v>
      </c>
      <c r="G298" s="2">
        <f t="shared" si="185"/>
        <v>2.4510599992936477E-2</v>
      </c>
      <c r="J298" s="1">
        <f t="shared" si="184"/>
        <v>2.4510599992936477E-2</v>
      </c>
      <c r="L298" s="1">
        <f ca="1">+C$11+C$12*$F298</f>
        <v>4.8594293795622412E-3</v>
      </c>
      <c r="M298" s="1">
        <f t="shared" si="164"/>
        <v>3.0471377594414446E-2</v>
      </c>
      <c r="N298" s="37">
        <f t="shared" si="165"/>
        <v>30560.7837</v>
      </c>
      <c r="O298" s="1">
        <f t="shared" si="166"/>
        <v>3.5530869614281444E-5</v>
      </c>
      <c r="S298" s="15">
        <v>1</v>
      </c>
      <c r="T298" s="152"/>
      <c r="AE298" s="1">
        <f t="shared" si="167"/>
        <v>12545</v>
      </c>
      <c r="AF298" s="1">
        <f t="shared" si="168"/>
        <v>2.4091954830675329E-2</v>
      </c>
      <c r="AG298" s="1">
        <f t="shared" si="169"/>
        <v>3.0890022756675593E-2</v>
      </c>
      <c r="AH298" s="1">
        <f t="shared" si="170"/>
        <v>-5.9607776014779686E-3</v>
      </c>
      <c r="AI298" s="1">
        <f t="shared" si="171"/>
        <v>4.186451622611477E-4</v>
      </c>
      <c r="AJ298" s="1">
        <f t="shared" si="172"/>
        <v>1.7526377188466269E-7</v>
      </c>
      <c r="AK298" s="1">
        <f t="shared" si="173"/>
        <v>-5.9607776014779686E-3</v>
      </c>
      <c r="AL298" s="15">
        <f t="shared" si="181"/>
        <v>1.7526377188466269E-7</v>
      </c>
      <c r="AM298" s="1">
        <f t="shared" si="174"/>
        <v>-6.3794227637391171E-3</v>
      </c>
      <c r="AN298" s="1">
        <f t="shared" si="175"/>
        <v>0.39215137196703687</v>
      </c>
      <c r="AO298" s="1">
        <f t="shared" si="176"/>
        <v>-0.38806254798484424</v>
      </c>
      <c r="AP298" s="1">
        <f t="shared" si="177"/>
        <v>-0.36301676036532343</v>
      </c>
      <c r="AQ298" s="1">
        <f t="shared" si="178"/>
        <v>-2.6032229277798447</v>
      </c>
      <c r="AR298" s="1">
        <f t="shared" si="179"/>
        <v>-3.6247543911222948</v>
      </c>
      <c r="AS298" s="1">
        <f t="shared" si="186"/>
        <v>4.3183704049143969</v>
      </c>
      <c r="AT298" s="1">
        <f t="shared" si="186"/>
        <v>4.3184295492861251</v>
      </c>
      <c r="AU298" s="1">
        <f t="shared" si="186"/>
        <v>4.3182119742757141</v>
      </c>
      <c r="AV298" s="1">
        <f t="shared" si="186"/>
        <v>4.3190129316258492</v>
      </c>
      <c r="AW298" s="1">
        <f t="shared" si="186"/>
        <v>4.3160719445133386</v>
      </c>
      <c r="AX298" s="1">
        <f t="shared" si="186"/>
        <v>4.3269750723261424</v>
      </c>
      <c r="AY298" s="1">
        <f t="shared" si="186"/>
        <v>4.2878845727564476</v>
      </c>
      <c r="AZ298" s="1">
        <f t="shared" si="180"/>
        <v>4.9721332394011739</v>
      </c>
    </row>
    <row r="299" spans="1:52" x14ac:dyDescent="0.2">
      <c r="A299" s="34" t="s">
        <v>51</v>
      </c>
      <c r="B299" s="35" t="s">
        <v>52</v>
      </c>
      <c r="C299" s="36">
        <v>45580.307000000001</v>
      </c>
      <c r="D299" s="36" t="s">
        <v>82</v>
      </c>
      <c r="E299" s="1">
        <f t="shared" si="163"/>
        <v>12547.561913422378</v>
      </c>
      <c r="F299" s="1">
        <f t="shared" si="183"/>
        <v>12547.5</v>
      </c>
      <c r="G299" s="2">
        <f t="shared" si="185"/>
        <v>2.5322299996332731E-2</v>
      </c>
      <c r="J299" s="1">
        <f t="shared" si="184"/>
        <v>2.5322299996332731E-2</v>
      </c>
      <c r="L299" s="1">
        <f ca="1">+C$11+C$12*$F299</f>
        <v>4.8843174577807014E-3</v>
      </c>
      <c r="M299" s="1">
        <f t="shared" si="164"/>
        <v>3.0484340495943514E-2</v>
      </c>
      <c r="N299" s="37">
        <f t="shared" si="165"/>
        <v>30561.807000000001</v>
      </c>
      <c r="O299" s="1">
        <f t="shared" si="166"/>
        <v>2.6646662119621943E-5</v>
      </c>
      <c r="S299" s="15">
        <v>1</v>
      </c>
      <c r="T299" s="152"/>
      <c r="AE299" s="1">
        <f t="shared" si="167"/>
        <v>12547.5</v>
      </c>
      <c r="AF299" s="1">
        <f t="shared" si="168"/>
        <v>2.4103321363606291E-2</v>
      </c>
      <c r="AG299" s="1">
        <f t="shared" si="169"/>
        <v>3.1703319128669957E-2</v>
      </c>
      <c r="AH299" s="1">
        <f t="shared" si="170"/>
        <v>-5.162040499610783E-3</v>
      </c>
      <c r="AI299" s="1">
        <f t="shared" si="171"/>
        <v>1.2189786327264397E-3</v>
      </c>
      <c r="AJ299" s="1">
        <f t="shared" si="172"/>
        <v>1.4859089070436203E-6</v>
      </c>
      <c r="AK299" s="1">
        <f t="shared" si="173"/>
        <v>-5.162040499610783E-3</v>
      </c>
      <c r="AL299" s="15">
        <f t="shared" si="181"/>
        <v>1.4859089070436203E-6</v>
      </c>
      <c r="AM299" s="1">
        <f t="shared" si="174"/>
        <v>-6.3810191323372236E-3</v>
      </c>
      <c r="AN299" s="1">
        <f t="shared" si="175"/>
        <v>0.39222662712833911</v>
      </c>
      <c r="AO299" s="1">
        <f t="shared" si="176"/>
        <v>-0.38825356556614193</v>
      </c>
      <c r="AP299" s="1">
        <f t="shared" si="177"/>
        <v>-0.36314274071760727</v>
      </c>
      <c r="AQ299" s="1">
        <f t="shared" si="178"/>
        <v>-2.603015658823312</v>
      </c>
      <c r="AR299" s="1">
        <f t="shared" si="179"/>
        <v>-3.6232896695767489</v>
      </c>
      <c r="AS299" s="1">
        <f t="shared" si="186"/>
        <v>4.3187436339892438</v>
      </c>
      <c r="AT299" s="1">
        <f t="shared" si="186"/>
        <v>4.3188021322799406</v>
      </c>
      <c r="AU299" s="1">
        <f t="shared" si="186"/>
        <v>4.3185867404379605</v>
      </c>
      <c r="AV299" s="1">
        <f t="shared" si="186"/>
        <v>4.3193803698269635</v>
      </c>
      <c r="AW299" s="1">
        <f t="shared" si="186"/>
        <v>4.3164636330286577</v>
      </c>
      <c r="AX299" s="1">
        <f t="shared" si="186"/>
        <v>4.3272860852897512</v>
      </c>
      <c r="AY299" s="1">
        <f t="shared" si="186"/>
        <v>4.2884453584776789</v>
      </c>
      <c r="AZ299" s="1">
        <f t="shared" si="180"/>
        <v>4.9726076774722712</v>
      </c>
    </row>
    <row r="300" spans="1:52" x14ac:dyDescent="0.2">
      <c r="A300" s="34" t="s">
        <v>51</v>
      </c>
      <c r="B300" s="35" t="s">
        <v>54</v>
      </c>
      <c r="C300" s="36">
        <v>45581.329599999997</v>
      </c>
      <c r="D300" s="36" t="s">
        <v>82</v>
      </c>
      <c r="E300" s="1">
        <f t="shared" si="163"/>
        <v>12550.062186530629</v>
      </c>
      <c r="F300" s="1">
        <f t="shared" si="183"/>
        <v>12550</v>
      </c>
      <c r="G300" s="2">
        <f t="shared" si="185"/>
        <v>2.54339999955846E-2</v>
      </c>
      <c r="J300" s="1">
        <f t="shared" si="184"/>
        <v>2.54339999955846E-2</v>
      </c>
      <c r="L300" s="1">
        <f ca="1">+C$11+C$12*$F300</f>
        <v>4.9092055359991477E-3</v>
      </c>
      <c r="M300" s="1">
        <f t="shared" si="164"/>
        <v>3.0497305377869308E-2</v>
      </c>
      <c r="N300" s="37">
        <f t="shared" si="165"/>
        <v>30562.829599999997</v>
      </c>
      <c r="O300" s="1">
        <f t="shared" si="166"/>
        <v>2.5637061394273294E-5</v>
      </c>
      <c r="S300" s="15">
        <v>1</v>
      </c>
      <c r="T300" s="152"/>
      <c r="AE300" s="1">
        <f t="shared" si="167"/>
        <v>12550</v>
      </c>
      <c r="AF300" s="1">
        <f t="shared" si="168"/>
        <v>2.4114690464619098E-2</v>
      </c>
      <c r="AG300" s="1">
        <f t="shared" si="169"/>
        <v>3.1816614908834813E-2</v>
      </c>
      <c r="AH300" s="1">
        <f t="shared" si="170"/>
        <v>-5.0633053822847079E-3</v>
      </c>
      <c r="AI300" s="1">
        <f t="shared" si="171"/>
        <v>1.3193095309655019E-3</v>
      </c>
      <c r="AJ300" s="1">
        <f t="shared" si="172"/>
        <v>1.7405776384964127E-6</v>
      </c>
      <c r="AK300" s="1">
        <f t="shared" si="173"/>
        <v>-5.0633053822847079E-3</v>
      </c>
      <c r="AL300" s="15">
        <f t="shared" si="181"/>
        <v>1.7405776384964127E-6</v>
      </c>
      <c r="AM300" s="1">
        <f t="shared" si="174"/>
        <v>-6.3826149132502107E-3</v>
      </c>
      <c r="AN300" s="1">
        <f t="shared" si="175"/>
        <v>0.39230193707350414</v>
      </c>
      <c r="AO300" s="1">
        <f t="shared" si="176"/>
        <v>-0.38844463920188194</v>
      </c>
      <c r="AP300" s="1">
        <f t="shared" si="177"/>
        <v>-0.36326875343617826</v>
      </c>
      <c r="AQ300" s="1">
        <f t="shared" si="178"/>
        <v>-2.6028083109344053</v>
      </c>
      <c r="AR300" s="1">
        <f t="shared" si="179"/>
        <v>-3.6218254904488494</v>
      </c>
      <c r="AS300" s="1">
        <f t="shared" si="186"/>
        <v>4.3191169335409345</v>
      </c>
      <c r="AT300" s="1">
        <f t="shared" si="186"/>
        <v>4.3191747900732587</v>
      </c>
      <c r="AU300" s="1">
        <f t="shared" si="186"/>
        <v>4.3189615693353005</v>
      </c>
      <c r="AV300" s="1">
        <f t="shared" si="186"/>
        <v>4.3197479023976033</v>
      </c>
      <c r="AW300" s="1">
        <f t="shared" si="186"/>
        <v>4.3168553429835157</v>
      </c>
      <c r="AX300" s="1">
        <f t="shared" si="186"/>
        <v>4.3275972563994252</v>
      </c>
      <c r="AY300" s="1">
        <f t="shared" si="186"/>
        <v>4.2890062981980179</v>
      </c>
      <c r="AZ300" s="1">
        <f t="shared" si="180"/>
        <v>4.9730821155433684</v>
      </c>
    </row>
    <row r="301" spans="1:52" x14ac:dyDescent="0.2">
      <c r="A301" s="34" t="s">
        <v>51</v>
      </c>
      <c r="B301" s="35" t="s">
        <v>52</v>
      </c>
      <c r="C301" s="36">
        <v>31587.761699999999</v>
      </c>
      <c r="D301" s="36" t="s">
        <v>53</v>
      </c>
      <c r="E301" s="1">
        <f t="shared" si="163"/>
        <v>-21664.431759268064</v>
      </c>
      <c r="F301" s="1">
        <f t="shared" si="183"/>
        <v>-21664.5</v>
      </c>
      <c r="G301" s="2">
        <f t="shared" si="185"/>
        <v>2.7910139997402439E-2</v>
      </c>
      <c r="J301" s="1">
        <f t="shared" si="184"/>
        <v>2.7910139997402439E-2</v>
      </c>
      <c r="M301" s="1">
        <f t="shared" si="164"/>
        <v>3.8514236343783738E-2</v>
      </c>
      <c r="N301" s="37">
        <f t="shared" si="165"/>
        <v>16569.261699999999</v>
      </c>
      <c r="O301" s="1">
        <f t="shared" si="166"/>
        <v>1.1244685932333722E-4</v>
      </c>
      <c r="S301" s="15">
        <v>1</v>
      </c>
      <c r="T301" s="152"/>
      <c r="AE301" s="1">
        <f t="shared" si="167"/>
        <v>-21664.5</v>
      </c>
      <c r="AF301" s="1">
        <f t="shared" si="168"/>
        <v>3.2888974699373595E-2</v>
      </c>
      <c r="AG301" s="1">
        <f t="shared" si="169"/>
        <v>3.3535401641812582E-2</v>
      </c>
      <c r="AH301" s="1">
        <f t="shared" si="170"/>
        <v>-1.0604096346381299E-2</v>
      </c>
      <c r="AI301" s="1">
        <f t="shared" si="171"/>
        <v>-4.9788347019711562E-3</v>
      </c>
      <c r="AJ301" s="1">
        <f t="shared" si="172"/>
        <v>2.4788794989552213E-5</v>
      </c>
      <c r="AK301" s="1">
        <f t="shared" si="173"/>
        <v>-1.0604096346381299E-2</v>
      </c>
      <c r="AL301" s="15">
        <f t="shared" si="181"/>
        <v>2.4788794989552213E-5</v>
      </c>
      <c r="AM301" s="1">
        <f t="shared" si="174"/>
        <v>-5.6252616444101428E-3</v>
      </c>
      <c r="AN301" s="1">
        <f t="shared" si="175"/>
        <v>0.36365678700879511</v>
      </c>
      <c r="AO301" s="1">
        <f t="shared" si="176"/>
        <v>-0.3088160964939099</v>
      </c>
      <c r="AP301" s="1">
        <f t="shared" si="177"/>
        <v>-0.31036822999095826</v>
      </c>
      <c r="AQ301" s="1">
        <f t="shared" si="178"/>
        <v>-2.6878033570354161</v>
      </c>
      <c r="AR301" s="1">
        <f t="shared" si="179"/>
        <v>-4.3314394040350139</v>
      </c>
      <c r="AS301" s="1">
        <f t="shared" ref="AS301:AY310" si="187">$AZ301+$AG$7*SIN(AT301)</f>
        <v>-2.1231064843313296</v>
      </c>
      <c r="AT301" s="1">
        <f t="shared" si="187"/>
        <v>-2.1220423751438249</v>
      </c>
      <c r="AU301" s="1">
        <f t="shared" si="187"/>
        <v>-2.1249053759806626</v>
      </c>
      <c r="AV301" s="1">
        <f t="shared" si="187"/>
        <v>-2.1171718584085961</v>
      </c>
      <c r="AW301" s="1">
        <f t="shared" si="187"/>
        <v>-2.1378443185831313</v>
      </c>
      <c r="AX301" s="1">
        <f t="shared" si="187"/>
        <v>-2.0809104765400228</v>
      </c>
      <c r="AY301" s="1">
        <f t="shared" si="187"/>
        <v>-2.2270665591562588</v>
      </c>
      <c r="AZ301" s="1">
        <f t="shared" si="180"/>
        <v>-1.5199824378845674</v>
      </c>
    </row>
    <row r="302" spans="1:52" x14ac:dyDescent="0.2">
      <c r="A302" s="42" t="s">
        <v>84</v>
      </c>
      <c r="B302" s="35"/>
      <c r="C302" s="43">
        <v>46270.490400000002</v>
      </c>
      <c r="D302" s="43" t="s">
        <v>55</v>
      </c>
      <c r="E302" s="1">
        <f t="shared" si="163"/>
        <v>14235.071198369702</v>
      </c>
      <c r="F302" s="1">
        <f t="shared" si="183"/>
        <v>14235</v>
      </c>
      <c r="G302" s="2">
        <f t="shared" si="185"/>
        <v>2.9119799997715745E-2</v>
      </c>
      <c r="J302" s="1">
        <f t="shared" si="184"/>
        <v>2.9119799997715745E-2</v>
      </c>
      <c r="M302" s="1">
        <f t="shared" si="164"/>
        <v>3.9686126540241659E-2</v>
      </c>
      <c r="N302" s="37">
        <f t="shared" si="165"/>
        <v>31251.990400000002</v>
      </c>
      <c r="O302" s="1">
        <f t="shared" si="166"/>
        <v>1.1164725660328763E-4</v>
      </c>
      <c r="S302" s="15">
        <v>1</v>
      </c>
      <c r="T302" s="152"/>
      <c r="AE302" s="1">
        <f t="shared" si="167"/>
        <v>14235</v>
      </c>
      <c r="AF302" s="1">
        <f t="shared" si="168"/>
        <v>3.2392375540455327E-2</v>
      </c>
      <c r="AG302" s="1">
        <f t="shared" si="169"/>
        <v>3.6413550997502077E-2</v>
      </c>
      <c r="AH302" s="1">
        <f t="shared" si="170"/>
        <v>-1.0566326542525914E-2</v>
      </c>
      <c r="AI302" s="1">
        <f t="shared" si="171"/>
        <v>-3.2725755427395822E-3</v>
      </c>
      <c r="AJ302" s="1">
        <f t="shared" si="172"/>
        <v>1.0709750682937272E-5</v>
      </c>
      <c r="AK302" s="1">
        <f t="shared" si="173"/>
        <v>-1.0566326542525914E-2</v>
      </c>
      <c r="AL302" s="15">
        <f t="shared" si="181"/>
        <v>1.0709750682937272E-5</v>
      </c>
      <c r="AM302" s="1">
        <f t="shared" si="174"/>
        <v>-7.2937509997863309E-3</v>
      </c>
      <c r="AN302" s="1">
        <f t="shared" si="175"/>
        <v>0.45910141075772259</v>
      </c>
      <c r="AO302" s="1">
        <f t="shared" si="176"/>
        <v>-0.53244885421337274</v>
      </c>
      <c r="AP302" s="1">
        <f t="shared" si="177"/>
        <v>-0.4568258301184428</v>
      </c>
      <c r="AQ302" s="1">
        <f t="shared" si="178"/>
        <v>-2.4402604051293428</v>
      </c>
      <c r="AR302" s="1">
        <f t="shared" si="179"/>
        <v>-2.7338571399754357</v>
      </c>
      <c r="AS302" s="1">
        <f t="shared" si="187"/>
        <v>4.5901393541379036</v>
      </c>
      <c r="AT302" s="1">
        <f t="shared" si="187"/>
        <v>4.5901390318813631</v>
      </c>
      <c r="AU302" s="1">
        <f t="shared" si="187"/>
        <v>4.5901427644683617</v>
      </c>
      <c r="AV302" s="1">
        <f t="shared" si="187"/>
        <v>4.590099538140672</v>
      </c>
      <c r="AW302" s="1">
        <f t="shared" si="187"/>
        <v>4.590601068702278</v>
      </c>
      <c r="AX302" s="1">
        <f t="shared" si="187"/>
        <v>4.5849027883698712</v>
      </c>
      <c r="AY302" s="1">
        <f t="shared" si="187"/>
        <v>4.7008197679539983</v>
      </c>
      <c r="AZ302" s="1">
        <f t="shared" si="180"/>
        <v>5.2928533754631708</v>
      </c>
    </row>
    <row r="303" spans="1:52" x14ac:dyDescent="0.2">
      <c r="A303" s="42" t="s">
        <v>88</v>
      </c>
      <c r="B303" s="35"/>
      <c r="C303" s="43">
        <v>46233.481699999997</v>
      </c>
      <c r="D303" s="43"/>
      <c r="E303" s="1">
        <f t="shared" si="163"/>
        <v>14144.584343899078</v>
      </c>
      <c r="F303" s="1">
        <f t="shared" si="183"/>
        <v>14144.5</v>
      </c>
      <c r="G303" s="2">
        <f t="shared" si="185"/>
        <v>3.4496259992010891E-2</v>
      </c>
      <c r="J303" s="1">
        <f t="shared" si="184"/>
        <v>3.4496259992010891E-2</v>
      </c>
      <c r="M303" s="1">
        <f t="shared" si="164"/>
        <v>3.9169740261341388E-2</v>
      </c>
      <c r="N303" s="37">
        <f t="shared" si="165"/>
        <v>31214.981699999997</v>
      </c>
      <c r="O303" s="1">
        <f t="shared" si="166"/>
        <v>2.1841417827821448E-5</v>
      </c>
      <c r="S303" s="15">
        <v>1</v>
      </c>
      <c r="T303" s="152"/>
      <c r="AE303" s="1">
        <f t="shared" si="167"/>
        <v>14144.5</v>
      </c>
      <c r="AF303" s="1">
        <f t="shared" si="168"/>
        <v>3.1914780939492779E-2</v>
      </c>
      <c r="AG303" s="1">
        <f t="shared" si="169"/>
        <v>4.17512193138595E-2</v>
      </c>
      <c r="AH303" s="1">
        <f t="shared" si="170"/>
        <v>-4.6734802693304961E-3</v>
      </c>
      <c r="AI303" s="1">
        <f t="shared" si="171"/>
        <v>2.5814790525181125E-3</v>
      </c>
      <c r="AJ303" s="1">
        <f t="shared" si="172"/>
        <v>6.6640340985898118E-6</v>
      </c>
      <c r="AK303" s="1">
        <f t="shared" si="173"/>
        <v>-4.6734802693304961E-3</v>
      </c>
      <c r="AL303" s="15">
        <f t="shared" si="181"/>
        <v>6.6640340985898118E-6</v>
      </c>
      <c r="AM303" s="1">
        <f t="shared" si="174"/>
        <v>-7.2549593218486077E-3</v>
      </c>
      <c r="AN303" s="1">
        <f t="shared" si="175"/>
        <v>0.45448171978932217</v>
      </c>
      <c r="AO303" s="1">
        <f t="shared" si="176"/>
        <v>-0.52380950363611201</v>
      </c>
      <c r="AP303" s="1">
        <f t="shared" si="177"/>
        <v>-0.4512991567282999</v>
      </c>
      <c r="AQ303" s="1">
        <f t="shared" si="178"/>
        <v>-2.4504344476589921</v>
      </c>
      <c r="AR303" s="1">
        <f t="shared" si="179"/>
        <v>-2.7775727689151815</v>
      </c>
      <c r="AS303" s="1">
        <f t="shared" si="187"/>
        <v>4.5744096613360732</v>
      </c>
      <c r="AT303" s="1">
        <f t="shared" si="187"/>
        <v>4.5744090281869756</v>
      </c>
      <c r="AU303" s="1">
        <f t="shared" si="187"/>
        <v>4.5744155301887579</v>
      </c>
      <c r="AV303" s="1">
        <f t="shared" si="187"/>
        <v>4.5743487736269657</v>
      </c>
      <c r="AW303" s="1">
        <f t="shared" si="187"/>
        <v>4.5750357021649739</v>
      </c>
      <c r="AX303" s="1">
        <f t="shared" si="187"/>
        <v>4.5681224357349217</v>
      </c>
      <c r="AY303" s="1">
        <f t="shared" si="187"/>
        <v>4.677064264015482</v>
      </c>
      <c r="AZ303" s="1">
        <f t="shared" si="180"/>
        <v>5.2756787172894368</v>
      </c>
    </row>
    <row r="304" spans="1:52" x14ac:dyDescent="0.2">
      <c r="A304" s="42" t="s">
        <v>88</v>
      </c>
      <c r="B304" s="35"/>
      <c r="C304" s="43">
        <v>46228.574399999998</v>
      </c>
      <c r="D304" s="43"/>
      <c r="E304" s="1">
        <f t="shared" si="163"/>
        <v>14132.585918098022</v>
      </c>
      <c r="F304" s="1">
        <f t="shared" si="183"/>
        <v>14132.5</v>
      </c>
      <c r="G304" s="2">
        <f t="shared" si="185"/>
        <v>3.5140099993441254E-2</v>
      </c>
      <c r="J304" s="1">
        <f t="shared" si="184"/>
        <v>3.5140099993441254E-2</v>
      </c>
      <c r="M304" s="1">
        <f t="shared" si="164"/>
        <v>3.9101464023574395E-2</v>
      </c>
      <c r="N304" s="37">
        <f t="shared" si="165"/>
        <v>31210.074399999998</v>
      </c>
      <c r="O304" s="1">
        <f t="shared" si="166"/>
        <v>1.5692404979232679E-5</v>
      </c>
      <c r="S304" s="15">
        <v>1</v>
      </c>
      <c r="T304" s="152"/>
      <c r="AE304" s="1">
        <f t="shared" si="167"/>
        <v>14132.5</v>
      </c>
      <c r="AF304" s="1">
        <f t="shared" si="168"/>
        <v>3.1851753229512544E-2</v>
      </c>
      <c r="AG304" s="1">
        <f t="shared" si="169"/>
        <v>4.2389810787503104E-2</v>
      </c>
      <c r="AH304" s="1">
        <f t="shared" si="170"/>
        <v>-3.961364030133141E-3</v>
      </c>
      <c r="AI304" s="1">
        <f t="shared" si="171"/>
        <v>3.2883467639287095E-3</v>
      </c>
      <c r="AJ304" s="1">
        <f t="shared" si="172"/>
        <v>1.0813224439840415E-5</v>
      </c>
      <c r="AK304" s="1">
        <f t="shared" si="173"/>
        <v>-3.961364030133141E-3</v>
      </c>
      <c r="AL304" s="15">
        <f t="shared" si="181"/>
        <v>1.0813224439840415E-5</v>
      </c>
      <c r="AM304" s="1">
        <f t="shared" si="174"/>
        <v>-7.249710794061847E-3</v>
      </c>
      <c r="AN304" s="1">
        <f t="shared" si="175"/>
        <v>0.45388029471162794</v>
      </c>
      <c r="AO304" s="1">
        <f t="shared" si="176"/>
        <v>-0.52267292108172547</v>
      </c>
      <c r="AP304" s="1">
        <f t="shared" si="177"/>
        <v>-0.4505711823934504</v>
      </c>
      <c r="AQ304" s="1">
        <f t="shared" si="178"/>
        <v>-2.4517681759399932</v>
      </c>
      <c r="AR304" s="1">
        <f t="shared" si="179"/>
        <v>-2.7833952157763102</v>
      </c>
      <c r="AS304" s="1">
        <f t="shared" si="187"/>
        <v>4.5723358218294239</v>
      </c>
      <c r="AT304" s="1">
        <f t="shared" si="187"/>
        <v>4.5723351360756315</v>
      </c>
      <c r="AU304" s="1">
        <f t="shared" si="187"/>
        <v>4.5723420746872048</v>
      </c>
      <c r="AV304" s="1">
        <f t="shared" si="187"/>
        <v>4.5722718839965282</v>
      </c>
      <c r="AW304" s="1">
        <f t="shared" si="187"/>
        <v>4.5729835487820276</v>
      </c>
      <c r="AX304" s="1">
        <f t="shared" si="187"/>
        <v>4.5659270452275571</v>
      </c>
      <c r="AY304" s="1">
        <f t="shared" si="187"/>
        <v>4.6739275797849977</v>
      </c>
      <c r="AZ304" s="1">
        <f t="shared" si="180"/>
        <v>5.273401414548168</v>
      </c>
    </row>
    <row r="305" spans="1:52" x14ac:dyDescent="0.2">
      <c r="A305" s="42" t="s">
        <v>88</v>
      </c>
      <c r="B305" s="35"/>
      <c r="C305" s="43">
        <v>46230.415200000003</v>
      </c>
      <c r="D305" s="43"/>
      <c r="E305" s="1">
        <f t="shared" si="163"/>
        <v>14137.086703094794</v>
      </c>
      <c r="F305" s="1">
        <f t="shared" si="183"/>
        <v>14137</v>
      </c>
      <c r="G305" s="2">
        <f t="shared" si="185"/>
        <v>3.5461159997794311E-2</v>
      </c>
      <c r="J305" s="1">
        <f t="shared" si="184"/>
        <v>3.5461159997794311E-2</v>
      </c>
      <c r="M305" s="1">
        <f t="shared" si="164"/>
        <v>3.9127062265665868E-2</v>
      </c>
      <c r="N305" s="37">
        <f t="shared" si="165"/>
        <v>31211.915200000003</v>
      </c>
      <c r="O305" s="1">
        <f t="shared" si="166"/>
        <v>1.3438839437585824E-5</v>
      </c>
      <c r="S305" s="15">
        <v>1</v>
      </c>
      <c r="T305" s="152"/>
      <c r="AE305" s="1">
        <f t="shared" si="167"/>
        <v>14137</v>
      </c>
      <c r="AF305" s="1">
        <f t="shared" si="168"/>
        <v>3.1875380433647973E-2</v>
      </c>
      <c r="AG305" s="1">
        <f t="shared" si="169"/>
        <v>4.2712841829812206E-2</v>
      </c>
      <c r="AH305" s="1">
        <f t="shared" si="170"/>
        <v>-3.6659022678715569E-3</v>
      </c>
      <c r="AI305" s="1">
        <f t="shared" si="171"/>
        <v>3.585779564146338E-3</v>
      </c>
      <c r="AJ305" s="1">
        <f t="shared" si="172"/>
        <v>1.2857815082649503E-5</v>
      </c>
      <c r="AK305" s="1">
        <f t="shared" si="173"/>
        <v>-3.6659022678715569E-3</v>
      </c>
      <c r="AL305" s="15">
        <f t="shared" si="181"/>
        <v>1.2857815082649503E-5</v>
      </c>
      <c r="AM305" s="1">
        <f t="shared" si="174"/>
        <v>-7.2516818320178976E-3</v>
      </c>
      <c r="AN305" s="1">
        <f t="shared" si="175"/>
        <v>0.45410552874110732</v>
      </c>
      <c r="AO305" s="1">
        <f t="shared" si="176"/>
        <v>-0.52309889587530456</v>
      </c>
      <c r="AP305" s="1">
        <f t="shared" si="177"/>
        <v>-0.45084404083525853</v>
      </c>
      <c r="AQ305" s="1">
        <f t="shared" si="178"/>
        <v>-2.451268441702124</v>
      </c>
      <c r="AR305" s="1">
        <f t="shared" si="179"/>
        <v>-2.7812110748721346</v>
      </c>
      <c r="AS305" s="1">
        <f t="shared" si="187"/>
        <v>4.5731131898382653</v>
      </c>
      <c r="AT305" s="1">
        <f t="shared" si="187"/>
        <v>4.5731125241481898</v>
      </c>
      <c r="AU305" s="1">
        <f t="shared" si="187"/>
        <v>4.5731192970976089</v>
      </c>
      <c r="AV305" s="1">
        <f t="shared" si="187"/>
        <v>4.5730504021517522</v>
      </c>
      <c r="AW305" s="1">
        <f t="shared" si="187"/>
        <v>4.5737527934662889</v>
      </c>
      <c r="AX305" s="1">
        <f t="shared" si="187"/>
        <v>4.5667495105267886</v>
      </c>
      <c r="AY305" s="1">
        <f t="shared" si="187"/>
        <v>4.6751034722821894</v>
      </c>
      <c r="AZ305" s="1">
        <f t="shared" si="180"/>
        <v>5.2742554030761442</v>
      </c>
    </row>
    <row r="306" spans="1:52" x14ac:dyDescent="0.2">
      <c r="A306" s="42" t="s">
        <v>88</v>
      </c>
      <c r="B306" s="35"/>
      <c r="C306" s="43">
        <v>46229.392800000001</v>
      </c>
      <c r="D306" s="43"/>
      <c r="E306" s="1">
        <f t="shared" si="163"/>
        <v>14134.58691898968</v>
      </c>
      <c r="F306" s="1">
        <f t="shared" si="183"/>
        <v>14134.5</v>
      </c>
      <c r="G306" s="2">
        <f t="shared" si="185"/>
        <v>3.5549460000765976E-2</v>
      </c>
      <c r="J306" s="1">
        <f t="shared" si="184"/>
        <v>3.5549460000765976E-2</v>
      </c>
      <c r="M306" s="1">
        <f t="shared" si="164"/>
        <v>3.9112840227900805E-2</v>
      </c>
      <c r="N306" s="37">
        <f t="shared" si="165"/>
        <v>31210.892800000001</v>
      </c>
      <c r="O306" s="1">
        <f t="shared" si="166"/>
        <v>1.2697678643135471E-5</v>
      </c>
      <c r="S306" s="15">
        <v>1</v>
      </c>
      <c r="T306" s="152"/>
      <c r="AE306" s="1">
        <f t="shared" si="167"/>
        <v>14134.5</v>
      </c>
      <c r="AF306" s="1">
        <f t="shared" si="168"/>
        <v>3.1862252996786938E-2</v>
      </c>
      <c r="AG306" s="1">
        <f t="shared" si="169"/>
        <v>4.2800047231879843E-2</v>
      </c>
      <c r="AH306" s="1">
        <f t="shared" si="170"/>
        <v>-3.5633802271348297E-3</v>
      </c>
      <c r="AI306" s="1">
        <f t="shared" si="171"/>
        <v>3.6872070039790372E-3</v>
      </c>
      <c r="AJ306" s="1">
        <f t="shared" si="172"/>
        <v>1.3595495490192068E-5</v>
      </c>
      <c r="AK306" s="1">
        <f t="shared" si="173"/>
        <v>-3.5633802271348297E-3</v>
      </c>
      <c r="AL306" s="15">
        <f t="shared" si="181"/>
        <v>1.3595495490192068E-5</v>
      </c>
      <c r="AM306" s="1">
        <f t="shared" si="174"/>
        <v>-7.2505872311138635E-3</v>
      </c>
      <c r="AN306" s="1">
        <f t="shared" si="175"/>
        <v>0.45398035429965056</v>
      </c>
      <c r="AO306" s="1">
        <f t="shared" si="176"/>
        <v>-0.522862207149423</v>
      </c>
      <c r="AP306" s="1">
        <f t="shared" si="177"/>
        <v>-0.4506924332812291</v>
      </c>
      <c r="AQ306" s="1">
        <f t="shared" si="178"/>
        <v>-2.4515461330529371</v>
      </c>
      <c r="AR306" s="1">
        <f t="shared" si="179"/>
        <v>-2.782424379133261</v>
      </c>
      <c r="AS306" s="1">
        <f t="shared" si="187"/>
        <v>4.5726812711035931</v>
      </c>
      <c r="AT306" s="1">
        <f t="shared" si="187"/>
        <v>4.5726805943172799</v>
      </c>
      <c r="AU306" s="1">
        <f t="shared" si="187"/>
        <v>4.5726874590145918</v>
      </c>
      <c r="AV306" s="1">
        <f t="shared" si="187"/>
        <v>4.5726178453764339</v>
      </c>
      <c r="AW306" s="1">
        <f t="shared" si="187"/>
        <v>4.5733253891100301</v>
      </c>
      <c r="AX306" s="1">
        <f t="shared" si="187"/>
        <v>4.5662924660364892</v>
      </c>
      <c r="AY306" s="1">
        <f t="shared" si="187"/>
        <v>4.674450144712007</v>
      </c>
      <c r="AZ306" s="1">
        <f t="shared" si="180"/>
        <v>5.273780965005046</v>
      </c>
    </row>
    <row r="307" spans="1:52" x14ac:dyDescent="0.2">
      <c r="A307" s="42" t="s">
        <v>88</v>
      </c>
      <c r="B307" s="35"/>
      <c r="C307" s="43">
        <v>46231.437899999997</v>
      </c>
      <c r="D307" s="43"/>
      <c r="E307" s="1">
        <f t="shared" si="163"/>
        <v>14139.587220704614</v>
      </c>
      <c r="F307" s="1">
        <f t="shared" si="183"/>
        <v>14139.5</v>
      </c>
      <c r="G307" s="2">
        <f t="shared" si="185"/>
        <v>3.5672859994519968E-2</v>
      </c>
      <c r="J307" s="1">
        <f t="shared" si="184"/>
        <v>3.5672859994519968E-2</v>
      </c>
      <c r="M307" s="1">
        <f t="shared" si="164"/>
        <v>3.9141286283827646E-2</v>
      </c>
      <c r="N307" s="37">
        <f t="shared" si="165"/>
        <v>31212.937899999997</v>
      </c>
      <c r="O307" s="1">
        <f t="shared" si="166"/>
        <v>1.2029980924360633E-5</v>
      </c>
      <c r="S307" s="15">
        <v>1</v>
      </c>
      <c r="T307" s="152"/>
      <c r="AE307" s="1">
        <f t="shared" si="167"/>
        <v>14139.5</v>
      </c>
      <c r="AF307" s="1">
        <f t="shared" si="168"/>
        <v>3.1888510902347705E-2</v>
      </c>
      <c r="AG307" s="1">
        <f t="shared" si="169"/>
        <v>4.2925635375999908E-2</v>
      </c>
      <c r="AH307" s="1">
        <f t="shared" si="170"/>
        <v>-3.4684262893076787E-3</v>
      </c>
      <c r="AI307" s="1">
        <f t="shared" si="171"/>
        <v>3.7843490921722622E-3</v>
      </c>
      <c r="AJ307" s="1">
        <f t="shared" si="172"/>
        <v>1.4321298051425026E-5</v>
      </c>
      <c r="AK307" s="1">
        <f t="shared" si="173"/>
        <v>-3.4684262893076787E-3</v>
      </c>
      <c r="AL307" s="15">
        <f t="shared" si="181"/>
        <v>1.4321298051425026E-5</v>
      </c>
      <c r="AM307" s="1">
        <f t="shared" si="174"/>
        <v>-7.2527753814799418E-3</v>
      </c>
      <c r="AN307" s="1">
        <f t="shared" si="175"/>
        <v>0.45423081437617185</v>
      </c>
      <c r="AO307" s="1">
        <f t="shared" si="176"/>
        <v>-0.52333567482048049</v>
      </c>
      <c r="AP307" s="1">
        <f t="shared" si="177"/>
        <v>-0.45099569724243893</v>
      </c>
      <c r="AQ307" s="1">
        <f t="shared" si="178"/>
        <v>-2.4509905971384645</v>
      </c>
      <c r="AR307" s="1">
        <f t="shared" si="179"/>
        <v>-2.7799980386555241</v>
      </c>
      <c r="AS307" s="1">
        <f t="shared" si="187"/>
        <v>4.5735452277180846</v>
      </c>
      <c r="AT307" s="1">
        <f t="shared" si="187"/>
        <v>4.5735445729991833</v>
      </c>
      <c r="AU307" s="1">
        <f t="shared" si="187"/>
        <v>4.5735512549169819</v>
      </c>
      <c r="AV307" s="1">
        <f t="shared" si="187"/>
        <v>4.573483075728678</v>
      </c>
      <c r="AW307" s="1">
        <f t="shared" si="187"/>
        <v>4.5741803135762833</v>
      </c>
      <c r="AX307" s="1">
        <f t="shared" si="187"/>
        <v>4.567206853509731</v>
      </c>
      <c r="AY307" s="1">
        <f t="shared" si="187"/>
        <v>4.6757569347163646</v>
      </c>
      <c r="AZ307" s="1">
        <f t="shared" si="180"/>
        <v>5.2747298411472414</v>
      </c>
    </row>
    <row r="308" spans="1:52" x14ac:dyDescent="0.2">
      <c r="A308" s="42" t="s">
        <v>97</v>
      </c>
      <c r="B308" s="35"/>
      <c r="C308" s="43">
        <v>47062.319900000002</v>
      </c>
      <c r="D308" s="43"/>
      <c r="E308" s="1">
        <f t="shared" si="163"/>
        <v>16171.106798972662</v>
      </c>
      <c r="F308" s="1">
        <f t="shared" si="183"/>
        <v>16171</v>
      </c>
      <c r="G308" s="2">
        <f t="shared" si="185"/>
        <v>4.3680279995896854E-2</v>
      </c>
      <c r="J308" s="1">
        <f t="shared" si="184"/>
        <v>4.3680279995896854E-2</v>
      </c>
      <c r="M308" s="1">
        <f t="shared" si="164"/>
        <v>5.1354374631245953E-2</v>
      </c>
      <c r="N308" s="37">
        <f t="shared" si="165"/>
        <v>32043.819900000002</v>
      </c>
      <c r="O308" s="1">
        <f t="shared" si="166"/>
        <v>5.8891728472293822E-5</v>
      </c>
      <c r="S308" s="15">
        <v>1</v>
      </c>
      <c r="T308" s="152"/>
      <c r="AE308" s="1">
        <f t="shared" si="167"/>
        <v>16171</v>
      </c>
      <c r="AF308" s="1">
        <f t="shared" si="168"/>
        <v>4.369076456141361E-2</v>
      </c>
      <c r="AG308" s="1">
        <f t="shared" si="169"/>
        <v>5.1343890065729196E-2</v>
      </c>
      <c r="AH308" s="1">
        <f t="shared" si="170"/>
        <v>-7.6740946353490991E-3</v>
      </c>
      <c r="AI308" s="1">
        <f t="shared" si="171"/>
        <v>-1.0484565516756528E-5</v>
      </c>
      <c r="AJ308" s="1">
        <f t="shared" si="172"/>
        <v>1.0992611407516008E-10</v>
      </c>
      <c r="AK308" s="1">
        <f t="shared" si="173"/>
        <v>-7.6740946353490991E-3</v>
      </c>
      <c r="AL308" s="15">
        <f t="shared" si="181"/>
        <v>1.0992611407516008E-10</v>
      </c>
      <c r="AM308" s="1">
        <f t="shared" si="174"/>
        <v>-7.6636100698323443E-3</v>
      </c>
      <c r="AN308" s="1">
        <f t="shared" si="175"/>
        <v>0.61202217770008993</v>
      </c>
      <c r="AO308" s="1">
        <f t="shared" si="176"/>
        <v>-0.75193489287746096</v>
      </c>
      <c r="AP308" s="1">
        <f t="shared" si="177"/>
        <v>-0.59222827719647908</v>
      </c>
      <c r="AQ308" s="1">
        <f t="shared" si="178"/>
        <v>-2.1507591591749784</v>
      </c>
      <c r="AR308" s="1">
        <f t="shared" si="179"/>
        <v>-1.8505968604544349</v>
      </c>
      <c r="AS308" s="1">
        <f t="shared" si="187"/>
        <v>4.9768994578745449</v>
      </c>
      <c r="AT308" s="1">
        <f t="shared" si="187"/>
        <v>4.9769829729240449</v>
      </c>
      <c r="AU308" s="1">
        <f t="shared" si="187"/>
        <v>4.9774336558363048</v>
      </c>
      <c r="AV308" s="1">
        <f t="shared" si="187"/>
        <v>4.9798529350819578</v>
      </c>
      <c r="AW308" s="1">
        <f t="shared" si="187"/>
        <v>4.9924912572202933</v>
      </c>
      <c r="AX308" s="1">
        <f t="shared" si="187"/>
        <v>5.0511221521423</v>
      </c>
      <c r="AY308" s="1">
        <f t="shared" si="187"/>
        <v>5.2472016092735334</v>
      </c>
      <c r="AZ308" s="1">
        <f t="shared" si="180"/>
        <v>5.6602582177211751</v>
      </c>
    </row>
    <row r="309" spans="1:52" x14ac:dyDescent="0.2">
      <c r="A309" s="42" t="s">
        <v>97</v>
      </c>
      <c r="B309" s="35"/>
      <c r="C309" s="43">
        <v>47006.492899999997</v>
      </c>
      <c r="D309" s="43"/>
      <c r="E309" s="1">
        <f t="shared" si="163"/>
        <v>16034.608904571316</v>
      </c>
      <c r="F309" s="1">
        <f t="shared" si="183"/>
        <v>16034.5</v>
      </c>
      <c r="G309" s="2">
        <f t="shared" si="185"/>
        <v>4.4541459996253252E-2</v>
      </c>
      <c r="J309" s="1">
        <f t="shared" si="184"/>
        <v>4.4541459996253252E-2</v>
      </c>
      <c r="M309" s="1">
        <f t="shared" si="164"/>
        <v>5.0492774951972352E-2</v>
      </c>
      <c r="N309" s="37">
        <f t="shared" si="165"/>
        <v>31987.992899999997</v>
      </c>
      <c r="O309" s="1">
        <f t="shared" si="166"/>
        <v>3.5418149702165837E-5</v>
      </c>
      <c r="S309" s="15">
        <v>1</v>
      </c>
      <c r="T309" s="152"/>
      <c r="AE309" s="1">
        <f t="shared" si="167"/>
        <v>16034.5</v>
      </c>
      <c r="AF309" s="1">
        <f t="shared" si="168"/>
        <v>4.2816616175412631E-2</v>
      </c>
      <c r="AG309" s="1">
        <f t="shared" si="169"/>
        <v>5.2217618772812974E-2</v>
      </c>
      <c r="AH309" s="1">
        <f t="shared" si="170"/>
        <v>-5.9513149557191003E-3</v>
      </c>
      <c r="AI309" s="1">
        <f t="shared" si="171"/>
        <v>1.7248438208406214E-3</v>
      </c>
      <c r="AJ309" s="1">
        <f t="shared" si="172"/>
        <v>2.9750862062920737E-6</v>
      </c>
      <c r="AK309" s="1">
        <f t="shared" si="173"/>
        <v>-5.9513149557191003E-3</v>
      </c>
      <c r="AL309" s="15">
        <f t="shared" si="181"/>
        <v>2.9750862062920737E-6</v>
      </c>
      <c r="AM309" s="1">
        <f t="shared" si="174"/>
        <v>-7.6761587765597191E-3</v>
      </c>
      <c r="AN309" s="1">
        <f t="shared" si="175"/>
        <v>0.59626534669039244</v>
      </c>
      <c r="AO309" s="1">
        <f t="shared" si="176"/>
        <v>-0.73396867467922</v>
      </c>
      <c r="AP309" s="1">
        <f t="shared" si="177"/>
        <v>-0.58160076738658217</v>
      </c>
      <c r="AQ309" s="1">
        <f t="shared" si="178"/>
        <v>-2.1776044392141078</v>
      </c>
      <c r="AR309" s="1">
        <f t="shared" si="179"/>
        <v>-1.9115047362426996</v>
      </c>
      <c r="AS309" s="1">
        <f t="shared" si="187"/>
        <v>4.9455156260700361</v>
      </c>
      <c r="AT309" s="1">
        <f t="shared" si="187"/>
        <v>4.9455616175540902</v>
      </c>
      <c r="AU309" s="1">
        <f t="shared" si="187"/>
        <v>4.9458425834216468</v>
      </c>
      <c r="AV309" s="1">
        <f t="shared" si="187"/>
        <v>4.94755187104768</v>
      </c>
      <c r="AW309" s="1">
        <f t="shared" si="187"/>
        <v>4.9576987349869999</v>
      </c>
      <c r="AX309" s="1">
        <f t="shared" si="187"/>
        <v>5.0110532379242896</v>
      </c>
      <c r="AY309" s="1">
        <f t="shared" si="187"/>
        <v>5.2065420942549085</v>
      </c>
      <c r="AZ309" s="1">
        <f t="shared" si="180"/>
        <v>5.6343538990392448</v>
      </c>
    </row>
    <row r="310" spans="1:52" x14ac:dyDescent="0.2">
      <c r="A310" s="22" t="s">
        <v>97</v>
      </c>
      <c r="B310" s="22" t="s">
        <v>52</v>
      </c>
      <c r="C310" s="24">
        <v>47006.493300000002</v>
      </c>
      <c r="D310" s="24" t="s">
        <v>38</v>
      </c>
      <c r="E310" s="1">
        <f t="shared" si="163"/>
        <v>16034.609882577626</v>
      </c>
      <c r="F310" s="1">
        <f t="shared" si="183"/>
        <v>16034.5</v>
      </c>
      <c r="G310" s="2">
        <f t="shared" si="185"/>
        <v>4.4941460000700317E-2</v>
      </c>
      <c r="J310" s="1">
        <f t="shared" si="184"/>
        <v>4.4941460000700317E-2</v>
      </c>
      <c r="M310" s="1">
        <f t="shared" si="164"/>
        <v>5.0492774951972352E-2</v>
      </c>
      <c r="N310" s="37">
        <f t="shared" si="165"/>
        <v>31987.993300000002</v>
      </c>
      <c r="O310" s="1">
        <f t="shared" si="166"/>
        <v>3.0817097688216437E-5</v>
      </c>
      <c r="S310" s="15">
        <v>1</v>
      </c>
      <c r="T310" s="152"/>
      <c r="AE310" s="1">
        <f t="shared" si="167"/>
        <v>16034.5</v>
      </c>
      <c r="AF310" s="1">
        <f t="shared" si="168"/>
        <v>4.2816616175412631E-2</v>
      </c>
      <c r="AG310" s="1">
        <f t="shared" si="169"/>
        <v>5.2617618777260039E-2</v>
      </c>
      <c r="AH310" s="1">
        <f t="shared" si="170"/>
        <v>-5.551314951272035E-3</v>
      </c>
      <c r="AI310" s="1">
        <f t="shared" si="171"/>
        <v>2.1248438252876867E-3</v>
      </c>
      <c r="AJ310" s="1">
        <f t="shared" si="172"/>
        <v>4.5149612818632092E-6</v>
      </c>
      <c r="AK310" s="1">
        <f t="shared" si="173"/>
        <v>-5.551314951272035E-3</v>
      </c>
      <c r="AL310" s="15">
        <f t="shared" si="181"/>
        <v>4.5149612818632092E-6</v>
      </c>
      <c r="AM310" s="1">
        <f t="shared" si="174"/>
        <v>-7.6761587765597191E-3</v>
      </c>
      <c r="AN310" s="1">
        <f t="shared" si="175"/>
        <v>0.59626534669039244</v>
      </c>
      <c r="AO310" s="1">
        <f t="shared" si="176"/>
        <v>-0.73396867467922</v>
      </c>
      <c r="AP310" s="1">
        <f t="shared" si="177"/>
        <v>-0.58160076738658217</v>
      </c>
      <c r="AQ310" s="1">
        <f t="shared" si="178"/>
        <v>-2.1776044392141078</v>
      </c>
      <c r="AR310" s="1">
        <f t="shared" si="179"/>
        <v>-1.9115047362426996</v>
      </c>
      <c r="AS310" s="1">
        <f t="shared" si="187"/>
        <v>4.9455156260700361</v>
      </c>
      <c r="AT310" s="1">
        <f t="shared" si="187"/>
        <v>4.9455616175540902</v>
      </c>
      <c r="AU310" s="1">
        <f t="shared" si="187"/>
        <v>4.9458425834216468</v>
      </c>
      <c r="AV310" s="1">
        <f t="shared" si="187"/>
        <v>4.94755187104768</v>
      </c>
      <c r="AW310" s="1">
        <f t="shared" si="187"/>
        <v>4.9576987349869999</v>
      </c>
      <c r="AX310" s="1">
        <f t="shared" si="187"/>
        <v>5.0110532379242896</v>
      </c>
      <c r="AY310" s="1">
        <f t="shared" si="187"/>
        <v>5.2065420942549085</v>
      </c>
      <c r="AZ310" s="1">
        <f t="shared" si="180"/>
        <v>5.6343538990392448</v>
      </c>
    </row>
    <row r="311" spans="1:52" x14ac:dyDescent="0.2">
      <c r="A311" s="42" t="s">
        <v>97</v>
      </c>
      <c r="B311" s="35"/>
      <c r="C311" s="43">
        <v>47006.493600000002</v>
      </c>
      <c r="D311" s="43"/>
      <c r="E311" s="1">
        <f t="shared" si="163"/>
        <v>16034.610616082353</v>
      </c>
      <c r="F311" s="1">
        <f t="shared" si="183"/>
        <v>16034.5</v>
      </c>
      <c r="G311" s="2">
        <f t="shared" si="185"/>
        <v>4.5241460000397637E-2</v>
      </c>
      <c r="J311" s="1">
        <f t="shared" si="184"/>
        <v>4.5241460000397637E-2</v>
      </c>
      <c r="M311" s="1">
        <f t="shared" si="164"/>
        <v>5.0492774951972352E-2</v>
      </c>
      <c r="N311" s="37">
        <f t="shared" si="165"/>
        <v>31987.993600000002</v>
      </c>
      <c r="O311" s="1">
        <f t="shared" si="166"/>
        <v>2.7576308720632149E-5</v>
      </c>
      <c r="S311" s="15">
        <v>1</v>
      </c>
      <c r="T311" s="152"/>
      <c r="AE311" s="1">
        <f t="shared" si="167"/>
        <v>16034.5</v>
      </c>
      <c r="AF311" s="1">
        <f t="shared" si="168"/>
        <v>4.2816616175412631E-2</v>
      </c>
      <c r="AG311" s="1">
        <f t="shared" si="169"/>
        <v>5.2917618776957359E-2</v>
      </c>
      <c r="AH311" s="1">
        <f t="shared" si="170"/>
        <v>-5.2513149515747148E-3</v>
      </c>
      <c r="AI311" s="1">
        <f t="shared" si="171"/>
        <v>2.4248438249850068E-3</v>
      </c>
      <c r="AJ311" s="1">
        <f t="shared" si="172"/>
        <v>5.8798675755679187E-6</v>
      </c>
      <c r="AK311" s="1">
        <f t="shared" si="173"/>
        <v>-5.2513149515747148E-3</v>
      </c>
      <c r="AL311" s="15">
        <f t="shared" si="181"/>
        <v>5.8798675755679187E-6</v>
      </c>
      <c r="AM311" s="1">
        <f t="shared" si="174"/>
        <v>-7.6761587765597191E-3</v>
      </c>
      <c r="AN311" s="1">
        <f t="shared" si="175"/>
        <v>0.59626534669039244</v>
      </c>
      <c r="AO311" s="1">
        <f t="shared" si="176"/>
        <v>-0.73396867467922</v>
      </c>
      <c r="AP311" s="1">
        <f t="shared" si="177"/>
        <v>-0.58160076738658217</v>
      </c>
      <c r="AQ311" s="1">
        <f t="shared" si="178"/>
        <v>-2.1776044392141078</v>
      </c>
      <c r="AR311" s="1">
        <f t="shared" si="179"/>
        <v>-1.9115047362426996</v>
      </c>
      <c r="AS311" s="1">
        <f t="shared" ref="AS311:AY320" si="188">$AZ311+$AG$7*SIN(AT311)</f>
        <v>4.9455156260700361</v>
      </c>
      <c r="AT311" s="1">
        <f t="shared" si="188"/>
        <v>4.9455616175540902</v>
      </c>
      <c r="AU311" s="1">
        <f t="shared" si="188"/>
        <v>4.9458425834216468</v>
      </c>
      <c r="AV311" s="1">
        <f t="shared" si="188"/>
        <v>4.94755187104768</v>
      </c>
      <c r="AW311" s="1">
        <f t="shared" si="188"/>
        <v>4.9576987349869999</v>
      </c>
      <c r="AX311" s="1">
        <f t="shared" si="188"/>
        <v>5.0110532379242896</v>
      </c>
      <c r="AY311" s="1">
        <f t="shared" si="188"/>
        <v>5.2065420942549085</v>
      </c>
      <c r="AZ311" s="1">
        <f t="shared" si="180"/>
        <v>5.6343538990392448</v>
      </c>
    </row>
    <row r="312" spans="1:52" x14ac:dyDescent="0.2">
      <c r="A312" s="42" t="s">
        <v>101</v>
      </c>
      <c r="B312" s="35"/>
      <c r="C312" s="43">
        <v>47736.350599999998</v>
      </c>
      <c r="D312" s="43"/>
      <c r="E312" s="1">
        <f t="shared" si="163"/>
        <v>17819.122477978464</v>
      </c>
      <c r="F312" s="1">
        <f t="shared" si="183"/>
        <v>17819</v>
      </c>
      <c r="G312" s="2">
        <f t="shared" si="185"/>
        <v>5.0092919998860452E-2</v>
      </c>
      <c r="J312" s="1">
        <f t="shared" si="184"/>
        <v>5.0092919998860452E-2</v>
      </c>
      <c r="M312" s="1">
        <f t="shared" si="164"/>
        <v>6.2222616564788891E-2</v>
      </c>
      <c r="N312" s="37">
        <f t="shared" si="165"/>
        <v>32717.850599999998</v>
      </c>
      <c r="O312" s="1">
        <f t="shared" si="166"/>
        <v>1.4712953878149616E-4</v>
      </c>
      <c r="S312" s="15">
        <v>1</v>
      </c>
      <c r="T312" s="152"/>
      <c r="AE312" s="1">
        <f t="shared" si="167"/>
        <v>17819</v>
      </c>
      <c r="AF312" s="1">
        <f t="shared" si="168"/>
        <v>5.5649787297685396E-2</v>
      </c>
      <c r="AG312" s="1">
        <f t="shared" si="169"/>
        <v>5.6665749265963947E-2</v>
      </c>
      <c r="AH312" s="1">
        <f t="shared" si="170"/>
        <v>-1.2129696565928438E-2</v>
      </c>
      <c r="AI312" s="1">
        <f t="shared" si="171"/>
        <v>-5.556867298824944E-3</v>
      </c>
      <c r="AJ312" s="1">
        <f t="shared" si="172"/>
        <v>3.0878774176750028E-5</v>
      </c>
      <c r="AK312" s="1">
        <f t="shared" si="173"/>
        <v>-1.2129696565928438E-2</v>
      </c>
      <c r="AL312" s="15">
        <f t="shared" si="181"/>
        <v>3.0878774176750028E-5</v>
      </c>
      <c r="AM312" s="1">
        <f t="shared" si="174"/>
        <v>-6.5728292671034961E-3</v>
      </c>
      <c r="AN312" s="1">
        <f t="shared" si="175"/>
        <v>0.9549379271813786</v>
      </c>
      <c r="AO312" s="1">
        <f t="shared" si="176"/>
        <v>-0.97935886929411131</v>
      </c>
      <c r="AP312" s="1">
        <f t="shared" si="177"/>
        <v>-0.70656247600688471</v>
      </c>
      <c r="AQ312" s="1">
        <f t="shared" si="178"/>
        <v>-1.6344865555470507</v>
      </c>
      <c r="AR312" s="1">
        <f t="shared" si="179"/>
        <v>-1.0658081437139844</v>
      </c>
      <c r="AS312" s="1">
        <f t="shared" si="188"/>
        <v>5.4530240123033007</v>
      </c>
      <c r="AT312" s="1">
        <f t="shared" si="188"/>
        <v>5.458340483208076</v>
      </c>
      <c r="AU312" s="1">
        <f t="shared" si="188"/>
        <v>5.4693397523547018</v>
      </c>
      <c r="AV312" s="1">
        <f t="shared" si="188"/>
        <v>5.4917004753252661</v>
      </c>
      <c r="AW312" s="1">
        <f t="shared" si="188"/>
        <v>5.5356755734583629</v>
      </c>
      <c r="AX312" s="1">
        <f t="shared" si="188"/>
        <v>5.6173672750024419</v>
      </c>
      <c r="AY312" s="1">
        <f t="shared" si="188"/>
        <v>5.7569072146476321</v>
      </c>
      <c r="AZ312" s="1">
        <f t="shared" si="180"/>
        <v>5.9730077941887325</v>
      </c>
    </row>
    <row r="313" spans="1:52" x14ac:dyDescent="0.2">
      <c r="A313" s="42" t="s">
        <v>101</v>
      </c>
      <c r="B313" s="35" t="s">
        <v>52</v>
      </c>
      <c r="C313" s="43">
        <v>47717.337500000001</v>
      </c>
      <c r="D313" s="43"/>
      <c r="E313" s="1">
        <f t="shared" si="163"/>
        <v>17772.635148979207</v>
      </c>
      <c r="F313" s="1">
        <f t="shared" si="183"/>
        <v>17772.5</v>
      </c>
      <c r="G313" s="2">
        <f t="shared" si="185"/>
        <v>5.527530000108527E-2</v>
      </c>
      <c r="J313" s="1">
        <f t="shared" si="184"/>
        <v>5.527530000108527E-2</v>
      </c>
      <c r="M313" s="1">
        <f t="shared" si="164"/>
        <v>6.1904159667453808E-2</v>
      </c>
      <c r="N313" s="37">
        <f t="shared" si="165"/>
        <v>32698.837500000001</v>
      </c>
      <c r="O313" s="1">
        <f t="shared" si="166"/>
        <v>4.3941780476407601E-5</v>
      </c>
      <c r="S313" s="15">
        <v>1</v>
      </c>
      <c r="T313" s="152"/>
      <c r="AE313" s="1">
        <f t="shared" si="167"/>
        <v>17772.5</v>
      </c>
      <c r="AF313" s="1">
        <f t="shared" si="168"/>
        <v>5.5264209134520778E-2</v>
      </c>
      <c r="AG313" s="1">
        <f t="shared" si="169"/>
        <v>6.19152505340183E-2</v>
      </c>
      <c r="AH313" s="1">
        <f t="shared" si="170"/>
        <v>-6.6288596663685376E-3</v>
      </c>
      <c r="AI313" s="1">
        <f t="shared" si="171"/>
        <v>1.1090866564492097E-5</v>
      </c>
      <c r="AJ313" s="1">
        <f t="shared" si="172"/>
        <v>1.2300732115136872E-10</v>
      </c>
      <c r="AK313" s="1">
        <f t="shared" si="173"/>
        <v>-6.6288596663685376E-3</v>
      </c>
      <c r="AL313" s="15">
        <f t="shared" si="181"/>
        <v>1.2300732115136872E-10</v>
      </c>
      <c r="AM313" s="1">
        <f t="shared" si="174"/>
        <v>-6.6399505329330314E-3</v>
      </c>
      <c r="AN313" s="1">
        <f t="shared" si="175"/>
        <v>0.93872451736196572</v>
      </c>
      <c r="AO313" s="1">
        <f t="shared" si="176"/>
        <v>-0.97445897674042714</v>
      </c>
      <c r="AP313" s="1">
        <f t="shared" si="177"/>
        <v>-0.7053413628415437</v>
      </c>
      <c r="AQ313" s="1">
        <f t="shared" si="178"/>
        <v>-1.6574522799180724</v>
      </c>
      <c r="AR313" s="1">
        <f t="shared" si="179"/>
        <v>-1.0906399246049689</v>
      </c>
      <c r="AS313" s="1">
        <f t="shared" si="188"/>
        <v>5.4358940710360004</v>
      </c>
      <c r="AT313" s="1">
        <f t="shared" si="188"/>
        <v>5.4408898448655574</v>
      </c>
      <c r="AU313" s="1">
        <f t="shared" si="188"/>
        <v>5.4514266646058402</v>
      </c>
      <c r="AV313" s="1">
        <f t="shared" si="188"/>
        <v>5.4732616440196677</v>
      </c>
      <c r="AW313" s="1">
        <f t="shared" si="188"/>
        <v>5.5169965142966735</v>
      </c>
      <c r="AX313" s="1">
        <f t="shared" si="188"/>
        <v>5.5995423747428852</v>
      </c>
      <c r="AY313" s="1">
        <f t="shared" si="188"/>
        <v>5.7421415426500424</v>
      </c>
      <c r="AZ313" s="1">
        <f t="shared" si="180"/>
        <v>5.9641832460663169</v>
      </c>
    </row>
    <row r="314" spans="1:52" x14ac:dyDescent="0.2">
      <c r="A314" s="42" t="s">
        <v>101</v>
      </c>
      <c r="B314" s="35"/>
      <c r="C314" s="43">
        <v>47734.311300000001</v>
      </c>
      <c r="D314" s="43"/>
      <c r="E314" s="1">
        <f t="shared" si="163"/>
        <v>17814.136357354892</v>
      </c>
      <c r="F314" s="1">
        <f t="shared" si="183"/>
        <v>17814</v>
      </c>
      <c r="G314" s="2">
        <f t="shared" si="185"/>
        <v>5.5769519996829331E-2</v>
      </c>
      <c r="J314" s="1">
        <f t="shared" si="184"/>
        <v>5.5769519996829331E-2</v>
      </c>
      <c r="M314" s="1">
        <f t="shared" si="164"/>
        <v>6.2188341013070497E-2</v>
      </c>
      <c r="N314" s="37">
        <f t="shared" si="165"/>
        <v>32715.811300000001</v>
      </c>
      <c r="O314" s="1">
        <f t="shared" si="166"/>
        <v>4.1201263238539277E-5</v>
      </c>
      <c r="S314" s="15">
        <v>1</v>
      </c>
      <c r="T314" s="152"/>
      <c r="AE314" s="1">
        <f t="shared" si="167"/>
        <v>17814</v>
      </c>
      <c r="AF314" s="1">
        <f t="shared" si="168"/>
        <v>5.5608142574667556E-2</v>
      </c>
      <c r="AG314" s="1">
        <f t="shared" si="169"/>
        <v>6.2349718435232272E-2</v>
      </c>
      <c r="AH314" s="1">
        <f t="shared" si="170"/>
        <v>-6.4188210162411663E-3</v>
      </c>
      <c r="AI314" s="1">
        <f t="shared" si="171"/>
        <v>1.6137742216177503E-4</v>
      </c>
      <c r="AJ314" s="1">
        <f t="shared" si="172"/>
        <v>2.6042672383579759E-8</v>
      </c>
      <c r="AK314" s="1">
        <f t="shared" si="173"/>
        <v>-6.4188210162411663E-3</v>
      </c>
      <c r="AL314" s="15">
        <f t="shared" si="181"/>
        <v>2.6042672383579759E-8</v>
      </c>
      <c r="AM314" s="1">
        <f t="shared" si="174"/>
        <v>-6.5801984384029439E-3</v>
      </c>
      <c r="AN314" s="1">
        <f t="shared" si="175"/>
        <v>0.95316571319361232</v>
      </c>
      <c r="AO314" s="1">
        <f t="shared" si="176"/>
        <v>-0.97884876317649183</v>
      </c>
      <c r="AP314" s="1">
        <f t="shared" si="177"/>
        <v>-0.70644721847214265</v>
      </c>
      <c r="AQ314" s="1">
        <f t="shared" si="178"/>
        <v>-1.6369949786179359</v>
      </c>
      <c r="AR314" s="1">
        <f t="shared" si="179"/>
        <v>-1.0684906603371189</v>
      </c>
      <c r="AS314" s="1">
        <f t="shared" si="188"/>
        <v>5.4511672104134998</v>
      </c>
      <c r="AT314" s="1">
        <f t="shared" si="188"/>
        <v>5.4564489932592064</v>
      </c>
      <c r="AU314" s="1">
        <f t="shared" si="188"/>
        <v>5.4673989725392227</v>
      </c>
      <c r="AV314" s="1">
        <f t="shared" si="188"/>
        <v>5.4897049778580396</v>
      </c>
      <c r="AW314" s="1">
        <f t="shared" si="188"/>
        <v>5.5336579844730061</v>
      </c>
      <c r="AX314" s="1">
        <f t="shared" si="188"/>
        <v>5.6154463648542574</v>
      </c>
      <c r="AY314" s="1">
        <f t="shared" si="188"/>
        <v>5.7553186923161936</v>
      </c>
      <c r="AZ314" s="1">
        <f t="shared" si="180"/>
        <v>5.9720589180465371</v>
      </c>
    </row>
    <row r="315" spans="1:52" x14ac:dyDescent="0.2">
      <c r="A315" s="42" t="s">
        <v>100</v>
      </c>
      <c r="B315" s="35" t="s">
        <v>52</v>
      </c>
      <c r="C315" s="43">
        <v>47703.432200000003</v>
      </c>
      <c r="D315" s="43"/>
      <c r="E315" s="1">
        <f t="shared" si="163"/>
        <v>17738.636471439331</v>
      </c>
      <c r="F315" s="1">
        <f t="shared" si="183"/>
        <v>17738.5</v>
      </c>
      <c r="G315" s="2">
        <f t="shared" si="185"/>
        <v>5.5816179999965243E-2</v>
      </c>
      <c r="J315" s="1">
        <f t="shared" si="184"/>
        <v>5.5816179999965243E-2</v>
      </c>
      <c r="M315" s="1">
        <f t="shared" si="164"/>
        <v>6.1671743090617043E-2</v>
      </c>
      <c r="N315" s="37">
        <f t="shared" si="165"/>
        <v>32684.932200000003</v>
      </c>
      <c r="O315" s="1">
        <f t="shared" si="166"/>
        <v>3.4287619108603656E-5</v>
      </c>
      <c r="S315" s="15">
        <v>1</v>
      </c>
      <c r="T315" s="152"/>
      <c r="AE315" s="1">
        <f t="shared" si="167"/>
        <v>17738.5</v>
      </c>
      <c r="AF315" s="1">
        <f t="shared" si="168"/>
        <v>5.4984675207449728E-2</v>
      </c>
      <c r="AG315" s="1">
        <f t="shared" si="169"/>
        <v>6.2503247883132565E-2</v>
      </c>
      <c r="AH315" s="1">
        <f t="shared" si="170"/>
        <v>-5.8555630906517997E-3</v>
      </c>
      <c r="AI315" s="1">
        <f t="shared" si="171"/>
        <v>8.3150479251551529E-4</v>
      </c>
      <c r="AJ315" s="1">
        <f t="shared" si="172"/>
        <v>6.9140021997627017E-7</v>
      </c>
      <c r="AK315" s="1">
        <f t="shared" si="173"/>
        <v>-5.8555630906517997E-3</v>
      </c>
      <c r="AL315" s="15">
        <f t="shared" si="181"/>
        <v>6.9140021997627017E-7</v>
      </c>
      <c r="AM315" s="1">
        <f t="shared" si="174"/>
        <v>-6.6870678831673176E-3</v>
      </c>
      <c r="AN315" s="1">
        <f t="shared" si="175"/>
        <v>0.92724169568874082</v>
      </c>
      <c r="AO315" s="1">
        <f t="shared" si="176"/>
        <v>-0.97067118011849907</v>
      </c>
      <c r="AP315" s="1">
        <f t="shared" si="177"/>
        <v>-0.70424949560609584</v>
      </c>
      <c r="AQ315" s="1">
        <f t="shared" si="178"/>
        <v>-1.6737443374491647</v>
      </c>
      <c r="AR315" s="1">
        <f t="shared" si="179"/>
        <v>-1.1086358986903533</v>
      </c>
      <c r="AS315" s="1">
        <f t="shared" si="188"/>
        <v>5.4235617466752828</v>
      </c>
      <c r="AT315" s="1">
        <f t="shared" si="188"/>
        <v>5.4283263496224654</v>
      </c>
      <c r="AU315" s="1">
        <f t="shared" si="188"/>
        <v>5.438520383618231</v>
      </c>
      <c r="AV315" s="1">
        <f t="shared" si="188"/>
        <v>5.4599484106349392</v>
      </c>
      <c r="AW315" s="1">
        <f t="shared" si="188"/>
        <v>5.5034592919653829</v>
      </c>
      <c r="AX315" s="1">
        <f t="shared" si="188"/>
        <v>5.5865659014363169</v>
      </c>
      <c r="AY315" s="1">
        <f t="shared" si="188"/>
        <v>5.7313560546158788</v>
      </c>
      <c r="AZ315" s="1">
        <f t="shared" si="180"/>
        <v>5.9577308882993893</v>
      </c>
    </row>
    <row r="316" spans="1:52" x14ac:dyDescent="0.2">
      <c r="A316" s="42" t="s">
        <v>101</v>
      </c>
      <c r="B316" s="35"/>
      <c r="C316" s="43">
        <v>47734.311699999998</v>
      </c>
      <c r="D316" s="43"/>
      <c r="E316" s="1">
        <f t="shared" si="163"/>
        <v>17814.137335361185</v>
      </c>
      <c r="F316" s="1">
        <f t="shared" si="183"/>
        <v>17814</v>
      </c>
      <c r="G316" s="2">
        <f t="shared" si="185"/>
        <v>5.6169519994000439E-2</v>
      </c>
      <c r="J316" s="1">
        <f t="shared" si="184"/>
        <v>5.6169519994000439E-2</v>
      </c>
      <c r="M316" s="1">
        <f t="shared" si="164"/>
        <v>6.2188341013070497E-2</v>
      </c>
      <c r="N316" s="37">
        <f t="shared" si="165"/>
        <v>32715.811699999998</v>
      </c>
      <c r="O316" s="1">
        <f t="shared" si="166"/>
        <v>3.622620645959954E-5</v>
      </c>
      <c r="S316" s="15">
        <v>1</v>
      </c>
      <c r="T316" s="152"/>
      <c r="AE316" s="1">
        <f t="shared" si="167"/>
        <v>17814</v>
      </c>
      <c r="AF316" s="1">
        <f t="shared" si="168"/>
        <v>5.5608142574667556E-2</v>
      </c>
      <c r="AG316" s="1">
        <f t="shared" si="169"/>
        <v>6.2749718432403387E-2</v>
      </c>
      <c r="AH316" s="1">
        <f t="shared" si="170"/>
        <v>-6.0188210190700586E-3</v>
      </c>
      <c r="AI316" s="1">
        <f t="shared" si="171"/>
        <v>5.6137741933288271E-4</v>
      </c>
      <c r="AJ316" s="1">
        <f t="shared" si="172"/>
        <v>3.1514460693684722E-7</v>
      </c>
      <c r="AK316" s="1">
        <f t="shared" si="173"/>
        <v>-6.0188210190700586E-3</v>
      </c>
      <c r="AL316" s="15">
        <f t="shared" si="181"/>
        <v>3.1514460693684722E-7</v>
      </c>
      <c r="AM316" s="1">
        <f t="shared" si="174"/>
        <v>-6.5801984384029439E-3</v>
      </c>
      <c r="AN316" s="1">
        <f t="shared" si="175"/>
        <v>0.95316571319361232</v>
      </c>
      <c r="AO316" s="1">
        <f t="shared" si="176"/>
        <v>-0.97884876317649183</v>
      </c>
      <c r="AP316" s="1">
        <f t="shared" si="177"/>
        <v>-0.70644721847214265</v>
      </c>
      <c r="AQ316" s="1">
        <f t="shared" si="178"/>
        <v>-1.6369949786179359</v>
      </c>
      <c r="AR316" s="1">
        <f t="shared" si="179"/>
        <v>-1.0684906603371189</v>
      </c>
      <c r="AS316" s="1">
        <f t="shared" si="188"/>
        <v>5.4511672104134998</v>
      </c>
      <c r="AT316" s="1">
        <f t="shared" si="188"/>
        <v>5.4564489932592064</v>
      </c>
      <c r="AU316" s="1">
        <f t="shared" si="188"/>
        <v>5.4673989725392227</v>
      </c>
      <c r="AV316" s="1">
        <f t="shared" si="188"/>
        <v>5.4897049778580396</v>
      </c>
      <c r="AW316" s="1">
        <f t="shared" si="188"/>
        <v>5.5336579844730061</v>
      </c>
      <c r="AX316" s="1">
        <f t="shared" si="188"/>
        <v>5.6154463648542574</v>
      </c>
      <c r="AY316" s="1">
        <f t="shared" si="188"/>
        <v>5.7553186923161936</v>
      </c>
      <c r="AZ316" s="1">
        <f t="shared" si="180"/>
        <v>5.9720589180465371</v>
      </c>
    </row>
    <row r="317" spans="1:52" x14ac:dyDescent="0.2">
      <c r="A317" s="42" t="s">
        <v>101</v>
      </c>
      <c r="B317" s="35" t="s">
        <v>52</v>
      </c>
      <c r="C317" s="43">
        <v>47703.4326</v>
      </c>
      <c r="D317" s="43"/>
      <c r="E317" s="1">
        <f t="shared" si="163"/>
        <v>17738.637449445625</v>
      </c>
      <c r="F317" s="1">
        <f t="shared" si="183"/>
        <v>17738.5</v>
      </c>
      <c r="G317" s="2">
        <f t="shared" si="185"/>
        <v>5.6216179997136351E-2</v>
      </c>
      <c r="J317" s="1">
        <f t="shared" si="184"/>
        <v>5.6216179997136351E-2</v>
      </c>
      <c r="M317" s="1">
        <f t="shared" si="164"/>
        <v>6.1671743090617043E-2</v>
      </c>
      <c r="N317" s="37">
        <f t="shared" si="165"/>
        <v>32684.9326</v>
      </c>
      <c r="O317" s="1">
        <f t="shared" si="166"/>
        <v>2.9763168666948619E-5</v>
      </c>
      <c r="S317" s="15">
        <v>1</v>
      </c>
      <c r="T317" s="152"/>
      <c r="AE317" s="1">
        <f t="shared" si="167"/>
        <v>17738.5</v>
      </c>
      <c r="AF317" s="1">
        <f t="shared" si="168"/>
        <v>5.4984675207449728E-2</v>
      </c>
      <c r="AG317" s="1">
        <f t="shared" si="169"/>
        <v>6.2903247880303673E-2</v>
      </c>
      <c r="AH317" s="1">
        <f t="shared" si="170"/>
        <v>-5.455563093480692E-3</v>
      </c>
      <c r="AI317" s="1">
        <f t="shared" si="171"/>
        <v>1.231504789686623E-3</v>
      </c>
      <c r="AJ317" s="1">
        <f t="shared" si="172"/>
        <v>1.5166040470210934E-6</v>
      </c>
      <c r="AK317" s="1">
        <f t="shared" si="173"/>
        <v>-5.455563093480692E-3</v>
      </c>
      <c r="AL317" s="15">
        <f t="shared" si="181"/>
        <v>1.5166040470210934E-6</v>
      </c>
      <c r="AM317" s="1">
        <f t="shared" si="174"/>
        <v>-6.6870678831673176E-3</v>
      </c>
      <c r="AN317" s="1">
        <f t="shared" si="175"/>
        <v>0.92724169568874082</v>
      </c>
      <c r="AO317" s="1">
        <f t="shared" si="176"/>
        <v>-0.97067118011849907</v>
      </c>
      <c r="AP317" s="1">
        <f t="shared" si="177"/>
        <v>-0.70424949560609584</v>
      </c>
      <c r="AQ317" s="1">
        <f t="shared" si="178"/>
        <v>-1.6737443374491647</v>
      </c>
      <c r="AR317" s="1">
        <f t="shared" si="179"/>
        <v>-1.1086358986903533</v>
      </c>
      <c r="AS317" s="1">
        <f t="shared" si="188"/>
        <v>5.4235617466752828</v>
      </c>
      <c r="AT317" s="1">
        <f t="shared" si="188"/>
        <v>5.4283263496224654</v>
      </c>
      <c r="AU317" s="1">
        <f t="shared" si="188"/>
        <v>5.438520383618231</v>
      </c>
      <c r="AV317" s="1">
        <f t="shared" si="188"/>
        <v>5.4599484106349392</v>
      </c>
      <c r="AW317" s="1">
        <f t="shared" si="188"/>
        <v>5.5034592919653829</v>
      </c>
      <c r="AX317" s="1">
        <f t="shared" si="188"/>
        <v>5.5865659014363169</v>
      </c>
      <c r="AY317" s="1">
        <f t="shared" si="188"/>
        <v>5.7313560546158788</v>
      </c>
      <c r="AZ317" s="1">
        <f t="shared" si="180"/>
        <v>5.9577308882993893</v>
      </c>
    </row>
    <row r="318" spans="1:52" x14ac:dyDescent="0.2">
      <c r="A318" s="42" t="s">
        <v>101</v>
      </c>
      <c r="B318" s="35" t="s">
        <v>52</v>
      </c>
      <c r="C318" s="43">
        <v>47717.340199999999</v>
      </c>
      <c r="D318" s="43"/>
      <c r="E318" s="1">
        <f t="shared" si="163"/>
        <v>17772.641750521732</v>
      </c>
      <c r="F318" s="1">
        <f t="shared" si="183"/>
        <v>17772.5</v>
      </c>
      <c r="G318" s="2">
        <f t="shared" si="185"/>
        <v>5.7975299998361152E-2</v>
      </c>
      <c r="J318" s="1">
        <f t="shared" si="184"/>
        <v>5.7975299998361152E-2</v>
      </c>
      <c r="M318" s="1">
        <f t="shared" si="164"/>
        <v>6.1904159667453808E-2</v>
      </c>
      <c r="N318" s="37">
        <f t="shared" si="165"/>
        <v>32698.840199999999</v>
      </c>
      <c r="O318" s="1">
        <f t="shared" si="166"/>
        <v>1.5435938299422857E-5</v>
      </c>
      <c r="S318" s="15">
        <v>1</v>
      </c>
      <c r="T318" s="152"/>
      <c r="AE318" s="1">
        <f t="shared" si="167"/>
        <v>17772.5</v>
      </c>
      <c r="AF318" s="1">
        <f t="shared" si="168"/>
        <v>5.5264209134520778E-2</v>
      </c>
      <c r="AG318" s="1">
        <f t="shared" si="169"/>
        <v>6.4615250531294188E-2</v>
      </c>
      <c r="AH318" s="1">
        <f t="shared" si="170"/>
        <v>-3.9288596690926561E-3</v>
      </c>
      <c r="AI318" s="1">
        <f t="shared" si="171"/>
        <v>2.7110908638403736E-3</v>
      </c>
      <c r="AJ318" s="1">
        <f t="shared" si="172"/>
        <v>7.3500136719987426E-6</v>
      </c>
      <c r="AK318" s="1">
        <f t="shared" si="173"/>
        <v>-3.9288596690926561E-3</v>
      </c>
      <c r="AL318" s="15">
        <f t="shared" si="181"/>
        <v>7.3500136719987426E-6</v>
      </c>
      <c r="AM318" s="1">
        <f t="shared" si="174"/>
        <v>-6.6399505329330314E-3</v>
      </c>
      <c r="AN318" s="1">
        <f t="shared" si="175"/>
        <v>0.93872451736196572</v>
      </c>
      <c r="AO318" s="1">
        <f t="shared" si="176"/>
        <v>-0.97445897674042714</v>
      </c>
      <c r="AP318" s="1">
        <f t="shared" si="177"/>
        <v>-0.7053413628415437</v>
      </c>
      <c r="AQ318" s="1">
        <f t="shared" si="178"/>
        <v>-1.6574522799180724</v>
      </c>
      <c r="AR318" s="1">
        <f t="shared" si="179"/>
        <v>-1.0906399246049689</v>
      </c>
      <c r="AS318" s="1">
        <f t="shared" si="188"/>
        <v>5.4358940710360004</v>
      </c>
      <c r="AT318" s="1">
        <f t="shared" si="188"/>
        <v>5.4408898448655574</v>
      </c>
      <c r="AU318" s="1">
        <f t="shared" si="188"/>
        <v>5.4514266646058402</v>
      </c>
      <c r="AV318" s="1">
        <f t="shared" si="188"/>
        <v>5.4732616440196677</v>
      </c>
      <c r="AW318" s="1">
        <f t="shared" si="188"/>
        <v>5.5169965142966735</v>
      </c>
      <c r="AX318" s="1">
        <f t="shared" si="188"/>
        <v>5.5995423747428852</v>
      </c>
      <c r="AY318" s="1">
        <f t="shared" si="188"/>
        <v>5.7421415426500424</v>
      </c>
      <c r="AZ318" s="1">
        <f t="shared" si="180"/>
        <v>5.9641832460663169</v>
      </c>
    </row>
    <row r="319" spans="1:52" x14ac:dyDescent="0.2">
      <c r="A319" s="44" t="s">
        <v>105</v>
      </c>
      <c r="B319" s="40" t="s">
        <v>52</v>
      </c>
      <c r="C319" s="41">
        <v>48067.445200000002</v>
      </c>
      <c r="D319" s="41"/>
      <c r="E319" s="1">
        <f t="shared" si="163"/>
        <v>18628.653990466195</v>
      </c>
      <c r="F319" s="1">
        <f t="shared" si="183"/>
        <v>18628.5</v>
      </c>
      <c r="G319" s="2">
        <f t="shared" si="185"/>
        <v>6.2981379996926989E-2</v>
      </c>
      <c r="J319" s="1">
        <f t="shared" si="184"/>
        <v>6.2981379996926989E-2</v>
      </c>
      <c r="M319" s="1">
        <f t="shared" si="164"/>
        <v>6.787628841351194E-2</v>
      </c>
      <c r="N319" s="37">
        <f t="shared" si="165"/>
        <v>33048.945200000002</v>
      </c>
      <c r="O319" s="1">
        <f t="shared" si="166"/>
        <v>2.3960128406754187E-5</v>
      </c>
      <c r="S319" s="15">
        <v>1</v>
      </c>
      <c r="T319" s="152"/>
      <c r="AE319" s="1">
        <f t="shared" si="167"/>
        <v>18628.5</v>
      </c>
      <c r="AF319" s="1">
        <f t="shared" si="168"/>
        <v>6.3101123160338557E-2</v>
      </c>
      <c r="AG319" s="1">
        <f t="shared" si="169"/>
        <v>6.7756545250100372E-2</v>
      </c>
      <c r="AH319" s="1">
        <f t="shared" si="170"/>
        <v>-4.8949084165849505E-3</v>
      </c>
      <c r="AI319" s="1">
        <f t="shared" si="171"/>
        <v>-1.1974316341156754E-4</v>
      </c>
      <c r="AJ319" s="1">
        <f t="shared" si="172"/>
        <v>1.4338425183809368E-8</v>
      </c>
      <c r="AK319" s="1">
        <f t="shared" si="173"/>
        <v>-4.8949084165849505E-3</v>
      </c>
      <c r="AL319" s="15">
        <f t="shared" si="181"/>
        <v>1.4338425183809368E-8</v>
      </c>
      <c r="AM319" s="1">
        <f t="shared" si="174"/>
        <v>-4.7751652531733821E-3</v>
      </c>
      <c r="AN319" s="1">
        <f t="shared" si="175"/>
        <v>1.3475754242077542</v>
      </c>
      <c r="AO319" s="1">
        <f t="shared" si="176"/>
        <v>-0.93112442031616582</v>
      </c>
      <c r="AP319" s="1">
        <f t="shared" si="177"/>
        <v>-0.61680827442122554</v>
      </c>
      <c r="AQ319" s="1">
        <f t="shared" si="178"/>
        <v>-1.0576426723920909</v>
      </c>
      <c r="AR319" s="1">
        <f t="shared" si="179"/>
        <v>-0.58433480692631234</v>
      </c>
      <c r="AS319" s="1">
        <f t="shared" si="188"/>
        <v>5.8090559169241089</v>
      </c>
      <c r="AT319" s="1">
        <f t="shared" si="188"/>
        <v>5.8180391436291847</v>
      </c>
      <c r="AU319" s="1">
        <f t="shared" si="188"/>
        <v>5.8321858988579782</v>
      </c>
      <c r="AV319" s="1">
        <f t="shared" si="188"/>
        <v>5.854270800226006</v>
      </c>
      <c r="AW319" s="1">
        <f t="shared" si="188"/>
        <v>5.8883128891142089</v>
      </c>
      <c r="AX319" s="1">
        <f t="shared" si="188"/>
        <v>5.9398726883369708</v>
      </c>
      <c r="AY319" s="1">
        <f t="shared" si="188"/>
        <v>6.0162428130285299</v>
      </c>
      <c r="AZ319" s="1">
        <f t="shared" si="180"/>
        <v>6.1266308416101447</v>
      </c>
    </row>
    <row r="320" spans="1:52" x14ac:dyDescent="0.2">
      <c r="A320" s="22" t="s">
        <v>105</v>
      </c>
      <c r="B320" s="22" t="s">
        <v>52</v>
      </c>
      <c r="C320" s="24">
        <v>48067.445399999997</v>
      </c>
      <c r="D320" s="24" t="s">
        <v>38</v>
      </c>
      <c r="E320" s="1">
        <f t="shared" si="163"/>
        <v>18628.654479469336</v>
      </c>
      <c r="F320" s="1">
        <f t="shared" si="183"/>
        <v>18628.5</v>
      </c>
      <c r="G320" s="2">
        <f t="shared" si="185"/>
        <v>6.3181379991874564E-2</v>
      </c>
      <c r="J320" s="1">
        <f t="shared" si="184"/>
        <v>6.3181379991874564E-2</v>
      </c>
      <c r="M320" s="1">
        <f t="shared" si="164"/>
        <v>6.787628841351194E-2</v>
      </c>
      <c r="N320" s="37">
        <f t="shared" si="165"/>
        <v>33048.945399999997</v>
      </c>
      <c r="O320" s="1">
        <f t="shared" si="166"/>
        <v>2.2042165087561551E-5</v>
      </c>
      <c r="S320" s="15">
        <v>1</v>
      </c>
      <c r="T320" s="152"/>
      <c r="AE320" s="1">
        <f t="shared" si="167"/>
        <v>18628.5</v>
      </c>
      <c r="AF320" s="1">
        <f t="shared" si="168"/>
        <v>6.3101123160338557E-2</v>
      </c>
      <c r="AG320" s="1">
        <f t="shared" si="169"/>
        <v>6.7956545245047947E-2</v>
      </c>
      <c r="AH320" s="1">
        <f t="shared" si="170"/>
        <v>-4.6949084216373754E-3</v>
      </c>
      <c r="AI320" s="1">
        <f t="shared" si="171"/>
        <v>8.0256831536007489E-5</v>
      </c>
      <c r="AJ320" s="1">
        <f t="shared" si="172"/>
        <v>6.441159008199086E-9</v>
      </c>
      <c r="AK320" s="1">
        <f t="shared" si="173"/>
        <v>-4.6949084216373754E-3</v>
      </c>
      <c r="AL320" s="15">
        <f t="shared" si="181"/>
        <v>6.441159008199086E-9</v>
      </c>
      <c r="AM320" s="1">
        <f t="shared" si="174"/>
        <v>-4.7751652531733821E-3</v>
      </c>
      <c r="AN320" s="1">
        <f t="shared" si="175"/>
        <v>1.3475754242077542</v>
      </c>
      <c r="AO320" s="1">
        <f t="shared" si="176"/>
        <v>-0.93112442031616582</v>
      </c>
      <c r="AP320" s="1">
        <f t="shared" si="177"/>
        <v>-0.61680827442122554</v>
      </c>
      <c r="AQ320" s="1">
        <f t="shared" si="178"/>
        <v>-1.0576426723920909</v>
      </c>
      <c r="AR320" s="1">
        <f t="shared" si="179"/>
        <v>-0.58433480692631234</v>
      </c>
      <c r="AS320" s="1">
        <f t="shared" si="188"/>
        <v>5.8090559169241089</v>
      </c>
      <c r="AT320" s="1">
        <f t="shared" si="188"/>
        <v>5.8180391436291847</v>
      </c>
      <c r="AU320" s="1">
        <f t="shared" si="188"/>
        <v>5.8321858988579782</v>
      </c>
      <c r="AV320" s="1">
        <f t="shared" si="188"/>
        <v>5.854270800226006</v>
      </c>
      <c r="AW320" s="1">
        <f t="shared" si="188"/>
        <v>5.8883128891142089</v>
      </c>
      <c r="AX320" s="1">
        <f t="shared" si="188"/>
        <v>5.9398726883369708</v>
      </c>
      <c r="AY320" s="1">
        <f t="shared" si="188"/>
        <v>6.0162428130285299</v>
      </c>
      <c r="AZ320" s="1">
        <f t="shared" si="180"/>
        <v>6.1266308416101447</v>
      </c>
    </row>
    <row r="321" spans="1:52" x14ac:dyDescent="0.2">
      <c r="A321" s="42" t="s">
        <v>107</v>
      </c>
      <c r="B321" s="35" t="s">
        <v>52</v>
      </c>
      <c r="C321" s="43">
        <v>48069.490599999997</v>
      </c>
      <c r="D321" s="43"/>
      <c r="E321" s="1">
        <f t="shared" si="163"/>
        <v>18633.655025685854</v>
      </c>
      <c r="F321" s="1">
        <f t="shared" si="183"/>
        <v>18633.5</v>
      </c>
      <c r="G321" s="2">
        <f t="shared" si="185"/>
        <v>6.3404779990378302E-2</v>
      </c>
      <c r="J321" s="1">
        <f t="shared" si="184"/>
        <v>6.3404779990378302E-2</v>
      </c>
      <c r="M321" s="1">
        <f t="shared" si="164"/>
        <v>6.7911854391734527E-2</v>
      </c>
      <c r="N321" s="37">
        <f t="shared" si="165"/>
        <v>33050.990599999997</v>
      </c>
      <c r="O321" s="1">
        <f t="shared" si="166"/>
        <v>2.0313719659360581E-5</v>
      </c>
      <c r="S321" s="15">
        <v>1</v>
      </c>
      <c r="T321" s="152"/>
      <c r="AE321" s="1">
        <f t="shared" si="167"/>
        <v>18633.5</v>
      </c>
      <c r="AF321" s="1">
        <f t="shared" si="168"/>
        <v>6.3152188289169936E-2</v>
      </c>
      <c r="AG321" s="1">
        <f t="shared" si="169"/>
        <v>6.8164446092942893E-2</v>
      </c>
      <c r="AH321" s="1">
        <f t="shared" si="170"/>
        <v>-4.5070744013562258E-3</v>
      </c>
      <c r="AI321" s="1">
        <f t="shared" si="171"/>
        <v>2.525917012083656E-4</v>
      </c>
      <c r="AJ321" s="1">
        <f t="shared" si="172"/>
        <v>6.3802567519336252E-8</v>
      </c>
      <c r="AK321" s="1">
        <f t="shared" si="173"/>
        <v>-4.5070744013562258E-3</v>
      </c>
      <c r="AL321" s="15">
        <f t="shared" si="181"/>
        <v>6.3802567519336252E-8</v>
      </c>
      <c r="AM321" s="1">
        <f t="shared" si="174"/>
        <v>-4.7596661025645958E-3</v>
      </c>
      <c r="AN321" s="1">
        <f t="shared" si="175"/>
        <v>1.3506034923682009</v>
      </c>
      <c r="AO321" s="1">
        <f t="shared" si="176"/>
        <v>-0.92932027232997005</v>
      </c>
      <c r="AP321" s="1">
        <f t="shared" si="177"/>
        <v>-0.61509211834237576</v>
      </c>
      <c r="AQ321" s="1">
        <f t="shared" si="178"/>
        <v>-1.0527265897611648</v>
      </c>
      <c r="AR321" s="1">
        <f t="shared" si="179"/>
        <v>-0.58104219697560378</v>
      </c>
      <c r="AS321" s="1">
        <f t="shared" ref="AS321:AY330" si="189">$AZ321+$AG$7*SIN(AT321)</f>
        <v>5.8116293625282589</v>
      </c>
      <c r="AT321" s="1">
        <f t="shared" si="189"/>
        <v>5.820604857666777</v>
      </c>
      <c r="AU321" s="1">
        <f t="shared" si="189"/>
        <v>5.8347217284736734</v>
      </c>
      <c r="AV321" s="1">
        <f t="shared" si="189"/>
        <v>5.8567341419274968</v>
      </c>
      <c r="AW321" s="1">
        <f t="shared" si="189"/>
        <v>5.8906291902811159</v>
      </c>
      <c r="AX321" s="1">
        <f t="shared" si="189"/>
        <v>5.9419230269405867</v>
      </c>
      <c r="AY321" s="1">
        <f t="shared" si="189"/>
        <v>6.0178553252444642</v>
      </c>
      <c r="AZ321" s="1">
        <f t="shared" si="180"/>
        <v>6.1275797177523401</v>
      </c>
    </row>
    <row r="322" spans="1:52" x14ac:dyDescent="0.2">
      <c r="A322" s="22" t="s">
        <v>108</v>
      </c>
      <c r="B322" s="22" t="s">
        <v>52</v>
      </c>
      <c r="C322" s="24">
        <v>48069.490700000002</v>
      </c>
      <c r="D322" s="24" t="s">
        <v>38</v>
      </c>
      <c r="E322" s="1">
        <f t="shared" si="163"/>
        <v>18633.655270187443</v>
      </c>
      <c r="F322" s="1">
        <f t="shared" ref="F322:F347" si="190">ROUND(2*E322,0)/2</f>
        <v>18633.5</v>
      </c>
      <c r="G322" s="2">
        <f t="shared" si="185"/>
        <v>6.3504779995128047E-2</v>
      </c>
      <c r="J322" s="1">
        <f t="shared" ref="J322:J353" si="191">+G322</f>
        <v>6.3504779995128047E-2</v>
      </c>
      <c r="M322" s="1">
        <f t="shared" si="164"/>
        <v>6.7911854391734527E-2</v>
      </c>
      <c r="N322" s="37">
        <f t="shared" si="165"/>
        <v>33050.990700000002</v>
      </c>
      <c r="O322" s="1">
        <f t="shared" si="166"/>
        <v>1.9422304737224375E-5</v>
      </c>
      <c r="S322" s="15">
        <v>1</v>
      </c>
      <c r="T322" s="152"/>
      <c r="AE322" s="1">
        <f t="shared" si="167"/>
        <v>18633.5</v>
      </c>
      <c r="AF322" s="1">
        <f t="shared" si="168"/>
        <v>6.3152188289169936E-2</v>
      </c>
      <c r="AG322" s="1">
        <f t="shared" si="169"/>
        <v>6.8264446097692638E-2</v>
      </c>
      <c r="AH322" s="1">
        <f t="shared" si="170"/>
        <v>-4.4070743966064807E-3</v>
      </c>
      <c r="AI322" s="1">
        <f t="shared" si="171"/>
        <v>3.5259170595811073E-4</v>
      </c>
      <c r="AJ322" s="1">
        <f t="shared" si="172"/>
        <v>1.2432091111045083E-7</v>
      </c>
      <c r="AK322" s="1">
        <f t="shared" si="173"/>
        <v>-4.4070743966064807E-3</v>
      </c>
      <c r="AL322" s="15">
        <f t="shared" si="181"/>
        <v>1.2432091111045083E-7</v>
      </c>
      <c r="AM322" s="1">
        <f t="shared" si="174"/>
        <v>-4.7596661025645958E-3</v>
      </c>
      <c r="AN322" s="1">
        <f t="shared" si="175"/>
        <v>1.3506034923682009</v>
      </c>
      <c r="AO322" s="1">
        <f t="shared" si="176"/>
        <v>-0.92932027232997005</v>
      </c>
      <c r="AP322" s="1">
        <f t="shared" si="177"/>
        <v>-0.61509211834237576</v>
      </c>
      <c r="AQ322" s="1">
        <f t="shared" si="178"/>
        <v>-1.0527265897611648</v>
      </c>
      <c r="AR322" s="1">
        <f t="shared" si="179"/>
        <v>-0.58104219697560378</v>
      </c>
      <c r="AS322" s="1">
        <f t="shared" si="189"/>
        <v>5.8116293625282589</v>
      </c>
      <c r="AT322" s="1">
        <f t="shared" si="189"/>
        <v>5.820604857666777</v>
      </c>
      <c r="AU322" s="1">
        <f t="shared" si="189"/>
        <v>5.8347217284736734</v>
      </c>
      <c r="AV322" s="1">
        <f t="shared" si="189"/>
        <v>5.8567341419274968</v>
      </c>
      <c r="AW322" s="1">
        <f t="shared" si="189"/>
        <v>5.8906291902811159</v>
      </c>
      <c r="AX322" s="1">
        <f t="shared" si="189"/>
        <v>5.9419230269405867</v>
      </c>
      <c r="AY322" s="1">
        <f t="shared" si="189"/>
        <v>6.0178553252444642</v>
      </c>
      <c r="AZ322" s="1">
        <f t="shared" si="180"/>
        <v>6.1275797177523401</v>
      </c>
    </row>
    <row r="323" spans="1:52" x14ac:dyDescent="0.2">
      <c r="A323" s="44" t="s">
        <v>105</v>
      </c>
      <c r="B323" s="40" t="s">
        <v>52</v>
      </c>
      <c r="C323" s="41">
        <v>48067.445899999999</v>
      </c>
      <c r="D323" s="41"/>
      <c r="E323" s="1">
        <f t="shared" si="163"/>
        <v>18628.655701977215</v>
      </c>
      <c r="F323" s="1">
        <f t="shared" si="190"/>
        <v>18628.5</v>
      </c>
      <c r="G323" s="2">
        <f t="shared" si="185"/>
        <v>6.3681379993795417E-2</v>
      </c>
      <c r="J323" s="1">
        <f t="shared" si="191"/>
        <v>6.3681379993795417E-2</v>
      </c>
      <c r="M323" s="1">
        <f t="shared" si="164"/>
        <v>6.787628841351194E-2</v>
      </c>
      <c r="N323" s="37">
        <f t="shared" si="165"/>
        <v>33048.945899999999</v>
      </c>
      <c r="O323" s="1">
        <f t="shared" si="166"/>
        <v>1.7597256649808574E-5</v>
      </c>
      <c r="S323" s="15">
        <v>1</v>
      </c>
      <c r="T323" s="152"/>
      <c r="AE323" s="1">
        <f t="shared" si="167"/>
        <v>18628.5</v>
      </c>
      <c r="AF323" s="1">
        <f t="shared" si="168"/>
        <v>6.3101123160338557E-2</v>
      </c>
      <c r="AG323" s="1">
        <f t="shared" si="169"/>
        <v>6.84565452469688E-2</v>
      </c>
      <c r="AH323" s="1">
        <f t="shared" si="170"/>
        <v>-4.1949084197165226E-3</v>
      </c>
      <c r="AI323" s="1">
        <f t="shared" si="171"/>
        <v>5.802568334568603E-4</v>
      </c>
      <c r="AJ323" s="1">
        <f t="shared" si="172"/>
        <v>3.3669799277338249E-7</v>
      </c>
      <c r="AK323" s="1">
        <f t="shared" si="173"/>
        <v>-4.1949084197165226E-3</v>
      </c>
      <c r="AL323" s="15">
        <f t="shared" si="181"/>
        <v>3.3669799277338249E-7</v>
      </c>
      <c r="AM323" s="1">
        <f t="shared" si="174"/>
        <v>-4.7751652531733821E-3</v>
      </c>
      <c r="AN323" s="1">
        <f t="shared" si="175"/>
        <v>1.3475754242077542</v>
      </c>
      <c r="AO323" s="1">
        <f t="shared" si="176"/>
        <v>-0.93112442031616582</v>
      </c>
      <c r="AP323" s="1">
        <f t="shared" si="177"/>
        <v>-0.61680827442122554</v>
      </c>
      <c r="AQ323" s="1">
        <f t="shared" si="178"/>
        <v>-1.0576426723920909</v>
      </c>
      <c r="AR323" s="1">
        <f t="shared" si="179"/>
        <v>-0.58433480692631234</v>
      </c>
      <c r="AS323" s="1">
        <f t="shared" si="189"/>
        <v>5.8090559169241089</v>
      </c>
      <c r="AT323" s="1">
        <f t="shared" si="189"/>
        <v>5.8180391436291847</v>
      </c>
      <c r="AU323" s="1">
        <f t="shared" si="189"/>
        <v>5.8321858988579782</v>
      </c>
      <c r="AV323" s="1">
        <f t="shared" si="189"/>
        <v>5.854270800226006</v>
      </c>
      <c r="AW323" s="1">
        <f t="shared" si="189"/>
        <v>5.8883128891142089</v>
      </c>
      <c r="AX323" s="1">
        <f t="shared" si="189"/>
        <v>5.9398726883369708</v>
      </c>
      <c r="AY323" s="1">
        <f t="shared" si="189"/>
        <v>6.0162428130285299</v>
      </c>
      <c r="AZ323" s="1">
        <f t="shared" si="180"/>
        <v>6.1266308416101447</v>
      </c>
    </row>
    <row r="324" spans="1:52" x14ac:dyDescent="0.2">
      <c r="A324" s="42" t="s">
        <v>107</v>
      </c>
      <c r="B324" s="35" t="s">
        <v>52</v>
      </c>
      <c r="C324" s="43">
        <v>48069.490899999997</v>
      </c>
      <c r="D324" s="43"/>
      <c r="E324" s="1">
        <f t="shared" si="163"/>
        <v>18633.65575919058</v>
      </c>
      <c r="F324" s="1">
        <f t="shared" si="190"/>
        <v>18633.5</v>
      </c>
      <c r="G324" s="2">
        <f t="shared" si="185"/>
        <v>6.3704779990075622E-2</v>
      </c>
      <c r="J324" s="1">
        <f t="shared" si="191"/>
        <v>6.3704779990075622E-2</v>
      </c>
      <c r="M324" s="1">
        <f t="shared" si="164"/>
        <v>6.7911854391734527E-2</v>
      </c>
      <c r="N324" s="37">
        <f t="shared" si="165"/>
        <v>33050.990899999997</v>
      </c>
      <c r="O324" s="1">
        <f t="shared" si="166"/>
        <v>1.7699475021093638E-5</v>
      </c>
      <c r="S324" s="15">
        <v>1</v>
      </c>
      <c r="T324" s="152"/>
      <c r="AE324" s="1">
        <f t="shared" si="167"/>
        <v>18633.5</v>
      </c>
      <c r="AF324" s="1">
        <f t="shared" si="168"/>
        <v>6.3152188289169936E-2</v>
      </c>
      <c r="AG324" s="1">
        <f t="shared" si="169"/>
        <v>6.8464446092640213E-2</v>
      </c>
      <c r="AH324" s="1">
        <f t="shared" si="170"/>
        <v>-4.2070744016589057E-3</v>
      </c>
      <c r="AI324" s="1">
        <f t="shared" si="171"/>
        <v>5.5259170090568577E-4</v>
      </c>
      <c r="AJ324" s="1">
        <f t="shared" si="172"/>
        <v>3.0535758790983886E-7</v>
      </c>
      <c r="AK324" s="1">
        <f t="shared" si="173"/>
        <v>-4.2070744016589057E-3</v>
      </c>
      <c r="AL324" s="15">
        <f t="shared" si="181"/>
        <v>3.0535758790983886E-7</v>
      </c>
      <c r="AM324" s="1">
        <f t="shared" si="174"/>
        <v>-4.7596661025645958E-3</v>
      </c>
      <c r="AN324" s="1">
        <f t="shared" si="175"/>
        <v>1.3506034923682009</v>
      </c>
      <c r="AO324" s="1">
        <f t="shared" si="176"/>
        <v>-0.92932027232997005</v>
      </c>
      <c r="AP324" s="1">
        <f t="shared" si="177"/>
        <v>-0.61509211834237576</v>
      </c>
      <c r="AQ324" s="1">
        <f t="shared" si="178"/>
        <v>-1.0527265897611648</v>
      </c>
      <c r="AR324" s="1">
        <f t="shared" si="179"/>
        <v>-0.58104219697560378</v>
      </c>
      <c r="AS324" s="1">
        <f t="shared" si="189"/>
        <v>5.8116293625282589</v>
      </c>
      <c r="AT324" s="1">
        <f t="shared" si="189"/>
        <v>5.820604857666777</v>
      </c>
      <c r="AU324" s="1">
        <f t="shared" si="189"/>
        <v>5.8347217284736734</v>
      </c>
      <c r="AV324" s="1">
        <f t="shared" si="189"/>
        <v>5.8567341419274968</v>
      </c>
      <c r="AW324" s="1">
        <f t="shared" si="189"/>
        <v>5.8906291902811159</v>
      </c>
      <c r="AX324" s="1">
        <f t="shared" si="189"/>
        <v>5.9419230269405867</v>
      </c>
      <c r="AY324" s="1">
        <f t="shared" si="189"/>
        <v>6.0178553252444642</v>
      </c>
      <c r="AZ324" s="1">
        <f t="shared" si="180"/>
        <v>6.1275797177523401</v>
      </c>
    </row>
    <row r="325" spans="1:52" x14ac:dyDescent="0.2">
      <c r="A325" s="42" t="s">
        <v>105</v>
      </c>
      <c r="B325" s="35" t="s">
        <v>52</v>
      </c>
      <c r="C325" s="43">
        <v>48120.4113</v>
      </c>
      <c r="D325" s="43"/>
      <c r="E325" s="1">
        <f t="shared" si="163"/>
        <v>18758.156939301891</v>
      </c>
      <c r="F325" s="1">
        <f t="shared" si="190"/>
        <v>18758</v>
      </c>
      <c r="G325" s="2">
        <f t="shared" si="185"/>
        <v>6.4187439995293971E-2</v>
      </c>
      <c r="J325" s="1">
        <f t="shared" si="191"/>
        <v>6.4187439995293971E-2</v>
      </c>
      <c r="M325" s="1">
        <f t="shared" si="164"/>
        <v>6.8800001604777436E-2</v>
      </c>
      <c r="N325" s="37">
        <f t="shared" si="165"/>
        <v>33101.9113</v>
      </c>
      <c r="O325" s="1">
        <f t="shared" si="166"/>
        <v>2.1275724601280692E-5</v>
      </c>
      <c r="S325" s="15">
        <v>1</v>
      </c>
      <c r="T325" s="152"/>
      <c r="U325" s="15">
        <v>5.7954565410201212E-10</v>
      </c>
      <c r="V325" s="15">
        <v>1.6260500017778048E-18</v>
      </c>
      <c r="W325" s="15">
        <v>1.3859344818710285E-28</v>
      </c>
      <c r="X325" s="15">
        <v>2.3856725725039737E-8</v>
      </c>
      <c r="Y325" s="15">
        <v>9.5294415825074053E-5</v>
      </c>
      <c r="Z325" s="1">
        <v>6.2966130532335341E-4</v>
      </c>
      <c r="AA325" s="1">
        <v>5.3694353568631371E-2</v>
      </c>
      <c r="AB325" s="1">
        <v>2675.4686631256841</v>
      </c>
      <c r="AC325" s="1">
        <v>7.1617250699528966E-4</v>
      </c>
      <c r="AD325" s="1">
        <v>4.2715971728838073E-8</v>
      </c>
      <c r="AE325" s="1">
        <f t="shared" si="167"/>
        <v>18758</v>
      </c>
      <c r="AF325" s="1">
        <f t="shared" si="168"/>
        <v>6.4445535026774095E-2</v>
      </c>
      <c r="AG325" s="1">
        <f t="shared" si="169"/>
        <v>6.8541906573297312E-2</v>
      </c>
      <c r="AH325" s="1">
        <f t="shared" si="170"/>
        <v>-4.6125616094834648E-3</v>
      </c>
      <c r="AI325" s="1">
        <f t="shared" si="171"/>
        <v>-2.5809503148012392E-4</v>
      </c>
      <c r="AJ325" s="1">
        <f t="shared" si="172"/>
        <v>6.6613045274726157E-8</v>
      </c>
      <c r="AK325" s="1">
        <f t="shared" si="173"/>
        <v>-4.6125616094834648E-3</v>
      </c>
      <c r="AL325" s="15">
        <f t="shared" si="181"/>
        <v>6.6613045274726157E-8</v>
      </c>
      <c r="AM325" s="1">
        <f t="shared" si="174"/>
        <v>-4.35446657800334E-3</v>
      </c>
      <c r="AN325" s="1">
        <f t="shared" si="175"/>
        <v>1.4267811685728449</v>
      </c>
      <c r="AO325" s="1">
        <f t="shared" si="176"/>
        <v>-0.87412524839033912</v>
      </c>
      <c r="AP325" s="1">
        <f t="shared" si="177"/>
        <v>-0.56490614889491797</v>
      </c>
      <c r="AQ325" s="1">
        <f t="shared" si="178"/>
        <v>-0.92379061670026552</v>
      </c>
      <c r="AR325" s="1">
        <f t="shared" si="179"/>
        <v>-0.49781153936722178</v>
      </c>
      <c r="AS325" s="1">
        <f t="shared" si="189"/>
        <v>5.8771902774064522</v>
      </c>
      <c r="AT325" s="1">
        <f t="shared" si="189"/>
        <v>5.8857769199678698</v>
      </c>
      <c r="AU325" s="1">
        <f t="shared" si="189"/>
        <v>5.8988943067136175</v>
      </c>
      <c r="AV325" s="1">
        <f t="shared" si="189"/>
        <v>5.9188005573274411</v>
      </c>
      <c r="AW325" s="1">
        <f t="shared" si="189"/>
        <v>5.9487262463161503</v>
      </c>
      <c r="AX325" s="1">
        <f t="shared" si="189"/>
        <v>5.9931456671487648</v>
      </c>
      <c r="AY325" s="1">
        <f t="shared" si="189"/>
        <v>6.0580371989811219</v>
      </c>
      <c r="AZ325" s="1">
        <f t="shared" si="180"/>
        <v>6.1512067336930025</v>
      </c>
    </row>
    <row r="326" spans="1:52" x14ac:dyDescent="0.2">
      <c r="A326" s="42" t="s">
        <v>105</v>
      </c>
      <c r="B326" s="35" t="s">
        <v>52</v>
      </c>
      <c r="C326" s="43">
        <v>48120.4113</v>
      </c>
      <c r="D326" s="43"/>
      <c r="E326" s="1">
        <f t="shared" si="163"/>
        <v>18758.156939301891</v>
      </c>
      <c r="F326" s="1">
        <f t="shared" si="190"/>
        <v>18758</v>
      </c>
      <c r="G326" s="2">
        <f t="shared" si="185"/>
        <v>6.4187439995293971E-2</v>
      </c>
      <c r="J326" s="1">
        <f t="shared" si="191"/>
        <v>6.4187439995293971E-2</v>
      </c>
      <c r="M326" s="1">
        <f t="shared" si="164"/>
        <v>6.8800001604777436E-2</v>
      </c>
      <c r="N326" s="37">
        <f t="shared" si="165"/>
        <v>33101.9113</v>
      </c>
      <c r="O326" s="1">
        <f t="shared" si="166"/>
        <v>2.1275724601280692E-5</v>
      </c>
      <c r="S326" s="15">
        <v>1</v>
      </c>
      <c r="T326" s="152"/>
      <c r="AE326" s="1">
        <f t="shared" si="167"/>
        <v>18758</v>
      </c>
      <c r="AF326" s="1">
        <f t="shared" si="168"/>
        <v>6.4445535026774095E-2</v>
      </c>
      <c r="AG326" s="1">
        <f t="shared" si="169"/>
        <v>6.8541906573297312E-2</v>
      </c>
      <c r="AH326" s="1">
        <f t="shared" si="170"/>
        <v>-4.6125616094834648E-3</v>
      </c>
      <c r="AI326" s="1">
        <f t="shared" si="171"/>
        <v>-2.5809503148012392E-4</v>
      </c>
      <c r="AJ326" s="1">
        <f t="shared" si="172"/>
        <v>6.6613045274726157E-8</v>
      </c>
      <c r="AK326" s="1">
        <f t="shared" si="173"/>
        <v>-4.6125616094834648E-3</v>
      </c>
      <c r="AL326" s="15">
        <f t="shared" si="181"/>
        <v>6.6613045274726157E-8</v>
      </c>
      <c r="AM326" s="1">
        <f t="shared" si="174"/>
        <v>-4.35446657800334E-3</v>
      </c>
      <c r="AN326" s="1">
        <f t="shared" si="175"/>
        <v>1.4267811685728449</v>
      </c>
      <c r="AO326" s="1">
        <f t="shared" si="176"/>
        <v>-0.87412524839033912</v>
      </c>
      <c r="AP326" s="1">
        <f t="shared" si="177"/>
        <v>-0.56490614889491797</v>
      </c>
      <c r="AQ326" s="1">
        <f t="shared" si="178"/>
        <v>-0.92379061670026552</v>
      </c>
      <c r="AR326" s="1">
        <f t="shared" si="179"/>
        <v>-0.49781153936722178</v>
      </c>
      <c r="AS326" s="1">
        <f t="shared" si="189"/>
        <v>5.8771902774064522</v>
      </c>
      <c r="AT326" s="1">
        <f t="shared" si="189"/>
        <v>5.8857769199678698</v>
      </c>
      <c r="AU326" s="1">
        <f t="shared" si="189"/>
        <v>5.8988943067136175</v>
      </c>
      <c r="AV326" s="1">
        <f t="shared" si="189"/>
        <v>5.9188005573274411</v>
      </c>
      <c r="AW326" s="1">
        <f t="shared" si="189"/>
        <v>5.9487262463161503</v>
      </c>
      <c r="AX326" s="1">
        <f t="shared" si="189"/>
        <v>5.9931456671487648</v>
      </c>
      <c r="AY326" s="1">
        <f t="shared" si="189"/>
        <v>6.0580371989811219</v>
      </c>
      <c r="AZ326" s="1">
        <f t="shared" si="180"/>
        <v>6.1512067336930025</v>
      </c>
    </row>
    <row r="327" spans="1:52" x14ac:dyDescent="0.2">
      <c r="A327" s="44" t="s">
        <v>105</v>
      </c>
      <c r="B327" s="40"/>
      <c r="C327" s="41">
        <v>48120.4113</v>
      </c>
      <c r="D327" s="41"/>
      <c r="E327" s="1">
        <f t="shared" si="163"/>
        <v>18758.156939301891</v>
      </c>
      <c r="F327" s="1">
        <f t="shared" si="190"/>
        <v>18758</v>
      </c>
      <c r="G327" s="2">
        <f t="shared" si="185"/>
        <v>6.4187439995293971E-2</v>
      </c>
      <c r="J327" s="1">
        <f t="shared" si="191"/>
        <v>6.4187439995293971E-2</v>
      </c>
      <c r="M327" s="1">
        <f t="shared" si="164"/>
        <v>6.8800001604777436E-2</v>
      </c>
      <c r="N327" s="37">
        <f t="shared" si="165"/>
        <v>33101.9113</v>
      </c>
      <c r="O327" s="1">
        <f t="shared" si="166"/>
        <v>2.1275724601280692E-5</v>
      </c>
      <c r="S327" s="15">
        <v>1</v>
      </c>
      <c r="T327" s="152"/>
      <c r="AE327" s="1">
        <f t="shared" si="167"/>
        <v>18758</v>
      </c>
      <c r="AF327" s="1">
        <f t="shared" si="168"/>
        <v>6.4445535026774095E-2</v>
      </c>
      <c r="AG327" s="1">
        <f t="shared" si="169"/>
        <v>6.8541906573297312E-2</v>
      </c>
      <c r="AH327" s="1">
        <f t="shared" si="170"/>
        <v>-4.6125616094834648E-3</v>
      </c>
      <c r="AI327" s="1">
        <f t="shared" si="171"/>
        <v>-2.5809503148012392E-4</v>
      </c>
      <c r="AJ327" s="1">
        <f t="shared" si="172"/>
        <v>6.6613045274726157E-8</v>
      </c>
      <c r="AK327" s="1">
        <f t="shared" si="173"/>
        <v>-4.6125616094834648E-3</v>
      </c>
      <c r="AL327" s="15">
        <f t="shared" si="181"/>
        <v>6.6613045274726157E-8</v>
      </c>
      <c r="AM327" s="1">
        <f t="shared" si="174"/>
        <v>-4.35446657800334E-3</v>
      </c>
      <c r="AN327" s="1">
        <f t="shared" si="175"/>
        <v>1.4267811685728449</v>
      </c>
      <c r="AO327" s="1">
        <f t="shared" si="176"/>
        <v>-0.87412524839033912</v>
      </c>
      <c r="AP327" s="1">
        <f t="shared" si="177"/>
        <v>-0.56490614889491797</v>
      </c>
      <c r="AQ327" s="1">
        <f t="shared" si="178"/>
        <v>-0.92379061670026552</v>
      </c>
      <c r="AR327" s="1">
        <f t="shared" si="179"/>
        <v>-0.49781153936722178</v>
      </c>
      <c r="AS327" s="1">
        <f t="shared" si="189"/>
        <v>5.8771902774064522</v>
      </c>
      <c r="AT327" s="1">
        <f t="shared" si="189"/>
        <v>5.8857769199678698</v>
      </c>
      <c r="AU327" s="1">
        <f t="shared" si="189"/>
        <v>5.8988943067136175</v>
      </c>
      <c r="AV327" s="1">
        <f t="shared" si="189"/>
        <v>5.9188005573274411</v>
      </c>
      <c r="AW327" s="1">
        <f t="shared" si="189"/>
        <v>5.9487262463161503</v>
      </c>
      <c r="AX327" s="1">
        <f t="shared" si="189"/>
        <v>5.9931456671487648</v>
      </c>
      <c r="AY327" s="1">
        <f t="shared" si="189"/>
        <v>6.0580371989811219</v>
      </c>
      <c r="AZ327" s="1">
        <f t="shared" si="180"/>
        <v>6.1512067336930025</v>
      </c>
    </row>
    <row r="328" spans="1:52" x14ac:dyDescent="0.2">
      <c r="A328" s="42" t="s">
        <v>105</v>
      </c>
      <c r="B328" s="35" t="s">
        <v>52</v>
      </c>
      <c r="C328" s="43">
        <v>48120.411999999997</v>
      </c>
      <c r="D328" s="43"/>
      <c r="E328" s="1">
        <f t="shared" si="163"/>
        <v>18758.158650812908</v>
      </c>
      <c r="F328" s="1">
        <f t="shared" si="190"/>
        <v>18758</v>
      </c>
      <c r="G328" s="2">
        <f t="shared" si="185"/>
        <v>6.4887439992162399E-2</v>
      </c>
      <c r="J328" s="1">
        <f t="shared" si="191"/>
        <v>6.4887439992162399E-2</v>
      </c>
      <c r="M328" s="1">
        <f t="shared" si="164"/>
        <v>6.8800001604777436E-2</v>
      </c>
      <c r="N328" s="37">
        <f t="shared" si="165"/>
        <v>33101.911999999997</v>
      </c>
      <c r="O328" s="1">
        <f t="shared" si="166"/>
        <v>1.530813837250878E-5</v>
      </c>
      <c r="S328" s="15">
        <v>1</v>
      </c>
      <c r="T328" s="152"/>
      <c r="AE328" s="1">
        <f t="shared" si="167"/>
        <v>18758</v>
      </c>
      <c r="AF328" s="1">
        <f t="shared" si="168"/>
        <v>6.4445535026774095E-2</v>
      </c>
      <c r="AG328" s="1">
        <f t="shared" si="169"/>
        <v>6.924190657016574E-2</v>
      </c>
      <c r="AH328" s="1">
        <f t="shared" si="170"/>
        <v>-3.912561612615037E-3</v>
      </c>
      <c r="AI328" s="1">
        <f t="shared" si="171"/>
        <v>4.4190496538830393E-4</v>
      </c>
      <c r="AJ328" s="1">
        <f t="shared" si="172"/>
        <v>1.9527999843483808E-7</v>
      </c>
      <c r="AK328" s="1">
        <f t="shared" si="173"/>
        <v>-3.912561612615037E-3</v>
      </c>
      <c r="AL328" s="15">
        <f t="shared" si="181"/>
        <v>1.9527999843483808E-7</v>
      </c>
      <c r="AM328" s="1">
        <f t="shared" si="174"/>
        <v>-4.35446657800334E-3</v>
      </c>
      <c r="AN328" s="1">
        <f t="shared" si="175"/>
        <v>1.4267811685728449</v>
      </c>
      <c r="AO328" s="1">
        <f t="shared" si="176"/>
        <v>-0.87412524839033912</v>
      </c>
      <c r="AP328" s="1">
        <f t="shared" si="177"/>
        <v>-0.56490614889491797</v>
      </c>
      <c r="AQ328" s="1">
        <f t="shared" si="178"/>
        <v>-0.92379061670026552</v>
      </c>
      <c r="AR328" s="1">
        <f t="shared" si="179"/>
        <v>-0.49781153936722178</v>
      </c>
      <c r="AS328" s="1">
        <f t="shared" si="189"/>
        <v>5.8771902774064522</v>
      </c>
      <c r="AT328" s="1">
        <f t="shared" si="189"/>
        <v>5.8857769199678698</v>
      </c>
      <c r="AU328" s="1">
        <f t="shared" si="189"/>
        <v>5.8988943067136175</v>
      </c>
      <c r="AV328" s="1">
        <f t="shared" si="189"/>
        <v>5.9188005573274411</v>
      </c>
      <c r="AW328" s="1">
        <f t="shared" si="189"/>
        <v>5.9487262463161503</v>
      </c>
      <c r="AX328" s="1">
        <f t="shared" si="189"/>
        <v>5.9931456671487648</v>
      </c>
      <c r="AY328" s="1">
        <f t="shared" si="189"/>
        <v>6.0580371989811219</v>
      </c>
      <c r="AZ328" s="1">
        <f t="shared" si="180"/>
        <v>6.1512067336930025</v>
      </c>
    </row>
    <row r="329" spans="1:52" x14ac:dyDescent="0.2">
      <c r="A329" s="44" t="s">
        <v>105</v>
      </c>
      <c r="B329" s="40"/>
      <c r="C329" s="41">
        <v>48129.411999999997</v>
      </c>
      <c r="D329" s="41"/>
      <c r="E329" s="1">
        <f t="shared" si="163"/>
        <v>18780.163792583236</v>
      </c>
      <c r="F329" s="1">
        <f t="shared" si="190"/>
        <v>18780</v>
      </c>
      <c r="G329" s="2">
        <f t="shared" si="185"/>
        <v>6.6990399995120242E-2</v>
      </c>
      <c r="J329" s="1">
        <f t="shared" si="191"/>
        <v>6.6990399995120242E-2</v>
      </c>
      <c r="M329" s="1">
        <f t="shared" si="164"/>
        <v>6.8957453906468652E-2</v>
      </c>
      <c r="N329" s="37">
        <f t="shared" si="165"/>
        <v>33110.911999999997</v>
      </c>
      <c r="O329" s="1">
        <f t="shared" si="166"/>
        <v>3.8693010901510775E-6</v>
      </c>
      <c r="S329" s="15">
        <v>1</v>
      </c>
      <c r="T329" s="152"/>
      <c r="AE329" s="1">
        <f t="shared" si="167"/>
        <v>18780</v>
      </c>
      <c r="AF329" s="1">
        <f t="shared" si="168"/>
        <v>6.4678430552155164E-2</v>
      </c>
      <c r="AG329" s="1">
        <f t="shared" si="169"/>
        <v>7.126942334943373E-2</v>
      </c>
      <c r="AH329" s="1">
        <f t="shared" si="170"/>
        <v>-1.9670539113484098E-3</v>
      </c>
      <c r="AI329" s="1">
        <f t="shared" si="171"/>
        <v>2.3119694429650783E-3</v>
      </c>
      <c r="AJ329" s="1">
        <f t="shared" si="172"/>
        <v>5.3452027052042544E-6</v>
      </c>
      <c r="AK329" s="1">
        <f t="shared" si="173"/>
        <v>-1.9670539113484098E-3</v>
      </c>
      <c r="AL329" s="15">
        <f t="shared" si="181"/>
        <v>5.3452027052042544E-6</v>
      </c>
      <c r="AM329" s="1">
        <f t="shared" si="174"/>
        <v>-4.2790233543134829E-3</v>
      </c>
      <c r="AN329" s="1">
        <f t="shared" si="175"/>
        <v>1.4402722232488681</v>
      </c>
      <c r="AO329" s="1">
        <f t="shared" si="176"/>
        <v>-0.86216527016400935</v>
      </c>
      <c r="AP329" s="1">
        <f t="shared" si="177"/>
        <v>-0.55445603283144929</v>
      </c>
      <c r="AQ329" s="1">
        <f t="shared" si="178"/>
        <v>-0.89968688743454672</v>
      </c>
      <c r="AR329" s="1">
        <f t="shared" si="179"/>
        <v>-0.48286199274659464</v>
      </c>
      <c r="AS329" s="1">
        <f t="shared" si="189"/>
        <v>5.8890646839422942</v>
      </c>
      <c r="AT329" s="1">
        <f t="shared" si="189"/>
        <v>5.8975421001379171</v>
      </c>
      <c r="AU329" s="1">
        <f t="shared" si="189"/>
        <v>5.9104316192557755</v>
      </c>
      <c r="AV329" s="1">
        <f t="shared" si="189"/>
        <v>5.9299066835747514</v>
      </c>
      <c r="AW329" s="1">
        <f t="shared" si="189"/>
        <v>5.9590717982565469</v>
      </c>
      <c r="AX329" s="1">
        <f t="shared" si="189"/>
        <v>6.0022287842508968</v>
      </c>
      <c r="AY329" s="1">
        <f t="shared" si="189"/>
        <v>6.0651432816302018</v>
      </c>
      <c r="AZ329" s="1">
        <f t="shared" si="180"/>
        <v>6.1553817887186613</v>
      </c>
    </row>
    <row r="330" spans="1:52" x14ac:dyDescent="0.2">
      <c r="A330" s="42" t="s">
        <v>107</v>
      </c>
      <c r="B330" s="35"/>
      <c r="C330" s="43">
        <v>48362.542300000001</v>
      </c>
      <c r="D330" s="43"/>
      <c r="E330" s="1">
        <f t="shared" si="163"/>
        <v>19350.17104841199</v>
      </c>
      <c r="F330" s="1">
        <f t="shared" si="190"/>
        <v>19350</v>
      </c>
      <c r="G330" s="2">
        <f t="shared" si="185"/>
        <v>6.9958000000042375E-2</v>
      </c>
      <c r="J330" s="1">
        <f t="shared" si="191"/>
        <v>6.9958000000042375E-2</v>
      </c>
      <c r="M330" s="1">
        <f t="shared" si="164"/>
        <v>7.3090361110427715E-2</v>
      </c>
      <c r="N330" s="37">
        <f t="shared" si="165"/>
        <v>33344.042300000001</v>
      </c>
      <c r="O330" s="1">
        <f t="shared" si="166"/>
        <v>9.8116861258544792E-6</v>
      </c>
      <c r="S330" s="15">
        <v>1</v>
      </c>
      <c r="T330" s="152"/>
      <c r="AE330" s="1">
        <f t="shared" si="167"/>
        <v>19350</v>
      </c>
      <c r="AF330" s="1">
        <f t="shared" si="168"/>
        <v>7.1118171114870093E-2</v>
      </c>
      <c r="AG330" s="1">
        <f t="shared" si="169"/>
        <v>7.1930189995599997E-2</v>
      </c>
      <c r="AH330" s="1">
        <f t="shared" si="170"/>
        <v>-3.1323611103853399E-3</v>
      </c>
      <c r="AI330" s="1">
        <f t="shared" si="171"/>
        <v>-1.1601711148277183E-3</v>
      </c>
      <c r="AJ330" s="1">
        <f t="shared" si="172"/>
        <v>1.3459970156805907E-6</v>
      </c>
      <c r="AK330" s="1">
        <f t="shared" si="173"/>
        <v>-3.1323611103853399E-3</v>
      </c>
      <c r="AL330" s="15">
        <f t="shared" si="181"/>
        <v>1.3459970156805907E-6</v>
      </c>
      <c r="AM330" s="1">
        <f t="shared" si="174"/>
        <v>-1.9721899955576268E-3</v>
      </c>
      <c r="AN330" s="1">
        <f t="shared" si="175"/>
        <v>1.6998412554157274</v>
      </c>
      <c r="AO330" s="1">
        <f t="shared" si="176"/>
        <v>-0.28765941964412495</v>
      </c>
      <c r="AP330" s="1">
        <f t="shared" si="177"/>
        <v>-0.10716034773100012</v>
      </c>
      <c r="AQ330" s="1">
        <f t="shared" si="178"/>
        <v>-0.15194080099818805</v>
      </c>
      <c r="AR330" s="1">
        <f t="shared" si="179"/>
        <v>-7.6116893134585403E-2</v>
      </c>
      <c r="AS330" s="1">
        <f t="shared" si="189"/>
        <v>6.22026121178276</v>
      </c>
      <c r="AT330" s="1">
        <f t="shared" si="189"/>
        <v>6.2219994234405727</v>
      </c>
      <c r="AU330" s="1">
        <f t="shared" si="189"/>
        <v>6.2244589516703357</v>
      </c>
      <c r="AV330" s="1">
        <f t="shared" si="189"/>
        <v>6.2279385216909287</v>
      </c>
      <c r="AW330" s="1">
        <f t="shared" si="189"/>
        <v>6.2328600426605352</v>
      </c>
      <c r="AX330" s="1">
        <f t="shared" si="189"/>
        <v>6.2398190118675885</v>
      </c>
      <c r="AY330" s="1">
        <f t="shared" si="189"/>
        <v>6.2496554017109505</v>
      </c>
      <c r="AZ330" s="1">
        <f t="shared" si="180"/>
        <v>6.2635536689289211</v>
      </c>
    </row>
    <row r="331" spans="1:52" x14ac:dyDescent="0.2">
      <c r="A331" s="42" t="s">
        <v>107</v>
      </c>
      <c r="B331" s="35"/>
      <c r="C331" s="43">
        <v>48362.544399999999</v>
      </c>
      <c r="D331" s="43"/>
      <c r="E331" s="1">
        <f t="shared" si="163"/>
        <v>19350.176182945066</v>
      </c>
      <c r="F331" s="1">
        <f t="shared" si="190"/>
        <v>19350</v>
      </c>
      <c r="G331" s="2">
        <f t="shared" si="185"/>
        <v>7.2057999997923616E-2</v>
      </c>
      <c r="J331" s="1">
        <f t="shared" si="191"/>
        <v>7.2057999997923616E-2</v>
      </c>
      <c r="M331" s="1">
        <f t="shared" si="164"/>
        <v>7.3090361110427715E-2</v>
      </c>
      <c r="N331" s="37">
        <f t="shared" si="165"/>
        <v>33344.044399999999</v>
      </c>
      <c r="O331" s="1">
        <f t="shared" si="166"/>
        <v>1.0657694666107006E-6</v>
      </c>
      <c r="S331" s="15">
        <v>1</v>
      </c>
      <c r="T331" s="152"/>
      <c r="AE331" s="1">
        <f t="shared" si="167"/>
        <v>19350</v>
      </c>
      <c r="AF331" s="1">
        <f t="shared" si="168"/>
        <v>7.1118171114870093E-2</v>
      </c>
      <c r="AG331" s="1">
        <f t="shared" si="169"/>
        <v>7.4030189993481238E-2</v>
      </c>
      <c r="AH331" s="1">
        <f t="shared" si="170"/>
        <v>-1.0323611125040988E-3</v>
      </c>
      <c r="AI331" s="1">
        <f t="shared" si="171"/>
        <v>9.3982888305352286E-4</v>
      </c>
      <c r="AJ331" s="1">
        <f t="shared" si="172"/>
        <v>8.8327832942163239E-7</v>
      </c>
      <c r="AK331" s="1">
        <f t="shared" si="173"/>
        <v>-1.0323611125040988E-3</v>
      </c>
      <c r="AL331" s="15">
        <f t="shared" si="181"/>
        <v>8.8327832942163239E-7</v>
      </c>
      <c r="AM331" s="1">
        <f t="shared" si="174"/>
        <v>-1.9721899955576268E-3</v>
      </c>
      <c r="AN331" s="1">
        <f t="shared" si="175"/>
        <v>1.6998412554157274</v>
      </c>
      <c r="AO331" s="1">
        <f t="shared" si="176"/>
        <v>-0.28765941964412495</v>
      </c>
      <c r="AP331" s="1">
        <f t="shared" si="177"/>
        <v>-0.10716034773100012</v>
      </c>
      <c r="AQ331" s="1">
        <f t="shared" si="178"/>
        <v>-0.15194080099818805</v>
      </c>
      <c r="AR331" s="1">
        <f t="shared" si="179"/>
        <v>-7.6116893134585403E-2</v>
      </c>
      <c r="AS331" s="1">
        <f t="shared" ref="AS331:AY340" si="192">$AZ331+$AG$7*SIN(AT331)</f>
        <v>6.22026121178276</v>
      </c>
      <c r="AT331" s="1">
        <f t="shared" si="192"/>
        <v>6.2219994234405727</v>
      </c>
      <c r="AU331" s="1">
        <f t="shared" si="192"/>
        <v>6.2244589516703357</v>
      </c>
      <c r="AV331" s="1">
        <f t="shared" si="192"/>
        <v>6.2279385216909287</v>
      </c>
      <c r="AW331" s="1">
        <f t="shared" si="192"/>
        <v>6.2328600426605352</v>
      </c>
      <c r="AX331" s="1">
        <f t="shared" si="192"/>
        <v>6.2398190118675885</v>
      </c>
      <c r="AY331" s="1">
        <f t="shared" si="192"/>
        <v>6.2496554017109505</v>
      </c>
      <c r="AZ331" s="1">
        <f t="shared" si="180"/>
        <v>6.2635536689289211</v>
      </c>
    </row>
    <row r="332" spans="1:52" x14ac:dyDescent="0.2">
      <c r="A332" s="42" t="s">
        <v>113</v>
      </c>
      <c r="B332" s="35" t="s">
        <v>52</v>
      </c>
      <c r="C332" s="43">
        <v>48474.405500000001</v>
      </c>
      <c r="D332" s="43" t="s">
        <v>55</v>
      </c>
      <c r="E332" s="1">
        <f t="shared" si="163"/>
        <v>19623.678334510034</v>
      </c>
      <c r="F332" s="1">
        <f t="shared" si="190"/>
        <v>19623.5</v>
      </c>
      <c r="G332" s="2">
        <f t="shared" si="185"/>
        <v>7.2937979995913338E-2</v>
      </c>
      <c r="J332" s="1">
        <f t="shared" si="191"/>
        <v>7.2937979995913338E-2</v>
      </c>
      <c r="M332" s="1">
        <f t="shared" si="164"/>
        <v>7.5109981263106917E-2</v>
      </c>
      <c r="N332" s="37">
        <f t="shared" si="165"/>
        <v>33455.905500000001</v>
      </c>
      <c r="O332" s="1">
        <f t="shared" si="166"/>
        <v>4.7175895046905152E-6</v>
      </c>
      <c r="S332" s="15">
        <v>1</v>
      </c>
      <c r="T332" s="152"/>
      <c r="AE332" s="1">
        <f t="shared" si="167"/>
        <v>19623.5</v>
      </c>
      <c r="AF332" s="1">
        <f t="shared" si="168"/>
        <v>7.4393037204709536E-2</v>
      </c>
      <c r="AG332" s="1">
        <f t="shared" si="169"/>
        <v>7.3654924054310719E-2</v>
      </c>
      <c r="AH332" s="1">
        <f t="shared" si="170"/>
        <v>-2.1720012671935796E-3</v>
      </c>
      <c r="AI332" s="1">
        <f t="shared" si="171"/>
        <v>-1.4550572087961983E-3</v>
      </c>
      <c r="AJ332" s="1">
        <f t="shared" si="172"/>
        <v>2.1171914808697832E-6</v>
      </c>
      <c r="AK332" s="1">
        <f t="shared" si="173"/>
        <v>-2.1720012671935796E-3</v>
      </c>
      <c r="AL332" s="15">
        <f t="shared" si="181"/>
        <v>2.1171914808697832E-6</v>
      </c>
      <c r="AM332" s="1">
        <f t="shared" si="174"/>
        <v>-7.1694405839738671E-4</v>
      </c>
      <c r="AN332" s="1">
        <f t="shared" si="175"/>
        <v>1.6862183604409839</v>
      </c>
      <c r="AO332" s="1">
        <f t="shared" si="176"/>
        <v>0.10862558775658833</v>
      </c>
      <c r="AP332" s="1">
        <f t="shared" si="177"/>
        <v>0.17425695022402371</v>
      </c>
      <c r="AQ332" s="1">
        <f t="shared" si="178"/>
        <v>0.24868161215544871</v>
      </c>
      <c r="AR332" s="1">
        <f t="shared" si="179"/>
        <v>0.12498558986169048</v>
      </c>
      <c r="AS332" s="1">
        <f t="shared" si="192"/>
        <v>6.3864502790148236</v>
      </c>
      <c r="AT332" s="1">
        <f t="shared" si="192"/>
        <v>6.383627114332473</v>
      </c>
      <c r="AU332" s="1">
        <f t="shared" si="192"/>
        <v>6.3796201813507913</v>
      </c>
      <c r="AV332" s="1">
        <f t="shared" si="192"/>
        <v>6.3739357692436025</v>
      </c>
      <c r="AW332" s="1">
        <f t="shared" si="192"/>
        <v>6.3658766082958937</v>
      </c>
      <c r="AX332" s="1">
        <f t="shared" si="192"/>
        <v>6.3544597044858095</v>
      </c>
      <c r="AY332" s="1">
        <f t="shared" si="192"/>
        <v>6.3383016583347374</v>
      </c>
      <c r="AZ332" s="1">
        <f t="shared" si="180"/>
        <v>6.3154571939070019</v>
      </c>
    </row>
    <row r="333" spans="1:52" x14ac:dyDescent="0.2">
      <c r="A333" s="42" t="s">
        <v>112</v>
      </c>
      <c r="B333" s="35"/>
      <c r="C333" s="43">
        <v>48455.387699999999</v>
      </c>
      <c r="D333" s="43"/>
      <c r="E333" s="1">
        <f t="shared" si="163"/>
        <v>19577.179513936728</v>
      </c>
      <c r="F333" s="1">
        <f t="shared" si="190"/>
        <v>19577</v>
      </c>
      <c r="G333" s="2">
        <f t="shared" si="185"/>
        <v>7.3420359993178863E-2</v>
      </c>
      <c r="J333" s="1">
        <f t="shared" si="191"/>
        <v>7.3420359993178863E-2</v>
      </c>
      <c r="M333" s="1">
        <f t="shared" si="164"/>
        <v>7.476493658918551E-2</v>
      </c>
      <c r="N333" s="37">
        <f t="shared" si="165"/>
        <v>33436.887699999999</v>
      </c>
      <c r="O333" s="1">
        <f t="shared" si="166"/>
        <v>1.8078862225288218E-6</v>
      </c>
      <c r="S333" s="15">
        <v>1</v>
      </c>
      <c r="T333" s="152"/>
      <c r="AE333" s="1">
        <f t="shared" si="167"/>
        <v>19577</v>
      </c>
      <c r="AF333" s="1">
        <f t="shared" si="168"/>
        <v>7.3833079659893566E-2</v>
      </c>
      <c r="AG333" s="1">
        <f t="shared" si="169"/>
        <v>7.4352216922470807E-2</v>
      </c>
      <c r="AH333" s="1">
        <f t="shared" si="170"/>
        <v>-1.3445765960066469E-3</v>
      </c>
      <c r="AI333" s="1">
        <f t="shared" si="171"/>
        <v>-4.1271966671470317E-4</v>
      </c>
      <c r="AJ333" s="1">
        <f t="shared" si="172"/>
        <v>1.7033752329309568E-7</v>
      </c>
      <c r="AK333" s="1">
        <f t="shared" si="173"/>
        <v>-1.3445765960066469E-3</v>
      </c>
      <c r="AL333" s="15">
        <f t="shared" si="181"/>
        <v>1.7033752329309568E-7</v>
      </c>
      <c r="AM333" s="1">
        <f t="shared" si="174"/>
        <v>-9.3185692929193974E-4</v>
      </c>
      <c r="AN333" s="1">
        <f t="shared" si="175"/>
        <v>1.6963973783312891</v>
      </c>
      <c r="AO333" s="1">
        <f t="shared" si="176"/>
        <v>4.1420174754490509E-2</v>
      </c>
      <c r="AP333" s="1">
        <f t="shared" si="177"/>
        <v>0.12763939188588197</v>
      </c>
      <c r="AQ333" s="1">
        <f t="shared" si="178"/>
        <v>0.18127328801051049</v>
      </c>
      <c r="AR333" s="1">
        <f t="shared" si="179"/>
        <v>9.0885655670591189E-2</v>
      </c>
      <c r="AS333" s="1">
        <f t="shared" si="192"/>
        <v>6.3583078523623717</v>
      </c>
      <c r="AT333" s="1">
        <f t="shared" si="192"/>
        <v>6.3562380560367799</v>
      </c>
      <c r="AU333" s="1">
        <f t="shared" si="192"/>
        <v>6.3533070984757778</v>
      </c>
      <c r="AV333" s="1">
        <f t="shared" si="192"/>
        <v>6.3491577100859482</v>
      </c>
      <c r="AW333" s="1">
        <f t="shared" si="192"/>
        <v>6.3432853034562298</v>
      </c>
      <c r="AX333" s="1">
        <f t="shared" si="192"/>
        <v>6.3349778985079928</v>
      </c>
      <c r="AY333" s="1">
        <f t="shared" si="192"/>
        <v>6.3232317928044957</v>
      </c>
      <c r="AZ333" s="1">
        <f t="shared" si="180"/>
        <v>6.3066326457845854</v>
      </c>
    </row>
    <row r="334" spans="1:52" x14ac:dyDescent="0.2">
      <c r="A334" s="42" t="s">
        <v>114</v>
      </c>
      <c r="B334" s="35"/>
      <c r="C334" s="43">
        <v>48500.377200000003</v>
      </c>
      <c r="D334" s="41">
        <v>5.9999999999999995E-4</v>
      </c>
      <c r="E334" s="1">
        <f t="shared" si="163"/>
        <v>19687.179550122968</v>
      </c>
      <c r="F334" s="1">
        <f t="shared" si="190"/>
        <v>19687</v>
      </c>
      <c r="G334" s="2">
        <f t="shared" si="185"/>
        <v>7.3435159996734001E-2</v>
      </c>
      <c r="J334" s="1">
        <f t="shared" si="191"/>
        <v>7.3435159996734001E-2</v>
      </c>
      <c r="M334" s="1">
        <f t="shared" si="164"/>
        <v>7.5582277947376139E-2</v>
      </c>
      <c r="N334" s="37">
        <f t="shared" si="165"/>
        <v>33481.877200000003</v>
      </c>
      <c r="O334" s="1">
        <f t="shared" si="166"/>
        <v>4.6101154939696963E-6</v>
      </c>
      <c r="S334" s="15">
        <v>1</v>
      </c>
      <c r="T334" s="152"/>
      <c r="AE334" s="1">
        <f t="shared" si="167"/>
        <v>19687</v>
      </c>
      <c r="AF334" s="1">
        <f t="shared" si="168"/>
        <v>7.5158133474061806E-2</v>
      </c>
      <c r="AG334" s="1">
        <f t="shared" si="169"/>
        <v>7.3859304470048334E-2</v>
      </c>
      <c r="AH334" s="1">
        <f t="shared" si="170"/>
        <v>-2.1471179506421384E-3</v>
      </c>
      <c r="AI334" s="1">
        <f t="shared" si="171"/>
        <v>-1.7229734773278049E-3</v>
      </c>
      <c r="AJ334" s="1">
        <f t="shared" si="172"/>
        <v>2.968637603575068E-6</v>
      </c>
      <c r="AK334" s="1">
        <f t="shared" si="173"/>
        <v>-2.1471179506421384E-3</v>
      </c>
      <c r="AL334" s="15">
        <f t="shared" si="181"/>
        <v>2.968637603575068E-6</v>
      </c>
      <c r="AM334" s="1">
        <f t="shared" si="174"/>
        <v>-4.241444733143332E-4</v>
      </c>
      <c r="AN334" s="1">
        <f t="shared" si="175"/>
        <v>1.6675922086457522</v>
      </c>
      <c r="AO334" s="1">
        <f t="shared" si="176"/>
        <v>0.19831053999676604</v>
      </c>
      <c r="AP334" s="1">
        <f t="shared" si="177"/>
        <v>0.23575785429795659</v>
      </c>
      <c r="AQ334" s="1">
        <f t="shared" si="178"/>
        <v>0.33947518586697129</v>
      </c>
      <c r="AR334" s="1">
        <f t="shared" si="179"/>
        <v>0.17138669516144653</v>
      </c>
      <c r="AS334" s="1">
        <f t="shared" si="192"/>
        <v>6.4246770089958076</v>
      </c>
      <c r="AT334" s="1">
        <f t="shared" si="192"/>
        <v>6.4208647302287876</v>
      </c>
      <c r="AU334" s="1">
        <f t="shared" si="192"/>
        <v>6.4154307188341555</v>
      </c>
      <c r="AV334" s="1">
        <f t="shared" si="192"/>
        <v>6.4076918379615329</v>
      </c>
      <c r="AW334" s="1">
        <f t="shared" si="192"/>
        <v>6.3966832715436475</v>
      </c>
      <c r="AX334" s="1">
        <f t="shared" si="192"/>
        <v>6.3810470124793941</v>
      </c>
      <c r="AY334" s="1">
        <f t="shared" si="192"/>
        <v>6.3588779679793968</v>
      </c>
      <c r="AZ334" s="1">
        <f t="shared" si="180"/>
        <v>6.3275079209128808</v>
      </c>
    </row>
    <row r="335" spans="1:52" x14ac:dyDescent="0.2">
      <c r="A335" s="42" t="s">
        <v>112</v>
      </c>
      <c r="B335" s="35"/>
      <c r="C335" s="43">
        <v>48480.336499999998</v>
      </c>
      <c r="D335" s="43"/>
      <c r="E335" s="1">
        <f t="shared" si="163"/>
        <v>19638.179722936671</v>
      </c>
      <c r="F335" s="1">
        <f t="shared" si="190"/>
        <v>19638</v>
      </c>
      <c r="G335" s="2">
        <f t="shared" si="185"/>
        <v>7.3505839995050337E-2</v>
      </c>
      <c r="J335" s="1">
        <f t="shared" si="191"/>
        <v>7.3505839995050337E-2</v>
      </c>
      <c r="M335" s="1">
        <f t="shared" si="164"/>
        <v>7.5217715971717919E-2</v>
      </c>
      <c r="N335" s="37">
        <f t="shared" si="165"/>
        <v>33461.836499999998</v>
      </c>
      <c r="O335" s="1">
        <f t="shared" si="166"/>
        <v>2.9305193594915868E-6</v>
      </c>
      <c r="S335" s="15">
        <v>1</v>
      </c>
      <c r="T335" s="152"/>
      <c r="AE335" s="1">
        <f t="shared" si="167"/>
        <v>19638</v>
      </c>
      <c r="AF335" s="1">
        <f t="shared" si="168"/>
        <v>7.4567731524952566E-2</v>
      </c>
      <c r="AG335" s="1">
        <f t="shared" si="169"/>
        <v>7.415582444181569E-2</v>
      </c>
      <c r="AH335" s="1">
        <f t="shared" si="170"/>
        <v>-1.7118759766675817E-3</v>
      </c>
      <c r="AI335" s="1">
        <f t="shared" si="171"/>
        <v>-1.0618915299022286E-3</v>
      </c>
      <c r="AJ335" s="1">
        <f t="shared" si="172"/>
        <v>1.1276136212780955E-6</v>
      </c>
      <c r="AK335" s="1">
        <f t="shared" si="173"/>
        <v>-1.7118759766675817E-3</v>
      </c>
      <c r="AL335" s="15">
        <f t="shared" si="181"/>
        <v>1.1276136212780955E-6</v>
      </c>
      <c r="AM335" s="1">
        <f t="shared" si="174"/>
        <v>-6.4998444676534959E-4</v>
      </c>
      <c r="AN335" s="1">
        <f t="shared" si="175"/>
        <v>1.6824317016777122</v>
      </c>
      <c r="AO335" s="1">
        <f t="shared" si="176"/>
        <v>0.12935083569300679</v>
      </c>
      <c r="AP335" s="1">
        <f t="shared" si="177"/>
        <v>0.18854202569441167</v>
      </c>
      <c r="AQ335" s="1">
        <f t="shared" si="178"/>
        <v>0.26955554796924458</v>
      </c>
      <c r="AR335" s="1">
        <f t="shared" si="179"/>
        <v>0.13559982916465749</v>
      </c>
      <c r="AS335" s="1">
        <f t="shared" si="192"/>
        <v>6.3952023096313395</v>
      </c>
      <c r="AT335" s="1">
        <f t="shared" si="192"/>
        <v>6.3921488174510657</v>
      </c>
      <c r="AU335" s="1">
        <f t="shared" si="192"/>
        <v>6.3878112478940663</v>
      </c>
      <c r="AV335" s="1">
        <f t="shared" si="192"/>
        <v>6.3816529859893754</v>
      </c>
      <c r="AW335" s="1">
        <f t="shared" si="192"/>
        <v>6.3729161710423963</v>
      </c>
      <c r="AX335" s="1">
        <f t="shared" si="192"/>
        <v>6.3605327371109199</v>
      </c>
      <c r="AY335" s="1">
        <f t="shared" si="192"/>
        <v>6.3430005226773183</v>
      </c>
      <c r="AZ335" s="1">
        <f t="shared" si="180"/>
        <v>6.318208934719368</v>
      </c>
    </row>
    <row r="336" spans="1:52" x14ac:dyDescent="0.2">
      <c r="A336" s="42" t="s">
        <v>114</v>
      </c>
      <c r="B336" s="35"/>
      <c r="C336" s="43">
        <v>48500.377500000002</v>
      </c>
      <c r="D336" s="41">
        <v>8.9999999999999998E-4</v>
      </c>
      <c r="E336" s="1">
        <f t="shared" si="163"/>
        <v>19687.180283627695</v>
      </c>
      <c r="F336" s="1">
        <f t="shared" si="190"/>
        <v>19687</v>
      </c>
      <c r="G336" s="2">
        <f t="shared" si="185"/>
        <v>7.3735159996431321E-2</v>
      </c>
      <c r="J336" s="1">
        <f t="shared" si="191"/>
        <v>7.3735159996431321E-2</v>
      </c>
      <c r="M336" s="1">
        <f t="shared" si="164"/>
        <v>7.5582277947376139E-2</v>
      </c>
      <c r="N336" s="37">
        <f t="shared" si="165"/>
        <v>33481.877500000002</v>
      </c>
      <c r="O336" s="1">
        <f t="shared" si="166"/>
        <v>3.4118447247025839E-6</v>
      </c>
      <c r="S336" s="15">
        <v>1</v>
      </c>
      <c r="T336" s="152"/>
      <c r="AE336" s="1">
        <f t="shared" si="167"/>
        <v>19687</v>
      </c>
      <c r="AF336" s="1">
        <f t="shared" si="168"/>
        <v>7.5158133474061806E-2</v>
      </c>
      <c r="AG336" s="1">
        <f t="shared" si="169"/>
        <v>7.4159304469745654E-2</v>
      </c>
      <c r="AH336" s="1">
        <f t="shared" si="170"/>
        <v>-1.8471179509448182E-3</v>
      </c>
      <c r="AI336" s="1">
        <f t="shared" si="171"/>
        <v>-1.4229734776304848E-3</v>
      </c>
      <c r="AJ336" s="1">
        <f t="shared" si="172"/>
        <v>2.0248535180397958E-6</v>
      </c>
      <c r="AK336" s="1">
        <f t="shared" si="173"/>
        <v>-1.8471179509448182E-3</v>
      </c>
      <c r="AL336" s="15">
        <f t="shared" si="181"/>
        <v>2.0248535180397958E-6</v>
      </c>
      <c r="AM336" s="1">
        <f t="shared" si="174"/>
        <v>-4.241444733143332E-4</v>
      </c>
      <c r="AN336" s="1">
        <f t="shared" si="175"/>
        <v>1.6675922086457522</v>
      </c>
      <c r="AO336" s="1">
        <f t="shared" si="176"/>
        <v>0.19831053999676604</v>
      </c>
      <c r="AP336" s="1">
        <f t="shared" si="177"/>
        <v>0.23575785429795659</v>
      </c>
      <c r="AQ336" s="1">
        <f t="shared" si="178"/>
        <v>0.33947518586697129</v>
      </c>
      <c r="AR336" s="1">
        <f t="shared" si="179"/>
        <v>0.17138669516144653</v>
      </c>
      <c r="AS336" s="1">
        <f t="shared" si="192"/>
        <v>6.4246770089958076</v>
      </c>
      <c r="AT336" s="1">
        <f t="shared" si="192"/>
        <v>6.4208647302287876</v>
      </c>
      <c r="AU336" s="1">
        <f t="shared" si="192"/>
        <v>6.4154307188341555</v>
      </c>
      <c r="AV336" s="1">
        <f t="shared" si="192"/>
        <v>6.4076918379615329</v>
      </c>
      <c r="AW336" s="1">
        <f t="shared" si="192"/>
        <v>6.3966832715436475</v>
      </c>
      <c r="AX336" s="1">
        <f t="shared" si="192"/>
        <v>6.3810470124793941</v>
      </c>
      <c r="AY336" s="1">
        <f t="shared" si="192"/>
        <v>6.3588779679793968</v>
      </c>
      <c r="AZ336" s="1">
        <f t="shared" si="180"/>
        <v>6.3275079209128808</v>
      </c>
    </row>
    <row r="337" spans="1:52" x14ac:dyDescent="0.2">
      <c r="A337" s="42" t="s">
        <v>112</v>
      </c>
      <c r="B337" s="35"/>
      <c r="C337" s="43">
        <v>48480.337</v>
      </c>
      <c r="D337" s="43"/>
      <c r="E337" s="1">
        <f t="shared" si="163"/>
        <v>19638.18094544455</v>
      </c>
      <c r="F337" s="1">
        <f t="shared" si="190"/>
        <v>19638</v>
      </c>
      <c r="G337" s="2">
        <f t="shared" si="185"/>
        <v>7.400583999697119E-2</v>
      </c>
      <c r="J337" s="1">
        <f t="shared" si="191"/>
        <v>7.400583999697119E-2</v>
      </c>
      <c r="M337" s="1">
        <f t="shared" si="164"/>
        <v>7.5217715971717919E-2</v>
      </c>
      <c r="N337" s="37">
        <f t="shared" si="165"/>
        <v>33461.837</v>
      </c>
      <c r="O337" s="1">
        <f t="shared" si="166"/>
        <v>1.4686433781683343E-6</v>
      </c>
      <c r="S337" s="15">
        <v>1</v>
      </c>
      <c r="T337" s="152"/>
      <c r="AE337" s="1">
        <f t="shared" si="167"/>
        <v>19638</v>
      </c>
      <c r="AF337" s="1">
        <f t="shared" si="168"/>
        <v>7.4567731524952566E-2</v>
      </c>
      <c r="AG337" s="1">
        <f t="shared" si="169"/>
        <v>7.4655824443736543E-2</v>
      </c>
      <c r="AH337" s="1">
        <f t="shared" si="170"/>
        <v>-1.2118759747467289E-3</v>
      </c>
      <c r="AI337" s="1">
        <f t="shared" si="171"/>
        <v>-5.6189152798137576E-4</v>
      </c>
      <c r="AJ337" s="1">
        <f t="shared" si="172"/>
        <v>3.1572208921724519E-7</v>
      </c>
      <c r="AK337" s="1">
        <f t="shared" si="173"/>
        <v>-1.2118759747467289E-3</v>
      </c>
      <c r="AL337" s="15">
        <f t="shared" si="181"/>
        <v>3.1572208921724519E-7</v>
      </c>
      <c r="AM337" s="1">
        <f t="shared" si="174"/>
        <v>-6.4998444676534959E-4</v>
      </c>
      <c r="AN337" s="1">
        <f t="shared" si="175"/>
        <v>1.6824317016777122</v>
      </c>
      <c r="AO337" s="1">
        <f t="shared" si="176"/>
        <v>0.12935083569300679</v>
      </c>
      <c r="AP337" s="1">
        <f t="shared" si="177"/>
        <v>0.18854202569441167</v>
      </c>
      <c r="AQ337" s="1">
        <f t="shared" si="178"/>
        <v>0.26955554796924458</v>
      </c>
      <c r="AR337" s="1">
        <f t="shared" si="179"/>
        <v>0.13559982916465749</v>
      </c>
      <c r="AS337" s="1">
        <f t="shared" si="192"/>
        <v>6.3952023096313395</v>
      </c>
      <c r="AT337" s="1">
        <f t="shared" si="192"/>
        <v>6.3921488174510657</v>
      </c>
      <c r="AU337" s="1">
        <f t="shared" si="192"/>
        <v>6.3878112478940663</v>
      </c>
      <c r="AV337" s="1">
        <f t="shared" si="192"/>
        <v>6.3816529859893754</v>
      </c>
      <c r="AW337" s="1">
        <f t="shared" si="192"/>
        <v>6.3729161710423963</v>
      </c>
      <c r="AX337" s="1">
        <f t="shared" si="192"/>
        <v>6.3605327371109199</v>
      </c>
      <c r="AY337" s="1">
        <f t="shared" si="192"/>
        <v>6.3430005226773183</v>
      </c>
      <c r="AZ337" s="1">
        <f t="shared" si="180"/>
        <v>6.318208934719368</v>
      </c>
    </row>
    <row r="338" spans="1:52" x14ac:dyDescent="0.2">
      <c r="A338" s="42" t="s">
        <v>112</v>
      </c>
      <c r="B338" s="35"/>
      <c r="C338" s="43">
        <v>48455.389499999997</v>
      </c>
      <c r="D338" s="43"/>
      <c r="E338" s="1">
        <f t="shared" si="163"/>
        <v>19577.183914965077</v>
      </c>
      <c r="F338" s="1">
        <f t="shared" si="190"/>
        <v>19577</v>
      </c>
      <c r="G338" s="2">
        <f t="shared" si="185"/>
        <v>7.5220359991362784E-2</v>
      </c>
      <c r="J338" s="1">
        <f t="shared" si="191"/>
        <v>7.5220359991362784E-2</v>
      </c>
      <c r="M338" s="1">
        <f t="shared" si="164"/>
        <v>7.476493658918551E-2</v>
      </c>
      <c r="N338" s="37">
        <f t="shared" si="165"/>
        <v>33436.889499999997</v>
      </c>
      <c r="O338" s="1">
        <f t="shared" si="166"/>
        <v>2.0741047525072311E-7</v>
      </c>
      <c r="S338" s="15">
        <v>1</v>
      </c>
      <c r="T338" s="152"/>
      <c r="AE338" s="1">
        <f t="shared" si="167"/>
        <v>19577</v>
      </c>
      <c r="AF338" s="1">
        <f t="shared" si="168"/>
        <v>7.3833079659893566E-2</v>
      </c>
      <c r="AG338" s="1">
        <f t="shared" si="169"/>
        <v>7.6152216920654728E-2</v>
      </c>
      <c r="AH338" s="1">
        <f t="shared" si="170"/>
        <v>4.5542340217727406E-4</v>
      </c>
      <c r="AI338" s="1">
        <f t="shared" si="171"/>
        <v>1.3872803314692178E-3</v>
      </c>
      <c r="AJ338" s="1">
        <f t="shared" si="172"/>
        <v>1.9245467180813429E-6</v>
      </c>
      <c r="AK338" s="1">
        <f t="shared" si="173"/>
        <v>4.5542340217727406E-4</v>
      </c>
      <c r="AL338" s="15">
        <f t="shared" si="181"/>
        <v>1.9245467180813429E-6</v>
      </c>
      <c r="AM338" s="1">
        <f t="shared" si="174"/>
        <v>-9.3185692929193974E-4</v>
      </c>
      <c r="AN338" s="1">
        <f t="shared" si="175"/>
        <v>1.6963973783312891</v>
      </c>
      <c r="AO338" s="1">
        <f t="shared" si="176"/>
        <v>4.1420174754490509E-2</v>
      </c>
      <c r="AP338" s="1">
        <f t="shared" si="177"/>
        <v>0.12763939188588197</v>
      </c>
      <c r="AQ338" s="1">
        <f t="shared" si="178"/>
        <v>0.18127328801051049</v>
      </c>
      <c r="AR338" s="1">
        <f t="shared" si="179"/>
        <v>9.0885655670591189E-2</v>
      </c>
      <c r="AS338" s="1">
        <f t="shared" si="192"/>
        <v>6.3583078523623717</v>
      </c>
      <c r="AT338" s="1">
        <f t="shared" si="192"/>
        <v>6.3562380560367799</v>
      </c>
      <c r="AU338" s="1">
        <f t="shared" si="192"/>
        <v>6.3533070984757778</v>
      </c>
      <c r="AV338" s="1">
        <f t="shared" si="192"/>
        <v>6.3491577100859482</v>
      </c>
      <c r="AW338" s="1">
        <f t="shared" si="192"/>
        <v>6.3432853034562298</v>
      </c>
      <c r="AX338" s="1">
        <f t="shared" si="192"/>
        <v>6.3349778985079928</v>
      </c>
      <c r="AY338" s="1">
        <f t="shared" si="192"/>
        <v>6.3232317928044957</v>
      </c>
      <c r="AZ338" s="1">
        <f t="shared" si="180"/>
        <v>6.3066326457845854</v>
      </c>
    </row>
    <row r="339" spans="1:52" x14ac:dyDescent="0.2">
      <c r="A339" s="42" t="s">
        <v>115</v>
      </c>
      <c r="B339" s="35"/>
      <c r="C339" s="43">
        <v>48778.5023</v>
      </c>
      <c r="D339" s="43"/>
      <c r="E339" s="1">
        <f t="shared" si="163"/>
        <v>20367.199800721428</v>
      </c>
      <c r="F339" s="1">
        <f t="shared" si="190"/>
        <v>20367</v>
      </c>
      <c r="G339" s="2">
        <f t="shared" si="185"/>
        <v>8.1717559995013289E-2</v>
      </c>
      <c r="J339" s="1">
        <f t="shared" si="191"/>
        <v>8.1717559995013289E-2</v>
      </c>
      <c r="M339" s="1">
        <f t="shared" si="164"/>
        <v>8.0720043145725284E-2</v>
      </c>
      <c r="N339" s="37">
        <f t="shared" si="165"/>
        <v>33760.0023</v>
      </c>
      <c r="O339" s="1">
        <f t="shared" si="166"/>
        <v>9.9503986461346825E-7</v>
      </c>
      <c r="S339" s="15">
        <v>1</v>
      </c>
      <c r="T339" s="152"/>
      <c r="AE339" s="1">
        <f t="shared" si="167"/>
        <v>20367</v>
      </c>
      <c r="AF339" s="1">
        <f t="shared" si="168"/>
        <v>8.3152455744495868E-2</v>
      </c>
      <c r="AG339" s="1">
        <f t="shared" si="169"/>
        <v>7.9285147396242706E-2</v>
      </c>
      <c r="AH339" s="1">
        <f t="shared" si="170"/>
        <v>9.9751684928800488E-4</v>
      </c>
      <c r="AI339" s="1">
        <f t="shared" si="171"/>
        <v>-1.4348957494825787E-3</v>
      </c>
      <c r="AJ339" s="1">
        <f t="shared" si="172"/>
        <v>2.0589258118831712E-6</v>
      </c>
      <c r="AK339" s="1">
        <f t="shared" si="173"/>
        <v>9.9751684928800488E-4</v>
      </c>
      <c r="AL339" s="15">
        <f t="shared" si="181"/>
        <v>2.0589258118831712E-6</v>
      </c>
      <c r="AM339" s="1">
        <f t="shared" si="174"/>
        <v>2.4324125987705805E-3</v>
      </c>
      <c r="AN339" s="1">
        <f t="shared" si="175"/>
        <v>1.2946922835130823</v>
      </c>
      <c r="AO339" s="1">
        <f t="shared" si="176"/>
        <v>0.84236477390659559</v>
      </c>
      <c r="AP339" s="1">
        <f t="shared" si="177"/>
        <v>0.64375273276743095</v>
      </c>
      <c r="AQ339" s="1">
        <f t="shared" si="178"/>
        <v>1.1414976365880318</v>
      </c>
      <c r="AR339" s="1">
        <f t="shared" si="179"/>
        <v>0.64202552253625278</v>
      </c>
      <c r="AS339" s="1">
        <f t="shared" si="192"/>
        <v>6.8021391173425254</v>
      </c>
      <c r="AT339" s="1">
        <f t="shared" si="192"/>
        <v>6.7931133589527839</v>
      </c>
      <c r="AU339" s="1">
        <f t="shared" si="192"/>
        <v>6.7785654949811134</v>
      </c>
      <c r="AV339" s="1">
        <f t="shared" si="192"/>
        <v>6.7553534658199874</v>
      </c>
      <c r="AW339" s="1">
        <f t="shared" si="192"/>
        <v>6.7188717702844203</v>
      </c>
      <c r="AX339" s="1">
        <f t="shared" si="192"/>
        <v>6.6627378217772018</v>
      </c>
      <c r="AY339" s="1">
        <f t="shared" si="192"/>
        <v>6.5786865490547575</v>
      </c>
      <c r="AZ339" s="1">
        <f t="shared" si="180"/>
        <v>6.4565550762514361</v>
      </c>
    </row>
    <row r="340" spans="1:52" x14ac:dyDescent="0.2">
      <c r="A340" s="42" t="s">
        <v>115</v>
      </c>
      <c r="B340" s="35"/>
      <c r="C340" s="43">
        <v>48778.502399999998</v>
      </c>
      <c r="D340" s="43"/>
      <c r="E340" s="1">
        <f t="shared" si="163"/>
        <v>20367.200045222999</v>
      </c>
      <c r="F340" s="1">
        <f t="shared" si="190"/>
        <v>20367</v>
      </c>
      <c r="G340" s="2">
        <f t="shared" si="185"/>
        <v>8.1817559992487077E-2</v>
      </c>
      <c r="J340" s="1">
        <f t="shared" si="191"/>
        <v>8.1817559992487077E-2</v>
      </c>
      <c r="M340" s="1">
        <f t="shared" si="164"/>
        <v>8.0720043145725284E-2</v>
      </c>
      <c r="N340" s="37">
        <f t="shared" si="165"/>
        <v>33760.002399999998</v>
      </c>
      <c r="O340" s="1">
        <f t="shared" si="166"/>
        <v>1.2045432289259478E-6</v>
      </c>
      <c r="S340" s="15">
        <v>1</v>
      </c>
      <c r="T340" s="152"/>
      <c r="AE340" s="1">
        <f t="shared" si="167"/>
        <v>20367</v>
      </c>
      <c r="AF340" s="1">
        <f t="shared" si="168"/>
        <v>8.3152455744495868E-2</v>
      </c>
      <c r="AG340" s="1">
        <f t="shared" si="169"/>
        <v>7.9385147393716493E-2</v>
      </c>
      <c r="AH340" s="1">
        <f t="shared" si="170"/>
        <v>1.0975168467617924E-3</v>
      </c>
      <c r="AI340" s="1">
        <f t="shared" si="171"/>
        <v>-1.3348957520087912E-3</v>
      </c>
      <c r="AJ340" s="1">
        <f t="shared" si="172"/>
        <v>1.7819466687311162E-6</v>
      </c>
      <c r="AK340" s="1">
        <f t="shared" si="173"/>
        <v>1.0975168467617924E-3</v>
      </c>
      <c r="AL340" s="15">
        <f t="shared" si="181"/>
        <v>1.7819466687311162E-6</v>
      </c>
      <c r="AM340" s="1">
        <f t="shared" si="174"/>
        <v>2.4324125987705805E-3</v>
      </c>
      <c r="AN340" s="1">
        <f t="shared" si="175"/>
        <v>1.2946922835130823</v>
      </c>
      <c r="AO340" s="1">
        <f t="shared" si="176"/>
        <v>0.84236477390659559</v>
      </c>
      <c r="AP340" s="1">
        <f t="shared" si="177"/>
        <v>0.64375273276743095</v>
      </c>
      <c r="AQ340" s="1">
        <f t="shared" si="178"/>
        <v>1.1414976365880318</v>
      </c>
      <c r="AR340" s="1">
        <f t="shared" si="179"/>
        <v>0.64202552253625278</v>
      </c>
      <c r="AS340" s="1">
        <f t="shared" si="192"/>
        <v>6.8021391173425254</v>
      </c>
      <c r="AT340" s="1">
        <f t="shared" si="192"/>
        <v>6.7931133589527839</v>
      </c>
      <c r="AU340" s="1">
        <f t="shared" si="192"/>
        <v>6.7785654949811134</v>
      </c>
      <c r="AV340" s="1">
        <f t="shared" si="192"/>
        <v>6.7553534658199874</v>
      </c>
      <c r="AW340" s="1">
        <f t="shared" si="192"/>
        <v>6.7188717702844203</v>
      </c>
      <c r="AX340" s="1">
        <f t="shared" si="192"/>
        <v>6.6627378217772018</v>
      </c>
      <c r="AY340" s="1">
        <f t="shared" si="192"/>
        <v>6.5786865490547575</v>
      </c>
      <c r="AZ340" s="1">
        <f t="shared" si="180"/>
        <v>6.4565550762514361</v>
      </c>
    </row>
    <row r="341" spans="1:52" x14ac:dyDescent="0.2">
      <c r="A341" s="42" t="s">
        <v>114</v>
      </c>
      <c r="B341" s="35"/>
      <c r="C341" s="43">
        <v>48805.496500000001</v>
      </c>
      <c r="D341" s="41">
        <v>2.0000000000000001E-4</v>
      </c>
      <c r="E341" s="1">
        <f t="shared" ref="E341:E404" si="193">+(C341-C$7)/C$8</f>
        <v>20433.201044941048</v>
      </c>
      <c r="F341" s="1">
        <f t="shared" si="190"/>
        <v>20433</v>
      </c>
      <c r="G341" s="2">
        <f t="shared" si="185"/>
        <v>8.2226439997612033E-2</v>
      </c>
      <c r="J341" s="1">
        <f t="shared" si="191"/>
        <v>8.2226439997612033E-2</v>
      </c>
      <c r="M341" s="1">
        <f t="shared" ref="M341:M404" si="194">+D$11+D$12*F341+D$13*F341^2</f>
        <v>8.122650913648867E-2</v>
      </c>
      <c r="N341" s="37">
        <f t="shared" ref="N341:N404" si="195">+C341-15018.5</f>
        <v>33786.996500000001</v>
      </c>
      <c r="O341" s="1">
        <f t="shared" ref="O341:O404" si="196">+(M341-G341)^2</f>
        <v>9.9986172702691058E-7</v>
      </c>
      <c r="S341" s="15">
        <v>1</v>
      </c>
      <c r="T341" s="152"/>
      <c r="U341" s="15">
        <v>1.2295145262186252E-9</v>
      </c>
      <c r="V341" s="15">
        <v>5.1862360197294619E-20</v>
      </c>
      <c r="W341" s="15">
        <v>3.1852242591854557E-27</v>
      </c>
      <c r="X341" s="15">
        <v>3.9682241766630421E-8</v>
      </c>
      <c r="Y341" s="15">
        <v>1.6802794263528687E-4</v>
      </c>
      <c r="Z341" s="1">
        <v>9.5310144134993658E-3</v>
      </c>
      <c r="AA341" s="1">
        <v>6.146187431188716E-4</v>
      </c>
      <c r="AB341" s="1">
        <v>8199.893829009583</v>
      </c>
      <c r="AC341" s="1">
        <v>1.1912502535656624E-3</v>
      </c>
      <c r="AD341" s="1">
        <v>8.6262472799277296E-8</v>
      </c>
      <c r="AE341" s="1">
        <f t="shared" ref="AE341:AE404" si="197">F341</f>
        <v>20433</v>
      </c>
      <c r="AF341" s="1">
        <f t="shared" ref="AF341:AF404" si="198">AG$3+AG$4*AE341+AG$5*AE341^2+AM341</f>
        <v>8.389381149070152E-2</v>
      </c>
      <c r="AG341" s="1">
        <f t="shared" ref="AG341:AG404" si="199">G341-AM341</f>
        <v>7.9559137643399183E-2</v>
      </c>
      <c r="AH341" s="1">
        <f t="shared" ref="AH341:AH404" si="200">+G341-M341</f>
        <v>9.9993086112336316E-4</v>
      </c>
      <c r="AI341" s="1">
        <f t="shared" ref="AI341:AI404" si="201">G341-AF341</f>
        <v>-1.6673714930894867E-3</v>
      </c>
      <c r="AJ341" s="1">
        <f t="shared" ref="AJ341:AJ404" si="202">+(G341-AF341)^2*S341</f>
        <v>2.7801276959674641E-6</v>
      </c>
      <c r="AK341" s="1">
        <f t="shared" ref="AK341:AK404" si="203">IF(O341&lt;&gt;0,G341-M341,-9999)</f>
        <v>9.9993086112336316E-4</v>
      </c>
      <c r="AL341" s="15">
        <f t="shared" si="181"/>
        <v>2.7801276959674641E-6</v>
      </c>
      <c r="AM341" s="1">
        <f t="shared" ref="AM341:AM404" si="204">$AG$6*($AG$11/AN341*AO341+$AG$12)</f>
        <v>2.6673023542128503E-3</v>
      </c>
      <c r="AN341" s="1">
        <f t="shared" ref="AN341:AN404" si="205">1+$AG$7*COS(AQ341)</f>
        <v>1.2565119820459247</v>
      </c>
      <c r="AO341" s="1">
        <f t="shared" ref="AO341:AO404" si="206">SIN(AQ341+RADIANS($AG$9))</f>
        <v>0.87246015956040546</v>
      </c>
      <c r="AP341" s="1">
        <f t="shared" ref="AP341:AP404" si="207">$AG$7*SIN(AQ341)</f>
        <v>0.6598959963316654</v>
      </c>
      <c r="AQ341" s="1">
        <f t="shared" ref="AQ341:AQ404" si="208">2*ATAN(AR341)</f>
        <v>1.2000554212511185</v>
      </c>
      <c r="AR341" s="1">
        <f t="shared" ref="AR341:AR404" si="209">SQRT((1+$AG$7)/(1-$AG$7))*TAN(AS341/2)</f>
        <v>0.68417748950758928</v>
      </c>
      <c r="AS341" s="1">
        <f t="shared" ref="AS341:AY350" si="210">$AZ341+$AG$7*SIN(AT341)</f>
        <v>6.8345590135846424</v>
      </c>
      <c r="AT341" s="1">
        <f t="shared" si="210"/>
        <v>6.8256103248928008</v>
      </c>
      <c r="AU341" s="1">
        <f t="shared" si="210"/>
        <v>6.8109170910529828</v>
      </c>
      <c r="AV341" s="1">
        <f t="shared" si="210"/>
        <v>6.7870594298986813</v>
      </c>
      <c r="AW341" s="1">
        <f t="shared" si="210"/>
        <v>6.7489704453781254</v>
      </c>
      <c r="AX341" s="1">
        <f t="shared" si="210"/>
        <v>6.6896083483057049</v>
      </c>
      <c r="AY341" s="1">
        <f t="shared" si="210"/>
        <v>6.5999367608493644</v>
      </c>
      <c r="AZ341" s="1">
        <f t="shared" ref="AZ341:AZ404" si="211">RADIANS($AG$9)+$AG$18*(F341-AG$15)</f>
        <v>6.4690802413284141</v>
      </c>
    </row>
    <row r="342" spans="1:52" x14ac:dyDescent="0.2">
      <c r="A342" s="42" t="s">
        <v>114</v>
      </c>
      <c r="B342" s="35"/>
      <c r="C342" s="43">
        <v>48805.498</v>
      </c>
      <c r="D342" s="41">
        <v>2.0000000000000001E-4</v>
      </c>
      <c r="E342" s="1">
        <f t="shared" si="193"/>
        <v>20433.204712464674</v>
      </c>
      <c r="F342" s="1">
        <f t="shared" si="190"/>
        <v>20433</v>
      </c>
      <c r="G342" s="2">
        <f t="shared" si="185"/>
        <v>8.3726439996098634E-2</v>
      </c>
      <c r="J342" s="1">
        <f t="shared" si="191"/>
        <v>8.3726439996098634E-2</v>
      </c>
      <c r="M342" s="1">
        <f t="shared" si="194"/>
        <v>8.122650913648867E-2</v>
      </c>
      <c r="N342" s="37">
        <f t="shared" si="195"/>
        <v>33786.998</v>
      </c>
      <c r="O342" s="1">
        <f t="shared" si="196"/>
        <v>6.2496543028302135E-6</v>
      </c>
      <c r="S342" s="15">
        <v>1</v>
      </c>
      <c r="T342" s="152"/>
      <c r="AE342" s="1">
        <f t="shared" si="197"/>
        <v>20433</v>
      </c>
      <c r="AF342" s="1">
        <f t="shared" si="198"/>
        <v>8.389381149070152E-2</v>
      </c>
      <c r="AG342" s="1">
        <f t="shared" si="199"/>
        <v>8.1059137641885784E-2</v>
      </c>
      <c r="AH342" s="1">
        <f t="shared" si="200"/>
        <v>2.499930859609964E-3</v>
      </c>
      <c r="AI342" s="1">
        <f t="shared" si="201"/>
        <v>-1.6737149460288592E-4</v>
      </c>
      <c r="AJ342" s="1">
        <f t="shared" si="202"/>
        <v>2.8013217205603871E-8</v>
      </c>
      <c r="AK342" s="1">
        <f t="shared" si="203"/>
        <v>2.499930859609964E-3</v>
      </c>
      <c r="AL342" s="15">
        <f t="shared" ref="AL342:AL405" si="212">+(G342-AF342)^2</f>
        <v>2.8013217205603871E-8</v>
      </c>
      <c r="AM342" s="1">
        <f t="shared" si="204"/>
        <v>2.6673023542128503E-3</v>
      </c>
      <c r="AN342" s="1">
        <f t="shared" si="205"/>
        <v>1.2565119820459247</v>
      </c>
      <c r="AO342" s="1">
        <f t="shared" si="206"/>
        <v>0.87246015956040546</v>
      </c>
      <c r="AP342" s="1">
        <f t="shared" si="207"/>
        <v>0.6598959963316654</v>
      </c>
      <c r="AQ342" s="1">
        <f t="shared" si="208"/>
        <v>1.2000554212511185</v>
      </c>
      <c r="AR342" s="1">
        <f t="shared" si="209"/>
        <v>0.68417748950758928</v>
      </c>
      <c r="AS342" s="1">
        <f t="shared" si="210"/>
        <v>6.8345590135846424</v>
      </c>
      <c r="AT342" s="1">
        <f t="shared" si="210"/>
        <v>6.8256103248928008</v>
      </c>
      <c r="AU342" s="1">
        <f t="shared" si="210"/>
        <v>6.8109170910529828</v>
      </c>
      <c r="AV342" s="1">
        <f t="shared" si="210"/>
        <v>6.7870594298986813</v>
      </c>
      <c r="AW342" s="1">
        <f t="shared" si="210"/>
        <v>6.7489704453781254</v>
      </c>
      <c r="AX342" s="1">
        <f t="shared" si="210"/>
        <v>6.6896083483057049</v>
      </c>
      <c r="AY342" s="1">
        <f t="shared" si="210"/>
        <v>6.5999367608493644</v>
      </c>
      <c r="AZ342" s="1">
        <f t="shared" si="211"/>
        <v>6.4690802413284141</v>
      </c>
    </row>
    <row r="343" spans="1:52" x14ac:dyDescent="0.2">
      <c r="A343" s="42" t="s">
        <v>130</v>
      </c>
      <c r="B343" s="35" t="s">
        <v>52</v>
      </c>
      <c r="C343" s="43">
        <v>49962.351000000002</v>
      </c>
      <c r="D343" s="43">
        <v>3.0000000000000001E-3</v>
      </c>
      <c r="E343" s="1">
        <f t="shared" si="193"/>
        <v>23261.728520512166</v>
      </c>
      <c r="F343" s="1">
        <f t="shared" si="190"/>
        <v>23261.5</v>
      </c>
      <c r="G343" s="2">
        <f t="shared" si="185"/>
        <v>9.3463819997850806E-2</v>
      </c>
      <c r="J343" s="1">
        <f t="shared" si="191"/>
        <v>9.3463819997850806E-2</v>
      </c>
      <c r="M343" s="1">
        <f t="shared" si="194"/>
        <v>0.10422874174250152</v>
      </c>
      <c r="N343" s="37">
        <f t="shared" si="195"/>
        <v>34943.851000000002</v>
      </c>
      <c r="O343" s="1">
        <f t="shared" si="196"/>
        <v>1.1588354016845375E-4</v>
      </c>
      <c r="S343" s="15">
        <v>1</v>
      </c>
      <c r="T343" s="152"/>
      <c r="AE343" s="1">
        <f t="shared" si="197"/>
        <v>23261.5</v>
      </c>
      <c r="AF343" s="1">
        <f t="shared" si="198"/>
        <v>0.1114584443749458</v>
      </c>
      <c r="AG343" s="1">
        <f t="shared" si="199"/>
        <v>8.6234117365406524E-2</v>
      </c>
      <c r="AH343" s="1">
        <f t="shared" si="200"/>
        <v>-1.0764921744650713E-2</v>
      </c>
      <c r="AI343" s="1">
        <f t="shared" si="201"/>
        <v>-1.7994624377094995E-2</v>
      </c>
      <c r="AJ343" s="1">
        <f t="shared" si="202"/>
        <v>3.2380650647274145E-4</v>
      </c>
      <c r="AK343" s="1">
        <f t="shared" si="203"/>
        <v>-1.0764921744650713E-2</v>
      </c>
      <c r="AL343" s="15">
        <f t="shared" si="212"/>
        <v>3.2380650647274145E-4</v>
      </c>
      <c r="AM343" s="1">
        <f t="shared" si="204"/>
        <v>7.2297026324442777E-3</v>
      </c>
      <c r="AN343" s="1">
        <f t="shared" si="205"/>
        <v>0.55681198296466727</v>
      </c>
      <c r="AO343" s="1">
        <f t="shared" si="206"/>
        <v>0.85948344273433341</v>
      </c>
      <c r="AP343" s="1">
        <f t="shared" si="207"/>
        <v>0.55212815945573712</v>
      </c>
      <c r="AQ343" s="1">
        <f t="shared" si="208"/>
        <v>2.2471756535415572</v>
      </c>
      <c r="AR343" s="1">
        <f t="shared" si="209"/>
        <v>2.0849977771870076</v>
      </c>
      <c r="AS343" s="1">
        <f t="shared" si="210"/>
        <v>7.7061328180743844</v>
      </c>
      <c r="AT343" s="1">
        <f t="shared" si="210"/>
        <v>7.7061275403922203</v>
      </c>
      <c r="AU343" s="1">
        <f t="shared" si="210"/>
        <v>7.7060769477212983</v>
      </c>
      <c r="AV343" s="1">
        <f t="shared" si="210"/>
        <v>7.7055928274628771</v>
      </c>
      <c r="AW343" s="1">
        <f t="shared" si="210"/>
        <v>7.7010371924652334</v>
      </c>
      <c r="AX343" s="1">
        <f t="shared" si="210"/>
        <v>7.6633895853500453</v>
      </c>
      <c r="AY343" s="1">
        <f t="shared" si="210"/>
        <v>7.4741242098389895</v>
      </c>
      <c r="AZ343" s="1">
        <f t="shared" si="211"/>
        <v>7.0058594749682719</v>
      </c>
    </row>
    <row r="344" spans="1:52" x14ac:dyDescent="0.2">
      <c r="A344" s="42" t="s">
        <v>116</v>
      </c>
      <c r="B344" s="35"/>
      <c r="C344" s="43">
        <v>49169.513899999998</v>
      </c>
      <c r="D344" s="43"/>
      <c r="E344" s="1">
        <f t="shared" si="193"/>
        <v>21323.229322037219</v>
      </c>
      <c r="F344" s="1">
        <f t="shared" si="190"/>
        <v>21323</v>
      </c>
      <c r="G344" s="2">
        <f t="shared" si="185"/>
        <v>9.3791639992559794E-2</v>
      </c>
      <c r="J344" s="1">
        <f t="shared" si="191"/>
        <v>9.3791639992559794E-2</v>
      </c>
      <c r="M344" s="1">
        <f t="shared" si="194"/>
        <v>8.8190926344432555E-2</v>
      </c>
      <c r="N344" s="37">
        <f t="shared" si="195"/>
        <v>34151.013899999998</v>
      </c>
      <c r="O344" s="1">
        <f t="shared" si="196"/>
        <v>3.1367993368318734E-5</v>
      </c>
      <c r="S344" s="15">
        <v>1</v>
      </c>
      <c r="T344" s="152"/>
      <c r="AE344" s="1">
        <f t="shared" si="197"/>
        <v>21323</v>
      </c>
      <c r="AF344" s="1">
        <f t="shared" si="198"/>
        <v>9.3238593329273076E-2</v>
      </c>
      <c r="AG344" s="1">
        <f t="shared" si="199"/>
        <v>8.8743973007719273E-2</v>
      </c>
      <c r="AH344" s="1">
        <f t="shared" si="200"/>
        <v>5.6007136481272396E-3</v>
      </c>
      <c r="AI344" s="1">
        <f t="shared" si="201"/>
        <v>5.530466632867187E-4</v>
      </c>
      <c r="AJ344" s="1">
        <f t="shared" si="202"/>
        <v>3.058606117725732E-7</v>
      </c>
      <c r="AK344" s="1">
        <f t="shared" si="203"/>
        <v>5.6007136481272396E-3</v>
      </c>
      <c r="AL344" s="15">
        <f t="shared" si="212"/>
        <v>3.058606117725732E-7</v>
      </c>
      <c r="AM344" s="1">
        <f t="shared" si="204"/>
        <v>5.047666984840527E-3</v>
      </c>
      <c r="AN344" s="1">
        <f t="shared" si="205"/>
        <v>0.87872151648361985</v>
      </c>
      <c r="AO344" s="1">
        <f t="shared" si="206"/>
        <v>0.99947822230091898</v>
      </c>
      <c r="AP344" s="1">
        <f t="shared" si="207"/>
        <v>0.69753326253567105</v>
      </c>
      <c r="AQ344" s="1">
        <f t="shared" si="208"/>
        <v>1.7429431001407374</v>
      </c>
      <c r="AR344" s="1">
        <f t="shared" si="209"/>
        <v>1.188870117324627</v>
      </c>
      <c r="AS344" s="1">
        <f t="shared" si="210"/>
        <v>7.19694400128129</v>
      </c>
      <c r="AT344" s="1">
        <f t="shared" si="210"/>
        <v>7.1931778580140362</v>
      </c>
      <c r="AU344" s="1">
        <f t="shared" si="210"/>
        <v>7.184558467693428</v>
      </c>
      <c r="AV344" s="1">
        <f t="shared" si="210"/>
        <v>7.1651755326675302</v>
      </c>
      <c r="AW344" s="1">
        <f t="shared" si="210"/>
        <v>7.1231631349085118</v>
      </c>
      <c r="AX344" s="1">
        <f t="shared" si="210"/>
        <v>7.038185220413486</v>
      </c>
      <c r="AY344" s="1">
        <f t="shared" si="210"/>
        <v>6.8839372974686492</v>
      </c>
      <c r="AZ344" s="1">
        <f t="shared" si="211"/>
        <v>6.6379801946391703</v>
      </c>
    </row>
    <row r="345" spans="1:52" x14ac:dyDescent="0.2">
      <c r="A345" s="42" t="s">
        <v>116</v>
      </c>
      <c r="B345" s="35"/>
      <c r="C345" s="43">
        <v>49169.513899999998</v>
      </c>
      <c r="D345" s="43"/>
      <c r="E345" s="1">
        <f t="shared" si="193"/>
        <v>21323.229322037219</v>
      </c>
      <c r="F345" s="1">
        <f t="shared" si="190"/>
        <v>21323</v>
      </c>
      <c r="G345" s="2">
        <f t="shared" si="185"/>
        <v>9.3791639992559794E-2</v>
      </c>
      <c r="J345" s="1">
        <f t="shared" si="191"/>
        <v>9.3791639992559794E-2</v>
      </c>
      <c r="M345" s="1">
        <f t="shared" si="194"/>
        <v>8.8190926344432555E-2</v>
      </c>
      <c r="N345" s="37">
        <f t="shared" si="195"/>
        <v>34151.013899999998</v>
      </c>
      <c r="O345" s="1">
        <f t="shared" si="196"/>
        <v>3.1367993368318734E-5</v>
      </c>
      <c r="S345" s="15">
        <v>1</v>
      </c>
      <c r="T345" s="152"/>
      <c r="AE345" s="1">
        <f t="shared" si="197"/>
        <v>21323</v>
      </c>
      <c r="AF345" s="1">
        <f t="shared" si="198"/>
        <v>9.3238593329273076E-2</v>
      </c>
      <c r="AG345" s="1">
        <f t="shared" si="199"/>
        <v>8.8743973007719273E-2</v>
      </c>
      <c r="AH345" s="1">
        <f t="shared" si="200"/>
        <v>5.6007136481272396E-3</v>
      </c>
      <c r="AI345" s="1">
        <f t="shared" si="201"/>
        <v>5.530466632867187E-4</v>
      </c>
      <c r="AJ345" s="1">
        <f t="shared" si="202"/>
        <v>3.058606117725732E-7</v>
      </c>
      <c r="AK345" s="1">
        <f t="shared" si="203"/>
        <v>5.6007136481272396E-3</v>
      </c>
      <c r="AL345" s="15">
        <f t="shared" si="212"/>
        <v>3.058606117725732E-7</v>
      </c>
      <c r="AM345" s="1">
        <f t="shared" si="204"/>
        <v>5.047666984840527E-3</v>
      </c>
      <c r="AN345" s="1">
        <f t="shared" si="205"/>
        <v>0.87872151648361985</v>
      </c>
      <c r="AO345" s="1">
        <f t="shared" si="206"/>
        <v>0.99947822230091898</v>
      </c>
      <c r="AP345" s="1">
        <f t="shared" si="207"/>
        <v>0.69753326253567105</v>
      </c>
      <c r="AQ345" s="1">
        <f t="shared" si="208"/>
        <v>1.7429431001407374</v>
      </c>
      <c r="AR345" s="1">
        <f t="shared" si="209"/>
        <v>1.188870117324627</v>
      </c>
      <c r="AS345" s="1">
        <f t="shared" si="210"/>
        <v>7.19694400128129</v>
      </c>
      <c r="AT345" s="1">
        <f t="shared" si="210"/>
        <v>7.1931778580140362</v>
      </c>
      <c r="AU345" s="1">
        <f t="shared" si="210"/>
        <v>7.184558467693428</v>
      </c>
      <c r="AV345" s="1">
        <f t="shared" si="210"/>
        <v>7.1651755326675302</v>
      </c>
      <c r="AW345" s="1">
        <f t="shared" si="210"/>
        <v>7.1231631349085118</v>
      </c>
      <c r="AX345" s="1">
        <f t="shared" si="210"/>
        <v>7.038185220413486</v>
      </c>
      <c r="AY345" s="1">
        <f t="shared" si="210"/>
        <v>6.8839372974686492</v>
      </c>
      <c r="AZ345" s="1">
        <f t="shared" si="211"/>
        <v>6.6379801946391703</v>
      </c>
    </row>
    <row r="346" spans="1:52" x14ac:dyDescent="0.2">
      <c r="A346" s="42" t="s">
        <v>130</v>
      </c>
      <c r="B346" s="35"/>
      <c r="C346" s="43">
        <v>49990.374000000003</v>
      </c>
      <c r="D346" s="43">
        <v>7.0000000000000001E-3</v>
      </c>
      <c r="E346" s="1">
        <f t="shared" si="193"/>
        <v>23330.245196937707</v>
      </c>
      <c r="F346" s="1">
        <f t="shared" si="190"/>
        <v>23330</v>
      </c>
      <c r="G346" s="2">
        <f t="shared" si="185"/>
        <v>0.10028440000314731</v>
      </c>
      <c r="J346" s="1">
        <f t="shared" si="191"/>
        <v>0.10028440000314731</v>
      </c>
      <c r="M346" s="1">
        <f t="shared" si="194"/>
        <v>0.10481724473363677</v>
      </c>
      <c r="N346" s="37">
        <f t="shared" si="195"/>
        <v>34971.874000000003</v>
      </c>
      <c r="O346" s="1">
        <f t="shared" si="196"/>
        <v>2.0546681350726019E-5</v>
      </c>
      <c r="S346" s="15">
        <v>1</v>
      </c>
      <c r="T346" s="152"/>
      <c r="AE346" s="1">
        <f t="shared" si="197"/>
        <v>23330</v>
      </c>
      <c r="AF346" s="1">
        <f t="shared" si="198"/>
        <v>0.1120836412727684</v>
      </c>
      <c r="AG346" s="1">
        <f t="shared" si="199"/>
        <v>9.3018003464015675E-2</v>
      </c>
      <c r="AH346" s="1">
        <f t="shared" si="200"/>
        <v>-4.5328447304894548E-3</v>
      </c>
      <c r="AI346" s="1">
        <f t="shared" si="201"/>
        <v>-1.1799241269621091E-2</v>
      </c>
      <c r="AJ346" s="1">
        <f t="shared" si="202"/>
        <v>1.3922209453872954E-4</v>
      </c>
      <c r="AK346" s="1">
        <f t="shared" si="203"/>
        <v>-4.5328447304894548E-3</v>
      </c>
      <c r="AL346" s="15">
        <f t="shared" si="212"/>
        <v>1.3922209453872954E-4</v>
      </c>
      <c r="AM346" s="1">
        <f t="shared" si="204"/>
        <v>7.2663965391316374E-3</v>
      </c>
      <c r="AN346" s="1">
        <f t="shared" si="205"/>
        <v>0.55059307474923447</v>
      </c>
      <c r="AO346" s="1">
        <f t="shared" si="206"/>
        <v>0.85364465356930008</v>
      </c>
      <c r="AP346" s="1">
        <f t="shared" si="207"/>
        <v>0.54707818311859502</v>
      </c>
      <c r="AQ346" s="1">
        <f t="shared" si="208"/>
        <v>2.2584908027041992</v>
      </c>
      <c r="AR346" s="1">
        <f t="shared" si="209"/>
        <v>2.115611495975334</v>
      </c>
      <c r="AS346" s="1">
        <f t="shared" si="210"/>
        <v>7.7205648901262158</v>
      </c>
      <c r="AT346" s="1">
        <f t="shared" si="210"/>
        <v>7.7205616440518661</v>
      </c>
      <c r="AU346" s="1">
        <f t="shared" si="210"/>
        <v>7.7205271821664851</v>
      </c>
      <c r="AV346" s="1">
        <f t="shared" si="210"/>
        <v>7.7201618622220831</v>
      </c>
      <c r="AW346" s="1">
        <f t="shared" si="210"/>
        <v>7.7163484714197574</v>
      </c>
      <c r="AX346" s="1">
        <f t="shared" si="210"/>
        <v>7.6814735129868659</v>
      </c>
      <c r="AY346" s="1">
        <f t="shared" si="210"/>
        <v>7.4939871883617837</v>
      </c>
      <c r="AZ346" s="1">
        <f t="shared" si="211"/>
        <v>7.0188590781163471</v>
      </c>
    </row>
    <row r="347" spans="1:52" x14ac:dyDescent="0.2">
      <c r="A347" s="44" t="s">
        <v>121</v>
      </c>
      <c r="B347" s="40" t="s">
        <v>54</v>
      </c>
      <c r="C347" s="41">
        <v>49590.377999999997</v>
      </c>
      <c r="D347" s="41">
        <v>8.9999999999999998E-4</v>
      </c>
      <c r="E347" s="1">
        <f t="shared" si="193"/>
        <v>22352.248676097308</v>
      </c>
      <c r="F347" s="42">
        <f t="shared" si="190"/>
        <v>22352</v>
      </c>
      <c r="G347" s="2">
        <f t="shared" si="185"/>
        <v>0.10170735999417957</v>
      </c>
      <c r="J347" s="1">
        <f t="shared" si="191"/>
        <v>0.10170735999417957</v>
      </c>
      <c r="M347" s="1">
        <f t="shared" si="194"/>
        <v>9.6555892056310905E-2</v>
      </c>
      <c r="N347" s="37">
        <f t="shared" si="195"/>
        <v>34571.877999999997</v>
      </c>
      <c r="O347" s="1">
        <f t="shared" si="196"/>
        <v>2.653762191488883E-5</v>
      </c>
      <c r="S347" s="15">
        <v>1</v>
      </c>
      <c r="T347" s="152"/>
      <c r="AE347" s="1">
        <f t="shared" si="197"/>
        <v>22352</v>
      </c>
      <c r="AF347" s="1">
        <f t="shared" si="198"/>
        <v>0.1030868819929573</v>
      </c>
      <c r="AG347" s="1">
        <f t="shared" si="199"/>
        <v>9.5176370057533169E-2</v>
      </c>
      <c r="AH347" s="1">
        <f t="shared" si="200"/>
        <v>5.1514679378686645E-3</v>
      </c>
      <c r="AI347" s="1">
        <f t="shared" si="201"/>
        <v>-1.3795219987777357E-3</v>
      </c>
      <c r="AJ347" s="1">
        <f t="shared" si="202"/>
        <v>1.903080945111719E-6</v>
      </c>
      <c r="AK347" s="1">
        <f t="shared" si="203"/>
        <v>5.1514679378686645E-3</v>
      </c>
      <c r="AL347" s="15">
        <f t="shared" si="212"/>
        <v>1.903080945111719E-6</v>
      </c>
      <c r="AM347" s="1">
        <f t="shared" si="204"/>
        <v>6.5309899366464055E-3</v>
      </c>
      <c r="AN347" s="1">
        <f t="shared" si="205"/>
        <v>0.66305370209878478</v>
      </c>
      <c r="AO347" s="1">
        <f t="shared" si="206"/>
        <v>0.93724196933808923</v>
      </c>
      <c r="AP347" s="1">
        <f t="shared" si="207"/>
        <v>0.62267834010695744</v>
      </c>
      <c r="AQ347" s="1">
        <f t="shared" si="208"/>
        <v>2.0667995486792088</v>
      </c>
      <c r="AR347" s="1">
        <f t="shared" si="209"/>
        <v>1.6781445551389469</v>
      </c>
      <c r="AS347" s="1">
        <f t="shared" si="210"/>
        <v>7.4963864501907622</v>
      </c>
      <c r="AT347" s="1">
        <f t="shared" si="210"/>
        <v>7.4960501759850855</v>
      </c>
      <c r="AU347" s="1">
        <f t="shared" si="210"/>
        <v>7.4946968884773133</v>
      </c>
      <c r="AV347" s="1">
        <f t="shared" si="210"/>
        <v>7.4892993470409222</v>
      </c>
      <c r="AW347" s="1">
        <f t="shared" si="210"/>
        <v>7.4684893895250397</v>
      </c>
      <c r="AX347" s="1">
        <f t="shared" si="210"/>
        <v>7.3966202235400438</v>
      </c>
      <c r="AY347" s="1">
        <f t="shared" si="210"/>
        <v>7.2033648221701707</v>
      </c>
      <c r="AZ347" s="1">
        <f t="shared" si="211"/>
        <v>6.8332589047029542</v>
      </c>
    </row>
    <row r="348" spans="1:52" x14ac:dyDescent="0.2">
      <c r="A348" s="42" t="s">
        <v>130</v>
      </c>
      <c r="B348" s="35" t="s">
        <v>52</v>
      </c>
      <c r="C348" s="43">
        <v>49989.353999999999</v>
      </c>
      <c r="D348" s="43">
        <v>4.0000000000000001E-3</v>
      </c>
      <c r="E348" s="1">
        <f t="shared" si="193"/>
        <v>23327.751280870394</v>
      </c>
      <c r="F348" s="45">
        <f t="shared" ref="F348:F384" si="213">ROUND(2*E348,0)/2-0.5</f>
        <v>23327.5</v>
      </c>
      <c r="G348" s="2">
        <f t="shared" si="185"/>
        <v>0.10277269999642158</v>
      </c>
      <c r="J348" s="1">
        <f t="shared" si="191"/>
        <v>0.10277269999642158</v>
      </c>
      <c r="M348" s="1">
        <f t="shared" si="194"/>
        <v>0.10479574038104475</v>
      </c>
      <c r="N348" s="37">
        <f t="shared" si="195"/>
        <v>34970.853999999999</v>
      </c>
      <c r="O348" s="1">
        <f t="shared" si="196"/>
        <v>4.0926923978162654E-6</v>
      </c>
      <c r="S348" s="15">
        <v>1</v>
      </c>
      <c r="T348" s="152"/>
      <c r="AE348" s="1">
        <f t="shared" si="197"/>
        <v>23327.5</v>
      </c>
      <c r="AF348" s="1">
        <f t="shared" si="198"/>
        <v>0.11206083136955676</v>
      </c>
      <c r="AG348" s="1">
        <f t="shared" si="199"/>
        <v>9.5507609007909569E-2</v>
      </c>
      <c r="AH348" s="1">
        <f t="shared" si="200"/>
        <v>-2.0230403846231704E-3</v>
      </c>
      <c r="AI348" s="1">
        <f t="shared" si="201"/>
        <v>-9.2881313731351806E-3</v>
      </c>
      <c r="AJ348" s="1">
        <f t="shared" si="202"/>
        <v>8.626938440461801E-5</v>
      </c>
      <c r="AK348" s="1">
        <f t="shared" si="203"/>
        <v>-2.0230403846231704E-3</v>
      </c>
      <c r="AL348" s="15">
        <f t="shared" si="212"/>
        <v>8.626938440461801E-5</v>
      </c>
      <c r="AM348" s="1">
        <f t="shared" si="204"/>
        <v>7.2650909885120145E-3</v>
      </c>
      <c r="AN348" s="1">
        <f t="shared" si="205"/>
        <v>0.55081660486625128</v>
      </c>
      <c r="AO348" s="1">
        <f t="shared" si="206"/>
        <v>0.85385736259063783</v>
      </c>
      <c r="AP348" s="1">
        <f t="shared" si="207"/>
        <v>0.54726172937983586</v>
      </c>
      <c r="AQ348" s="1">
        <f t="shared" si="208"/>
        <v>2.2580822822593993</v>
      </c>
      <c r="AR348" s="1">
        <f t="shared" si="209"/>
        <v>2.1144934885129181</v>
      </c>
      <c r="AS348" s="1">
        <f t="shared" si="210"/>
        <v>7.720041010480295</v>
      </c>
      <c r="AT348" s="1">
        <f t="shared" si="210"/>
        <v>7.7200377037663497</v>
      </c>
      <c r="AU348" s="1">
        <f t="shared" si="210"/>
        <v>7.7200027346532121</v>
      </c>
      <c r="AV348" s="1">
        <f t="shared" si="210"/>
        <v>7.719633483547331</v>
      </c>
      <c r="AW348" s="1">
        <f t="shared" si="210"/>
        <v>7.7157942736838461</v>
      </c>
      <c r="AX348" s="1">
        <f t="shared" si="210"/>
        <v>7.680818451056326</v>
      </c>
      <c r="AY348" s="1">
        <f t="shared" si="210"/>
        <v>7.493263666817418</v>
      </c>
      <c r="AZ348" s="1">
        <f t="shared" si="211"/>
        <v>7.018384640045249</v>
      </c>
    </row>
    <row r="349" spans="1:52" x14ac:dyDescent="0.2">
      <c r="A349" s="44" t="s">
        <v>121</v>
      </c>
      <c r="B349" s="40" t="s">
        <v>54</v>
      </c>
      <c r="C349" s="41">
        <v>49590.379699999998</v>
      </c>
      <c r="D349" s="41">
        <v>4.0000000000000002E-4</v>
      </c>
      <c r="E349" s="1">
        <f t="shared" si="193"/>
        <v>22352.252832624086</v>
      </c>
      <c r="F349" s="45">
        <f t="shared" si="213"/>
        <v>22352</v>
      </c>
      <c r="G349" s="2">
        <f t="shared" si="185"/>
        <v>0.1034073599948897</v>
      </c>
      <c r="J349" s="1">
        <f t="shared" si="191"/>
        <v>0.1034073599948897</v>
      </c>
      <c r="M349" s="1">
        <f t="shared" si="194"/>
        <v>9.6555892056310905E-2</v>
      </c>
      <c r="N349" s="37">
        <f t="shared" si="195"/>
        <v>34571.879699999998</v>
      </c>
      <c r="O349" s="1">
        <f t="shared" si="196"/>
        <v>4.6942612913373204E-5</v>
      </c>
      <c r="S349" s="15">
        <v>1</v>
      </c>
      <c r="T349" s="152"/>
      <c r="AE349" s="1">
        <f t="shared" si="197"/>
        <v>22352</v>
      </c>
      <c r="AF349" s="1">
        <f t="shared" si="198"/>
        <v>0.1030868819929573</v>
      </c>
      <c r="AG349" s="1">
        <f t="shared" si="199"/>
        <v>9.6876370058243302E-2</v>
      </c>
      <c r="AH349" s="1">
        <f t="shared" si="200"/>
        <v>6.851467938578798E-3</v>
      </c>
      <c r="AI349" s="1">
        <f t="shared" si="201"/>
        <v>3.2047800193239773E-4</v>
      </c>
      <c r="AJ349" s="1">
        <f t="shared" si="202"/>
        <v>1.0270614972258192E-7</v>
      </c>
      <c r="AK349" s="1">
        <f t="shared" si="203"/>
        <v>6.851467938578798E-3</v>
      </c>
      <c r="AL349" s="15">
        <f t="shared" si="212"/>
        <v>1.0270614972258192E-7</v>
      </c>
      <c r="AM349" s="1">
        <f t="shared" si="204"/>
        <v>6.5309899366464055E-3</v>
      </c>
      <c r="AN349" s="1">
        <f t="shared" si="205"/>
        <v>0.66305370209878478</v>
      </c>
      <c r="AO349" s="1">
        <f t="shared" si="206"/>
        <v>0.93724196933808923</v>
      </c>
      <c r="AP349" s="1">
        <f t="shared" si="207"/>
        <v>0.62267834010695744</v>
      </c>
      <c r="AQ349" s="1">
        <f t="shared" si="208"/>
        <v>2.0667995486792088</v>
      </c>
      <c r="AR349" s="1">
        <f t="shared" si="209"/>
        <v>1.6781445551389469</v>
      </c>
      <c r="AS349" s="1">
        <f t="shared" si="210"/>
        <v>7.4963864501907622</v>
      </c>
      <c r="AT349" s="1">
        <f t="shared" si="210"/>
        <v>7.4960501759850855</v>
      </c>
      <c r="AU349" s="1">
        <f t="shared" si="210"/>
        <v>7.4946968884773133</v>
      </c>
      <c r="AV349" s="1">
        <f t="shared" si="210"/>
        <v>7.4892993470409222</v>
      </c>
      <c r="AW349" s="1">
        <f t="shared" si="210"/>
        <v>7.4684893895250397</v>
      </c>
      <c r="AX349" s="1">
        <f t="shared" si="210"/>
        <v>7.3966202235400438</v>
      </c>
      <c r="AY349" s="1">
        <f t="shared" si="210"/>
        <v>7.2033648221701707</v>
      </c>
      <c r="AZ349" s="1">
        <f t="shared" si="211"/>
        <v>6.8332589047029542</v>
      </c>
    </row>
    <row r="350" spans="1:52" x14ac:dyDescent="0.2">
      <c r="A350" s="43" t="s">
        <v>120</v>
      </c>
      <c r="B350" s="46"/>
      <c r="C350" s="47">
        <v>49556.433499999999</v>
      </c>
      <c r="D350" s="47">
        <v>5.0000000000000001E-4</v>
      </c>
      <c r="E350" s="1">
        <f t="shared" si="193"/>
        <v>22269.253838894772</v>
      </c>
      <c r="F350" s="45">
        <f t="shared" si="213"/>
        <v>22269</v>
      </c>
      <c r="G350" s="2">
        <f t="shared" si="185"/>
        <v>0.10381891999713844</v>
      </c>
      <c r="J350" s="1">
        <f t="shared" si="191"/>
        <v>0.10381891999713844</v>
      </c>
      <c r="M350" s="1">
        <f t="shared" si="194"/>
        <v>9.5868727187676139E-2</v>
      </c>
      <c r="N350" s="37">
        <f t="shared" si="195"/>
        <v>34537.933499999999</v>
      </c>
      <c r="O350" s="1">
        <f t="shared" si="196"/>
        <v>6.3205565707626023E-5</v>
      </c>
      <c r="S350" s="15">
        <v>1</v>
      </c>
      <c r="T350" s="152"/>
      <c r="AE350" s="1">
        <f t="shared" si="197"/>
        <v>22269</v>
      </c>
      <c r="AF350" s="1">
        <f t="shared" si="198"/>
        <v>0.10231262879413379</v>
      </c>
      <c r="AG350" s="1">
        <f t="shared" si="199"/>
        <v>9.7375018390680787E-2</v>
      </c>
      <c r="AH350" s="1">
        <f t="shared" si="200"/>
        <v>7.9501928094622976E-3</v>
      </c>
      <c r="AI350" s="1">
        <f t="shared" si="201"/>
        <v>1.5062912030046477E-3</v>
      </c>
      <c r="AJ350" s="1">
        <f t="shared" si="202"/>
        <v>2.2689131882491886E-6</v>
      </c>
      <c r="AK350" s="1">
        <f t="shared" si="203"/>
        <v>7.9501928094622976E-3</v>
      </c>
      <c r="AL350" s="15">
        <f t="shared" si="212"/>
        <v>2.2689131882491886E-6</v>
      </c>
      <c r="AM350" s="1">
        <f t="shared" si="204"/>
        <v>6.4439016064576551E-3</v>
      </c>
      <c r="AN350" s="1">
        <f t="shared" si="205"/>
        <v>0.67561900824860266</v>
      </c>
      <c r="AO350" s="1">
        <f t="shared" si="206"/>
        <v>0.94405133628240223</v>
      </c>
      <c r="AP350" s="1">
        <f t="shared" si="207"/>
        <v>0.62931557671653893</v>
      </c>
      <c r="AQ350" s="1">
        <f t="shared" si="208"/>
        <v>2.0467277510098891</v>
      </c>
      <c r="AR350" s="1">
        <f t="shared" si="209"/>
        <v>1.6404789553916319</v>
      </c>
      <c r="AS350" s="1">
        <f t="shared" si="210"/>
        <v>7.4752077927270797</v>
      </c>
      <c r="AT350" s="1">
        <f t="shared" si="210"/>
        <v>7.4747727765245369</v>
      </c>
      <c r="AU350" s="1">
        <f t="shared" si="210"/>
        <v>7.4731164254054372</v>
      </c>
      <c r="AV350" s="1">
        <f t="shared" si="210"/>
        <v>7.4668714707378525</v>
      </c>
      <c r="AW350" s="1">
        <f t="shared" si="210"/>
        <v>7.4441383901091873</v>
      </c>
      <c r="AX350" s="1">
        <f t="shared" si="210"/>
        <v>7.3698389952689132</v>
      </c>
      <c r="AY350" s="1">
        <f t="shared" si="210"/>
        <v>7.1780611039008351</v>
      </c>
      <c r="AZ350" s="1">
        <f t="shared" si="211"/>
        <v>6.8175075607425129</v>
      </c>
    </row>
    <row r="351" spans="1:52" x14ac:dyDescent="0.2">
      <c r="A351" s="44" t="s">
        <v>120</v>
      </c>
      <c r="B351" s="35" t="s">
        <v>52</v>
      </c>
      <c r="C351" s="44">
        <v>49556.434000000001</v>
      </c>
      <c r="D351" s="41"/>
      <c r="E351" s="1">
        <f t="shared" si="193"/>
        <v>22269.255061402655</v>
      </c>
      <c r="F351" s="45">
        <f t="shared" si="213"/>
        <v>22269</v>
      </c>
      <c r="G351" s="2">
        <f t="shared" si="185"/>
        <v>0.10431891999905929</v>
      </c>
      <c r="J351" s="1">
        <f t="shared" si="191"/>
        <v>0.10431891999905929</v>
      </c>
      <c r="M351" s="1">
        <f t="shared" si="194"/>
        <v>9.5868727187676139E-2</v>
      </c>
      <c r="N351" s="37">
        <f t="shared" si="195"/>
        <v>34537.934000000001</v>
      </c>
      <c r="O351" s="1">
        <f t="shared" si="196"/>
        <v>7.1405758549551471E-5</v>
      </c>
      <c r="S351" s="15">
        <v>1</v>
      </c>
      <c r="T351" s="152"/>
      <c r="AE351" s="1">
        <f t="shared" si="197"/>
        <v>22269</v>
      </c>
      <c r="AF351" s="1">
        <f t="shared" si="198"/>
        <v>0.10231262879413379</v>
      </c>
      <c r="AG351" s="1">
        <f t="shared" si="199"/>
        <v>9.787501839260164E-2</v>
      </c>
      <c r="AH351" s="1">
        <f t="shared" si="200"/>
        <v>8.4501928113831504E-3</v>
      </c>
      <c r="AI351" s="1">
        <f t="shared" si="201"/>
        <v>2.0062912049255005E-3</v>
      </c>
      <c r="AJ351" s="1">
        <f t="shared" si="202"/>
        <v>4.0252043989614164E-6</v>
      </c>
      <c r="AK351" s="1">
        <f t="shared" si="203"/>
        <v>8.4501928113831504E-3</v>
      </c>
      <c r="AL351" s="15">
        <f t="shared" si="212"/>
        <v>4.0252043989614164E-6</v>
      </c>
      <c r="AM351" s="1">
        <f t="shared" si="204"/>
        <v>6.4439016064576551E-3</v>
      </c>
      <c r="AN351" s="1">
        <f t="shared" si="205"/>
        <v>0.67561900824860266</v>
      </c>
      <c r="AO351" s="1">
        <f t="shared" si="206"/>
        <v>0.94405133628240223</v>
      </c>
      <c r="AP351" s="1">
        <f t="shared" si="207"/>
        <v>0.62931557671653893</v>
      </c>
      <c r="AQ351" s="1">
        <f t="shared" si="208"/>
        <v>2.0467277510098891</v>
      </c>
      <c r="AR351" s="1">
        <f t="shared" si="209"/>
        <v>1.6404789553916319</v>
      </c>
      <c r="AS351" s="1">
        <f t="shared" ref="AS351:AY360" si="214">$AZ351+$AG$7*SIN(AT351)</f>
        <v>7.4752077927270797</v>
      </c>
      <c r="AT351" s="1">
        <f t="shared" si="214"/>
        <v>7.4747727765245369</v>
      </c>
      <c r="AU351" s="1">
        <f t="shared" si="214"/>
        <v>7.4731164254054372</v>
      </c>
      <c r="AV351" s="1">
        <f t="shared" si="214"/>
        <v>7.4668714707378525</v>
      </c>
      <c r="AW351" s="1">
        <f t="shared" si="214"/>
        <v>7.4441383901091873</v>
      </c>
      <c r="AX351" s="1">
        <f t="shared" si="214"/>
        <v>7.3698389952689132</v>
      </c>
      <c r="AY351" s="1">
        <f t="shared" si="214"/>
        <v>7.1780611039008351</v>
      </c>
      <c r="AZ351" s="1">
        <f t="shared" si="211"/>
        <v>6.8175075607425129</v>
      </c>
    </row>
    <row r="352" spans="1:52" x14ac:dyDescent="0.2">
      <c r="A352" s="44" t="s">
        <v>121</v>
      </c>
      <c r="B352" s="40" t="s">
        <v>52</v>
      </c>
      <c r="C352" s="41">
        <v>49596.311600000001</v>
      </c>
      <c r="D352" s="41">
        <v>2.9999999999999997E-4</v>
      </c>
      <c r="E352" s="1">
        <f t="shared" si="193"/>
        <v>22366.756421564918</v>
      </c>
      <c r="F352" s="45">
        <f t="shared" si="213"/>
        <v>22366.5</v>
      </c>
      <c r="G352" s="2">
        <f t="shared" si="185"/>
        <v>0.10487522000039462</v>
      </c>
      <c r="J352" s="1">
        <f t="shared" si="191"/>
        <v>0.10487522000039462</v>
      </c>
      <c r="M352" s="1">
        <f t="shared" si="194"/>
        <v>9.6676162913821223E-2</v>
      </c>
      <c r="N352" s="37">
        <f t="shared" si="195"/>
        <v>34577.811600000001</v>
      </c>
      <c r="O352" s="1">
        <f t="shared" si="196"/>
        <v>6.7224537108889434E-5</v>
      </c>
      <c r="S352" s="15">
        <v>1</v>
      </c>
      <c r="T352" s="152"/>
      <c r="AE352" s="1">
        <f t="shared" si="197"/>
        <v>22366.5</v>
      </c>
      <c r="AF352" s="1">
        <f t="shared" si="198"/>
        <v>0.1032219012085341</v>
      </c>
      <c r="AG352" s="1">
        <f t="shared" si="199"/>
        <v>9.8329481705681746E-2</v>
      </c>
      <c r="AH352" s="1">
        <f t="shared" si="200"/>
        <v>8.1990570865733969E-3</v>
      </c>
      <c r="AI352" s="1">
        <f t="shared" si="201"/>
        <v>1.6533187918605224E-3</v>
      </c>
      <c r="AJ352" s="1">
        <f t="shared" si="202"/>
        <v>2.7334630275191376E-6</v>
      </c>
      <c r="AK352" s="1">
        <f t="shared" si="203"/>
        <v>8.1990570865733969E-3</v>
      </c>
      <c r="AL352" s="15">
        <f t="shared" si="212"/>
        <v>2.7334630275191376E-6</v>
      </c>
      <c r="AM352" s="1">
        <f t="shared" si="204"/>
        <v>6.5457382947128736E-3</v>
      </c>
      <c r="AN352" s="1">
        <f t="shared" si="205"/>
        <v>0.66092029473338632</v>
      </c>
      <c r="AO352" s="1">
        <f t="shared" si="206"/>
        <v>0.93604070980387744</v>
      </c>
      <c r="AP352" s="1">
        <f t="shared" si="207"/>
        <v>0.62151916815493036</v>
      </c>
      <c r="AQ352" s="1">
        <f t="shared" si="208"/>
        <v>2.070228916219961</v>
      </c>
      <c r="AR352" s="1">
        <f t="shared" si="209"/>
        <v>1.6847069681330153</v>
      </c>
      <c r="AS352" s="1">
        <f t="shared" si="214"/>
        <v>7.500044939394896</v>
      </c>
      <c r="AT352" s="1">
        <f t="shared" si="214"/>
        <v>7.4997239047618738</v>
      </c>
      <c r="AU352" s="1">
        <f t="shared" si="214"/>
        <v>7.4984190641849109</v>
      </c>
      <c r="AV352" s="1">
        <f t="shared" si="214"/>
        <v>7.4931620644361718</v>
      </c>
      <c r="AW352" s="1">
        <f t="shared" si="214"/>
        <v>7.4726842663707886</v>
      </c>
      <c r="AX352" s="1">
        <f t="shared" si="214"/>
        <v>7.4012580692483203</v>
      </c>
      <c r="AY352" s="1">
        <f t="shared" si="214"/>
        <v>7.2077759959124705</v>
      </c>
      <c r="AZ352" s="1">
        <f t="shared" si="211"/>
        <v>6.8360106455153202</v>
      </c>
    </row>
    <row r="353" spans="1:52" x14ac:dyDescent="0.2">
      <c r="A353" s="44" t="s">
        <v>121</v>
      </c>
      <c r="B353" s="40" t="s">
        <v>52</v>
      </c>
      <c r="C353" s="41">
        <v>49596.311800000003</v>
      </c>
      <c r="D353" s="41">
        <v>2.0000000000000001E-4</v>
      </c>
      <c r="E353" s="1">
        <f t="shared" si="193"/>
        <v>22366.756910568074</v>
      </c>
      <c r="F353" s="45">
        <f t="shared" si="213"/>
        <v>22366.5</v>
      </c>
      <c r="G353" s="2">
        <f t="shared" si="185"/>
        <v>0.10507522000261815</v>
      </c>
      <c r="J353" s="1">
        <f t="shared" si="191"/>
        <v>0.10507522000261815</v>
      </c>
      <c r="M353" s="1">
        <f t="shared" si="194"/>
        <v>9.6676162913821223E-2</v>
      </c>
      <c r="N353" s="37">
        <f t="shared" si="195"/>
        <v>34577.811800000003</v>
      </c>
      <c r="O353" s="1">
        <f t="shared" si="196"/>
        <v>7.0544159980869949E-5</v>
      </c>
      <c r="S353" s="15">
        <v>1</v>
      </c>
      <c r="T353" s="152"/>
      <c r="AE353" s="1">
        <f t="shared" si="197"/>
        <v>22366.5</v>
      </c>
      <c r="AF353" s="1">
        <f t="shared" si="198"/>
        <v>0.1032219012085341</v>
      </c>
      <c r="AG353" s="1">
        <f t="shared" si="199"/>
        <v>9.8529481707905278E-2</v>
      </c>
      <c r="AH353" s="1">
        <f t="shared" si="200"/>
        <v>8.3990570887969296E-3</v>
      </c>
      <c r="AI353" s="1">
        <f t="shared" si="201"/>
        <v>1.8533187940840551E-3</v>
      </c>
      <c r="AJ353" s="1">
        <f t="shared" si="202"/>
        <v>3.4347905525051761E-6</v>
      </c>
      <c r="AK353" s="1">
        <f t="shared" si="203"/>
        <v>8.3990570887969296E-3</v>
      </c>
      <c r="AL353" s="15">
        <f t="shared" si="212"/>
        <v>3.4347905525051761E-6</v>
      </c>
      <c r="AM353" s="1">
        <f t="shared" si="204"/>
        <v>6.5457382947128736E-3</v>
      </c>
      <c r="AN353" s="1">
        <f t="shared" si="205"/>
        <v>0.66092029473338632</v>
      </c>
      <c r="AO353" s="1">
        <f t="shared" si="206"/>
        <v>0.93604070980387744</v>
      </c>
      <c r="AP353" s="1">
        <f t="shared" si="207"/>
        <v>0.62151916815493036</v>
      </c>
      <c r="AQ353" s="1">
        <f t="shared" si="208"/>
        <v>2.070228916219961</v>
      </c>
      <c r="AR353" s="1">
        <f t="shared" si="209"/>
        <v>1.6847069681330153</v>
      </c>
      <c r="AS353" s="1">
        <f t="shared" si="214"/>
        <v>7.500044939394896</v>
      </c>
      <c r="AT353" s="1">
        <f t="shared" si="214"/>
        <v>7.4997239047618738</v>
      </c>
      <c r="AU353" s="1">
        <f t="shared" si="214"/>
        <v>7.4984190641849109</v>
      </c>
      <c r="AV353" s="1">
        <f t="shared" si="214"/>
        <v>7.4931620644361718</v>
      </c>
      <c r="AW353" s="1">
        <f t="shared" si="214"/>
        <v>7.4726842663707886</v>
      </c>
      <c r="AX353" s="1">
        <f t="shared" si="214"/>
        <v>7.4012580692483203</v>
      </c>
      <c r="AY353" s="1">
        <f t="shared" si="214"/>
        <v>7.2077759959124705</v>
      </c>
      <c r="AZ353" s="1">
        <f t="shared" si="211"/>
        <v>6.8360106455153202</v>
      </c>
    </row>
    <row r="354" spans="1:52" x14ac:dyDescent="0.2">
      <c r="A354" s="44" t="s">
        <v>121</v>
      </c>
      <c r="B354" s="40" t="s">
        <v>52</v>
      </c>
      <c r="C354" s="41">
        <v>49598.357300000003</v>
      </c>
      <c r="D354" s="41">
        <v>2.9999999999999997E-4</v>
      </c>
      <c r="E354" s="1">
        <f t="shared" si="193"/>
        <v>22371.758190289318</v>
      </c>
      <c r="F354" s="45">
        <f t="shared" si="213"/>
        <v>22371.5</v>
      </c>
      <c r="G354" s="2">
        <f t="shared" si="185"/>
        <v>0.10559862000081921</v>
      </c>
      <c r="J354" s="1">
        <f t="shared" ref="J354:J384" si="215">+G354</f>
        <v>0.10559862000081921</v>
      </c>
      <c r="M354" s="1">
        <f t="shared" si="194"/>
        <v>9.671765107040195E-2</v>
      </c>
      <c r="N354" s="37">
        <f t="shared" si="195"/>
        <v>34579.857300000003</v>
      </c>
      <c r="O354" s="1">
        <f t="shared" si="196"/>
        <v>7.8871609143036696E-5</v>
      </c>
      <c r="S354" s="15">
        <v>1</v>
      </c>
      <c r="T354" s="152"/>
      <c r="U354" s="15">
        <v>2.2854354483743896E-9</v>
      </c>
      <c r="V354" s="15">
        <v>7.3525385520418099E-19</v>
      </c>
      <c r="W354" s="15">
        <v>9.8393588159150676E-26</v>
      </c>
      <c r="X354" s="15">
        <v>2.8890725812322912E-9</v>
      </c>
      <c r="Y354" s="15">
        <v>1.398965916726968E-5</v>
      </c>
      <c r="Z354" s="1">
        <v>0.15256558083865221</v>
      </c>
      <c r="AA354" s="1">
        <v>1.9539018275548956</v>
      </c>
      <c r="AB354" s="1">
        <v>264705.31271662749</v>
      </c>
      <c r="AC354" s="1">
        <v>8.6729183930748483E-5</v>
      </c>
      <c r="AD354" s="1">
        <v>3.0254092356232303E-8</v>
      </c>
      <c r="AE354" s="1">
        <f t="shared" si="197"/>
        <v>22371.5</v>
      </c>
      <c r="AF354" s="1">
        <f t="shared" si="198"/>
        <v>0.10326844349936003</v>
      </c>
      <c r="AG354" s="1">
        <f t="shared" si="199"/>
        <v>9.9047827571861133E-2</v>
      </c>
      <c r="AH354" s="1">
        <f t="shared" si="200"/>
        <v>8.8809689304172601E-3</v>
      </c>
      <c r="AI354" s="1">
        <f t="shared" si="201"/>
        <v>2.330176501459183E-3</v>
      </c>
      <c r="AJ354" s="1">
        <f t="shared" si="202"/>
        <v>5.429722527952558E-6</v>
      </c>
      <c r="AK354" s="1">
        <f t="shared" si="203"/>
        <v>8.8809689304172601E-3</v>
      </c>
      <c r="AL354" s="15">
        <f t="shared" si="212"/>
        <v>5.429722527952558E-6</v>
      </c>
      <c r="AM354" s="1">
        <f t="shared" si="204"/>
        <v>6.5507924289580789E-3</v>
      </c>
      <c r="AN354" s="1">
        <f t="shared" si="205"/>
        <v>0.66018877139560872</v>
      </c>
      <c r="AO354" s="1">
        <f t="shared" si="206"/>
        <v>0.93562575407959991</v>
      </c>
      <c r="AP354" s="1">
        <f t="shared" si="207"/>
        <v>0.62111951492612461</v>
      </c>
      <c r="AQ354" s="1">
        <f t="shared" si="208"/>
        <v>2.0714062870249008</v>
      </c>
      <c r="AR354" s="1">
        <f t="shared" si="209"/>
        <v>1.686968725948419</v>
      </c>
      <c r="AS354" s="1">
        <f t="shared" si="214"/>
        <v>7.5013036945638731</v>
      </c>
      <c r="AT354" s="1">
        <f t="shared" si="214"/>
        <v>7.5009877846737272</v>
      </c>
      <c r="AU354" s="1">
        <f t="shared" si="214"/>
        <v>7.4996993499890348</v>
      </c>
      <c r="AV354" s="1">
        <f t="shared" si="214"/>
        <v>7.4944902935208617</v>
      </c>
      <c r="AW354" s="1">
        <f t="shared" si="214"/>
        <v>7.4741267296117</v>
      </c>
      <c r="AX354" s="1">
        <f t="shared" si="214"/>
        <v>7.4028545005403119</v>
      </c>
      <c r="AY354" s="1">
        <f t="shared" si="214"/>
        <v>7.2092964382289564</v>
      </c>
      <c r="AZ354" s="1">
        <f t="shared" si="211"/>
        <v>6.8369595216575156</v>
      </c>
    </row>
    <row r="355" spans="1:52" x14ac:dyDescent="0.2">
      <c r="A355" s="42" t="s">
        <v>124</v>
      </c>
      <c r="B355" s="35"/>
      <c r="C355" s="43">
        <v>49912.472099999999</v>
      </c>
      <c r="D355" s="43"/>
      <c r="E355" s="1">
        <f t="shared" si="193"/>
        <v>23139.773824306831</v>
      </c>
      <c r="F355" s="45">
        <f t="shared" si="213"/>
        <v>23139.5</v>
      </c>
      <c r="G355" s="2">
        <f t="shared" ref="G355:G384" si="216">+C355-(C$7+F355*C$8)+T355*J$9</f>
        <v>0.11199285999464337</v>
      </c>
      <c r="J355" s="1">
        <f t="shared" si="215"/>
        <v>0.11199285999464337</v>
      </c>
      <c r="M355" s="1">
        <f t="shared" si="194"/>
        <v>0.10318428714038051</v>
      </c>
      <c r="N355" s="37">
        <f t="shared" si="195"/>
        <v>34893.972099999999</v>
      </c>
      <c r="O355" s="1">
        <f t="shared" si="196"/>
        <v>7.7590955728856469E-5</v>
      </c>
      <c r="S355" s="15">
        <v>1</v>
      </c>
      <c r="T355" s="152"/>
      <c r="AE355" s="1">
        <f t="shared" si="197"/>
        <v>23139.5</v>
      </c>
      <c r="AF355" s="1">
        <f t="shared" si="198"/>
        <v>0.11034376768719695</v>
      </c>
      <c r="AG355" s="1">
        <f t="shared" si="199"/>
        <v>0.10483337944782693</v>
      </c>
      <c r="AH355" s="1">
        <f t="shared" si="200"/>
        <v>8.8085728542628555E-3</v>
      </c>
      <c r="AI355" s="1">
        <f t="shared" si="201"/>
        <v>1.6490923074464203E-3</v>
      </c>
      <c r="AJ355" s="1">
        <f t="shared" si="202"/>
        <v>2.719505438478959E-6</v>
      </c>
      <c r="AK355" s="1">
        <f t="shared" si="203"/>
        <v>8.8085728542628555E-3</v>
      </c>
      <c r="AL355" s="15">
        <f t="shared" si="212"/>
        <v>2.719505438478959E-6</v>
      </c>
      <c r="AM355" s="1">
        <f t="shared" si="204"/>
        <v>7.1594805468164387E-3</v>
      </c>
      <c r="AN355" s="1">
        <f t="shared" si="205"/>
        <v>0.56839331201829857</v>
      </c>
      <c r="AO355" s="1">
        <f t="shared" si="206"/>
        <v>0.86993074089452238</v>
      </c>
      <c r="AP355" s="1">
        <f t="shared" si="207"/>
        <v>0.56122793034306162</v>
      </c>
      <c r="AQ355" s="1">
        <f t="shared" si="208"/>
        <v>2.2263720463823069</v>
      </c>
      <c r="AR355" s="1">
        <f t="shared" si="209"/>
        <v>2.0305558482047181</v>
      </c>
      <c r="AS355" s="1">
        <f t="shared" si="214"/>
        <v>7.680017158434814</v>
      </c>
      <c r="AT355" s="1">
        <f t="shared" si="214"/>
        <v>7.6800057278809453</v>
      </c>
      <c r="AU355" s="1">
        <f t="shared" si="214"/>
        <v>7.6799124832093684</v>
      </c>
      <c r="AV355" s="1">
        <f t="shared" si="214"/>
        <v>7.6791536791357053</v>
      </c>
      <c r="AW355" s="1">
        <f t="shared" si="214"/>
        <v>7.6730958124143456</v>
      </c>
      <c r="AX355" s="1">
        <f t="shared" si="214"/>
        <v>7.6304848609048328</v>
      </c>
      <c r="AY355" s="1">
        <f t="shared" si="214"/>
        <v>7.4385525962537304</v>
      </c>
      <c r="AZ355" s="1">
        <f t="shared" si="211"/>
        <v>6.9827068970987076</v>
      </c>
    </row>
    <row r="356" spans="1:52" x14ac:dyDescent="0.2">
      <c r="A356" s="42" t="s">
        <v>122</v>
      </c>
      <c r="B356" s="35" t="s">
        <v>52</v>
      </c>
      <c r="C356" s="43">
        <v>49895.506000000001</v>
      </c>
      <c r="D356" s="43"/>
      <c r="E356" s="1">
        <f t="shared" si="193"/>
        <v>23098.291442552443</v>
      </c>
      <c r="F356" s="45">
        <f t="shared" si="213"/>
        <v>23098</v>
      </c>
      <c r="G356" s="2">
        <f t="shared" si="216"/>
        <v>0.1191986400008318</v>
      </c>
      <c r="J356" s="1">
        <f t="shared" si="215"/>
        <v>0.1191986400008318</v>
      </c>
      <c r="M356" s="1">
        <f t="shared" si="194"/>
        <v>0.10283007635254221</v>
      </c>
      <c r="N356" s="37">
        <f t="shared" si="195"/>
        <v>34877.006000000001</v>
      </c>
      <c r="O356" s="1">
        <f t="shared" si="196"/>
        <v>2.6792987590810747E-4</v>
      </c>
      <c r="S356" s="15">
        <v>1</v>
      </c>
      <c r="T356" s="152"/>
      <c r="AE356" s="1">
        <f t="shared" si="197"/>
        <v>23098</v>
      </c>
      <c r="AF356" s="1">
        <f t="shared" si="198"/>
        <v>0.10996419929426234</v>
      </c>
      <c r="AG356" s="1">
        <f t="shared" si="199"/>
        <v>0.11206451705911168</v>
      </c>
      <c r="AH356" s="1">
        <f t="shared" si="200"/>
        <v>1.6368563648289591E-2</v>
      </c>
      <c r="AI356" s="1">
        <f t="shared" si="201"/>
        <v>9.2344407065694661E-3</v>
      </c>
      <c r="AJ356" s="1">
        <f t="shared" si="202"/>
        <v>8.5274895163147177E-5</v>
      </c>
      <c r="AK356" s="1">
        <f t="shared" si="203"/>
        <v>1.6368563648289591E-2</v>
      </c>
      <c r="AL356" s="15">
        <f t="shared" si="212"/>
        <v>8.5274895163147177E-5</v>
      </c>
      <c r="AM356" s="1">
        <f t="shared" si="204"/>
        <v>7.1341229417201217E-3</v>
      </c>
      <c r="AN356" s="1">
        <f t="shared" si="205"/>
        <v>0.57248842089802454</v>
      </c>
      <c r="AO356" s="1">
        <f t="shared" si="206"/>
        <v>0.8734962104100249</v>
      </c>
      <c r="AP356" s="1">
        <f t="shared" si="207"/>
        <v>0.56435358831270455</v>
      </c>
      <c r="AQ356" s="1">
        <f t="shared" si="208"/>
        <v>2.2190956461509002</v>
      </c>
      <c r="AR356" s="1">
        <f t="shared" si="209"/>
        <v>2.0120533842074733</v>
      </c>
      <c r="AS356" s="1">
        <f t="shared" si="214"/>
        <v>7.6710087956490742</v>
      </c>
      <c r="AT356" s="1">
        <f t="shared" si="214"/>
        <v>7.670994260165501</v>
      </c>
      <c r="AU356" s="1">
        <f t="shared" si="214"/>
        <v>7.6708814702131942</v>
      </c>
      <c r="AV356" s="1">
        <f t="shared" si="214"/>
        <v>7.6700085858489642</v>
      </c>
      <c r="AW356" s="1">
        <f t="shared" si="214"/>
        <v>7.6633869253798474</v>
      </c>
      <c r="AX356" s="1">
        <f t="shared" si="214"/>
        <v>7.6190879502579332</v>
      </c>
      <c r="AY356" s="1">
        <f t="shared" si="214"/>
        <v>7.4263963839784495</v>
      </c>
      <c r="AZ356" s="1">
        <f t="shared" si="211"/>
        <v>6.9748312251184865</v>
      </c>
    </row>
    <row r="357" spans="1:52" x14ac:dyDescent="0.2">
      <c r="A357" s="42" t="s">
        <v>131</v>
      </c>
      <c r="B357" s="35" t="s">
        <v>52</v>
      </c>
      <c r="C357" s="43">
        <v>50284.461199999998</v>
      </c>
      <c r="D357" s="43"/>
      <c r="E357" s="1">
        <f t="shared" si="193"/>
        <v>24049.293033475285</v>
      </c>
      <c r="F357" s="45">
        <f t="shared" si="213"/>
        <v>24049</v>
      </c>
      <c r="G357" s="2">
        <f t="shared" si="216"/>
        <v>0.11984931999904802</v>
      </c>
      <c r="J357" s="1">
        <f t="shared" si="215"/>
        <v>0.11984931999904802</v>
      </c>
      <c r="M357" s="1">
        <f t="shared" si="194"/>
        <v>0.11108408434974815</v>
      </c>
      <c r="N357" s="37">
        <f t="shared" si="195"/>
        <v>35265.961199999998</v>
      </c>
      <c r="O357" s="1">
        <f t="shared" si="196"/>
        <v>7.6829355987757385E-5</v>
      </c>
      <c r="S357" s="15">
        <v>1</v>
      </c>
      <c r="T357" s="152"/>
      <c r="AE357" s="1">
        <f t="shared" si="197"/>
        <v>24049</v>
      </c>
      <c r="AF357" s="1">
        <f t="shared" si="198"/>
        <v>0.11863078036727508</v>
      </c>
      <c r="AG357" s="1">
        <f t="shared" si="199"/>
        <v>0.11230262398152109</v>
      </c>
      <c r="AH357" s="1">
        <f t="shared" si="200"/>
        <v>8.765235649299874E-3</v>
      </c>
      <c r="AI357" s="1">
        <f t="shared" si="201"/>
        <v>1.2185396317729441E-3</v>
      </c>
      <c r="AJ357" s="1">
        <f t="shared" si="202"/>
        <v>1.4848388342013423E-6</v>
      </c>
      <c r="AK357" s="1">
        <f t="shared" si="203"/>
        <v>8.765235649299874E-3</v>
      </c>
      <c r="AL357" s="15">
        <f t="shared" si="212"/>
        <v>1.4848388342013423E-6</v>
      </c>
      <c r="AM357" s="1">
        <f t="shared" si="204"/>
        <v>7.5466960175269255E-3</v>
      </c>
      <c r="AN357" s="1">
        <f t="shared" si="205"/>
        <v>0.49547887752747366</v>
      </c>
      <c r="AO357" s="1">
        <f t="shared" si="206"/>
        <v>0.79404615989589611</v>
      </c>
      <c r="AP357" s="1">
        <f t="shared" si="207"/>
        <v>0.49670872741150041</v>
      </c>
      <c r="AQ357" s="1">
        <f t="shared" si="208"/>
        <v>2.3639971306336292</v>
      </c>
      <c r="AR357" s="1">
        <f t="shared" si="209"/>
        <v>2.4411068775528939</v>
      </c>
      <c r="AS357" s="1">
        <f t="shared" si="214"/>
        <v>7.8632748629311155</v>
      </c>
      <c r="AT357" s="1">
        <f t="shared" si="214"/>
        <v>7.8632748629223812</v>
      </c>
      <c r="AU357" s="1">
        <f t="shared" si="214"/>
        <v>7.8632748642499148</v>
      </c>
      <c r="AV357" s="1">
        <f t="shared" si="214"/>
        <v>7.8632746624792293</v>
      </c>
      <c r="AW357" s="1">
        <f t="shared" si="214"/>
        <v>7.8633052793101834</v>
      </c>
      <c r="AX357" s="1">
        <f t="shared" si="214"/>
        <v>7.8546459090545655</v>
      </c>
      <c r="AY357" s="1">
        <f t="shared" si="214"/>
        <v>7.6974184247929696</v>
      </c>
      <c r="AZ357" s="1">
        <f t="shared" si="211"/>
        <v>7.1553074673640253</v>
      </c>
    </row>
    <row r="358" spans="1:52" x14ac:dyDescent="0.2">
      <c r="A358" s="42" t="s">
        <v>132</v>
      </c>
      <c r="B358" s="35" t="s">
        <v>52</v>
      </c>
      <c r="C358" s="43">
        <v>50637.430699999997</v>
      </c>
      <c r="D358" s="43">
        <v>4.0000000000000002E-4</v>
      </c>
      <c r="E358" s="1">
        <f t="shared" si="193"/>
        <v>24912.309021042085</v>
      </c>
      <c r="F358" s="45">
        <f t="shared" si="213"/>
        <v>24912</v>
      </c>
      <c r="G358" s="2">
        <f t="shared" si="216"/>
        <v>0.12638815999525832</v>
      </c>
      <c r="J358" s="1">
        <f t="shared" si="215"/>
        <v>0.12638815999525832</v>
      </c>
      <c r="M358" s="1">
        <f t="shared" si="194"/>
        <v>0.11882233656389839</v>
      </c>
      <c r="N358" s="37">
        <f t="shared" si="195"/>
        <v>35618.930699999997</v>
      </c>
      <c r="O358" s="1">
        <f t="shared" si="196"/>
        <v>5.7241684194514991E-5</v>
      </c>
      <c r="S358" s="15">
        <v>1</v>
      </c>
      <c r="T358" s="152"/>
      <c r="AE358" s="1">
        <f t="shared" si="197"/>
        <v>24912</v>
      </c>
      <c r="AF358" s="1">
        <f t="shared" si="198"/>
        <v>0.12649937365716599</v>
      </c>
      <c r="AG358" s="1">
        <f t="shared" si="199"/>
        <v>0.11871112290199073</v>
      </c>
      <c r="AH358" s="1">
        <f t="shared" si="200"/>
        <v>7.5658234313599332E-3</v>
      </c>
      <c r="AI358" s="1">
        <f t="shared" si="201"/>
        <v>-1.1121366190766646E-4</v>
      </c>
      <c r="AJ358" s="1">
        <f t="shared" si="202"/>
        <v>1.2368478594912742E-8</v>
      </c>
      <c r="AK358" s="1">
        <f t="shared" si="203"/>
        <v>7.5658234313599332E-3</v>
      </c>
      <c r="AL358" s="15">
        <f t="shared" si="212"/>
        <v>1.2368478594912742E-8</v>
      </c>
      <c r="AM358" s="1">
        <f t="shared" si="204"/>
        <v>7.6770370932675884E-3</v>
      </c>
      <c r="AN358" s="1">
        <f t="shared" si="205"/>
        <v>0.44716257562181483</v>
      </c>
      <c r="AO358" s="1">
        <f t="shared" si="206"/>
        <v>0.72746396762729437</v>
      </c>
      <c r="AP358" s="1">
        <f t="shared" si="207"/>
        <v>0.44230295625802074</v>
      </c>
      <c r="AQ358" s="1">
        <f t="shared" si="208"/>
        <v>2.4668152963541883</v>
      </c>
      <c r="AR358" s="1">
        <f t="shared" si="209"/>
        <v>2.8506148889380252</v>
      </c>
      <c r="AS358" s="1">
        <f t="shared" si="214"/>
        <v>8.0176228724546466</v>
      </c>
      <c r="AT358" s="1">
        <f t="shared" si="214"/>
        <v>8.0176243849704125</v>
      </c>
      <c r="AU358" s="1">
        <f t="shared" si="214"/>
        <v>8.0176112711741663</v>
      </c>
      <c r="AV358" s="1">
        <f t="shared" si="214"/>
        <v>8.0177249356451163</v>
      </c>
      <c r="AW358" s="1">
        <f t="shared" si="214"/>
        <v>8.0167371291305489</v>
      </c>
      <c r="AX358" s="1">
        <f t="shared" si="214"/>
        <v>8.0251329901478687</v>
      </c>
      <c r="AY358" s="1">
        <f t="shared" si="214"/>
        <v>7.9281886943659945</v>
      </c>
      <c r="AZ358" s="1">
        <f t="shared" si="211"/>
        <v>7.3190834895069266</v>
      </c>
    </row>
    <row r="359" spans="1:52" x14ac:dyDescent="0.2">
      <c r="A359" s="42" t="s">
        <v>133</v>
      </c>
      <c r="B359" s="35"/>
      <c r="C359" s="43">
        <v>50985.492700000003</v>
      </c>
      <c r="D359" s="43">
        <v>4.0000000000000002E-4</v>
      </c>
      <c r="E359" s="1">
        <f t="shared" si="193"/>
        <v>25763.326093804691</v>
      </c>
      <c r="F359" s="45">
        <f t="shared" si="213"/>
        <v>25763</v>
      </c>
      <c r="G359" s="2">
        <f t="shared" si="216"/>
        <v>0.13337083999795141</v>
      </c>
      <c r="J359" s="1">
        <f t="shared" si="215"/>
        <v>0.13337083999795141</v>
      </c>
      <c r="M359" s="1">
        <f t="shared" si="194"/>
        <v>0.12668407926627873</v>
      </c>
      <c r="N359" s="37">
        <f t="shared" si="195"/>
        <v>35966.992700000003</v>
      </c>
      <c r="O359" s="1">
        <f t="shared" si="196"/>
        <v>4.4712769082639765E-5</v>
      </c>
      <c r="S359" s="15">
        <v>1</v>
      </c>
      <c r="T359" s="152"/>
      <c r="AE359" s="1">
        <f t="shared" si="197"/>
        <v>25763</v>
      </c>
      <c r="AF359" s="1">
        <f t="shared" si="198"/>
        <v>0.13432243685447404</v>
      </c>
      <c r="AG359" s="1">
        <f t="shared" si="199"/>
        <v>0.1257324824097561</v>
      </c>
      <c r="AH359" s="1">
        <f t="shared" si="200"/>
        <v>6.6867607316726807E-3</v>
      </c>
      <c r="AI359" s="1">
        <f t="shared" si="201"/>
        <v>-9.515968565226296E-4</v>
      </c>
      <c r="AJ359" s="1">
        <f t="shared" si="202"/>
        <v>9.0553657734375008E-7</v>
      </c>
      <c r="AK359" s="1">
        <f t="shared" si="203"/>
        <v>6.6867607316726807E-3</v>
      </c>
      <c r="AL359" s="15">
        <f t="shared" si="212"/>
        <v>9.0553657734375008E-7</v>
      </c>
      <c r="AM359" s="1">
        <f t="shared" si="204"/>
        <v>7.6383575881953008E-3</v>
      </c>
      <c r="AN359" s="1">
        <f t="shared" si="205"/>
        <v>0.41187791919230965</v>
      </c>
      <c r="AO359" s="1">
        <f t="shared" si="206"/>
        <v>0.6670959376803095</v>
      </c>
      <c r="AP359" s="1">
        <f t="shared" si="207"/>
        <v>0.39417450573841378</v>
      </c>
      <c r="AQ359" s="1">
        <f t="shared" si="208"/>
        <v>2.5511301818979413</v>
      </c>
      <c r="AR359" s="1">
        <f t="shared" si="209"/>
        <v>3.2881884294669943</v>
      </c>
      <c r="AS359" s="1">
        <f t="shared" si="214"/>
        <v>8.1564403028130599</v>
      </c>
      <c r="AT359" s="1">
        <f t="shared" si="214"/>
        <v>8.1564485241059561</v>
      </c>
      <c r="AU359" s="1">
        <f t="shared" si="214"/>
        <v>8.1564095389115252</v>
      </c>
      <c r="AV359" s="1">
        <f t="shared" si="214"/>
        <v>8.1565943626739195</v>
      </c>
      <c r="AW359" s="1">
        <f t="shared" si="214"/>
        <v>8.1557171640456545</v>
      </c>
      <c r="AX359" s="1">
        <f t="shared" si="214"/>
        <v>8.1598587898200261</v>
      </c>
      <c r="AY359" s="1">
        <f t="shared" si="214"/>
        <v>8.1397939319508996</v>
      </c>
      <c r="AZ359" s="1">
        <f t="shared" si="211"/>
        <v>7.4805822089085598</v>
      </c>
    </row>
    <row r="360" spans="1:52" x14ac:dyDescent="0.2">
      <c r="A360" s="41" t="s">
        <v>134</v>
      </c>
      <c r="B360" s="40" t="s">
        <v>52</v>
      </c>
      <c r="C360" s="41">
        <v>51390.406000000003</v>
      </c>
      <c r="D360" s="41">
        <v>4.0000000000000002E-4</v>
      </c>
      <c r="E360" s="1">
        <f t="shared" si="193"/>
        <v>26753.345490603657</v>
      </c>
      <c r="F360" s="45">
        <f t="shared" si="213"/>
        <v>26753</v>
      </c>
      <c r="G360" s="2">
        <f t="shared" si="216"/>
        <v>0.1413040400002501</v>
      </c>
      <c r="J360" s="1">
        <f t="shared" si="215"/>
        <v>0.1413040400002501</v>
      </c>
      <c r="M360" s="1">
        <f t="shared" si="194"/>
        <v>0.13611869350514011</v>
      </c>
      <c r="N360" s="37">
        <f t="shared" si="195"/>
        <v>36371.906000000003</v>
      </c>
      <c r="O360" s="1">
        <f t="shared" si="196"/>
        <v>2.6887818274349438E-5</v>
      </c>
      <c r="S360" s="15">
        <v>1</v>
      </c>
      <c r="T360" s="152"/>
      <c r="AE360" s="1">
        <f t="shared" si="197"/>
        <v>26753</v>
      </c>
      <c r="AF360" s="1">
        <f t="shared" si="198"/>
        <v>0.14355186421715505</v>
      </c>
      <c r="AG360" s="1">
        <f t="shared" si="199"/>
        <v>0.13387086928823516</v>
      </c>
      <c r="AH360" s="1">
        <f t="shared" si="200"/>
        <v>5.1853464951099881E-3</v>
      </c>
      <c r="AI360" s="1">
        <f t="shared" si="201"/>
        <v>-2.2478242169049478E-3</v>
      </c>
      <c r="AJ360" s="1">
        <f t="shared" si="202"/>
        <v>5.0527137101043416E-6</v>
      </c>
      <c r="AK360" s="1">
        <f t="shared" si="203"/>
        <v>5.1853464951099881E-3</v>
      </c>
      <c r="AL360" s="15">
        <f t="shared" si="212"/>
        <v>5.0527137101043416E-6</v>
      </c>
      <c r="AM360" s="1">
        <f t="shared" si="204"/>
        <v>7.4331707120149334E-3</v>
      </c>
      <c r="AN360" s="1">
        <f t="shared" si="205"/>
        <v>0.38101939804371765</v>
      </c>
      <c r="AO360" s="1">
        <f t="shared" si="206"/>
        <v>0.60256392210282705</v>
      </c>
      <c r="AP360" s="1">
        <f t="shared" si="207"/>
        <v>0.34369192208943239</v>
      </c>
      <c r="AQ360" s="1">
        <f t="shared" si="208"/>
        <v>2.6347240360712103</v>
      </c>
      <c r="AR360" s="1">
        <f t="shared" si="209"/>
        <v>3.8609536181162305</v>
      </c>
      <c r="AS360" s="1">
        <f t="shared" si="214"/>
        <v>8.3055579883147317</v>
      </c>
      <c r="AT360" s="1">
        <f t="shared" si="214"/>
        <v>8.3053319447410594</v>
      </c>
      <c r="AU360" s="1">
        <f t="shared" si="214"/>
        <v>8.3060633631518836</v>
      </c>
      <c r="AV360" s="1">
        <f t="shared" si="214"/>
        <v>8.3036926765187768</v>
      </c>
      <c r="AW360" s="1">
        <f t="shared" si="214"/>
        <v>8.311335026691367</v>
      </c>
      <c r="AX360" s="1">
        <f t="shared" si="214"/>
        <v>8.2862480217938188</v>
      </c>
      <c r="AY360" s="1">
        <f t="shared" si="214"/>
        <v>8.364308483165642</v>
      </c>
      <c r="AZ360" s="1">
        <f t="shared" si="211"/>
        <v>7.6684596850632207</v>
      </c>
    </row>
    <row r="361" spans="1:52" x14ac:dyDescent="0.2">
      <c r="A361" s="41" t="s">
        <v>138</v>
      </c>
      <c r="B361" s="48" t="s">
        <v>54</v>
      </c>
      <c r="C361" s="44">
        <v>52091.429680000001</v>
      </c>
      <c r="D361" s="44">
        <v>3.5E-4</v>
      </c>
      <c r="E361" s="1">
        <f t="shared" si="193"/>
        <v>28467.359430909866</v>
      </c>
      <c r="F361" s="45">
        <f t="shared" si="213"/>
        <v>28467</v>
      </c>
      <c r="G361" s="2">
        <f t="shared" si="216"/>
        <v>0.14700556000025244</v>
      </c>
      <c r="J361" s="1">
        <f t="shared" si="215"/>
        <v>0.14700556000025244</v>
      </c>
      <c r="M361" s="1">
        <f t="shared" si="194"/>
        <v>0.15318724162983863</v>
      </c>
      <c r="N361" s="37">
        <f t="shared" si="195"/>
        <v>37072.929680000001</v>
      </c>
      <c r="O361" s="1">
        <f t="shared" si="196"/>
        <v>3.8213187769563287E-5</v>
      </c>
      <c r="S361" s="15">
        <v>1</v>
      </c>
      <c r="T361" s="152"/>
      <c r="AE361" s="1">
        <f t="shared" si="197"/>
        <v>28467</v>
      </c>
      <c r="AF361" s="1">
        <f t="shared" si="198"/>
        <v>0.15995854794888067</v>
      </c>
      <c r="AG361" s="1">
        <f t="shared" si="199"/>
        <v>0.1402342536812104</v>
      </c>
      <c r="AH361" s="1">
        <f t="shared" si="200"/>
        <v>-6.1816816295861832E-3</v>
      </c>
      <c r="AI361" s="1">
        <f t="shared" si="201"/>
        <v>-1.2952987948628231E-2</v>
      </c>
      <c r="AJ361" s="1">
        <f t="shared" si="202"/>
        <v>1.6777989679730819E-4</v>
      </c>
      <c r="AK361" s="1">
        <f t="shared" si="203"/>
        <v>-6.1816816295861832E-3</v>
      </c>
      <c r="AL361" s="15">
        <f t="shared" si="212"/>
        <v>1.6777989679730819E-4</v>
      </c>
      <c r="AM361" s="1">
        <f t="shared" si="204"/>
        <v>6.7713063190420605E-3</v>
      </c>
      <c r="AN361" s="1">
        <f t="shared" si="205"/>
        <v>0.34400378835777812</v>
      </c>
      <c r="AO361" s="1">
        <f t="shared" si="206"/>
        <v>0.50164527138596293</v>
      </c>
      <c r="AP361" s="1">
        <f t="shared" si="207"/>
        <v>0.26632704184656775</v>
      </c>
      <c r="AQ361" s="1">
        <f t="shared" si="208"/>
        <v>2.7559342985343562</v>
      </c>
      <c r="AR361" s="1">
        <f t="shared" si="209"/>
        <v>5.1215008822883954</v>
      </c>
      <c r="AS361" s="1">
        <f t="shared" ref="AS361:AY370" si="217">$AZ361+$AG$7*SIN(AT361)</f>
        <v>8.5424064360811176</v>
      </c>
      <c r="AT361" s="1">
        <f t="shared" si="217"/>
        <v>8.5381219030486122</v>
      </c>
      <c r="AU361" s="1">
        <f t="shared" si="217"/>
        <v>8.5476417227879224</v>
      </c>
      <c r="AV361" s="1">
        <f t="shared" si="217"/>
        <v>8.5263364546931655</v>
      </c>
      <c r="AW361" s="1">
        <f t="shared" si="217"/>
        <v>8.5732849787954368</v>
      </c>
      <c r="AX361" s="1">
        <f t="shared" si="217"/>
        <v>8.4658494538975226</v>
      </c>
      <c r="AY361" s="1">
        <f t="shared" si="217"/>
        <v>8.694829741694889</v>
      </c>
      <c r="AZ361" s="1">
        <f t="shared" si="211"/>
        <v>7.9937344266077552</v>
      </c>
    </row>
    <row r="362" spans="1:52" x14ac:dyDescent="0.2">
      <c r="A362" s="41" t="s">
        <v>135</v>
      </c>
      <c r="B362" s="40"/>
      <c r="C362" s="41">
        <v>51745.4208</v>
      </c>
      <c r="D362" s="41"/>
      <c r="E362" s="1">
        <f t="shared" si="193"/>
        <v>27621.362268888548</v>
      </c>
      <c r="F362" s="45">
        <f t="shared" si="213"/>
        <v>27621</v>
      </c>
      <c r="G362" s="2">
        <f t="shared" si="216"/>
        <v>0.14816627999971388</v>
      </c>
      <c r="J362" s="1">
        <f t="shared" si="215"/>
        <v>0.14816627999971388</v>
      </c>
      <c r="M362" s="1">
        <f t="shared" si="194"/>
        <v>0.14464616814705714</v>
      </c>
      <c r="N362" s="37">
        <f t="shared" si="195"/>
        <v>36726.9208</v>
      </c>
      <c r="O362" s="1">
        <f t="shared" si="196"/>
        <v>1.2391187455214488E-5</v>
      </c>
      <c r="S362" s="15">
        <v>1</v>
      </c>
      <c r="T362" s="152"/>
      <c r="AE362" s="1">
        <f t="shared" si="197"/>
        <v>27621</v>
      </c>
      <c r="AF362" s="1">
        <f t="shared" si="198"/>
        <v>0.15178669553674526</v>
      </c>
      <c r="AG362" s="1">
        <f t="shared" si="199"/>
        <v>0.14102575261002576</v>
      </c>
      <c r="AH362" s="1">
        <f t="shared" si="200"/>
        <v>3.5201118526567432E-3</v>
      </c>
      <c r="AI362" s="1">
        <f t="shared" si="201"/>
        <v>-3.6204155370313795E-3</v>
      </c>
      <c r="AJ362" s="1">
        <f t="shared" si="202"/>
        <v>1.3107408660778213E-5</v>
      </c>
      <c r="AK362" s="1">
        <f t="shared" si="203"/>
        <v>3.5201118526567432E-3</v>
      </c>
      <c r="AL362" s="15">
        <f t="shared" si="212"/>
        <v>1.3107408660778213E-5</v>
      </c>
      <c r="AM362" s="1">
        <f t="shared" si="204"/>
        <v>7.1405273896881167E-3</v>
      </c>
      <c r="AN362" s="1">
        <f t="shared" si="205"/>
        <v>0.36021618833962366</v>
      </c>
      <c r="AO362" s="1">
        <f t="shared" si="206"/>
        <v>0.55004310728167105</v>
      </c>
      <c r="AP362" s="1">
        <f t="shared" si="207"/>
        <v>0.30321246221916792</v>
      </c>
      <c r="AQ362" s="1">
        <f t="shared" si="208"/>
        <v>2.6990180600160039</v>
      </c>
      <c r="AR362" s="1">
        <f t="shared" si="209"/>
        <v>4.4450078665909381</v>
      </c>
      <c r="AS362" s="1">
        <f t="shared" si="217"/>
        <v>8.4281746128678581</v>
      </c>
      <c r="AT362" s="1">
        <f t="shared" si="217"/>
        <v>8.4267869804907907</v>
      </c>
      <c r="AU362" s="1">
        <f t="shared" si="217"/>
        <v>8.4303930841772825</v>
      </c>
      <c r="AV362" s="1">
        <f t="shared" si="217"/>
        <v>8.4209794516899983</v>
      </c>
      <c r="AW362" s="1">
        <f t="shared" si="217"/>
        <v>8.4452737131414075</v>
      </c>
      <c r="AX362" s="1">
        <f t="shared" si="217"/>
        <v>8.3805532671396037</v>
      </c>
      <c r="AY362" s="1">
        <f t="shared" si="217"/>
        <v>8.5410294463290413</v>
      </c>
      <c r="AZ362" s="1">
        <f t="shared" si="211"/>
        <v>7.8331845833483182</v>
      </c>
    </row>
    <row r="363" spans="1:52" x14ac:dyDescent="0.2">
      <c r="A363" s="41" t="s">
        <v>138</v>
      </c>
      <c r="B363" s="48" t="s">
        <v>54</v>
      </c>
      <c r="C363" s="44">
        <v>52091.431129999997</v>
      </c>
      <c r="D363" s="44">
        <v>1.7000000000000001E-4</v>
      </c>
      <c r="E363" s="1">
        <f t="shared" si="193"/>
        <v>28467.362976182696</v>
      </c>
      <c r="F363" s="45">
        <f t="shared" si="213"/>
        <v>28467</v>
      </c>
      <c r="G363" s="2">
        <f t="shared" si="216"/>
        <v>0.14845555999636417</v>
      </c>
      <c r="J363" s="1">
        <f t="shared" si="215"/>
        <v>0.14845555999636417</v>
      </c>
      <c r="M363" s="1">
        <f t="shared" si="194"/>
        <v>0.15318724162983863</v>
      </c>
      <c r="N363" s="37">
        <f t="shared" si="195"/>
        <v>37072.931129999997</v>
      </c>
      <c r="O363" s="1">
        <f t="shared" si="196"/>
        <v>2.2388811080559486E-5</v>
      </c>
      <c r="S363" s="15">
        <v>1</v>
      </c>
      <c r="T363" s="152"/>
      <c r="AE363" s="1">
        <f t="shared" si="197"/>
        <v>28467</v>
      </c>
      <c r="AF363" s="1">
        <f t="shared" si="198"/>
        <v>0.15995854794888067</v>
      </c>
      <c r="AG363" s="1">
        <f t="shared" si="199"/>
        <v>0.14168425367732213</v>
      </c>
      <c r="AH363" s="1">
        <f t="shared" si="200"/>
        <v>-4.7316816334744549E-3</v>
      </c>
      <c r="AI363" s="1">
        <f t="shared" si="201"/>
        <v>-1.1502987952516502E-2</v>
      </c>
      <c r="AJ363" s="1">
        <f t="shared" si="202"/>
        <v>1.323187318357398E-4</v>
      </c>
      <c r="AK363" s="1">
        <f t="shared" si="203"/>
        <v>-4.7316816334744549E-3</v>
      </c>
      <c r="AL363" s="15">
        <f t="shared" si="212"/>
        <v>1.323187318357398E-4</v>
      </c>
      <c r="AM363" s="1">
        <f t="shared" si="204"/>
        <v>6.7713063190420605E-3</v>
      </c>
      <c r="AN363" s="1">
        <f t="shared" si="205"/>
        <v>0.34400378835777812</v>
      </c>
      <c r="AO363" s="1">
        <f t="shared" si="206"/>
        <v>0.50164527138596293</v>
      </c>
      <c r="AP363" s="1">
        <f t="shared" si="207"/>
        <v>0.26632704184656775</v>
      </c>
      <c r="AQ363" s="1">
        <f t="shared" si="208"/>
        <v>2.7559342985343562</v>
      </c>
      <c r="AR363" s="1">
        <f t="shared" si="209"/>
        <v>5.1215008822883954</v>
      </c>
      <c r="AS363" s="1">
        <f t="shared" si="217"/>
        <v>8.5424064360811176</v>
      </c>
      <c r="AT363" s="1">
        <f t="shared" si="217"/>
        <v>8.5381219030486122</v>
      </c>
      <c r="AU363" s="1">
        <f t="shared" si="217"/>
        <v>8.5476417227879224</v>
      </c>
      <c r="AV363" s="1">
        <f t="shared" si="217"/>
        <v>8.5263364546931655</v>
      </c>
      <c r="AW363" s="1">
        <f t="shared" si="217"/>
        <v>8.5732849787954368</v>
      </c>
      <c r="AX363" s="1">
        <f t="shared" si="217"/>
        <v>8.4658494538975226</v>
      </c>
      <c r="AY363" s="1">
        <f t="shared" si="217"/>
        <v>8.694829741694889</v>
      </c>
      <c r="AZ363" s="1">
        <f t="shared" si="211"/>
        <v>7.9937344266077552</v>
      </c>
    </row>
    <row r="364" spans="1:52" x14ac:dyDescent="0.2">
      <c r="A364" s="41" t="s">
        <v>135</v>
      </c>
      <c r="B364" s="40"/>
      <c r="C364" s="41">
        <v>51783.253299999997</v>
      </c>
      <c r="D364" s="41"/>
      <c r="E364" s="1">
        <f t="shared" si="193"/>
        <v>27713.863327335857</v>
      </c>
      <c r="F364" s="45">
        <f t="shared" si="213"/>
        <v>27713.5</v>
      </c>
      <c r="G364" s="2">
        <f t="shared" si="216"/>
        <v>0.1485991799927433</v>
      </c>
      <c r="J364" s="1">
        <f t="shared" si="215"/>
        <v>0.1485991799927433</v>
      </c>
      <c r="M364" s="1">
        <f t="shared" si="194"/>
        <v>0.14556899007041729</v>
      </c>
      <c r="N364" s="37">
        <f t="shared" si="195"/>
        <v>36764.753299999997</v>
      </c>
      <c r="O364" s="1">
        <f t="shared" si="196"/>
        <v>9.1820509653661093E-6</v>
      </c>
      <c r="S364" s="15">
        <v>1</v>
      </c>
      <c r="T364" s="152"/>
      <c r="AE364" s="1">
        <f t="shared" si="197"/>
        <v>27713.5</v>
      </c>
      <c r="AF364" s="1">
        <f t="shared" si="198"/>
        <v>0.15267295117919208</v>
      </c>
      <c r="AG364" s="1">
        <f t="shared" si="199"/>
        <v>0.14149521888396852</v>
      </c>
      <c r="AH364" s="1">
        <f t="shared" si="200"/>
        <v>3.0301899223260098E-3</v>
      </c>
      <c r="AI364" s="1">
        <f t="shared" si="201"/>
        <v>-4.0737711864487769E-3</v>
      </c>
      <c r="AJ364" s="1">
        <f t="shared" si="202"/>
        <v>1.6595611679540274E-5</v>
      </c>
      <c r="AK364" s="1">
        <f t="shared" si="203"/>
        <v>3.0301899223260098E-3</v>
      </c>
      <c r="AL364" s="15">
        <f t="shared" si="212"/>
        <v>1.6595611679540274E-5</v>
      </c>
      <c r="AM364" s="1">
        <f t="shared" si="204"/>
        <v>7.1039611087747936E-3</v>
      </c>
      <c r="AN364" s="1">
        <f t="shared" si="205"/>
        <v>0.35826873129343129</v>
      </c>
      <c r="AO364" s="1">
        <f t="shared" si="206"/>
        <v>0.54463088905823109</v>
      </c>
      <c r="AP364" s="1">
        <f t="shared" si="207"/>
        <v>0.29906872399491702</v>
      </c>
      <c r="AQ364" s="1">
        <f t="shared" si="208"/>
        <v>2.7054849738221063</v>
      </c>
      <c r="AR364" s="1">
        <f t="shared" si="209"/>
        <v>4.5131072846043958</v>
      </c>
      <c r="AS364" s="1">
        <f t="shared" si="217"/>
        <v>8.4408876637695851</v>
      </c>
      <c r="AT364" s="1">
        <f t="shared" si="217"/>
        <v>8.439282343883038</v>
      </c>
      <c r="AU364" s="1">
        <f t="shared" si="217"/>
        <v>8.4433740011643987</v>
      </c>
      <c r="AV364" s="1">
        <f t="shared" si="217"/>
        <v>8.4328947714584093</v>
      </c>
      <c r="AW364" s="1">
        <f t="shared" si="217"/>
        <v>8.4594131905216994</v>
      </c>
      <c r="AX364" s="1">
        <f t="shared" si="217"/>
        <v>8.3900722642090564</v>
      </c>
      <c r="AY364" s="1">
        <f t="shared" si="217"/>
        <v>8.558733037472539</v>
      </c>
      <c r="AZ364" s="1">
        <f t="shared" si="211"/>
        <v>7.8507387919789302</v>
      </c>
    </row>
    <row r="365" spans="1:52" x14ac:dyDescent="0.2">
      <c r="A365" s="41" t="s">
        <v>138</v>
      </c>
      <c r="B365" s="48" t="s">
        <v>54</v>
      </c>
      <c r="C365" s="44">
        <v>52091.431349999999</v>
      </c>
      <c r="D365" s="44">
        <v>1.1E-4</v>
      </c>
      <c r="E365" s="1">
        <f t="shared" si="193"/>
        <v>28467.363514086166</v>
      </c>
      <c r="F365" s="45">
        <f t="shared" si="213"/>
        <v>28467</v>
      </c>
      <c r="G365" s="2">
        <f t="shared" si="216"/>
        <v>0.14867555999808246</v>
      </c>
      <c r="J365" s="1">
        <f t="shared" si="215"/>
        <v>0.14867555999808246</v>
      </c>
      <c r="M365" s="1">
        <f t="shared" si="194"/>
        <v>0.15318724162983863</v>
      </c>
      <c r="N365" s="37">
        <f t="shared" si="195"/>
        <v>37072.931349999999</v>
      </c>
      <c r="O365" s="1">
        <f t="shared" si="196"/>
        <v>2.035527114632597E-5</v>
      </c>
      <c r="S365" s="15">
        <v>1</v>
      </c>
      <c r="T365" s="152"/>
      <c r="AE365" s="1">
        <f t="shared" si="197"/>
        <v>28467</v>
      </c>
      <c r="AF365" s="1">
        <f t="shared" si="198"/>
        <v>0.15995854794888067</v>
      </c>
      <c r="AG365" s="1">
        <f t="shared" si="199"/>
        <v>0.14190425367904042</v>
      </c>
      <c r="AH365" s="1">
        <f t="shared" si="200"/>
        <v>-4.5116816317561648E-3</v>
      </c>
      <c r="AI365" s="1">
        <f t="shared" si="201"/>
        <v>-1.1282987950798212E-2</v>
      </c>
      <c r="AJ365" s="1">
        <f t="shared" si="202"/>
        <v>1.2730581709785764E-4</v>
      </c>
      <c r="AK365" s="1">
        <f t="shared" si="203"/>
        <v>-4.5116816317561648E-3</v>
      </c>
      <c r="AL365" s="15">
        <f t="shared" si="212"/>
        <v>1.2730581709785764E-4</v>
      </c>
      <c r="AM365" s="1">
        <f t="shared" si="204"/>
        <v>6.7713063190420605E-3</v>
      </c>
      <c r="AN365" s="1">
        <f t="shared" si="205"/>
        <v>0.34400378835777812</v>
      </c>
      <c r="AO365" s="1">
        <f t="shared" si="206"/>
        <v>0.50164527138596293</v>
      </c>
      <c r="AP365" s="1">
        <f t="shared" si="207"/>
        <v>0.26632704184656775</v>
      </c>
      <c r="AQ365" s="1">
        <f t="shared" si="208"/>
        <v>2.7559342985343562</v>
      </c>
      <c r="AR365" s="1">
        <f t="shared" si="209"/>
        <v>5.1215008822883954</v>
      </c>
      <c r="AS365" s="1">
        <f t="shared" si="217"/>
        <v>8.5424064360811176</v>
      </c>
      <c r="AT365" s="1">
        <f t="shared" si="217"/>
        <v>8.5381219030486122</v>
      </c>
      <c r="AU365" s="1">
        <f t="shared" si="217"/>
        <v>8.5476417227879224</v>
      </c>
      <c r="AV365" s="1">
        <f t="shared" si="217"/>
        <v>8.5263364546931655</v>
      </c>
      <c r="AW365" s="1">
        <f t="shared" si="217"/>
        <v>8.5732849787954368</v>
      </c>
      <c r="AX365" s="1">
        <f t="shared" si="217"/>
        <v>8.4658494538975226</v>
      </c>
      <c r="AY365" s="1">
        <f t="shared" si="217"/>
        <v>8.694829741694889</v>
      </c>
      <c r="AZ365" s="1">
        <f t="shared" si="211"/>
        <v>7.9937344266077552</v>
      </c>
    </row>
    <row r="366" spans="1:52" x14ac:dyDescent="0.2">
      <c r="A366" s="41" t="s">
        <v>136</v>
      </c>
      <c r="B366" s="48"/>
      <c r="C366" s="41">
        <v>51787.3462</v>
      </c>
      <c r="D366" s="41">
        <v>4.0000000000000002E-4</v>
      </c>
      <c r="E366" s="1">
        <f t="shared" si="193"/>
        <v>27723.870532308283</v>
      </c>
      <c r="F366" s="45">
        <f t="shared" si="213"/>
        <v>27723.5</v>
      </c>
      <c r="G366" s="2">
        <f t="shared" si="216"/>
        <v>0.15154597999935504</v>
      </c>
      <c r="J366" s="1">
        <f t="shared" si="215"/>
        <v>0.15154597999935504</v>
      </c>
      <c r="M366" s="1">
        <f t="shared" si="194"/>
        <v>0.14566891699520368</v>
      </c>
      <c r="N366" s="37">
        <f t="shared" si="195"/>
        <v>36768.8462</v>
      </c>
      <c r="O366" s="1">
        <f t="shared" si="196"/>
        <v>3.4539869554764628E-5</v>
      </c>
      <c r="S366" s="15">
        <v>1</v>
      </c>
      <c r="T366" s="152"/>
      <c r="AE366" s="1">
        <f t="shared" si="197"/>
        <v>27723.5</v>
      </c>
      <c r="AF366" s="1">
        <f t="shared" si="198"/>
        <v>0.15276886667748357</v>
      </c>
      <c r="AG366" s="1">
        <f t="shared" si="199"/>
        <v>0.14444603031707515</v>
      </c>
      <c r="AH366" s="1">
        <f t="shared" si="200"/>
        <v>5.8770630041513616E-3</v>
      </c>
      <c r="AI366" s="1">
        <f t="shared" si="201"/>
        <v>-1.2228866781285319E-3</v>
      </c>
      <c r="AJ366" s="1">
        <f t="shared" si="202"/>
        <v>1.4954518275442356E-6</v>
      </c>
      <c r="AK366" s="1">
        <f t="shared" si="203"/>
        <v>5.8770630041513616E-3</v>
      </c>
      <c r="AL366" s="15">
        <f t="shared" si="212"/>
        <v>1.4954518275442356E-6</v>
      </c>
      <c r="AM366" s="1">
        <f t="shared" si="204"/>
        <v>7.0999496822798831E-3</v>
      </c>
      <c r="AN366" s="1">
        <f t="shared" si="205"/>
        <v>0.35806097169488604</v>
      </c>
      <c r="AO366" s="1">
        <f t="shared" si="206"/>
        <v>0.5440477040989119</v>
      </c>
      <c r="AP366" s="1">
        <f t="shared" si="207"/>
        <v>0.29862251563868447</v>
      </c>
      <c r="AQ366" s="1">
        <f t="shared" si="208"/>
        <v>2.7061801809002786</v>
      </c>
      <c r="AR366" s="1">
        <f t="shared" si="209"/>
        <v>4.5205465956582147</v>
      </c>
      <c r="AS366" s="1">
        <f t="shared" si="217"/>
        <v>8.4422584441382824</v>
      </c>
      <c r="AT366" s="1">
        <f t="shared" si="217"/>
        <v>8.4406282718366867</v>
      </c>
      <c r="AU366" s="1">
        <f t="shared" si="217"/>
        <v>8.4447747234296546</v>
      </c>
      <c r="AV366" s="1">
        <f t="shared" si="217"/>
        <v>8.4341766499034705</v>
      </c>
      <c r="AW366" s="1">
        <f t="shared" si="217"/>
        <v>8.4609399816598856</v>
      </c>
      <c r="AX366" s="1">
        <f t="shared" si="217"/>
        <v>8.3910971820330111</v>
      </c>
      <c r="AY366" s="1">
        <f t="shared" si="217"/>
        <v>8.5606338719372079</v>
      </c>
      <c r="AZ366" s="1">
        <f t="shared" si="211"/>
        <v>7.852636544263321</v>
      </c>
    </row>
    <row r="367" spans="1:52" x14ac:dyDescent="0.2">
      <c r="A367" s="41" t="s">
        <v>143</v>
      </c>
      <c r="B367" s="48" t="s">
        <v>52</v>
      </c>
      <c r="C367" s="44">
        <v>53207.410300000003</v>
      </c>
      <c r="D367" s="44">
        <v>2.0000000000000001E-4</v>
      </c>
      <c r="E367" s="1">
        <f t="shared" si="193"/>
        <v>31195.94962602506</v>
      </c>
      <c r="F367" s="45">
        <f t="shared" si="213"/>
        <v>31195.5</v>
      </c>
      <c r="G367" s="2">
        <f t="shared" si="216"/>
        <v>0.18389493999711704</v>
      </c>
      <c r="J367" s="1">
        <f t="shared" si="215"/>
        <v>0.18389493999711704</v>
      </c>
      <c r="L367" s="1">
        <f ca="1">+C$11+C$12*$F367</f>
        <v>0.19052947050487026</v>
      </c>
      <c r="M367" s="1">
        <f t="shared" si="194"/>
        <v>0.18227890640862823</v>
      </c>
      <c r="N367" s="37">
        <f t="shared" si="195"/>
        <v>38188.910300000003</v>
      </c>
      <c r="O367" s="1">
        <f t="shared" si="196"/>
        <v>2.6115645591239954E-6</v>
      </c>
      <c r="S367" s="15">
        <v>1</v>
      </c>
      <c r="T367" s="152"/>
      <c r="AE367" s="1">
        <f t="shared" si="197"/>
        <v>31195.5</v>
      </c>
      <c r="AF367" s="1">
        <f t="shared" si="198"/>
        <v>0.1874174322010331</v>
      </c>
      <c r="AG367" s="1">
        <f t="shared" si="199"/>
        <v>0.17875641420471217</v>
      </c>
      <c r="AH367" s="1">
        <f t="shared" si="200"/>
        <v>1.6160335884888022E-3</v>
      </c>
      <c r="AI367" s="1">
        <f t="shared" si="201"/>
        <v>-3.5224922039160667E-3</v>
      </c>
      <c r="AJ367" s="1">
        <f t="shared" si="202"/>
        <v>1.2407951326649469E-5</v>
      </c>
      <c r="AK367" s="1">
        <f t="shared" si="203"/>
        <v>1.6160335884888022E-3</v>
      </c>
      <c r="AL367" s="15">
        <f t="shared" si="212"/>
        <v>1.2407951326649469E-5</v>
      </c>
      <c r="AM367" s="1">
        <f t="shared" si="204"/>
        <v>5.1385257924048801E-3</v>
      </c>
      <c r="AN367" s="1">
        <f t="shared" si="205"/>
        <v>0.31003056756771308</v>
      </c>
      <c r="AO367" s="1">
        <f t="shared" si="206"/>
        <v>0.35787922997523586</v>
      </c>
      <c r="AP367" s="1">
        <f t="shared" si="207"/>
        <v>0.15875548877679177</v>
      </c>
      <c r="AQ367" s="1">
        <f t="shared" si="208"/>
        <v>2.9154382081101278</v>
      </c>
      <c r="AR367" s="1">
        <f t="shared" si="209"/>
        <v>8.8057894020284468</v>
      </c>
      <c r="AS367" s="1">
        <f t="shared" si="217"/>
        <v>8.8886930414115906</v>
      </c>
      <c r="AT367" s="1">
        <f t="shared" si="217"/>
        <v>8.8629795860227887</v>
      </c>
      <c r="AU367" s="1">
        <f t="shared" si="217"/>
        <v>8.9053421134485866</v>
      </c>
      <c r="AV367" s="1">
        <f t="shared" si="217"/>
        <v>8.8349419786704964</v>
      </c>
      <c r="AW367" s="1">
        <f t="shared" si="217"/>
        <v>8.9503954601610296</v>
      </c>
      <c r="AX367" s="1">
        <f t="shared" si="217"/>
        <v>8.7562142154377813</v>
      </c>
      <c r="AY367" s="1">
        <f t="shared" si="217"/>
        <v>9.0719089131963155</v>
      </c>
      <c r="AZ367" s="1">
        <f t="shared" si="211"/>
        <v>8.5115361374037093</v>
      </c>
    </row>
    <row r="368" spans="1:52" x14ac:dyDescent="0.2">
      <c r="A368" s="34" t="s">
        <v>147</v>
      </c>
      <c r="B368" s="35" t="s">
        <v>52</v>
      </c>
      <c r="C368" s="43">
        <v>53520.503499999999</v>
      </c>
      <c r="D368" s="43">
        <v>5.9999999999999995E-4</v>
      </c>
      <c r="E368" s="1">
        <f t="shared" si="193"/>
        <v>31961.467431950066</v>
      </c>
      <c r="F368" s="45">
        <f t="shared" si="213"/>
        <v>31961</v>
      </c>
      <c r="G368" s="2">
        <f t="shared" si="216"/>
        <v>0.19117747999553103</v>
      </c>
      <c r="J368" s="1">
        <f t="shared" si="215"/>
        <v>0.19117747999553103</v>
      </c>
      <c r="L368" s="1">
        <f ca="1">+C$11+C$12*$F368</f>
        <v>0.1981502000553608</v>
      </c>
      <c r="M368" s="1">
        <f t="shared" si="194"/>
        <v>0.1908645295647555</v>
      </c>
      <c r="N368" s="37">
        <f t="shared" si="195"/>
        <v>38502.003499999999</v>
      </c>
      <c r="O368" s="1">
        <f t="shared" si="196"/>
        <v>9.7937972122591453E-8</v>
      </c>
      <c r="S368" s="15">
        <v>1</v>
      </c>
      <c r="T368" s="152"/>
      <c r="AE368" s="1">
        <f t="shared" si="197"/>
        <v>31961</v>
      </c>
      <c r="AF368" s="1">
        <f t="shared" si="198"/>
        <v>0.19545685106993782</v>
      </c>
      <c r="AG368" s="1">
        <f t="shared" si="199"/>
        <v>0.18658515849034871</v>
      </c>
      <c r="AH368" s="1">
        <f t="shared" si="200"/>
        <v>3.1295043077553264E-4</v>
      </c>
      <c r="AI368" s="1">
        <f t="shared" si="201"/>
        <v>-4.2793710744067903E-3</v>
      </c>
      <c r="AJ368" s="1">
        <f t="shared" si="202"/>
        <v>1.8313016792469527E-5</v>
      </c>
      <c r="AK368" s="1">
        <f t="shared" si="203"/>
        <v>3.1295043077553264E-4</v>
      </c>
      <c r="AL368" s="15">
        <f t="shared" si="212"/>
        <v>1.8313016792469527E-5</v>
      </c>
      <c r="AM368" s="1">
        <f t="shared" si="204"/>
        <v>4.5923215051823273E-3</v>
      </c>
      <c r="AN368" s="1">
        <f t="shared" si="205"/>
        <v>0.30423471649160805</v>
      </c>
      <c r="AO368" s="1">
        <f t="shared" si="206"/>
        <v>0.32025779911959734</v>
      </c>
      <c r="AP368" s="1">
        <f t="shared" si="207"/>
        <v>0.13104118883838484</v>
      </c>
      <c r="AQ368" s="1">
        <f t="shared" si="208"/>
        <v>2.9554323070835724</v>
      </c>
      <c r="AR368" s="1">
        <f t="shared" si="209"/>
        <v>10.712381840429643</v>
      </c>
      <c r="AS368" s="1">
        <f t="shared" si="217"/>
        <v>8.9806850467856414</v>
      </c>
      <c r="AT368" s="1">
        <f t="shared" si="217"/>
        <v>8.9496488611850964</v>
      </c>
      <c r="AU368" s="1">
        <f t="shared" si="217"/>
        <v>8.9983550348187826</v>
      </c>
      <c r="AV368" s="1">
        <f t="shared" si="217"/>
        <v>8.921372949000494</v>
      </c>
      <c r="AW368" s="1">
        <f t="shared" si="217"/>
        <v>9.0418059151258667</v>
      </c>
      <c r="AX368" s="1">
        <f t="shared" si="217"/>
        <v>8.8498403792399873</v>
      </c>
      <c r="AY368" s="1">
        <f t="shared" si="217"/>
        <v>9.1486380201631992</v>
      </c>
      <c r="AZ368" s="1">
        <f t="shared" si="211"/>
        <v>8.6568090747738022</v>
      </c>
    </row>
    <row r="369" spans="1:52" x14ac:dyDescent="0.2">
      <c r="A369" s="39" t="s">
        <v>146</v>
      </c>
      <c r="B369" s="46" t="s">
        <v>54</v>
      </c>
      <c r="C369" s="47">
        <v>53538.500599999999</v>
      </c>
      <c r="D369" s="47">
        <v>1E-4</v>
      </c>
      <c r="E369" s="1">
        <f t="shared" si="193"/>
        <v>32005.470624945039</v>
      </c>
      <c r="F369" s="45">
        <f t="shared" si="213"/>
        <v>32005</v>
      </c>
      <c r="G369" s="2">
        <f t="shared" si="216"/>
        <v>0.19248339999467134</v>
      </c>
      <c r="J369" s="1">
        <f t="shared" si="215"/>
        <v>0.19248339999467134</v>
      </c>
      <c r="L369" s="1">
        <f ca="1">+C$11+C$12*$F369</f>
        <v>0.19858823023200559</v>
      </c>
      <c r="M369" s="1">
        <f t="shared" si="194"/>
        <v>0.19136366366264196</v>
      </c>
      <c r="N369" s="37">
        <f t="shared" si="195"/>
        <v>38520.000599999999</v>
      </c>
      <c r="O369" s="1">
        <f t="shared" si="196"/>
        <v>1.253809453266624E-6</v>
      </c>
      <c r="S369" s="15">
        <v>1</v>
      </c>
      <c r="T369" s="152"/>
      <c r="AE369" s="1">
        <f t="shared" si="197"/>
        <v>32005</v>
      </c>
      <c r="AF369" s="1">
        <f t="shared" si="198"/>
        <v>0.19592384348761899</v>
      </c>
      <c r="AG369" s="1">
        <f t="shared" si="199"/>
        <v>0.18792322016969432</v>
      </c>
      <c r="AH369" s="1">
        <f t="shared" si="200"/>
        <v>1.1197363320293863E-3</v>
      </c>
      <c r="AI369" s="1">
        <f t="shared" si="201"/>
        <v>-3.4404434929476424E-3</v>
      </c>
      <c r="AJ369" s="1">
        <f t="shared" si="202"/>
        <v>1.1836651428165774E-5</v>
      </c>
      <c r="AK369" s="1">
        <f t="shared" si="203"/>
        <v>1.1197363320293863E-3</v>
      </c>
      <c r="AL369" s="15">
        <f t="shared" si="212"/>
        <v>1.1836651428165774E-5</v>
      </c>
      <c r="AM369" s="1">
        <f t="shared" si="204"/>
        <v>4.5601798249770304E-3</v>
      </c>
      <c r="AN369" s="1">
        <f t="shared" si="205"/>
        <v>0.30394249306458543</v>
      </c>
      <c r="AO369" s="1">
        <f t="shared" si="206"/>
        <v>0.31813177801238152</v>
      </c>
      <c r="AP369" s="1">
        <f t="shared" si="207"/>
        <v>0.12947999824894021</v>
      </c>
      <c r="AQ369" s="1">
        <f t="shared" si="208"/>
        <v>2.957675681664603</v>
      </c>
      <c r="AR369" s="1">
        <f t="shared" si="209"/>
        <v>10.843802085849489</v>
      </c>
      <c r="AS369" s="1">
        <f t="shared" si="217"/>
        <v>8.9858950586292909</v>
      </c>
      <c r="AT369" s="1">
        <f t="shared" si="217"/>
        <v>8.954630141952892</v>
      </c>
      <c r="AU369" s="1">
        <f t="shared" si="217"/>
        <v>9.003575121075297</v>
      </c>
      <c r="AV369" s="1">
        <f t="shared" si="217"/>
        <v>8.9264130389492014</v>
      </c>
      <c r="AW369" s="1">
        <f t="shared" si="217"/>
        <v>9.0468411420794439</v>
      </c>
      <c r="AX369" s="1">
        <f t="shared" si="217"/>
        <v>8.8554093704023629</v>
      </c>
      <c r="AY369" s="1">
        <f t="shared" si="217"/>
        <v>9.1527184952569076</v>
      </c>
      <c r="AZ369" s="1">
        <f t="shared" si="211"/>
        <v>8.6651591848251215</v>
      </c>
    </row>
    <row r="370" spans="1:52" x14ac:dyDescent="0.2">
      <c r="A370" s="22" t="s">
        <v>304</v>
      </c>
      <c r="B370" s="22" t="s">
        <v>52</v>
      </c>
      <c r="C370" s="24">
        <v>53533.389600000002</v>
      </c>
      <c r="D370" s="24" t="s">
        <v>38</v>
      </c>
      <c r="E370" s="1">
        <f t="shared" si="193"/>
        <v>31992.974149435253</v>
      </c>
      <c r="F370" s="45">
        <f t="shared" si="213"/>
        <v>31992.5</v>
      </c>
      <c r="G370" s="2">
        <f t="shared" si="216"/>
        <v>0.19392489999881946</v>
      </c>
      <c r="J370" s="1">
        <f t="shared" si="215"/>
        <v>0.19392489999881946</v>
      </c>
      <c r="M370" s="1">
        <f t="shared" si="194"/>
        <v>0.19122180182051837</v>
      </c>
      <c r="N370" s="37">
        <f t="shared" si="195"/>
        <v>38514.889600000002</v>
      </c>
      <c r="O370" s="1">
        <f t="shared" si="196"/>
        <v>7.3067397615346349E-6</v>
      </c>
      <c r="S370" s="15">
        <v>1</v>
      </c>
      <c r="T370" s="152"/>
      <c r="AE370" s="1">
        <f t="shared" si="197"/>
        <v>31992.5</v>
      </c>
      <c r="AF370" s="1">
        <f t="shared" si="198"/>
        <v>0.19579111991173015</v>
      </c>
      <c r="AG370" s="1">
        <f t="shared" si="199"/>
        <v>0.18935558190760768</v>
      </c>
      <c r="AH370" s="1">
        <f t="shared" si="200"/>
        <v>2.7030981783010832E-3</v>
      </c>
      <c r="AI370" s="1">
        <f t="shared" si="201"/>
        <v>-1.8662199129106938E-3</v>
      </c>
      <c r="AJ370" s="1">
        <f t="shared" si="202"/>
        <v>3.4827767633443973E-6</v>
      </c>
      <c r="AK370" s="1">
        <f t="shared" si="203"/>
        <v>2.7030981783010832E-3</v>
      </c>
      <c r="AL370" s="15">
        <f t="shared" si="212"/>
        <v>3.4827767633443973E-6</v>
      </c>
      <c r="AM370" s="1">
        <f t="shared" si="204"/>
        <v>4.5693180912117805E-3</v>
      </c>
      <c r="AN370" s="1">
        <f t="shared" si="205"/>
        <v>0.30402507646663957</v>
      </c>
      <c r="AO370" s="1">
        <f t="shared" si="206"/>
        <v>0.31873535225288102</v>
      </c>
      <c r="AP370" s="1">
        <f t="shared" si="207"/>
        <v>0.12992316467983431</v>
      </c>
      <c r="AQ370" s="1">
        <f t="shared" si="208"/>
        <v>2.9570389631425025</v>
      </c>
      <c r="AR370" s="1">
        <f t="shared" si="209"/>
        <v>10.806178368155983</v>
      </c>
      <c r="AS370" s="1">
        <f t="shared" si="217"/>
        <v>8.9844158354158754</v>
      </c>
      <c r="AT370" s="1">
        <f t="shared" si="217"/>
        <v>8.9532148768140765</v>
      </c>
      <c r="AU370" s="1">
        <f t="shared" si="217"/>
        <v>9.0020935896082435</v>
      </c>
      <c r="AV370" s="1">
        <f t="shared" si="217"/>
        <v>8.9249802780581255</v>
      </c>
      <c r="AW370" s="1">
        <f t="shared" si="217"/>
        <v>9.0454131042109811</v>
      </c>
      <c r="AX370" s="1">
        <f t="shared" si="217"/>
        <v>8.8538252291848725</v>
      </c>
      <c r="AY370" s="1">
        <f t="shared" si="217"/>
        <v>9.1515627393418182</v>
      </c>
      <c r="AZ370" s="1">
        <f t="shared" si="211"/>
        <v>8.6627869944696325</v>
      </c>
    </row>
    <row r="371" spans="1:52" x14ac:dyDescent="0.2">
      <c r="A371" s="39" t="s">
        <v>146</v>
      </c>
      <c r="B371" s="46" t="s">
        <v>52</v>
      </c>
      <c r="C371" s="47">
        <v>53512.533000000003</v>
      </c>
      <c r="D371" s="47">
        <v>2.9999999999999997E-4</v>
      </c>
      <c r="E371" s="1">
        <f t="shared" si="193"/>
        <v>31941.9794338967</v>
      </c>
      <c r="F371" s="45">
        <f t="shared" si="213"/>
        <v>31941.5</v>
      </c>
      <c r="G371" s="2">
        <f t="shared" si="216"/>
        <v>0.19608621999941533</v>
      </c>
      <c r="J371" s="1">
        <f t="shared" si="215"/>
        <v>0.19608621999941533</v>
      </c>
      <c r="L371" s="1">
        <f t="shared" ref="L371:L384" ca="1" si="218">+C$11+C$12*$F371</f>
        <v>0.19795607304525684</v>
      </c>
      <c r="M371" s="1">
        <f t="shared" si="194"/>
        <v>0.19064351858583692</v>
      </c>
      <c r="N371" s="37">
        <f t="shared" si="195"/>
        <v>38494.033000000003</v>
      </c>
      <c r="O371" s="1">
        <f t="shared" si="196"/>
        <v>2.9622998677368486E-5</v>
      </c>
      <c r="S371" s="15">
        <v>1</v>
      </c>
      <c r="T371" s="152"/>
      <c r="AE371" s="1">
        <f t="shared" si="197"/>
        <v>31941.5</v>
      </c>
      <c r="AF371" s="1">
        <f t="shared" si="198"/>
        <v>0.19525006212147081</v>
      </c>
      <c r="AG371" s="1">
        <f t="shared" si="199"/>
        <v>0.19147967646378145</v>
      </c>
      <c r="AH371" s="1">
        <f t="shared" si="200"/>
        <v>5.4427014135784157E-3</v>
      </c>
      <c r="AI371" s="1">
        <f t="shared" si="201"/>
        <v>8.3615787794452667E-4</v>
      </c>
      <c r="AJ371" s="1">
        <f t="shared" si="202"/>
        <v>6.9915999684869393E-7</v>
      </c>
      <c r="AK371" s="1">
        <f t="shared" si="203"/>
        <v>5.4427014135784157E-3</v>
      </c>
      <c r="AL371" s="15">
        <f t="shared" si="212"/>
        <v>6.9915999684869393E-7</v>
      </c>
      <c r="AM371" s="1">
        <f t="shared" si="204"/>
        <v>4.6065435356338873E-3</v>
      </c>
      <c r="AN371" s="1">
        <f t="shared" si="205"/>
        <v>0.30436559486738413</v>
      </c>
      <c r="AO371" s="1">
        <f t="shared" si="206"/>
        <v>0.32120129816923815</v>
      </c>
      <c r="AP371" s="1">
        <f t="shared" si="207"/>
        <v>0.13173419185421004</v>
      </c>
      <c r="AQ371" s="1">
        <f t="shared" si="208"/>
        <v>2.9544361835912656</v>
      </c>
      <c r="AR371" s="1">
        <f t="shared" si="209"/>
        <v>10.655034608161907</v>
      </c>
      <c r="AS371" s="1">
        <f t="shared" ref="AS371:AY380" si="219">$AZ371+$AG$7*SIN(AT371)</f>
        <v>8.9783732603652506</v>
      </c>
      <c r="AT371" s="1">
        <f t="shared" si="219"/>
        <v>8.947441627404185</v>
      </c>
      <c r="AU371" s="1">
        <f t="shared" si="219"/>
        <v>8.9960370438929633</v>
      </c>
      <c r="AV371" s="1">
        <f t="shared" si="219"/>
        <v>8.9191421363928516</v>
      </c>
      <c r="AW371" s="1">
        <f t="shared" si="219"/>
        <v>9.0395667678331062</v>
      </c>
      <c r="AX371" s="1">
        <f t="shared" si="219"/>
        <v>8.8473787328302453</v>
      </c>
      <c r="AY371" s="1">
        <f t="shared" si="219"/>
        <v>9.1468186788528758</v>
      </c>
      <c r="AZ371" s="1">
        <f t="shared" si="211"/>
        <v>8.6531084578192417</v>
      </c>
    </row>
    <row r="372" spans="1:52" x14ac:dyDescent="0.2">
      <c r="A372" s="43" t="s">
        <v>156</v>
      </c>
      <c r="B372" s="35" t="s">
        <v>54</v>
      </c>
      <c r="C372" s="43">
        <v>54628.503499999999</v>
      </c>
      <c r="D372" s="43">
        <v>2.9999999999999997E-4</v>
      </c>
      <c r="E372" s="1">
        <f t="shared" si="193"/>
        <v>34670.544885452473</v>
      </c>
      <c r="F372" s="45">
        <f t="shared" si="213"/>
        <v>34670</v>
      </c>
      <c r="G372" s="2">
        <f t="shared" si="216"/>
        <v>0.22285559999727411</v>
      </c>
      <c r="J372" s="1">
        <f t="shared" si="215"/>
        <v>0.22285559999727411</v>
      </c>
      <c r="L372" s="1">
        <f t="shared" ca="1" si="218"/>
        <v>0.22511892161287719</v>
      </c>
      <c r="M372" s="1">
        <f t="shared" si="194"/>
        <v>0.22273910400949756</v>
      </c>
      <c r="N372" s="37">
        <f t="shared" si="195"/>
        <v>39610.003499999999</v>
      </c>
      <c r="O372" s="1">
        <f t="shared" si="196"/>
        <v>1.3571315168033909E-8</v>
      </c>
      <c r="S372" s="15">
        <v>1</v>
      </c>
      <c r="T372" s="152"/>
      <c r="AE372" s="1">
        <f t="shared" si="197"/>
        <v>34670</v>
      </c>
      <c r="AF372" s="1">
        <f t="shared" si="198"/>
        <v>0.2252790583462935</v>
      </c>
      <c r="AG372" s="1">
        <f t="shared" si="199"/>
        <v>0.22031564566047818</v>
      </c>
      <c r="AH372" s="1">
        <f t="shared" si="200"/>
        <v>1.1649598777654924E-4</v>
      </c>
      <c r="AI372" s="1">
        <f t="shared" si="201"/>
        <v>-2.4234583490193862E-3</v>
      </c>
      <c r="AJ372" s="1">
        <f t="shared" si="202"/>
        <v>5.8731503694317689E-6</v>
      </c>
      <c r="AK372" s="1">
        <f t="shared" si="203"/>
        <v>1.1649598777654924E-4</v>
      </c>
      <c r="AL372" s="15">
        <f t="shared" si="212"/>
        <v>5.8731503694317689E-6</v>
      </c>
      <c r="AM372" s="1">
        <f t="shared" si="204"/>
        <v>2.5399543367959432E-3</v>
      </c>
      <c r="AN372" s="1">
        <f t="shared" si="205"/>
        <v>0.29319580322228367</v>
      </c>
      <c r="AO372" s="1">
        <f t="shared" si="206"/>
        <v>0.19663081401537444</v>
      </c>
      <c r="AP372" s="1">
        <f t="shared" si="207"/>
        <v>4.1096840816508183E-2</v>
      </c>
      <c r="AQ372" s="1">
        <f t="shared" si="208"/>
        <v>3.0835134551175036</v>
      </c>
      <c r="AR372" s="1">
        <f t="shared" si="209"/>
        <v>34.426056524559812</v>
      </c>
      <c r="AS372" s="1">
        <f t="shared" si="219"/>
        <v>9.2845028888861165</v>
      </c>
      <c r="AT372" s="1">
        <f t="shared" si="219"/>
        <v>9.263639365170306</v>
      </c>
      <c r="AU372" s="1">
        <f t="shared" si="219"/>
        <v>9.2934267657800262</v>
      </c>
      <c r="AV372" s="1">
        <f t="shared" si="219"/>
        <v>9.2508559238288068</v>
      </c>
      <c r="AW372" s="1">
        <f t="shared" si="219"/>
        <v>9.3116185559452571</v>
      </c>
      <c r="AX372" s="1">
        <f t="shared" si="219"/>
        <v>9.2247045982368832</v>
      </c>
      <c r="AY372" s="1">
        <f t="shared" si="219"/>
        <v>9.3487236113789507</v>
      </c>
      <c r="AZ372" s="1">
        <f t="shared" si="211"/>
        <v>9.1709101686151939</v>
      </c>
    </row>
    <row r="373" spans="1:52" x14ac:dyDescent="0.2">
      <c r="A373" s="43" t="s">
        <v>156</v>
      </c>
      <c r="B373" s="35" t="s">
        <v>52</v>
      </c>
      <c r="C373" s="43">
        <v>54625.4398</v>
      </c>
      <c r="D373" s="43">
        <v>2.0000000000000001E-4</v>
      </c>
      <c r="E373" s="1">
        <f t="shared" si="193"/>
        <v>34663.054090692276</v>
      </c>
      <c r="F373" s="45">
        <f t="shared" si="213"/>
        <v>34662.5</v>
      </c>
      <c r="G373" s="2">
        <f t="shared" si="216"/>
        <v>0.2266204999978072</v>
      </c>
      <c r="J373" s="1">
        <f t="shared" si="215"/>
        <v>0.2266204999978072</v>
      </c>
      <c r="L373" s="1">
        <f t="shared" ca="1" si="218"/>
        <v>0.22504425737822184</v>
      </c>
      <c r="M373" s="1">
        <f t="shared" si="194"/>
        <v>0.22264764765431558</v>
      </c>
      <c r="N373" s="37">
        <f t="shared" si="195"/>
        <v>39606.9398</v>
      </c>
      <c r="O373" s="1">
        <f t="shared" si="196"/>
        <v>1.578355574318688E-5</v>
      </c>
      <c r="S373" s="15">
        <v>1</v>
      </c>
      <c r="T373" s="152"/>
      <c r="AE373" s="1">
        <f t="shared" si="197"/>
        <v>34662.5</v>
      </c>
      <c r="AF373" s="1">
        <f t="shared" si="198"/>
        <v>0.22519338383863557</v>
      </c>
      <c r="AG373" s="1">
        <f t="shared" si="199"/>
        <v>0.2240747638134872</v>
      </c>
      <c r="AH373" s="1">
        <f t="shared" si="200"/>
        <v>3.972852343491623E-3</v>
      </c>
      <c r="AI373" s="1">
        <f t="shared" si="201"/>
        <v>1.4271161591716264E-3</v>
      </c>
      <c r="AJ373" s="1">
        <f t="shared" si="202"/>
        <v>2.0366605317687747E-6</v>
      </c>
      <c r="AK373" s="1">
        <f t="shared" si="203"/>
        <v>3.972852343491623E-3</v>
      </c>
      <c r="AL373" s="15">
        <f t="shared" si="212"/>
        <v>2.0366605317687747E-6</v>
      </c>
      <c r="AM373" s="1">
        <f t="shared" si="204"/>
        <v>2.5457361843199845E-3</v>
      </c>
      <c r="AN373" s="1">
        <f t="shared" si="205"/>
        <v>0.29320945267410403</v>
      </c>
      <c r="AO373" s="1">
        <f t="shared" si="206"/>
        <v>0.19695552346968653</v>
      </c>
      <c r="AP373" s="1">
        <f t="shared" si="207"/>
        <v>4.1330922061461127E-2</v>
      </c>
      <c r="AQ373" s="1">
        <f t="shared" si="208"/>
        <v>3.0831822693320587</v>
      </c>
      <c r="AR373" s="1">
        <f t="shared" si="209"/>
        <v>34.230751333693284</v>
      </c>
      <c r="AS373" s="1">
        <f t="shared" si="219"/>
        <v>9.2837051873080512</v>
      </c>
      <c r="AT373" s="1">
        <f t="shared" si="219"/>
        <v>9.262744066169077</v>
      </c>
      <c r="AU373" s="1">
        <f t="shared" si="219"/>
        <v>9.2926744618326094</v>
      </c>
      <c r="AV373" s="1">
        <f t="shared" si="219"/>
        <v>9.2498935677767538</v>
      </c>
      <c r="AW373" s="1">
        <f t="shared" si="219"/>
        <v>9.3109632679140919</v>
      </c>
      <c r="AX373" s="1">
        <f t="shared" si="219"/>
        <v>9.2235976081496887</v>
      </c>
      <c r="AY373" s="1">
        <f t="shared" si="219"/>
        <v>9.3482755216549513</v>
      </c>
      <c r="AZ373" s="1">
        <f t="shared" si="211"/>
        <v>9.1694868544019013</v>
      </c>
    </row>
    <row r="374" spans="1:52" x14ac:dyDescent="0.2">
      <c r="A374" s="34" t="s">
        <v>157</v>
      </c>
      <c r="B374" s="35" t="s">
        <v>52</v>
      </c>
      <c r="C374" s="43">
        <v>54616.851000000002</v>
      </c>
      <c r="D374" s="43">
        <v>2.9999999999999997E-4</v>
      </c>
      <c r="E374" s="1">
        <f t="shared" si="193"/>
        <v>34642.054339399285</v>
      </c>
      <c r="F374" s="45">
        <f t="shared" si="213"/>
        <v>34641.5</v>
      </c>
      <c r="G374" s="2">
        <f t="shared" si="216"/>
        <v>0.22672221999528119</v>
      </c>
      <c r="J374" s="1">
        <f t="shared" si="215"/>
        <v>0.22672221999528119</v>
      </c>
      <c r="L374" s="1">
        <f t="shared" ca="1" si="218"/>
        <v>0.22483519752118683</v>
      </c>
      <c r="M374" s="1">
        <f t="shared" si="194"/>
        <v>0.22239166468120103</v>
      </c>
      <c r="N374" s="37">
        <f t="shared" si="195"/>
        <v>39598.351000000002</v>
      </c>
      <c r="O374" s="1">
        <f t="shared" si="196"/>
        <v>1.8753709328307952E-5</v>
      </c>
      <c r="S374" s="15">
        <v>1</v>
      </c>
      <c r="T374" s="152"/>
      <c r="AE374" s="1">
        <f t="shared" si="197"/>
        <v>34641.5</v>
      </c>
      <c r="AF374" s="1">
        <f t="shared" si="198"/>
        <v>0.22495358841209726</v>
      </c>
      <c r="AG374" s="1">
        <f t="shared" si="199"/>
        <v>0.22416029626438497</v>
      </c>
      <c r="AH374" s="1">
        <f t="shared" si="200"/>
        <v>4.3305553140801645E-3</v>
      </c>
      <c r="AI374" s="1">
        <f t="shared" si="201"/>
        <v>1.7686315831839383E-3</v>
      </c>
      <c r="AJ374" s="1">
        <f t="shared" si="202"/>
        <v>3.1280576770357243E-6</v>
      </c>
      <c r="AK374" s="1">
        <f t="shared" si="203"/>
        <v>4.3305553140801645E-3</v>
      </c>
      <c r="AL374" s="15">
        <f t="shared" si="212"/>
        <v>3.1280576770357243E-6</v>
      </c>
      <c r="AM374" s="1">
        <f t="shared" si="204"/>
        <v>2.5619237308962292E-3</v>
      </c>
      <c r="AN374" s="1">
        <f t="shared" si="205"/>
        <v>0.29324810388663558</v>
      </c>
      <c r="AO374" s="1">
        <f t="shared" si="206"/>
        <v>0.1978650694500268</v>
      </c>
      <c r="AP374" s="1">
        <f t="shared" si="207"/>
        <v>4.1986667501176224E-2</v>
      </c>
      <c r="AQ374" s="1">
        <f t="shared" si="208"/>
        <v>3.0822544650121833</v>
      </c>
      <c r="AR374" s="1">
        <f t="shared" si="209"/>
        <v>33.695216802475777</v>
      </c>
      <c r="AS374" s="1">
        <f t="shared" si="219"/>
        <v>9.2814706557803159</v>
      </c>
      <c r="AT374" s="1">
        <f t="shared" si="219"/>
        <v>9.2602379139929774</v>
      </c>
      <c r="AU374" s="1">
        <f t="shared" si="219"/>
        <v>9.2905666328898349</v>
      </c>
      <c r="AV374" s="1">
        <f t="shared" si="219"/>
        <v>9.2472000742892497</v>
      </c>
      <c r="AW374" s="1">
        <f t="shared" si="219"/>
        <v>9.309126630301499</v>
      </c>
      <c r="AX374" s="1">
        <f t="shared" si="219"/>
        <v>9.2204993424525625</v>
      </c>
      <c r="AY374" s="1">
        <f t="shared" si="219"/>
        <v>9.347018937251228</v>
      </c>
      <c r="AZ374" s="1">
        <f t="shared" si="211"/>
        <v>9.1655015746046811</v>
      </c>
    </row>
    <row r="375" spans="1:52" x14ac:dyDescent="0.2">
      <c r="A375" s="34" t="s">
        <v>157</v>
      </c>
      <c r="B375" s="35" t="s">
        <v>54</v>
      </c>
      <c r="C375" s="43">
        <v>54681.676800000001</v>
      </c>
      <c r="D375" s="43">
        <v>2.0000000000000001E-4</v>
      </c>
      <c r="E375" s="1">
        <f t="shared" si="193"/>
        <v>34800.554441552042</v>
      </c>
      <c r="F375" s="45">
        <f t="shared" si="213"/>
        <v>34800</v>
      </c>
      <c r="G375" s="2">
        <f t="shared" si="216"/>
        <v>0.22676399999909336</v>
      </c>
      <c r="J375" s="1">
        <f t="shared" si="215"/>
        <v>0.22676399999909336</v>
      </c>
      <c r="L375" s="1">
        <f t="shared" ca="1" si="218"/>
        <v>0.22641310168023679</v>
      </c>
      <c r="M375" s="1">
        <f t="shared" si="194"/>
        <v>0.22432717946663175</v>
      </c>
      <c r="N375" s="37">
        <f t="shared" si="195"/>
        <v>39663.176800000001</v>
      </c>
      <c r="O375" s="1">
        <f t="shared" si="196"/>
        <v>5.9380943074264783E-6</v>
      </c>
      <c r="S375" s="15">
        <v>1</v>
      </c>
      <c r="T375" s="152"/>
      <c r="AE375" s="1">
        <f t="shared" si="197"/>
        <v>34800</v>
      </c>
      <c r="AF375" s="1">
        <f t="shared" si="198"/>
        <v>0.22676686514004374</v>
      </c>
      <c r="AG375" s="1">
        <f t="shared" si="199"/>
        <v>0.22432431432568137</v>
      </c>
      <c r="AH375" s="1">
        <f t="shared" si="200"/>
        <v>2.4368205324616088E-3</v>
      </c>
      <c r="AI375" s="1">
        <f t="shared" si="201"/>
        <v>-2.8651409503810399E-6</v>
      </c>
      <c r="AJ375" s="1">
        <f t="shared" si="202"/>
        <v>8.2090326655503692E-12</v>
      </c>
      <c r="AK375" s="1">
        <f t="shared" si="203"/>
        <v>2.4368205324616088E-3</v>
      </c>
      <c r="AL375" s="15">
        <f t="shared" si="212"/>
        <v>8.2090326655503692E-12</v>
      </c>
      <c r="AM375" s="1">
        <f t="shared" si="204"/>
        <v>2.4396856734120028E-3</v>
      </c>
      <c r="AN375" s="1">
        <f t="shared" si="205"/>
        <v>0.29297204919005759</v>
      </c>
      <c r="AO375" s="1">
        <f t="shared" si="206"/>
        <v>0.19101282898374655</v>
      </c>
      <c r="AP375" s="1">
        <f t="shared" si="207"/>
        <v>3.7048612405647004E-2</v>
      </c>
      <c r="AQ375" s="1">
        <f t="shared" si="208"/>
        <v>3.0892400434606695</v>
      </c>
      <c r="AR375" s="1">
        <f t="shared" si="209"/>
        <v>38.193762926098032</v>
      </c>
      <c r="AS375" s="1">
        <f t="shared" si="219"/>
        <v>9.2983017568623669</v>
      </c>
      <c r="AT375" s="1">
        <f t="shared" si="219"/>
        <v>9.2791777617156725</v>
      </c>
      <c r="AU375" s="1">
        <f t="shared" si="219"/>
        <v>9.3064269303271487</v>
      </c>
      <c r="AV375" s="1">
        <f t="shared" si="219"/>
        <v>9.2675686241433919</v>
      </c>
      <c r="AW375" s="1">
        <f t="shared" si="219"/>
        <v>9.3229241434137204</v>
      </c>
      <c r="AX375" s="1">
        <f t="shared" si="219"/>
        <v>9.2439299834482629</v>
      </c>
      <c r="AY375" s="1">
        <f t="shared" si="219"/>
        <v>9.3564349772445325</v>
      </c>
      <c r="AZ375" s="1">
        <f t="shared" si="211"/>
        <v>9.195580948312271</v>
      </c>
    </row>
    <row r="376" spans="1:52" x14ac:dyDescent="0.2">
      <c r="A376" s="43" t="s">
        <v>156</v>
      </c>
      <c r="B376" s="35" t="s">
        <v>54</v>
      </c>
      <c r="C376" s="43">
        <v>54576.566099999996</v>
      </c>
      <c r="D376" s="43">
        <v>4.0000000000000002E-4</v>
      </c>
      <c r="E376" s="1">
        <f t="shared" si="193"/>
        <v>34543.557124321116</v>
      </c>
      <c r="F376" s="45">
        <f t="shared" si="213"/>
        <v>34543</v>
      </c>
      <c r="G376" s="2">
        <f t="shared" si="216"/>
        <v>0.22786123999685515</v>
      </c>
      <c r="J376" s="1">
        <f t="shared" si="215"/>
        <v>0.22786123999685515</v>
      </c>
      <c r="L376" s="1">
        <f t="shared" ca="1" si="218"/>
        <v>0.22385460723937975</v>
      </c>
      <c r="M376" s="1">
        <f t="shared" si="194"/>
        <v>0.22119284750101739</v>
      </c>
      <c r="N376" s="37">
        <f t="shared" si="195"/>
        <v>39558.066099999996</v>
      </c>
      <c r="O376" s="1">
        <f t="shared" si="196"/>
        <v>4.4467458478545283E-5</v>
      </c>
      <c r="S376" s="15">
        <v>1</v>
      </c>
      <c r="T376" s="152"/>
      <c r="AE376" s="1">
        <f t="shared" si="197"/>
        <v>34543</v>
      </c>
      <c r="AF376" s="1">
        <f t="shared" si="198"/>
        <v>0.22383066711388369</v>
      </c>
      <c r="AG376" s="1">
        <f t="shared" si="199"/>
        <v>0.22522342038398885</v>
      </c>
      <c r="AH376" s="1">
        <f t="shared" si="200"/>
        <v>6.668392495837755E-3</v>
      </c>
      <c r="AI376" s="1">
        <f t="shared" si="201"/>
        <v>4.030572882971456E-3</v>
      </c>
      <c r="AJ376" s="1">
        <f t="shared" si="202"/>
        <v>1.6245517764944835E-5</v>
      </c>
      <c r="AK376" s="1">
        <f t="shared" si="203"/>
        <v>6.668392495837755E-3</v>
      </c>
      <c r="AL376" s="15">
        <f t="shared" si="212"/>
        <v>1.6245517764944835E-5</v>
      </c>
      <c r="AM376" s="1">
        <f t="shared" si="204"/>
        <v>2.6378196128662855E-3</v>
      </c>
      <c r="AN376" s="1">
        <f t="shared" si="205"/>
        <v>0.29343795572635334</v>
      </c>
      <c r="AO376" s="1">
        <f t="shared" si="206"/>
        <v>0.20213856170839006</v>
      </c>
      <c r="AP376" s="1">
        <f t="shared" si="207"/>
        <v>4.5068841781606965E-2</v>
      </c>
      <c r="AQ376" s="1">
        <f t="shared" si="208"/>
        <v>3.0778928447010152</v>
      </c>
      <c r="AR376" s="1">
        <f t="shared" si="209"/>
        <v>31.386651098790342</v>
      </c>
      <c r="AS376" s="1">
        <f t="shared" si="219"/>
        <v>9.2709701463674694</v>
      </c>
      <c r="AT376" s="1">
        <f t="shared" si="219"/>
        <v>9.2484966275099669</v>
      </c>
      <c r="AU376" s="1">
        <f t="shared" si="219"/>
        <v>9.2806521008751854</v>
      </c>
      <c r="AV376" s="1">
        <f t="shared" si="219"/>
        <v>9.2345885707177544</v>
      </c>
      <c r="AW376" s="1">
        <f t="shared" si="219"/>
        <v>9.3004748982387877</v>
      </c>
      <c r="AX376" s="1">
        <f t="shared" si="219"/>
        <v>9.2059934645388815</v>
      </c>
      <c r="AY376" s="1">
        <f t="shared" si="219"/>
        <v>9.3410857734966442</v>
      </c>
      <c r="AZ376" s="1">
        <f t="shared" si="211"/>
        <v>9.1468087146034343</v>
      </c>
    </row>
    <row r="377" spans="1:52" x14ac:dyDescent="0.2">
      <c r="A377" s="43" t="s">
        <v>156</v>
      </c>
      <c r="B377" s="35" t="s">
        <v>54</v>
      </c>
      <c r="C377" s="43">
        <v>54655.502500000002</v>
      </c>
      <c r="D377" s="43">
        <v>4.0000000000000002E-4</v>
      </c>
      <c r="E377" s="1">
        <f t="shared" si="193"/>
        <v>34736.557865747702</v>
      </c>
      <c r="F377" s="45">
        <f t="shared" si="213"/>
        <v>34736</v>
      </c>
      <c r="G377" s="2">
        <f t="shared" si="216"/>
        <v>0.22816447999502998</v>
      </c>
      <c r="J377" s="1">
        <f t="shared" si="215"/>
        <v>0.22816447999502998</v>
      </c>
      <c r="L377" s="1">
        <f t="shared" ca="1" si="218"/>
        <v>0.22577596687784438</v>
      </c>
      <c r="M377" s="1">
        <f t="shared" si="194"/>
        <v>0.22354468848745915</v>
      </c>
      <c r="N377" s="37">
        <f t="shared" si="195"/>
        <v>39637.002500000002</v>
      </c>
      <c r="O377" s="1">
        <f t="shared" si="196"/>
        <v>2.1342473573423569E-5</v>
      </c>
      <c r="S377" s="15">
        <v>1</v>
      </c>
      <c r="T377" s="152"/>
      <c r="AE377" s="1">
        <f t="shared" si="197"/>
        <v>34736</v>
      </c>
      <c r="AF377" s="1">
        <f t="shared" si="198"/>
        <v>0.22603374916972196</v>
      </c>
      <c r="AG377" s="1">
        <f t="shared" si="199"/>
        <v>0.22567541931276716</v>
      </c>
      <c r="AH377" s="1">
        <f t="shared" si="200"/>
        <v>4.6197915075708307E-3</v>
      </c>
      <c r="AI377" s="1">
        <f t="shared" si="201"/>
        <v>2.1307308253080137E-3</v>
      </c>
      <c r="AJ377" s="1">
        <f t="shared" si="202"/>
        <v>4.540013849917769E-6</v>
      </c>
      <c r="AK377" s="1">
        <f t="shared" si="203"/>
        <v>4.6197915075708307E-3</v>
      </c>
      <c r="AL377" s="15">
        <f t="shared" si="212"/>
        <v>4.540013849917769E-6</v>
      </c>
      <c r="AM377" s="1">
        <f t="shared" si="204"/>
        <v>2.4890606822628039E-3</v>
      </c>
      <c r="AN377" s="1">
        <f t="shared" si="205"/>
        <v>0.29307918117553378</v>
      </c>
      <c r="AO377" s="1">
        <f t="shared" si="206"/>
        <v>0.19377621642560808</v>
      </c>
      <c r="AP377" s="1">
        <f t="shared" si="207"/>
        <v>3.9039452099592621E-2</v>
      </c>
      <c r="AQ377" s="1">
        <f t="shared" si="208"/>
        <v>3.086424045567234</v>
      </c>
      <c r="AR377" s="1">
        <f t="shared" si="209"/>
        <v>36.243305448220234</v>
      </c>
      <c r="AS377" s="1">
        <f t="shared" si="219"/>
        <v>9.2915149725386392</v>
      </c>
      <c r="AT377" s="1">
        <f t="shared" si="219"/>
        <v>9.2715234563529609</v>
      </c>
      <c r="AU377" s="1">
        <f t="shared" si="219"/>
        <v>9.3000360946426657</v>
      </c>
      <c r="AV377" s="1">
        <f t="shared" si="219"/>
        <v>9.2593334250277408</v>
      </c>
      <c r="AW377" s="1">
        <f t="shared" si="219"/>
        <v>9.3173705633607682</v>
      </c>
      <c r="AX377" s="1">
        <f t="shared" si="219"/>
        <v>9.234456464300008</v>
      </c>
      <c r="AY377" s="1">
        <f t="shared" si="219"/>
        <v>9.3526514900370099</v>
      </c>
      <c r="AZ377" s="1">
        <f t="shared" si="211"/>
        <v>9.1834353336921719</v>
      </c>
    </row>
    <row r="378" spans="1:52" x14ac:dyDescent="0.2">
      <c r="A378" s="34" t="s">
        <v>157</v>
      </c>
      <c r="B378" s="35" t="s">
        <v>54</v>
      </c>
      <c r="C378" s="43">
        <v>54620.738100000002</v>
      </c>
      <c r="D378" s="43">
        <v>2.0000000000000001E-4</v>
      </c>
      <c r="E378" s="1">
        <f t="shared" si="193"/>
        <v>34651.558360129893</v>
      </c>
      <c r="F378" s="45">
        <f t="shared" si="213"/>
        <v>34651</v>
      </c>
      <c r="G378" s="2">
        <f t="shared" si="216"/>
        <v>0.22836667999945348</v>
      </c>
      <c r="J378" s="1">
        <f t="shared" si="215"/>
        <v>0.22836667999945348</v>
      </c>
      <c r="L378" s="1">
        <f t="shared" ca="1" si="218"/>
        <v>0.22492977221841695</v>
      </c>
      <c r="M378" s="1">
        <f t="shared" si="194"/>
        <v>0.22250744919370455</v>
      </c>
      <c r="N378" s="37">
        <f t="shared" si="195"/>
        <v>39602.238100000002</v>
      </c>
      <c r="O378" s="1">
        <f t="shared" si="196"/>
        <v>3.4330585635037289E-5</v>
      </c>
      <c r="S378" s="15">
        <v>1</v>
      </c>
      <c r="T378" s="152"/>
      <c r="AE378" s="1">
        <f t="shared" si="197"/>
        <v>34651</v>
      </c>
      <c r="AF378" s="1">
        <f t="shared" si="198"/>
        <v>0.22506205028287465</v>
      </c>
      <c r="AG378" s="1">
        <f t="shared" si="199"/>
        <v>0.22581207891028338</v>
      </c>
      <c r="AH378" s="1">
        <f t="shared" si="200"/>
        <v>5.8592308057489328E-3</v>
      </c>
      <c r="AI378" s="1">
        <f t="shared" si="201"/>
        <v>3.3046297165788274E-3</v>
      </c>
      <c r="AJ378" s="1">
        <f t="shared" si="202"/>
        <v>1.0920577563695861E-5</v>
      </c>
      <c r="AK378" s="1">
        <f t="shared" si="203"/>
        <v>5.8592308057489328E-3</v>
      </c>
      <c r="AL378" s="15">
        <f t="shared" si="212"/>
        <v>1.0920577563695861E-5</v>
      </c>
      <c r="AM378" s="1">
        <f t="shared" si="204"/>
        <v>2.5546010891700972E-3</v>
      </c>
      <c r="AN378" s="1">
        <f t="shared" si="205"/>
        <v>0.29323053975463997</v>
      </c>
      <c r="AO378" s="1">
        <f t="shared" si="206"/>
        <v>0.19745354224226655</v>
      </c>
      <c r="AP378" s="1">
        <f t="shared" si="207"/>
        <v>4.1689962487062651E-2</v>
      </c>
      <c r="AQ378" s="1">
        <f t="shared" si="208"/>
        <v>3.0826742747425722</v>
      </c>
      <c r="AR378" s="1">
        <f t="shared" si="209"/>
        <v>33.935444984788141</v>
      </c>
      <c r="AS378" s="1">
        <f t="shared" si="219"/>
        <v>9.282481692481765</v>
      </c>
      <c r="AT378" s="1">
        <f t="shared" si="219"/>
        <v>9.2613715240462202</v>
      </c>
      <c r="AU378" s="1">
        <f t="shared" si="219"/>
        <v>9.2915204270724558</v>
      </c>
      <c r="AV378" s="1">
        <f t="shared" si="219"/>
        <v>9.2484183572241871</v>
      </c>
      <c r="AW378" s="1">
        <f t="shared" si="219"/>
        <v>9.3099578258440818</v>
      </c>
      <c r="AX378" s="1">
        <f t="shared" si="219"/>
        <v>9.2219006992736787</v>
      </c>
      <c r="AY378" s="1">
        <f t="shared" si="219"/>
        <v>9.3475877466012722</v>
      </c>
      <c r="AZ378" s="1">
        <f t="shared" si="211"/>
        <v>9.1673044392748508</v>
      </c>
    </row>
    <row r="379" spans="1:52" x14ac:dyDescent="0.2">
      <c r="A379" s="34" t="s">
        <v>159</v>
      </c>
      <c r="B379" s="35" t="s">
        <v>54</v>
      </c>
      <c r="C379" s="43">
        <v>54982.707199999997</v>
      </c>
      <c r="D379" s="43">
        <v>2.0000000000000001E-4</v>
      </c>
      <c r="E379" s="1">
        <f t="shared" si="193"/>
        <v>35536.578511460706</v>
      </c>
      <c r="F379" s="45">
        <f t="shared" si="213"/>
        <v>35536</v>
      </c>
      <c r="G379" s="2">
        <f t="shared" si="216"/>
        <v>0.23660847999417456</v>
      </c>
      <c r="J379" s="1">
        <f t="shared" si="215"/>
        <v>0.23660847999417456</v>
      </c>
      <c r="L379" s="1">
        <f t="shared" ca="1" si="218"/>
        <v>0.23374015190774952</v>
      </c>
      <c r="M379" s="1">
        <f t="shared" si="194"/>
        <v>0.23341911033432017</v>
      </c>
      <c r="N379" s="37">
        <f t="shared" si="195"/>
        <v>39964.207199999997</v>
      </c>
      <c r="O379" s="1">
        <f t="shared" si="196"/>
        <v>1.0172078827199712E-5</v>
      </c>
      <c r="S379" s="15">
        <v>1</v>
      </c>
      <c r="T379" s="152"/>
      <c r="AE379" s="1">
        <f t="shared" si="197"/>
        <v>35536</v>
      </c>
      <c r="AF379" s="1">
        <f t="shared" si="198"/>
        <v>0.2352888662674833</v>
      </c>
      <c r="AG379" s="1">
        <f t="shared" si="199"/>
        <v>0.23473872406101143</v>
      </c>
      <c r="AH379" s="1">
        <f t="shared" si="200"/>
        <v>3.1893696598543908E-3</v>
      </c>
      <c r="AI379" s="1">
        <f t="shared" si="201"/>
        <v>1.31961372669126E-3</v>
      </c>
      <c r="AJ379" s="1">
        <f t="shared" si="202"/>
        <v>1.7413803876719954E-6</v>
      </c>
      <c r="AK379" s="1">
        <f t="shared" si="203"/>
        <v>3.1893696598543908E-3</v>
      </c>
      <c r="AL379" s="15">
        <f t="shared" si="212"/>
        <v>1.7413803876719954E-6</v>
      </c>
      <c r="AM379" s="1">
        <f t="shared" si="204"/>
        <v>1.8697559331631191E-3</v>
      </c>
      <c r="AN379" s="1">
        <f t="shared" si="205"/>
        <v>0.29214827980636771</v>
      </c>
      <c r="AO379" s="1">
        <f t="shared" si="206"/>
        <v>0.1594833032413483</v>
      </c>
      <c r="AP379" s="1">
        <f t="shared" si="207"/>
        <v>1.4389757697956017E-2</v>
      </c>
      <c r="AQ379" s="1">
        <f t="shared" si="208"/>
        <v>3.1212666791712769</v>
      </c>
      <c r="AR379" s="1">
        <f t="shared" si="209"/>
        <v>98.392879023041118</v>
      </c>
      <c r="AS379" s="1">
        <f t="shared" si="219"/>
        <v>9.3756272703554551</v>
      </c>
      <c r="AT379" s="1">
        <f t="shared" si="219"/>
        <v>9.3677245986051005</v>
      </c>
      <c r="AU379" s="1">
        <f t="shared" si="219"/>
        <v>9.378901452949119</v>
      </c>
      <c r="AV379" s="1">
        <f t="shared" si="219"/>
        <v>9.363091867266057</v>
      </c>
      <c r="AW379" s="1">
        <f t="shared" si="219"/>
        <v>9.3854508316524576</v>
      </c>
      <c r="AX379" s="1">
        <f t="shared" si="219"/>
        <v>9.3538208907330667</v>
      </c>
      <c r="AY379" s="1">
        <f t="shared" si="219"/>
        <v>9.398552599380988</v>
      </c>
      <c r="AZ379" s="1">
        <f t="shared" si="211"/>
        <v>9.3352555164434126</v>
      </c>
    </row>
    <row r="380" spans="1:52" x14ac:dyDescent="0.2">
      <c r="A380" s="34" t="s">
        <v>162</v>
      </c>
      <c r="B380" s="35" t="s">
        <v>54</v>
      </c>
      <c r="C380" s="43">
        <v>55303.778400000003</v>
      </c>
      <c r="D380" s="43">
        <v>1E-4</v>
      </c>
      <c r="E380" s="1">
        <f t="shared" si="193"/>
        <v>36321.602653057256</v>
      </c>
      <c r="F380" s="45">
        <f t="shared" si="213"/>
        <v>36321</v>
      </c>
      <c r="G380" s="2">
        <f t="shared" si="216"/>
        <v>0.24648228000296513</v>
      </c>
      <c r="J380" s="1">
        <f t="shared" si="215"/>
        <v>0.24648228000296513</v>
      </c>
      <c r="L380" s="1">
        <f t="shared" ca="1" si="218"/>
        <v>0.24155500846834396</v>
      </c>
      <c r="M380" s="1">
        <f t="shared" si="194"/>
        <v>0.24330551150048957</v>
      </c>
      <c r="N380" s="37">
        <f t="shared" si="195"/>
        <v>40285.278400000003</v>
      </c>
      <c r="O380" s="1">
        <f t="shared" si="196"/>
        <v>1.0091858118320797E-5</v>
      </c>
      <c r="S380" s="15">
        <v>1</v>
      </c>
      <c r="T380" s="152"/>
      <c r="AE380" s="1">
        <f t="shared" si="197"/>
        <v>36321</v>
      </c>
      <c r="AF380" s="1">
        <f t="shared" si="198"/>
        <v>0.24456046387645541</v>
      </c>
      <c r="AG380" s="1">
        <f t="shared" si="199"/>
        <v>0.24522732762699928</v>
      </c>
      <c r="AH380" s="1">
        <f t="shared" si="200"/>
        <v>3.1767685024755576E-3</v>
      </c>
      <c r="AI380" s="1">
        <f t="shared" si="201"/>
        <v>1.9218161265097122E-3</v>
      </c>
      <c r="AJ380" s="1">
        <f t="shared" si="202"/>
        <v>3.6933772241127943E-6</v>
      </c>
      <c r="AK380" s="1">
        <f t="shared" si="203"/>
        <v>3.1767685024755576E-3</v>
      </c>
      <c r="AL380" s="15">
        <f t="shared" si="212"/>
        <v>3.6933772241127943E-6</v>
      </c>
      <c r="AM380" s="1">
        <f t="shared" si="204"/>
        <v>1.2549523759658372E-3</v>
      </c>
      <c r="AN380" s="1">
        <f t="shared" si="205"/>
        <v>0.29206645157151301</v>
      </c>
      <c r="AO380" s="1">
        <f t="shared" si="206"/>
        <v>0.1260153439068056</v>
      </c>
      <c r="AP380" s="1">
        <f t="shared" si="207"/>
        <v>-9.5505977373797676E-3</v>
      </c>
      <c r="AQ380" s="1">
        <f t="shared" si="208"/>
        <v>-3.1281026609024827</v>
      </c>
      <c r="AR380" s="1">
        <f t="shared" si="209"/>
        <v>-148.25580089494954</v>
      </c>
      <c r="AS380" s="1">
        <f t="shared" si="219"/>
        <v>9.4574014581992234</v>
      </c>
      <c r="AT380" s="1">
        <f t="shared" si="219"/>
        <v>9.4626792512604165</v>
      </c>
      <c r="AU380" s="1">
        <f t="shared" si="219"/>
        <v>9.4552203481018147</v>
      </c>
      <c r="AV380" s="1">
        <f t="shared" si="219"/>
        <v>9.4657623232139443</v>
      </c>
      <c r="AW380" s="1">
        <f t="shared" si="219"/>
        <v>9.4508639707953055</v>
      </c>
      <c r="AX380" s="1">
        <f t="shared" si="219"/>
        <v>9.471921404242865</v>
      </c>
      <c r="AY380" s="1">
        <f t="shared" si="219"/>
        <v>9.4421625961062929</v>
      </c>
      <c r="AZ380" s="1">
        <f t="shared" si="211"/>
        <v>9.4842290707680679</v>
      </c>
    </row>
    <row r="381" spans="1:52" x14ac:dyDescent="0.2">
      <c r="A381" s="34" t="s">
        <v>162</v>
      </c>
      <c r="B381" s="35" t="s">
        <v>54</v>
      </c>
      <c r="C381" s="43">
        <v>55379.854599999999</v>
      </c>
      <c r="D381" s="43">
        <v>2.9999999999999997E-4</v>
      </c>
      <c r="E381" s="1">
        <f t="shared" si="193"/>
        <v>36507.610160429213</v>
      </c>
      <c r="F381" s="45">
        <f t="shared" si="213"/>
        <v>36507</v>
      </c>
      <c r="G381" s="2">
        <f t="shared" si="216"/>
        <v>0.24955275999673177</v>
      </c>
      <c r="J381" s="1">
        <f t="shared" si="215"/>
        <v>0.24955275999673177</v>
      </c>
      <c r="L381" s="1">
        <f t="shared" ca="1" si="218"/>
        <v>0.24340668148779696</v>
      </c>
      <c r="M381" s="1">
        <f t="shared" si="194"/>
        <v>0.24567663556293229</v>
      </c>
      <c r="N381" s="37">
        <f t="shared" si="195"/>
        <v>40361.354599999999</v>
      </c>
      <c r="O381" s="1">
        <f t="shared" si="196"/>
        <v>1.5024340626297317E-5</v>
      </c>
      <c r="S381" s="15">
        <v>1</v>
      </c>
      <c r="T381" s="152"/>
      <c r="AE381" s="1">
        <f t="shared" si="197"/>
        <v>36507</v>
      </c>
      <c r="AF381" s="1">
        <f t="shared" si="198"/>
        <v>0.24678432632942898</v>
      </c>
      <c r="AG381" s="1">
        <f t="shared" si="199"/>
        <v>0.24844506923023507</v>
      </c>
      <c r="AH381" s="1">
        <f t="shared" si="200"/>
        <v>3.8761244337994771E-3</v>
      </c>
      <c r="AI381" s="1">
        <f t="shared" si="201"/>
        <v>2.7684336673027832E-3</v>
      </c>
      <c r="AJ381" s="1">
        <f t="shared" si="202"/>
        <v>7.6642249702555371E-6</v>
      </c>
      <c r="AK381" s="1">
        <f t="shared" si="203"/>
        <v>3.8761244337994771E-3</v>
      </c>
      <c r="AL381" s="15">
        <f t="shared" si="212"/>
        <v>7.6642249702555371E-6</v>
      </c>
      <c r="AM381" s="1">
        <f t="shared" si="204"/>
        <v>1.1076907664967015E-3</v>
      </c>
      <c r="AN381" s="1">
        <f t="shared" si="205"/>
        <v>0.29216589867849219</v>
      </c>
      <c r="AO381" s="1">
        <f t="shared" si="206"/>
        <v>0.11804976934973078</v>
      </c>
      <c r="AP381" s="1">
        <f t="shared" si="207"/>
        <v>-1.52318060013791E-2</v>
      </c>
      <c r="AQ381" s="1">
        <f t="shared" si="208"/>
        <v>-3.1200770816047485</v>
      </c>
      <c r="AR381" s="1">
        <f t="shared" si="209"/>
        <v>-92.952343887884794</v>
      </c>
      <c r="AS381" s="1">
        <f t="shared" ref="AS381:AY390" si="220">$AZ381+$AG$7*SIN(AT381)</f>
        <v>9.476804197544233</v>
      </c>
      <c r="AT381" s="1">
        <f t="shared" si="220"/>
        <v>9.4851581290608706</v>
      </c>
      <c r="AU381" s="1">
        <f t="shared" si="220"/>
        <v>9.4733411611361156</v>
      </c>
      <c r="AV381" s="1">
        <f t="shared" si="220"/>
        <v>9.4900591129603438</v>
      </c>
      <c r="AW381" s="1">
        <f t="shared" si="220"/>
        <v>9.4664117882293208</v>
      </c>
      <c r="AX381" s="1">
        <f t="shared" si="220"/>
        <v>9.4998705868933015</v>
      </c>
      <c r="AY381" s="1">
        <f t="shared" si="220"/>
        <v>9.4525452757007891</v>
      </c>
      <c r="AZ381" s="1">
        <f t="shared" si="211"/>
        <v>9.5195272632577321</v>
      </c>
    </row>
    <row r="382" spans="1:52" x14ac:dyDescent="0.2">
      <c r="A382" s="34" t="s">
        <v>165</v>
      </c>
      <c r="B382" s="35" t="s">
        <v>54</v>
      </c>
      <c r="C382" s="43">
        <v>56169.642500000002</v>
      </c>
      <c r="D382" s="43">
        <v>1E-4</v>
      </c>
      <c r="E382" s="42">
        <f t="shared" si="193"/>
        <v>38438.654016872366</v>
      </c>
      <c r="F382" s="45">
        <f t="shared" si="213"/>
        <v>38438</v>
      </c>
      <c r="G382" s="2">
        <f t="shared" si="216"/>
        <v>0.26748984000005294</v>
      </c>
      <c r="J382" s="1">
        <f t="shared" si="215"/>
        <v>0.26748984000005294</v>
      </c>
      <c r="L382" s="1">
        <f t="shared" ca="1" si="218"/>
        <v>0.26263023310373057</v>
      </c>
      <c r="M382" s="1">
        <f t="shared" si="194"/>
        <v>0.27094064006283375</v>
      </c>
      <c r="N382" s="37">
        <f t="shared" si="195"/>
        <v>41151.142500000002</v>
      </c>
      <c r="O382" s="1">
        <f t="shared" si="196"/>
        <v>1.1908021073288058E-5</v>
      </c>
      <c r="S382" s="15">
        <v>1</v>
      </c>
      <c r="T382" s="152"/>
      <c r="AE382" s="1">
        <f t="shared" si="197"/>
        <v>38438</v>
      </c>
      <c r="AF382" s="1">
        <f t="shared" si="198"/>
        <v>0.27046470842576104</v>
      </c>
      <c r="AG382" s="1">
        <f t="shared" si="199"/>
        <v>0.26796577163712565</v>
      </c>
      <c r="AH382" s="1">
        <f t="shared" si="200"/>
        <v>-3.4508000627808122E-3</v>
      </c>
      <c r="AI382" s="1">
        <f t="shared" si="201"/>
        <v>-2.9748684257080993E-3</v>
      </c>
      <c r="AJ382" s="1">
        <f t="shared" si="202"/>
        <v>8.8498421502749843E-6</v>
      </c>
      <c r="AK382" s="1">
        <f t="shared" si="203"/>
        <v>-3.4508000627808122E-3</v>
      </c>
      <c r="AL382" s="15">
        <f t="shared" si="212"/>
        <v>8.8498421502749843E-6</v>
      </c>
      <c r="AM382" s="1">
        <f t="shared" si="204"/>
        <v>-4.7593163707271958E-4</v>
      </c>
      <c r="AN382" s="1">
        <f t="shared" si="205"/>
        <v>0.29608739493816871</v>
      </c>
      <c r="AO382" s="1">
        <f t="shared" si="206"/>
        <v>3.2356670951416922E-2</v>
      </c>
      <c r="AP382" s="1">
        <f t="shared" si="207"/>
        <v>-7.594845187860344E-2</v>
      </c>
      <c r="AQ382" s="1">
        <f t="shared" si="208"/>
        <v>-3.0341137127135047</v>
      </c>
      <c r="AR382" s="1">
        <f t="shared" si="209"/>
        <v>-18.590379899657115</v>
      </c>
      <c r="AS382" s="1">
        <f t="shared" si="220"/>
        <v>9.6835159094174106</v>
      </c>
      <c r="AT382" s="1">
        <f t="shared" si="220"/>
        <v>9.7147981920965645</v>
      </c>
      <c r="AU382" s="1">
        <f t="shared" si="220"/>
        <v>9.6689855172833319</v>
      </c>
      <c r="AV382" s="1">
        <f t="shared" si="220"/>
        <v>9.7362863969209439</v>
      </c>
      <c r="AW382" s="1">
        <f t="shared" si="220"/>
        <v>9.637822733492948</v>
      </c>
      <c r="AX382" s="1">
        <f t="shared" si="220"/>
        <v>9.7828937486840903</v>
      </c>
      <c r="AY382" s="1">
        <f t="shared" si="220"/>
        <v>9.5709044737226741</v>
      </c>
      <c r="AZ382" s="1">
        <f t="shared" si="211"/>
        <v>9.8859832293735401</v>
      </c>
    </row>
    <row r="383" spans="1:52" x14ac:dyDescent="0.2">
      <c r="A383" s="34" t="s">
        <v>166</v>
      </c>
      <c r="B383" s="35" t="s">
        <v>54</v>
      </c>
      <c r="C383" s="43">
        <v>56451.857499999998</v>
      </c>
      <c r="D383" s="43">
        <v>2.0000000000000001E-4</v>
      </c>
      <c r="E383" s="42">
        <f t="shared" si="193"/>
        <v>39128.674137395989</v>
      </c>
      <c r="F383" s="45">
        <f t="shared" si="213"/>
        <v>39128</v>
      </c>
      <c r="G383" s="2">
        <f t="shared" si="216"/>
        <v>0.27571903999341885</v>
      </c>
      <c r="J383" s="1">
        <f t="shared" si="215"/>
        <v>0.27571903999341885</v>
      </c>
      <c r="L383" s="1">
        <f t="shared" ca="1" si="218"/>
        <v>0.2694993426920238</v>
      </c>
      <c r="M383" s="1">
        <f t="shared" si="194"/>
        <v>0.2802546936615456</v>
      </c>
      <c r="N383" s="37">
        <f t="shared" si="195"/>
        <v>41433.357499999998</v>
      </c>
      <c r="O383" s="1">
        <f t="shared" si="196"/>
        <v>2.0572154197191632E-5</v>
      </c>
      <c r="S383" s="15">
        <v>1</v>
      </c>
      <c r="T383" s="152"/>
      <c r="AE383" s="1">
        <f t="shared" si="197"/>
        <v>39128</v>
      </c>
      <c r="AF383" s="1">
        <f t="shared" si="198"/>
        <v>0.2791860622904348</v>
      </c>
      <c r="AG383" s="1">
        <f t="shared" si="199"/>
        <v>0.27678767136452964</v>
      </c>
      <c r="AH383" s="1">
        <f t="shared" si="200"/>
        <v>-4.535653668126749E-3</v>
      </c>
      <c r="AI383" s="1">
        <f t="shared" si="201"/>
        <v>-3.4670222970159537E-3</v>
      </c>
      <c r="AJ383" s="1">
        <f t="shared" si="202"/>
        <v>1.2020243608005779E-5</v>
      </c>
      <c r="AK383" s="1">
        <f t="shared" si="203"/>
        <v>-4.535653668126749E-3</v>
      </c>
      <c r="AL383" s="15">
        <f t="shared" si="212"/>
        <v>1.2020243608005779E-5</v>
      </c>
      <c r="AM383" s="1">
        <f t="shared" si="204"/>
        <v>-1.0686313711108088E-3</v>
      </c>
      <c r="AN383" s="1">
        <f t="shared" si="205"/>
        <v>0.29894419113013582</v>
      </c>
      <c r="AO383" s="1">
        <f t="shared" si="206"/>
        <v>-3.1154184545268082E-4</v>
      </c>
      <c r="AP383" s="1">
        <f t="shared" si="207"/>
        <v>-9.8903365754208036E-2</v>
      </c>
      <c r="AQ383" s="1">
        <f t="shared" si="208"/>
        <v>-3.0014398512580946</v>
      </c>
      <c r="AR383" s="1">
        <f t="shared" si="209"/>
        <v>-14.246772759218741</v>
      </c>
      <c r="AS383" s="1">
        <f t="shared" si="220"/>
        <v>9.7610908835966956</v>
      </c>
      <c r="AT383" s="1">
        <f t="shared" si="220"/>
        <v>9.7944965919939655</v>
      </c>
      <c r="AU383" s="1">
        <f t="shared" si="220"/>
        <v>9.7443599583985883</v>
      </c>
      <c r="AV383" s="1">
        <f t="shared" si="220"/>
        <v>9.819968889058881</v>
      </c>
      <c r="AW383" s="1">
        <f t="shared" si="220"/>
        <v>9.7066890719089116</v>
      </c>
      <c r="AX383" s="1">
        <f t="shared" si="220"/>
        <v>9.87836428743495</v>
      </c>
      <c r="AY383" s="1">
        <f t="shared" si="220"/>
        <v>9.6217616167988833</v>
      </c>
      <c r="AZ383" s="1">
        <f t="shared" si="211"/>
        <v>10.016928136996487</v>
      </c>
    </row>
    <row r="384" spans="1:52" x14ac:dyDescent="0.2">
      <c r="A384" s="49" t="s">
        <v>167</v>
      </c>
      <c r="B384" s="46" t="s">
        <v>54</v>
      </c>
      <c r="C384" s="43">
        <v>56480.488899999997</v>
      </c>
      <c r="D384" s="47">
        <v>2.0000000000000001E-4</v>
      </c>
      <c r="E384" s="42">
        <f t="shared" si="193"/>
        <v>39198.678361405196</v>
      </c>
      <c r="F384" s="45">
        <f t="shared" si="213"/>
        <v>39198</v>
      </c>
      <c r="G384" s="2">
        <f t="shared" si="216"/>
        <v>0.27744663999328623</v>
      </c>
      <c r="J384" s="1">
        <f t="shared" si="215"/>
        <v>0.27744663999328623</v>
      </c>
      <c r="L384" s="1">
        <f t="shared" ca="1" si="218"/>
        <v>0.27019620888214047</v>
      </c>
      <c r="M384" s="1">
        <f t="shared" si="194"/>
        <v>0.28120802621827046</v>
      </c>
      <c r="N384" s="37">
        <f t="shared" si="195"/>
        <v>41461.988899999997</v>
      </c>
      <c r="O384" s="1">
        <f t="shared" si="196"/>
        <v>1.4148026333501125E-5</v>
      </c>
      <c r="S384" s="15">
        <v>1</v>
      </c>
      <c r="T384" s="152"/>
      <c r="AE384" s="1">
        <f t="shared" si="197"/>
        <v>39198</v>
      </c>
      <c r="AF384" s="1">
        <f t="shared" si="198"/>
        <v>0.28007858292450305</v>
      </c>
      <c r="AG384" s="1">
        <f t="shared" si="199"/>
        <v>0.27857608328705363</v>
      </c>
      <c r="AH384" s="1">
        <f t="shared" si="200"/>
        <v>-3.7613862249842311E-3</v>
      </c>
      <c r="AI384" s="1">
        <f t="shared" si="201"/>
        <v>-2.6319429312168241E-3</v>
      </c>
      <c r="AJ384" s="1">
        <f t="shared" si="202"/>
        <v>6.9271235931822083E-6</v>
      </c>
      <c r="AK384" s="1">
        <f t="shared" si="203"/>
        <v>-3.7613862249842311E-3</v>
      </c>
      <c r="AL384" s="15">
        <f t="shared" si="212"/>
        <v>6.9271235931822083E-6</v>
      </c>
      <c r="AM384" s="1">
        <f t="shared" si="204"/>
        <v>-1.1294432937674328E-3</v>
      </c>
      <c r="AN384" s="1">
        <f t="shared" si="205"/>
        <v>0.29928330286454097</v>
      </c>
      <c r="AO384" s="1">
        <f t="shared" si="206"/>
        <v>-3.6995751394131994E-3</v>
      </c>
      <c r="AP384" s="1">
        <f t="shared" si="207"/>
        <v>-0.10127799989762662</v>
      </c>
      <c r="AQ384" s="1">
        <f t="shared" si="208"/>
        <v>-2.9980518095298629</v>
      </c>
      <c r="AR384" s="1">
        <f t="shared" si="209"/>
        <v>-13.909384730263637</v>
      </c>
      <c r="AS384" s="1">
        <f t="shared" si="220"/>
        <v>9.7690901472063345</v>
      </c>
      <c r="AT384" s="1">
        <f t="shared" si="220"/>
        <v>9.8025147999716502</v>
      </c>
      <c r="AU384" s="1">
        <f t="shared" si="220"/>
        <v>9.7522048714097416</v>
      </c>
      <c r="AV384" s="1">
        <f t="shared" si="220"/>
        <v>9.8283078273853768</v>
      </c>
      <c r="AW384" s="1">
        <f t="shared" si="220"/>
        <v>9.7139688150514942</v>
      </c>
      <c r="AX384" s="1">
        <f t="shared" si="220"/>
        <v>9.8878212750549928</v>
      </c>
      <c r="AY384" s="1">
        <f t="shared" si="220"/>
        <v>9.6272770579871008</v>
      </c>
      <c r="AZ384" s="1">
        <f t="shared" si="211"/>
        <v>10.030212402987221</v>
      </c>
    </row>
    <row r="385" spans="1:52" x14ac:dyDescent="0.2">
      <c r="A385" s="42" t="s">
        <v>111</v>
      </c>
      <c r="B385" s="35"/>
      <c r="C385" s="43">
        <v>48108.55</v>
      </c>
      <c r="D385" s="43" t="s">
        <v>40</v>
      </c>
      <c r="E385" s="1">
        <f t="shared" si="193"/>
        <v>18729.155873959633</v>
      </c>
      <c r="F385" s="1">
        <f>ROUND(2*E385,0)/2</f>
        <v>18729</v>
      </c>
      <c r="G385" s="2">
        <f>+C385-(C$7+F385*C$8)+T385*K$9</f>
        <v>6.3751720001164358E-2</v>
      </c>
      <c r="K385" s="1">
        <f>+G385</f>
        <v>6.3751720001164358E-2</v>
      </c>
      <c r="M385" s="1">
        <f t="shared" si="194"/>
        <v>6.8592685163997386E-2</v>
      </c>
      <c r="N385" s="37">
        <f t="shared" si="195"/>
        <v>33090.050000000003</v>
      </c>
      <c r="O385" s="1">
        <f t="shared" si="196"/>
        <v>2.3434943707763E-5</v>
      </c>
      <c r="S385" s="15">
        <v>1</v>
      </c>
      <c r="T385" s="152"/>
      <c r="AE385" s="1">
        <f t="shared" si="197"/>
        <v>18729</v>
      </c>
      <c r="AF385" s="1">
        <f t="shared" si="198"/>
        <v>6.4140527362259087E-2</v>
      </c>
      <c r="AG385" s="1">
        <f t="shared" si="199"/>
        <v>6.8203877802902657E-2</v>
      </c>
      <c r="AH385" s="1">
        <f t="shared" si="200"/>
        <v>-4.8409651628330275E-3</v>
      </c>
      <c r="AI385" s="1">
        <f t="shared" si="201"/>
        <v>-3.8880736109472847E-4</v>
      </c>
      <c r="AJ385" s="1">
        <f t="shared" si="202"/>
        <v>1.5117116404144658E-7</v>
      </c>
      <c r="AK385" s="1">
        <f t="shared" si="203"/>
        <v>-4.8409651628330275E-3</v>
      </c>
      <c r="AL385" s="15">
        <f t="shared" si="212"/>
        <v>1.5117116404144658E-7</v>
      </c>
      <c r="AM385" s="1">
        <f t="shared" si="204"/>
        <v>-4.4521578017382981E-3</v>
      </c>
      <c r="AN385" s="1">
        <f t="shared" si="205"/>
        <v>1.4089718782004992</v>
      </c>
      <c r="AO385" s="1">
        <f t="shared" si="206"/>
        <v>-0.88883487334856415</v>
      </c>
      <c r="AP385" s="1">
        <f t="shared" si="207"/>
        <v>-0.57793003534065113</v>
      </c>
      <c r="AQ385" s="1">
        <f t="shared" si="208"/>
        <v>-0.95495492390121228</v>
      </c>
      <c r="AR385" s="1">
        <f t="shared" si="209"/>
        <v>-0.51740880671736988</v>
      </c>
      <c r="AS385" s="1">
        <f t="shared" si="220"/>
        <v>5.8616681577676868</v>
      </c>
      <c r="AT385" s="1">
        <f t="shared" si="220"/>
        <v>5.8703798894248145</v>
      </c>
      <c r="AU385" s="1">
        <f t="shared" si="220"/>
        <v>5.8837741420416254</v>
      </c>
      <c r="AV385" s="1">
        <f t="shared" si="220"/>
        <v>5.9042221060136164</v>
      </c>
      <c r="AW385" s="1">
        <f t="shared" si="220"/>
        <v>5.9351239629625017</v>
      </c>
      <c r="AX385" s="1">
        <f t="shared" si="220"/>
        <v>5.9811864167000568</v>
      </c>
      <c r="AY385" s="1">
        <f t="shared" si="220"/>
        <v>6.0486725796743039</v>
      </c>
      <c r="AZ385" s="1">
        <f t="shared" si="211"/>
        <v>6.1457032520682695</v>
      </c>
    </row>
    <row r="386" spans="1:52" x14ac:dyDescent="0.2">
      <c r="A386" s="43" t="s">
        <v>125</v>
      </c>
      <c r="B386" s="35"/>
      <c r="C386" s="43">
        <v>49919.426599999999</v>
      </c>
      <c r="D386" s="43">
        <v>4.0000000000000001E-3</v>
      </c>
      <c r="E386" s="1">
        <f t="shared" si="193"/>
        <v>23156.777686355912</v>
      </c>
      <c r="F386" s="45">
        <f t="shared" ref="F386:F417" si="221">ROUND(2*E386,0)/2-0.5</f>
        <v>23156.5</v>
      </c>
      <c r="G386" s="2">
        <f t="shared" ref="G386:G442" si="222">+C386-(C$7+F386*C$8)+T386*K$9</f>
        <v>0.1135724199921242</v>
      </c>
      <c r="K386" s="1">
        <f>+G386</f>
        <v>0.1135724199921242</v>
      </c>
      <c r="M386" s="1">
        <f t="shared" si="194"/>
        <v>0.10332954309576182</v>
      </c>
      <c r="N386" s="37">
        <f t="shared" si="195"/>
        <v>34900.926599999999</v>
      </c>
      <c r="O386" s="1">
        <f t="shared" si="196"/>
        <v>1.0491652711403404E-4</v>
      </c>
      <c r="S386" s="15">
        <v>1</v>
      </c>
      <c r="T386" s="152"/>
      <c r="U386" s="15">
        <v>1.2342953293411304E-9</v>
      </c>
      <c r="V386" s="15">
        <v>1.8581831070864222E-17</v>
      </c>
      <c r="W386" s="15">
        <v>1.4184983874772465E-27</v>
      </c>
      <c r="X386" s="15">
        <v>2.9307867478347122E-9</v>
      </c>
      <c r="Y386" s="15">
        <v>1.3707869686016291E-6</v>
      </c>
      <c r="Z386" s="1">
        <v>6.0492892409312479E-2</v>
      </c>
      <c r="AA386" s="1">
        <v>0.60226551722879518</v>
      </c>
      <c r="AB386" s="1">
        <v>103131.98018046444</v>
      </c>
      <c r="AC386" s="1">
        <v>8.7981432022845446E-5</v>
      </c>
      <c r="AD386" s="1">
        <v>1.8500254454711875E-8</v>
      </c>
      <c r="AE386" s="1">
        <f t="shared" si="197"/>
        <v>23156.5</v>
      </c>
      <c r="AF386" s="1">
        <f t="shared" si="198"/>
        <v>0.11049919221100406</v>
      </c>
      <c r="AG386" s="1">
        <f t="shared" si="199"/>
        <v>0.10640277087688196</v>
      </c>
      <c r="AH386" s="1">
        <f t="shared" si="200"/>
        <v>1.0242876896362371E-2</v>
      </c>
      <c r="AI386" s="1">
        <f t="shared" si="201"/>
        <v>3.0732277811201386E-3</v>
      </c>
      <c r="AJ386" s="1">
        <f t="shared" si="202"/>
        <v>9.4447289946486107E-6</v>
      </c>
      <c r="AK386" s="1">
        <f t="shared" si="203"/>
        <v>1.0242876896362371E-2</v>
      </c>
      <c r="AL386" s="15">
        <f t="shared" si="212"/>
        <v>9.4447289946486107E-6</v>
      </c>
      <c r="AM386" s="1">
        <f t="shared" si="204"/>
        <v>7.1696491152422274E-3</v>
      </c>
      <c r="AN386" s="1">
        <f t="shared" si="205"/>
        <v>0.56673915142723963</v>
      </c>
      <c r="AO386" s="1">
        <f t="shared" si="206"/>
        <v>0.86847172406677375</v>
      </c>
      <c r="AP386" s="1">
        <f t="shared" si="207"/>
        <v>0.55995192650950121</v>
      </c>
      <c r="AQ386" s="1">
        <f t="shared" si="208"/>
        <v>2.2293227939911398</v>
      </c>
      <c r="AR386" s="1">
        <f t="shared" si="209"/>
        <v>2.0381371376630644</v>
      </c>
      <c r="AS386" s="1">
        <f t="shared" si="220"/>
        <v>7.6836887357206631</v>
      </c>
      <c r="AT386" s="1">
        <f t="shared" si="220"/>
        <v>7.6836784083437966</v>
      </c>
      <c r="AU386" s="1">
        <f t="shared" si="220"/>
        <v>7.6835923629041156</v>
      </c>
      <c r="AV386" s="1">
        <f t="shared" si="220"/>
        <v>7.6828771170131471</v>
      </c>
      <c r="AW386" s="1">
        <f t="shared" si="220"/>
        <v>7.6770424719983543</v>
      </c>
      <c r="AX386" s="1">
        <f t="shared" si="220"/>
        <v>7.6351235646819431</v>
      </c>
      <c r="AY386" s="1">
        <f t="shared" si="220"/>
        <v>7.4435241011306408</v>
      </c>
      <c r="AZ386" s="1">
        <f t="shared" si="211"/>
        <v>6.9859330759821709</v>
      </c>
    </row>
    <row r="387" spans="1:52" x14ac:dyDescent="0.2">
      <c r="A387" s="42" t="s">
        <v>129</v>
      </c>
      <c r="B387" s="35"/>
      <c r="C387" s="43">
        <v>49954.393900000003</v>
      </c>
      <c r="D387" s="41">
        <v>1E-4</v>
      </c>
      <c r="E387" s="1">
        <f t="shared" si="193"/>
        <v>23242.273285669871</v>
      </c>
      <c r="F387" s="45">
        <f t="shared" si="221"/>
        <v>23242</v>
      </c>
      <c r="G387" s="2">
        <f t="shared" si="222"/>
        <v>0.11177255999791669</v>
      </c>
      <c r="K387" s="1">
        <f>+G387</f>
        <v>0.11177255999791669</v>
      </c>
      <c r="M387" s="1">
        <f t="shared" si="194"/>
        <v>0.10406148356279218</v>
      </c>
      <c r="N387" s="37">
        <f t="shared" si="195"/>
        <v>34935.893900000003</v>
      </c>
      <c r="O387" s="1">
        <f t="shared" si="196"/>
        <v>5.9460699788332414E-5</v>
      </c>
      <c r="S387" s="15">
        <v>1</v>
      </c>
      <c r="T387" s="152"/>
      <c r="U387" s="15">
        <v>1.117126493340311E-9</v>
      </c>
      <c r="V387" s="15">
        <v>1.8190138926229297E-17</v>
      </c>
      <c r="W387" s="15">
        <v>1.0960289137051129E-27</v>
      </c>
      <c r="X387" s="15">
        <v>2.5257669004039163E-9</v>
      </c>
      <c r="Y387" s="15">
        <v>6.631684722589251E-7</v>
      </c>
      <c r="Z387" s="1">
        <v>5.8370296197778289E-2</v>
      </c>
      <c r="AA387" s="1">
        <v>0.56303420966642803</v>
      </c>
      <c r="AB387" s="1">
        <v>99264.206143592237</v>
      </c>
      <c r="AC387" s="1">
        <v>7.5822844844519599E-5</v>
      </c>
      <c r="AD387" s="1">
        <v>1.6805836608044711E-8</v>
      </c>
      <c r="AE387" s="1">
        <f t="shared" si="197"/>
        <v>23242</v>
      </c>
      <c r="AF387" s="1">
        <f t="shared" si="198"/>
        <v>0.11128038628510289</v>
      </c>
      <c r="AG387" s="1">
        <f t="shared" si="199"/>
        <v>0.10455365727560598</v>
      </c>
      <c r="AH387" s="1">
        <f t="shared" si="200"/>
        <v>7.7110764351245031E-3</v>
      </c>
      <c r="AI387" s="1">
        <f t="shared" si="201"/>
        <v>4.9217371281379263E-4</v>
      </c>
      <c r="AJ387" s="1">
        <f t="shared" si="202"/>
        <v>2.4223496358491365E-7</v>
      </c>
      <c r="AK387" s="1">
        <f t="shared" si="203"/>
        <v>7.7110764351245031E-3</v>
      </c>
      <c r="AL387" s="15">
        <f t="shared" si="212"/>
        <v>2.4223496358491365E-7</v>
      </c>
      <c r="AM387" s="1">
        <f t="shared" si="204"/>
        <v>7.2189027223107131E-3</v>
      </c>
      <c r="AN387" s="1">
        <f t="shared" si="205"/>
        <v>0.55861877122247106</v>
      </c>
      <c r="AO387" s="1">
        <f t="shared" si="206"/>
        <v>0.86114939713630534</v>
      </c>
      <c r="AP387" s="1">
        <f t="shared" si="207"/>
        <v>0.55357360286643809</v>
      </c>
      <c r="AQ387" s="1">
        <f t="shared" si="208"/>
        <v>2.2439075269793469</v>
      </c>
      <c r="AR387" s="1">
        <f t="shared" si="209"/>
        <v>2.0762897489660022</v>
      </c>
      <c r="AS387" s="1">
        <f t="shared" si="220"/>
        <v>7.701994503067823</v>
      </c>
      <c r="AT387" s="1">
        <f t="shared" si="220"/>
        <v>7.7019884870953677</v>
      </c>
      <c r="AU387" s="1">
        <f t="shared" si="220"/>
        <v>7.7019323766461198</v>
      </c>
      <c r="AV387" s="1">
        <f t="shared" si="220"/>
        <v>7.7014100255041527</v>
      </c>
      <c r="AW387" s="1">
        <f t="shared" si="220"/>
        <v>7.6966298254065642</v>
      </c>
      <c r="AX387" s="1">
        <f t="shared" si="220"/>
        <v>7.658190215392346</v>
      </c>
      <c r="AY387" s="1">
        <f t="shared" si="220"/>
        <v>7.4684552649543416</v>
      </c>
      <c r="AZ387" s="1">
        <f t="shared" si="211"/>
        <v>7.0021588580137104</v>
      </c>
    </row>
    <row r="388" spans="1:52" x14ac:dyDescent="0.2">
      <c r="A388" s="42" t="s">
        <v>129</v>
      </c>
      <c r="B388" s="35"/>
      <c r="C388" s="43">
        <v>49995.294199999997</v>
      </c>
      <c r="D388" s="41">
        <v>1E-4</v>
      </c>
      <c r="E388" s="1">
        <f t="shared" si="193"/>
        <v>23342.275163441951</v>
      </c>
      <c r="F388" s="45">
        <f t="shared" si="221"/>
        <v>23342</v>
      </c>
      <c r="G388" s="2">
        <f t="shared" si="222"/>
        <v>0.11254055999597767</v>
      </c>
      <c r="K388" s="1">
        <f>+G388</f>
        <v>0.11254055999597767</v>
      </c>
      <c r="M388" s="1">
        <f t="shared" si="194"/>
        <v>0.10492049319320092</v>
      </c>
      <c r="N388" s="37">
        <f t="shared" si="195"/>
        <v>34976.794199999997</v>
      </c>
      <c r="O388" s="1">
        <f t="shared" si="196"/>
        <v>5.8065418078780384E-5</v>
      </c>
      <c r="S388" s="15">
        <v>1</v>
      </c>
      <c r="T388" s="152"/>
      <c r="AE388" s="1">
        <f t="shared" si="197"/>
        <v>23342</v>
      </c>
      <c r="AF388" s="1">
        <f t="shared" si="198"/>
        <v>0.11219312130203603</v>
      </c>
      <c r="AG388" s="1">
        <f t="shared" si="199"/>
        <v>0.10526793188714256</v>
      </c>
      <c r="AH388" s="1">
        <f t="shared" si="200"/>
        <v>7.6200668027767565E-3</v>
      </c>
      <c r="AI388" s="1">
        <f t="shared" si="201"/>
        <v>3.4743869394164573E-4</v>
      </c>
      <c r="AJ388" s="1">
        <f t="shared" si="202"/>
        <v>1.2071364604787657E-7</v>
      </c>
      <c r="AK388" s="1">
        <f t="shared" si="203"/>
        <v>7.6200668027767565E-3</v>
      </c>
      <c r="AL388" s="15">
        <f t="shared" si="212"/>
        <v>1.2071364604787657E-7</v>
      </c>
      <c r="AM388" s="1">
        <f t="shared" si="204"/>
        <v>7.2726281088351117E-3</v>
      </c>
      <c r="AN388" s="1">
        <f t="shared" si="205"/>
        <v>0.54952369024050296</v>
      </c>
      <c r="AO388" s="1">
        <f t="shared" si="206"/>
        <v>0.85262407417024622</v>
      </c>
      <c r="AP388" s="1">
        <f t="shared" si="207"/>
        <v>0.54619796525907693</v>
      </c>
      <c r="AQ388" s="1">
        <f t="shared" si="208"/>
        <v>2.2604470955754312</v>
      </c>
      <c r="AR388" s="1">
        <f t="shared" si="209"/>
        <v>2.1209787505565556</v>
      </c>
      <c r="AS388" s="1">
        <f t="shared" si="220"/>
        <v>7.7230765564729191</v>
      </c>
      <c r="AT388" s="1">
        <f t="shared" si="220"/>
        <v>7.7230735889352262</v>
      </c>
      <c r="AU388" s="1">
        <f t="shared" si="220"/>
        <v>7.7230414829451366</v>
      </c>
      <c r="AV388" s="1">
        <f t="shared" si="220"/>
        <v>7.7226946251924335</v>
      </c>
      <c r="AW388" s="1">
        <f t="shared" si="220"/>
        <v>7.7190038333964797</v>
      </c>
      <c r="AX388" s="1">
        <f t="shared" si="220"/>
        <v>7.6846126120852025</v>
      </c>
      <c r="AY388" s="1">
        <f t="shared" si="220"/>
        <v>7.4974586020806262</v>
      </c>
      <c r="AZ388" s="1">
        <f t="shared" si="211"/>
        <v>7.0211363808576159</v>
      </c>
    </row>
    <row r="389" spans="1:52" x14ac:dyDescent="0.2">
      <c r="A389" s="42" t="s">
        <v>129</v>
      </c>
      <c r="B389" s="35"/>
      <c r="C389" s="43">
        <v>50013.290699999998</v>
      </c>
      <c r="D389" s="41">
        <v>2.9999999999999997E-4</v>
      </c>
      <c r="E389" s="1">
        <f t="shared" si="193"/>
        <v>23386.276889427474</v>
      </c>
      <c r="F389" s="45">
        <f t="shared" si="221"/>
        <v>23386</v>
      </c>
      <c r="G389" s="2">
        <f t="shared" si="222"/>
        <v>0.11324647999572335</v>
      </c>
      <c r="K389" s="1">
        <f>+G389</f>
        <v>0.11324647999572335</v>
      </c>
      <c r="M389" s="1">
        <f t="shared" si="194"/>
        <v>0.1052994612540713</v>
      </c>
      <c r="N389" s="37">
        <f t="shared" si="195"/>
        <v>34994.790699999998</v>
      </c>
      <c r="O389" s="1">
        <f t="shared" si="196"/>
        <v>6.315510688016886E-5</v>
      </c>
      <c r="S389" s="15">
        <v>1</v>
      </c>
      <c r="T389" s="152"/>
      <c r="AE389" s="1">
        <f t="shared" si="197"/>
        <v>23386</v>
      </c>
      <c r="AF389" s="1">
        <f t="shared" si="198"/>
        <v>0.11259444586399858</v>
      </c>
      <c r="AG389" s="1">
        <f t="shared" si="199"/>
        <v>0.10595149538579607</v>
      </c>
      <c r="AH389" s="1">
        <f t="shared" si="200"/>
        <v>7.9470187416520455E-3</v>
      </c>
      <c r="AI389" s="1">
        <f t="shared" si="201"/>
        <v>6.5203413172476576E-4</v>
      </c>
      <c r="AJ389" s="1">
        <f t="shared" si="202"/>
        <v>4.2514850893406919E-7</v>
      </c>
      <c r="AK389" s="1">
        <f t="shared" si="203"/>
        <v>7.9470187416520455E-3</v>
      </c>
      <c r="AL389" s="15">
        <f t="shared" si="212"/>
        <v>4.2514850893406919E-7</v>
      </c>
      <c r="AM389" s="1">
        <f t="shared" si="204"/>
        <v>7.2949846099272736E-3</v>
      </c>
      <c r="AN389" s="1">
        <f t="shared" si="205"/>
        <v>0.5456523789200417</v>
      </c>
      <c r="AO389" s="1">
        <f t="shared" si="206"/>
        <v>0.84888812083415732</v>
      </c>
      <c r="AP389" s="1">
        <f t="shared" si="207"/>
        <v>0.54298191694261133</v>
      </c>
      <c r="AQ389" s="1">
        <f t="shared" si="208"/>
        <v>2.2675557377407163</v>
      </c>
      <c r="AR389" s="1">
        <f t="shared" si="209"/>
        <v>2.1406709007494293</v>
      </c>
      <c r="AS389" s="1">
        <f t="shared" si="220"/>
        <v>7.7322445148938277</v>
      </c>
      <c r="AT389" s="1">
        <f t="shared" si="220"/>
        <v>7.7322424069652635</v>
      </c>
      <c r="AU389" s="1">
        <f t="shared" si="220"/>
        <v>7.73221789246191</v>
      </c>
      <c r="AV389" s="1">
        <f t="shared" si="220"/>
        <v>7.7319331568196699</v>
      </c>
      <c r="AW389" s="1">
        <f t="shared" si="220"/>
        <v>7.7286731120765237</v>
      </c>
      <c r="AX389" s="1">
        <f t="shared" si="220"/>
        <v>7.6960491046211761</v>
      </c>
      <c r="AY389" s="1">
        <f t="shared" si="220"/>
        <v>7.510165937668468</v>
      </c>
      <c r="AZ389" s="1">
        <f t="shared" si="211"/>
        <v>7.0294864909089334</v>
      </c>
    </row>
    <row r="390" spans="1:52" x14ac:dyDescent="0.2">
      <c r="A390" s="43" t="s">
        <v>137</v>
      </c>
      <c r="B390" s="35" t="s">
        <v>52</v>
      </c>
      <c r="C390" s="43">
        <v>52054.42856</v>
      </c>
      <c r="D390" s="43" t="s">
        <v>38</v>
      </c>
      <c r="E390" s="1">
        <f t="shared" si="193"/>
        <v>28376.891109658656</v>
      </c>
      <c r="F390" s="45">
        <f t="shared" si="221"/>
        <v>28376.5</v>
      </c>
      <c r="G390" s="2">
        <f t="shared" si="222"/>
        <v>0.15996201999951154</v>
      </c>
      <c r="K390" s="42">
        <f>G390</f>
        <v>0.15996201999951154</v>
      </c>
      <c r="M390" s="1">
        <f t="shared" si="194"/>
        <v>0.15226273646187574</v>
      </c>
      <c r="N390" s="37">
        <f t="shared" si="195"/>
        <v>37035.92856</v>
      </c>
      <c r="O390" s="1">
        <f t="shared" si="196"/>
        <v>5.9278966992909612E-5</v>
      </c>
      <c r="S390" s="15">
        <v>1</v>
      </c>
      <c r="T390" s="152"/>
      <c r="AE390" s="1">
        <f t="shared" si="197"/>
        <v>28376.5</v>
      </c>
      <c r="AF390" s="1">
        <f t="shared" si="198"/>
        <v>0.15907713822915157</v>
      </c>
      <c r="AG390" s="1">
        <f t="shared" si="199"/>
        <v>0.15314761823223572</v>
      </c>
      <c r="AH390" s="1">
        <f t="shared" si="200"/>
        <v>7.6992835376357982E-3</v>
      </c>
      <c r="AI390" s="1">
        <f t="shared" si="201"/>
        <v>8.8488177035997428E-4</v>
      </c>
      <c r="AJ390" s="1">
        <f t="shared" si="202"/>
        <v>7.830157475154023E-7</v>
      </c>
      <c r="AK390" s="1">
        <f t="shared" si="203"/>
        <v>7.6992835376357982E-3</v>
      </c>
      <c r="AL390" s="15">
        <f t="shared" si="212"/>
        <v>7.830157475154023E-7</v>
      </c>
      <c r="AM390" s="1">
        <f t="shared" si="204"/>
        <v>6.8144017672758257E-3</v>
      </c>
      <c r="AN390" s="1">
        <f t="shared" si="205"/>
        <v>0.3455778458963159</v>
      </c>
      <c r="AO390" s="1">
        <f t="shared" si="206"/>
        <v>0.50671274588929005</v>
      </c>
      <c r="AP390" s="1">
        <f t="shared" si="207"/>
        <v>0.27017173635668129</v>
      </c>
      <c r="AQ390" s="1">
        <f t="shared" si="208"/>
        <v>2.750066426747876</v>
      </c>
      <c r="AR390" s="1">
        <f t="shared" si="209"/>
        <v>5.0427929310016628</v>
      </c>
      <c r="AS390" s="1">
        <f t="shared" si="220"/>
        <v>8.5303875378139811</v>
      </c>
      <c r="AT390" s="1">
        <f t="shared" si="220"/>
        <v>8.5265167825312602</v>
      </c>
      <c r="AU390" s="1">
        <f t="shared" si="220"/>
        <v>8.5352450473348309</v>
      </c>
      <c r="AV390" s="1">
        <f t="shared" si="220"/>
        <v>8.5154261249244438</v>
      </c>
      <c r="AW390" s="1">
        <f t="shared" si="220"/>
        <v>8.5597508364357022</v>
      </c>
      <c r="AX390" s="1">
        <f t="shared" si="220"/>
        <v>8.4568395219767254</v>
      </c>
      <c r="AY390" s="1">
        <f t="shared" si="220"/>
        <v>8.6792454172314137</v>
      </c>
      <c r="AZ390" s="1">
        <f t="shared" si="211"/>
        <v>7.9765597684340213</v>
      </c>
    </row>
    <row r="391" spans="1:52" x14ac:dyDescent="0.2">
      <c r="A391" s="41" t="s">
        <v>140</v>
      </c>
      <c r="B391" s="48" t="s">
        <v>54</v>
      </c>
      <c r="C391" s="44">
        <v>52143.386500000001</v>
      </c>
      <c r="D391" s="44">
        <v>1.1999999999999999E-3</v>
      </c>
      <c r="E391" s="1">
        <f t="shared" si="193"/>
        <v>28594.394674247123</v>
      </c>
      <c r="F391" s="45">
        <f t="shared" si="221"/>
        <v>28594</v>
      </c>
      <c r="G391" s="2">
        <f t="shared" si="222"/>
        <v>0.1614199199975701</v>
      </c>
      <c r="K391" s="1">
        <f>+G391</f>
        <v>0.1614199199975701</v>
      </c>
      <c r="M391" s="1">
        <f t="shared" si="194"/>
        <v>0.15448898980367884</v>
      </c>
      <c r="N391" s="37">
        <f t="shared" si="195"/>
        <v>37124.886500000001</v>
      </c>
      <c r="O391" s="1">
        <f t="shared" si="196"/>
        <v>4.8037793352593623E-5</v>
      </c>
      <c r="S391" s="15">
        <v>1</v>
      </c>
      <c r="T391" s="152"/>
      <c r="AE391" s="1">
        <f t="shared" si="197"/>
        <v>28594</v>
      </c>
      <c r="AF391" s="1">
        <f t="shared" si="198"/>
        <v>0.16119843903136705</v>
      </c>
      <c r="AG391" s="1">
        <f t="shared" si="199"/>
        <v>0.1547104707698819</v>
      </c>
      <c r="AH391" s="1">
        <f t="shared" si="200"/>
        <v>6.930930193891266E-3</v>
      </c>
      <c r="AI391" s="1">
        <f t="shared" si="201"/>
        <v>2.2148096620305813E-4</v>
      </c>
      <c r="AJ391" s="1">
        <f t="shared" si="202"/>
        <v>4.9053818390240174E-8</v>
      </c>
      <c r="AK391" s="1">
        <f t="shared" si="203"/>
        <v>6.930930193891266E-3</v>
      </c>
      <c r="AL391" s="15">
        <f t="shared" si="212"/>
        <v>4.9053818390240174E-8</v>
      </c>
      <c r="AM391" s="1">
        <f t="shared" si="204"/>
        <v>6.7094492276882122E-3</v>
      </c>
      <c r="AN391" s="1">
        <f t="shared" si="205"/>
        <v>0.34185366861197253</v>
      </c>
      <c r="AO391" s="1">
        <f t="shared" si="206"/>
        <v>0.49457379583911604</v>
      </c>
      <c r="AP391" s="1">
        <f t="shared" si="207"/>
        <v>0.26096844519629381</v>
      </c>
      <c r="AQ391" s="1">
        <f t="shared" si="208"/>
        <v>2.7640895279341446</v>
      </c>
      <c r="AR391" s="1">
        <f t="shared" si="209"/>
        <v>5.2349022446475555</v>
      </c>
      <c r="AS391" s="1">
        <f t="shared" ref="AS391:AY400" si="223">$AZ391+$AG$7*SIN(AT391)</f>
        <v>8.559201240821686</v>
      </c>
      <c r="AT391" s="1">
        <f t="shared" si="223"/>
        <v>8.5542914933633796</v>
      </c>
      <c r="AU391" s="1">
        <f t="shared" si="223"/>
        <v>8.5649844242723905</v>
      </c>
      <c r="AV391" s="1">
        <f t="shared" si="223"/>
        <v>8.541519531876455</v>
      </c>
      <c r="AW391" s="1">
        <f t="shared" si="223"/>
        <v>8.5922006292884294</v>
      </c>
      <c r="AX391" s="1">
        <f t="shared" si="223"/>
        <v>8.4784877800622809</v>
      </c>
      <c r="AY391" s="1">
        <f t="shared" si="223"/>
        <v>8.7163508535432221</v>
      </c>
      <c r="AZ391" s="1">
        <f t="shared" si="211"/>
        <v>8.0178358806195149</v>
      </c>
    </row>
    <row r="392" spans="1:52" x14ac:dyDescent="0.2">
      <c r="A392" s="41" t="s">
        <v>140</v>
      </c>
      <c r="B392" s="48" t="s">
        <v>54</v>
      </c>
      <c r="C392" s="44">
        <v>52150.334499999997</v>
      </c>
      <c r="D392" s="44">
        <v>2.0999999999999999E-3</v>
      </c>
      <c r="E392" s="1">
        <f t="shared" si="193"/>
        <v>28611.382643693807</v>
      </c>
      <c r="F392" s="45">
        <f t="shared" si="221"/>
        <v>28611</v>
      </c>
      <c r="G392" s="2">
        <f t="shared" si="222"/>
        <v>0.15649947999190772</v>
      </c>
      <c r="K392" s="1">
        <f>+G392</f>
        <v>0.15649947999190772</v>
      </c>
      <c r="M392" s="1">
        <f t="shared" si="194"/>
        <v>0.15466362740012635</v>
      </c>
      <c r="N392" s="37">
        <f t="shared" si="195"/>
        <v>37131.834499999997</v>
      </c>
      <c r="O392" s="1">
        <f t="shared" si="196"/>
        <v>3.3703547387503838E-6</v>
      </c>
      <c r="S392" s="15">
        <v>1</v>
      </c>
      <c r="T392" s="152"/>
      <c r="AE392" s="1">
        <f t="shared" si="197"/>
        <v>28611</v>
      </c>
      <c r="AF392" s="1">
        <f t="shared" si="198"/>
        <v>0.16136467564797888</v>
      </c>
      <c r="AG392" s="1">
        <f t="shared" si="199"/>
        <v>0.14979843174405519</v>
      </c>
      <c r="AH392" s="1">
        <f t="shared" si="200"/>
        <v>1.8358525917813728E-3</v>
      </c>
      <c r="AI392" s="1">
        <f t="shared" si="201"/>
        <v>-4.8651956560711584E-3</v>
      </c>
      <c r="AJ392" s="1">
        <f t="shared" si="202"/>
        <v>2.3670128771853669E-5</v>
      </c>
      <c r="AK392" s="1">
        <f t="shared" si="203"/>
        <v>1.8358525917813728E-3</v>
      </c>
      <c r="AL392" s="15">
        <f t="shared" si="212"/>
        <v>2.3670128771853669E-5</v>
      </c>
      <c r="AM392" s="1">
        <f t="shared" si="204"/>
        <v>6.7010482478525217E-3</v>
      </c>
      <c r="AN392" s="1">
        <f t="shared" si="205"/>
        <v>0.34157095482149191</v>
      </c>
      <c r="AO392" s="1">
        <f t="shared" si="206"/>
        <v>0.49363065823275781</v>
      </c>
      <c r="AP392" s="1">
        <f t="shared" si="207"/>
        <v>0.26025432825028733</v>
      </c>
      <c r="AQ392" s="1">
        <f t="shared" si="208"/>
        <v>2.7651743376437672</v>
      </c>
      <c r="AR392" s="1">
        <f t="shared" si="209"/>
        <v>5.2503526935261755</v>
      </c>
      <c r="AS392" s="1">
        <f t="shared" si="223"/>
        <v>8.5614432100919728</v>
      </c>
      <c r="AT392" s="1">
        <f t="shared" si="223"/>
        <v>8.556445806717214</v>
      </c>
      <c r="AU392" s="1">
        <f t="shared" si="223"/>
        <v>8.5673011890369004</v>
      </c>
      <c r="AV392" s="1">
        <f t="shared" si="223"/>
        <v>8.5435410182477867</v>
      </c>
      <c r="AW392" s="1">
        <f t="shared" si="223"/>
        <v>8.5947255381618604</v>
      </c>
      <c r="AX392" s="1">
        <f t="shared" si="223"/>
        <v>8.4801798305745244</v>
      </c>
      <c r="AY392" s="1">
        <f t="shared" si="223"/>
        <v>8.7192008063093862</v>
      </c>
      <c r="AZ392" s="1">
        <f t="shared" si="211"/>
        <v>8.0210620595029791</v>
      </c>
    </row>
    <row r="393" spans="1:52" x14ac:dyDescent="0.2">
      <c r="A393" s="43" t="s">
        <v>137</v>
      </c>
      <c r="B393" s="35" t="s">
        <v>54</v>
      </c>
      <c r="C393" s="43">
        <v>52437.470699999998</v>
      </c>
      <c r="D393" s="43" t="s">
        <v>38</v>
      </c>
      <c r="E393" s="1">
        <f t="shared" si="193"/>
        <v>29313.43517573745</v>
      </c>
      <c r="F393" s="45">
        <f t="shared" si="221"/>
        <v>29313</v>
      </c>
      <c r="G393" s="2">
        <f t="shared" si="222"/>
        <v>0.17798483999649761</v>
      </c>
      <c r="K393" s="42">
        <f>G393</f>
        <v>0.17798483999649761</v>
      </c>
      <c r="M393" s="1">
        <f t="shared" si="194"/>
        <v>0.1619550993718914</v>
      </c>
      <c r="N393" s="37">
        <f t="shared" si="195"/>
        <v>37418.970699999998</v>
      </c>
      <c r="O393" s="1">
        <f t="shared" si="196"/>
        <v>2.5695258449215082E-4</v>
      </c>
      <c r="S393" s="15">
        <v>1</v>
      </c>
      <c r="T393" s="152"/>
      <c r="AE393" s="1">
        <f t="shared" si="197"/>
        <v>29313</v>
      </c>
      <c r="AF393" s="1">
        <f t="shared" si="198"/>
        <v>0.16828535954351009</v>
      </c>
      <c r="AG393" s="1">
        <f t="shared" si="199"/>
        <v>0.17165457982487892</v>
      </c>
      <c r="AH393" s="1">
        <f t="shared" si="200"/>
        <v>1.6029740624606215E-2</v>
      </c>
      <c r="AI393" s="1">
        <f t="shared" si="201"/>
        <v>9.6994804529875189E-3</v>
      </c>
      <c r="AJ393" s="1">
        <f t="shared" si="202"/>
        <v>9.4079921057886961E-5</v>
      </c>
      <c r="AK393" s="1">
        <f t="shared" si="203"/>
        <v>1.6029740624606215E-2</v>
      </c>
      <c r="AL393" s="15">
        <f t="shared" si="212"/>
        <v>9.4079921057886961E-5</v>
      </c>
      <c r="AM393" s="1">
        <f t="shared" si="204"/>
        <v>6.3302601716186974E-3</v>
      </c>
      <c r="AN393" s="1">
        <f t="shared" si="205"/>
        <v>0.33087387961909243</v>
      </c>
      <c r="AO393" s="1">
        <f t="shared" si="206"/>
        <v>0.45533551987131821</v>
      </c>
      <c r="AP393" s="1">
        <f t="shared" si="207"/>
        <v>0.23136844627495218</v>
      </c>
      <c r="AQ393" s="1">
        <f t="shared" si="208"/>
        <v>2.8086848830878521</v>
      </c>
      <c r="AR393" s="1">
        <f t="shared" si="209"/>
        <v>5.9520825363394767</v>
      </c>
      <c r="AS393" s="1">
        <f t="shared" si="223"/>
        <v>8.6528706255712589</v>
      </c>
      <c r="AT393" s="1">
        <f t="shared" si="223"/>
        <v>8.6434539811964122</v>
      </c>
      <c r="AU393" s="1">
        <f t="shared" si="223"/>
        <v>8.6620175621136415</v>
      </c>
      <c r="AV393" s="1">
        <f t="shared" si="223"/>
        <v>8.6250888229088645</v>
      </c>
      <c r="AW393" s="1">
        <f t="shared" si="223"/>
        <v>8.6973108004517155</v>
      </c>
      <c r="AX393" s="1">
        <f t="shared" si="223"/>
        <v>8.550642846409108</v>
      </c>
      <c r="AY393" s="1">
        <f t="shared" si="223"/>
        <v>8.8305972122830934</v>
      </c>
      <c r="AZ393" s="1">
        <f t="shared" si="211"/>
        <v>8.154284269867194</v>
      </c>
    </row>
    <row r="394" spans="1:52" x14ac:dyDescent="0.2">
      <c r="A394" s="43" t="s">
        <v>137</v>
      </c>
      <c r="B394" s="35" t="s">
        <v>54</v>
      </c>
      <c r="C394" s="43">
        <v>52444.410400000001</v>
      </c>
      <c r="D394" s="43">
        <v>3.0999999999999999E-3</v>
      </c>
      <c r="E394" s="1">
        <f t="shared" si="193"/>
        <v>29330.402851553405</v>
      </c>
      <c r="F394" s="45">
        <f t="shared" si="221"/>
        <v>29330</v>
      </c>
      <c r="G394" s="2">
        <f t="shared" si="222"/>
        <v>0.16476439999678405</v>
      </c>
      <c r="K394" s="1">
        <f>+G394</f>
        <v>0.16476439999678405</v>
      </c>
      <c r="M394" s="1">
        <f t="shared" si="194"/>
        <v>0.16213360999060061</v>
      </c>
      <c r="N394" s="37">
        <f t="shared" si="195"/>
        <v>37425.910400000001</v>
      </c>
      <c r="O394" s="1">
        <f t="shared" si="196"/>
        <v>6.9210560566346466E-6</v>
      </c>
      <c r="S394" s="15">
        <v>1</v>
      </c>
      <c r="T394" s="152"/>
      <c r="U394" s="15">
        <v>6.5326523616520805E-11</v>
      </c>
      <c r="V394" s="15">
        <v>1.2967952937279399E-17</v>
      </c>
      <c r="W394" s="15">
        <v>1.6794433977034299E-26</v>
      </c>
      <c r="X394" s="15">
        <v>1.0968228929467889E-10</v>
      </c>
      <c r="Y394" s="15">
        <v>2.6442864725441007E-5</v>
      </c>
      <c r="Z394" s="1">
        <v>1.9820322397316652E-4</v>
      </c>
      <c r="AA394" s="1">
        <v>7.7183584123980728E-2</v>
      </c>
      <c r="AB394" s="1">
        <v>14.014787736369062</v>
      </c>
      <c r="AC394" s="1">
        <v>3.2926329037144004E-6</v>
      </c>
      <c r="AD394" s="1">
        <v>1.0400633265187297E-10</v>
      </c>
      <c r="AE394" s="1">
        <f t="shared" si="197"/>
        <v>29330</v>
      </c>
      <c r="AF394" s="1">
        <f t="shared" si="198"/>
        <v>0.16845433461441264</v>
      </c>
      <c r="AG394" s="1">
        <f t="shared" si="199"/>
        <v>0.15844367537297202</v>
      </c>
      <c r="AH394" s="1">
        <f t="shared" si="200"/>
        <v>2.6307900061834366E-3</v>
      </c>
      <c r="AI394" s="1">
        <f t="shared" si="201"/>
        <v>-3.689934617628593E-3</v>
      </c>
      <c r="AJ394" s="1">
        <f t="shared" si="202"/>
        <v>1.3615617482373871E-5</v>
      </c>
      <c r="AK394" s="1">
        <f t="shared" si="203"/>
        <v>2.6307900061834366E-3</v>
      </c>
      <c r="AL394" s="15">
        <f t="shared" si="212"/>
        <v>1.3615617482373871E-5</v>
      </c>
      <c r="AM394" s="1">
        <f t="shared" si="204"/>
        <v>6.32072462381204E-3</v>
      </c>
      <c r="AN394" s="1">
        <f t="shared" si="205"/>
        <v>0.33063711427609288</v>
      </c>
      <c r="AO394" s="1">
        <f t="shared" si="206"/>
        <v>0.45442284105400887</v>
      </c>
      <c r="AP394" s="1">
        <f t="shared" si="207"/>
        <v>0.23068257438101789</v>
      </c>
      <c r="AQ394" s="1">
        <f t="shared" si="208"/>
        <v>2.8097097280148926</v>
      </c>
      <c r="AR394" s="1">
        <f t="shared" si="209"/>
        <v>5.9708058034810945</v>
      </c>
      <c r="AS394" s="1">
        <f t="shared" si="223"/>
        <v>8.6550588294933331</v>
      </c>
      <c r="AT394" s="1">
        <f t="shared" si="223"/>
        <v>8.6455168133371068</v>
      </c>
      <c r="AU394" s="1">
        <f t="shared" si="223"/>
        <v>8.6642879989616421</v>
      </c>
      <c r="AV394" s="1">
        <f t="shared" si="223"/>
        <v>8.6270238534956203</v>
      </c>
      <c r="AW394" s="1">
        <f t="shared" si="223"/>
        <v>8.699749921700171</v>
      </c>
      <c r="AX394" s="1">
        <f t="shared" si="223"/>
        <v>8.5523735411697537</v>
      </c>
      <c r="AY394" s="1">
        <f t="shared" si="223"/>
        <v>8.8331442063706405</v>
      </c>
      <c r="AZ394" s="1">
        <f t="shared" si="211"/>
        <v>8.1575104487506565</v>
      </c>
    </row>
    <row r="395" spans="1:52" x14ac:dyDescent="0.2">
      <c r="A395" s="43" t="s">
        <v>137</v>
      </c>
      <c r="B395" s="35" t="s">
        <v>52</v>
      </c>
      <c r="C395" s="43">
        <v>52454.430659999998</v>
      </c>
      <c r="D395" s="43">
        <v>3.8999999999999998E-3</v>
      </c>
      <c r="E395" s="1">
        <f t="shared" si="193"/>
        <v>29354.902545095127</v>
      </c>
      <c r="F395" s="45">
        <f t="shared" si="221"/>
        <v>29354.5</v>
      </c>
      <c r="G395" s="2">
        <f t="shared" si="222"/>
        <v>0.16463905999262352</v>
      </c>
      <c r="K395" s="1">
        <f>+G395</f>
        <v>0.16463905999262352</v>
      </c>
      <c r="M395" s="1">
        <f t="shared" si="194"/>
        <v>0.16239103637950386</v>
      </c>
      <c r="N395" s="37">
        <f t="shared" si="195"/>
        <v>37435.930659999998</v>
      </c>
      <c r="O395" s="1">
        <f t="shared" si="196"/>
        <v>5.0536101651435438E-6</v>
      </c>
      <c r="S395" s="15">
        <v>1</v>
      </c>
      <c r="T395" s="152"/>
      <c r="AE395" s="1">
        <f t="shared" si="197"/>
        <v>29354.5</v>
      </c>
      <c r="AF395" s="1">
        <f t="shared" si="198"/>
        <v>0.1686979741629549</v>
      </c>
      <c r="AG395" s="1">
        <f t="shared" si="199"/>
        <v>0.15833212220917248</v>
      </c>
      <c r="AH395" s="1">
        <f t="shared" si="200"/>
        <v>2.248023613119654E-3</v>
      </c>
      <c r="AI395" s="1">
        <f t="shared" si="201"/>
        <v>-4.0589141703313847E-3</v>
      </c>
      <c r="AJ395" s="1">
        <f t="shared" si="202"/>
        <v>1.6474784242116914E-5</v>
      </c>
      <c r="AK395" s="1">
        <f t="shared" si="203"/>
        <v>2.248023613119654E-3</v>
      </c>
      <c r="AL395" s="15">
        <f t="shared" si="212"/>
        <v>1.6474784242116914E-5</v>
      </c>
      <c r="AM395" s="1">
        <f t="shared" si="204"/>
        <v>6.3069377834510275E-3</v>
      </c>
      <c r="AN395" s="1">
        <f t="shared" si="205"/>
        <v>0.33029764157397323</v>
      </c>
      <c r="AO395" s="1">
        <f t="shared" si="206"/>
        <v>0.45310865438196934</v>
      </c>
      <c r="AP395" s="1">
        <f t="shared" si="207"/>
        <v>0.22969517632355224</v>
      </c>
      <c r="AQ395" s="1">
        <f t="shared" si="208"/>
        <v>2.8111844849512271</v>
      </c>
      <c r="AR395" s="1">
        <f t="shared" si="209"/>
        <v>5.9979506258225008</v>
      </c>
      <c r="AS395" s="1">
        <f t="shared" si="223"/>
        <v>8.6582104118618126</v>
      </c>
      <c r="AT395" s="1">
        <f t="shared" si="223"/>
        <v>8.6484863185147187</v>
      </c>
      <c r="AU395" s="1">
        <f t="shared" si="223"/>
        <v>8.6675581096567385</v>
      </c>
      <c r="AV395" s="1">
        <f t="shared" si="223"/>
        <v>8.6298098562097199</v>
      </c>
      <c r="AW395" s="1">
        <f t="shared" si="223"/>
        <v>8.7032609988549741</v>
      </c>
      <c r="AX395" s="1">
        <f t="shared" si="223"/>
        <v>8.5548705604703166</v>
      </c>
      <c r="AY395" s="1">
        <f t="shared" si="223"/>
        <v>8.8368025060372837</v>
      </c>
      <c r="AZ395" s="1">
        <f t="shared" si="211"/>
        <v>8.1621599418474133</v>
      </c>
    </row>
    <row r="396" spans="1:52" x14ac:dyDescent="0.2">
      <c r="A396" s="43" t="s">
        <v>137</v>
      </c>
      <c r="B396" s="35" t="s">
        <v>52</v>
      </c>
      <c r="C396" s="43">
        <v>52490.439279999999</v>
      </c>
      <c r="D396" s="43" t="s">
        <v>38</v>
      </c>
      <c r="E396" s="1">
        <f t="shared" si="193"/>
        <v>29442.944188212216</v>
      </c>
      <c r="F396" s="45">
        <f t="shared" si="221"/>
        <v>29442.5</v>
      </c>
      <c r="G396" s="2">
        <f t="shared" si="222"/>
        <v>0.18167089999769814</v>
      </c>
      <c r="K396" s="1">
        <v>0.18167089999769814</v>
      </c>
      <c r="M396" s="1">
        <f t="shared" si="194"/>
        <v>0.16331723841385021</v>
      </c>
      <c r="N396" s="37">
        <f t="shared" si="195"/>
        <v>37471.939279999999</v>
      </c>
      <c r="O396" s="1">
        <f t="shared" si="196"/>
        <v>3.3685689353441553E-4</v>
      </c>
      <c r="S396" s="15">
        <v>1</v>
      </c>
      <c r="T396" s="152"/>
      <c r="AE396" s="1">
        <f t="shared" si="197"/>
        <v>29442.5</v>
      </c>
      <c r="AF396" s="1">
        <f t="shared" si="198"/>
        <v>0.16957422666423141</v>
      </c>
      <c r="AG396" s="1">
        <f t="shared" si="199"/>
        <v>0.17541391174731694</v>
      </c>
      <c r="AH396" s="1">
        <f t="shared" si="200"/>
        <v>1.8353661583847936E-2</v>
      </c>
      <c r="AI396" s="1">
        <f t="shared" si="201"/>
        <v>1.2096673333466729E-2</v>
      </c>
      <c r="AJ396" s="1">
        <f t="shared" si="202"/>
        <v>1.4632950573660505E-4</v>
      </c>
      <c r="AK396" s="1">
        <f t="shared" si="203"/>
        <v>1.8353661583847936E-2</v>
      </c>
      <c r="AL396" s="15">
        <f t="shared" si="212"/>
        <v>1.4632950573660505E-4</v>
      </c>
      <c r="AM396" s="1">
        <f t="shared" si="204"/>
        <v>6.2569882503812008E-3</v>
      </c>
      <c r="AN396" s="1">
        <f t="shared" si="205"/>
        <v>0.32909517050615222</v>
      </c>
      <c r="AO396" s="1">
        <f t="shared" si="206"/>
        <v>0.44839934454389518</v>
      </c>
      <c r="AP396" s="1">
        <f t="shared" si="207"/>
        <v>0.22615886599804416</v>
      </c>
      <c r="AQ396" s="1">
        <f t="shared" si="208"/>
        <v>2.8164601572813108</v>
      </c>
      <c r="AR396" s="1">
        <f t="shared" si="209"/>
        <v>6.0970539074864583</v>
      </c>
      <c r="AS396" s="1">
        <f t="shared" si="223"/>
        <v>8.6695110441022258</v>
      </c>
      <c r="AT396" s="1">
        <f t="shared" si="223"/>
        <v>8.6591196955701744</v>
      </c>
      <c r="AU396" s="1">
        <f t="shared" si="223"/>
        <v>8.6792842871680893</v>
      </c>
      <c r="AV396" s="1">
        <f t="shared" si="223"/>
        <v>8.6397912722848318</v>
      </c>
      <c r="AW396" s="1">
        <f t="shared" si="223"/>
        <v>8.7158314148283118</v>
      </c>
      <c r="AX396" s="1">
        <f t="shared" si="223"/>
        <v>8.5638676808162462</v>
      </c>
      <c r="AY396" s="1">
        <f t="shared" si="223"/>
        <v>8.8498224069968021</v>
      </c>
      <c r="AZ396" s="1">
        <f t="shared" si="211"/>
        <v>8.1788601619500518</v>
      </c>
    </row>
    <row r="397" spans="1:52" x14ac:dyDescent="0.2">
      <c r="A397" s="43" t="s">
        <v>137</v>
      </c>
      <c r="B397" s="35" t="s">
        <v>52</v>
      </c>
      <c r="C397" s="43">
        <v>52490.439969999999</v>
      </c>
      <c r="D397" s="43" t="s">
        <v>38</v>
      </c>
      <c r="E397" s="1">
        <f t="shared" si="193"/>
        <v>29442.945875273086</v>
      </c>
      <c r="F397" s="45">
        <f t="shared" si="221"/>
        <v>29442.5</v>
      </c>
      <c r="G397" s="2">
        <f t="shared" si="222"/>
        <v>0.18236089999845717</v>
      </c>
      <c r="K397" s="1">
        <v>0.18236089999845717</v>
      </c>
      <c r="M397" s="1">
        <f t="shared" si="194"/>
        <v>0.16331723841385021</v>
      </c>
      <c r="N397" s="37">
        <f t="shared" si="195"/>
        <v>37471.939969999999</v>
      </c>
      <c r="O397" s="1">
        <f t="shared" si="196"/>
        <v>3.6266104654903499E-4</v>
      </c>
      <c r="S397" s="15">
        <v>1</v>
      </c>
      <c r="T397" s="152"/>
      <c r="AE397" s="1">
        <f t="shared" si="197"/>
        <v>29442.5</v>
      </c>
      <c r="AF397" s="1">
        <f t="shared" si="198"/>
        <v>0.16957422666423141</v>
      </c>
      <c r="AG397" s="1">
        <f t="shared" si="199"/>
        <v>0.17610391174807596</v>
      </c>
      <c r="AH397" s="1">
        <f t="shared" si="200"/>
        <v>1.9043661584606963E-2</v>
      </c>
      <c r="AI397" s="1">
        <f t="shared" si="201"/>
        <v>1.2786673334225757E-2</v>
      </c>
      <c r="AJ397" s="1">
        <f t="shared" si="202"/>
        <v>1.6349901495620002E-4</v>
      </c>
      <c r="AK397" s="1">
        <f t="shared" si="203"/>
        <v>1.9043661584606963E-2</v>
      </c>
      <c r="AL397" s="15">
        <f t="shared" si="212"/>
        <v>1.6349901495620002E-4</v>
      </c>
      <c r="AM397" s="1">
        <f t="shared" si="204"/>
        <v>6.2569882503812008E-3</v>
      </c>
      <c r="AN397" s="1">
        <f t="shared" si="205"/>
        <v>0.32909517050615222</v>
      </c>
      <c r="AO397" s="1">
        <f t="shared" si="206"/>
        <v>0.44839934454389518</v>
      </c>
      <c r="AP397" s="1">
        <f t="shared" si="207"/>
        <v>0.22615886599804416</v>
      </c>
      <c r="AQ397" s="1">
        <f t="shared" si="208"/>
        <v>2.8164601572813108</v>
      </c>
      <c r="AR397" s="1">
        <f t="shared" si="209"/>
        <v>6.0970539074864583</v>
      </c>
      <c r="AS397" s="1">
        <f t="shared" si="223"/>
        <v>8.6695110441022258</v>
      </c>
      <c r="AT397" s="1">
        <f t="shared" si="223"/>
        <v>8.6591196955701744</v>
      </c>
      <c r="AU397" s="1">
        <f t="shared" si="223"/>
        <v>8.6792842871680893</v>
      </c>
      <c r="AV397" s="1">
        <f t="shared" si="223"/>
        <v>8.6397912722848318</v>
      </c>
      <c r="AW397" s="1">
        <f t="shared" si="223"/>
        <v>8.7158314148283118</v>
      </c>
      <c r="AX397" s="1">
        <f t="shared" si="223"/>
        <v>8.5638676808162462</v>
      </c>
      <c r="AY397" s="1">
        <f t="shared" si="223"/>
        <v>8.8498224069968021</v>
      </c>
      <c r="AZ397" s="1">
        <f t="shared" si="211"/>
        <v>8.1788601619500518</v>
      </c>
    </row>
    <row r="398" spans="1:52" x14ac:dyDescent="0.2">
      <c r="A398" s="43" t="s">
        <v>137</v>
      </c>
      <c r="B398" s="35" t="s">
        <v>52</v>
      </c>
      <c r="C398" s="43">
        <v>52492.483619999999</v>
      </c>
      <c r="D398" s="43" t="s">
        <v>38</v>
      </c>
      <c r="E398" s="1">
        <f t="shared" si="193"/>
        <v>29447.942631715188</v>
      </c>
      <c r="F398" s="45">
        <f t="shared" si="221"/>
        <v>29447.5</v>
      </c>
      <c r="G398" s="2">
        <f t="shared" si="222"/>
        <v>0.18103429999609943</v>
      </c>
      <c r="K398" s="1">
        <v>0.18103429999609943</v>
      </c>
      <c r="M398" s="1">
        <f t="shared" si="194"/>
        <v>0.16336993720019613</v>
      </c>
      <c r="N398" s="37">
        <f t="shared" si="195"/>
        <v>37473.983619999999</v>
      </c>
      <c r="O398" s="1">
        <f t="shared" si="196"/>
        <v>3.1202971298529278E-4</v>
      </c>
      <c r="S398" s="15">
        <v>1</v>
      </c>
      <c r="T398" s="152"/>
      <c r="AE398" s="1">
        <f t="shared" si="197"/>
        <v>29447.5</v>
      </c>
      <c r="AF398" s="1">
        <f t="shared" si="198"/>
        <v>0.1696240673741998</v>
      </c>
      <c r="AG398" s="1">
        <f t="shared" si="199"/>
        <v>0.17478016982209577</v>
      </c>
      <c r="AH398" s="1">
        <f t="shared" si="200"/>
        <v>1.7664362795903304E-2</v>
      </c>
      <c r="AI398" s="1">
        <f t="shared" si="201"/>
        <v>1.1410232621899635E-2</v>
      </c>
      <c r="AJ398" s="1">
        <f t="shared" si="202"/>
        <v>1.3019340848586261E-4</v>
      </c>
      <c r="AK398" s="1">
        <f t="shared" si="203"/>
        <v>1.7664362795903304E-2</v>
      </c>
      <c r="AL398" s="15">
        <f t="shared" si="212"/>
        <v>1.3019340848586261E-4</v>
      </c>
      <c r="AM398" s="1">
        <f t="shared" si="204"/>
        <v>6.2541301740036675E-3</v>
      </c>
      <c r="AN398" s="1">
        <f t="shared" si="205"/>
        <v>0.32902763346508734</v>
      </c>
      <c r="AO398" s="1">
        <f t="shared" si="206"/>
        <v>0.44813228383556103</v>
      </c>
      <c r="AP398" s="1">
        <f t="shared" si="207"/>
        <v>0.22595841709090858</v>
      </c>
      <c r="AQ398" s="1">
        <f t="shared" si="208"/>
        <v>2.8167589162232436</v>
      </c>
      <c r="AR398" s="1">
        <f t="shared" si="209"/>
        <v>6.1027615277210598</v>
      </c>
      <c r="AS398" s="1">
        <f t="shared" si="223"/>
        <v>8.6701522250197893</v>
      </c>
      <c r="AT398" s="1">
        <f t="shared" si="223"/>
        <v>8.6597223552054317</v>
      </c>
      <c r="AU398" s="1">
        <f t="shared" si="223"/>
        <v>8.6799496231219777</v>
      </c>
      <c r="AV398" s="1">
        <f t="shared" si="223"/>
        <v>8.6403572459504154</v>
      </c>
      <c r="AW398" s="1">
        <f t="shared" si="223"/>
        <v>8.716543700559086</v>
      </c>
      <c r="AX398" s="1">
        <f t="shared" si="223"/>
        <v>8.5643802545754237</v>
      </c>
      <c r="AY398" s="1">
        <f t="shared" si="223"/>
        <v>8.8505565460477094</v>
      </c>
      <c r="AZ398" s="1">
        <f t="shared" si="211"/>
        <v>8.1798090380922464</v>
      </c>
    </row>
    <row r="399" spans="1:52" x14ac:dyDescent="0.2">
      <c r="A399" s="39" t="s">
        <v>141</v>
      </c>
      <c r="B399" s="46" t="s">
        <v>52</v>
      </c>
      <c r="C399" s="47">
        <v>52771.408799999997</v>
      </c>
      <c r="D399" s="47">
        <v>2.0000000000000001E-4</v>
      </c>
      <c r="E399" s="1">
        <f t="shared" si="193"/>
        <v>30129.91909051672</v>
      </c>
      <c r="F399" s="45">
        <f t="shared" si="221"/>
        <v>30129.5</v>
      </c>
      <c r="G399" s="2">
        <f t="shared" si="222"/>
        <v>0.17140605999884428</v>
      </c>
      <c r="K399" s="1">
        <f t="shared" ref="K399:K411" si="224">+G399</f>
        <v>0.17140605999884428</v>
      </c>
      <c r="L399" s="1">
        <f t="shared" ref="L399:L442" ca="1" si="225">+C$11+C$12*$F399</f>
        <v>0.17991719395252162</v>
      </c>
      <c r="M399" s="1">
        <f t="shared" si="194"/>
        <v>0.17063228231360861</v>
      </c>
      <c r="N399" s="37">
        <f t="shared" si="195"/>
        <v>37752.908799999997</v>
      </c>
      <c r="O399" s="1">
        <f t="shared" si="196"/>
        <v>5.9873190616868248E-7</v>
      </c>
      <c r="S399" s="15">
        <v>1</v>
      </c>
      <c r="T399" s="152"/>
      <c r="AE399" s="1">
        <f t="shared" si="197"/>
        <v>30129.5</v>
      </c>
      <c r="AF399" s="1">
        <f t="shared" si="198"/>
        <v>0.17647732634693927</v>
      </c>
      <c r="AG399" s="1">
        <f t="shared" si="199"/>
        <v>0.16556101596551362</v>
      </c>
      <c r="AH399" s="1">
        <f t="shared" si="200"/>
        <v>7.7377768523567703E-4</v>
      </c>
      <c r="AI399" s="1">
        <f t="shared" si="201"/>
        <v>-5.0712663480949882E-3</v>
      </c>
      <c r="AJ399" s="1">
        <f t="shared" si="202"/>
        <v>2.5717742373320679E-5</v>
      </c>
      <c r="AK399" s="1">
        <f t="shared" si="203"/>
        <v>7.7377768523567703E-4</v>
      </c>
      <c r="AL399" s="15">
        <f t="shared" si="212"/>
        <v>2.5717742373320679E-5</v>
      </c>
      <c r="AM399" s="1">
        <f t="shared" si="204"/>
        <v>5.8450440333306757E-3</v>
      </c>
      <c r="AN399" s="1">
        <f t="shared" si="205"/>
        <v>0.3205663396621492</v>
      </c>
      <c r="AO399" s="1">
        <f t="shared" si="206"/>
        <v>0.41219830996583062</v>
      </c>
      <c r="AP399" s="1">
        <f t="shared" si="207"/>
        <v>0.19907542316318272</v>
      </c>
      <c r="AQ399" s="1">
        <f t="shared" si="208"/>
        <v>2.8565683409050049</v>
      </c>
      <c r="AR399" s="1">
        <f t="shared" si="209"/>
        <v>6.969376764065963</v>
      </c>
      <c r="AS399" s="1">
        <f t="shared" si="223"/>
        <v>8.7567395587178893</v>
      </c>
      <c r="AT399" s="1">
        <f t="shared" si="223"/>
        <v>8.7405572164939986</v>
      </c>
      <c r="AU399" s="1">
        <f t="shared" si="223"/>
        <v>8.7697103407602803</v>
      </c>
      <c r="AV399" s="1">
        <f t="shared" si="223"/>
        <v>8.716680583938679</v>
      </c>
      <c r="AW399" s="1">
        <f t="shared" si="223"/>
        <v>8.811576349664497</v>
      </c>
      <c r="AX399" s="1">
        <f t="shared" si="223"/>
        <v>8.6359573572980786</v>
      </c>
      <c r="AY399" s="1">
        <f t="shared" si="223"/>
        <v>8.9451236428182721</v>
      </c>
      <c r="AZ399" s="1">
        <f t="shared" si="211"/>
        <v>8.3092357438876796</v>
      </c>
    </row>
    <row r="400" spans="1:52" x14ac:dyDescent="0.2">
      <c r="A400" s="39" t="s">
        <v>141</v>
      </c>
      <c r="B400" s="46" t="s">
        <v>54</v>
      </c>
      <c r="C400" s="47">
        <v>52813.326699999998</v>
      </c>
      <c r="D400" s="47">
        <v>2.9999999999999997E-4</v>
      </c>
      <c r="E400" s="1">
        <f t="shared" si="193"/>
        <v>30232.409016318317</v>
      </c>
      <c r="F400" s="45">
        <f t="shared" si="221"/>
        <v>30232</v>
      </c>
      <c r="G400" s="2">
        <f t="shared" si="222"/>
        <v>0.16728575999877648</v>
      </c>
      <c r="K400" s="1">
        <f t="shared" si="224"/>
        <v>0.16728575999877648</v>
      </c>
      <c r="L400" s="1">
        <f t="shared" ca="1" si="225"/>
        <v>0.18093760515947824</v>
      </c>
      <c r="M400" s="1">
        <f t="shared" si="194"/>
        <v>0.17173650349466951</v>
      </c>
      <c r="N400" s="37">
        <f t="shared" si="195"/>
        <v>37794.826699999998</v>
      </c>
      <c r="O400" s="1">
        <f t="shared" si="196"/>
        <v>1.9809117666234093E-5</v>
      </c>
      <c r="S400" s="15">
        <v>1</v>
      </c>
      <c r="T400" s="152"/>
      <c r="AE400" s="1">
        <f t="shared" si="197"/>
        <v>30232</v>
      </c>
      <c r="AF400" s="1">
        <f t="shared" si="198"/>
        <v>0.17751693473124219</v>
      </c>
      <c r="AG400" s="1">
        <f t="shared" si="199"/>
        <v>0.1615053287622038</v>
      </c>
      <c r="AH400" s="1">
        <f t="shared" si="200"/>
        <v>-4.4507434958930281E-3</v>
      </c>
      <c r="AI400" s="1">
        <f t="shared" si="201"/>
        <v>-1.0231174732465709E-2</v>
      </c>
      <c r="AJ400" s="1">
        <f t="shared" si="202"/>
        <v>1.0467693640624477E-4</v>
      </c>
      <c r="AK400" s="1">
        <f t="shared" si="203"/>
        <v>-4.4507434958930281E-3</v>
      </c>
      <c r="AL400" s="15">
        <f t="shared" si="212"/>
        <v>1.0467693640624477E-4</v>
      </c>
      <c r="AM400" s="1">
        <f t="shared" si="204"/>
        <v>5.7804312365726781E-3</v>
      </c>
      <c r="AN400" s="1">
        <f t="shared" si="205"/>
        <v>0.31941716048518487</v>
      </c>
      <c r="AO400" s="1">
        <f t="shared" si="206"/>
        <v>0.40687908207580259</v>
      </c>
      <c r="AP400" s="1">
        <f t="shared" si="207"/>
        <v>0.19511053653158159</v>
      </c>
      <c r="AQ400" s="1">
        <f t="shared" si="208"/>
        <v>2.8623989692825655</v>
      </c>
      <c r="AR400" s="1">
        <f t="shared" si="209"/>
        <v>7.1168929794946578</v>
      </c>
      <c r="AS400" s="1">
        <f t="shared" si="223"/>
        <v>8.7696077134191768</v>
      </c>
      <c r="AT400" s="1">
        <f t="shared" si="223"/>
        <v>8.7524996527546737</v>
      </c>
      <c r="AU400" s="1">
        <f t="shared" si="223"/>
        <v>8.7830180107875453</v>
      </c>
      <c r="AV400" s="1">
        <f t="shared" si="223"/>
        <v>8.7280504382963642</v>
      </c>
      <c r="AW400" s="1">
        <f t="shared" si="223"/>
        <v>8.8254674535483328</v>
      </c>
      <c r="AX400" s="1">
        <f t="shared" si="223"/>
        <v>8.647041658263408</v>
      </c>
      <c r="AY400" s="1">
        <f t="shared" si="223"/>
        <v>8.9584002903108519</v>
      </c>
      <c r="AZ400" s="1">
        <f t="shared" si="211"/>
        <v>8.3286877048026824</v>
      </c>
    </row>
    <row r="401" spans="1:52" x14ac:dyDescent="0.2">
      <c r="A401" s="43" t="s">
        <v>137</v>
      </c>
      <c r="B401" s="35" t="s">
        <v>54</v>
      </c>
      <c r="C401" s="43">
        <v>52815.377789999999</v>
      </c>
      <c r="D401" s="43">
        <v>1.4E-3</v>
      </c>
      <c r="E401" s="1">
        <f t="shared" si="193"/>
        <v>30237.423963677618</v>
      </c>
      <c r="F401" s="45">
        <f t="shared" si="221"/>
        <v>30237</v>
      </c>
      <c r="G401" s="2">
        <f t="shared" si="222"/>
        <v>0.17339915999764344</v>
      </c>
      <c r="K401" s="1">
        <f t="shared" si="224"/>
        <v>0.17339915999764344</v>
      </c>
      <c r="L401" s="1">
        <f t="shared" ca="1" si="225"/>
        <v>0.18098738131591516</v>
      </c>
      <c r="M401" s="1">
        <f t="shared" si="194"/>
        <v>0.17179045309958518</v>
      </c>
      <c r="N401" s="37">
        <f t="shared" si="195"/>
        <v>37796.877789999999</v>
      </c>
      <c r="O401" s="1">
        <f t="shared" si="196"/>
        <v>2.5879378838602104E-6</v>
      </c>
      <c r="S401" s="15">
        <v>1</v>
      </c>
      <c r="T401" s="152"/>
      <c r="AE401" s="1">
        <f t="shared" si="197"/>
        <v>30237</v>
      </c>
      <c r="AF401" s="1">
        <f t="shared" si="198"/>
        <v>0.17756771278227837</v>
      </c>
      <c r="AG401" s="1">
        <f t="shared" si="199"/>
        <v>0.16762190031495025</v>
      </c>
      <c r="AH401" s="1">
        <f t="shared" si="200"/>
        <v>1.6087068980582542E-3</v>
      </c>
      <c r="AI401" s="1">
        <f t="shared" si="201"/>
        <v>-4.1685527846349324E-3</v>
      </c>
      <c r="AJ401" s="1">
        <f t="shared" si="202"/>
        <v>1.737683231828765E-5</v>
      </c>
      <c r="AK401" s="1">
        <f t="shared" si="203"/>
        <v>1.6087068980582542E-3</v>
      </c>
      <c r="AL401" s="15">
        <f t="shared" si="212"/>
        <v>1.737683231828765E-5</v>
      </c>
      <c r="AM401" s="1">
        <f t="shared" si="204"/>
        <v>5.7772596826931753E-3</v>
      </c>
      <c r="AN401" s="1">
        <f t="shared" si="205"/>
        <v>0.31936188310540159</v>
      </c>
      <c r="AO401" s="1">
        <f t="shared" si="206"/>
        <v>0.40662013625737164</v>
      </c>
      <c r="AP401" s="1">
        <f t="shared" si="207"/>
        <v>0.19491761525799892</v>
      </c>
      <c r="AQ401" s="1">
        <f t="shared" si="208"/>
        <v>2.8626824225623326</v>
      </c>
      <c r="AR401" s="1">
        <f t="shared" si="209"/>
        <v>7.1242205749787679</v>
      </c>
      <c r="AS401" s="1">
        <f t="shared" ref="AS401:AY410" si="226">$AZ401+$AG$7*SIN(AT401)</f>
        <v>8.7702344678908375</v>
      </c>
      <c r="AT401" s="1">
        <f t="shared" si="226"/>
        <v>8.7530810272230344</v>
      </c>
      <c r="AU401" s="1">
        <f t="shared" si="226"/>
        <v>8.7836658483678605</v>
      </c>
      <c r="AV401" s="1">
        <f t="shared" si="226"/>
        <v>8.7286047122931212</v>
      </c>
      <c r="AW401" s="1">
        <f t="shared" si="226"/>
        <v>8.8261422799692451</v>
      </c>
      <c r="AX401" s="1">
        <f t="shared" si="226"/>
        <v>8.6475847761513407</v>
      </c>
      <c r="AY401" s="1">
        <f t="shared" si="226"/>
        <v>8.9590418175707374</v>
      </c>
      <c r="AZ401" s="1">
        <f t="shared" si="211"/>
        <v>8.3296365809448769</v>
      </c>
    </row>
    <row r="402" spans="1:52" x14ac:dyDescent="0.2">
      <c r="A402" s="43" t="s">
        <v>137</v>
      </c>
      <c r="B402" s="35" t="s">
        <v>52</v>
      </c>
      <c r="C402" s="43">
        <v>53223.361400000002</v>
      </c>
      <c r="D402" s="43">
        <v>1.1000000000000001E-3</v>
      </c>
      <c r="E402" s="1">
        <f t="shared" si="193"/>
        <v>31234.950316790906</v>
      </c>
      <c r="F402" s="45">
        <f t="shared" si="221"/>
        <v>31234.5</v>
      </c>
      <c r="G402" s="2">
        <f t="shared" si="222"/>
        <v>0.18417745999613544</v>
      </c>
      <c r="K402" s="1">
        <f t="shared" si="224"/>
        <v>0.18417745999613544</v>
      </c>
      <c r="L402" s="1">
        <f t="shared" ca="1" si="225"/>
        <v>0.19091772452507813</v>
      </c>
      <c r="M402" s="1">
        <f t="shared" si="194"/>
        <v>0.18271183002784411</v>
      </c>
      <c r="N402" s="37">
        <f t="shared" si="195"/>
        <v>38204.861400000002</v>
      </c>
      <c r="O402" s="1">
        <f t="shared" si="196"/>
        <v>2.1480712039536512E-6</v>
      </c>
      <c r="S402" s="15">
        <v>1</v>
      </c>
      <c r="T402" s="152"/>
      <c r="AE402" s="1">
        <f t="shared" si="197"/>
        <v>31234.5</v>
      </c>
      <c r="AF402" s="1">
        <f t="shared" si="198"/>
        <v>0.18782320221931564</v>
      </c>
      <c r="AG402" s="1">
        <f t="shared" si="199"/>
        <v>0.1790660878046639</v>
      </c>
      <c r="AH402" s="1">
        <f t="shared" si="200"/>
        <v>1.4656299682913321E-3</v>
      </c>
      <c r="AI402" s="1">
        <f t="shared" si="201"/>
        <v>-3.6457422231802039E-3</v>
      </c>
      <c r="AJ402" s="1">
        <f t="shared" si="202"/>
        <v>1.3291436357878936E-5</v>
      </c>
      <c r="AK402" s="1">
        <f t="shared" si="203"/>
        <v>1.4656299682913321E-3</v>
      </c>
      <c r="AL402" s="15">
        <f t="shared" si="212"/>
        <v>1.3291436357878936E-5</v>
      </c>
      <c r="AM402" s="1">
        <f t="shared" si="204"/>
        <v>5.111372191471549E-3</v>
      </c>
      <c r="AN402" s="1">
        <f t="shared" si="205"/>
        <v>0.30970148181512647</v>
      </c>
      <c r="AO402" s="1">
        <f t="shared" si="206"/>
        <v>0.35593403927183292</v>
      </c>
      <c r="AP402" s="1">
        <f t="shared" si="207"/>
        <v>0.15731839911293929</v>
      </c>
      <c r="AQ402" s="1">
        <f t="shared" si="208"/>
        <v>2.9175205416801102</v>
      </c>
      <c r="AR402" s="1">
        <f t="shared" si="209"/>
        <v>8.8883213547912145</v>
      </c>
      <c r="AS402" s="1">
        <f t="shared" si="226"/>
        <v>8.8934388841378649</v>
      </c>
      <c r="AT402" s="1">
        <f t="shared" si="226"/>
        <v>8.8674051626997699</v>
      </c>
      <c r="AU402" s="1">
        <f t="shared" si="226"/>
        <v>8.9101769659573637</v>
      </c>
      <c r="AV402" s="1">
        <f t="shared" si="226"/>
        <v>8.8392975013616866</v>
      </c>
      <c r="AW402" s="1">
        <f t="shared" si="226"/>
        <v>8.9552253545523328</v>
      </c>
      <c r="AX402" s="1">
        <f t="shared" si="226"/>
        <v>8.7608340511762854</v>
      </c>
      <c r="AY402" s="1">
        <f t="shared" si="226"/>
        <v>9.0760921930645431</v>
      </c>
      <c r="AZ402" s="1">
        <f t="shared" si="211"/>
        <v>8.5189373713128305</v>
      </c>
    </row>
    <row r="403" spans="1:52" x14ac:dyDescent="0.2">
      <c r="A403" s="43" t="s">
        <v>137</v>
      </c>
      <c r="B403" s="35" t="s">
        <v>52</v>
      </c>
      <c r="C403" s="43">
        <v>53569.38508</v>
      </c>
      <c r="D403" s="43">
        <v>3.3E-3</v>
      </c>
      <c r="E403" s="1">
        <f t="shared" si="193"/>
        <v>32080.983665045354</v>
      </c>
      <c r="F403" s="45">
        <f t="shared" si="221"/>
        <v>32080.5</v>
      </c>
      <c r="G403" s="2">
        <f t="shared" si="222"/>
        <v>0.19781674000114435</v>
      </c>
      <c r="K403" s="1">
        <f t="shared" si="224"/>
        <v>0.19781674000114435</v>
      </c>
      <c r="L403" s="1">
        <f t="shared" ca="1" si="225"/>
        <v>0.19933985019420289</v>
      </c>
      <c r="M403" s="1">
        <f t="shared" si="194"/>
        <v>0.19222156180953426</v>
      </c>
      <c r="N403" s="37">
        <f t="shared" si="195"/>
        <v>38550.88508</v>
      </c>
      <c r="O403" s="1">
        <f t="shared" si="196"/>
        <v>3.1306018995869217E-5</v>
      </c>
      <c r="S403" s="15">
        <v>1</v>
      </c>
      <c r="T403" s="152"/>
      <c r="AE403" s="1">
        <f t="shared" si="197"/>
        <v>32080.5</v>
      </c>
      <c r="AF403" s="1">
        <f t="shared" si="198"/>
        <v>0.19672642943516055</v>
      </c>
      <c r="AG403" s="1">
        <f t="shared" si="199"/>
        <v>0.19331187237551806</v>
      </c>
      <c r="AH403" s="1">
        <f t="shared" si="200"/>
        <v>5.5951781916100951E-3</v>
      </c>
      <c r="AI403" s="1">
        <f t="shared" si="201"/>
        <v>1.0903105659837986E-3</v>
      </c>
      <c r="AJ403" s="1">
        <f t="shared" si="202"/>
        <v>1.1887771302959112E-6</v>
      </c>
      <c r="AK403" s="1">
        <f t="shared" si="203"/>
        <v>5.5951781916100951E-3</v>
      </c>
      <c r="AL403" s="15">
        <f t="shared" si="212"/>
        <v>1.1887771302959112E-6</v>
      </c>
      <c r="AM403" s="1">
        <f t="shared" si="204"/>
        <v>4.5048676256263E-3</v>
      </c>
      <c r="AN403" s="1">
        <f t="shared" si="205"/>
        <v>0.30345097900966744</v>
      </c>
      <c r="AO403" s="1">
        <f t="shared" si="206"/>
        <v>0.31449310521194523</v>
      </c>
      <c r="AP403" s="1">
        <f t="shared" si="207"/>
        <v>0.12680924361062729</v>
      </c>
      <c r="AQ403" s="1">
        <f t="shared" si="208"/>
        <v>2.9615112968371924</v>
      </c>
      <c r="AR403" s="1">
        <f t="shared" si="209"/>
        <v>11.076061564212788</v>
      </c>
      <c r="AS403" s="1">
        <f t="shared" si="226"/>
        <v>8.9948144009162991</v>
      </c>
      <c r="AT403" s="1">
        <f t="shared" si="226"/>
        <v>8.9631808223455582</v>
      </c>
      <c r="AU403" s="1">
        <f t="shared" si="226"/>
        <v>9.0124990407869223</v>
      </c>
      <c r="AV403" s="1">
        <f t="shared" si="226"/>
        <v>8.935082641406094</v>
      </c>
      <c r="AW403" s="1">
        <f t="shared" si="226"/>
        <v>9.0554256198173295</v>
      </c>
      <c r="AX403" s="1">
        <f t="shared" si="226"/>
        <v>8.8650119061850319</v>
      </c>
      <c r="AY403" s="1">
        <f t="shared" si="226"/>
        <v>9.159641174715512</v>
      </c>
      <c r="AZ403" s="1">
        <f t="shared" si="211"/>
        <v>8.6794872145722692</v>
      </c>
    </row>
    <row r="404" spans="1:52" x14ac:dyDescent="0.2">
      <c r="A404" s="43" t="s">
        <v>137</v>
      </c>
      <c r="B404" s="35" t="s">
        <v>54</v>
      </c>
      <c r="C404" s="43">
        <v>53959.370130000003</v>
      </c>
      <c r="D404" s="43">
        <v>6.9999999999999999E-4</v>
      </c>
      <c r="E404" s="1">
        <f t="shared" si="193"/>
        <v>33034.503255440672</v>
      </c>
      <c r="F404" s="45">
        <f t="shared" si="221"/>
        <v>33034</v>
      </c>
      <c r="G404" s="2">
        <f t="shared" si="222"/>
        <v>0.20582912000099896</v>
      </c>
      <c r="K404" s="1">
        <f t="shared" si="224"/>
        <v>0.20582912000099896</v>
      </c>
      <c r="L404" s="1">
        <f t="shared" ca="1" si="225"/>
        <v>0.20883216322672113</v>
      </c>
      <c r="M404" s="1">
        <f t="shared" si="194"/>
        <v>0.20321152235414386</v>
      </c>
      <c r="N404" s="37">
        <f t="shared" si="195"/>
        <v>38940.870130000003</v>
      </c>
      <c r="O404" s="1">
        <f t="shared" si="196"/>
        <v>6.851817440821339E-6</v>
      </c>
      <c r="S404" s="15">
        <v>1</v>
      </c>
      <c r="T404" s="152"/>
      <c r="AE404" s="1">
        <f t="shared" si="197"/>
        <v>33034</v>
      </c>
      <c r="AF404" s="1">
        <f t="shared" si="198"/>
        <v>0.20700403990347355</v>
      </c>
      <c r="AG404" s="1">
        <f t="shared" si="199"/>
        <v>0.20203660245166927</v>
      </c>
      <c r="AH404" s="1">
        <f t="shared" si="200"/>
        <v>2.6175976468550965E-3</v>
      </c>
      <c r="AI404" s="1">
        <f t="shared" si="201"/>
        <v>-1.1749199024745915E-3</v>
      </c>
      <c r="AJ404" s="1">
        <f t="shared" si="202"/>
        <v>1.3804367772309038E-6</v>
      </c>
      <c r="AK404" s="1">
        <f t="shared" si="203"/>
        <v>2.6175976468550965E-3</v>
      </c>
      <c r="AL404" s="15">
        <f t="shared" si="212"/>
        <v>1.3804367772309038E-6</v>
      </c>
      <c r="AM404" s="1">
        <f t="shared" si="204"/>
        <v>3.7925175493296864E-3</v>
      </c>
      <c r="AN404" s="1">
        <f t="shared" si="205"/>
        <v>0.29826455704630428</v>
      </c>
      <c r="AO404" s="1">
        <f t="shared" si="206"/>
        <v>0.26956979845983475</v>
      </c>
      <c r="AP404" s="1">
        <f t="shared" si="207"/>
        <v>9.3960050075926282E-2</v>
      </c>
      <c r="AQ404" s="1">
        <f t="shared" si="208"/>
        <v>3.0084876500093727</v>
      </c>
      <c r="AR404" s="1">
        <f t="shared" si="209"/>
        <v>15.003540440503851</v>
      </c>
      <c r="AS404" s="1">
        <f t="shared" si="226"/>
        <v>9.1051336082361303</v>
      </c>
      <c r="AT404" s="1">
        <f t="shared" si="226"/>
        <v>9.0718823688396828</v>
      </c>
      <c r="AU404" s="1">
        <f t="shared" si="226"/>
        <v>9.1214988734714808</v>
      </c>
      <c r="AV404" s="1">
        <f t="shared" si="226"/>
        <v>9.0471342342144094</v>
      </c>
      <c r="AW404" s="1">
        <f t="shared" si="226"/>
        <v>9.1579259794132852</v>
      </c>
      <c r="AX404" s="1">
        <f t="shared" si="226"/>
        <v>8.9911319576993929</v>
      </c>
      <c r="AY404" s="1">
        <f t="shared" si="226"/>
        <v>9.2391165033901093</v>
      </c>
      <c r="AZ404" s="1">
        <f t="shared" si="211"/>
        <v>8.8604378948889053</v>
      </c>
    </row>
    <row r="405" spans="1:52" x14ac:dyDescent="0.2">
      <c r="A405" s="43" t="s">
        <v>150</v>
      </c>
      <c r="B405" s="46" t="s">
        <v>52</v>
      </c>
      <c r="C405" s="47">
        <v>53983.299400000004</v>
      </c>
      <c r="D405" s="47">
        <v>2.0000000000000001E-4</v>
      </c>
      <c r="E405" s="1">
        <f t="shared" ref="E405:E442" si="227">+(C405-C$7)/C$8</f>
        <v>33093.010697530721</v>
      </c>
      <c r="F405" s="45">
        <f t="shared" si="221"/>
        <v>33092.5</v>
      </c>
      <c r="G405" s="2">
        <f t="shared" si="222"/>
        <v>0.20887290000246139</v>
      </c>
      <c r="K405" s="1">
        <f t="shared" si="224"/>
        <v>0.20887290000246139</v>
      </c>
      <c r="L405" s="1">
        <f t="shared" ca="1" si="225"/>
        <v>0.2094145442570329</v>
      </c>
      <c r="M405" s="1">
        <f t="shared" ref="M405:M442" si="228">+D$11+D$12*F405+D$13*F405^2</f>
        <v>0.20389516789371143</v>
      </c>
      <c r="N405" s="37">
        <f t="shared" ref="N405:N442" si="229">+C405-15018.5</f>
        <v>38964.799400000004</v>
      </c>
      <c r="O405" s="1">
        <f t="shared" ref="O405:O442" si="230">+(M405-G405)^2</f>
        <v>2.4777816946480384E-5</v>
      </c>
      <c r="S405" s="15">
        <v>1</v>
      </c>
      <c r="T405" s="152"/>
      <c r="AE405" s="1">
        <f t="shared" ref="AE405:AE442" si="231">F405</f>
        <v>33092.5</v>
      </c>
      <c r="AF405" s="1">
        <f t="shared" ref="AF405:AF442" si="232">AG$3+AG$4*AE405+AG$5*AE405^2+AM405</f>
        <v>0.20764335081537716</v>
      </c>
      <c r="AG405" s="1">
        <f t="shared" ref="AG405:AG442" si="233">G405-AM405</f>
        <v>0.20512471708079566</v>
      </c>
      <c r="AH405" s="1">
        <f t="shared" ref="AH405:AH442" si="234">+G405-M405</f>
        <v>4.977732108749966E-3</v>
      </c>
      <c r="AI405" s="1">
        <f t="shared" ref="AI405:AI442" si="235">G405-AF405</f>
        <v>1.2295491870842334E-3</v>
      </c>
      <c r="AJ405" s="1">
        <f t="shared" ref="AJ405:AJ442" si="236">+(G405-AF405)^2*S405</f>
        <v>1.5117912034594993E-6</v>
      </c>
      <c r="AK405" s="1">
        <f t="shared" ref="AK405:AK442" si="237">IF(O405&lt;&gt;0,G405-M405,-9999)</f>
        <v>4.977732108749966E-3</v>
      </c>
      <c r="AL405" s="15">
        <f t="shared" si="212"/>
        <v>1.5117912034594993E-6</v>
      </c>
      <c r="AM405" s="1">
        <f t="shared" ref="AM405:AM442" si="238">$AG$6*($AG$11/AN405*AO405+$AG$12)</f>
        <v>3.7481829216657256E-3</v>
      </c>
      <c r="AN405" s="1">
        <f t="shared" ref="AN405:AN442" si="239">1+$AG$7*COS(AQ405)</f>
        <v>0.29800452200421423</v>
      </c>
      <c r="AO405" s="1">
        <f t="shared" ref="AO405:AO442" si="240">SIN(AQ405+RADIANS($AG$9))</f>
        <v>0.2668755620824092</v>
      </c>
      <c r="AP405" s="1">
        <f t="shared" ref="AP405:AP442" si="241">$AG$7*SIN(AQ405)</f>
        <v>9.1997129200635547E-2</v>
      </c>
      <c r="AQ405" s="1">
        <f t="shared" ref="AQ405:AQ442" si="242">2*ATAN(AR405)</f>
        <v>3.0112843677656875</v>
      </c>
      <c r="AR405" s="1">
        <f t="shared" ref="AR405:AR442" si="243">SQRT((1+$AG$7)/(1-$AG$7))*TAN(AS405/2)</f>
        <v>15.32649397214319</v>
      </c>
      <c r="AS405" s="1">
        <f t="shared" si="226"/>
        <v>9.1117584216710323</v>
      </c>
      <c r="AT405" s="1">
        <f t="shared" si="226"/>
        <v>9.0786128667329766</v>
      </c>
      <c r="AU405" s="1">
        <f t="shared" si="226"/>
        <v>9.127961880782431</v>
      </c>
      <c r="AV405" s="1">
        <f t="shared" si="226"/>
        <v>9.0541732049210246</v>
      </c>
      <c r="AW405" s="1">
        <f t="shared" si="226"/>
        <v>9.1638702964968957</v>
      </c>
      <c r="AX405" s="1">
        <f t="shared" si="226"/>
        <v>8.9991448987927072</v>
      </c>
      <c r="AY405" s="1">
        <f t="shared" si="226"/>
        <v>9.2435538382103424</v>
      </c>
      <c r="AZ405" s="1">
        <f t="shared" ref="AZ405:AZ442" si="244">RADIANS($AG$9)+$AG$18*(F405-AG$15)</f>
        <v>8.8715397457525889</v>
      </c>
    </row>
    <row r="406" spans="1:52" x14ac:dyDescent="0.2">
      <c r="A406" s="41" t="s">
        <v>152</v>
      </c>
      <c r="B406" s="40" t="s">
        <v>54</v>
      </c>
      <c r="C406" s="41">
        <v>54262.446000000004</v>
      </c>
      <c r="D406" s="41">
        <v>1E-4</v>
      </c>
      <c r="E406" s="1">
        <f t="shared" si="227"/>
        <v>33775.52853172012</v>
      </c>
      <c r="F406" s="45">
        <f t="shared" si="221"/>
        <v>33775</v>
      </c>
      <c r="G406" s="2">
        <f t="shared" si="222"/>
        <v>0.21616699999867706</v>
      </c>
      <c r="K406" s="1">
        <f t="shared" si="224"/>
        <v>0.21616699999867706</v>
      </c>
      <c r="L406" s="1">
        <f t="shared" ca="1" si="225"/>
        <v>0.21620898961067078</v>
      </c>
      <c r="M406" s="1">
        <f t="shared" si="228"/>
        <v>0.21195115660082586</v>
      </c>
      <c r="N406" s="37">
        <f t="shared" si="229"/>
        <v>39243.946000000004</v>
      </c>
      <c r="O406" s="1">
        <f t="shared" si="230"/>
        <v>1.7773335555205496E-5</v>
      </c>
      <c r="S406" s="15">
        <v>1</v>
      </c>
      <c r="T406" s="152"/>
      <c r="U406" s="15">
        <v>7.4226978730015647E-11</v>
      </c>
      <c r="V406" s="15">
        <v>3.0949875719877152E-19</v>
      </c>
      <c r="W406" s="15">
        <v>8.7240937252262516E-31</v>
      </c>
      <c r="X406" s="15">
        <v>2.1016938123404644E-10</v>
      </c>
      <c r="Y406" s="15">
        <v>3.2564677463152188E-6</v>
      </c>
      <c r="Z406" s="1">
        <v>3.8384239018385141E-3</v>
      </c>
      <c r="AA406" s="1">
        <v>0.1424566784564516</v>
      </c>
      <c r="AB406" s="1">
        <v>8142.4325934333647</v>
      </c>
      <c r="AC406" s="1">
        <v>6.3092284493211617E-6</v>
      </c>
      <c r="AD406" s="1">
        <v>1.2093270106774127E-9</v>
      </c>
      <c r="AE406" s="1">
        <f t="shared" si="231"/>
        <v>33775</v>
      </c>
      <c r="AF406" s="1">
        <f t="shared" si="232"/>
        <v>0.21517893673455235</v>
      </c>
      <c r="AG406" s="1">
        <f t="shared" si="233"/>
        <v>0.21293921986495057</v>
      </c>
      <c r="AH406" s="1">
        <f t="shared" si="234"/>
        <v>4.2158433978511933E-3</v>
      </c>
      <c r="AI406" s="1">
        <f t="shared" si="235"/>
        <v>9.8806326412470558E-4</v>
      </c>
      <c r="AJ406" s="1">
        <f t="shared" si="236"/>
        <v>9.7626901391276759E-7</v>
      </c>
      <c r="AK406" s="1">
        <f t="shared" si="237"/>
        <v>4.2158433978511933E-3</v>
      </c>
      <c r="AL406" s="15">
        <f t="shared" ref="AL406:AL442" si="245">+(G406-AF406)^2</f>
        <v>9.7626901391276759E-7</v>
      </c>
      <c r="AM406" s="1">
        <f t="shared" si="238"/>
        <v>3.2277801337264999E-3</v>
      </c>
      <c r="AN406" s="1">
        <f t="shared" si="239"/>
        <v>0.29542357961790555</v>
      </c>
      <c r="AO406" s="1">
        <f t="shared" si="240"/>
        <v>0.23594775940367332</v>
      </c>
      <c r="AP406" s="1">
        <f t="shared" si="241"/>
        <v>6.9521153250246534E-2</v>
      </c>
      <c r="AQ406" s="1">
        <f t="shared" si="242"/>
        <v>3.0432401651036014</v>
      </c>
      <c r="AR406" s="1">
        <f t="shared" si="243"/>
        <v>20.318627101159546</v>
      </c>
      <c r="AS406" s="1">
        <f t="shared" si="226"/>
        <v>9.1878328181564761</v>
      </c>
      <c r="AT406" s="1">
        <f t="shared" si="226"/>
        <v>9.1578159537664909</v>
      </c>
      <c r="AU406" s="1">
        <f t="shared" si="226"/>
        <v>9.2015224986095685</v>
      </c>
      <c r="AV406" s="1">
        <f t="shared" si="226"/>
        <v>9.1377134907792854</v>
      </c>
      <c r="AW406" s="1">
        <f t="shared" si="226"/>
        <v>9.2305469450625157</v>
      </c>
      <c r="AX406" s="1">
        <f t="shared" si="226"/>
        <v>9.0946827060376396</v>
      </c>
      <c r="AY406" s="1">
        <f t="shared" si="226"/>
        <v>9.2921555782028307</v>
      </c>
      <c r="AZ406" s="1">
        <f t="shared" si="244"/>
        <v>9.0010613391622432</v>
      </c>
    </row>
    <row r="407" spans="1:52" x14ac:dyDescent="0.2">
      <c r="A407" s="41" t="s">
        <v>152</v>
      </c>
      <c r="B407" s="40" t="s">
        <v>52</v>
      </c>
      <c r="C407" s="41">
        <v>54263.469499999999</v>
      </c>
      <c r="D407" s="41">
        <v>1E-4</v>
      </c>
      <c r="E407" s="1">
        <f t="shared" si="227"/>
        <v>33778.031005342549</v>
      </c>
      <c r="F407" s="45">
        <f t="shared" si="221"/>
        <v>33777.5</v>
      </c>
      <c r="G407" s="2">
        <f t="shared" si="222"/>
        <v>0.21717869999702089</v>
      </c>
      <c r="K407" s="1">
        <f t="shared" si="224"/>
        <v>0.21717869999702089</v>
      </c>
      <c r="L407" s="1">
        <f t="shared" ca="1" si="225"/>
        <v>0.21623387768888921</v>
      </c>
      <c r="M407" s="1">
        <f t="shared" si="228"/>
        <v>0.21198093703132009</v>
      </c>
      <c r="N407" s="37">
        <f t="shared" si="229"/>
        <v>39244.969499999999</v>
      </c>
      <c r="O407" s="1">
        <f t="shared" si="230"/>
        <v>2.701673984761069E-5</v>
      </c>
      <c r="S407" s="15">
        <v>1</v>
      </c>
      <c r="T407" s="152"/>
      <c r="AE407" s="1">
        <f t="shared" si="231"/>
        <v>33777.5</v>
      </c>
      <c r="AF407" s="1">
        <f t="shared" si="232"/>
        <v>0.21520680264008982</v>
      </c>
      <c r="AG407" s="1">
        <f t="shared" si="233"/>
        <v>0.21395283438825116</v>
      </c>
      <c r="AH407" s="1">
        <f t="shared" si="234"/>
        <v>5.1977629657007918E-3</v>
      </c>
      <c r="AI407" s="1">
        <f t="shared" si="235"/>
        <v>1.9718973569310683E-3</v>
      </c>
      <c r="AJ407" s="1">
        <f t="shared" si="236"/>
        <v>3.8883791862717328E-6</v>
      </c>
      <c r="AK407" s="1">
        <f t="shared" si="237"/>
        <v>5.1977629657007918E-3</v>
      </c>
      <c r="AL407" s="15">
        <f t="shared" si="245"/>
        <v>3.8883791862717328E-6</v>
      </c>
      <c r="AM407" s="1">
        <f t="shared" si="238"/>
        <v>3.22586560876972E-3</v>
      </c>
      <c r="AN407" s="1">
        <f t="shared" si="239"/>
        <v>0.29541559676288021</v>
      </c>
      <c r="AO407" s="1">
        <f t="shared" si="240"/>
        <v>0.23583610860403348</v>
      </c>
      <c r="AP407" s="1">
        <f t="shared" si="241"/>
        <v>6.9440201775931049E-2</v>
      </c>
      <c r="AQ407" s="1">
        <f t="shared" si="242"/>
        <v>3.0433550582696185</v>
      </c>
      <c r="AR407" s="1">
        <f t="shared" si="243"/>
        <v>20.342428957039349</v>
      </c>
      <c r="AS407" s="1">
        <f t="shared" si="226"/>
        <v>9.188107475693629</v>
      </c>
      <c r="AT407" s="1">
        <f t="shared" si="226"/>
        <v>9.1581084814627687</v>
      </c>
      <c r="AU407" s="1">
        <f t="shared" si="226"/>
        <v>9.201785965998674</v>
      </c>
      <c r="AV407" s="1">
        <f t="shared" si="226"/>
        <v>9.1380241725194438</v>
      </c>
      <c r="AW407" s="1">
        <f t="shared" si="226"/>
        <v>9.2307826670447284</v>
      </c>
      <c r="AX407" s="1">
        <f t="shared" si="226"/>
        <v>9.0950390970717638</v>
      </c>
      <c r="AY407" s="1">
        <f t="shared" si="226"/>
        <v>9.2923237870345314</v>
      </c>
      <c r="AZ407" s="1">
        <f t="shared" si="244"/>
        <v>9.0015357772333395</v>
      </c>
    </row>
    <row r="408" spans="1:52" x14ac:dyDescent="0.2">
      <c r="A408" s="41" t="s">
        <v>152</v>
      </c>
      <c r="B408" s="40" t="s">
        <v>54</v>
      </c>
      <c r="C408" s="41">
        <v>54268.377999999997</v>
      </c>
      <c r="D408" s="41">
        <v>2.0000000000000001E-4</v>
      </c>
      <c r="E408" s="1">
        <f t="shared" si="227"/>
        <v>33790.0323651625</v>
      </c>
      <c r="F408" s="45">
        <f t="shared" si="221"/>
        <v>33789.5</v>
      </c>
      <c r="G408" s="2">
        <f t="shared" si="222"/>
        <v>0.2177348599943798</v>
      </c>
      <c r="K408" s="1">
        <f t="shared" si="224"/>
        <v>0.2177348599943798</v>
      </c>
      <c r="L408" s="1">
        <f t="shared" ca="1" si="225"/>
        <v>0.21635334046433782</v>
      </c>
      <c r="M408" s="1">
        <f t="shared" si="228"/>
        <v>0.2121239106648147</v>
      </c>
      <c r="N408" s="37">
        <f t="shared" si="229"/>
        <v>39249.877999999997</v>
      </c>
      <c r="O408" s="1">
        <f t="shared" si="230"/>
        <v>3.1482752378947062E-5</v>
      </c>
      <c r="S408" s="15">
        <v>1</v>
      </c>
      <c r="T408" s="152"/>
      <c r="AE408" s="1">
        <f t="shared" si="231"/>
        <v>33789.5</v>
      </c>
      <c r="AF408" s="1">
        <f t="shared" si="232"/>
        <v>0.21534058590158578</v>
      </c>
      <c r="AG408" s="1">
        <f t="shared" si="233"/>
        <v>0.21451818475760873</v>
      </c>
      <c r="AH408" s="1">
        <f t="shared" si="234"/>
        <v>5.6109493295651014E-3</v>
      </c>
      <c r="AI408" s="1">
        <f t="shared" si="235"/>
        <v>2.3942740927940243E-3</v>
      </c>
      <c r="AJ408" s="1">
        <f t="shared" si="236"/>
        <v>5.7325484314246479E-6</v>
      </c>
      <c r="AK408" s="1">
        <f t="shared" si="237"/>
        <v>5.6109493295651014E-3</v>
      </c>
      <c r="AL408" s="15">
        <f t="shared" si="245"/>
        <v>5.7325484314246479E-6</v>
      </c>
      <c r="AM408" s="1">
        <f t="shared" si="238"/>
        <v>3.2166752367710672E-3</v>
      </c>
      <c r="AN408" s="1">
        <f t="shared" si="239"/>
        <v>0.29537742282059676</v>
      </c>
      <c r="AO408" s="1">
        <f t="shared" si="240"/>
        <v>0.23530034262816135</v>
      </c>
      <c r="AP408" s="1">
        <f t="shared" si="241"/>
        <v>6.9051767803192873E-2</v>
      </c>
      <c r="AQ408" s="1">
        <f t="shared" si="242"/>
        <v>3.0439063384836662</v>
      </c>
      <c r="AR408" s="1">
        <f t="shared" si="243"/>
        <v>20.457413188287958</v>
      </c>
      <c r="AS408" s="1">
        <f t="shared" si="226"/>
        <v>9.1894254401079927</v>
      </c>
      <c r="AT408" s="1">
        <f t="shared" si="226"/>
        <v>9.1595128629684073</v>
      </c>
      <c r="AU408" s="1">
        <f t="shared" si="226"/>
        <v>9.2030500308499015</v>
      </c>
      <c r="AV408" s="1">
        <f t="shared" si="226"/>
        <v>9.1395159010471758</v>
      </c>
      <c r="AW408" s="1">
        <f t="shared" si="226"/>
        <v>9.2319133243761495</v>
      </c>
      <c r="AX408" s="1">
        <f t="shared" si="226"/>
        <v>9.0967503759024808</v>
      </c>
      <c r="AY408" s="1">
        <f t="shared" si="226"/>
        <v>9.2931302795241688</v>
      </c>
      <c r="AZ408" s="1">
        <f t="shared" si="244"/>
        <v>9.0038130799746092</v>
      </c>
    </row>
    <row r="409" spans="1:52" x14ac:dyDescent="0.2">
      <c r="A409" s="41" t="s">
        <v>152</v>
      </c>
      <c r="B409" s="40" t="s">
        <v>52</v>
      </c>
      <c r="C409" s="41">
        <v>54269.3989</v>
      </c>
      <c r="D409" s="41">
        <v>1E-4</v>
      </c>
      <c r="E409" s="1">
        <f t="shared" si="227"/>
        <v>33792.52848174399</v>
      </c>
      <c r="F409" s="45">
        <f t="shared" si="221"/>
        <v>33792</v>
      </c>
      <c r="G409" s="2">
        <f t="shared" si="222"/>
        <v>0.21614655999292154</v>
      </c>
      <c r="K409" s="1">
        <f t="shared" si="224"/>
        <v>0.21614655999292154</v>
      </c>
      <c r="L409" s="1">
        <f t="shared" ca="1" si="225"/>
        <v>0.21637822854255626</v>
      </c>
      <c r="M409" s="1">
        <f t="shared" si="228"/>
        <v>0.21215370258160993</v>
      </c>
      <c r="N409" s="37">
        <f t="shared" si="229"/>
        <v>39250.8989</v>
      </c>
      <c r="O409" s="1">
        <f t="shared" si="230"/>
        <v>1.5942910307066069E-5</v>
      </c>
      <c r="S409" s="15">
        <v>1</v>
      </c>
      <c r="T409" s="152"/>
      <c r="AE409" s="1">
        <f t="shared" si="231"/>
        <v>33792</v>
      </c>
      <c r="AF409" s="1">
        <f t="shared" si="232"/>
        <v>0.21536846302243298</v>
      </c>
      <c r="AG409" s="1">
        <f t="shared" si="233"/>
        <v>0.21293179955209848</v>
      </c>
      <c r="AH409" s="1">
        <f t="shared" si="234"/>
        <v>3.9928574113116122E-3</v>
      </c>
      <c r="AI409" s="1">
        <f t="shared" si="235"/>
        <v>7.7809697048855653E-4</v>
      </c>
      <c r="AJ409" s="1">
        <f t="shared" si="236"/>
        <v>6.0543489548346958E-7</v>
      </c>
      <c r="AK409" s="1">
        <f t="shared" si="237"/>
        <v>3.9928574113116122E-3</v>
      </c>
      <c r="AL409" s="15">
        <f t="shared" si="245"/>
        <v>6.0543489548346958E-7</v>
      </c>
      <c r="AM409" s="1">
        <f t="shared" si="238"/>
        <v>3.2147604408230635E-3</v>
      </c>
      <c r="AN409" s="1">
        <f t="shared" si="239"/>
        <v>0.29536949983838545</v>
      </c>
      <c r="AO409" s="1">
        <f t="shared" si="240"/>
        <v>0.23518875755290594</v>
      </c>
      <c r="AP409" s="1">
        <f t="shared" si="241"/>
        <v>6.8970871748030002E-2</v>
      </c>
      <c r="AQ409" s="1">
        <f t="shared" si="242"/>
        <v>3.0440211454780588</v>
      </c>
      <c r="AR409" s="1">
        <f t="shared" si="243"/>
        <v>20.481522598040737</v>
      </c>
      <c r="AS409" s="1">
        <f t="shared" si="226"/>
        <v>9.1896999345074057</v>
      </c>
      <c r="AT409" s="1">
        <f t="shared" si="226"/>
        <v>9.1598054942270171</v>
      </c>
      <c r="AU409" s="1">
        <f t="shared" si="226"/>
        <v>9.2033132573260215</v>
      </c>
      <c r="AV409" s="1">
        <f t="shared" si="226"/>
        <v>9.1398267727376119</v>
      </c>
      <c r="AW409" s="1">
        <f t="shared" si="226"/>
        <v>9.232148709930545</v>
      </c>
      <c r="AX409" s="1">
        <f t="shared" si="226"/>
        <v>9.0971070174383399</v>
      </c>
      <c r="AY409" s="1">
        <f t="shared" si="226"/>
        <v>9.2932981096831941</v>
      </c>
      <c r="AZ409" s="1">
        <f t="shared" si="244"/>
        <v>9.0042875180457074</v>
      </c>
    </row>
    <row r="410" spans="1:52" x14ac:dyDescent="0.2">
      <c r="A410" s="41" t="s">
        <v>152</v>
      </c>
      <c r="B410" s="40" t="s">
        <v>54</v>
      </c>
      <c r="C410" s="41">
        <v>54287.394500000002</v>
      </c>
      <c r="D410" s="41">
        <v>1E-4</v>
      </c>
      <c r="E410" s="1">
        <f t="shared" si="227"/>
        <v>33836.52800721534</v>
      </c>
      <c r="F410" s="45">
        <f t="shared" si="221"/>
        <v>33836</v>
      </c>
      <c r="G410" s="2">
        <f t="shared" si="222"/>
        <v>0.21595248000085121</v>
      </c>
      <c r="K410" s="1">
        <f t="shared" si="224"/>
        <v>0.21595248000085121</v>
      </c>
      <c r="L410" s="1">
        <f t="shared" ca="1" si="225"/>
        <v>0.21681625871920104</v>
      </c>
      <c r="M410" s="1">
        <f t="shared" si="228"/>
        <v>0.2126783644685411</v>
      </c>
      <c r="N410" s="37">
        <f t="shared" si="229"/>
        <v>39268.894500000002</v>
      </c>
      <c r="O410" s="1">
        <f t="shared" si="230"/>
        <v>1.0719832518914294E-5</v>
      </c>
      <c r="S410" s="15">
        <v>1</v>
      </c>
      <c r="T410" s="152"/>
      <c r="AE410" s="1">
        <f t="shared" si="231"/>
        <v>33836</v>
      </c>
      <c r="AF410" s="1">
        <f t="shared" si="232"/>
        <v>0.21585941701893913</v>
      </c>
      <c r="AG410" s="1">
        <f t="shared" si="233"/>
        <v>0.21277142745045319</v>
      </c>
      <c r="AH410" s="1">
        <f t="shared" si="234"/>
        <v>3.2741155323101068E-3</v>
      </c>
      <c r="AI410" s="1">
        <f t="shared" si="235"/>
        <v>9.3062981912084286E-5</v>
      </c>
      <c r="AJ410" s="1">
        <f t="shared" si="236"/>
        <v>8.6607186023689264E-9</v>
      </c>
      <c r="AK410" s="1">
        <f t="shared" si="237"/>
        <v>3.2741155323101068E-3</v>
      </c>
      <c r="AL410" s="15">
        <f t="shared" si="245"/>
        <v>8.6607186023689264E-9</v>
      </c>
      <c r="AM410" s="1">
        <f t="shared" si="238"/>
        <v>3.1810525503980112E-3</v>
      </c>
      <c r="AN410" s="1">
        <f t="shared" si="239"/>
        <v>0.29523173880675868</v>
      </c>
      <c r="AO410" s="1">
        <f t="shared" si="240"/>
        <v>0.23322670339443718</v>
      </c>
      <c r="AP410" s="1">
        <f t="shared" si="241"/>
        <v>6.7548655962539131E-2</v>
      </c>
      <c r="AQ410" s="1">
        <f t="shared" si="242"/>
        <v>3.0460393327246411</v>
      </c>
      <c r="AR410" s="1">
        <f t="shared" si="243"/>
        <v>20.914794072719417</v>
      </c>
      <c r="AS410" s="1">
        <f t="shared" si="226"/>
        <v>9.1945264540707861</v>
      </c>
      <c r="AT410" s="1">
        <f t="shared" si="226"/>
        <v>9.1649587252495035</v>
      </c>
      <c r="AU410" s="1">
        <f t="shared" si="226"/>
        <v>9.2079392844484929</v>
      </c>
      <c r="AV410" s="1">
        <f t="shared" si="226"/>
        <v>9.1453034472889794</v>
      </c>
      <c r="AW410" s="1">
        <f t="shared" si="226"/>
        <v>9.2362820719930703</v>
      </c>
      <c r="AX410" s="1">
        <f t="shared" si="226"/>
        <v>9.1033909161912749</v>
      </c>
      <c r="AY410" s="1">
        <f t="shared" si="226"/>
        <v>9.2962413350437654</v>
      </c>
      <c r="AZ410" s="1">
        <f t="shared" si="244"/>
        <v>9.0126376280970248</v>
      </c>
    </row>
    <row r="411" spans="1:52" x14ac:dyDescent="0.2">
      <c r="A411" s="41" t="s">
        <v>152</v>
      </c>
      <c r="B411" s="40" t="s">
        <v>52</v>
      </c>
      <c r="C411" s="41">
        <v>54288.419199999997</v>
      </c>
      <c r="D411" s="41">
        <v>1E-4</v>
      </c>
      <c r="E411" s="1">
        <f t="shared" si="227"/>
        <v>33839.033414856662</v>
      </c>
      <c r="F411" s="45">
        <f t="shared" si="221"/>
        <v>33838.5</v>
      </c>
      <c r="G411" s="2">
        <f t="shared" si="222"/>
        <v>0.21816417999070836</v>
      </c>
      <c r="K411" s="1">
        <f t="shared" si="224"/>
        <v>0.21816417999070836</v>
      </c>
      <c r="L411" s="1">
        <f t="shared" ca="1" si="225"/>
        <v>0.21684114679741948</v>
      </c>
      <c r="M411" s="1">
        <f t="shared" si="228"/>
        <v>0.21270819322071535</v>
      </c>
      <c r="N411" s="37">
        <f t="shared" si="229"/>
        <v>39269.919199999997</v>
      </c>
      <c r="O411" s="1">
        <f t="shared" si="230"/>
        <v>2.9767791634338754E-5</v>
      </c>
      <c r="S411" s="15">
        <v>1</v>
      </c>
      <c r="T411" s="152"/>
      <c r="AE411" s="1">
        <f t="shared" si="231"/>
        <v>33838.5</v>
      </c>
      <c r="AF411" s="1">
        <f t="shared" si="232"/>
        <v>0.21588733013166822</v>
      </c>
      <c r="AG411" s="1">
        <f t="shared" si="233"/>
        <v>0.21498504307975549</v>
      </c>
      <c r="AH411" s="1">
        <f t="shared" si="234"/>
        <v>5.4559867699930098E-3</v>
      </c>
      <c r="AI411" s="1">
        <f t="shared" si="235"/>
        <v>2.276849859040142E-3</v>
      </c>
      <c r="AJ411" s="1">
        <f t="shared" si="236"/>
        <v>5.1840452806111146E-6</v>
      </c>
      <c r="AK411" s="1">
        <f t="shared" si="237"/>
        <v>5.4559867699930098E-3</v>
      </c>
      <c r="AL411" s="15">
        <f t="shared" si="245"/>
        <v>5.1840452806111146E-6</v>
      </c>
      <c r="AM411" s="1">
        <f t="shared" si="238"/>
        <v>3.1791369109528552E-3</v>
      </c>
      <c r="AN411" s="1">
        <f t="shared" si="239"/>
        <v>0.29522400686991757</v>
      </c>
      <c r="AO411" s="1">
        <f t="shared" si="240"/>
        <v>0.2331153272794467</v>
      </c>
      <c r="AP411" s="1">
        <f t="shared" si="241"/>
        <v>6.7467936200807863E-2</v>
      </c>
      <c r="AQ411" s="1">
        <f t="shared" si="242"/>
        <v>3.0461538658602918</v>
      </c>
      <c r="AR411" s="1">
        <f t="shared" si="243"/>
        <v>20.939931482080826</v>
      </c>
      <c r="AS411" s="1">
        <f t="shared" ref="AS411:AY420" si="246">$AZ411+$AG$7*SIN(AT411)</f>
        <v>9.1948004287368121</v>
      </c>
      <c r="AT411" s="1">
        <f t="shared" si="246"/>
        <v>9.1652516883298567</v>
      </c>
      <c r="AU411" s="1">
        <f t="shared" si="246"/>
        <v>9.2082017445537296</v>
      </c>
      <c r="AV411" s="1">
        <f t="shared" si="246"/>
        <v>9.1456149238031337</v>
      </c>
      <c r="AW411" s="1">
        <f t="shared" si="246"/>
        <v>9.2365163896262192</v>
      </c>
      <c r="AX411" s="1">
        <f t="shared" si="246"/>
        <v>9.103748351489358</v>
      </c>
      <c r="AY411" s="1">
        <f t="shared" si="246"/>
        <v>9.2964079665136481</v>
      </c>
      <c r="AZ411" s="1">
        <f t="shared" si="244"/>
        <v>9.013112066168123</v>
      </c>
    </row>
    <row r="412" spans="1:52" x14ac:dyDescent="0.2">
      <c r="A412" s="43" t="s">
        <v>154</v>
      </c>
      <c r="B412" s="35" t="s">
        <v>52</v>
      </c>
      <c r="C412" s="43">
        <v>54299.446210000002</v>
      </c>
      <c r="D412" s="43">
        <v>4.0000000000000001E-3</v>
      </c>
      <c r="E412" s="1">
        <f t="shared" si="227"/>
        <v>33865.994628006985</v>
      </c>
      <c r="F412" s="45">
        <f t="shared" si="221"/>
        <v>33865.5</v>
      </c>
      <c r="G412" s="2">
        <f t="shared" si="222"/>
        <v>0.20230053999694064</v>
      </c>
      <c r="K412" s="42">
        <f>G412</f>
        <v>0.20230053999694064</v>
      </c>
      <c r="L412" s="1">
        <f t="shared" ca="1" si="225"/>
        <v>0.21710993804217879</v>
      </c>
      <c r="M412" s="1">
        <f t="shared" si="228"/>
        <v>0.21303046993507632</v>
      </c>
      <c r="N412" s="37">
        <f t="shared" si="229"/>
        <v>39280.946210000002</v>
      </c>
      <c r="O412" s="1">
        <f t="shared" si="230"/>
        <v>1.1513139647730035E-4</v>
      </c>
      <c r="S412" s="15">
        <v>1</v>
      </c>
      <c r="T412" s="152"/>
      <c r="AE412" s="1">
        <f t="shared" si="231"/>
        <v>33865.5</v>
      </c>
      <c r="AF412" s="1">
        <f t="shared" si="232"/>
        <v>0.21618891514002381</v>
      </c>
      <c r="AG412" s="1">
        <f t="shared" si="233"/>
        <v>0.19914209479199316</v>
      </c>
      <c r="AH412" s="1">
        <f t="shared" si="234"/>
        <v>-1.0729929938135679E-2</v>
      </c>
      <c r="AI412" s="1">
        <f t="shared" si="235"/>
        <v>-1.3888375143083165E-2</v>
      </c>
      <c r="AJ412" s="1">
        <f t="shared" si="236"/>
        <v>1.9288696411501032E-4</v>
      </c>
      <c r="AK412" s="1">
        <f t="shared" si="237"/>
        <v>-1.0729929938135679E-2</v>
      </c>
      <c r="AL412" s="15">
        <f t="shared" si="245"/>
        <v>1.9288696411501032E-4</v>
      </c>
      <c r="AM412" s="1">
        <f t="shared" si="238"/>
        <v>3.158445204947488E-3</v>
      </c>
      <c r="AN412" s="1">
        <f t="shared" si="239"/>
        <v>0.29514115293650367</v>
      </c>
      <c r="AO412" s="1">
        <f t="shared" si="240"/>
        <v>0.23191317428935837</v>
      </c>
      <c r="AP412" s="1">
        <f t="shared" si="241"/>
        <v>6.659676136276324E-2</v>
      </c>
      <c r="AQ412" s="1">
        <f t="shared" si="242"/>
        <v>3.0473898947981297</v>
      </c>
      <c r="AR412" s="1">
        <f t="shared" si="243"/>
        <v>21.215097946275055</v>
      </c>
      <c r="AS412" s="1">
        <f t="shared" si="246"/>
        <v>9.1977575876319442</v>
      </c>
      <c r="AT412" s="1">
        <f t="shared" si="246"/>
        <v>9.1684168247804294</v>
      </c>
      <c r="AU412" s="1">
        <f t="shared" si="246"/>
        <v>9.2110337115623651</v>
      </c>
      <c r="AV412" s="1">
        <f t="shared" si="246"/>
        <v>9.1489809257749553</v>
      </c>
      <c r="AW412" s="1">
        <f t="shared" si="246"/>
        <v>9.2390434022936834</v>
      </c>
      <c r="AX412" s="1">
        <f t="shared" si="246"/>
        <v>9.1076113366608809</v>
      </c>
      <c r="AY412" s="1">
        <f t="shared" si="246"/>
        <v>9.2982035375549881</v>
      </c>
      <c r="AZ412" s="1">
        <f t="shared" si="244"/>
        <v>9.0182359973359763</v>
      </c>
    </row>
    <row r="413" spans="1:52" x14ac:dyDescent="0.2">
      <c r="A413" s="41" t="s">
        <v>152</v>
      </c>
      <c r="B413" s="40" t="s">
        <v>52</v>
      </c>
      <c r="C413" s="41">
        <v>54299.461900000002</v>
      </c>
      <c r="D413" s="41">
        <v>2.0000000000000001E-4</v>
      </c>
      <c r="E413" s="1">
        <f t="shared" si="227"/>
        <v>33866.032990304142</v>
      </c>
      <c r="F413" s="45">
        <f t="shared" si="221"/>
        <v>33865.5</v>
      </c>
      <c r="G413" s="2">
        <f t="shared" si="222"/>
        <v>0.21799053999711759</v>
      </c>
      <c r="K413" s="1">
        <f t="shared" ref="K413:K442" si="247">+G413</f>
        <v>0.21799053999711759</v>
      </c>
      <c r="L413" s="1">
        <f t="shared" ca="1" si="225"/>
        <v>0.21710993804217879</v>
      </c>
      <c r="M413" s="1">
        <f t="shared" si="228"/>
        <v>0.21303046993507632</v>
      </c>
      <c r="N413" s="37">
        <f t="shared" si="229"/>
        <v>39280.961900000002</v>
      </c>
      <c r="O413" s="1">
        <f t="shared" si="230"/>
        <v>2.4602295020358108E-5</v>
      </c>
      <c r="S413" s="15">
        <v>1</v>
      </c>
      <c r="T413" s="152"/>
      <c r="AE413" s="1">
        <f t="shared" si="231"/>
        <v>33865.5</v>
      </c>
      <c r="AF413" s="1">
        <f t="shared" si="232"/>
        <v>0.21618891514002381</v>
      </c>
      <c r="AG413" s="1">
        <f t="shared" si="233"/>
        <v>0.21483209479217011</v>
      </c>
      <c r="AH413" s="1">
        <f t="shared" si="234"/>
        <v>4.9600700620412719E-3</v>
      </c>
      <c r="AI413" s="1">
        <f t="shared" si="235"/>
        <v>1.8016248570937865E-3</v>
      </c>
      <c r="AJ413" s="1">
        <f t="shared" si="236"/>
        <v>3.2458521256982067E-6</v>
      </c>
      <c r="AK413" s="1">
        <f t="shared" si="237"/>
        <v>4.9600700620412719E-3</v>
      </c>
      <c r="AL413" s="15">
        <f t="shared" si="245"/>
        <v>3.2458521256982067E-6</v>
      </c>
      <c r="AM413" s="1">
        <f t="shared" si="238"/>
        <v>3.158445204947488E-3</v>
      </c>
      <c r="AN413" s="1">
        <f t="shared" si="239"/>
        <v>0.29514115293650367</v>
      </c>
      <c r="AO413" s="1">
        <f t="shared" si="240"/>
        <v>0.23191317428935837</v>
      </c>
      <c r="AP413" s="1">
        <f t="shared" si="241"/>
        <v>6.659676136276324E-2</v>
      </c>
      <c r="AQ413" s="1">
        <f t="shared" si="242"/>
        <v>3.0473898947981297</v>
      </c>
      <c r="AR413" s="1">
        <f t="shared" si="243"/>
        <v>21.215097946275055</v>
      </c>
      <c r="AS413" s="1">
        <f t="shared" si="246"/>
        <v>9.1977575876319442</v>
      </c>
      <c r="AT413" s="1">
        <f t="shared" si="246"/>
        <v>9.1684168247804294</v>
      </c>
      <c r="AU413" s="1">
        <f t="shared" si="246"/>
        <v>9.2110337115623651</v>
      </c>
      <c r="AV413" s="1">
        <f t="shared" si="246"/>
        <v>9.1489809257749553</v>
      </c>
      <c r="AW413" s="1">
        <f t="shared" si="246"/>
        <v>9.2390434022936834</v>
      </c>
      <c r="AX413" s="1">
        <f t="shared" si="246"/>
        <v>9.1076113366608809</v>
      </c>
      <c r="AY413" s="1">
        <f t="shared" si="246"/>
        <v>9.2982035375549881</v>
      </c>
      <c r="AZ413" s="1">
        <f t="shared" si="244"/>
        <v>9.0182359973359763</v>
      </c>
    </row>
    <row r="414" spans="1:52" x14ac:dyDescent="0.2">
      <c r="A414" s="43" t="s">
        <v>154</v>
      </c>
      <c r="B414" s="35" t="s">
        <v>52</v>
      </c>
      <c r="C414" s="43">
        <v>54299.463510000001</v>
      </c>
      <c r="D414" s="43">
        <v>4.0000000000000001E-3</v>
      </c>
      <c r="E414" s="1">
        <f t="shared" si="227"/>
        <v>33866.036926779503</v>
      </c>
      <c r="F414" s="45">
        <f t="shared" si="221"/>
        <v>33865.5</v>
      </c>
      <c r="G414" s="2">
        <f t="shared" si="222"/>
        <v>0.21960053999646334</v>
      </c>
      <c r="K414" s="1">
        <f t="shared" si="247"/>
        <v>0.21960053999646334</v>
      </c>
      <c r="L414" s="1">
        <f t="shared" ca="1" si="225"/>
        <v>0.21710993804217879</v>
      </c>
      <c r="M414" s="1">
        <f t="shared" si="228"/>
        <v>0.21303046993507632</v>
      </c>
      <c r="N414" s="37">
        <f t="shared" si="229"/>
        <v>39280.963510000001</v>
      </c>
      <c r="O414" s="1">
        <f t="shared" si="230"/>
        <v>4.3165820611534011E-5</v>
      </c>
      <c r="S414" s="15">
        <v>1</v>
      </c>
      <c r="T414" s="152"/>
      <c r="AE414" s="1">
        <f t="shared" si="231"/>
        <v>33865.5</v>
      </c>
      <c r="AF414" s="1">
        <f t="shared" si="232"/>
        <v>0.21618891514002381</v>
      </c>
      <c r="AG414" s="1">
        <f t="shared" si="233"/>
        <v>0.21644209479151585</v>
      </c>
      <c r="AH414" s="1">
        <f t="shared" si="234"/>
        <v>6.5700700613870178E-3</v>
      </c>
      <c r="AI414" s="1">
        <f t="shared" si="235"/>
        <v>3.4116248564395324E-3</v>
      </c>
      <c r="AJ414" s="1">
        <f t="shared" si="236"/>
        <v>1.1639184161076059E-5</v>
      </c>
      <c r="AK414" s="1">
        <f t="shared" si="237"/>
        <v>6.5700700613870178E-3</v>
      </c>
      <c r="AL414" s="15">
        <f t="shared" si="245"/>
        <v>1.1639184161076059E-5</v>
      </c>
      <c r="AM414" s="1">
        <f t="shared" si="238"/>
        <v>3.158445204947488E-3</v>
      </c>
      <c r="AN414" s="1">
        <f t="shared" si="239"/>
        <v>0.29514115293650367</v>
      </c>
      <c r="AO414" s="1">
        <f t="shared" si="240"/>
        <v>0.23191317428935837</v>
      </c>
      <c r="AP414" s="1">
        <f t="shared" si="241"/>
        <v>6.659676136276324E-2</v>
      </c>
      <c r="AQ414" s="1">
        <f t="shared" si="242"/>
        <v>3.0473898947981297</v>
      </c>
      <c r="AR414" s="1">
        <f t="shared" si="243"/>
        <v>21.215097946275055</v>
      </c>
      <c r="AS414" s="1">
        <f t="shared" si="246"/>
        <v>9.1977575876319442</v>
      </c>
      <c r="AT414" s="1">
        <f t="shared" si="246"/>
        <v>9.1684168247804294</v>
      </c>
      <c r="AU414" s="1">
        <f t="shared" si="246"/>
        <v>9.2110337115623651</v>
      </c>
      <c r="AV414" s="1">
        <f t="shared" si="246"/>
        <v>9.1489809257749553</v>
      </c>
      <c r="AW414" s="1">
        <f t="shared" si="246"/>
        <v>9.2390434022936834</v>
      </c>
      <c r="AX414" s="1">
        <f t="shared" si="246"/>
        <v>9.1076113366608809</v>
      </c>
      <c r="AY414" s="1">
        <f t="shared" si="246"/>
        <v>9.2982035375549881</v>
      </c>
      <c r="AZ414" s="1">
        <f t="shared" si="244"/>
        <v>9.0182359973359763</v>
      </c>
    </row>
    <row r="415" spans="1:52" x14ac:dyDescent="0.2">
      <c r="A415" s="41" t="s">
        <v>152</v>
      </c>
      <c r="B415" s="40" t="s">
        <v>54</v>
      </c>
      <c r="C415" s="41">
        <v>54300.483699999997</v>
      </c>
      <c r="D415" s="41">
        <v>2.0000000000000001E-4</v>
      </c>
      <c r="E415" s="1">
        <f t="shared" si="227"/>
        <v>33868.53130739979</v>
      </c>
      <c r="F415" s="45">
        <f t="shared" si="221"/>
        <v>33868</v>
      </c>
      <c r="G415" s="2">
        <f t="shared" si="222"/>
        <v>0.21730223999475129</v>
      </c>
      <c r="K415" s="1">
        <f t="shared" si="247"/>
        <v>0.21730223999475129</v>
      </c>
      <c r="L415" s="1">
        <f t="shared" ca="1" si="225"/>
        <v>0.21713482612039722</v>
      </c>
      <c r="M415" s="1">
        <f t="shared" si="228"/>
        <v>0.21306032205593189</v>
      </c>
      <c r="N415" s="37">
        <f t="shared" si="229"/>
        <v>39281.983699999997</v>
      </c>
      <c r="O415" s="1">
        <f t="shared" si="230"/>
        <v>1.7993867799677785E-5</v>
      </c>
      <c r="S415" s="15">
        <v>1</v>
      </c>
      <c r="T415" s="152"/>
      <c r="AE415" s="1">
        <f t="shared" si="231"/>
        <v>33868</v>
      </c>
      <c r="AF415" s="1">
        <f t="shared" si="232"/>
        <v>0.216216851105518</v>
      </c>
      <c r="AG415" s="1">
        <f t="shared" si="233"/>
        <v>0.21414571094516519</v>
      </c>
      <c r="AH415" s="1">
        <f t="shared" si="234"/>
        <v>4.2419179388193951E-3</v>
      </c>
      <c r="AI415" s="1">
        <f t="shared" si="235"/>
        <v>1.0853888892332908E-3</v>
      </c>
      <c r="AJ415" s="1">
        <f t="shared" si="236"/>
        <v>1.1780690408710767E-6</v>
      </c>
      <c r="AK415" s="1">
        <f t="shared" si="237"/>
        <v>4.2419179388193951E-3</v>
      </c>
      <c r="AL415" s="15">
        <f t="shared" si="245"/>
        <v>1.1780690408710767E-6</v>
      </c>
      <c r="AM415" s="1">
        <f t="shared" si="238"/>
        <v>3.1565290495861016E-3</v>
      </c>
      <c r="AN415" s="1">
        <f t="shared" si="239"/>
        <v>0.29513354144718751</v>
      </c>
      <c r="AO415" s="1">
        <f t="shared" si="240"/>
        <v>0.23180192927019624</v>
      </c>
      <c r="AP415" s="1">
        <f t="shared" si="241"/>
        <v>6.6516152285791039E-2</v>
      </c>
      <c r="AQ415" s="1">
        <f t="shared" si="242"/>
        <v>3.0475042561940175</v>
      </c>
      <c r="AR415" s="1">
        <f t="shared" si="243"/>
        <v>21.24092236476011</v>
      </c>
      <c r="AS415" s="1">
        <f t="shared" si="246"/>
        <v>9.1980312353878944</v>
      </c>
      <c r="AT415" s="1">
        <f t="shared" si="246"/>
        <v>9.1687099980187927</v>
      </c>
      <c r="AU415" s="1">
        <f t="shared" si="246"/>
        <v>9.2112956905106209</v>
      </c>
      <c r="AV415" s="1">
        <f t="shared" si="246"/>
        <v>9.1492927824501198</v>
      </c>
      <c r="AW415" s="1">
        <f t="shared" si="246"/>
        <v>9.239277051213195</v>
      </c>
      <c r="AX415" s="1">
        <f t="shared" si="246"/>
        <v>9.1079692679137256</v>
      </c>
      <c r="AY415" s="1">
        <f t="shared" si="246"/>
        <v>9.298369420987159</v>
      </c>
      <c r="AZ415" s="1">
        <f t="shared" si="244"/>
        <v>9.0187104354070744</v>
      </c>
    </row>
    <row r="416" spans="1:52" x14ac:dyDescent="0.2">
      <c r="A416" s="43" t="s">
        <v>137</v>
      </c>
      <c r="B416" s="35" t="s">
        <v>54</v>
      </c>
      <c r="C416" s="43">
        <v>54300.48388</v>
      </c>
      <c r="D416" s="43">
        <v>2.9999999999999997E-4</v>
      </c>
      <c r="E416" s="1">
        <f t="shared" si="227"/>
        <v>33868.531747502631</v>
      </c>
      <c r="F416" s="45">
        <f t="shared" si="221"/>
        <v>33868</v>
      </c>
      <c r="G416" s="2">
        <f t="shared" si="222"/>
        <v>0.21748223999748006</v>
      </c>
      <c r="K416" s="1">
        <f t="shared" si="247"/>
        <v>0.21748223999748006</v>
      </c>
      <c r="L416" s="1">
        <f t="shared" ca="1" si="225"/>
        <v>0.21713482612039722</v>
      </c>
      <c r="M416" s="1">
        <f t="shared" si="228"/>
        <v>0.21306032205593189</v>
      </c>
      <c r="N416" s="37">
        <f t="shared" si="229"/>
        <v>39281.98388</v>
      </c>
      <c r="O416" s="1">
        <f t="shared" si="230"/>
        <v>1.9553358281785608E-5</v>
      </c>
      <c r="S416" s="15">
        <v>1</v>
      </c>
      <c r="T416" s="152"/>
      <c r="AE416" s="1">
        <f t="shared" si="231"/>
        <v>33868</v>
      </c>
      <c r="AF416" s="1">
        <f t="shared" si="232"/>
        <v>0.216216851105518</v>
      </c>
      <c r="AG416" s="1">
        <f t="shared" si="233"/>
        <v>0.21432571094789396</v>
      </c>
      <c r="AH416" s="1">
        <f t="shared" si="234"/>
        <v>4.4219179415481702E-3</v>
      </c>
      <c r="AI416" s="1">
        <f t="shared" si="235"/>
        <v>1.2653888919620659E-3</v>
      </c>
      <c r="AJ416" s="1">
        <f t="shared" si="236"/>
        <v>1.601209047900985E-6</v>
      </c>
      <c r="AK416" s="1">
        <f t="shared" si="237"/>
        <v>4.4219179415481702E-3</v>
      </c>
      <c r="AL416" s="15">
        <f t="shared" si="245"/>
        <v>1.601209047900985E-6</v>
      </c>
      <c r="AM416" s="1">
        <f t="shared" si="238"/>
        <v>3.1565290495861016E-3</v>
      </c>
      <c r="AN416" s="1">
        <f t="shared" si="239"/>
        <v>0.29513354144718751</v>
      </c>
      <c r="AO416" s="1">
        <f t="shared" si="240"/>
        <v>0.23180192927019624</v>
      </c>
      <c r="AP416" s="1">
        <f t="shared" si="241"/>
        <v>6.6516152285791039E-2</v>
      </c>
      <c r="AQ416" s="1">
        <f t="shared" si="242"/>
        <v>3.0475042561940175</v>
      </c>
      <c r="AR416" s="1">
        <f t="shared" si="243"/>
        <v>21.24092236476011</v>
      </c>
      <c r="AS416" s="1">
        <f t="shared" si="246"/>
        <v>9.1980312353878944</v>
      </c>
      <c r="AT416" s="1">
        <f t="shared" si="246"/>
        <v>9.1687099980187927</v>
      </c>
      <c r="AU416" s="1">
        <f t="shared" si="246"/>
        <v>9.2112956905106209</v>
      </c>
      <c r="AV416" s="1">
        <f t="shared" si="246"/>
        <v>9.1492927824501198</v>
      </c>
      <c r="AW416" s="1">
        <f t="shared" si="246"/>
        <v>9.239277051213195</v>
      </c>
      <c r="AX416" s="1">
        <f t="shared" si="246"/>
        <v>9.1079692679137256</v>
      </c>
      <c r="AY416" s="1">
        <f t="shared" si="246"/>
        <v>9.298369420987159</v>
      </c>
      <c r="AZ416" s="1">
        <f t="shared" si="244"/>
        <v>9.0187104354070744</v>
      </c>
    </row>
    <row r="417" spans="1:52" x14ac:dyDescent="0.2">
      <c r="A417" s="43" t="s">
        <v>137</v>
      </c>
      <c r="B417" s="35" t="s">
        <v>54</v>
      </c>
      <c r="C417" s="43">
        <v>54300.48388</v>
      </c>
      <c r="D417" s="43">
        <v>2.9999999999999997E-4</v>
      </c>
      <c r="E417" s="1">
        <f t="shared" si="227"/>
        <v>33868.531747502631</v>
      </c>
      <c r="F417" s="45">
        <f t="shared" si="221"/>
        <v>33868</v>
      </c>
      <c r="G417" s="2">
        <f t="shared" si="222"/>
        <v>0.21748223999748006</v>
      </c>
      <c r="K417" s="1">
        <f t="shared" si="247"/>
        <v>0.21748223999748006</v>
      </c>
      <c r="L417" s="1">
        <f t="shared" ca="1" si="225"/>
        <v>0.21713482612039722</v>
      </c>
      <c r="M417" s="1">
        <f t="shared" si="228"/>
        <v>0.21306032205593189</v>
      </c>
      <c r="N417" s="37">
        <f t="shared" si="229"/>
        <v>39281.98388</v>
      </c>
      <c r="O417" s="1">
        <f t="shared" si="230"/>
        <v>1.9553358281785608E-5</v>
      </c>
      <c r="S417" s="15">
        <v>1</v>
      </c>
      <c r="T417" s="152"/>
      <c r="AE417" s="1">
        <f t="shared" si="231"/>
        <v>33868</v>
      </c>
      <c r="AF417" s="1">
        <f t="shared" si="232"/>
        <v>0.216216851105518</v>
      </c>
      <c r="AG417" s="1">
        <f t="shared" si="233"/>
        <v>0.21432571094789396</v>
      </c>
      <c r="AH417" s="1">
        <f t="shared" si="234"/>
        <v>4.4219179415481702E-3</v>
      </c>
      <c r="AI417" s="1">
        <f t="shared" si="235"/>
        <v>1.2653888919620659E-3</v>
      </c>
      <c r="AJ417" s="1">
        <f t="shared" si="236"/>
        <v>1.601209047900985E-6</v>
      </c>
      <c r="AK417" s="1">
        <f t="shared" si="237"/>
        <v>4.4219179415481702E-3</v>
      </c>
      <c r="AL417" s="15">
        <f t="shared" si="245"/>
        <v>1.601209047900985E-6</v>
      </c>
      <c r="AM417" s="1">
        <f t="shared" si="238"/>
        <v>3.1565290495861016E-3</v>
      </c>
      <c r="AN417" s="1">
        <f t="shared" si="239"/>
        <v>0.29513354144718751</v>
      </c>
      <c r="AO417" s="1">
        <f t="shared" si="240"/>
        <v>0.23180192927019624</v>
      </c>
      <c r="AP417" s="1">
        <f t="shared" si="241"/>
        <v>6.6516152285791039E-2</v>
      </c>
      <c r="AQ417" s="1">
        <f t="shared" si="242"/>
        <v>3.0475042561940175</v>
      </c>
      <c r="AR417" s="1">
        <f t="shared" si="243"/>
        <v>21.24092236476011</v>
      </c>
      <c r="AS417" s="1">
        <f t="shared" si="246"/>
        <v>9.1980312353878944</v>
      </c>
      <c r="AT417" s="1">
        <f t="shared" si="246"/>
        <v>9.1687099980187927</v>
      </c>
      <c r="AU417" s="1">
        <f t="shared" si="246"/>
        <v>9.2112956905106209</v>
      </c>
      <c r="AV417" s="1">
        <f t="shared" si="246"/>
        <v>9.1492927824501198</v>
      </c>
      <c r="AW417" s="1">
        <f t="shared" si="246"/>
        <v>9.239277051213195</v>
      </c>
      <c r="AX417" s="1">
        <f t="shared" si="246"/>
        <v>9.1079692679137256</v>
      </c>
      <c r="AY417" s="1">
        <f t="shared" si="246"/>
        <v>9.298369420987159</v>
      </c>
      <c r="AZ417" s="1">
        <f t="shared" si="244"/>
        <v>9.0187104354070744</v>
      </c>
    </row>
    <row r="418" spans="1:52" x14ac:dyDescent="0.2">
      <c r="A418" s="43" t="s">
        <v>137</v>
      </c>
      <c r="B418" s="35" t="s">
        <v>54</v>
      </c>
      <c r="C418" s="43">
        <v>54300.483979999997</v>
      </c>
      <c r="D418" s="43">
        <v>2.0000000000000001E-4</v>
      </c>
      <c r="E418" s="1">
        <f t="shared" si="227"/>
        <v>33868.531992004195</v>
      </c>
      <c r="F418" s="45">
        <f t="shared" ref="F418:F442" si="248">ROUND(2*E418,0)/2-0.5</f>
        <v>33868</v>
      </c>
      <c r="G418" s="2">
        <f t="shared" si="222"/>
        <v>0.21758223999495385</v>
      </c>
      <c r="K418" s="1">
        <f t="shared" si="247"/>
        <v>0.21758223999495385</v>
      </c>
      <c r="L418" s="1">
        <f t="shared" ca="1" si="225"/>
        <v>0.21713482612039722</v>
      </c>
      <c r="M418" s="1">
        <f t="shared" si="228"/>
        <v>0.21306032205593189</v>
      </c>
      <c r="N418" s="37">
        <f t="shared" si="229"/>
        <v>39281.983979999997</v>
      </c>
      <c r="O418" s="1">
        <f t="shared" si="230"/>
        <v>2.0447741847248591E-5</v>
      </c>
      <c r="S418" s="15">
        <v>1</v>
      </c>
      <c r="T418" s="152"/>
      <c r="AE418" s="1">
        <f t="shared" si="231"/>
        <v>33868</v>
      </c>
      <c r="AF418" s="1">
        <f t="shared" si="232"/>
        <v>0.216216851105518</v>
      </c>
      <c r="AG418" s="1">
        <f t="shared" si="233"/>
        <v>0.21442571094536775</v>
      </c>
      <c r="AH418" s="1">
        <f t="shared" si="234"/>
        <v>4.5219179390219577E-3</v>
      </c>
      <c r="AI418" s="1">
        <f t="shared" si="235"/>
        <v>1.3653888894358535E-3</v>
      </c>
      <c r="AJ418" s="1">
        <f t="shared" si="236"/>
        <v>1.8642868193948732E-6</v>
      </c>
      <c r="AK418" s="1">
        <f t="shared" si="237"/>
        <v>4.5219179390219577E-3</v>
      </c>
      <c r="AL418" s="15">
        <f t="shared" si="245"/>
        <v>1.8642868193948732E-6</v>
      </c>
      <c r="AM418" s="1">
        <f t="shared" si="238"/>
        <v>3.1565290495861016E-3</v>
      </c>
      <c r="AN418" s="1">
        <f t="shared" si="239"/>
        <v>0.29513354144718751</v>
      </c>
      <c r="AO418" s="1">
        <f t="shared" si="240"/>
        <v>0.23180192927019624</v>
      </c>
      <c r="AP418" s="1">
        <f t="shared" si="241"/>
        <v>6.6516152285791039E-2</v>
      </c>
      <c r="AQ418" s="1">
        <f t="shared" si="242"/>
        <v>3.0475042561940175</v>
      </c>
      <c r="AR418" s="1">
        <f t="shared" si="243"/>
        <v>21.24092236476011</v>
      </c>
      <c r="AS418" s="1">
        <f t="shared" si="246"/>
        <v>9.1980312353878944</v>
      </c>
      <c r="AT418" s="1">
        <f t="shared" si="246"/>
        <v>9.1687099980187927</v>
      </c>
      <c r="AU418" s="1">
        <f t="shared" si="246"/>
        <v>9.2112956905106209</v>
      </c>
      <c r="AV418" s="1">
        <f t="shared" si="246"/>
        <v>9.1492927824501198</v>
      </c>
      <c r="AW418" s="1">
        <f t="shared" si="246"/>
        <v>9.239277051213195</v>
      </c>
      <c r="AX418" s="1">
        <f t="shared" si="246"/>
        <v>9.1079692679137256</v>
      </c>
      <c r="AY418" s="1">
        <f t="shared" si="246"/>
        <v>9.298369420987159</v>
      </c>
      <c r="AZ418" s="1">
        <f t="shared" si="244"/>
        <v>9.0187104354070744</v>
      </c>
    </row>
    <row r="419" spans="1:52" x14ac:dyDescent="0.2">
      <c r="A419" s="41" t="s">
        <v>152</v>
      </c>
      <c r="B419" s="40" t="s">
        <v>52</v>
      </c>
      <c r="C419" s="41">
        <v>54315.412900000003</v>
      </c>
      <c r="D419" s="41">
        <v>1E-4</v>
      </c>
      <c r="E419" s="1">
        <f t="shared" si="227"/>
        <v>33905.033436568418</v>
      </c>
      <c r="F419" s="45">
        <f t="shared" si="248"/>
        <v>33904.5</v>
      </c>
      <c r="G419" s="2">
        <f t="shared" si="222"/>
        <v>0.21817305999866221</v>
      </c>
      <c r="K419" s="1">
        <f t="shared" si="247"/>
        <v>0.21817305999866221</v>
      </c>
      <c r="L419" s="1">
        <f t="shared" ca="1" si="225"/>
        <v>0.21749819206238666</v>
      </c>
      <c r="M419" s="1">
        <f t="shared" si="228"/>
        <v>0.2134963885480019</v>
      </c>
      <c r="N419" s="37">
        <f t="shared" si="229"/>
        <v>39296.912900000003</v>
      </c>
      <c r="O419" s="1">
        <f t="shared" si="230"/>
        <v>2.1871255857421188E-5</v>
      </c>
      <c r="S419" s="15">
        <v>1</v>
      </c>
      <c r="T419" s="152"/>
      <c r="AE419" s="1">
        <f t="shared" si="231"/>
        <v>33904.5</v>
      </c>
      <c r="AF419" s="1">
        <f t="shared" si="232"/>
        <v>0.21662493687583731</v>
      </c>
      <c r="AG419" s="1">
        <f t="shared" si="233"/>
        <v>0.2150445116708268</v>
      </c>
      <c r="AH419" s="1">
        <f t="shared" si="234"/>
        <v>4.676671450660308E-3</v>
      </c>
      <c r="AI419" s="1">
        <f t="shared" si="235"/>
        <v>1.5481231228249015E-3</v>
      </c>
      <c r="AJ419" s="1">
        <f t="shared" si="236"/>
        <v>2.3966852034251251E-6</v>
      </c>
      <c r="AK419" s="1">
        <f t="shared" si="237"/>
        <v>4.676671450660308E-3</v>
      </c>
      <c r="AL419" s="15">
        <f t="shared" si="245"/>
        <v>2.3966852034251251E-6</v>
      </c>
      <c r="AM419" s="1">
        <f t="shared" si="238"/>
        <v>3.1285483278353991E-3</v>
      </c>
      <c r="AN419" s="1">
        <f t="shared" si="239"/>
        <v>0.29502357094234222</v>
      </c>
      <c r="AO419" s="1">
        <f t="shared" si="240"/>
        <v>0.23017900666301422</v>
      </c>
      <c r="AP419" s="1">
        <f t="shared" si="241"/>
        <v>6.5340319717639928E-2</v>
      </c>
      <c r="AQ419" s="1">
        <f t="shared" si="242"/>
        <v>3.0491722892860085</v>
      </c>
      <c r="AR419" s="1">
        <f t="shared" si="243"/>
        <v>21.624846699800074</v>
      </c>
      <c r="AS419" s="1">
        <f t="shared" si="246"/>
        <v>9.202023357982883</v>
      </c>
      <c r="AT419" s="1">
        <f t="shared" si="246"/>
        <v>9.1729923521002874</v>
      </c>
      <c r="AU419" s="1">
        <f t="shared" si="246"/>
        <v>9.2151159755169427</v>
      </c>
      <c r="AV419" s="1">
        <f t="shared" si="246"/>
        <v>9.1538495332119485</v>
      </c>
      <c r="AW419" s="1">
        <f t="shared" si="246"/>
        <v>9.2426819336691501</v>
      </c>
      <c r="AX419" s="1">
        <f t="shared" si="246"/>
        <v>9.1131997973425563</v>
      </c>
      <c r="AY419" s="1">
        <f t="shared" si="246"/>
        <v>9.3007841863671032</v>
      </c>
      <c r="AZ419" s="1">
        <f t="shared" si="244"/>
        <v>9.0256372312450992</v>
      </c>
    </row>
    <row r="420" spans="1:52" x14ac:dyDescent="0.2">
      <c r="A420" s="41" t="s">
        <v>152</v>
      </c>
      <c r="B420" s="40" t="s">
        <v>54</v>
      </c>
      <c r="C420" s="41">
        <v>54316.4355</v>
      </c>
      <c r="D420" s="41">
        <v>2.0000000000000001E-4</v>
      </c>
      <c r="E420" s="1">
        <f t="shared" si="227"/>
        <v>33907.533709676667</v>
      </c>
      <c r="F420" s="45">
        <f t="shared" si="248"/>
        <v>33907</v>
      </c>
      <c r="G420" s="2">
        <f t="shared" si="222"/>
        <v>0.21828475999791408</v>
      </c>
      <c r="K420" s="1">
        <f t="shared" si="247"/>
        <v>0.21828475999791408</v>
      </c>
      <c r="L420" s="1">
        <f t="shared" ca="1" si="225"/>
        <v>0.21752308014060515</v>
      </c>
      <c r="M420" s="1">
        <f t="shared" si="228"/>
        <v>0.21352627156304632</v>
      </c>
      <c r="N420" s="37">
        <f t="shared" si="229"/>
        <v>39297.9355</v>
      </c>
      <c r="O420" s="1">
        <f t="shared" si="230"/>
        <v>2.2643212184770205E-5</v>
      </c>
      <c r="S420" s="15">
        <v>1</v>
      </c>
      <c r="T420" s="152"/>
      <c r="U420" s="15">
        <v>3.5803785775489478E-10</v>
      </c>
      <c r="V420" s="15">
        <v>5.8565319796737636E-22</v>
      </c>
      <c r="W420" s="15">
        <v>2.4296667010550134E-27</v>
      </c>
      <c r="X420" s="15">
        <v>2.2083891079604464E-13</v>
      </c>
      <c r="Y420" s="15">
        <v>1.1840459046663095E-6</v>
      </c>
      <c r="Z420" s="1">
        <v>1.6840254644383924E-2</v>
      </c>
      <c r="AA420" s="1">
        <v>0.18583318950459271</v>
      </c>
      <c r="AB420" s="1">
        <v>28269.908155828194</v>
      </c>
      <c r="AC420" s="1">
        <v>6.6295248648093888E-9</v>
      </c>
      <c r="AD420" s="1">
        <v>1.125759396661575E-9</v>
      </c>
      <c r="AE420" s="1">
        <f t="shared" si="231"/>
        <v>33907</v>
      </c>
      <c r="AF420" s="1">
        <f t="shared" si="232"/>
        <v>0.21665290307485163</v>
      </c>
      <c r="AG420" s="1">
        <f t="shared" si="233"/>
        <v>0.21515812848610877</v>
      </c>
      <c r="AH420" s="1">
        <f t="shared" si="234"/>
        <v>4.7584884348677581E-3</v>
      </c>
      <c r="AI420" s="1">
        <f t="shared" si="235"/>
        <v>1.6318569230624469E-3</v>
      </c>
      <c r="AJ420" s="1">
        <f t="shared" si="236"/>
        <v>2.6629570173468367E-6</v>
      </c>
      <c r="AK420" s="1">
        <f t="shared" si="237"/>
        <v>4.7584884348677581E-3</v>
      </c>
      <c r="AL420" s="15">
        <f t="shared" si="245"/>
        <v>2.6629570173468367E-6</v>
      </c>
      <c r="AM420" s="1">
        <f t="shared" si="238"/>
        <v>3.1266315118053116E-3</v>
      </c>
      <c r="AN420" s="1">
        <f t="shared" si="239"/>
        <v>0.29501611780033876</v>
      </c>
      <c r="AO420" s="1">
        <f t="shared" si="240"/>
        <v>0.23006793314602475</v>
      </c>
      <c r="AP420" s="1">
        <f t="shared" si="241"/>
        <v>6.5259855549828411E-2</v>
      </c>
      <c r="AQ420" s="1">
        <f t="shared" si="242"/>
        <v>3.0492864260699757</v>
      </c>
      <c r="AR420" s="1">
        <f t="shared" si="243"/>
        <v>21.651623933997676</v>
      </c>
      <c r="AS420" s="1">
        <f t="shared" si="246"/>
        <v>9.2022965770564618</v>
      </c>
      <c r="AT420" s="1">
        <f t="shared" si="246"/>
        <v>9.1732858025710904</v>
      </c>
      <c r="AU420" s="1">
        <f t="shared" si="246"/>
        <v>9.2153773245477595</v>
      </c>
      <c r="AV420" s="1">
        <f t="shared" si="246"/>
        <v>9.1541618880636175</v>
      </c>
      <c r="AW420" s="1">
        <f t="shared" si="246"/>
        <v>9.2429147091676072</v>
      </c>
      <c r="AX420" s="1">
        <f t="shared" si="246"/>
        <v>9.1135583751167601</v>
      </c>
      <c r="AY420" s="1">
        <f t="shared" si="246"/>
        <v>9.300949095715346</v>
      </c>
      <c r="AZ420" s="1">
        <f t="shared" si="244"/>
        <v>9.0261116693161974</v>
      </c>
    </row>
    <row r="421" spans="1:52" x14ac:dyDescent="0.2">
      <c r="A421" s="43" t="s">
        <v>154</v>
      </c>
      <c r="B421" s="35" t="s">
        <v>52</v>
      </c>
      <c r="C421" s="43">
        <v>54600.490140000002</v>
      </c>
      <c r="D421" s="43">
        <v>2.9999999999999997E-4</v>
      </c>
      <c r="E421" s="1">
        <f t="shared" si="227"/>
        <v>34602.051778978792</v>
      </c>
      <c r="F421" s="45">
        <f t="shared" si="248"/>
        <v>34601.5</v>
      </c>
      <c r="G421" s="2">
        <f t="shared" si="222"/>
        <v>0.22567501999583328</v>
      </c>
      <c r="K421" s="1">
        <f t="shared" si="247"/>
        <v>0.22567501999583328</v>
      </c>
      <c r="L421" s="1">
        <f t="shared" ca="1" si="225"/>
        <v>0.22443698826969152</v>
      </c>
      <c r="M421" s="1">
        <f t="shared" si="228"/>
        <v>0.22190446463918495</v>
      </c>
      <c r="N421" s="37">
        <f t="shared" si="229"/>
        <v>39581.990140000002</v>
      </c>
      <c r="O421" s="1">
        <f t="shared" si="230"/>
        <v>1.4217087697549421E-5</v>
      </c>
      <c r="S421" s="15">
        <v>1</v>
      </c>
      <c r="T421" s="152"/>
      <c r="AE421" s="1">
        <f t="shared" si="231"/>
        <v>34601.5</v>
      </c>
      <c r="AF421" s="1">
        <f t="shared" si="232"/>
        <v>0.22449721522905425</v>
      </c>
      <c r="AG421" s="1">
        <f t="shared" si="233"/>
        <v>0.22308226940596398</v>
      </c>
      <c r="AH421" s="1">
        <f t="shared" si="234"/>
        <v>3.7705553566483307E-3</v>
      </c>
      <c r="AI421" s="1">
        <f t="shared" si="235"/>
        <v>1.1778047667790337E-3</v>
      </c>
      <c r="AJ421" s="1">
        <f t="shared" si="236"/>
        <v>1.3872240686474138E-6</v>
      </c>
      <c r="AK421" s="1">
        <f t="shared" si="237"/>
        <v>3.7705553566483307E-3</v>
      </c>
      <c r="AL421" s="15">
        <f t="shared" si="245"/>
        <v>1.3872240686474138E-6</v>
      </c>
      <c r="AM421" s="1">
        <f t="shared" si="238"/>
        <v>2.5927505898692875E-3</v>
      </c>
      <c r="AN421" s="1">
        <f t="shared" si="239"/>
        <v>0.29332349485494691</v>
      </c>
      <c r="AO421" s="1">
        <f t="shared" si="240"/>
        <v>0.19959902818567943</v>
      </c>
      <c r="AP421" s="1">
        <f t="shared" si="241"/>
        <v>4.3237020985076528E-2</v>
      </c>
      <c r="AQ421" s="1">
        <f t="shared" si="242"/>
        <v>3.0804852163447189</v>
      </c>
      <c r="AR421" s="1">
        <f t="shared" si="243"/>
        <v>32.719055130684715</v>
      </c>
      <c r="AS421" s="1">
        <f t="shared" ref="AS421:AY430" si="249">$AZ421+$AG$7*SIN(AT421)</f>
        <v>9.2772104092759129</v>
      </c>
      <c r="AT421" s="1">
        <f t="shared" si="249"/>
        <v>9.2554671162244748</v>
      </c>
      <c r="AU421" s="1">
        <f t="shared" si="249"/>
        <v>9.2865460231464017</v>
      </c>
      <c r="AV421" s="1">
        <f t="shared" si="249"/>
        <v>9.2420741723572579</v>
      </c>
      <c r="AW421" s="1">
        <f t="shared" si="249"/>
        <v>9.3056206939199555</v>
      </c>
      <c r="AX421" s="1">
        <f t="shared" si="249"/>
        <v>9.2146032965512141</v>
      </c>
      <c r="AY421" s="1">
        <f t="shared" si="249"/>
        <v>9.3446174315545463</v>
      </c>
      <c r="AZ421" s="1">
        <f t="shared" si="244"/>
        <v>9.1579105654671196</v>
      </c>
    </row>
    <row r="422" spans="1:52" x14ac:dyDescent="0.2">
      <c r="A422" s="43" t="s">
        <v>154</v>
      </c>
      <c r="B422" s="35" t="s">
        <v>52</v>
      </c>
      <c r="C422" s="43">
        <v>54600.490140000002</v>
      </c>
      <c r="D422" s="43">
        <v>6.9999999999999999E-4</v>
      </c>
      <c r="E422" s="1">
        <f t="shared" si="227"/>
        <v>34602.051778978792</v>
      </c>
      <c r="F422" s="45">
        <f t="shared" si="248"/>
        <v>34601.5</v>
      </c>
      <c r="G422" s="2">
        <f t="shared" si="222"/>
        <v>0.22567501999583328</v>
      </c>
      <c r="K422" s="1">
        <f t="shared" si="247"/>
        <v>0.22567501999583328</v>
      </c>
      <c r="L422" s="1">
        <f t="shared" ca="1" si="225"/>
        <v>0.22443698826969152</v>
      </c>
      <c r="M422" s="1">
        <f t="shared" si="228"/>
        <v>0.22190446463918495</v>
      </c>
      <c r="N422" s="37">
        <f t="shared" si="229"/>
        <v>39581.990140000002</v>
      </c>
      <c r="O422" s="1">
        <f t="shared" si="230"/>
        <v>1.4217087697549421E-5</v>
      </c>
      <c r="S422" s="15">
        <v>1</v>
      </c>
      <c r="T422" s="152"/>
      <c r="AE422" s="1">
        <f t="shared" si="231"/>
        <v>34601.5</v>
      </c>
      <c r="AF422" s="1">
        <f t="shared" si="232"/>
        <v>0.22449721522905425</v>
      </c>
      <c r="AG422" s="1">
        <f t="shared" si="233"/>
        <v>0.22308226940596398</v>
      </c>
      <c r="AH422" s="1">
        <f t="shared" si="234"/>
        <v>3.7705553566483307E-3</v>
      </c>
      <c r="AI422" s="1">
        <f t="shared" si="235"/>
        <v>1.1778047667790337E-3</v>
      </c>
      <c r="AJ422" s="1">
        <f t="shared" si="236"/>
        <v>1.3872240686474138E-6</v>
      </c>
      <c r="AK422" s="1">
        <f t="shared" si="237"/>
        <v>3.7705553566483307E-3</v>
      </c>
      <c r="AL422" s="15">
        <f t="shared" si="245"/>
        <v>1.3872240686474138E-6</v>
      </c>
      <c r="AM422" s="1">
        <f t="shared" si="238"/>
        <v>2.5927505898692875E-3</v>
      </c>
      <c r="AN422" s="1">
        <f t="shared" si="239"/>
        <v>0.29332349485494691</v>
      </c>
      <c r="AO422" s="1">
        <f t="shared" si="240"/>
        <v>0.19959902818567943</v>
      </c>
      <c r="AP422" s="1">
        <f t="shared" si="241"/>
        <v>4.3237020985076528E-2</v>
      </c>
      <c r="AQ422" s="1">
        <f t="shared" si="242"/>
        <v>3.0804852163447189</v>
      </c>
      <c r="AR422" s="1">
        <f t="shared" si="243"/>
        <v>32.719055130684715</v>
      </c>
      <c r="AS422" s="1">
        <f t="shared" si="249"/>
        <v>9.2772104092759129</v>
      </c>
      <c r="AT422" s="1">
        <f t="shared" si="249"/>
        <v>9.2554671162244748</v>
      </c>
      <c r="AU422" s="1">
        <f t="shared" si="249"/>
        <v>9.2865460231464017</v>
      </c>
      <c r="AV422" s="1">
        <f t="shared" si="249"/>
        <v>9.2420741723572579</v>
      </c>
      <c r="AW422" s="1">
        <f t="shared" si="249"/>
        <v>9.3056206939199555</v>
      </c>
      <c r="AX422" s="1">
        <f t="shared" si="249"/>
        <v>9.2146032965512141</v>
      </c>
      <c r="AY422" s="1">
        <f t="shared" si="249"/>
        <v>9.3446174315545463</v>
      </c>
      <c r="AZ422" s="1">
        <f t="shared" si="244"/>
        <v>9.1579105654671196</v>
      </c>
    </row>
    <row r="423" spans="1:52" x14ac:dyDescent="0.2">
      <c r="A423" s="43" t="s">
        <v>154</v>
      </c>
      <c r="B423" s="35" t="s">
        <v>52</v>
      </c>
      <c r="C423" s="43">
        <v>54600.490440000001</v>
      </c>
      <c r="D423" s="43">
        <v>2.0000000000000001E-4</v>
      </c>
      <c r="E423" s="1">
        <f t="shared" si="227"/>
        <v>34602.052512483511</v>
      </c>
      <c r="F423" s="45">
        <f t="shared" si="248"/>
        <v>34601.5</v>
      </c>
      <c r="G423" s="2">
        <f t="shared" si="222"/>
        <v>0.2259750199955306</v>
      </c>
      <c r="K423" s="1">
        <f t="shared" si="247"/>
        <v>0.2259750199955306</v>
      </c>
      <c r="L423" s="1">
        <f t="shared" ca="1" si="225"/>
        <v>0.22443698826969152</v>
      </c>
      <c r="M423" s="1">
        <f t="shared" si="228"/>
        <v>0.22190446463918495</v>
      </c>
      <c r="N423" s="37">
        <f t="shared" si="229"/>
        <v>39581.990440000001</v>
      </c>
      <c r="O423" s="1">
        <f t="shared" si="230"/>
        <v>1.6569420909074267E-5</v>
      </c>
      <c r="S423" s="15">
        <v>1</v>
      </c>
      <c r="T423" s="152"/>
      <c r="AE423" s="1">
        <f t="shared" si="231"/>
        <v>34601.5</v>
      </c>
      <c r="AF423" s="1">
        <f t="shared" si="232"/>
        <v>0.22449721522905425</v>
      </c>
      <c r="AG423" s="1">
        <f t="shared" si="233"/>
        <v>0.2233822694056613</v>
      </c>
      <c r="AH423" s="1">
        <f t="shared" si="234"/>
        <v>4.0705553563456509E-3</v>
      </c>
      <c r="AI423" s="1">
        <f t="shared" si="235"/>
        <v>1.4778047664763538E-3</v>
      </c>
      <c r="AJ423" s="1">
        <f t="shared" si="236"/>
        <v>2.1839069278202305E-6</v>
      </c>
      <c r="AK423" s="1">
        <f t="shared" si="237"/>
        <v>4.0705553563456509E-3</v>
      </c>
      <c r="AL423" s="15">
        <f t="shared" si="245"/>
        <v>2.1839069278202305E-6</v>
      </c>
      <c r="AM423" s="1">
        <f t="shared" si="238"/>
        <v>2.5927505898692875E-3</v>
      </c>
      <c r="AN423" s="1">
        <f t="shared" si="239"/>
        <v>0.29332349485494691</v>
      </c>
      <c r="AO423" s="1">
        <f t="shared" si="240"/>
        <v>0.19959902818567943</v>
      </c>
      <c r="AP423" s="1">
        <f t="shared" si="241"/>
        <v>4.3237020985076528E-2</v>
      </c>
      <c r="AQ423" s="1">
        <f t="shared" si="242"/>
        <v>3.0804852163447189</v>
      </c>
      <c r="AR423" s="1">
        <f t="shared" si="243"/>
        <v>32.719055130684715</v>
      </c>
      <c r="AS423" s="1">
        <f t="shared" si="249"/>
        <v>9.2772104092759129</v>
      </c>
      <c r="AT423" s="1">
        <f t="shared" si="249"/>
        <v>9.2554671162244748</v>
      </c>
      <c r="AU423" s="1">
        <f t="shared" si="249"/>
        <v>9.2865460231464017</v>
      </c>
      <c r="AV423" s="1">
        <f t="shared" si="249"/>
        <v>9.2420741723572579</v>
      </c>
      <c r="AW423" s="1">
        <f t="shared" si="249"/>
        <v>9.3056206939199555</v>
      </c>
      <c r="AX423" s="1">
        <f t="shared" si="249"/>
        <v>9.2146032965512141</v>
      </c>
      <c r="AY423" s="1">
        <f t="shared" si="249"/>
        <v>9.3446174315545463</v>
      </c>
      <c r="AZ423" s="1">
        <f t="shared" si="244"/>
        <v>9.1579105654671196</v>
      </c>
    </row>
    <row r="424" spans="1:52" x14ac:dyDescent="0.2">
      <c r="A424" s="41" t="s">
        <v>152</v>
      </c>
      <c r="B424" s="40" t="s">
        <v>52</v>
      </c>
      <c r="C424" s="41">
        <v>54654.480100000001</v>
      </c>
      <c r="D424" s="41">
        <v>1E-4</v>
      </c>
      <c r="E424" s="1">
        <f t="shared" si="227"/>
        <v>34734.058081642594</v>
      </c>
      <c r="F424" s="45">
        <f t="shared" si="248"/>
        <v>34733.5</v>
      </c>
      <c r="G424" s="2">
        <f t="shared" si="222"/>
        <v>0.22825277999800164</v>
      </c>
      <c r="K424" s="1">
        <f t="shared" si="247"/>
        <v>0.22825277999800164</v>
      </c>
      <c r="L424" s="1">
        <f t="shared" ca="1" si="225"/>
        <v>0.22575107879962589</v>
      </c>
      <c r="M424" s="1">
        <f t="shared" si="228"/>
        <v>0.22351414877286163</v>
      </c>
      <c r="N424" s="37">
        <f t="shared" si="229"/>
        <v>39635.980100000001</v>
      </c>
      <c r="O424" s="1">
        <f t="shared" si="230"/>
        <v>2.2454625887871921E-5</v>
      </c>
      <c r="S424" s="15">
        <v>1</v>
      </c>
      <c r="T424" s="152"/>
      <c r="AE424" s="1">
        <f t="shared" si="231"/>
        <v>34733.5</v>
      </c>
      <c r="AF424" s="1">
        <f t="shared" si="232"/>
        <v>0.22600513768915687</v>
      </c>
      <c r="AG424" s="1">
        <f t="shared" si="233"/>
        <v>0.22576179108170641</v>
      </c>
      <c r="AH424" s="1">
        <f t="shared" si="234"/>
        <v>4.7386312251400109E-3</v>
      </c>
      <c r="AI424" s="1">
        <f t="shared" si="235"/>
        <v>2.2476423088447772E-3</v>
      </c>
      <c r="AJ424" s="1">
        <f t="shared" si="236"/>
        <v>5.0518959485090812E-6</v>
      </c>
      <c r="AK424" s="1">
        <f t="shared" si="237"/>
        <v>4.7386312251400109E-3</v>
      </c>
      <c r="AL424" s="15">
        <f t="shared" si="245"/>
        <v>5.0518959485090812E-6</v>
      </c>
      <c r="AM424" s="1">
        <f t="shared" si="238"/>
        <v>2.4909889162952441E-3</v>
      </c>
      <c r="AN424" s="1">
        <f t="shared" si="239"/>
        <v>0.29308348471291146</v>
      </c>
      <c r="AO424" s="1">
        <f t="shared" si="240"/>
        <v>0.19388425369504364</v>
      </c>
      <c r="AP424" s="1">
        <f t="shared" si="241"/>
        <v>3.9117302080405765E-2</v>
      </c>
      <c r="AQ424" s="1">
        <f t="shared" si="242"/>
        <v>3.0863139197714919</v>
      </c>
      <c r="AR424" s="1">
        <f t="shared" si="243"/>
        <v>36.171065185706304</v>
      </c>
      <c r="AS424" s="1">
        <f t="shared" si="249"/>
        <v>9.2912496112826339</v>
      </c>
      <c r="AT424" s="1">
        <f t="shared" si="249"/>
        <v>9.2712246401732568</v>
      </c>
      <c r="AU424" s="1">
        <f t="shared" si="249"/>
        <v>9.2997860939701962</v>
      </c>
      <c r="AV424" s="1">
        <f t="shared" si="249"/>
        <v>9.259012024991188</v>
      </c>
      <c r="AW424" s="1">
        <f t="shared" si="249"/>
        <v>9.3171531519271937</v>
      </c>
      <c r="AX424" s="1">
        <f t="shared" si="249"/>
        <v>9.2340867424516535</v>
      </c>
      <c r="AY424" s="1">
        <f t="shared" si="249"/>
        <v>9.3525031989955423</v>
      </c>
      <c r="AZ424" s="1">
        <f t="shared" si="244"/>
        <v>9.1829608956210738</v>
      </c>
    </row>
    <row r="425" spans="1:52" x14ac:dyDescent="0.2">
      <c r="A425" s="41" t="s">
        <v>152</v>
      </c>
      <c r="B425" s="40" t="s">
        <v>54</v>
      </c>
      <c r="C425" s="41">
        <v>54655.501900000003</v>
      </c>
      <c r="D425" s="41">
        <v>1E-4</v>
      </c>
      <c r="E425" s="1">
        <f t="shared" si="227"/>
        <v>34736.556398738256</v>
      </c>
      <c r="F425" s="45">
        <f t="shared" si="248"/>
        <v>34736</v>
      </c>
      <c r="G425" s="2">
        <f t="shared" si="222"/>
        <v>0.22756447999563534</v>
      </c>
      <c r="K425" s="1">
        <f t="shared" si="247"/>
        <v>0.22756447999563534</v>
      </c>
      <c r="L425" s="1">
        <f t="shared" ca="1" si="225"/>
        <v>0.22577596687784438</v>
      </c>
      <c r="M425" s="1">
        <f t="shared" si="228"/>
        <v>0.22354468848745915</v>
      </c>
      <c r="N425" s="37">
        <f t="shared" si="229"/>
        <v>39637.001900000003</v>
      </c>
      <c r="O425" s="1">
        <f t="shared" si="230"/>
        <v>1.615872376920541E-5</v>
      </c>
      <c r="S425" s="15">
        <v>1</v>
      </c>
      <c r="T425" s="152"/>
      <c r="AE425" s="1">
        <f t="shared" si="231"/>
        <v>34736</v>
      </c>
      <c r="AF425" s="1">
        <f t="shared" si="232"/>
        <v>0.22603374916972196</v>
      </c>
      <c r="AG425" s="1">
        <f t="shared" si="233"/>
        <v>0.22507541931337252</v>
      </c>
      <c r="AH425" s="1">
        <f t="shared" si="234"/>
        <v>4.0197915081761904E-3</v>
      </c>
      <c r="AI425" s="1">
        <f t="shared" si="235"/>
        <v>1.5307308259133734E-3</v>
      </c>
      <c r="AJ425" s="1">
        <f t="shared" si="236"/>
        <v>2.3431368614014384E-6</v>
      </c>
      <c r="AK425" s="1">
        <f t="shared" si="237"/>
        <v>4.0197915081761904E-3</v>
      </c>
      <c r="AL425" s="15">
        <f t="shared" si="245"/>
        <v>2.3431368614014384E-6</v>
      </c>
      <c r="AM425" s="1">
        <f t="shared" si="238"/>
        <v>2.4890606822628039E-3</v>
      </c>
      <c r="AN425" s="1">
        <f t="shared" si="239"/>
        <v>0.29307918117553378</v>
      </c>
      <c r="AO425" s="1">
        <f t="shared" si="240"/>
        <v>0.19377621642560808</v>
      </c>
      <c r="AP425" s="1">
        <f t="shared" si="241"/>
        <v>3.9039452099592621E-2</v>
      </c>
      <c r="AQ425" s="1">
        <f t="shared" si="242"/>
        <v>3.086424045567234</v>
      </c>
      <c r="AR425" s="1">
        <f t="shared" si="243"/>
        <v>36.243305448220234</v>
      </c>
      <c r="AS425" s="1">
        <f t="shared" si="249"/>
        <v>9.2915149725386392</v>
      </c>
      <c r="AT425" s="1">
        <f t="shared" si="249"/>
        <v>9.2715234563529609</v>
      </c>
      <c r="AU425" s="1">
        <f t="shared" si="249"/>
        <v>9.3000360946426657</v>
      </c>
      <c r="AV425" s="1">
        <f t="shared" si="249"/>
        <v>9.2593334250277408</v>
      </c>
      <c r="AW425" s="1">
        <f t="shared" si="249"/>
        <v>9.3173705633607682</v>
      </c>
      <c r="AX425" s="1">
        <f t="shared" si="249"/>
        <v>9.234456464300008</v>
      </c>
      <c r="AY425" s="1">
        <f t="shared" si="249"/>
        <v>9.3526514900370099</v>
      </c>
      <c r="AZ425" s="1">
        <f t="shared" si="244"/>
        <v>9.1834353336921719</v>
      </c>
    </row>
    <row r="426" spans="1:52" x14ac:dyDescent="0.2">
      <c r="A426" s="41" t="s">
        <v>152</v>
      </c>
      <c r="B426" s="40" t="s">
        <v>52</v>
      </c>
      <c r="C426" s="41">
        <v>54666.341200000003</v>
      </c>
      <c r="D426" s="41">
        <v>1E-4</v>
      </c>
      <c r="E426" s="1">
        <f t="shared" si="227"/>
        <v>34763.05865798171</v>
      </c>
      <c r="F426" s="45">
        <f t="shared" si="248"/>
        <v>34762.5</v>
      </c>
      <c r="G426" s="2">
        <f t="shared" si="222"/>
        <v>0.22848849999718368</v>
      </c>
      <c r="K426" s="1">
        <f t="shared" si="247"/>
        <v>0.22848849999718368</v>
      </c>
      <c r="L426" s="1">
        <f t="shared" ca="1" si="225"/>
        <v>0.22603978050695997</v>
      </c>
      <c r="M426" s="1">
        <f t="shared" si="228"/>
        <v>0.22386853121698341</v>
      </c>
      <c r="N426" s="37">
        <f t="shared" si="229"/>
        <v>39647.841200000003</v>
      </c>
      <c r="O426" s="1">
        <f t="shared" si="230"/>
        <v>2.1344111530025149E-5</v>
      </c>
      <c r="S426" s="15">
        <v>1</v>
      </c>
      <c r="T426" s="152"/>
      <c r="AE426" s="1">
        <f t="shared" si="231"/>
        <v>34762.5</v>
      </c>
      <c r="AF426" s="1">
        <f t="shared" si="232"/>
        <v>0.22633715042975835</v>
      </c>
      <c r="AG426" s="1">
        <f t="shared" si="233"/>
        <v>0.22601988078440874</v>
      </c>
      <c r="AH426" s="1">
        <f t="shared" si="234"/>
        <v>4.6199687802002676E-3</v>
      </c>
      <c r="AI426" s="1">
        <f t="shared" si="235"/>
        <v>2.1513495674253258E-3</v>
      </c>
      <c r="AJ426" s="1">
        <f t="shared" si="236"/>
        <v>4.6283049612611368E-6</v>
      </c>
      <c r="AK426" s="1">
        <f t="shared" si="237"/>
        <v>4.6199687802002676E-3</v>
      </c>
      <c r="AL426" s="15">
        <f t="shared" si="245"/>
        <v>4.6283049612611368E-6</v>
      </c>
      <c r="AM426" s="1">
        <f t="shared" si="238"/>
        <v>2.468619212774937E-3</v>
      </c>
      <c r="AN426" s="1">
        <f t="shared" si="239"/>
        <v>0.29303411320902084</v>
      </c>
      <c r="AO426" s="1">
        <f t="shared" si="240"/>
        <v>0.19263145315414215</v>
      </c>
      <c r="AP426" s="1">
        <f t="shared" si="241"/>
        <v>3.8214628371013977E-2</v>
      </c>
      <c r="AQ426" s="1">
        <f t="shared" si="242"/>
        <v>3.0875907919999341</v>
      </c>
      <c r="AR426" s="1">
        <f t="shared" si="243"/>
        <v>37.026759522708595</v>
      </c>
      <c r="AS426" s="1">
        <f t="shared" si="249"/>
        <v>9.2943266249892726</v>
      </c>
      <c r="AT426" s="1">
        <f t="shared" si="249"/>
        <v>9.2746917466978065</v>
      </c>
      <c r="AU426" s="1">
        <f t="shared" si="249"/>
        <v>9.3026844294859323</v>
      </c>
      <c r="AV426" s="1">
        <f t="shared" si="249"/>
        <v>9.262741605491895</v>
      </c>
      <c r="AW426" s="1">
        <f t="shared" si="249"/>
        <v>9.3196729100490998</v>
      </c>
      <c r="AX426" s="1">
        <f t="shared" si="249"/>
        <v>9.2383770909703884</v>
      </c>
      <c r="AY426" s="1">
        <f t="shared" si="249"/>
        <v>9.3542210478060284</v>
      </c>
      <c r="AZ426" s="1">
        <f t="shared" si="244"/>
        <v>9.1884643772458059</v>
      </c>
    </row>
    <row r="427" spans="1:52" x14ac:dyDescent="0.2">
      <c r="A427" s="41" t="s">
        <v>152</v>
      </c>
      <c r="B427" s="40" t="s">
        <v>54</v>
      </c>
      <c r="C427" s="41">
        <v>54667.362500000003</v>
      </c>
      <c r="D427" s="41">
        <v>1E-4</v>
      </c>
      <c r="E427" s="1">
        <f t="shared" si="227"/>
        <v>34765.555752569489</v>
      </c>
      <c r="F427" s="45">
        <f t="shared" si="248"/>
        <v>34765</v>
      </c>
      <c r="G427" s="2">
        <f t="shared" si="222"/>
        <v>0.22730020000017248</v>
      </c>
      <c r="K427" s="1">
        <f t="shared" si="247"/>
        <v>0.22730020000017248</v>
      </c>
      <c r="L427" s="1">
        <f t="shared" ca="1" si="225"/>
        <v>0.2260646685851784</v>
      </c>
      <c r="M427" s="1">
        <f t="shared" si="228"/>
        <v>0.22389909390418289</v>
      </c>
      <c r="N427" s="37">
        <f t="shared" si="229"/>
        <v>39648.862500000003</v>
      </c>
      <c r="O427" s="1">
        <f t="shared" si="230"/>
        <v>1.1567522676177565E-5</v>
      </c>
      <c r="S427" s="15">
        <v>1</v>
      </c>
      <c r="T427" s="152"/>
      <c r="AE427" s="1">
        <f t="shared" si="231"/>
        <v>34765</v>
      </c>
      <c r="AF427" s="1">
        <f t="shared" si="232"/>
        <v>0.22636578446861155</v>
      </c>
      <c r="AG427" s="1">
        <f t="shared" si="233"/>
        <v>0.22483350943574382</v>
      </c>
      <c r="AH427" s="1">
        <f t="shared" si="234"/>
        <v>3.4011060959895922E-3</v>
      </c>
      <c r="AI427" s="1">
        <f t="shared" si="235"/>
        <v>9.3441553156092816E-4</v>
      </c>
      <c r="AJ427" s="1">
        <f t="shared" si="236"/>
        <v>8.7313238562229193E-7</v>
      </c>
      <c r="AK427" s="1">
        <f t="shared" si="237"/>
        <v>3.4011060959895922E-3</v>
      </c>
      <c r="AL427" s="15">
        <f t="shared" si="245"/>
        <v>8.7313238562229193E-7</v>
      </c>
      <c r="AM427" s="1">
        <f t="shared" si="238"/>
        <v>2.4666905644286706E-3</v>
      </c>
      <c r="AN427" s="1">
        <f t="shared" si="239"/>
        <v>0.29302991328800632</v>
      </c>
      <c r="AO427" s="1">
        <f t="shared" si="240"/>
        <v>0.19252349700281474</v>
      </c>
      <c r="AP427" s="1">
        <f t="shared" si="241"/>
        <v>3.8136850972862749E-2</v>
      </c>
      <c r="AQ427" s="1">
        <f t="shared" si="242"/>
        <v>3.0877008074455135</v>
      </c>
      <c r="AR427" s="1">
        <f t="shared" si="243"/>
        <v>37.102383095843095</v>
      </c>
      <c r="AS427" s="1">
        <f t="shared" si="249"/>
        <v>9.2945917649611083</v>
      </c>
      <c r="AT427" s="1">
        <f t="shared" si="249"/>
        <v>9.2749907206605631</v>
      </c>
      <c r="AU427" s="1">
        <f t="shared" si="249"/>
        <v>9.3029341157697054</v>
      </c>
      <c r="AV427" s="1">
        <f t="shared" si="249"/>
        <v>9.2630632574711349</v>
      </c>
      <c r="AW427" s="1">
        <f t="shared" si="249"/>
        <v>9.3198899052426309</v>
      </c>
      <c r="AX427" s="1">
        <f t="shared" si="249"/>
        <v>9.2387471088159057</v>
      </c>
      <c r="AY427" s="1">
        <f t="shared" si="249"/>
        <v>9.3543689015293925</v>
      </c>
      <c r="AZ427" s="1">
        <f t="shared" si="244"/>
        <v>9.188938815316904</v>
      </c>
    </row>
    <row r="428" spans="1:52" x14ac:dyDescent="0.2">
      <c r="A428" s="41" t="s">
        <v>152</v>
      </c>
      <c r="B428" s="40" t="s">
        <v>54</v>
      </c>
      <c r="C428" s="41">
        <v>54685.3586</v>
      </c>
      <c r="D428" s="41">
        <v>1E-4</v>
      </c>
      <c r="E428" s="1">
        <f t="shared" si="227"/>
        <v>34809.556500548701</v>
      </c>
      <c r="F428" s="45">
        <f t="shared" si="248"/>
        <v>34809</v>
      </c>
      <c r="G428" s="2">
        <f t="shared" si="222"/>
        <v>0.22760611999547109</v>
      </c>
      <c r="K428" s="1">
        <f t="shared" si="247"/>
        <v>0.22760611999547109</v>
      </c>
      <c r="L428" s="1">
        <f t="shared" ca="1" si="225"/>
        <v>0.22650269876182319</v>
      </c>
      <c r="M428" s="1">
        <f t="shared" si="228"/>
        <v>0.22443732135022962</v>
      </c>
      <c r="N428" s="37">
        <f t="shared" si="229"/>
        <v>39666.8586</v>
      </c>
      <c r="O428" s="1">
        <f t="shared" si="230"/>
        <v>1.0041284854084188E-5</v>
      </c>
      <c r="S428" s="15">
        <v>1</v>
      </c>
      <c r="T428" s="152"/>
      <c r="AE428" s="1">
        <f t="shared" si="231"/>
        <v>34809</v>
      </c>
      <c r="AF428" s="1">
        <f t="shared" si="232"/>
        <v>0.22687006174611177</v>
      </c>
      <c r="AG428" s="1">
        <f t="shared" si="233"/>
        <v>0.22517337959958894</v>
      </c>
      <c r="AH428" s="1">
        <f t="shared" si="234"/>
        <v>3.1687986452414718E-3</v>
      </c>
      <c r="AI428" s="1">
        <f t="shared" si="235"/>
        <v>7.3605824935932262E-4</v>
      </c>
      <c r="AJ428" s="1">
        <f t="shared" si="236"/>
        <v>5.4178174644991077E-7</v>
      </c>
      <c r="AK428" s="1">
        <f t="shared" si="237"/>
        <v>3.1687986452414718E-3</v>
      </c>
      <c r="AL428" s="15">
        <f t="shared" si="245"/>
        <v>5.4178174644991077E-7</v>
      </c>
      <c r="AM428" s="1">
        <f t="shared" si="238"/>
        <v>2.4327403958821618E-3</v>
      </c>
      <c r="AN428" s="1">
        <f t="shared" si="239"/>
        <v>0.29295745135286688</v>
      </c>
      <c r="AO428" s="1">
        <f t="shared" si="240"/>
        <v>0.19062458528679055</v>
      </c>
      <c r="AP428" s="1">
        <f t="shared" si="241"/>
        <v>3.6768972113137753E-2</v>
      </c>
      <c r="AQ428" s="1">
        <f t="shared" si="242"/>
        <v>3.0896355545599694</v>
      </c>
      <c r="AR428" s="1">
        <f t="shared" si="243"/>
        <v>38.484636242897984</v>
      </c>
      <c r="AS428" s="1">
        <f t="shared" si="249"/>
        <v>9.2992551673658657</v>
      </c>
      <c r="AT428" s="1">
        <f t="shared" si="249"/>
        <v>9.28025484945009</v>
      </c>
      <c r="AU428" s="1">
        <f t="shared" si="249"/>
        <v>9.3073242491055179</v>
      </c>
      <c r="AV428" s="1">
        <f t="shared" si="249"/>
        <v>9.2687278151593411</v>
      </c>
      <c r="AW428" s="1">
        <f t="shared" si="249"/>
        <v>9.3237032743178307</v>
      </c>
      <c r="AX428" s="1">
        <f t="shared" si="249"/>
        <v>9.2452635049720637</v>
      </c>
      <c r="AY428" s="1">
        <f t="shared" si="249"/>
        <v>9.3569650987402415</v>
      </c>
      <c r="AZ428" s="1">
        <f t="shared" si="244"/>
        <v>9.1972889253682215</v>
      </c>
    </row>
    <row r="429" spans="1:52" x14ac:dyDescent="0.2">
      <c r="A429" s="41" t="s">
        <v>152</v>
      </c>
      <c r="B429" s="40" t="s">
        <v>52</v>
      </c>
      <c r="C429" s="41">
        <v>54686.3825</v>
      </c>
      <c r="D429" s="41">
        <v>1E-4</v>
      </c>
      <c r="E429" s="1">
        <f t="shared" si="227"/>
        <v>34812.059952177442</v>
      </c>
      <c r="F429" s="45">
        <f t="shared" si="248"/>
        <v>34811.5</v>
      </c>
      <c r="G429" s="2">
        <f t="shared" si="222"/>
        <v>0.22901781999826198</v>
      </c>
      <c r="K429" s="1">
        <f t="shared" si="247"/>
        <v>0.22901781999826198</v>
      </c>
      <c r="L429" s="1">
        <f t="shared" ca="1" si="225"/>
        <v>0.22652758684004168</v>
      </c>
      <c r="M429" s="1">
        <f t="shared" si="228"/>
        <v>0.22446792087280815</v>
      </c>
      <c r="N429" s="37">
        <f t="shared" si="229"/>
        <v>39667.8825</v>
      </c>
      <c r="O429" s="1">
        <f t="shared" si="230"/>
        <v>2.0701582051805598E-5</v>
      </c>
      <c r="S429" s="15">
        <v>1</v>
      </c>
      <c r="T429" s="152"/>
      <c r="AE429" s="1">
        <f t="shared" si="231"/>
        <v>34811.5</v>
      </c>
      <c r="AF429" s="1">
        <f t="shared" si="232"/>
        <v>0.2268987319396274</v>
      </c>
      <c r="AG429" s="1">
        <f t="shared" si="233"/>
        <v>0.22658700893144273</v>
      </c>
      <c r="AH429" s="1">
        <f t="shared" si="234"/>
        <v>4.5498991254538379E-3</v>
      </c>
      <c r="AI429" s="1">
        <f t="shared" si="235"/>
        <v>2.1190880586345884E-3</v>
      </c>
      <c r="AJ429" s="1">
        <f t="shared" si="236"/>
        <v>4.4905342002477089E-6</v>
      </c>
      <c r="AK429" s="1">
        <f t="shared" si="237"/>
        <v>4.5498991254538379E-3</v>
      </c>
      <c r="AL429" s="15">
        <f t="shared" si="245"/>
        <v>4.4905342002477089E-6</v>
      </c>
      <c r="AM429" s="1">
        <f t="shared" si="238"/>
        <v>2.4308110668192382E-3</v>
      </c>
      <c r="AN429" s="1">
        <f t="shared" si="239"/>
        <v>0.29295341679663911</v>
      </c>
      <c r="AO429" s="1">
        <f t="shared" si="240"/>
        <v>0.19051675512788829</v>
      </c>
      <c r="AP429" s="1">
        <f t="shared" si="241"/>
        <v>3.669130807348036E-2</v>
      </c>
      <c r="AQ429" s="1">
        <f t="shared" si="242"/>
        <v>3.0897453977626785</v>
      </c>
      <c r="AR429" s="1">
        <f t="shared" si="243"/>
        <v>38.566206157647358</v>
      </c>
      <c r="AS429" s="1">
        <f t="shared" si="249"/>
        <v>9.2995199614277215</v>
      </c>
      <c r="AT429" s="1">
        <f t="shared" si="249"/>
        <v>9.2805540706857599</v>
      </c>
      <c r="AU429" s="1">
        <f t="shared" si="249"/>
        <v>9.3075734444824541</v>
      </c>
      <c r="AV429" s="1">
        <f t="shared" si="249"/>
        <v>9.2690498606351888</v>
      </c>
      <c r="AW429" s="1">
        <f t="shared" si="249"/>
        <v>9.3239196205203001</v>
      </c>
      <c r="AX429" s="1">
        <f t="shared" si="249"/>
        <v>9.2456339837175268</v>
      </c>
      <c r="AY429" s="1">
        <f t="shared" si="249"/>
        <v>9.3571122718984423</v>
      </c>
      <c r="AZ429" s="1">
        <f t="shared" si="244"/>
        <v>9.1977633634393197</v>
      </c>
    </row>
    <row r="430" spans="1:52" x14ac:dyDescent="0.2">
      <c r="A430" s="41" t="s">
        <v>158</v>
      </c>
      <c r="B430" s="40" t="s">
        <v>54</v>
      </c>
      <c r="C430" s="41">
        <v>54938.536</v>
      </c>
      <c r="D430" s="41">
        <v>1E-3</v>
      </c>
      <c r="E430" s="1">
        <f t="shared" si="227"/>
        <v>35428.579231664553</v>
      </c>
      <c r="F430" s="45">
        <f t="shared" si="248"/>
        <v>35428</v>
      </c>
      <c r="G430" s="2">
        <f t="shared" si="222"/>
        <v>0.2369030399931944</v>
      </c>
      <c r="K430" s="1">
        <f t="shared" si="247"/>
        <v>0.2369030399931944</v>
      </c>
      <c r="L430" s="1">
        <f t="shared" ca="1" si="225"/>
        <v>0.23266498692871232</v>
      </c>
      <c r="M430" s="1">
        <f t="shared" si="228"/>
        <v>0.23207422283063933</v>
      </c>
      <c r="N430" s="37">
        <f t="shared" si="229"/>
        <v>39920.036</v>
      </c>
      <c r="O430" s="1">
        <f t="shared" si="230"/>
        <v>2.3317475189386355E-5</v>
      </c>
      <c r="S430" s="15">
        <v>1</v>
      </c>
      <c r="T430" s="152"/>
      <c r="AE430" s="1">
        <f t="shared" si="231"/>
        <v>35428</v>
      </c>
      <c r="AF430" s="1">
        <f t="shared" si="232"/>
        <v>0.23402790769662005</v>
      </c>
      <c r="AG430" s="1">
        <f t="shared" si="233"/>
        <v>0.23494935512721368</v>
      </c>
      <c r="AH430" s="1">
        <f t="shared" si="234"/>
        <v>4.8288171625550658E-3</v>
      </c>
      <c r="AI430" s="1">
        <f t="shared" si="235"/>
        <v>2.8751322965743509E-3</v>
      </c>
      <c r="AJ430" s="1">
        <f t="shared" si="236"/>
        <v>8.2663857228049014E-6</v>
      </c>
      <c r="AK430" s="1">
        <f t="shared" si="237"/>
        <v>4.8288171625550658E-3</v>
      </c>
      <c r="AL430" s="15">
        <f t="shared" si="245"/>
        <v>8.2663857228049014E-6</v>
      </c>
      <c r="AM430" s="1">
        <f t="shared" si="238"/>
        <v>1.9536848659807097E-3</v>
      </c>
      <c r="AN430" s="1">
        <f t="shared" si="239"/>
        <v>0.29222315501611873</v>
      </c>
      <c r="AO430" s="1">
        <f t="shared" si="240"/>
        <v>0.16408935292315538</v>
      </c>
      <c r="AP430" s="1">
        <f t="shared" si="241"/>
        <v>1.7693518936413546E-2</v>
      </c>
      <c r="AQ430" s="1">
        <f t="shared" si="242"/>
        <v>3.1165991338535992</v>
      </c>
      <c r="AR430" s="1">
        <f t="shared" si="243"/>
        <v>80.016576590789285</v>
      </c>
      <c r="AS430" s="1">
        <f t="shared" si="249"/>
        <v>9.3643457382347819</v>
      </c>
      <c r="AT430" s="1">
        <f t="shared" si="249"/>
        <v>9.3546837284804223</v>
      </c>
      <c r="AU430" s="1">
        <f t="shared" si="249"/>
        <v>9.3683581300138901</v>
      </c>
      <c r="AV430" s="1">
        <f t="shared" si="249"/>
        <v>9.3490013774208514</v>
      </c>
      <c r="AW430" s="1">
        <f t="shared" si="249"/>
        <v>9.3763951260914311</v>
      </c>
      <c r="AX430" s="1">
        <f t="shared" si="249"/>
        <v>9.3376118154316874</v>
      </c>
      <c r="AY430" s="1">
        <f t="shared" si="249"/>
        <v>9.3924953915659035</v>
      </c>
      <c r="AZ430" s="1">
        <f t="shared" si="244"/>
        <v>9.3147597917719942</v>
      </c>
    </row>
    <row r="431" spans="1:52" x14ac:dyDescent="0.2">
      <c r="A431" s="41" t="s">
        <v>152</v>
      </c>
      <c r="B431" s="40" t="s">
        <v>52</v>
      </c>
      <c r="C431" s="41">
        <v>54985.366900000001</v>
      </c>
      <c r="D431" s="41">
        <v>2.0000000000000001E-4</v>
      </c>
      <c r="E431" s="1">
        <f t="shared" si="227"/>
        <v>35543.081519856998</v>
      </c>
      <c r="F431" s="45">
        <f t="shared" si="248"/>
        <v>35542.5</v>
      </c>
      <c r="G431" s="2">
        <f t="shared" si="222"/>
        <v>0.23783890000049723</v>
      </c>
      <c r="K431" s="1">
        <f t="shared" si="247"/>
        <v>0.23783890000049723</v>
      </c>
      <c r="L431" s="1">
        <f t="shared" ca="1" si="225"/>
        <v>0.23380486091111749</v>
      </c>
      <c r="M431" s="1">
        <f t="shared" si="228"/>
        <v>0.23350017055060329</v>
      </c>
      <c r="N431" s="37">
        <f t="shared" si="229"/>
        <v>39966.866900000001</v>
      </c>
      <c r="O431" s="1">
        <f t="shared" si="230"/>
        <v>1.8824573239376981E-5</v>
      </c>
      <c r="S431" s="15">
        <v>1</v>
      </c>
      <c r="T431" s="152"/>
      <c r="AE431" s="1">
        <f t="shared" si="231"/>
        <v>35542.5</v>
      </c>
      <c r="AF431" s="1">
        <f t="shared" si="232"/>
        <v>0.23536487115842608</v>
      </c>
      <c r="AG431" s="1">
        <f t="shared" si="233"/>
        <v>0.23597419939267444</v>
      </c>
      <c r="AH431" s="1">
        <f t="shared" si="234"/>
        <v>4.338729449893941E-3</v>
      </c>
      <c r="AI431" s="1">
        <f t="shared" si="235"/>
        <v>2.474028842071152E-3</v>
      </c>
      <c r="AJ431" s="1">
        <f t="shared" si="236"/>
        <v>6.1208187113999255E-6</v>
      </c>
      <c r="AK431" s="1">
        <f t="shared" si="237"/>
        <v>4.338729449893941E-3</v>
      </c>
      <c r="AL431" s="15">
        <f t="shared" si="245"/>
        <v>6.1208187113999255E-6</v>
      </c>
      <c r="AM431" s="1">
        <f t="shared" si="238"/>
        <v>1.8647006078227968E-3</v>
      </c>
      <c r="AN431" s="1">
        <f t="shared" si="239"/>
        <v>0.29214426880537137</v>
      </c>
      <c r="AO431" s="1">
        <f t="shared" si="240"/>
        <v>0.15920621181577502</v>
      </c>
      <c r="AP431" s="1">
        <f t="shared" si="241"/>
        <v>1.419107897969042E-2</v>
      </c>
      <c r="AQ431" s="1">
        <f t="shared" si="242"/>
        <v>3.1215473568166003</v>
      </c>
      <c r="AR431" s="1">
        <f t="shared" si="243"/>
        <v>99.770687019158288</v>
      </c>
      <c r="AS431" s="1">
        <f t="shared" ref="AS431:AY440" si="250">$AZ431+$AG$7*SIN(AT431)</f>
        <v>9.3763057613547041</v>
      </c>
      <c r="AT431" s="1">
        <f t="shared" si="250"/>
        <v>9.3685098270838854</v>
      </c>
      <c r="AU431" s="1">
        <f t="shared" si="250"/>
        <v>9.3795353194429865</v>
      </c>
      <c r="AV431" s="1">
        <f t="shared" si="250"/>
        <v>9.3639404566493987</v>
      </c>
      <c r="AW431" s="1">
        <f t="shared" si="250"/>
        <v>9.3859949622739069</v>
      </c>
      <c r="AX431" s="1">
        <f t="shared" si="250"/>
        <v>9.3547970569508845</v>
      </c>
      <c r="AY431" s="1">
        <f t="shared" si="250"/>
        <v>9.3989162446007466</v>
      </c>
      <c r="AZ431" s="1">
        <f t="shared" si="244"/>
        <v>9.3364890554282667</v>
      </c>
    </row>
    <row r="432" spans="1:52" x14ac:dyDescent="0.2">
      <c r="A432" s="44" t="s">
        <v>160</v>
      </c>
      <c r="B432" s="48" t="s">
        <v>54</v>
      </c>
      <c r="C432" s="44">
        <v>54993.3433</v>
      </c>
      <c r="D432" s="44">
        <v>1E-4</v>
      </c>
      <c r="E432" s="1">
        <f t="shared" si="227"/>
        <v>35562.583943503312</v>
      </c>
      <c r="F432" s="45">
        <f t="shared" si="248"/>
        <v>35562</v>
      </c>
      <c r="G432" s="2">
        <f t="shared" si="222"/>
        <v>0.23883015999308554</v>
      </c>
      <c r="K432" s="1">
        <f t="shared" si="247"/>
        <v>0.23883015999308554</v>
      </c>
      <c r="L432" s="1">
        <f t="shared" ca="1" si="225"/>
        <v>0.23399898792122145</v>
      </c>
      <c r="M432" s="1">
        <f t="shared" si="228"/>
        <v>0.23374343152434368</v>
      </c>
      <c r="N432" s="37">
        <f t="shared" si="229"/>
        <v>39974.8433</v>
      </c>
      <c r="O432" s="1">
        <f t="shared" si="230"/>
        <v>2.5874806514708943E-5</v>
      </c>
      <c r="S432" s="15">
        <v>1</v>
      </c>
      <c r="T432" s="152"/>
      <c r="AE432" s="1">
        <f t="shared" si="231"/>
        <v>35562</v>
      </c>
      <c r="AF432" s="1">
        <f t="shared" si="232"/>
        <v>0.23559296328965104</v>
      </c>
      <c r="AG432" s="1">
        <f t="shared" si="233"/>
        <v>0.23698062822777818</v>
      </c>
      <c r="AH432" s="1">
        <f t="shared" si="234"/>
        <v>5.0867284687418635E-3</v>
      </c>
      <c r="AI432" s="1">
        <f t="shared" si="235"/>
        <v>3.2371967034345028E-3</v>
      </c>
      <c r="AJ432" s="1">
        <f t="shared" si="236"/>
        <v>1.0479442496727212E-5</v>
      </c>
      <c r="AK432" s="1">
        <f t="shared" si="237"/>
        <v>5.0867284687418635E-3</v>
      </c>
      <c r="AL432" s="15">
        <f t="shared" si="245"/>
        <v>1.0479442496727212E-5</v>
      </c>
      <c r="AM432" s="1">
        <f t="shared" si="238"/>
        <v>1.8495317653073494E-3</v>
      </c>
      <c r="AN432" s="1">
        <f t="shared" si="239"/>
        <v>0.29213257241771906</v>
      </c>
      <c r="AO432" s="1">
        <f t="shared" si="240"/>
        <v>0.15837500945121807</v>
      </c>
      <c r="AP432" s="1">
        <f t="shared" si="241"/>
        <v>1.3595141622449089E-2</v>
      </c>
      <c r="AQ432" s="1">
        <f t="shared" si="242"/>
        <v>3.1223892407941962</v>
      </c>
      <c r="AR432" s="1">
        <f t="shared" si="243"/>
        <v>104.14495376764317</v>
      </c>
      <c r="AS432" s="1">
        <f t="shared" si="250"/>
        <v>9.378340929240661</v>
      </c>
      <c r="AT432" s="1">
        <f t="shared" si="250"/>
        <v>9.370865737676823</v>
      </c>
      <c r="AU432" s="1">
        <f t="shared" si="250"/>
        <v>9.3814364924929947</v>
      </c>
      <c r="AV432" s="1">
        <f t="shared" si="250"/>
        <v>9.3664865674336539</v>
      </c>
      <c r="AW432" s="1">
        <f t="shared" si="250"/>
        <v>9.3876268015733579</v>
      </c>
      <c r="AX432" s="1">
        <f t="shared" si="250"/>
        <v>9.3577259408605418</v>
      </c>
      <c r="AY432" s="1">
        <f t="shared" si="250"/>
        <v>9.4000066156132345</v>
      </c>
      <c r="AZ432" s="1">
        <f t="shared" si="244"/>
        <v>9.3401896723828273</v>
      </c>
    </row>
    <row r="433" spans="1:52" x14ac:dyDescent="0.2">
      <c r="A433" s="41" t="s">
        <v>152</v>
      </c>
      <c r="B433" s="40" t="s">
        <v>54</v>
      </c>
      <c r="C433" s="41">
        <v>54997.4323</v>
      </c>
      <c r="D433" s="41">
        <v>1E-4</v>
      </c>
      <c r="E433" s="1">
        <f t="shared" si="227"/>
        <v>35572.581612914291</v>
      </c>
      <c r="F433" s="45">
        <f t="shared" si="248"/>
        <v>35572</v>
      </c>
      <c r="G433" s="2">
        <f t="shared" si="222"/>
        <v>0.23787695999635616</v>
      </c>
      <c r="K433" s="1">
        <f t="shared" si="247"/>
        <v>0.23787695999635616</v>
      </c>
      <c r="L433" s="1">
        <f t="shared" ca="1" si="225"/>
        <v>0.23409854023409524</v>
      </c>
      <c r="M433" s="1">
        <f t="shared" si="228"/>
        <v>0.23386822747900909</v>
      </c>
      <c r="N433" s="37">
        <f t="shared" si="229"/>
        <v>39978.9323</v>
      </c>
      <c r="O433" s="1">
        <f t="shared" si="230"/>
        <v>1.6069936395635769E-5</v>
      </c>
      <c r="S433" s="15">
        <v>1</v>
      </c>
      <c r="T433" s="152"/>
      <c r="AE433" s="1">
        <f t="shared" si="231"/>
        <v>35572</v>
      </c>
      <c r="AF433" s="1">
        <f t="shared" si="232"/>
        <v>0.23570997866536178</v>
      </c>
      <c r="AG433" s="1">
        <f t="shared" si="233"/>
        <v>0.23603520881000348</v>
      </c>
      <c r="AH433" s="1">
        <f t="shared" si="234"/>
        <v>4.0087325173470689E-3</v>
      </c>
      <c r="AI433" s="1">
        <f t="shared" si="235"/>
        <v>2.1669813309943831E-3</v>
      </c>
      <c r="AJ433" s="1">
        <f t="shared" si="236"/>
        <v>4.6958080888781882E-6</v>
      </c>
      <c r="AK433" s="1">
        <f t="shared" si="237"/>
        <v>4.0087325173470689E-3</v>
      </c>
      <c r="AL433" s="15">
        <f t="shared" si="245"/>
        <v>4.6958080888781882E-6</v>
      </c>
      <c r="AM433" s="1">
        <f t="shared" si="238"/>
        <v>1.8417511863526928E-3</v>
      </c>
      <c r="AN433" s="1">
        <f t="shared" si="239"/>
        <v>0.292126770008306</v>
      </c>
      <c r="AO433" s="1">
        <f t="shared" si="240"/>
        <v>0.15794879163980158</v>
      </c>
      <c r="AP433" s="1">
        <f t="shared" si="241"/>
        <v>1.3289588737674194E-2</v>
      </c>
      <c r="AQ433" s="1">
        <f t="shared" si="242"/>
        <v>3.1228208917161302</v>
      </c>
      <c r="AR433" s="1">
        <f t="shared" si="243"/>
        <v>106.53988066087682</v>
      </c>
      <c r="AS433" s="1">
        <f t="shared" si="250"/>
        <v>9.3793844320697488</v>
      </c>
      <c r="AT433" s="1">
        <f t="shared" si="250"/>
        <v>9.3720740246592058</v>
      </c>
      <c r="AU433" s="1">
        <f t="shared" si="250"/>
        <v>9.3824112112604876</v>
      </c>
      <c r="AV433" s="1">
        <f t="shared" si="250"/>
        <v>9.3677924595351634</v>
      </c>
      <c r="AW433" s="1">
        <f t="shared" si="250"/>
        <v>9.388463329009225</v>
      </c>
      <c r="AX433" s="1">
        <f t="shared" si="250"/>
        <v>9.3592281509631743</v>
      </c>
      <c r="AY433" s="1">
        <f t="shared" si="250"/>
        <v>9.4005654602260726</v>
      </c>
      <c r="AZ433" s="1">
        <f t="shared" si="244"/>
        <v>9.3420874246672181</v>
      </c>
    </row>
    <row r="434" spans="1:52" x14ac:dyDescent="0.2">
      <c r="A434" s="41" t="s">
        <v>152</v>
      </c>
      <c r="B434" s="40" t="s">
        <v>52</v>
      </c>
      <c r="C434" s="41">
        <v>54998.455399999999</v>
      </c>
      <c r="D434" s="41">
        <v>1E-4</v>
      </c>
      <c r="E434" s="1">
        <f t="shared" si="227"/>
        <v>35575.083108530423</v>
      </c>
      <c r="F434" s="45">
        <f t="shared" si="248"/>
        <v>35574.5</v>
      </c>
      <c r="G434" s="2">
        <f t="shared" si="222"/>
        <v>0.23848865999752888</v>
      </c>
      <c r="K434" s="1">
        <f t="shared" si="247"/>
        <v>0.23848865999752888</v>
      </c>
      <c r="L434" s="1">
        <f t="shared" ca="1" si="225"/>
        <v>0.23412342831231372</v>
      </c>
      <c r="M434" s="1">
        <f t="shared" si="228"/>
        <v>0.23389943141866723</v>
      </c>
      <c r="N434" s="37">
        <f t="shared" si="229"/>
        <v>39979.955399999999</v>
      </c>
      <c r="O434" s="1">
        <f t="shared" si="230"/>
        <v>2.1061018949040556E-5</v>
      </c>
      <c r="S434" s="15">
        <v>1</v>
      </c>
      <c r="T434" s="152"/>
      <c r="U434" s="15">
        <v>9.230218567699569E-10</v>
      </c>
      <c r="V434" s="15">
        <v>1.4023339652958298E-20</v>
      </c>
      <c r="W434" s="15">
        <v>6.0225254795407622E-27</v>
      </c>
      <c r="X434" s="15">
        <v>1.9614756008617021E-11</v>
      </c>
      <c r="Y434" s="15">
        <v>3.2530673638432434E-6</v>
      </c>
      <c r="Z434" s="1">
        <v>3.1062510796462647E-4</v>
      </c>
      <c r="AA434" s="1">
        <v>1.1585216769593001E-4</v>
      </c>
      <c r="AB434" s="1">
        <v>395.95550159436903</v>
      </c>
      <c r="AC434" s="1">
        <v>5.8882971396367773E-7</v>
      </c>
      <c r="AD434" s="1">
        <v>1.0649501977619627E-10</v>
      </c>
      <c r="AE434" s="1">
        <f t="shared" si="231"/>
        <v>35574.5</v>
      </c>
      <c r="AF434" s="1">
        <f t="shared" si="232"/>
        <v>0.23573923728009386</v>
      </c>
      <c r="AG434" s="1">
        <f t="shared" si="233"/>
        <v>0.23664885413610226</v>
      </c>
      <c r="AH434" s="1">
        <f t="shared" si="234"/>
        <v>4.5892285788616538E-3</v>
      </c>
      <c r="AI434" s="1">
        <f t="shared" si="235"/>
        <v>2.7494227174350294E-3</v>
      </c>
      <c r="AJ434" s="1">
        <f t="shared" si="236"/>
        <v>7.5593252791478213E-6</v>
      </c>
      <c r="AK434" s="1">
        <f t="shared" si="237"/>
        <v>4.5892285788616538E-3</v>
      </c>
      <c r="AL434" s="15">
        <f t="shared" si="245"/>
        <v>7.5593252791478213E-6</v>
      </c>
      <c r="AM434" s="1">
        <f t="shared" si="238"/>
        <v>1.8398058614266326E-3</v>
      </c>
      <c r="AN434" s="1">
        <f t="shared" si="239"/>
        <v>0.29212534012958935</v>
      </c>
      <c r="AO434" s="1">
        <f t="shared" si="240"/>
        <v>0.15784224121274601</v>
      </c>
      <c r="AP434" s="1">
        <f t="shared" si="241"/>
        <v>1.321320631189502E-2</v>
      </c>
      <c r="AQ434" s="1">
        <f t="shared" si="242"/>
        <v>3.1229287957098455</v>
      </c>
      <c r="AR434" s="1">
        <f t="shared" si="243"/>
        <v>107.15587077059608</v>
      </c>
      <c r="AS434" s="1">
        <f t="shared" si="250"/>
        <v>9.3796452898759863</v>
      </c>
      <c r="AT434" s="1">
        <f t="shared" si="250"/>
        <v>9.3723761096209817</v>
      </c>
      <c r="AU434" s="1">
        <f t="shared" si="250"/>
        <v>9.3826548659396156</v>
      </c>
      <c r="AV434" s="1">
        <f t="shared" si="250"/>
        <v>9.3681189526585502</v>
      </c>
      <c r="AW434" s="1">
        <f t="shared" si="250"/>
        <v>9.3886724284673413</v>
      </c>
      <c r="AX434" s="1">
        <f t="shared" si="250"/>
        <v>9.3596037260724287</v>
      </c>
      <c r="AY434" s="1">
        <f t="shared" si="250"/>
        <v>9.4007051382836462</v>
      </c>
      <c r="AZ434" s="1">
        <f t="shared" si="244"/>
        <v>9.3425618627383162</v>
      </c>
    </row>
    <row r="435" spans="1:52" x14ac:dyDescent="0.2">
      <c r="A435" s="34" t="s">
        <v>161</v>
      </c>
      <c r="B435" s="35" t="s">
        <v>54</v>
      </c>
      <c r="C435" s="43">
        <v>55042.422659999997</v>
      </c>
      <c r="D435" s="43">
        <v>2.9999999999999997E-4</v>
      </c>
      <c r="E435" s="1">
        <f t="shared" si="227"/>
        <v>35682.583751814062</v>
      </c>
      <c r="F435" s="45">
        <f t="shared" si="248"/>
        <v>35682</v>
      </c>
      <c r="G435" s="2">
        <f t="shared" si="222"/>
        <v>0.23875175999273779</v>
      </c>
      <c r="K435" s="1">
        <f t="shared" si="247"/>
        <v>0.23875175999273779</v>
      </c>
      <c r="L435" s="1">
        <f t="shared" ca="1" si="225"/>
        <v>0.23519361567570721</v>
      </c>
      <c r="M435" s="1">
        <f t="shared" si="228"/>
        <v>0.23524307427926727</v>
      </c>
      <c r="N435" s="37">
        <f t="shared" si="229"/>
        <v>40023.922659999997</v>
      </c>
      <c r="O435" s="1">
        <f t="shared" si="230"/>
        <v>1.2310875435912105E-5</v>
      </c>
      <c r="S435" s="15">
        <v>1</v>
      </c>
      <c r="T435" s="152"/>
      <c r="AE435" s="1">
        <f t="shared" si="231"/>
        <v>35682</v>
      </c>
      <c r="AF435" s="1">
        <f t="shared" si="232"/>
        <v>0.23699916059857964</v>
      </c>
      <c r="AG435" s="1">
        <f t="shared" si="233"/>
        <v>0.23699567367342542</v>
      </c>
      <c r="AH435" s="1">
        <f t="shared" si="234"/>
        <v>3.5086857134705163E-3</v>
      </c>
      <c r="AI435" s="1">
        <f t="shared" si="235"/>
        <v>1.7525993941581441E-3</v>
      </c>
      <c r="AJ435" s="1">
        <f t="shared" si="236"/>
        <v>3.0716046364034937E-6</v>
      </c>
      <c r="AK435" s="1">
        <f t="shared" si="237"/>
        <v>3.5086857134705163E-3</v>
      </c>
      <c r="AL435" s="15">
        <f t="shared" si="245"/>
        <v>3.0716046364034937E-6</v>
      </c>
      <c r="AM435" s="1">
        <f t="shared" si="238"/>
        <v>1.7560863193123739E-3</v>
      </c>
      <c r="AN435" s="1">
        <f t="shared" si="239"/>
        <v>0.29207168232905745</v>
      </c>
      <c r="AO435" s="1">
        <f t="shared" si="240"/>
        <v>0.1532618231110888</v>
      </c>
      <c r="AP435" s="1">
        <f t="shared" si="241"/>
        <v>9.9307576387362862E-3</v>
      </c>
      <c r="AQ435" s="1">
        <f t="shared" si="242"/>
        <v>3.1275656595165096</v>
      </c>
      <c r="AR435" s="1">
        <f t="shared" si="243"/>
        <v>142.57988537553081</v>
      </c>
      <c r="AS435" s="1">
        <f t="shared" si="250"/>
        <v>9.3908560096037927</v>
      </c>
      <c r="AT435" s="1">
        <f t="shared" si="250"/>
        <v>9.3853703184956458</v>
      </c>
      <c r="AU435" s="1">
        <f t="shared" si="250"/>
        <v>9.3931234048824646</v>
      </c>
      <c r="AV435" s="1">
        <f t="shared" si="250"/>
        <v>9.3821650772532248</v>
      </c>
      <c r="AW435" s="1">
        <f t="shared" si="250"/>
        <v>9.3976525545735736</v>
      </c>
      <c r="AX435" s="1">
        <f t="shared" si="250"/>
        <v>9.375761224222023</v>
      </c>
      <c r="AY435" s="1">
        <f t="shared" si="250"/>
        <v>9.4066999123065589</v>
      </c>
      <c r="AZ435" s="1">
        <f t="shared" si="244"/>
        <v>9.3629626997955135</v>
      </c>
    </row>
    <row r="436" spans="1:52" x14ac:dyDescent="0.2">
      <c r="A436" s="34" t="s">
        <v>161</v>
      </c>
      <c r="B436" s="35" t="s">
        <v>54</v>
      </c>
      <c r="C436" s="43">
        <v>55042.422859999999</v>
      </c>
      <c r="D436" s="43">
        <v>1E-4</v>
      </c>
      <c r="E436" s="1">
        <f t="shared" si="227"/>
        <v>35682.584240817218</v>
      </c>
      <c r="F436" s="45">
        <f t="shared" si="248"/>
        <v>35682</v>
      </c>
      <c r="G436" s="2">
        <f t="shared" si="222"/>
        <v>0.23895175999496132</v>
      </c>
      <c r="K436" s="1">
        <f t="shared" si="247"/>
        <v>0.23895175999496132</v>
      </c>
      <c r="L436" s="1">
        <f t="shared" ca="1" si="225"/>
        <v>0.23519361567570721</v>
      </c>
      <c r="M436" s="1">
        <f t="shared" si="228"/>
        <v>0.23524307427926727</v>
      </c>
      <c r="N436" s="37">
        <f t="shared" si="229"/>
        <v>40023.922859999999</v>
      </c>
      <c r="O436" s="1">
        <f t="shared" si="230"/>
        <v>1.375434973779308E-5</v>
      </c>
      <c r="S436" s="15">
        <v>1</v>
      </c>
      <c r="T436" s="152"/>
      <c r="AE436" s="1">
        <f t="shared" si="231"/>
        <v>35682</v>
      </c>
      <c r="AF436" s="1">
        <f t="shared" si="232"/>
        <v>0.23699916059857964</v>
      </c>
      <c r="AG436" s="1">
        <f t="shared" si="233"/>
        <v>0.23719567367564895</v>
      </c>
      <c r="AH436" s="1">
        <f t="shared" si="234"/>
        <v>3.7086857156940489E-3</v>
      </c>
      <c r="AI436" s="1">
        <f t="shared" si="235"/>
        <v>1.9525993963816768E-3</v>
      </c>
      <c r="AJ436" s="1">
        <f t="shared" si="236"/>
        <v>3.8126444027500884E-6</v>
      </c>
      <c r="AK436" s="1">
        <f t="shared" si="237"/>
        <v>3.7086857156940489E-3</v>
      </c>
      <c r="AL436" s="15">
        <f t="shared" si="245"/>
        <v>3.8126444027500884E-6</v>
      </c>
      <c r="AM436" s="1">
        <f t="shared" si="238"/>
        <v>1.7560863193123739E-3</v>
      </c>
      <c r="AN436" s="1">
        <f t="shared" si="239"/>
        <v>0.29207168232905745</v>
      </c>
      <c r="AO436" s="1">
        <f t="shared" si="240"/>
        <v>0.1532618231110888</v>
      </c>
      <c r="AP436" s="1">
        <f t="shared" si="241"/>
        <v>9.9307576387362862E-3</v>
      </c>
      <c r="AQ436" s="1">
        <f t="shared" si="242"/>
        <v>3.1275656595165096</v>
      </c>
      <c r="AR436" s="1">
        <f t="shared" si="243"/>
        <v>142.57988537553081</v>
      </c>
      <c r="AS436" s="1">
        <f t="shared" si="250"/>
        <v>9.3908560096037927</v>
      </c>
      <c r="AT436" s="1">
        <f t="shared" si="250"/>
        <v>9.3853703184956458</v>
      </c>
      <c r="AU436" s="1">
        <f t="shared" si="250"/>
        <v>9.3931234048824646</v>
      </c>
      <c r="AV436" s="1">
        <f t="shared" si="250"/>
        <v>9.3821650772532248</v>
      </c>
      <c r="AW436" s="1">
        <f t="shared" si="250"/>
        <v>9.3976525545735736</v>
      </c>
      <c r="AX436" s="1">
        <f t="shared" si="250"/>
        <v>9.375761224222023</v>
      </c>
      <c r="AY436" s="1">
        <f t="shared" si="250"/>
        <v>9.4066999123065589</v>
      </c>
      <c r="AZ436" s="1">
        <f t="shared" si="244"/>
        <v>9.3629626997955135</v>
      </c>
    </row>
    <row r="437" spans="1:52" x14ac:dyDescent="0.2">
      <c r="A437" s="34" t="s">
        <v>161</v>
      </c>
      <c r="B437" s="35" t="s">
        <v>54</v>
      </c>
      <c r="C437" s="43">
        <v>55042.422960000004</v>
      </c>
      <c r="D437" s="43">
        <v>2.9999999999999997E-4</v>
      </c>
      <c r="E437" s="1">
        <f t="shared" si="227"/>
        <v>35682.58448531881</v>
      </c>
      <c r="F437" s="45">
        <f t="shared" si="248"/>
        <v>35682</v>
      </c>
      <c r="G437" s="2">
        <f t="shared" si="222"/>
        <v>0.23905175999971107</v>
      </c>
      <c r="K437" s="1">
        <f t="shared" si="247"/>
        <v>0.23905175999971107</v>
      </c>
      <c r="L437" s="1">
        <f t="shared" ca="1" si="225"/>
        <v>0.23519361567570721</v>
      </c>
      <c r="M437" s="1">
        <f t="shared" si="228"/>
        <v>0.23524307427926727</v>
      </c>
      <c r="N437" s="37">
        <f t="shared" si="229"/>
        <v>40023.922960000004</v>
      </c>
      <c r="O437" s="1">
        <f t="shared" si="230"/>
        <v>1.4506086917112462E-5</v>
      </c>
      <c r="S437" s="15">
        <v>1</v>
      </c>
      <c r="T437" s="152"/>
      <c r="AE437" s="1">
        <f t="shared" si="231"/>
        <v>35682</v>
      </c>
      <c r="AF437" s="1">
        <f t="shared" si="232"/>
        <v>0.23699916059857964</v>
      </c>
      <c r="AG437" s="1">
        <f t="shared" si="233"/>
        <v>0.23729567368039869</v>
      </c>
      <c r="AH437" s="1">
        <f t="shared" si="234"/>
        <v>3.8086857204437941E-3</v>
      </c>
      <c r="AI437" s="1">
        <f t="shared" si="235"/>
        <v>2.0525994011314219E-3</v>
      </c>
      <c r="AJ437" s="1">
        <f t="shared" si="236"/>
        <v>4.2131643015250721E-6</v>
      </c>
      <c r="AK437" s="1">
        <f t="shared" si="237"/>
        <v>3.8086857204437941E-3</v>
      </c>
      <c r="AL437" s="15">
        <f t="shared" si="245"/>
        <v>4.2131643015250721E-6</v>
      </c>
      <c r="AM437" s="1">
        <f t="shared" si="238"/>
        <v>1.7560863193123739E-3</v>
      </c>
      <c r="AN437" s="1">
        <f t="shared" si="239"/>
        <v>0.29207168232905745</v>
      </c>
      <c r="AO437" s="1">
        <f t="shared" si="240"/>
        <v>0.1532618231110888</v>
      </c>
      <c r="AP437" s="1">
        <f t="shared" si="241"/>
        <v>9.9307576387362862E-3</v>
      </c>
      <c r="AQ437" s="1">
        <f t="shared" si="242"/>
        <v>3.1275656595165096</v>
      </c>
      <c r="AR437" s="1">
        <f t="shared" si="243"/>
        <v>142.57988537553081</v>
      </c>
      <c r="AS437" s="1">
        <f t="shared" si="250"/>
        <v>9.3908560096037927</v>
      </c>
      <c r="AT437" s="1">
        <f t="shared" si="250"/>
        <v>9.3853703184956458</v>
      </c>
      <c r="AU437" s="1">
        <f t="shared" si="250"/>
        <v>9.3931234048824646</v>
      </c>
      <c r="AV437" s="1">
        <f t="shared" si="250"/>
        <v>9.3821650772532248</v>
      </c>
      <c r="AW437" s="1">
        <f t="shared" si="250"/>
        <v>9.3976525545735736</v>
      </c>
      <c r="AX437" s="1">
        <f t="shared" si="250"/>
        <v>9.375761224222023</v>
      </c>
      <c r="AY437" s="1">
        <f t="shared" si="250"/>
        <v>9.4066999123065589</v>
      </c>
      <c r="AZ437" s="1">
        <f t="shared" si="244"/>
        <v>9.3629626997955135</v>
      </c>
    </row>
    <row r="438" spans="1:52" x14ac:dyDescent="0.2">
      <c r="A438" s="34" t="s">
        <v>161</v>
      </c>
      <c r="B438" s="35" t="s">
        <v>52</v>
      </c>
      <c r="C438" s="43">
        <v>55353.471669999999</v>
      </c>
      <c r="D438" s="43">
        <v>1E-4</v>
      </c>
      <c r="E438" s="1">
        <f t="shared" si="227"/>
        <v>36443.10348098848</v>
      </c>
      <c r="F438" s="45">
        <f t="shared" si="248"/>
        <v>36442.5</v>
      </c>
      <c r="G438" s="2">
        <f t="shared" si="222"/>
        <v>0.24682089999259915</v>
      </c>
      <c r="K438" s="1">
        <f t="shared" si="247"/>
        <v>0.24682089999259915</v>
      </c>
      <c r="L438" s="1">
        <f t="shared" ca="1" si="225"/>
        <v>0.24276456906976082</v>
      </c>
      <c r="M438" s="1">
        <f t="shared" si="228"/>
        <v>0.24485314933845451</v>
      </c>
      <c r="N438" s="37">
        <f t="shared" si="229"/>
        <v>40334.971669999999</v>
      </c>
      <c r="O438" s="1">
        <f t="shared" si="230"/>
        <v>3.8720426368866805E-6</v>
      </c>
      <c r="S438" s="15">
        <v>1</v>
      </c>
      <c r="T438" s="152"/>
      <c r="AE438" s="1">
        <f t="shared" si="231"/>
        <v>36442.5</v>
      </c>
      <c r="AF438" s="1">
        <f t="shared" si="232"/>
        <v>0.24601198904886401</v>
      </c>
      <c r="AG438" s="1">
        <f t="shared" si="233"/>
        <v>0.24566206028218965</v>
      </c>
      <c r="AH438" s="1">
        <f t="shared" si="234"/>
        <v>1.9677506541446455E-3</v>
      </c>
      <c r="AI438" s="1">
        <f t="shared" si="235"/>
        <v>8.0891094373514161E-4</v>
      </c>
      <c r="AJ438" s="1">
        <f t="shared" si="236"/>
        <v>6.5433691489447748E-7</v>
      </c>
      <c r="AK438" s="1">
        <f t="shared" si="237"/>
        <v>1.9677506541446455E-3</v>
      </c>
      <c r="AL438" s="15">
        <f t="shared" si="245"/>
        <v>6.5433691489447748E-7</v>
      </c>
      <c r="AM438" s="1">
        <f t="shared" si="238"/>
        <v>1.158839710409511E-3</v>
      </c>
      <c r="AN438" s="1">
        <f t="shared" si="239"/>
        <v>0.2921262213068786</v>
      </c>
      <c r="AO438" s="1">
        <f t="shared" si="240"/>
        <v>0.12081497697933596</v>
      </c>
      <c r="AP438" s="1">
        <f t="shared" si="241"/>
        <v>-1.3260329800270598E-2</v>
      </c>
      <c r="AQ438" s="1">
        <f t="shared" si="242"/>
        <v>-3.1228622252838085</v>
      </c>
      <c r="AR438" s="1">
        <f t="shared" si="243"/>
        <v>-106.77500244499761</v>
      </c>
      <c r="AS438" s="1">
        <f t="shared" si="250"/>
        <v>9.4700715657578129</v>
      </c>
      <c r="AT438" s="1">
        <f t="shared" si="250"/>
        <v>9.477366182361445</v>
      </c>
      <c r="AU438" s="1">
        <f t="shared" si="250"/>
        <v>9.4670513759765988</v>
      </c>
      <c r="AV438" s="1">
        <f t="shared" si="250"/>
        <v>9.4816383981410741</v>
      </c>
      <c r="AW438" s="1">
        <f t="shared" si="250"/>
        <v>9.4610124944298093</v>
      </c>
      <c r="AX438" s="1">
        <f t="shared" si="250"/>
        <v>9.4901839057321915</v>
      </c>
      <c r="AY438" s="1">
        <f t="shared" si="250"/>
        <v>9.4489369553910993</v>
      </c>
      <c r="AZ438" s="1">
        <f t="shared" si="244"/>
        <v>9.5072867610234137</v>
      </c>
    </row>
    <row r="439" spans="1:52" x14ac:dyDescent="0.2">
      <c r="A439" s="34" t="s">
        <v>161</v>
      </c>
      <c r="B439" s="35" t="s">
        <v>52</v>
      </c>
      <c r="C439" s="43">
        <v>55430.3655</v>
      </c>
      <c r="D439" s="43">
        <v>2.0000000000000001E-4</v>
      </c>
      <c r="E439" s="42">
        <f t="shared" si="227"/>
        <v>36631.110106589964</v>
      </c>
      <c r="F439" s="45">
        <f t="shared" si="248"/>
        <v>36630.5</v>
      </c>
      <c r="G439" s="2">
        <f t="shared" si="222"/>
        <v>0.24953073999495246</v>
      </c>
      <c r="K439" s="1">
        <f t="shared" si="247"/>
        <v>0.24953073999495246</v>
      </c>
      <c r="L439" s="1">
        <f t="shared" ca="1" si="225"/>
        <v>0.24463615255178853</v>
      </c>
      <c r="M439" s="1">
        <f t="shared" si="228"/>
        <v>0.24725706672439998</v>
      </c>
      <c r="N439" s="37">
        <f t="shared" si="229"/>
        <v>40411.8655</v>
      </c>
      <c r="O439" s="1">
        <f t="shared" si="230"/>
        <v>5.1695901412247798E-6</v>
      </c>
      <c r="S439" s="15">
        <v>1</v>
      </c>
      <c r="T439" s="152"/>
      <c r="U439" s="15">
        <v>1.0582452850412167E-9</v>
      </c>
      <c r="V439" s="15">
        <v>7.6125383582765537E-18</v>
      </c>
      <c r="W439" s="15">
        <v>3.5545857991805709E-26</v>
      </c>
      <c r="X439" s="15">
        <v>1.2660804866389415E-10</v>
      </c>
      <c r="Y439" s="15">
        <v>1.8899247719414405E-5</v>
      </c>
      <c r="Z439" s="1">
        <v>1.4735538332966115E-4</v>
      </c>
      <c r="AA439" s="1">
        <v>7.6671131778030803E-4</v>
      </c>
      <c r="AB439" s="1">
        <v>163.03077008686682</v>
      </c>
      <c r="AC439" s="1">
        <v>3.8007396598523429E-6</v>
      </c>
      <c r="AD439" s="1">
        <v>3.220474833616348E-10</v>
      </c>
      <c r="AE439" s="1">
        <f t="shared" si="231"/>
        <v>36630.5</v>
      </c>
      <c r="AF439" s="1">
        <f t="shared" si="232"/>
        <v>0.24826656360873084</v>
      </c>
      <c r="AG439" s="1">
        <f t="shared" si="233"/>
        <v>0.2485212431106216</v>
      </c>
      <c r="AH439" s="1">
        <f t="shared" si="234"/>
        <v>2.2736732705524731E-3</v>
      </c>
      <c r="AI439" s="1">
        <f t="shared" si="235"/>
        <v>1.264176386221616E-3</v>
      </c>
      <c r="AJ439" s="1">
        <f t="shared" si="236"/>
        <v>1.5981419354803443E-6</v>
      </c>
      <c r="AK439" s="1">
        <f t="shared" si="237"/>
        <v>2.2736732705524731E-3</v>
      </c>
      <c r="AL439" s="15">
        <f t="shared" si="245"/>
        <v>1.5981419354803443E-6</v>
      </c>
      <c r="AM439" s="1">
        <f t="shared" si="238"/>
        <v>1.009496884330852E-3</v>
      </c>
      <c r="AN439" s="1">
        <f t="shared" si="239"/>
        <v>0.29225733695336809</v>
      </c>
      <c r="AO439" s="1">
        <f t="shared" si="240"/>
        <v>0.11274499653629627</v>
      </c>
      <c r="AP439" s="1">
        <f t="shared" si="241"/>
        <v>-1.9011728257888848E-2</v>
      </c>
      <c r="AQ439" s="1">
        <f t="shared" si="242"/>
        <v>-3.1147366248130228</v>
      </c>
      <c r="AR439" s="1">
        <f t="shared" si="243"/>
        <v>-74.466698239883527</v>
      </c>
      <c r="AS439" s="1">
        <f t="shared" si="250"/>
        <v>9.4897110409876149</v>
      </c>
      <c r="AT439" s="1">
        <f t="shared" si="250"/>
        <v>9.5000660379326245</v>
      </c>
      <c r="AU439" s="1">
        <f t="shared" si="250"/>
        <v>9.4854063244970295</v>
      </c>
      <c r="AV439" s="1">
        <f t="shared" si="250"/>
        <v>9.5061648768398381</v>
      </c>
      <c r="AW439" s="1">
        <f t="shared" si="250"/>
        <v>9.4767784165273206</v>
      </c>
      <c r="AX439" s="1">
        <f t="shared" si="250"/>
        <v>9.5183981027120232</v>
      </c>
      <c r="AY439" s="1">
        <f t="shared" si="250"/>
        <v>9.4594833336793034</v>
      </c>
      <c r="AZ439" s="1">
        <f t="shared" si="244"/>
        <v>9.5429645039699551</v>
      </c>
    </row>
    <row r="440" spans="1:52" x14ac:dyDescent="0.2">
      <c r="A440" s="34" t="s">
        <v>161</v>
      </c>
      <c r="B440" s="35" t="s">
        <v>52</v>
      </c>
      <c r="C440" s="43">
        <v>55430.365700000002</v>
      </c>
      <c r="D440" s="43">
        <v>4.0000000000000002E-4</v>
      </c>
      <c r="E440" s="42">
        <f t="shared" si="227"/>
        <v>36631.11059559312</v>
      </c>
      <c r="F440" s="45">
        <f t="shared" si="248"/>
        <v>36630.5</v>
      </c>
      <c r="G440" s="2">
        <f t="shared" si="222"/>
        <v>0.24973073999717599</v>
      </c>
      <c r="K440" s="1">
        <f t="shared" si="247"/>
        <v>0.24973073999717599</v>
      </c>
      <c r="L440" s="1">
        <f t="shared" ca="1" si="225"/>
        <v>0.24463615255178853</v>
      </c>
      <c r="M440" s="1">
        <f t="shared" si="228"/>
        <v>0.24725706672439998</v>
      </c>
      <c r="N440" s="37">
        <f t="shared" si="229"/>
        <v>40411.865700000002</v>
      </c>
      <c r="O440" s="1">
        <f t="shared" si="230"/>
        <v>6.1190594604463553E-6</v>
      </c>
      <c r="S440" s="15">
        <v>1</v>
      </c>
      <c r="T440" s="152"/>
      <c r="AE440" s="1">
        <f t="shared" si="231"/>
        <v>36630.5</v>
      </c>
      <c r="AF440" s="1">
        <f t="shared" si="232"/>
        <v>0.24826656360873084</v>
      </c>
      <c r="AG440" s="1">
        <f t="shared" si="233"/>
        <v>0.24872124311284513</v>
      </c>
      <c r="AH440" s="1">
        <f t="shared" si="234"/>
        <v>2.4736732727760058E-3</v>
      </c>
      <c r="AI440" s="1">
        <f t="shared" si="235"/>
        <v>1.4641763884451486E-3</v>
      </c>
      <c r="AJ440" s="1">
        <f t="shared" si="236"/>
        <v>2.1438124964802788E-6</v>
      </c>
      <c r="AK440" s="1">
        <f t="shared" si="237"/>
        <v>2.4736732727760058E-3</v>
      </c>
      <c r="AL440" s="15">
        <f t="shared" si="245"/>
        <v>2.1438124964802788E-6</v>
      </c>
      <c r="AM440" s="1">
        <f t="shared" si="238"/>
        <v>1.009496884330852E-3</v>
      </c>
      <c r="AN440" s="1">
        <f t="shared" si="239"/>
        <v>0.29225733695336809</v>
      </c>
      <c r="AO440" s="1">
        <f t="shared" si="240"/>
        <v>0.11274499653629627</v>
      </c>
      <c r="AP440" s="1">
        <f t="shared" si="241"/>
        <v>-1.9011728257888848E-2</v>
      </c>
      <c r="AQ440" s="1">
        <f t="shared" si="242"/>
        <v>-3.1147366248130228</v>
      </c>
      <c r="AR440" s="1">
        <f t="shared" si="243"/>
        <v>-74.466698239883527</v>
      </c>
      <c r="AS440" s="1">
        <f t="shared" si="250"/>
        <v>9.4897110409876149</v>
      </c>
      <c r="AT440" s="1">
        <f t="shared" si="250"/>
        <v>9.5000660379326245</v>
      </c>
      <c r="AU440" s="1">
        <f t="shared" si="250"/>
        <v>9.4854063244970295</v>
      </c>
      <c r="AV440" s="1">
        <f t="shared" si="250"/>
        <v>9.5061648768398381</v>
      </c>
      <c r="AW440" s="1">
        <f t="shared" si="250"/>
        <v>9.4767784165273206</v>
      </c>
      <c r="AX440" s="1">
        <f t="shared" si="250"/>
        <v>9.5183981027120232</v>
      </c>
      <c r="AY440" s="1">
        <f t="shared" si="250"/>
        <v>9.4594833336793034</v>
      </c>
      <c r="AZ440" s="1">
        <f t="shared" si="244"/>
        <v>9.5429645039699551</v>
      </c>
    </row>
    <row r="441" spans="1:52" x14ac:dyDescent="0.2">
      <c r="A441" s="34" t="s">
        <v>161</v>
      </c>
      <c r="B441" s="35" t="s">
        <v>52</v>
      </c>
      <c r="C441" s="43">
        <v>55430.3658</v>
      </c>
      <c r="D441" s="43">
        <v>2.0000000000000001E-4</v>
      </c>
      <c r="E441" s="42">
        <f t="shared" si="227"/>
        <v>36631.110840094691</v>
      </c>
      <c r="F441" s="45">
        <f t="shared" si="248"/>
        <v>36630.5</v>
      </c>
      <c r="G441" s="2">
        <f t="shared" si="222"/>
        <v>0.24983073999464978</v>
      </c>
      <c r="K441" s="1">
        <f t="shared" si="247"/>
        <v>0.24983073999464978</v>
      </c>
      <c r="L441" s="1">
        <f t="shared" ca="1" si="225"/>
        <v>0.24463615255178853</v>
      </c>
      <c r="M441" s="1">
        <f t="shared" si="228"/>
        <v>0.24725706672439998</v>
      </c>
      <c r="N441" s="37">
        <f t="shared" si="229"/>
        <v>40411.8658</v>
      </c>
      <c r="O441" s="1">
        <f t="shared" si="230"/>
        <v>6.6237941019982653E-6</v>
      </c>
      <c r="S441" s="15">
        <v>1</v>
      </c>
      <c r="T441" s="152"/>
      <c r="AE441" s="1">
        <f t="shared" si="231"/>
        <v>36630.5</v>
      </c>
      <c r="AF441" s="1">
        <f t="shared" si="232"/>
        <v>0.24826656360873084</v>
      </c>
      <c r="AG441" s="1">
        <f t="shared" si="233"/>
        <v>0.24882124311031892</v>
      </c>
      <c r="AH441" s="1">
        <f t="shared" si="234"/>
        <v>2.5736732702497933E-3</v>
      </c>
      <c r="AI441" s="1">
        <f t="shared" si="235"/>
        <v>1.5641763859189362E-3</v>
      </c>
      <c r="AJ441" s="1">
        <f t="shared" si="236"/>
        <v>2.4466477662664247E-6</v>
      </c>
      <c r="AK441" s="1">
        <f t="shared" si="237"/>
        <v>2.5736732702497933E-3</v>
      </c>
      <c r="AL441" s="15">
        <f t="shared" si="245"/>
        <v>2.4466477662664247E-6</v>
      </c>
      <c r="AM441" s="1">
        <f t="shared" si="238"/>
        <v>1.009496884330852E-3</v>
      </c>
      <c r="AN441" s="1">
        <f t="shared" si="239"/>
        <v>0.29225733695336809</v>
      </c>
      <c r="AO441" s="1">
        <f t="shared" si="240"/>
        <v>0.11274499653629627</v>
      </c>
      <c r="AP441" s="1">
        <f t="shared" si="241"/>
        <v>-1.9011728257888848E-2</v>
      </c>
      <c r="AQ441" s="1">
        <f t="shared" si="242"/>
        <v>-3.1147366248130228</v>
      </c>
      <c r="AR441" s="1">
        <f t="shared" si="243"/>
        <v>-74.466698239883527</v>
      </c>
      <c r="AS441" s="1">
        <f t="shared" ref="AS441:AY442" si="251">$AZ441+$AG$7*SIN(AT441)</f>
        <v>9.4897110409876149</v>
      </c>
      <c r="AT441" s="1">
        <f t="shared" si="251"/>
        <v>9.5000660379326245</v>
      </c>
      <c r="AU441" s="1">
        <f t="shared" si="251"/>
        <v>9.4854063244970295</v>
      </c>
      <c r="AV441" s="1">
        <f t="shared" si="251"/>
        <v>9.5061648768398381</v>
      </c>
      <c r="AW441" s="1">
        <f t="shared" si="251"/>
        <v>9.4767784165273206</v>
      </c>
      <c r="AX441" s="1">
        <f t="shared" si="251"/>
        <v>9.5183981027120232</v>
      </c>
      <c r="AY441" s="1">
        <f t="shared" si="251"/>
        <v>9.4594833336793034</v>
      </c>
      <c r="AZ441" s="1">
        <f t="shared" si="244"/>
        <v>9.5429645039699551</v>
      </c>
    </row>
    <row r="442" spans="1:52" x14ac:dyDescent="0.2">
      <c r="A442" s="43" t="s">
        <v>164</v>
      </c>
      <c r="B442" s="35" t="s">
        <v>52</v>
      </c>
      <c r="C442" s="43">
        <v>56078.842600000004</v>
      </c>
      <c r="D442" s="43">
        <v>4.0000000000000002E-4</v>
      </c>
      <c r="E442" s="42">
        <f t="shared" si="227"/>
        <v>38216.646831068872</v>
      </c>
      <c r="F442" s="45">
        <f t="shared" si="248"/>
        <v>38216</v>
      </c>
      <c r="G442" s="2">
        <f t="shared" si="222"/>
        <v>0.26455088000511751</v>
      </c>
      <c r="K442" s="1">
        <f t="shared" si="247"/>
        <v>0.26455088000511751</v>
      </c>
      <c r="L442" s="1">
        <f t="shared" ca="1" si="225"/>
        <v>0.26042017175793186</v>
      </c>
      <c r="M442" s="1">
        <f t="shared" si="228"/>
        <v>0.26797602128051878</v>
      </c>
      <c r="N442" s="37">
        <f t="shared" si="229"/>
        <v>41060.342600000004</v>
      </c>
      <c r="O442" s="1">
        <f t="shared" si="230"/>
        <v>1.1731592756457491E-5</v>
      </c>
      <c r="S442" s="15">
        <v>1</v>
      </c>
      <c r="T442" s="152"/>
      <c r="AE442" s="1">
        <f t="shared" si="231"/>
        <v>38216</v>
      </c>
      <c r="AF442" s="1">
        <f t="shared" si="232"/>
        <v>0.267687878211677</v>
      </c>
      <c r="AG442" s="1">
        <f t="shared" si="233"/>
        <v>0.26483902307395929</v>
      </c>
      <c r="AH442" s="1">
        <f t="shared" si="234"/>
        <v>-3.4251412754012778E-3</v>
      </c>
      <c r="AI442" s="1">
        <f t="shared" si="235"/>
        <v>-3.1369982065594937E-3</v>
      </c>
      <c r="AJ442" s="1">
        <f t="shared" si="236"/>
        <v>9.8407577479574801E-6</v>
      </c>
      <c r="AK442" s="1">
        <f t="shared" si="237"/>
        <v>-3.4251412754012778E-3</v>
      </c>
      <c r="AL442" s="15">
        <f t="shared" si="245"/>
        <v>9.8407577479574801E-6</v>
      </c>
      <c r="AM442" s="1">
        <f t="shared" si="238"/>
        <v>-2.8814306884180821E-4</v>
      </c>
      <c r="AN442" s="1">
        <f t="shared" si="239"/>
        <v>0.29534592637131163</v>
      </c>
      <c r="AO442" s="1">
        <f t="shared" si="240"/>
        <v>4.2599245295668463E-2</v>
      </c>
      <c r="AP442" s="1">
        <f t="shared" si="241"/>
        <v>-6.8729610985260939E-2</v>
      </c>
      <c r="AQ442" s="1">
        <f t="shared" si="242"/>
        <v>-3.0443635330481764</v>
      </c>
      <c r="AR442" s="1">
        <f t="shared" si="243"/>
        <v>-20.553761639708171</v>
      </c>
      <c r="AS442" s="1">
        <f t="shared" si="251"/>
        <v>9.6590373218966086</v>
      </c>
      <c r="AT442" s="1">
        <f t="shared" si="251"/>
        <v>9.6888773861360207</v>
      </c>
      <c r="AU442" s="1">
        <f t="shared" si="251"/>
        <v>9.6454576912820364</v>
      </c>
      <c r="AV442" s="1">
        <f t="shared" si="251"/>
        <v>9.7088016073583443</v>
      </c>
      <c r="AW442" s="1">
        <f t="shared" si="251"/>
        <v>9.6167053870046058</v>
      </c>
      <c r="AX442" s="1">
        <f t="shared" si="251"/>
        <v>9.7513847672342244</v>
      </c>
      <c r="AY442" s="1">
        <f t="shared" si="251"/>
        <v>9.5557575514731354</v>
      </c>
      <c r="AZ442" s="1">
        <f t="shared" si="244"/>
        <v>9.8438531286600721</v>
      </c>
    </row>
  </sheetData>
  <sheetProtection selectLockedCells="1" selectUnlockedCells="1"/>
  <pageMargins left="0.75" right="0.75" top="1" bottom="1" header="0.51180555555555551" footer="0.51180555555555551"/>
  <pageSetup firstPageNumber="0" orientation="portrait" horizontalDpi="300" verticalDpi="300"/>
  <headerFooter alignWithMargins="0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indexed="17"/>
  </sheetPr>
  <dimension ref="A1:BC373"/>
  <sheetViews>
    <sheetView workbookViewId="0">
      <selection activeCell="Q341" sqref="Q341"/>
    </sheetView>
  </sheetViews>
  <sheetFormatPr defaultColWidth="10.28515625" defaultRowHeight="12.75" x14ac:dyDescent="0.2"/>
  <cols>
    <col min="1" max="1" width="16.7109375" style="1" customWidth="1"/>
    <col min="2" max="2" width="5.140625" style="1" customWidth="1"/>
    <col min="3" max="3" width="11.85546875" style="1" customWidth="1"/>
    <col min="4" max="4" width="12.42578125" style="1" customWidth="1"/>
    <col min="5" max="5" width="10.28515625" style="1"/>
    <col min="6" max="6" width="12" style="1" customWidth="1"/>
    <col min="7" max="7" width="8.140625" style="1" customWidth="1"/>
    <col min="8" max="14" width="8.5703125" style="1" customWidth="1"/>
    <col min="15" max="15" width="8" style="1" customWidth="1"/>
    <col min="16" max="16" width="7.7109375" style="1" customWidth="1"/>
    <col min="17" max="17" width="9.85546875" style="1" customWidth="1"/>
    <col min="18" max="20" width="10.28515625" style="1"/>
    <col min="21" max="21" width="12.42578125" style="1" customWidth="1"/>
    <col min="22" max="16384" width="10.28515625" style="1"/>
  </cols>
  <sheetData>
    <row r="1" spans="1:45" ht="20.25" x14ac:dyDescent="0.3">
      <c r="A1" s="3" t="s">
        <v>345</v>
      </c>
      <c r="X1" s="4" t="s">
        <v>1</v>
      </c>
      <c r="Y1" s="4" t="s">
        <v>2</v>
      </c>
      <c r="AJ1" s="1">
        <v>-21664.5</v>
      </c>
      <c r="AK1" s="1">
        <v>2.7910139997402439E-2</v>
      </c>
    </row>
    <row r="2" spans="1:45" x14ac:dyDescent="0.2">
      <c r="A2" s="1" t="s">
        <v>3</v>
      </c>
      <c r="B2" s="5" t="s">
        <v>4</v>
      </c>
      <c r="X2" s="1">
        <v>8000</v>
      </c>
      <c r="Y2" s="1">
        <f t="shared" ref="Y2:Y16" si="0">+D$11+D$12*X2+D$13*X2^2</f>
        <v>-1.3021063367699676E-2</v>
      </c>
      <c r="AJ2" s="1">
        <v>-9992</v>
      </c>
      <c r="AK2" s="1">
        <v>3.7439996958710253E-5</v>
      </c>
      <c r="AR2" s="1">
        <v>-9992</v>
      </c>
      <c r="AS2" s="1">
        <v>3.7439996958710253E-5</v>
      </c>
    </row>
    <row r="3" spans="1:45" x14ac:dyDescent="0.2">
      <c r="C3" s="6"/>
      <c r="X3" s="1">
        <v>10000</v>
      </c>
      <c r="Y3" s="1">
        <f t="shared" si="0"/>
        <v>9.1976309176644393E-4</v>
      </c>
      <c r="AJ3" s="1">
        <v>-9080</v>
      </c>
      <c r="AK3" s="1">
        <v>-6.9440000515896827E-4</v>
      </c>
      <c r="AR3" s="1">
        <v>-9080</v>
      </c>
      <c r="AS3" s="1">
        <v>-6.9440000515896827E-4</v>
      </c>
    </row>
    <row r="4" spans="1:45" x14ac:dyDescent="0.2">
      <c r="A4" s="7" t="s">
        <v>5</v>
      </c>
      <c r="C4" s="8">
        <v>40448.412900000003</v>
      </c>
      <c r="D4" s="9">
        <v>0.40899532</v>
      </c>
      <c r="X4" s="1">
        <v>12000</v>
      </c>
      <c r="Y4" s="1">
        <f t="shared" si="0"/>
        <v>1.5513929224576244E-2</v>
      </c>
      <c r="AJ4" s="1">
        <v>-9077.5</v>
      </c>
      <c r="AK4" s="1">
        <v>-4.8270000115735456E-4</v>
      </c>
      <c r="AR4" s="1">
        <v>-9077.5</v>
      </c>
      <c r="AS4" s="1">
        <v>-4.8270000115735456E-4</v>
      </c>
    </row>
    <row r="5" spans="1:45" x14ac:dyDescent="0.2">
      <c r="X5" s="1">
        <v>14000</v>
      </c>
      <c r="Y5" s="1">
        <f t="shared" si="0"/>
        <v>3.0761435030729745E-2</v>
      </c>
      <c r="AJ5" s="1">
        <v>-7392.5</v>
      </c>
      <c r="AK5" s="1">
        <v>-2.9690000519622117E-4</v>
      </c>
      <c r="AR5" s="1">
        <v>-7392.5</v>
      </c>
      <c r="AS5" s="1">
        <v>-2.9690000519622117E-4</v>
      </c>
    </row>
    <row r="6" spans="1:45" x14ac:dyDescent="0.2">
      <c r="A6" s="7" t="s">
        <v>8</v>
      </c>
      <c r="X6" s="1">
        <v>16000</v>
      </c>
      <c r="Y6" s="1">
        <f t="shared" si="0"/>
        <v>4.6662280510226938E-2</v>
      </c>
      <c r="AJ6" s="1">
        <v>-2775</v>
      </c>
      <c r="AK6" s="1">
        <v>-1.4870000086375512E-3</v>
      </c>
      <c r="AR6" s="1">
        <v>-2775</v>
      </c>
      <c r="AS6" s="1">
        <v>-1.4870000086375512E-3</v>
      </c>
    </row>
    <row r="7" spans="1:45" x14ac:dyDescent="0.2">
      <c r="A7" s="1" t="s">
        <v>9</v>
      </c>
      <c r="C7" s="1">
        <f>+C4</f>
        <v>40448.412900000003</v>
      </c>
      <c r="X7" s="1">
        <v>18000</v>
      </c>
      <c r="Y7" s="1">
        <f t="shared" si="0"/>
        <v>6.3216465663067836E-2</v>
      </c>
      <c r="AJ7" s="1">
        <v>-254</v>
      </c>
      <c r="AK7" s="1">
        <v>-3.0887200045981444E-3</v>
      </c>
      <c r="AR7" s="1">
        <v>-254</v>
      </c>
      <c r="AS7" s="1">
        <v>-3.0887200045981444E-3</v>
      </c>
    </row>
    <row r="8" spans="1:45" x14ac:dyDescent="0.2">
      <c r="A8" s="1" t="s">
        <v>10</v>
      </c>
      <c r="C8" s="1">
        <f>+D4</f>
        <v>0.40899532</v>
      </c>
      <c r="X8" s="1">
        <v>20000</v>
      </c>
      <c r="Y8" s="1">
        <f t="shared" si="0"/>
        <v>8.0423990489252417E-2</v>
      </c>
      <c r="AJ8" s="1">
        <v>-232</v>
      </c>
      <c r="AK8" s="1">
        <v>-5.9857600062969141E-3</v>
      </c>
      <c r="AR8" s="1">
        <v>-232</v>
      </c>
      <c r="AS8" s="1">
        <v>-5.9857600062969141E-3</v>
      </c>
    </row>
    <row r="9" spans="1:45" x14ac:dyDescent="0.2">
      <c r="A9" s="12" t="s">
        <v>11</v>
      </c>
      <c r="B9" s="12"/>
      <c r="C9" s="12">
        <v>303</v>
      </c>
      <c r="D9" s="12" t="str">
        <f>"F"&amp;C9</f>
        <v>F303</v>
      </c>
      <c r="E9" s="12" t="str">
        <f>"G"&amp;C9</f>
        <v>G303</v>
      </c>
      <c r="X9" s="1">
        <v>22000</v>
      </c>
      <c r="Y9" s="1">
        <f t="shared" si="0"/>
        <v>9.8284854988780701E-2</v>
      </c>
      <c r="AJ9" s="1">
        <v>-229.5</v>
      </c>
      <c r="AK9" s="1">
        <v>1.5259400024660863E-3</v>
      </c>
      <c r="AR9" s="1">
        <v>-229.5</v>
      </c>
      <c r="AS9" s="1">
        <v>1.5259400024660863E-3</v>
      </c>
    </row>
    <row r="10" spans="1:45" x14ac:dyDescent="0.2">
      <c r="C10" s="13" t="s">
        <v>12</v>
      </c>
      <c r="D10" s="13" t="s">
        <v>13</v>
      </c>
      <c r="X10" s="1">
        <v>24000</v>
      </c>
      <c r="Y10" s="1">
        <f t="shared" si="0"/>
        <v>0.11679905916165265</v>
      </c>
      <c r="AJ10" s="1">
        <v>-66</v>
      </c>
      <c r="AK10" s="1">
        <v>2.7911199940717779E-3</v>
      </c>
      <c r="AR10" s="1">
        <v>-66</v>
      </c>
      <c r="AS10" s="1">
        <v>2.7911199940717779E-3</v>
      </c>
    </row>
    <row r="11" spans="1:45" x14ac:dyDescent="0.2">
      <c r="A11" s="1" t="s">
        <v>14</v>
      </c>
      <c r="C11" s="14">
        <f ca="1">INTERCEPT(INDIRECT(E9):G968,INDIRECT(D9):$F968)</f>
        <v>-0.15684244585053278</v>
      </c>
      <c r="D11" s="15">
        <f>+E11*F11</f>
        <v>-6.2250972472127193E-2</v>
      </c>
      <c r="E11" s="16">
        <v>-6.2250972472127193E-2</v>
      </c>
      <c r="F11" s="1">
        <v>1</v>
      </c>
      <c r="X11" s="1">
        <v>26000</v>
      </c>
      <c r="Y11" s="1">
        <f t="shared" si="0"/>
        <v>0.13596660300786831</v>
      </c>
      <c r="AJ11" s="1">
        <v>0</v>
      </c>
      <c r="AK11" s="1">
        <v>0</v>
      </c>
      <c r="AR11" s="1">
        <v>0</v>
      </c>
      <c r="AS11" s="1">
        <v>0</v>
      </c>
    </row>
    <row r="12" spans="1:45" x14ac:dyDescent="0.2">
      <c r="A12" s="1" t="s">
        <v>15</v>
      </c>
      <c r="C12" s="14">
        <f ca="1">SLOPE(INDIRECT(E9):G968,INDIRECT(D9):$F968)</f>
        <v>1.1073977763617568E-5</v>
      </c>
      <c r="D12" s="15">
        <f>+E12*F12</f>
        <v>5.5003989647097466E-6</v>
      </c>
      <c r="E12" s="17">
        <v>5.5003989647097462E-2</v>
      </c>
      <c r="F12" s="18">
        <v>1E-4</v>
      </c>
      <c r="X12" s="1">
        <v>28000</v>
      </c>
      <c r="Y12" s="1">
        <f t="shared" si="0"/>
        <v>0.15578748652742769</v>
      </c>
      <c r="AJ12" s="1">
        <v>692</v>
      </c>
      <c r="AK12" s="1">
        <v>3.385599993634969E-4</v>
      </c>
      <c r="AR12" s="1">
        <v>692</v>
      </c>
      <c r="AS12" s="1">
        <v>3.385599993634969E-4</v>
      </c>
    </row>
    <row r="13" spans="1:45" x14ac:dyDescent="0.2">
      <c r="A13" s="1" t="s">
        <v>16</v>
      </c>
      <c r="C13" s="15" t="s">
        <v>17</v>
      </c>
      <c r="D13" s="15">
        <f>+E13*F13</f>
        <v>8.1667459167961687E-11</v>
      </c>
      <c r="E13" s="20">
        <v>8.1667459167961681E-3</v>
      </c>
      <c r="F13" s="18">
        <v>1E-8</v>
      </c>
      <c r="X13" s="1">
        <v>30000</v>
      </c>
      <c r="Y13" s="1">
        <f t="shared" si="0"/>
        <v>0.17626170972033073</v>
      </c>
      <c r="AJ13" s="1">
        <v>746</v>
      </c>
      <c r="AK13" s="1">
        <v>-1.0408720001578331E-2</v>
      </c>
      <c r="AR13" s="1">
        <v>746</v>
      </c>
      <c r="AS13" s="1">
        <v>-1.0408720001578331E-2</v>
      </c>
    </row>
    <row r="14" spans="1:45" x14ac:dyDescent="0.2">
      <c r="A14" s="1" t="s">
        <v>18</v>
      </c>
      <c r="E14" s="1">
        <f>SUM(U21:U957)</f>
        <v>5.1936064803801531E-3</v>
      </c>
      <c r="X14" s="1">
        <v>32000</v>
      </c>
      <c r="Y14" s="1">
        <f t="shared" si="0"/>
        <v>0.19738927258657746</v>
      </c>
      <c r="AJ14" s="1">
        <v>4384</v>
      </c>
      <c r="AK14" s="1">
        <v>-4.382879997137934E-3</v>
      </c>
      <c r="AR14" s="1">
        <v>4384</v>
      </c>
      <c r="AS14" s="1">
        <v>-4.382879997137934E-3</v>
      </c>
    </row>
    <row r="15" spans="1:45" x14ac:dyDescent="0.2">
      <c r="A15" s="7" t="s">
        <v>19</v>
      </c>
      <c r="C15" s="21">
        <f ca="1">(C7+C11)+(C8+C12)*INT(MAX(F21:F3493))</f>
        <v>56451.858241116082</v>
      </c>
      <c r="D15" s="22">
        <f>+C7+INT(MAX(F21:F1548))*C8+D11+D12*INT(MAX(F21:F3983))+D13*INT(MAX(F21:F4010)^2)</f>
        <v>56451.859782509571</v>
      </c>
      <c r="X15" s="1">
        <v>34000</v>
      </c>
      <c r="Y15" s="1">
        <f t="shared" si="0"/>
        <v>0.21917017512616793</v>
      </c>
      <c r="AJ15" s="1">
        <v>4408.5</v>
      </c>
      <c r="AK15" s="1">
        <v>-5.7682199985720217E-3</v>
      </c>
      <c r="AR15" s="1">
        <v>4408.5</v>
      </c>
      <c r="AS15" s="1">
        <v>-5.7682199985720217E-3</v>
      </c>
    </row>
    <row r="16" spans="1:45" x14ac:dyDescent="0.2">
      <c r="A16" s="7" t="s">
        <v>21</v>
      </c>
      <c r="C16" s="21">
        <f ca="1">+C8+C12</f>
        <v>0.40900639397776362</v>
      </c>
      <c r="D16" s="24">
        <f>+C8+D12+2*D13*MAX(F21:F90)</f>
        <v>0.40900386545184719</v>
      </c>
      <c r="X16" s="1">
        <v>36000</v>
      </c>
      <c r="Y16" s="1">
        <f t="shared" si="0"/>
        <v>0.24160441733910204</v>
      </c>
      <c r="AJ16" s="1">
        <v>4447.5</v>
      </c>
      <c r="AK16" s="1">
        <v>-1.3585699998657219E-2</v>
      </c>
      <c r="AR16" s="1">
        <v>4447.5</v>
      </c>
      <c r="AS16" s="1">
        <v>-1.3585699998657219E-2</v>
      </c>
    </row>
    <row r="17" spans="1:55" x14ac:dyDescent="0.2">
      <c r="A17" s="14" t="s">
        <v>23</v>
      </c>
      <c r="C17" s="1">
        <f>COUNT(C21:C2151)</f>
        <v>321</v>
      </c>
      <c r="AJ17" s="1">
        <v>4460</v>
      </c>
      <c r="AK17" s="1">
        <v>1.5972799999872223E-2</v>
      </c>
      <c r="AR17" s="1">
        <v>4460</v>
      </c>
      <c r="AS17" s="1">
        <v>1.5972799999872223E-2</v>
      </c>
    </row>
    <row r="18" spans="1:55" x14ac:dyDescent="0.2">
      <c r="A18" s="7" t="s">
        <v>346</v>
      </c>
      <c r="C18" s="26">
        <f ca="1">+C15</f>
        <v>56451.858241116082</v>
      </c>
      <c r="D18" s="27">
        <f ca="1">C16</f>
        <v>0.40900639397776362</v>
      </c>
      <c r="E18" s="12" t="s">
        <v>12</v>
      </c>
      <c r="S18" s="1" t="s">
        <v>27</v>
      </c>
      <c r="T18" s="28">
        <v>0.5</v>
      </c>
      <c r="AJ18" s="1">
        <v>4467</v>
      </c>
      <c r="AK18" s="1">
        <v>5.5599957704544067E-6</v>
      </c>
      <c r="AR18" s="1">
        <v>4467</v>
      </c>
      <c r="AS18" s="1">
        <v>5.5599957704544067E-6</v>
      </c>
    </row>
    <row r="19" spans="1:55" x14ac:dyDescent="0.2">
      <c r="A19" s="7" t="s">
        <v>347</v>
      </c>
      <c r="C19" s="29">
        <f>+D15</f>
        <v>56451.859782509571</v>
      </c>
      <c r="D19" s="30">
        <f>+D16</f>
        <v>0.40900386545184719</v>
      </c>
      <c r="E19" s="14" t="s">
        <v>273</v>
      </c>
      <c r="S19" s="1" t="s">
        <v>30</v>
      </c>
      <c r="T19" s="1">
        <v>0.1</v>
      </c>
      <c r="AJ19" s="1">
        <v>5310.5</v>
      </c>
      <c r="AK19" s="1">
        <v>4.5313999726204202E-4</v>
      </c>
      <c r="AR19" s="1">
        <v>5310.5</v>
      </c>
      <c r="AS19" s="1">
        <v>4.5313999726204202E-4</v>
      </c>
    </row>
    <row r="20" spans="1:55" x14ac:dyDescent="0.2">
      <c r="A20" s="13" t="s">
        <v>31</v>
      </c>
      <c r="B20" s="13" t="s">
        <v>32</v>
      </c>
      <c r="C20" s="13" t="s">
        <v>33</v>
      </c>
      <c r="D20" s="13" t="s">
        <v>34</v>
      </c>
      <c r="E20" s="13" t="s">
        <v>35</v>
      </c>
      <c r="F20" s="13" t="s">
        <v>1</v>
      </c>
      <c r="G20" s="13" t="s">
        <v>36</v>
      </c>
      <c r="H20" s="4" t="s">
        <v>348</v>
      </c>
      <c r="I20" s="4" t="s">
        <v>349</v>
      </c>
      <c r="J20" s="4" t="s">
        <v>350</v>
      </c>
      <c r="K20" s="4" t="s">
        <v>30</v>
      </c>
      <c r="L20" s="4" t="s">
        <v>351</v>
      </c>
      <c r="M20" s="4" t="s">
        <v>27</v>
      </c>
      <c r="N20" s="4" t="s">
        <v>352</v>
      </c>
      <c r="O20" s="4" t="s">
        <v>44</v>
      </c>
      <c r="P20" s="4" t="s">
        <v>45</v>
      </c>
      <c r="Q20" s="13" t="s">
        <v>46</v>
      </c>
      <c r="R20" s="33" t="s">
        <v>47</v>
      </c>
      <c r="S20" s="4"/>
      <c r="T20" s="4" t="s">
        <v>48</v>
      </c>
      <c r="W20" s="15" t="s">
        <v>50</v>
      </c>
      <c r="AJ20" s="1">
        <v>5313</v>
      </c>
      <c r="AK20" s="1">
        <v>-9.0351600010762922E-3</v>
      </c>
      <c r="AR20" s="1">
        <v>5313</v>
      </c>
      <c r="AS20" s="1">
        <v>-9.0351600010762922E-3</v>
      </c>
    </row>
    <row r="21" spans="1:55" x14ac:dyDescent="0.2">
      <c r="A21" s="1" t="s">
        <v>77</v>
      </c>
      <c r="B21" s="15"/>
      <c r="C21" s="2">
        <v>44486.428</v>
      </c>
      <c r="D21" s="2"/>
      <c r="E21" s="1">
        <f>+(C21-C$7)/C$8</f>
        <v>9873.0105273576155</v>
      </c>
      <c r="F21" s="1">
        <f>ROUND(2*E21,0)/2</f>
        <v>9873</v>
      </c>
      <c r="G21" s="1">
        <f>+C21-(C$7+F21*C$8)</f>
        <v>4.3056399954366498E-3</v>
      </c>
      <c r="J21" s="1">
        <f>+G21</f>
        <v>4.3056399954366498E-3</v>
      </c>
      <c r="P21" s="1">
        <f>+D$11+D$12*F21+D$13*F21^2</f>
        <v>1.5094291410598995E-5</v>
      </c>
      <c r="Q21" s="37">
        <f>+C21-15018.5</f>
        <v>29467.928</v>
      </c>
      <c r="R21" s="22"/>
      <c r="S21" s="1">
        <f>+(P21-G21)^2</f>
        <v>1.8408782438336399E-5</v>
      </c>
      <c r="T21" s="14">
        <f>T$19</f>
        <v>0.1</v>
      </c>
      <c r="U21" s="1">
        <f>T21*S21</f>
        <v>1.8408782438336401E-6</v>
      </c>
      <c r="W21" s="1">
        <f>+G21-P21</f>
        <v>4.2905457040260508E-3</v>
      </c>
      <c r="AB21" s="1" t="s">
        <v>68</v>
      </c>
      <c r="AH21" s="1" t="s">
        <v>69</v>
      </c>
      <c r="AJ21" s="1">
        <v>14193.5</v>
      </c>
      <c r="AK21" s="1">
        <v>2.5025579998327885E-2</v>
      </c>
      <c r="AR21" s="1">
        <v>14193.5</v>
      </c>
      <c r="AS21" s="1">
        <v>2.5025579998327885E-2</v>
      </c>
      <c r="BA21" s="1">
        <v>9873</v>
      </c>
      <c r="BB21" s="1">
        <v>4.3056399954366498E-3</v>
      </c>
      <c r="BC21" s="1">
        <v>0.1</v>
      </c>
    </row>
    <row r="22" spans="1:55" x14ac:dyDescent="0.2">
      <c r="A22" s="1" t="s">
        <v>77</v>
      </c>
      <c r="B22" s="15"/>
      <c r="C22" s="2">
        <v>44486.428</v>
      </c>
      <c r="D22" s="2"/>
      <c r="E22" s="1">
        <f t="shared" ref="E22:E55" si="1">+(C22-C$7)/C$8</f>
        <v>9873.0105273576155</v>
      </c>
      <c r="F22" s="1">
        <f>ROUND(2*E22,0)/2</f>
        <v>9873</v>
      </c>
      <c r="G22" s="1">
        <f t="shared" ref="G22:G30" si="2">+C22-(C$7+F22*C$8)</f>
        <v>4.3056399954366498E-3</v>
      </c>
      <c r="J22" s="1">
        <f>+G22</f>
        <v>4.3056399954366498E-3</v>
      </c>
      <c r="P22" s="1">
        <f t="shared" ref="P22:P55" si="3">+D$11+D$12*F22+D$13*F22^2</f>
        <v>1.5094291410598995E-5</v>
      </c>
      <c r="Q22" s="37">
        <f t="shared" ref="Q22:Q55" si="4">+C22-15018.5</f>
        <v>29467.928</v>
      </c>
      <c r="R22" s="22"/>
      <c r="S22" s="1">
        <f t="shared" ref="S22:S30" si="5">+(P22-G22)^2</f>
        <v>1.8408782438336399E-5</v>
      </c>
      <c r="T22" s="14">
        <f>T$19</f>
        <v>0.1</v>
      </c>
      <c r="U22" s="1">
        <f t="shared" ref="U22:U56" si="6">T22*S22</f>
        <v>1.8408782438336401E-6</v>
      </c>
      <c r="W22" s="1">
        <f t="shared" ref="W22:W30" si="7">+G22-P22</f>
        <v>4.2905457040260508E-3</v>
      </c>
      <c r="AB22" s="1" t="s">
        <v>68</v>
      </c>
      <c r="AH22" s="1" t="s">
        <v>69</v>
      </c>
      <c r="AJ22" s="1">
        <v>14193.5</v>
      </c>
      <c r="AK22" s="1">
        <v>2.5025579998327885E-2</v>
      </c>
      <c r="AR22" s="1">
        <v>14193.5</v>
      </c>
      <c r="AS22" s="1">
        <v>2.5025579998327885E-2</v>
      </c>
      <c r="BA22" s="1">
        <v>9873</v>
      </c>
      <c r="BB22" s="1">
        <v>4.3056399954366498E-3</v>
      </c>
      <c r="BC22" s="1">
        <v>0.1</v>
      </c>
    </row>
    <row r="23" spans="1:55" x14ac:dyDescent="0.2">
      <c r="A23" s="1" t="s">
        <v>78</v>
      </c>
      <c r="B23" s="15" t="s">
        <v>52</v>
      </c>
      <c r="C23" s="2">
        <v>44815.48</v>
      </c>
      <c r="D23" s="2" t="s">
        <v>40</v>
      </c>
      <c r="E23" s="1">
        <f t="shared" si="1"/>
        <v>10677.547850669784</v>
      </c>
      <c r="F23" s="1">
        <f>ROUND(2*E23,0)/2</f>
        <v>10677.5</v>
      </c>
      <c r="G23" s="1">
        <f t="shared" si="2"/>
        <v>1.9570700002077501E-2</v>
      </c>
      <c r="K23" s="1">
        <f>+G23</f>
        <v>1.9570700002077501E-2</v>
      </c>
      <c r="P23" s="1">
        <f t="shared" si="3"/>
        <v>5.7903633362628906E-3</v>
      </c>
      <c r="Q23" s="37">
        <f t="shared" si="4"/>
        <v>29796.980000000003</v>
      </c>
      <c r="R23" s="22"/>
      <c r="S23" s="1">
        <f t="shared" si="5"/>
        <v>1.8989767862319455E-4</v>
      </c>
      <c r="T23" s="14">
        <v>1</v>
      </c>
      <c r="U23" s="1">
        <f t="shared" si="6"/>
        <v>1.8989767862319455E-4</v>
      </c>
      <c r="W23" s="1">
        <f t="shared" si="7"/>
        <v>1.3780336665814611E-2</v>
      </c>
      <c r="AB23" s="1" t="s">
        <v>79</v>
      </c>
      <c r="AD23" s="1">
        <v>18</v>
      </c>
      <c r="AF23" s="1" t="s">
        <v>59</v>
      </c>
      <c r="AH23" s="1" t="s">
        <v>60</v>
      </c>
      <c r="AJ23" s="1">
        <v>14208</v>
      </c>
      <c r="AK23" s="1">
        <v>3.3593439991818741E-2</v>
      </c>
      <c r="AR23" s="1">
        <v>14208</v>
      </c>
      <c r="AS23" s="1">
        <v>3.3593439991818741E-2</v>
      </c>
      <c r="BA23" s="1">
        <v>10677.5</v>
      </c>
      <c r="BB23" s="1">
        <v>1.9570700002077501E-2</v>
      </c>
      <c r="BC23" s="1">
        <v>1</v>
      </c>
    </row>
    <row r="24" spans="1:55" x14ac:dyDescent="0.2">
      <c r="A24" s="1" t="s">
        <v>80</v>
      </c>
      <c r="B24" s="15" t="s">
        <v>52</v>
      </c>
      <c r="C24" s="2">
        <v>45107.502999999997</v>
      </c>
      <c r="D24" s="2"/>
      <c r="E24" s="1">
        <f t="shared" si="1"/>
        <v>11391.548685691549</v>
      </c>
      <c r="F24" s="1">
        <f t="shared" ref="F24:F55" si="8">ROUND(2*E24,0)/2</f>
        <v>11391.5</v>
      </c>
      <c r="G24" s="1">
        <f t="shared" si="2"/>
        <v>1.9912219991965685E-2</v>
      </c>
      <c r="N24" s="1">
        <f>+G24</f>
        <v>1.9912219991965685E-2</v>
      </c>
      <c r="P24" s="1">
        <f t="shared" si="3"/>
        <v>1.1004504074719366E-2</v>
      </c>
      <c r="Q24" s="37">
        <f t="shared" si="4"/>
        <v>30089.002999999997</v>
      </c>
      <c r="R24" s="22"/>
      <c r="S24" s="1">
        <f t="shared" si="5"/>
        <v>7.9347402862363435E-5</v>
      </c>
      <c r="T24" s="14">
        <f>T$19</f>
        <v>0.1</v>
      </c>
      <c r="U24" s="1">
        <f t="shared" si="6"/>
        <v>7.9347402862363445E-6</v>
      </c>
      <c r="W24" s="1">
        <f t="shared" si="7"/>
        <v>8.9077159172463189E-3</v>
      </c>
      <c r="AB24" s="1" t="s">
        <v>68</v>
      </c>
      <c r="AH24" s="1" t="s">
        <v>69</v>
      </c>
      <c r="AJ24" s="1">
        <v>14235</v>
      </c>
      <c r="AK24" s="1">
        <v>2.871979999326868E-2</v>
      </c>
      <c r="AR24" s="1">
        <v>14235</v>
      </c>
      <c r="AS24" s="1">
        <v>2.871979999326868E-2</v>
      </c>
      <c r="BA24" s="1">
        <v>11391.5</v>
      </c>
      <c r="BB24" s="1">
        <v>1.9912219991965685E-2</v>
      </c>
      <c r="BC24" s="1">
        <v>0.1</v>
      </c>
    </row>
    <row r="25" spans="1:55" x14ac:dyDescent="0.2">
      <c r="A25" s="1" t="s">
        <v>80</v>
      </c>
      <c r="B25" s="15"/>
      <c r="C25" s="2">
        <v>45115.474999999999</v>
      </c>
      <c r="D25" s="2"/>
      <c r="E25" s="1">
        <f t="shared" si="1"/>
        <v>11411.040351268557</v>
      </c>
      <c r="F25" s="1">
        <f t="shared" si="8"/>
        <v>11411</v>
      </c>
      <c r="G25" s="1">
        <f t="shared" si="2"/>
        <v>1.6503479993843939E-2</v>
      </c>
      <c r="N25" s="1">
        <f>+G25</f>
        <v>1.6503479993843939E-2</v>
      </c>
      <c r="P25" s="1">
        <f t="shared" si="3"/>
        <v>1.1148075188165917E-2</v>
      </c>
      <c r="Q25" s="37">
        <f t="shared" si="4"/>
        <v>30096.974999999999</v>
      </c>
      <c r="R25" s="22"/>
      <c r="S25" s="1">
        <f t="shared" si="5"/>
        <v>2.868036063267925E-5</v>
      </c>
      <c r="T25" s="14">
        <f>T$19</f>
        <v>0.1</v>
      </c>
      <c r="U25" s="1">
        <f t="shared" si="6"/>
        <v>2.8680360632679254E-6</v>
      </c>
      <c r="W25" s="1">
        <f t="shared" si="7"/>
        <v>5.3554048056780219E-3</v>
      </c>
      <c r="AB25" s="1" t="s">
        <v>68</v>
      </c>
      <c r="AH25" s="1" t="s">
        <v>69</v>
      </c>
      <c r="AJ25" s="1">
        <v>14235</v>
      </c>
      <c r="AK25" s="1">
        <v>2.9119799997715745E-2</v>
      </c>
      <c r="AR25" s="1">
        <v>14235</v>
      </c>
      <c r="AS25" s="1">
        <v>2.9119799997715745E-2</v>
      </c>
      <c r="BA25" s="1">
        <v>11411</v>
      </c>
      <c r="BB25" s="1">
        <v>1.6503479993843939E-2</v>
      </c>
      <c r="BC25" s="1">
        <v>0.1</v>
      </c>
    </row>
    <row r="26" spans="1:55" x14ac:dyDescent="0.2">
      <c r="A26" s="1" t="s">
        <v>80</v>
      </c>
      <c r="B26" s="15" t="s">
        <v>52</v>
      </c>
      <c r="C26" s="2">
        <v>45204.421000000002</v>
      </c>
      <c r="D26" s="2"/>
      <c r="E26" s="1">
        <f t="shared" si="1"/>
        <v>11628.514722368949</v>
      </c>
      <c r="F26" s="1">
        <f t="shared" si="8"/>
        <v>11628.5</v>
      </c>
      <c r="G26" s="1">
        <f t="shared" si="2"/>
        <v>6.0213800024939701E-3</v>
      </c>
      <c r="N26" s="1">
        <f>+G26</f>
        <v>6.0213800024939701E-3</v>
      </c>
      <c r="P26" s="1">
        <f t="shared" si="3"/>
        <v>1.2753655053036585E-2</v>
      </c>
      <c r="Q26" s="37">
        <f t="shared" si="4"/>
        <v>30185.921000000002</v>
      </c>
      <c r="R26" s="22"/>
      <c r="S26" s="1">
        <f t="shared" si="5"/>
        <v>4.5323527356158565E-5</v>
      </c>
      <c r="T26" s="14">
        <f>T$19</f>
        <v>0.1</v>
      </c>
      <c r="U26" s="1">
        <f t="shared" si="6"/>
        <v>4.5323527356158567E-6</v>
      </c>
      <c r="W26" s="1">
        <f t="shared" si="7"/>
        <v>-6.7322750505426146E-3</v>
      </c>
      <c r="AB26" s="1" t="s">
        <v>68</v>
      </c>
      <c r="AH26" s="1" t="s">
        <v>69</v>
      </c>
      <c r="AJ26" s="1">
        <v>14274</v>
      </c>
      <c r="AK26" s="1">
        <v>4.390231999423122E-2</v>
      </c>
      <c r="AR26" s="1">
        <v>14274</v>
      </c>
      <c r="AS26" s="1">
        <v>4.390231999423122E-2</v>
      </c>
      <c r="BA26" s="1">
        <v>11628.5</v>
      </c>
      <c r="BB26" s="1">
        <v>6.0213800024939701E-3</v>
      </c>
      <c r="BC26" s="1">
        <v>0.1</v>
      </c>
    </row>
    <row r="27" spans="1:55" x14ac:dyDescent="0.2">
      <c r="A27" s="1" t="s">
        <v>81</v>
      </c>
      <c r="B27" s="15"/>
      <c r="C27" s="2">
        <v>45558.423999999999</v>
      </c>
      <c r="D27" s="2"/>
      <c r="E27" s="1">
        <f t="shared" si="1"/>
        <v>12494.057633715702</v>
      </c>
      <c r="F27" s="1">
        <f t="shared" si="8"/>
        <v>12494</v>
      </c>
      <c r="G27" s="1">
        <f t="shared" si="2"/>
        <v>2.3571919999085367E-2</v>
      </c>
      <c r="J27" s="1">
        <f>+G27</f>
        <v>2.3571919999085367E-2</v>
      </c>
      <c r="P27" s="1">
        <f t="shared" si="3"/>
        <v>1.9219305509103727E-2</v>
      </c>
      <c r="Q27" s="37">
        <f t="shared" si="4"/>
        <v>30539.923999999999</v>
      </c>
      <c r="R27" s="22"/>
      <c r="S27" s="1">
        <f t="shared" si="5"/>
        <v>1.8945252898398131E-5</v>
      </c>
      <c r="T27" s="14">
        <f>T$19</f>
        <v>0.1</v>
      </c>
      <c r="U27" s="1">
        <f t="shared" si="6"/>
        <v>1.8945252898398132E-6</v>
      </c>
      <c r="W27" s="1">
        <f t="shared" si="7"/>
        <v>4.3526144899816398E-3</v>
      </c>
      <c r="AB27" s="1" t="s">
        <v>68</v>
      </c>
      <c r="AH27" s="1" t="s">
        <v>69</v>
      </c>
      <c r="AJ27" s="1">
        <v>15073.5</v>
      </c>
      <c r="AK27" s="1">
        <v>5.7143979996908456E-2</v>
      </c>
      <c r="AR27" s="1">
        <v>15073.5</v>
      </c>
      <c r="AS27" s="1">
        <v>5.7143979996908456E-2</v>
      </c>
      <c r="BA27" s="1">
        <v>12494</v>
      </c>
      <c r="BB27" s="1">
        <v>2.3571919999085367E-2</v>
      </c>
      <c r="BC27" s="1">
        <v>0.1</v>
      </c>
    </row>
    <row r="28" spans="1:55" x14ac:dyDescent="0.2">
      <c r="A28" s="153" t="s">
        <v>51</v>
      </c>
      <c r="B28" s="154" t="s">
        <v>54</v>
      </c>
      <c r="C28" s="155">
        <v>45579.2837</v>
      </c>
      <c r="D28" s="155" t="s">
        <v>82</v>
      </c>
      <c r="E28" s="1">
        <f t="shared" si="1"/>
        <v>12545.05992880309</v>
      </c>
      <c r="F28" s="1">
        <f t="shared" si="8"/>
        <v>12545</v>
      </c>
      <c r="G28" s="1">
        <f t="shared" si="2"/>
        <v>2.4510599992936477E-2</v>
      </c>
      <c r="N28" s="1">
        <f>+G28</f>
        <v>2.4510599992936477E-2</v>
      </c>
      <c r="O28" s="1">
        <f ca="1">+C$11+C$12*$F28</f>
        <v>-1.7919394805950395E-2</v>
      </c>
      <c r="P28" s="1">
        <f t="shared" si="3"/>
        <v>1.9604114303319368E-2</v>
      </c>
      <c r="Q28" s="37">
        <f t="shared" si="4"/>
        <v>30560.7837</v>
      </c>
      <c r="R28" s="22"/>
      <c r="S28" s="1">
        <f t="shared" si="5"/>
        <v>2.4073601822417474E-5</v>
      </c>
      <c r="T28" s="1">
        <v>1</v>
      </c>
      <c r="U28" s="1">
        <f t="shared" si="6"/>
        <v>2.4073601822417474E-5</v>
      </c>
      <c r="W28" s="1">
        <f t="shared" si="7"/>
        <v>4.9064856896171086E-3</v>
      </c>
      <c r="AJ28" s="1">
        <v>15078.5</v>
      </c>
      <c r="AK28" s="1">
        <v>5.0167380002676509E-2</v>
      </c>
      <c r="AR28" s="1">
        <v>15078.5</v>
      </c>
      <c r="AS28" s="1">
        <v>5.0167380002676509E-2</v>
      </c>
      <c r="BA28" s="1">
        <v>12545</v>
      </c>
      <c r="BB28" s="1">
        <v>2.4510599992936477E-2</v>
      </c>
      <c r="BC28" s="1">
        <v>1</v>
      </c>
    </row>
    <row r="29" spans="1:55" x14ac:dyDescent="0.2">
      <c r="A29" s="153" t="s">
        <v>51</v>
      </c>
      <c r="B29" s="154" t="s">
        <v>52</v>
      </c>
      <c r="C29" s="155">
        <v>45580.307000000001</v>
      </c>
      <c r="D29" s="155" t="s">
        <v>82</v>
      </c>
      <c r="E29" s="1">
        <f t="shared" si="1"/>
        <v>12547.561913422378</v>
      </c>
      <c r="F29" s="1">
        <f t="shared" si="8"/>
        <v>12547.5</v>
      </c>
      <c r="G29" s="1">
        <f t="shared" si="2"/>
        <v>2.5322299996332731E-2</v>
      </c>
      <c r="N29" s="1">
        <f>+G29</f>
        <v>2.5322299996332731E-2</v>
      </c>
      <c r="O29" s="1">
        <f ca="1">+C$11+C$12*$F29</f>
        <v>-1.7891709861541344E-2</v>
      </c>
      <c r="P29" s="1">
        <f t="shared" si="3"/>
        <v>1.962298840252907E-2</v>
      </c>
      <c r="Q29" s="37">
        <f t="shared" si="4"/>
        <v>30561.807000000001</v>
      </c>
      <c r="R29" s="22"/>
      <c r="S29" s="1">
        <f t="shared" si="5"/>
        <v>3.2482152643264827E-5</v>
      </c>
      <c r="T29" s="1">
        <v>1</v>
      </c>
      <c r="U29" s="1">
        <f t="shared" si="6"/>
        <v>3.2482152643264827E-5</v>
      </c>
      <c r="W29" s="1">
        <f t="shared" si="7"/>
        <v>5.6993115938036611E-3</v>
      </c>
      <c r="AJ29" s="1">
        <v>15098</v>
      </c>
      <c r="AK29" s="1">
        <v>4.5758640000713058E-2</v>
      </c>
      <c r="AR29" s="1">
        <v>15098</v>
      </c>
      <c r="AS29" s="1">
        <v>4.5758640000713058E-2</v>
      </c>
      <c r="BA29" s="1">
        <v>12547.5</v>
      </c>
      <c r="BB29" s="1">
        <v>2.5322299996332731E-2</v>
      </c>
      <c r="BC29" s="1">
        <v>1</v>
      </c>
    </row>
    <row r="30" spans="1:55" x14ac:dyDescent="0.2">
      <c r="A30" s="153" t="s">
        <v>51</v>
      </c>
      <c r="B30" s="154" t="s">
        <v>54</v>
      </c>
      <c r="C30" s="155">
        <v>45581.329599999997</v>
      </c>
      <c r="D30" s="155" t="s">
        <v>82</v>
      </c>
      <c r="E30" s="1">
        <f t="shared" si="1"/>
        <v>12550.062186530629</v>
      </c>
      <c r="F30" s="1">
        <f t="shared" si="8"/>
        <v>12550</v>
      </c>
      <c r="G30" s="1">
        <f t="shared" si="2"/>
        <v>2.54339999955846E-2</v>
      </c>
      <c r="N30" s="1">
        <f>+G30</f>
        <v>2.54339999955846E-2</v>
      </c>
      <c r="O30" s="1">
        <f ca="1">+C$11+C$12*$F30</f>
        <v>-1.7864024917132321E-2</v>
      </c>
      <c r="P30" s="1">
        <f t="shared" si="3"/>
        <v>1.9641863522582011E-2</v>
      </c>
      <c r="Q30" s="37">
        <f t="shared" si="4"/>
        <v>30562.829599999997</v>
      </c>
      <c r="R30" s="22"/>
      <c r="S30" s="1">
        <f t="shared" si="5"/>
        <v>3.3548844921886862E-5</v>
      </c>
      <c r="T30" s="1">
        <v>1</v>
      </c>
      <c r="U30" s="1">
        <f t="shared" si="6"/>
        <v>3.3548844921886862E-5</v>
      </c>
      <c r="W30" s="1">
        <f t="shared" si="7"/>
        <v>5.7921364730025883E-3</v>
      </c>
      <c r="AJ30" s="1">
        <v>15098</v>
      </c>
      <c r="AK30" s="1">
        <v>4.7758640001120511E-2</v>
      </c>
      <c r="AR30" s="1">
        <v>15098</v>
      </c>
      <c r="AS30" s="1">
        <v>4.7758640001120511E-2</v>
      </c>
      <c r="BA30" s="1">
        <v>12550</v>
      </c>
      <c r="BB30" s="1">
        <v>2.54339999955846E-2</v>
      </c>
      <c r="BC30" s="1">
        <v>1</v>
      </c>
    </row>
    <row r="31" spans="1:55" x14ac:dyDescent="0.2">
      <c r="A31" s="1" t="s">
        <v>83</v>
      </c>
      <c r="B31" s="15" t="s">
        <v>52</v>
      </c>
      <c r="C31" s="2">
        <v>45925.434999999998</v>
      </c>
      <c r="D31" s="24" t="s">
        <v>353</v>
      </c>
      <c r="E31" s="1">
        <f t="shared" si="1"/>
        <v>13391.405309967837</v>
      </c>
      <c r="F31" s="1">
        <f t="shared" si="8"/>
        <v>13391.5</v>
      </c>
      <c r="P31" s="1">
        <f t="shared" si="3"/>
        <v>2.6053231285258049E-2</v>
      </c>
      <c r="Q31" s="37">
        <f t="shared" si="4"/>
        <v>30906.934999999998</v>
      </c>
      <c r="R31" s="22">
        <v>-3.872778000368271E-2</v>
      </c>
      <c r="U31" s="1">
        <f t="shared" si="6"/>
        <v>0</v>
      </c>
      <c r="AB31" s="1" t="s">
        <v>68</v>
      </c>
      <c r="AH31" s="1" t="s">
        <v>69</v>
      </c>
      <c r="AJ31" s="1">
        <v>15147</v>
      </c>
      <c r="AK31" s="1">
        <v>2.7987959998426959E-2</v>
      </c>
      <c r="AR31" s="1">
        <v>15147</v>
      </c>
      <c r="AS31" s="1">
        <v>2.7987959998426959E-2</v>
      </c>
      <c r="BA31" s="1">
        <v>13408.5</v>
      </c>
      <c r="BB31" s="1">
        <v>7.3517799974069931E-3</v>
      </c>
      <c r="BC31" s="1">
        <v>0.1</v>
      </c>
    </row>
    <row r="32" spans="1:55" x14ac:dyDescent="0.2">
      <c r="A32" s="1" t="s">
        <v>83</v>
      </c>
      <c r="B32" s="15" t="s">
        <v>52</v>
      </c>
      <c r="C32" s="2">
        <v>45932.434000000001</v>
      </c>
      <c r="D32" s="2"/>
      <c r="E32" s="1">
        <f t="shared" si="1"/>
        <v>13408.517975217903</v>
      </c>
      <c r="F32" s="1">
        <f t="shared" si="8"/>
        <v>13408.5</v>
      </c>
      <c r="G32" s="1">
        <f t="shared" ref="G32:G63" si="9">+C32-(C$7+F32*C$8)</f>
        <v>7.3517799974069931E-3</v>
      </c>
      <c r="N32" s="1">
        <f>+G32</f>
        <v>7.3517799974069931E-3</v>
      </c>
      <c r="P32" s="1">
        <f t="shared" si="3"/>
        <v>2.6183945762055023E-2</v>
      </c>
      <c r="Q32" s="37">
        <f t="shared" si="4"/>
        <v>30913.934000000001</v>
      </c>
      <c r="R32" s="22"/>
      <c r="S32" s="1">
        <f t="shared" ref="S32:S63" si="10">+(P32-G32)^2</f>
        <v>3.5465046738718134E-4</v>
      </c>
      <c r="T32" s="14">
        <f t="shared" ref="T32:T38" si="11">T$19</f>
        <v>0.1</v>
      </c>
      <c r="U32" s="1">
        <f t="shared" si="6"/>
        <v>3.5465046738718134E-5</v>
      </c>
      <c r="W32" s="1">
        <f t="shared" ref="W32:W63" si="12">+G32-P32</f>
        <v>-1.883216576464803E-2</v>
      </c>
      <c r="AB32" s="1" t="s">
        <v>68</v>
      </c>
      <c r="AH32" s="1" t="s">
        <v>69</v>
      </c>
      <c r="AJ32" s="1">
        <v>15186</v>
      </c>
      <c r="AK32" s="1">
        <v>2.6170479999564122E-2</v>
      </c>
      <c r="AR32" s="1">
        <v>15186</v>
      </c>
      <c r="AS32" s="1">
        <v>2.6170479999564122E-2</v>
      </c>
      <c r="BA32" s="1">
        <v>13411</v>
      </c>
      <c r="BB32" s="1">
        <v>9.8634800015133806E-3</v>
      </c>
      <c r="BC32" s="1">
        <v>0.1</v>
      </c>
    </row>
    <row r="33" spans="1:55" x14ac:dyDescent="0.2">
      <c r="A33" s="1" t="s">
        <v>83</v>
      </c>
      <c r="B33" s="15" t="s">
        <v>52</v>
      </c>
      <c r="C33" s="2">
        <v>45933.459000000003</v>
      </c>
      <c r="D33" s="2"/>
      <c r="E33" s="1">
        <f t="shared" si="1"/>
        <v>13411.024116363971</v>
      </c>
      <c r="F33" s="1">
        <f t="shared" si="8"/>
        <v>13411</v>
      </c>
      <c r="G33" s="1">
        <f t="shared" si="9"/>
        <v>9.8634800015133806E-3</v>
      </c>
      <c r="N33" s="1">
        <f>+G33</f>
        <v>9.8634800015133806E-3</v>
      </c>
      <c r="P33" s="1">
        <f t="shared" si="3"/>
        <v>2.6203172460519699E-2</v>
      </c>
      <c r="Q33" s="37">
        <f t="shared" si="4"/>
        <v>30914.959000000003</v>
      </c>
      <c r="R33" s="22"/>
      <c r="S33" s="1">
        <f t="shared" si="10"/>
        <v>2.6698554965490793E-4</v>
      </c>
      <c r="T33" s="14">
        <f t="shared" si="11"/>
        <v>0.1</v>
      </c>
      <c r="U33" s="1">
        <f t="shared" si="6"/>
        <v>2.6698554965490793E-5</v>
      </c>
      <c r="W33" s="1">
        <f t="shared" si="12"/>
        <v>-1.6339692459006318E-2</v>
      </c>
      <c r="AB33" s="1" t="s">
        <v>68</v>
      </c>
      <c r="AH33" s="1" t="s">
        <v>69</v>
      </c>
      <c r="AJ33" s="1">
        <v>15205.5</v>
      </c>
      <c r="AK33" s="1">
        <v>3.2761739996203687E-2</v>
      </c>
      <c r="AR33" s="1">
        <v>15205.5</v>
      </c>
      <c r="AS33" s="1">
        <v>3.2761739996203687E-2</v>
      </c>
      <c r="BA33" s="1">
        <v>13924.5</v>
      </c>
      <c r="BB33" s="1">
        <v>2.8766659997927491E-2</v>
      </c>
      <c r="BC33" s="1">
        <v>0.1</v>
      </c>
    </row>
    <row r="34" spans="1:55" x14ac:dyDescent="0.2">
      <c r="A34" s="1" t="s">
        <v>84</v>
      </c>
      <c r="B34" s="15" t="s">
        <v>52</v>
      </c>
      <c r="C34" s="2">
        <v>46143.497000000003</v>
      </c>
      <c r="D34" s="2" t="s">
        <v>38</v>
      </c>
      <c r="E34" s="1">
        <f t="shared" si="1"/>
        <v>13924.57033493684</v>
      </c>
      <c r="F34" s="1">
        <f t="shared" si="8"/>
        <v>13924.5</v>
      </c>
      <c r="G34" s="1">
        <f t="shared" si="9"/>
        <v>2.8766659997927491E-2</v>
      </c>
      <c r="K34" s="1">
        <f>+G34</f>
        <v>2.8766659997927491E-2</v>
      </c>
      <c r="P34" s="1">
        <f t="shared" si="3"/>
        <v>3.0173975425147222E-2</v>
      </c>
      <c r="Q34" s="37">
        <f t="shared" si="4"/>
        <v>31124.997000000003</v>
      </c>
      <c r="R34" s="22"/>
      <c r="S34" s="1">
        <f t="shared" si="10"/>
        <v>1.9805367116906544E-6</v>
      </c>
      <c r="T34" s="14">
        <f t="shared" si="11"/>
        <v>0.1</v>
      </c>
      <c r="U34" s="1">
        <f t="shared" si="6"/>
        <v>1.9805367116906545E-7</v>
      </c>
      <c r="W34" s="1">
        <f t="shared" si="12"/>
        <v>-1.4073154272197311E-3</v>
      </c>
      <c r="AB34" s="1" t="s">
        <v>68</v>
      </c>
      <c r="AD34" s="1">
        <v>29</v>
      </c>
      <c r="AF34" s="1" t="s">
        <v>86</v>
      </c>
      <c r="AH34" s="1" t="s">
        <v>60</v>
      </c>
      <c r="AJ34" s="1">
        <v>15230</v>
      </c>
      <c r="AK34" s="1">
        <v>3.9376399996399414E-2</v>
      </c>
      <c r="AR34" s="1">
        <v>15230</v>
      </c>
      <c r="AS34" s="1">
        <v>3.9376399996399414E-2</v>
      </c>
      <c r="BA34" s="1">
        <v>14103</v>
      </c>
      <c r="BB34" s="1">
        <v>3.6102040001424029E-2</v>
      </c>
      <c r="BC34" s="1">
        <v>0.1</v>
      </c>
    </row>
    <row r="35" spans="1:55" x14ac:dyDescent="0.2">
      <c r="A35" s="1" t="s">
        <v>85</v>
      </c>
      <c r="B35" s="15"/>
      <c r="C35" s="2">
        <v>46216.51</v>
      </c>
      <c r="D35" s="2"/>
      <c r="E35" s="1">
        <f t="shared" si="1"/>
        <v>14103.088270056487</v>
      </c>
      <c r="F35" s="1">
        <f t="shared" si="8"/>
        <v>14103</v>
      </c>
      <c r="G35" s="1">
        <f t="shared" si="9"/>
        <v>3.6102040001424029E-2</v>
      </c>
      <c r="N35" s="1">
        <f>+G35</f>
        <v>3.6102040001424029E-2</v>
      </c>
      <c r="P35" s="1">
        <f t="shared" si="3"/>
        <v>3.1564371486409573E-2</v>
      </c>
      <c r="Q35" s="37">
        <f t="shared" si="4"/>
        <v>31198.010000000002</v>
      </c>
      <c r="R35" s="22"/>
      <c r="S35" s="1">
        <f t="shared" si="10"/>
        <v>2.0590435552153501E-5</v>
      </c>
      <c r="T35" s="14">
        <f t="shared" si="11"/>
        <v>0.1</v>
      </c>
      <c r="U35" s="1">
        <f t="shared" si="6"/>
        <v>2.0590435552153503E-6</v>
      </c>
      <c r="W35" s="1">
        <f t="shared" si="12"/>
        <v>4.5376685150144563E-3</v>
      </c>
      <c r="AB35" s="1" t="s">
        <v>68</v>
      </c>
      <c r="AH35" s="1" t="s">
        <v>69</v>
      </c>
      <c r="AJ35" s="1">
        <v>15247</v>
      </c>
      <c r="AK35" s="1">
        <v>3.9455960002669599E-2</v>
      </c>
      <c r="AR35" s="1">
        <v>15247</v>
      </c>
      <c r="AS35" s="1">
        <v>3.9455960002669599E-2</v>
      </c>
      <c r="BA35" s="1">
        <v>14103</v>
      </c>
      <c r="BB35" s="1">
        <v>3.8102040001831483E-2</v>
      </c>
      <c r="BC35" s="1">
        <v>0.1</v>
      </c>
    </row>
    <row r="36" spans="1:55" x14ac:dyDescent="0.2">
      <c r="A36" s="1" t="s">
        <v>85</v>
      </c>
      <c r="B36" s="15"/>
      <c r="C36" s="2">
        <v>46216.512000000002</v>
      </c>
      <c r="D36" s="2"/>
      <c r="E36" s="1">
        <f t="shared" si="1"/>
        <v>14103.093160087992</v>
      </c>
      <c r="F36" s="1">
        <f t="shared" si="8"/>
        <v>14103</v>
      </c>
      <c r="G36" s="1">
        <f t="shared" si="9"/>
        <v>3.8102040001831483E-2</v>
      </c>
      <c r="N36" s="1">
        <f>+G36</f>
        <v>3.8102040001831483E-2</v>
      </c>
      <c r="P36" s="1">
        <f t="shared" si="3"/>
        <v>3.1564371486409573E-2</v>
      </c>
      <c r="Q36" s="37">
        <f t="shared" si="4"/>
        <v>31198.012000000002</v>
      </c>
      <c r="R36" s="22"/>
      <c r="S36" s="1">
        <f t="shared" si="10"/>
        <v>4.2741109617538919E-5</v>
      </c>
      <c r="T36" s="14">
        <f t="shared" si="11"/>
        <v>0.1</v>
      </c>
      <c r="U36" s="1">
        <f t="shared" si="6"/>
        <v>4.2741109617538921E-6</v>
      </c>
      <c r="W36" s="1">
        <f t="shared" si="12"/>
        <v>6.53766851542191E-3</v>
      </c>
      <c r="AB36" s="1" t="s">
        <v>68</v>
      </c>
      <c r="AH36" s="1" t="s">
        <v>69</v>
      </c>
      <c r="AJ36" s="1">
        <v>15914.5</v>
      </c>
      <c r="AK36" s="1">
        <v>4.1079859998717438E-2</v>
      </c>
      <c r="AR36" s="1">
        <v>15914.5</v>
      </c>
      <c r="AS36" s="1">
        <v>4.1079859998717438E-2</v>
      </c>
      <c r="BA36" s="1">
        <v>14105.5</v>
      </c>
      <c r="BB36" s="1">
        <v>3.9613739994820207E-2</v>
      </c>
      <c r="BC36" s="1">
        <v>0.1</v>
      </c>
    </row>
    <row r="37" spans="1:55" x14ac:dyDescent="0.2">
      <c r="A37" s="1" t="s">
        <v>85</v>
      </c>
      <c r="B37" s="15" t="s">
        <v>52</v>
      </c>
      <c r="C37" s="2">
        <v>46217.536</v>
      </c>
      <c r="D37" s="2"/>
      <c r="E37" s="1">
        <f t="shared" si="1"/>
        <v>14105.596856218299</v>
      </c>
      <c r="F37" s="1">
        <f t="shared" si="8"/>
        <v>14105.5</v>
      </c>
      <c r="G37" s="1">
        <f t="shared" si="9"/>
        <v>3.9613739994820207E-2</v>
      </c>
      <c r="N37" s="1">
        <f>+G37</f>
        <v>3.9613739994820207E-2</v>
      </c>
      <c r="P37" s="1">
        <f t="shared" si="3"/>
        <v>3.1583881775126194E-2</v>
      </c>
      <c r="Q37" s="37">
        <f t="shared" si="4"/>
        <v>31199.036</v>
      </c>
      <c r="R37" s="22"/>
      <c r="S37" s="1">
        <f t="shared" si="10"/>
        <v>6.4478623028387522E-5</v>
      </c>
      <c r="T37" s="14">
        <f t="shared" si="11"/>
        <v>0.1</v>
      </c>
      <c r="U37" s="1">
        <f t="shared" si="6"/>
        <v>6.4478623028387527E-6</v>
      </c>
      <c r="W37" s="1">
        <f t="shared" si="12"/>
        <v>8.0298582196940138E-3</v>
      </c>
      <c r="AB37" s="1" t="s">
        <v>68</v>
      </c>
      <c r="AH37" s="1" t="s">
        <v>69</v>
      </c>
      <c r="AJ37" s="1">
        <v>15917</v>
      </c>
      <c r="AK37" s="1">
        <v>4.6591559999797028E-2</v>
      </c>
      <c r="AR37" s="1">
        <v>15917</v>
      </c>
      <c r="AS37" s="1">
        <v>4.6591559999797028E-2</v>
      </c>
      <c r="BA37" s="1">
        <v>14108</v>
      </c>
      <c r="BB37" s="1">
        <v>3.0125439996481873E-2</v>
      </c>
      <c r="BC37" s="1">
        <v>0.1</v>
      </c>
    </row>
    <row r="38" spans="1:55" x14ac:dyDescent="0.2">
      <c r="A38" s="1" t="s">
        <v>85</v>
      </c>
      <c r="B38" s="15" t="s">
        <v>52</v>
      </c>
      <c r="C38" s="2">
        <v>46218.548999999999</v>
      </c>
      <c r="D38" s="2"/>
      <c r="E38" s="1">
        <f t="shared" si="1"/>
        <v>14108.073657175335</v>
      </c>
      <c r="F38" s="1">
        <f t="shared" si="8"/>
        <v>14108</v>
      </c>
      <c r="G38" s="1">
        <f t="shared" si="9"/>
        <v>3.0125439996481873E-2</v>
      </c>
      <c r="N38" s="1">
        <f>+G38</f>
        <v>3.0125439996481873E-2</v>
      </c>
      <c r="P38" s="1">
        <f t="shared" si="3"/>
        <v>3.160339308468605E-2</v>
      </c>
      <c r="Q38" s="37">
        <f t="shared" si="4"/>
        <v>31200.048999999999</v>
      </c>
      <c r="R38" s="22"/>
      <c r="S38" s="1">
        <f t="shared" si="10"/>
        <v>2.1843453309322643E-6</v>
      </c>
      <c r="T38" s="14">
        <f t="shared" si="11"/>
        <v>0.1</v>
      </c>
      <c r="U38" s="1">
        <f t="shared" si="6"/>
        <v>2.1843453309322644E-7</v>
      </c>
      <c r="W38" s="1">
        <f t="shared" si="12"/>
        <v>-1.4779530882041772E-3</v>
      </c>
      <c r="AB38" s="1" t="s">
        <v>68</v>
      </c>
      <c r="AH38" s="1" t="s">
        <v>69</v>
      </c>
      <c r="AJ38" s="1">
        <v>15921.5</v>
      </c>
      <c r="AK38" s="1">
        <v>5.9112619994266424E-2</v>
      </c>
      <c r="AR38" s="1">
        <v>15921.5</v>
      </c>
      <c r="AS38" s="1">
        <v>5.9112619994266424E-2</v>
      </c>
      <c r="BA38" s="1">
        <v>14132.5</v>
      </c>
      <c r="BB38" s="1">
        <v>3.5140099993441254E-2</v>
      </c>
      <c r="BC38" s="1">
        <v>1</v>
      </c>
    </row>
    <row r="39" spans="1:55" x14ac:dyDescent="0.2">
      <c r="A39" s="1" t="s">
        <v>88</v>
      </c>
      <c r="B39" s="15"/>
      <c r="C39" s="2">
        <v>46228.574399999998</v>
      </c>
      <c r="D39" s="2"/>
      <c r="E39" s="1">
        <f t="shared" si="1"/>
        <v>14132.585918098022</v>
      </c>
      <c r="F39" s="1">
        <f t="shared" si="8"/>
        <v>14132.5</v>
      </c>
      <c r="G39" s="1">
        <f t="shared" si="9"/>
        <v>3.5140099993441254E-2</v>
      </c>
      <c r="L39" s="1">
        <f>+G39</f>
        <v>3.5140099993441254E-2</v>
      </c>
      <c r="P39" s="1">
        <f t="shared" si="3"/>
        <v>3.179465794139695E-2</v>
      </c>
      <c r="Q39" s="37">
        <f t="shared" si="4"/>
        <v>31210.074399999998</v>
      </c>
      <c r="R39" s="22"/>
      <c r="S39" s="1">
        <f t="shared" si="10"/>
        <v>1.1191982523586399E-5</v>
      </c>
      <c r="T39" s="1">
        <v>1</v>
      </c>
      <c r="U39" s="1">
        <f t="shared" si="6"/>
        <v>1.1191982523586399E-5</v>
      </c>
      <c r="W39" s="1">
        <f t="shared" si="12"/>
        <v>3.3454420520443034E-3</v>
      </c>
      <c r="AB39" s="1" t="s">
        <v>79</v>
      </c>
      <c r="AH39" s="1" t="s">
        <v>69</v>
      </c>
      <c r="AJ39" s="1">
        <v>15922</v>
      </c>
      <c r="AK39" s="1">
        <v>3.461495999363251E-2</v>
      </c>
      <c r="AR39" s="1">
        <v>15922</v>
      </c>
      <c r="AS39" s="1">
        <v>3.461495999363251E-2</v>
      </c>
      <c r="BA39" s="1">
        <v>14134.5</v>
      </c>
      <c r="BB39" s="1">
        <v>3.5549460000765976E-2</v>
      </c>
      <c r="BC39" s="1">
        <v>1</v>
      </c>
    </row>
    <row r="40" spans="1:55" x14ac:dyDescent="0.2">
      <c r="A40" s="1" t="s">
        <v>88</v>
      </c>
      <c r="B40" s="15"/>
      <c r="C40" s="2">
        <v>46229.392800000001</v>
      </c>
      <c r="D40" s="2"/>
      <c r="E40" s="1">
        <f t="shared" si="1"/>
        <v>14134.58691898968</v>
      </c>
      <c r="F40" s="1">
        <f t="shared" si="8"/>
        <v>14134.5</v>
      </c>
      <c r="G40" s="1">
        <f t="shared" si="9"/>
        <v>3.5549460000765976E-2</v>
      </c>
      <c r="L40" s="1">
        <f>+G40</f>
        <v>3.5549460000765976E-2</v>
      </c>
      <c r="P40" s="1">
        <f t="shared" si="3"/>
        <v>3.1810275727462964E-2</v>
      </c>
      <c r="Q40" s="37">
        <f t="shared" si="4"/>
        <v>31210.892800000001</v>
      </c>
      <c r="R40" s="22"/>
      <c r="S40" s="1">
        <f t="shared" si="10"/>
        <v>1.3981499029716573E-5</v>
      </c>
      <c r="T40" s="1">
        <v>1</v>
      </c>
      <c r="U40" s="1">
        <f t="shared" si="6"/>
        <v>1.3981499029716573E-5</v>
      </c>
      <c r="W40" s="1">
        <f t="shared" si="12"/>
        <v>3.7391842733030117E-3</v>
      </c>
      <c r="AB40" s="1" t="s">
        <v>79</v>
      </c>
      <c r="AH40" s="1" t="s">
        <v>69</v>
      </c>
      <c r="AJ40" s="1">
        <v>16012.5</v>
      </c>
      <c r="AK40" s="1">
        <v>4.4538499998452608E-2</v>
      </c>
      <c r="AR40" s="1">
        <v>16012.5</v>
      </c>
      <c r="AS40" s="1">
        <v>4.4538499998452608E-2</v>
      </c>
      <c r="BA40" s="1">
        <v>14137</v>
      </c>
      <c r="BB40" s="1">
        <v>3.5461159997794311E-2</v>
      </c>
      <c r="BC40" s="1">
        <v>1</v>
      </c>
    </row>
    <row r="41" spans="1:55" x14ac:dyDescent="0.2">
      <c r="A41" s="1" t="s">
        <v>88</v>
      </c>
      <c r="B41" s="15"/>
      <c r="C41" s="2">
        <v>46230.415200000003</v>
      </c>
      <c r="D41" s="2"/>
      <c r="E41" s="1">
        <f t="shared" si="1"/>
        <v>14137.086703094794</v>
      </c>
      <c r="F41" s="1">
        <f t="shared" si="8"/>
        <v>14137</v>
      </c>
      <c r="G41" s="1">
        <f t="shared" si="9"/>
        <v>3.5461159997794311E-2</v>
      </c>
      <c r="L41" s="1">
        <f>+G41</f>
        <v>3.5461159997794311E-2</v>
      </c>
      <c r="P41" s="1">
        <f t="shared" si="3"/>
        <v>3.1829798878804418E-2</v>
      </c>
      <c r="Q41" s="37">
        <f t="shared" si="4"/>
        <v>31211.915200000003</v>
      </c>
      <c r="R41" s="22"/>
      <c r="S41" s="1">
        <f t="shared" si="10"/>
        <v>1.3186783576511534E-5</v>
      </c>
      <c r="T41" s="1">
        <v>1</v>
      </c>
      <c r="U41" s="1">
        <f t="shared" si="6"/>
        <v>1.3186783576511534E-5</v>
      </c>
      <c r="W41" s="1">
        <f t="shared" si="12"/>
        <v>3.6313611189898939E-3</v>
      </c>
      <c r="AB41" s="1" t="s">
        <v>79</v>
      </c>
      <c r="AH41" s="1" t="s">
        <v>69</v>
      </c>
      <c r="AJ41" s="1">
        <v>16012.5</v>
      </c>
      <c r="AK41" s="1">
        <v>5.0538499992399011E-2</v>
      </c>
      <c r="AR41" s="1">
        <v>16012.5</v>
      </c>
      <c r="AS41" s="1">
        <v>5.0538499992399011E-2</v>
      </c>
      <c r="BA41" s="1">
        <v>14139.5</v>
      </c>
      <c r="BB41" s="1">
        <v>3.5672859994519968E-2</v>
      </c>
      <c r="BC41" s="1">
        <v>1</v>
      </c>
    </row>
    <row r="42" spans="1:55" x14ac:dyDescent="0.2">
      <c r="A42" s="1" t="s">
        <v>88</v>
      </c>
      <c r="B42" s="15"/>
      <c r="C42" s="2">
        <v>46231.437899999997</v>
      </c>
      <c r="D42" s="2"/>
      <c r="E42" s="1">
        <f t="shared" si="1"/>
        <v>14139.587220704614</v>
      </c>
      <c r="F42" s="1">
        <f t="shared" si="8"/>
        <v>14139.5</v>
      </c>
      <c r="G42" s="1">
        <f t="shared" si="9"/>
        <v>3.5672859994519968E-2</v>
      </c>
      <c r="L42" s="1">
        <f>+G42</f>
        <v>3.5672859994519968E-2</v>
      </c>
      <c r="P42" s="1">
        <f t="shared" si="3"/>
        <v>3.1849323050989094E-2</v>
      </c>
      <c r="Q42" s="37">
        <f t="shared" si="4"/>
        <v>31212.937899999997</v>
      </c>
      <c r="R42" s="22"/>
      <c r="S42" s="1">
        <f t="shared" si="10"/>
        <v>1.4619434758545417E-5</v>
      </c>
      <c r="T42" s="1">
        <v>1</v>
      </c>
      <c r="U42" s="1">
        <f t="shared" si="6"/>
        <v>1.4619434758545417E-5</v>
      </c>
      <c r="W42" s="1">
        <f t="shared" si="12"/>
        <v>3.8235369435308739E-3</v>
      </c>
      <c r="AB42" s="1" t="s">
        <v>79</v>
      </c>
      <c r="AH42" s="1" t="s">
        <v>69</v>
      </c>
      <c r="AJ42" s="1">
        <v>16012.5</v>
      </c>
      <c r="AK42" s="1">
        <v>5.1538499996240716E-2</v>
      </c>
      <c r="AR42" s="1">
        <v>16012.5</v>
      </c>
      <c r="AS42" s="1">
        <v>5.1538499996240716E-2</v>
      </c>
      <c r="BA42" s="1">
        <v>14144.5</v>
      </c>
      <c r="BB42" s="1">
        <v>3.4496259992010891E-2</v>
      </c>
      <c r="BC42" s="1">
        <v>1</v>
      </c>
    </row>
    <row r="43" spans="1:55" x14ac:dyDescent="0.2">
      <c r="A43" s="1" t="s">
        <v>88</v>
      </c>
      <c r="B43" s="15"/>
      <c r="C43" s="2">
        <v>46233.481699999997</v>
      </c>
      <c r="D43" s="2"/>
      <c r="E43" s="1">
        <f t="shared" si="1"/>
        <v>14144.584343899078</v>
      </c>
      <c r="F43" s="1">
        <f t="shared" si="8"/>
        <v>14144.5</v>
      </c>
      <c r="G43" s="1">
        <f t="shared" si="9"/>
        <v>3.4496259992010891E-2</v>
      </c>
      <c r="L43" s="1">
        <f>+G43</f>
        <v>3.4496259992010891E-2</v>
      </c>
      <c r="P43" s="1">
        <f t="shared" si="3"/>
        <v>3.1888374457888169E-2</v>
      </c>
      <c r="Q43" s="37">
        <f t="shared" si="4"/>
        <v>31214.981699999997</v>
      </c>
      <c r="R43" s="22"/>
      <c r="S43" s="1">
        <f t="shared" si="10"/>
        <v>6.8010669590865575E-6</v>
      </c>
      <c r="T43" s="1">
        <v>1</v>
      </c>
      <c r="U43" s="1">
        <f t="shared" si="6"/>
        <v>6.8010669590865575E-6</v>
      </c>
      <c r="W43" s="1">
        <f t="shared" si="12"/>
        <v>2.6078855341227225E-3</v>
      </c>
      <c r="AB43" s="1" t="s">
        <v>79</v>
      </c>
      <c r="AH43" s="1" t="s">
        <v>69</v>
      </c>
      <c r="AJ43" s="1">
        <v>16025</v>
      </c>
      <c r="AK43" s="1">
        <v>5.2096999992500059E-2</v>
      </c>
      <c r="AR43" s="1">
        <v>16025</v>
      </c>
      <c r="AS43" s="1">
        <v>5.2096999992500059E-2</v>
      </c>
      <c r="BA43" s="1">
        <v>14193.5</v>
      </c>
      <c r="BB43" s="1">
        <v>2.5025579998327885E-2</v>
      </c>
      <c r="BC43" s="1">
        <v>0.1</v>
      </c>
    </row>
    <row r="44" spans="1:55" x14ac:dyDescent="0.2">
      <c r="A44" s="1" t="s">
        <v>85</v>
      </c>
      <c r="B44" s="15" t="s">
        <v>52</v>
      </c>
      <c r="C44" s="2">
        <v>46253.512999999999</v>
      </c>
      <c r="D44" s="2"/>
      <c r="E44" s="1">
        <f t="shared" si="1"/>
        <v>14193.561187937299</v>
      </c>
      <c r="F44" s="1">
        <f t="shared" si="8"/>
        <v>14193.5</v>
      </c>
      <c r="G44" s="1">
        <f t="shared" si="9"/>
        <v>2.5025579998327885E-2</v>
      </c>
      <c r="N44" s="1">
        <f>+G44</f>
        <v>2.5025579998327885E-2</v>
      </c>
      <c r="P44" s="1">
        <f t="shared" si="3"/>
        <v>3.2271294337596131E-2</v>
      </c>
      <c r="Q44" s="37">
        <f t="shared" si="4"/>
        <v>31235.012999999999</v>
      </c>
      <c r="R44" s="22"/>
      <c r="S44" s="1">
        <f t="shared" si="10"/>
        <v>5.2500376286277469E-5</v>
      </c>
      <c r="T44" s="14">
        <f>T$19</f>
        <v>0.1</v>
      </c>
      <c r="U44" s="1">
        <f t="shared" si="6"/>
        <v>5.2500376286277474E-6</v>
      </c>
      <c r="W44" s="1">
        <f t="shared" si="12"/>
        <v>-7.2457143392682458E-3</v>
      </c>
      <c r="AB44" s="1" t="s">
        <v>68</v>
      </c>
      <c r="AH44" s="1" t="s">
        <v>69</v>
      </c>
      <c r="AJ44" s="1">
        <v>16027.5</v>
      </c>
      <c r="AK44" s="1">
        <v>3.760869999678107E-2</v>
      </c>
      <c r="AR44" s="1">
        <v>16027.5</v>
      </c>
      <c r="AS44" s="1">
        <v>3.760869999678107E-2</v>
      </c>
      <c r="BA44" s="1">
        <v>14208</v>
      </c>
      <c r="BB44" s="1">
        <v>3.3593439991818741E-2</v>
      </c>
      <c r="BC44" s="1">
        <v>0.1</v>
      </c>
    </row>
    <row r="45" spans="1:55" x14ac:dyDescent="0.2">
      <c r="A45" s="1" t="s">
        <v>84</v>
      </c>
      <c r="B45" s="15"/>
      <c r="C45" s="2">
        <v>46259.451999999997</v>
      </c>
      <c r="D45" s="2" t="s">
        <v>38</v>
      </c>
      <c r="E45" s="1">
        <f t="shared" si="1"/>
        <v>14208.082136489958</v>
      </c>
      <c r="F45" s="1">
        <f t="shared" si="8"/>
        <v>14208</v>
      </c>
      <c r="G45" s="1">
        <f t="shared" si="9"/>
        <v>3.3593439991818741E-2</v>
      </c>
      <c r="K45" s="1">
        <f>+G45</f>
        <v>3.3593439991818741E-2</v>
      </c>
      <c r="P45" s="1">
        <f t="shared" si="3"/>
        <v>3.2384682558537034E-2</v>
      </c>
      <c r="Q45" s="37">
        <f t="shared" si="4"/>
        <v>31240.951999999997</v>
      </c>
      <c r="R45" s="22"/>
      <c r="S45" s="1">
        <f t="shared" si="10"/>
        <v>1.4610945325137803E-6</v>
      </c>
      <c r="T45" s="14">
        <f>T$19</f>
        <v>0.1</v>
      </c>
      <c r="U45" s="1">
        <f t="shared" si="6"/>
        <v>1.4610945325137805E-7</v>
      </c>
      <c r="W45" s="1">
        <f t="shared" si="12"/>
        <v>1.2087574332817069E-3</v>
      </c>
      <c r="AB45" s="1" t="s">
        <v>68</v>
      </c>
      <c r="AD45" s="1">
        <v>8</v>
      </c>
      <c r="AF45" s="1" t="s">
        <v>89</v>
      </c>
      <c r="AH45" s="1" t="s">
        <v>60</v>
      </c>
      <c r="AJ45" s="1">
        <v>16034.5</v>
      </c>
      <c r="AK45" s="1">
        <v>3.4641459998965729E-2</v>
      </c>
      <c r="AR45" s="1">
        <v>16034.5</v>
      </c>
      <c r="AS45" s="1">
        <v>3.4641459998965729E-2</v>
      </c>
      <c r="BA45" s="1">
        <v>14235</v>
      </c>
      <c r="BB45" s="1">
        <v>2.9119799997715745E-2</v>
      </c>
      <c r="BC45" s="1">
        <v>0.1</v>
      </c>
    </row>
    <row r="46" spans="1:55" x14ac:dyDescent="0.2">
      <c r="A46" s="1" t="s">
        <v>84</v>
      </c>
      <c r="B46" s="15"/>
      <c r="C46" s="2">
        <v>46270.490400000002</v>
      </c>
      <c r="D46" s="2" t="s">
        <v>38</v>
      </c>
      <c r="E46" s="1">
        <f t="shared" si="1"/>
        <v>14235.071198369702</v>
      </c>
      <c r="F46" s="1">
        <f t="shared" si="8"/>
        <v>14235</v>
      </c>
      <c r="G46" s="1">
        <f t="shared" si="9"/>
        <v>2.9119799997715745E-2</v>
      </c>
      <c r="K46" s="1">
        <f>+G46</f>
        <v>2.9119799997715745E-2</v>
      </c>
      <c r="P46" s="1">
        <f t="shared" si="3"/>
        <v>3.2595910754194282E-2</v>
      </c>
      <c r="Q46" s="37">
        <f t="shared" si="4"/>
        <v>31251.990400000002</v>
      </c>
      <c r="R46" s="22"/>
      <c r="S46" s="1">
        <f t="shared" si="10"/>
        <v>1.2083345991305787E-5</v>
      </c>
      <c r="T46" s="14">
        <f>T$19</f>
        <v>0.1</v>
      </c>
      <c r="U46" s="1">
        <f t="shared" si="6"/>
        <v>1.2083345991305788E-6</v>
      </c>
      <c r="W46" s="1">
        <f t="shared" si="12"/>
        <v>-3.4761107564785371E-3</v>
      </c>
      <c r="AB46" s="1" t="s">
        <v>79</v>
      </c>
      <c r="AH46" s="1" t="s">
        <v>69</v>
      </c>
      <c r="AJ46" s="1">
        <v>16034.5</v>
      </c>
      <c r="AK46" s="1">
        <v>4.4541459996253252E-2</v>
      </c>
      <c r="AR46" s="1">
        <v>16034.5</v>
      </c>
      <c r="AS46" s="1">
        <v>4.4541459996253252E-2</v>
      </c>
      <c r="BA46" s="1">
        <v>14235</v>
      </c>
      <c r="BB46" s="1">
        <v>2.9119799997715745E-2</v>
      </c>
      <c r="BC46" s="1">
        <v>1</v>
      </c>
    </row>
    <row r="47" spans="1:55" x14ac:dyDescent="0.2">
      <c r="A47" s="1" t="s">
        <v>84</v>
      </c>
      <c r="B47" s="15"/>
      <c r="C47" s="2">
        <v>46270.490400000002</v>
      </c>
      <c r="D47" s="2" t="s">
        <v>55</v>
      </c>
      <c r="E47" s="1">
        <f t="shared" si="1"/>
        <v>14235.071198369702</v>
      </c>
      <c r="F47" s="1">
        <f t="shared" si="8"/>
        <v>14235</v>
      </c>
      <c r="G47" s="1">
        <f t="shared" si="9"/>
        <v>2.9119799997715745E-2</v>
      </c>
      <c r="K47" s="1">
        <f>+G47</f>
        <v>2.9119799997715745E-2</v>
      </c>
      <c r="P47" s="1">
        <f t="shared" si="3"/>
        <v>3.2595910754194282E-2</v>
      </c>
      <c r="Q47" s="37">
        <f t="shared" si="4"/>
        <v>31251.990400000002</v>
      </c>
      <c r="R47" s="22"/>
      <c r="S47" s="1">
        <f t="shared" si="10"/>
        <v>1.2083345991305787E-5</v>
      </c>
      <c r="T47" s="42">
        <v>1</v>
      </c>
      <c r="U47" s="1">
        <f t="shared" si="6"/>
        <v>1.2083345991305787E-5</v>
      </c>
      <c r="W47" s="1">
        <f t="shared" si="12"/>
        <v>-3.4761107564785371E-3</v>
      </c>
      <c r="AD47" s="1">
        <v>4</v>
      </c>
      <c r="AF47" s="1" t="s">
        <v>59</v>
      </c>
      <c r="AH47" s="1" t="s">
        <v>60</v>
      </c>
      <c r="AJ47" s="1">
        <v>16034.5</v>
      </c>
      <c r="AK47" s="1">
        <v>3.5641459995531477E-2</v>
      </c>
      <c r="AR47" s="1">
        <v>16034.5</v>
      </c>
      <c r="AS47" s="1">
        <v>3.5641459995531477E-2</v>
      </c>
      <c r="BA47" s="1">
        <v>14274</v>
      </c>
      <c r="BB47" s="1">
        <v>4.390231999423122E-2</v>
      </c>
      <c r="BC47" s="1">
        <v>0.1</v>
      </c>
    </row>
    <row r="48" spans="1:55" x14ac:dyDescent="0.2">
      <c r="A48" s="1" t="s">
        <v>85</v>
      </c>
      <c r="B48" s="15"/>
      <c r="C48" s="2">
        <v>46286.455999999998</v>
      </c>
      <c r="D48" s="2"/>
      <c r="E48" s="1">
        <f t="shared" si="1"/>
        <v>14274.10734186395</v>
      </c>
      <c r="F48" s="1">
        <f t="shared" si="8"/>
        <v>14274</v>
      </c>
      <c r="G48" s="1">
        <f t="shared" si="9"/>
        <v>4.390231999423122E-2</v>
      </c>
      <c r="N48" s="1">
        <f t="shared" ref="N48:N68" si="13">+G48</f>
        <v>4.390231999423122E-2</v>
      </c>
      <c r="P48" s="1">
        <f t="shared" si="3"/>
        <v>3.2901228359961322E-2</v>
      </c>
      <c r="Q48" s="37">
        <f t="shared" si="4"/>
        <v>31267.955999999998</v>
      </c>
      <c r="R48" s="22"/>
      <c r="S48" s="1">
        <f t="shared" si="10"/>
        <v>1.2102401714560313E-4</v>
      </c>
      <c r="T48" s="14">
        <f t="shared" ref="T48:T68" si="14">T$19</f>
        <v>0.1</v>
      </c>
      <c r="U48" s="1">
        <f t="shared" si="6"/>
        <v>1.2102401714560314E-5</v>
      </c>
      <c r="W48" s="1">
        <f t="shared" si="12"/>
        <v>1.1001091634269898E-2</v>
      </c>
      <c r="AB48" s="1" t="s">
        <v>68</v>
      </c>
      <c r="AH48" s="1" t="s">
        <v>69</v>
      </c>
      <c r="AJ48" s="1">
        <v>16034.5</v>
      </c>
      <c r="AK48" s="1">
        <v>4.5241460000397637E-2</v>
      </c>
      <c r="AR48" s="1">
        <v>16034.5</v>
      </c>
      <c r="AS48" s="1">
        <v>4.5241460000397637E-2</v>
      </c>
      <c r="BA48" s="1">
        <v>15073.5</v>
      </c>
      <c r="BB48" s="1">
        <v>5.7143979996908456E-2</v>
      </c>
      <c r="BC48" s="1">
        <v>0.1</v>
      </c>
    </row>
    <row r="49" spans="1:55" x14ac:dyDescent="0.2">
      <c r="A49" s="1" t="s">
        <v>91</v>
      </c>
      <c r="B49" s="15" t="s">
        <v>52</v>
      </c>
      <c r="C49" s="2">
        <v>46613.461000000003</v>
      </c>
      <c r="D49" s="2" t="s">
        <v>92</v>
      </c>
      <c r="E49" s="1">
        <f t="shared" si="1"/>
        <v>15073.639717931246</v>
      </c>
      <c r="F49" s="1">
        <f t="shared" si="8"/>
        <v>15073.5</v>
      </c>
      <c r="G49" s="1">
        <f t="shared" si="9"/>
        <v>5.7143979996908456E-2</v>
      </c>
      <c r="N49" s="1">
        <f t="shared" si="13"/>
        <v>5.7143979996908456E-2</v>
      </c>
      <c r="P49" s="1">
        <f t="shared" si="3"/>
        <v>3.9214987570713199E-2</v>
      </c>
      <c r="Q49" s="37">
        <f t="shared" si="4"/>
        <v>31594.961000000003</v>
      </c>
      <c r="R49" s="22"/>
      <c r="S49" s="1">
        <f t="shared" si="10"/>
        <v>3.2144876941856689E-4</v>
      </c>
      <c r="T49" s="14">
        <f t="shared" si="14"/>
        <v>0.1</v>
      </c>
      <c r="U49" s="1">
        <f t="shared" si="6"/>
        <v>3.2144876941856692E-5</v>
      </c>
      <c r="W49" s="1">
        <f t="shared" si="12"/>
        <v>1.7928992426195257E-2</v>
      </c>
      <c r="AB49" s="1" t="s">
        <v>68</v>
      </c>
      <c r="AH49" s="1" t="s">
        <v>69</v>
      </c>
      <c r="AJ49" s="1">
        <v>16171</v>
      </c>
      <c r="AK49" s="1">
        <v>4.3680279995896854E-2</v>
      </c>
      <c r="AR49" s="1">
        <v>16171</v>
      </c>
      <c r="AS49" s="1">
        <v>4.3680279995896854E-2</v>
      </c>
      <c r="BA49" s="1">
        <v>15078.5</v>
      </c>
      <c r="BB49" s="1">
        <v>5.0167380002676509E-2</v>
      </c>
      <c r="BC49" s="1">
        <v>0.1</v>
      </c>
    </row>
    <row r="50" spans="1:55" x14ac:dyDescent="0.2">
      <c r="A50" s="1" t="s">
        <v>91</v>
      </c>
      <c r="B50" s="15" t="s">
        <v>52</v>
      </c>
      <c r="C50" s="2">
        <v>46615.499000000003</v>
      </c>
      <c r="D50" s="2"/>
      <c r="E50" s="1">
        <f t="shared" si="1"/>
        <v>15078.622660034351</v>
      </c>
      <c r="F50" s="1">
        <f t="shared" si="8"/>
        <v>15078.5</v>
      </c>
      <c r="G50" s="1">
        <f t="shared" si="9"/>
        <v>5.0167380002676509E-2</v>
      </c>
      <c r="N50" s="1">
        <f t="shared" si="13"/>
        <v>5.0167380002676509E-2</v>
      </c>
      <c r="P50" s="1">
        <f t="shared" si="3"/>
        <v>3.9254801751680904E-2</v>
      </c>
      <c r="Q50" s="37">
        <f t="shared" si="4"/>
        <v>31596.999000000003</v>
      </c>
      <c r="R50" s="22"/>
      <c r="S50" s="1">
        <f t="shared" si="10"/>
        <v>1.190843640841023E-4</v>
      </c>
      <c r="T50" s="14">
        <f t="shared" si="14"/>
        <v>0.1</v>
      </c>
      <c r="U50" s="1">
        <f t="shared" si="6"/>
        <v>1.1908436408410232E-5</v>
      </c>
      <c r="W50" s="1">
        <f t="shared" si="12"/>
        <v>1.0912578250995605E-2</v>
      </c>
      <c r="AB50" s="1" t="s">
        <v>68</v>
      </c>
      <c r="AH50" s="1" t="s">
        <v>69</v>
      </c>
      <c r="AJ50" s="1">
        <v>16729</v>
      </c>
      <c r="AK50" s="1">
        <v>5.1391719993262086E-2</v>
      </c>
      <c r="AR50" s="1">
        <v>16729</v>
      </c>
      <c r="AS50" s="1">
        <v>5.1391719993262086E-2</v>
      </c>
      <c r="BA50" s="1">
        <v>15098</v>
      </c>
      <c r="BB50" s="1">
        <v>4.5758640000713058E-2</v>
      </c>
      <c r="BC50" s="1">
        <v>0.1</v>
      </c>
    </row>
    <row r="51" spans="1:55" x14ac:dyDescent="0.2">
      <c r="A51" s="1" t="s">
        <v>93</v>
      </c>
      <c r="B51" s="15"/>
      <c r="C51" s="2">
        <v>46623.47</v>
      </c>
      <c r="D51" s="2"/>
      <c r="E51" s="1">
        <f t="shared" si="1"/>
        <v>15098.111880595598</v>
      </c>
      <c r="F51" s="1">
        <f t="shared" si="8"/>
        <v>15098</v>
      </c>
      <c r="G51" s="1">
        <f t="shared" si="9"/>
        <v>4.5758640000713058E-2</v>
      </c>
      <c r="N51" s="1">
        <f t="shared" si="13"/>
        <v>4.5758640000713058E-2</v>
      </c>
      <c r="P51" s="1">
        <f t="shared" si="3"/>
        <v>3.9410116074083595E-2</v>
      </c>
      <c r="Q51" s="37">
        <f t="shared" si="4"/>
        <v>31604.97</v>
      </c>
      <c r="R51" s="22"/>
      <c r="S51" s="1">
        <f t="shared" si="10"/>
        <v>4.0303756046986766E-5</v>
      </c>
      <c r="T51" s="14">
        <f t="shared" si="14"/>
        <v>0.1</v>
      </c>
      <c r="U51" s="1">
        <f t="shared" si="6"/>
        <v>4.0303756046986764E-6</v>
      </c>
      <c r="W51" s="1">
        <f t="shared" si="12"/>
        <v>6.3485239266294624E-3</v>
      </c>
      <c r="AB51" s="1" t="s">
        <v>68</v>
      </c>
      <c r="AH51" s="1" t="s">
        <v>69</v>
      </c>
      <c r="AJ51" s="1">
        <v>17638.5</v>
      </c>
      <c r="AK51" s="1">
        <v>5.7148179999785498E-2</v>
      </c>
      <c r="AR51" s="1">
        <v>17638.5</v>
      </c>
      <c r="AS51" s="1">
        <v>5.7148179999785498E-2</v>
      </c>
      <c r="BA51" s="1">
        <v>15098</v>
      </c>
      <c r="BB51" s="1">
        <v>4.7758640001120511E-2</v>
      </c>
      <c r="BC51" s="1">
        <v>0.1</v>
      </c>
    </row>
    <row r="52" spans="1:55" x14ac:dyDescent="0.2">
      <c r="A52" s="1" t="s">
        <v>93</v>
      </c>
      <c r="B52" s="15"/>
      <c r="C52" s="2">
        <v>46623.472000000002</v>
      </c>
      <c r="D52" s="2"/>
      <c r="E52" s="1">
        <f t="shared" si="1"/>
        <v>15098.116770627103</v>
      </c>
      <c r="F52" s="1">
        <f t="shared" si="8"/>
        <v>15098</v>
      </c>
      <c r="G52" s="1">
        <f t="shared" si="9"/>
        <v>4.7758640001120511E-2</v>
      </c>
      <c r="N52" s="1">
        <f t="shared" si="13"/>
        <v>4.7758640001120511E-2</v>
      </c>
      <c r="P52" s="1">
        <f t="shared" si="3"/>
        <v>3.9410116074083595E-2</v>
      </c>
      <c r="Q52" s="37">
        <f t="shared" si="4"/>
        <v>31604.972000000002</v>
      </c>
      <c r="R52" s="22"/>
      <c r="S52" s="1">
        <f t="shared" si="10"/>
        <v>6.9697851760307895E-5</v>
      </c>
      <c r="T52" s="14">
        <f t="shared" si="14"/>
        <v>0.1</v>
      </c>
      <c r="U52" s="1">
        <f t="shared" si="6"/>
        <v>6.9697851760307898E-6</v>
      </c>
      <c r="W52" s="1">
        <f t="shared" si="12"/>
        <v>8.348523927036916E-3</v>
      </c>
      <c r="AB52" s="1" t="s">
        <v>68</v>
      </c>
      <c r="AH52" s="1" t="s">
        <v>69</v>
      </c>
      <c r="AJ52" s="1">
        <v>17658</v>
      </c>
      <c r="AK52" s="1">
        <v>3.9739439991535619E-2</v>
      </c>
      <c r="AR52" s="1">
        <v>17658</v>
      </c>
      <c r="AS52" s="1">
        <v>3.9739439991535619E-2</v>
      </c>
      <c r="BA52" s="1">
        <v>15147</v>
      </c>
      <c r="BB52" s="1">
        <v>2.7987959998426959E-2</v>
      </c>
      <c r="BC52" s="1">
        <v>0.1</v>
      </c>
    </row>
    <row r="53" spans="1:55" x14ac:dyDescent="0.2">
      <c r="A53" s="1" t="s">
        <v>91</v>
      </c>
      <c r="B53" s="15"/>
      <c r="C53" s="2">
        <v>46643.493000000002</v>
      </c>
      <c r="D53" s="2" t="s">
        <v>92</v>
      </c>
      <c r="E53" s="1">
        <f t="shared" si="1"/>
        <v>15147.068431003072</v>
      </c>
      <c r="F53" s="1">
        <f t="shared" si="8"/>
        <v>15147</v>
      </c>
      <c r="G53" s="1">
        <f t="shared" si="9"/>
        <v>2.7987959998426959E-2</v>
      </c>
      <c r="N53" s="1">
        <f t="shared" si="13"/>
        <v>2.7987959998426959E-2</v>
      </c>
      <c r="P53" s="1">
        <f t="shared" si="3"/>
        <v>3.9800667206178586E-2</v>
      </c>
      <c r="Q53" s="37">
        <f t="shared" si="4"/>
        <v>31624.993000000002</v>
      </c>
      <c r="R53" s="22"/>
      <c r="S53" s="1">
        <f t="shared" si="10"/>
        <v>1.3954005157606724E-4</v>
      </c>
      <c r="T53" s="14">
        <f t="shared" si="14"/>
        <v>0.1</v>
      </c>
      <c r="U53" s="1">
        <f t="shared" si="6"/>
        <v>1.3954005157606725E-5</v>
      </c>
      <c r="W53" s="1">
        <f t="shared" si="12"/>
        <v>-1.1812707207751627E-2</v>
      </c>
      <c r="AB53" s="1" t="s">
        <v>68</v>
      </c>
      <c r="AH53" s="1" t="s">
        <v>69</v>
      </c>
      <c r="AJ53" s="1">
        <v>17738.5</v>
      </c>
      <c r="AK53" s="1">
        <v>5.5816179999965243E-2</v>
      </c>
      <c r="AR53" s="1">
        <v>17738.5</v>
      </c>
      <c r="AS53" s="1">
        <v>5.5816179999965243E-2</v>
      </c>
      <c r="BA53" s="1">
        <v>15186</v>
      </c>
      <c r="BB53" s="1">
        <v>2.6170479999564122E-2</v>
      </c>
      <c r="BC53" s="1">
        <v>0.1</v>
      </c>
    </row>
    <row r="54" spans="1:55" x14ac:dyDescent="0.2">
      <c r="A54" s="1" t="s">
        <v>91</v>
      </c>
      <c r="B54" s="15"/>
      <c r="C54" s="2">
        <v>46659.442000000003</v>
      </c>
      <c r="D54" s="2"/>
      <c r="E54" s="1">
        <f t="shared" si="1"/>
        <v>15186.063987235844</v>
      </c>
      <c r="F54" s="1">
        <f t="shared" si="8"/>
        <v>15186</v>
      </c>
      <c r="G54" s="1">
        <f t="shared" si="9"/>
        <v>2.6170479999564122E-2</v>
      </c>
      <c r="N54" s="1">
        <f t="shared" si="13"/>
        <v>2.6170479999564122E-2</v>
      </c>
      <c r="P54" s="1">
        <f t="shared" si="3"/>
        <v>4.0111794308321007E-2</v>
      </c>
      <c r="Q54" s="37">
        <f t="shared" si="4"/>
        <v>31640.942000000003</v>
      </c>
      <c r="R54" s="22"/>
      <c r="S54" s="1">
        <f t="shared" si="10"/>
        <v>1.9436024465554946E-4</v>
      </c>
      <c r="T54" s="14">
        <f t="shared" si="14"/>
        <v>0.1</v>
      </c>
      <c r="U54" s="1">
        <f t="shared" si="6"/>
        <v>1.9436024465554946E-5</v>
      </c>
      <c r="W54" s="1">
        <f t="shared" si="12"/>
        <v>-1.3941314308756884E-2</v>
      </c>
      <c r="AB54" s="1" t="s">
        <v>68</v>
      </c>
      <c r="AH54" s="1" t="s">
        <v>69</v>
      </c>
      <c r="AJ54" s="1">
        <v>17738.5</v>
      </c>
      <c r="AK54" s="1">
        <v>5.6216179997136351E-2</v>
      </c>
      <c r="AR54" s="1">
        <v>17738.5</v>
      </c>
      <c r="AS54" s="1">
        <v>5.6216179997136351E-2</v>
      </c>
      <c r="BA54" s="1">
        <v>15205.5</v>
      </c>
      <c r="BB54" s="1">
        <v>3.2761739996203687E-2</v>
      </c>
      <c r="BC54" s="1">
        <v>0.1</v>
      </c>
    </row>
    <row r="55" spans="1:55" x14ac:dyDescent="0.2">
      <c r="A55" s="1" t="s">
        <v>91</v>
      </c>
      <c r="B55" s="15" t="s">
        <v>52</v>
      </c>
      <c r="C55" s="2">
        <v>46667.423999999999</v>
      </c>
      <c r="D55" s="2"/>
      <c r="E55" s="1">
        <f t="shared" si="1"/>
        <v>15205.580102970362</v>
      </c>
      <c r="F55" s="1">
        <f t="shared" si="8"/>
        <v>15205.5</v>
      </c>
      <c r="G55" s="1">
        <f t="shared" si="9"/>
        <v>3.2761739996203687E-2</v>
      </c>
      <c r="N55" s="1">
        <f t="shared" si="13"/>
        <v>3.2761739996203687E-2</v>
      </c>
      <c r="P55" s="1">
        <f t="shared" si="3"/>
        <v>4.0267451021546261E-2</v>
      </c>
      <c r="Q55" s="37">
        <f t="shared" si="4"/>
        <v>31648.923999999999</v>
      </c>
      <c r="R55" s="22"/>
      <c r="S55" s="1">
        <f t="shared" si="10"/>
        <v>5.6335697995949066E-5</v>
      </c>
      <c r="T55" s="14">
        <f t="shared" si="14"/>
        <v>0.1</v>
      </c>
      <c r="U55" s="1">
        <f t="shared" si="6"/>
        <v>5.6335697995949068E-6</v>
      </c>
      <c r="W55" s="1">
        <f t="shared" si="12"/>
        <v>-7.5057110253425735E-3</v>
      </c>
      <c r="AB55" s="1" t="s">
        <v>68</v>
      </c>
      <c r="AH55" s="1" t="s">
        <v>69</v>
      </c>
      <c r="AJ55" s="1">
        <v>17772.5</v>
      </c>
      <c r="AK55" s="1">
        <v>5.527530000108527E-2</v>
      </c>
      <c r="AR55" s="1">
        <v>17772.5</v>
      </c>
      <c r="AS55" s="1">
        <v>5.527530000108527E-2</v>
      </c>
      <c r="BA55" s="1">
        <v>15230</v>
      </c>
      <c r="BB55" s="1">
        <v>3.9376399996399414E-2</v>
      </c>
      <c r="BC55" s="1">
        <v>0.1</v>
      </c>
    </row>
    <row r="56" spans="1:55" x14ac:dyDescent="0.2">
      <c r="A56" s="1" t="s">
        <v>91</v>
      </c>
      <c r="B56" s="15"/>
      <c r="C56" s="2">
        <v>46677.451000000001</v>
      </c>
      <c r="D56" s="2"/>
      <c r="E56" s="1">
        <f t="shared" ref="E56:E119" si="15">+(C56-C$7)/C$8</f>
        <v>15230.096275918262</v>
      </c>
      <c r="F56" s="1">
        <f t="shared" ref="F56:F87" si="16">ROUND(2*E56,0)/2</f>
        <v>15230</v>
      </c>
      <c r="G56" s="1">
        <f t="shared" si="9"/>
        <v>3.9376399996399414E-2</v>
      </c>
      <c r="N56" s="1">
        <f t="shared" si="13"/>
        <v>3.9376399996399414E-2</v>
      </c>
      <c r="P56" s="1">
        <f t="shared" ref="P56:P119" si="17">+D$11+D$12*F56+D$13*F56^2</f>
        <v>4.0463107750042547E-2</v>
      </c>
      <c r="Q56" s="37">
        <f t="shared" ref="Q56:Q119" si="18">+C56-15018.5</f>
        <v>31658.951000000001</v>
      </c>
      <c r="R56" s="22"/>
      <c r="S56" s="1">
        <f t="shared" si="10"/>
        <v>1.1809337418281048E-6</v>
      </c>
      <c r="T56" s="14">
        <f t="shared" si="14"/>
        <v>0.1</v>
      </c>
      <c r="U56" s="1">
        <f t="shared" si="6"/>
        <v>1.1809337418281049E-7</v>
      </c>
      <c r="W56" s="1">
        <f t="shared" si="12"/>
        <v>-1.0867077536431333E-3</v>
      </c>
      <c r="AB56" s="1" t="s">
        <v>68</v>
      </c>
      <c r="AH56" s="1" t="s">
        <v>69</v>
      </c>
      <c r="AJ56" s="1">
        <v>17772.5</v>
      </c>
      <c r="AK56" s="1">
        <v>5.7975299998361152E-2</v>
      </c>
      <c r="AR56" s="1">
        <v>17772.5</v>
      </c>
      <c r="AS56" s="1">
        <v>5.7975299998361152E-2</v>
      </c>
      <c r="BA56" s="1">
        <v>15247</v>
      </c>
      <c r="BB56" s="1">
        <v>3.9455960002669599E-2</v>
      </c>
      <c r="BC56" s="1">
        <v>0.1</v>
      </c>
    </row>
    <row r="57" spans="1:55" x14ac:dyDescent="0.2">
      <c r="A57" s="1" t="s">
        <v>91</v>
      </c>
      <c r="B57" s="15"/>
      <c r="C57" s="2">
        <v>46684.404000000002</v>
      </c>
      <c r="D57" s="2"/>
      <c r="E57" s="1">
        <f t="shared" si="15"/>
        <v>15247.096470443719</v>
      </c>
      <c r="F57" s="1">
        <f t="shared" si="16"/>
        <v>15247</v>
      </c>
      <c r="G57" s="1">
        <f t="shared" si="9"/>
        <v>3.9455960002669599E-2</v>
      </c>
      <c r="N57" s="1">
        <f t="shared" si="13"/>
        <v>3.9455960002669599E-2</v>
      </c>
      <c r="P57" s="1">
        <f t="shared" si="17"/>
        <v>4.0598927178044669E-2</v>
      </c>
      <c r="Q57" s="37">
        <f t="shared" si="18"/>
        <v>31665.904000000002</v>
      </c>
      <c r="R57" s="22"/>
      <c r="S57" s="1">
        <f t="shared" si="10"/>
        <v>1.3063739639848668E-6</v>
      </c>
      <c r="T57" s="14">
        <f t="shared" si="14"/>
        <v>0.1</v>
      </c>
      <c r="U57" s="1">
        <f t="shared" ref="U57:U120" si="19">T57*S57</f>
        <v>1.3063739639848669E-7</v>
      </c>
      <c r="W57" s="1">
        <f t="shared" si="12"/>
        <v>-1.1429671753750703E-3</v>
      </c>
      <c r="AB57" s="1" t="s">
        <v>68</v>
      </c>
      <c r="AH57" s="1" t="s">
        <v>69</v>
      </c>
      <c r="AJ57" s="1">
        <v>17790</v>
      </c>
      <c r="AK57" s="1">
        <v>5.5357199998979922E-2</v>
      </c>
      <c r="AR57" s="1">
        <v>17790</v>
      </c>
      <c r="AS57" s="1">
        <v>5.5357199998979922E-2</v>
      </c>
      <c r="BA57" s="1">
        <v>15914.5</v>
      </c>
      <c r="BB57" s="1">
        <v>4.1079859998717438E-2</v>
      </c>
      <c r="BC57" s="1">
        <v>0.1</v>
      </c>
    </row>
    <row r="58" spans="1:55" x14ac:dyDescent="0.2">
      <c r="A58" s="1" t="s">
        <v>94</v>
      </c>
      <c r="B58" s="15" t="s">
        <v>52</v>
      </c>
      <c r="C58" s="2">
        <v>46957.41</v>
      </c>
      <c r="D58" s="2"/>
      <c r="E58" s="1">
        <f t="shared" si="15"/>
        <v>15914.600440904802</v>
      </c>
      <c r="F58" s="1">
        <f t="shared" si="16"/>
        <v>15914.5</v>
      </c>
      <c r="G58" s="1">
        <f t="shared" si="9"/>
        <v>4.1079859998717438E-2</v>
      </c>
      <c r="N58" s="1">
        <f t="shared" si="13"/>
        <v>4.1079859998717438E-2</v>
      </c>
      <c r="P58" s="1">
        <f t="shared" si="17"/>
        <v>4.5969151240004107E-2</v>
      </c>
      <c r="Q58" s="37">
        <f t="shared" si="18"/>
        <v>31938.910000000003</v>
      </c>
      <c r="R58" s="22"/>
      <c r="S58" s="1">
        <f t="shared" si="10"/>
        <v>2.390516884212253E-5</v>
      </c>
      <c r="T58" s="14">
        <f t="shared" si="14"/>
        <v>0.1</v>
      </c>
      <c r="U58" s="1">
        <f t="shared" si="19"/>
        <v>2.390516884212253E-6</v>
      </c>
      <c r="W58" s="1">
        <f t="shared" si="12"/>
        <v>-4.8892912412866682E-3</v>
      </c>
      <c r="AB58" s="1" t="s">
        <v>68</v>
      </c>
      <c r="AH58" s="1" t="s">
        <v>69</v>
      </c>
      <c r="AJ58" s="1">
        <v>17814</v>
      </c>
      <c r="AK58" s="1">
        <v>5.5769519996829331E-2</v>
      </c>
      <c r="AR58" s="1">
        <v>17814</v>
      </c>
      <c r="AS58" s="1">
        <v>5.5769519996829331E-2</v>
      </c>
      <c r="BA58" s="1">
        <v>15917</v>
      </c>
      <c r="BB58" s="1">
        <v>4.6591559999797028E-2</v>
      </c>
      <c r="BC58" s="1">
        <v>0.1</v>
      </c>
    </row>
    <row r="59" spans="1:55" x14ac:dyDescent="0.2">
      <c r="A59" s="1" t="s">
        <v>94</v>
      </c>
      <c r="B59" s="15"/>
      <c r="C59" s="2">
        <v>46958.438000000002</v>
      </c>
      <c r="D59" s="2"/>
      <c r="E59" s="1">
        <f t="shared" si="15"/>
        <v>15917.113917098121</v>
      </c>
      <c r="F59" s="1">
        <f t="shared" si="16"/>
        <v>15917</v>
      </c>
      <c r="G59" s="1">
        <f t="shared" si="9"/>
        <v>4.6591559999797028E-2</v>
      </c>
      <c r="N59" s="1">
        <f t="shared" si="13"/>
        <v>4.6591559999797028E-2</v>
      </c>
      <c r="P59" s="1">
        <f t="shared" si="17"/>
        <v>4.598940123173214E-2</v>
      </c>
      <c r="Q59" s="37">
        <f t="shared" si="18"/>
        <v>31939.938000000002</v>
      </c>
      <c r="R59" s="22"/>
      <c r="S59" s="1">
        <f t="shared" si="10"/>
        <v>3.6259518195742349E-7</v>
      </c>
      <c r="T59" s="14">
        <f t="shared" si="14"/>
        <v>0.1</v>
      </c>
      <c r="U59" s="1">
        <f t="shared" si="19"/>
        <v>3.6259518195742353E-8</v>
      </c>
      <c r="W59" s="1">
        <f t="shared" si="12"/>
        <v>6.0215876806488794E-4</v>
      </c>
      <c r="AB59" s="1" t="s">
        <v>68</v>
      </c>
      <c r="AH59" s="1" t="s">
        <v>69</v>
      </c>
      <c r="AJ59" s="1">
        <v>17814</v>
      </c>
      <c r="AK59" s="1">
        <v>5.6169519994000439E-2</v>
      </c>
      <c r="AR59" s="1">
        <v>17814</v>
      </c>
      <c r="AS59" s="1">
        <v>5.6169519994000439E-2</v>
      </c>
      <c r="BA59" s="1">
        <v>15921.5</v>
      </c>
      <c r="BB59" s="1">
        <v>5.9112619994266424E-2</v>
      </c>
      <c r="BC59" s="1">
        <v>0.1</v>
      </c>
    </row>
    <row r="60" spans="1:55" x14ac:dyDescent="0.2">
      <c r="A60" s="1" t="s">
        <v>94</v>
      </c>
      <c r="B60" s="15" t="s">
        <v>52</v>
      </c>
      <c r="C60" s="2">
        <v>46960.290999999997</v>
      </c>
      <c r="D60" s="2"/>
      <c r="E60" s="1">
        <f t="shared" si="15"/>
        <v>15921.644531287044</v>
      </c>
      <c r="F60" s="1">
        <f t="shared" si="16"/>
        <v>15921.5</v>
      </c>
      <c r="G60" s="1">
        <f t="shared" si="9"/>
        <v>5.9112619994266424E-2</v>
      </c>
      <c r="N60" s="1">
        <f t="shared" si="13"/>
        <v>5.9112619994266424E-2</v>
      </c>
      <c r="P60" s="1">
        <f t="shared" si="17"/>
        <v>4.6025853789367577E-2</v>
      </c>
      <c r="Q60" s="37">
        <f t="shared" si="18"/>
        <v>31941.790999999997</v>
      </c>
      <c r="R60" s="22"/>
      <c r="S60" s="1">
        <f t="shared" si="10"/>
        <v>1.7126344970168258E-4</v>
      </c>
      <c r="T60" s="14">
        <f t="shared" si="14"/>
        <v>0.1</v>
      </c>
      <c r="U60" s="1">
        <f t="shared" si="19"/>
        <v>1.7126344970168257E-5</v>
      </c>
      <c r="W60" s="1">
        <f t="shared" si="12"/>
        <v>1.3086766204898848E-2</v>
      </c>
      <c r="AB60" s="1" t="s">
        <v>68</v>
      </c>
      <c r="AH60" s="1" t="s">
        <v>69</v>
      </c>
      <c r="AJ60" s="1">
        <v>17819</v>
      </c>
      <c r="AK60" s="1">
        <v>5.0092919998860452E-2</v>
      </c>
      <c r="AR60" s="1">
        <v>17819</v>
      </c>
      <c r="AS60" s="1">
        <v>5.0092919998860452E-2</v>
      </c>
      <c r="BA60" s="1">
        <v>15922</v>
      </c>
      <c r="BB60" s="1">
        <v>3.461495999363251E-2</v>
      </c>
      <c r="BC60" s="1">
        <v>0.1</v>
      </c>
    </row>
    <row r="61" spans="1:55" x14ac:dyDescent="0.2">
      <c r="A61" s="1" t="s">
        <v>94</v>
      </c>
      <c r="B61" s="15"/>
      <c r="C61" s="2">
        <v>46960.470999999998</v>
      </c>
      <c r="D61" s="2"/>
      <c r="E61" s="1">
        <f t="shared" si="15"/>
        <v>15922.084634122451</v>
      </c>
      <c r="F61" s="1">
        <f t="shared" si="16"/>
        <v>15922</v>
      </c>
      <c r="G61" s="1">
        <f t="shared" si="9"/>
        <v>3.461495999363251E-2</v>
      </c>
      <c r="N61" s="1">
        <f t="shared" si="13"/>
        <v>3.461495999363251E-2</v>
      </c>
      <c r="P61" s="1">
        <f t="shared" si="17"/>
        <v>4.6029904277717928E-2</v>
      </c>
      <c r="Q61" s="37">
        <f t="shared" si="18"/>
        <v>31941.970999999998</v>
      </c>
      <c r="R61" s="22"/>
      <c r="S61" s="1">
        <f t="shared" si="10"/>
        <v>1.3030095300877435E-4</v>
      </c>
      <c r="T61" s="14">
        <f t="shared" si="14"/>
        <v>0.1</v>
      </c>
      <c r="U61" s="1">
        <f t="shared" si="19"/>
        <v>1.3030095300877435E-5</v>
      </c>
      <c r="W61" s="1">
        <f t="shared" si="12"/>
        <v>-1.1414944284085418E-2</v>
      </c>
      <c r="AB61" s="1" t="s">
        <v>68</v>
      </c>
      <c r="AH61" s="1" t="s">
        <v>69</v>
      </c>
      <c r="AJ61" s="1">
        <v>18628.5</v>
      </c>
      <c r="AK61" s="1">
        <v>6.2981379996926989E-2</v>
      </c>
      <c r="AR61" s="1">
        <v>18628.5</v>
      </c>
      <c r="AS61" s="1">
        <v>6.2981379996926989E-2</v>
      </c>
      <c r="BA61" s="1">
        <v>16012.5</v>
      </c>
      <c r="BB61" s="1">
        <v>4.4538499998452608E-2</v>
      </c>
      <c r="BC61" s="1">
        <v>0.1</v>
      </c>
    </row>
    <row r="62" spans="1:55" x14ac:dyDescent="0.2">
      <c r="A62" s="1" t="s">
        <v>96</v>
      </c>
      <c r="B62" s="15" t="s">
        <v>52</v>
      </c>
      <c r="C62" s="2">
        <v>46997.495000000003</v>
      </c>
      <c r="D62" s="2"/>
      <c r="E62" s="1">
        <f t="shared" si="15"/>
        <v>16012.608897334081</v>
      </c>
      <c r="F62" s="1">
        <f t="shared" si="16"/>
        <v>16012.5</v>
      </c>
      <c r="G62" s="1">
        <f t="shared" si="9"/>
        <v>4.4538499998452608E-2</v>
      </c>
      <c r="N62" s="1">
        <f t="shared" si="13"/>
        <v>4.4538499998452608E-2</v>
      </c>
      <c r="P62" s="1">
        <f t="shared" si="17"/>
        <v>4.6763715241493503E-2</v>
      </c>
      <c r="Q62" s="37">
        <f t="shared" si="18"/>
        <v>31978.995000000003</v>
      </c>
      <c r="R62" s="22"/>
      <c r="S62" s="1">
        <f t="shared" si="10"/>
        <v>4.9515828778615517E-6</v>
      </c>
      <c r="T62" s="14">
        <f t="shared" si="14"/>
        <v>0.1</v>
      </c>
      <c r="U62" s="1">
        <f t="shared" si="19"/>
        <v>4.9515828778615523E-7</v>
      </c>
      <c r="W62" s="1">
        <f t="shared" si="12"/>
        <v>-2.2252152430408956E-3</v>
      </c>
      <c r="AB62" s="1" t="s">
        <v>68</v>
      </c>
      <c r="AH62" s="1" t="s">
        <v>69</v>
      </c>
      <c r="AJ62" s="1">
        <v>18628.5</v>
      </c>
      <c r="AK62" s="1">
        <v>6.3681379993795417E-2</v>
      </c>
      <c r="AR62" s="1">
        <v>18628.5</v>
      </c>
      <c r="AS62" s="1">
        <v>6.3681379993795417E-2</v>
      </c>
      <c r="BA62" s="1">
        <v>16012.5</v>
      </c>
      <c r="BB62" s="1">
        <v>5.0538499992399011E-2</v>
      </c>
      <c r="BC62" s="1">
        <v>0.1</v>
      </c>
    </row>
    <row r="63" spans="1:55" x14ac:dyDescent="0.2">
      <c r="A63" s="1" t="s">
        <v>96</v>
      </c>
      <c r="B63" s="15" t="s">
        <v>52</v>
      </c>
      <c r="C63" s="2">
        <v>46997.500999999997</v>
      </c>
      <c r="D63" s="2"/>
      <c r="E63" s="1">
        <f t="shared" si="15"/>
        <v>16012.62356742858</v>
      </c>
      <c r="F63" s="1">
        <f t="shared" si="16"/>
        <v>16012.5</v>
      </c>
      <c r="G63" s="1">
        <f t="shared" si="9"/>
        <v>5.0538499992399011E-2</v>
      </c>
      <c r="N63" s="1">
        <f t="shared" si="13"/>
        <v>5.0538499992399011E-2</v>
      </c>
      <c r="P63" s="1">
        <f t="shared" si="17"/>
        <v>4.6763715241493503E-2</v>
      </c>
      <c r="Q63" s="37">
        <f t="shared" si="18"/>
        <v>31979.000999999997</v>
      </c>
      <c r="R63" s="22"/>
      <c r="S63" s="1">
        <f t="shared" si="10"/>
        <v>1.4248999915668756E-5</v>
      </c>
      <c r="T63" s="14">
        <f t="shared" si="14"/>
        <v>0.1</v>
      </c>
      <c r="U63" s="1">
        <f t="shared" si="19"/>
        <v>1.4248999915668757E-6</v>
      </c>
      <c r="W63" s="1">
        <f t="shared" si="12"/>
        <v>3.7747847509055077E-3</v>
      </c>
      <c r="AB63" s="1" t="s">
        <v>68</v>
      </c>
      <c r="AH63" s="1" t="s">
        <v>69</v>
      </c>
      <c r="AJ63" s="1">
        <v>18633.5</v>
      </c>
      <c r="AK63" s="1">
        <v>6.3404779990378302E-2</v>
      </c>
      <c r="AR63" s="1">
        <v>18633.5</v>
      </c>
      <c r="AS63" s="1">
        <v>6.3404779990378302E-2</v>
      </c>
      <c r="BA63" s="1">
        <v>16012.5</v>
      </c>
      <c r="BB63" s="1">
        <v>5.1538499996240716E-2</v>
      </c>
      <c r="BC63" s="1">
        <v>0.1</v>
      </c>
    </row>
    <row r="64" spans="1:55" x14ac:dyDescent="0.2">
      <c r="A64" s="1" t="s">
        <v>96</v>
      </c>
      <c r="B64" s="15" t="s">
        <v>52</v>
      </c>
      <c r="C64" s="2">
        <v>46997.502</v>
      </c>
      <c r="D64" s="2"/>
      <c r="E64" s="1">
        <f t="shared" si="15"/>
        <v>16012.626012444342</v>
      </c>
      <c r="F64" s="1">
        <f t="shared" si="16"/>
        <v>16012.5</v>
      </c>
      <c r="G64" s="1">
        <f t="shared" ref="G64:G95" si="20">+C64-(C$7+F64*C$8)</f>
        <v>5.1538499996240716E-2</v>
      </c>
      <c r="N64" s="1">
        <f t="shared" si="13"/>
        <v>5.1538499996240716E-2</v>
      </c>
      <c r="P64" s="1">
        <f t="shared" si="17"/>
        <v>4.6763715241493503E-2</v>
      </c>
      <c r="Q64" s="37">
        <f t="shared" si="18"/>
        <v>31979.002</v>
      </c>
      <c r="R64" s="22"/>
      <c r="S64" s="1">
        <f t="shared" ref="S64:S95" si="21">+(P64-G64)^2</f>
        <v>2.2798569454166406E-5</v>
      </c>
      <c r="T64" s="14">
        <f t="shared" si="14"/>
        <v>0.1</v>
      </c>
      <c r="U64" s="1">
        <f t="shared" si="19"/>
        <v>2.2798569454166406E-6</v>
      </c>
      <c r="W64" s="1">
        <f t="shared" ref="W64:W95" si="22">+G64-P64</f>
        <v>4.7747847547472133E-3</v>
      </c>
      <c r="AB64" s="1" t="s">
        <v>68</v>
      </c>
      <c r="AH64" s="1" t="s">
        <v>69</v>
      </c>
      <c r="AJ64" s="1">
        <v>18633.5</v>
      </c>
      <c r="AK64" s="1">
        <v>6.3704779990075622E-2</v>
      </c>
      <c r="AR64" s="1">
        <v>18633.5</v>
      </c>
      <c r="AS64" s="1">
        <v>6.3704779990075622E-2</v>
      </c>
      <c r="BA64" s="1">
        <v>16025</v>
      </c>
      <c r="BB64" s="1">
        <v>5.2096999992500059E-2</v>
      </c>
      <c r="BC64" s="1">
        <v>0.1</v>
      </c>
    </row>
    <row r="65" spans="1:55" x14ac:dyDescent="0.2">
      <c r="A65" s="1" t="s">
        <v>96</v>
      </c>
      <c r="B65" s="15"/>
      <c r="C65" s="2">
        <v>47002.614999999998</v>
      </c>
      <c r="D65" s="2"/>
      <c r="E65" s="1">
        <f t="shared" si="15"/>
        <v>16025.127377985633</v>
      </c>
      <c r="F65" s="1">
        <f t="shared" si="16"/>
        <v>16025</v>
      </c>
      <c r="G65" s="1">
        <f t="shared" si="20"/>
        <v>5.2096999992500059E-2</v>
      </c>
      <c r="N65" s="1">
        <f t="shared" si="13"/>
        <v>5.2096999992500059E-2</v>
      </c>
      <c r="P65" s="1">
        <f t="shared" si="17"/>
        <v>4.6865175493841039E-2</v>
      </c>
      <c r="Q65" s="37">
        <f t="shared" si="18"/>
        <v>31984.114999999998</v>
      </c>
      <c r="R65" s="22"/>
      <c r="S65" s="1">
        <f t="shared" si="21"/>
        <v>2.7371987584768703E-5</v>
      </c>
      <c r="T65" s="14">
        <f t="shared" si="14"/>
        <v>0.1</v>
      </c>
      <c r="U65" s="1">
        <f t="shared" si="19"/>
        <v>2.7371987584768704E-6</v>
      </c>
      <c r="W65" s="1">
        <f t="shared" si="22"/>
        <v>5.2318244986590198E-3</v>
      </c>
      <c r="AB65" s="1" t="s">
        <v>68</v>
      </c>
      <c r="AH65" s="1" t="s">
        <v>69</v>
      </c>
      <c r="AJ65" s="1">
        <v>18640.5</v>
      </c>
      <c r="AK65" s="1">
        <v>6.2237539998022839E-2</v>
      </c>
      <c r="AR65" s="1">
        <v>18640.5</v>
      </c>
      <c r="AS65" s="1">
        <v>6.2237539998022839E-2</v>
      </c>
      <c r="BA65" s="1">
        <v>16027.5</v>
      </c>
      <c r="BB65" s="1">
        <v>3.760869999678107E-2</v>
      </c>
      <c r="BC65" s="1">
        <v>0.1</v>
      </c>
    </row>
    <row r="66" spans="1:55" x14ac:dyDescent="0.2">
      <c r="A66" s="1" t="s">
        <v>96</v>
      </c>
      <c r="B66" s="15" t="s">
        <v>52</v>
      </c>
      <c r="C66" s="2">
        <v>47003.623</v>
      </c>
      <c r="D66" s="2"/>
      <c r="E66" s="1">
        <f t="shared" si="15"/>
        <v>16027.591953863914</v>
      </c>
      <c r="F66" s="1">
        <f t="shared" si="16"/>
        <v>16027.5</v>
      </c>
      <c r="G66" s="1">
        <f t="shared" si="20"/>
        <v>3.760869999678107E-2</v>
      </c>
      <c r="N66" s="1">
        <f t="shared" si="13"/>
        <v>3.760869999678107E-2</v>
      </c>
      <c r="P66" s="1">
        <f t="shared" si="17"/>
        <v>4.6885470606840264E-2</v>
      </c>
      <c r="Q66" s="37">
        <f t="shared" si="18"/>
        <v>31985.123</v>
      </c>
      <c r="R66" s="22"/>
      <c r="S66" s="1">
        <f t="shared" si="21"/>
        <v>8.605847295165803E-5</v>
      </c>
      <c r="T66" s="14">
        <f t="shared" si="14"/>
        <v>0.1</v>
      </c>
      <c r="U66" s="1">
        <f t="shared" si="19"/>
        <v>8.6058472951658033E-6</v>
      </c>
      <c r="W66" s="1">
        <f t="shared" si="22"/>
        <v>-9.2767706100591943E-3</v>
      </c>
      <c r="AB66" s="1" t="s">
        <v>68</v>
      </c>
      <c r="AH66" s="1" t="s">
        <v>69</v>
      </c>
      <c r="AJ66" s="1">
        <v>18640.5</v>
      </c>
      <c r="AK66" s="1">
        <v>6.2937539994891267E-2</v>
      </c>
      <c r="AR66" s="1">
        <v>18640.5</v>
      </c>
      <c r="AS66" s="1">
        <v>6.2937539994891267E-2</v>
      </c>
      <c r="BA66" s="1">
        <v>16034.5</v>
      </c>
      <c r="BB66" s="1">
        <v>3.4641459998965729E-2</v>
      </c>
      <c r="BC66" s="1">
        <v>0.1</v>
      </c>
    </row>
    <row r="67" spans="1:55" x14ac:dyDescent="0.2">
      <c r="A67" s="1" t="s">
        <v>96</v>
      </c>
      <c r="B67" s="15" t="s">
        <v>52</v>
      </c>
      <c r="C67" s="2">
        <v>47006.483</v>
      </c>
      <c r="D67" s="2"/>
      <c r="E67" s="1">
        <f t="shared" si="15"/>
        <v>16034.584698915374</v>
      </c>
      <c r="F67" s="1">
        <f t="shared" si="16"/>
        <v>16034.5</v>
      </c>
      <c r="G67" s="1">
        <f t="shared" si="20"/>
        <v>3.4641459998965729E-2</v>
      </c>
      <c r="N67" s="1">
        <f t="shared" si="13"/>
        <v>3.4641459998965729E-2</v>
      </c>
      <c r="P67" s="1">
        <f t="shared" si="17"/>
        <v>4.6942302354124138E-2</v>
      </c>
      <c r="Q67" s="37">
        <f t="shared" si="18"/>
        <v>31987.983</v>
      </c>
      <c r="R67" s="22"/>
      <c r="S67" s="1">
        <f t="shared" si="21"/>
        <v>1.5131072264645907E-4</v>
      </c>
      <c r="T67" s="14">
        <f t="shared" si="14"/>
        <v>0.1</v>
      </c>
      <c r="U67" s="1">
        <f t="shared" si="19"/>
        <v>1.5131072264645908E-5</v>
      </c>
      <c r="W67" s="1">
        <f t="shared" si="22"/>
        <v>-1.2300842355158409E-2</v>
      </c>
      <c r="AB67" s="1" t="s">
        <v>68</v>
      </c>
      <c r="AH67" s="1" t="s">
        <v>69</v>
      </c>
      <c r="AJ67" s="1">
        <v>18643</v>
      </c>
      <c r="AK67" s="1">
        <v>5.9349240000301506E-2</v>
      </c>
      <c r="AR67" s="1">
        <v>18643</v>
      </c>
      <c r="AS67" s="1">
        <v>5.9349240000301506E-2</v>
      </c>
      <c r="BA67" s="1">
        <v>16034.5</v>
      </c>
      <c r="BB67" s="1">
        <v>3.5641459995531477E-2</v>
      </c>
      <c r="BC67" s="1">
        <v>0.1</v>
      </c>
    </row>
    <row r="68" spans="1:55" x14ac:dyDescent="0.2">
      <c r="A68" s="1" t="s">
        <v>96</v>
      </c>
      <c r="B68" s="15" t="s">
        <v>52</v>
      </c>
      <c r="C68" s="2">
        <v>47006.483999999997</v>
      </c>
      <c r="D68" s="2"/>
      <c r="E68" s="1">
        <f t="shared" si="15"/>
        <v>16034.587143931118</v>
      </c>
      <c r="F68" s="1">
        <f t="shared" si="16"/>
        <v>16034.5</v>
      </c>
      <c r="G68" s="1">
        <f t="shared" si="20"/>
        <v>3.5641459995531477E-2</v>
      </c>
      <c r="N68" s="1">
        <f t="shared" si="13"/>
        <v>3.5641459995531477E-2</v>
      </c>
      <c r="P68" s="1">
        <f t="shared" si="17"/>
        <v>4.6942302354124138E-2</v>
      </c>
      <c r="Q68" s="37">
        <f t="shared" si="18"/>
        <v>31987.983999999997</v>
      </c>
      <c r="R68" s="22"/>
      <c r="S68" s="1">
        <f t="shared" si="21"/>
        <v>1.2770903801376213E-4</v>
      </c>
      <c r="T68" s="14">
        <f t="shared" si="14"/>
        <v>0.1</v>
      </c>
      <c r="U68" s="1">
        <f t="shared" si="19"/>
        <v>1.2770903801376214E-5</v>
      </c>
      <c r="W68" s="1">
        <f t="shared" si="22"/>
        <v>-1.1300842358592661E-2</v>
      </c>
      <c r="AB68" s="1" t="s">
        <v>68</v>
      </c>
      <c r="AH68" s="1" t="s">
        <v>69</v>
      </c>
      <c r="AJ68" s="1">
        <v>18643</v>
      </c>
      <c r="AK68" s="1">
        <v>6.0649239996564575E-2</v>
      </c>
      <c r="AR68" s="1">
        <v>18643</v>
      </c>
      <c r="AS68" s="1">
        <v>6.0649239996564575E-2</v>
      </c>
      <c r="BA68" s="1">
        <v>16034.5</v>
      </c>
      <c r="BB68" s="1">
        <v>4.4541459996253252E-2</v>
      </c>
      <c r="BC68" s="1">
        <v>1</v>
      </c>
    </row>
    <row r="69" spans="1:55" x14ac:dyDescent="0.2">
      <c r="A69" s="1" t="s">
        <v>97</v>
      </c>
      <c r="B69" s="15"/>
      <c r="C69" s="2">
        <v>47006.492899999997</v>
      </c>
      <c r="D69" s="2"/>
      <c r="E69" s="1">
        <f t="shared" si="15"/>
        <v>16034.608904571316</v>
      </c>
      <c r="F69" s="1">
        <f t="shared" si="16"/>
        <v>16034.5</v>
      </c>
      <c r="G69" s="1">
        <f t="shared" si="20"/>
        <v>4.4541459996253252E-2</v>
      </c>
      <c r="L69" s="1">
        <f>+G69</f>
        <v>4.4541459996253252E-2</v>
      </c>
      <c r="P69" s="1">
        <f t="shared" si="17"/>
        <v>4.6942302354124138E-2</v>
      </c>
      <c r="Q69" s="37">
        <f t="shared" si="18"/>
        <v>31987.992899999997</v>
      </c>
      <c r="R69" s="22"/>
      <c r="S69" s="1">
        <f t="shared" si="21"/>
        <v>5.7640440273470353E-6</v>
      </c>
      <c r="T69" s="1">
        <v>1</v>
      </c>
      <c r="U69" s="1">
        <f t="shared" si="19"/>
        <v>5.7640440273470353E-6</v>
      </c>
      <c r="W69" s="1">
        <f t="shared" si="22"/>
        <v>-2.400842357870886E-3</v>
      </c>
      <c r="AB69" s="1" t="s">
        <v>79</v>
      </c>
      <c r="AC69" s="1" t="s">
        <v>60</v>
      </c>
      <c r="AH69" s="1" t="s">
        <v>69</v>
      </c>
      <c r="AJ69" s="1">
        <v>18680</v>
      </c>
      <c r="AK69" s="1">
        <v>5.8522399995126761E-2</v>
      </c>
      <c r="AR69" s="1">
        <v>18680</v>
      </c>
      <c r="AS69" s="1">
        <v>5.8522399995126761E-2</v>
      </c>
      <c r="BA69" s="1">
        <v>16034.5</v>
      </c>
      <c r="BB69" s="1">
        <v>4.5241460000397637E-2</v>
      </c>
      <c r="BC69" s="1">
        <v>1</v>
      </c>
    </row>
    <row r="70" spans="1:55" x14ac:dyDescent="0.2">
      <c r="A70" s="1" t="s">
        <v>97</v>
      </c>
      <c r="B70" s="15"/>
      <c r="C70" s="2">
        <v>47006.493600000002</v>
      </c>
      <c r="D70" s="2"/>
      <c r="E70" s="1">
        <f t="shared" si="15"/>
        <v>16034.610616082353</v>
      </c>
      <c r="F70" s="1">
        <f t="shared" si="16"/>
        <v>16034.5</v>
      </c>
      <c r="G70" s="1">
        <f t="shared" si="20"/>
        <v>4.5241460000397637E-2</v>
      </c>
      <c r="L70" s="1">
        <f>+G70</f>
        <v>4.5241460000397637E-2</v>
      </c>
      <c r="P70" s="1">
        <f t="shared" si="17"/>
        <v>4.6942302354124138E-2</v>
      </c>
      <c r="Q70" s="37">
        <f t="shared" si="18"/>
        <v>31987.993600000002</v>
      </c>
      <c r="R70" s="22"/>
      <c r="S70" s="1">
        <f t="shared" si="21"/>
        <v>2.8928647122299023E-6</v>
      </c>
      <c r="T70" s="1">
        <v>1</v>
      </c>
      <c r="U70" s="1">
        <f t="shared" si="19"/>
        <v>2.8928647122299023E-6</v>
      </c>
      <c r="W70" s="1">
        <f t="shared" si="22"/>
        <v>-1.7008423537265005E-3</v>
      </c>
      <c r="AB70" s="1" t="s">
        <v>79</v>
      </c>
      <c r="AC70" s="1" t="s">
        <v>53</v>
      </c>
      <c r="AH70" s="1" t="s">
        <v>69</v>
      </c>
      <c r="AJ70" s="1">
        <v>18682</v>
      </c>
      <c r="AK70" s="1">
        <v>6.2331759996595792E-2</v>
      </c>
      <c r="AR70" s="1">
        <v>18682</v>
      </c>
      <c r="AS70" s="1">
        <v>6.2331759996595792E-2</v>
      </c>
      <c r="BA70" s="1">
        <v>16171</v>
      </c>
      <c r="BB70" s="1">
        <v>4.3680279995896854E-2</v>
      </c>
      <c r="BC70" s="1">
        <v>1</v>
      </c>
    </row>
    <row r="71" spans="1:55" x14ac:dyDescent="0.2">
      <c r="A71" s="1" t="s">
        <v>97</v>
      </c>
      <c r="B71" s="15"/>
      <c r="C71" s="2">
        <v>47062.319900000002</v>
      </c>
      <c r="D71" s="2"/>
      <c r="E71" s="1">
        <f t="shared" si="15"/>
        <v>16171.106798972662</v>
      </c>
      <c r="F71" s="1">
        <f t="shared" si="16"/>
        <v>16171</v>
      </c>
      <c r="G71" s="1">
        <f t="shared" si="20"/>
        <v>4.3680279995896854E-2</v>
      </c>
      <c r="L71" s="1">
        <f>+G71</f>
        <v>4.3680279995896854E-2</v>
      </c>
      <c r="P71" s="1">
        <f t="shared" si="17"/>
        <v>4.805212110793293E-2</v>
      </c>
      <c r="Q71" s="37">
        <f t="shared" si="18"/>
        <v>32043.819900000002</v>
      </c>
      <c r="R71" s="22"/>
      <c r="S71" s="1">
        <f t="shared" si="21"/>
        <v>1.9112994708888835E-5</v>
      </c>
      <c r="T71" s="1">
        <v>1</v>
      </c>
      <c r="U71" s="1">
        <f t="shared" si="19"/>
        <v>1.9112994708888835E-5</v>
      </c>
      <c r="W71" s="1">
        <f t="shared" si="22"/>
        <v>-4.3718411120360762E-3</v>
      </c>
      <c r="AB71" s="1" t="s">
        <v>79</v>
      </c>
      <c r="AC71" s="1" t="s">
        <v>53</v>
      </c>
      <c r="AH71" s="1" t="s">
        <v>69</v>
      </c>
      <c r="AJ71" s="1">
        <v>18682</v>
      </c>
      <c r="AK71" s="1">
        <v>6.3031760000740178E-2</v>
      </c>
      <c r="AR71" s="1">
        <v>18682</v>
      </c>
      <c r="AS71" s="1">
        <v>6.3031760000740178E-2</v>
      </c>
      <c r="BA71" s="1">
        <v>16729</v>
      </c>
      <c r="BB71" s="1">
        <v>5.1391719993262086E-2</v>
      </c>
      <c r="BC71" s="1">
        <v>0.1</v>
      </c>
    </row>
    <row r="72" spans="1:55" x14ac:dyDescent="0.2">
      <c r="A72" s="1" t="s">
        <v>96</v>
      </c>
      <c r="B72" s="15"/>
      <c r="C72" s="2">
        <v>47290.546999999999</v>
      </c>
      <c r="D72" s="2"/>
      <c r="E72" s="1">
        <f t="shared" si="15"/>
        <v>16729.125653564926</v>
      </c>
      <c r="F72" s="1">
        <f t="shared" si="16"/>
        <v>16729</v>
      </c>
      <c r="G72" s="1">
        <f t="shared" si="20"/>
        <v>5.1391719993262086E-2</v>
      </c>
      <c r="N72" s="1">
        <f>+G72</f>
        <v>5.1391719993262086E-2</v>
      </c>
      <c r="P72" s="1">
        <f t="shared" si="17"/>
        <v>5.2620611279138238E-2</v>
      </c>
      <c r="Q72" s="37">
        <f t="shared" si="18"/>
        <v>32272.046999999999</v>
      </c>
      <c r="R72" s="22"/>
      <c r="S72" s="1">
        <f t="shared" si="21"/>
        <v>1.5101737925023422E-6</v>
      </c>
      <c r="T72" s="14">
        <f>T$19</f>
        <v>0.1</v>
      </c>
      <c r="U72" s="1">
        <f t="shared" si="19"/>
        <v>1.5101737925023424E-7</v>
      </c>
      <c r="W72" s="1">
        <f t="shared" si="22"/>
        <v>-1.2288912858761519E-3</v>
      </c>
      <c r="AB72" s="1" t="s">
        <v>68</v>
      </c>
      <c r="AH72" s="1" t="s">
        <v>69</v>
      </c>
      <c r="AJ72" s="1">
        <v>18684.5</v>
      </c>
      <c r="AK72" s="1">
        <v>6.8443459997070022E-2</v>
      </c>
      <c r="AR72" s="1">
        <v>18684.5</v>
      </c>
      <c r="AS72" s="1">
        <v>6.8443459997070022E-2</v>
      </c>
      <c r="BA72" s="1">
        <v>17638.5</v>
      </c>
      <c r="BB72" s="1">
        <v>5.7148179999785498E-2</v>
      </c>
      <c r="BC72" s="1">
        <v>0.1</v>
      </c>
    </row>
    <row r="73" spans="1:55" x14ac:dyDescent="0.2">
      <c r="A73" s="1" t="s">
        <v>99</v>
      </c>
      <c r="B73" s="15" t="s">
        <v>52</v>
      </c>
      <c r="C73" s="2">
        <v>47662.534</v>
      </c>
      <c r="D73" s="2"/>
      <c r="E73" s="1">
        <f t="shared" si="15"/>
        <v>17638.639728200305</v>
      </c>
      <c r="F73" s="1">
        <f t="shared" si="16"/>
        <v>17638.5</v>
      </c>
      <c r="G73" s="1">
        <f t="shared" si="20"/>
        <v>5.7148179999785498E-2</v>
      </c>
      <c r="J73" s="1">
        <f>+G73</f>
        <v>5.7148179999785498E-2</v>
      </c>
      <c r="P73" s="1">
        <f t="shared" si="17"/>
        <v>6.0175923611029261E-2</v>
      </c>
      <c r="Q73" s="37">
        <f t="shared" si="18"/>
        <v>32644.034</v>
      </c>
      <c r="R73" s="22"/>
      <c r="S73" s="1">
        <f t="shared" si="21"/>
        <v>9.1672313754274256E-6</v>
      </c>
      <c r="T73" s="14">
        <f>T$19</f>
        <v>0.1</v>
      </c>
      <c r="U73" s="1">
        <f t="shared" si="19"/>
        <v>9.1672313754274262E-7</v>
      </c>
      <c r="W73" s="1">
        <f t="shared" si="22"/>
        <v>-3.0277436112437633E-3</v>
      </c>
      <c r="AB73" s="1" t="s">
        <v>68</v>
      </c>
      <c r="AH73" s="1" t="s">
        <v>69</v>
      </c>
      <c r="AJ73" s="1">
        <v>18684.5</v>
      </c>
      <c r="AK73" s="1">
        <v>6.9243459998688195E-2</v>
      </c>
      <c r="AR73" s="1">
        <v>18684.5</v>
      </c>
      <c r="AS73" s="1">
        <v>6.9243459998688195E-2</v>
      </c>
      <c r="BA73" s="1">
        <v>17658</v>
      </c>
      <c r="BB73" s="1">
        <v>3.9739439991535619E-2</v>
      </c>
      <c r="BC73" s="1">
        <v>0.1</v>
      </c>
    </row>
    <row r="74" spans="1:55" x14ac:dyDescent="0.2">
      <c r="A74" s="1" t="s">
        <v>99</v>
      </c>
      <c r="B74" s="15"/>
      <c r="C74" s="2">
        <v>47670.491999999998</v>
      </c>
      <c r="D74" s="2"/>
      <c r="E74" s="1">
        <f t="shared" si="15"/>
        <v>17658.097163556773</v>
      </c>
      <c r="F74" s="1">
        <f t="shared" si="16"/>
        <v>17658</v>
      </c>
      <c r="G74" s="1">
        <f t="shared" si="20"/>
        <v>3.9739439991535619E-2</v>
      </c>
      <c r="J74" s="1">
        <f>+G74</f>
        <v>3.9739439991535619E-2</v>
      </c>
      <c r="P74" s="1">
        <f t="shared" si="17"/>
        <v>6.0339391612555277E-2</v>
      </c>
      <c r="Q74" s="37">
        <f t="shared" si="18"/>
        <v>32651.991999999998</v>
      </c>
      <c r="R74" s="22"/>
      <c r="S74" s="1">
        <f t="shared" si="21"/>
        <v>4.2435800678835043E-4</v>
      </c>
      <c r="T74" s="14">
        <f>T$19</f>
        <v>0.1</v>
      </c>
      <c r="U74" s="1">
        <f t="shared" si="19"/>
        <v>4.2435800678835045E-5</v>
      </c>
      <c r="W74" s="1">
        <f t="shared" si="22"/>
        <v>-2.0599951621019658E-2</v>
      </c>
      <c r="AB74" s="1" t="s">
        <v>68</v>
      </c>
      <c r="AH74" s="1" t="s">
        <v>69</v>
      </c>
      <c r="AJ74" s="1">
        <v>18687</v>
      </c>
      <c r="AK74" s="1">
        <v>6.255515999509953E-2</v>
      </c>
      <c r="AR74" s="1">
        <v>18687</v>
      </c>
      <c r="AS74" s="1">
        <v>6.255515999509953E-2</v>
      </c>
      <c r="BA74" s="1">
        <v>17738.5</v>
      </c>
      <c r="BB74" s="1">
        <v>5.5816179999965243E-2</v>
      </c>
      <c r="BC74" s="1">
        <v>1</v>
      </c>
    </row>
    <row r="75" spans="1:55" x14ac:dyDescent="0.2">
      <c r="A75" s="1" t="s">
        <v>100</v>
      </c>
      <c r="B75" s="15" t="s">
        <v>52</v>
      </c>
      <c r="C75" s="2">
        <v>47703.432200000003</v>
      </c>
      <c r="D75" s="2"/>
      <c r="E75" s="1">
        <f t="shared" si="15"/>
        <v>17738.636471439331</v>
      </c>
      <c r="F75" s="1">
        <f t="shared" si="16"/>
        <v>17738.5</v>
      </c>
      <c r="G75" s="1">
        <f t="shared" si="20"/>
        <v>5.5816179999965243E-2</v>
      </c>
      <c r="I75" s="1">
        <f>+G75</f>
        <v>5.5816179999965243E-2</v>
      </c>
      <c r="P75" s="1">
        <f t="shared" si="17"/>
        <v>6.101487847779874E-2</v>
      </c>
      <c r="Q75" s="37">
        <f t="shared" si="18"/>
        <v>32684.932200000003</v>
      </c>
      <c r="R75" s="22"/>
      <c r="S75" s="1">
        <f t="shared" si="21"/>
        <v>2.7026465863428314E-5</v>
      </c>
      <c r="T75" s="1">
        <v>1</v>
      </c>
      <c r="U75" s="1">
        <f t="shared" si="19"/>
        <v>2.7026465863428314E-5</v>
      </c>
      <c r="W75" s="1">
        <f t="shared" si="22"/>
        <v>-5.1986984778334966E-3</v>
      </c>
      <c r="AB75" s="1" t="s">
        <v>79</v>
      </c>
      <c r="AC75" s="1" t="s">
        <v>53</v>
      </c>
      <c r="AH75" s="1" t="s">
        <v>69</v>
      </c>
      <c r="AJ75" s="1">
        <v>18687</v>
      </c>
      <c r="AK75" s="1">
        <v>6.4455159998033196E-2</v>
      </c>
      <c r="AR75" s="1">
        <v>18687</v>
      </c>
      <c r="AS75" s="1">
        <v>6.4455159998033196E-2</v>
      </c>
      <c r="BA75" s="1">
        <v>17738.5</v>
      </c>
      <c r="BB75" s="1">
        <v>5.6216179997136351E-2</v>
      </c>
      <c r="BC75" s="1">
        <v>1</v>
      </c>
    </row>
    <row r="76" spans="1:55" x14ac:dyDescent="0.2">
      <c r="A76" s="1" t="s">
        <v>101</v>
      </c>
      <c r="B76" s="15" t="s">
        <v>52</v>
      </c>
      <c r="C76" s="2">
        <v>47703.4326</v>
      </c>
      <c r="D76" s="2"/>
      <c r="E76" s="1">
        <f t="shared" si="15"/>
        <v>17738.637449445625</v>
      </c>
      <c r="F76" s="1">
        <f t="shared" si="16"/>
        <v>17738.5</v>
      </c>
      <c r="G76" s="1">
        <f t="shared" si="20"/>
        <v>5.6216179997136351E-2</v>
      </c>
      <c r="I76" s="1">
        <f>+G76</f>
        <v>5.6216179997136351E-2</v>
      </c>
      <c r="P76" s="1">
        <f t="shared" si="17"/>
        <v>6.101487847779874E-2</v>
      </c>
      <c r="Q76" s="37">
        <f t="shared" si="18"/>
        <v>32684.9326</v>
      </c>
      <c r="R76" s="22"/>
      <c r="S76" s="1">
        <f t="shared" si="21"/>
        <v>2.3027507108311521E-5</v>
      </c>
      <c r="T76" s="1">
        <v>1</v>
      </c>
      <c r="U76" s="1">
        <f t="shared" si="19"/>
        <v>2.3027507108311521E-5</v>
      </c>
      <c r="W76" s="1">
        <f t="shared" si="22"/>
        <v>-4.7986984806623889E-3</v>
      </c>
      <c r="AB76" s="1" t="s">
        <v>79</v>
      </c>
      <c r="AC76" s="1" t="s">
        <v>60</v>
      </c>
      <c r="AH76" s="1" t="s">
        <v>69</v>
      </c>
      <c r="AJ76" s="1">
        <v>18689.5</v>
      </c>
      <c r="AK76" s="1">
        <v>6.3966859997890424E-2</v>
      </c>
      <c r="AR76" s="1">
        <v>18689.5</v>
      </c>
      <c r="AS76" s="1">
        <v>6.3966859997890424E-2</v>
      </c>
      <c r="BA76" s="1">
        <v>17772.5</v>
      </c>
      <c r="BB76" s="1">
        <v>5.527530000108527E-2</v>
      </c>
      <c r="BC76" s="1">
        <v>1</v>
      </c>
    </row>
    <row r="77" spans="1:55" x14ac:dyDescent="0.2">
      <c r="A77" s="1" t="s">
        <v>101</v>
      </c>
      <c r="B77" s="15" t="s">
        <v>52</v>
      </c>
      <c r="C77" s="2">
        <v>47717.337500000001</v>
      </c>
      <c r="D77" s="2"/>
      <c r="E77" s="1">
        <f t="shared" si="15"/>
        <v>17772.635148979207</v>
      </c>
      <c r="F77" s="1">
        <f t="shared" si="16"/>
        <v>17772.5</v>
      </c>
      <c r="G77" s="1">
        <f t="shared" si="20"/>
        <v>5.527530000108527E-2</v>
      </c>
      <c r="I77" s="1">
        <f>+G77</f>
        <v>5.527530000108527E-2</v>
      </c>
      <c r="P77" s="1">
        <f t="shared" si="17"/>
        <v>6.130049520944432E-2</v>
      </c>
      <c r="Q77" s="37">
        <f t="shared" si="18"/>
        <v>32698.837500000001</v>
      </c>
      <c r="R77" s="22"/>
      <c r="S77" s="1">
        <f t="shared" si="21"/>
        <v>3.6302977298832849E-5</v>
      </c>
      <c r="T77" s="1">
        <v>1</v>
      </c>
      <c r="U77" s="1">
        <f t="shared" si="19"/>
        <v>3.6302977298832849E-5</v>
      </c>
      <c r="W77" s="1">
        <f t="shared" si="22"/>
        <v>-6.0251952083590493E-3</v>
      </c>
      <c r="AB77" s="1" t="s">
        <v>79</v>
      </c>
      <c r="AC77" s="1" t="s">
        <v>53</v>
      </c>
      <c r="AH77" s="1" t="s">
        <v>69</v>
      </c>
      <c r="AJ77" s="1">
        <v>18689.5</v>
      </c>
      <c r="AK77" s="1">
        <v>6.586686000082409E-2</v>
      </c>
      <c r="AR77" s="1">
        <v>18689.5</v>
      </c>
      <c r="AS77" s="1">
        <v>6.586686000082409E-2</v>
      </c>
      <c r="BA77" s="1">
        <v>17772.5</v>
      </c>
      <c r="BB77" s="1">
        <v>5.7975299998361152E-2</v>
      </c>
      <c r="BC77" s="1">
        <v>1</v>
      </c>
    </row>
    <row r="78" spans="1:55" x14ac:dyDescent="0.2">
      <c r="A78" s="1" t="s">
        <v>101</v>
      </c>
      <c r="B78" s="15" t="s">
        <v>52</v>
      </c>
      <c r="C78" s="2">
        <v>47717.340199999999</v>
      </c>
      <c r="D78" s="2"/>
      <c r="E78" s="1">
        <f t="shared" si="15"/>
        <v>17772.641750521732</v>
      </c>
      <c r="F78" s="1">
        <f t="shared" si="16"/>
        <v>17772.5</v>
      </c>
      <c r="G78" s="1">
        <f t="shared" si="20"/>
        <v>5.7975299998361152E-2</v>
      </c>
      <c r="I78" s="1">
        <f>+G78</f>
        <v>5.7975299998361152E-2</v>
      </c>
      <c r="P78" s="1">
        <f t="shared" si="17"/>
        <v>6.130049520944432E-2</v>
      </c>
      <c r="Q78" s="37">
        <f t="shared" si="18"/>
        <v>32698.840199999999</v>
      </c>
      <c r="R78" s="22"/>
      <c r="S78" s="1">
        <f t="shared" si="21"/>
        <v>1.1056923191810433E-5</v>
      </c>
      <c r="T78" s="1">
        <v>1</v>
      </c>
      <c r="U78" s="1">
        <f t="shared" si="19"/>
        <v>1.1056923191810433E-5</v>
      </c>
      <c r="W78" s="1">
        <f t="shared" si="22"/>
        <v>-3.3251952110831678E-3</v>
      </c>
      <c r="AB78" s="1" t="s">
        <v>79</v>
      </c>
      <c r="AC78" s="1" t="s">
        <v>60</v>
      </c>
      <c r="AH78" s="1" t="s">
        <v>69</v>
      </c>
      <c r="AJ78" s="1">
        <v>18697</v>
      </c>
      <c r="AK78" s="1">
        <v>6.6601959995750804E-2</v>
      </c>
      <c r="AR78" s="1">
        <v>18697</v>
      </c>
      <c r="AS78" s="1">
        <v>6.6601959995750804E-2</v>
      </c>
      <c r="BA78" s="1">
        <v>17790</v>
      </c>
      <c r="BB78" s="1">
        <v>5.5357199998979922E-2</v>
      </c>
      <c r="BC78" s="1">
        <v>0.1</v>
      </c>
    </row>
    <row r="79" spans="1:55" x14ac:dyDescent="0.2">
      <c r="A79" s="1" t="s">
        <v>99</v>
      </c>
      <c r="B79" s="15"/>
      <c r="C79" s="2">
        <v>47724.495000000003</v>
      </c>
      <c r="D79" s="2"/>
      <c r="E79" s="1">
        <f t="shared" si="15"/>
        <v>17790.135349225999</v>
      </c>
      <c r="F79" s="1">
        <f t="shared" si="16"/>
        <v>17790</v>
      </c>
      <c r="G79" s="1">
        <f t="shared" si="20"/>
        <v>5.5357199998979922E-2</v>
      </c>
      <c r="J79" s="1">
        <f>+G79</f>
        <v>5.5357199998979922E-2</v>
      </c>
      <c r="P79" s="1">
        <f t="shared" si="17"/>
        <v>6.1447577424118306E-2</v>
      </c>
      <c r="Q79" s="37">
        <f t="shared" si="18"/>
        <v>32705.995000000003</v>
      </c>
      <c r="R79" s="22"/>
      <c r="S79" s="1">
        <f t="shared" si="21"/>
        <v>3.7092697180635248E-5</v>
      </c>
      <c r="T79" s="14">
        <f>T$19</f>
        <v>0.1</v>
      </c>
      <c r="U79" s="1">
        <f t="shared" si="19"/>
        <v>3.7092697180635248E-6</v>
      </c>
      <c r="W79" s="1">
        <f t="shared" si="22"/>
        <v>-6.0903774251383838E-3</v>
      </c>
      <c r="AB79" s="1" t="s">
        <v>68</v>
      </c>
      <c r="AH79" s="1" t="s">
        <v>69</v>
      </c>
      <c r="AJ79" s="1">
        <v>18729</v>
      </c>
      <c r="AK79" s="1">
        <v>6.3751720001164358E-2</v>
      </c>
      <c r="AR79" s="1">
        <v>18729</v>
      </c>
      <c r="AS79" s="1">
        <v>6.3751720001164358E-2</v>
      </c>
      <c r="BA79" s="1">
        <v>17814</v>
      </c>
      <c r="BB79" s="1">
        <v>5.5769519996829331E-2</v>
      </c>
      <c r="BC79" s="1">
        <v>1</v>
      </c>
    </row>
    <row r="80" spans="1:55" x14ac:dyDescent="0.2">
      <c r="A80" s="1" t="s">
        <v>101</v>
      </c>
      <c r="B80" s="15"/>
      <c r="C80" s="2">
        <v>47734.311300000001</v>
      </c>
      <c r="D80" s="2"/>
      <c r="E80" s="1">
        <f t="shared" si="15"/>
        <v>17814.136357354892</v>
      </c>
      <c r="F80" s="1">
        <f t="shared" si="16"/>
        <v>17814</v>
      </c>
      <c r="G80" s="1">
        <f t="shared" si="20"/>
        <v>5.5769519996829331E-2</v>
      </c>
      <c r="I80" s="1">
        <f>+G80</f>
        <v>5.5769519996829331E-2</v>
      </c>
      <c r="P80" s="1">
        <f t="shared" si="17"/>
        <v>6.1649371516460522E-2</v>
      </c>
      <c r="Q80" s="37">
        <f t="shared" si="18"/>
        <v>32715.811300000001</v>
      </c>
      <c r="R80" s="22"/>
      <c r="S80" s="1">
        <f t="shared" si="21"/>
        <v>3.4572653892909221E-5</v>
      </c>
      <c r="T80" s="1">
        <v>1</v>
      </c>
      <c r="U80" s="1">
        <f t="shared" si="19"/>
        <v>3.4572653892909221E-5</v>
      </c>
      <c r="W80" s="1">
        <f t="shared" si="22"/>
        <v>-5.8798515196311907E-3</v>
      </c>
      <c r="AB80" s="1" t="s">
        <v>79</v>
      </c>
      <c r="AC80" s="1" t="s">
        <v>60</v>
      </c>
      <c r="AH80" s="1" t="s">
        <v>69</v>
      </c>
      <c r="AJ80" s="1">
        <v>18758</v>
      </c>
      <c r="AK80" s="1">
        <v>6.3887439995596651E-2</v>
      </c>
      <c r="AR80" s="1">
        <v>18758</v>
      </c>
      <c r="AS80" s="1">
        <v>6.3887439995596651E-2</v>
      </c>
      <c r="BA80" s="1">
        <v>17814</v>
      </c>
      <c r="BB80" s="1">
        <v>5.6169519994000439E-2</v>
      </c>
      <c r="BC80" s="1">
        <v>1</v>
      </c>
    </row>
    <row r="81" spans="1:55" x14ac:dyDescent="0.2">
      <c r="A81" s="1" t="s">
        <v>101</v>
      </c>
      <c r="B81" s="15"/>
      <c r="C81" s="2">
        <v>47734.311699999998</v>
      </c>
      <c r="D81" s="2"/>
      <c r="E81" s="1">
        <f t="shared" si="15"/>
        <v>17814.137335361185</v>
      </c>
      <c r="F81" s="1">
        <f t="shared" si="16"/>
        <v>17814</v>
      </c>
      <c r="G81" s="1">
        <f t="shared" si="20"/>
        <v>5.6169519994000439E-2</v>
      </c>
      <c r="I81" s="1">
        <f>+G81</f>
        <v>5.6169519994000439E-2</v>
      </c>
      <c r="P81" s="1">
        <f t="shared" si="17"/>
        <v>6.1649371516460522E-2</v>
      </c>
      <c r="Q81" s="37">
        <f t="shared" si="18"/>
        <v>32715.811699999998</v>
      </c>
      <c r="R81" s="22"/>
      <c r="S81" s="1">
        <f t="shared" si="21"/>
        <v>3.0028772708208089E-5</v>
      </c>
      <c r="T81" s="1">
        <v>1</v>
      </c>
      <c r="U81" s="1">
        <f t="shared" si="19"/>
        <v>3.0028772708208089E-5</v>
      </c>
      <c r="W81" s="1">
        <f t="shared" si="22"/>
        <v>-5.479851522460083E-3</v>
      </c>
      <c r="AB81" s="1" t="s">
        <v>79</v>
      </c>
      <c r="AC81" s="1" t="s">
        <v>53</v>
      </c>
      <c r="AH81" s="1" t="s">
        <v>69</v>
      </c>
      <c r="AJ81" s="1">
        <v>18758</v>
      </c>
      <c r="AK81" s="1">
        <v>6.4187439995293971E-2</v>
      </c>
      <c r="AR81" s="1">
        <v>18758</v>
      </c>
      <c r="AS81" s="1">
        <v>6.4187439995293971E-2</v>
      </c>
      <c r="BA81" s="1">
        <v>17819</v>
      </c>
      <c r="BB81" s="1">
        <v>5.0092919998860452E-2</v>
      </c>
      <c r="BC81" s="1">
        <v>1</v>
      </c>
    </row>
    <row r="82" spans="1:55" x14ac:dyDescent="0.2">
      <c r="A82" s="1" t="s">
        <v>101</v>
      </c>
      <c r="B82" s="15"/>
      <c r="C82" s="2">
        <v>47736.350599999998</v>
      </c>
      <c r="D82" s="2"/>
      <c r="E82" s="1">
        <f t="shared" si="15"/>
        <v>17819.122477978464</v>
      </c>
      <c r="F82" s="1">
        <f t="shared" si="16"/>
        <v>17819</v>
      </c>
      <c r="G82" s="1">
        <f t="shared" si="20"/>
        <v>5.0092919998860452E-2</v>
      </c>
      <c r="I82" s="1">
        <f>+G82</f>
        <v>5.0092919998860452E-2</v>
      </c>
      <c r="P82" s="1">
        <f t="shared" si="17"/>
        <v>6.169142379414673E-2</v>
      </c>
      <c r="Q82" s="37">
        <f t="shared" si="18"/>
        <v>32717.850599999998</v>
      </c>
      <c r="R82" s="22"/>
      <c r="S82" s="1">
        <f t="shared" si="21"/>
        <v>1.3452529028927019E-4</v>
      </c>
      <c r="T82" s="1">
        <v>1</v>
      </c>
      <c r="U82" s="1">
        <f t="shared" si="19"/>
        <v>1.3452529028927019E-4</v>
      </c>
      <c r="W82" s="1">
        <f t="shared" si="22"/>
        <v>-1.1598503795286277E-2</v>
      </c>
      <c r="AB82" s="1" t="s">
        <v>79</v>
      </c>
      <c r="AC82" s="1" t="s">
        <v>60</v>
      </c>
      <c r="AH82" s="1" t="s">
        <v>69</v>
      </c>
      <c r="AJ82" s="1">
        <v>18758</v>
      </c>
      <c r="AK82" s="1">
        <v>6.4187439995293971E-2</v>
      </c>
      <c r="AR82" s="1">
        <v>18758</v>
      </c>
      <c r="AS82" s="1">
        <v>6.4187439995293971E-2</v>
      </c>
      <c r="BA82" s="1">
        <v>18628.5</v>
      </c>
      <c r="BB82" s="1">
        <v>6.2981379996926989E-2</v>
      </c>
      <c r="BC82" s="1">
        <v>1</v>
      </c>
    </row>
    <row r="83" spans="1:55" x14ac:dyDescent="0.2">
      <c r="A83" s="156" t="s">
        <v>105</v>
      </c>
      <c r="B83" s="157" t="s">
        <v>52</v>
      </c>
      <c r="C83" s="158">
        <v>48067.445200000002</v>
      </c>
      <c r="D83" s="158"/>
      <c r="E83" s="1">
        <f t="shared" si="15"/>
        <v>18628.653990466195</v>
      </c>
      <c r="F83" s="1">
        <f t="shared" si="16"/>
        <v>18628.5</v>
      </c>
      <c r="G83" s="1">
        <f t="shared" si="20"/>
        <v>6.2981379996926989E-2</v>
      </c>
      <c r="L83" s="1">
        <f>+G83</f>
        <v>6.2981379996926989E-2</v>
      </c>
      <c r="P83" s="1">
        <f t="shared" si="17"/>
        <v>6.8553533990319923E-2</v>
      </c>
      <c r="Q83" s="37">
        <f t="shared" si="18"/>
        <v>33048.945200000002</v>
      </c>
      <c r="R83" s="22"/>
      <c r="S83" s="1">
        <f t="shared" si="21"/>
        <v>3.1048900126084818E-5</v>
      </c>
      <c r="T83" s="1">
        <v>1</v>
      </c>
      <c r="U83" s="1">
        <f t="shared" si="19"/>
        <v>3.1048900126084818E-5</v>
      </c>
      <c r="W83" s="1">
        <f t="shared" si="22"/>
        <v>-5.5721539933929337E-3</v>
      </c>
      <c r="AJ83" s="1">
        <v>18758</v>
      </c>
      <c r="AK83" s="1">
        <v>6.4187439995293971E-2</v>
      </c>
      <c r="AR83" s="1">
        <v>18758</v>
      </c>
      <c r="AS83" s="1">
        <v>6.4187439995293971E-2</v>
      </c>
      <c r="BA83" s="1">
        <v>18628.5</v>
      </c>
      <c r="BB83" s="1">
        <v>6.3681379993795417E-2</v>
      </c>
      <c r="BC83" s="1">
        <v>1</v>
      </c>
    </row>
    <row r="84" spans="1:55" x14ac:dyDescent="0.2">
      <c r="A84" s="156" t="s">
        <v>105</v>
      </c>
      <c r="B84" s="157" t="s">
        <v>52</v>
      </c>
      <c r="C84" s="158">
        <v>48067.445899999999</v>
      </c>
      <c r="D84" s="158"/>
      <c r="E84" s="1">
        <f t="shared" si="15"/>
        <v>18628.655701977215</v>
      </c>
      <c r="F84" s="1">
        <f t="shared" si="16"/>
        <v>18628.5</v>
      </c>
      <c r="G84" s="1">
        <f t="shared" si="20"/>
        <v>6.3681379993795417E-2</v>
      </c>
      <c r="L84" s="1">
        <f>+G84</f>
        <v>6.3681379993795417E-2</v>
      </c>
      <c r="P84" s="1">
        <f t="shared" si="17"/>
        <v>6.8553533990319923E-2</v>
      </c>
      <c r="Q84" s="37">
        <f t="shared" si="18"/>
        <v>33048.945899999999</v>
      </c>
      <c r="R84" s="22"/>
      <c r="S84" s="1">
        <f t="shared" si="21"/>
        <v>2.3737884565849716E-5</v>
      </c>
      <c r="T84" s="1">
        <v>1</v>
      </c>
      <c r="U84" s="1">
        <f t="shared" si="19"/>
        <v>2.3737884565849716E-5</v>
      </c>
      <c r="W84" s="1">
        <f t="shared" si="22"/>
        <v>-4.8721539965245059E-3</v>
      </c>
      <c r="AJ84" s="1">
        <v>18758</v>
      </c>
      <c r="AK84" s="1">
        <v>6.4887439992162399E-2</v>
      </c>
      <c r="AR84" s="1">
        <v>18758</v>
      </c>
      <c r="AS84" s="1">
        <v>6.4887439992162399E-2</v>
      </c>
      <c r="BA84" s="1">
        <v>18633.5</v>
      </c>
      <c r="BB84" s="1">
        <v>6.3404779990378302E-2</v>
      </c>
      <c r="BC84" s="1">
        <v>0.1</v>
      </c>
    </row>
    <row r="85" spans="1:55" x14ac:dyDescent="0.2">
      <c r="A85" s="1" t="s">
        <v>107</v>
      </c>
      <c r="B85" s="15" t="s">
        <v>52</v>
      </c>
      <c r="C85" s="2">
        <v>48069.490599999997</v>
      </c>
      <c r="D85" s="2"/>
      <c r="E85" s="1">
        <f t="shared" si="15"/>
        <v>18633.655025685854</v>
      </c>
      <c r="F85" s="1">
        <f t="shared" si="16"/>
        <v>18633.5</v>
      </c>
      <c r="G85" s="1">
        <f t="shared" si="20"/>
        <v>6.3404779990378302E-2</v>
      </c>
      <c r="J85" s="1">
        <f>+G85</f>
        <v>6.3404779990378302E-2</v>
      </c>
      <c r="P85" s="1">
        <f t="shared" si="17"/>
        <v>6.8596251449461063E-2</v>
      </c>
      <c r="Q85" s="37">
        <f t="shared" si="18"/>
        <v>33050.990599999997</v>
      </c>
      <c r="R85" s="22"/>
      <c r="S85" s="1">
        <f t="shared" si="21"/>
        <v>2.6951375910470893E-5</v>
      </c>
      <c r="T85" s="14">
        <f>T$19</f>
        <v>0.1</v>
      </c>
      <c r="U85" s="1">
        <f t="shared" si="19"/>
        <v>2.6951375910470894E-6</v>
      </c>
      <c r="W85" s="1">
        <f t="shared" si="22"/>
        <v>-5.191471459082761E-3</v>
      </c>
      <c r="AB85" s="1" t="s">
        <v>79</v>
      </c>
      <c r="AC85" s="1" t="s">
        <v>60</v>
      </c>
      <c r="AH85" s="1" t="s">
        <v>69</v>
      </c>
      <c r="AJ85" s="1">
        <v>18763</v>
      </c>
      <c r="AK85" s="1">
        <v>5.6910840001364704E-2</v>
      </c>
      <c r="AR85" s="1">
        <v>18763</v>
      </c>
      <c r="AS85" s="1">
        <v>5.6910840001364704E-2</v>
      </c>
      <c r="BA85" s="1">
        <v>18633.5</v>
      </c>
      <c r="BB85" s="1">
        <v>6.3704779990075622E-2</v>
      </c>
      <c r="BC85" s="1">
        <v>0.1</v>
      </c>
    </row>
    <row r="86" spans="1:55" x14ac:dyDescent="0.2">
      <c r="A86" s="1" t="s">
        <v>107</v>
      </c>
      <c r="B86" s="15" t="s">
        <v>52</v>
      </c>
      <c r="C86" s="2">
        <v>48069.490899999997</v>
      </c>
      <c r="D86" s="2"/>
      <c r="E86" s="1">
        <f t="shared" si="15"/>
        <v>18633.65575919058</v>
      </c>
      <c r="F86" s="1">
        <f t="shared" si="16"/>
        <v>18633.5</v>
      </c>
      <c r="G86" s="1">
        <f t="shared" si="20"/>
        <v>6.3704779990075622E-2</v>
      </c>
      <c r="J86" s="1">
        <f>+G86</f>
        <v>6.3704779990075622E-2</v>
      </c>
      <c r="P86" s="1">
        <f t="shared" si="17"/>
        <v>6.8596251449461063E-2</v>
      </c>
      <c r="Q86" s="37">
        <f t="shared" si="18"/>
        <v>33050.990899999997</v>
      </c>
      <c r="R86" s="22"/>
      <c r="S86" s="1">
        <f t="shared" si="21"/>
        <v>2.3926493037982332E-5</v>
      </c>
      <c r="T86" s="14">
        <f>T$19</f>
        <v>0.1</v>
      </c>
      <c r="U86" s="1">
        <f t="shared" si="19"/>
        <v>2.3926493037982332E-6</v>
      </c>
      <c r="W86" s="1">
        <f t="shared" si="22"/>
        <v>-4.8914714593854408E-3</v>
      </c>
      <c r="AB86" s="1" t="s">
        <v>79</v>
      </c>
      <c r="AC86" s="1" t="s">
        <v>53</v>
      </c>
      <c r="AH86" s="1" t="s">
        <v>69</v>
      </c>
      <c r="AJ86" s="1">
        <v>18763</v>
      </c>
      <c r="AK86" s="1">
        <v>6.1910839998745359E-2</v>
      </c>
      <c r="AR86" s="1">
        <v>18763</v>
      </c>
      <c r="AS86" s="1">
        <v>6.1910839998745359E-2</v>
      </c>
      <c r="BA86" s="1">
        <v>18640.5</v>
      </c>
      <c r="BB86" s="1">
        <v>6.2237539998022839E-2</v>
      </c>
      <c r="BC86" s="1">
        <v>1</v>
      </c>
    </row>
    <row r="87" spans="1:55" x14ac:dyDescent="0.2">
      <c r="A87" s="1" t="s">
        <v>101</v>
      </c>
      <c r="B87" s="15" t="s">
        <v>52</v>
      </c>
      <c r="C87" s="2">
        <v>48072.352400000003</v>
      </c>
      <c r="D87" s="2"/>
      <c r="E87" s="1">
        <f t="shared" si="15"/>
        <v>18640.652171765683</v>
      </c>
      <c r="F87" s="1">
        <f t="shared" si="16"/>
        <v>18640.5</v>
      </c>
      <c r="G87" s="1">
        <f t="shared" si="20"/>
        <v>6.2237539998022839E-2</v>
      </c>
      <c r="I87" s="1">
        <f>+G87</f>
        <v>6.2237539998022839E-2</v>
      </c>
      <c r="P87" s="1">
        <f t="shared" si="17"/>
        <v>6.865606275232522E-2</v>
      </c>
      <c r="Q87" s="37">
        <f t="shared" si="18"/>
        <v>33053.852400000003</v>
      </c>
      <c r="R87" s="22"/>
      <c r="S87" s="1">
        <f t="shared" si="21"/>
        <v>4.1197434347497414E-5</v>
      </c>
      <c r="T87" s="1">
        <v>1</v>
      </c>
      <c r="U87" s="1">
        <f t="shared" si="19"/>
        <v>4.1197434347497414E-5</v>
      </c>
      <c r="W87" s="1">
        <f t="shared" si="22"/>
        <v>-6.4185227543023804E-3</v>
      </c>
      <c r="AB87" s="1" t="s">
        <v>79</v>
      </c>
      <c r="AC87" s="1" t="s">
        <v>53</v>
      </c>
      <c r="AH87" s="1" t="s">
        <v>69</v>
      </c>
      <c r="AJ87" s="1">
        <v>18780</v>
      </c>
      <c r="AK87" s="1">
        <v>6.6990399995120242E-2</v>
      </c>
      <c r="AR87" s="1">
        <v>18780</v>
      </c>
      <c r="AS87" s="1">
        <v>6.6990399995120242E-2</v>
      </c>
      <c r="BA87" s="1">
        <v>18640.5</v>
      </c>
      <c r="BB87" s="1">
        <v>6.2937539994891267E-2</v>
      </c>
      <c r="BC87" s="1">
        <v>1</v>
      </c>
    </row>
    <row r="88" spans="1:55" x14ac:dyDescent="0.2">
      <c r="A88" s="1" t="s">
        <v>101</v>
      </c>
      <c r="B88" s="15" t="s">
        <v>52</v>
      </c>
      <c r="C88" s="2">
        <v>48072.3531</v>
      </c>
      <c r="D88" s="2"/>
      <c r="E88" s="1">
        <f t="shared" si="15"/>
        <v>18640.653883276704</v>
      </c>
      <c r="F88" s="1">
        <f t="shared" ref="F88:F119" si="23">ROUND(2*E88,0)/2</f>
        <v>18640.5</v>
      </c>
      <c r="G88" s="1">
        <f t="shared" si="20"/>
        <v>6.2937539994891267E-2</v>
      </c>
      <c r="I88" s="1">
        <f>+G88</f>
        <v>6.2937539994891267E-2</v>
      </c>
      <c r="P88" s="1">
        <f t="shared" si="17"/>
        <v>6.865606275232522E-2</v>
      </c>
      <c r="Q88" s="37">
        <f t="shared" si="18"/>
        <v>33053.8531</v>
      </c>
      <c r="R88" s="22"/>
      <c r="S88" s="1">
        <f t="shared" si="21"/>
        <v>3.2701502527290015E-5</v>
      </c>
      <c r="T88" s="1">
        <v>1</v>
      </c>
      <c r="U88" s="1">
        <f t="shared" si="19"/>
        <v>3.2701502527290015E-5</v>
      </c>
      <c r="W88" s="1">
        <f t="shared" si="22"/>
        <v>-5.7185227574339526E-3</v>
      </c>
      <c r="AB88" s="1" t="s">
        <v>79</v>
      </c>
      <c r="AC88" s="1" t="s">
        <v>60</v>
      </c>
      <c r="AH88" s="1" t="s">
        <v>69</v>
      </c>
      <c r="AJ88" s="1">
        <v>19350</v>
      </c>
      <c r="AK88" s="1">
        <v>6.9958000000042375E-2</v>
      </c>
      <c r="AR88" s="1">
        <v>19350</v>
      </c>
      <c r="AS88" s="1">
        <v>6.9958000000042375E-2</v>
      </c>
      <c r="BA88" s="1">
        <v>18643</v>
      </c>
      <c r="BB88" s="1">
        <v>5.9349240000301506E-2</v>
      </c>
      <c r="BC88" s="1">
        <v>1</v>
      </c>
    </row>
    <row r="89" spans="1:55" x14ac:dyDescent="0.2">
      <c r="A89" s="1" t="s">
        <v>101</v>
      </c>
      <c r="B89" s="15"/>
      <c r="C89" s="2">
        <v>48073.372000000003</v>
      </c>
      <c r="D89" s="2"/>
      <c r="E89" s="1">
        <f t="shared" si="15"/>
        <v>18643.145109826684</v>
      </c>
      <c r="F89" s="1">
        <f t="shared" si="23"/>
        <v>18643</v>
      </c>
      <c r="G89" s="1">
        <f t="shared" si="20"/>
        <v>5.9349240000301506E-2</v>
      </c>
      <c r="I89" s="1">
        <f>+G89</f>
        <v>5.9349240000301506E-2</v>
      </c>
      <c r="P89" s="1">
        <f t="shared" si="17"/>
        <v>6.8677425871521716E-2</v>
      </c>
      <c r="Q89" s="37">
        <f t="shared" si="18"/>
        <v>33054.872000000003</v>
      </c>
      <c r="R89" s="22"/>
      <c r="S89" s="1">
        <f t="shared" si="21"/>
        <v>8.7015051648032347E-5</v>
      </c>
      <c r="T89" s="1">
        <v>1</v>
      </c>
      <c r="U89" s="1">
        <f t="shared" si="19"/>
        <v>8.7015051648032347E-5</v>
      </c>
      <c r="W89" s="1">
        <f t="shared" si="22"/>
        <v>-9.3281858712202098E-3</v>
      </c>
      <c r="AB89" s="1" t="s">
        <v>79</v>
      </c>
      <c r="AC89" s="1" t="s">
        <v>60</v>
      </c>
      <c r="AH89" s="1" t="s">
        <v>69</v>
      </c>
      <c r="AJ89" s="1">
        <v>19350</v>
      </c>
      <c r="AK89" s="1">
        <v>7.2057999997923616E-2</v>
      </c>
      <c r="AR89" s="1">
        <v>19350</v>
      </c>
      <c r="AS89" s="1">
        <v>7.2057999997923616E-2</v>
      </c>
      <c r="BA89" s="1">
        <v>18643</v>
      </c>
      <c r="BB89" s="1">
        <v>6.0649239996564575E-2</v>
      </c>
      <c r="BC89" s="1">
        <v>1</v>
      </c>
    </row>
    <row r="90" spans="1:55" x14ac:dyDescent="0.2">
      <c r="A90" s="1" t="s">
        <v>101</v>
      </c>
      <c r="B90" s="15"/>
      <c r="C90" s="2">
        <v>48073.373299999999</v>
      </c>
      <c r="D90" s="2"/>
      <c r="E90" s="1">
        <f t="shared" si="15"/>
        <v>18643.148288347154</v>
      </c>
      <c r="F90" s="1">
        <f t="shared" si="23"/>
        <v>18643</v>
      </c>
      <c r="G90" s="1">
        <f t="shared" si="20"/>
        <v>6.0649239996564575E-2</v>
      </c>
      <c r="I90" s="1">
        <f>+G90</f>
        <v>6.0649239996564575E-2</v>
      </c>
      <c r="P90" s="1">
        <f t="shared" si="17"/>
        <v>6.8677425871521716E-2</v>
      </c>
      <c r="Q90" s="37">
        <f t="shared" si="18"/>
        <v>33054.873299999999</v>
      </c>
      <c r="R90" s="22"/>
      <c r="S90" s="1">
        <f t="shared" si="21"/>
        <v>6.4451768442861369E-5</v>
      </c>
      <c r="T90" s="1">
        <v>1</v>
      </c>
      <c r="U90" s="1">
        <f t="shared" si="19"/>
        <v>6.4451768442861369E-5</v>
      </c>
      <c r="W90" s="1">
        <f t="shared" si="22"/>
        <v>-8.0281858749571416E-3</v>
      </c>
      <c r="AB90" s="1" t="s">
        <v>79</v>
      </c>
      <c r="AC90" s="1" t="s">
        <v>53</v>
      </c>
      <c r="AH90" s="1" t="s">
        <v>69</v>
      </c>
      <c r="AJ90" s="1">
        <v>19538</v>
      </c>
      <c r="AK90" s="1">
        <v>7.1337839995976537E-2</v>
      </c>
      <c r="AR90" s="1">
        <v>19538</v>
      </c>
      <c r="AS90" s="1">
        <v>7.1337839995976537E-2</v>
      </c>
      <c r="BA90" s="1">
        <v>18680</v>
      </c>
      <c r="BB90" s="1">
        <v>5.8522399995126761E-2</v>
      </c>
      <c r="BC90" s="1">
        <v>0.1</v>
      </c>
    </row>
    <row r="91" spans="1:55" x14ac:dyDescent="0.2">
      <c r="A91" s="1" t="s">
        <v>109</v>
      </c>
      <c r="B91" s="15"/>
      <c r="C91" s="2">
        <v>48088.504000000001</v>
      </c>
      <c r="D91" s="2"/>
      <c r="E91" s="1">
        <f t="shared" si="15"/>
        <v>18680.143088189856</v>
      </c>
      <c r="F91" s="1">
        <f t="shared" si="23"/>
        <v>18680</v>
      </c>
      <c r="G91" s="1">
        <f t="shared" si="20"/>
        <v>5.8522399995126761E-2</v>
      </c>
      <c r="N91" s="1">
        <f>+G91</f>
        <v>5.8522399995126761E-2</v>
      </c>
      <c r="P91" s="1">
        <f t="shared" si="17"/>
        <v>6.8993719392621417E-2</v>
      </c>
      <c r="Q91" s="37">
        <f t="shared" si="18"/>
        <v>33070.004000000001</v>
      </c>
      <c r="R91" s="22"/>
      <c r="S91" s="1">
        <f t="shared" si="21"/>
        <v>1.0964852992434783E-4</v>
      </c>
      <c r="T91" s="14">
        <f>T$19</f>
        <v>0.1</v>
      </c>
      <c r="U91" s="1">
        <f t="shared" si="19"/>
        <v>1.0964852992434783E-5</v>
      </c>
      <c r="W91" s="1">
        <f t="shared" si="22"/>
        <v>-1.0471319397494655E-2</v>
      </c>
      <c r="AB91" s="1" t="s">
        <v>68</v>
      </c>
      <c r="AH91" s="1" t="s">
        <v>69</v>
      </c>
      <c r="AJ91" s="1">
        <v>19538</v>
      </c>
      <c r="AK91" s="1">
        <v>7.1937839995371178E-2</v>
      </c>
      <c r="AR91" s="1">
        <v>19538</v>
      </c>
      <c r="AS91" s="1">
        <v>7.1937839995371178E-2</v>
      </c>
      <c r="BA91" s="1">
        <v>18682</v>
      </c>
      <c r="BB91" s="1">
        <v>6.2331759996595792E-2</v>
      </c>
      <c r="BC91" s="1">
        <v>1</v>
      </c>
    </row>
    <row r="92" spans="1:55" x14ac:dyDescent="0.2">
      <c r="A92" s="1" t="s">
        <v>101</v>
      </c>
      <c r="B92" s="15"/>
      <c r="C92" s="2">
        <v>48089.325799999999</v>
      </c>
      <c r="D92" s="2"/>
      <c r="E92" s="1">
        <f t="shared" si="15"/>
        <v>18682.152402135056</v>
      </c>
      <c r="F92" s="1">
        <f t="shared" si="23"/>
        <v>18682</v>
      </c>
      <c r="G92" s="1">
        <f t="shared" si="20"/>
        <v>6.2331759996595792E-2</v>
      </c>
      <c r="I92" s="1">
        <f t="shared" ref="I92:I99" si="24">+G92</f>
        <v>6.2331759996595792E-2</v>
      </c>
      <c r="P92" s="1">
        <f t="shared" si="17"/>
        <v>6.9010822709769715E-2</v>
      </c>
      <c r="Q92" s="37">
        <f t="shared" si="18"/>
        <v>33070.825799999999</v>
      </c>
      <c r="R92" s="22"/>
      <c r="S92" s="1">
        <f t="shared" si="21"/>
        <v>4.4609878726510196E-5</v>
      </c>
      <c r="T92" s="1">
        <v>1</v>
      </c>
      <c r="U92" s="1">
        <f t="shared" si="19"/>
        <v>4.4609878726510196E-5</v>
      </c>
      <c r="W92" s="1">
        <f t="shared" si="22"/>
        <v>-6.6790627131739222E-3</v>
      </c>
      <c r="AB92" s="1" t="s">
        <v>79</v>
      </c>
      <c r="AC92" s="1" t="s">
        <v>53</v>
      </c>
      <c r="AH92" s="1" t="s">
        <v>69</v>
      </c>
      <c r="AJ92" s="1">
        <v>19540.5</v>
      </c>
      <c r="AK92" s="1">
        <v>7.2749539998767432E-2</v>
      </c>
      <c r="AR92" s="1">
        <v>19540.5</v>
      </c>
      <c r="AS92" s="1">
        <v>7.2749539998767432E-2</v>
      </c>
      <c r="BA92" s="1">
        <v>18682</v>
      </c>
      <c r="BB92" s="1">
        <v>6.3031760000740178E-2</v>
      </c>
      <c r="BC92" s="1">
        <v>1</v>
      </c>
    </row>
    <row r="93" spans="1:55" x14ac:dyDescent="0.2">
      <c r="A93" s="1" t="s">
        <v>101</v>
      </c>
      <c r="B93" s="15"/>
      <c r="C93" s="2">
        <v>48089.326500000003</v>
      </c>
      <c r="D93" s="2"/>
      <c r="E93" s="1">
        <f t="shared" si="15"/>
        <v>18682.154113646091</v>
      </c>
      <c r="F93" s="1">
        <f t="shared" si="23"/>
        <v>18682</v>
      </c>
      <c r="G93" s="1">
        <f t="shared" si="20"/>
        <v>6.3031760000740178E-2</v>
      </c>
      <c r="I93" s="1">
        <f t="shared" si="24"/>
        <v>6.3031760000740178E-2</v>
      </c>
      <c r="P93" s="1">
        <f t="shared" si="17"/>
        <v>6.9010822709769715E-2</v>
      </c>
      <c r="Q93" s="37">
        <f t="shared" si="18"/>
        <v>33070.826500000003</v>
      </c>
      <c r="R93" s="22"/>
      <c r="S93" s="1">
        <f t="shared" si="21"/>
        <v>3.574919087850762E-5</v>
      </c>
      <c r="T93" s="1">
        <v>1</v>
      </c>
      <c r="U93" s="1">
        <f t="shared" si="19"/>
        <v>3.574919087850762E-5</v>
      </c>
      <c r="W93" s="1">
        <f t="shared" si="22"/>
        <v>-5.9790627090295367E-3</v>
      </c>
      <c r="AB93" s="1" t="s">
        <v>79</v>
      </c>
      <c r="AC93" s="1" t="s">
        <v>60</v>
      </c>
      <c r="AH93" s="1" t="s">
        <v>69</v>
      </c>
      <c r="AJ93" s="1">
        <v>19540.5</v>
      </c>
      <c r="AK93" s="1">
        <v>7.2849539996241219E-2</v>
      </c>
      <c r="AR93" s="1">
        <v>19540.5</v>
      </c>
      <c r="AS93" s="1">
        <v>7.2849539996241219E-2</v>
      </c>
      <c r="BA93" s="1">
        <v>18684.5</v>
      </c>
      <c r="BB93" s="1">
        <v>6.8443459997070022E-2</v>
      </c>
      <c r="BC93" s="1">
        <v>1</v>
      </c>
    </row>
    <row r="94" spans="1:55" x14ac:dyDescent="0.2">
      <c r="A94" s="1" t="s">
        <v>101</v>
      </c>
      <c r="B94" s="15" t="s">
        <v>52</v>
      </c>
      <c r="C94" s="2">
        <v>48090.354399999997</v>
      </c>
      <c r="D94" s="2"/>
      <c r="E94" s="1">
        <f t="shared" si="15"/>
        <v>18684.667345337824</v>
      </c>
      <c r="F94" s="1">
        <f t="shared" si="23"/>
        <v>18684.5</v>
      </c>
      <c r="G94" s="1">
        <f t="shared" si="20"/>
        <v>6.8443459997070022E-2</v>
      </c>
      <c r="I94" s="1">
        <f t="shared" si="24"/>
        <v>6.8443459997070022E-2</v>
      </c>
      <c r="P94" s="1">
        <f t="shared" si="17"/>
        <v>6.9032202774963983E-2</v>
      </c>
      <c r="Q94" s="37">
        <f t="shared" si="18"/>
        <v>33071.854399999997</v>
      </c>
      <c r="R94" s="22"/>
      <c r="S94" s="1">
        <f t="shared" si="21"/>
        <v>3.4661805852229763E-7</v>
      </c>
      <c r="T94" s="1">
        <v>1</v>
      </c>
      <c r="U94" s="1">
        <f t="shared" si="19"/>
        <v>3.4661805852229763E-7</v>
      </c>
      <c r="W94" s="1">
        <f t="shared" si="22"/>
        <v>-5.8874277789396079E-4</v>
      </c>
      <c r="AB94" s="1" t="s">
        <v>79</v>
      </c>
      <c r="AC94" s="1" t="s">
        <v>53</v>
      </c>
      <c r="AH94" s="1" t="s">
        <v>69</v>
      </c>
      <c r="AJ94" s="1">
        <v>19577</v>
      </c>
      <c r="AK94" s="1">
        <v>7.3420359993178863E-2</v>
      </c>
      <c r="AR94" s="1">
        <v>19577</v>
      </c>
      <c r="AS94" s="1">
        <v>7.3420359993178863E-2</v>
      </c>
      <c r="BA94" s="1">
        <v>18684.5</v>
      </c>
      <c r="BB94" s="1">
        <v>6.9243459998688195E-2</v>
      </c>
      <c r="BC94" s="1">
        <v>1</v>
      </c>
    </row>
    <row r="95" spans="1:55" x14ac:dyDescent="0.2">
      <c r="A95" s="1" t="s">
        <v>101</v>
      </c>
      <c r="B95" s="15" t="s">
        <v>52</v>
      </c>
      <c r="C95" s="2">
        <v>48090.355199999998</v>
      </c>
      <c r="D95" s="2"/>
      <c r="E95" s="1">
        <f t="shared" si="15"/>
        <v>18684.66930135043</v>
      </c>
      <c r="F95" s="1">
        <f t="shared" si="23"/>
        <v>18684.5</v>
      </c>
      <c r="G95" s="1">
        <f t="shared" si="20"/>
        <v>6.9243459998688195E-2</v>
      </c>
      <c r="I95" s="1">
        <f t="shared" si="24"/>
        <v>6.9243459998688195E-2</v>
      </c>
      <c r="P95" s="1">
        <f t="shared" si="17"/>
        <v>6.9032202774963983E-2</v>
      </c>
      <c r="Q95" s="37">
        <f t="shared" si="18"/>
        <v>33071.855199999998</v>
      </c>
      <c r="R95" s="22"/>
      <c r="S95" s="1">
        <f t="shared" si="21"/>
        <v>4.4629614575661841E-8</v>
      </c>
      <c r="T95" s="1">
        <v>1</v>
      </c>
      <c r="U95" s="1">
        <f t="shared" si="19"/>
        <v>4.4629614575661841E-8</v>
      </c>
      <c r="W95" s="1">
        <f t="shared" si="22"/>
        <v>2.1125722372421218E-4</v>
      </c>
      <c r="AB95" s="1" t="s">
        <v>79</v>
      </c>
      <c r="AC95" s="1" t="s">
        <v>60</v>
      </c>
      <c r="AH95" s="1" t="s">
        <v>69</v>
      </c>
      <c r="AJ95" s="1">
        <v>19577</v>
      </c>
      <c r="AK95" s="1">
        <v>7.5220359991362784E-2</v>
      </c>
      <c r="AR95" s="1">
        <v>19577</v>
      </c>
      <c r="AS95" s="1">
        <v>7.5220359991362784E-2</v>
      </c>
      <c r="BA95" s="1">
        <v>18687</v>
      </c>
      <c r="BB95" s="1">
        <v>6.255515999509953E-2</v>
      </c>
      <c r="BC95" s="1">
        <v>1</v>
      </c>
    </row>
    <row r="96" spans="1:55" x14ac:dyDescent="0.2">
      <c r="A96" s="1" t="s">
        <v>101</v>
      </c>
      <c r="B96" s="15"/>
      <c r="C96" s="2">
        <v>48091.370999999999</v>
      </c>
      <c r="D96" s="2"/>
      <c r="E96" s="1">
        <f t="shared" si="15"/>
        <v>18687.152948351577</v>
      </c>
      <c r="F96" s="1">
        <f t="shared" si="23"/>
        <v>18687</v>
      </c>
      <c r="G96" s="1">
        <f t="shared" ref="G96:G127" si="25">+C96-(C$7+F96*C$8)</f>
        <v>6.255515999509953E-2</v>
      </c>
      <c r="I96" s="1">
        <f t="shared" si="24"/>
        <v>6.255515999509953E-2</v>
      </c>
      <c r="P96" s="1">
        <f t="shared" si="17"/>
        <v>6.9053583861001494E-2</v>
      </c>
      <c r="Q96" s="37">
        <f t="shared" si="18"/>
        <v>33072.870999999999</v>
      </c>
      <c r="R96" s="22"/>
      <c r="S96" s="1">
        <f t="shared" ref="S96:S127" si="26">+(P96-G96)^2</f>
        <v>4.2229512740924234E-5</v>
      </c>
      <c r="T96" s="1">
        <v>1</v>
      </c>
      <c r="U96" s="1">
        <f t="shared" si="19"/>
        <v>4.2229512740924234E-5</v>
      </c>
      <c r="W96" s="1">
        <f t="shared" ref="W96:W127" si="27">+G96-P96</f>
        <v>-6.4984238659019644E-3</v>
      </c>
      <c r="AB96" s="1" t="s">
        <v>79</v>
      </c>
      <c r="AC96" s="1" t="s">
        <v>53</v>
      </c>
      <c r="AH96" s="1" t="s">
        <v>69</v>
      </c>
      <c r="AJ96" s="1">
        <v>19579.5</v>
      </c>
      <c r="AK96" s="1">
        <v>6.9132059994444717E-2</v>
      </c>
      <c r="AR96" s="1">
        <v>19579.5</v>
      </c>
      <c r="AS96" s="1">
        <v>6.9132059994444717E-2</v>
      </c>
      <c r="BA96" s="1">
        <v>18687</v>
      </c>
      <c r="BB96" s="1">
        <v>6.4455159998033196E-2</v>
      </c>
      <c r="BC96" s="1">
        <v>1</v>
      </c>
    </row>
    <row r="97" spans="1:55" x14ac:dyDescent="0.2">
      <c r="A97" s="1" t="s">
        <v>101</v>
      </c>
      <c r="B97" s="15"/>
      <c r="C97" s="2">
        <v>48091.372900000002</v>
      </c>
      <c r="D97" s="2"/>
      <c r="E97" s="1">
        <f t="shared" si="15"/>
        <v>18687.157593881511</v>
      </c>
      <c r="F97" s="1">
        <f t="shared" si="23"/>
        <v>18687</v>
      </c>
      <c r="G97" s="1">
        <f t="shared" si="25"/>
        <v>6.4455159998033196E-2</v>
      </c>
      <c r="I97" s="1">
        <f t="shared" si="24"/>
        <v>6.4455159998033196E-2</v>
      </c>
      <c r="P97" s="1">
        <f t="shared" si="17"/>
        <v>6.9053583861001494E-2</v>
      </c>
      <c r="Q97" s="37">
        <f t="shared" si="18"/>
        <v>33072.872900000002</v>
      </c>
      <c r="R97" s="22"/>
      <c r="S97" s="1">
        <f t="shared" si="26"/>
        <v>2.1145502023516286E-5</v>
      </c>
      <c r="T97" s="1">
        <v>1</v>
      </c>
      <c r="U97" s="1">
        <f t="shared" si="19"/>
        <v>2.1145502023516286E-5</v>
      </c>
      <c r="W97" s="1">
        <f t="shared" si="27"/>
        <v>-4.5984238629682983E-3</v>
      </c>
      <c r="AB97" s="1" t="s">
        <v>79</v>
      </c>
      <c r="AC97" s="1" t="s">
        <v>60</v>
      </c>
      <c r="AH97" s="1" t="s">
        <v>69</v>
      </c>
      <c r="AJ97" s="1">
        <v>19579.5</v>
      </c>
      <c r="AK97" s="1">
        <v>7.2132059998693876E-2</v>
      </c>
      <c r="AR97" s="1">
        <v>19579.5</v>
      </c>
      <c r="AS97" s="1">
        <v>7.2132059998693876E-2</v>
      </c>
      <c r="BA97" s="1">
        <v>18689.5</v>
      </c>
      <c r="BB97" s="1">
        <v>6.3966859997890424E-2</v>
      </c>
      <c r="BC97" s="1">
        <v>1</v>
      </c>
    </row>
    <row r="98" spans="1:55" x14ac:dyDescent="0.2">
      <c r="A98" s="1" t="s">
        <v>101</v>
      </c>
      <c r="B98" s="15" t="s">
        <v>52</v>
      </c>
      <c r="C98" s="2">
        <v>48092.394899999999</v>
      </c>
      <c r="D98" s="2"/>
      <c r="E98" s="1">
        <f t="shared" si="15"/>
        <v>18689.656399980315</v>
      </c>
      <c r="F98" s="1">
        <f t="shared" si="23"/>
        <v>18689.5</v>
      </c>
      <c r="G98" s="1">
        <f t="shared" si="25"/>
        <v>6.3966859997890424E-2</v>
      </c>
      <c r="I98" s="1">
        <f t="shared" si="24"/>
        <v>6.3966859997890424E-2</v>
      </c>
      <c r="P98" s="1">
        <f t="shared" si="17"/>
        <v>6.9074965967882263E-2</v>
      </c>
      <c r="Q98" s="37">
        <f t="shared" si="18"/>
        <v>33073.894899999999</v>
      </c>
      <c r="R98" s="22"/>
      <c r="S98" s="1">
        <f t="shared" si="26"/>
        <v>2.6092746600666263E-5</v>
      </c>
      <c r="T98" s="1">
        <v>1</v>
      </c>
      <c r="U98" s="1">
        <f t="shared" si="19"/>
        <v>2.6092746600666263E-5</v>
      </c>
      <c r="W98" s="1">
        <f t="shared" si="27"/>
        <v>-5.1081059699918385E-3</v>
      </c>
      <c r="AB98" s="1" t="s">
        <v>79</v>
      </c>
      <c r="AC98" s="1" t="s">
        <v>60</v>
      </c>
      <c r="AH98" s="1" t="s">
        <v>69</v>
      </c>
      <c r="AJ98" s="1">
        <v>19606.5</v>
      </c>
      <c r="AK98" s="1">
        <v>7.6358419995813165E-2</v>
      </c>
      <c r="AR98" s="1">
        <v>19606.5</v>
      </c>
      <c r="AS98" s="1">
        <v>7.6358419995813165E-2</v>
      </c>
      <c r="BA98" s="1">
        <v>18689.5</v>
      </c>
      <c r="BB98" s="1">
        <v>6.586686000082409E-2</v>
      </c>
      <c r="BC98" s="1">
        <v>1</v>
      </c>
    </row>
    <row r="99" spans="1:55" x14ac:dyDescent="0.2">
      <c r="A99" s="1" t="s">
        <v>101</v>
      </c>
      <c r="B99" s="15" t="s">
        <v>52</v>
      </c>
      <c r="C99" s="2">
        <v>48092.396800000002</v>
      </c>
      <c r="D99" s="2"/>
      <c r="E99" s="1">
        <f t="shared" si="15"/>
        <v>18689.661045510249</v>
      </c>
      <c r="F99" s="1">
        <f t="shared" si="23"/>
        <v>18689.5</v>
      </c>
      <c r="G99" s="1">
        <f t="shared" si="25"/>
        <v>6.586686000082409E-2</v>
      </c>
      <c r="I99" s="1">
        <f t="shared" si="24"/>
        <v>6.586686000082409E-2</v>
      </c>
      <c r="P99" s="1">
        <f t="shared" si="17"/>
        <v>6.9074965967882263E-2</v>
      </c>
      <c r="Q99" s="37">
        <f t="shared" si="18"/>
        <v>33073.896800000002</v>
      </c>
      <c r="R99" s="22"/>
      <c r="S99" s="1">
        <f t="shared" si="26"/>
        <v>1.0291943895874251E-5</v>
      </c>
      <c r="T99" s="1">
        <v>1</v>
      </c>
      <c r="U99" s="1">
        <f t="shared" si="19"/>
        <v>1.0291943895874251E-5</v>
      </c>
      <c r="W99" s="1">
        <f t="shared" si="27"/>
        <v>-3.2081059670581724E-3</v>
      </c>
      <c r="AB99" s="1" t="s">
        <v>79</v>
      </c>
      <c r="AC99" s="1" t="s">
        <v>53</v>
      </c>
      <c r="AH99" s="1" t="s">
        <v>69</v>
      </c>
      <c r="AJ99" s="1">
        <v>19623.5</v>
      </c>
      <c r="AK99" s="1">
        <v>7.2937979995913338E-2</v>
      </c>
      <c r="AR99" s="1">
        <v>19623.5</v>
      </c>
      <c r="AS99" s="1">
        <v>7.2937979995913338E-2</v>
      </c>
      <c r="BA99" s="1">
        <v>18697</v>
      </c>
      <c r="BB99" s="1">
        <v>6.6601959995750804E-2</v>
      </c>
      <c r="BC99" s="1">
        <v>0.1</v>
      </c>
    </row>
    <row r="100" spans="1:55" x14ac:dyDescent="0.2">
      <c r="A100" s="1" t="s">
        <v>109</v>
      </c>
      <c r="B100" s="15"/>
      <c r="C100" s="2">
        <v>48095.464999999997</v>
      </c>
      <c r="D100" s="2"/>
      <c r="E100" s="1">
        <f t="shared" si="15"/>
        <v>18697.162842841317</v>
      </c>
      <c r="F100" s="1">
        <f t="shared" si="23"/>
        <v>18697</v>
      </c>
      <c r="G100" s="1">
        <f t="shared" si="25"/>
        <v>6.6601959995750804E-2</v>
      </c>
      <c r="N100" s="1">
        <f>+G100</f>
        <v>6.6601959995750804E-2</v>
      </c>
      <c r="P100" s="1">
        <f t="shared" si="17"/>
        <v>6.9139118413583944E-2</v>
      </c>
      <c r="Q100" s="37">
        <f t="shared" si="18"/>
        <v>33076.964999999997</v>
      </c>
      <c r="R100" s="22"/>
      <c r="S100" s="1">
        <f t="shared" si="26"/>
        <v>6.4371728371815662E-6</v>
      </c>
      <c r="T100" s="14">
        <f>T$19</f>
        <v>0.1</v>
      </c>
      <c r="U100" s="1">
        <f t="shared" si="19"/>
        <v>6.4371728371815666E-7</v>
      </c>
      <c r="W100" s="1">
        <f t="shared" si="27"/>
        <v>-2.5371584178331408E-3</v>
      </c>
      <c r="AB100" s="1" t="s">
        <v>68</v>
      </c>
      <c r="AH100" s="1" t="s">
        <v>69</v>
      </c>
      <c r="AJ100" s="1">
        <v>19628.5</v>
      </c>
      <c r="AK100" s="1">
        <v>8.6461380000400823E-2</v>
      </c>
      <c r="AR100" s="1">
        <v>19628.5</v>
      </c>
      <c r="AS100" s="1">
        <v>8.6461380000400823E-2</v>
      </c>
      <c r="BA100" s="1">
        <v>18729</v>
      </c>
      <c r="BB100" s="1">
        <v>6.3751720001164358E-2</v>
      </c>
      <c r="BC100" s="1">
        <v>1</v>
      </c>
    </row>
    <row r="101" spans="1:55" x14ac:dyDescent="0.2">
      <c r="A101" s="1" t="s">
        <v>111</v>
      </c>
      <c r="B101" s="15"/>
      <c r="C101" s="2">
        <v>48108.55</v>
      </c>
      <c r="D101" s="2" t="s">
        <v>40</v>
      </c>
      <c r="E101" s="1">
        <f t="shared" si="15"/>
        <v>18729.155873959633</v>
      </c>
      <c r="F101" s="1">
        <f t="shared" si="23"/>
        <v>18729</v>
      </c>
      <c r="G101" s="1">
        <f t="shared" si="25"/>
        <v>6.3751720001164358E-2</v>
      </c>
      <c r="K101" s="1">
        <f>+G101</f>
        <v>6.3751720001164358E-2</v>
      </c>
      <c r="P101" s="1">
        <f t="shared" si="17"/>
        <v>6.9412938742912905E-2</v>
      </c>
      <c r="Q101" s="37">
        <f t="shared" si="18"/>
        <v>33090.050000000003</v>
      </c>
      <c r="R101" s="22"/>
      <c r="S101" s="1">
        <f t="shared" si="26"/>
        <v>3.2049397641925E-5</v>
      </c>
      <c r="T101" s="14">
        <v>1</v>
      </c>
      <c r="U101" s="1">
        <f t="shared" si="19"/>
        <v>3.2049397641925E-5</v>
      </c>
      <c r="W101" s="1">
        <f t="shared" si="27"/>
        <v>-5.6612187417485471E-3</v>
      </c>
      <c r="AB101" s="1" t="s">
        <v>68</v>
      </c>
      <c r="AD101" s="1">
        <v>65</v>
      </c>
      <c r="AF101" s="1" t="s">
        <v>102</v>
      </c>
      <c r="AH101" s="1" t="s">
        <v>60</v>
      </c>
      <c r="AJ101" s="1">
        <v>19628.5</v>
      </c>
      <c r="AK101" s="1">
        <v>8.9461379997374024E-2</v>
      </c>
      <c r="AR101" s="1">
        <v>19628.5</v>
      </c>
      <c r="AS101" s="1">
        <v>8.9461379997374024E-2</v>
      </c>
      <c r="BA101" s="1">
        <v>18758</v>
      </c>
      <c r="BB101" s="1">
        <v>6.3887439995596651E-2</v>
      </c>
      <c r="BC101" s="1">
        <v>0.1</v>
      </c>
    </row>
    <row r="102" spans="1:55" x14ac:dyDescent="0.2">
      <c r="A102" s="1" t="s">
        <v>109</v>
      </c>
      <c r="B102" s="15"/>
      <c r="C102" s="2">
        <v>48120.411</v>
      </c>
      <c r="D102" s="2"/>
      <c r="E102" s="1">
        <f t="shared" si="15"/>
        <v>18758.156205797164</v>
      </c>
      <c r="F102" s="1">
        <f t="shared" si="23"/>
        <v>18758</v>
      </c>
      <c r="G102" s="1">
        <f t="shared" si="25"/>
        <v>6.3887439995596651E-2</v>
      </c>
      <c r="N102" s="1">
        <f>+G102</f>
        <v>6.3887439995596651E-2</v>
      </c>
      <c r="P102" s="1">
        <f t="shared" si="17"/>
        <v>6.9661232886102542E-2</v>
      </c>
      <c r="Q102" s="37">
        <f t="shared" si="18"/>
        <v>33101.911</v>
      </c>
      <c r="R102" s="22"/>
      <c r="S102" s="1">
        <f t="shared" si="26"/>
        <v>3.3336684342456374E-5</v>
      </c>
      <c r="T102" s="14">
        <f>T$19</f>
        <v>0.1</v>
      </c>
      <c r="U102" s="1">
        <f t="shared" si="19"/>
        <v>3.3336684342456374E-6</v>
      </c>
      <c r="W102" s="1">
        <f t="shared" si="27"/>
        <v>-5.7737928905058911E-3</v>
      </c>
      <c r="AB102" s="1" t="s">
        <v>68</v>
      </c>
      <c r="AH102" s="1" t="s">
        <v>69</v>
      </c>
      <c r="AJ102" s="1">
        <v>19631</v>
      </c>
      <c r="AK102" s="1">
        <v>7.3973079997813329E-2</v>
      </c>
      <c r="AR102" s="1">
        <v>19631</v>
      </c>
      <c r="AS102" s="1">
        <v>7.3973079997813329E-2</v>
      </c>
      <c r="BA102" s="1">
        <v>18758</v>
      </c>
      <c r="BB102" s="1">
        <v>6.4187439995293971E-2</v>
      </c>
      <c r="BC102" s="1">
        <v>1</v>
      </c>
    </row>
    <row r="103" spans="1:55" x14ac:dyDescent="0.2">
      <c r="A103" s="1" t="s">
        <v>105</v>
      </c>
      <c r="B103" s="116" t="s">
        <v>52</v>
      </c>
      <c r="C103" s="2">
        <v>48120.4113</v>
      </c>
      <c r="D103" s="2"/>
      <c r="E103" s="1">
        <f t="shared" si="15"/>
        <v>18758.156939301891</v>
      </c>
      <c r="F103" s="1">
        <f t="shared" si="23"/>
        <v>18758</v>
      </c>
      <c r="G103" s="1">
        <f t="shared" si="25"/>
        <v>6.4187439995293971E-2</v>
      </c>
      <c r="L103" s="1">
        <f>+G103</f>
        <v>6.4187439995293971E-2</v>
      </c>
      <c r="P103" s="1">
        <f t="shared" si="17"/>
        <v>6.9661232886102542E-2</v>
      </c>
      <c r="Q103" s="37">
        <f t="shared" si="18"/>
        <v>33101.9113</v>
      </c>
      <c r="R103" s="22"/>
      <c r="S103" s="1">
        <f t="shared" si="26"/>
        <v>2.9962408611466452E-5</v>
      </c>
      <c r="T103" s="1">
        <v>1</v>
      </c>
      <c r="U103" s="1">
        <f t="shared" si="19"/>
        <v>2.9962408611466452E-5</v>
      </c>
      <c r="W103" s="1">
        <f t="shared" si="27"/>
        <v>-5.4737928908085709E-3</v>
      </c>
      <c r="AB103" s="1" t="s">
        <v>79</v>
      </c>
      <c r="AC103" s="1" t="s">
        <v>60</v>
      </c>
      <c r="AH103" s="1" t="s">
        <v>69</v>
      </c>
      <c r="AJ103" s="1">
        <v>19638</v>
      </c>
      <c r="AK103" s="1">
        <v>7.3505839995050337E-2</v>
      </c>
      <c r="AR103" s="1">
        <v>19638</v>
      </c>
      <c r="AS103" s="1">
        <v>7.3505839995050337E-2</v>
      </c>
      <c r="BA103" s="1">
        <v>18758</v>
      </c>
      <c r="BB103" s="1">
        <v>6.4187439995293971E-2</v>
      </c>
      <c r="BC103" s="1">
        <v>1</v>
      </c>
    </row>
    <row r="104" spans="1:55" x14ac:dyDescent="0.2">
      <c r="A104" s="1" t="s">
        <v>105</v>
      </c>
      <c r="B104" s="116" t="s">
        <v>52</v>
      </c>
      <c r="C104" s="2">
        <v>48120.4113</v>
      </c>
      <c r="D104" s="2"/>
      <c r="E104" s="1">
        <f t="shared" si="15"/>
        <v>18758.156939301891</v>
      </c>
      <c r="F104" s="1">
        <f t="shared" si="23"/>
        <v>18758</v>
      </c>
      <c r="G104" s="1">
        <f t="shared" si="25"/>
        <v>6.4187439995293971E-2</v>
      </c>
      <c r="L104" s="1">
        <f>+G104</f>
        <v>6.4187439995293971E-2</v>
      </c>
      <c r="P104" s="1">
        <f t="shared" si="17"/>
        <v>6.9661232886102542E-2</v>
      </c>
      <c r="Q104" s="37">
        <f t="shared" si="18"/>
        <v>33101.9113</v>
      </c>
      <c r="R104" s="22"/>
      <c r="S104" s="1">
        <f t="shared" si="26"/>
        <v>2.9962408611466452E-5</v>
      </c>
      <c r="T104" s="1">
        <v>1</v>
      </c>
      <c r="U104" s="1">
        <f t="shared" si="19"/>
        <v>2.9962408611466452E-5</v>
      </c>
      <c r="W104" s="1">
        <f t="shared" si="27"/>
        <v>-5.4737928908085709E-3</v>
      </c>
      <c r="AB104" s="1" t="s">
        <v>79</v>
      </c>
      <c r="AC104" s="1" t="s">
        <v>53</v>
      </c>
      <c r="AH104" s="1" t="s">
        <v>69</v>
      </c>
      <c r="AJ104" s="1">
        <v>19638</v>
      </c>
      <c r="AK104" s="1">
        <v>7.400583999697119E-2</v>
      </c>
      <c r="AR104" s="1">
        <v>19638</v>
      </c>
      <c r="AS104" s="1">
        <v>7.400583999697119E-2</v>
      </c>
      <c r="BA104" s="1">
        <v>18758</v>
      </c>
      <c r="BB104" s="1">
        <v>6.4187439995293971E-2</v>
      </c>
      <c r="BC104" s="1">
        <v>1</v>
      </c>
    </row>
    <row r="105" spans="1:55" x14ac:dyDescent="0.2">
      <c r="A105" s="156" t="s">
        <v>105</v>
      </c>
      <c r="B105" s="157"/>
      <c r="C105" s="158">
        <v>48120.4113</v>
      </c>
      <c r="D105" s="158"/>
      <c r="E105" s="1">
        <f t="shared" si="15"/>
        <v>18758.156939301891</v>
      </c>
      <c r="F105" s="1">
        <f t="shared" si="23"/>
        <v>18758</v>
      </c>
      <c r="G105" s="1">
        <f t="shared" si="25"/>
        <v>6.4187439995293971E-2</v>
      </c>
      <c r="L105" s="1">
        <f>+G105</f>
        <v>6.4187439995293971E-2</v>
      </c>
      <c r="P105" s="1">
        <f t="shared" si="17"/>
        <v>6.9661232886102542E-2</v>
      </c>
      <c r="Q105" s="37">
        <f t="shared" si="18"/>
        <v>33101.9113</v>
      </c>
      <c r="R105" s="22"/>
      <c r="S105" s="1">
        <f t="shared" si="26"/>
        <v>2.9962408611466452E-5</v>
      </c>
      <c r="T105" s="1">
        <v>1</v>
      </c>
      <c r="U105" s="1">
        <f t="shared" si="19"/>
        <v>2.9962408611466452E-5</v>
      </c>
      <c r="W105" s="1">
        <f t="shared" si="27"/>
        <v>-5.4737928908085709E-3</v>
      </c>
      <c r="AJ105" s="1">
        <v>19687</v>
      </c>
      <c r="AK105" s="1">
        <v>7.3435159996734001E-2</v>
      </c>
      <c r="AR105" s="1">
        <v>19687</v>
      </c>
      <c r="AS105" s="1">
        <v>7.3435159996734001E-2</v>
      </c>
      <c r="BA105" s="1">
        <v>18758</v>
      </c>
      <c r="BB105" s="1">
        <v>6.4887439992162399E-2</v>
      </c>
      <c r="BC105" s="1">
        <v>1</v>
      </c>
    </row>
    <row r="106" spans="1:55" x14ac:dyDescent="0.2">
      <c r="A106" s="1" t="s">
        <v>105</v>
      </c>
      <c r="B106" s="116" t="s">
        <v>52</v>
      </c>
      <c r="C106" s="2">
        <v>48120.411999999997</v>
      </c>
      <c r="D106" s="2"/>
      <c r="E106" s="1">
        <f t="shared" si="15"/>
        <v>18758.158650812908</v>
      </c>
      <c r="F106" s="1">
        <f t="shared" si="23"/>
        <v>18758</v>
      </c>
      <c r="G106" s="1">
        <f t="shared" si="25"/>
        <v>6.4887439992162399E-2</v>
      </c>
      <c r="L106" s="1">
        <f>+G106</f>
        <v>6.4887439992162399E-2</v>
      </c>
      <c r="P106" s="1">
        <f t="shared" si="17"/>
        <v>6.9661232886102542E-2</v>
      </c>
      <c r="Q106" s="37">
        <f t="shared" si="18"/>
        <v>33101.911999999997</v>
      </c>
      <c r="R106" s="22"/>
      <c r="S106" s="1">
        <f t="shared" si="26"/>
        <v>2.2789098594233406E-5</v>
      </c>
      <c r="T106" s="1">
        <v>1</v>
      </c>
      <c r="U106" s="1">
        <f t="shared" si="19"/>
        <v>2.2789098594233406E-5</v>
      </c>
      <c r="W106" s="1">
        <f t="shared" si="27"/>
        <v>-4.7737928939401431E-3</v>
      </c>
      <c r="AB106" s="1" t="s">
        <v>79</v>
      </c>
      <c r="AC106" s="1" t="s">
        <v>104</v>
      </c>
      <c r="AH106" s="1" t="s">
        <v>69</v>
      </c>
      <c r="AJ106" s="1">
        <v>19687</v>
      </c>
      <c r="AK106" s="1">
        <v>7.3735159996431321E-2</v>
      </c>
      <c r="AR106" s="1">
        <v>19687</v>
      </c>
      <c r="AS106" s="1">
        <v>7.3735159996431321E-2</v>
      </c>
      <c r="BA106" s="1">
        <v>18763</v>
      </c>
      <c r="BB106" s="1">
        <v>5.6910840001364704E-2</v>
      </c>
      <c r="BC106" s="1">
        <v>0.1</v>
      </c>
    </row>
    <row r="107" spans="1:55" x14ac:dyDescent="0.2">
      <c r="A107" s="1" t="s">
        <v>109</v>
      </c>
      <c r="B107" s="15"/>
      <c r="C107" s="2">
        <v>48122.449000000001</v>
      </c>
      <c r="D107" s="2"/>
      <c r="E107" s="1">
        <f t="shared" si="15"/>
        <v>18763.139147900267</v>
      </c>
      <c r="F107" s="1">
        <f t="shared" si="23"/>
        <v>18763</v>
      </c>
      <c r="G107" s="1">
        <f t="shared" si="25"/>
        <v>5.6910840001364704E-2</v>
      </c>
      <c r="N107" s="1">
        <f>+G107</f>
        <v>5.6910840001364704E-2</v>
      </c>
      <c r="P107" s="1">
        <f t="shared" si="17"/>
        <v>6.9704056104603285E-2</v>
      </c>
      <c r="Q107" s="37">
        <f t="shared" si="18"/>
        <v>33103.949000000001</v>
      </c>
      <c r="R107" s="22"/>
      <c r="S107" s="1">
        <f t="shared" si="26"/>
        <v>1.6366637826416294E-4</v>
      </c>
      <c r="T107" s="14">
        <f>T$19</f>
        <v>0.1</v>
      </c>
      <c r="U107" s="1">
        <f t="shared" si="19"/>
        <v>1.6366637826416295E-5</v>
      </c>
      <c r="W107" s="1">
        <f t="shared" si="27"/>
        <v>-1.279321610323858E-2</v>
      </c>
      <c r="AB107" s="1" t="s">
        <v>68</v>
      </c>
      <c r="AH107" s="1" t="s">
        <v>69</v>
      </c>
      <c r="AJ107" s="1">
        <v>20367</v>
      </c>
      <c r="AK107" s="1">
        <v>8.1717559995013289E-2</v>
      </c>
      <c r="AR107" s="1">
        <v>20367</v>
      </c>
      <c r="AS107" s="1">
        <v>8.1717559995013289E-2</v>
      </c>
      <c r="BA107" s="1">
        <v>18763</v>
      </c>
      <c r="BB107" s="1">
        <v>6.1910839998745359E-2</v>
      </c>
      <c r="BC107" s="1">
        <v>0.1</v>
      </c>
    </row>
    <row r="108" spans="1:55" x14ac:dyDescent="0.2">
      <c r="A108" s="1" t="s">
        <v>109</v>
      </c>
      <c r="B108" s="15"/>
      <c r="C108" s="2">
        <v>48122.453999999998</v>
      </c>
      <c r="D108" s="2"/>
      <c r="E108" s="1">
        <f t="shared" si="15"/>
        <v>18763.151372979024</v>
      </c>
      <c r="F108" s="1">
        <f t="shared" si="23"/>
        <v>18763</v>
      </c>
      <c r="G108" s="1">
        <f t="shared" si="25"/>
        <v>6.1910839998745359E-2</v>
      </c>
      <c r="N108" s="1">
        <f>+G108</f>
        <v>6.1910839998745359E-2</v>
      </c>
      <c r="P108" s="1">
        <f t="shared" si="17"/>
        <v>6.9704056104603285E-2</v>
      </c>
      <c r="Q108" s="37">
        <f t="shared" si="18"/>
        <v>33103.953999999998</v>
      </c>
      <c r="R108" s="22"/>
      <c r="S108" s="1">
        <f t="shared" si="26"/>
        <v>6.0734217272603363E-5</v>
      </c>
      <c r="T108" s="14">
        <f>T$19</f>
        <v>0.1</v>
      </c>
      <c r="U108" s="1">
        <f t="shared" si="19"/>
        <v>6.0734217272603363E-6</v>
      </c>
      <c r="W108" s="1">
        <f t="shared" si="27"/>
        <v>-7.7932161058579252E-3</v>
      </c>
      <c r="AB108" s="1" t="s">
        <v>68</v>
      </c>
      <c r="AH108" s="1" t="s">
        <v>69</v>
      </c>
      <c r="AJ108" s="1">
        <v>20367</v>
      </c>
      <c r="AK108" s="1">
        <v>8.1817559992487077E-2</v>
      </c>
      <c r="AR108" s="1">
        <v>20367</v>
      </c>
      <c r="AS108" s="1">
        <v>8.1817559992487077E-2</v>
      </c>
      <c r="BA108" s="1">
        <v>18780</v>
      </c>
      <c r="BB108" s="1">
        <v>6.6990399995120242E-2</v>
      </c>
      <c r="BC108" s="1">
        <v>1</v>
      </c>
    </row>
    <row r="109" spans="1:55" x14ac:dyDescent="0.2">
      <c r="A109" s="156" t="s">
        <v>105</v>
      </c>
      <c r="B109" s="157"/>
      <c r="C109" s="158">
        <v>48129.411999999997</v>
      </c>
      <c r="D109" s="158"/>
      <c r="E109" s="1">
        <f t="shared" si="15"/>
        <v>18780.163792583236</v>
      </c>
      <c r="F109" s="1">
        <f t="shared" si="23"/>
        <v>18780</v>
      </c>
      <c r="G109" s="1">
        <f t="shared" si="25"/>
        <v>6.6990399995120242E-2</v>
      </c>
      <c r="L109" s="1">
        <f>+G109</f>
        <v>6.6990399995120242E-2</v>
      </c>
      <c r="P109" s="1">
        <f t="shared" si="17"/>
        <v>6.9849685591135593E-2</v>
      </c>
      <c r="Q109" s="37">
        <f t="shared" si="18"/>
        <v>33110.911999999997</v>
      </c>
      <c r="R109" s="22"/>
      <c r="S109" s="1">
        <f t="shared" si="26"/>
        <v>8.1755141195808621E-6</v>
      </c>
      <c r="T109" s="1">
        <v>1</v>
      </c>
      <c r="U109" s="1">
        <f t="shared" si="19"/>
        <v>8.1755141195808621E-6</v>
      </c>
      <c r="W109" s="1">
        <f t="shared" si="27"/>
        <v>-2.8592855960153513E-3</v>
      </c>
      <c r="AJ109" s="1">
        <v>20433</v>
      </c>
      <c r="AK109" s="1">
        <v>8.2226439997612033E-2</v>
      </c>
      <c r="AR109" s="1">
        <v>20433</v>
      </c>
      <c r="AS109" s="1">
        <v>8.2226439997612033E-2</v>
      </c>
      <c r="BA109" s="1">
        <v>19350</v>
      </c>
      <c r="BB109" s="1">
        <v>6.9958000000042375E-2</v>
      </c>
      <c r="BC109" s="1">
        <v>0.1</v>
      </c>
    </row>
    <row r="110" spans="1:55" x14ac:dyDescent="0.2">
      <c r="A110" s="1" t="s">
        <v>107</v>
      </c>
      <c r="B110" s="15"/>
      <c r="C110" s="2">
        <v>48362.542300000001</v>
      </c>
      <c r="D110" s="2"/>
      <c r="E110" s="1">
        <f t="shared" si="15"/>
        <v>19350.17104841199</v>
      </c>
      <c r="F110" s="1">
        <f t="shared" si="23"/>
        <v>19350</v>
      </c>
      <c r="G110" s="1">
        <f t="shared" si="25"/>
        <v>6.9958000000042375E-2</v>
      </c>
      <c r="J110" s="1">
        <f>+G110</f>
        <v>6.9958000000042375E-2</v>
      </c>
      <c r="P110" s="1">
        <f t="shared" si="17"/>
        <v>7.4759881725322525E-2</v>
      </c>
      <c r="Q110" s="37">
        <f t="shared" si="18"/>
        <v>33344.042300000001</v>
      </c>
      <c r="R110" s="22"/>
      <c r="S110" s="1">
        <f t="shared" si="26"/>
        <v>2.3058068103579462E-5</v>
      </c>
      <c r="T110" s="14">
        <f>T$19</f>
        <v>0.1</v>
      </c>
      <c r="U110" s="1">
        <f t="shared" si="19"/>
        <v>2.3058068103579463E-6</v>
      </c>
      <c r="W110" s="1">
        <f t="shared" si="27"/>
        <v>-4.8018817252801493E-3</v>
      </c>
      <c r="AB110" s="1" t="s">
        <v>79</v>
      </c>
      <c r="AC110" s="1" t="s">
        <v>60</v>
      </c>
      <c r="AH110" s="1" t="s">
        <v>69</v>
      </c>
      <c r="AJ110" s="1">
        <v>20433</v>
      </c>
      <c r="AK110" s="1">
        <v>8.3726439996098634E-2</v>
      </c>
      <c r="AR110" s="1">
        <v>20433</v>
      </c>
      <c r="AS110" s="1">
        <v>8.3726439996098634E-2</v>
      </c>
      <c r="BA110" s="1">
        <v>19350</v>
      </c>
      <c r="BB110" s="1">
        <v>7.2057999997923616E-2</v>
      </c>
      <c r="BC110" s="1">
        <v>0.1</v>
      </c>
    </row>
    <row r="111" spans="1:55" x14ac:dyDescent="0.2">
      <c r="A111" s="1" t="s">
        <v>107</v>
      </c>
      <c r="B111" s="15"/>
      <c r="C111" s="2">
        <v>48362.544399999999</v>
      </c>
      <c r="D111" s="2"/>
      <c r="E111" s="1">
        <f t="shared" si="15"/>
        <v>19350.176182945066</v>
      </c>
      <c r="F111" s="1">
        <f t="shared" si="23"/>
        <v>19350</v>
      </c>
      <c r="G111" s="1">
        <f t="shared" si="25"/>
        <v>7.2057999997923616E-2</v>
      </c>
      <c r="J111" s="1">
        <f>+G111</f>
        <v>7.2057999997923616E-2</v>
      </c>
      <c r="P111" s="1">
        <f t="shared" si="17"/>
        <v>7.4759881725322525E-2</v>
      </c>
      <c r="Q111" s="37">
        <f t="shared" si="18"/>
        <v>33344.044399999999</v>
      </c>
      <c r="R111" s="22"/>
      <c r="S111" s="1">
        <f t="shared" si="26"/>
        <v>7.3001648688521084E-6</v>
      </c>
      <c r="T111" s="14">
        <f>T$19</f>
        <v>0.1</v>
      </c>
      <c r="U111" s="1">
        <f t="shared" si="19"/>
        <v>7.3001648688521093E-7</v>
      </c>
      <c r="W111" s="1">
        <f t="shared" si="27"/>
        <v>-2.7018817273989082E-3</v>
      </c>
      <c r="AB111" s="1" t="s">
        <v>79</v>
      </c>
      <c r="AC111" s="1" t="s">
        <v>53</v>
      </c>
      <c r="AH111" s="1" t="s">
        <v>69</v>
      </c>
      <c r="AJ111" s="1">
        <v>20491.5</v>
      </c>
      <c r="AK111" s="1">
        <v>8.4400219995586667E-2</v>
      </c>
      <c r="AR111" s="1">
        <v>20491.5</v>
      </c>
      <c r="AS111" s="1">
        <v>8.4400219995586667E-2</v>
      </c>
      <c r="BA111" s="1">
        <v>19538</v>
      </c>
      <c r="BB111" s="1">
        <v>7.1337839995976537E-2</v>
      </c>
      <c r="BC111" s="1">
        <v>1</v>
      </c>
    </row>
    <row r="112" spans="1:55" x14ac:dyDescent="0.2">
      <c r="A112" s="1" t="s">
        <v>101</v>
      </c>
      <c r="B112" s="15"/>
      <c r="C112" s="2">
        <v>48439.434800000003</v>
      </c>
      <c r="D112" s="2"/>
      <c r="E112" s="1">
        <f t="shared" si="15"/>
        <v>19538.174422142532</v>
      </c>
      <c r="F112" s="1">
        <f t="shared" si="23"/>
        <v>19538</v>
      </c>
      <c r="G112" s="1">
        <f t="shared" si="25"/>
        <v>7.1337839995976537E-2</v>
      </c>
      <c r="I112" s="1">
        <f>+G112</f>
        <v>7.1337839995976537E-2</v>
      </c>
      <c r="P112" s="1">
        <f t="shared" si="17"/>
        <v>7.6391022951287219E-2</v>
      </c>
      <c r="Q112" s="37">
        <f t="shared" si="18"/>
        <v>33420.934800000003</v>
      </c>
      <c r="R112" s="22"/>
      <c r="S112" s="1">
        <f t="shared" si="26"/>
        <v>2.5534657979842388E-5</v>
      </c>
      <c r="T112" s="1">
        <v>1</v>
      </c>
      <c r="U112" s="1">
        <f t="shared" si="19"/>
        <v>2.5534657979842388E-5</v>
      </c>
      <c r="W112" s="1">
        <f t="shared" si="27"/>
        <v>-5.0531829553106811E-3</v>
      </c>
      <c r="AB112" s="1" t="s">
        <v>79</v>
      </c>
      <c r="AC112" s="1" t="s">
        <v>53</v>
      </c>
      <c r="AH112" s="1" t="s">
        <v>69</v>
      </c>
      <c r="AJ112" s="1">
        <v>20491.5</v>
      </c>
      <c r="AK112" s="1">
        <v>8.5600219994375948E-2</v>
      </c>
      <c r="AR112" s="1">
        <v>20491.5</v>
      </c>
      <c r="AS112" s="1">
        <v>8.5600219994375948E-2</v>
      </c>
      <c r="BA112" s="1">
        <v>19538</v>
      </c>
      <c r="BB112" s="1">
        <v>7.1937839995371178E-2</v>
      </c>
      <c r="BC112" s="1">
        <v>1</v>
      </c>
    </row>
    <row r="113" spans="1:55" x14ac:dyDescent="0.2">
      <c r="A113" s="1" t="s">
        <v>101</v>
      </c>
      <c r="B113" s="15"/>
      <c r="C113" s="2">
        <v>48439.435400000002</v>
      </c>
      <c r="D113" s="2"/>
      <c r="E113" s="1">
        <f t="shared" si="15"/>
        <v>19538.175889151982</v>
      </c>
      <c r="F113" s="1">
        <f t="shared" si="23"/>
        <v>19538</v>
      </c>
      <c r="G113" s="1">
        <f t="shared" si="25"/>
        <v>7.1937839995371178E-2</v>
      </c>
      <c r="I113" s="1">
        <f>+G113</f>
        <v>7.1937839995371178E-2</v>
      </c>
      <c r="P113" s="1">
        <f t="shared" si="17"/>
        <v>7.6391022951287219E-2</v>
      </c>
      <c r="Q113" s="37">
        <f t="shared" si="18"/>
        <v>33420.935400000002</v>
      </c>
      <c r="R113" s="22"/>
      <c r="S113" s="1">
        <f t="shared" si="26"/>
        <v>1.9830838438861127E-5</v>
      </c>
      <c r="T113" s="1">
        <v>1</v>
      </c>
      <c r="U113" s="1">
        <f t="shared" si="19"/>
        <v>1.9830838438861127E-5</v>
      </c>
      <c r="W113" s="1">
        <f t="shared" si="27"/>
        <v>-4.4531829559160407E-3</v>
      </c>
      <c r="AB113" s="1" t="s">
        <v>79</v>
      </c>
      <c r="AC113" s="1" t="s">
        <v>60</v>
      </c>
      <c r="AH113" s="1" t="s">
        <v>69</v>
      </c>
      <c r="AJ113" s="1">
        <v>20491.5</v>
      </c>
      <c r="AK113" s="1">
        <v>8.6600219998217653E-2</v>
      </c>
      <c r="AR113" s="1">
        <v>20491.5</v>
      </c>
      <c r="AS113" s="1">
        <v>8.6600219998217653E-2</v>
      </c>
      <c r="BA113" s="1">
        <v>19540.5</v>
      </c>
      <c r="BB113" s="1">
        <v>7.2749539998767432E-2</v>
      </c>
      <c r="BC113" s="1">
        <v>1</v>
      </c>
    </row>
    <row r="114" spans="1:55" x14ac:dyDescent="0.2">
      <c r="A114" s="1" t="s">
        <v>101</v>
      </c>
      <c r="B114" s="15" t="s">
        <v>52</v>
      </c>
      <c r="C114" s="2">
        <v>48440.458700000003</v>
      </c>
      <c r="D114" s="2"/>
      <c r="E114" s="1">
        <f t="shared" si="15"/>
        <v>19540.67787377127</v>
      </c>
      <c r="F114" s="1">
        <f t="shared" si="23"/>
        <v>19540.5</v>
      </c>
      <c r="G114" s="1">
        <f t="shared" si="25"/>
        <v>7.2749539998767432E-2</v>
      </c>
      <c r="I114" s="1">
        <f>+G114</f>
        <v>7.2749539998767432E-2</v>
      </c>
      <c r="P114" s="1">
        <f t="shared" si="17"/>
        <v>7.6412752553206731E-2</v>
      </c>
      <c r="Q114" s="37">
        <f t="shared" si="18"/>
        <v>33421.958700000003</v>
      </c>
      <c r="R114" s="22"/>
      <c r="S114" s="1">
        <f t="shared" si="26"/>
        <v>1.3419126219001694E-5</v>
      </c>
      <c r="T114" s="1">
        <v>1</v>
      </c>
      <c r="U114" s="1">
        <f t="shared" si="19"/>
        <v>1.3419126219001694E-5</v>
      </c>
      <c r="W114" s="1">
        <f t="shared" si="27"/>
        <v>-3.6632125544392991E-3</v>
      </c>
      <c r="AB114" s="1" t="s">
        <v>79</v>
      </c>
      <c r="AC114" s="1" t="s">
        <v>53</v>
      </c>
      <c r="AH114" s="1" t="s">
        <v>69</v>
      </c>
      <c r="AJ114" s="1">
        <v>20499</v>
      </c>
      <c r="AK114" s="1">
        <v>8.9035320001130458E-2</v>
      </c>
      <c r="AR114" s="1">
        <v>20499</v>
      </c>
      <c r="AS114" s="1">
        <v>8.9035320001130458E-2</v>
      </c>
      <c r="BA114" s="1">
        <v>19540.5</v>
      </c>
      <c r="BB114" s="1">
        <v>7.2849539996241219E-2</v>
      </c>
      <c r="BC114" s="1">
        <v>1</v>
      </c>
    </row>
    <row r="115" spans="1:55" x14ac:dyDescent="0.2">
      <c r="A115" s="1" t="s">
        <v>101</v>
      </c>
      <c r="B115" s="15" t="s">
        <v>52</v>
      </c>
      <c r="C115" s="2">
        <v>48440.4588</v>
      </c>
      <c r="D115" s="2"/>
      <c r="E115" s="1">
        <f t="shared" si="15"/>
        <v>19540.678118272837</v>
      </c>
      <c r="F115" s="1">
        <f t="shared" si="23"/>
        <v>19540.5</v>
      </c>
      <c r="G115" s="1">
        <f t="shared" si="25"/>
        <v>7.2849539996241219E-2</v>
      </c>
      <c r="I115" s="1">
        <f>+G115</f>
        <v>7.2849539996241219E-2</v>
      </c>
      <c r="P115" s="1">
        <f t="shared" si="17"/>
        <v>7.6412752553206731E-2</v>
      </c>
      <c r="Q115" s="37">
        <f t="shared" si="18"/>
        <v>33421.9588</v>
      </c>
      <c r="R115" s="22"/>
      <c r="S115" s="1">
        <f t="shared" si="26"/>
        <v>1.2696483726116698E-5</v>
      </c>
      <c r="T115" s="1">
        <v>1</v>
      </c>
      <c r="U115" s="1">
        <f t="shared" si="19"/>
        <v>1.2696483726116698E-5</v>
      </c>
      <c r="W115" s="1">
        <f t="shared" si="27"/>
        <v>-3.5632125569655115E-3</v>
      </c>
      <c r="AB115" s="1" t="s">
        <v>79</v>
      </c>
      <c r="AC115" s="1" t="s">
        <v>60</v>
      </c>
      <c r="AH115" s="1" t="s">
        <v>69</v>
      </c>
      <c r="AJ115" s="1">
        <v>20506</v>
      </c>
      <c r="AK115" s="1">
        <v>8.4668080002302304E-2</v>
      </c>
      <c r="AR115" s="1">
        <v>20506</v>
      </c>
      <c r="AS115" s="1">
        <v>8.4668080002302304E-2</v>
      </c>
      <c r="BA115" s="1">
        <v>19577</v>
      </c>
      <c r="BB115" s="1">
        <v>7.3420359993178863E-2</v>
      </c>
      <c r="BC115" s="1">
        <v>0.1</v>
      </c>
    </row>
    <row r="116" spans="1:55" x14ac:dyDescent="0.2">
      <c r="A116" s="1" t="s">
        <v>112</v>
      </c>
      <c r="B116" s="15"/>
      <c r="C116" s="2">
        <v>48455.387699999999</v>
      </c>
      <c r="D116" s="2"/>
      <c r="E116" s="1">
        <f t="shared" si="15"/>
        <v>19577.179513936728</v>
      </c>
      <c r="F116" s="1">
        <f t="shared" si="23"/>
        <v>19577</v>
      </c>
      <c r="G116" s="1">
        <f t="shared" si="25"/>
        <v>7.3420359993178863E-2</v>
      </c>
      <c r="N116" s="1">
        <f>+G116</f>
        <v>7.3420359993178863E-2</v>
      </c>
      <c r="P116" s="1">
        <f t="shared" si="17"/>
        <v>7.6730120994859735E-2</v>
      </c>
      <c r="Q116" s="37">
        <f t="shared" si="18"/>
        <v>33436.887699999999</v>
      </c>
      <c r="R116" s="22"/>
      <c r="S116" s="1">
        <f t="shared" si="26"/>
        <v>1.095451788824757E-5</v>
      </c>
      <c r="T116" s="14">
        <f>T$19</f>
        <v>0.1</v>
      </c>
      <c r="U116" s="1">
        <f t="shared" si="19"/>
        <v>1.095451788824757E-6</v>
      </c>
      <c r="W116" s="1">
        <f t="shared" si="27"/>
        <v>-3.3097610016808721E-3</v>
      </c>
      <c r="AB116" s="1" t="s">
        <v>79</v>
      </c>
      <c r="AC116" s="1" t="s">
        <v>60</v>
      </c>
      <c r="AH116" s="1" t="s">
        <v>69</v>
      </c>
      <c r="AJ116" s="1">
        <v>20506</v>
      </c>
      <c r="AK116" s="1">
        <v>8.5368079999170732E-2</v>
      </c>
      <c r="AR116" s="1">
        <v>20506</v>
      </c>
      <c r="AS116" s="1">
        <v>8.5368079999170732E-2</v>
      </c>
      <c r="BA116" s="1">
        <v>19577</v>
      </c>
      <c r="BB116" s="1">
        <v>7.5220359991362784E-2</v>
      </c>
      <c r="BC116" s="1">
        <v>0.1</v>
      </c>
    </row>
    <row r="117" spans="1:55" x14ac:dyDescent="0.2">
      <c r="A117" s="1" t="s">
        <v>112</v>
      </c>
      <c r="B117" s="15"/>
      <c r="C117" s="2">
        <v>48455.389499999997</v>
      </c>
      <c r="D117" s="2"/>
      <c r="E117" s="1">
        <f t="shared" si="15"/>
        <v>19577.183914965077</v>
      </c>
      <c r="F117" s="1">
        <f t="shared" si="23"/>
        <v>19577</v>
      </c>
      <c r="G117" s="1">
        <f t="shared" si="25"/>
        <v>7.5220359991362784E-2</v>
      </c>
      <c r="N117" s="1">
        <f>+G117</f>
        <v>7.5220359991362784E-2</v>
      </c>
      <c r="P117" s="1">
        <f t="shared" si="17"/>
        <v>7.6730120994859735E-2</v>
      </c>
      <c r="Q117" s="37">
        <f t="shared" si="18"/>
        <v>33436.889499999997</v>
      </c>
      <c r="R117" s="22"/>
      <c r="S117" s="1">
        <f t="shared" si="26"/>
        <v>2.2793782876801207E-6</v>
      </c>
      <c r="T117" s="14">
        <f>T$19</f>
        <v>0.1</v>
      </c>
      <c r="U117" s="1">
        <f t="shared" si="19"/>
        <v>2.2793782876801208E-7</v>
      </c>
      <c r="W117" s="1">
        <f t="shared" si="27"/>
        <v>-1.5097610034969511E-3</v>
      </c>
      <c r="AB117" s="1" t="s">
        <v>79</v>
      </c>
      <c r="AC117" s="1" t="s">
        <v>53</v>
      </c>
      <c r="AH117" s="1" t="s">
        <v>69</v>
      </c>
      <c r="AJ117" s="1">
        <v>20506</v>
      </c>
      <c r="AK117" s="1">
        <v>8.5668079998868052E-2</v>
      </c>
      <c r="AR117" s="1">
        <v>20506</v>
      </c>
      <c r="AS117" s="1">
        <v>8.5668079998868052E-2</v>
      </c>
      <c r="BA117" s="1">
        <v>19579.5</v>
      </c>
      <c r="BB117" s="1">
        <v>6.9132059994444717E-2</v>
      </c>
      <c r="BC117" s="1">
        <v>1</v>
      </c>
    </row>
    <row r="118" spans="1:55" x14ac:dyDescent="0.2">
      <c r="A118" s="1" t="s">
        <v>101</v>
      </c>
      <c r="B118" s="15" t="s">
        <v>52</v>
      </c>
      <c r="C118" s="2">
        <v>48456.405899999998</v>
      </c>
      <c r="D118" s="2"/>
      <c r="E118" s="1">
        <f t="shared" si="15"/>
        <v>19579.669028975673</v>
      </c>
      <c r="F118" s="1">
        <f t="shared" si="23"/>
        <v>19579.5</v>
      </c>
      <c r="G118" s="1">
        <f t="shared" si="25"/>
        <v>6.9132059994444717E-2</v>
      </c>
      <c r="I118" s="1">
        <f>+G118</f>
        <v>6.9132059994444717E-2</v>
      </c>
      <c r="P118" s="1">
        <f t="shared" si="17"/>
        <v>7.675186652193379E-2</v>
      </c>
      <c r="Q118" s="37">
        <f t="shared" si="18"/>
        <v>33437.905899999998</v>
      </c>
      <c r="R118" s="22"/>
      <c r="S118" s="1">
        <f t="shared" si="26"/>
        <v>5.8061451516365087E-5</v>
      </c>
      <c r="T118" s="1">
        <v>1</v>
      </c>
      <c r="U118" s="1">
        <f t="shared" si="19"/>
        <v>5.8061451516365087E-5</v>
      </c>
      <c r="W118" s="1">
        <f t="shared" si="27"/>
        <v>-7.6198065274890731E-3</v>
      </c>
      <c r="AB118" s="1" t="s">
        <v>79</v>
      </c>
      <c r="AC118" s="1" t="s">
        <v>60</v>
      </c>
      <c r="AH118" s="1" t="s">
        <v>69</v>
      </c>
      <c r="AJ118" s="1">
        <v>21278.5</v>
      </c>
      <c r="AK118" s="1">
        <v>9.2983379996439908E-2</v>
      </c>
      <c r="AR118" s="1">
        <v>21278.5</v>
      </c>
      <c r="AS118" s="1">
        <v>9.2983379996439908E-2</v>
      </c>
      <c r="BA118" s="1">
        <v>19579.5</v>
      </c>
      <c r="BB118" s="1">
        <v>7.2132059998693876E-2</v>
      </c>
      <c r="BC118" s="1">
        <v>1</v>
      </c>
    </row>
    <row r="119" spans="1:55" x14ac:dyDescent="0.2">
      <c r="A119" s="1" t="s">
        <v>101</v>
      </c>
      <c r="B119" s="15" t="s">
        <v>52</v>
      </c>
      <c r="C119" s="2">
        <v>48456.408900000002</v>
      </c>
      <c r="D119" s="2"/>
      <c r="E119" s="1">
        <f t="shared" si="15"/>
        <v>19579.67636402294</v>
      </c>
      <c r="F119" s="1">
        <f t="shared" si="23"/>
        <v>19579.5</v>
      </c>
      <c r="G119" s="1">
        <f t="shared" si="25"/>
        <v>7.2132059998693876E-2</v>
      </c>
      <c r="I119" s="1">
        <f>+G119</f>
        <v>7.2132059998693876E-2</v>
      </c>
      <c r="P119" s="1">
        <f t="shared" si="17"/>
        <v>7.675186652193379E-2</v>
      </c>
      <c r="Q119" s="37">
        <f t="shared" si="18"/>
        <v>33437.908900000002</v>
      </c>
      <c r="R119" s="22"/>
      <c r="S119" s="1">
        <f t="shared" si="26"/>
        <v>2.134261231217006E-5</v>
      </c>
      <c r="T119" s="1">
        <v>1</v>
      </c>
      <c r="U119" s="1">
        <f t="shared" si="19"/>
        <v>2.134261231217006E-5</v>
      </c>
      <c r="W119" s="1">
        <f t="shared" si="27"/>
        <v>-4.6198065232399138E-3</v>
      </c>
      <c r="AB119" s="1" t="s">
        <v>79</v>
      </c>
      <c r="AC119" s="1" t="s">
        <v>53</v>
      </c>
      <c r="AH119" s="1" t="s">
        <v>69</v>
      </c>
      <c r="AJ119" s="1">
        <v>21278.5</v>
      </c>
      <c r="AK119" s="1">
        <v>9.3283379996137228E-2</v>
      </c>
      <c r="AR119" s="1">
        <v>21278.5</v>
      </c>
      <c r="AS119" s="1">
        <v>9.3283379996137228E-2</v>
      </c>
      <c r="BA119" s="1">
        <v>19606.5</v>
      </c>
      <c r="BB119" s="1">
        <v>7.6358419995813165E-2</v>
      </c>
      <c r="BC119" s="1">
        <v>0.1</v>
      </c>
    </row>
    <row r="120" spans="1:55" x14ac:dyDescent="0.2">
      <c r="A120" s="1" t="s">
        <v>109</v>
      </c>
      <c r="B120" s="15" t="s">
        <v>52</v>
      </c>
      <c r="C120" s="2">
        <v>48467.455999999998</v>
      </c>
      <c r="D120" s="2"/>
      <c r="E120" s="1">
        <f t="shared" ref="E120:E183" si="28">+(C120-C$7)/C$8</f>
        <v>19606.686697539706</v>
      </c>
      <c r="F120" s="1">
        <f t="shared" ref="F120:F150" si="29">ROUND(2*E120,0)/2</f>
        <v>19606.5</v>
      </c>
      <c r="G120" s="1">
        <f t="shared" si="25"/>
        <v>7.6358419995813165E-2</v>
      </c>
      <c r="N120" s="1">
        <f>+G120</f>
        <v>7.6358419995813165E-2</v>
      </c>
      <c r="P120" s="1">
        <f t="shared" ref="P120:P183" si="30">+D$11+D$12*F120+D$13*F120^2</f>
        <v>7.6986783262464761E-2</v>
      </c>
      <c r="Q120" s="37">
        <f t="shared" ref="Q120:Q183" si="31">+C120-15018.5</f>
        <v>33448.955999999998</v>
      </c>
      <c r="R120" s="22"/>
      <c r="S120" s="1">
        <f t="shared" si="26"/>
        <v>3.9484039487706535E-7</v>
      </c>
      <c r="T120" s="14">
        <f>T$19</f>
        <v>0.1</v>
      </c>
      <c r="U120" s="1">
        <f t="shared" si="19"/>
        <v>3.9484039487706537E-8</v>
      </c>
      <c r="W120" s="1">
        <f t="shared" si="27"/>
        <v>-6.2836326665159647E-4</v>
      </c>
      <c r="AB120" s="1" t="s">
        <v>68</v>
      </c>
      <c r="AH120" s="1" t="s">
        <v>69</v>
      </c>
      <c r="AJ120" s="1">
        <v>21278.5</v>
      </c>
      <c r="AK120" s="1">
        <v>9.5383379994018469E-2</v>
      </c>
      <c r="AR120" s="1">
        <v>21278.5</v>
      </c>
      <c r="AS120" s="1">
        <v>9.5383379994018469E-2</v>
      </c>
      <c r="BA120" s="1">
        <v>19623.5</v>
      </c>
      <c r="BB120" s="1">
        <v>7.2937979995913338E-2</v>
      </c>
      <c r="BC120" s="1">
        <v>1</v>
      </c>
    </row>
    <row r="121" spans="1:55" x14ac:dyDescent="0.2">
      <c r="A121" s="1" t="s">
        <v>113</v>
      </c>
      <c r="B121" s="15" t="s">
        <v>52</v>
      </c>
      <c r="C121" s="2">
        <v>48474.405500000001</v>
      </c>
      <c r="D121" s="2" t="s">
        <v>55</v>
      </c>
      <c r="E121" s="1">
        <f t="shared" si="28"/>
        <v>19623.678334510034</v>
      </c>
      <c r="F121" s="1">
        <f t="shared" si="29"/>
        <v>19623.5</v>
      </c>
      <c r="G121" s="1">
        <f t="shared" si="25"/>
        <v>7.2937979995913338E-2</v>
      </c>
      <c r="K121" s="1">
        <f>+G121</f>
        <v>7.2937979995913338E-2</v>
      </c>
      <c r="P121" s="1">
        <f t="shared" si="30"/>
        <v>7.7134754890058527E-2</v>
      </c>
      <c r="Q121" s="37">
        <f t="shared" si="31"/>
        <v>33455.905500000001</v>
      </c>
      <c r="R121" s="22"/>
      <c r="S121" s="1">
        <f t="shared" si="26"/>
        <v>1.7612919512127359E-5</v>
      </c>
      <c r="T121" s="14">
        <v>1</v>
      </c>
      <c r="U121" s="1">
        <f t="shared" ref="U121:U184" si="32">T121*S121</f>
        <v>1.7612919512127359E-5</v>
      </c>
      <c r="W121" s="1">
        <f t="shared" si="27"/>
        <v>-4.1967748941451888E-3</v>
      </c>
      <c r="AB121" s="1" t="s">
        <v>79</v>
      </c>
      <c r="AD121" s="1">
        <v>22</v>
      </c>
      <c r="AE121" s="1">
        <v>1.1999999999999999E-3</v>
      </c>
      <c r="AF121" s="1" t="s">
        <v>110</v>
      </c>
      <c r="AH121" s="1" t="s">
        <v>60</v>
      </c>
      <c r="AJ121" s="1">
        <v>21279</v>
      </c>
      <c r="AK121" s="1">
        <v>9.3185719997563865E-2</v>
      </c>
      <c r="AR121" s="1">
        <v>21279</v>
      </c>
      <c r="AS121" s="1">
        <v>9.3185719997563865E-2</v>
      </c>
      <c r="BA121" s="1">
        <v>19628.5</v>
      </c>
      <c r="BB121" s="1">
        <v>8.6461380000400823E-2</v>
      </c>
      <c r="BC121" s="1">
        <v>0.1</v>
      </c>
    </row>
    <row r="122" spans="1:55" x14ac:dyDescent="0.2">
      <c r="A122" s="1" t="s">
        <v>109</v>
      </c>
      <c r="B122" s="15" t="s">
        <v>52</v>
      </c>
      <c r="C122" s="2">
        <v>48476.464</v>
      </c>
      <c r="D122" s="2"/>
      <c r="E122" s="1">
        <f t="shared" si="28"/>
        <v>19628.711399436055</v>
      </c>
      <c r="F122" s="1">
        <f t="shared" si="29"/>
        <v>19628.5</v>
      </c>
      <c r="G122" s="1">
        <f t="shared" si="25"/>
        <v>8.6461380000400823E-2</v>
      </c>
      <c r="N122" s="1">
        <f>+G122</f>
        <v>8.6461380000400823E-2</v>
      </c>
      <c r="P122" s="1">
        <f t="shared" si="30"/>
        <v>7.7178284940418382E-2</v>
      </c>
      <c r="Q122" s="37">
        <f t="shared" si="31"/>
        <v>33457.964</v>
      </c>
      <c r="R122" s="22"/>
      <c r="S122" s="1">
        <f t="shared" si="26"/>
        <v>8.6175853892670392E-5</v>
      </c>
      <c r="T122" s="14">
        <f>T$19</f>
        <v>0.1</v>
      </c>
      <c r="U122" s="1">
        <f t="shared" si="32"/>
        <v>8.6175853892670395E-6</v>
      </c>
      <c r="W122" s="1">
        <f t="shared" si="27"/>
        <v>9.2830950599824408E-3</v>
      </c>
      <c r="AB122" s="1" t="s">
        <v>68</v>
      </c>
      <c r="AH122" s="1" t="s">
        <v>69</v>
      </c>
      <c r="AJ122" s="1">
        <v>21279</v>
      </c>
      <c r="AK122" s="1">
        <v>9.338571999251144E-2</v>
      </c>
      <c r="AR122" s="1">
        <v>21279</v>
      </c>
      <c r="AS122" s="1">
        <v>9.338571999251144E-2</v>
      </c>
      <c r="BA122" s="1">
        <v>19628.5</v>
      </c>
      <c r="BB122" s="1">
        <v>8.9461379997374024E-2</v>
      </c>
      <c r="BC122" s="1">
        <v>0.1</v>
      </c>
    </row>
    <row r="123" spans="1:55" x14ac:dyDescent="0.2">
      <c r="A123" s="1" t="s">
        <v>109</v>
      </c>
      <c r="B123" s="15" t="s">
        <v>52</v>
      </c>
      <c r="C123" s="2">
        <v>48476.466999999997</v>
      </c>
      <c r="D123" s="2"/>
      <c r="E123" s="1">
        <f t="shared" si="28"/>
        <v>19628.718734483304</v>
      </c>
      <c r="F123" s="1">
        <f t="shared" si="29"/>
        <v>19628.5</v>
      </c>
      <c r="G123" s="1">
        <f t="shared" si="25"/>
        <v>8.9461379997374024E-2</v>
      </c>
      <c r="N123" s="1">
        <f>+G123</f>
        <v>8.9461379997374024E-2</v>
      </c>
      <c r="P123" s="1">
        <f t="shared" si="30"/>
        <v>7.7178284940418382E-2</v>
      </c>
      <c r="Q123" s="37">
        <f t="shared" si="31"/>
        <v>33457.966999999997</v>
      </c>
      <c r="R123" s="22"/>
      <c r="S123" s="1">
        <f t="shared" si="26"/>
        <v>1.5087442417820813E-4</v>
      </c>
      <c r="T123" s="14">
        <f>T$19</f>
        <v>0.1</v>
      </c>
      <c r="U123" s="1">
        <f t="shared" si="32"/>
        <v>1.5087442417820815E-5</v>
      </c>
      <c r="W123" s="1">
        <f t="shared" si="27"/>
        <v>1.2283095056955642E-2</v>
      </c>
      <c r="AB123" s="1" t="s">
        <v>68</v>
      </c>
      <c r="AH123" s="1" t="s">
        <v>69</v>
      </c>
      <c r="AJ123" s="1">
        <v>21279</v>
      </c>
      <c r="AK123" s="1">
        <v>9.4785719993524253E-2</v>
      </c>
      <c r="AR123" s="1">
        <v>21279</v>
      </c>
      <c r="AS123" s="1">
        <v>9.4785719993524253E-2</v>
      </c>
      <c r="BA123" s="1">
        <v>19631</v>
      </c>
      <c r="BB123" s="1">
        <v>7.3973079997813329E-2</v>
      </c>
      <c r="BC123" s="1">
        <v>0.1</v>
      </c>
    </row>
    <row r="124" spans="1:55" x14ac:dyDescent="0.2">
      <c r="A124" s="1" t="s">
        <v>109</v>
      </c>
      <c r="B124" s="15"/>
      <c r="C124" s="2">
        <v>48477.474000000002</v>
      </c>
      <c r="D124" s="2"/>
      <c r="E124" s="1">
        <f t="shared" si="28"/>
        <v>19631.180865345839</v>
      </c>
      <c r="F124" s="1">
        <f t="shared" si="29"/>
        <v>19631</v>
      </c>
      <c r="G124" s="1">
        <f t="shared" si="25"/>
        <v>7.3973079997813329E-2</v>
      </c>
      <c r="N124" s="1">
        <f>+G124</f>
        <v>7.3973079997813329E-2</v>
      </c>
      <c r="P124" s="1">
        <f t="shared" si="30"/>
        <v>7.7200051496863181E-2</v>
      </c>
      <c r="Q124" s="37">
        <f t="shared" si="31"/>
        <v>33458.974000000002</v>
      </c>
      <c r="R124" s="22"/>
      <c r="S124" s="1">
        <f t="shared" si="26"/>
        <v>1.041334505568005E-5</v>
      </c>
      <c r="T124" s="14">
        <f>T$19</f>
        <v>0.1</v>
      </c>
      <c r="U124" s="1">
        <f t="shared" si="32"/>
        <v>1.0413345055680051E-6</v>
      </c>
      <c r="W124" s="1">
        <f t="shared" si="27"/>
        <v>-3.2269714990498521E-3</v>
      </c>
      <c r="AB124" s="1" t="s">
        <v>68</v>
      </c>
      <c r="AH124" s="1" t="s">
        <v>69</v>
      </c>
      <c r="AJ124" s="1">
        <v>21323</v>
      </c>
      <c r="AK124" s="1">
        <v>9.3791639992559794E-2</v>
      </c>
      <c r="AR124" s="1">
        <v>21323</v>
      </c>
      <c r="AS124" s="1">
        <v>9.3791639992559794E-2</v>
      </c>
      <c r="BA124" s="1">
        <v>19638</v>
      </c>
      <c r="BB124" s="1">
        <v>7.3505839995050337E-2</v>
      </c>
      <c r="BC124" s="1">
        <v>0.1</v>
      </c>
    </row>
    <row r="125" spans="1:55" x14ac:dyDescent="0.2">
      <c r="A125" s="1" t="s">
        <v>112</v>
      </c>
      <c r="B125" s="15"/>
      <c r="C125" s="2">
        <v>48480.336499999998</v>
      </c>
      <c r="D125" s="2"/>
      <c r="E125" s="1">
        <f t="shared" si="28"/>
        <v>19638.179722936671</v>
      </c>
      <c r="F125" s="1">
        <f t="shared" si="29"/>
        <v>19638</v>
      </c>
      <c r="G125" s="1">
        <f t="shared" si="25"/>
        <v>7.3505839995050337E-2</v>
      </c>
      <c r="N125" s="1">
        <f>+G125</f>
        <v>7.3505839995050337E-2</v>
      </c>
      <c r="P125" s="1">
        <f t="shared" si="30"/>
        <v>7.7261003285794605E-2</v>
      </c>
      <c r="Q125" s="37">
        <f t="shared" si="31"/>
        <v>33461.836499999998</v>
      </c>
      <c r="R125" s="22"/>
      <c r="S125" s="1">
        <f t="shared" si="26"/>
        <v>1.4101251340153318E-5</v>
      </c>
      <c r="T125" s="14">
        <f>T$19</f>
        <v>0.1</v>
      </c>
      <c r="U125" s="1">
        <f t="shared" si="32"/>
        <v>1.4101251340153319E-6</v>
      </c>
      <c r="W125" s="1">
        <f t="shared" si="27"/>
        <v>-3.7551632907442678E-3</v>
      </c>
      <c r="AB125" s="1" t="s">
        <v>79</v>
      </c>
      <c r="AC125" s="1" t="s">
        <v>53</v>
      </c>
      <c r="AH125" s="1" t="s">
        <v>69</v>
      </c>
      <c r="AJ125" s="1">
        <v>21323</v>
      </c>
      <c r="AK125" s="1">
        <v>9.3791639992559794E-2</v>
      </c>
      <c r="AR125" s="1">
        <v>21323</v>
      </c>
      <c r="AS125" s="1">
        <v>9.3791639992559794E-2</v>
      </c>
      <c r="BA125" s="1">
        <v>19638</v>
      </c>
      <c r="BB125" s="1">
        <v>7.400583999697119E-2</v>
      </c>
      <c r="BC125" s="1">
        <v>0.1</v>
      </c>
    </row>
    <row r="126" spans="1:55" x14ac:dyDescent="0.2">
      <c r="A126" s="1" t="s">
        <v>112</v>
      </c>
      <c r="B126" s="15"/>
      <c r="C126" s="2">
        <v>48480.337</v>
      </c>
      <c r="D126" s="2"/>
      <c r="E126" s="1">
        <f t="shared" si="28"/>
        <v>19638.18094544455</v>
      </c>
      <c r="F126" s="1">
        <f t="shared" si="29"/>
        <v>19638</v>
      </c>
      <c r="G126" s="1">
        <f t="shared" si="25"/>
        <v>7.400583999697119E-2</v>
      </c>
      <c r="N126" s="1">
        <f>+G126</f>
        <v>7.400583999697119E-2</v>
      </c>
      <c r="P126" s="1">
        <f t="shared" si="30"/>
        <v>7.7261003285794605E-2</v>
      </c>
      <c r="Q126" s="37">
        <f t="shared" si="31"/>
        <v>33461.837</v>
      </c>
      <c r="R126" s="22"/>
      <c r="S126" s="1">
        <f t="shared" si="26"/>
        <v>1.0596088036903671E-5</v>
      </c>
      <c r="T126" s="14">
        <f>T$19</f>
        <v>0.1</v>
      </c>
      <c r="U126" s="1">
        <f t="shared" si="32"/>
        <v>1.0596088036903671E-6</v>
      </c>
      <c r="W126" s="1">
        <f t="shared" si="27"/>
        <v>-3.255163288823415E-3</v>
      </c>
      <c r="AB126" s="1" t="s">
        <v>79</v>
      </c>
      <c r="AC126" s="1" t="s">
        <v>60</v>
      </c>
      <c r="AH126" s="1" t="s">
        <v>69</v>
      </c>
      <c r="AJ126" s="1">
        <v>21381.5</v>
      </c>
      <c r="AK126" s="1">
        <v>8.4665419992234092E-2</v>
      </c>
      <c r="AR126" s="1">
        <v>21381.5</v>
      </c>
      <c r="AS126" s="1">
        <v>8.4665419992234092E-2</v>
      </c>
      <c r="BA126" s="1">
        <v>19687</v>
      </c>
      <c r="BB126" s="1">
        <v>7.3435159996734001E-2</v>
      </c>
      <c r="BC126" s="1">
        <v>1</v>
      </c>
    </row>
    <row r="127" spans="1:55" x14ac:dyDescent="0.2">
      <c r="A127" s="1" t="s">
        <v>114</v>
      </c>
      <c r="B127" s="15"/>
      <c r="C127" s="2">
        <v>48500.377200000003</v>
      </c>
      <c r="D127" s="158">
        <v>5.9999999999999995E-4</v>
      </c>
      <c r="E127" s="1">
        <f t="shared" si="28"/>
        <v>19687.179550122968</v>
      </c>
      <c r="F127" s="1">
        <f t="shared" si="29"/>
        <v>19687</v>
      </c>
      <c r="G127" s="1">
        <f t="shared" si="25"/>
        <v>7.3435159996734001E-2</v>
      </c>
      <c r="L127" s="1">
        <f>+G127</f>
        <v>7.3435159996734001E-2</v>
      </c>
      <c r="P127" s="1">
        <f t="shared" si="30"/>
        <v>7.768788990382261E-2</v>
      </c>
      <c r="Q127" s="37">
        <f t="shared" si="31"/>
        <v>33481.877200000003</v>
      </c>
      <c r="R127" s="22"/>
      <c r="S127" s="1">
        <f t="shared" si="26"/>
        <v>1.8085711662645891E-5</v>
      </c>
      <c r="T127" s="1">
        <v>1</v>
      </c>
      <c r="U127" s="1">
        <f t="shared" si="32"/>
        <v>1.8085711662645891E-5</v>
      </c>
      <c r="W127" s="1">
        <f t="shared" si="27"/>
        <v>-4.2527299070886093E-3</v>
      </c>
      <c r="AB127" s="1" t="s">
        <v>79</v>
      </c>
      <c r="AC127" s="1" t="s">
        <v>60</v>
      </c>
      <c r="AH127" s="1" t="s">
        <v>69</v>
      </c>
      <c r="AJ127" s="1">
        <v>21425.5</v>
      </c>
      <c r="AK127" s="1">
        <v>9.0871339991281275E-2</v>
      </c>
      <c r="AR127" s="1">
        <v>21425.5</v>
      </c>
      <c r="AS127" s="1">
        <v>9.0871339991281275E-2</v>
      </c>
      <c r="BA127" s="1">
        <v>19687</v>
      </c>
      <c r="BB127" s="1">
        <v>7.3735159996431321E-2</v>
      </c>
      <c r="BC127" s="1">
        <v>1</v>
      </c>
    </row>
    <row r="128" spans="1:55" x14ac:dyDescent="0.2">
      <c r="A128" s="1" t="s">
        <v>114</v>
      </c>
      <c r="B128" s="15"/>
      <c r="C128" s="2">
        <v>48500.377500000002</v>
      </c>
      <c r="D128" s="158">
        <v>8.9999999999999998E-4</v>
      </c>
      <c r="E128" s="1">
        <f t="shared" si="28"/>
        <v>19687.180283627695</v>
      </c>
      <c r="F128" s="1">
        <f t="shared" si="29"/>
        <v>19687</v>
      </c>
      <c r="G128" s="1">
        <f t="shared" ref="G128:G159" si="33">+C128-(C$7+F128*C$8)</f>
        <v>7.3735159996431321E-2</v>
      </c>
      <c r="L128" s="1">
        <f>+G128</f>
        <v>7.3735159996431321E-2</v>
      </c>
      <c r="P128" s="1">
        <f t="shared" si="30"/>
        <v>7.768788990382261E-2</v>
      </c>
      <c r="Q128" s="37">
        <f t="shared" si="31"/>
        <v>33481.877500000002</v>
      </c>
      <c r="R128" s="22"/>
      <c r="S128" s="1">
        <f t="shared" ref="S128:S159" si="34">+(P128-G128)^2</f>
        <v>1.5624073720785551E-5</v>
      </c>
      <c r="T128" s="1">
        <v>1</v>
      </c>
      <c r="U128" s="1">
        <f t="shared" si="32"/>
        <v>1.5624073720785551E-5</v>
      </c>
      <c r="W128" s="1">
        <f t="shared" ref="W128:W150" si="35">+G128-P128</f>
        <v>-3.9527299073912892E-3</v>
      </c>
      <c r="AB128" s="1" t="s">
        <v>79</v>
      </c>
      <c r="AC128" s="1" t="s">
        <v>53</v>
      </c>
      <c r="AH128" s="1" t="s">
        <v>69</v>
      </c>
      <c r="AJ128" s="1">
        <v>21428</v>
      </c>
      <c r="AK128" s="1">
        <v>8.6383039997599553E-2</v>
      </c>
      <c r="AR128" s="1">
        <v>21428</v>
      </c>
      <c r="AS128" s="1">
        <v>8.6383039997599553E-2</v>
      </c>
      <c r="BA128" s="1">
        <v>20367</v>
      </c>
      <c r="BB128" s="1">
        <v>8.1717559995013289E-2</v>
      </c>
      <c r="BC128" s="1">
        <v>0.1</v>
      </c>
    </row>
    <row r="129" spans="1:55" x14ac:dyDescent="0.2">
      <c r="A129" s="1" t="s">
        <v>115</v>
      </c>
      <c r="B129" s="15"/>
      <c r="C129" s="2">
        <v>48778.5023</v>
      </c>
      <c r="D129" s="2"/>
      <c r="E129" s="1">
        <f t="shared" si="28"/>
        <v>20367.199800721428</v>
      </c>
      <c r="F129" s="1">
        <f t="shared" si="29"/>
        <v>20367</v>
      </c>
      <c r="G129" s="1">
        <f t="shared" si="33"/>
        <v>8.1717559995013289E-2</v>
      </c>
      <c r="J129" s="1">
        <f>+G129</f>
        <v>8.1717559995013289E-2</v>
      </c>
      <c r="P129" s="1">
        <f t="shared" si="30"/>
        <v>8.3652514918294438E-2</v>
      </c>
      <c r="Q129" s="37">
        <f t="shared" si="31"/>
        <v>33760.0023</v>
      </c>
      <c r="R129" s="22"/>
      <c r="S129" s="1">
        <f t="shared" si="34"/>
        <v>3.7440505551299558E-6</v>
      </c>
      <c r="T129" s="14">
        <f>T$19</f>
        <v>0.1</v>
      </c>
      <c r="U129" s="1">
        <f t="shared" si="32"/>
        <v>3.7440505551299559E-7</v>
      </c>
      <c r="W129" s="1">
        <f t="shared" si="35"/>
        <v>-1.9349549232811486E-3</v>
      </c>
      <c r="AB129" s="1" t="s">
        <v>79</v>
      </c>
      <c r="AC129" s="1" t="s">
        <v>60</v>
      </c>
      <c r="AH129" s="1" t="s">
        <v>69</v>
      </c>
      <c r="AJ129" s="1">
        <v>22168.5</v>
      </c>
      <c r="AK129" s="1">
        <v>9.8948579994612373E-2</v>
      </c>
      <c r="AR129" s="1">
        <v>22098</v>
      </c>
      <c r="AS129" s="1">
        <v>0.12651863999781199</v>
      </c>
      <c r="BA129" s="1">
        <v>20367</v>
      </c>
      <c r="BB129" s="1">
        <v>8.1817559992487077E-2</v>
      </c>
      <c r="BC129" s="1">
        <v>0.1</v>
      </c>
    </row>
    <row r="130" spans="1:55" x14ac:dyDescent="0.2">
      <c r="A130" s="1" t="s">
        <v>115</v>
      </c>
      <c r="B130" s="15"/>
      <c r="C130" s="2">
        <v>48778.502399999998</v>
      </c>
      <c r="D130" s="2"/>
      <c r="E130" s="1">
        <f t="shared" si="28"/>
        <v>20367.200045222999</v>
      </c>
      <c r="F130" s="1">
        <f t="shared" si="29"/>
        <v>20367</v>
      </c>
      <c r="G130" s="1">
        <f t="shared" si="33"/>
        <v>8.1817559992487077E-2</v>
      </c>
      <c r="J130" s="1">
        <f>+G130</f>
        <v>8.1817559992487077E-2</v>
      </c>
      <c r="P130" s="1">
        <f t="shared" si="30"/>
        <v>8.3652514918294438E-2</v>
      </c>
      <c r="Q130" s="37">
        <f t="shared" si="31"/>
        <v>33760.002399999998</v>
      </c>
      <c r="R130" s="22"/>
      <c r="S130" s="1">
        <f t="shared" si="34"/>
        <v>3.3670595797446982E-6</v>
      </c>
      <c r="T130" s="14">
        <f>T$19</f>
        <v>0.1</v>
      </c>
      <c r="U130" s="1">
        <f t="shared" si="32"/>
        <v>3.3670595797446985E-7</v>
      </c>
      <c r="W130" s="1">
        <f t="shared" si="35"/>
        <v>-1.8349549258073611E-3</v>
      </c>
      <c r="AB130" s="1" t="s">
        <v>79</v>
      </c>
      <c r="AC130" s="1" t="s">
        <v>53</v>
      </c>
      <c r="AH130" s="1" t="s">
        <v>69</v>
      </c>
      <c r="AJ130" s="1">
        <v>22168.5</v>
      </c>
      <c r="AK130" s="1">
        <v>0.10134857999219093</v>
      </c>
      <c r="AR130" s="1">
        <v>22168.5</v>
      </c>
      <c r="AS130" s="1">
        <v>9.8948579994612373E-2</v>
      </c>
      <c r="BA130" s="1">
        <v>20433</v>
      </c>
      <c r="BB130" s="1">
        <v>8.2226439997612033E-2</v>
      </c>
      <c r="BC130" s="1">
        <v>1</v>
      </c>
    </row>
    <row r="131" spans="1:55" x14ac:dyDescent="0.2">
      <c r="A131" s="1" t="s">
        <v>114</v>
      </c>
      <c r="B131" s="15"/>
      <c r="C131" s="2">
        <v>48805.496500000001</v>
      </c>
      <c r="D131" s="158">
        <v>2.0000000000000001E-4</v>
      </c>
      <c r="E131" s="1">
        <f t="shared" si="28"/>
        <v>20433.201044941048</v>
      </c>
      <c r="F131" s="1">
        <f t="shared" si="29"/>
        <v>20433</v>
      </c>
      <c r="G131" s="1">
        <f t="shared" si="33"/>
        <v>8.2226439997612033E-2</v>
      </c>
      <c r="L131" s="1">
        <f>+G131</f>
        <v>8.2226439997612033E-2</v>
      </c>
      <c r="P131" s="1">
        <f t="shared" si="30"/>
        <v>8.4235455384012781E-2</v>
      </c>
      <c r="Q131" s="37">
        <f t="shared" si="31"/>
        <v>33786.996500000001</v>
      </c>
      <c r="R131" s="22"/>
      <c r="S131" s="1">
        <f t="shared" si="34"/>
        <v>4.0361428227949454E-6</v>
      </c>
      <c r="T131" s="1">
        <v>1</v>
      </c>
      <c r="U131" s="1">
        <f t="shared" si="32"/>
        <v>4.0361428227949454E-6</v>
      </c>
      <c r="W131" s="1">
        <f t="shared" si="35"/>
        <v>-2.0090153864007476E-3</v>
      </c>
      <c r="AB131" s="1" t="s">
        <v>79</v>
      </c>
      <c r="AC131" s="1" t="s">
        <v>53</v>
      </c>
      <c r="AH131" s="1" t="s">
        <v>69</v>
      </c>
      <c r="AJ131" s="1">
        <v>22168.5</v>
      </c>
      <c r="AK131" s="1">
        <v>0.10294857999542728</v>
      </c>
      <c r="AR131" s="1">
        <v>22168.5</v>
      </c>
      <c r="AS131" s="1">
        <v>0.10134857999219093</v>
      </c>
      <c r="BA131" s="1">
        <v>20433</v>
      </c>
      <c r="BB131" s="1">
        <v>8.3726439996098634E-2</v>
      </c>
      <c r="BC131" s="1">
        <v>1</v>
      </c>
    </row>
    <row r="132" spans="1:55" x14ac:dyDescent="0.2">
      <c r="A132" s="1" t="s">
        <v>114</v>
      </c>
      <c r="B132" s="15"/>
      <c r="C132" s="2">
        <v>48805.498</v>
      </c>
      <c r="D132" s="158">
        <v>2.0000000000000001E-4</v>
      </c>
      <c r="E132" s="1">
        <f t="shared" si="28"/>
        <v>20433.204712464674</v>
      </c>
      <c r="F132" s="1">
        <f t="shared" si="29"/>
        <v>20433</v>
      </c>
      <c r="G132" s="1">
        <f t="shared" si="33"/>
        <v>8.3726439996098634E-2</v>
      </c>
      <c r="L132" s="1">
        <f>+G132</f>
        <v>8.3726439996098634E-2</v>
      </c>
      <c r="P132" s="1">
        <f t="shared" si="30"/>
        <v>8.4235455384012781E-2</v>
      </c>
      <c r="Q132" s="37">
        <f t="shared" si="31"/>
        <v>33786.998</v>
      </c>
      <c r="R132" s="22"/>
      <c r="S132" s="1">
        <f t="shared" si="34"/>
        <v>2.5909666513338933E-7</v>
      </c>
      <c r="T132" s="1">
        <v>1</v>
      </c>
      <c r="U132" s="1">
        <f t="shared" si="32"/>
        <v>2.5909666513338933E-7</v>
      </c>
      <c r="W132" s="1">
        <f t="shared" si="35"/>
        <v>-5.090153879141468E-4</v>
      </c>
      <c r="AB132" s="1" t="s">
        <v>79</v>
      </c>
      <c r="AC132" s="1" t="s">
        <v>60</v>
      </c>
      <c r="AH132" s="1" t="s">
        <v>69</v>
      </c>
      <c r="AJ132" s="1">
        <v>22186</v>
      </c>
      <c r="AK132" s="1">
        <v>0.10233047999645351</v>
      </c>
      <c r="AR132" s="1">
        <v>22168.5</v>
      </c>
      <c r="AS132" s="1">
        <v>0.10294857999542728</v>
      </c>
      <c r="BA132" s="1">
        <v>20491.5</v>
      </c>
      <c r="BB132" s="1">
        <v>8.4400219995586667E-2</v>
      </c>
      <c r="BC132" s="1">
        <v>1</v>
      </c>
    </row>
    <row r="133" spans="1:55" x14ac:dyDescent="0.2">
      <c r="A133" s="1" t="s">
        <v>101</v>
      </c>
      <c r="B133" s="15" t="s">
        <v>52</v>
      </c>
      <c r="C133" s="2">
        <v>48829.424899999998</v>
      </c>
      <c r="D133" s="2"/>
      <c r="E133" s="1">
        <f t="shared" si="28"/>
        <v>20491.706359867381</v>
      </c>
      <c r="F133" s="1">
        <f t="shared" si="29"/>
        <v>20491.5</v>
      </c>
      <c r="G133" s="1">
        <f t="shared" si="33"/>
        <v>8.4400219995586667E-2</v>
      </c>
      <c r="I133" s="1">
        <f>+G133</f>
        <v>8.4400219995586667E-2</v>
      </c>
      <c r="P133" s="1">
        <f t="shared" si="30"/>
        <v>8.4752747419512359E-2</v>
      </c>
      <c r="Q133" s="37">
        <f t="shared" si="31"/>
        <v>33810.924899999998</v>
      </c>
      <c r="R133" s="22"/>
      <c r="S133" s="1">
        <f t="shared" si="34"/>
        <v>1.2427558461968419E-7</v>
      </c>
      <c r="T133" s="1">
        <v>1</v>
      </c>
      <c r="U133" s="1">
        <f t="shared" si="32"/>
        <v>1.2427558461968419E-7</v>
      </c>
      <c r="W133" s="1">
        <f t="shared" si="35"/>
        <v>-3.5252742392569147E-4</v>
      </c>
      <c r="AB133" s="1" t="s">
        <v>79</v>
      </c>
      <c r="AC133" s="1" t="s">
        <v>53</v>
      </c>
      <c r="AH133" s="1" t="s">
        <v>69</v>
      </c>
      <c r="AJ133" s="1">
        <v>22186</v>
      </c>
      <c r="AK133" s="1">
        <v>0.10253047999867704</v>
      </c>
      <c r="AR133" s="1">
        <v>22186</v>
      </c>
      <c r="AS133" s="1">
        <v>0.10233047999645351</v>
      </c>
      <c r="BA133" s="1">
        <v>20491.5</v>
      </c>
      <c r="BB133" s="1">
        <v>8.5600219994375948E-2</v>
      </c>
      <c r="BC133" s="1">
        <v>1</v>
      </c>
    </row>
    <row r="134" spans="1:55" x14ac:dyDescent="0.2">
      <c r="A134" s="1" t="s">
        <v>101</v>
      </c>
      <c r="B134" s="15" t="s">
        <v>52</v>
      </c>
      <c r="C134" s="2">
        <v>48829.426099999997</v>
      </c>
      <c r="D134" s="2"/>
      <c r="E134" s="1">
        <f t="shared" si="28"/>
        <v>20491.709293886281</v>
      </c>
      <c r="F134" s="1">
        <f t="shared" si="29"/>
        <v>20491.5</v>
      </c>
      <c r="G134" s="1">
        <f t="shared" si="33"/>
        <v>8.5600219994375948E-2</v>
      </c>
      <c r="I134" s="1">
        <f>+G134</f>
        <v>8.5600219994375948E-2</v>
      </c>
      <c r="P134" s="1">
        <f t="shared" si="30"/>
        <v>8.4752747419512359E-2</v>
      </c>
      <c r="Q134" s="37">
        <f t="shared" si="31"/>
        <v>33810.926099999997</v>
      </c>
      <c r="R134" s="22"/>
      <c r="S134" s="1">
        <f t="shared" si="34"/>
        <v>7.1820976514592177E-7</v>
      </c>
      <c r="T134" s="1">
        <v>1</v>
      </c>
      <c r="U134" s="1">
        <f t="shared" si="32"/>
        <v>7.1820976514592177E-7</v>
      </c>
      <c r="W134" s="1">
        <f t="shared" si="35"/>
        <v>8.4747257486358918E-4</v>
      </c>
      <c r="AB134" s="1" t="s">
        <v>79</v>
      </c>
      <c r="AC134" s="1" t="s">
        <v>104</v>
      </c>
      <c r="AH134" s="1" t="s">
        <v>69</v>
      </c>
      <c r="AJ134" s="1">
        <v>22186</v>
      </c>
      <c r="AK134" s="1">
        <v>0.10333048000029521</v>
      </c>
      <c r="AR134" s="1">
        <v>22186</v>
      </c>
      <c r="AS134" s="1">
        <v>0.10253047999867704</v>
      </c>
      <c r="BA134" s="1">
        <v>20491.5</v>
      </c>
      <c r="BB134" s="1">
        <v>8.6600219998217653E-2</v>
      </c>
      <c r="BC134" s="1">
        <v>1</v>
      </c>
    </row>
    <row r="135" spans="1:55" x14ac:dyDescent="0.2">
      <c r="A135" s="1" t="s">
        <v>101</v>
      </c>
      <c r="B135" s="15" t="s">
        <v>52</v>
      </c>
      <c r="C135" s="2">
        <v>48829.427100000001</v>
      </c>
      <c r="D135" s="2"/>
      <c r="E135" s="1">
        <f t="shared" si="28"/>
        <v>20491.711738902042</v>
      </c>
      <c r="F135" s="1">
        <f t="shared" si="29"/>
        <v>20491.5</v>
      </c>
      <c r="G135" s="1">
        <f t="shared" si="33"/>
        <v>8.6600219998217653E-2</v>
      </c>
      <c r="I135" s="1">
        <f>+G135</f>
        <v>8.6600219998217653E-2</v>
      </c>
      <c r="P135" s="1">
        <f t="shared" si="30"/>
        <v>8.4752747419512359E-2</v>
      </c>
      <c r="Q135" s="37">
        <f t="shared" si="31"/>
        <v>33810.927100000001</v>
      </c>
      <c r="R135" s="22"/>
      <c r="S135" s="1">
        <f t="shared" si="34"/>
        <v>3.4131549290679918E-6</v>
      </c>
      <c r="T135" s="1">
        <v>1</v>
      </c>
      <c r="U135" s="1">
        <f t="shared" si="32"/>
        <v>3.4131549290679918E-6</v>
      </c>
      <c r="W135" s="1">
        <f t="shared" si="35"/>
        <v>1.8474725787052948E-3</v>
      </c>
      <c r="AB135" s="1" t="s">
        <v>79</v>
      </c>
      <c r="AC135" s="1" t="s">
        <v>60</v>
      </c>
      <c r="AH135" s="1" t="s">
        <v>69</v>
      </c>
      <c r="AJ135" s="1">
        <v>22220</v>
      </c>
      <c r="AK135" s="1">
        <v>0.10168959999282379</v>
      </c>
      <c r="AR135" s="1">
        <v>22186</v>
      </c>
      <c r="AS135" s="1">
        <v>0.10333048000029521</v>
      </c>
      <c r="BA135" s="1">
        <v>20499</v>
      </c>
      <c r="BB135" s="1">
        <v>8.9035320001130458E-2</v>
      </c>
      <c r="BC135" s="1">
        <v>0.1</v>
      </c>
    </row>
    <row r="136" spans="1:55" x14ac:dyDescent="0.2">
      <c r="A136" s="1" t="s">
        <v>109</v>
      </c>
      <c r="B136" s="15"/>
      <c r="C136" s="2">
        <v>48832.497000000003</v>
      </c>
      <c r="D136" s="2"/>
      <c r="E136" s="1">
        <f t="shared" si="28"/>
        <v>20499.217692759907</v>
      </c>
      <c r="F136" s="1">
        <f t="shared" si="29"/>
        <v>20499</v>
      </c>
      <c r="G136" s="1">
        <f t="shared" si="33"/>
        <v>8.9035320001130458E-2</v>
      </c>
      <c r="N136" s="1">
        <f>+G136</f>
        <v>8.9035320001130458E-2</v>
      </c>
      <c r="P136" s="1">
        <f t="shared" si="30"/>
        <v>8.4819107336635377E-2</v>
      </c>
      <c r="Q136" s="37">
        <f t="shared" si="31"/>
        <v>33813.997000000003</v>
      </c>
      <c r="R136" s="22"/>
      <c r="S136" s="1">
        <f t="shared" si="34"/>
        <v>1.7776449232248711E-5</v>
      </c>
      <c r="T136" s="14">
        <f>T$19</f>
        <v>0.1</v>
      </c>
      <c r="U136" s="1">
        <f t="shared" si="32"/>
        <v>1.7776449232248713E-6</v>
      </c>
      <c r="W136" s="1">
        <f t="shared" si="35"/>
        <v>4.2162126644950809E-3</v>
      </c>
      <c r="AB136" s="1" t="s">
        <v>68</v>
      </c>
      <c r="AH136" s="1" t="s">
        <v>69</v>
      </c>
      <c r="AJ136" s="1">
        <v>22220</v>
      </c>
      <c r="AK136" s="1">
        <v>0.1030895999938366</v>
      </c>
      <c r="AR136" s="1">
        <v>22220</v>
      </c>
      <c r="AS136" s="1">
        <v>0.10168959999282379</v>
      </c>
      <c r="BA136" s="1">
        <v>20506</v>
      </c>
      <c r="BB136" s="1">
        <v>8.4668080002302304E-2</v>
      </c>
      <c r="BC136" s="1">
        <v>1</v>
      </c>
    </row>
    <row r="137" spans="1:55" x14ac:dyDescent="0.2">
      <c r="A137" s="1" t="s">
        <v>101</v>
      </c>
      <c r="B137" s="15"/>
      <c r="C137" s="2">
        <v>48835.355600000003</v>
      </c>
      <c r="D137" s="2"/>
      <c r="E137" s="1">
        <f t="shared" si="28"/>
        <v>20506.207014789314</v>
      </c>
      <c r="F137" s="1">
        <f t="shared" si="29"/>
        <v>20506</v>
      </c>
      <c r="G137" s="1">
        <f t="shared" si="33"/>
        <v>8.4668080002302304E-2</v>
      </c>
      <c r="I137" s="1">
        <f t="shared" ref="I137:I145" si="36">+G137</f>
        <v>8.4668080002302304E-2</v>
      </c>
      <c r="P137" s="1">
        <f t="shared" si="30"/>
        <v>8.4881051548530623E-2</v>
      </c>
      <c r="Q137" s="37">
        <f t="shared" si="31"/>
        <v>33816.855600000003</v>
      </c>
      <c r="R137" s="22"/>
      <c r="S137" s="1">
        <f t="shared" si="34"/>
        <v>4.5356879502880938E-8</v>
      </c>
      <c r="T137" s="1">
        <v>1</v>
      </c>
      <c r="U137" s="1">
        <f t="shared" si="32"/>
        <v>4.5356879502880938E-8</v>
      </c>
      <c r="W137" s="1">
        <f t="shared" si="35"/>
        <v>-2.1297154622831882E-4</v>
      </c>
      <c r="AB137" s="1" t="s">
        <v>79</v>
      </c>
      <c r="AC137" s="1" t="s">
        <v>104</v>
      </c>
      <c r="AH137" s="1" t="s">
        <v>69</v>
      </c>
      <c r="AJ137" s="1">
        <v>22220</v>
      </c>
      <c r="AK137" s="1">
        <v>0.10318959999131039</v>
      </c>
      <c r="AR137" s="1">
        <v>22220</v>
      </c>
      <c r="AS137" s="1">
        <v>0.1030895999938366</v>
      </c>
      <c r="BA137" s="1">
        <v>20506</v>
      </c>
      <c r="BB137" s="1">
        <v>8.5368079999170732E-2</v>
      </c>
      <c r="BC137" s="1">
        <v>1</v>
      </c>
    </row>
    <row r="138" spans="1:55" x14ac:dyDescent="0.2">
      <c r="A138" s="1" t="s">
        <v>101</v>
      </c>
      <c r="B138" s="15"/>
      <c r="C138" s="2">
        <v>48835.356299999999</v>
      </c>
      <c r="D138" s="2"/>
      <c r="E138" s="1">
        <f t="shared" si="28"/>
        <v>20506.20872630033</v>
      </c>
      <c r="F138" s="1">
        <f t="shared" si="29"/>
        <v>20506</v>
      </c>
      <c r="G138" s="1">
        <f t="shared" si="33"/>
        <v>8.5368079999170732E-2</v>
      </c>
      <c r="I138" s="1">
        <f t="shared" si="36"/>
        <v>8.5368079999170732E-2</v>
      </c>
      <c r="P138" s="1">
        <f t="shared" si="30"/>
        <v>8.4881051548530623E-2</v>
      </c>
      <c r="Q138" s="37">
        <f t="shared" si="31"/>
        <v>33816.856299999999</v>
      </c>
      <c r="R138" s="22"/>
      <c r="S138" s="1">
        <f t="shared" si="34"/>
        <v>2.3719671173290512E-7</v>
      </c>
      <c r="T138" s="1">
        <v>1</v>
      </c>
      <c r="U138" s="1">
        <f t="shared" si="32"/>
        <v>2.3719671173290512E-7</v>
      </c>
      <c r="W138" s="1">
        <f t="shared" si="35"/>
        <v>4.8702845064010902E-4</v>
      </c>
      <c r="AB138" s="1" t="s">
        <v>79</v>
      </c>
      <c r="AC138" s="1" t="s">
        <v>53</v>
      </c>
      <c r="AH138" s="1" t="s">
        <v>69</v>
      </c>
      <c r="AJ138" s="1">
        <v>22252</v>
      </c>
      <c r="AK138" s="1">
        <v>0.1012393599958159</v>
      </c>
      <c r="AR138" s="1">
        <v>22220</v>
      </c>
      <c r="AS138" s="1">
        <v>0.10318959999131039</v>
      </c>
      <c r="BA138" s="1">
        <v>20506</v>
      </c>
      <c r="BB138" s="1">
        <v>8.5668079998868052E-2</v>
      </c>
      <c r="BC138" s="1">
        <v>1</v>
      </c>
    </row>
    <row r="139" spans="1:55" x14ac:dyDescent="0.2">
      <c r="A139" s="1" t="s">
        <v>101</v>
      </c>
      <c r="B139" s="15"/>
      <c r="C139" s="2">
        <v>48835.356599999999</v>
      </c>
      <c r="D139" s="2"/>
      <c r="E139" s="1">
        <f t="shared" si="28"/>
        <v>20506.209459805057</v>
      </c>
      <c r="F139" s="1">
        <f t="shared" si="29"/>
        <v>20506</v>
      </c>
      <c r="G139" s="1">
        <f t="shared" si="33"/>
        <v>8.5668079998868052E-2</v>
      </c>
      <c r="I139" s="1">
        <f t="shared" si="36"/>
        <v>8.5668079998868052E-2</v>
      </c>
      <c r="P139" s="1">
        <f t="shared" si="30"/>
        <v>8.4881051548530623E-2</v>
      </c>
      <c r="Q139" s="37">
        <f t="shared" si="31"/>
        <v>33816.856599999999</v>
      </c>
      <c r="R139" s="22"/>
      <c r="S139" s="1">
        <f t="shared" si="34"/>
        <v>6.1941378164053528E-7</v>
      </c>
      <c r="T139" s="1">
        <v>1</v>
      </c>
      <c r="U139" s="1">
        <f t="shared" si="32"/>
        <v>6.1941378164053528E-7</v>
      </c>
      <c r="W139" s="1">
        <f t="shared" si="35"/>
        <v>7.8702845033742919E-4</v>
      </c>
      <c r="AB139" s="1" t="s">
        <v>79</v>
      </c>
      <c r="AC139" s="1" t="s">
        <v>60</v>
      </c>
      <c r="AH139" s="1" t="s">
        <v>69</v>
      </c>
      <c r="AJ139" s="1">
        <v>22269</v>
      </c>
      <c r="AK139" s="1">
        <v>0.10381891999713844</v>
      </c>
      <c r="AR139" s="1">
        <v>22220</v>
      </c>
      <c r="AS139" s="1">
        <v>0.10408959999040235</v>
      </c>
      <c r="BA139" s="1">
        <v>21278.5</v>
      </c>
      <c r="BB139" s="1">
        <v>9.2983379996439908E-2</v>
      </c>
      <c r="BC139" s="1">
        <v>1</v>
      </c>
    </row>
    <row r="140" spans="1:55" x14ac:dyDescent="0.2">
      <c r="A140" s="1" t="s">
        <v>101</v>
      </c>
      <c r="B140" s="15" t="s">
        <v>52</v>
      </c>
      <c r="C140" s="2">
        <v>49151.3128</v>
      </c>
      <c r="D140" s="2"/>
      <c r="E140" s="1">
        <f t="shared" si="28"/>
        <v>21278.727345828789</v>
      </c>
      <c r="F140" s="1">
        <f t="shared" si="29"/>
        <v>21278.5</v>
      </c>
      <c r="G140" s="1">
        <f t="shared" si="33"/>
        <v>9.2983379996439908E-2</v>
      </c>
      <c r="I140" s="1">
        <f t="shared" si="36"/>
        <v>9.2983379996439908E-2</v>
      </c>
      <c r="P140" s="1">
        <f t="shared" si="30"/>
        <v>9.1766214973292737E-2</v>
      </c>
      <c r="Q140" s="37">
        <f t="shared" si="31"/>
        <v>34132.8128</v>
      </c>
      <c r="R140" s="22"/>
      <c r="S140" s="1">
        <f t="shared" si="34"/>
        <v>1.481490693572853E-6</v>
      </c>
      <c r="T140" s="1">
        <v>1</v>
      </c>
      <c r="U140" s="1">
        <f t="shared" si="32"/>
        <v>1.481490693572853E-6</v>
      </c>
      <c r="W140" s="1">
        <f t="shared" si="35"/>
        <v>1.2171650231471709E-3</v>
      </c>
      <c r="AB140" s="1" t="s">
        <v>79</v>
      </c>
      <c r="AC140" s="1" t="s">
        <v>60</v>
      </c>
      <c r="AH140" s="1" t="s">
        <v>69</v>
      </c>
      <c r="AJ140" s="1">
        <v>22269</v>
      </c>
      <c r="AK140" s="1">
        <v>0.10431891999905929</v>
      </c>
      <c r="AR140" s="1">
        <v>22222.5</v>
      </c>
      <c r="AS140" s="1">
        <v>0.10460129999410128</v>
      </c>
      <c r="BA140" s="1">
        <v>21278.5</v>
      </c>
      <c r="BB140" s="1">
        <v>9.3283379996137228E-2</v>
      </c>
      <c r="BC140" s="1">
        <v>1</v>
      </c>
    </row>
    <row r="141" spans="1:55" x14ac:dyDescent="0.2">
      <c r="A141" s="1" t="s">
        <v>101</v>
      </c>
      <c r="B141" s="15" t="s">
        <v>52</v>
      </c>
      <c r="C141" s="2">
        <v>49151.313099999999</v>
      </c>
      <c r="D141" s="2"/>
      <c r="E141" s="1">
        <f t="shared" si="28"/>
        <v>21278.728079333516</v>
      </c>
      <c r="F141" s="1">
        <f t="shared" si="29"/>
        <v>21278.5</v>
      </c>
      <c r="G141" s="1">
        <f t="shared" si="33"/>
        <v>9.3283379996137228E-2</v>
      </c>
      <c r="I141" s="1">
        <f t="shared" si="36"/>
        <v>9.3283379996137228E-2</v>
      </c>
      <c r="P141" s="1">
        <f t="shared" si="30"/>
        <v>9.1766214973292737E-2</v>
      </c>
      <c r="Q141" s="37">
        <f t="shared" si="31"/>
        <v>34132.813099999999</v>
      </c>
      <c r="R141" s="22"/>
      <c r="S141" s="1">
        <f t="shared" si="34"/>
        <v>2.3017897065427252E-6</v>
      </c>
      <c r="T141" s="1">
        <v>1</v>
      </c>
      <c r="U141" s="1">
        <f t="shared" si="32"/>
        <v>2.3017897065427252E-6</v>
      </c>
      <c r="W141" s="1">
        <f t="shared" si="35"/>
        <v>1.5171650228444911E-3</v>
      </c>
      <c r="AB141" s="1" t="s">
        <v>79</v>
      </c>
      <c r="AC141" s="1" t="s">
        <v>104</v>
      </c>
      <c r="AH141" s="1" t="s">
        <v>69</v>
      </c>
      <c r="AJ141" s="1">
        <v>22352</v>
      </c>
      <c r="AK141" s="1">
        <v>0.10170735999417957</v>
      </c>
      <c r="AR141" s="1">
        <v>22227.5</v>
      </c>
      <c r="AS141" s="1">
        <v>0.10762469999463065</v>
      </c>
      <c r="BA141" s="1">
        <v>21278.5</v>
      </c>
      <c r="BB141" s="1">
        <v>9.5383379994018469E-2</v>
      </c>
      <c r="BC141" s="1">
        <v>1</v>
      </c>
    </row>
    <row r="142" spans="1:55" x14ac:dyDescent="0.2">
      <c r="A142" s="1" t="s">
        <v>101</v>
      </c>
      <c r="B142" s="15" t="s">
        <v>52</v>
      </c>
      <c r="C142" s="2">
        <v>49151.315199999997</v>
      </c>
      <c r="D142" s="2"/>
      <c r="E142" s="1">
        <f t="shared" si="28"/>
        <v>21278.733213866592</v>
      </c>
      <c r="F142" s="1">
        <f t="shared" si="29"/>
        <v>21278.5</v>
      </c>
      <c r="G142" s="1">
        <f t="shared" si="33"/>
        <v>9.5383379994018469E-2</v>
      </c>
      <c r="I142" s="1">
        <f t="shared" si="36"/>
        <v>9.5383379994018469E-2</v>
      </c>
      <c r="P142" s="1">
        <f t="shared" si="30"/>
        <v>9.1766214973292737E-2</v>
      </c>
      <c r="Q142" s="37">
        <f t="shared" si="31"/>
        <v>34132.815199999997</v>
      </c>
      <c r="R142" s="22"/>
      <c r="S142" s="1">
        <f t="shared" si="34"/>
        <v>1.3083882787161786E-5</v>
      </c>
      <c r="T142" s="1">
        <v>1</v>
      </c>
      <c r="U142" s="1">
        <f t="shared" si="32"/>
        <v>1.3083882787161786E-5</v>
      </c>
      <c r="W142" s="1">
        <f t="shared" si="35"/>
        <v>3.6171650207257322E-3</v>
      </c>
      <c r="AB142" s="1" t="s">
        <v>79</v>
      </c>
      <c r="AC142" s="1" t="s">
        <v>53</v>
      </c>
      <c r="AH142" s="1" t="s">
        <v>69</v>
      </c>
      <c r="AJ142" s="1">
        <v>22352</v>
      </c>
      <c r="AK142" s="1">
        <v>0.1034073599948897</v>
      </c>
      <c r="AR142" s="1">
        <v>22237.5</v>
      </c>
      <c r="AS142" s="1">
        <v>0.11667149999993853</v>
      </c>
      <c r="BA142" s="1">
        <v>21279</v>
      </c>
      <c r="BB142" s="1">
        <v>9.3185719997563865E-2</v>
      </c>
      <c r="BC142" s="1">
        <v>1</v>
      </c>
    </row>
    <row r="143" spans="1:55" x14ac:dyDescent="0.2">
      <c r="A143" s="1" t="s">
        <v>101</v>
      </c>
      <c r="B143" s="15"/>
      <c r="C143" s="2">
        <v>49151.517500000002</v>
      </c>
      <c r="D143" s="2"/>
      <c r="E143" s="1">
        <f t="shared" si="28"/>
        <v>21279.227840553282</v>
      </c>
      <c r="F143" s="1">
        <f t="shared" si="29"/>
        <v>21279</v>
      </c>
      <c r="G143" s="1">
        <f t="shared" si="33"/>
        <v>9.3185719997563865E-2</v>
      </c>
      <c r="I143" s="1">
        <f t="shared" si="36"/>
        <v>9.3185719997563865E-2</v>
      </c>
      <c r="P143" s="1">
        <f t="shared" si="30"/>
        <v>9.1770702954221878E-2</v>
      </c>
      <c r="Q143" s="37">
        <f t="shared" si="31"/>
        <v>34133.017500000002</v>
      </c>
      <c r="R143" s="22"/>
      <c r="S143" s="1">
        <f t="shared" si="34"/>
        <v>2.0022732329482997E-6</v>
      </c>
      <c r="T143" s="1">
        <v>1</v>
      </c>
      <c r="U143" s="1">
        <f t="shared" si="32"/>
        <v>2.0022732329482997E-6</v>
      </c>
      <c r="W143" s="1">
        <f t="shared" si="35"/>
        <v>1.4150170433419873E-3</v>
      </c>
      <c r="AB143" s="1" t="s">
        <v>79</v>
      </c>
      <c r="AC143" s="1" t="s">
        <v>53</v>
      </c>
      <c r="AH143" s="1" t="s">
        <v>69</v>
      </c>
      <c r="AJ143" s="1">
        <v>22366.5</v>
      </c>
      <c r="AK143" s="1">
        <v>0.10487522000039462</v>
      </c>
      <c r="AR143" s="1">
        <v>22242</v>
      </c>
      <c r="AS143" s="1">
        <v>0.10619255999336019</v>
      </c>
      <c r="BA143" s="1">
        <v>21279</v>
      </c>
      <c r="BB143" s="1">
        <v>9.338571999251144E-2</v>
      </c>
      <c r="BC143" s="1">
        <v>1</v>
      </c>
    </row>
    <row r="144" spans="1:55" x14ac:dyDescent="0.2">
      <c r="A144" s="1" t="s">
        <v>101</v>
      </c>
      <c r="B144" s="15"/>
      <c r="C144" s="2">
        <v>49151.517699999997</v>
      </c>
      <c r="D144" s="2"/>
      <c r="E144" s="1">
        <f t="shared" si="28"/>
        <v>21279.228329556419</v>
      </c>
      <c r="F144" s="1">
        <f t="shared" si="29"/>
        <v>21279</v>
      </c>
      <c r="G144" s="1">
        <f t="shared" si="33"/>
        <v>9.338571999251144E-2</v>
      </c>
      <c r="I144" s="1">
        <f t="shared" si="36"/>
        <v>9.338571999251144E-2</v>
      </c>
      <c r="P144" s="1">
        <f t="shared" si="30"/>
        <v>9.1770702954221878E-2</v>
      </c>
      <c r="Q144" s="37">
        <f t="shared" si="31"/>
        <v>34133.017699999997</v>
      </c>
      <c r="R144" s="22"/>
      <c r="S144" s="1">
        <f t="shared" si="34"/>
        <v>2.6082800339655896E-6</v>
      </c>
      <c r="T144" s="1">
        <v>1</v>
      </c>
      <c r="U144" s="1">
        <f t="shared" si="32"/>
        <v>2.6082800339655896E-6</v>
      </c>
      <c r="W144" s="1">
        <f t="shared" si="35"/>
        <v>1.6150170382895623E-3</v>
      </c>
      <c r="AB144" s="1" t="s">
        <v>79</v>
      </c>
      <c r="AC144" s="1" t="s">
        <v>104</v>
      </c>
      <c r="AH144" s="1" t="s">
        <v>69</v>
      </c>
      <c r="AJ144" s="1">
        <v>22366.5</v>
      </c>
      <c r="AK144" s="1">
        <v>0.10507522000261815</v>
      </c>
      <c r="AR144" s="1">
        <v>22247</v>
      </c>
      <c r="AS144" s="1">
        <v>0.10521595999307465</v>
      </c>
      <c r="BA144" s="1">
        <v>21279</v>
      </c>
      <c r="BB144" s="1">
        <v>9.4785719993524253E-2</v>
      </c>
      <c r="BC144" s="1">
        <v>1</v>
      </c>
    </row>
    <row r="145" spans="1:55" x14ac:dyDescent="0.2">
      <c r="A145" s="1" t="s">
        <v>101</v>
      </c>
      <c r="B145" s="15"/>
      <c r="C145" s="2">
        <v>49151.519099999998</v>
      </c>
      <c r="D145" s="2"/>
      <c r="E145" s="1">
        <f t="shared" si="28"/>
        <v>21279.231752578475</v>
      </c>
      <c r="F145" s="1">
        <f t="shared" si="29"/>
        <v>21279</v>
      </c>
      <c r="G145" s="1">
        <f t="shared" si="33"/>
        <v>9.4785719993524253E-2</v>
      </c>
      <c r="I145" s="1">
        <f t="shared" si="36"/>
        <v>9.4785719993524253E-2</v>
      </c>
      <c r="P145" s="1">
        <f t="shared" si="30"/>
        <v>9.1770702954221878E-2</v>
      </c>
      <c r="Q145" s="37">
        <f t="shared" si="31"/>
        <v>34133.019099999998</v>
      </c>
      <c r="R145" s="22"/>
      <c r="S145" s="1">
        <f t="shared" si="34"/>
        <v>9.0903277472836628E-6</v>
      </c>
      <c r="T145" s="1">
        <v>1</v>
      </c>
      <c r="U145" s="1">
        <f t="shared" si="32"/>
        <v>9.0903277472836628E-6</v>
      </c>
      <c r="W145" s="1">
        <f t="shared" si="35"/>
        <v>3.0150170393023756E-3</v>
      </c>
      <c r="AB145" s="1" t="s">
        <v>79</v>
      </c>
      <c r="AC145" s="1" t="s">
        <v>60</v>
      </c>
      <c r="AH145" s="1" t="s">
        <v>69</v>
      </c>
      <c r="AJ145" s="1">
        <v>22371.5</v>
      </c>
      <c r="AK145" s="1">
        <v>0.10559862000081921</v>
      </c>
      <c r="AR145" s="1">
        <v>22249.5</v>
      </c>
      <c r="AS145" s="1">
        <v>0.11472765999496914</v>
      </c>
      <c r="BA145" s="1">
        <v>21323</v>
      </c>
      <c r="BB145" s="1">
        <v>9.3791639992559794E-2</v>
      </c>
      <c r="BC145" s="1">
        <v>0.1</v>
      </c>
    </row>
    <row r="146" spans="1:55" x14ac:dyDescent="0.2">
      <c r="A146" s="1" t="s">
        <v>116</v>
      </c>
      <c r="B146" s="15"/>
      <c r="C146" s="2">
        <v>49169.513899999998</v>
      </c>
      <c r="D146" s="2"/>
      <c r="E146" s="1">
        <f t="shared" si="28"/>
        <v>21323.229322037219</v>
      </c>
      <c r="F146" s="1">
        <f t="shared" si="29"/>
        <v>21323</v>
      </c>
      <c r="G146" s="1">
        <f t="shared" si="33"/>
        <v>9.3791639992559794E-2</v>
      </c>
      <c r="J146" s="1">
        <f>+G146</f>
        <v>9.3791639992559794E-2</v>
      </c>
      <c r="P146" s="1">
        <f t="shared" si="30"/>
        <v>9.2165805180869947E-2</v>
      </c>
      <c r="Q146" s="37">
        <f t="shared" si="31"/>
        <v>34151.013899999998</v>
      </c>
      <c r="R146" s="22"/>
      <c r="S146" s="1">
        <f t="shared" si="34"/>
        <v>2.64333883490256E-6</v>
      </c>
      <c r="T146" s="14">
        <f>T$19</f>
        <v>0.1</v>
      </c>
      <c r="U146" s="1">
        <f t="shared" si="32"/>
        <v>2.6433388349025599E-7</v>
      </c>
      <c r="W146" s="1">
        <f t="shared" si="35"/>
        <v>1.6258348116898469E-3</v>
      </c>
      <c r="AB146" s="1" t="s">
        <v>79</v>
      </c>
      <c r="AC146" s="1" t="s">
        <v>60</v>
      </c>
      <c r="AH146" s="1" t="s">
        <v>69</v>
      </c>
      <c r="AJ146" s="1">
        <v>23098</v>
      </c>
      <c r="AK146" s="1">
        <v>0.1191986400008318</v>
      </c>
      <c r="AR146" s="1">
        <v>22252</v>
      </c>
      <c r="AS146" s="1">
        <v>0.1012393599958159</v>
      </c>
      <c r="BA146" s="1">
        <v>21323</v>
      </c>
      <c r="BB146" s="1">
        <v>9.3791639992559794E-2</v>
      </c>
      <c r="BC146" s="1">
        <v>0.1</v>
      </c>
    </row>
    <row r="147" spans="1:55" x14ac:dyDescent="0.2">
      <c r="A147" s="1" t="s">
        <v>116</v>
      </c>
      <c r="B147" s="15"/>
      <c r="C147" s="2">
        <v>49169.513899999998</v>
      </c>
      <c r="D147" s="2"/>
      <c r="E147" s="1">
        <f t="shared" si="28"/>
        <v>21323.229322037219</v>
      </c>
      <c r="F147" s="1">
        <f t="shared" si="29"/>
        <v>21323</v>
      </c>
      <c r="G147" s="1">
        <f t="shared" si="33"/>
        <v>9.3791639992559794E-2</v>
      </c>
      <c r="J147" s="1">
        <f>+G147</f>
        <v>9.3791639992559794E-2</v>
      </c>
      <c r="P147" s="1">
        <f t="shared" si="30"/>
        <v>9.2165805180869947E-2</v>
      </c>
      <c r="Q147" s="37">
        <f t="shared" si="31"/>
        <v>34151.013899999998</v>
      </c>
      <c r="R147" s="22"/>
      <c r="S147" s="1">
        <f t="shared" si="34"/>
        <v>2.64333883490256E-6</v>
      </c>
      <c r="T147" s="14">
        <f>T$19</f>
        <v>0.1</v>
      </c>
      <c r="U147" s="1">
        <f t="shared" si="32"/>
        <v>2.6433388349025599E-7</v>
      </c>
      <c r="W147" s="1">
        <f t="shared" si="35"/>
        <v>1.6258348116898469E-3</v>
      </c>
      <c r="AB147" s="1" t="s">
        <v>79</v>
      </c>
      <c r="AC147" s="1" t="s">
        <v>53</v>
      </c>
      <c r="AH147" s="1" t="s">
        <v>69</v>
      </c>
      <c r="AJ147" s="1">
        <v>23139.5</v>
      </c>
      <c r="AK147" s="1">
        <v>0.11199285999464337</v>
      </c>
      <c r="AR147" s="1">
        <v>22254</v>
      </c>
      <c r="AS147" s="1">
        <v>0.30524871999659808</v>
      </c>
      <c r="BA147" s="1">
        <v>21381.5</v>
      </c>
      <c r="BB147" s="1">
        <v>8.4665419992234092E-2</v>
      </c>
      <c r="BC147" s="1">
        <v>0.1</v>
      </c>
    </row>
    <row r="148" spans="1:55" x14ac:dyDescent="0.2">
      <c r="A148" s="1" t="s">
        <v>109</v>
      </c>
      <c r="B148" s="15" t="s">
        <v>52</v>
      </c>
      <c r="C148" s="2">
        <v>49193.430999999997</v>
      </c>
      <c r="D148" s="2"/>
      <c r="E148" s="1">
        <f t="shared" si="28"/>
        <v>21381.707008285557</v>
      </c>
      <c r="F148" s="1">
        <f t="shared" si="29"/>
        <v>21381.5</v>
      </c>
      <c r="G148" s="1">
        <f t="shared" si="33"/>
        <v>8.4665419992234092E-2</v>
      </c>
      <c r="N148" s="1">
        <f>+G148</f>
        <v>8.4665419992234092E-2</v>
      </c>
      <c r="P148" s="1">
        <f t="shared" si="30"/>
        <v>9.2691601248892697E-2</v>
      </c>
      <c r="Q148" s="37">
        <f t="shared" si="31"/>
        <v>34174.930999999997</v>
      </c>
      <c r="R148" s="22"/>
      <c r="S148" s="1">
        <f t="shared" si="34"/>
        <v>6.4419585564737887E-5</v>
      </c>
      <c r="T148" s="14">
        <f>T$19</f>
        <v>0.1</v>
      </c>
      <c r="U148" s="1">
        <f t="shared" si="32"/>
        <v>6.4419585564737891E-6</v>
      </c>
      <c r="W148" s="1">
        <f t="shared" si="35"/>
        <v>-8.0261812566586044E-3</v>
      </c>
      <c r="AB148" s="1" t="s">
        <v>68</v>
      </c>
      <c r="AH148" s="1" t="s">
        <v>69</v>
      </c>
      <c r="AJ148" s="1">
        <v>23156.5</v>
      </c>
      <c r="AK148" s="1">
        <v>0.1135724199921242</v>
      </c>
      <c r="AR148" s="1">
        <v>22269</v>
      </c>
      <c r="AS148" s="1">
        <v>0.10381891999713844</v>
      </c>
      <c r="BA148" s="1">
        <v>21425.5</v>
      </c>
      <c r="BB148" s="1">
        <v>9.0871339991281275E-2</v>
      </c>
      <c r="BC148" s="1">
        <v>0.1</v>
      </c>
    </row>
    <row r="149" spans="1:55" x14ac:dyDescent="0.2">
      <c r="A149" s="1" t="s">
        <v>109</v>
      </c>
      <c r="B149" s="15" t="s">
        <v>52</v>
      </c>
      <c r="C149" s="2">
        <v>49211.432999999997</v>
      </c>
      <c r="D149" s="2"/>
      <c r="E149" s="1">
        <f t="shared" si="28"/>
        <v>21425.722181857716</v>
      </c>
      <c r="F149" s="1">
        <f t="shared" si="29"/>
        <v>21425.5</v>
      </c>
      <c r="G149" s="1">
        <f t="shared" si="33"/>
        <v>9.0871339991281275E-2</v>
      </c>
      <c r="N149" s="1">
        <f>+G149</f>
        <v>9.0871339991281275E-2</v>
      </c>
      <c r="P149" s="1">
        <f t="shared" si="30"/>
        <v>9.3087440116022449E-2</v>
      </c>
      <c r="Q149" s="37">
        <f t="shared" si="31"/>
        <v>34192.932999999997</v>
      </c>
      <c r="R149" s="22"/>
      <c r="S149" s="1">
        <f t="shared" si="34"/>
        <v>4.9110997628778489E-6</v>
      </c>
      <c r="T149" s="14">
        <f>T$19</f>
        <v>0.1</v>
      </c>
      <c r="U149" s="1">
        <f t="shared" si="32"/>
        <v>4.9110997628778487E-7</v>
      </c>
      <c r="W149" s="1">
        <f t="shared" si="35"/>
        <v>-2.2161001247411743E-3</v>
      </c>
      <c r="AB149" s="1" t="s">
        <v>68</v>
      </c>
      <c r="AH149" s="1" t="s">
        <v>69</v>
      </c>
      <c r="AJ149" s="1">
        <v>23242</v>
      </c>
      <c r="AK149" s="1">
        <v>0.11177255999791669</v>
      </c>
      <c r="AR149" s="1">
        <v>22269</v>
      </c>
      <c r="AS149" s="1">
        <v>0.10431891999905929</v>
      </c>
      <c r="BA149" s="1">
        <v>21428</v>
      </c>
      <c r="BB149" s="1">
        <v>8.6383039997599553E-2</v>
      </c>
      <c r="BC149" s="1">
        <v>0.1</v>
      </c>
    </row>
    <row r="150" spans="1:55" x14ac:dyDescent="0.2">
      <c r="A150" s="1" t="s">
        <v>109</v>
      </c>
      <c r="B150" s="15"/>
      <c r="C150" s="2">
        <v>49212.451000000001</v>
      </c>
      <c r="D150" s="2"/>
      <c r="E150" s="1">
        <f t="shared" si="28"/>
        <v>21428.211207893524</v>
      </c>
      <c r="F150" s="1">
        <f t="shared" si="29"/>
        <v>21428</v>
      </c>
      <c r="G150" s="1">
        <f t="shared" si="33"/>
        <v>8.6383039997599553E-2</v>
      </c>
      <c r="N150" s="1">
        <f>+G150</f>
        <v>8.6383039997599553E-2</v>
      </c>
      <c r="P150" s="1">
        <f t="shared" si="30"/>
        <v>9.3109940454587869E-2</v>
      </c>
      <c r="Q150" s="37">
        <f t="shared" si="31"/>
        <v>34193.951000000001</v>
      </c>
      <c r="R150" s="22"/>
      <c r="S150" s="1">
        <f t="shared" si="34"/>
        <v>4.5251189758229615E-5</v>
      </c>
      <c r="T150" s="14">
        <f>T$19</f>
        <v>0.1</v>
      </c>
      <c r="U150" s="1">
        <f t="shared" si="32"/>
        <v>4.525118975822962E-6</v>
      </c>
      <c r="W150" s="1">
        <f t="shared" si="35"/>
        <v>-6.7269004569883162E-3</v>
      </c>
      <c r="AB150" s="1" t="s">
        <v>68</v>
      </c>
      <c r="AH150" s="1" t="s">
        <v>69</v>
      </c>
      <c r="AJ150" s="1">
        <v>23261.5</v>
      </c>
      <c r="AK150" s="1">
        <v>9.3463819997850806E-2</v>
      </c>
      <c r="AR150" s="1">
        <v>22274</v>
      </c>
      <c r="AS150" s="1">
        <v>0.11034231999656186</v>
      </c>
      <c r="BA150" s="1">
        <v>22098</v>
      </c>
      <c r="BB150" s="1">
        <v>0.12651863999781199</v>
      </c>
      <c r="BC150" s="1">
        <v>0.5</v>
      </c>
    </row>
    <row r="151" spans="1:55" x14ac:dyDescent="0.2">
      <c r="A151" s="125" t="s">
        <v>117</v>
      </c>
      <c r="B151" s="124"/>
      <c r="C151" s="125">
        <v>49486.517999999996</v>
      </c>
      <c r="D151" s="125" t="s">
        <v>38</v>
      </c>
      <c r="E151" s="1">
        <f t="shared" si="28"/>
        <v>22098.309340067739</v>
      </c>
      <c r="F151" s="45">
        <f>ROUND(2*E151,0)/2-0.5</f>
        <v>22098</v>
      </c>
      <c r="G151" s="1">
        <f t="shared" si="33"/>
        <v>0.12651863999781199</v>
      </c>
      <c r="M151" s="42">
        <f>G151</f>
        <v>0.12651863999781199</v>
      </c>
      <c r="P151" s="1">
        <f t="shared" si="30"/>
        <v>9.9176828505532347E-2</v>
      </c>
      <c r="Q151" s="37">
        <f t="shared" si="31"/>
        <v>34468.017999999996</v>
      </c>
      <c r="R151" s="22"/>
      <c r="S151" s="1">
        <f t="shared" si="34"/>
        <v>7.4757465567935508E-4</v>
      </c>
      <c r="T151" s="28">
        <f>T$18</f>
        <v>0.5</v>
      </c>
      <c r="U151" s="1">
        <f t="shared" si="32"/>
        <v>3.7378732783967754E-4</v>
      </c>
      <c r="AJ151" s="1">
        <v>23327.5</v>
      </c>
      <c r="AK151" s="1">
        <v>0.10277269999642158</v>
      </c>
      <c r="AR151" s="1">
        <v>22276.5</v>
      </c>
      <c r="AS151" s="1">
        <v>0.10485401999903843</v>
      </c>
      <c r="BA151" s="1">
        <v>22168.5</v>
      </c>
      <c r="BB151" s="1">
        <v>9.8948579994612373E-2</v>
      </c>
      <c r="BC151" s="1">
        <v>1</v>
      </c>
    </row>
    <row r="152" spans="1:55" x14ac:dyDescent="0.2">
      <c r="A152" s="1" t="s">
        <v>101</v>
      </c>
      <c r="B152" s="15" t="s">
        <v>52</v>
      </c>
      <c r="C152" s="2">
        <v>49515.3246</v>
      </c>
      <c r="D152" s="2"/>
      <c r="E152" s="1">
        <f t="shared" si="28"/>
        <v>22168.741930836757</v>
      </c>
      <c r="F152" s="1">
        <f>ROUND(2*E152,0)/2</f>
        <v>22168.5</v>
      </c>
      <c r="G152" s="1">
        <f t="shared" si="33"/>
        <v>9.8948579994612373E-2</v>
      </c>
      <c r="I152" s="1">
        <f t="shared" ref="I152:I160" si="37">+G152</f>
        <v>9.8948579994612373E-2</v>
      </c>
      <c r="P152" s="1">
        <f t="shared" si="30"/>
        <v>9.9819473479523108E-2</v>
      </c>
      <c r="Q152" s="37">
        <f t="shared" si="31"/>
        <v>34496.8246</v>
      </c>
      <c r="R152" s="22"/>
      <c r="S152" s="1">
        <f t="shared" si="34"/>
        <v>7.5845546205996308E-7</v>
      </c>
      <c r="T152" s="1">
        <v>1</v>
      </c>
      <c r="U152" s="1">
        <f t="shared" si="32"/>
        <v>7.5845546205996308E-7</v>
      </c>
      <c r="W152" s="1">
        <f t="shared" ref="W152:W160" si="38">+G152-P152</f>
        <v>-8.7089348491073415E-4</v>
      </c>
      <c r="AB152" s="1" t="s">
        <v>79</v>
      </c>
      <c r="AC152" s="1" t="s">
        <v>104</v>
      </c>
      <c r="AH152" s="1" t="s">
        <v>69</v>
      </c>
      <c r="AJ152" s="1">
        <v>23330</v>
      </c>
      <c r="AK152" s="1">
        <v>0.10028440000314731</v>
      </c>
      <c r="AR152" s="1">
        <v>22283.5</v>
      </c>
      <c r="AS152" s="1">
        <v>0.11088677999214269</v>
      </c>
      <c r="BA152" s="1">
        <v>22168.5</v>
      </c>
      <c r="BB152" s="1">
        <v>0.10134857999219093</v>
      </c>
      <c r="BC152" s="1">
        <v>1</v>
      </c>
    </row>
    <row r="153" spans="1:55" x14ac:dyDescent="0.2">
      <c r="A153" s="1" t="s">
        <v>101</v>
      </c>
      <c r="B153" s="15" t="s">
        <v>52</v>
      </c>
      <c r="C153" s="2">
        <v>49515.326999999997</v>
      </c>
      <c r="D153" s="2"/>
      <c r="E153" s="1">
        <f t="shared" si="28"/>
        <v>22168.747798874556</v>
      </c>
      <c r="F153" s="1">
        <f>ROUND(2*E153,0)/2</f>
        <v>22168.5</v>
      </c>
      <c r="G153" s="1">
        <f t="shared" si="33"/>
        <v>0.10134857999219093</v>
      </c>
      <c r="I153" s="1">
        <f t="shared" si="37"/>
        <v>0.10134857999219093</v>
      </c>
      <c r="P153" s="1">
        <f t="shared" si="30"/>
        <v>9.9819473479523108E-2</v>
      </c>
      <c r="Q153" s="37">
        <f t="shared" si="31"/>
        <v>34496.826999999997</v>
      </c>
      <c r="R153" s="22"/>
      <c r="S153" s="1">
        <f t="shared" si="34"/>
        <v>2.3381667270831638E-6</v>
      </c>
      <c r="T153" s="1">
        <v>1</v>
      </c>
      <c r="U153" s="1">
        <f t="shared" si="32"/>
        <v>2.3381667270831638E-6</v>
      </c>
      <c r="W153" s="1">
        <f t="shared" si="38"/>
        <v>1.5291065126678272E-3</v>
      </c>
      <c r="AB153" s="1" t="s">
        <v>79</v>
      </c>
      <c r="AC153" s="1" t="s">
        <v>60</v>
      </c>
      <c r="AH153" s="1" t="s">
        <v>69</v>
      </c>
      <c r="AJ153" s="1">
        <v>23342</v>
      </c>
      <c r="AK153" s="1">
        <v>0.11254055999597767</v>
      </c>
      <c r="AR153" s="1">
        <v>22286</v>
      </c>
      <c r="AS153" s="1">
        <v>0.11339847999624908</v>
      </c>
      <c r="BA153" s="1">
        <v>22168.5</v>
      </c>
      <c r="BB153" s="1">
        <v>0.10294857999542728</v>
      </c>
      <c r="BC153" s="1">
        <v>1</v>
      </c>
    </row>
    <row r="154" spans="1:55" x14ac:dyDescent="0.2">
      <c r="A154" s="1" t="s">
        <v>101</v>
      </c>
      <c r="B154" s="15" t="s">
        <v>52</v>
      </c>
      <c r="C154" s="2">
        <v>49515.328600000001</v>
      </c>
      <c r="D154" s="2"/>
      <c r="E154" s="1">
        <f t="shared" si="28"/>
        <v>22168.751710899767</v>
      </c>
      <c r="F154" s="45">
        <f>ROUND(2*E154,0)/2-0.5</f>
        <v>22168.5</v>
      </c>
      <c r="G154" s="1">
        <f t="shared" si="33"/>
        <v>0.10294857999542728</v>
      </c>
      <c r="I154" s="1">
        <f t="shared" si="37"/>
        <v>0.10294857999542728</v>
      </c>
      <c r="P154" s="1">
        <f t="shared" si="30"/>
        <v>9.9819473479523108E-2</v>
      </c>
      <c r="Q154" s="37">
        <f t="shared" si="31"/>
        <v>34496.828600000001</v>
      </c>
      <c r="R154" s="22"/>
      <c r="S154" s="1">
        <f t="shared" si="34"/>
        <v>9.7913075878739536E-6</v>
      </c>
      <c r="T154" s="1">
        <v>1</v>
      </c>
      <c r="U154" s="1">
        <f t="shared" si="32"/>
        <v>9.7913075878739536E-6</v>
      </c>
      <c r="W154" s="1">
        <f t="shared" si="38"/>
        <v>3.1291065159041731E-3</v>
      </c>
      <c r="AB154" s="1" t="s">
        <v>79</v>
      </c>
      <c r="AC154" s="1" t="s">
        <v>53</v>
      </c>
      <c r="AH154" s="1" t="s">
        <v>69</v>
      </c>
      <c r="AJ154" s="1">
        <v>23386</v>
      </c>
      <c r="AK154" s="1">
        <v>0.11324647999572335</v>
      </c>
      <c r="AR154" s="1">
        <v>22288.5</v>
      </c>
      <c r="AS154" s="1">
        <v>0.11291017999610631</v>
      </c>
      <c r="BA154" s="1">
        <v>22186</v>
      </c>
      <c r="BB154" s="1">
        <v>0.10233047999645351</v>
      </c>
      <c r="BC154" s="1">
        <v>1</v>
      </c>
    </row>
    <row r="155" spans="1:55" x14ac:dyDescent="0.2">
      <c r="A155" s="1" t="s">
        <v>118</v>
      </c>
      <c r="B155" s="15"/>
      <c r="C155" s="2">
        <v>49522.485399999998</v>
      </c>
      <c r="D155" s="2"/>
      <c r="E155" s="1">
        <f t="shared" si="28"/>
        <v>22186.250199635524</v>
      </c>
      <c r="F155" s="45">
        <f>ROUND(2*E155,0)/2-0.5</f>
        <v>22186</v>
      </c>
      <c r="G155" s="1">
        <f t="shared" si="33"/>
        <v>0.10233047999645351</v>
      </c>
      <c r="I155" s="1">
        <f t="shared" si="37"/>
        <v>0.10233047999645351</v>
      </c>
      <c r="P155" s="1">
        <f t="shared" si="30"/>
        <v>9.9979121049464686E-2</v>
      </c>
      <c r="Q155" s="37">
        <f t="shared" si="31"/>
        <v>34503.985399999998</v>
      </c>
      <c r="R155" s="22"/>
      <c r="S155" s="1">
        <f t="shared" si="34"/>
        <v>5.5288888975843659E-6</v>
      </c>
      <c r="T155" s="1">
        <v>1</v>
      </c>
      <c r="U155" s="1">
        <f t="shared" si="32"/>
        <v>5.5288888975843659E-6</v>
      </c>
      <c r="W155" s="1">
        <f t="shared" si="38"/>
        <v>2.3513589469888185E-3</v>
      </c>
      <c r="AB155" s="1" t="s">
        <v>79</v>
      </c>
      <c r="AC155" s="1" t="s">
        <v>104</v>
      </c>
      <c r="AH155" s="1" t="s">
        <v>69</v>
      </c>
      <c r="AJ155" s="1">
        <v>24049</v>
      </c>
      <c r="AK155" s="1">
        <v>0.11984931999904802</v>
      </c>
      <c r="AR155" s="1">
        <v>22291</v>
      </c>
      <c r="AS155" s="1">
        <v>0.10842187999514863</v>
      </c>
      <c r="BA155" s="1">
        <v>22186</v>
      </c>
      <c r="BB155" s="1">
        <v>0.10253047999867704</v>
      </c>
      <c r="BC155" s="1">
        <v>1</v>
      </c>
    </row>
    <row r="156" spans="1:55" x14ac:dyDescent="0.2">
      <c r="A156" s="1" t="s">
        <v>101</v>
      </c>
      <c r="B156" s="15"/>
      <c r="C156" s="2">
        <v>49522.4856</v>
      </c>
      <c r="D156" s="2"/>
      <c r="E156" s="1">
        <f t="shared" si="28"/>
        <v>22186.25068863868</v>
      </c>
      <c r="F156" s="45">
        <f>ROUND(2*E156,0)/2-0.5</f>
        <v>22186</v>
      </c>
      <c r="G156" s="1">
        <f t="shared" si="33"/>
        <v>0.10253047999867704</v>
      </c>
      <c r="I156" s="1">
        <f t="shared" si="37"/>
        <v>0.10253047999867704</v>
      </c>
      <c r="P156" s="1">
        <f t="shared" si="30"/>
        <v>9.9979121049464686E-2</v>
      </c>
      <c r="Q156" s="37">
        <f t="shared" si="31"/>
        <v>34503.9856</v>
      </c>
      <c r="R156" s="22"/>
      <c r="S156" s="1">
        <f t="shared" si="34"/>
        <v>6.5094324877259526E-6</v>
      </c>
      <c r="T156" s="1">
        <v>1</v>
      </c>
      <c r="U156" s="1">
        <f t="shared" si="32"/>
        <v>6.5094324877259526E-6</v>
      </c>
      <c r="W156" s="1">
        <f t="shared" si="38"/>
        <v>2.5513589492123512E-3</v>
      </c>
      <c r="AB156" s="1" t="s">
        <v>79</v>
      </c>
      <c r="AC156" s="1" t="s">
        <v>53</v>
      </c>
      <c r="AH156" s="1" t="s">
        <v>69</v>
      </c>
      <c r="AJ156" s="1">
        <v>24912</v>
      </c>
      <c r="AK156" s="1">
        <v>0.12638815999525832</v>
      </c>
      <c r="AR156" s="1">
        <v>22296</v>
      </c>
      <c r="AS156" s="1">
        <v>0.10344528000132414</v>
      </c>
      <c r="BA156" s="1">
        <v>22186</v>
      </c>
      <c r="BB156" s="1">
        <v>0.10333048000029521</v>
      </c>
      <c r="BC156" s="1">
        <v>1</v>
      </c>
    </row>
    <row r="157" spans="1:55" x14ac:dyDescent="0.2">
      <c r="A157" s="1" t="s">
        <v>101</v>
      </c>
      <c r="B157" s="15"/>
      <c r="C157" s="2">
        <v>49522.486400000002</v>
      </c>
      <c r="D157" s="2"/>
      <c r="E157" s="1">
        <f t="shared" si="28"/>
        <v>22186.252644651286</v>
      </c>
      <c r="F157" s="45">
        <f>ROUND(2*E157,0)/2-0.5</f>
        <v>22186</v>
      </c>
      <c r="G157" s="1">
        <f t="shared" si="33"/>
        <v>0.10333048000029521</v>
      </c>
      <c r="I157" s="1">
        <f t="shared" si="37"/>
        <v>0.10333048000029521</v>
      </c>
      <c r="P157" s="1">
        <f t="shared" si="30"/>
        <v>9.9979121049464686E-2</v>
      </c>
      <c r="Q157" s="37">
        <f t="shared" si="31"/>
        <v>34503.986400000002</v>
      </c>
      <c r="R157" s="22"/>
      <c r="S157" s="1">
        <f t="shared" si="34"/>
        <v>1.1231606817311871E-5</v>
      </c>
      <c r="T157" s="1">
        <v>1</v>
      </c>
      <c r="U157" s="1">
        <f t="shared" si="32"/>
        <v>1.1231606817311871E-5</v>
      </c>
      <c r="W157" s="1">
        <f t="shared" si="38"/>
        <v>3.3513589508305242E-3</v>
      </c>
      <c r="AB157" s="1" t="s">
        <v>79</v>
      </c>
      <c r="AC157" s="1" t="s">
        <v>60</v>
      </c>
      <c r="AH157" s="1" t="s">
        <v>69</v>
      </c>
      <c r="AJ157" s="1">
        <v>25763</v>
      </c>
      <c r="AK157" s="1">
        <v>0.13337083999795141</v>
      </c>
      <c r="AR157" s="1">
        <v>22298</v>
      </c>
      <c r="AS157" s="1">
        <v>0.30545463999442291</v>
      </c>
      <c r="BA157" s="1">
        <v>22220</v>
      </c>
      <c r="BB157" s="1">
        <v>0.10168959999282379</v>
      </c>
      <c r="BC157" s="1">
        <v>1</v>
      </c>
    </row>
    <row r="158" spans="1:55" x14ac:dyDescent="0.2">
      <c r="A158" s="1" t="s">
        <v>101</v>
      </c>
      <c r="B158" s="15"/>
      <c r="C158" s="2">
        <v>49536.390599999999</v>
      </c>
      <c r="D158" s="2"/>
      <c r="E158" s="1">
        <f t="shared" si="28"/>
        <v>22220.248632673833</v>
      </c>
      <c r="F158" s="1">
        <f>ROUND(2*E158,0)/2</f>
        <v>22220</v>
      </c>
      <c r="G158" s="1">
        <f t="shared" si="33"/>
        <v>0.10168959999282379</v>
      </c>
      <c r="I158" s="1">
        <f t="shared" si="37"/>
        <v>0.10168959999282379</v>
      </c>
      <c r="P158" s="1">
        <f t="shared" si="30"/>
        <v>0.10028943647078642</v>
      </c>
      <c r="Q158" s="37">
        <f t="shared" si="31"/>
        <v>34517.890599999999</v>
      </c>
      <c r="R158" s="22"/>
      <c r="S158" s="1">
        <f t="shared" si="34"/>
        <v>1.9604578884440861E-6</v>
      </c>
      <c r="T158" s="1">
        <v>1</v>
      </c>
      <c r="U158" s="1">
        <f t="shared" si="32"/>
        <v>1.9604578884440861E-6</v>
      </c>
      <c r="W158" s="1">
        <f t="shared" si="38"/>
        <v>1.4001635220373676E-3</v>
      </c>
      <c r="AB158" s="1" t="s">
        <v>79</v>
      </c>
      <c r="AC158" s="1" t="s">
        <v>104</v>
      </c>
      <c r="AH158" s="1" t="s">
        <v>69</v>
      </c>
      <c r="AJ158" s="1">
        <v>26753</v>
      </c>
      <c r="AK158" s="1">
        <v>0.1413040400002501</v>
      </c>
      <c r="AR158" s="1">
        <v>22300.5</v>
      </c>
      <c r="AS158" s="1">
        <v>0.30496633999428013</v>
      </c>
      <c r="BA158" s="1">
        <v>22220</v>
      </c>
      <c r="BB158" s="1">
        <v>0.1030895999938366</v>
      </c>
      <c r="BC158" s="1">
        <v>1</v>
      </c>
    </row>
    <row r="159" spans="1:55" x14ac:dyDescent="0.2">
      <c r="A159" s="1" t="s">
        <v>101</v>
      </c>
      <c r="B159" s="15"/>
      <c r="C159" s="2">
        <v>49536.392</v>
      </c>
      <c r="D159" s="2"/>
      <c r="E159" s="1">
        <f t="shared" si="28"/>
        <v>22220.252055695888</v>
      </c>
      <c r="F159" s="45">
        <f t="shared" ref="F159:F167" si="39">ROUND(2*E159,0)/2-0.5</f>
        <v>22220</v>
      </c>
      <c r="G159" s="1">
        <f t="shared" si="33"/>
        <v>0.1030895999938366</v>
      </c>
      <c r="I159" s="1">
        <f t="shared" si="37"/>
        <v>0.1030895999938366</v>
      </c>
      <c r="P159" s="1">
        <f t="shared" si="30"/>
        <v>0.10028943647078642</v>
      </c>
      <c r="Q159" s="37">
        <f t="shared" si="31"/>
        <v>34517.892</v>
      </c>
      <c r="R159" s="22"/>
      <c r="S159" s="1">
        <f t="shared" si="34"/>
        <v>7.8409157558208014E-6</v>
      </c>
      <c r="T159" s="1">
        <v>1</v>
      </c>
      <c r="U159" s="1">
        <f t="shared" si="32"/>
        <v>7.8409157558208014E-6</v>
      </c>
      <c r="W159" s="1">
        <f t="shared" si="38"/>
        <v>2.8001635230501809E-3</v>
      </c>
      <c r="AB159" s="1" t="s">
        <v>79</v>
      </c>
      <c r="AC159" s="1" t="s">
        <v>53</v>
      </c>
      <c r="AH159" s="1" t="s">
        <v>69</v>
      </c>
      <c r="AJ159" s="1">
        <v>27723.5</v>
      </c>
      <c r="AK159" s="1">
        <v>0.15154597999935504</v>
      </c>
      <c r="AR159" s="1">
        <v>22313</v>
      </c>
      <c r="AS159" s="1">
        <v>0.10452483999688411</v>
      </c>
      <c r="BA159" s="1">
        <v>22220</v>
      </c>
      <c r="BB159" s="1">
        <v>0.10318959999131039</v>
      </c>
      <c r="BC159" s="1">
        <v>1</v>
      </c>
    </row>
    <row r="160" spans="1:55" x14ac:dyDescent="0.2">
      <c r="A160" s="1" t="s">
        <v>101</v>
      </c>
      <c r="B160" s="15"/>
      <c r="C160" s="2">
        <v>49536.392099999997</v>
      </c>
      <c r="D160" s="2"/>
      <c r="E160" s="1">
        <f t="shared" si="28"/>
        <v>22220.252300197455</v>
      </c>
      <c r="F160" s="45">
        <f t="shared" si="39"/>
        <v>22220</v>
      </c>
      <c r="G160" s="1">
        <f t="shared" ref="G160:G168" si="40">+C160-(C$7+F160*C$8)</f>
        <v>0.10318959999131039</v>
      </c>
      <c r="I160" s="1">
        <f t="shared" si="37"/>
        <v>0.10318959999131039</v>
      </c>
      <c r="P160" s="1">
        <f t="shared" si="30"/>
        <v>0.10028943647078642</v>
      </c>
      <c r="Q160" s="37">
        <f t="shared" si="31"/>
        <v>34517.892099999997</v>
      </c>
      <c r="R160" s="22"/>
      <c r="S160" s="1">
        <f t="shared" ref="S160:S168" si="41">+(P160-G160)^2</f>
        <v>8.4109484457779791E-6</v>
      </c>
      <c r="T160" s="1">
        <v>1</v>
      </c>
      <c r="U160" s="1">
        <f t="shared" si="32"/>
        <v>8.4109484457779791E-6</v>
      </c>
      <c r="W160" s="1">
        <f t="shared" si="38"/>
        <v>2.9001635205239684E-3</v>
      </c>
      <c r="AB160" s="1" t="s">
        <v>79</v>
      </c>
      <c r="AC160" s="1" t="s">
        <v>60</v>
      </c>
      <c r="AH160" s="1" t="s">
        <v>69</v>
      </c>
      <c r="AJ160" s="1">
        <v>28467</v>
      </c>
      <c r="AK160" s="1">
        <v>0.14700556000025244</v>
      </c>
      <c r="AR160" s="1">
        <v>22318</v>
      </c>
      <c r="AS160" s="1">
        <v>0.10954823999782093</v>
      </c>
      <c r="BA160" s="1">
        <v>22220</v>
      </c>
      <c r="BB160" s="1">
        <v>0.10408959999040235</v>
      </c>
      <c r="BC160" s="1">
        <v>0.5</v>
      </c>
    </row>
    <row r="161" spans="1:55" x14ac:dyDescent="0.2">
      <c r="A161" s="125" t="s">
        <v>117</v>
      </c>
      <c r="B161" s="124"/>
      <c r="C161" s="125">
        <v>49536.392999999996</v>
      </c>
      <c r="D161" s="125" t="s">
        <v>38</v>
      </c>
      <c r="E161" s="1">
        <f t="shared" si="28"/>
        <v>22220.254500711631</v>
      </c>
      <c r="F161" s="45">
        <f t="shared" si="39"/>
        <v>22220</v>
      </c>
      <c r="G161" s="1">
        <f t="shared" si="40"/>
        <v>0.10408959999040235</v>
      </c>
      <c r="M161" s="42">
        <f t="shared" ref="M161:M167" si="42">G161</f>
        <v>0.10408959999040235</v>
      </c>
      <c r="P161" s="1">
        <f t="shared" si="30"/>
        <v>0.10028943647078642</v>
      </c>
      <c r="Q161" s="37">
        <f t="shared" si="31"/>
        <v>34517.892999999996</v>
      </c>
      <c r="R161" s="22"/>
      <c r="S161" s="1">
        <f t="shared" si="41"/>
        <v>1.4441242775819724E-5</v>
      </c>
      <c r="T161" s="28">
        <f t="shared" ref="T161:T167" si="43">T$18</f>
        <v>0.5</v>
      </c>
      <c r="U161" s="1">
        <f t="shared" si="32"/>
        <v>7.2206213879098622E-6</v>
      </c>
      <c r="AJ161" s="1">
        <v>28467</v>
      </c>
      <c r="AK161" s="1">
        <v>0.14845555999636417</v>
      </c>
      <c r="AR161" s="1">
        <v>22327.5</v>
      </c>
      <c r="AS161" s="1">
        <v>0.11209270000108518</v>
      </c>
      <c r="BA161" s="1">
        <v>22222.5</v>
      </c>
      <c r="BB161" s="1">
        <v>0.10460129999410128</v>
      </c>
      <c r="BC161" s="1">
        <v>0.5</v>
      </c>
    </row>
    <row r="162" spans="1:55" x14ac:dyDescent="0.2">
      <c r="A162" s="125" t="s">
        <v>117</v>
      </c>
      <c r="B162" s="124" t="s">
        <v>52</v>
      </c>
      <c r="C162" s="125">
        <v>49537.415999999997</v>
      </c>
      <c r="D162" s="125" t="s">
        <v>38</v>
      </c>
      <c r="E162" s="1">
        <f t="shared" si="28"/>
        <v>22222.755751826193</v>
      </c>
      <c r="F162" s="45">
        <f t="shared" si="39"/>
        <v>22222.5</v>
      </c>
      <c r="G162" s="1">
        <f t="shared" si="40"/>
        <v>0.10460129999410128</v>
      </c>
      <c r="M162" s="42">
        <f t="shared" si="42"/>
        <v>0.10460129999410128</v>
      </c>
      <c r="P162" s="1">
        <f t="shared" si="30"/>
        <v>0.10031226123333339</v>
      </c>
      <c r="Q162" s="37">
        <f t="shared" si="31"/>
        <v>34518.915999999997</v>
      </c>
      <c r="R162" s="22"/>
      <c r="S162" s="1">
        <f t="shared" si="41"/>
        <v>1.8395853491369341E-5</v>
      </c>
      <c r="T162" s="28">
        <f t="shared" si="43"/>
        <v>0.5</v>
      </c>
      <c r="U162" s="1">
        <f t="shared" si="32"/>
        <v>9.1979267456846707E-6</v>
      </c>
      <c r="AJ162" s="1">
        <v>28467</v>
      </c>
      <c r="AK162" s="1">
        <v>0.14867555999808246</v>
      </c>
      <c r="AR162" s="1">
        <v>22330</v>
      </c>
      <c r="AS162" s="1">
        <v>0.10760439999285154</v>
      </c>
      <c r="BA162" s="1">
        <v>22227.5</v>
      </c>
      <c r="BB162" s="1">
        <v>0.10762469999463065</v>
      </c>
      <c r="BC162" s="1">
        <v>0.5</v>
      </c>
    </row>
    <row r="163" spans="1:55" x14ac:dyDescent="0.2">
      <c r="A163" s="125" t="s">
        <v>117</v>
      </c>
      <c r="B163" s="124" t="s">
        <v>52</v>
      </c>
      <c r="C163" s="125">
        <v>49539.464</v>
      </c>
      <c r="D163" s="125" t="s">
        <v>38</v>
      </c>
      <c r="E163" s="1">
        <f t="shared" si="28"/>
        <v>22227.763144086824</v>
      </c>
      <c r="F163" s="45">
        <f t="shared" si="39"/>
        <v>22227.5</v>
      </c>
      <c r="G163" s="1">
        <f t="shared" si="40"/>
        <v>0.10762469999463065</v>
      </c>
      <c r="M163" s="42">
        <f t="shared" si="42"/>
        <v>0.10762469999463065</v>
      </c>
      <c r="P163" s="1">
        <f t="shared" si="30"/>
        <v>0.10035791382095702</v>
      </c>
      <c r="Q163" s="37">
        <f t="shared" si="31"/>
        <v>34520.964</v>
      </c>
      <c r="R163" s="22"/>
      <c r="S163" s="1">
        <f t="shared" si="41"/>
        <v>5.2806181293894213E-5</v>
      </c>
      <c r="T163" s="28">
        <f t="shared" si="43"/>
        <v>0.5</v>
      </c>
      <c r="U163" s="1">
        <f t="shared" si="32"/>
        <v>2.6403090646947106E-5</v>
      </c>
      <c r="AJ163" s="1">
        <v>28594</v>
      </c>
      <c r="AK163" s="1">
        <v>0.1614199199975701</v>
      </c>
      <c r="AR163" s="1">
        <v>22344.5</v>
      </c>
      <c r="AS163" s="1">
        <v>0.10917225999583025</v>
      </c>
      <c r="BA163" s="1">
        <v>22237.5</v>
      </c>
      <c r="BB163" s="1">
        <v>0.11667149999993853</v>
      </c>
      <c r="BC163" s="1">
        <v>0.5</v>
      </c>
    </row>
    <row r="164" spans="1:55" x14ac:dyDescent="0.2">
      <c r="A164" s="125" t="s">
        <v>117</v>
      </c>
      <c r="B164" s="124" t="s">
        <v>52</v>
      </c>
      <c r="C164" s="125">
        <v>49543.563000000002</v>
      </c>
      <c r="D164" s="125" t="s">
        <v>38</v>
      </c>
      <c r="E164" s="1">
        <f t="shared" si="28"/>
        <v>22237.785263655336</v>
      </c>
      <c r="F164" s="45">
        <f t="shared" si="39"/>
        <v>22237.5</v>
      </c>
      <c r="G164" s="1">
        <f t="shared" si="40"/>
        <v>0.11667149999993853</v>
      </c>
      <c r="M164" s="42">
        <f t="shared" si="42"/>
        <v>0.11667149999993853</v>
      </c>
      <c r="P164" s="1">
        <f t="shared" si="30"/>
        <v>0.10044923124632316</v>
      </c>
      <c r="Q164" s="37">
        <f t="shared" si="31"/>
        <v>34525.063000000002</v>
      </c>
      <c r="R164" s="22"/>
      <c r="S164" s="1">
        <f t="shared" si="41"/>
        <v>2.631620035145258E-4</v>
      </c>
      <c r="T164" s="28">
        <f t="shared" si="43"/>
        <v>0.5</v>
      </c>
      <c r="U164" s="1">
        <f t="shared" si="32"/>
        <v>1.315810017572629E-4</v>
      </c>
      <c r="AJ164" s="1">
        <v>28611</v>
      </c>
      <c r="AK164" s="1">
        <v>0.15649947999190772</v>
      </c>
      <c r="AR164" s="1">
        <v>22352</v>
      </c>
      <c r="AS164" s="1">
        <v>0.10170735999417957</v>
      </c>
      <c r="BA164" s="1">
        <v>22242</v>
      </c>
      <c r="BB164" s="1">
        <v>0.10619255999336019</v>
      </c>
      <c r="BC164" s="1">
        <v>0.5</v>
      </c>
    </row>
    <row r="165" spans="1:55" x14ac:dyDescent="0.2">
      <c r="A165" s="125" t="s">
        <v>117</v>
      </c>
      <c r="B165" s="124"/>
      <c r="C165" s="125">
        <v>49545.392999999996</v>
      </c>
      <c r="D165" s="125" t="s">
        <v>38</v>
      </c>
      <c r="E165" s="1">
        <f t="shared" si="28"/>
        <v>22242.259642481957</v>
      </c>
      <c r="F165" s="45">
        <f t="shared" si="39"/>
        <v>22242</v>
      </c>
      <c r="G165" s="1">
        <f t="shared" si="40"/>
        <v>0.10619255999336019</v>
      </c>
      <c r="M165" s="42">
        <f t="shared" si="42"/>
        <v>0.10619255999336019</v>
      </c>
      <c r="P165" s="1">
        <f t="shared" si="30"/>
        <v>0.10049032941653963</v>
      </c>
      <c r="Q165" s="37">
        <f t="shared" si="31"/>
        <v>34526.892999999996</v>
      </c>
      <c r="R165" s="22"/>
      <c r="S165" s="1">
        <f t="shared" si="41"/>
        <v>3.2515433551227406E-5</v>
      </c>
      <c r="T165" s="28">
        <f t="shared" si="43"/>
        <v>0.5</v>
      </c>
      <c r="U165" s="1">
        <f t="shared" si="32"/>
        <v>1.6257716775613703E-5</v>
      </c>
      <c r="AJ165" s="1">
        <v>29330</v>
      </c>
      <c r="AK165" s="1">
        <v>0.16476439999678405</v>
      </c>
      <c r="AR165" s="1">
        <v>22352</v>
      </c>
      <c r="AS165" s="1">
        <v>0.1034073599948897</v>
      </c>
      <c r="BA165" s="1">
        <v>22247</v>
      </c>
      <c r="BB165" s="1">
        <v>0.10521595999307465</v>
      </c>
      <c r="BC165" s="1">
        <v>0.5</v>
      </c>
    </row>
    <row r="166" spans="1:55" x14ac:dyDescent="0.2">
      <c r="A166" s="125" t="s">
        <v>117</v>
      </c>
      <c r="B166" s="124"/>
      <c r="C166" s="125">
        <v>49547.436999999998</v>
      </c>
      <c r="D166" s="125" t="s">
        <v>38</v>
      </c>
      <c r="E166" s="1">
        <f t="shared" si="28"/>
        <v>22247.257254679578</v>
      </c>
      <c r="F166" s="45">
        <f t="shared" si="39"/>
        <v>22247</v>
      </c>
      <c r="G166" s="1">
        <f t="shared" si="40"/>
        <v>0.10521595999307465</v>
      </c>
      <c r="M166" s="42">
        <f t="shared" si="42"/>
        <v>0.10521595999307465</v>
      </c>
      <c r="P166" s="1">
        <f t="shared" si="30"/>
        <v>0.10053599792931778</v>
      </c>
      <c r="Q166" s="37">
        <f t="shared" si="31"/>
        <v>34528.936999999998</v>
      </c>
      <c r="R166" s="22"/>
      <c r="S166" s="1">
        <f t="shared" si="41"/>
        <v>2.1902044918203466E-5</v>
      </c>
      <c r="T166" s="28">
        <f t="shared" si="43"/>
        <v>0.5</v>
      </c>
      <c r="U166" s="1">
        <f t="shared" si="32"/>
        <v>1.0951022459101733E-5</v>
      </c>
      <c r="AJ166" s="1">
        <v>29354.5</v>
      </c>
      <c r="AK166" s="1">
        <v>0.16463905999262352</v>
      </c>
      <c r="AR166" s="1">
        <v>22354.5</v>
      </c>
      <c r="AS166" s="1">
        <v>0.10421905999101</v>
      </c>
      <c r="BA166" s="1">
        <v>22249.5</v>
      </c>
      <c r="BB166" s="1">
        <v>0.11472765999496914</v>
      </c>
      <c r="BC166" s="1">
        <v>0.5</v>
      </c>
    </row>
    <row r="167" spans="1:55" x14ac:dyDescent="0.2">
      <c r="A167" s="125" t="s">
        <v>117</v>
      </c>
      <c r="B167" s="124" t="s">
        <v>52</v>
      </c>
      <c r="C167" s="125">
        <v>49548.468999999997</v>
      </c>
      <c r="D167" s="125" t="s">
        <v>38</v>
      </c>
      <c r="E167" s="1">
        <f t="shared" si="28"/>
        <v>22249.780510935907</v>
      </c>
      <c r="F167" s="45">
        <f t="shared" si="39"/>
        <v>22249.5</v>
      </c>
      <c r="G167" s="1">
        <f t="shared" si="40"/>
        <v>0.11472765999496914</v>
      </c>
      <c r="M167" s="42">
        <f t="shared" si="42"/>
        <v>0.11472765999496914</v>
      </c>
      <c r="P167" s="1">
        <f t="shared" si="30"/>
        <v>0.10055883371697172</v>
      </c>
      <c r="Q167" s="37">
        <f t="shared" si="31"/>
        <v>34529.968999999997</v>
      </c>
      <c r="R167" s="22"/>
      <c r="S167" s="1">
        <f t="shared" si="41"/>
        <v>2.0075563809607039E-4</v>
      </c>
      <c r="T167" s="28">
        <f t="shared" si="43"/>
        <v>0.5</v>
      </c>
      <c r="U167" s="1">
        <f t="shared" si="32"/>
        <v>1.003778190480352E-4</v>
      </c>
      <c r="AJ167" s="1">
        <v>30129.5</v>
      </c>
      <c r="AK167" s="1">
        <v>0.17140605999884428</v>
      </c>
      <c r="AR167" s="1">
        <v>22357</v>
      </c>
      <c r="AS167" s="1">
        <v>0.1137307599929045</v>
      </c>
      <c r="BA167" s="1">
        <v>22252</v>
      </c>
      <c r="BB167" s="1">
        <v>0.1012393599958159</v>
      </c>
      <c r="BC167" s="1">
        <v>0.1</v>
      </c>
    </row>
    <row r="168" spans="1:55" x14ac:dyDescent="0.2">
      <c r="A168" s="1" t="s">
        <v>109</v>
      </c>
      <c r="B168" s="15"/>
      <c r="C168" s="2">
        <v>49549.478000000003</v>
      </c>
      <c r="D168" s="2"/>
      <c r="E168" s="1">
        <f t="shared" si="28"/>
        <v>22252.247531829948</v>
      </c>
      <c r="F168" s="1">
        <f>ROUND(2*E168,0)/2</f>
        <v>22252</v>
      </c>
      <c r="G168" s="1">
        <f t="shared" si="40"/>
        <v>0.1012393599958159</v>
      </c>
      <c r="N168" s="1">
        <f>+G168</f>
        <v>0.1012393599958159</v>
      </c>
      <c r="P168" s="1">
        <f t="shared" si="30"/>
        <v>0.1005816705254689</v>
      </c>
      <c r="Q168" s="37">
        <f t="shared" si="31"/>
        <v>34530.978000000003</v>
      </c>
      <c r="R168" s="22"/>
      <c r="S168" s="1">
        <f t="shared" si="41"/>
        <v>4.3255543940531795E-7</v>
      </c>
      <c r="T168" s="14">
        <f>T$19</f>
        <v>0.1</v>
      </c>
      <c r="U168" s="1">
        <f t="shared" si="32"/>
        <v>4.3255543940531796E-8</v>
      </c>
      <c r="W168" s="1">
        <f>+G168-P168</f>
        <v>6.5768947034700043E-4</v>
      </c>
      <c r="AB168" s="1" t="s">
        <v>68</v>
      </c>
      <c r="AH168" s="1" t="s">
        <v>69</v>
      </c>
      <c r="AJ168" s="1">
        <v>30232</v>
      </c>
      <c r="AK168" s="1">
        <v>0.16728575999877648</v>
      </c>
      <c r="AR168" s="1">
        <v>22362</v>
      </c>
      <c r="AS168" s="1">
        <v>0.11375415999646066</v>
      </c>
      <c r="BA168" s="1">
        <v>22269</v>
      </c>
      <c r="BB168" s="1">
        <v>0.10381891999713844</v>
      </c>
      <c r="BC168" s="1">
        <v>1</v>
      </c>
    </row>
    <row r="169" spans="1:55" x14ac:dyDescent="0.2">
      <c r="A169" s="125" t="s">
        <v>117</v>
      </c>
      <c r="B169" s="124" t="s">
        <v>52</v>
      </c>
      <c r="C169" s="125">
        <v>49550.5</v>
      </c>
      <c r="D169" s="125" t="s">
        <v>38</v>
      </c>
      <c r="E169" s="1">
        <f t="shared" si="28"/>
        <v>22254.746337928751</v>
      </c>
      <c r="F169" s="45">
        <f t="shared" ref="F169:F185" si="44">ROUND(2*E169,0)/2-0.5</f>
        <v>22254</v>
      </c>
      <c r="M169" s="42"/>
      <c r="P169" s="1">
        <f t="shared" si="30"/>
        <v>0.10059994070727379</v>
      </c>
      <c r="Q169" s="37">
        <f t="shared" si="31"/>
        <v>34532</v>
      </c>
      <c r="R169" s="22">
        <v>0.30524871999659808</v>
      </c>
      <c r="T169" s="28"/>
      <c r="U169" s="1">
        <f t="shared" si="32"/>
        <v>0</v>
      </c>
      <c r="AJ169" s="1">
        <v>30237</v>
      </c>
      <c r="AK169" s="1">
        <v>0.17339915999764344</v>
      </c>
      <c r="AR169" s="1">
        <v>22366.5</v>
      </c>
      <c r="AS169" s="1">
        <v>0.10487522000039462</v>
      </c>
      <c r="BA169" s="1">
        <v>22269</v>
      </c>
      <c r="BB169" s="1">
        <v>0.10431891999905929</v>
      </c>
      <c r="BC169" s="1">
        <v>1</v>
      </c>
    </row>
    <row r="170" spans="1:55" x14ac:dyDescent="0.2">
      <c r="A170" s="125" t="s">
        <v>120</v>
      </c>
      <c r="B170" s="159"/>
      <c r="C170" s="160">
        <v>49556.433499999999</v>
      </c>
      <c r="D170" s="160">
        <v>5.0000000000000001E-4</v>
      </c>
      <c r="E170" s="1">
        <f t="shared" si="28"/>
        <v>22269.253838894772</v>
      </c>
      <c r="F170" s="45">
        <f t="shared" si="44"/>
        <v>22269</v>
      </c>
      <c r="G170" s="1">
        <f t="shared" ref="G170:G178" si="45">+C170-(C$7+F170*C$8)</f>
        <v>0.10381891999713844</v>
      </c>
      <c r="L170" s="1">
        <f>+G170</f>
        <v>0.10381891999713844</v>
      </c>
      <c r="P170" s="1">
        <f t="shared" si="30"/>
        <v>0.10073698789601246</v>
      </c>
      <c r="Q170" s="37">
        <f t="shared" si="31"/>
        <v>34537.933499999999</v>
      </c>
      <c r="R170" s="22"/>
      <c r="S170" s="1">
        <f t="shared" ref="S170:S178" si="46">+(P170-G170)^2</f>
        <v>9.4983054759507867E-6</v>
      </c>
      <c r="T170" s="1">
        <v>1</v>
      </c>
      <c r="U170" s="1">
        <f t="shared" si="32"/>
        <v>9.4983054759507867E-6</v>
      </c>
      <c r="W170" s="1">
        <f>+G170-P170</f>
        <v>3.0819321011259782E-3</v>
      </c>
      <c r="AJ170" s="1">
        <v>31195.5</v>
      </c>
      <c r="AK170" s="1">
        <v>0.18389493999711704</v>
      </c>
      <c r="AR170" s="1">
        <v>22366.5</v>
      </c>
      <c r="AS170" s="1">
        <v>0.10507522000261815</v>
      </c>
      <c r="BA170" s="1">
        <v>22274</v>
      </c>
      <c r="BB170" s="1">
        <v>0.11034231999656186</v>
      </c>
      <c r="BC170" s="1">
        <v>0.5</v>
      </c>
    </row>
    <row r="171" spans="1:55" x14ac:dyDescent="0.2">
      <c r="A171" s="156" t="s">
        <v>120</v>
      </c>
      <c r="B171" s="116" t="s">
        <v>52</v>
      </c>
      <c r="C171" s="161">
        <v>49556.434000000001</v>
      </c>
      <c r="D171" s="158"/>
      <c r="E171" s="1">
        <f t="shared" si="28"/>
        <v>22269.255061402655</v>
      </c>
      <c r="F171" s="45">
        <f t="shared" si="44"/>
        <v>22269</v>
      </c>
      <c r="G171" s="1">
        <f t="shared" si="45"/>
        <v>0.10431891999905929</v>
      </c>
      <c r="L171" s="1">
        <f>+G171</f>
        <v>0.10431891999905929</v>
      </c>
      <c r="P171" s="1">
        <f t="shared" si="30"/>
        <v>0.10073698789601246</v>
      </c>
      <c r="Q171" s="37">
        <f t="shared" si="31"/>
        <v>34537.934000000001</v>
      </c>
      <c r="R171" s="22"/>
      <c r="S171" s="1">
        <f t="shared" si="46"/>
        <v>1.2830237590837493E-5</v>
      </c>
      <c r="T171" s="1">
        <v>1</v>
      </c>
      <c r="U171" s="1">
        <f t="shared" si="32"/>
        <v>1.2830237590837493E-5</v>
      </c>
      <c r="W171" s="1">
        <f>+G171-P171</f>
        <v>3.581932103046831E-3</v>
      </c>
      <c r="AJ171" s="1">
        <v>31234.5</v>
      </c>
      <c r="AK171" s="1">
        <v>0.18417745999613544</v>
      </c>
      <c r="AR171" s="1">
        <v>22371.5</v>
      </c>
      <c r="AS171" s="1">
        <v>0.10559862000081921</v>
      </c>
      <c r="BA171" s="1">
        <v>22276.5</v>
      </c>
      <c r="BB171" s="1">
        <v>0.10485401999903843</v>
      </c>
      <c r="BC171" s="1">
        <v>0.5</v>
      </c>
    </row>
    <row r="172" spans="1:55" x14ac:dyDescent="0.2">
      <c r="A172" s="125" t="s">
        <v>117</v>
      </c>
      <c r="B172" s="124"/>
      <c r="C172" s="125">
        <v>49558.485000000001</v>
      </c>
      <c r="D172" s="125" t="s">
        <v>38</v>
      </c>
      <c r="E172" s="1">
        <f t="shared" si="28"/>
        <v>22274.269788710535</v>
      </c>
      <c r="F172" s="45">
        <f t="shared" si="44"/>
        <v>22274</v>
      </c>
      <c r="G172" s="1">
        <f t="shared" si="45"/>
        <v>0.11034231999656186</v>
      </c>
      <c r="M172" s="42">
        <f t="shared" ref="M172:M178" si="47">G172</f>
        <v>0.11034231999656186</v>
      </c>
      <c r="P172" s="1">
        <f t="shared" si="30"/>
        <v>0.1007826784590046</v>
      </c>
      <c r="Q172" s="37">
        <f t="shared" si="31"/>
        <v>34539.985000000001</v>
      </c>
      <c r="R172" s="22"/>
      <c r="S172" s="1">
        <f t="shared" si="46"/>
        <v>9.1386746326590069E-5</v>
      </c>
      <c r="T172" s="28">
        <f t="shared" ref="T172:T178" si="48">T$18</f>
        <v>0.5</v>
      </c>
      <c r="U172" s="1">
        <f t="shared" si="32"/>
        <v>4.5693373163295035E-5</v>
      </c>
      <c r="AJ172" s="1">
        <v>31941.5</v>
      </c>
      <c r="AK172" s="1">
        <v>0.19608621999941533</v>
      </c>
      <c r="AR172" s="1">
        <v>22374</v>
      </c>
      <c r="AS172" s="1">
        <v>0.10281032000057166</v>
      </c>
      <c r="BA172" s="1">
        <v>22283.5</v>
      </c>
      <c r="BB172" s="1">
        <v>0.11088677999214269</v>
      </c>
      <c r="BC172" s="1">
        <v>0.5</v>
      </c>
    </row>
    <row r="173" spans="1:55" x14ac:dyDescent="0.2">
      <c r="A173" s="125" t="s">
        <v>117</v>
      </c>
      <c r="B173" s="124" t="s">
        <v>52</v>
      </c>
      <c r="C173" s="125">
        <v>49559.502</v>
      </c>
      <c r="D173" s="125" t="s">
        <v>38</v>
      </c>
      <c r="E173" s="1">
        <f t="shared" si="28"/>
        <v>22276.756369730581</v>
      </c>
      <c r="F173" s="45">
        <f t="shared" si="44"/>
        <v>22276.5</v>
      </c>
      <c r="G173" s="1">
        <f t="shared" si="45"/>
        <v>0.10485401999903843</v>
      </c>
      <c r="M173" s="42">
        <f t="shared" si="47"/>
        <v>0.10485401999903843</v>
      </c>
      <c r="P173" s="1">
        <f t="shared" si="30"/>
        <v>0.10080552527176553</v>
      </c>
      <c r="Q173" s="37">
        <f t="shared" si="31"/>
        <v>34541.002</v>
      </c>
      <c r="R173" s="22"/>
      <c r="S173" s="1">
        <f t="shared" si="46"/>
        <v>1.6390309556756429E-5</v>
      </c>
      <c r="T173" s="28">
        <f t="shared" si="48"/>
        <v>0.5</v>
      </c>
      <c r="U173" s="1">
        <f t="shared" si="32"/>
        <v>8.1951547783782146E-6</v>
      </c>
      <c r="AJ173" s="1">
        <v>31961</v>
      </c>
      <c r="AK173" s="1">
        <v>0.19117747999553103</v>
      </c>
      <c r="AR173" s="1">
        <v>22376.5</v>
      </c>
      <c r="AS173" s="1">
        <v>0.10232201999315294</v>
      </c>
      <c r="BA173" s="1">
        <v>22286</v>
      </c>
      <c r="BB173" s="1">
        <v>0.11339847999624908</v>
      </c>
      <c r="BC173" s="1">
        <v>0.5</v>
      </c>
    </row>
    <row r="174" spans="1:55" x14ac:dyDescent="0.2">
      <c r="A174" s="125" t="s">
        <v>117</v>
      </c>
      <c r="B174" s="124" t="s">
        <v>52</v>
      </c>
      <c r="C174" s="125">
        <v>49562.370999999999</v>
      </c>
      <c r="D174" s="125" t="s">
        <v>38</v>
      </c>
      <c r="E174" s="1">
        <f t="shared" si="28"/>
        <v>22283.771119923807</v>
      </c>
      <c r="F174" s="45">
        <f t="shared" si="44"/>
        <v>22283.5</v>
      </c>
      <c r="G174" s="1">
        <f t="shared" si="45"/>
        <v>0.11088677999214269</v>
      </c>
      <c r="M174" s="42">
        <f t="shared" si="47"/>
        <v>0.11088677999214269</v>
      </c>
      <c r="P174" s="1">
        <f t="shared" si="30"/>
        <v>0.10086950177838216</v>
      </c>
      <c r="Q174" s="37">
        <f t="shared" si="31"/>
        <v>34543.870999999999</v>
      </c>
      <c r="R174" s="22"/>
      <c r="S174" s="1">
        <f t="shared" si="46"/>
        <v>1.0034586281188131E-4</v>
      </c>
      <c r="T174" s="28">
        <f t="shared" si="48"/>
        <v>0.5</v>
      </c>
      <c r="U174" s="1">
        <f t="shared" si="32"/>
        <v>5.0172931405940655E-5</v>
      </c>
      <c r="AJ174" s="1">
        <v>32005</v>
      </c>
      <c r="AK174" s="1">
        <v>0.19248339999467134</v>
      </c>
      <c r="AR174" s="1">
        <v>22388.5</v>
      </c>
      <c r="AS174" s="1">
        <v>0.10437817999627441</v>
      </c>
      <c r="BA174" s="1">
        <v>22288.5</v>
      </c>
      <c r="BB174" s="1">
        <v>0.11291017999610631</v>
      </c>
      <c r="BC174" s="1">
        <v>0.5</v>
      </c>
    </row>
    <row r="175" spans="1:55" x14ac:dyDescent="0.2">
      <c r="A175" s="125" t="s">
        <v>117</v>
      </c>
      <c r="B175" s="124"/>
      <c r="C175" s="125">
        <v>49563.396000000001</v>
      </c>
      <c r="D175" s="125" t="s">
        <v>38</v>
      </c>
      <c r="E175" s="1">
        <f t="shared" si="28"/>
        <v>22286.277261069878</v>
      </c>
      <c r="F175" s="45">
        <f t="shared" si="44"/>
        <v>22286</v>
      </c>
      <c r="G175" s="1">
        <f t="shared" si="45"/>
        <v>0.11339847999624908</v>
      </c>
      <c r="M175" s="42">
        <f t="shared" si="47"/>
        <v>0.11339847999624908</v>
      </c>
      <c r="P175" s="1">
        <f t="shared" si="30"/>
        <v>0.1008923524703474</v>
      </c>
      <c r="Q175" s="37">
        <f t="shared" si="31"/>
        <v>34544.896000000001</v>
      </c>
      <c r="R175" s="22"/>
      <c r="S175" s="1">
        <f t="shared" si="46"/>
        <v>1.5640322569411555E-4</v>
      </c>
      <c r="T175" s="28">
        <f t="shared" si="48"/>
        <v>0.5</v>
      </c>
      <c r="U175" s="1">
        <f t="shared" si="32"/>
        <v>7.8201612847057775E-5</v>
      </c>
      <c r="AJ175" s="1">
        <v>32080.5</v>
      </c>
      <c r="AK175" s="1">
        <v>0.19781674000114435</v>
      </c>
      <c r="AR175" s="1">
        <v>22405.5</v>
      </c>
      <c r="AS175" s="1">
        <v>0.1084577400033595</v>
      </c>
      <c r="BA175" s="1">
        <v>22291</v>
      </c>
      <c r="BB175" s="1">
        <v>0.10842187999514863</v>
      </c>
      <c r="BC175" s="1">
        <v>0.5</v>
      </c>
    </row>
    <row r="176" spans="1:55" x14ac:dyDescent="0.2">
      <c r="A176" s="125" t="s">
        <v>117</v>
      </c>
      <c r="B176" s="124" t="s">
        <v>52</v>
      </c>
      <c r="C176" s="125">
        <v>49564.417999999998</v>
      </c>
      <c r="D176" s="125" t="s">
        <v>38</v>
      </c>
      <c r="E176" s="1">
        <f t="shared" si="28"/>
        <v>22288.776067168677</v>
      </c>
      <c r="F176" s="45">
        <f t="shared" si="44"/>
        <v>22288.5</v>
      </c>
      <c r="G176" s="1">
        <f t="shared" si="45"/>
        <v>0.11291017999610631</v>
      </c>
      <c r="M176" s="42">
        <f t="shared" si="47"/>
        <v>0.11291017999610631</v>
      </c>
      <c r="P176" s="1">
        <f t="shared" si="30"/>
        <v>0.10091520418315589</v>
      </c>
      <c r="Q176" s="37">
        <f t="shared" si="31"/>
        <v>34545.917999999998</v>
      </c>
      <c r="R176" s="22"/>
      <c r="S176" s="1">
        <f t="shared" si="46"/>
        <v>1.438794447532656E-4</v>
      </c>
      <c r="T176" s="28">
        <f t="shared" si="48"/>
        <v>0.5</v>
      </c>
      <c r="U176" s="1">
        <f t="shared" si="32"/>
        <v>7.1939722376632799E-5</v>
      </c>
      <c r="AJ176" s="1">
        <v>33034</v>
      </c>
      <c r="AK176" s="1">
        <v>0.20582912000099896</v>
      </c>
      <c r="AR176" s="1">
        <v>22420</v>
      </c>
      <c r="AS176" s="1">
        <v>0.30202559999452205</v>
      </c>
      <c r="BA176" s="1">
        <v>22296</v>
      </c>
      <c r="BB176" s="1">
        <v>0.10344528000132414</v>
      </c>
      <c r="BC176" s="1">
        <v>0.5</v>
      </c>
    </row>
    <row r="177" spans="1:55" x14ac:dyDescent="0.2">
      <c r="A177" s="125" t="s">
        <v>117</v>
      </c>
      <c r="B177" s="124"/>
      <c r="C177" s="125">
        <v>49565.436000000002</v>
      </c>
      <c r="D177" s="125" t="s">
        <v>38</v>
      </c>
      <c r="E177" s="1">
        <f t="shared" si="28"/>
        <v>22291.265093204485</v>
      </c>
      <c r="F177" s="45">
        <f t="shared" si="44"/>
        <v>22291</v>
      </c>
      <c r="G177" s="1">
        <f t="shared" si="45"/>
        <v>0.10842187999514863</v>
      </c>
      <c r="M177" s="42">
        <f t="shared" si="47"/>
        <v>0.10842187999514863</v>
      </c>
      <c r="P177" s="1">
        <f t="shared" si="30"/>
        <v>0.10093805691680761</v>
      </c>
      <c r="Q177" s="37">
        <f t="shared" si="31"/>
        <v>34546.936000000002</v>
      </c>
      <c r="R177" s="22"/>
      <c r="S177" s="1">
        <f t="shared" si="46"/>
        <v>5.600760786790958E-5</v>
      </c>
      <c r="T177" s="28">
        <f t="shared" si="48"/>
        <v>0.5</v>
      </c>
      <c r="U177" s="1">
        <f t="shared" si="32"/>
        <v>2.800380393395479E-5</v>
      </c>
      <c r="AJ177" s="1">
        <v>33092.5</v>
      </c>
      <c r="AK177" s="1">
        <v>0.20887290000246139</v>
      </c>
      <c r="AR177" s="1">
        <v>22422.5</v>
      </c>
      <c r="AS177" s="1">
        <v>0.30653729999903589</v>
      </c>
      <c r="BA177" s="1">
        <v>22313</v>
      </c>
      <c r="BB177" s="1">
        <v>0.10452483999688411</v>
      </c>
      <c r="BC177" s="1">
        <v>0.5</v>
      </c>
    </row>
    <row r="178" spans="1:55" x14ac:dyDescent="0.2">
      <c r="A178" s="125" t="s">
        <v>117</v>
      </c>
      <c r="B178" s="124"/>
      <c r="C178" s="125">
        <v>49567.476000000002</v>
      </c>
      <c r="D178" s="125" t="s">
        <v>38</v>
      </c>
      <c r="E178" s="1">
        <f t="shared" si="28"/>
        <v>22296.252925339097</v>
      </c>
      <c r="F178" s="45">
        <f t="shared" si="44"/>
        <v>22296</v>
      </c>
      <c r="G178" s="1">
        <f t="shared" si="45"/>
        <v>0.10344528000132414</v>
      </c>
      <c r="M178" s="42">
        <f t="shared" si="47"/>
        <v>0.10344528000132414</v>
      </c>
      <c r="P178" s="1">
        <f t="shared" si="30"/>
        <v>0.10098376544664077</v>
      </c>
      <c r="Q178" s="37">
        <f t="shared" si="31"/>
        <v>34548.976000000002</v>
      </c>
      <c r="R178" s="22"/>
      <c r="S178" s="1">
        <f t="shared" si="46"/>
        <v>6.0590539029180533E-6</v>
      </c>
      <c r="T178" s="28">
        <f t="shared" si="48"/>
        <v>0.5</v>
      </c>
      <c r="U178" s="1">
        <f t="shared" si="32"/>
        <v>3.0295269514590266E-6</v>
      </c>
      <c r="AJ178" s="1">
        <v>33865.5</v>
      </c>
      <c r="AK178" s="1">
        <v>0.21960053999646334</v>
      </c>
      <c r="AR178" s="1">
        <v>22432.5</v>
      </c>
      <c r="AS178" s="1">
        <v>0.10858409999491414</v>
      </c>
      <c r="BA178" s="1">
        <v>22318</v>
      </c>
      <c r="BB178" s="1">
        <v>0.10954823999782093</v>
      </c>
      <c r="BC178" s="1">
        <v>0.5</v>
      </c>
    </row>
    <row r="179" spans="1:55" x14ac:dyDescent="0.2">
      <c r="A179" s="125" t="s">
        <v>117</v>
      </c>
      <c r="B179" s="124" t="s">
        <v>52</v>
      </c>
      <c r="C179" s="125">
        <v>49568.495999999999</v>
      </c>
      <c r="D179" s="125" t="s">
        <v>38</v>
      </c>
      <c r="E179" s="1">
        <f t="shared" si="28"/>
        <v>22298.746841406391</v>
      </c>
      <c r="F179" s="45">
        <f t="shared" si="44"/>
        <v>22298</v>
      </c>
      <c r="M179" s="42"/>
      <c r="P179" s="1">
        <f t="shared" si="30"/>
        <v>0.10100205000191845</v>
      </c>
      <c r="Q179" s="37">
        <f t="shared" si="31"/>
        <v>34549.995999999999</v>
      </c>
      <c r="R179" s="22">
        <v>0.30545463999442291</v>
      </c>
      <c r="T179" s="28"/>
      <c r="U179" s="1">
        <f t="shared" si="32"/>
        <v>0</v>
      </c>
      <c r="AJ179" s="1">
        <v>33868</v>
      </c>
      <c r="AK179" s="1">
        <v>0.21748223999748006</v>
      </c>
      <c r="AR179" s="1">
        <v>22434.5</v>
      </c>
      <c r="AS179" s="1">
        <v>0.30659345999447396</v>
      </c>
      <c r="BA179" s="1">
        <v>22327.5</v>
      </c>
      <c r="BB179" s="1">
        <v>0.11209270000108518</v>
      </c>
      <c r="BC179" s="1">
        <v>0.5</v>
      </c>
    </row>
    <row r="180" spans="1:55" x14ac:dyDescent="0.2">
      <c r="A180" s="125" t="s">
        <v>117</v>
      </c>
      <c r="B180" s="124"/>
      <c r="C180" s="125">
        <v>49569.517999999996</v>
      </c>
      <c r="D180" s="125" t="s">
        <v>38</v>
      </c>
      <c r="E180" s="1">
        <f t="shared" si="28"/>
        <v>22301.245647505191</v>
      </c>
      <c r="F180" s="45">
        <f t="shared" si="44"/>
        <v>22300.5</v>
      </c>
      <c r="M180" s="42"/>
      <c r="P180" s="1">
        <f t="shared" si="30"/>
        <v>0.10102490661477449</v>
      </c>
      <c r="Q180" s="37">
        <f t="shared" si="31"/>
        <v>34551.017999999996</v>
      </c>
      <c r="R180" s="22">
        <v>0.30496633999428013</v>
      </c>
      <c r="T180" s="28"/>
      <c r="U180" s="1">
        <f t="shared" si="32"/>
        <v>0</v>
      </c>
      <c r="AJ180" s="1">
        <v>33868</v>
      </c>
      <c r="AK180" s="1">
        <v>0.21748223999748006</v>
      </c>
      <c r="AR180" s="1">
        <v>22437.5</v>
      </c>
      <c r="AS180" s="1">
        <v>0.10660749999806285</v>
      </c>
      <c r="BA180" s="1">
        <v>22330</v>
      </c>
      <c r="BB180" s="1">
        <v>0.10760439999285154</v>
      </c>
      <c r="BC180" s="1">
        <v>0.5</v>
      </c>
    </row>
    <row r="181" spans="1:55" x14ac:dyDescent="0.2">
      <c r="A181" s="125" t="s">
        <v>117</v>
      </c>
      <c r="B181" s="124"/>
      <c r="C181" s="125">
        <v>49574.43</v>
      </c>
      <c r="D181" s="125" t="s">
        <v>38</v>
      </c>
      <c r="E181" s="1">
        <f t="shared" si="28"/>
        <v>22313.255564880295</v>
      </c>
      <c r="F181" s="45">
        <f t="shared" si="44"/>
        <v>22313</v>
      </c>
      <c r="G181" s="1">
        <f t="shared" ref="G181:G197" si="49">+C181-(C$7+F181*C$8)</f>
        <v>0.10452483999688411</v>
      </c>
      <c r="M181" s="42">
        <f>G181</f>
        <v>0.10452483999688411</v>
      </c>
      <c r="P181" s="1">
        <f t="shared" si="30"/>
        <v>0.10113920499170323</v>
      </c>
      <c r="Q181" s="37">
        <f t="shared" si="31"/>
        <v>34555.93</v>
      </c>
      <c r="R181" s="22"/>
      <c r="S181" s="1">
        <f t="shared" ref="S181:S197" si="50">+(P181-G181)^2</f>
        <v>1.1462524388306147E-5</v>
      </c>
      <c r="T181" s="28">
        <f>T$18</f>
        <v>0.5</v>
      </c>
      <c r="U181" s="1">
        <f t="shared" si="32"/>
        <v>5.7312621941530736E-6</v>
      </c>
      <c r="AJ181" s="1">
        <v>33868</v>
      </c>
      <c r="AK181" s="1">
        <v>0.21758223999495385</v>
      </c>
      <c r="AR181" s="1">
        <v>22471</v>
      </c>
      <c r="AS181" s="1">
        <v>0.30226427999878069</v>
      </c>
      <c r="BA181" s="1">
        <v>22344.5</v>
      </c>
      <c r="BB181" s="1">
        <v>0.10917225999583025</v>
      </c>
      <c r="BC181" s="1">
        <v>0.5</v>
      </c>
    </row>
    <row r="182" spans="1:55" x14ac:dyDescent="0.2">
      <c r="A182" s="125" t="s">
        <v>117</v>
      </c>
      <c r="B182" s="124"/>
      <c r="C182" s="125">
        <v>49576.480000000003</v>
      </c>
      <c r="D182" s="125" t="s">
        <v>38</v>
      </c>
      <c r="E182" s="1">
        <f t="shared" si="28"/>
        <v>22318.267847172432</v>
      </c>
      <c r="F182" s="45">
        <f t="shared" si="44"/>
        <v>22318</v>
      </c>
      <c r="G182" s="1">
        <f t="shared" si="49"/>
        <v>0.10954823999782093</v>
      </c>
      <c r="M182" s="42">
        <f>G182</f>
        <v>0.10954823999782093</v>
      </c>
      <c r="P182" s="1">
        <f t="shared" si="30"/>
        <v>0.1011849314883774</v>
      </c>
      <c r="Q182" s="37">
        <f t="shared" si="31"/>
        <v>34557.980000000003</v>
      </c>
      <c r="R182" s="22"/>
      <c r="S182" s="1">
        <f t="shared" si="50"/>
        <v>6.9944929224130536E-5</v>
      </c>
      <c r="T182" s="28">
        <f>T$18</f>
        <v>0.5</v>
      </c>
      <c r="U182" s="1">
        <f t="shared" si="32"/>
        <v>3.4972464612065268E-5</v>
      </c>
      <c r="AJ182" s="1">
        <v>34543</v>
      </c>
      <c r="AK182" s="1">
        <v>0.22786123999685515</v>
      </c>
      <c r="AR182" s="1">
        <v>22824.5</v>
      </c>
      <c r="AS182" s="1">
        <v>0.10541865999402944</v>
      </c>
      <c r="BA182" s="1">
        <v>22352</v>
      </c>
      <c r="BB182" s="1">
        <v>0.10170735999417957</v>
      </c>
      <c r="BC182" s="1">
        <v>1</v>
      </c>
    </row>
    <row r="183" spans="1:55" x14ac:dyDescent="0.2">
      <c r="A183" s="125" t="s">
        <v>117</v>
      </c>
      <c r="B183" s="124" t="s">
        <v>52</v>
      </c>
      <c r="C183" s="125">
        <v>49580.368000000002</v>
      </c>
      <c r="D183" s="125" t="s">
        <v>38</v>
      </c>
      <c r="E183" s="1">
        <f t="shared" si="28"/>
        <v>22327.774068417213</v>
      </c>
      <c r="F183" s="45">
        <f t="shared" si="44"/>
        <v>22327.5</v>
      </c>
      <c r="G183" s="1">
        <f t="shared" si="49"/>
        <v>0.11209270000108518</v>
      </c>
      <c r="M183" s="42">
        <f>G183</f>
        <v>0.11209270000108518</v>
      </c>
      <c r="P183" s="1">
        <f t="shared" si="30"/>
        <v>0.10127182308175084</v>
      </c>
      <c r="Q183" s="37">
        <f t="shared" si="31"/>
        <v>34561.868000000002</v>
      </c>
      <c r="R183" s="22"/>
      <c r="S183" s="1">
        <f t="shared" si="50"/>
        <v>1.170913773033826E-4</v>
      </c>
      <c r="T183" s="28">
        <f>T$18</f>
        <v>0.5</v>
      </c>
      <c r="U183" s="1">
        <f t="shared" si="32"/>
        <v>5.8545688651691298E-5</v>
      </c>
      <c r="AJ183" s="1">
        <v>34601.5</v>
      </c>
      <c r="AK183" s="1">
        <v>0.22567501999583328</v>
      </c>
      <c r="AR183" s="1">
        <v>22939</v>
      </c>
      <c r="AS183" s="1">
        <v>0.11245451999275247</v>
      </c>
      <c r="BA183" s="1">
        <v>22352</v>
      </c>
      <c r="BB183" s="1">
        <v>0.1034073599948897</v>
      </c>
      <c r="BC183" s="1">
        <v>1</v>
      </c>
    </row>
    <row r="184" spans="1:55" x14ac:dyDescent="0.2">
      <c r="A184" s="125" t="s">
        <v>117</v>
      </c>
      <c r="B184" s="124"/>
      <c r="C184" s="125">
        <v>49581.385999999999</v>
      </c>
      <c r="D184" s="125" t="s">
        <v>38</v>
      </c>
      <c r="E184" s="1">
        <f t="shared" ref="E184:E222" si="51">+(C184-C$7)/C$8</f>
        <v>22330.263094453003</v>
      </c>
      <c r="F184" s="45">
        <f t="shared" si="44"/>
        <v>22330</v>
      </c>
      <c r="G184" s="1">
        <f t="shared" si="49"/>
        <v>0.10760439999285154</v>
      </c>
      <c r="M184" s="42">
        <f>G184</f>
        <v>0.10760439999285154</v>
      </c>
      <c r="P184" s="1">
        <f t="shared" ref="P184:P222" si="52">+D$11+D$12*F184+D$13*F184^2</f>
        <v>0.10129469174055711</v>
      </c>
      <c r="Q184" s="37">
        <f t="shared" ref="Q184:Q222" si="53">+C184-15018.5</f>
        <v>34562.885999999999</v>
      </c>
      <c r="R184" s="22"/>
      <c r="S184" s="1">
        <f t="shared" si="50"/>
        <v>3.9812418229072466E-5</v>
      </c>
      <c r="T184" s="28">
        <f>T$18</f>
        <v>0.5</v>
      </c>
      <c r="U184" s="1">
        <f t="shared" si="32"/>
        <v>1.9906209114536233E-5</v>
      </c>
      <c r="AJ184" s="1">
        <v>34601.5</v>
      </c>
      <c r="AK184" s="1">
        <v>0.22567501999583328</v>
      </c>
      <c r="AR184" s="1">
        <v>22963.5</v>
      </c>
      <c r="AS184" s="1">
        <v>0.10906917999818688</v>
      </c>
      <c r="BA184" s="1">
        <v>22354.5</v>
      </c>
      <c r="BB184" s="1">
        <v>0.10421905999101</v>
      </c>
      <c r="BC184" s="1">
        <v>0.5</v>
      </c>
    </row>
    <row r="185" spans="1:55" x14ac:dyDescent="0.2">
      <c r="A185" s="125" t="s">
        <v>117</v>
      </c>
      <c r="B185" s="124" t="s">
        <v>52</v>
      </c>
      <c r="C185" s="125">
        <v>49587.317999999999</v>
      </c>
      <c r="D185" s="125" t="s">
        <v>38</v>
      </c>
      <c r="E185" s="1">
        <f t="shared" si="51"/>
        <v>22344.766927895402</v>
      </c>
      <c r="F185" s="45">
        <f t="shared" si="44"/>
        <v>22344.5</v>
      </c>
      <c r="G185" s="1">
        <f t="shared" si="49"/>
        <v>0.10917225999583025</v>
      </c>
      <c r="M185" s="42">
        <f>G185</f>
        <v>0.10917225999583025</v>
      </c>
      <c r="P185" s="1">
        <f t="shared" si="52"/>
        <v>0.10142735009266207</v>
      </c>
      <c r="Q185" s="37">
        <f t="shared" si="53"/>
        <v>34568.817999999999</v>
      </c>
      <c r="R185" s="22"/>
      <c r="S185" s="1">
        <f t="shared" si="50"/>
        <v>5.9983629408192447E-5</v>
      </c>
      <c r="T185" s="28">
        <f>T$18</f>
        <v>0.5</v>
      </c>
      <c r="U185" s="1">
        <f t="shared" ref="U185:U222" si="54">T185*S185</f>
        <v>2.9991814704096223E-5</v>
      </c>
      <c r="AJ185" s="1">
        <v>34601.5</v>
      </c>
      <c r="AK185" s="1">
        <v>0.2259750199955306</v>
      </c>
      <c r="AR185" s="1">
        <v>22968.5</v>
      </c>
      <c r="AS185" s="1">
        <v>0.10909258000174304</v>
      </c>
      <c r="BA185" s="1">
        <v>22357</v>
      </c>
      <c r="BB185" s="1">
        <v>0.1137307599929045</v>
      </c>
      <c r="BC185" s="1">
        <v>0.5</v>
      </c>
    </row>
    <row r="186" spans="1:55" x14ac:dyDescent="0.2">
      <c r="A186" s="156" t="s">
        <v>121</v>
      </c>
      <c r="B186" s="157" t="s">
        <v>54</v>
      </c>
      <c r="C186" s="158">
        <v>49590.377999999997</v>
      </c>
      <c r="D186" s="158">
        <v>8.9999999999999998E-4</v>
      </c>
      <c r="E186" s="1">
        <f t="shared" si="51"/>
        <v>22352.248676097308</v>
      </c>
      <c r="F186" s="42">
        <f>ROUND(2*E186,0)/2</f>
        <v>22352</v>
      </c>
      <c r="G186" s="1">
        <f t="shared" si="49"/>
        <v>0.10170735999417957</v>
      </c>
      <c r="L186" s="1">
        <f>+G186</f>
        <v>0.10170735999417957</v>
      </c>
      <c r="P186" s="1">
        <f t="shared" si="52"/>
        <v>0.10149597995681266</v>
      </c>
      <c r="Q186" s="37">
        <f t="shared" si="53"/>
        <v>34571.877999999997</v>
      </c>
      <c r="R186" s="22"/>
      <c r="S186" s="1">
        <f t="shared" si="50"/>
        <v>4.4681520197237215E-8</v>
      </c>
      <c r="T186" s="1">
        <v>1</v>
      </c>
      <c r="U186" s="1">
        <f t="shared" si="54"/>
        <v>4.4681520197237215E-8</v>
      </c>
      <c r="W186" s="1">
        <f>+G186-P186</f>
        <v>2.1138003736691224E-4</v>
      </c>
      <c r="AJ186" s="1">
        <v>34662.5</v>
      </c>
      <c r="AK186" s="1">
        <v>0.2266204999978072</v>
      </c>
      <c r="AR186" s="1">
        <v>22971</v>
      </c>
      <c r="AS186" s="1">
        <v>0.10460427999350941</v>
      </c>
      <c r="BA186" s="1">
        <v>22362</v>
      </c>
      <c r="BB186" s="1">
        <v>0.11375415999646066</v>
      </c>
      <c r="BC186" s="1">
        <v>0.5</v>
      </c>
    </row>
    <row r="187" spans="1:55" x14ac:dyDescent="0.2">
      <c r="A187" s="156" t="s">
        <v>121</v>
      </c>
      <c r="B187" s="157" t="s">
        <v>54</v>
      </c>
      <c r="C187" s="158">
        <v>49590.379699999998</v>
      </c>
      <c r="D187" s="158">
        <v>4.0000000000000002E-4</v>
      </c>
      <c r="E187" s="1">
        <f t="shared" si="51"/>
        <v>22352.252832624086</v>
      </c>
      <c r="F187" s="45">
        <f t="shared" ref="F187:F218" si="55">ROUND(2*E187,0)/2-0.5</f>
        <v>22352</v>
      </c>
      <c r="G187" s="1">
        <f t="shared" si="49"/>
        <v>0.1034073599948897</v>
      </c>
      <c r="L187" s="1">
        <f>+G187</f>
        <v>0.1034073599948897</v>
      </c>
      <c r="P187" s="1">
        <f t="shared" si="52"/>
        <v>0.10149597995681266</v>
      </c>
      <c r="Q187" s="37">
        <f t="shared" si="53"/>
        <v>34571.879699999998</v>
      </c>
      <c r="R187" s="22"/>
      <c r="S187" s="1">
        <f t="shared" si="50"/>
        <v>3.6533736499594089E-6</v>
      </c>
      <c r="T187" s="1">
        <v>1</v>
      </c>
      <c r="U187" s="1">
        <f t="shared" si="54"/>
        <v>3.6533736499594089E-6</v>
      </c>
      <c r="W187" s="1">
        <f>+G187-P187</f>
        <v>1.9113800380770457E-3</v>
      </c>
      <c r="AJ187" s="1">
        <v>34670</v>
      </c>
      <c r="AK187" s="1">
        <v>0.22285559999727411</v>
      </c>
      <c r="AR187" s="1">
        <v>22995.5</v>
      </c>
      <c r="AS187" s="1">
        <v>0.10721894000016619</v>
      </c>
      <c r="BA187" s="1">
        <v>22366.5</v>
      </c>
      <c r="BB187" s="1">
        <v>0.10487522000039462</v>
      </c>
      <c r="BC187" s="1">
        <v>1</v>
      </c>
    </row>
    <row r="188" spans="1:55" x14ac:dyDescent="0.2">
      <c r="A188" s="125" t="s">
        <v>117</v>
      </c>
      <c r="B188" s="124" t="s">
        <v>52</v>
      </c>
      <c r="C188" s="125">
        <v>49591.402999999998</v>
      </c>
      <c r="D188" s="125" t="s">
        <v>38</v>
      </c>
      <c r="E188" s="1">
        <f t="shared" si="51"/>
        <v>22354.754817243374</v>
      </c>
      <c r="F188" s="45">
        <f t="shared" si="55"/>
        <v>22354.5</v>
      </c>
      <c r="G188" s="1">
        <f t="shared" si="49"/>
        <v>0.10421905999101</v>
      </c>
      <c r="M188" s="42">
        <f>G188</f>
        <v>0.10421905999101</v>
      </c>
      <c r="P188" s="1">
        <f t="shared" si="52"/>
        <v>0.10151885861988266</v>
      </c>
      <c r="Q188" s="37">
        <f t="shared" si="53"/>
        <v>34572.902999999998</v>
      </c>
      <c r="R188" s="22"/>
      <c r="S188" s="1">
        <f t="shared" si="50"/>
        <v>7.2910874446379481E-6</v>
      </c>
      <c r="T188" s="28">
        <f>T$18</f>
        <v>0.5</v>
      </c>
      <c r="U188" s="1">
        <f t="shared" si="54"/>
        <v>3.645543722318974E-6</v>
      </c>
      <c r="AJ188" s="1">
        <v>34736</v>
      </c>
      <c r="AK188" s="1">
        <v>0.22816447999502998</v>
      </c>
      <c r="AR188" s="1">
        <v>23027</v>
      </c>
      <c r="AS188" s="1">
        <v>0.10886636000213912</v>
      </c>
      <c r="BA188" s="1">
        <v>22366.5</v>
      </c>
      <c r="BB188" s="1">
        <v>0.10507522000261815</v>
      </c>
      <c r="BC188" s="1">
        <v>1</v>
      </c>
    </row>
    <row r="189" spans="1:55" x14ac:dyDescent="0.2">
      <c r="A189" s="125" t="s">
        <v>117</v>
      </c>
      <c r="B189" s="124"/>
      <c r="C189" s="125">
        <v>49592.434999999998</v>
      </c>
      <c r="D189" s="125" t="s">
        <v>38</v>
      </c>
      <c r="E189" s="1">
        <f t="shared" si="51"/>
        <v>22357.278073499703</v>
      </c>
      <c r="F189" s="45">
        <f t="shared" si="55"/>
        <v>22357</v>
      </c>
      <c r="G189" s="1">
        <f t="shared" si="49"/>
        <v>0.1137307599929045</v>
      </c>
      <c r="M189" s="42">
        <f>G189</f>
        <v>0.1137307599929045</v>
      </c>
      <c r="P189" s="1">
        <f t="shared" si="52"/>
        <v>0.1015417383037959</v>
      </c>
      <c r="Q189" s="37">
        <f t="shared" si="53"/>
        <v>34573.934999999998</v>
      </c>
      <c r="R189" s="22"/>
      <c r="S189" s="1">
        <f t="shared" si="50"/>
        <v>1.4857224973755981E-4</v>
      </c>
      <c r="T189" s="28">
        <f>T$18</f>
        <v>0.5</v>
      </c>
      <c r="U189" s="1">
        <f t="shared" si="54"/>
        <v>7.4286124868779907E-5</v>
      </c>
      <c r="AJ189" s="1">
        <v>35562</v>
      </c>
      <c r="AK189" s="1">
        <v>0.23883015999308554</v>
      </c>
      <c r="AR189" s="1">
        <v>23041.5</v>
      </c>
      <c r="AS189" s="1">
        <v>0.1034342199927778</v>
      </c>
      <c r="BA189" s="1">
        <v>22371.5</v>
      </c>
      <c r="BB189" s="1">
        <v>0.10559862000081921</v>
      </c>
      <c r="BC189" s="1">
        <v>1</v>
      </c>
    </row>
    <row r="190" spans="1:55" x14ac:dyDescent="0.2">
      <c r="A190" s="125" t="s">
        <v>117</v>
      </c>
      <c r="B190" s="124"/>
      <c r="C190" s="125">
        <v>49594.48</v>
      </c>
      <c r="D190" s="125" t="s">
        <v>38</v>
      </c>
      <c r="E190" s="1">
        <f t="shared" si="51"/>
        <v>22362.278130713086</v>
      </c>
      <c r="F190" s="45">
        <f t="shared" si="55"/>
        <v>22362</v>
      </c>
      <c r="G190" s="1">
        <f t="shared" si="49"/>
        <v>0.11375415999646066</v>
      </c>
      <c r="M190" s="42">
        <f>G190</f>
        <v>0.11375415999646066</v>
      </c>
      <c r="P190" s="1">
        <f t="shared" si="52"/>
        <v>0.10158750073415213</v>
      </c>
      <c r="Q190" s="37">
        <f t="shared" si="53"/>
        <v>34575.980000000003</v>
      </c>
      <c r="R190" s="22"/>
      <c r="S190" s="1">
        <f t="shared" si="50"/>
        <v>1.4802759760511799E-4</v>
      </c>
      <c r="T190" s="28">
        <f>T$18</f>
        <v>0.5</v>
      </c>
      <c r="U190" s="1">
        <f t="shared" si="54"/>
        <v>7.4013798802558995E-5</v>
      </c>
      <c r="AR190" s="1">
        <v>23083.5</v>
      </c>
      <c r="AS190" s="1">
        <v>0.10663077999925008</v>
      </c>
      <c r="BA190" s="1">
        <v>22374</v>
      </c>
      <c r="BB190" s="1">
        <v>0.10281032000057166</v>
      </c>
      <c r="BC190" s="1">
        <v>0.5</v>
      </c>
    </row>
    <row r="191" spans="1:55" x14ac:dyDescent="0.2">
      <c r="A191" s="156" t="s">
        <v>121</v>
      </c>
      <c r="B191" s="157" t="s">
        <v>52</v>
      </c>
      <c r="C191" s="158">
        <v>49596.311600000001</v>
      </c>
      <c r="D191" s="158">
        <v>2.9999999999999997E-4</v>
      </c>
      <c r="E191" s="1">
        <f t="shared" si="51"/>
        <v>22366.756421564918</v>
      </c>
      <c r="F191" s="45">
        <f t="shared" si="55"/>
        <v>22366.5</v>
      </c>
      <c r="G191" s="1">
        <f t="shared" si="49"/>
        <v>0.10487522000039462</v>
      </c>
      <c r="L191" s="1">
        <f>+G191</f>
        <v>0.10487522000039462</v>
      </c>
      <c r="P191" s="1">
        <f t="shared" si="52"/>
        <v>0.1016286904127566</v>
      </c>
      <c r="Q191" s="37">
        <f t="shared" si="53"/>
        <v>34577.811600000001</v>
      </c>
      <c r="R191" s="22"/>
      <c r="S191" s="1">
        <f t="shared" si="50"/>
        <v>1.0539954363409089E-5</v>
      </c>
      <c r="T191" s="1">
        <v>1</v>
      </c>
      <c r="U191" s="1">
        <f t="shared" si="54"/>
        <v>1.0539954363409089E-5</v>
      </c>
      <c r="W191" s="1">
        <f>+G191-P191</f>
        <v>3.2465295876380196E-3</v>
      </c>
      <c r="AR191" s="1">
        <v>23098</v>
      </c>
      <c r="AS191" s="1">
        <v>0.1191986400008318</v>
      </c>
      <c r="BA191" s="1">
        <v>22376.5</v>
      </c>
      <c r="BB191" s="1">
        <v>0.10232201999315294</v>
      </c>
      <c r="BC191" s="1">
        <v>0.5</v>
      </c>
    </row>
    <row r="192" spans="1:55" x14ac:dyDescent="0.2">
      <c r="A192" s="156" t="s">
        <v>121</v>
      </c>
      <c r="B192" s="157" t="s">
        <v>52</v>
      </c>
      <c r="C192" s="158">
        <v>49596.311800000003</v>
      </c>
      <c r="D192" s="158">
        <v>2.0000000000000001E-4</v>
      </c>
      <c r="E192" s="1">
        <f t="shared" si="51"/>
        <v>22366.756910568074</v>
      </c>
      <c r="F192" s="45">
        <f t="shared" si="55"/>
        <v>22366.5</v>
      </c>
      <c r="G192" s="1">
        <f t="shared" si="49"/>
        <v>0.10507522000261815</v>
      </c>
      <c r="L192" s="1">
        <f>+G192</f>
        <v>0.10507522000261815</v>
      </c>
      <c r="P192" s="1">
        <f t="shared" si="52"/>
        <v>0.1016286904127566</v>
      </c>
      <c r="Q192" s="37">
        <f t="shared" si="53"/>
        <v>34577.811800000003</v>
      </c>
      <c r="R192" s="22"/>
      <c r="S192" s="1">
        <f t="shared" si="50"/>
        <v>1.187856621379124E-5</v>
      </c>
      <c r="T192" s="1">
        <v>1</v>
      </c>
      <c r="U192" s="1">
        <f t="shared" si="54"/>
        <v>1.187856621379124E-5</v>
      </c>
      <c r="W192" s="1">
        <f>+G192-P192</f>
        <v>3.4465295898615522E-3</v>
      </c>
      <c r="AR192" s="1">
        <v>23100.5</v>
      </c>
      <c r="AS192" s="1">
        <v>0.11071033999178326</v>
      </c>
      <c r="BA192" s="1">
        <v>22388.5</v>
      </c>
      <c r="BB192" s="1">
        <v>0.10437817999627441</v>
      </c>
      <c r="BC192" s="1">
        <v>0.5</v>
      </c>
    </row>
    <row r="193" spans="1:55" x14ac:dyDescent="0.2">
      <c r="A193" s="156" t="s">
        <v>121</v>
      </c>
      <c r="B193" s="157" t="s">
        <v>52</v>
      </c>
      <c r="C193" s="158">
        <v>49598.357300000003</v>
      </c>
      <c r="D193" s="158">
        <v>2.9999999999999997E-4</v>
      </c>
      <c r="E193" s="1">
        <f t="shared" si="51"/>
        <v>22371.758190289318</v>
      </c>
      <c r="F193" s="45">
        <f t="shared" si="55"/>
        <v>22371.5</v>
      </c>
      <c r="G193" s="1">
        <f t="shared" si="49"/>
        <v>0.10559862000081921</v>
      </c>
      <c r="L193" s="1">
        <f>+G193</f>
        <v>0.10559862000081921</v>
      </c>
      <c r="P193" s="1">
        <f t="shared" si="52"/>
        <v>0.10167446060152141</v>
      </c>
      <c r="Q193" s="37">
        <f t="shared" si="53"/>
        <v>34579.857300000003</v>
      </c>
      <c r="R193" s="22"/>
      <c r="S193" s="1">
        <f t="shared" si="50"/>
        <v>1.5399026991097267E-5</v>
      </c>
      <c r="T193" s="1">
        <v>1</v>
      </c>
      <c r="U193" s="1">
        <f t="shared" si="54"/>
        <v>1.5399026991097267E-5</v>
      </c>
      <c r="W193" s="1">
        <f>+G193-P193</f>
        <v>3.9241593992977997E-3</v>
      </c>
      <c r="AR193" s="1">
        <v>23103</v>
      </c>
      <c r="AS193" s="1">
        <v>0.1122220399993239</v>
      </c>
      <c r="BA193" s="1">
        <v>22405.5</v>
      </c>
      <c r="BB193" s="1">
        <v>0.1084577400033595</v>
      </c>
      <c r="BC193" s="1">
        <v>0.5</v>
      </c>
    </row>
    <row r="194" spans="1:55" x14ac:dyDescent="0.2">
      <c r="A194" s="125" t="s">
        <v>117</v>
      </c>
      <c r="B194" s="124"/>
      <c r="C194" s="125">
        <v>49599.377</v>
      </c>
      <c r="D194" s="125" t="s">
        <v>38</v>
      </c>
      <c r="E194" s="1">
        <f t="shared" si="51"/>
        <v>22374.25137285189</v>
      </c>
      <c r="F194" s="45">
        <f t="shared" si="55"/>
        <v>22374</v>
      </c>
      <c r="G194" s="1">
        <f t="shared" si="49"/>
        <v>0.10281032000057166</v>
      </c>
      <c r="M194" s="42">
        <f>G194</f>
        <v>0.10281032000057166</v>
      </c>
      <c r="P194" s="1">
        <f t="shared" si="52"/>
        <v>0.10169734722716869</v>
      </c>
      <c r="Q194" s="37">
        <f t="shared" si="53"/>
        <v>34580.877</v>
      </c>
      <c r="R194" s="22"/>
      <c r="S194" s="1">
        <f t="shared" si="50"/>
        <v>1.2387083943362997E-6</v>
      </c>
      <c r="T194" s="28">
        <f>T$18</f>
        <v>0.5</v>
      </c>
      <c r="U194" s="1">
        <f t="shared" si="54"/>
        <v>6.1935419716814983E-7</v>
      </c>
      <c r="AR194" s="1">
        <v>23105</v>
      </c>
      <c r="AS194" s="1">
        <v>0.11923139999998966</v>
      </c>
      <c r="BA194" s="1">
        <v>22432.5</v>
      </c>
      <c r="BB194" s="1">
        <v>0.10858409999491414</v>
      </c>
      <c r="BC194" s="1">
        <v>0.5</v>
      </c>
    </row>
    <row r="195" spans="1:55" x14ac:dyDescent="0.2">
      <c r="A195" s="125" t="s">
        <v>117</v>
      </c>
      <c r="B195" s="124" t="s">
        <v>52</v>
      </c>
      <c r="C195" s="125">
        <v>49600.398999999998</v>
      </c>
      <c r="D195" s="125" t="s">
        <v>38</v>
      </c>
      <c r="E195" s="1">
        <f t="shared" si="51"/>
        <v>22376.75017895069</v>
      </c>
      <c r="F195" s="45">
        <f t="shared" si="55"/>
        <v>22376.5</v>
      </c>
      <c r="G195" s="1">
        <f t="shared" si="49"/>
        <v>0.10232201999315294</v>
      </c>
      <c r="M195" s="42">
        <f>G195</f>
        <v>0.10232201999315294</v>
      </c>
      <c r="P195" s="1">
        <f t="shared" si="52"/>
        <v>0.10172023487365919</v>
      </c>
      <c r="Q195" s="37">
        <f t="shared" si="53"/>
        <v>34581.898999999998</v>
      </c>
      <c r="R195" s="22"/>
      <c r="S195" s="1">
        <f t="shared" si="50"/>
        <v>3.6214533004409711E-7</v>
      </c>
      <c r="T195" s="28">
        <f>T$18</f>
        <v>0.5</v>
      </c>
      <c r="U195" s="1">
        <f t="shared" si="54"/>
        <v>1.8107266502204856E-7</v>
      </c>
      <c r="AR195" s="1">
        <v>23105.5</v>
      </c>
      <c r="AS195" s="1">
        <v>0.10673374000180047</v>
      </c>
      <c r="BA195" s="1">
        <v>22437.5</v>
      </c>
      <c r="BB195" s="1">
        <v>0.10660749999806285</v>
      </c>
      <c r="BC195" s="1">
        <v>0.5</v>
      </c>
    </row>
    <row r="196" spans="1:55" x14ac:dyDescent="0.2">
      <c r="A196" s="125" t="s">
        <v>117</v>
      </c>
      <c r="B196" s="124" t="s">
        <v>52</v>
      </c>
      <c r="C196" s="125">
        <v>49605.309000000001</v>
      </c>
      <c r="D196" s="125" t="s">
        <v>38</v>
      </c>
      <c r="E196" s="1">
        <f t="shared" si="51"/>
        <v>22388.755206294289</v>
      </c>
      <c r="F196" s="45">
        <f t="shared" si="55"/>
        <v>22388.5</v>
      </c>
      <c r="G196" s="1">
        <f t="shared" si="49"/>
        <v>0.10437817999627441</v>
      </c>
      <c r="M196" s="42">
        <f>G196</f>
        <v>0.10437817999627441</v>
      </c>
      <c r="P196" s="1">
        <f t="shared" si="52"/>
        <v>0.10183010978695156</v>
      </c>
      <c r="Q196" s="37">
        <f t="shared" si="53"/>
        <v>34586.809000000001</v>
      </c>
      <c r="R196" s="22"/>
      <c r="S196" s="1">
        <f t="shared" si="50"/>
        <v>6.4926617916385939E-6</v>
      </c>
      <c r="T196" s="28">
        <f>T$18</f>
        <v>0.5</v>
      </c>
      <c r="U196" s="1">
        <f t="shared" si="54"/>
        <v>3.246330895819297E-6</v>
      </c>
      <c r="AR196" s="1">
        <v>23107.5</v>
      </c>
      <c r="AS196" s="1">
        <v>0.11674309999943944</v>
      </c>
      <c r="BA196" s="1">
        <v>22824.5</v>
      </c>
      <c r="BB196" s="1">
        <v>0.10541865999402944</v>
      </c>
      <c r="BC196" s="1">
        <v>0.5</v>
      </c>
    </row>
    <row r="197" spans="1:55" x14ac:dyDescent="0.2">
      <c r="A197" s="125" t="s">
        <v>117</v>
      </c>
      <c r="B197" s="124" t="s">
        <v>52</v>
      </c>
      <c r="C197" s="125">
        <v>49612.266000000003</v>
      </c>
      <c r="D197" s="125" t="s">
        <v>38</v>
      </c>
      <c r="E197" s="1">
        <f t="shared" si="51"/>
        <v>22405.765180882754</v>
      </c>
      <c r="F197" s="45">
        <f t="shared" si="55"/>
        <v>22405.5</v>
      </c>
      <c r="G197" s="1">
        <f t="shared" si="49"/>
        <v>0.1084577400033595</v>
      </c>
      <c r="M197" s="42">
        <f>G197</f>
        <v>0.1084577400033595</v>
      </c>
      <c r="P197" s="1">
        <f t="shared" si="52"/>
        <v>0.10198580617617312</v>
      </c>
      <c r="Q197" s="37">
        <f t="shared" si="53"/>
        <v>34593.766000000003</v>
      </c>
      <c r="R197" s="22"/>
      <c r="S197" s="1">
        <f t="shared" si="50"/>
        <v>4.1885927463479446E-5</v>
      </c>
      <c r="T197" s="28">
        <f>T$18</f>
        <v>0.5</v>
      </c>
      <c r="U197" s="1">
        <f t="shared" si="54"/>
        <v>2.0942963731739723E-5</v>
      </c>
      <c r="AR197" s="1">
        <v>23110</v>
      </c>
      <c r="AS197" s="1">
        <v>0.10925480000150856</v>
      </c>
      <c r="BA197" s="1">
        <v>22939</v>
      </c>
      <c r="BB197" s="1">
        <v>0.11245451999275247</v>
      </c>
      <c r="BC197" s="1">
        <v>0.5</v>
      </c>
    </row>
    <row r="198" spans="1:55" x14ac:dyDescent="0.2">
      <c r="A198" s="125" t="s">
        <v>117</v>
      </c>
      <c r="B198" s="124" t="s">
        <v>52</v>
      </c>
      <c r="C198" s="125">
        <v>49618.39</v>
      </c>
      <c r="D198" s="125" t="s">
        <v>38</v>
      </c>
      <c r="E198" s="1">
        <f t="shared" si="51"/>
        <v>22420.738457349576</v>
      </c>
      <c r="F198" s="45">
        <f t="shared" si="55"/>
        <v>22420</v>
      </c>
      <c r="P198" s="1">
        <f t="shared" si="52"/>
        <v>0.10211864333917994</v>
      </c>
      <c r="Q198" s="37">
        <f t="shared" si="53"/>
        <v>34599.89</v>
      </c>
      <c r="R198" s="22">
        <v>0.30202559999452205</v>
      </c>
      <c r="T198" s="28"/>
      <c r="U198" s="1">
        <f t="shared" si="54"/>
        <v>0</v>
      </c>
      <c r="AR198" s="1">
        <v>23125</v>
      </c>
      <c r="AS198" s="1">
        <v>0.11032499999419088</v>
      </c>
      <c r="BA198" s="1">
        <v>22963.5</v>
      </c>
      <c r="BB198" s="1">
        <v>0.10906917999818688</v>
      </c>
      <c r="BC198" s="1">
        <v>0.5</v>
      </c>
    </row>
    <row r="199" spans="1:55" x14ac:dyDescent="0.2">
      <c r="A199" s="125" t="s">
        <v>117</v>
      </c>
      <c r="B199" s="124"/>
      <c r="C199" s="125">
        <v>49619.417000000001</v>
      </c>
      <c r="D199" s="125" t="s">
        <v>38</v>
      </c>
      <c r="E199" s="1">
        <f t="shared" si="51"/>
        <v>22423.249488527152</v>
      </c>
      <c r="F199" s="45">
        <f t="shared" si="55"/>
        <v>22422.5</v>
      </c>
      <c r="P199" s="1">
        <f t="shared" si="52"/>
        <v>0.10214154976918606</v>
      </c>
      <c r="Q199" s="37">
        <f t="shared" si="53"/>
        <v>34600.917000000001</v>
      </c>
      <c r="R199" s="22">
        <v>0.30653729999903589</v>
      </c>
      <c r="T199" s="28"/>
      <c r="U199" s="1">
        <f t="shared" si="54"/>
        <v>0</v>
      </c>
      <c r="AR199" s="1">
        <v>23127.5</v>
      </c>
      <c r="AS199" s="1">
        <v>0.10783669999364065</v>
      </c>
      <c r="BA199" s="1">
        <v>22968.5</v>
      </c>
      <c r="BB199" s="1">
        <v>0.10909258000174304</v>
      </c>
      <c r="BC199" s="1">
        <v>0.5</v>
      </c>
    </row>
    <row r="200" spans="1:55" x14ac:dyDescent="0.2">
      <c r="A200" s="125" t="s">
        <v>117</v>
      </c>
      <c r="B200" s="124" t="s">
        <v>52</v>
      </c>
      <c r="C200" s="125">
        <v>49623.309000000001</v>
      </c>
      <c r="D200" s="125" t="s">
        <v>38</v>
      </c>
      <c r="E200" s="1">
        <f t="shared" si="51"/>
        <v>22432.765489834939</v>
      </c>
      <c r="F200" s="45">
        <f t="shared" si="55"/>
        <v>22432.5</v>
      </c>
      <c r="G200" s="1">
        <f>+C200-(C$7+F200*C$8)</f>
        <v>0.10858409999491414</v>
      </c>
      <c r="M200" s="42">
        <f>G200</f>
        <v>0.10858409999491414</v>
      </c>
      <c r="P200" s="1">
        <f t="shared" si="52"/>
        <v>0.10223318569764295</v>
      </c>
      <c r="Q200" s="37">
        <f t="shared" si="53"/>
        <v>34604.809000000001</v>
      </c>
      <c r="R200" s="22"/>
      <c r="S200" s="1">
        <f>+(P200-G200)^2</f>
        <v>4.0334112411283648E-5</v>
      </c>
      <c r="T200" s="28">
        <f>T$18</f>
        <v>0.5</v>
      </c>
      <c r="U200" s="1">
        <f t="shared" si="54"/>
        <v>2.0167056205641824E-5</v>
      </c>
      <c r="AR200" s="1">
        <v>23132</v>
      </c>
      <c r="AS200" s="1">
        <v>0.1163577599945711</v>
      </c>
      <c r="BA200" s="1">
        <v>22971</v>
      </c>
      <c r="BB200" s="1">
        <v>0.10460427999350941</v>
      </c>
      <c r="BC200" s="1">
        <v>0.5</v>
      </c>
    </row>
    <row r="201" spans="1:55" x14ac:dyDescent="0.2">
      <c r="A201" s="125" t="s">
        <v>117</v>
      </c>
      <c r="B201" s="124"/>
      <c r="C201" s="125">
        <v>49624.324999999997</v>
      </c>
      <c r="D201" s="125" t="s">
        <v>38</v>
      </c>
      <c r="E201" s="1">
        <f t="shared" si="51"/>
        <v>22435.249625839224</v>
      </c>
      <c r="F201" s="45">
        <f t="shared" si="55"/>
        <v>22434.5</v>
      </c>
      <c r="M201" s="42"/>
      <c r="P201" s="1">
        <f t="shared" si="52"/>
        <v>0.10225151484335335</v>
      </c>
      <c r="Q201" s="37">
        <f t="shared" si="53"/>
        <v>34605.824999999997</v>
      </c>
      <c r="R201" s="22">
        <v>0.30659345999447396</v>
      </c>
      <c r="T201" s="28"/>
      <c r="U201" s="1">
        <f t="shared" si="54"/>
        <v>0</v>
      </c>
      <c r="AR201" s="1">
        <v>23139.5</v>
      </c>
      <c r="AS201" s="1">
        <v>0.11199285999464337</v>
      </c>
      <c r="BA201" s="1">
        <v>22995.5</v>
      </c>
      <c r="BB201" s="1">
        <v>0.10721894000016619</v>
      </c>
      <c r="BC201" s="1">
        <v>0.5</v>
      </c>
    </row>
    <row r="202" spans="1:55" x14ac:dyDescent="0.2">
      <c r="A202" s="125" t="s">
        <v>117</v>
      </c>
      <c r="B202" s="124" t="s">
        <v>52</v>
      </c>
      <c r="C202" s="125">
        <v>49625.351999999999</v>
      </c>
      <c r="D202" s="125" t="s">
        <v>38</v>
      </c>
      <c r="E202" s="1">
        <f t="shared" si="51"/>
        <v>22437.760657016799</v>
      </c>
      <c r="F202" s="45">
        <f t="shared" si="55"/>
        <v>22437.5</v>
      </c>
      <c r="G202" s="1">
        <f>+C202-(C$7+F202*C$8)</f>
        <v>0.10660749999806285</v>
      </c>
      <c r="M202" s="42">
        <f>G202</f>
        <v>0.10660749999806285</v>
      </c>
      <c r="P202" s="1">
        <f t="shared" si="52"/>
        <v>0.10227900978693083</v>
      </c>
      <c r="Q202" s="37">
        <f t="shared" si="53"/>
        <v>34606.851999999999</v>
      </c>
      <c r="R202" s="22"/>
      <c r="S202" s="1">
        <f>+(P202-G202)^2</f>
        <v>1.873582750786571E-5</v>
      </c>
      <c r="T202" s="28">
        <f>T$18</f>
        <v>0.5</v>
      </c>
      <c r="U202" s="1">
        <f t="shared" si="54"/>
        <v>9.3679137539328551E-6</v>
      </c>
      <c r="AR202" s="1">
        <v>23147</v>
      </c>
      <c r="AS202" s="1">
        <v>0.11442795999755617</v>
      </c>
      <c r="BA202" s="1">
        <v>23027</v>
      </c>
      <c r="BB202" s="1">
        <v>0.10886636000213912</v>
      </c>
      <c r="BC202" s="1">
        <v>0.5</v>
      </c>
    </row>
    <row r="203" spans="1:55" x14ac:dyDescent="0.2">
      <c r="A203" s="125" t="s">
        <v>117</v>
      </c>
      <c r="B203" s="124" t="s">
        <v>52</v>
      </c>
      <c r="C203" s="125">
        <v>49639.249000000003</v>
      </c>
      <c r="D203" s="125" t="s">
        <v>38</v>
      </c>
      <c r="E203" s="1">
        <f t="shared" si="51"/>
        <v>22471.739040925946</v>
      </c>
      <c r="F203" s="45">
        <f t="shared" si="55"/>
        <v>22471</v>
      </c>
      <c r="P203" s="1">
        <f t="shared" si="52"/>
        <v>0.10258613651576511</v>
      </c>
      <c r="Q203" s="37">
        <f t="shared" si="53"/>
        <v>34620.749000000003</v>
      </c>
      <c r="R203" s="22">
        <v>0.30226427999878069</v>
      </c>
      <c r="T203" s="28"/>
      <c r="U203" s="1">
        <f t="shared" si="54"/>
        <v>0</v>
      </c>
      <c r="AR203" s="1">
        <v>23154</v>
      </c>
      <c r="AS203" s="1">
        <v>0.12046071999793639</v>
      </c>
      <c r="BA203" s="1">
        <v>23041.5</v>
      </c>
      <c r="BB203" s="1">
        <v>0.1034342199927778</v>
      </c>
      <c r="BC203" s="1">
        <v>0.5</v>
      </c>
    </row>
    <row r="204" spans="1:55" x14ac:dyDescent="0.2">
      <c r="A204" s="125" t="s">
        <v>117</v>
      </c>
      <c r="B204" s="124" t="s">
        <v>52</v>
      </c>
      <c r="C204" s="125">
        <v>49783.631999999998</v>
      </c>
      <c r="D204" s="125" t="s">
        <v>38</v>
      </c>
      <c r="E204" s="1">
        <f t="shared" si="51"/>
        <v>22824.757750284269</v>
      </c>
      <c r="F204" s="45">
        <f t="shared" si="55"/>
        <v>22824.5</v>
      </c>
      <c r="G204" s="1">
        <f t="shared" ref="G204:G222" si="56">+C204-(C$7+F204*C$8)</f>
        <v>0.10541865999402944</v>
      </c>
      <c r="M204" s="42">
        <f t="shared" ref="M204:M212" si="57">G204</f>
        <v>0.10541865999402944</v>
      </c>
      <c r="P204" s="1">
        <f t="shared" si="52"/>
        <v>0.10583818357803845</v>
      </c>
      <c r="Q204" s="37">
        <f t="shared" si="53"/>
        <v>34765.131999999998</v>
      </c>
      <c r="R204" s="22"/>
      <c r="S204" s="1">
        <f t="shared" ref="S204:S222" si="58">+(P204-G204)^2</f>
        <v>1.7600003753976721E-7</v>
      </c>
      <c r="T204" s="28">
        <f t="shared" ref="T204:T212" si="59">T$18</f>
        <v>0.5</v>
      </c>
      <c r="U204" s="1">
        <f t="shared" si="54"/>
        <v>8.8000018769883604E-8</v>
      </c>
      <c r="AR204" s="1">
        <v>23156.5</v>
      </c>
      <c r="AS204" s="1">
        <v>0.1135724199921242</v>
      </c>
      <c r="BA204" s="1">
        <v>23083.5</v>
      </c>
      <c r="BB204" s="1">
        <v>0.10663077999925008</v>
      </c>
      <c r="BC204" s="1">
        <v>0.5</v>
      </c>
    </row>
    <row r="205" spans="1:55" x14ac:dyDescent="0.2">
      <c r="A205" s="125" t="s">
        <v>117</v>
      </c>
      <c r="B205" s="124"/>
      <c r="C205" s="125">
        <v>49830.468999999997</v>
      </c>
      <c r="D205" s="125" t="s">
        <v>38</v>
      </c>
      <c r="E205" s="1">
        <f t="shared" si="51"/>
        <v>22939.2749530728</v>
      </c>
      <c r="F205" s="45">
        <f t="shared" si="55"/>
        <v>22939</v>
      </c>
      <c r="G205" s="1">
        <f t="shared" si="56"/>
        <v>0.11245451999275247</v>
      </c>
      <c r="M205" s="42">
        <f t="shared" si="57"/>
        <v>0.11245451999275247</v>
      </c>
      <c r="P205" s="1">
        <f t="shared" si="52"/>
        <v>0.10689591027339169</v>
      </c>
      <c r="Q205" s="37">
        <f t="shared" si="53"/>
        <v>34811.968999999997</v>
      </c>
      <c r="R205" s="22"/>
      <c r="S205" s="1">
        <f t="shared" si="58"/>
        <v>3.0898142012172036E-5</v>
      </c>
      <c r="T205" s="28">
        <f t="shared" si="59"/>
        <v>0.5</v>
      </c>
      <c r="U205" s="1">
        <f t="shared" si="54"/>
        <v>1.5449071006086018E-5</v>
      </c>
      <c r="AR205" s="1">
        <v>23159</v>
      </c>
      <c r="AS205" s="1">
        <v>0.11548411999683594</v>
      </c>
      <c r="BA205" s="1">
        <v>23098</v>
      </c>
      <c r="BB205" s="1">
        <v>0.1191986400008318</v>
      </c>
      <c r="BC205" s="1">
        <v>0.1</v>
      </c>
    </row>
    <row r="206" spans="1:55" x14ac:dyDescent="0.2">
      <c r="A206" s="125" t="s">
        <v>117</v>
      </c>
      <c r="B206" s="124" t="s">
        <v>52</v>
      </c>
      <c r="C206" s="125">
        <v>49840.485999999997</v>
      </c>
      <c r="D206" s="125" t="s">
        <v>38</v>
      </c>
      <c r="E206" s="1">
        <f t="shared" si="51"/>
        <v>22963.766675863171</v>
      </c>
      <c r="F206" s="45">
        <f t="shared" si="55"/>
        <v>22963.5</v>
      </c>
      <c r="G206" s="1">
        <f t="shared" si="56"/>
        <v>0.10906917999818688</v>
      </c>
      <c r="M206" s="42">
        <f t="shared" si="57"/>
        <v>0.10906917999818688</v>
      </c>
      <c r="P206" s="1">
        <f t="shared" si="52"/>
        <v>0.10712251419136627</v>
      </c>
      <c r="Q206" s="37">
        <f t="shared" si="53"/>
        <v>34821.985999999997</v>
      </c>
      <c r="R206" s="22"/>
      <c r="S206" s="1">
        <f t="shared" si="58"/>
        <v>3.7895077634445383E-6</v>
      </c>
      <c r="T206" s="28">
        <f t="shared" si="59"/>
        <v>0.5</v>
      </c>
      <c r="U206" s="1">
        <f t="shared" si="54"/>
        <v>1.8947538817222692E-6</v>
      </c>
      <c r="AR206" s="1">
        <v>23166.5</v>
      </c>
      <c r="AS206" s="1">
        <v>0.11201921999600017</v>
      </c>
      <c r="BA206" s="1">
        <v>23100.5</v>
      </c>
      <c r="BB206" s="1">
        <v>0.11071033999178326</v>
      </c>
      <c r="BC206" s="1">
        <v>0.5</v>
      </c>
    </row>
    <row r="207" spans="1:55" x14ac:dyDescent="0.2">
      <c r="A207" s="125" t="s">
        <v>117</v>
      </c>
      <c r="B207" s="124" t="s">
        <v>52</v>
      </c>
      <c r="C207" s="125">
        <v>49842.531000000003</v>
      </c>
      <c r="D207" s="125" t="s">
        <v>38</v>
      </c>
      <c r="E207" s="1">
        <f t="shared" si="51"/>
        <v>22968.766733076554</v>
      </c>
      <c r="F207" s="45">
        <f t="shared" si="55"/>
        <v>22968.5</v>
      </c>
      <c r="G207" s="1">
        <f t="shared" si="56"/>
        <v>0.10909258000174304</v>
      </c>
      <c r="M207" s="42">
        <f t="shared" si="57"/>
        <v>0.10909258000174304</v>
      </c>
      <c r="P207" s="1">
        <f t="shared" si="52"/>
        <v>0.10716877193486235</v>
      </c>
      <c r="Q207" s="37">
        <f t="shared" si="53"/>
        <v>34824.031000000003</v>
      </c>
      <c r="R207" s="22"/>
      <c r="S207" s="1">
        <f t="shared" si="58"/>
        <v>3.7010374781952348E-6</v>
      </c>
      <c r="T207" s="28">
        <f t="shared" si="59"/>
        <v>0.5</v>
      </c>
      <c r="U207" s="1">
        <f t="shared" si="54"/>
        <v>1.8505187390976174E-6</v>
      </c>
      <c r="AR207" s="1">
        <v>23169</v>
      </c>
      <c r="AS207" s="1">
        <v>0.11253091999969911</v>
      </c>
      <c r="BA207" s="1">
        <v>23103</v>
      </c>
      <c r="BB207" s="1">
        <v>0.1122220399993239</v>
      </c>
      <c r="BC207" s="1">
        <v>0.5</v>
      </c>
    </row>
    <row r="208" spans="1:55" x14ac:dyDescent="0.2">
      <c r="A208" s="125" t="s">
        <v>117</v>
      </c>
      <c r="B208" s="124"/>
      <c r="C208" s="125">
        <v>49843.548999999999</v>
      </c>
      <c r="D208" s="125" t="s">
        <v>38</v>
      </c>
      <c r="E208" s="1">
        <f t="shared" si="51"/>
        <v>22971.255759112344</v>
      </c>
      <c r="F208" s="45">
        <f t="shared" si="55"/>
        <v>22971</v>
      </c>
      <c r="G208" s="1">
        <f t="shared" si="56"/>
        <v>0.10460427999350941</v>
      </c>
      <c r="M208" s="42">
        <f t="shared" si="57"/>
        <v>0.10460427999350941</v>
      </c>
      <c r="P208" s="1">
        <f t="shared" si="52"/>
        <v>0.10719190233787523</v>
      </c>
      <c r="Q208" s="37">
        <f t="shared" si="53"/>
        <v>34825.048999999999</v>
      </c>
      <c r="R208" s="22"/>
      <c r="S208" s="1">
        <f t="shared" si="58"/>
        <v>6.6957893970612895E-6</v>
      </c>
      <c r="T208" s="28">
        <f t="shared" si="59"/>
        <v>0.5</v>
      </c>
      <c r="U208" s="1">
        <f t="shared" si="54"/>
        <v>3.3478946985306447E-6</v>
      </c>
      <c r="AR208" s="1">
        <v>23171</v>
      </c>
      <c r="AS208" s="1">
        <v>0.11554027999227401</v>
      </c>
      <c r="BA208" s="1">
        <v>23105</v>
      </c>
      <c r="BB208" s="1">
        <v>0.11923139999998966</v>
      </c>
      <c r="BC208" s="1">
        <v>0.5</v>
      </c>
    </row>
    <row r="209" spans="1:55" x14ac:dyDescent="0.2">
      <c r="A209" s="125" t="s">
        <v>117</v>
      </c>
      <c r="B209" s="124" t="s">
        <v>52</v>
      </c>
      <c r="C209" s="125">
        <v>49853.572</v>
      </c>
      <c r="D209" s="125" t="s">
        <v>38</v>
      </c>
      <c r="E209" s="1">
        <f t="shared" si="51"/>
        <v>22995.762151997234</v>
      </c>
      <c r="F209" s="45">
        <f t="shared" si="55"/>
        <v>22995.5</v>
      </c>
      <c r="G209" s="1">
        <f t="shared" si="56"/>
        <v>0.10721894000016619</v>
      </c>
      <c r="M209" s="42">
        <f t="shared" si="57"/>
        <v>0.10721894000016619</v>
      </c>
      <c r="P209" s="1">
        <f t="shared" si="52"/>
        <v>0.10741863431042581</v>
      </c>
      <c r="Q209" s="37">
        <f t="shared" si="53"/>
        <v>34835.072</v>
      </c>
      <c r="R209" s="22"/>
      <c r="S209" s="1">
        <f t="shared" si="58"/>
        <v>3.9877817550066894E-8</v>
      </c>
      <c r="T209" s="28">
        <f t="shared" si="59"/>
        <v>0.5</v>
      </c>
      <c r="U209" s="1">
        <f t="shared" si="54"/>
        <v>1.9938908775033447E-8</v>
      </c>
      <c r="AR209" s="1">
        <v>23171.5</v>
      </c>
      <c r="AS209" s="1">
        <v>0.1210426199977519</v>
      </c>
      <c r="BA209" s="1">
        <v>23105.5</v>
      </c>
      <c r="BB209" s="1">
        <v>0.10673374000180047</v>
      </c>
      <c r="BC209" s="1">
        <v>0.5</v>
      </c>
    </row>
    <row r="210" spans="1:55" x14ac:dyDescent="0.2">
      <c r="A210" s="125" t="s">
        <v>117</v>
      </c>
      <c r="B210" s="124"/>
      <c r="C210" s="125">
        <v>49866.457000000002</v>
      </c>
      <c r="D210" s="125" t="s">
        <v>38</v>
      </c>
      <c r="E210" s="1">
        <f t="shared" si="51"/>
        <v>23027.266179965089</v>
      </c>
      <c r="F210" s="45">
        <f t="shared" si="55"/>
        <v>23027</v>
      </c>
      <c r="G210" s="1">
        <f t="shared" si="56"/>
        <v>0.10886636000213912</v>
      </c>
      <c r="M210" s="42">
        <f t="shared" si="57"/>
        <v>0.10886636000213912</v>
      </c>
      <c r="P210" s="1">
        <f t="shared" si="52"/>
        <v>0.10771029090796022</v>
      </c>
      <c r="Q210" s="37">
        <f t="shared" si="53"/>
        <v>34847.957000000002</v>
      </c>
      <c r="R210" s="22"/>
      <c r="S210" s="1">
        <f t="shared" si="58"/>
        <v>1.3364957505156142E-6</v>
      </c>
      <c r="T210" s="28">
        <f t="shared" si="59"/>
        <v>0.5</v>
      </c>
      <c r="U210" s="1">
        <f t="shared" si="54"/>
        <v>6.6824787525780712E-7</v>
      </c>
      <c r="AR210" s="1">
        <v>23188.5</v>
      </c>
      <c r="AS210" s="1">
        <v>0.12112217999674613</v>
      </c>
      <c r="BA210" s="1">
        <v>23107.5</v>
      </c>
      <c r="BB210" s="1">
        <v>0.11674309999943944</v>
      </c>
      <c r="BC210" s="1">
        <v>0.5</v>
      </c>
    </row>
    <row r="211" spans="1:55" x14ac:dyDescent="0.2">
      <c r="A211" s="125" t="s">
        <v>117</v>
      </c>
      <c r="B211" s="124" t="s">
        <v>52</v>
      </c>
      <c r="C211" s="125">
        <v>49872.381999999998</v>
      </c>
      <c r="D211" s="125" t="s">
        <v>38</v>
      </c>
      <c r="E211" s="1">
        <f t="shared" si="51"/>
        <v>23041.752898297211</v>
      </c>
      <c r="F211" s="45">
        <f t="shared" si="55"/>
        <v>23041.5</v>
      </c>
      <c r="G211" s="1">
        <f t="shared" si="56"/>
        <v>0.1034342199927778</v>
      </c>
      <c r="M211" s="42">
        <f t="shared" si="57"/>
        <v>0.1034342199927778</v>
      </c>
      <c r="P211" s="1">
        <f t="shared" si="52"/>
        <v>0.10784460000441737</v>
      </c>
      <c r="Q211" s="37">
        <f t="shared" si="53"/>
        <v>34853.881999999998</v>
      </c>
      <c r="R211" s="22"/>
      <c r="S211" s="1">
        <f t="shared" si="58"/>
        <v>1.9451451847069852E-5</v>
      </c>
      <c r="T211" s="28">
        <f t="shared" si="59"/>
        <v>0.5</v>
      </c>
      <c r="U211" s="1">
        <f t="shared" si="54"/>
        <v>9.7257259235349259E-6</v>
      </c>
      <c r="AR211" s="1">
        <v>23193</v>
      </c>
      <c r="AS211" s="1">
        <v>0.11464323999825865</v>
      </c>
      <c r="BA211" s="1">
        <v>23110</v>
      </c>
      <c r="BB211" s="1">
        <v>0.10925480000150856</v>
      </c>
      <c r="BC211" s="1">
        <v>0.5</v>
      </c>
    </row>
    <row r="212" spans="1:55" x14ac:dyDescent="0.2">
      <c r="A212" s="125" t="s">
        <v>117</v>
      </c>
      <c r="B212" s="124" t="s">
        <v>52</v>
      </c>
      <c r="C212" s="125">
        <v>49889.563000000002</v>
      </c>
      <c r="D212" s="125" t="s">
        <v>38</v>
      </c>
      <c r="E212" s="1">
        <f t="shared" si="51"/>
        <v>23083.760713936772</v>
      </c>
      <c r="F212" s="45">
        <f t="shared" si="55"/>
        <v>23083.5</v>
      </c>
      <c r="G212" s="1">
        <f t="shared" si="56"/>
        <v>0.10663077999925008</v>
      </c>
      <c r="M212" s="42">
        <f t="shared" si="57"/>
        <v>0.10663077999925008</v>
      </c>
      <c r="P212" s="1">
        <f t="shared" si="52"/>
        <v>0.10823382704620831</v>
      </c>
      <c r="Q212" s="37">
        <f t="shared" si="53"/>
        <v>34871.063000000002</v>
      </c>
      <c r="R212" s="22"/>
      <c r="S212" s="1">
        <f t="shared" si="58"/>
        <v>2.5697598347614866E-6</v>
      </c>
      <c r="T212" s="28">
        <f t="shared" si="59"/>
        <v>0.5</v>
      </c>
      <c r="U212" s="1">
        <f t="shared" si="54"/>
        <v>1.2848799173807433E-6</v>
      </c>
      <c r="AR212" s="1">
        <v>23195.5</v>
      </c>
      <c r="AS212" s="1">
        <v>0.11115493999386672</v>
      </c>
      <c r="BA212" s="1">
        <v>23125</v>
      </c>
      <c r="BB212" s="1">
        <v>0.11032499999419088</v>
      </c>
      <c r="BC212" s="1">
        <v>0.5</v>
      </c>
    </row>
    <row r="213" spans="1:55" x14ac:dyDescent="0.2">
      <c r="A213" s="1" t="s">
        <v>122</v>
      </c>
      <c r="B213" s="116" t="s">
        <v>52</v>
      </c>
      <c r="C213" s="2">
        <v>49895.506000000001</v>
      </c>
      <c r="D213" s="2"/>
      <c r="E213" s="1">
        <f t="shared" si="51"/>
        <v>23098.291442552443</v>
      </c>
      <c r="F213" s="45">
        <f t="shared" si="55"/>
        <v>23098</v>
      </c>
      <c r="G213" s="1">
        <f t="shared" si="56"/>
        <v>0.1191986400008318</v>
      </c>
      <c r="J213" s="1">
        <f>+G213</f>
        <v>0.1191986400008318</v>
      </c>
      <c r="P213" s="1">
        <f t="shared" si="52"/>
        <v>0.10836826995479729</v>
      </c>
      <c r="Q213" s="37">
        <f t="shared" si="53"/>
        <v>34877.006000000001</v>
      </c>
      <c r="R213" s="22"/>
      <c r="S213" s="1">
        <f t="shared" si="58"/>
        <v>1.1729691533404167E-4</v>
      </c>
      <c r="T213" s="14">
        <f>T$19</f>
        <v>0.1</v>
      </c>
      <c r="U213" s="1">
        <f t="shared" si="54"/>
        <v>1.1729691533404168E-5</v>
      </c>
      <c r="W213" s="1">
        <f>+G213-P213</f>
        <v>1.0830370046034515E-2</v>
      </c>
      <c r="AB213" s="1" t="s">
        <v>68</v>
      </c>
      <c r="AH213" s="1" t="s">
        <v>69</v>
      </c>
      <c r="AR213" s="1">
        <v>23198</v>
      </c>
      <c r="AS213" s="1">
        <v>0.11366663999797311</v>
      </c>
      <c r="BA213" s="1">
        <v>23127.5</v>
      </c>
      <c r="BB213" s="1">
        <v>0.10783669999364065</v>
      </c>
      <c r="BC213" s="1">
        <v>0.5</v>
      </c>
    </row>
    <row r="214" spans="1:55" x14ac:dyDescent="0.2">
      <c r="A214" s="125" t="s">
        <v>117</v>
      </c>
      <c r="B214" s="124" t="s">
        <v>52</v>
      </c>
      <c r="C214" s="125">
        <v>49896.52</v>
      </c>
      <c r="D214" s="125" t="s">
        <v>38</v>
      </c>
      <c r="E214" s="1">
        <f t="shared" si="51"/>
        <v>23100.770688525223</v>
      </c>
      <c r="F214" s="45">
        <f t="shared" si="55"/>
        <v>23100.5</v>
      </c>
      <c r="G214" s="1">
        <f t="shared" si="56"/>
        <v>0.11071033999178326</v>
      </c>
      <c r="M214" s="42">
        <f t="shared" ref="M214:M222" si="60">G214</f>
        <v>0.11071033999178326</v>
      </c>
      <c r="P214" s="1">
        <f t="shared" si="52"/>
        <v>0.10839145323748998</v>
      </c>
      <c r="Q214" s="37">
        <f t="shared" si="53"/>
        <v>34878.019999999997</v>
      </c>
      <c r="R214" s="22"/>
      <c r="S214" s="1">
        <f t="shared" si="58"/>
        <v>5.3772357792367892E-6</v>
      </c>
      <c r="T214" s="28">
        <f t="shared" ref="T214:T222" si="61">T$18</f>
        <v>0.5</v>
      </c>
      <c r="U214" s="1">
        <f t="shared" si="54"/>
        <v>2.6886178896183946E-6</v>
      </c>
      <c r="AR214" s="1">
        <v>23205.5</v>
      </c>
      <c r="AS214" s="1">
        <v>0.10920174000057159</v>
      </c>
      <c r="BA214" s="1">
        <v>23132</v>
      </c>
      <c r="BB214" s="1">
        <v>0.1163577599945711</v>
      </c>
      <c r="BC214" s="1">
        <v>0.5</v>
      </c>
    </row>
    <row r="215" spans="1:55" x14ac:dyDescent="0.2">
      <c r="A215" s="125" t="s">
        <v>117</v>
      </c>
      <c r="B215" s="124"/>
      <c r="C215" s="125">
        <v>49897.544000000002</v>
      </c>
      <c r="D215" s="125" t="s">
        <v>38</v>
      </c>
      <c r="E215" s="1">
        <f t="shared" si="51"/>
        <v>23103.274384655546</v>
      </c>
      <c r="F215" s="45">
        <f t="shared" si="55"/>
        <v>23103</v>
      </c>
      <c r="G215" s="1">
        <f t="shared" si="56"/>
        <v>0.1122220399993239</v>
      </c>
      <c r="M215" s="42">
        <f t="shared" si="60"/>
        <v>0.1122220399993239</v>
      </c>
      <c r="P215" s="1">
        <f t="shared" si="52"/>
        <v>0.10841463754102595</v>
      </c>
      <c r="Q215" s="37">
        <f t="shared" si="53"/>
        <v>34879.044000000002</v>
      </c>
      <c r="R215" s="22"/>
      <c r="S215" s="1">
        <f t="shared" si="58"/>
        <v>1.4496313479453218E-5</v>
      </c>
      <c r="T215" s="28">
        <f t="shared" si="61"/>
        <v>0.5</v>
      </c>
      <c r="U215" s="1">
        <f t="shared" si="54"/>
        <v>7.2481567397266088E-6</v>
      </c>
      <c r="AR215" s="1">
        <v>23210.5</v>
      </c>
      <c r="AS215" s="1">
        <v>0.10622513999260264</v>
      </c>
      <c r="BA215" s="1">
        <v>23139.5</v>
      </c>
      <c r="BB215" s="1">
        <v>0.11199285999464337</v>
      </c>
      <c r="BC215" s="1">
        <v>1</v>
      </c>
    </row>
    <row r="216" spans="1:55" x14ac:dyDescent="0.2">
      <c r="A216" s="125" t="s">
        <v>117</v>
      </c>
      <c r="B216" s="124"/>
      <c r="C216" s="125">
        <v>49898.368999999999</v>
      </c>
      <c r="D216" s="125" t="s">
        <v>38</v>
      </c>
      <c r="E216" s="1">
        <f t="shared" si="51"/>
        <v>23105.291522651154</v>
      </c>
      <c r="F216" s="45">
        <f t="shared" si="55"/>
        <v>23105</v>
      </c>
      <c r="G216" s="1">
        <f t="shared" si="56"/>
        <v>0.11923139999998966</v>
      </c>
      <c r="M216" s="42">
        <f t="shared" si="60"/>
        <v>0.11923139999998966</v>
      </c>
      <c r="P216" s="1">
        <f t="shared" si="52"/>
        <v>0.10843318571886182</v>
      </c>
      <c r="Q216" s="37">
        <f t="shared" si="53"/>
        <v>34879.868999999999</v>
      </c>
      <c r="R216" s="22"/>
      <c r="S216" s="1">
        <f t="shared" si="58"/>
        <v>1.1660143166115332E-4</v>
      </c>
      <c r="T216" s="28">
        <f t="shared" si="61"/>
        <v>0.5</v>
      </c>
      <c r="U216" s="1">
        <f t="shared" si="54"/>
        <v>5.8300715830576659E-5</v>
      </c>
      <c r="AR216" s="1">
        <v>23213</v>
      </c>
      <c r="AS216" s="1">
        <v>0.10673683999630157</v>
      </c>
      <c r="BA216" s="1">
        <v>23147</v>
      </c>
      <c r="BB216" s="1">
        <v>0.11442795999755617</v>
      </c>
      <c r="BC216" s="1">
        <v>0.5</v>
      </c>
    </row>
    <row r="217" spans="1:55" x14ac:dyDescent="0.2">
      <c r="A217" s="125" t="s">
        <v>117</v>
      </c>
      <c r="B217" s="124" t="s">
        <v>52</v>
      </c>
      <c r="C217" s="125">
        <v>49898.561000000002</v>
      </c>
      <c r="D217" s="125" t="s">
        <v>38</v>
      </c>
      <c r="E217" s="1">
        <f t="shared" si="51"/>
        <v>23105.760965675596</v>
      </c>
      <c r="F217" s="45">
        <f t="shared" si="55"/>
        <v>23105.5</v>
      </c>
      <c r="G217" s="1">
        <f t="shared" si="56"/>
        <v>0.10673374000180047</v>
      </c>
      <c r="M217" s="42">
        <f t="shared" si="60"/>
        <v>0.10673374000180047</v>
      </c>
      <c r="P217" s="1">
        <f t="shared" si="52"/>
        <v>0.10843782286540513</v>
      </c>
      <c r="Q217" s="37">
        <f t="shared" si="53"/>
        <v>34880.061000000002</v>
      </c>
      <c r="R217" s="22"/>
      <c r="S217" s="1">
        <f t="shared" si="58"/>
        <v>2.9038984060310435E-6</v>
      </c>
      <c r="T217" s="28">
        <f t="shared" si="61"/>
        <v>0.5</v>
      </c>
      <c r="U217" s="1">
        <f t="shared" si="54"/>
        <v>1.4519492030155218E-6</v>
      </c>
      <c r="AR217" s="1">
        <v>23227.5</v>
      </c>
      <c r="AS217" s="1">
        <v>0.10330469999462366</v>
      </c>
      <c r="BA217" s="1">
        <v>23154</v>
      </c>
      <c r="BB217" s="1">
        <v>0.12046071999793639</v>
      </c>
      <c r="BC217" s="1">
        <v>0.5</v>
      </c>
    </row>
    <row r="218" spans="1:55" x14ac:dyDescent="0.2">
      <c r="A218" s="125" t="s">
        <v>117</v>
      </c>
      <c r="B218" s="124" t="s">
        <v>52</v>
      </c>
      <c r="C218" s="125">
        <v>49899.389000000003</v>
      </c>
      <c r="D218" s="125" t="s">
        <v>38</v>
      </c>
      <c r="E218" s="1">
        <f t="shared" si="51"/>
        <v>23107.785438718467</v>
      </c>
      <c r="F218" s="45">
        <f t="shared" si="55"/>
        <v>23107.5</v>
      </c>
      <c r="G218" s="1">
        <f t="shared" si="56"/>
        <v>0.11674309999943944</v>
      </c>
      <c r="M218" s="42">
        <f t="shared" si="60"/>
        <v>0.11674309999943944</v>
      </c>
      <c r="P218" s="1">
        <f t="shared" si="52"/>
        <v>0.10845637185991558</v>
      </c>
      <c r="Q218" s="37">
        <f t="shared" si="53"/>
        <v>34880.889000000003</v>
      </c>
      <c r="R218" s="22"/>
      <c r="S218" s="1">
        <f t="shared" si="58"/>
        <v>6.8669863258376542E-5</v>
      </c>
      <c r="T218" s="28">
        <f t="shared" si="61"/>
        <v>0.5</v>
      </c>
      <c r="U218" s="1">
        <f t="shared" si="54"/>
        <v>3.4334931629188271E-5</v>
      </c>
      <c r="AR218" s="1">
        <v>23239</v>
      </c>
      <c r="AS218" s="1">
        <v>0.30585851999785518</v>
      </c>
      <c r="BA218" s="1">
        <v>23156.5</v>
      </c>
      <c r="BB218" s="1">
        <v>0.1135724199921242</v>
      </c>
      <c r="BC218" s="1">
        <v>1</v>
      </c>
    </row>
    <row r="219" spans="1:55" x14ac:dyDescent="0.2">
      <c r="A219" s="125" t="s">
        <v>117</v>
      </c>
      <c r="B219" s="124"/>
      <c r="C219" s="125">
        <v>49900.404000000002</v>
      </c>
      <c r="D219" s="125" t="s">
        <v>38</v>
      </c>
      <c r="E219" s="1">
        <f t="shared" si="51"/>
        <v>23110.267129707008</v>
      </c>
      <c r="F219" s="45">
        <f t="shared" ref="F219:F241" si="62">ROUND(2*E219,0)/2-0.5</f>
        <v>23110</v>
      </c>
      <c r="G219" s="1">
        <f t="shared" si="56"/>
        <v>0.10925480000150856</v>
      </c>
      <c r="M219" s="42">
        <f t="shared" si="60"/>
        <v>0.10925480000150856</v>
      </c>
      <c r="P219" s="1">
        <f t="shared" si="52"/>
        <v>0.10847955902181262</v>
      </c>
      <c r="Q219" s="37">
        <f t="shared" si="53"/>
        <v>34881.904000000002</v>
      </c>
      <c r="R219" s="22"/>
      <c r="S219" s="1">
        <f t="shared" si="58"/>
        <v>6.009985765999084E-7</v>
      </c>
      <c r="T219" s="28">
        <f t="shared" si="61"/>
        <v>0.5</v>
      </c>
      <c r="U219" s="1">
        <f t="shared" si="54"/>
        <v>3.004992882999542E-7</v>
      </c>
      <c r="AR219" s="1">
        <v>23242</v>
      </c>
      <c r="AS219" s="1">
        <v>0.11177255999791669</v>
      </c>
      <c r="BA219" s="1">
        <v>23159</v>
      </c>
      <c r="BB219" s="1">
        <v>0.11548411999683594</v>
      </c>
      <c r="BC219" s="1">
        <v>0.5</v>
      </c>
    </row>
    <row r="220" spans="1:55" x14ac:dyDescent="0.2">
      <c r="A220" s="125" t="s">
        <v>117</v>
      </c>
      <c r="B220" s="124"/>
      <c r="C220" s="125">
        <v>49906.54</v>
      </c>
      <c r="D220" s="125" t="s">
        <v>38</v>
      </c>
      <c r="E220" s="1">
        <f t="shared" si="51"/>
        <v>23125.269746362865</v>
      </c>
      <c r="F220" s="45">
        <f t="shared" si="62"/>
        <v>23125</v>
      </c>
      <c r="G220" s="1">
        <f t="shared" si="56"/>
        <v>0.11032499999419088</v>
      </c>
      <c r="M220" s="42">
        <f t="shared" si="60"/>
        <v>0.11032499999419088</v>
      </c>
      <c r="P220" s="1">
        <f t="shared" si="52"/>
        <v>0.10861870343090271</v>
      </c>
      <c r="Q220" s="37">
        <f t="shared" si="53"/>
        <v>34888.04</v>
      </c>
      <c r="R220" s="22"/>
      <c r="S220" s="1">
        <f t="shared" si="58"/>
        <v>2.9114479618889933E-6</v>
      </c>
      <c r="T220" s="28">
        <f t="shared" si="61"/>
        <v>0.5</v>
      </c>
      <c r="U220" s="1">
        <f t="shared" si="54"/>
        <v>1.4557239809444966E-6</v>
      </c>
      <c r="AR220" s="1">
        <v>23261.5</v>
      </c>
      <c r="AS220" s="1">
        <v>9.3463819997850806E-2</v>
      </c>
      <c r="BA220" s="1">
        <v>23166.5</v>
      </c>
      <c r="BB220" s="1">
        <v>0.11201921999600017</v>
      </c>
      <c r="BC220" s="1">
        <v>0.5</v>
      </c>
    </row>
    <row r="221" spans="1:55" x14ac:dyDescent="0.2">
      <c r="A221" s="125" t="s">
        <v>117</v>
      </c>
      <c r="B221" s="124" t="s">
        <v>52</v>
      </c>
      <c r="C221" s="125">
        <v>49907.56</v>
      </c>
      <c r="D221" s="125" t="s">
        <v>38</v>
      </c>
      <c r="E221" s="1">
        <f t="shared" si="51"/>
        <v>23127.763662430159</v>
      </c>
      <c r="F221" s="45">
        <f t="shared" si="62"/>
        <v>23127.5</v>
      </c>
      <c r="G221" s="1">
        <f t="shared" si="56"/>
        <v>0.10783669999364065</v>
      </c>
      <c r="M221" s="42">
        <f t="shared" si="60"/>
        <v>0.10783669999364065</v>
      </c>
      <c r="P221" s="1">
        <f t="shared" si="52"/>
        <v>0.10864189773870239</v>
      </c>
      <c r="Q221" s="37">
        <f t="shared" si="53"/>
        <v>34889.06</v>
      </c>
      <c r="R221" s="22"/>
      <c r="S221" s="1">
        <f t="shared" si="58"/>
        <v>6.4834340865251408E-7</v>
      </c>
      <c r="T221" s="28">
        <f t="shared" si="61"/>
        <v>0.5</v>
      </c>
      <c r="U221" s="1">
        <f t="shared" si="54"/>
        <v>3.2417170432625704E-7</v>
      </c>
      <c r="AR221" s="1">
        <v>23298</v>
      </c>
      <c r="AS221" s="1">
        <v>0.11113463999208761</v>
      </c>
      <c r="BA221" s="1">
        <v>23169</v>
      </c>
      <c r="BB221" s="1">
        <v>0.11253091999969911</v>
      </c>
      <c r="BC221" s="1">
        <v>0.5</v>
      </c>
    </row>
    <row r="222" spans="1:55" x14ac:dyDescent="0.2">
      <c r="A222" s="125" t="s">
        <v>117</v>
      </c>
      <c r="B222" s="124"/>
      <c r="C222" s="125">
        <v>49909.409</v>
      </c>
      <c r="D222" s="125" t="s">
        <v>38</v>
      </c>
      <c r="E222" s="1">
        <f t="shared" si="51"/>
        <v>23132.284496556091</v>
      </c>
      <c r="F222" s="45">
        <f t="shared" si="62"/>
        <v>23132</v>
      </c>
      <c r="G222" s="1">
        <f t="shared" si="56"/>
        <v>0.1163577599945711</v>
      </c>
      <c r="M222" s="42">
        <f t="shared" si="60"/>
        <v>0.1163577599945711</v>
      </c>
      <c r="P222" s="1">
        <f t="shared" si="52"/>
        <v>0.10868365006526681</v>
      </c>
      <c r="Q222" s="37">
        <f t="shared" si="53"/>
        <v>34890.909</v>
      </c>
      <c r="R222" s="22"/>
      <c r="S222" s="1">
        <f t="shared" si="58"/>
        <v>5.8891963207046616E-5</v>
      </c>
      <c r="T222" s="28">
        <f t="shared" si="61"/>
        <v>0.5</v>
      </c>
      <c r="U222" s="1">
        <f t="shared" si="54"/>
        <v>2.9445981603523308E-5</v>
      </c>
      <c r="AR222" s="1">
        <v>23300.5</v>
      </c>
      <c r="AS222" s="1">
        <v>0.113646339996194</v>
      </c>
      <c r="BA222" s="1">
        <v>23171</v>
      </c>
      <c r="BB222" s="1">
        <v>0.11554027999227401</v>
      </c>
      <c r="BC222" s="1">
        <v>0.5</v>
      </c>
    </row>
    <row r="223" spans="1:55" x14ac:dyDescent="0.2">
      <c r="A223" s="1" t="s">
        <v>124</v>
      </c>
      <c r="B223" s="15"/>
      <c r="C223" s="2">
        <v>49912.472099999999</v>
      </c>
      <c r="D223" s="2"/>
      <c r="E223" s="1">
        <f t="shared" ref="E223:E254" si="63">+(C223-C$7)/C$8</f>
        <v>23139.773824306831</v>
      </c>
      <c r="F223" s="45">
        <f t="shared" si="62"/>
        <v>23139.5</v>
      </c>
      <c r="G223" s="1">
        <f t="shared" ref="G223:G239" si="64">+C223-(C$7+F223*C$8)</f>
        <v>0.11199285999464337</v>
      </c>
      <c r="L223" s="1">
        <f>+G223</f>
        <v>0.11199285999464337</v>
      </c>
      <c r="P223" s="1">
        <f t="shared" ref="P223:P254" si="65">+D$11+D$12*F223+D$13*F223^2</f>
        <v>0.10875324462627883</v>
      </c>
      <c r="Q223" s="37">
        <f t="shared" ref="Q223:Q254" si="66">+C223-15018.5</f>
        <v>34893.972099999999</v>
      </c>
      <c r="R223" s="22"/>
      <c r="S223" s="1">
        <f t="shared" ref="S223:S239" si="67">+(P223-G223)^2</f>
        <v>1.0495107734943679E-5</v>
      </c>
      <c r="T223" s="1">
        <v>1</v>
      </c>
      <c r="U223" s="1">
        <f t="shared" ref="U223:U254" si="68">T223*S223</f>
        <v>1.0495107734943679E-5</v>
      </c>
      <c r="W223" s="1">
        <f>+G223-P223</f>
        <v>3.2396153683645346E-3</v>
      </c>
      <c r="AB223" s="1" t="s">
        <v>79</v>
      </c>
      <c r="AH223" s="1" t="s">
        <v>69</v>
      </c>
      <c r="AR223" s="1">
        <v>23327.5</v>
      </c>
      <c r="AS223" s="1">
        <v>0.10277269999642158</v>
      </c>
      <c r="BA223" s="1">
        <v>23171.5</v>
      </c>
      <c r="BB223" s="1">
        <v>0.1210426199977519</v>
      </c>
      <c r="BC223" s="1">
        <v>0.5</v>
      </c>
    </row>
    <row r="224" spans="1:55" x14ac:dyDescent="0.2">
      <c r="A224" s="125" t="s">
        <v>117</v>
      </c>
      <c r="B224" s="124"/>
      <c r="C224" s="125">
        <v>49915.542000000001</v>
      </c>
      <c r="D224" s="125" t="s">
        <v>38</v>
      </c>
      <c r="E224" s="1">
        <f t="shared" si="63"/>
        <v>23147.279778164695</v>
      </c>
      <c r="F224" s="45">
        <f t="shared" si="62"/>
        <v>23147</v>
      </c>
      <c r="G224" s="1">
        <f t="shared" si="64"/>
        <v>0.11442795999755617</v>
      </c>
      <c r="M224" s="42">
        <f>G224</f>
        <v>0.11442795999755617</v>
      </c>
      <c r="P224" s="1">
        <f t="shared" si="65"/>
        <v>0.10882284837487997</v>
      </c>
      <c r="Q224" s="37">
        <f t="shared" si="66"/>
        <v>34897.042000000001</v>
      </c>
      <c r="R224" s="22"/>
      <c r="S224" s="1">
        <f t="shared" si="67"/>
        <v>3.1417276302659803E-5</v>
      </c>
      <c r="T224" s="28">
        <f>T$18</f>
        <v>0.5</v>
      </c>
      <c r="U224" s="1">
        <f t="shared" si="68"/>
        <v>1.5708638151329901E-5</v>
      </c>
      <c r="AR224" s="1">
        <v>23330</v>
      </c>
      <c r="AS224" s="1">
        <v>0.10028440000314731</v>
      </c>
      <c r="BA224" s="1">
        <v>23188.5</v>
      </c>
      <c r="BB224" s="1">
        <v>0.12112217999674613</v>
      </c>
      <c r="BC224" s="1">
        <v>0.5</v>
      </c>
    </row>
    <row r="225" spans="1:55" x14ac:dyDescent="0.2">
      <c r="A225" s="125" t="s">
        <v>117</v>
      </c>
      <c r="B225" s="124"/>
      <c r="C225" s="125">
        <v>49918.411</v>
      </c>
      <c r="D225" s="125" t="s">
        <v>38</v>
      </c>
      <c r="E225" s="1">
        <f t="shared" si="63"/>
        <v>23154.294528357921</v>
      </c>
      <c r="F225" s="45">
        <f t="shared" si="62"/>
        <v>23154</v>
      </c>
      <c r="G225" s="1">
        <f t="shared" si="64"/>
        <v>0.12046071999793639</v>
      </c>
      <c r="M225" s="42">
        <f>G225</f>
        <v>0.12046071999793639</v>
      </c>
      <c r="P225" s="1">
        <f t="shared" si="65"/>
        <v>0.1088878201628215</v>
      </c>
      <c r="Q225" s="37">
        <f t="shared" si="66"/>
        <v>34899.911</v>
      </c>
      <c r="R225" s="22"/>
      <c r="S225" s="1">
        <f t="shared" si="67"/>
        <v>1.3393201059360229E-4</v>
      </c>
      <c r="T225" s="28">
        <f>T$18</f>
        <v>0.5</v>
      </c>
      <c r="U225" s="1">
        <f t="shared" si="68"/>
        <v>6.6966005296801147E-5</v>
      </c>
      <c r="AR225" s="1">
        <v>23342</v>
      </c>
      <c r="AS225" s="1">
        <v>0.11254055999597767</v>
      </c>
      <c r="BA225" s="1">
        <v>23193</v>
      </c>
      <c r="BB225" s="1">
        <v>0.11464323999825865</v>
      </c>
      <c r="BC225" s="1">
        <v>0.5</v>
      </c>
    </row>
    <row r="226" spans="1:55" x14ac:dyDescent="0.2">
      <c r="A226" s="43" t="s">
        <v>125</v>
      </c>
      <c r="B226" s="15"/>
      <c r="C226" s="2">
        <v>49919.426599999999</v>
      </c>
      <c r="D226" s="2">
        <v>4.0000000000000001E-3</v>
      </c>
      <c r="E226" s="1">
        <f t="shared" si="63"/>
        <v>23156.777686355912</v>
      </c>
      <c r="F226" s="45">
        <f t="shared" si="62"/>
        <v>23156.5</v>
      </c>
      <c r="G226" s="1">
        <f t="shared" si="64"/>
        <v>0.1135724199921242</v>
      </c>
      <c r="L226" s="1">
        <f>+G226</f>
        <v>0.1135724199921242</v>
      </c>
      <c r="P226" s="1">
        <f t="shared" si="65"/>
        <v>0.10891102631240276</v>
      </c>
      <c r="Q226" s="37">
        <f t="shared" si="66"/>
        <v>34900.926599999999</v>
      </c>
      <c r="R226" s="22"/>
      <c r="S226" s="1">
        <f t="shared" si="67"/>
        <v>2.1728591037346908E-5</v>
      </c>
      <c r="T226" s="1">
        <v>1</v>
      </c>
      <c r="U226" s="1">
        <f t="shared" si="68"/>
        <v>2.1728591037346908E-5</v>
      </c>
      <c r="W226" s="1">
        <f>+G226-P226</f>
        <v>4.6613936797214317E-3</v>
      </c>
      <c r="AR226" s="1">
        <v>23342</v>
      </c>
      <c r="AS226" s="1">
        <v>0.11434056000143755</v>
      </c>
      <c r="BA226" s="1">
        <v>23195.5</v>
      </c>
      <c r="BB226" s="1">
        <v>0.11115493999386672</v>
      </c>
      <c r="BC226" s="1">
        <v>0.5</v>
      </c>
    </row>
    <row r="227" spans="1:55" x14ac:dyDescent="0.2">
      <c r="A227" s="125" t="s">
        <v>117</v>
      </c>
      <c r="B227" s="124"/>
      <c r="C227" s="125">
        <v>49920.451000000001</v>
      </c>
      <c r="D227" s="125" t="s">
        <v>38</v>
      </c>
      <c r="E227" s="1">
        <f t="shared" si="63"/>
        <v>23159.282360492532</v>
      </c>
      <c r="F227" s="45">
        <f t="shared" si="62"/>
        <v>23159</v>
      </c>
      <c r="G227" s="1">
        <f t="shared" si="64"/>
        <v>0.11548411999683594</v>
      </c>
      <c r="M227" s="42">
        <f t="shared" ref="M227:M239" si="69">G227</f>
        <v>0.11548411999683594</v>
      </c>
      <c r="P227" s="1">
        <f t="shared" si="65"/>
        <v>0.10893423348282727</v>
      </c>
      <c r="Q227" s="37">
        <f t="shared" si="66"/>
        <v>34901.951000000001</v>
      </c>
      <c r="R227" s="22"/>
      <c r="S227" s="1">
        <f t="shared" si="67"/>
        <v>4.2901013346392698E-5</v>
      </c>
      <c r="T227" s="28">
        <f t="shared" ref="T227:T239" si="70">T$18</f>
        <v>0.5</v>
      </c>
      <c r="U227" s="1">
        <f t="shared" si="68"/>
        <v>2.1450506673196349E-5</v>
      </c>
      <c r="AR227" s="1">
        <v>23359</v>
      </c>
      <c r="AS227" s="1">
        <v>0.11242012000002433</v>
      </c>
      <c r="BA227" s="1">
        <v>23198</v>
      </c>
      <c r="BB227" s="1">
        <v>0.11366663999797311</v>
      </c>
      <c r="BC227" s="1">
        <v>0.5</v>
      </c>
    </row>
    <row r="228" spans="1:55" x14ac:dyDescent="0.2">
      <c r="A228" s="125" t="s">
        <v>117</v>
      </c>
      <c r="B228" s="124" t="s">
        <v>52</v>
      </c>
      <c r="C228" s="125">
        <v>49923.514999999999</v>
      </c>
      <c r="D228" s="125" t="s">
        <v>38</v>
      </c>
      <c r="E228" s="1">
        <f t="shared" si="63"/>
        <v>23166.773888757449</v>
      </c>
      <c r="F228" s="45">
        <f t="shared" si="62"/>
        <v>23166.5</v>
      </c>
      <c r="G228" s="1">
        <f t="shared" si="64"/>
        <v>0.11201921999600017</v>
      </c>
      <c r="M228" s="42">
        <f t="shared" si="69"/>
        <v>0.11201921999600017</v>
      </c>
      <c r="P228" s="1">
        <f t="shared" si="65"/>
        <v>0.10900386111916022</v>
      </c>
      <c r="Q228" s="37">
        <f t="shared" si="66"/>
        <v>34905.014999999999</v>
      </c>
      <c r="R228" s="22"/>
      <c r="S228" s="1">
        <f t="shared" si="67"/>
        <v>9.0923891561375298E-6</v>
      </c>
      <c r="T228" s="28">
        <f t="shared" si="70"/>
        <v>0.5</v>
      </c>
      <c r="U228" s="1">
        <f t="shared" si="68"/>
        <v>4.5461945780687649E-6</v>
      </c>
      <c r="AR228" s="1">
        <v>23386</v>
      </c>
      <c r="AS228" s="1">
        <v>0.11254647999885492</v>
      </c>
      <c r="BA228" s="1">
        <v>23205.5</v>
      </c>
      <c r="BB228" s="1">
        <v>0.10920174000057159</v>
      </c>
      <c r="BC228" s="1">
        <v>0.5</v>
      </c>
    </row>
    <row r="229" spans="1:55" x14ac:dyDescent="0.2">
      <c r="A229" s="125" t="s">
        <v>117</v>
      </c>
      <c r="B229" s="124"/>
      <c r="C229" s="125">
        <v>49924.538</v>
      </c>
      <c r="D229" s="125" t="s">
        <v>38</v>
      </c>
      <c r="E229" s="1">
        <f t="shared" si="63"/>
        <v>23169.27513987201</v>
      </c>
      <c r="F229" s="45">
        <f t="shared" si="62"/>
        <v>23169</v>
      </c>
      <c r="G229" s="1">
        <f t="shared" si="64"/>
        <v>0.11253091999969911</v>
      </c>
      <c r="M229" s="42">
        <f t="shared" si="69"/>
        <v>0.11253091999969911</v>
      </c>
      <c r="P229" s="1">
        <f t="shared" si="65"/>
        <v>0.10902707237295768</v>
      </c>
      <c r="Q229" s="37">
        <f t="shared" si="66"/>
        <v>34906.038</v>
      </c>
      <c r="R229" s="22"/>
      <c r="S229" s="1">
        <f t="shared" si="67"/>
        <v>1.227694819142153E-5</v>
      </c>
      <c r="T229" s="28">
        <f t="shared" si="70"/>
        <v>0.5</v>
      </c>
      <c r="U229" s="1">
        <f t="shared" si="68"/>
        <v>6.1384740957107652E-6</v>
      </c>
      <c r="AR229" s="1">
        <v>23386</v>
      </c>
      <c r="AS229" s="1">
        <v>0.11324647999572335</v>
      </c>
      <c r="BA229" s="1">
        <v>23210.5</v>
      </c>
      <c r="BB229" s="1">
        <v>0.10622513999260264</v>
      </c>
      <c r="BC229" s="1">
        <v>0.5</v>
      </c>
    </row>
    <row r="230" spans="1:55" x14ac:dyDescent="0.2">
      <c r="A230" s="125" t="s">
        <v>117</v>
      </c>
      <c r="B230" s="124"/>
      <c r="C230" s="125">
        <v>49925.358999999997</v>
      </c>
      <c r="D230" s="125" t="s">
        <v>38</v>
      </c>
      <c r="E230" s="1">
        <f t="shared" si="63"/>
        <v>23171.282497804605</v>
      </c>
      <c r="F230" s="45">
        <f t="shared" si="62"/>
        <v>23171</v>
      </c>
      <c r="G230" s="1">
        <f t="shared" si="64"/>
        <v>0.11554027999227401</v>
      </c>
      <c r="M230" s="42">
        <f t="shared" si="69"/>
        <v>0.11554027999227401</v>
      </c>
      <c r="P230" s="1">
        <f t="shared" si="65"/>
        <v>0.10904564211100279</v>
      </c>
      <c r="Q230" s="37">
        <f t="shared" si="66"/>
        <v>34906.858999999997</v>
      </c>
      <c r="R230" s="22"/>
      <c r="S230" s="1">
        <f t="shared" si="67"/>
        <v>4.2180321208843126E-5</v>
      </c>
      <c r="T230" s="28">
        <f t="shared" si="70"/>
        <v>0.5</v>
      </c>
      <c r="U230" s="1">
        <f t="shared" si="68"/>
        <v>2.1090160604421563E-5</v>
      </c>
      <c r="AR230" s="1">
        <v>23795</v>
      </c>
      <c r="AS230" s="1">
        <v>0.11246060000121361</v>
      </c>
      <c r="BA230" s="1">
        <v>23213</v>
      </c>
      <c r="BB230" s="1">
        <v>0.10673683999630157</v>
      </c>
      <c r="BC230" s="1">
        <v>0.5</v>
      </c>
    </row>
    <row r="231" spans="1:55" x14ac:dyDescent="0.2">
      <c r="A231" s="125" t="s">
        <v>117</v>
      </c>
      <c r="B231" s="124" t="s">
        <v>52</v>
      </c>
      <c r="C231" s="125">
        <v>49925.569000000003</v>
      </c>
      <c r="D231" s="125" t="s">
        <v>38</v>
      </c>
      <c r="E231" s="1">
        <f t="shared" si="63"/>
        <v>23171.795951112596</v>
      </c>
      <c r="F231" s="45">
        <f t="shared" si="62"/>
        <v>23171.5</v>
      </c>
      <c r="G231" s="1">
        <f t="shared" si="64"/>
        <v>0.1210426199977519</v>
      </c>
      <c r="M231" s="42">
        <f t="shared" si="69"/>
        <v>0.1210426199977519</v>
      </c>
      <c r="P231" s="1">
        <f t="shared" si="65"/>
        <v>0.10905028464759842</v>
      </c>
      <c r="Q231" s="37">
        <f t="shared" si="66"/>
        <v>34907.069000000003</v>
      </c>
      <c r="R231" s="22"/>
      <c r="S231" s="1">
        <f t="shared" si="67"/>
        <v>1.4381610715054083E-4</v>
      </c>
      <c r="T231" s="28">
        <f t="shared" si="70"/>
        <v>0.5</v>
      </c>
      <c r="U231" s="1">
        <f t="shared" si="68"/>
        <v>7.1908053575270417E-5</v>
      </c>
      <c r="AR231" s="1">
        <v>23797.5</v>
      </c>
      <c r="AS231" s="1">
        <v>0.11197230000107083</v>
      </c>
      <c r="BA231" s="1">
        <v>23227.5</v>
      </c>
      <c r="BB231" s="1">
        <v>0.10330469999462366</v>
      </c>
      <c r="BC231" s="1">
        <v>0.5</v>
      </c>
    </row>
    <row r="232" spans="1:55" x14ac:dyDescent="0.2">
      <c r="A232" s="125" t="s">
        <v>117</v>
      </c>
      <c r="B232" s="124" t="s">
        <v>52</v>
      </c>
      <c r="C232" s="125">
        <v>49932.521999999997</v>
      </c>
      <c r="D232" s="125" t="s">
        <v>38</v>
      </c>
      <c r="E232" s="1">
        <f t="shared" si="63"/>
        <v>23188.796145638033</v>
      </c>
      <c r="F232" s="45">
        <f t="shared" si="62"/>
        <v>23188.5</v>
      </c>
      <c r="G232" s="1">
        <f t="shared" si="64"/>
        <v>0.12112217999674613</v>
      </c>
      <c r="M232" s="42">
        <f t="shared" si="69"/>
        <v>0.12112217999674613</v>
      </c>
      <c r="P232" s="1">
        <f t="shared" si="65"/>
        <v>0.10920815518791793</v>
      </c>
      <c r="Q232" s="37">
        <f t="shared" si="66"/>
        <v>34914.021999999997</v>
      </c>
      <c r="R232" s="22"/>
      <c r="S232" s="1">
        <f t="shared" si="67"/>
        <v>1.419439871453737E-4</v>
      </c>
      <c r="T232" s="28">
        <f t="shared" si="70"/>
        <v>0.5</v>
      </c>
      <c r="U232" s="1">
        <f t="shared" si="68"/>
        <v>7.0971993572686848E-5</v>
      </c>
      <c r="AR232" s="1">
        <v>23817</v>
      </c>
      <c r="AS232" s="1">
        <v>0.10956355999223888</v>
      </c>
      <c r="BA232" s="1">
        <v>23242</v>
      </c>
      <c r="BB232" s="1">
        <v>0.11177255999791669</v>
      </c>
      <c r="BC232" s="1">
        <v>1</v>
      </c>
    </row>
    <row r="233" spans="1:55" x14ac:dyDescent="0.2">
      <c r="A233" s="125" t="s">
        <v>117</v>
      </c>
      <c r="B233" s="124"/>
      <c r="C233" s="125">
        <v>49934.356</v>
      </c>
      <c r="D233" s="125" t="s">
        <v>38</v>
      </c>
      <c r="E233" s="1">
        <f t="shared" si="63"/>
        <v>23193.280304527681</v>
      </c>
      <c r="F233" s="45">
        <f t="shared" si="62"/>
        <v>23193</v>
      </c>
      <c r="G233" s="1">
        <f t="shared" si="64"/>
        <v>0.11464323999825865</v>
      </c>
      <c r="M233" s="42">
        <f t="shared" si="69"/>
        <v>0.11464323999825865</v>
      </c>
      <c r="P233" s="1">
        <f t="shared" si="65"/>
        <v>0.10924995234991741</v>
      </c>
      <c r="Q233" s="37">
        <f t="shared" si="66"/>
        <v>34915.856</v>
      </c>
      <c r="R233" s="22"/>
      <c r="S233" s="1">
        <f t="shared" si="67"/>
        <v>2.9087551657750166E-5</v>
      </c>
      <c r="T233" s="28">
        <f t="shared" si="70"/>
        <v>0.5</v>
      </c>
      <c r="U233" s="1">
        <f t="shared" si="68"/>
        <v>1.4543775828875083E-5</v>
      </c>
      <c r="AR233" s="1">
        <v>23822</v>
      </c>
      <c r="AS233" s="1">
        <v>0.11358695999660995</v>
      </c>
      <c r="BA233" s="1">
        <v>23261.5</v>
      </c>
      <c r="BB233" s="1">
        <v>9.3463819997850806E-2</v>
      </c>
      <c r="BC233" s="1">
        <v>0.1</v>
      </c>
    </row>
    <row r="234" spans="1:55" x14ac:dyDescent="0.2">
      <c r="A234" s="125" t="s">
        <v>117</v>
      </c>
      <c r="B234" s="124" t="s">
        <v>52</v>
      </c>
      <c r="C234" s="125">
        <v>49935.375</v>
      </c>
      <c r="D234" s="125" t="s">
        <v>38</v>
      </c>
      <c r="E234" s="1">
        <f t="shared" si="63"/>
        <v>23195.771775579233</v>
      </c>
      <c r="F234" s="45">
        <f t="shared" si="62"/>
        <v>23195.5</v>
      </c>
      <c r="G234" s="1">
        <f t="shared" si="64"/>
        <v>0.11115493999386672</v>
      </c>
      <c r="M234" s="42">
        <f t="shared" si="69"/>
        <v>0.11115493999386672</v>
      </c>
      <c r="P234" s="1">
        <f t="shared" si="65"/>
        <v>0.10927317442465322</v>
      </c>
      <c r="Q234" s="37">
        <f t="shared" si="66"/>
        <v>34916.875</v>
      </c>
      <c r="R234" s="22"/>
      <c r="S234" s="1">
        <f t="shared" si="67"/>
        <v>3.5410416574774198E-6</v>
      </c>
      <c r="T234" s="28">
        <f t="shared" si="70"/>
        <v>0.5</v>
      </c>
      <c r="U234" s="1">
        <f t="shared" si="68"/>
        <v>1.7705208287387099E-6</v>
      </c>
      <c r="AR234" s="1">
        <v>23831.5</v>
      </c>
      <c r="AS234" s="1">
        <v>0.11613141999259824</v>
      </c>
      <c r="BA234" s="1">
        <v>23298</v>
      </c>
      <c r="BB234" s="1">
        <v>0.11113463999208761</v>
      </c>
      <c r="BC234" s="1">
        <v>0.5</v>
      </c>
    </row>
    <row r="235" spans="1:55" x14ac:dyDescent="0.2">
      <c r="A235" s="125" t="s">
        <v>117</v>
      </c>
      <c r="B235" s="124"/>
      <c r="C235" s="125">
        <v>49936.4</v>
      </c>
      <c r="D235" s="125" t="s">
        <v>38</v>
      </c>
      <c r="E235" s="1">
        <f t="shared" si="63"/>
        <v>23198.277916725303</v>
      </c>
      <c r="F235" s="45">
        <f t="shared" si="62"/>
        <v>23198</v>
      </c>
      <c r="G235" s="1">
        <f t="shared" si="64"/>
        <v>0.11366663999797311</v>
      </c>
      <c r="M235" s="42">
        <f t="shared" si="69"/>
        <v>0.11366663999797311</v>
      </c>
      <c r="P235" s="1">
        <f t="shared" si="65"/>
        <v>0.10929639752023226</v>
      </c>
      <c r="Q235" s="37">
        <f t="shared" si="66"/>
        <v>34917.9</v>
      </c>
      <c r="R235" s="22"/>
      <c r="S235" s="1">
        <f t="shared" si="67"/>
        <v>1.9099019314250426E-5</v>
      </c>
      <c r="T235" s="28">
        <f t="shared" si="70"/>
        <v>0.5</v>
      </c>
      <c r="U235" s="1">
        <f t="shared" si="68"/>
        <v>9.5495096571252131E-6</v>
      </c>
      <c r="AR235" s="1">
        <v>23836.5</v>
      </c>
      <c r="AS235" s="1">
        <v>0.11115481999877375</v>
      </c>
      <c r="BA235" s="1">
        <v>23300.5</v>
      </c>
      <c r="BB235" s="1">
        <v>0.113646339996194</v>
      </c>
      <c r="BC235" s="1">
        <v>0.5</v>
      </c>
    </row>
    <row r="236" spans="1:55" x14ac:dyDescent="0.2">
      <c r="A236" s="125" t="s">
        <v>117</v>
      </c>
      <c r="B236" s="124" t="s">
        <v>52</v>
      </c>
      <c r="C236" s="125">
        <v>49939.463000000003</v>
      </c>
      <c r="D236" s="125" t="s">
        <v>38</v>
      </c>
      <c r="E236" s="1">
        <f t="shared" si="63"/>
        <v>23205.766999974476</v>
      </c>
      <c r="F236" s="45">
        <f t="shared" si="62"/>
        <v>23205.5</v>
      </c>
      <c r="G236" s="1">
        <f t="shared" si="64"/>
        <v>0.10920174000057159</v>
      </c>
      <c r="M236" s="42">
        <f t="shared" si="69"/>
        <v>0.10920174000057159</v>
      </c>
      <c r="P236" s="1">
        <f t="shared" si="65"/>
        <v>0.10936607293202882</v>
      </c>
      <c r="Q236" s="37">
        <f t="shared" si="66"/>
        <v>34920.963000000003</v>
      </c>
      <c r="R236" s="22"/>
      <c r="S236" s="1">
        <f t="shared" si="67"/>
        <v>2.7005312361327946E-8</v>
      </c>
      <c r="T236" s="28">
        <f t="shared" si="70"/>
        <v>0.5</v>
      </c>
      <c r="U236" s="1">
        <f t="shared" si="68"/>
        <v>1.3502656180663973E-8</v>
      </c>
      <c r="AR236" s="1">
        <v>23946.5</v>
      </c>
      <c r="AS236" s="1">
        <v>0.11666962000163039</v>
      </c>
      <c r="BA236" s="1">
        <v>23327.5</v>
      </c>
      <c r="BB236" s="1">
        <v>0.10277269999642158</v>
      </c>
      <c r="BC236" s="1">
        <v>0.1</v>
      </c>
    </row>
    <row r="237" spans="1:55" x14ac:dyDescent="0.2">
      <c r="A237" s="125" t="s">
        <v>117</v>
      </c>
      <c r="B237" s="124" t="s">
        <v>52</v>
      </c>
      <c r="C237" s="125">
        <v>49941.504999999997</v>
      </c>
      <c r="D237" s="125" t="s">
        <v>38</v>
      </c>
      <c r="E237" s="1">
        <f t="shared" si="63"/>
        <v>23210.759722140574</v>
      </c>
      <c r="F237" s="45">
        <f t="shared" si="62"/>
        <v>23210.5</v>
      </c>
      <c r="G237" s="1">
        <f t="shared" si="64"/>
        <v>0.10622513999260264</v>
      </c>
      <c r="M237" s="42">
        <f t="shared" si="69"/>
        <v>0.10622513999260264</v>
      </c>
      <c r="P237" s="1">
        <f t="shared" si="65"/>
        <v>0.10941252831077611</v>
      </c>
      <c r="Q237" s="37">
        <f t="shared" si="66"/>
        <v>34923.004999999997</v>
      </c>
      <c r="R237" s="22"/>
      <c r="S237" s="1">
        <f t="shared" si="67"/>
        <v>1.015944429082872E-5</v>
      </c>
      <c r="T237" s="28">
        <f t="shared" si="70"/>
        <v>0.5</v>
      </c>
      <c r="U237" s="1">
        <f t="shared" si="68"/>
        <v>5.0797221454143601E-6</v>
      </c>
      <c r="AR237" s="1">
        <v>23949</v>
      </c>
      <c r="AS237" s="1">
        <v>0.11318131999723846</v>
      </c>
      <c r="BA237" s="1">
        <v>23330</v>
      </c>
      <c r="BB237" s="1">
        <v>0.10028440000314731</v>
      </c>
      <c r="BC237" s="1">
        <v>0.1</v>
      </c>
    </row>
    <row r="238" spans="1:55" x14ac:dyDescent="0.2">
      <c r="A238" s="125" t="s">
        <v>117</v>
      </c>
      <c r="B238" s="124"/>
      <c r="C238" s="125">
        <v>49942.527999999998</v>
      </c>
      <c r="D238" s="125" t="s">
        <v>38</v>
      </c>
      <c r="E238" s="1">
        <f t="shared" si="63"/>
        <v>23213.260973255135</v>
      </c>
      <c r="F238" s="45">
        <f t="shared" si="62"/>
        <v>23213</v>
      </c>
      <c r="G238" s="1">
        <f t="shared" si="64"/>
        <v>0.10673683999630157</v>
      </c>
      <c r="M238" s="42">
        <f t="shared" si="69"/>
        <v>0.10673683999630157</v>
      </c>
      <c r="P238" s="1">
        <f t="shared" si="65"/>
        <v>0.10943575753141457</v>
      </c>
      <c r="Q238" s="37">
        <f t="shared" si="66"/>
        <v>34924.027999999998</v>
      </c>
      <c r="R238" s="22"/>
      <c r="S238" s="1">
        <f t="shared" si="67"/>
        <v>7.2841558613404559E-6</v>
      </c>
      <c r="T238" s="28">
        <f t="shared" si="70"/>
        <v>0.5</v>
      </c>
      <c r="U238" s="1">
        <f t="shared" si="68"/>
        <v>3.642077930670228E-6</v>
      </c>
      <c r="AR238" s="1">
        <v>23951</v>
      </c>
      <c r="AS238" s="1">
        <v>0.11719067999365507</v>
      </c>
      <c r="BA238" s="1">
        <v>23342</v>
      </c>
      <c r="BB238" s="1">
        <v>0.11254055999597767</v>
      </c>
      <c r="BC238" s="1">
        <v>1</v>
      </c>
    </row>
    <row r="239" spans="1:55" x14ac:dyDescent="0.2">
      <c r="A239" s="125" t="s">
        <v>117</v>
      </c>
      <c r="B239" s="124" t="s">
        <v>52</v>
      </c>
      <c r="C239" s="125">
        <v>49948.455000000002</v>
      </c>
      <c r="D239" s="125" t="s">
        <v>38</v>
      </c>
      <c r="E239" s="1">
        <f t="shared" si="63"/>
        <v>23227.752581618781</v>
      </c>
      <c r="F239" s="45">
        <f t="shared" si="62"/>
        <v>23227.5</v>
      </c>
      <c r="G239" s="1">
        <f t="shared" si="64"/>
        <v>0.10330469999462366</v>
      </c>
      <c r="M239" s="42">
        <f t="shared" si="69"/>
        <v>0.10330469999462366</v>
      </c>
      <c r="P239" s="1">
        <f t="shared" si="65"/>
        <v>0.10957050714214647</v>
      </c>
      <c r="Q239" s="37">
        <f t="shared" si="66"/>
        <v>34929.955000000002</v>
      </c>
      <c r="R239" s="22"/>
      <c r="S239" s="1">
        <f t="shared" si="67"/>
        <v>3.9260339209947952E-5</v>
      </c>
      <c r="T239" s="28">
        <f t="shared" si="70"/>
        <v>0.5</v>
      </c>
      <c r="U239" s="1">
        <f t="shared" si="68"/>
        <v>1.9630169604973976E-5</v>
      </c>
      <c r="AR239" s="1">
        <v>23953.5</v>
      </c>
      <c r="AS239" s="1">
        <v>0.117702379997354</v>
      </c>
      <c r="BA239" s="1">
        <v>23342</v>
      </c>
      <c r="BB239" s="1">
        <v>0.11434056000143755</v>
      </c>
      <c r="BC239" s="1">
        <v>0.5</v>
      </c>
    </row>
    <row r="240" spans="1:55" x14ac:dyDescent="0.2">
      <c r="A240" s="125" t="s">
        <v>117</v>
      </c>
      <c r="B240" s="124" t="s">
        <v>52</v>
      </c>
      <c r="C240" s="125">
        <v>49953.360999999997</v>
      </c>
      <c r="D240" s="125" t="s">
        <v>38</v>
      </c>
      <c r="E240" s="1">
        <f t="shared" si="63"/>
        <v>23239.747828899348</v>
      </c>
      <c r="F240" s="45">
        <f t="shared" si="62"/>
        <v>23239</v>
      </c>
      <c r="P240" s="1">
        <f t="shared" si="65"/>
        <v>0.10967740194164205</v>
      </c>
      <c r="Q240" s="37">
        <f t="shared" si="66"/>
        <v>34934.860999999997</v>
      </c>
      <c r="R240" s="22">
        <v>0.30585851999785518</v>
      </c>
      <c r="T240" s="28">
        <v>0</v>
      </c>
      <c r="U240" s="1">
        <f t="shared" si="68"/>
        <v>0</v>
      </c>
      <c r="AR240" s="1">
        <v>23956</v>
      </c>
      <c r="AS240" s="1">
        <v>0.11621408000064548</v>
      </c>
      <c r="BA240" s="1">
        <v>23359</v>
      </c>
      <c r="BB240" s="1">
        <v>0.11242012000002433</v>
      </c>
      <c r="BC240" s="1">
        <v>0.5</v>
      </c>
    </row>
    <row r="241" spans="1:55" x14ac:dyDescent="0.2">
      <c r="A241" s="1" t="s">
        <v>129</v>
      </c>
      <c r="B241" s="15"/>
      <c r="C241" s="2">
        <v>49954.393900000003</v>
      </c>
      <c r="D241" s="158">
        <v>1E-4</v>
      </c>
      <c r="E241" s="1">
        <f t="shared" si="63"/>
        <v>23242.273285669871</v>
      </c>
      <c r="F241" s="45">
        <f t="shared" si="62"/>
        <v>23242</v>
      </c>
      <c r="G241" s="1">
        <f t="shared" ref="G241:G288" si="71">+C241-(C$7+F241*C$8)</f>
        <v>0.11177255999791669</v>
      </c>
      <c r="L241" s="1">
        <f>+G241</f>
        <v>0.11177255999791669</v>
      </c>
      <c r="P241" s="1">
        <f t="shared" si="65"/>
        <v>0.10970529109404492</v>
      </c>
      <c r="Q241" s="37">
        <f t="shared" si="66"/>
        <v>34935.893900000003</v>
      </c>
      <c r="R241" s="22"/>
      <c r="S241" s="1">
        <f t="shared" ref="S241:S288" si="72">+(P241-G241)^2</f>
        <v>4.2736007209151735E-6</v>
      </c>
      <c r="T241" s="1">
        <v>1</v>
      </c>
      <c r="U241" s="1">
        <f t="shared" si="68"/>
        <v>4.2736007209151735E-6</v>
      </c>
      <c r="W241" s="1">
        <f>+G241-P241</f>
        <v>2.0672689038717662E-3</v>
      </c>
      <c r="AB241" s="1" t="s">
        <v>79</v>
      </c>
      <c r="AH241" s="1" t="s">
        <v>69</v>
      </c>
      <c r="AR241" s="1">
        <v>23961</v>
      </c>
      <c r="AS241" s="1">
        <v>0.11923747999389889</v>
      </c>
      <c r="BA241" s="1">
        <v>23386</v>
      </c>
      <c r="BB241" s="1">
        <v>0.11254647999885492</v>
      </c>
      <c r="BC241" s="1">
        <v>0.5</v>
      </c>
    </row>
    <row r="242" spans="1:55" x14ac:dyDescent="0.2">
      <c r="A242" s="1" t="s">
        <v>130</v>
      </c>
      <c r="B242" s="15" t="s">
        <v>52</v>
      </c>
      <c r="C242" s="2">
        <v>49962.351000000002</v>
      </c>
      <c r="D242" s="2">
        <v>3.0000000000000001E-3</v>
      </c>
      <c r="E242" s="1">
        <f t="shared" si="63"/>
        <v>23261.728520512166</v>
      </c>
      <c r="F242" s="1">
        <f>ROUND(2*E242,0)/2</f>
        <v>23261.5</v>
      </c>
      <c r="G242" s="1">
        <f t="shared" si="71"/>
        <v>9.3463819997850806E-2</v>
      </c>
      <c r="K242" s="1">
        <f>+G242</f>
        <v>9.3463819997850806E-2</v>
      </c>
      <c r="P242" s="1">
        <f t="shared" si="65"/>
        <v>0.10988660641626141</v>
      </c>
      <c r="Q242" s="37">
        <f t="shared" si="66"/>
        <v>34943.851000000002</v>
      </c>
      <c r="R242" s="22"/>
      <c r="S242" s="1">
        <f t="shared" si="72"/>
        <v>2.6970791374473189E-4</v>
      </c>
      <c r="T242" s="14">
        <f>T$19</f>
        <v>0.1</v>
      </c>
      <c r="U242" s="1">
        <f t="shared" si="68"/>
        <v>2.6970791374473189E-5</v>
      </c>
      <c r="W242" s="1">
        <f>+G242-P242</f>
        <v>-1.6422786418410606E-2</v>
      </c>
      <c r="AB242" s="1" t="s">
        <v>68</v>
      </c>
      <c r="AD242" s="1">
        <v>6</v>
      </c>
      <c r="AF242" s="1" t="s">
        <v>123</v>
      </c>
      <c r="AH242" s="1" t="s">
        <v>60</v>
      </c>
      <c r="AR242" s="1">
        <v>23963.5</v>
      </c>
      <c r="AS242" s="1">
        <v>0.11574917999678291</v>
      </c>
      <c r="BA242" s="1">
        <v>23386</v>
      </c>
      <c r="BB242" s="1">
        <v>0.11324647999572335</v>
      </c>
      <c r="BC242" s="1">
        <v>1</v>
      </c>
    </row>
    <row r="243" spans="1:55" x14ac:dyDescent="0.2">
      <c r="A243" s="125" t="s">
        <v>117</v>
      </c>
      <c r="B243" s="124"/>
      <c r="C243" s="125">
        <v>49977.296999999999</v>
      </c>
      <c r="D243" s="125" t="s">
        <v>38</v>
      </c>
      <c r="E243" s="1">
        <f t="shared" si="63"/>
        <v>23298.271725945411</v>
      </c>
      <c r="F243" s="45">
        <f>ROUND(2*E243,0)/2-0.5</f>
        <v>23298</v>
      </c>
      <c r="G243" s="1">
        <f t="shared" si="71"/>
        <v>0.11113463999208761</v>
      </c>
      <c r="M243" s="42">
        <f>G243</f>
        <v>0.11113463999208761</v>
      </c>
      <c r="P243" s="1">
        <f t="shared" si="65"/>
        <v>0.11022615843485059</v>
      </c>
      <c r="Q243" s="37">
        <f t="shared" si="66"/>
        <v>34958.796999999999</v>
      </c>
      <c r="R243" s="22"/>
      <c r="S243" s="1">
        <f t="shared" si="72"/>
        <v>8.2533873983980636E-7</v>
      </c>
      <c r="T243" s="28">
        <f>T$18</f>
        <v>0.5</v>
      </c>
      <c r="U243" s="1">
        <f t="shared" si="68"/>
        <v>4.1266936991990318E-7</v>
      </c>
      <c r="AR243" s="1">
        <v>24049</v>
      </c>
      <c r="AS243" s="1">
        <v>0.11984931999904802</v>
      </c>
      <c r="BA243" s="1">
        <v>23795</v>
      </c>
      <c r="BB243" s="1">
        <v>0.11246060000121361</v>
      </c>
      <c r="BC243" s="1">
        <v>0.5</v>
      </c>
    </row>
    <row r="244" spans="1:55" x14ac:dyDescent="0.2">
      <c r="A244" s="125" t="s">
        <v>117</v>
      </c>
      <c r="B244" s="124" t="s">
        <v>52</v>
      </c>
      <c r="C244" s="125">
        <v>49978.322</v>
      </c>
      <c r="D244" s="125" t="s">
        <v>38</v>
      </c>
      <c r="E244" s="1">
        <f t="shared" si="63"/>
        <v>23300.777867091481</v>
      </c>
      <c r="F244" s="45">
        <f>ROUND(2*E244,0)/2-0.5</f>
        <v>23300.5</v>
      </c>
      <c r="G244" s="1">
        <f t="shared" si="71"/>
        <v>0.113646339996194</v>
      </c>
      <c r="M244" s="42">
        <f>G244</f>
        <v>0.113646339996194</v>
      </c>
      <c r="P244" s="1">
        <f t="shared" si="65"/>
        <v>0.11024942338500246</v>
      </c>
      <c r="Q244" s="37">
        <f t="shared" si="66"/>
        <v>34959.822</v>
      </c>
      <c r="R244" s="22"/>
      <c r="S244" s="1">
        <f t="shared" si="72"/>
        <v>1.1539042463389027E-5</v>
      </c>
      <c r="T244" s="28">
        <f>T$18</f>
        <v>0.5</v>
      </c>
      <c r="U244" s="1">
        <f t="shared" si="68"/>
        <v>5.7695212316945137E-6</v>
      </c>
      <c r="AR244" s="1">
        <v>24912</v>
      </c>
      <c r="AS244" s="1">
        <v>0.12638815999525832</v>
      </c>
      <c r="BA244" s="1">
        <v>23797.5</v>
      </c>
      <c r="BB244" s="1">
        <v>0.11197230000107083</v>
      </c>
      <c r="BC244" s="1">
        <v>0.5</v>
      </c>
    </row>
    <row r="245" spans="1:55" x14ac:dyDescent="0.2">
      <c r="A245" s="1" t="s">
        <v>130</v>
      </c>
      <c r="B245" s="15" t="s">
        <v>52</v>
      </c>
      <c r="C245" s="2">
        <v>49989.353999999999</v>
      </c>
      <c r="D245" s="2">
        <v>4.0000000000000001E-3</v>
      </c>
      <c r="E245" s="1">
        <f t="shared" si="63"/>
        <v>23327.751280870394</v>
      </c>
      <c r="F245" s="45">
        <f>ROUND(2*E245,0)/2-0.5</f>
        <v>23327.5</v>
      </c>
      <c r="G245" s="1">
        <f t="shared" si="71"/>
        <v>0.10277269999642158</v>
      </c>
      <c r="K245" s="1">
        <f>+G245</f>
        <v>0.10277269999642158</v>
      </c>
      <c r="P245" s="1">
        <f t="shared" si="65"/>
        <v>0.1105007498947739</v>
      </c>
      <c r="Q245" s="37">
        <f t="shared" si="66"/>
        <v>34970.853999999999</v>
      </c>
      <c r="R245" s="22"/>
      <c r="S245" s="1">
        <f t="shared" si="72"/>
        <v>5.9722755231423361E-5</v>
      </c>
      <c r="T245" s="14">
        <f>T$19</f>
        <v>0.1</v>
      </c>
      <c r="U245" s="1">
        <f t="shared" si="68"/>
        <v>5.9722755231423361E-6</v>
      </c>
      <c r="W245" s="1">
        <f>+G245-P245</f>
        <v>-7.7280498983523238E-3</v>
      </c>
      <c r="AB245" s="1" t="s">
        <v>68</v>
      </c>
      <c r="AD245" s="1">
        <v>8</v>
      </c>
      <c r="AF245" s="1" t="s">
        <v>123</v>
      </c>
      <c r="AH245" s="1" t="s">
        <v>60</v>
      </c>
      <c r="AR245" s="1">
        <v>25763</v>
      </c>
      <c r="AS245" s="1">
        <v>0.13337083999795141</v>
      </c>
      <c r="BA245" s="1">
        <v>23817</v>
      </c>
      <c r="BB245" s="1">
        <v>0.10956355999223888</v>
      </c>
      <c r="BC245" s="1">
        <v>0.5</v>
      </c>
    </row>
    <row r="246" spans="1:55" x14ac:dyDescent="0.2">
      <c r="A246" s="1" t="s">
        <v>130</v>
      </c>
      <c r="B246" s="15"/>
      <c r="C246" s="2">
        <v>49990.374000000003</v>
      </c>
      <c r="D246" s="2">
        <v>7.0000000000000001E-3</v>
      </c>
      <c r="E246" s="1">
        <f t="shared" si="63"/>
        <v>23330.245196937707</v>
      </c>
      <c r="F246" s="1">
        <f>ROUND(2*E246,0)/2</f>
        <v>23330</v>
      </c>
      <c r="G246" s="1">
        <f t="shared" si="71"/>
        <v>0.10028440000314731</v>
      </c>
      <c r="K246" s="1">
        <f>+G246</f>
        <v>0.10028440000314731</v>
      </c>
      <c r="P246" s="1">
        <f t="shared" si="65"/>
        <v>0.11052402689087598</v>
      </c>
      <c r="Q246" s="37">
        <f t="shared" si="66"/>
        <v>34971.874000000003</v>
      </c>
      <c r="R246" s="22"/>
      <c r="S246" s="1">
        <f t="shared" si="72"/>
        <v>1.0484995879989594E-4</v>
      </c>
      <c r="T246" s="14">
        <f>T$19</f>
        <v>0.1</v>
      </c>
      <c r="U246" s="1">
        <f t="shared" si="68"/>
        <v>1.0484995879989595E-5</v>
      </c>
      <c r="W246" s="1">
        <f>+G246-P246</f>
        <v>-1.023962688772867E-2</v>
      </c>
      <c r="AB246" s="1" t="s">
        <v>68</v>
      </c>
      <c r="AD246" s="1">
        <v>14</v>
      </c>
      <c r="AF246" s="1" t="s">
        <v>123</v>
      </c>
      <c r="AH246" s="1" t="s">
        <v>60</v>
      </c>
      <c r="AR246" s="1">
        <v>26753</v>
      </c>
      <c r="AS246" s="1">
        <v>0.1413040400002501</v>
      </c>
      <c r="BA246" s="1">
        <v>23822</v>
      </c>
      <c r="BB246" s="1">
        <v>0.11358695999660995</v>
      </c>
      <c r="BC246" s="1">
        <v>0.5</v>
      </c>
    </row>
    <row r="247" spans="1:55" x14ac:dyDescent="0.2">
      <c r="A247" s="1" t="s">
        <v>129</v>
      </c>
      <c r="B247" s="15"/>
      <c r="C247" s="2">
        <v>49995.294199999997</v>
      </c>
      <c r="D247" s="158">
        <v>1E-4</v>
      </c>
      <c r="E247" s="1">
        <f t="shared" si="63"/>
        <v>23342.275163441951</v>
      </c>
      <c r="F247" s="45">
        <f t="shared" ref="F247:F278" si="73">ROUND(2*E247,0)/2-0.5</f>
        <v>23342</v>
      </c>
      <c r="G247" s="1">
        <f t="shared" si="71"/>
        <v>0.11254055999597767</v>
      </c>
      <c r="L247" s="1">
        <f>+G247</f>
        <v>0.11254055999597767</v>
      </c>
      <c r="P247" s="1">
        <f t="shared" si="65"/>
        <v>0.11063577068230394</v>
      </c>
      <c r="Q247" s="37">
        <f t="shared" si="66"/>
        <v>34976.794199999997</v>
      </c>
      <c r="R247" s="22"/>
      <c r="S247" s="1">
        <f t="shared" si="72"/>
        <v>3.6282223294856386E-6</v>
      </c>
      <c r="T247" s="1">
        <v>1</v>
      </c>
      <c r="U247" s="1">
        <f t="shared" si="68"/>
        <v>3.6282223294856386E-6</v>
      </c>
      <c r="W247" s="1">
        <f>+G247-P247</f>
        <v>1.9047893136737298E-3</v>
      </c>
      <c r="AB247" s="1" t="s">
        <v>79</v>
      </c>
      <c r="AH247" s="1" t="s">
        <v>69</v>
      </c>
      <c r="AR247" s="1">
        <v>27621</v>
      </c>
      <c r="AS247" s="1">
        <v>0.14816627999971388</v>
      </c>
      <c r="BA247" s="1">
        <v>23831.5</v>
      </c>
      <c r="BB247" s="1">
        <v>0.11613141999259824</v>
      </c>
      <c r="BC247" s="1">
        <v>0.5</v>
      </c>
    </row>
    <row r="248" spans="1:55" x14ac:dyDescent="0.2">
      <c r="A248" s="125" t="s">
        <v>117</v>
      </c>
      <c r="B248" s="124"/>
      <c r="C248" s="125">
        <v>49995.296000000002</v>
      </c>
      <c r="D248" s="125" t="s">
        <v>38</v>
      </c>
      <c r="E248" s="1">
        <f t="shared" si="63"/>
        <v>23342.279564470322</v>
      </c>
      <c r="F248" s="45">
        <f t="shared" si="73"/>
        <v>23342</v>
      </c>
      <c r="G248" s="1">
        <f t="shared" si="71"/>
        <v>0.11434056000143755</v>
      </c>
      <c r="M248" s="42">
        <f>G248</f>
        <v>0.11434056000143755</v>
      </c>
      <c r="P248" s="1">
        <f t="shared" si="65"/>
        <v>0.11063577068230394</v>
      </c>
      <c r="Q248" s="37">
        <f t="shared" si="66"/>
        <v>34976.796000000002</v>
      </c>
      <c r="R248" s="22"/>
      <c r="S248" s="1">
        <f t="shared" si="72"/>
        <v>1.3725463899166466E-5</v>
      </c>
      <c r="T248" s="28">
        <f>T$18</f>
        <v>0.5</v>
      </c>
      <c r="U248" s="1">
        <f t="shared" si="68"/>
        <v>6.8627319495832331E-6</v>
      </c>
      <c r="AR248" s="1">
        <v>27713.5</v>
      </c>
      <c r="AS248" s="1">
        <v>0.1485991799927433</v>
      </c>
      <c r="BA248" s="1">
        <v>23836.5</v>
      </c>
      <c r="BB248" s="1">
        <v>0.11115481999877375</v>
      </c>
      <c r="BC248" s="1">
        <v>0.5</v>
      </c>
    </row>
    <row r="249" spans="1:55" x14ac:dyDescent="0.2">
      <c r="A249" s="125" t="s">
        <v>117</v>
      </c>
      <c r="B249" s="124"/>
      <c r="C249" s="125">
        <v>50002.247000000003</v>
      </c>
      <c r="D249" s="125" t="s">
        <v>38</v>
      </c>
      <c r="E249" s="1">
        <f t="shared" si="63"/>
        <v>23359.274868964272</v>
      </c>
      <c r="F249" s="45">
        <f t="shared" si="73"/>
        <v>23359</v>
      </c>
      <c r="G249" s="1">
        <f t="shared" si="71"/>
        <v>0.11242012000002433</v>
      </c>
      <c r="M249" s="42">
        <f>G249</f>
        <v>0.11242012000002433</v>
      </c>
      <c r="P249" s="1">
        <f t="shared" si="65"/>
        <v>0.11079411464888425</v>
      </c>
      <c r="Q249" s="37">
        <f t="shared" si="66"/>
        <v>34983.747000000003</v>
      </c>
      <c r="R249" s="22"/>
      <c r="S249" s="1">
        <f t="shared" si="72"/>
        <v>2.6438934019361589E-6</v>
      </c>
      <c r="T249" s="28">
        <f>T$18</f>
        <v>0.5</v>
      </c>
      <c r="U249" s="1">
        <f t="shared" si="68"/>
        <v>1.3219467009680795E-6</v>
      </c>
      <c r="AR249" s="1">
        <v>27723.5</v>
      </c>
      <c r="AS249" s="1">
        <v>0.15154597999935504</v>
      </c>
      <c r="BA249" s="1">
        <v>23946.5</v>
      </c>
      <c r="BB249" s="1">
        <v>0.11666962000163039</v>
      </c>
      <c r="BC249" s="1">
        <v>0.5</v>
      </c>
    </row>
    <row r="250" spans="1:55" x14ac:dyDescent="0.2">
      <c r="A250" s="125" t="s">
        <v>117</v>
      </c>
      <c r="B250" s="124"/>
      <c r="C250" s="125">
        <v>50013.29</v>
      </c>
      <c r="D250" s="125" t="s">
        <v>38</v>
      </c>
      <c r="E250" s="1">
        <f t="shared" si="63"/>
        <v>23386.275177916457</v>
      </c>
      <c r="F250" s="45">
        <f t="shared" si="73"/>
        <v>23386</v>
      </c>
      <c r="G250" s="1">
        <f t="shared" si="71"/>
        <v>0.11254647999885492</v>
      </c>
      <c r="M250" s="42">
        <f>G250</f>
        <v>0.11254647999885492</v>
      </c>
      <c r="P250" s="1">
        <f t="shared" si="65"/>
        <v>0.11104569914615919</v>
      </c>
      <c r="Q250" s="37">
        <f t="shared" si="66"/>
        <v>34994.79</v>
      </c>
      <c r="R250" s="22"/>
      <c r="S250" s="1">
        <f t="shared" si="72"/>
        <v>2.2523431678181127E-6</v>
      </c>
      <c r="T250" s="28">
        <f>T$18</f>
        <v>0.5</v>
      </c>
      <c r="U250" s="1">
        <f t="shared" si="68"/>
        <v>1.1261715839090564E-6</v>
      </c>
      <c r="AR250" s="1">
        <v>28376.5</v>
      </c>
      <c r="AS250" s="1">
        <v>0.15996201999951154</v>
      </c>
      <c r="BA250" s="1">
        <v>23949</v>
      </c>
      <c r="BB250" s="1">
        <v>0.11318131999723846</v>
      </c>
      <c r="BC250" s="1">
        <v>0.5</v>
      </c>
    </row>
    <row r="251" spans="1:55" x14ac:dyDescent="0.2">
      <c r="A251" s="1" t="s">
        <v>129</v>
      </c>
      <c r="B251" s="15"/>
      <c r="C251" s="2">
        <v>50013.290699999998</v>
      </c>
      <c r="D251" s="158">
        <v>2.9999999999999997E-4</v>
      </c>
      <c r="E251" s="1">
        <f t="shared" si="63"/>
        <v>23386.276889427474</v>
      </c>
      <c r="F251" s="45">
        <f t="shared" si="73"/>
        <v>23386</v>
      </c>
      <c r="G251" s="1">
        <f t="shared" si="71"/>
        <v>0.11324647999572335</v>
      </c>
      <c r="L251" s="1">
        <f>+G251</f>
        <v>0.11324647999572335</v>
      </c>
      <c r="P251" s="1">
        <f t="shared" si="65"/>
        <v>0.11104569914615919</v>
      </c>
      <c r="Q251" s="37">
        <f t="shared" si="66"/>
        <v>34994.790699999998</v>
      </c>
      <c r="R251" s="22"/>
      <c r="S251" s="1">
        <f t="shared" si="72"/>
        <v>4.8434363478083217E-6</v>
      </c>
      <c r="T251" s="1">
        <v>1</v>
      </c>
      <c r="U251" s="1">
        <f t="shared" si="68"/>
        <v>4.8434363478083217E-6</v>
      </c>
      <c r="W251" s="1">
        <f>+G251-P251</f>
        <v>2.2007808495641545E-3</v>
      </c>
      <c r="AB251" s="1" t="s">
        <v>79</v>
      </c>
      <c r="AH251" s="1" t="s">
        <v>69</v>
      </c>
      <c r="AR251" s="1">
        <v>28467</v>
      </c>
      <c r="AS251" s="1">
        <v>0.14700556000025244</v>
      </c>
      <c r="BA251" s="1">
        <v>23951</v>
      </c>
      <c r="BB251" s="1">
        <v>0.11719067999365507</v>
      </c>
      <c r="BC251" s="1">
        <v>0.5</v>
      </c>
    </row>
    <row r="252" spans="1:55" x14ac:dyDescent="0.2">
      <c r="A252" s="125" t="s">
        <v>117</v>
      </c>
      <c r="B252" s="124"/>
      <c r="C252" s="125">
        <v>50180.569000000003</v>
      </c>
      <c r="D252" s="125" t="s">
        <v>38</v>
      </c>
      <c r="E252" s="1">
        <f t="shared" si="63"/>
        <v>23795.274967938509</v>
      </c>
      <c r="F252" s="45">
        <f t="shared" si="73"/>
        <v>23795</v>
      </c>
      <c r="G252" s="1">
        <f t="shared" si="71"/>
        <v>0.11246060000121361</v>
      </c>
      <c r="M252" s="42">
        <f t="shared" ref="M252:M264" si="74">G252</f>
        <v>0.11246060000121361</v>
      </c>
      <c r="P252" s="1">
        <f t="shared" si="65"/>
        <v>0.11487130165064596</v>
      </c>
      <c r="Q252" s="37">
        <f t="shared" si="66"/>
        <v>35162.069000000003</v>
      </c>
      <c r="R252" s="22"/>
      <c r="S252" s="1">
        <f t="shared" si="72"/>
        <v>5.8114824425758831E-6</v>
      </c>
      <c r="T252" s="28">
        <f t="shared" ref="T252:T264" si="75">T$18</f>
        <v>0.5</v>
      </c>
      <c r="U252" s="1">
        <f t="shared" si="68"/>
        <v>2.9057412212879416E-6</v>
      </c>
      <c r="AR252" s="1">
        <v>28467</v>
      </c>
      <c r="AS252" s="1">
        <v>0.14845555999636417</v>
      </c>
      <c r="BA252" s="1">
        <v>23953.5</v>
      </c>
      <c r="BB252" s="1">
        <v>0.117702379997354</v>
      </c>
      <c r="BC252" s="1">
        <v>0.5</v>
      </c>
    </row>
    <row r="253" spans="1:55" x14ac:dyDescent="0.2">
      <c r="A253" s="125" t="s">
        <v>117</v>
      </c>
      <c r="B253" s="124"/>
      <c r="C253" s="125">
        <v>50181.591</v>
      </c>
      <c r="D253" s="125" t="s">
        <v>38</v>
      </c>
      <c r="E253" s="1">
        <f t="shared" si="63"/>
        <v>23797.773774037309</v>
      </c>
      <c r="F253" s="45">
        <f t="shared" si="73"/>
        <v>23797.5</v>
      </c>
      <c r="G253" s="1">
        <f t="shared" si="71"/>
        <v>0.11197230000107083</v>
      </c>
      <c r="M253" s="42">
        <f t="shared" si="74"/>
        <v>0.11197230000107083</v>
      </c>
      <c r="P253" s="1">
        <f t="shared" si="65"/>
        <v>0.11489476954443387</v>
      </c>
      <c r="Q253" s="37">
        <f t="shared" si="66"/>
        <v>35163.091</v>
      </c>
      <c r="R253" s="22"/>
      <c r="S253" s="1">
        <f t="shared" si="72"/>
        <v>8.5408282318845286E-6</v>
      </c>
      <c r="T253" s="28">
        <f t="shared" si="75"/>
        <v>0.5</v>
      </c>
      <c r="U253" s="1">
        <f t="shared" si="68"/>
        <v>4.2704141159422643E-6</v>
      </c>
      <c r="AR253" s="1">
        <v>28467</v>
      </c>
      <c r="AS253" s="1">
        <v>0.14867555999808246</v>
      </c>
      <c r="BA253" s="1">
        <v>23956</v>
      </c>
      <c r="BB253" s="1">
        <v>0.11621408000064548</v>
      </c>
      <c r="BC253" s="1">
        <v>0.5</v>
      </c>
    </row>
    <row r="254" spans="1:55" x14ac:dyDescent="0.2">
      <c r="A254" s="125" t="s">
        <v>117</v>
      </c>
      <c r="B254" s="124"/>
      <c r="C254" s="125">
        <v>50189.563999999998</v>
      </c>
      <c r="D254" s="125" t="s">
        <v>38</v>
      </c>
      <c r="E254" s="1">
        <f t="shared" si="63"/>
        <v>23817.267884630062</v>
      </c>
      <c r="F254" s="45">
        <f t="shared" si="73"/>
        <v>23817</v>
      </c>
      <c r="G254" s="1">
        <f t="shared" si="71"/>
        <v>0.10956355999223888</v>
      </c>
      <c r="M254" s="42">
        <f t="shared" si="74"/>
        <v>0.10956355999223888</v>
      </c>
      <c r="P254" s="1">
        <f t="shared" si="65"/>
        <v>0.11507785415131946</v>
      </c>
      <c r="Q254" s="37">
        <f t="shared" si="66"/>
        <v>35171.063999999998</v>
      </c>
      <c r="R254" s="22"/>
      <c r="S254" s="1">
        <f t="shared" si="72"/>
        <v>3.0407440072870257E-5</v>
      </c>
      <c r="T254" s="28">
        <f t="shared" si="75"/>
        <v>0.5</v>
      </c>
      <c r="U254" s="1">
        <f t="shared" si="68"/>
        <v>1.5203720036435129E-5</v>
      </c>
      <c r="AR254" s="1">
        <v>28594</v>
      </c>
      <c r="AS254" s="1">
        <v>0.1614199199975701</v>
      </c>
      <c r="BA254" s="1">
        <v>23961</v>
      </c>
      <c r="BB254" s="1">
        <v>0.11923747999389889</v>
      </c>
      <c r="BC254" s="1">
        <v>0.5</v>
      </c>
    </row>
    <row r="255" spans="1:55" x14ac:dyDescent="0.2">
      <c r="A255" s="125" t="s">
        <v>117</v>
      </c>
      <c r="B255" s="124"/>
      <c r="C255" s="125">
        <v>50191.612999999998</v>
      </c>
      <c r="D255" s="125" t="s">
        <v>38</v>
      </c>
      <c r="E255" s="1">
        <f t="shared" ref="E255:E286" si="76">+(C255-C$7)/C$8</f>
        <v>23822.277721906437</v>
      </c>
      <c r="F255" s="45">
        <f t="shared" si="73"/>
        <v>23822</v>
      </c>
      <c r="G255" s="1">
        <f t="shared" si="71"/>
        <v>0.11358695999660995</v>
      </c>
      <c r="M255" s="42">
        <f t="shared" si="74"/>
        <v>0.11358695999660995</v>
      </c>
      <c r="P255" s="1">
        <f t="shared" ref="P255:P286" si="77">+D$11+D$12*F255+D$13*F255^2</f>
        <v>0.11512480892657956</v>
      </c>
      <c r="Q255" s="37">
        <f t="shared" ref="Q255:Q286" si="78">+C255-15018.5</f>
        <v>35173.112999999998</v>
      </c>
      <c r="R255" s="22"/>
      <c r="S255" s="1">
        <f t="shared" si="72"/>
        <v>2.3649793314086734E-6</v>
      </c>
      <c r="T255" s="28">
        <f t="shared" si="75"/>
        <v>0.5</v>
      </c>
      <c r="U255" s="1">
        <f t="shared" ref="U255:U286" si="79">T255*S255</f>
        <v>1.1824896657043367E-6</v>
      </c>
      <c r="AR255" s="1">
        <v>28611</v>
      </c>
      <c r="AS255" s="1">
        <v>0.15649947999190772</v>
      </c>
      <c r="BA255" s="1">
        <v>23963.5</v>
      </c>
      <c r="BB255" s="1">
        <v>0.11574917999678291</v>
      </c>
      <c r="BC255" s="1">
        <v>0.5</v>
      </c>
    </row>
    <row r="256" spans="1:55" x14ac:dyDescent="0.2">
      <c r="A256" s="125" t="s">
        <v>117</v>
      </c>
      <c r="B256" s="124" t="s">
        <v>52</v>
      </c>
      <c r="C256" s="125">
        <v>50195.500999999997</v>
      </c>
      <c r="D256" s="125" t="s">
        <v>38</v>
      </c>
      <c r="E256" s="1">
        <f t="shared" si="76"/>
        <v>23831.783943151218</v>
      </c>
      <c r="F256" s="45">
        <f t="shared" si="73"/>
        <v>23831.5</v>
      </c>
      <c r="G256" s="1">
        <f t="shared" si="71"/>
        <v>0.11613141999259824</v>
      </c>
      <c r="M256" s="42">
        <f t="shared" si="74"/>
        <v>0.11613141999259824</v>
      </c>
      <c r="P256" s="1">
        <f t="shared" si="77"/>
        <v>0.11521403424926617</v>
      </c>
      <c r="Q256" s="37">
        <f t="shared" si="78"/>
        <v>35177.000999999997</v>
      </c>
      <c r="R256" s="22"/>
      <c r="S256" s="1">
        <f t="shared" si="72"/>
        <v>8.4159660206893321E-7</v>
      </c>
      <c r="T256" s="28">
        <f t="shared" si="75"/>
        <v>0.5</v>
      </c>
      <c r="U256" s="1">
        <f t="shared" si="79"/>
        <v>4.207983010344666E-7</v>
      </c>
      <c r="AR256" s="1">
        <v>29313</v>
      </c>
      <c r="AS256" s="1">
        <v>0.17798483999649761</v>
      </c>
      <c r="BA256" s="1">
        <v>24049</v>
      </c>
      <c r="BB256" s="1">
        <v>0.11984931999904802</v>
      </c>
      <c r="BC256" s="1">
        <v>1</v>
      </c>
    </row>
    <row r="257" spans="1:55" x14ac:dyDescent="0.2">
      <c r="A257" s="125" t="s">
        <v>117</v>
      </c>
      <c r="B257" s="124" t="s">
        <v>52</v>
      </c>
      <c r="C257" s="125">
        <v>50197.540999999997</v>
      </c>
      <c r="D257" s="125" t="s">
        <v>38</v>
      </c>
      <c r="E257" s="1">
        <f t="shared" si="76"/>
        <v>23836.771775285826</v>
      </c>
      <c r="F257" s="45">
        <f t="shared" si="73"/>
        <v>23836.5</v>
      </c>
      <c r="G257" s="1">
        <f t="shared" si="71"/>
        <v>0.11115481999877375</v>
      </c>
      <c r="M257" s="42">
        <f t="shared" si="74"/>
        <v>0.11115481999877375</v>
      </c>
      <c r="P257" s="1">
        <f t="shared" si="77"/>
        <v>0.11526100086630781</v>
      </c>
      <c r="Q257" s="37">
        <f t="shared" si="78"/>
        <v>35179.040999999997</v>
      </c>
      <c r="R257" s="22"/>
      <c r="S257" s="1">
        <f t="shared" si="72"/>
        <v>1.6860721316902761E-5</v>
      </c>
      <c r="T257" s="28">
        <f t="shared" si="75"/>
        <v>0.5</v>
      </c>
      <c r="U257" s="1">
        <f t="shared" si="79"/>
        <v>8.4303606584513805E-6</v>
      </c>
      <c r="AR257" s="1">
        <v>29330</v>
      </c>
      <c r="AS257" s="1">
        <v>0.16476439999678405</v>
      </c>
      <c r="BA257" s="1">
        <v>24912</v>
      </c>
      <c r="BB257" s="1">
        <v>0.12638815999525832</v>
      </c>
      <c r="BC257" s="1">
        <v>0.1</v>
      </c>
    </row>
    <row r="258" spans="1:55" x14ac:dyDescent="0.2">
      <c r="A258" s="125" t="s">
        <v>117</v>
      </c>
      <c r="B258" s="124" t="s">
        <v>52</v>
      </c>
      <c r="C258" s="125">
        <v>50242.536</v>
      </c>
      <c r="D258" s="125" t="s">
        <v>38</v>
      </c>
      <c r="E258" s="1">
        <f t="shared" si="76"/>
        <v>23946.785259058703</v>
      </c>
      <c r="F258" s="45">
        <f t="shared" si="73"/>
        <v>23946.5</v>
      </c>
      <c r="G258" s="1">
        <f t="shared" si="71"/>
        <v>0.11666962000163039</v>
      </c>
      <c r="M258" s="42">
        <f t="shared" si="74"/>
        <v>0.11666962000163039</v>
      </c>
      <c r="P258" s="1">
        <f t="shared" si="77"/>
        <v>0.11629529953458237</v>
      </c>
      <c r="Q258" s="37">
        <f t="shared" si="78"/>
        <v>35224.036</v>
      </c>
      <c r="R258" s="22"/>
      <c r="S258" s="1">
        <f t="shared" si="72"/>
        <v>1.4011581205104984E-7</v>
      </c>
      <c r="T258" s="28">
        <f t="shared" si="75"/>
        <v>0.5</v>
      </c>
      <c r="U258" s="1">
        <f t="shared" si="79"/>
        <v>7.0057906025524922E-8</v>
      </c>
      <c r="AR258" s="1">
        <v>29354.5</v>
      </c>
      <c r="AS258" s="1">
        <v>0.16463905999262352</v>
      </c>
      <c r="BA258" s="1">
        <v>25763</v>
      </c>
      <c r="BB258" s="1">
        <v>0.13337083999795141</v>
      </c>
      <c r="BC258" s="1">
        <v>1</v>
      </c>
    </row>
    <row r="259" spans="1:55" x14ac:dyDescent="0.2">
      <c r="A259" s="125" t="s">
        <v>117</v>
      </c>
      <c r="B259" s="124"/>
      <c r="C259" s="125">
        <v>50243.555</v>
      </c>
      <c r="D259" s="125" t="s">
        <v>38</v>
      </c>
      <c r="E259" s="1">
        <f t="shared" si="76"/>
        <v>23949.276730110254</v>
      </c>
      <c r="F259" s="45">
        <f t="shared" si="73"/>
        <v>23949</v>
      </c>
      <c r="G259" s="1">
        <f t="shared" si="71"/>
        <v>0.11318131999723846</v>
      </c>
      <c r="M259" s="42">
        <f t="shared" si="74"/>
        <v>0.11318131999723846</v>
      </c>
      <c r="P259" s="1">
        <f t="shared" si="77"/>
        <v>0.11631882929147058</v>
      </c>
      <c r="Q259" s="37">
        <f t="shared" si="78"/>
        <v>35225.055</v>
      </c>
      <c r="R259" s="22"/>
      <c r="S259" s="1">
        <f t="shared" si="72"/>
        <v>9.843964571392945E-6</v>
      </c>
      <c r="T259" s="28">
        <f t="shared" si="75"/>
        <v>0.5</v>
      </c>
      <c r="U259" s="1">
        <f t="shared" si="79"/>
        <v>4.9219822856964725E-6</v>
      </c>
      <c r="AR259" s="1">
        <v>29442.5</v>
      </c>
      <c r="AS259" s="1">
        <v>0.18167089999769814</v>
      </c>
      <c r="BA259" s="1">
        <v>26753</v>
      </c>
      <c r="BB259" s="1">
        <v>0.1413040400002501</v>
      </c>
      <c r="BC259" s="1">
        <v>1</v>
      </c>
    </row>
    <row r="260" spans="1:55" x14ac:dyDescent="0.2">
      <c r="A260" s="125" t="s">
        <v>117</v>
      </c>
      <c r="B260" s="124"/>
      <c r="C260" s="125">
        <v>50244.377</v>
      </c>
      <c r="D260" s="125" t="s">
        <v>38</v>
      </c>
      <c r="E260" s="1">
        <f t="shared" si="76"/>
        <v>23951.28653305861</v>
      </c>
      <c r="F260" s="45">
        <f t="shared" si="73"/>
        <v>23951</v>
      </c>
      <c r="G260" s="1">
        <f t="shared" si="71"/>
        <v>0.11719067999365507</v>
      </c>
      <c r="M260" s="42">
        <f t="shared" si="74"/>
        <v>0.11719067999365507</v>
      </c>
      <c r="P260" s="1">
        <f t="shared" si="77"/>
        <v>0.1163376538319883</v>
      </c>
      <c r="Q260" s="37">
        <f t="shared" si="78"/>
        <v>35225.877</v>
      </c>
      <c r="R260" s="22"/>
      <c r="S260" s="1">
        <f t="shared" si="72"/>
        <v>7.2765363248794251E-7</v>
      </c>
      <c r="T260" s="28">
        <f t="shared" si="75"/>
        <v>0.5</v>
      </c>
      <c r="U260" s="1">
        <f t="shared" si="79"/>
        <v>3.6382681624397126E-7</v>
      </c>
      <c r="AR260" s="1">
        <v>29442.5</v>
      </c>
      <c r="AS260" s="1">
        <v>0.18236089999845717</v>
      </c>
      <c r="BA260" s="1">
        <v>27621</v>
      </c>
      <c r="BB260" s="1">
        <v>0.14816627999971388</v>
      </c>
      <c r="BC260" s="1">
        <v>1</v>
      </c>
    </row>
    <row r="261" spans="1:55" x14ac:dyDescent="0.2">
      <c r="A261" s="125" t="s">
        <v>117</v>
      </c>
      <c r="B261" s="124" t="s">
        <v>52</v>
      </c>
      <c r="C261" s="125">
        <v>50245.4</v>
      </c>
      <c r="D261" s="125" t="s">
        <v>38</v>
      </c>
      <c r="E261" s="1">
        <f t="shared" si="76"/>
        <v>23953.787784173175</v>
      </c>
      <c r="F261" s="45">
        <f t="shared" si="73"/>
        <v>23953.5</v>
      </c>
      <c r="G261" s="1">
        <f t="shared" si="71"/>
        <v>0.117702379997354</v>
      </c>
      <c r="M261" s="42">
        <f t="shared" si="74"/>
        <v>0.117702379997354</v>
      </c>
      <c r="P261" s="1">
        <f t="shared" si="77"/>
        <v>0.11636118542639436</v>
      </c>
      <c r="Q261" s="37">
        <f t="shared" si="78"/>
        <v>35226.9</v>
      </c>
      <c r="R261" s="22"/>
      <c r="S261" s="1">
        <f t="shared" si="72"/>
        <v>1.798802877171625E-6</v>
      </c>
      <c r="T261" s="28">
        <f t="shared" si="75"/>
        <v>0.5</v>
      </c>
      <c r="U261" s="1">
        <f t="shared" si="79"/>
        <v>8.9940143858581248E-7</v>
      </c>
      <c r="AR261" s="1">
        <v>29447.5</v>
      </c>
      <c r="AS261" s="1">
        <v>0.18103429999609943</v>
      </c>
      <c r="BA261" s="1">
        <v>27713.5</v>
      </c>
      <c r="BB261" s="1">
        <v>0.1485991799927433</v>
      </c>
      <c r="BC261" s="1">
        <v>1</v>
      </c>
    </row>
    <row r="262" spans="1:55" x14ac:dyDescent="0.2">
      <c r="A262" s="125" t="s">
        <v>117</v>
      </c>
      <c r="B262" s="124"/>
      <c r="C262" s="125">
        <v>50246.421000000002</v>
      </c>
      <c r="D262" s="125" t="s">
        <v>38</v>
      </c>
      <c r="E262" s="1">
        <f t="shared" si="76"/>
        <v>23956.284145256232</v>
      </c>
      <c r="F262" s="45">
        <f t="shared" si="73"/>
        <v>23956</v>
      </c>
      <c r="G262" s="1">
        <f t="shared" si="71"/>
        <v>0.11621408000064548</v>
      </c>
      <c r="M262" s="42">
        <f t="shared" si="74"/>
        <v>0.11621408000064548</v>
      </c>
      <c r="P262" s="1">
        <f t="shared" si="77"/>
        <v>0.11638471804164364</v>
      </c>
      <c r="Q262" s="37">
        <f t="shared" si="78"/>
        <v>35227.921000000002</v>
      </c>
      <c r="R262" s="22"/>
      <c r="S262" s="1">
        <f t="shared" si="72"/>
        <v>2.9117341035691075E-8</v>
      </c>
      <c r="T262" s="28">
        <f t="shared" si="75"/>
        <v>0.5</v>
      </c>
      <c r="U262" s="1">
        <f t="shared" si="79"/>
        <v>1.4558670517845537E-8</v>
      </c>
      <c r="AR262" s="1">
        <v>30129.5</v>
      </c>
      <c r="AS262" s="1">
        <v>0.17140605999884428</v>
      </c>
      <c r="BA262" s="1">
        <v>27723.5</v>
      </c>
      <c r="BB262" s="1">
        <v>0.15154597999935504</v>
      </c>
      <c r="BC262" s="1">
        <v>1</v>
      </c>
    </row>
    <row r="263" spans="1:55" x14ac:dyDescent="0.2">
      <c r="A263" s="125" t="s">
        <v>117</v>
      </c>
      <c r="B263" s="124"/>
      <c r="C263" s="125">
        <v>50248.468999999997</v>
      </c>
      <c r="D263" s="125" t="s">
        <v>38</v>
      </c>
      <c r="E263" s="1">
        <f t="shared" si="76"/>
        <v>23961.291537516845</v>
      </c>
      <c r="F263" s="45">
        <f t="shared" si="73"/>
        <v>23961</v>
      </c>
      <c r="G263" s="1">
        <f t="shared" si="71"/>
        <v>0.11923747999389889</v>
      </c>
      <c r="M263" s="42">
        <f t="shared" si="74"/>
        <v>0.11923747999389889</v>
      </c>
      <c r="P263" s="1">
        <f t="shared" si="77"/>
        <v>0.11643178633467194</v>
      </c>
      <c r="Q263" s="37">
        <f t="shared" si="78"/>
        <v>35229.968999999997</v>
      </c>
      <c r="R263" s="22"/>
      <c r="S263" s="1">
        <f t="shared" si="72"/>
        <v>7.871916909426306E-6</v>
      </c>
      <c r="T263" s="28">
        <f t="shared" si="75"/>
        <v>0.5</v>
      </c>
      <c r="U263" s="1">
        <f t="shared" si="79"/>
        <v>3.935958454713153E-6</v>
      </c>
      <c r="AR263" s="1">
        <v>30232</v>
      </c>
      <c r="AS263" s="1">
        <v>0.16728575999877648</v>
      </c>
      <c r="BA263" s="1">
        <v>28376.5</v>
      </c>
      <c r="BB263" s="1">
        <v>0.15996201999951154</v>
      </c>
      <c r="BC263" s="1">
        <v>0.5</v>
      </c>
    </row>
    <row r="264" spans="1:55" x14ac:dyDescent="0.2">
      <c r="A264" s="125" t="s">
        <v>117</v>
      </c>
      <c r="B264" s="124" t="s">
        <v>52</v>
      </c>
      <c r="C264" s="125">
        <v>50249.487999999998</v>
      </c>
      <c r="D264" s="125" t="s">
        <v>38</v>
      </c>
      <c r="E264" s="1">
        <f t="shared" si="76"/>
        <v>23963.783008568396</v>
      </c>
      <c r="F264" s="45">
        <f t="shared" si="73"/>
        <v>23963.5</v>
      </c>
      <c r="G264" s="1">
        <f t="shared" si="71"/>
        <v>0.11574917999678291</v>
      </c>
      <c r="M264" s="42">
        <f t="shared" si="74"/>
        <v>0.11574917999678291</v>
      </c>
      <c r="P264" s="1">
        <f t="shared" si="77"/>
        <v>0.11645532201245096</v>
      </c>
      <c r="Q264" s="37">
        <f t="shared" si="78"/>
        <v>35230.987999999998</v>
      </c>
      <c r="R264" s="22"/>
      <c r="S264" s="1">
        <f t="shared" si="72"/>
        <v>4.9863654629172692E-7</v>
      </c>
      <c r="T264" s="28">
        <f t="shared" si="75"/>
        <v>0.5</v>
      </c>
      <c r="U264" s="1">
        <f t="shared" si="79"/>
        <v>2.4931827314586346E-7</v>
      </c>
      <c r="AR264" s="1">
        <v>30237</v>
      </c>
      <c r="AS264" s="1">
        <v>0.17339915999764344</v>
      </c>
      <c r="BA264" s="1">
        <v>28467</v>
      </c>
      <c r="BB264" s="1">
        <v>0.14700556000025244</v>
      </c>
      <c r="BC264" s="1">
        <v>1</v>
      </c>
    </row>
    <row r="265" spans="1:55" x14ac:dyDescent="0.2">
      <c r="A265" s="1" t="s">
        <v>131</v>
      </c>
      <c r="B265" s="116" t="s">
        <v>52</v>
      </c>
      <c r="C265" s="2">
        <v>50284.461199999998</v>
      </c>
      <c r="D265" s="2"/>
      <c r="E265" s="1">
        <f t="shared" si="76"/>
        <v>24049.293033475285</v>
      </c>
      <c r="F265" s="45">
        <f t="shared" si="73"/>
        <v>24049</v>
      </c>
      <c r="G265" s="1">
        <f t="shared" si="71"/>
        <v>0.11984931999904802</v>
      </c>
      <c r="L265" s="1">
        <f>+G265</f>
        <v>0.11984931999904802</v>
      </c>
      <c r="P265" s="1">
        <f t="shared" si="77"/>
        <v>0.11726085665845595</v>
      </c>
      <c r="Q265" s="37">
        <f t="shared" si="78"/>
        <v>35265.961199999998</v>
      </c>
      <c r="R265" s="22"/>
      <c r="S265" s="1">
        <f t="shared" si="72"/>
        <v>6.700142465589046E-6</v>
      </c>
      <c r="T265" s="1">
        <v>1</v>
      </c>
      <c r="U265" s="1">
        <f t="shared" si="79"/>
        <v>6.700142465589046E-6</v>
      </c>
      <c r="W265" s="1">
        <f t="shared" ref="W265:W271" si="80">+G265-P265</f>
        <v>2.5884633405920676E-3</v>
      </c>
      <c r="AB265" s="1" t="s">
        <v>126</v>
      </c>
      <c r="AH265" s="1" t="s">
        <v>69</v>
      </c>
      <c r="AR265" s="1">
        <v>31195.5</v>
      </c>
      <c r="AS265" s="1">
        <v>0.18389493999711704</v>
      </c>
      <c r="BA265" s="1">
        <v>28467</v>
      </c>
      <c r="BB265" s="1">
        <v>0.14845555999636417</v>
      </c>
      <c r="BC265" s="1">
        <v>1</v>
      </c>
    </row>
    <row r="266" spans="1:55" x14ac:dyDescent="0.2">
      <c r="A266" s="1" t="s">
        <v>132</v>
      </c>
      <c r="B266" s="116" t="s">
        <v>52</v>
      </c>
      <c r="C266" s="2">
        <v>50637.430699999997</v>
      </c>
      <c r="D266" s="2">
        <v>4.0000000000000002E-4</v>
      </c>
      <c r="E266" s="1">
        <f t="shared" si="76"/>
        <v>24912.309021042085</v>
      </c>
      <c r="F266" s="45">
        <f t="shared" si="73"/>
        <v>24912</v>
      </c>
      <c r="G266" s="1">
        <f t="shared" si="71"/>
        <v>0.12638815999525832</v>
      </c>
      <c r="J266" s="1">
        <f>+G266</f>
        <v>0.12638815999525832</v>
      </c>
      <c r="P266" s="1">
        <f t="shared" si="77"/>
        <v>0.12545842412916286</v>
      </c>
      <c r="Q266" s="37">
        <f t="shared" si="78"/>
        <v>35618.930699999997</v>
      </c>
      <c r="R266" s="22"/>
      <c r="S266" s="1">
        <f t="shared" si="72"/>
        <v>8.6440878070427551E-7</v>
      </c>
      <c r="T266" s="14">
        <f>T$19</f>
        <v>0.1</v>
      </c>
      <c r="U266" s="1">
        <f t="shared" si="79"/>
        <v>8.6440878070427554E-8</v>
      </c>
      <c r="W266" s="1">
        <f t="shared" si="80"/>
        <v>9.2973586609546022E-4</v>
      </c>
      <c r="AB266" s="1" t="s">
        <v>126</v>
      </c>
      <c r="AF266" s="1" t="s">
        <v>127</v>
      </c>
      <c r="AH266" s="1" t="s">
        <v>69</v>
      </c>
      <c r="AR266" s="1">
        <v>31234.5</v>
      </c>
      <c r="AS266" s="1">
        <v>0.18417745999613544</v>
      </c>
      <c r="BA266" s="1">
        <v>28467</v>
      </c>
      <c r="BB266" s="1">
        <v>0.14867555999808246</v>
      </c>
      <c r="BC266" s="1">
        <v>1</v>
      </c>
    </row>
    <row r="267" spans="1:55" x14ac:dyDescent="0.2">
      <c r="A267" s="1" t="s">
        <v>133</v>
      </c>
      <c r="B267" s="15"/>
      <c r="C267" s="2">
        <v>50985.492700000003</v>
      </c>
      <c r="D267" s="2">
        <v>4.0000000000000002E-4</v>
      </c>
      <c r="E267" s="1">
        <f t="shared" si="76"/>
        <v>25763.326093804691</v>
      </c>
      <c r="F267" s="45">
        <f t="shared" si="73"/>
        <v>25763</v>
      </c>
      <c r="G267" s="1">
        <f t="shared" si="71"/>
        <v>0.13337083999795141</v>
      </c>
      <c r="L267" s="1">
        <f>+G267</f>
        <v>0.13337083999795141</v>
      </c>
      <c r="P267" s="1">
        <f t="shared" si="77"/>
        <v>0.13366112586596018</v>
      </c>
      <c r="Q267" s="37">
        <f t="shared" si="78"/>
        <v>35966.992700000003</v>
      </c>
      <c r="R267" s="22"/>
      <c r="S267" s="1">
        <f t="shared" si="72"/>
        <v>8.4265885165609223E-8</v>
      </c>
      <c r="T267" s="1">
        <v>1</v>
      </c>
      <c r="U267" s="1">
        <f t="shared" si="79"/>
        <v>8.4265885165609223E-8</v>
      </c>
      <c r="W267" s="1">
        <f t="shared" si="80"/>
        <v>-2.902858680087772E-4</v>
      </c>
      <c r="AB267" s="1" t="s">
        <v>126</v>
      </c>
      <c r="AF267" s="1" t="s">
        <v>128</v>
      </c>
      <c r="AH267" s="1" t="s">
        <v>69</v>
      </c>
      <c r="AR267" s="1">
        <v>31941.5</v>
      </c>
      <c r="AS267" s="1">
        <v>0.19608621999941533</v>
      </c>
      <c r="BA267" s="1">
        <v>28594</v>
      </c>
      <c r="BB267" s="1">
        <v>0.1614199199975701</v>
      </c>
      <c r="BC267" s="1">
        <v>1</v>
      </c>
    </row>
    <row r="268" spans="1:55" x14ac:dyDescent="0.2">
      <c r="A268" s="162" t="s">
        <v>134</v>
      </c>
      <c r="B268" s="157" t="s">
        <v>52</v>
      </c>
      <c r="C268" s="158">
        <v>51390.406000000003</v>
      </c>
      <c r="D268" s="158">
        <v>4.0000000000000002E-4</v>
      </c>
      <c r="E268" s="1">
        <f t="shared" si="76"/>
        <v>26753.345490603657</v>
      </c>
      <c r="F268" s="45">
        <f t="shared" si="73"/>
        <v>26753</v>
      </c>
      <c r="G268" s="1">
        <f t="shared" si="71"/>
        <v>0.1413040400002501</v>
      </c>
      <c r="L268" s="1">
        <f>+G268</f>
        <v>0.1413040400002501</v>
      </c>
      <c r="P268" s="1">
        <f t="shared" si="77"/>
        <v>0.14335248064383083</v>
      </c>
      <c r="Q268" s="37">
        <f t="shared" si="78"/>
        <v>36371.906000000003</v>
      </c>
      <c r="R268" s="22"/>
      <c r="S268" s="1">
        <f t="shared" si="72"/>
        <v>4.1961090702734311E-6</v>
      </c>
      <c r="T268" s="1">
        <v>1</v>
      </c>
      <c r="U268" s="1">
        <f t="shared" si="79"/>
        <v>4.1961090702734311E-6</v>
      </c>
      <c r="W268" s="1">
        <f t="shared" si="80"/>
        <v>-2.048440643580729E-3</v>
      </c>
      <c r="AR268" s="1">
        <v>31961</v>
      </c>
      <c r="AS268" s="1">
        <v>0.19117747999553103</v>
      </c>
      <c r="BA268" s="1">
        <v>28611</v>
      </c>
      <c r="BB268" s="1">
        <v>0.15649947999190772</v>
      </c>
      <c r="BC268" s="1">
        <v>1</v>
      </c>
    </row>
    <row r="269" spans="1:55" x14ac:dyDescent="0.2">
      <c r="A269" s="163" t="s">
        <v>135</v>
      </c>
      <c r="B269" s="157"/>
      <c r="C269" s="158">
        <v>51745.4208</v>
      </c>
      <c r="D269" s="158"/>
      <c r="E269" s="1">
        <f t="shared" si="76"/>
        <v>27621.362268888548</v>
      </c>
      <c r="F269" s="45">
        <f t="shared" si="73"/>
        <v>27621</v>
      </c>
      <c r="G269" s="1">
        <f t="shared" si="71"/>
        <v>0.14816627999971388</v>
      </c>
      <c r="P269" s="1">
        <f t="shared" si="77"/>
        <v>0.15198125596192419</v>
      </c>
      <c r="Q269" s="37">
        <f t="shared" si="78"/>
        <v>36726.9208</v>
      </c>
      <c r="R269" s="22"/>
      <c r="S269" s="1">
        <f t="shared" si="72"/>
        <v>1.4554041592242478E-5</v>
      </c>
      <c r="T269" s="1">
        <v>1</v>
      </c>
      <c r="U269" s="1">
        <f t="shared" si="79"/>
        <v>1.4554041592242478E-5</v>
      </c>
      <c r="W269" s="1">
        <f t="shared" si="80"/>
        <v>-3.8149759622103097E-3</v>
      </c>
      <c r="AR269" s="1">
        <v>32005</v>
      </c>
      <c r="AS269" s="1">
        <v>0.19248339999467134</v>
      </c>
      <c r="BA269" s="1">
        <v>29313</v>
      </c>
      <c r="BB269" s="1">
        <v>0.17798483999649761</v>
      </c>
      <c r="BC269" s="1">
        <v>0.5</v>
      </c>
    </row>
    <row r="270" spans="1:55" x14ac:dyDescent="0.2">
      <c r="A270" s="163" t="s">
        <v>135</v>
      </c>
      <c r="B270" s="157"/>
      <c r="C270" s="158">
        <v>51783.253299999997</v>
      </c>
      <c r="D270" s="158"/>
      <c r="E270" s="1">
        <f t="shared" si="76"/>
        <v>27713.863327335857</v>
      </c>
      <c r="F270" s="45">
        <f t="shared" si="73"/>
        <v>27713.5</v>
      </c>
      <c r="G270" s="1">
        <f t="shared" si="71"/>
        <v>0.1485991799927433</v>
      </c>
      <c r="P270" s="1">
        <f t="shared" si="77"/>
        <v>0.15290805295794785</v>
      </c>
      <c r="Q270" s="37">
        <f t="shared" si="78"/>
        <v>36764.753299999997</v>
      </c>
      <c r="R270" s="22"/>
      <c r="S270" s="1">
        <f t="shared" si="72"/>
        <v>1.856638623027062E-5</v>
      </c>
      <c r="T270" s="1">
        <v>1</v>
      </c>
      <c r="U270" s="1">
        <f t="shared" si="79"/>
        <v>1.856638623027062E-5</v>
      </c>
      <c r="W270" s="1">
        <f t="shared" si="80"/>
        <v>-4.3088729652045465E-3</v>
      </c>
      <c r="AR270" s="1">
        <v>32080.5</v>
      </c>
      <c r="AS270" s="1">
        <v>0.19781674000114435</v>
      </c>
      <c r="BA270" s="1">
        <v>29330</v>
      </c>
      <c r="BB270" s="1">
        <v>0.16476439999678405</v>
      </c>
      <c r="BC270" s="1">
        <v>0.5</v>
      </c>
    </row>
    <row r="271" spans="1:55" x14ac:dyDescent="0.2">
      <c r="A271" s="162" t="s">
        <v>136</v>
      </c>
      <c r="B271" s="164"/>
      <c r="C271" s="158">
        <v>51787.3462</v>
      </c>
      <c r="D271" s="158">
        <v>4.0000000000000002E-4</v>
      </c>
      <c r="E271" s="1">
        <f t="shared" si="76"/>
        <v>27723.870532308283</v>
      </c>
      <c r="F271" s="45">
        <f t="shared" si="73"/>
        <v>27723.5</v>
      </c>
      <c r="G271" s="1">
        <f t="shared" si="71"/>
        <v>0.15154597999935504</v>
      </c>
      <c r="L271" s="1">
        <f>+G271</f>
        <v>0.15154597999935504</v>
      </c>
      <c r="P271" s="1">
        <f t="shared" si="77"/>
        <v>0.15300833093693389</v>
      </c>
      <c r="Q271" s="37">
        <f t="shared" si="78"/>
        <v>36768.8462</v>
      </c>
      <c r="R271" s="22"/>
      <c r="S271" s="1">
        <f t="shared" si="72"/>
        <v>2.1384702646377388E-6</v>
      </c>
      <c r="T271" s="1">
        <v>1</v>
      </c>
      <c r="U271" s="1">
        <f t="shared" si="79"/>
        <v>2.1384702646377388E-6</v>
      </c>
      <c r="W271" s="1">
        <f t="shared" si="80"/>
        <v>-1.462350937578849E-3</v>
      </c>
      <c r="AR271" s="1">
        <v>33034</v>
      </c>
      <c r="AS271" s="1">
        <v>0.20582912000099896</v>
      </c>
      <c r="BA271" s="1">
        <v>29354.5</v>
      </c>
      <c r="BB271" s="1">
        <v>0.16463905999262352</v>
      </c>
      <c r="BC271" s="1">
        <v>0.5</v>
      </c>
    </row>
    <row r="272" spans="1:55" x14ac:dyDescent="0.2">
      <c r="A272" s="43" t="s">
        <v>137</v>
      </c>
      <c r="B272" s="35" t="s">
        <v>52</v>
      </c>
      <c r="C272" s="43">
        <v>52054.42856</v>
      </c>
      <c r="D272" s="43" t="s">
        <v>38</v>
      </c>
      <c r="E272" s="1">
        <f t="shared" si="76"/>
        <v>28376.891109658656</v>
      </c>
      <c r="F272" s="45">
        <f t="shared" si="73"/>
        <v>28376.5</v>
      </c>
      <c r="G272" s="1">
        <f t="shared" si="71"/>
        <v>0.15996201999951154</v>
      </c>
      <c r="M272" s="42">
        <f>G272</f>
        <v>0.15996201999951154</v>
      </c>
      <c r="P272" s="1">
        <f t="shared" si="77"/>
        <v>0.15959183999282706</v>
      </c>
      <c r="Q272" s="37">
        <f t="shared" si="78"/>
        <v>37035.92856</v>
      </c>
      <c r="R272" s="22"/>
      <c r="S272" s="1">
        <f t="shared" si="72"/>
        <v>1.3703323734892465E-7</v>
      </c>
      <c r="T272" s="28">
        <f>T$18</f>
        <v>0.5</v>
      </c>
      <c r="U272" s="1">
        <f t="shared" si="79"/>
        <v>6.8516618674462327E-8</v>
      </c>
      <c r="AR272" s="1">
        <v>33092.5</v>
      </c>
      <c r="AS272" s="1">
        <v>0.20887290000246139</v>
      </c>
      <c r="BA272" s="1">
        <v>29442.5</v>
      </c>
      <c r="BB272" s="1">
        <v>0.18167089999769814</v>
      </c>
      <c r="BC272" s="1">
        <v>0.5</v>
      </c>
    </row>
    <row r="273" spans="1:55" x14ac:dyDescent="0.2">
      <c r="A273" s="162" t="s">
        <v>138</v>
      </c>
      <c r="B273" s="164" t="s">
        <v>54</v>
      </c>
      <c r="C273" s="161">
        <v>52091.429680000001</v>
      </c>
      <c r="D273" s="161">
        <v>3.5E-4</v>
      </c>
      <c r="E273" s="1">
        <f t="shared" si="76"/>
        <v>28467.359430909866</v>
      </c>
      <c r="F273" s="45">
        <f t="shared" si="73"/>
        <v>28467</v>
      </c>
      <c r="G273" s="1">
        <f t="shared" si="71"/>
        <v>0.14700556000025244</v>
      </c>
      <c r="L273" s="1">
        <f>+G273</f>
        <v>0.14700556000025244</v>
      </c>
      <c r="P273" s="1">
        <f t="shared" si="77"/>
        <v>0.16050975101061016</v>
      </c>
      <c r="Q273" s="37">
        <f t="shared" si="78"/>
        <v>37072.929680000001</v>
      </c>
      <c r="R273" s="22"/>
      <c r="S273" s="1">
        <f t="shared" si="72"/>
        <v>1.8236317484422607E-4</v>
      </c>
      <c r="T273" s="1">
        <v>1</v>
      </c>
      <c r="U273" s="1">
        <f t="shared" si="79"/>
        <v>1.8236317484422607E-4</v>
      </c>
      <c r="W273" s="1">
        <f>+G273-P273</f>
        <v>-1.3504191010357713E-2</v>
      </c>
      <c r="AR273" s="1">
        <v>33865.5</v>
      </c>
      <c r="AS273" s="1">
        <v>0.20230053999694064</v>
      </c>
      <c r="BA273" s="1">
        <v>29442.5</v>
      </c>
      <c r="BB273" s="1">
        <v>0.18236089999845717</v>
      </c>
      <c r="BC273" s="1">
        <v>0.5</v>
      </c>
    </row>
    <row r="274" spans="1:55" x14ac:dyDescent="0.2">
      <c r="A274" s="162" t="s">
        <v>138</v>
      </c>
      <c r="B274" s="164" t="s">
        <v>54</v>
      </c>
      <c r="C274" s="161">
        <v>52091.431129999997</v>
      </c>
      <c r="D274" s="161">
        <v>1.7000000000000001E-4</v>
      </c>
      <c r="E274" s="1">
        <f t="shared" si="76"/>
        <v>28467.362976182696</v>
      </c>
      <c r="F274" s="45">
        <f t="shared" si="73"/>
        <v>28467</v>
      </c>
      <c r="G274" s="1">
        <f t="shared" si="71"/>
        <v>0.14845555999636417</v>
      </c>
      <c r="L274" s="1">
        <f>+G274</f>
        <v>0.14845555999636417</v>
      </c>
      <c r="P274" s="1">
        <f t="shared" si="77"/>
        <v>0.16050975101061016</v>
      </c>
      <c r="Q274" s="37">
        <f t="shared" si="78"/>
        <v>37072.931129999997</v>
      </c>
      <c r="R274" s="22"/>
      <c r="S274" s="1">
        <f t="shared" si="72"/>
        <v>1.4530352100792864E-4</v>
      </c>
      <c r="T274" s="1">
        <v>1</v>
      </c>
      <c r="U274" s="1">
        <f t="shared" si="79"/>
        <v>1.4530352100792864E-4</v>
      </c>
      <c r="W274" s="1">
        <f>+G274-P274</f>
        <v>-1.2054191014245985E-2</v>
      </c>
      <c r="AR274" s="1">
        <v>33865.5</v>
      </c>
      <c r="AS274" s="1">
        <v>0.21960053999646334</v>
      </c>
      <c r="BA274" s="1">
        <v>29447.5</v>
      </c>
      <c r="BB274" s="1">
        <v>0.18103429999609943</v>
      </c>
      <c r="BC274" s="1">
        <v>0.5</v>
      </c>
    </row>
    <row r="275" spans="1:55" x14ac:dyDescent="0.2">
      <c r="A275" s="162" t="s">
        <v>138</v>
      </c>
      <c r="B275" s="164" t="s">
        <v>54</v>
      </c>
      <c r="C275" s="161">
        <v>52091.431349999999</v>
      </c>
      <c r="D275" s="161">
        <v>1.1E-4</v>
      </c>
      <c r="E275" s="1">
        <f t="shared" si="76"/>
        <v>28467.363514086166</v>
      </c>
      <c r="F275" s="45">
        <f t="shared" si="73"/>
        <v>28467</v>
      </c>
      <c r="G275" s="1">
        <f t="shared" si="71"/>
        <v>0.14867555999808246</v>
      </c>
      <c r="L275" s="1">
        <f>+G275</f>
        <v>0.14867555999808246</v>
      </c>
      <c r="P275" s="1">
        <f t="shared" si="77"/>
        <v>0.16050975101061016</v>
      </c>
      <c r="Q275" s="37">
        <f t="shared" si="78"/>
        <v>37072.931349999999</v>
      </c>
      <c r="R275" s="22"/>
      <c r="S275" s="1">
        <f t="shared" si="72"/>
        <v>1.4004807692099126E-4</v>
      </c>
      <c r="T275" s="1">
        <v>1</v>
      </c>
      <c r="U275" s="1">
        <f t="shared" si="79"/>
        <v>1.4004807692099126E-4</v>
      </c>
      <c r="W275" s="1">
        <f>+G275-P275</f>
        <v>-1.1834191012527695E-2</v>
      </c>
      <c r="AR275" s="1">
        <v>33868</v>
      </c>
      <c r="AS275" s="1">
        <v>0.21748223999748006</v>
      </c>
      <c r="BA275" s="1">
        <v>30129.5</v>
      </c>
      <c r="BB275" s="1">
        <v>0.17140605999884428</v>
      </c>
      <c r="BC275" s="1">
        <v>1</v>
      </c>
    </row>
    <row r="276" spans="1:55" x14ac:dyDescent="0.2">
      <c r="A276" s="162" t="s">
        <v>140</v>
      </c>
      <c r="B276" s="164" t="s">
        <v>54</v>
      </c>
      <c r="C276" s="161">
        <v>52143.386500000001</v>
      </c>
      <c r="D276" s="161">
        <v>1.1999999999999999E-3</v>
      </c>
      <c r="E276" s="1">
        <f t="shared" si="76"/>
        <v>28594.394674247123</v>
      </c>
      <c r="F276" s="45">
        <f t="shared" si="73"/>
        <v>28594</v>
      </c>
      <c r="G276" s="1">
        <f t="shared" si="71"/>
        <v>0.1614199199975701</v>
      </c>
      <c r="L276" s="1">
        <f>+G276</f>
        <v>0.1614199199975701</v>
      </c>
      <c r="P276" s="1">
        <f t="shared" si="77"/>
        <v>0.16180012509385133</v>
      </c>
      <c r="Q276" s="37">
        <f t="shared" si="78"/>
        <v>37124.886500000001</v>
      </c>
      <c r="R276" s="22"/>
      <c r="S276" s="1">
        <f t="shared" si="72"/>
        <v>1.4455591523821753E-7</v>
      </c>
      <c r="T276" s="1">
        <v>1</v>
      </c>
      <c r="U276" s="1">
        <f t="shared" si="79"/>
        <v>1.4455591523821753E-7</v>
      </c>
      <c r="W276" s="1">
        <f>+G276-P276</f>
        <v>-3.8020509628122756E-4</v>
      </c>
      <c r="AR276" s="1">
        <v>33868</v>
      </c>
      <c r="AS276" s="1">
        <v>0.21748223999748006</v>
      </c>
      <c r="BA276" s="1">
        <v>30232</v>
      </c>
      <c r="BB276" s="1">
        <v>0.16728575999877648</v>
      </c>
      <c r="BC276" s="1">
        <v>1</v>
      </c>
    </row>
    <row r="277" spans="1:55" x14ac:dyDescent="0.2">
      <c r="A277" s="162" t="s">
        <v>140</v>
      </c>
      <c r="B277" s="164" t="s">
        <v>54</v>
      </c>
      <c r="C277" s="161">
        <v>52150.334499999997</v>
      </c>
      <c r="D277" s="161">
        <v>2.0999999999999999E-3</v>
      </c>
      <c r="E277" s="1">
        <f t="shared" si="76"/>
        <v>28611.382643693807</v>
      </c>
      <c r="F277" s="45">
        <f t="shared" si="73"/>
        <v>28611</v>
      </c>
      <c r="G277" s="1">
        <f t="shared" si="71"/>
        <v>0.15649947999190772</v>
      </c>
      <c r="L277" s="1">
        <f>+G277</f>
        <v>0.15649947999190772</v>
      </c>
      <c r="P277" s="1">
        <f t="shared" si="77"/>
        <v>0.16197305225528036</v>
      </c>
      <c r="Q277" s="37">
        <f t="shared" si="78"/>
        <v>37131.834499999997</v>
      </c>
      <c r="R277" s="22"/>
      <c r="S277" s="1">
        <f t="shared" si="72"/>
        <v>2.9959993322362276E-5</v>
      </c>
      <c r="T277" s="1">
        <v>1</v>
      </c>
      <c r="U277" s="1">
        <f t="shared" si="79"/>
        <v>2.9959993322362276E-5</v>
      </c>
      <c r="W277" s="1">
        <f>+G277-P277</f>
        <v>-5.4735722633726391E-3</v>
      </c>
      <c r="AR277" s="1">
        <v>33868</v>
      </c>
      <c r="AS277" s="1">
        <v>0.21758223999495385</v>
      </c>
      <c r="BA277" s="1">
        <v>30237</v>
      </c>
      <c r="BB277" s="1">
        <v>0.17339915999764344</v>
      </c>
      <c r="BC277" s="1">
        <v>0.5</v>
      </c>
    </row>
    <row r="278" spans="1:55" x14ac:dyDescent="0.2">
      <c r="A278" s="43" t="s">
        <v>137</v>
      </c>
      <c r="B278" s="35" t="s">
        <v>54</v>
      </c>
      <c r="C278" s="43">
        <v>52437.470699999998</v>
      </c>
      <c r="D278" s="43" t="s">
        <v>38</v>
      </c>
      <c r="E278" s="1">
        <f t="shared" si="76"/>
        <v>29313.43517573745</v>
      </c>
      <c r="F278" s="45">
        <f t="shared" si="73"/>
        <v>29313</v>
      </c>
      <c r="G278" s="1">
        <f t="shared" si="71"/>
        <v>0.17798483999649761</v>
      </c>
      <c r="M278" s="42">
        <f>G278</f>
        <v>0.17798483999649761</v>
      </c>
      <c r="P278" s="1">
        <f t="shared" si="77"/>
        <v>0.1691551474737078</v>
      </c>
      <c r="Q278" s="37">
        <f t="shared" si="78"/>
        <v>37418.970699999998</v>
      </c>
      <c r="R278" s="22"/>
      <c r="S278" s="1">
        <f t="shared" si="72"/>
        <v>7.7963470047010306E-5</v>
      </c>
      <c r="T278" s="28">
        <f t="shared" ref="T278:T283" si="81">T$18</f>
        <v>0.5</v>
      </c>
      <c r="U278" s="1">
        <f t="shared" si="79"/>
        <v>3.8981735023505153E-5</v>
      </c>
      <c r="AR278" s="1">
        <v>34543</v>
      </c>
      <c r="AS278" s="1">
        <v>0.22786123999685515</v>
      </c>
      <c r="BA278" s="1">
        <v>31195.5</v>
      </c>
      <c r="BB278" s="1">
        <v>0.18389493999711704</v>
      </c>
      <c r="BC278" s="1">
        <v>1</v>
      </c>
    </row>
    <row r="279" spans="1:55" x14ac:dyDescent="0.2">
      <c r="A279" s="43" t="s">
        <v>137</v>
      </c>
      <c r="B279" s="35" t="s">
        <v>54</v>
      </c>
      <c r="C279" s="43">
        <v>52444.410400000001</v>
      </c>
      <c r="D279" s="43">
        <v>3.0999999999999999E-3</v>
      </c>
      <c r="E279" s="1">
        <f t="shared" si="76"/>
        <v>29330.402851553405</v>
      </c>
      <c r="F279" s="45">
        <f t="shared" ref="F279:F310" si="82">ROUND(2*E279,0)/2-0.5</f>
        <v>29330</v>
      </c>
      <c r="G279" s="1">
        <f t="shared" si="71"/>
        <v>0.16476439999678405</v>
      </c>
      <c r="N279" s="1">
        <f>+G279</f>
        <v>0.16476439999678405</v>
      </c>
      <c r="P279" s="1">
        <f t="shared" si="77"/>
        <v>0.16933007107784365</v>
      </c>
      <c r="Q279" s="37">
        <f t="shared" si="78"/>
        <v>37425.910400000001</v>
      </c>
      <c r="R279" s="22"/>
      <c r="S279" s="1">
        <f t="shared" si="72"/>
        <v>2.0845352420423906E-5</v>
      </c>
      <c r="T279" s="28">
        <f t="shared" si="81"/>
        <v>0.5</v>
      </c>
      <c r="U279" s="1">
        <f t="shared" si="79"/>
        <v>1.0422676210211953E-5</v>
      </c>
      <c r="W279" s="1">
        <f t="shared" ref="W279:W288" si="83">+G279-P279</f>
        <v>-4.5656710810595968E-3</v>
      </c>
      <c r="AR279" s="1">
        <v>34601.5</v>
      </c>
      <c r="AS279" s="1">
        <v>0.22567501999583328</v>
      </c>
      <c r="BA279" s="1">
        <v>31234.5</v>
      </c>
      <c r="BB279" s="1">
        <v>0.18417745999613544</v>
      </c>
      <c r="BC279" s="1">
        <v>0.5</v>
      </c>
    </row>
    <row r="280" spans="1:55" x14ac:dyDescent="0.2">
      <c r="A280" s="43" t="s">
        <v>137</v>
      </c>
      <c r="B280" s="35" t="s">
        <v>52</v>
      </c>
      <c r="C280" s="43">
        <v>52454.430659999998</v>
      </c>
      <c r="D280" s="43">
        <v>3.8999999999999998E-3</v>
      </c>
      <c r="E280" s="1">
        <f t="shared" si="76"/>
        <v>29354.902545095127</v>
      </c>
      <c r="F280" s="45">
        <f t="shared" si="82"/>
        <v>29354.5</v>
      </c>
      <c r="G280" s="1">
        <f t="shared" si="71"/>
        <v>0.16463905999262352</v>
      </c>
      <c r="N280" s="1">
        <f>+G280</f>
        <v>0.16463905999262352</v>
      </c>
      <c r="P280" s="1">
        <f t="shared" si="77"/>
        <v>0.16958224989566384</v>
      </c>
      <c r="Q280" s="37">
        <f t="shared" si="78"/>
        <v>37435.930659999998</v>
      </c>
      <c r="R280" s="22"/>
      <c r="S280" s="1">
        <f t="shared" si="72"/>
        <v>2.4435126417519806E-5</v>
      </c>
      <c r="T280" s="28">
        <f t="shared" si="81"/>
        <v>0.5</v>
      </c>
      <c r="U280" s="1">
        <f t="shared" si="79"/>
        <v>1.2217563208759903E-5</v>
      </c>
      <c r="W280" s="1">
        <f t="shared" si="83"/>
        <v>-4.9431899030403237E-3</v>
      </c>
      <c r="AR280" s="1">
        <v>34601.5</v>
      </c>
      <c r="AS280" s="1">
        <v>0.22567501999583328</v>
      </c>
      <c r="BA280" s="1">
        <v>31941.5</v>
      </c>
      <c r="BB280" s="1">
        <v>0.19608621999941533</v>
      </c>
      <c r="BC280" s="1">
        <v>1</v>
      </c>
    </row>
    <row r="281" spans="1:55" x14ac:dyDescent="0.2">
      <c r="A281" s="43" t="s">
        <v>137</v>
      </c>
      <c r="B281" s="35" t="s">
        <v>52</v>
      </c>
      <c r="C281" s="43">
        <v>52490.439279999999</v>
      </c>
      <c r="D281" s="43" t="s">
        <v>38</v>
      </c>
      <c r="E281" s="1">
        <f t="shared" si="76"/>
        <v>29442.944188212216</v>
      </c>
      <c r="F281" s="45">
        <f t="shared" si="82"/>
        <v>29442.5</v>
      </c>
      <c r="G281" s="1">
        <f t="shared" si="71"/>
        <v>0.18167089999769814</v>
      </c>
      <c r="N281" s="1">
        <v>0.18167089999769814</v>
      </c>
      <c r="P281" s="1">
        <f t="shared" si="77"/>
        <v>0.17048884354506774</v>
      </c>
      <c r="Q281" s="37">
        <f t="shared" si="78"/>
        <v>37471.939279999999</v>
      </c>
      <c r="R281" s="22"/>
      <c r="S281" s="1">
        <f t="shared" si="72"/>
        <v>1.250383865098132E-4</v>
      </c>
      <c r="T281" s="28">
        <f t="shared" si="81"/>
        <v>0.5</v>
      </c>
      <c r="U281" s="1">
        <f t="shared" si="79"/>
        <v>6.25191932549066E-5</v>
      </c>
      <c r="W281" s="1">
        <f t="shared" si="83"/>
        <v>1.1182056452630401E-2</v>
      </c>
      <c r="AR281" s="1">
        <v>34601.5</v>
      </c>
      <c r="AS281" s="1">
        <v>0.2259750199955306</v>
      </c>
      <c r="BA281" s="1">
        <v>31961</v>
      </c>
      <c r="BB281" s="1">
        <v>0.19117747999553103</v>
      </c>
      <c r="BC281" s="1">
        <v>1</v>
      </c>
    </row>
    <row r="282" spans="1:55" x14ac:dyDescent="0.2">
      <c r="A282" s="43" t="s">
        <v>137</v>
      </c>
      <c r="B282" s="35" t="s">
        <v>52</v>
      </c>
      <c r="C282" s="43">
        <v>52490.439969999999</v>
      </c>
      <c r="D282" s="43" t="s">
        <v>38</v>
      </c>
      <c r="E282" s="1">
        <f t="shared" si="76"/>
        <v>29442.945875273086</v>
      </c>
      <c r="F282" s="45">
        <f t="shared" si="82"/>
        <v>29442.5</v>
      </c>
      <c r="G282" s="1">
        <f t="shared" si="71"/>
        <v>0.18236089999845717</v>
      </c>
      <c r="N282" s="1">
        <v>0.18236089999845717</v>
      </c>
      <c r="P282" s="1">
        <f t="shared" si="77"/>
        <v>0.17048884354506774</v>
      </c>
      <c r="Q282" s="37">
        <f t="shared" si="78"/>
        <v>37471.939969999999</v>
      </c>
      <c r="R282" s="22"/>
      <c r="S282" s="1">
        <f t="shared" si="72"/>
        <v>1.4094572443246558E-4</v>
      </c>
      <c r="T282" s="28">
        <f t="shared" si="81"/>
        <v>0.5</v>
      </c>
      <c r="U282" s="1">
        <f t="shared" si="79"/>
        <v>7.047286221623279E-5</v>
      </c>
      <c r="W282" s="1">
        <f t="shared" si="83"/>
        <v>1.1872056453389429E-2</v>
      </c>
      <c r="AR282" s="1">
        <v>34662.5</v>
      </c>
      <c r="AS282" s="1">
        <v>0.2266204999978072</v>
      </c>
      <c r="BA282" s="1">
        <v>32005</v>
      </c>
      <c r="BB282" s="1">
        <v>0.19248339999467134</v>
      </c>
      <c r="BC282" s="1">
        <v>1</v>
      </c>
    </row>
    <row r="283" spans="1:55" x14ac:dyDescent="0.2">
      <c r="A283" s="43" t="s">
        <v>137</v>
      </c>
      <c r="B283" s="35" t="s">
        <v>52</v>
      </c>
      <c r="C283" s="43">
        <v>52492.483619999999</v>
      </c>
      <c r="D283" s="43" t="s">
        <v>38</v>
      </c>
      <c r="E283" s="1">
        <f t="shared" si="76"/>
        <v>29447.942631715188</v>
      </c>
      <c r="F283" s="45">
        <f t="shared" si="82"/>
        <v>29447.5</v>
      </c>
      <c r="G283" s="1">
        <f t="shared" si="71"/>
        <v>0.18103429999609943</v>
      </c>
      <c r="N283" s="1">
        <v>0.18103429999609943</v>
      </c>
      <c r="P283" s="1">
        <f t="shared" si="77"/>
        <v>0.17054039252324329</v>
      </c>
      <c r="Q283" s="37">
        <f t="shared" si="78"/>
        <v>37473.983619999999</v>
      </c>
      <c r="R283" s="22"/>
      <c r="S283" s="1">
        <f t="shared" si="72"/>
        <v>1.1012209404886593E-4</v>
      </c>
      <c r="T283" s="28">
        <f t="shared" si="81"/>
        <v>0.5</v>
      </c>
      <c r="U283" s="1">
        <f t="shared" si="79"/>
        <v>5.5061047024432966E-5</v>
      </c>
      <c r="W283" s="1">
        <f t="shared" si="83"/>
        <v>1.049390747285614E-2</v>
      </c>
      <c r="AR283" s="1">
        <v>34670</v>
      </c>
      <c r="AS283" s="1">
        <v>0.22285559999727411</v>
      </c>
      <c r="BA283" s="1">
        <v>32080.5</v>
      </c>
      <c r="BB283" s="1">
        <v>0.19781674000114435</v>
      </c>
      <c r="BC283" s="1">
        <v>0.5</v>
      </c>
    </row>
    <row r="284" spans="1:55" x14ac:dyDescent="0.2">
      <c r="A284" s="39" t="s">
        <v>141</v>
      </c>
      <c r="B284" s="46" t="s">
        <v>52</v>
      </c>
      <c r="C284" s="47">
        <v>52771.408799999997</v>
      </c>
      <c r="D284" s="47">
        <v>2.0000000000000001E-4</v>
      </c>
      <c r="E284" s="1">
        <f t="shared" si="76"/>
        <v>30129.91909051672</v>
      </c>
      <c r="F284" s="45">
        <f t="shared" si="82"/>
        <v>30129.5</v>
      </c>
      <c r="G284" s="1">
        <f t="shared" si="71"/>
        <v>0.17140605999884428</v>
      </c>
      <c r="L284" s="1">
        <f>+G284</f>
        <v>0.17140605999884428</v>
      </c>
      <c r="O284" s="1">
        <f t="shared" ref="O284:O315" ca="1" si="84">+C$11+C$12*$F284</f>
        <v>0.17681096717838271</v>
      </c>
      <c r="P284" s="1">
        <f t="shared" si="77"/>
        <v>0.17760993712770282</v>
      </c>
      <c r="Q284" s="37">
        <f t="shared" si="78"/>
        <v>37752.908799999997</v>
      </c>
      <c r="R284" s="22"/>
      <c r="S284" s="1">
        <f t="shared" si="72"/>
        <v>3.8488091429973979E-5</v>
      </c>
      <c r="T284" s="1">
        <v>1</v>
      </c>
      <c r="U284" s="1">
        <f t="shared" si="79"/>
        <v>3.8488091429973979E-5</v>
      </c>
      <c r="W284" s="1">
        <f t="shared" si="83"/>
        <v>-6.2038771288585315E-3</v>
      </c>
      <c r="AR284" s="1">
        <v>34736</v>
      </c>
      <c r="AS284" s="1">
        <v>0.22816447999502998</v>
      </c>
      <c r="BA284" s="1">
        <v>33034</v>
      </c>
      <c r="BB284" s="1">
        <v>0.20582912000099896</v>
      </c>
      <c r="BC284" s="1">
        <v>0.5</v>
      </c>
    </row>
    <row r="285" spans="1:55" x14ac:dyDescent="0.2">
      <c r="A285" s="39" t="s">
        <v>141</v>
      </c>
      <c r="B285" s="46" t="s">
        <v>54</v>
      </c>
      <c r="C285" s="47">
        <v>52813.326699999998</v>
      </c>
      <c r="D285" s="47">
        <v>2.9999999999999997E-4</v>
      </c>
      <c r="E285" s="1">
        <f t="shared" si="76"/>
        <v>30232.409016318317</v>
      </c>
      <c r="F285" s="45">
        <f t="shared" si="82"/>
        <v>30232</v>
      </c>
      <c r="G285" s="1">
        <f t="shared" si="71"/>
        <v>0.16728575999877648</v>
      </c>
      <c r="L285" s="1">
        <f>+G285</f>
        <v>0.16728575999877648</v>
      </c>
      <c r="O285" s="1">
        <f t="shared" ca="1" si="84"/>
        <v>0.1779460498991535</v>
      </c>
      <c r="P285" s="1">
        <f t="shared" si="77"/>
        <v>0.17867900898108369</v>
      </c>
      <c r="Q285" s="37">
        <f t="shared" si="78"/>
        <v>37794.826699999998</v>
      </c>
      <c r="R285" s="22"/>
      <c r="S285" s="1">
        <f t="shared" si="72"/>
        <v>1.2980612237284411E-4</v>
      </c>
      <c r="T285" s="1">
        <v>1</v>
      </c>
      <c r="U285" s="1">
        <f t="shared" si="79"/>
        <v>1.2980612237284411E-4</v>
      </c>
      <c r="W285" s="1">
        <f t="shared" si="83"/>
        <v>-1.1393248982307203E-2</v>
      </c>
      <c r="AR285" s="1">
        <v>35428</v>
      </c>
      <c r="AS285" s="1">
        <v>0.2369030399931944</v>
      </c>
      <c r="BA285" s="1">
        <v>33092.5</v>
      </c>
      <c r="BB285" s="1">
        <v>0.20887290000246139</v>
      </c>
      <c r="BC285" s="1">
        <v>1</v>
      </c>
    </row>
    <row r="286" spans="1:55" x14ac:dyDescent="0.2">
      <c r="A286" s="43" t="s">
        <v>137</v>
      </c>
      <c r="B286" s="35" t="s">
        <v>54</v>
      </c>
      <c r="C286" s="43">
        <v>52815.377789999999</v>
      </c>
      <c r="D286" s="43">
        <v>1.4E-3</v>
      </c>
      <c r="E286" s="1">
        <f t="shared" si="76"/>
        <v>30237.423963677618</v>
      </c>
      <c r="F286" s="45">
        <f t="shared" si="82"/>
        <v>30237</v>
      </c>
      <c r="G286" s="1">
        <f t="shared" si="71"/>
        <v>0.17339915999764344</v>
      </c>
      <c r="N286" s="1">
        <f>+G286</f>
        <v>0.17339915999764344</v>
      </c>
      <c r="O286" s="1">
        <f t="shared" ca="1" si="84"/>
        <v>0.1780014197879716</v>
      </c>
      <c r="P286" s="1">
        <f t="shared" si="77"/>
        <v>0.17873120272384935</v>
      </c>
      <c r="Q286" s="37">
        <f t="shared" si="78"/>
        <v>37796.877789999999</v>
      </c>
      <c r="R286" s="22"/>
      <c r="S286" s="1">
        <f t="shared" si="72"/>
        <v>2.8430679634085352E-5</v>
      </c>
      <c r="T286" s="28">
        <f>T$18</f>
        <v>0.5</v>
      </c>
      <c r="U286" s="1">
        <f t="shared" si="79"/>
        <v>1.4215339817042676E-5</v>
      </c>
      <c r="W286" s="1">
        <f t="shared" si="83"/>
        <v>-5.33204272620591E-3</v>
      </c>
      <c r="AR286" s="1">
        <v>35562</v>
      </c>
      <c r="AS286" s="1">
        <v>0.23883015999308554</v>
      </c>
      <c r="BA286" s="1">
        <v>33775</v>
      </c>
      <c r="BB286" s="1">
        <v>0.21616699999867706</v>
      </c>
      <c r="BC286" s="1">
        <v>1</v>
      </c>
    </row>
    <row r="287" spans="1:55" x14ac:dyDescent="0.2">
      <c r="A287" s="162" t="s">
        <v>143</v>
      </c>
      <c r="B287" s="164" t="s">
        <v>52</v>
      </c>
      <c r="C287" s="161">
        <v>53207.410300000003</v>
      </c>
      <c r="D287" s="161">
        <v>2.0000000000000001E-4</v>
      </c>
      <c r="E287" s="1">
        <f t="shared" ref="E287:E318" si="85">+(C287-C$7)/C$8</f>
        <v>31195.94962602506</v>
      </c>
      <c r="F287" s="45">
        <f t="shared" si="82"/>
        <v>31195.5</v>
      </c>
      <c r="G287" s="1">
        <f t="shared" si="71"/>
        <v>0.18389493999711704</v>
      </c>
      <c r="L287" s="1">
        <f>+G287</f>
        <v>0.18389493999711704</v>
      </c>
      <c r="O287" s="1">
        <f t="shared" ca="1" si="84"/>
        <v>0.18861582747439906</v>
      </c>
      <c r="P287" s="1">
        <f t="shared" ref="P287:P318" si="86">+D$11+D$12*F287+D$13*F287^2</f>
        <v>0.18881216431516801</v>
      </c>
      <c r="Q287" s="37">
        <f t="shared" ref="Q287:Q318" si="87">+C287-15018.5</f>
        <v>38188.910300000003</v>
      </c>
      <c r="R287" s="22"/>
      <c r="S287" s="1">
        <f t="shared" si="72"/>
        <v>2.417909499403185E-5</v>
      </c>
      <c r="T287" s="1">
        <v>1</v>
      </c>
      <c r="U287" s="1">
        <f t="shared" ref="U287:U318" si="88">T287*S287</f>
        <v>2.417909499403185E-5</v>
      </c>
      <c r="W287" s="1">
        <f t="shared" si="83"/>
        <v>-4.9172243180509723E-3</v>
      </c>
      <c r="BA287" s="1">
        <v>33777.5</v>
      </c>
      <c r="BB287" s="1">
        <v>0.21717869999702089</v>
      </c>
      <c r="BC287" s="1">
        <v>1</v>
      </c>
    </row>
    <row r="288" spans="1:55" x14ac:dyDescent="0.2">
      <c r="A288" s="43" t="s">
        <v>137</v>
      </c>
      <c r="B288" s="35" t="s">
        <v>52</v>
      </c>
      <c r="C288" s="43">
        <v>53223.361400000002</v>
      </c>
      <c r="D288" s="43">
        <v>1.1000000000000001E-3</v>
      </c>
      <c r="E288" s="1">
        <f t="shared" si="85"/>
        <v>31234.950316790906</v>
      </c>
      <c r="F288" s="45">
        <f t="shared" si="82"/>
        <v>31234.5</v>
      </c>
      <c r="G288" s="1">
        <f t="shared" si="71"/>
        <v>0.18417745999613544</v>
      </c>
      <c r="N288" s="1">
        <f>+G288</f>
        <v>0.18417745999613544</v>
      </c>
      <c r="O288" s="1">
        <f t="shared" ca="1" si="84"/>
        <v>0.18904771260718015</v>
      </c>
      <c r="P288" s="1">
        <f t="shared" si="86"/>
        <v>0.18922552135435008</v>
      </c>
      <c r="Q288" s="37">
        <f t="shared" si="87"/>
        <v>38204.861400000002</v>
      </c>
      <c r="R288" s="22"/>
      <c r="S288" s="1">
        <f t="shared" si="72"/>
        <v>2.5482923476299887E-5</v>
      </c>
      <c r="T288" s="28">
        <f>T$18</f>
        <v>0.5</v>
      </c>
      <c r="U288" s="1">
        <f t="shared" si="88"/>
        <v>1.2741461738149943E-5</v>
      </c>
      <c r="W288" s="1">
        <f t="shared" si="83"/>
        <v>-5.048061358214645E-3</v>
      </c>
      <c r="BA288" s="1">
        <v>33789.5</v>
      </c>
      <c r="BB288" s="1">
        <v>0.2177348599943798</v>
      </c>
      <c r="BC288" s="1">
        <v>1</v>
      </c>
    </row>
    <row r="289" spans="1:55" x14ac:dyDescent="0.2">
      <c r="A289" s="43" t="s">
        <v>137</v>
      </c>
      <c r="B289" s="35" t="s">
        <v>54</v>
      </c>
      <c r="C289" s="43">
        <v>53235.3989</v>
      </c>
      <c r="D289" s="43" t="s">
        <v>38</v>
      </c>
      <c r="E289" s="1">
        <f t="shared" si="85"/>
        <v>31264.382193908717</v>
      </c>
      <c r="F289" s="45">
        <f t="shared" si="82"/>
        <v>31264</v>
      </c>
      <c r="O289" s="1">
        <f t="shared" ca="1" si="84"/>
        <v>0.18937439495120686</v>
      </c>
      <c r="P289" s="1">
        <f t="shared" si="86"/>
        <v>0.18953835388786489</v>
      </c>
      <c r="Q289" s="37">
        <f t="shared" si="87"/>
        <v>38216.8989</v>
      </c>
      <c r="R289" s="22">
        <v>0.15631551999831572</v>
      </c>
      <c r="U289" s="1">
        <f t="shared" si="88"/>
        <v>0</v>
      </c>
      <c r="BA289" s="1">
        <v>33792</v>
      </c>
      <c r="BB289" s="1">
        <v>0.21614655999292154</v>
      </c>
      <c r="BC289" s="1">
        <v>1</v>
      </c>
    </row>
    <row r="290" spans="1:55" x14ac:dyDescent="0.2">
      <c r="A290" s="39" t="s">
        <v>146</v>
      </c>
      <c r="B290" s="46" t="s">
        <v>52</v>
      </c>
      <c r="C290" s="47">
        <v>53512.533000000003</v>
      </c>
      <c r="D290" s="47">
        <v>2.9999999999999997E-4</v>
      </c>
      <c r="E290" s="1">
        <f t="shared" si="85"/>
        <v>31941.9794338967</v>
      </c>
      <c r="F290" s="45">
        <f t="shared" si="82"/>
        <v>31941.5</v>
      </c>
      <c r="G290" s="1">
        <f t="shared" ref="G290:G301" si="89">+C290-(C$7+F290*C$8)</f>
        <v>0.19608621999941533</v>
      </c>
      <c r="L290" s="1">
        <f>+G290</f>
        <v>0.19608621999941533</v>
      </c>
      <c r="O290" s="1">
        <f t="shared" ca="1" si="84"/>
        <v>0.19687701488605777</v>
      </c>
      <c r="P290" s="1">
        <f t="shared" si="86"/>
        <v>0.19676201576647923</v>
      </c>
      <c r="Q290" s="37">
        <f t="shared" si="87"/>
        <v>38494.033000000003</v>
      </c>
      <c r="R290" s="22"/>
      <c r="S290" s="1">
        <f t="shared" ref="S290:S301" si="90">+(P290-G290)^2</f>
        <v>4.5669991878147342E-7</v>
      </c>
      <c r="T290" s="1">
        <v>1</v>
      </c>
      <c r="U290" s="1">
        <f t="shared" si="88"/>
        <v>4.5669991878147342E-7</v>
      </c>
      <c r="W290" s="1">
        <f t="shared" ref="W290:W301" si="91">+G290-P290</f>
        <v>-6.7579576706389144E-4</v>
      </c>
      <c r="BA290" s="1">
        <v>33836</v>
      </c>
      <c r="BB290" s="1">
        <v>0.21595248000085121</v>
      </c>
      <c r="BC290" s="1">
        <v>1</v>
      </c>
    </row>
    <row r="291" spans="1:55" x14ac:dyDescent="0.2">
      <c r="A291" s="34" t="s">
        <v>147</v>
      </c>
      <c r="B291" s="35" t="s">
        <v>52</v>
      </c>
      <c r="C291" s="43">
        <v>53520.503499999999</v>
      </c>
      <c r="D291" s="43">
        <v>5.9999999999999995E-4</v>
      </c>
      <c r="E291" s="1">
        <f t="shared" si="85"/>
        <v>31961.467431950066</v>
      </c>
      <c r="F291" s="45">
        <f t="shared" si="82"/>
        <v>31961</v>
      </c>
      <c r="G291" s="1">
        <f t="shared" si="89"/>
        <v>0.19117747999553103</v>
      </c>
      <c r="L291" s="1">
        <f>+G291</f>
        <v>0.19117747999553103</v>
      </c>
      <c r="O291" s="1">
        <f t="shared" ca="1" si="84"/>
        <v>0.19709295745244829</v>
      </c>
      <c r="P291" s="1">
        <f t="shared" si="86"/>
        <v>0.19697103926507595</v>
      </c>
      <c r="Q291" s="37">
        <f t="shared" si="87"/>
        <v>38502.003499999999</v>
      </c>
      <c r="R291" s="22"/>
      <c r="S291" s="1">
        <f t="shared" si="90"/>
        <v>3.3565329009729842E-5</v>
      </c>
      <c r="T291" s="1">
        <v>1</v>
      </c>
      <c r="U291" s="1">
        <f t="shared" si="88"/>
        <v>3.3565329009729842E-5</v>
      </c>
      <c r="W291" s="1">
        <f t="shared" si="91"/>
        <v>-5.7935592695449178E-3</v>
      </c>
      <c r="BA291" s="1">
        <v>33838.5</v>
      </c>
      <c r="BB291" s="1">
        <v>0.21816417999070836</v>
      </c>
      <c r="BC291" s="1">
        <v>1</v>
      </c>
    </row>
    <row r="292" spans="1:55" x14ac:dyDescent="0.2">
      <c r="A292" s="39" t="s">
        <v>146</v>
      </c>
      <c r="B292" s="46" t="s">
        <v>54</v>
      </c>
      <c r="C292" s="47">
        <v>53538.500599999999</v>
      </c>
      <c r="D292" s="47">
        <v>1E-4</v>
      </c>
      <c r="E292" s="1">
        <f t="shared" si="85"/>
        <v>32005.470624945039</v>
      </c>
      <c r="F292" s="45">
        <f t="shared" si="82"/>
        <v>32005</v>
      </c>
      <c r="G292" s="1">
        <f t="shared" si="89"/>
        <v>0.19248339999467134</v>
      </c>
      <c r="L292" s="1">
        <f>+G292</f>
        <v>0.19248339999467134</v>
      </c>
      <c r="O292" s="1">
        <f t="shared" ca="1" si="84"/>
        <v>0.19758021247404747</v>
      </c>
      <c r="P292" s="1">
        <f t="shared" si="86"/>
        <v>0.19744291021002125</v>
      </c>
      <c r="Q292" s="37">
        <f t="shared" si="87"/>
        <v>38520.000599999999</v>
      </c>
      <c r="R292" s="22"/>
      <c r="S292" s="1">
        <f t="shared" si="90"/>
        <v>2.4596741576160061E-5</v>
      </c>
      <c r="T292" s="1">
        <v>1</v>
      </c>
      <c r="U292" s="1">
        <f t="shared" si="88"/>
        <v>2.4596741576160061E-5</v>
      </c>
      <c r="W292" s="1">
        <f t="shared" si="91"/>
        <v>-4.9595102153499049E-3</v>
      </c>
      <c r="BA292" s="1">
        <v>33865.5</v>
      </c>
      <c r="BB292" s="1">
        <v>0.21799053999711759</v>
      </c>
      <c r="BC292" s="1">
        <v>1</v>
      </c>
    </row>
    <row r="293" spans="1:55" x14ac:dyDescent="0.2">
      <c r="A293" s="43" t="s">
        <v>137</v>
      </c>
      <c r="B293" s="35" t="s">
        <v>52</v>
      </c>
      <c r="C293" s="43">
        <v>53569.38508</v>
      </c>
      <c r="D293" s="43">
        <v>3.3E-3</v>
      </c>
      <c r="E293" s="1">
        <f t="shared" si="85"/>
        <v>32080.983665045354</v>
      </c>
      <c r="F293" s="45">
        <f t="shared" si="82"/>
        <v>32080.5</v>
      </c>
      <c r="G293" s="1">
        <f t="shared" si="89"/>
        <v>0.19781674000114435</v>
      </c>
      <c r="N293" s="1">
        <f>+G293</f>
        <v>0.19781674000114435</v>
      </c>
      <c r="O293" s="1">
        <f t="shared" ca="1" si="84"/>
        <v>0.19841629779520062</v>
      </c>
      <c r="P293" s="1">
        <f t="shared" si="86"/>
        <v>0.19825333467842221</v>
      </c>
      <c r="Q293" s="37">
        <f t="shared" si="87"/>
        <v>38550.88508</v>
      </c>
      <c r="R293" s="22"/>
      <c r="S293" s="1">
        <f t="shared" si="90"/>
        <v>1.9061491222735634E-7</v>
      </c>
      <c r="T293" s="28">
        <f>T$18</f>
        <v>0.5</v>
      </c>
      <c r="U293" s="1">
        <f t="shared" si="88"/>
        <v>9.5307456113678168E-8</v>
      </c>
      <c r="W293" s="1">
        <f t="shared" si="91"/>
        <v>-4.3659467727785728E-4</v>
      </c>
      <c r="BA293" s="1">
        <v>33865.5</v>
      </c>
      <c r="BB293" s="1">
        <v>0.21960053999646334</v>
      </c>
      <c r="BC293" s="1">
        <v>0.5</v>
      </c>
    </row>
    <row r="294" spans="1:55" x14ac:dyDescent="0.2">
      <c r="A294" s="43" t="s">
        <v>137</v>
      </c>
      <c r="B294" s="35" t="s">
        <v>54</v>
      </c>
      <c r="C294" s="43">
        <v>53959.370130000003</v>
      </c>
      <c r="D294" s="43">
        <v>6.9999999999999999E-4</v>
      </c>
      <c r="E294" s="1">
        <f t="shared" si="85"/>
        <v>33034.503255440672</v>
      </c>
      <c r="F294" s="45">
        <f t="shared" si="82"/>
        <v>33034</v>
      </c>
      <c r="G294" s="1">
        <f t="shared" si="89"/>
        <v>0.20582912000099896</v>
      </c>
      <c r="N294" s="1">
        <f>+G294</f>
        <v>0.20582912000099896</v>
      </c>
      <c r="O294" s="1">
        <f t="shared" ca="1" si="84"/>
        <v>0.20897533559280992</v>
      </c>
      <c r="P294" s="1">
        <f t="shared" si="86"/>
        <v>0.20856842614796056</v>
      </c>
      <c r="Q294" s="37">
        <f t="shared" si="87"/>
        <v>38940.870130000003</v>
      </c>
      <c r="R294" s="22"/>
      <c r="S294" s="1">
        <f t="shared" si="90"/>
        <v>7.5037981667816424E-6</v>
      </c>
      <c r="T294" s="28">
        <f>T$18</f>
        <v>0.5</v>
      </c>
      <c r="U294" s="1">
        <f t="shared" si="88"/>
        <v>3.7518990833908212E-6</v>
      </c>
      <c r="W294" s="1">
        <f t="shared" si="91"/>
        <v>-2.7393061469616065E-3</v>
      </c>
      <c r="BA294" s="1">
        <v>33868</v>
      </c>
      <c r="BB294" s="1">
        <v>0.21730223999475129</v>
      </c>
      <c r="BC294" s="1">
        <v>1</v>
      </c>
    </row>
    <row r="295" spans="1:55" x14ac:dyDescent="0.2">
      <c r="A295" s="43" t="s">
        <v>150</v>
      </c>
      <c r="B295" s="46" t="s">
        <v>52</v>
      </c>
      <c r="C295" s="47">
        <v>53983.299400000004</v>
      </c>
      <c r="D295" s="47">
        <v>2.0000000000000001E-4</v>
      </c>
      <c r="E295" s="1">
        <f t="shared" si="85"/>
        <v>33093.010697530721</v>
      </c>
      <c r="F295" s="45">
        <f t="shared" si="82"/>
        <v>33092.5</v>
      </c>
      <c r="G295" s="1">
        <f t="shared" si="89"/>
        <v>0.20887290000246139</v>
      </c>
      <c r="L295" s="1">
        <f>+G295</f>
        <v>0.20887290000246139</v>
      </c>
      <c r="O295" s="1">
        <f t="shared" ca="1" si="84"/>
        <v>0.20962316329198158</v>
      </c>
      <c r="P295" s="1">
        <f t="shared" si="86"/>
        <v>0.20920612190685828</v>
      </c>
      <c r="Q295" s="37">
        <f t="shared" si="87"/>
        <v>38964.799400000004</v>
      </c>
      <c r="R295" s="22"/>
      <c r="S295" s="1">
        <f t="shared" si="90"/>
        <v>1.1103683756988702E-7</v>
      </c>
      <c r="T295" s="1">
        <v>1</v>
      </c>
      <c r="U295" s="1">
        <f t="shared" si="88"/>
        <v>1.1103683756988702E-7</v>
      </c>
      <c r="W295" s="1">
        <f t="shared" si="91"/>
        <v>-3.3322190439688537E-4</v>
      </c>
      <c r="BA295" s="1">
        <v>33868</v>
      </c>
      <c r="BB295" s="1">
        <v>0.21748223999748006</v>
      </c>
      <c r="BC295" s="1">
        <v>0.5</v>
      </c>
    </row>
    <row r="296" spans="1:55" x14ac:dyDescent="0.2">
      <c r="A296" s="163" t="s">
        <v>152</v>
      </c>
      <c r="B296" s="165" t="s">
        <v>54</v>
      </c>
      <c r="C296" s="163">
        <v>54262.446000000004</v>
      </c>
      <c r="D296" s="163">
        <v>1E-4</v>
      </c>
      <c r="E296" s="1">
        <f t="shared" si="85"/>
        <v>33775.52853172012</v>
      </c>
      <c r="F296" s="45">
        <f t="shared" si="82"/>
        <v>33775</v>
      </c>
      <c r="G296" s="1">
        <f t="shared" si="89"/>
        <v>0.21616699999867706</v>
      </c>
      <c r="M296" s="1">
        <f t="shared" ref="M296:M301" si="92">+G296</f>
        <v>0.21616699999867706</v>
      </c>
      <c r="O296" s="1">
        <f t="shared" ca="1" si="84"/>
        <v>0.21718115311565059</v>
      </c>
      <c r="P296" s="1">
        <f t="shared" si="86"/>
        <v>0.21668720764895877</v>
      </c>
      <c r="Q296" s="37">
        <f t="shared" si="87"/>
        <v>39243.946000000004</v>
      </c>
      <c r="R296" s="22"/>
      <c r="S296" s="1">
        <f t="shared" si="90"/>
        <v>2.7061599941162012E-7</v>
      </c>
      <c r="T296" s="1">
        <v>1</v>
      </c>
      <c r="U296" s="1">
        <f t="shared" si="88"/>
        <v>2.7061599941162012E-7</v>
      </c>
      <c r="W296" s="1">
        <f t="shared" si="91"/>
        <v>-5.2020765028171212E-4</v>
      </c>
      <c r="BA296" s="1">
        <v>33868</v>
      </c>
      <c r="BB296" s="1">
        <v>0.21748223999748006</v>
      </c>
      <c r="BC296" s="1">
        <v>0.5</v>
      </c>
    </row>
    <row r="297" spans="1:55" x14ac:dyDescent="0.2">
      <c r="A297" s="163" t="s">
        <v>152</v>
      </c>
      <c r="B297" s="165" t="s">
        <v>52</v>
      </c>
      <c r="C297" s="163">
        <v>54263.469499999999</v>
      </c>
      <c r="D297" s="163">
        <v>1E-4</v>
      </c>
      <c r="E297" s="1">
        <f t="shared" si="85"/>
        <v>33778.031005342549</v>
      </c>
      <c r="F297" s="45">
        <f t="shared" si="82"/>
        <v>33777.5</v>
      </c>
      <c r="G297" s="1">
        <f t="shared" si="89"/>
        <v>0.21717869999702089</v>
      </c>
      <c r="M297" s="1">
        <f t="shared" si="92"/>
        <v>0.21717869999702089</v>
      </c>
      <c r="O297" s="1">
        <f t="shared" ca="1" si="84"/>
        <v>0.21720883806005961</v>
      </c>
      <c r="P297" s="1">
        <f t="shared" si="86"/>
        <v>0.21671475074895916</v>
      </c>
      <c r="Q297" s="37">
        <f t="shared" si="87"/>
        <v>39244.969499999999</v>
      </c>
      <c r="R297" s="22"/>
      <c r="S297" s="1">
        <f t="shared" si="90"/>
        <v>2.1524890477704385E-7</v>
      </c>
      <c r="T297" s="1">
        <v>1</v>
      </c>
      <c r="U297" s="1">
        <f t="shared" si="88"/>
        <v>2.1524890477704385E-7</v>
      </c>
      <c r="W297" s="1">
        <f t="shared" si="91"/>
        <v>4.639492480617291E-4</v>
      </c>
      <c r="BA297" s="1">
        <v>33868</v>
      </c>
      <c r="BB297" s="1">
        <v>0.21758223999495385</v>
      </c>
      <c r="BC297" s="1">
        <v>0.5</v>
      </c>
    </row>
    <row r="298" spans="1:55" x14ac:dyDescent="0.2">
      <c r="A298" s="163" t="s">
        <v>152</v>
      </c>
      <c r="B298" s="165" t="s">
        <v>54</v>
      </c>
      <c r="C298" s="163">
        <v>54268.377999999997</v>
      </c>
      <c r="D298" s="163">
        <v>2.0000000000000001E-4</v>
      </c>
      <c r="E298" s="1">
        <f t="shared" si="85"/>
        <v>33790.0323651625</v>
      </c>
      <c r="F298" s="45">
        <f t="shared" si="82"/>
        <v>33789.5</v>
      </c>
      <c r="G298" s="1">
        <f t="shared" si="89"/>
        <v>0.2177348599943798</v>
      </c>
      <c r="M298" s="1">
        <f t="shared" si="92"/>
        <v>0.2177348599943798</v>
      </c>
      <c r="O298" s="1">
        <f t="shared" ca="1" si="84"/>
        <v>0.217341725793223</v>
      </c>
      <c r="P298" s="1">
        <f t="shared" si="86"/>
        <v>0.2168469718390989</v>
      </c>
      <c r="Q298" s="37">
        <f t="shared" si="87"/>
        <v>39249.877999999997</v>
      </c>
      <c r="R298" s="22"/>
      <c r="S298" s="1">
        <f t="shared" si="90"/>
        <v>7.8834537628812418E-7</v>
      </c>
      <c r="T298" s="1">
        <v>1</v>
      </c>
      <c r="U298" s="1">
        <f t="shared" si="88"/>
        <v>7.8834537628812418E-7</v>
      </c>
      <c r="W298" s="1">
        <f t="shared" si="91"/>
        <v>8.8788815528090259E-4</v>
      </c>
      <c r="BA298" s="1">
        <v>33904.5</v>
      </c>
      <c r="BB298" s="1">
        <v>0.21817305999866221</v>
      </c>
      <c r="BC298" s="1">
        <v>1</v>
      </c>
    </row>
    <row r="299" spans="1:55" x14ac:dyDescent="0.2">
      <c r="A299" s="163" t="s">
        <v>152</v>
      </c>
      <c r="B299" s="165" t="s">
        <v>52</v>
      </c>
      <c r="C299" s="163">
        <v>54269.3989</v>
      </c>
      <c r="D299" s="163">
        <v>1E-4</v>
      </c>
      <c r="E299" s="1">
        <f t="shared" si="85"/>
        <v>33792.52848174399</v>
      </c>
      <c r="F299" s="45">
        <f t="shared" si="82"/>
        <v>33792</v>
      </c>
      <c r="G299" s="1">
        <f t="shared" si="89"/>
        <v>0.21614655999292154</v>
      </c>
      <c r="M299" s="1">
        <f t="shared" si="92"/>
        <v>0.21614655999292154</v>
      </c>
      <c r="O299" s="1">
        <f t="shared" ca="1" si="84"/>
        <v>0.21736941073763208</v>
      </c>
      <c r="P299" s="1">
        <f t="shared" si="86"/>
        <v>0.21687452085999007</v>
      </c>
      <c r="Q299" s="37">
        <f t="shared" si="87"/>
        <v>39250.8989</v>
      </c>
      <c r="R299" s="22"/>
      <c r="S299" s="1">
        <f t="shared" si="90"/>
        <v>5.2992702398316277E-7</v>
      </c>
      <c r="T299" s="1">
        <v>1</v>
      </c>
      <c r="U299" s="1">
        <f t="shared" si="88"/>
        <v>5.2992702398316277E-7</v>
      </c>
      <c r="W299" s="1">
        <f t="shared" si="91"/>
        <v>-7.2796086706852781E-4</v>
      </c>
      <c r="BA299" s="1">
        <v>33907</v>
      </c>
      <c r="BB299" s="1">
        <v>0.21828475999791408</v>
      </c>
      <c r="BC299" s="1">
        <v>1</v>
      </c>
    </row>
    <row r="300" spans="1:55" x14ac:dyDescent="0.2">
      <c r="A300" s="163" t="s">
        <v>152</v>
      </c>
      <c r="B300" s="165" t="s">
        <v>54</v>
      </c>
      <c r="C300" s="163">
        <v>54287.394500000002</v>
      </c>
      <c r="D300" s="163">
        <v>1E-4</v>
      </c>
      <c r="E300" s="1">
        <f t="shared" si="85"/>
        <v>33836.52800721534</v>
      </c>
      <c r="F300" s="45">
        <f t="shared" si="82"/>
        <v>33836</v>
      </c>
      <c r="G300" s="1">
        <f t="shared" si="89"/>
        <v>0.21595248000085121</v>
      </c>
      <c r="M300" s="1">
        <f t="shared" si="92"/>
        <v>0.21595248000085121</v>
      </c>
      <c r="O300" s="1">
        <f t="shared" ca="1" si="84"/>
        <v>0.21785666575923121</v>
      </c>
      <c r="P300" s="1">
        <f t="shared" si="86"/>
        <v>0.21735955071929619</v>
      </c>
      <c r="Q300" s="37">
        <f t="shared" si="87"/>
        <v>39268.894500000002</v>
      </c>
      <c r="R300" s="22"/>
      <c r="S300" s="1">
        <f t="shared" si="90"/>
        <v>1.9798480067052735E-6</v>
      </c>
      <c r="T300" s="1">
        <v>1</v>
      </c>
      <c r="U300" s="1">
        <f t="shared" si="88"/>
        <v>1.9798480067052735E-6</v>
      </c>
      <c r="W300" s="1">
        <f t="shared" si="91"/>
        <v>-1.4070707184449804E-3</v>
      </c>
      <c r="BA300" s="1">
        <v>34543</v>
      </c>
      <c r="BB300" s="1">
        <v>0.22786123999685515</v>
      </c>
      <c r="BC300" s="1">
        <v>1</v>
      </c>
    </row>
    <row r="301" spans="1:55" x14ac:dyDescent="0.2">
      <c r="A301" s="163" t="s">
        <v>152</v>
      </c>
      <c r="B301" s="165" t="s">
        <v>52</v>
      </c>
      <c r="C301" s="163">
        <v>54288.419199999997</v>
      </c>
      <c r="D301" s="163">
        <v>1E-4</v>
      </c>
      <c r="E301" s="1">
        <f t="shared" si="85"/>
        <v>33839.033414856662</v>
      </c>
      <c r="F301" s="45">
        <f t="shared" si="82"/>
        <v>33838.5</v>
      </c>
      <c r="G301" s="1">
        <f t="shared" si="89"/>
        <v>0.21816417999070836</v>
      </c>
      <c r="M301" s="1">
        <f t="shared" si="92"/>
        <v>0.21816417999070836</v>
      </c>
      <c r="O301" s="1">
        <f t="shared" ca="1" si="84"/>
        <v>0.21788435070364029</v>
      </c>
      <c r="P301" s="1">
        <f t="shared" si="86"/>
        <v>0.21738711872787161</v>
      </c>
      <c r="Q301" s="37">
        <f t="shared" si="87"/>
        <v>39269.919199999997</v>
      </c>
      <c r="R301" s="22"/>
      <c r="S301" s="1">
        <f t="shared" si="90"/>
        <v>6.0382420620144146E-7</v>
      </c>
      <c r="T301" s="1">
        <v>1</v>
      </c>
      <c r="U301" s="1">
        <f t="shared" si="88"/>
        <v>6.0382420620144146E-7</v>
      </c>
      <c r="W301" s="1">
        <f t="shared" si="91"/>
        <v>7.7706126283674792E-4</v>
      </c>
      <c r="BA301" s="1">
        <v>34601.5</v>
      </c>
      <c r="BB301" s="1">
        <v>0.22567501999583328</v>
      </c>
      <c r="BC301" s="1">
        <v>0.5</v>
      </c>
    </row>
    <row r="302" spans="1:55" x14ac:dyDescent="0.2">
      <c r="A302" s="43" t="s">
        <v>154</v>
      </c>
      <c r="B302" s="35" t="s">
        <v>54</v>
      </c>
      <c r="C302" s="43">
        <v>54298.392039999999</v>
      </c>
      <c r="D302" s="43">
        <v>4.0000000000000001E-3</v>
      </c>
      <c r="E302" s="1">
        <f t="shared" si="85"/>
        <v>33863.417165751423</v>
      </c>
      <c r="F302" s="45">
        <f t="shared" si="82"/>
        <v>33863</v>
      </c>
      <c r="O302" s="1">
        <f t="shared" ca="1" si="84"/>
        <v>0.21815566315884891</v>
      </c>
      <c r="P302" s="1">
        <f t="shared" si="86"/>
        <v>0.21765733923493505</v>
      </c>
      <c r="Q302" s="37">
        <f t="shared" si="87"/>
        <v>39279.892039999999</v>
      </c>
      <c r="R302" s="22">
        <v>0.1706188399984967</v>
      </c>
      <c r="U302" s="1">
        <f t="shared" si="88"/>
        <v>0</v>
      </c>
      <c r="BA302" s="1">
        <v>34601.5</v>
      </c>
      <c r="BB302" s="1">
        <v>0.22567501999583328</v>
      </c>
      <c r="BC302" s="1">
        <v>0.5</v>
      </c>
    </row>
    <row r="303" spans="1:55" x14ac:dyDescent="0.2">
      <c r="A303" s="43" t="s">
        <v>154</v>
      </c>
      <c r="B303" s="35" t="s">
        <v>54</v>
      </c>
      <c r="C303" s="43">
        <v>54298.396939999999</v>
      </c>
      <c r="D303" s="43">
        <v>3.0000000000000001E-3</v>
      </c>
      <c r="E303" s="1">
        <f t="shared" si="85"/>
        <v>33863.429146328606</v>
      </c>
      <c r="F303" s="45">
        <f t="shared" si="82"/>
        <v>33863</v>
      </c>
      <c r="O303" s="1">
        <f t="shared" ca="1" si="84"/>
        <v>0.21815566315884891</v>
      </c>
      <c r="P303" s="1">
        <f t="shared" si="86"/>
        <v>0.21765733923493505</v>
      </c>
      <c r="Q303" s="37">
        <f t="shared" si="87"/>
        <v>39279.896939999999</v>
      </c>
      <c r="R303" s="22">
        <v>0.17551883999840356</v>
      </c>
      <c r="U303" s="1">
        <f t="shared" si="88"/>
        <v>0</v>
      </c>
      <c r="BA303" s="1">
        <v>34601.5</v>
      </c>
      <c r="BB303" s="1">
        <v>0.2259750199955306</v>
      </c>
      <c r="BC303" s="1">
        <v>0.5</v>
      </c>
    </row>
    <row r="304" spans="1:55" x14ac:dyDescent="0.2">
      <c r="A304" s="43" t="s">
        <v>154</v>
      </c>
      <c r="B304" s="35" t="s">
        <v>52</v>
      </c>
      <c r="C304" s="43">
        <v>54299.435709999998</v>
      </c>
      <c r="D304" s="43">
        <v>5.0000000000000001E-3</v>
      </c>
      <c r="E304" s="1">
        <f t="shared" si="85"/>
        <v>33865.968955341581</v>
      </c>
      <c r="F304" s="45">
        <f t="shared" si="82"/>
        <v>33865.5</v>
      </c>
      <c r="O304" s="1">
        <f t="shared" ca="1" si="84"/>
        <v>0.21818334810325793</v>
      </c>
      <c r="P304" s="1">
        <f t="shared" si="86"/>
        <v>0.21768491826861749</v>
      </c>
      <c r="Q304" s="37">
        <f t="shared" si="87"/>
        <v>39280.935709999998</v>
      </c>
      <c r="R304" s="22">
        <v>0.19180053999298252</v>
      </c>
      <c r="U304" s="1">
        <f t="shared" si="88"/>
        <v>0</v>
      </c>
      <c r="BA304" s="1">
        <v>34662.5</v>
      </c>
      <c r="BB304" s="1">
        <v>0.2266204999978072</v>
      </c>
      <c r="BC304" s="1">
        <v>1</v>
      </c>
    </row>
    <row r="305" spans="1:55" x14ac:dyDescent="0.2">
      <c r="A305" s="43" t="s">
        <v>154</v>
      </c>
      <c r="B305" s="35" t="s">
        <v>52</v>
      </c>
      <c r="C305" s="43">
        <v>54299.446210000002</v>
      </c>
      <c r="D305" s="43">
        <v>4.0000000000000001E-3</v>
      </c>
      <c r="E305" s="1">
        <f t="shared" si="85"/>
        <v>33865.994628006985</v>
      </c>
      <c r="F305" s="45">
        <f t="shared" si="82"/>
        <v>33865.5</v>
      </c>
      <c r="M305" s="42"/>
      <c r="O305" s="1">
        <f t="shared" ca="1" si="84"/>
        <v>0.21818334810325793</v>
      </c>
      <c r="P305" s="1">
        <f t="shared" si="86"/>
        <v>0.21768491826861749</v>
      </c>
      <c r="Q305" s="37">
        <f t="shared" si="87"/>
        <v>39280.946210000002</v>
      </c>
      <c r="R305" s="22">
        <v>0.20230053999694064</v>
      </c>
      <c r="T305" s="28"/>
      <c r="U305" s="1">
        <f t="shared" si="88"/>
        <v>0</v>
      </c>
      <c r="BA305" s="1">
        <v>34670</v>
      </c>
      <c r="BB305" s="1">
        <v>0.22285559999727411</v>
      </c>
      <c r="BC305" s="1">
        <v>1</v>
      </c>
    </row>
    <row r="306" spans="1:55" x14ac:dyDescent="0.2">
      <c r="A306" s="163" t="s">
        <v>152</v>
      </c>
      <c r="B306" s="165" t="s">
        <v>52</v>
      </c>
      <c r="C306" s="163">
        <v>54299.461900000002</v>
      </c>
      <c r="D306" s="163">
        <v>2.0000000000000001E-4</v>
      </c>
      <c r="E306" s="1">
        <f t="shared" si="85"/>
        <v>33866.032990304142</v>
      </c>
      <c r="F306" s="45">
        <f t="shared" si="82"/>
        <v>33865.5</v>
      </c>
      <c r="G306" s="1">
        <f t="shared" ref="G306:G341" si="93">+C306-(C$7+F306*C$8)</f>
        <v>0.21799053999711759</v>
      </c>
      <c r="M306" s="1">
        <f>+G306</f>
        <v>0.21799053999711759</v>
      </c>
      <c r="O306" s="1">
        <f t="shared" ca="1" si="84"/>
        <v>0.21818334810325793</v>
      </c>
      <c r="P306" s="1">
        <f t="shared" si="86"/>
        <v>0.21768491826861749</v>
      </c>
      <c r="Q306" s="37">
        <f t="shared" si="87"/>
        <v>39280.961900000002</v>
      </c>
      <c r="R306" s="22"/>
      <c r="S306" s="1">
        <f t="shared" ref="S306:S341" si="94">+(P306-G306)^2</f>
        <v>9.3404640931388534E-8</v>
      </c>
      <c r="T306" s="1">
        <v>1</v>
      </c>
      <c r="U306" s="1">
        <f t="shared" si="88"/>
        <v>9.3404640931388534E-8</v>
      </c>
      <c r="W306" s="1">
        <f t="shared" ref="W306:W341" si="95">+G306-P306</f>
        <v>3.056217285000995E-4</v>
      </c>
      <c r="BA306" s="1">
        <v>34733.5</v>
      </c>
      <c r="BB306" s="1">
        <v>0.22825277999800164</v>
      </c>
      <c r="BC306" s="1">
        <v>1</v>
      </c>
    </row>
    <row r="307" spans="1:55" x14ac:dyDescent="0.2">
      <c r="A307" s="43" t="s">
        <v>154</v>
      </c>
      <c r="B307" s="35" t="s">
        <v>52</v>
      </c>
      <c r="C307" s="43">
        <v>54299.463510000001</v>
      </c>
      <c r="D307" s="43">
        <v>4.0000000000000001E-3</v>
      </c>
      <c r="E307" s="1">
        <f t="shared" si="85"/>
        <v>33866.036926779503</v>
      </c>
      <c r="F307" s="45">
        <f t="shared" si="82"/>
        <v>33865.5</v>
      </c>
      <c r="G307" s="1">
        <f t="shared" si="93"/>
        <v>0.21960053999646334</v>
      </c>
      <c r="N307" s="1">
        <f>+G307</f>
        <v>0.21960053999646334</v>
      </c>
      <c r="O307" s="1">
        <f t="shared" ca="1" si="84"/>
        <v>0.21818334810325793</v>
      </c>
      <c r="P307" s="1">
        <f t="shared" si="86"/>
        <v>0.21768491826861749</v>
      </c>
      <c r="Q307" s="37">
        <f t="shared" si="87"/>
        <v>39280.963510000001</v>
      </c>
      <c r="R307" s="22"/>
      <c r="S307" s="1">
        <f t="shared" si="94"/>
        <v>3.669606604195102E-6</v>
      </c>
      <c r="T307" s="28">
        <f>T$18</f>
        <v>0.5</v>
      </c>
      <c r="U307" s="1">
        <f t="shared" si="88"/>
        <v>1.834803302097551E-6</v>
      </c>
      <c r="W307" s="1">
        <f t="shared" si="95"/>
        <v>1.9156217278458454E-3</v>
      </c>
      <c r="BA307" s="1">
        <v>34736</v>
      </c>
      <c r="BB307" s="1">
        <v>0.22756447999563534</v>
      </c>
      <c r="BC307" s="1">
        <v>1</v>
      </c>
    </row>
    <row r="308" spans="1:55" x14ac:dyDescent="0.2">
      <c r="A308" s="163" t="s">
        <v>152</v>
      </c>
      <c r="B308" s="165" t="s">
        <v>54</v>
      </c>
      <c r="C308" s="163">
        <v>54300.483699999997</v>
      </c>
      <c r="D308" s="163">
        <v>2.0000000000000001E-4</v>
      </c>
      <c r="E308" s="1">
        <f t="shared" si="85"/>
        <v>33868.53130739979</v>
      </c>
      <c r="F308" s="45">
        <f t="shared" si="82"/>
        <v>33868</v>
      </c>
      <c r="G308" s="1">
        <f t="shared" si="93"/>
        <v>0.21730223999475129</v>
      </c>
      <c r="M308" s="1">
        <f>+G308</f>
        <v>0.21730223999475129</v>
      </c>
      <c r="O308" s="1">
        <f t="shared" ca="1" si="84"/>
        <v>0.21821103304766701</v>
      </c>
      <c r="P308" s="1">
        <f t="shared" si="86"/>
        <v>0.21771249832314316</v>
      </c>
      <c r="Q308" s="37">
        <f t="shared" si="87"/>
        <v>39281.983699999997</v>
      </c>
      <c r="R308" s="22"/>
      <c r="S308" s="1">
        <f t="shared" si="94"/>
        <v>1.6831189601488811E-7</v>
      </c>
      <c r="T308" s="1">
        <v>1</v>
      </c>
      <c r="U308" s="1">
        <f t="shared" si="88"/>
        <v>1.6831189601488811E-7</v>
      </c>
      <c r="W308" s="1">
        <f t="shared" si="95"/>
        <v>-4.1025832839186593E-4</v>
      </c>
      <c r="BA308" s="1">
        <v>34736</v>
      </c>
      <c r="BB308" s="1">
        <v>0.22816447999502998</v>
      </c>
      <c r="BC308" s="1">
        <v>1</v>
      </c>
    </row>
    <row r="309" spans="1:55" x14ac:dyDescent="0.2">
      <c r="A309" s="43" t="s">
        <v>137</v>
      </c>
      <c r="B309" s="35" t="s">
        <v>54</v>
      </c>
      <c r="C309" s="43">
        <v>54300.48388</v>
      </c>
      <c r="D309" s="43">
        <v>2.9999999999999997E-4</v>
      </c>
      <c r="E309" s="1">
        <f t="shared" si="85"/>
        <v>33868.531747502631</v>
      </c>
      <c r="F309" s="45">
        <f t="shared" si="82"/>
        <v>33868</v>
      </c>
      <c r="G309" s="1">
        <f t="shared" si="93"/>
        <v>0.21748223999748006</v>
      </c>
      <c r="N309" s="1">
        <f>+G309</f>
        <v>0.21748223999748006</v>
      </c>
      <c r="O309" s="1">
        <f t="shared" ca="1" si="84"/>
        <v>0.21821103304766701</v>
      </c>
      <c r="P309" s="1">
        <f t="shared" si="86"/>
        <v>0.21771249832314316</v>
      </c>
      <c r="Q309" s="37">
        <f t="shared" si="87"/>
        <v>39281.98388</v>
      </c>
      <c r="R309" s="22"/>
      <c r="S309" s="1">
        <f t="shared" si="94"/>
        <v>5.3018896537169978E-8</v>
      </c>
      <c r="T309" s="28">
        <f>T$18</f>
        <v>0.5</v>
      </c>
      <c r="U309" s="1">
        <f t="shared" si="88"/>
        <v>2.6509448268584989E-8</v>
      </c>
      <c r="W309" s="1">
        <f t="shared" si="95"/>
        <v>-2.3025832566309079E-4</v>
      </c>
      <c r="BA309" s="1">
        <v>34762.5</v>
      </c>
      <c r="BB309" s="1">
        <v>0.22848849999718368</v>
      </c>
      <c r="BC309" s="1">
        <v>1</v>
      </c>
    </row>
    <row r="310" spans="1:55" x14ac:dyDescent="0.2">
      <c r="A310" s="43" t="s">
        <v>137</v>
      </c>
      <c r="B310" s="35" t="s">
        <v>54</v>
      </c>
      <c r="C310" s="43">
        <v>54300.48388</v>
      </c>
      <c r="D310" s="43">
        <v>2.9999999999999997E-4</v>
      </c>
      <c r="E310" s="1">
        <f t="shared" si="85"/>
        <v>33868.531747502631</v>
      </c>
      <c r="F310" s="45">
        <f t="shared" si="82"/>
        <v>33868</v>
      </c>
      <c r="G310" s="1">
        <f t="shared" si="93"/>
        <v>0.21748223999748006</v>
      </c>
      <c r="N310" s="1">
        <f>+G310</f>
        <v>0.21748223999748006</v>
      </c>
      <c r="O310" s="1">
        <f t="shared" ca="1" si="84"/>
        <v>0.21821103304766701</v>
      </c>
      <c r="P310" s="1">
        <f t="shared" si="86"/>
        <v>0.21771249832314316</v>
      </c>
      <c r="Q310" s="37">
        <f t="shared" si="87"/>
        <v>39281.98388</v>
      </c>
      <c r="R310" s="22"/>
      <c r="S310" s="1">
        <f t="shared" si="94"/>
        <v>5.3018896537169978E-8</v>
      </c>
      <c r="T310" s="28">
        <f>T$18</f>
        <v>0.5</v>
      </c>
      <c r="U310" s="1">
        <f t="shared" si="88"/>
        <v>2.6509448268584989E-8</v>
      </c>
      <c r="W310" s="1">
        <f t="shared" si="95"/>
        <v>-2.3025832566309079E-4</v>
      </c>
      <c r="BA310" s="1">
        <v>34765</v>
      </c>
      <c r="BB310" s="1">
        <v>0.22730020000017248</v>
      </c>
      <c r="BC310" s="1">
        <v>1</v>
      </c>
    </row>
    <row r="311" spans="1:55" x14ac:dyDescent="0.2">
      <c r="A311" s="43" t="s">
        <v>137</v>
      </c>
      <c r="B311" s="35" t="s">
        <v>54</v>
      </c>
      <c r="C311" s="43">
        <v>54300.483979999997</v>
      </c>
      <c r="D311" s="43">
        <v>2.0000000000000001E-4</v>
      </c>
      <c r="E311" s="1">
        <f t="shared" si="85"/>
        <v>33868.531992004195</v>
      </c>
      <c r="F311" s="45">
        <f t="shared" ref="F311:F341" si="96">ROUND(2*E311,0)/2-0.5</f>
        <v>33868</v>
      </c>
      <c r="G311" s="1">
        <f t="shared" si="93"/>
        <v>0.21758223999495385</v>
      </c>
      <c r="N311" s="1">
        <f>+G311</f>
        <v>0.21758223999495385</v>
      </c>
      <c r="O311" s="1">
        <f t="shared" ca="1" si="84"/>
        <v>0.21821103304766701</v>
      </c>
      <c r="P311" s="1">
        <f t="shared" si="86"/>
        <v>0.21771249832314316</v>
      </c>
      <c r="Q311" s="37">
        <f t="shared" si="87"/>
        <v>39281.983979999997</v>
      </c>
      <c r="R311" s="22"/>
      <c r="S311" s="1">
        <f t="shared" si="94"/>
        <v>1.6967232062672239E-8</v>
      </c>
      <c r="T311" s="28">
        <f>T$18</f>
        <v>0.5</v>
      </c>
      <c r="U311" s="1">
        <f t="shared" si="88"/>
        <v>8.4836160313361196E-9</v>
      </c>
      <c r="W311" s="1">
        <f t="shared" si="95"/>
        <v>-1.3025832818930327E-4</v>
      </c>
      <c r="BA311" s="1">
        <v>34809</v>
      </c>
      <c r="BB311" s="1">
        <v>0.22760611999547109</v>
      </c>
      <c r="BC311" s="1">
        <v>1</v>
      </c>
    </row>
    <row r="312" spans="1:55" x14ac:dyDescent="0.2">
      <c r="A312" s="163" t="s">
        <v>152</v>
      </c>
      <c r="B312" s="165" t="s">
        <v>52</v>
      </c>
      <c r="C312" s="163">
        <v>54315.412900000003</v>
      </c>
      <c r="D312" s="163">
        <v>1E-4</v>
      </c>
      <c r="E312" s="1">
        <f t="shared" si="85"/>
        <v>33905.033436568418</v>
      </c>
      <c r="F312" s="45">
        <f t="shared" si="96"/>
        <v>33904.5</v>
      </c>
      <c r="G312" s="1">
        <f t="shared" si="93"/>
        <v>0.21817305999866221</v>
      </c>
      <c r="M312" s="1">
        <f>+G312</f>
        <v>0.21817305999866221</v>
      </c>
      <c r="O312" s="1">
        <f t="shared" ca="1" si="84"/>
        <v>0.21861523323603901</v>
      </c>
      <c r="P312" s="1">
        <f t="shared" si="86"/>
        <v>0.21811528337284586</v>
      </c>
      <c r="Q312" s="37">
        <f t="shared" si="87"/>
        <v>39296.912900000003</v>
      </c>
      <c r="R312" s="22"/>
      <c r="S312" s="1">
        <f t="shared" si="94"/>
        <v>3.338138490722818E-9</v>
      </c>
      <c r="T312" s="1">
        <v>1</v>
      </c>
      <c r="U312" s="1">
        <f t="shared" si="88"/>
        <v>3.338138490722818E-9</v>
      </c>
      <c r="W312" s="1">
        <f t="shared" si="95"/>
        <v>5.7776625816352567E-5</v>
      </c>
      <c r="BA312" s="1">
        <v>34811.5</v>
      </c>
      <c r="BB312" s="1">
        <v>0.22901781999826198</v>
      </c>
      <c r="BC312" s="1">
        <v>1</v>
      </c>
    </row>
    <row r="313" spans="1:55" x14ac:dyDescent="0.2">
      <c r="A313" s="163" t="s">
        <v>152</v>
      </c>
      <c r="B313" s="165" t="s">
        <v>54</v>
      </c>
      <c r="C313" s="163">
        <v>54316.4355</v>
      </c>
      <c r="D313" s="163">
        <v>2.0000000000000001E-4</v>
      </c>
      <c r="E313" s="1">
        <f t="shared" si="85"/>
        <v>33907.533709676667</v>
      </c>
      <c r="F313" s="45">
        <f t="shared" si="96"/>
        <v>33907</v>
      </c>
      <c r="G313" s="1">
        <f t="shared" si="93"/>
        <v>0.21828475999791408</v>
      </c>
      <c r="M313" s="1">
        <f>+G313</f>
        <v>0.21828475999791408</v>
      </c>
      <c r="O313" s="1">
        <f t="shared" ca="1" si="84"/>
        <v>0.21864291818044809</v>
      </c>
      <c r="P313" s="1">
        <f t="shared" si="86"/>
        <v>0.21814287935252608</v>
      </c>
      <c r="Q313" s="37">
        <f t="shared" si="87"/>
        <v>39297.9355</v>
      </c>
      <c r="R313" s="22"/>
      <c r="S313" s="1">
        <f t="shared" si="94"/>
        <v>2.0130117535716522E-8</v>
      </c>
      <c r="T313" s="1">
        <v>1</v>
      </c>
      <c r="U313" s="1">
        <f t="shared" si="88"/>
        <v>2.0130117535716522E-8</v>
      </c>
      <c r="W313" s="1">
        <f t="shared" si="95"/>
        <v>1.4188064538800393E-4</v>
      </c>
      <c r="BA313" s="1">
        <v>35428</v>
      </c>
      <c r="BB313" s="1">
        <v>0.2369030399931944</v>
      </c>
      <c r="BC313" s="1">
        <v>1</v>
      </c>
    </row>
    <row r="314" spans="1:55" x14ac:dyDescent="0.2">
      <c r="A314" s="43" t="s">
        <v>156</v>
      </c>
      <c r="B314" s="35" t="s">
        <v>54</v>
      </c>
      <c r="C314" s="43">
        <v>54576.566099999996</v>
      </c>
      <c r="D314" s="43">
        <v>4.0000000000000002E-4</v>
      </c>
      <c r="E314" s="1">
        <f t="shared" si="85"/>
        <v>34543.557124321116</v>
      </c>
      <c r="F314" s="45">
        <f t="shared" si="96"/>
        <v>34543</v>
      </c>
      <c r="G314" s="1">
        <f t="shared" si="93"/>
        <v>0.22786123999685515</v>
      </c>
      <c r="L314" s="1">
        <f>+G314</f>
        <v>0.22786123999685515</v>
      </c>
      <c r="O314" s="1">
        <f t="shared" ca="1" si="84"/>
        <v>0.22568596803810884</v>
      </c>
      <c r="P314" s="1">
        <f t="shared" si="86"/>
        <v>0.22519646059499132</v>
      </c>
      <c r="Q314" s="37">
        <f t="shared" si="87"/>
        <v>39558.066099999996</v>
      </c>
      <c r="R314" s="22"/>
      <c r="S314" s="1">
        <f t="shared" si="94"/>
        <v>7.1010492605977306E-6</v>
      </c>
      <c r="T314" s="1">
        <v>1</v>
      </c>
      <c r="U314" s="1">
        <f t="shared" si="88"/>
        <v>7.1010492605977306E-6</v>
      </c>
      <c r="W314" s="1">
        <f t="shared" si="95"/>
        <v>2.664779401863826E-3</v>
      </c>
      <c r="BA314" s="1">
        <v>35542.5</v>
      </c>
      <c r="BB314" s="1">
        <v>0.23783890000049723</v>
      </c>
      <c r="BC314" s="1">
        <v>1</v>
      </c>
    </row>
    <row r="315" spans="1:55" x14ac:dyDescent="0.2">
      <c r="A315" s="43" t="s">
        <v>154</v>
      </c>
      <c r="B315" s="35" t="s">
        <v>52</v>
      </c>
      <c r="C315" s="43">
        <v>54600.490140000002</v>
      </c>
      <c r="D315" s="43">
        <v>2.9999999999999997E-4</v>
      </c>
      <c r="E315" s="1">
        <f t="shared" si="85"/>
        <v>34602.051778978792</v>
      </c>
      <c r="F315" s="45">
        <f t="shared" si="96"/>
        <v>34601.5</v>
      </c>
      <c r="G315" s="1">
        <f t="shared" si="93"/>
        <v>0.22567501999583328</v>
      </c>
      <c r="N315" s="1">
        <f>+G315</f>
        <v>0.22567501999583328</v>
      </c>
      <c r="O315" s="1">
        <f t="shared" ca="1" si="84"/>
        <v>0.22633379573728049</v>
      </c>
      <c r="P315" s="1">
        <f t="shared" si="86"/>
        <v>0.22584857498880756</v>
      </c>
      <c r="Q315" s="37">
        <f t="shared" si="87"/>
        <v>39581.990140000002</v>
      </c>
      <c r="R315" s="22"/>
      <c r="S315" s="1">
        <f t="shared" si="94"/>
        <v>3.0121335586301879E-8</v>
      </c>
      <c r="T315" s="28">
        <f>T$18</f>
        <v>0.5</v>
      </c>
      <c r="U315" s="1">
        <f t="shared" si="88"/>
        <v>1.506066779315094E-8</v>
      </c>
      <c r="W315" s="1">
        <f t="shared" si="95"/>
        <v>-1.7355499297427857E-4</v>
      </c>
      <c r="BA315" s="1">
        <v>35562</v>
      </c>
      <c r="BB315" s="1">
        <v>0.23883015999308554</v>
      </c>
      <c r="BC315" s="1">
        <v>1</v>
      </c>
    </row>
    <row r="316" spans="1:55" x14ac:dyDescent="0.2">
      <c r="A316" s="43" t="s">
        <v>154</v>
      </c>
      <c r="B316" s="35" t="s">
        <v>52</v>
      </c>
      <c r="C316" s="43">
        <v>54600.490140000002</v>
      </c>
      <c r="D316" s="43">
        <v>6.9999999999999999E-4</v>
      </c>
      <c r="E316" s="1">
        <f t="shared" si="85"/>
        <v>34602.051778978792</v>
      </c>
      <c r="F316" s="45">
        <f t="shared" si="96"/>
        <v>34601.5</v>
      </c>
      <c r="G316" s="1">
        <f t="shared" si="93"/>
        <v>0.22567501999583328</v>
      </c>
      <c r="N316" s="1">
        <f>+G316</f>
        <v>0.22567501999583328</v>
      </c>
      <c r="O316" s="1">
        <f t="shared" ref="O316:O341" ca="1" si="97">+C$11+C$12*$F316</f>
        <v>0.22633379573728049</v>
      </c>
      <c r="P316" s="1">
        <f t="shared" si="86"/>
        <v>0.22584857498880756</v>
      </c>
      <c r="Q316" s="37">
        <f t="shared" si="87"/>
        <v>39581.990140000002</v>
      </c>
      <c r="R316" s="22"/>
      <c r="S316" s="1">
        <f t="shared" si="94"/>
        <v>3.0121335586301879E-8</v>
      </c>
      <c r="T316" s="28">
        <f>T$18</f>
        <v>0.5</v>
      </c>
      <c r="U316" s="1">
        <f t="shared" si="88"/>
        <v>1.506066779315094E-8</v>
      </c>
      <c r="W316" s="1">
        <f t="shared" si="95"/>
        <v>-1.7355499297427857E-4</v>
      </c>
      <c r="BA316" s="1">
        <v>35572</v>
      </c>
      <c r="BB316" s="1">
        <v>0.23787695999635616</v>
      </c>
      <c r="BC316" s="1">
        <v>1</v>
      </c>
    </row>
    <row r="317" spans="1:55" x14ac:dyDescent="0.2">
      <c r="A317" s="43" t="s">
        <v>154</v>
      </c>
      <c r="B317" s="35" t="s">
        <v>52</v>
      </c>
      <c r="C317" s="43">
        <v>54600.490440000001</v>
      </c>
      <c r="D317" s="43">
        <v>2.0000000000000001E-4</v>
      </c>
      <c r="E317" s="1">
        <f t="shared" si="85"/>
        <v>34602.052512483511</v>
      </c>
      <c r="F317" s="45">
        <f t="shared" si="96"/>
        <v>34601.5</v>
      </c>
      <c r="G317" s="1">
        <f t="shared" si="93"/>
        <v>0.2259750199955306</v>
      </c>
      <c r="N317" s="1">
        <f>+G317</f>
        <v>0.2259750199955306</v>
      </c>
      <c r="O317" s="1">
        <f t="shared" ca="1" si="97"/>
        <v>0.22633379573728049</v>
      </c>
      <c r="P317" s="1">
        <f t="shared" si="86"/>
        <v>0.22584857498880756</v>
      </c>
      <c r="Q317" s="37">
        <f t="shared" si="87"/>
        <v>39581.990440000001</v>
      </c>
      <c r="R317" s="22"/>
      <c r="S317" s="1">
        <f t="shared" si="94"/>
        <v>1.5988339725190033E-8</v>
      </c>
      <c r="T317" s="28">
        <f>T$18</f>
        <v>0.5</v>
      </c>
      <c r="U317" s="1">
        <f t="shared" si="88"/>
        <v>7.9941698625950167E-9</v>
      </c>
      <c r="W317" s="1">
        <f t="shared" si="95"/>
        <v>1.264450067230416E-4</v>
      </c>
      <c r="BA317" s="1">
        <v>35574.5</v>
      </c>
      <c r="BB317" s="1">
        <v>0.23848865999752888</v>
      </c>
      <c r="BC317" s="1">
        <v>1</v>
      </c>
    </row>
    <row r="318" spans="1:55" x14ac:dyDescent="0.2">
      <c r="A318" s="43" t="s">
        <v>156</v>
      </c>
      <c r="B318" s="35" t="s">
        <v>52</v>
      </c>
      <c r="C318" s="43">
        <v>54625.4398</v>
      </c>
      <c r="D318" s="43">
        <v>2.0000000000000001E-4</v>
      </c>
      <c r="E318" s="1">
        <f t="shared" si="85"/>
        <v>34663.054090692276</v>
      </c>
      <c r="F318" s="45">
        <f t="shared" si="96"/>
        <v>34662.5</v>
      </c>
      <c r="G318" s="1">
        <f t="shared" si="93"/>
        <v>0.2266204999978072</v>
      </c>
      <c r="L318" s="1">
        <f>+G318</f>
        <v>0.2266204999978072</v>
      </c>
      <c r="O318" s="1">
        <f t="shared" ca="1" si="97"/>
        <v>0.22700930838086117</v>
      </c>
      <c r="P318" s="1">
        <f t="shared" si="86"/>
        <v>0.22652915283405523</v>
      </c>
      <c r="Q318" s="37">
        <f t="shared" si="87"/>
        <v>39606.9398</v>
      </c>
      <c r="R318" s="22"/>
      <c r="S318" s="1">
        <f t="shared" si="94"/>
        <v>8.3443043255302856E-9</v>
      </c>
      <c r="T318" s="1">
        <v>1</v>
      </c>
      <c r="U318" s="1">
        <f t="shared" si="88"/>
        <v>8.3443043255302856E-9</v>
      </c>
      <c r="W318" s="1">
        <f t="shared" si="95"/>
        <v>9.1347163751975824E-5</v>
      </c>
      <c r="BA318" s="1">
        <v>35682</v>
      </c>
      <c r="BB318" s="1">
        <v>0.23875175999273779</v>
      </c>
      <c r="BC318" s="1">
        <v>1</v>
      </c>
    </row>
    <row r="319" spans="1:55" x14ac:dyDescent="0.2">
      <c r="A319" s="43" t="s">
        <v>156</v>
      </c>
      <c r="B319" s="35" t="s">
        <v>54</v>
      </c>
      <c r="C319" s="43">
        <v>54628.503499999999</v>
      </c>
      <c r="D319" s="43">
        <v>2.9999999999999997E-4</v>
      </c>
      <c r="E319" s="1">
        <f t="shared" ref="E319:E341" si="98">+(C319-C$7)/C$8</f>
        <v>34670.544885452473</v>
      </c>
      <c r="F319" s="45">
        <f t="shared" si="96"/>
        <v>34670</v>
      </c>
      <c r="G319" s="1">
        <f t="shared" si="93"/>
        <v>0.22285559999727411</v>
      </c>
      <c r="L319" s="1">
        <f>+G319</f>
        <v>0.22285559999727411</v>
      </c>
      <c r="O319" s="1">
        <f t="shared" ca="1" si="97"/>
        <v>0.22709236321408829</v>
      </c>
      <c r="P319" s="1">
        <f t="shared" ref="P319:P341" si="99">+D$11+D$12*F319+D$13*F319^2</f>
        <v>0.22661287239463629</v>
      </c>
      <c r="Q319" s="37">
        <f t="shared" ref="Q319:Q341" si="100">+C319-15018.5</f>
        <v>39610.003499999999</v>
      </c>
      <c r="R319" s="22"/>
      <c r="S319" s="1">
        <f t="shared" si="94"/>
        <v>1.411709586797972E-5</v>
      </c>
      <c r="T319" s="1">
        <v>1</v>
      </c>
      <c r="U319" s="1">
        <f t="shared" ref="U319:U341" si="101">T319*S319</f>
        <v>1.411709586797972E-5</v>
      </c>
      <c r="W319" s="1">
        <f t="shared" si="95"/>
        <v>-3.7572723973621769E-3</v>
      </c>
      <c r="BA319" s="1">
        <v>35682</v>
      </c>
      <c r="BB319" s="1">
        <v>0.23895175999496132</v>
      </c>
      <c r="BC319" s="1">
        <v>1</v>
      </c>
    </row>
    <row r="320" spans="1:55" x14ac:dyDescent="0.2">
      <c r="A320" s="163" t="s">
        <v>152</v>
      </c>
      <c r="B320" s="165" t="s">
        <v>52</v>
      </c>
      <c r="C320" s="163">
        <v>54654.480100000001</v>
      </c>
      <c r="D320" s="163">
        <v>1E-4</v>
      </c>
      <c r="E320" s="1">
        <f t="shared" si="98"/>
        <v>34734.058081642594</v>
      </c>
      <c r="F320" s="45">
        <f t="shared" si="96"/>
        <v>34733.5</v>
      </c>
      <c r="G320" s="1">
        <f t="shared" si="93"/>
        <v>0.22825277999800164</v>
      </c>
      <c r="M320" s="1">
        <f>+G320</f>
        <v>0.22825277999800164</v>
      </c>
      <c r="O320" s="1">
        <f t="shared" ca="1" si="97"/>
        <v>0.227795560802078</v>
      </c>
      <c r="P320" s="1">
        <f t="shared" si="99"/>
        <v>0.22732206620529544</v>
      </c>
      <c r="Q320" s="37">
        <f t="shared" si="100"/>
        <v>39635.980100000001</v>
      </c>
      <c r="R320" s="22"/>
      <c r="S320" s="1">
        <f t="shared" si="94"/>
        <v>8.6622816393357044E-7</v>
      </c>
      <c r="T320" s="1">
        <v>1</v>
      </c>
      <c r="U320" s="1">
        <f t="shared" si="101"/>
        <v>8.6622816393357044E-7</v>
      </c>
      <c r="W320" s="1">
        <f t="shared" si="95"/>
        <v>9.3071379270620591E-4</v>
      </c>
      <c r="BA320" s="1">
        <v>35682</v>
      </c>
      <c r="BB320" s="1">
        <v>0.23905175999971107</v>
      </c>
      <c r="BC320" s="1">
        <v>1</v>
      </c>
    </row>
    <row r="321" spans="1:55" x14ac:dyDescent="0.2">
      <c r="A321" s="163" t="s">
        <v>152</v>
      </c>
      <c r="B321" s="165" t="s">
        <v>54</v>
      </c>
      <c r="C321" s="163">
        <v>54655.501900000003</v>
      </c>
      <c r="D321" s="163">
        <v>1E-4</v>
      </c>
      <c r="E321" s="1">
        <f t="shared" si="98"/>
        <v>34736.556398738256</v>
      </c>
      <c r="F321" s="45">
        <f t="shared" si="96"/>
        <v>34736</v>
      </c>
      <c r="G321" s="1">
        <f t="shared" si="93"/>
        <v>0.22756447999563534</v>
      </c>
      <c r="M321" s="1">
        <f>+G321</f>
        <v>0.22756447999563534</v>
      </c>
      <c r="O321" s="1">
        <f t="shared" ca="1" si="97"/>
        <v>0.22782324574648707</v>
      </c>
      <c r="P321" s="1">
        <f t="shared" si="99"/>
        <v>0.22735000069659389</v>
      </c>
      <c r="Q321" s="37">
        <f t="shared" si="100"/>
        <v>39637.001900000003</v>
      </c>
      <c r="R321" s="22"/>
      <c r="S321" s="1">
        <f t="shared" si="94"/>
        <v>4.6001369717310842E-8</v>
      </c>
      <c r="T321" s="1">
        <v>1</v>
      </c>
      <c r="U321" s="1">
        <f t="shared" si="101"/>
        <v>4.6001369717310842E-8</v>
      </c>
      <c r="W321" s="1">
        <f t="shared" si="95"/>
        <v>2.1447929904144791E-4</v>
      </c>
      <c r="BA321" s="1">
        <v>36442.5</v>
      </c>
      <c r="BB321" s="1">
        <v>0.24682089999259915</v>
      </c>
      <c r="BC321" s="1">
        <v>1</v>
      </c>
    </row>
    <row r="322" spans="1:55" x14ac:dyDescent="0.2">
      <c r="A322" s="43" t="s">
        <v>156</v>
      </c>
      <c r="B322" s="35" t="s">
        <v>54</v>
      </c>
      <c r="C322" s="43">
        <v>54655.502500000002</v>
      </c>
      <c r="D322" s="43">
        <v>4.0000000000000002E-4</v>
      </c>
      <c r="E322" s="1">
        <f t="shared" si="98"/>
        <v>34736.557865747702</v>
      </c>
      <c r="F322" s="45">
        <f t="shared" si="96"/>
        <v>34736</v>
      </c>
      <c r="G322" s="1">
        <f t="shared" si="93"/>
        <v>0.22816447999502998</v>
      </c>
      <c r="L322" s="1">
        <f>+G322</f>
        <v>0.22816447999502998</v>
      </c>
      <c r="O322" s="1">
        <f t="shared" ca="1" si="97"/>
        <v>0.22782324574648707</v>
      </c>
      <c r="P322" s="1">
        <f t="shared" si="99"/>
        <v>0.22735000069659389</v>
      </c>
      <c r="Q322" s="37">
        <f t="shared" si="100"/>
        <v>39637.002500000002</v>
      </c>
      <c r="R322" s="22"/>
      <c r="S322" s="1">
        <f t="shared" si="94"/>
        <v>6.6337652758094247E-7</v>
      </c>
      <c r="T322" s="1">
        <v>1</v>
      </c>
      <c r="U322" s="1">
        <f t="shared" si="101"/>
        <v>6.6337652758094247E-7</v>
      </c>
      <c r="W322" s="1">
        <f t="shared" si="95"/>
        <v>8.1447929843608824E-4</v>
      </c>
      <c r="BA322" s="1">
        <v>36630.5</v>
      </c>
      <c r="BB322" s="1">
        <v>0.24953073999495246</v>
      </c>
      <c r="BC322" s="1">
        <v>1</v>
      </c>
    </row>
    <row r="323" spans="1:55" x14ac:dyDescent="0.2">
      <c r="A323" s="163" t="s">
        <v>152</v>
      </c>
      <c r="B323" s="165" t="s">
        <v>52</v>
      </c>
      <c r="C323" s="163">
        <v>54666.341200000003</v>
      </c>
      <c r="D323" s="163">
        <v>1E-4</v>
      </c>
      <c r="E323" s="1">
        <f t="shared" si="98"/>
        <v>34763.05865798171</v>
      </c>
      <c r="F323" s="45">
        <f t="shared" si="96"/>
        <v>34762.5</v>
      </c>
      <c r="G323" s="1">
        <f t="shared" si="93"/>
        <v>0.22848849999718368</v>
      </c>
      <c r="M323" s="1">
        <f>+G323</f>
        <v>0.22848849999718368</v>
      </c>
      <c r="O323" s="1">
        <f t="shared" ca="1" si="97"/>
        <v>0.22811670615722293</v>
      </c>
      <c r="P323" s="1">
        <f t="shared" si="99"/>
        <v>0.22764616906579976</v>
      </c>
      <c r="Q323" s="37">
        <f t="shared" si="100"/>
        <v>39647.841200000003</v>
      </c>
      <c r="R323" s="22"/>
      <c r="S323" s="1">
        <f t="shared" si="94"/>
        <v>7.0952139796609651E-7</v>
      </c>
      <c r="T323" s="1">
        <v>1</v>
      </c>
      <c r="U323" s="1">
        <f t="shared" si="101"/>
        <v>7.0952139796609651E-7</v>
      </c>
      <c r="W323" s="1">
        <f t="shared" si="95"/>
        <v>8.4233093138391668E-4</v>
      </c>
      <c r="BA323" s="1">
        <v>36630.5</v>
      </c>
      <c r="BB323" s="1">
        <v>0.24973073999717599</v>
      </c>
      <c r="BC323" s="1">
        <v>1</v>
      </c>
    </row>
    <row r="324" spans="1:55" x14ac:dyDescent="0.2">
      <c r="A324" s="163" t="s">
        <v>152</v>
      </c>
      <c r="B324" s="165" t="s">
        <v>54</v>
      </c>
      <c r="C324" s="163">
        <v>54667.362500000003</v>
      </c>
      <c r="D324" s="163">
        <v>1E-4</v>
      </c>
      <c r="E324" s="1">
        <f t="shared" si="98"/>
        <v>34765.555752569489</v>
      </c>
      <c r="F324" s="45">
        <f t="shared" si="96"/>
        <v>34765</v>
      </c>
      <c r="G324" s="1">
        <f t="shared" si="93"/>
        <v>0.22730020000017248</v>
      </c>
      <c r="M324" s="1">
        <f>+G324</f>
        <v>0.22730020000017248</v>
      </c>
      <c r="O324" s="1">
        <f t="shared" ca="1" si="97"/>
        <v>0.22814439110163195</v>
      </c>
      <c r="P324" s="1">
        <f t="shared" si="99"/>
        <v>0.22767411539887977</v>
      </c>
      <c r="Q324" s="37">
        <f t="shared" si="100"/>
        <v>39648.862500000003</v>
      </c>
      <c r="R324" s="22"/>
      <c r="S324" s="1">
        <f t="shared" si="94"/>
        <v>1.3981272539043303E-7</v>
      </c>
      <c r="T324" s="1">
        <v>1</v>
      </c>
      <c r="U324" s="1">
        <f t="shared" si="101"/>
        <v>1.3981272539043303E-7</v>
      </c>
      <c r="W324" s="1">
        <f t="shared" si="95"/>
        <v>-3.7391539870729185E-4</v>
      </c>
      <c r="BA324" s="1">
        <v>36630.5</v>
      </c>
      <c r="BB324" s="1">
        <v>0.24983073999464978</v>
      </c>
      <c r="BC324" s="1">
        <v>1</v>
      </c>
    </row>
    <row r="325" spans="1:55" x14ac:dyDescent="0.2">
      <c r="A325" s="163" t="s">
        <v>152</v>
      </c>
      <c r="B325" s="165" t="s">
        <v>54</v>
      </c>
      <c r="C325" s="163">
        <v>54685.3586</v>
      </c>
      <c r="D325" s="163">
        <v>1E-4</v>
      </c>
      <c r="E325" s="1">
        <f t="shared" si="98"/>
        <v>34809.556500548701</v>
      </c>
      <c r="F325" s="45">
        <f t="shared" si="96"/>
        <v>34809</v>
      </c>
      <c r="G325" s="1">
        <f t="shared" si="93"/>
        <v>0.22760611999547109</v>
      </c>
      <c r="M325" s="1">
        <f>+G325</f>
        <v>0.22760611999547109</v>
      </c>
      <c r="O325" s="1">
        <f t="shared" ca="1" si="97"/>
        <v>0.22863164612323114</v>
      </c>
      <c r="P325" s="1">
        <f t="shared" si="99"/>
        <v>0.22816613795270974</v>
      </c>
      <c r="Q325" s="37">
        <f t="shared" si="100"/>
        <v>39666.8586</v>
      </c>
      <c r="R325" s="22"/>
      <c r="S325" s="1">
        <f t="shared" si="94"/>
        <v>3.136201124297453E-7</v>
      </c>
      <c r="T325" s="1">
        <v>1</v>
      </c>
      <c r="U325" s="1">
        <f t="shared" si="101"/>
        <v>3.136201124297453E-7</v>
      </c>
      <c r="W325" s="1">
        <f t="shared" si="95"/>
        <v>-5.6001795723864545E-4</v>
      </c>
    </row>
    <row r="326" spans="1:55" x14ac:dyDescent="0.2">
      <c r="A326" s="163" t="s">
        <v>152</v>
      </c>
      <c r="B326" s="165" t="s">
        <v>52</v>
      </c>
      <c r="C326" s="163">
        <v>54686.3825</v>
      </c>
      <c r="D326" s="163">
        <v>1E-4</v>
      </c>
      <c r="E326" s="1">
        <f t="shared" si="98"/>
        <v>34812.059952177442</v>
      </c>
      <c r="F326" s="45">
        <f t="shared" si="96"/>
        <v>34811.5</v>
      </c>
      <c r="G326" s="1">
        <f t="shared" si="93"/>
        <v>0.22901781999826198</v>
      </c>
      <c r="M326" s="1">
        <f>+G326</f>
        <v>0.22901781999826198</v>
      </c>
      <c r="O326" s="1">
        <f t="shared" ca="1" si="97"/>
        <v>0.22865933106764016</v>
      </c>
      <c r="P326" s="1">
        <f t="shared" si="99"/>
        <v>0.228194103273474</v>
      </c>
      <c r="Q326" s="37">
        <f t="shared" si="100"/>
        <v>39667.8825</v>
      </c>
      <c r="R326" s="22"/>
      <c r="S326" s="1">
        <f t="shared" si="94"/>
        <v>6.7850924269543968E-7</v>
      </c>
      <c r="T326" s="1">
        <v>1</v>
      </c>
      <c r="U326" s="1">
        <f t="shared" si="101"/>
        <v>6.7850924269543968E-7</v>
      </c>
      <c r="W326" s="1">
        <f t="shared" si="95"/>
        <v>8.2371672478798175E-4</v>
      </c>
    </row>
    <row r="327" spans="1:55" x14ac:dyDescent="0.2">
      <c r="A327" s="166" t="s">
        <v>158</v>
      </c>
      <c r="B327" s="167" t="s">
        <v>54</v>
      </c>
      <c r="C327" s="166">
        <v>54938.536</v>
      </c>
      <c r="D327" s="166">
        <v>1E-3</v>
      </c>
      <c r="E327" s="1">
        <f t="shared" si="98"/>
        <v>35428.579231664553</v>
      </c>
      <c r="F327" s="45">
        <f t="shared" si="96"/>
        <v>35428</v>
      </c>
      <c r="G327" s="1">
        <f t="shared" si="93"/>
        <v>0.2369030399931944</v>
      </c>
      <c r="N327" s="1">
        <f>+G327</f>
        <v>0.2369030399931944</v>
      </c>
      <c r="O327" s="1">
        <f t="shared" ca="1" si="97"/>
        <v>0.23548643835891039</v>
      </c>
      <c r="P327" s="1">
        <f t="shared" si="99"/>
        <v>0.23512151677887513</v>
      </c>
      <c r="Q327" s="37">
        <f t="shared" si="100"/>
        <v>39920.036</v>
      </c>
      <c r="R327" s="22"/>
      <c r="S327" s="1">
        <f t="shared" si="94"/>
        <v>3.1738249631584418E-6</v>
      </c>
      <c r="T327" s="1">
        <v>1</v>
      </c>
      <c r="U327" s="1">
        <f t="shared" si="101"/>
        <v>3.1738249631584418E-6</v>
      </c>
      <c r="W327" s="1">
        <f t="shared" si="95"/>
        <v>1.7815232143192639E-3</v>
      </c>
    </row>
    <row r="328" spans="1:55" x14ac:dyDescent="0.2">
      <c r="A328" s="163" t="s">
        <v>152</v>
      </c>
      <c r="B328" s="165" t="s">
        <v>52</v>
      </c>
      <c r="C328" s="163">
        <v>54985.366900000001</v>
      </c>
      <c r="D328" s="163">
        <v>2.0000000000000001E-4</v>
      </c>
      <c r="E328" s="1">
        <f t="shared" si="98"/>
        <v>35543.081519856998</v>
      </c>
      <c r="F328" s="45">
        <f t="shared" si="96"/>
        <v>35542.5</v>
      </c>
      <c r="G328" s="1">
        <f t="shared" si="93"/>
        <v>0.23783890000049723</v>
      </c>
      <c r="M328" s="1">
        <f>+G328</f>
        <v>0.23783890000049723</v>
      </c>
      <c r="O328" s="1">
        <f t="shared" ca="1" si="97"/>
        <v>0.23675440881284462</v>
      </c>
      <c r="P328" s="1">
        <f t="shared" si="99"/>
        <v>0.23641495221738013</v>
      </c>
      <c r="Q328" s="37">
        <f t="shared" si="100"/>
        <v>39966.866900000001</v>
      </c>
      <c r="R328" s="22"/>
      <c r="S328" s="1">
        <f t="shared" si="94"/>
        <v>2.0276272890441254E-6</v>
      </c>
      <c r="T328" s="1">
        <v>1</v>
      </c>
      <c r="U328" s="1">
        <f t="shared" si="101"/>
        <v>2.0276272890441254E-6</v>
      </c>
      <c r="W328" s="1">
        <f t="shared" si="95"/>
        <v>1.4239477831171077E-3</v>
      </c>
    </row>
    <row r="329" spans="1:55" x14ac:dyDescent="0.2">
      <c r="A329" s="44" t="s">
        <v>160</v>
      </c>
      <c r="B329" s="48" t="s">
        <v>54</v>
      </c>
      <c r="C329" s="44">
        <v>54993.3433</v>
      </c>
      <c r="D329" s="44">
        <v>1E-4</v>
      </c>
      <c r="E329" s="1">
        <f t="shared" si="98"/>
        <v>35562.583943503312</v>
      </c>
      <c r="F329" s="45">
        <f t="shared" si="96"/>
        <v>35562</v>
      </c>
      <c r="G329" s="1">
        <f t="shared" si="93"/>
        <v>0.23883015999308554</v>
      </c>
      <c r="N329" s="1">
        <f>+G329</f>
        <v>0.23883015999308554</v>
      </c>
      <c r="O329" s="1">
        <f t="shared" ca="1" si="97"/>
        <v>0.23697035137923514</v>
      </c>
      <c r="P329" s="1">
        <f t="shared" si="99"/>
        <v>0.23663544501227496</v>
      </c>
      <c r="Q329" s="37">
        <f t="shared" si="100"/>
        <v>39974.8433</v>
      </c>
      <c r="R329" s="22"/>
      <c r="S329" s="1">
        <f t="shared" si="94"/>
        <v>4.8167738469944103E-6</v>
      </c>
      <c r="T329" s="1">
        <v>1</v>
      </c>
      <c r="U329" s="1">
        <f t="shared" si="101"/>
        <v>4.8167738469944103E-6</v>
      </c>
      <c r="W329" s="1">
        <f t="shared" si="95"/>
        <v>2.1947149808105859E-3</v>
      </c>
    </row>
    <row r="330" spans="1:55" x14ac:dyDescent="0.2">
      <c r="A330" s="163" t="s">
        <v>152</v>
      </c>
      <c r="B330" s="165" t="s">
        <v>54</v>
      </c>
      <c r="C330" s="163">
        <v>54997.4323</v>
      </c>
      <c r="D330" s="163">
        <v>1E-4</v>
      </c>
      <c r="E330" s="1">
        <f t="shared" si="98"/>
        <v>35572.581612914291</v>
      </c>
      <c r="F330" s="45">
        <f t="shared" si="96"/>
        <v>35572</v>
      </c>
      <c r="G330" s="1">
        <f t="shared" si="93"/>
        <v>0.23787695999635616</v>
      </c>
      <c r="M330" s="1">
        <f t="shared" ref="M330:M338" si="102">+G330</f>
        <v>0.23787695999635616</v>
      </c>
      <c r="O330" s="1">
        <f t="shared" ca="1" si="97"/>
        <v>0.23708109115687134</v>
      </c>
      <c r="P330" s="1">
        <f t="shared" si="99"/>
        <v>0.23674854233232659</v>
      </c>
      <c r="Q330" s="37">
        <f t="shared" si="100"/>
        <v>39978.9323</v>
      </c>
      <c r="R330" s="22"/>
      <c r="S330" s="1">
        <f t="shared" si="94"/>
        <v>1.2733264244939605E-6</v>
      </c>
      <c r="T330" s="1">
        <v>1</v>
      </c>
      <c r="U330" s="1">
        <f t="shared" si="101"/>
        <v>1.2733264244939605E-6</v>
      </c>
      <c r="W330" s="1">
        <f t="shared" si="95"/>
        <v>1.128417664029574E-3</v>
      </c>
    </row>
    <row r="331" spans="1:55" x14ac:dyDescent="0.2">
      <c r="A331" s="163" t="s">
        <v>152</v>
      </c>
      <c r="B331" s="165" t="s">
        <v>52</v>
      </c>
      <c r="C331" s="163">
        <v>54998.455399999999</v>
      </c>
      <c r="D331" s="163">
        <v>1E-4</v>
      </c>
      <c r="E331" s="1">
        <f t="shared" si="98"/>
        <v>35575.083108530423</v>
      </c>
      <c r="F331" s="45">
        <f t="shared" si="96"/>
        <v>35574.5</v>
      </c>
      <c r="G331" s="1">
        <f t="shared" si="93"/>
        <v>0.23848865999752888</v>
      </c>
      <c r="M331" s="1">
        <f t="shared" si="102"/>
        <v>0.23848865999752888</v>
      </c>
      <c r="O331" s="1">
        <f t="shared" ca="1" si="97"/>
        <v>0.23710877610128037</v>
      </c>
      <c r="P331" s="1">
        <f t="shared" si="99"/>
        <v>0.2367768192144476</v>
      </c>
      <c r="Q331" s="37">
        <f t="shared" si="100"/>
        <v>39979.955399999999</v>
      </c>
      <c r="R331" s="22"/>
      <c r="S331" s="1">
        <f t="shared" si="94"/>
        <v>2.9303988666203524E-6</v>
      </c>
      <c r="T331" s="1">
        <v>1</v>
      </c>
      <c r="U331" s="1">
        <f t="shared" si="101"/>
        <v>2.9303988666203524E-6</v>
      </c>
      <c r="W331" s="1">
        <f t="shared" si="95"/>
        <v>1.7118407830812865E-3</v>
      </c>
    </row>
    <row r="332" spans="1:55" x14ac:dyDescent="0.2">
      <c r="A332" s="168" t="s">
        <v>161</v>
      </c>
      <c r="B332" s="124" t="s">
        <v>54</v>
      </c>
      <c r="C332" s="125">
        <v>55042.422659999997</v>
      </c>
      <c r="D332" s="125">
        <v>2.9999999999999997E-4</v>
      </c>
      <c r="E332" s="1">
        <f t="shared" si="98"/>
        <v>35682.583751814062</v>
      </c>
      <c r="F332" s="45">
        <f t="shared" si="96"/>
        <v>35682</v>
      </c>
      <c r="G332" s="1">
        <f t="shared" si="93"/>
        <v>0.23875175999273779</v>
      </c>
      <c r="M332" s="1">
        <f t="shared" si="102"/>
        <v>0.23875175999273779</v>
      </c>
      <c r="O332" s="1">
        <f t="shared" ca="1" si="97"/>
        <v>0.23829922871086925</v>
      </c>
      <c r="P332" s="1">
        <f t="shared" si="99"/>
        <v>0.23799369086335559</v>
      </c>
      <c r="Q332" s="37">
        <f t="shared" si="100"/>
        <v>40023.922659999997</v>
      </c>
      <c r="R332" s="22"/>
      <c r="S332" s="1">
        <f t="shared" si="94"/>
        <v>5.7466880492228589E-7</v>
      </c>
      <c r="T332" s="1">
        <v>1</v>
      </c>
      <c r="U332" s="1">
        <f t="shared" si="101"/>
        <v>5.7466880492228589E-7</v>
      </c>
      <c r="W332" s="1">
        <f t="shared" si="95"/>
        <v>7.580691293821995E-4</v>
      </c>
    </row>
    <row r="333" spans="1:55" x14ac:dyDescent="0.2">
      <c r="A333" s="168" t="s">
        <v>161</v>
      </c>
      <c r="B333" s="124" t="s">
        <v>54</v>
      </c>
      <c r="C333" s="125">
        <v>55042.422859999999</v>
      </c>
      <c r="D333" s="125">
        <v>1E-4</v>
      </c>
      <c r="E333" s="1">
        <f t="shared" si="98"/>
        <v>35682.584240817218</v>
      </c>
      <c r="F333" s="45">
        <f t="shared" si="96"/>
        <v>35682</v>
      </c>
      <c r="G333" s="1">
        <f t="shared" si="93"/>
        <v>0.23895175999496132</v>
      </c>
      <c r="M333" s="1">
        <f t="shared" si="102"/>
        <v>0.23895175999496132</v>
      </c>
      <c r="O333" s="1">
        <f t="shared" ca="1" si="97"/>
        <v>0.23829922871086925</v>
      </c>
      <c r="P333" s="1">
        <f t="shared" si="99"/>
        <v>0.23799369086335559</v>
      </c>
      <c r="Q333" s="37">
        <f t="shared" si="100"/>
        <v>40023.922859999999</v>
      </c>
      <c r="R333" s="22"/>
      <c r="S333" s="1">
        <f t="shared" si="94"/>
        <v>9.1789646093576166E-7</v>
      </c>
      <c r="T333" s="1">
        <v>1</v>
      </c>
      <c r="U333" s="1">
        <f t="shared" si="101"/>
        <v>9.1789646093576166E-7</v>
      </c>
      <c r="W333" s="1">
        <f t="shared" si="95"/>
        <v>9.5806913160573215E-4</v>
      </c>
    </row>
    <row r="334" spans="1:55" x14ac:dyDescent="0.2">
      <c r="A334" s="168" t="s">
        <v>161</v>
      </c>
      <c r="B334" s="124" t="s">
        <v>54</v>
      </c>
      <c r="C334" s="125">
        <v>55042.422960000004</v>
      </c>
      <c r="D334" s="125">
        <v>2.9999999999999997E-4</v>
      </c>
      <c r="E334" s="1">
        <f t="shared" si="98"/>
        <v>35682.58448531881</v>
      </c>
      <c r="F334" s="45">
        <f t="shared" si="96"/>
        <v>35682</v>
      </c>
      <c r="G334" s="1">
        <f t="shared" si="93"/>
        <v>0.23905175999971107</v>
      </c>
      <c r="M334" s="1">
        <f t="shared" si="102"/>
        <v>0.23905175999971107</v>
      </c>
      <c r="O334" s="1">
        <f t="shared" ca="1" si="97"/>
        <v>0.23829922871086925</v>
      </c>
      <c r="P334" s="1">
        <f t="shared" si="99"/>
        <v>0.23799369086335559</v>
      </c>
      <c r="Q334" s="37">
        <f t="shared" si="100"/>
        <v>40023.922960000004</v>
      </c>
      <c r="R334" s="22"/>
      <c r="S334" s="1">
        <f t="shared" si="94"/>
        <v>1.1195102973080257E-6</v>
      </c>
      <c r="T334" s="1">
        <v>1</v>
      </c>
      <c r="U334" s="1">
        <f t="shared" si="101"/>
        <v>1.1195102973080257E-6</v>
      </c>
      <c r="W334" s="1">
        <f t="shared" si="95"/>
        <v>1.0580691363554773E-3</v>
      </c>
    </row>
    <row r="335" spans="1:55" x14ac:dyDescent="0.2">
      <c r="A335" s="168" t="s">
        <v>161</v>
      </c>
      <c r="B335" s="124" t="s">
        <v>52</v>
      </c>
      <c r="C335" s="125">
        <v>55353.471669999999</v>
      </c>
      <c r="D335" s="125">
        <v>1E-4</v>
      </c>
      <c r="E335" s="1">
        <f t="shared" si="98"/>
        <v>36443.10348098848</v>
      </c>
      <c r="F335" s="45">
        <f t="shared" si="96"/>
        <v>36442.5</v>
      </c>
      <c r="G335" s="1">
        <f t="shared" si="93"/>
        <v>0.24682089999259915</v>
      </c>
      <c r="M335" s="1">
        <f t="shared" si="102"/>
        <v>0.24682089999259915</v>
      </c>
      <c r="O335" s="1">
        <f t="shared" ca="1" si="97"/>
        <v>0.24672098880010043</v>
      </c>
      <c r="P335" s="1">
        <f t="shared" si="99"/>
        <v>0.24665626012900405</v>
      </c>
      <c r="Q335" s="37">
        <f t="shared" si="100"/>
        <v>40334.971669999999</v>
      </c>
      <c r="R335" s="22"/>
      <c r="S335" s="1">
        <f t="shared" si="94"/>
        <v>2.7106284684615206E-8</v>
      </c>
      <c r="T335" s="1">
        <v>1</v>
      </c>
      <c r="U335" s="1">
        <f t="shared" si="101"/>
        <v>2.7106284684615206E-8</v>
      </c>
      <c r="W335" s="1">
        <f t="shared" si="95"/>
        <v>1.6463986359510629E-4</v>
      </c>
    </row>
    <row r="336" spans="1:55" x14ac:dyDescent="0.2">
      <c r="A336" s="168" t="s">
        <v>161</v>
      </c>
      <c r="B336" s="124" t="s">
        <v>52</v>
      </c>
      <c r="C336" s="125">
        <v>55430.3655</v>
      </c>
      <c r="D336" s="125">
        <v>2.0000000000000001E-4</v>
      </c>
      <c r="E336" s="1">
        <f t="shared" si="98"/>
        <v>36631.110106589964</v>
      </c>
      <c r="F336" s="45">
        <f t="shared" si="96"/>
        <v>36630.5</v>
      </c>
      <c r="G336" s="1">
        <f t="shared" si="93"/>
        <v>0.24953073999495246</v>
      </c>
      <c r="M336" s="1">
        <f t="shared" si="102"/>
        <v>0.24953073999495246</v>
      </c>
      <c r="O336" s="1">
        <f t="shared" ca="1" si="97"/>
        <v>0.24880289661966051</v>
      </c>
      <c r="P336" s="1">
        <f t="shared" si="99"/>
        <v>0.24881226014820024</v>
      </c>
      <c r="Q336" s="37">
        <f t="shared" si="100"/>
        <v>40411.8655</v>
      </c>
      <c r="R336" s="22"/>
      <c r="S336" s="1">
        <f t="shared" si="94"/>
        <v>5.1621329018909064E-7</v>
      </c>
      <c r="T336" s="1">
        <v>1</v>
      </c>
      <c r="U336" s="1">
        <f t="shared" si="101"/>
        <v>5.1621329018909064E-7</v>
      </c>
      <c r="W336" s="1">
        <f t="shared" si="95"/>
        <v>7.1847984675221799E-4</v>
      </c>
    </row>
    <row r="337" spans="1:23" x14ac:dyDescent="0.2">
      <c r="A337" s="168" t="s">
        <v>161</v>
      </c>
      <c r="B337" s="124" t="s">
        <v>52</v>
      </c>
      <c r="C337" s="125">
        <v>55430.365700000002</v>
      </c>
      <c r="D337" s="125">
        <v>4.0000000000000002E-4</v>
      </c>
      <c r="E337" s="1">
        <f t="shared" si="98"/>
        <v>36631.11059559312</v>
      </c>
      <c r="F337" s="45">
        <f t="shared" si="96"/>
        <v>36630.5</v>
      </c>
      <c r="G337" s="1">
        <f t="shared" si="93"/>
        <v>0.24973073999717599</v>
      </c>
      <c r="M337" s="1">
        <f t="shared" si="102"/>
        <v>0.24973073999717599</v>
      </c>
      <c r="O337" s="1">
        <f t="shared" ca="1" si="97"/>
        <v>0.24880289661966051</v>
      </c>
      <c r="P337" s="1">
        <f t="shared" si="99"/>
        <v>0.24881226014820024</v>
      </c>
      <c r="Q337" s="37">
        <f t="shared" si="100"/>
        <v>40411.865700000002</v>
      </c>
      <c r="R337" s="22"/>
      <c r="S337" s="1">
        <f t="shared" si="94"/>
        <v>8.4360523297451774E-7</v>
      </c>
      <c r="T337" s="1">
        <v>1</v>
      </c>
      <c r="U337" s="1">
        <f t="shared" si="101"/>
        <v>8.4360523297451774E-7</v>
      </c>
      <c r="W337" s="1">
        <f t="shared" si="95"/>
        <v>9.1847984897575063E-4</v>
      </c>
    </row>
    <row r="338" spans="1:23" x14ac:dyDescent="0.2">
      <c r="A338" s="168" t="s">
        <v>161</v>
      </c>
      <c r="B338" s="124" t="s">
        <v>52</v>
      </c>
      <c r="C338" s="125">
        <v>55430.3658</v>
      </c>
      <c r="D338" s="125">
        <v>2.0000000000000001E-4</v>
      </c>
      <c r="E338" s="1">
        <f t="shared" si="98"/>
        <v>36631.110840094691</v>
      </c>
      <c r="F338" s="45">
        <f t="shared" si="96"/>
        <v>36630.5</v>
      </c>
      <c r="G338" s="1">
        <f t="shared" si="93"/>
        <v>0.24983073999464978</v>
      </c>
      <c r="M338" s="1">
        <f t="shared" si="102"/>
        <v>0.24983073999464978</v>
      </c>
      <c r="O338" s="1">
        <f t="shared" ca="1" si="97"/>
        <v>0.24880289661966051</v>
      </c>
      <c r="P338" s="1">
        <f t="shared" si="99"/>
        <v>0.24881226014820024</v>
      </c>
      <c r="Q338" s="37">
        <f t="shared" si="100"/>
        <v>40411.8658</v>
      </c>
      <c r="R338" s="22"/>
      <c r="S338" s="1">
        <f t="shared" si="94"/>
        <v>1.0373011976238747E-6</v>
      </c>
      <c r="T338" s="1">
        <v>1</v>
      </c>
      <c r="U338" s="1">
        <f t="shared" si="101"/>
        <v>1.0373011976238747E-6</v>
      </c>
      <c r="W338" s="1">
        <f t="shared" si="95"/>
        <v>1.0184798464495382E-3</v>
      </c>
    </row>
    <row r="339" spans="1:23" x14ac:dyDescent="0.2">
      <c r="A339" s="169" t="s">
        <v>164</v>
      </c>
      <c r="B339" s="117" t="s">
        <v>52</v>
      </c>
      <c r="C339" s="169">
        <v>56078.842600000004</v>
      </c>
      <c r="D339" s="169">
        <v>4.0000000000000002E-4</v>
      </c>
      <c r="E339" s="1">
        <f t="shared" si="98"/>
        <v>38216.646831068872</v>
      </c>
      <c r="F339" s="45">
        <f t="shared" si="96"/>
        <v>38216</v>
      </c>
      <c r="G339" s="1">
        <f t="shared" si="93"/>
        <v>0.26455088000511751</v>
      </c>
      <c r="L339" s="1">
        <f>+G339</f>
        <v>0.26455088000511751</v>
      </c>
      <c r="O339" s="1">
        <f t="shared" ca="1" si="97"/>
        <v>0.26636068836387616</v>
      </c>
      <c r="P339" s="1">
        <f t="shared" si="99"/>
        <v>0.26722454868843337</v>
      </c>
      <c r="Q339" s="37">
        <f t="shared" si="100"/>
        <v>41060.342600000004</v>
      </c>
      <c r="R339" s="22"/>
      <c r="S339" s="1">
        <f t="shared" si="94"/>
        <v>7.1485042281439981E-6</v>
      </c>
      <c r="T339" s="1">
        <v>1</v>
      </c>
      <c r="U339" s="1">
        <f t="shared" si="101"/>
        <v>7.1485042281439981E-6</v>
      </c>
      <c r="W339" s="1">
        <f t="shared" si="95"/>
        <v>-2.6736686833158663E-3</v>
      </c>
    </row>
    <row r="340" spans="1:23" x14ac:dyDescent="0.2">
      <c r="A340" s="168" t="s">
        <v>354</v>
      </c>
      <c r="B340" s="124" t="s">
        <v>54</v>
      </c>
      <c r="C340" s="125">
        <v>56169.642500000002</v>
      </c>
      <c r="D340" s="125">
        <v>1E-4</v>
      </c>
      <c r="E340" s="1">
        <f t="shared" si="98"/>
        <v>38438.654016872366</v>
      </c>
      <c r="F340" s="45">
        <f t="shared" si="96"/>
        <v>38438</v>
      </c>
      <c r="G340" s="1">
        <f t="shared" si="93"/>
        <v>0.26748984000005294</v>
      </c>
      <c r="N340" s="1">
        <f>+G340</f>
        <v>0.26748984000005294</v>
      </c>
      <c r="O340" s="1">
        <f t="shared" ca="1" si="97"/>
        <v>0.26881911142739934</v>
      </c>
      <c r="P340" s="1">
        <f t="shared" si="99"/>
        <v>0.26983538776474247</v>
      </c>
      <c r="Q340" s="37">
        <f t="shared" si="100"/>
        <v>41151.142500000002</v>
      </c>
      <c r="R340" s="22"/>
      <c r="S340" s="1">
        <f t="shared" si="94"/>
        <v>5.5015943164400854E-6</v>
      </c>
      <c r="T340" s="1">
        <v>1</v>
      </c>
      <c r="U340" s="1">
        <f t="shared" si="101"/>
        <v>5.5015943164400854E-6</v>
      </c>
      <c r="W340" s="1">
        <f t="shared" si="95"/>
        <v>-2.3455477646895373E-3</v>
      </c>
    </row>
    <row r="341" spans="1:23" x14ac:dyDescent="0.2">
      <c r="A341" s="168" t="s">
        <v>355</v>
      </c>
      <c r="B341" s="124" t="s">
        <v>54</v>
      </c>
      <c r="C341" s="125">
        <v>56451.857499999998</v>
      </c>
      <c r="D341" s="125">
        <v>2.0000000000000001E-4</v>
      </c>
      <c r="E341" s="1">
        <f t="shared" si="98"/>
        <v>39128.674137395989</v>
      </c>
      <c r="F341" s="45">
        <f t="shared" si="96"/>
        <v>39128</v>
      </c>
      <c r="G341" s="1">
        <f t="shared" si="93"/>
        <v>0.27571903999341885</v>
      </c>
      <c r="N341" s="1">
        <f>+G341</f>
        <v>0.27571903999341885</v>
      </c>
      <c r="O341" s="1">
        <f t="shared" ca="1" si="97"/>
        <v>0.27646015608429542</v>
      </c>
      <c r="P341" s="1">
        <f t="shared" si="99"/>
        <v>0.27800154956548945</v>
      </c>
      <c r="Q341" s="37">
        <f t="shared" si="100"/>
        <v>41433.357499999998</v>
      </c>
      <c r="R341" s="22"/>
      <c r="S341" s="1">
        <f t="shared" si="94"/>
        <v>5.2098499465939194E-6</v>
      </c>
      <c r="T341" s="1">
        <v>1</v>
      </c>
      <c r="U341" s="1">
        <f t="shared" si="101"/>
        <v>5.2098499465939194E-6</v>
      </c>
      <c r="W341" s="1">
        <f t="shared" si="95"/>
        <v>-2.2825095720706012E-3</v>
      </c>
    </row>
    <row r="342" spans="1:23" x14ac:dyDescent="0.2">
      <c r="A342" s="153"/>
      <c r="B342" s="154"/>
      <c r="C342" s="155"/>
      <c r="D342" s="155"/>
      <c r="F342" s="45"/>
      <c r="Q342" s="37"/>
      <c r="R342" s="22"/>
    </row>
    <row r="343" spans="1:23" x14ac:dyDescent="0.2">
      <c r="A343" s="153"/>
      <c r="B343" s="154"/>
      <c r="C343" s="155"/>
      <c r="D343" s="155"/>
      <c r="F343" s="45"/>
      <c r="Q343" s="37"/>
      <c r="R343" s="22"/>
    </row>
    <row r="344" spans="1:23" x14ac:dyDescent="0.2">
      <c r="A344" s="170"/>
      <c r="B344" s="154"/>
      <c r="C344" s="155"/>
      <c r="D344" s="155"/>
      <c r="F344" s="45"/>
      <c r="Q344" s="37"/>
      <c r="R344" s="22"/>
    </row>
    <row r="345" spans="1:23" x14ac:dyDescent="0.2">
      <c r="A345" s="153"/>
      <c r="B345" s="154"/>
      <c r="C345" s="155"/>
      <c r="D345" s="155"/>
      <c r="F345" s="45"/>
      <c r="Q345" s="37"/>
      <c r="R345" s="22"/>
    </row>
    <row r="346" spans="1:23" x14ac:dyDescent="0.2">
      <c r="A346" s="153"/>
      <c r="B346" s="154"/>
      <c r="C346" s="155"/>
      <c r="D346" s="155"/>
      <c r="F346" s="45"/>
      <c r="Q346" s="37"/>
      <c r="R346" s="22"/>
    </row>
    <row r="347" spans="1:23" x14ac:dyDescent="0.2">
      <c r="A347" s="170"/>
      <c r="B347" s="154"/>
      <c r="C347" s="155"/>
      <c r="D347" s="155"/>
      <c r="F347" s="45"/>
      <c r="Q347" s="37"/>
      <c r="R347" s="22"/>
    </row>
    <row r="348" spans="1:23" x14ac:dyDescent="0.2">
      <c r="A348" s="153"/>
      <c r="B348" s="154"/>
      <c r="C348" s="155"/>
      <c r="D348" s="155"/>
      <c r="F348" s="45"/>
      <c r="Q348" s="37"/>
      <c r="R348" s="22"/>
    </row>
    <row r="349" spans="1:23" x14ac:dyDescent="0.2">
      <c r="A349" s="170"/>
      <c r="B349" s="154"/>
      <c r="C349" s="155"/>
      <c r="D349" s="155"/>
      <c r="F349" s="45"/>
      <c r="Q349" s="37"/>
      <c r="R349" s="22"/>
    </row>
    <row r="350" spans="1:23" x14ac:dyDescent="0.2">
      <c r="A350" s="153"/>
      <c r="B350" s="154"/>
      <c r="C350" s="155"/>
      <c r="D350" s="155"/>
      <c r="F350" s="45"/>
      <c r="Q350" s="37"/>
      <c r="R350" s="22"/>
    </row>
    <row r="351" spans="1:23" x14ac:dyDescent="0.2">
      <c r="A351" s="153"/>
      <c r="B351" s="154"/>
      <c r="C351" s="155"/>
      <c r="D351" s="155"/>
      <c r="F351" s="45"/>
      <c r="Q351" s="37"/>
      <c r="R351" s="22"/>
    </row>
    <row r="352" spans="1:23" x14ac:dyDescent="0.2">
      <c r="A352" s="170"/>
      <c r="B352" s="154"/>
      <c r="C352" s="155"/>
      <c r="D352" s="155"/>
      <c r="F352" s="45"/>
      <c r="Q352" s="37"/>
      <c r="R352" s="22"/>
    </row>
    <row r="353" spans="1:18" x14ac:dyDescent="0.2">
      <c r="A353" s="153"/>
      <c r="B353" s="154"/>
      <c r="C353" s="155"/>
      <c r="D353" s="155"/>
      <c r="F353" s="45"/>
      <c r="Q353" s="37"/>
      <c r="R353" s="22"/>
    </row>
    <row r="354" spans="1:18" x14ac:dyDescent="0.2">
      <c r="A354" s="153"/>
      <c r="B354" s="154"/>
      <c r="C354" s="155"/>
      <c r="D354" s="155"/>
      <c r="F354" s="45"/>
      <c r="Q354" s="37"/>
      <c r="R354" s="22"/>
    </row>
    <row r="355" spans="1:18" x14ac:dyDescent="0.2">
      <c r="A355" s="170"/>
      <c r="B355" s="154"/>
      <c r="C355" s="155"/>
      <c r="D355" s="155"/>
      <c r="F355" s="45"/>
      <c r="Q355" s="37"/>
      <c r="R355" s="22"/>
    </row>
    <row r="356" spans="1:18" x14ac:dyDescent="0.2">
      <c r="A356" s="153"/>
      <c r="B356" s="154"/>
      <c r="C356" s="155"/>
      <c r="D356" s="155"/>
      <c r="F356" s="45"/>
      <c r="Q356" s="37"/>
      <c r="R356" s="22"/>
    </row>
    <row r="357" spans="1:18" x14ac:dyDescent="0.2">
      <c r="A357" s="170"/>
      <c r="B357" s="154"/>
      <c r="C357" s="155"/>
      <c r="D357" s="155"/>
      <c r="F357" s="45"/>
      <c r="Q357" s="37"/>
      <c r="R357" s="22"/>
    </row>
    <row r="358" spans="1:18" x14ac:dyDescent="0.2">
      <c r="A358" s="153"/>
      <c r="B358" s="154"/>
      <c r="C358" s="155"/>
      <c r="D358" s="155"/>
      <c r="F358" s="45"/>
      <c r="Q358" s="37"/>
      <c r="R358" s="22"/>
    </row>
    <row r="359" spans="1:18" x14ac:dyDescent="0.2">
      <c r="A359" s="170"/>
      <c r="B359" s="154"/>
      <c r="C359" s="155"/>
      <c r="D359" s="155"/>
      <c r="F359" s="45"/>
      <c r="Q359" s="37"/>
      <c r="R359" s="22"/>
    </row>
    <row r="360" spans="1:18" x14ac:dyDescent="0.2">
      <c r="A360" s="153"/>
      <c r="B360" s="154"/>
      <c r="C360" s="155"/>
      <c r="D360" s="155"/>
      <c r="F360" s="45"/>
      <c r="Q360" s="37"/>
      <c r="R360" s="22"/>
    </row>
    <row r="361" spans="1:18" x14ac:dyDescent="0.2">
      <c r="A361" s="170"/>
      <c r="B361" s="154"/>
      <c r="C361" s="155"/>
      <c r="D361" s="155"/>
      <c r="F361" s="45"/>
      <c r="Q361" s="37"/>
      <c r="R361" s="22"/>
    </row>
    <row r="362" spans="1:18" x14ac:dyDescent="0.2">
      <c r="A362" s="153"/>
      <c r="B362" s="154"/>
      <c r="C362" s="155"/>
      <c r="D362" s="155"/>
      <c r="F362" s="45"/>
      <c r="Q362" s="37"/>
      <c r="R362" s="22"/>
    </row>
    <row r="363" spans="1:18" x14ac:dyDescent="0.2">
      <c r="A363" s="153"/>
      <c r="B363" s="154"/>
      <c r="C363" s="155"/>
      <c r="D363" s="155"/>
      <c r="F363" s="45"/>
      <c r="Q363" s="37"/>
      <c r="R363" s="22"/>
    </row>
    <row r="364" spans="1:18" x14ac:dyDescent="0.2">
      <c r="A364" s="170"/>
      <c r="B364" s="154"/>
      <c r="C364" s="155"/>
      <c r="D364" s="155"/>
      <c r="F364" s="45"/>
      <c r="Q364" s="37"/>
      <c r="R364" s="22"/>
    </row>
    <row r="365" spans="1:18" x14ac:dyDescent="0.2">
      <c r="A365" s="170"/>
      <c r="B365" s="154"/>
      <c r="C365" s="155"/>
      <c r="D365" s="155"/>
      <c r="F365" s="45"/>
      <c r="Q365" s="37"/>
      <c r="R365" s="22"/>
    </row>
    <row r="366" spans="1:18" x14ac:dyDescent="0.2">
      <c r="A366" s="153"/>
      <c r="B366" s="154"/>
      <c r="C366" s="155"/>
      <c r="D366" s="155"/>
      <c r="F366" s="45"/>
      <c r="Q366" s="37"/>
      <c r="R366" s="22"/>
    </row>
    <row r="367" spans="1:18" x14ac:dyDescent="0.2">
      <c r="A367" s="153"/>
      <c r="B367" s="154"/>
      <c r="C367" s="155"/>
      <c r="D367" s="155"/>
      <c r="F367" s="45"/>
      <c r="Q367" s="37"/>
      <c r="R367" s="22"/>
    </row>
    <row r="368" spans="1:18" x14ac:dyDescent="0.2">
      <c r="A368" s="170"/>
      <c r="B368" s="154"/>
      <c r="C368" s="155"/>
      <c r="D368" s="155"/>
      <c r="F368" s="45"/>
      <c r="Q368" s="37"/>
      <c r="R368" s="22"/>
    </row>
    <row r="369" spans="1:18" x14ac:dyDescent="0.2">
      <c r="A369" s="170"/>
      <c r="B369" s="154"/>
      <c r="C369" s="155"/>
      <c r="D369" s="155"/>
      <c r="F369" s="45"/>
      <c r="Q369" s="37"/>
      <c r="R369" s="22"/>
    </row>
    <row r="370" spans="1:18" x14ac:dyDescent="0.2">
      <c r="A370" s="170"/>
      <c r="B370" s="154"/>
      <c r="C370" s="155"/>
      <c r="D370" s="155"/>
      <c r="F370" s="45"/>
      <c r="Q370" s="37"/>
      <c r="R370" s="22"/>
    </row>
    <row r="371" spans="1:18" x14ac:dyDescent="0.2">
      <c r="A371" s="170"/>
      <c r="B371" s="154"/>
      <c r="C371" s="155"/>
      <c r="D371" s="155"/>
      <c r="F371" s="45"/>
      <c r="Q371" s="37"/>
      <c r="R371" s="22"/>
    </row>
    <row r="372" spans="1:18" x14ac:dyDescent="0.2">
      <c r="A372" s="170"/>
      <c r="B372" s="154"/>
      <c r="C372" s="155"/>
      <c r="D372" s="155"/>
      <c r="F372" s="45"/>
      <c r="Q372" s="37"/>
      <c r="R372" s="22"/>
    </row>
    <row r="373" spans="1:18" x14ac:dyDescent="0.2">
      <c r="A373" s="170"/>
      <c r="B373" s="154"/>
      <c r="C373" s="155"/>
      <c r="D373" s="155"/>
      <c r="F373" s="45"/>
      <c r="Q373" s="37"/>
      <c r="R373" s="22"/>
    </row>
  </sheetData>
  <sheetProtection sheet="1" selectLockedCells="1" selectUnlockedCells="1"/>
  <pageMargins left="0.75" right="0.75" top="1" bottom="1" header="0.51180555555555551" footer="0.51180555555555551"/>
  <pageSetup firstPageNumber="0" orientation="portrait" horizontalDpi="300" verticalDpi="300"/>
  <headerFooter alignWithMargins="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19</vt:i4>
      </vt:variant>
      <vt:variant>
        <vt:lpstr>Named Ranges</vt:lpstr>
      </vt:variant>
      <vt:variant>
        <vt:i4>18</vt:i4>
      </vt:variant>
    </vt:vector>
  </HeadingPairs>
  <TitlesOfParts>
    <vt:vector size="37" baseType="lpstr">
      <vt:lpstr>Active 1</vt:lpstr>
      <vt:lpstr>Graphs 1</vt:lpstr>
      <vt:lpstr>Active 2</vt:lpstr>
      <vt:lpstr>Graphs 2</vt:lpstr>
      <vt:lpstr>Active 5</vt:lpstr>
      <vt:lpstr>Q_fit (all)</vt:lpstr>
      <vt:lpstr>Q_fit (all) (LiTE)</vt:lpstr>
      <vt:lpstr>A (all) (LiTE-errors)</vt:lpstr>
      <vt:lpstr>A</vt:lpstr>
      <vt:lpstr>Q_fit</vt:lpstr>
      <vt:lpstr>A (2)</vt:lpstr>
      <vt:lpstr>A (4)</vt:lpstr>
      <vt:lpstr>Q_fit (2)</vt:lpstr>
      <vt:lpstr>A (3)</vt:lpstr>
      <vt:lpstr>Q_fit (3)</vt:lpstr>
      <vt:lpstr>Sheet1</vt:lpstr>
      <vt:lpstr>BAV</vt:lpstr>
      <vt:lpstr>Sheet2</vt:lpstr>
      <vt:lpstr>A (old)</vt:lpstr>
      <vt:lpstr>A!solver_adj</vt:lpstr>
      <vt:lpstr>'A (2)'!solver_adj</vt:lpstr>
      <vt:lpstr>'A (3)'!solver_adj</vt:lpstr>
      <vt:lpstr>'A (4)'!solver_adj</vt:lpstr>
      <vt:lpstr>'A (all) (LiTE-errors)'!solver_adj</vt:lpstr>
      <vt:lpstr>'A (old)'!solver_adj</vt:lpstr>
      <vt:lpstr>'Active 1'!solver_adj</vt:lpstr>
      <vt:lpstr>'Active 2'!solver_adj</vt:lpstr>
      <vt:lpstr>'Active 5'!solver_adj</vt:lpstr>
      <vt:lpstr>A!solver_opt</vt:lpstr>
      <vt:lpstr>'A (2)'!solver_opt</vt:lpstr>
      <vt:lpstr>'A (3)'!solver_opt</vt:lpstr>
      <vt:lpstr>'A (4)'!solver_opt</vt:lpstr>
      <vt:lpstr>'A (all) (LiTE-errors)'!solver_opt</vt:lpstr>
      <vt:lpstr>'A (old)'!solver_opt</vt:lpstr>
      <vt:lpstr>'Active 1'!solver_opt</vt:lpstr>
      <vt:lpstr>'Active 2'!solver_opt</vt:lpstr>
      <vt:lpstr>'Active 5'!solver_opt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Robert &amp; Bonnie</dc:creator>
  <cp:lastModifiedBy>R &amp; B</cp:lastModifiedBy>
  <dcterms:created xsi:type="dcterms:W3CDTF">2022-03-30T04:19:13Z</dcterms:created>
  <dcterms:modified xsi:type="dcterms:W3CDTF">2024-09-28T04:41:52Z</dcterms:modified>
</cp:coreProperties>
</file>